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ustomProperty5.bin" ContentType="application/vnd.openxmlformats-officedocument.spreadsheetml.customProperty"/>
  <Override PartName="/xl/customProperty9.bin" ContentType="application/vnd.openxmlformats-officedocument.spreadsheetml.customProperty"/>
  <Override PartName="/xl/tables/table6.xml" ContentType="application/vnd.openxmlformats-officedocument.spreadsheetml.table+xml"/>
  <Override PartName="/xl/customProperty10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xl/threadedComments/threadedComment3.xml" ContentType="application/vnd.ms-excel.threaded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omments3.xml" ContentType="application/vnd.openxmlformats-officedocument.spreadsheetml.comments+xml"/>
  <Override PartName="/xl/tables/table5.xml" ContentType="application/vnd.openxmlformats-officedocument.spreadsheetml.table+xml"/>
  <Override PartName="/xl/tables/table7.xml" ContentType="application/vnd.openxmlformats-officedocument.spreadsheetml.table+xml"/>
  <Override PartName="/xl/customProperty7.bin" ContentType="application/vnd.openxmlformats-officedocument.spreadsheetml.customProperty"/>
  <Override PartName="/xl/tables/table8.xml" ContentType="application/vnd.openxmlformats-officedocument.spreadsheetml.table+xml"/>
  <Override PartName="/xl/customProperty8.bin" ContentType="application/vnd.openxmlformats-officedocument.spreadsheetml.customProperty"/>
  <Override PartName="/xl/customProperty6.bin" ContentType="application/vnd.openxmlformats-officedocument.spreadsheetml.customProperty"/>
  <Override PartName="/xl/tables/table9.xml" ContentType="application/vnd.openxmlformats-officedocument.spreadsheetml.table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hidePivotFieldList="1" defaultThemeVersion="166925"/>
  <xr:revisionPtr revIDLastSave="7" documentId="8_{65ABA22B-C559-4D1D-B995-62A7A1FA4E86}" xr6:coauthVersionLast="47" xr6:coauthVersionMax="47" xr10:uidLastSave="{72D41542-7C60-4780-B340-B90611FDE216}"/>
  <bookViews>
    <workbookView xWindow="-28920" yWindow="-120" windowWidth="29040" windowHeight="15840" tabRatio="760" activeTab="9" xr2:uid="{0313E002-FA4D-4987-B031-EC7F4DE4C642}"/>
  </bookViews>
  <sheets>
    <sheet name="Summary " sheetId="1" r:id="rId1"/>
    <sheet name="CC Summary" sheetId="4" r:id="rId2"/>
    <sheet name="Capex to PA" sheetId="2" r:id="rId3"/>
    <sheet name="Closeouts and Depr" sheetId="8" r:id="rId4"/>
    <sheet name="IDC" sheetId="9" r:id="rId5"/>
    <sheet name="Closeout Profiles" sheetId="7" r:id="rId6"/>
    <sheet name="Regulatory Accounting" sheetId="10" r:id="rId7"/>
    <sheet name="OH OB" sheetId="11" r:id="rId8"/>
    <sheet name="OH capex" sheetId="13" r:id="rId9"/>
    <sheet name="CWIP" sheetId="12" r:id="rId10"/>
  </sheets>
  <definedNames>
    <definedName name="_xlnm._FilterDatabase" localSheetId="2" hidden="1">'Capex to PA'!$A$6:$D$257</definedName>
    <definedName name="_xlnm._FilterDatabase" localSheetId="9" hidden="1">CWIP!$A$6:$F$232</definedName>
    <definedName name="_xlnm._FilterDatabase" localSheetId="8" hidden="1">'OH capex'!$A$6:$D$233</definedName>
    <definedName name="AssetClasses" localSheetId="9">CWIP!$A$7:$A$1048576</definedName>
    <definedName name="AssetClasses" localSheetId="8">'OH capex'!$A$7:$A$1048576</definedName>
    <definedName name="AssetClasses">'Capex to PA'!$A$7:$A$1048576</definedName>
    <definedName name="CIQWBGuid" hidden="1">"UG Model 20210221 - 2&amp;10 Forecast v5.xlsx"</definedName>
  </definedNames>
  <calcPr calcId="191028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1" i="8" l="1"/>
  <c r="K43" i="8"/>
  <c r="G46" i="8"/>
  <c r="I88" i="1"/>
  <c r="U41" i="10"/>
  <c r="F41" i="10"/>
  <c r="E40" i="9"/>
  <c r="E41" i="9"/>
  <c r="E42" i="9"/>
  <c r="L46" i="8"/>
  <c r="M46" i="8" s="1"/>
  <c r="AD44" i="11"/>
  <c r="C226" i="2"/>
  <c r="C232" i="2"/>
  <c r="AH118" i="11"/>
  <c r="I116" i="1" s="1"/>
  <c r="AH121" i="11"/>
  <c r="I119" i="1" s="1"/>
  <c r="AH123" i="11"/>
  <c r="I121" i="1" s="1"/>
  <c r="Z118" i="11"/>
  <c r="H116" i="1" s="1"/>
  <c r="Z121" i="11"/>
  <c r="H119" i="1" s="1"/>
  <c r="Z123" i="11"/>
  <c r="H121" i="1" s="1"/>
  <c r="Z129" i="11"/>
  <c r="H127" i="1" s="1"/>
  <c r="L123" i="8"/>
  <c r="M123" i="8" s="1"/>
  <c r="Q122" i="1" s="1"/>
  <c r="Z122" i="1" s="1"/>
  <c r="L121" i="8"/>
  <c r="M121" i="8" s="1"/>
  <c r="Q120" i="1" s="1"/>
  <c r="Z120" i="1" s="1"/>
  <c r="L118" i="8"/>
  <c r="M118" i="8" s="1"/>
  <c r="Q117" i="1" s="1"/>
  <c r="Z117" i="1" s="1"/>
  <c r="H124" i="8"/>
  <c r="O123" i="1" s="1"/>
  <c r="U119" i="10"/>
  <c r="F119" i="10"/>
  <c r="U118" i="10"/>
  <c r="F118" i="10"/>
  <c r="U117" i="10"/>
  <c r="F117" i="10"/>
  <c r="U116" i="10"/>
  <c r="F116" i="10"/>
  <c r="U113" i="10"/>
  <c r="F113" i="10"/>
  <c r="F114" i="10"/>
  <c r="U114" i="10"/>
  <c r="F115" i="10"/>
  <c r="U115" i="10"/>
  <c r="E118" i="8"/>
  <c r="H118" i="8" s="1"/>
  <c r="O117" i="1" s="1"/>
  <c r="E119" i="8"/>
  <c r="H119" i="8" s="1"/>
  <c r="O118" i="1" s="1"/>
  <c r="E120" i="8"/>
  <c r="E121" i="8"/>
  <c r="E115" i="9" s="1"/>
  <c r="G115" i="9" s="1"/>
  <c r="E122" i="8"/>
  <c r="E123" i="8"/>
  <c r="H123" i="8" s="1"/>
  <c r="O122" i="1" s="1"/>
  <c r="E124" i="8"/>
  <c r="V44" i="11" l="1"/>
  <c r="J116" i="1"/>
  <c r="J121" i="1"/>
  <c r="J119" i="1"/>
  <c r="Q45" i="1"/>
  <c r="Z45" i="1" s="1"/>
  <c r="E112" i="9"/>
  <c r="G112" i="9" s="1"/>
  <c r="H121" i="8"/>
  <c r="O120" i="1" s="1"/>
  <c r="E117" i="9"/>
  <c r="G117" i="9" s="1"/>
  <c r="H115" i="9"/>
  <c r="H117" i="9" l="1"/>
  <c r="H112" i="9"/>
  <c r="G44" i="8"/>
  <c r="G45" i="8"/>
  <c r="G47" i="8"/>
  <c r="G48" i="8"/>
  <c r="G49" i="8"/>
  <c r="G69" i="8"/>
  <c r="G79" i="8"/>
  <c r="G80" i="8"/>
  <c r="F30" i="2"/>
  <c r="L30" i="2"/>
  <c r="M30" i="2"/>
  <c r="F31" i="2"/>
  <c r="L31" i="2"/>
  <c r="M31" i="2"/>
  <c r="F32" i="2"/>
  <c r="L32" i="2"/>
  <c r="M32" i="2"/>
  <c r="F33" i="2"/>
  <c r="L33" i="2"/>
  <c r="M33" i="2"/>
  <c r="F34" i="2"/>
  <c r="L34" i="2"/>
  <c r="M34" i="2"/>
  <c r="F35" i="2"/>
  <c r="L35" i="2"/>
  <c r="M35" i="2"/>
  <c r="F36" i="2"/>
  <c r="L36" i="2"/>
  <c r="M36" i="2"/>
  <c r="F37" i="2"/>
  <c r="L37" i="2"/>
  <c r="M37" i="2"/>
  <c r="F38" i="2"/>
  <c r="L38" i="2"/>
  <c r="M38" i="2"/>
  <c r="F39" i="2"/>
  <c r="L39" i="2"/>
  <c r="M39" i="2"/>
  <c r="F40" i="2"/>
  <c r="L40" i="2"/>
  <c r="M40" i="2"/>
  <c r="F41" i="2"/>
  <c r="L41" i="2"/>
  <c r="M41" i="2"/>
  <c r="F42" i="2"/>
  <c r="L42" i="2"/>
  <c r="M42" i="2"/>
  <c r="F43" i="2"/>
  <c r="L43" i="2"/>
  <c r="M43" i="2"/>
  <c r="F44" i="2"/>
  <c r="L44" i="2"/>
  <c r="M44" i="2"/>
  <c r="F45" i="2"/>
  <c r="L45" i="2"/>
  <c r="M45" i="2"/>
  <c r="F46" i="2"/>
  <c r="L46" i="2"/>
  <c r="M46" i="2"/>
  <c r="F47" i="2"/>
  <c r="L47" i="2"/>
  <c r="M47" i="2"/>
  <c r="F48" i="2"/>
  <c r="L48" i="2"/>
  <c r="M48" i="2"/>
  <c r="F49" i="2"/>
  <c r="L49" i="2"/>
  <c r="M49" i="2"/>
  <c r="F50" i="2"/>
  <c r="L50" i="2"/>
  <c r="M50" i="2"/>
  <c r="F51" i="2"/>
  <c r="L51" i="2"/>
  <c r="M51" i="2"/>
  <c r="F52" i="2"/>
  <c r="L52" i="2"/>
  <c r="M52" i="2"/>
  <c r="F53" i="2"/>
  <c r="L53" i="2"/>
  <c r="M53" i="2"/>
  <c r="AH129" i="11"/>
  <c r="I127" i="1" s="1"/>
  <c r="J127" i="1" s="1"/>
  <c r="AH130" i="11"/>
  <c r="I128" i="1" s="1"/>
  <c r="AC93" i="11"/>
  <c r="AH94" i="11"/>
  <c r="I93" i="1" s="1"/>
  <c r="AH81" i="11"/>
  <c r="I81" i="1" s="1"/>
  <c r="AH84" i="11"/>
  <c r="I84" i="1" s="1"/>
  <c r="AH86" i="11"/>
  <c r="I86" i="1" s="1"/>
  <c r="U67" i="11"/>
  <c r="V67" i="11" s="1"/>
  <c r="Z89" i="11"/>
  <c r="U83" i="10"/>
  <c r="F83" i="10"/>
  <c r="U81" i="10"/>
  <c r="F81" i="10"/>
  <c r="U78" i="10"/>
  <c r="F78" i="10"/>
  <c r="L88" i="8"/>
  <c r="M88" i="8" s="1"/>
  <c r="Q87" i="1" s="1"/>
  <c r="Z87" i="1" s="1"/>
  <c r="L86" i="8"/>
  <c r="M86" i="8" s="1"/>
  <c r="Q85" i="1" s="1"/>
  <c r="Z85" i="1" s="1"/>
  <c r="L83" i="8"/>
  <c r="M83" i="8" s="1"/>
  <c r="Q82" i="1" s="1"/>
  <c r="Z82" i="1" s="1"/>
  <c r="E83" i="8"/>
  <c r="E77" i="9" s="1"/>
  <c r="E84" i="8"/>
  <c r="H84" i="8" s="1"/>
  <c r="O83" i="1" s="1"/>
  <c r="E85" i="8"/>
  <c r="E86" i="8"/>
  <c r="E80" i="9" s="1"/>
  <c r="E87" i="8"/>
  <c r="E88" i="8"/>
  <c r="H88" i="8" s="1"/>
  <c r="O87" i="1" s="1"/>
  <c r="E89" i="8"/>
  <c r="H89" i="8" s="1"/>
  <c r="O88" i="1" s="1"/>
  <c r="AA31" i="13"/>
  <c r="U64" i="10"/>
  <c r="F64" i="10"/>
  <c r="E63" i="9"/>
  <c r="L80" i="8"/>
  <c r="M80" i="8" s="1"/>
  <c r="Q79" i="1" s="1"/>
  <c r="Z79" i="1" s="1"/>
  <c r="L79" i="8"/>
  <c r="M79" i="8" s="1"/>
  <c r="Q78" i="1" s="1"/>
  <c r="Z78" i="1" s="1"/>
  <c r="L69" i="8"/>
  <c r="M69" i="8" s="1"/>
  <c r="Q68" i="1" s="1"/>
  <c r="Z68" i="1" s="1"/>
  <c r="U75" i="10"/>
  <c r="F75" i="10"/>
  <c r="U74" i="10"/>
  <c r="F74" i="10"/>
  <c r="E80" i="8"/>
  <c r="E74" i="9" s="1"/>
  <c r="E79" i="8"/>
  <c r="E78" i="8"/>
  <c r="U44" i="10"/>
  <c r="F44" i="10"/>
  <c r="U43" i="10"/>
  <c r="F43" i="10"/>
  <c r="U42" i="10"/>
  <c r="F42" i="10"/>
  <c r="U40" i="10"/>
  <c r="F40" i="10"/>
  <c r="U39" i="10"/>
  <c r="F39" i="10"/>
  <c r="E38" i="9"/>
  <c r="E39" i="9"/>
  <c r="E43" i="9"/>
  <c r="L49" i="8"/>
  <c r="M49" i="8" s="1"/>
  <c r="Q48" i="1" s="1"/>
  <c r="L48" i="8"/>
  <c r="M48" i="8" s="1"/>
  <c r="Q47" i="1" s="1"/>
  <c r="Z47" i="1" s="1"/>
  <c r="L47" i="8"/>
  <c r="M47" i="8" s="1"/>
  <c r="Q46" i="1" s="1"/>
  <c r="Z46" i="1" s="1"/>
  <c r="L45" i="8"/>
  <c r="M45" i="8" s="1"/>
  <c r="Q44" i="1" s="1"/>
  <c r="Z44" i="1" s="1"/>
  <c r="L44" i="8"/>
  <c r="M44" i="8" s="1"/>
  <c r="Q43" i="1" s="1"/>
  <c r="Z43" i="1" s="1"/>
  <c r="N232" i="13"/>
  <c r="M232" i="13"/>
  <c r="L232" i="13"/>
  <c r="G232" i="13"/>
  <c r="F232" i="13"/>
  <c r="D232" i="13"/>
  <c r="O231" i="13"/>
  <c r="M231" i="13"/>
  <c r="L231" i="13"/>
  <c r="H231" i="13"/>
  <c r="F231" i="13"/>
  <c r="M230" i="13"/>
  <c r="L230" i="13"/>
  <c r="F230" i="13"/>
  <c r="M229" i="13"/>
  <c r="L229" i="13"/>
  <c r="F229" i="13"/>
  <c r="M228" i="13"/>
  <c r="L228" i="13"/>
  <c r="F228" i="13"/>
  <c r="M227" i="13"/>
  <c r="L227" i="13"/>
  <c r="F227" i="13"/>
  <c r="M226" i="13"/>
  <c r="L226" i="13"/>
  <c r="F226" i="13"/>
  <c r="M225" i="13"/>
  <c r="L225" i="13"/>
  <c r="F225" i="13"/>
  <c r="M224" i="13"/>
  <c r="L224" i="13"/>
  <c r="F224" i="13"/>
  <c r="M223" i="13"/>
  <c r="L223" i="13"/>
  <c r="F223" i="13"/>
  <c r="M222" i="13"/>
  <c r="L222" i="13"/>
  <c r="F222" i="13"/>
  <c r="M221" i="13"/>
  <c r="L221" i="13"/>
  <c r="F221" i="13"/>
  <c r="M220" i="13"/>
  <c r="L220" i="13"/>
  <c r="F220" i="13"/>
  <c r="N219" i="13"/>
  <c r="M219" i="13"/>
  <c r="L219" i="13"/>
  <c r="G219" i="13"/>
  <c r="F219" i="13"/>
  <c r="D219" i="13"/>
  <c r="M218" i="13"/>
  <c r="L218" i="13"/>
  <c r="F218" i="13"/>
  <c r="M217" i="13"/>
  <c r="L217" i="13"/>
  <c r="F217" i="13"/>
  <c r="M216" i="13"/>
  <c r="L216" i="13"/>
  <c r="F216" i="13"/>
  <c r="M215" i="13"/>
  <c r="L215" i="13"/>
  <c r="F215" i="13"/>
  <c r="M214" i="13"/>
  <c r="L214" i="13"/>
  <c r="F214" i="13"/>
  <c r="M213" i="13"/>
  <c r="L213" i="13"/>
  <c r="F213" i="13"/>
  <c r="M212" i="13"/>
  <c r="L212" i="13"/>
  <c r="F212" i="13"/>
  <c r="M211" i="13"/>
  <c r="L211" i="13"/>
  <c r="F211" i="13"/>
  <c r="M210" i="13"/>
  <c r="L210" i="13"/>
  <c r="F210" i="13"/>
  <c r="M209" i="13"/>
  <c r="L209" i="13"/>
  <c r="F209" i="13"/>
  <c r="M208" i="13"/>
  <c r="L208" i="13"/>
  <c r="F208" i="13"/>
  <c r="M207" i="13"/>
  <c r="L207" i="13"/>
  <c r="F207" i="13"/>
  <c r="M206" i="13"/>
  <c r="L206" i="13"/>
  <c r="F206" i="13"/>
  <c r="M205" i="13"/>
  <c r="L205" i="13"/>
  <c r="F205" i="13"/>
  <c r="M204" i="13"/>
  <c r="L204" i="13"/>
  <c r="F204" i="13"/>
  <c r="M203" i="13"/>
  <c r="L203" i="13"/>
  <c r="F203" i="13"/>
  <c r="M202" i="13"/>
  <c r="L202" i="13"/>
  <c r="F202" i="13"/>
  <c r="M201" i="13"/>
  <c r="L201" i="13"/>
  <c r="F201" i="13"/>
  <c r="M200" i="13"/>
  <c r="L200" i="13"/>
  <c r="F200" i="13"/>
  <c r="M199" i="13"/>
  <c r="L199" i="13"/>
  <c r="F199" i="13"/>
  <c r="N198" i="13"/>
  <c r="M198" i="13"/>
  <c r="L198" i="13"/>
  <c r="G198" i="13"/>
  <c r="F198" i="13"/>
  <c r="D198" i="13"/>
  <c r="M197" i="13"/>
  <c r="L197" i="13"/>
  <c r="F197" i="13"/>
  <c r="M196" i="13"/>
  <c r="L196" i="13"/>
  <c r="F196" i="13"/>
  <c r="M195" i="13"/>
  <c r="L195" i="13"/>
  <c r="F195" i="13"/>
  <c r="M194" i="13"/>
  <c r="L194" i="13"/>
  <c r="F194" i="13"/>
  <c r="M193" i="13"/>
  <c r="L193" i="13"/>
  <c r="F193" i="13"/>
  <c r="N192" i="13"/>
  <c r="M192" i="13"/>
  <c r="L192" i="13"/>
  <c r="G192" i="13"/>
  <c r="F192" i="13"/>
  <c r="D192" i="13"/>
  <c r="M191" i="13"/>
  <c r="L191" i="13"/>
  <c r="F191" i="13"/>
  <c r="M190" i="13"/>
  <c r="L190" i="13"/>
  <c r="F190" i="13"/>
  <c r="M189" i="13"/>
  <c r="L189" i="13"/>
  <c r="F189" i="13"/>
  <c r="M188" i="13"/>
  <c r="L188" i="13"/>
  <c r="F188" i="13"/>
  <c r="M187" i="13"/>
  <c r="L187" i="13"/>
  <c r="F187" i="13"/>
  <c r="M186" i="13"/>
  <c r="L186" i="13"/>
  <c r="F186" i="13"/>
  <c r="M185" i="13"/>
  <c r="L185" i="13"/>
  <c r="F185" i="13"/>
  <c r="M184" i="13"/>
  <c r="L184" i="13"/>
  <c r="F184" i="13"/>
  <c r="M183" i="13"/>
  <c r="L183" i="13"/>
  <c r="F183" i="13"/>
  <c r="M182" i="13"/>
  <c r="L182" i="13"/>
  <c r="F182" i="13"/>
  <c r="M181" i="13"/>
  <c r="L181" i="13"/>
  <c r="F181" i="13"/>
  <c r="M180" i="13"/>
  <c r="L180" i="13"/>
  <c r="F180" i="13"/>
  <c r="M179" i="13"/>
  <c r="L179" i="13"/>
  <c r="F179" i="13"/>
  <c r="M178" i="13"/>
  <c r="L178" i="13"/>
  <c r="F178" i="13"/>
  <c r="M177" i="13"/>
  <c r="L177" i="13"/>
  <c r="F177" i="13"/>
  <c r="M176" i="13"/>
  <c r="L176" i="13"/>
  <c r="F176" i="13"/>
  <c r="M175" i="13"/>
  <c r="L175" i="13"/>
  <c r="F175" i="13"/>
  <c r="M174" i="13"/>
  <c r="L174" i="13"/>
  <c r="F174" i="13"/>
  <c r="N173" i="13"/>
  <c r="M173" i="13"/>
  <c r="L173" i="13"/>
  <c r="G173" i="13"/>
  <c r="F173" i="13"/>
  <c r="D173" i="13"/>
  <c r="M172" i="13"/>
  <c r="L172" i="13"/>
  <c r="F172" i="13"/>
  <c r="M171" i="13"/>
  <c r="L171" i="13"/>
  <c r="F171" i="13"/>
  <c r="M170" i="13"/>
  <c r="L170" i="13"/>
  <c r="F170" i="13"/>
  <c r="N169" i="13"/>
  <c r="M169" i="13"/>
  <c r="L169" i="13"/>
  <c r="G169" i="13"/>
  <c r="F169" i="13"/>
  <c r="D169" i="13"/>
  <c r="N168" i="13"/>
  <c r="M168" i="13"/>
  <c r="L168" i="13"/>
  <c r="G168" i="13"/>
  <c r="F168" i="13"/>
  <c r="D168" i="13"/>
  <c r="N167" i="13"/>
  <c r="M167" i="13"/>
  <c r="L167" i="13"/>
  <c r="G167" i="13"/>
  <c r="F167" i="13"/>
  <c r="D167" i="13"/>
  <c r="M166" i="13"/>
  <c r="L166" i="13"/>
  <c r="M165" i="13"/>
  <c r="L165" i="13"/>
  <c r="C164" i="13"/>
  <c r="L164" i="13" s="1"/>
  <c r="M163" i="13"/>
  <c r="L163" i="13"/>
  <c r="M162" i="13"/>
  <c r="L162" i="13"/>
  <c r="M161" i="13"/>
  <c r="L161" i="13"/>
  <c r="M160" i="13"/>
  <c r="L160" i="13"/>
  <c r="M159" i="13"/>
  <c r="L159" i="13"/>
  <c r="M158" i="13"/>
  <c r="L158" i="13"/>
  <c r="M157" i="13"/>
  <c r="L157" i="13"/>
  <c r="M156" i="13"/>
  <c r="L156" i="13"/>
  <c r="M155" i="13"/>
  <c r="L155" i="13"/>
  <c r="M154" i="13"/>
  <c r="L154" i="13"/>
  <c r="M153" i="13"/>
  <c r="L153" i="13"/>
  <c r="M152" i="13"/>
  <c r="L152" i="13"/>
  <c r="M151" i="13"/>
  <c r="L151" i="13"/>
  <c r="N150" i="13"/>
  <c r="M150" i="13"/>
  <c r="L150" i="13"/>
  <c r="G150" i="13"/>
  <c r="F150" i="13"/>
  <c r="D150" i="13"/>
  <c r="O149" i="13"/>
  <c r="M149" i="13"/>
  <c r="L149" i="13"/>
  <c r="H149" i="13"/>
  <c r="F149" i="13"/>
  <c r="M148" i="13"/>
  <c r="L148" i="13"/>
  <c r="F148" i="13"/>
  <c r="M147" i="13"/>
  <c r="L147" i="13"/>
  <c r="F147" i="13"/>
  <c r="M146" i="13"/>
  <c r="L146" i="13"/>
  <c r="F146" i="13"/>
  <c r="M145" i="13"/>
  <c r="L145" i="13"/>
  <c r="F145" i="13"/>
  <c r="N144" i="13"/>
  <c r="M144" i="13"/>
  <c r="L144" i="13"/>
  <c r="G144" i="13"/>
  <c r="F144" i="13"/>
  <c r="D144" i="13"/>
  <c r="O143" i="13"/>
  <c r="M143" i="13"/>
  <c r="L143" i="13"/>
  <c r="H143" i="13"/>
  <c r="F143" i="13"/>
  <c r="M142" i="13"/>
  <c r="L142" i="13"/>
  <c r="F142" i="13"/>
  <c r="M141" i="13"/>
  <c r="L141" i="13"/>
  <c r="F141" i="13"/>
  <c r="M140" i="13"/>
  <c r="L140" i="13"/>
  <c r="F140" i="13"/>
  <c r="M139" i="13"/>
  <c r="L139" i="13"/>
  <c r="F139" i="13"/>
  <c r="M138" i="13"/>
  <c r="L138" i="13"/>
  <c r="F138" i="13"/>
  <c r="M137" i="13"/>
  <c r="L137" i="13"/>
  <c r="F137" i="13"/>
  <c r="M136" i="13"/>
  <c r="L136" i="13"/>
  <c r="F136" i="13"/>
  <c r="M135" i="13"/>
  <c r="L135" i="13"/>
  <c r="F135" i="13"/>
  <c r="M134" i="13"/>
  <c r="L134" i="13"/>
  <c r="F134" i="13"/>
  <c r="M133" i="13"/>
  <c r="L133" i="13"/>
  <c r="F133" i="13"/>
  <c r="M132" i="13"/>
  <c r="L132" i="13"/>
  <c r="F132" i="13"/>
  <c r="M131" i="13"/>
  <c r="L131" i="13"/>
  <c r="F131" i="13"/>
  <c r="M130" i="13"/>
  <c r="L130" i="13"/>
  <c r="F130" i="13"/>
  <c r="M129" i="13"/>
  <c r="L129" i="13"/>
  <c r="F129" i="13"/>
  <c r="M128" i="13"/>
  <c r="L128" i="13"/>
  <c r="F128" i="13"/>
  <c r="M127" i="13"/>
  <c r="L127" i="13"/>
  <c r="F127" i="13"/>
  <c r="M126" i="13"/>
  <c r="L126" i="13"/>
  <c r="F126" i="13"/>
  <c r="M125" i="13"/>
  <c r="L125" i="13"/>
  <c r="F125" i="13"/>
  <c r="M124" i="13"/>
  <c r="L124" i="13"/>
  <c r="F124" i="13"/>
  <c r="M123" i="13"/>
  <c r="L123" i="13"/>
  <c r="F123" i="13"/>
  <c r="M122" i="13"/>
  <c r="L122" i="13"/>
  <c r="F122" i="13"/>
  <c r="N121" i="13"/>
  <c r="M121" i="13"/>
  <c r="L121" i="13"/>
  <c r="G121" i="13"/>
  <c r="F121" i="13"/>
  <c r="D121" i="13"/>
  <c r="M120" i="13"/>
  <c r="L120" i="13"/>
  <c r="F120" i="13"/>
  <c r="M119" i="13"/>
  <c r="L119" i="13"/>
  <c r="F119" i="13"/>
  <c r="M118" i="13"/>
  <c r="L118" i="13"/>
  <c r="F118" i="13"/>
  <c r="O117" i="13"/>
  <c r="M117" i="13"/>
  <c r="L117" i="13"/>
  <c r="H117" i="13"/>
  <c r="F117" i="13"/>
  <c r="M116" i="13"/>
  <c r="L116" i="13"/>
  <c r="F116" i="13"/>
  <c r="M115" i="13"/>
  <c r="L115" i="13"/>
  <c r="F115" i="13"/>
  <c r="M114" i="13"/>
  <c r="L114" i="13"/>
  <c r="F114" i="13"/>
  <c r="M113" i="13"/>
  <c r="L113" i="13"/>
  <c r="F113" i="13"/>
  <c r="M112" i="13"/>
  <c r="L112" i="13"/>
  <c r="F112" i="13"/>
  <c r="M111" i="13"/>
  <c r="L111" i="13"/>
  <c r="F111" i="13"/>
  <c r="M110" i="13"/>
  <c r="L110" i="13"/>
  <c r="F110" i="13"/>
  <c r="M109" i="13"/>
  <c r="L109" i="13"/>
  <c r="F109" i="13"/>
  <c r="M108" i="13"/>
  <c r="L108" i="13"/>
  <c r="F108" i="13"/>
  <c r="M107" i="13"/>
  <c r="L107" i="13"/>
  <c r="F107" i="13"/>
  <c r="M106" i="13"/>
  <c r="L106" i="13"/>
  <c r="F106" i="13"/>
  <c r="M105" i="13"/>
  <c r="L105" i="13"/>
  <c r="F105" i="13"/>
  <c r="M104" i="13"/>
  <c r="L104" i="13"/>
  <c r="F104" i="13"/>
  <c r="M103" i="13"/>
  <c r="L103" i="13"/>
  <c r="F103" i="13"/>
  <c r="M102" i="13"/>
  <c r="L102" i="13"/>
  <c r="F102" i="13"/>
  <c r="M101" i="13"/>
  <c r="L101" i="13"/>
  <c r="F101" i="13"/>
  <c r="N100" i="13"/>
  <c r="M100" i="13"/>
  <c r="L100" i="13"/>
  <c r="G100" i="13"/>
  <c r="F100" i="13"/>
  <c r="D100" i="13"/>
  <c r="O99" i="13"/>
  <c r="N99" i="13"/>
  <c r="M99" i="13"/>
  <c r="L99" i="13"/>
  <c r="H99" i="13"/>
  <c r="G99" i="13"/>
  <c r="F99" i="13"/>
  <c r="D99" i="13"/>
  <c r="N98" i="13"/>
  <c r="M98" i="13"/>
  <c r="L98" i="13"/>
  <c r="G98" i="13"/>
  <c r="F98" i="13"/>
  <c r="D98" i="13"/>
  <c r="N97" i="13"/>
  <c r="M97" i="13"/>
  <c r="L97" i="13"/>
  <c r="G97" i="13"/>
  <c r="F97" i="13"/>
  <c r="D97" i="13"/>
  <c r="N96" i="13"/>
  <c r="M96" i="13"/>
  <c r="L96" i="13"/>
  <c r="G96" i="13"/>
  <c r="F96" i="13"/>
  <c r="D96" i="13"/>
  <c r="M95" i="13"/>
  <c r="L95" i="13"/>
  <c r="F95" i="13"/>
  <c r="M94" i="13"/>
  <c r="L94" i="13"/>
  <c r="F94" i="13"/>
  <c r="O93" i="13"/>
  <c r="M93" i="13"/>
  <c r="L93" i="13"/>
  <c r="H93" i="13"/>
  <c r="F93" i="13"/>
  <c r="M92" i="13"/>
  <c r="L92" i="13"/>
  <c r="F92" i="13"/>
  <c r="M91" i="13"/>
  <c r="L91" i="13"/>
  <c r="F91" i="13"/>
  <c r="M90" i="13"/>
  <c r="L90" i="13"/>
  <c r="F90" i="13"/>
  <c r="M89" i="13"/>
  <c r="L89" i="13"/>
  <c r="F89" i="13"/>
  <c r="M88" i="13"/>
  <c r="L88" i="13"/>
  <c r="F88" i="13"/>
  <c r="M87" i="13"/>
  <c r="L87" i="13"/>
  <c r="F87" i="13"/>
  <c r="M86" i="13"/>
  <c r="L86" i="13"/>
  <c r="F86" i="13"/>
  <c r="M85" i="13"/>
  <c r="L85" i="13"/>
  <c r="F85" i="13"/>
  <c r="M84" i="13"/>
  <c r="L84" i="13"/>
  <c r="F84" i="13"/>
  <c r="M83" i="13"/>
  <c r="L83" i="13"/>
  <c r="F83" i="13"/>
  <c r="M82" i="13"/>
  <c r="L82" i="13"/>
  <c r="F82" i="13"/>
  <c r="M81" i="13"/>
  <c r="L81" i="13"/>
  <c r="F81" i="13"/>
  <c r="M80" i="13"/>
  <c r="L80" i="13"/>
  <c r="F80" i="13"/>
  <c r="M79" i="13"/>
  <c r="L79" i="13"/>
  <c r="F79" i="13"/>
  <c r="M78" i="13"/>
  <c r="L78" i="13"/>
  <c r="F78" i="13"/>
  <c r="M77" i="13"/>
  <c r="L77" i="13"/>
  <c r="F77" i="13"/>
  <c r="M76" i="13"/>
  <c r="L76" i="13"/>
  <c r="F76" i="13"/>
  <c r="M75" i="13"/>
  <c r="L75" i="13"/>
  <c r="F75" i="13"/>
  <c r="M74" i="13"/>
  <c r="L74" i="13"/>
  <c r="F74" i="13"/>
  <c r="M73" i="13"/>
  <c r="L73" i="13"/>
  <c r="F73" i="13"/>
  <c r="M72" i="13"/>
  <c r="L72" i="13"/>
  <c r="F72" i="13"/>
  <c r="M71" i="13"/>
  <c r="L71" i="13"/>
  <c r="F71" i="13"/>
  <c r="M70" i="13"/>
  <c r="L70" i="13"/>
  <c r="F70" i="13"/>
  <c r="N69" i="13"/>
  <c r="M69" i="13"/>
  <c r="L69" i="13"/>
  <c r="G69" i="13"/>
  <c r="F69" i="13"/>
  <c r="D69" i="13"/>
  <c r="M68" i="13"/>
  <c r="L68" i="13"/>
  <c r="F68" i="13"/>
  <c r="M67" i="13"/>
  <c r="L67" i="13"/>
  <c r="F67" i="13"/>
  <c r="O66" i="13"/>
  <c r="M66" i="13"/>
  <c r="L66" i="13"/>
  <c r="H66" i="13"/>
  <c r="F66" i="13"/>
  <c r="M65" i="13"/>
  <c r="L65" i="13"/>
  <c r="F65" i="13"/>
  <c r="M64" i="13"/>
  <c r="L64" i="13"/>
  <c r="F64" i="13"/>
  <c r="M63" i="13"/>
  <c r="L63" i="13"/>
  <c r="F63" i="13"/>
  <c r="M62" i="13"/>
  <c r="L62" i="13"/>
  <c r="F62" i="13"/>
  <c r="M61" i="13"/>
  <c r="L61" i="13"/>
  <c r="F61" i="13"/>
  <c r="M60" i="13"/>
  <c r="L60" i="13"/>
  <c r="F60" i="13"/>
  <c r="M59" i="13"/>
  <c r="L59" i="13"/>
  <c r="F59" i="13"/>
  <c r="M58" i="13"/>
  <c r="L58" i="13"/>
  <c r="F58" i="13"/>
  <c r="M57" i="13"/>
  <c r="L57" i="13"/>
  <c r="F57" i="13"/>
  <c r="M56" i="13"/>
  <c r="L56" i="13"/>
  <c r="F56" i="13"/>
  <c r="M55" i="13"/>
  <c r="L55" i="13"/>
  <c r="F55" i="13"/>
  <c r="M54" i="13"/>
  <c r="L54" i="13"/>
  <c r="F54" i="13"/>
  <c r="M53" i="13"/>
  <c r="L53" i="13"/>
  <c r="F53" i="13"/>
  <c r="M52" i="13"/>
  <c r="L52" i="13"/>
  <c r="F52" i="13"/>
  <c r="M51" i="13"/>
  <c r="L51" i="13"/>
  <c r="F51" i="13"/>
  <c r="M50" i="13"/>
  <c r="L50" i="13"/>
  <c r="F50" i="13"/>
  <c r="M49" i="13"/>
  <c r="L49" i="13"/>
  <c r="F49" i="13"/>
  <c r="M48" i="13"/>
  <c r="L48" i="13"/>
  <c r="F48" i="13"/>
  <c r="M47" i="13"/>
  <c r="L47" i="13"/>
  <c r="F47" i="13"/>
  <c r="M46" i="13"/>
  <c r="L46" i="13"/>
  <c r="F46" i="13"/>
  <c r="M45" i="13"/>
  <c r="L45" i="13"/>
  <c r="F45" i="13"/>
  <c r="N44" i="13"/>
  <c r="M44" i="13"/>
  <c r="L44" i="13"/>
  <c r="G44" i="13"/>
  <c r="F44" i="13"/>
  <c r="D44" i="13"/>
  <c r="O43" i="13"/>
  <c r="M43" i="13"/>
  <c r="L43" i="13"/>
  <c r="H43" i="13"/>
  <c r="F43" i="13"/>
  <c r="M42" i="13"/>
  <c r="L42" i="13"/>
  <c r="F42" i="13"/>
  <c r="M41" i="13"/>
  <c r="L41" i="13"/>
  <c r="F41" i="13"/>
  <c r="M40" i="13"/>
  <c r="L40" i="13"/>
  <c r="F40" i="13"/>
  <c r="M39" i="13"/>
  <c r="L39" i="13"/>
  <c r="F39" i="13"/>
  <c r="M38" i="13"/>
  <c r="L38" i="13"/>
  <c r="F38" i="13"/>
  <c r="M37" i="13"/>
  <c r="L37" i="13"/>
  <c r="F37" i="13"/>
  <c r="M36" i="13"/>
  <c r="L36" i="13"/>
  <c r="F36" i="13"/>
  <c r="M35" i="13"/>
  <c r="L35" i="13"/>
  <c r="F35" i="13"/>
  <c r="M34" i="13"/>
  <c r="L34" i="13"/>
  <c r="F34" i="13"/>
  <c r="M33" i="13"/>
  <c r="L33" i="13"/>
  <c r="F33" i="13"/>
  <c r="M32" i="13"/>
  <c r="L32" i="13"/>
  <c r="F32" i="13"/>
  <c r="M31" i="13"/>
  <c r="L31" i="13"/>
  <c r="F31" i="13"/>
  <c r="N30" i="13"/>
  <c r="M30" i="13"/>
  <c r="L30" i="13"/>
  <c r="G30" i="13"/>
  <c r="F30" i="13"/>
  <c r="D30" i="13"/>
  <c r="M29" i="13"/>
  <c r="L29" i="13"/>
  <c r="F29" i="13"/>
  <c r="N28" i="13"/>
  <c r="M28" i="13"/>
  <c r="L28" i="13"/>
  <c r="G28" i="13"/>
  <c r="F28" i="13"/>
  <c r="D28" i="13"/>
  <c r="M27" i="13"/>
  <c r="L27" i="13"/>
  <c r="F27" i="13"/>
  <c r="M26" i="13"/>
  <c r="L26" i="13"/>
  <c r="F26" i="13"/>
  <c r="M25" i="13"/>
  <c r="L25" i="13"/>
  <c r="F25" i="13"/>
  <c r="M24" i="13"/>
  <c r="L24" i="13"/>
  <c r="F24" i="13"/>
  <c r="M23" i="13"/>
  <c r="L23" i="13"/>
  <c r="F23" i="13"/>
  <c r="M22" i="13"/>
  <c r="L22" i="13"/>
  <c r="F22" i="13"/>
  <c r="M21" i="13"/>
  <c r="L21" i="13"/>
  <c r="F21" i="13"/>
  <c r="M20" i="13"/>
  <c r="L20" i="13"/>
  <c r="F20" i="13"/>
  <c r="M19" i="13"/>
  <c r="L19" i="13"/>
  <c r="F19" i="13"/>
  <c r="M18" i="13"/>
  <c r="L18" i="13"/>
  <c r="F18" i="13"/>
  <c r="M17" i="13"/>
  <c r="L17" i="13"/>
  <c r="F17" i="13"/>
  <c r="M16" i="13"/>
  <c r="L16" i="13"/>
  <c r="F16" i="13"/>
  <c r="M15" i="13"/>
  <c r="L15" i="13"/>
  <c r="F15" i="13"/>
  <c r="M14" i="13"/>
  <c r="L14" i="13"/>
  <c r="F14" i="13"/>
  <c r="M13" i="13"/>
  <c r="L13" i="13"/>
  <c r="F13" i="13"/>
  <c r="M12" i="13"/>
  <c r="L12" i="13"/>
  <c r="F12" i="13"/>
  <c r="M11" i="13"/>
  <c r="L11" i="13"/>
  <c r="F11" i="13"/>
  <c r="M10" i="13"/>
  <c r="L10" i="13"/>
  <c r="F10" i="13"/>
  <c r="M9" i="13"/>
  <c r="L9" i="13"/>
  <c r="F9" i="13"/>
  <c r="M8" i="13"/>
  <c r="L8" i="13"/>
  <c r="F8" i="13"/>
  <c r="M7" i="13"/>
  <c r="L7" i="13"/>
  <c r="F7" i="13"/>
  <c r="Z48" i="1" l="1"/>
  <c r="H83" i="8"/>
  <c r="O82" i="1" s="1"/>
  <c r="AD84" i="11"/>
  <c r="AC67" i="11"/>
  <c r="AD67" i="11" s="1"/>
  <c r="G77" i="9"/>
  <c r="H77" i="9"/>
  <c r="H80" i="9"/>
  <c r="G80" i="9"/>
  <c r="E82" i="9"/>
  <c r="H86" i="8"/>
  <c r="O85" i="1" s="1"/>
  <c r="AD81" i="11"/>
  <c r="Z86" i="11"/>
  <c r="H86" i="1" s="1"/>
  <c r="J86" i="1" s="1"/>
  <c r="AH93" i="11"/>
  <c r="I92" i="1" s="1"/>
  <c r="E73" i="9"/>
  <c r="AD93" i="11"/>
  <c r="AC94" i="11"/>
  <c r="AD94" i="11" s="1"/>
  <c r="G164" i="13"/>
  <c r="F164" i="13"/>
  <c r="N164" i="13"/>
  <c r="D164" i="13"/>
  <c r="M164" i="13"/>
  <c r="D30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9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7" i="12"/>
  <c r="D98" i="12"/>
  <c r="D99" i="12"/>
  <c r="D100" i="12" s="1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5" i="12"/>
  <c r="D146" i="12"/>
  <c r="E146" i="12" s="1"/>
  <c r="F146" i="12" s="1"/>
  <c r="D147" i="12"/>
  <c r="D148" i="12"/>
  <c r="E148" i="12" s="1"/>
  <c r="F148" i="12" s="1"/>
  <c r="D149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5" i="12"/>
  <c r="D167" i="12" s="1"/>
  <c r="D166" i="12"/>
  <c r="D168" i="12"/>
  <c r="D169" i="12"/>
  <c r="D170" i="12"/>
  <c r="D173" i="12" s="1"/>
  <c r="D171" i="12"/>
  <c r="D172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3" i="12"/>
  <c r="D194" i="12"/>
  <c r="D195" i="12"/>
  <c r="D196" i="12"/>
  <c r="D197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7" i="12"/>
  <c r="C164" i="12"/>
  <c r="K72" i="4"/>
  <c r="E50" i="12" l="1"/>
  <c r="E208" i="12"/>
  <c r="F208" i="12" s="1"/>
  <c r="E201" i="12"/>
  <c r="E113" i="12"/>
  <c r="E57" i="12"/>
  <c r="F57" i="12" s="1"/>
  <c r="D144" i="12"/>
  <c r="D121" i="12"/>
  <c r="D28" i="12"/>
  <c r="D164" i="12"/>
  <c r="E18" i="12"/>
  <c r="F18" i="12" s="1"/>
  <c r="D44" i="12"/>
  <c r="E42" i="12" s="1"/>
  <c r="D192" i="12"/>
  <c r="E185" i="12" s="1"/>
  <c r="F185" i="12" s="1"/>
  <c r="D150" i="12"/>
  <c r="E147" i="12"/>
  <c r="F147" i="12" s="1"/>
  <c r="D96" i="12"/>
  <c r="E84" i="12" s="1"/>
  <c r="F84" i="12" s="1"/>
  <c r="D198" i="12"/>
  <c r="D69" i="12"/>
  <c r="E60" i="12" s="1"/>
  <c r="F60" i="12" s="1"/>
  <c r="E10" i="12"/>
  <c r="F10" i="12" s="1"/>
  <c r="E7" i="12"/>
  <c r="D232" i="12"/>
  <c r="D219" i="12"/>
  <c r="E202" i="12" s="1"/>
  <c r="F202" i="12" s="1"/>
  <c r="E13" i="12"/>
  <c r="F13" i="12" s="1"/>
  <c r="I29" i="8" s="1"/>
  <c r="F87" i="8"/>
  <c r="H82" i="9"/>
  <c r="G82" i="9"/>
  <c r="E135" i="12" l="1"/>
  <c r="F135" i="12" s="1"/>
  <c r="E137" i="12"/>
  <c r="F137" i="12" s="1"/>
  <c r="E127" i="12"/>
  <c r="E128" i="12"/>
  <c r="F128" i="12" s="1"/>
  <c r="E187" i="12"/>
  <c r="F187" i="12" s="1"/>
  <c r="E76" i="12"/>
  <c r="F50" i="12"/>
  <c r="E136" i="12"/>
  <c r="F136" i="12" s="1"/>
  <c r="E204" i="12"/>
  <c r="F204" i="12" s="1"/>
  <c r="E40" i="12"/>
  <c r="E138" i="12"/>
  <c r="F138" i="12" s="1"/>
  <c r="E28" i="12"/>
  <c r="F7" i="12"/>
  <c r="E86" i="12"/>
  <c r="F86" i="12" s="1"/>
  <c r="F201" i="12"/>
  <c r="E182" i="12"/>
  <c r="F182" i="12" s="1"/>
  <c r="E114" i="12"/>
  <c r="E112" i="12"/>
  <c r="E36" i="12"/>
  <c r="E83" i="12"/>
  <c r="F83" i="12" s="1"/>
  <c r="E61" i="12"/>
  <c r="F61" i="12" s="1"/>
  <c r="E217" i="12"/>
  <c r="F217" i="12" s="1"/>
  <c r="C188" i="2"/>
  <c r="I19" i="8" l="1"/>
  <c r="E69" i="12"/>
  <c r="E44" i="12"/>
  <c r="E219" i="12"/>
  <c r="E96" i="12"/>
  <c r="F76" i="12"/>
  <c r="F127" i="12"/>
  <c r="E144" i="12"/>
  <c r="E121" i="12"/>
  <c r="L186" i="2" l="1"/>
  <c r="L184" i="2"/>
  <c r="L187" i="2"/>
  <c r="L185" i="2"/>
  <c r="L183" i="2"/>
  <c r="M183" i="2"/>
  <c r="M184" i="2"/>
  <c r="M187" i="2"/>
  <c r="M185" i="2"/>
  <c r="M186" i="2"/>
  <c r="N76" i="4"/>
  <c r="N75" i="4"/>
  <c r="K29" i="4"/>
  <c r="M130" i="1"/>
  <c r="K76" i="4" l="1"/>
  <c r="K75" i="4"/>
  <c r="K31" i="4"/>
  <c r="P76" i="4"/>
  <c r="P75" i="4"/>
  <c r="K30" i="4"/>
  <c r="K32" i="4"/>
  <c r="N78" i="4" l="1"/>
  <c r="P78" i="4" s="1"/>
  <c r="N79" i="4"/>
  <c r="P79" i="4" s="1"/>
  <c r="N80" i="4"/>
  <c r="P80" i="4" s="1"/>
  <c r="N81" i="4"/>
  <c r="P81" i="4" s="1"/>
  <c r="K78" i="4"/>
  <c r="K79" i="4"/>
  <c r="K80" i="4"/>
  <c r="K81" i="4"/>
  <c r="K35" i="4" l="1"/>
  <c r="F161" i="12" l="1"/>
  <c r="F177" i="12" l="1"/>
  <c r="F186" i="12"/>
  <c r="F178" i="12"/>
  <c r="F174" i="12"/>
  <c r="F184" i="12"/>
  <c r="F176" i="12"/>
  <c r="F172" i="12"/>
  <c r="F183" i="12"/>
  <c r="F179" i="12"/>
  <c r="F175" i="12"/>
  <c r="F171" i="12"/>
  <c r="F181" i="12"/>
  <c r="F156" i="12" l="1"/>
  <c r="F157" i="12"/>
  <c r="F158" i="12"/>
  <c r="F155" i="12"/>
  <c r="F93" i="12"/>
  <c r="F180" i="12" l="1"/>
  <c r="AK126" i="10"/>
  <c r="F131" i="11" l="1"/>
  <c r="F130" i="11"/>
  <c r="F129" i="11"/>
  <c r="F128" i="11"/>
  <c r="F127" i="11"/>
  <c r="F126" i="11"/>
  <c r="F125" i="11"/>
  <c r="F123" i="11"/>
  <c r="F121" i="11"/>
  <c r="F120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5" i="11"/>
  <c r="F94" i="11"/>
  <c r="F93" i="11"/>
  <c r="F92" i="11"/>
  <c r="F91" i="11"/>
  <c r="F90" i="11"/>
  <c r="F87" i="11"/>
  <c r="F86" i="11"/>
  <c r="F84" i="11"/>
  <c r="F83" i="11"/>
  <c r="F81" i="11"/>
  <c r="F80" i="11"/>
  <c r="F77" i="11"/>
  <c r="F76" i="11"/>
  <c r="F75" i="11"/>
  <c r="F74" i="11"/>
  <c r="F73" i="11"/>
  <c r="F71" i="11"/>
  <c r="F70" i="11"/>
  <c r="F69" i="11"/>
  <c r="F68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1" i="11"/>
  <c r="F40" i="11"/>
  <c r="F39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4" i="11"/>
  <c r="F23" i="11"/>
  <c r="F22" i="11"/>
  <c r="F21" i="11"/>
  <c r="F20" i="11"/>
  <c r="F19" i="11"/>
  <c r="F18" i="11"/>
  <c r="F17" i="11"/>
  <c r="F16" i="11"/>
  <c r="F15" i="11"/>
  <c r="F13" i="11"/>
  <c r="F12" i="11"/>
  <c r="F11" i="11"/>
  <c r="F10" i="11"/>
  <c r="F9" i="11"/>
  <c r="F8" i="11"/>
  <c r="F7" i="11"/>
  <c r="F6" i="11"/>
  <c r="F5" i="11"/>
  <c r="F132" i="11" l="1"/>
  <c r="O67" i="2"/>
  <c r="O90" i="2"/>
  <c r="O117" i="2"/>
  <c r="O123" i="2"/>
  <c r="O141" i="2"/>
  <c r="O167" i="2"/>
  <c r="O255" i="2"/>
  <c r="AJ126" i="10" l="1"/>
  <c r="U6" i="10" l="1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5" i="10"/>
  <c r="U66" i="10"/>
  <c r="U67" i="10"/>
  <c r="U68" i="10"/>
  <c r="U69" i="10"/>
  <c r="U70" i="10"/>
  <c r="U71" i="10"/>
  <c r="U72" i="10"/>
  <c r="U73" i="10"/>
  <c r="U76" i="10"/>
  <c r="U77" i="10"/>
  <c r="U79" i="10"/>
  <c r="U80" i="10"/>
  <c r="U82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20" i="10"/>
  <c r="U121" i="10"/>
  <c r="U122" i="10"/>
  <c r="U123" i="10"/>
  <c r="U124" i="10"/>
  <c r="U125" i="10"/>
  <c r="U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5" i="10"/>
  <c r="F66" i="10"/>
  <c r="F67" i="10"/>
  <c r="F68" i="10"/>
  <c r="F69" i="10"/>
  <c r="F70" i="10"/>
  <c r="F71" i="10"/>
  <c r="F72" i="10"/>
  <c r="F73" i="10"/>
  <c r="F76" i="10"/>
  <c r="F77" i="10"/>
  <c r="F79" i="10"/>
  <c r="F80" i="10"/>
  <c r="F82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20" i="10"/>
  <c r="F121" i="10"/>
  <c r="F122" i="10"/>
  <c r="F123" i="10"/>
  <c r="F124" i="10"/>
  <c r="F125" i="10"/>
  <c r="F5" i="10"/>
  <c r="U126" i="10" l="1"/>
  <c r="F126" i="10"/>
  <c r="L130" i="8" l="1"/>
  <c r="L129" i="8"/>
  <c r="L128" i="8"/>
  <c r="L127" i="8"/>
  <c r="L126" i="8"/>
  <c r="L125" i="8"/>
  <c r="L124" i="8"/>
  <c r="L122" i="8"/>
  <c r="L120" i="8"/>
  <c r="L119" i="8"/>
  <c r="L117" i="8"/>
  <c r="L116" i="8"/>
  <c r="L115" i="8"/>
  <c r="L114" i="8"/>
  <c r="L113" i="8"/>
  <c r="L112" i="8"/>
  <c r="L111" i="8"/>
  <c r="L110" i="8"/>
  <c r="L109" i="8"/>
  <c r="L108" i="8"/>
  <c r="L107" i="8"/>
  <c r="L106" i="8"/>
  <c r="L105" i="8"/>
  <c r="L104" i="8"/>
  <c r="L103" i="8"/>
  <c r="L102" i="8"/>
  <c r="L101" i="8"/>
  <c r="L100" i="8"/>
  <c r="L99" i="8"/>
  <c r="L98" i="8"/>
  <c r="L97" i="8"/>
  <c r="L96" i="8"/>
  <c r="L95" i="8"/>
  <c r="L94" i="8"/>
  <c r="L93" i="8"/>
  <c r="L92" i="8"/>
  <c r="L91" i="8"/>
  <c r="L90" i="8"/>
  <c r="L89" i="8"/>
  <c r="L87" i="8"/>
  <c r="L85" i="8"/>
  <c r="L84" i="8"/>
  <c r="L82" i="8"/>
  <c r="L81" i="8"/>
  <c r="L78" i="8"/>
  <c r="L77" i="8"/>
  <c r="L76" i="8"/>
  <c r="L75" i="8"/>
  <c r="L74" i="8"/>
  <c r="L73" i="8"/>
  <c r="L72" i="8"/>
  <c r="L71" i="8"/>
  <c r="L70" i="8"/>
  <c r="L68" i="8"/>
  <c r="L67" i="8"/>
  <c r="L66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L51" i="8"/>
  <c r="L50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 l="1"/>
  <c r="L130" i="1" l="1"/>
  <c r="M8" i="2" l="1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7" i="2"/>
  <c r="N28" i="2"/>
  <c r="N54" i="2"/>
  <c r="N68" i="2"/>
  <c r="N93" i="2"/>
  <c r="N120" i="2"/>
  <c r="N124" i="2"/>
  <c r="N145" i="2"/>
  <c r="N168" i="2"/>
  <c r="N174" i="2"/>
  <c r="N188" i="2"/>
  <c r="N191" i="2"/>
  <c r="N192" i="2"/>
  <c r="N193" i="2"/>
  <c r="N197" i="2"/>
  <c r="N216" i="2"/>
  <c r="N222" i="2"/>
  <c r="N243" i="2"/>
  <c r="N256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7" i="2"/>
  <c r="H67" i="2" l="1"/>
  <c r="H90" i="2"/>
  <c r="H117" i="2"/>
  <c r="H123" i="2"/>
  <c r="H141" i="2"/>
  <c r="H167" i="2"/>
  <c r="H255" i="2"/>
  <c r="E5" i="9" l="1"/>
  <c r="H5" i="9" s="1"/>
  <c r="E6" i="9"/>
  <c r="H6" i="9" s="1"/>
  <c r="E7" i="9"/>
  <c r="H7" i="9" s="1"/>
  <c r="E8" i="9"/>
  <c r="H8" i="9" s="1"/>
  <c r="E9" i="9"/>
  <c r="H9" i="9" s="1"/>
  <c r="E10" i="9"/>
  <c r="E11" i="9"/>
  <c r="E12" i="9"/>
  <c r="E13" i="9"/>
  <c r="E14" i="9"/>
  <c r="H14" i="9" s="1"/>
  <c r="E15" i="9"/>
  <c r="E16" i="9"/>
  <c r="H16" i="9" s="1"/>
  <c r="E17" i="9"/>
  <c r="E18" i="9"/>
  <c r="E19" i="9"/>
  <c r="E20" i="9"/>
  <c r="E21" i="9"/>
  <c r="H21" i="9" s="1"/>
  <c r="E22" i="9"/>
  <c r="E23" i="9"/>
  <c r="E24" i="9"/>
  <c r="E25" i="9"/>
  <c r="E26" i="9"/>
  <c r="H26" i="9" s="1"/>
  <c r="E27" i="9"/>
  <c r="E28" i="9"/>
  <c r="H28" i="9" s="1"/>
  <c r="E29" i="9"/>
  <c r="E30" i="9"/>
  <c r="E31" i="9"/>
  <c r="H31" i="9" s="1"/>
  <c r="E32" i="9"/>
  <c r="E33" i="9"/>
  <c r="E34" i="9"/>
  <c r="H34" i="9" s="1"/>
  <c r="E35" i="9"/>
  <c r="E36" i="9"/>
  <c r="E37" i="9"/>
  <c r="E44" i="9"/>
  <c r="E45" i="9"/>
  <c r="H45" i="9" s="1"/>
  <c r="E46" i="9"/>
  <c r="H46" i="9" s="1"/>
  <c r="E47" i="9"/>
  <c r="E48" i="9"/>
  <c r="E49" i="9"/>
  <c r="H49" i="9" s="1"/>
  <c r="E50" i="9"/>
  <c r="H50" i="9" s="1"/>
  <c r="E51" i="9"/>
  <c r="H51" i="9" s="1"/>
  <c r="E52" i="9"/>
  <c r="H52" i="9" s="1"/>
  <c r="E53" i="9"/>
  <c r="E54" i="9"/>
  <c r="E55" i="9"/>
  <c r="H55" i="9" s="1"/>
  <c r="E56" i="9"/>
  <c r="H56" i="9" s="1"/>
  <c r="E57" i="9"/>
  <c r="E58" i="9"/>
  <c r="E59" i="9"/>
  <c r="H59" i="9" s="1"/>
  <c r="E60" i="9"/>
  <c r="H60" i="9" s="1"/>
  <c r="E61" i="9"/>
  <c r="H61" i="9" s="1"/>
  <c r="E62" i="9"/>
  <c r="H62" i="9" s="1"/>
  <c r="E64" i="9"/>
  <c r="E65" i="9"/>
  <c r="H65" i="9" s="1"/>
  <c r="E66" i="9"/>
  <c r="H66" i="9" s="1"/>
  <c r="E67" i="9"/>
  <c r="E69" i="9"/>
  <c r="E70" i="9"/>
  <c r="E71" i="9"/>
  <c r="E90" i="9"/>
  <c r="E91" i="9"/>
  <c r="E92" i="9"/>
  <c r="E93" i="9"/>
  <c r="E94" i="9"/>
  <c r="E95" i="9"/>
  <c r="E96" i="9"/>
  <c r="E97" i="9"/>
  <c r="H97" i="9" s="1"/>
  <c r="E98" i="9"/>
  <c r="E99" i="9"/>
  <c r="E100" i="9"/>
  <c r="E101" i="9"/>
  <c r="E102" i="9"/>
  <c r="E103" i="9"/>
  <c r="H103" i="9" s="1"/>
  <c r="E104" i="9"/>
  <c r="E106" i="9"/>
  <c r="E107" i="9"/>
  <c r="E108" i="9"/>
  <c r="E4" i="9"/>
  <c r="H4" i="9" s="1"/>
  <c r="G44" i="9" l="1"/>
  <c r="H44" i="9"/>
  <c r="G5" i="9"/>
  <c r="G6" i="9"/>
  <c r="G7" i="9"/>
  <c r="G8" i="9"/>
  <c r="G9" i="9"/>
  <c r="G14" i="9"/>
  <c r="G16" i="9"/>
  <c r="G21" i="9"/>
  <c r="G26" i="9"/>
  <c r="G28" i="9"/>
  <c r="G31" i="9"/>
  <c r="G34" i="9"/>
  <c r="G45" i="9"/>
  <c r="G46" i="9"/>
  <c r="G49" i="9"/>
  <c r="G50" i="9"/>
  <c r="G51" i="9"/>
  <c r="G52" i="9"/>
  <c r="G55" i="9"/>
  <c r="G56" i="9"/>
  <c r="G59" i="9"/>
  <c r="G60" i="9"/>
  <c r="G61" i="9"/>
  <c r="G62" i="9"/>
  <c r="G65" i="9"/>
  <c r="G66" i="9"/>
  <c r="G97" i="9"/>
  <c r="G103" i="9"/>
  <c r="G4" i="9"/>
  <c r="G28" i="2"/>
  <c r="G54" i="2"/>
  <c r="G68" i="2"/>
  <c r="G93" i="2"/>
  <c r="G120" i="2"/>
  <c r="G124" i="2"/>
  <c r="G145" i="2"/>
  <c r="G168" i="2"/>
  <c r="G174" i="2"/>
  <c r="G188" i="2"/>
  <c r="G191" i="2"/>
  <c r="G192" i="2"/>
  <c r="G193" i="2"/>
  <c r="G197" i="2"/>
  <c r="G216" i="2"/>
  <c r="G222" i="2"/>
  <c r="G243" i="2"/>
  <c r="G256" i="2"/>
  <c r="F29" i="2"/>
  <c r="F7" i="2"/>
  <c r="N69" i="4"/>
  <c r="N70" i="4"/>
  <c r="N71" i="4"/>
  <c r="N72" i="4"/>
  <c r="N73" i="4"/>
  <c r="N74" i="4"/>
  <c r="N77" i="4"/>
  <c r="N82" i="4"/>
  <c r="P82" i="4" s="1"/>
  <c r="N83" i="4"/>
  <c r="N84" i="4"/>
  <c r="N87" i="4"/>
  <c r="N88" i="4"/>
  <c r="N89" i="4"/>
  <c r="N94" i="4"/>
  <c r="P83" i="4" l="1"/>
  <c r="P74" i="4"/>
  <c r="P70" i="4"/>
  <c r="P89" i="4"/>
  <c r="P72" i="4"/>
  <c r="P88" i="4"/>
  <c r="P84" i="4"/>
  <c r="P77" i="4"/>
  <c r="P71" i="4"/>
  <c r="P94" i="4"/>
  <c r="P73" i="4"/>
  <c r="P69" i="4"/>
  <c r="P87" i="4"/>
  <c r="E74" i="8"/>
  <c r="E68" i="9" s="1"/>
  <c r="E111" i="8"/>
  <c r="E105" i="9" s="1"/>
  <c r="E116" i="8"/>
  <c r="E110" i="9" s="1"/>
  <c r="E117" i="8"/>
  <c r="E111" i="9" s="1"/>
  <c r="E113" i="9"/>
  <c r="E114" i="9"/>
  <c r="E116" i="9"/>
  <c r="E118" i="9"/>
  <c r="E125" i="8"/>
  <c r="E119" i="9" s="1"/>
  <c r="E126" i="8"/>
  <c r="E120" i="9" s="1"/>
  <c r="E127" i="8"/>
  <c r="E121" i="9" s="1"/>
  <c r="E128" i="8"/>
  <c r="E122" i="9" s="1"/>
  <c r="E129" i="8"/>
  <c r="E123" i="9" s="1"/>
  <c r="E130" i="8"/>
  <c r="E124" i="9" s="1"/>
  <c r="E115" i="8"/>
  <c r="E109" i="9" s="1"/>
  <c r="E81" i="8"/>
  <c r="E75" i="9" s="1"/>
  <c r="E82" i="8"/>
  <c r="E76" i="9" s="1"/>
  <c r="E78" i="9"/>
  <c r="E79" i="9"/>
  <c r="E81" i="9"/>
  <c r="E83" i="9"/>
  <c r="E90" i="8"/>
  <c r="E84" i="9" s="1"/>
  <c r="E91" i="8"/>
  <c r="E85" i="9" s="1"/>
  <c r="E92" i="8"/>
  <c r="E86" i="9" s="1"/>
  <c r="E93" i="8"/>
  <c r="E87" i="9" s="1"/>
  <c r="E94" i="8"/>
  <c r="E88" i="9" s="1"/>
  <c r="E95" i="8"/>
  <c r="E89" i="9" s="1"/>
  <c r="E72" i="9"/>
  <c r="N162" i="13" l="1"/>
  <c r="N160" i="13"/>
  <c r="N158" i="13"/>
  <c r="N156" i="13"/>
  <c r="N154" i="13"/>
  <c r="N152" i="13"/>
  <c r="N163" i="13"/>
  <c r="N159" i="13"/>
  <c r="N155" i="13"/>
  <c r="N151" i="13"/>
  <c r="N161" i="13"/>
  <c r="N157" i="13"/>
  <c r="N153" i="13"/>
  <c r="G113" i="9"/>
  <c r="H113" i="9"/>
  <c r="G118" i="9"/>
  <c r="H118" i="9"/>
  <c r="H78" i="9"/>
  <c r="G78" i="9"/>
  <c r="G83" i="9"/>
  <c r="H83" i="9"/>
  <c r="N187" i="2"/>
  <c r="N185" i="2"/>
  <c r="N183" i="2"/>
  <c r="N186" i="2"/>
  <c r="N184" i="2"/>
  <c r="G88" i="9"/>
  <c r="H88" i="9"/>
  <c r="G105" i="9"/>
  <c r="H105" i="9"/>
  <c r="G123" i="9"/>
  <c r="H123" i="9"/>
  <c r="G68" i="9"/>
  <c r="H68" i="9"/>
  <c r="N177" i="2"/>
  <c r="N181" i="2"/>
  <c r="N178" i="2"/>
  <c r="N182" i="2"/>
  <c r="N175" i="2"/>
  <c r="N179" i="2"/>
  <c r="N176" i="2"/>
  <c r="N180" i="2"/>
  <c r="G100" i="1"/>
  <c r="G99" i="1"/>
  <c r="G98" i="1"/>
  <c r="G97" i="1"/>
  <c r="G96" i="1"/>
  <c r="F96" i="1"/>
  <c r="E96" i="1"/>
  <c r="G95" i="1"/>
  <c r="K73" i="4" l="1"/>
  <c r="K74" i="4" l="1"/>
  <c r="K130" i="1" l="1"/>
  <c r="K131" i="8"/>
  <c r="F8" i="2" l="1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88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H11" i="8" l="1"/>
  <c r="H12" i="8"/>
  <c r="H13" i="8"/>
  <c r="H14" i="8"/>
  <c r="H15" i="8"/>
  <c r="H20" i="8"/>
  <c r="H22" i="8"/>
  <c r="H27" i="8"/>
  <c r="H32" i="8"/>
  <c r="H34" i="8"/>
  <c r="H37" i="8"/>
  <c r="H40" i="8"/>
  <c r="H50" i="8"/>
  <c r="O49" i="1" s="1"/>
  <c r="H51" i="8"/>
  <c r="O50" i="1" s="1"/>
  <c r="H52" i="8"/>
  <c r="O51" i="1" s="1"/>
  <c r="H55" i="8"/>
  <c r="O54" i="1" s="1"/>
  <c r="H56" i="8"/>
  <c r="O55" i="1" s="1"/>
  <c r="H57" i="8"/>
  <c r="O56" i="1" s="1"/>
  <c r="H58" i="8"/>
  <c r="O57" i="1" s="1"/>
  <c r="H61" i="8"/>
  <c r="O60" i="1" s="1"/>
  <c r="H62" i="8"/>
  <c r="O61" i="1" s="1"/>
  <c r="H65" i="8"/>
  <c r="O64" i="1" s="1"/>
  <c r="H66" i="8"/>
  <c r="O65" i="1" s="1"/>
  <c r="H67" i="8"/>
  <c r="O66" i="1" s="1"/>
  <c r="H68" i="8"/>
  <c r="O67" i="1" s="1"/>
  <c r="H71" i="8"/>
  <c r="O70" i="1" s="1"/>
  <c r="H72" i="8"/>
  <c r="O71" i="1" s="1"/>
  <c r="H74" i="8"/>
  <c r="O73" i="1" s="1"/>
  <c r="H94" i="8"/>
  <c r="O93" i="1" s="1"/>
  <c r="H103" i="8"/>
  <c r="O102" i="1" s="1"/>
  <c r="H109" i="8"/>
  <c r="O108" i="1" s="1"/>
  <c r="H111" i="8"/>
  <c r="O110" i="1" s="1"/>
  <c r="H129" i="8"/>
  <c r="O128" i="1" s="1"/>
  <c r="H10" i="8"/>
  <c r="AZ5" i="8" l="1"/>
  <c r="DB46" i="8" s="1"/>
  <c r="AY5" i="8"/>
  <c r="DA46" i="8" s="1"/>
  <c r="AX5" i="8"/>
  <c r="CZ46" i="8" s="1"/>
  <c r="AW5" i="8"/>
  <c r="CY46" i="8" s="1"/>
  <c r="AV5" i="8"/>
  <c r="CX46" i="8" s="1"/>
  <c r="AU5" i="8"/>
  <c r="CW46" i="8" s="1"/>
  <c r="AT5" i="8"/>
  <c r="CV46" i="8" s="1"/>
  <c r="AS5" i="8"/>
  <c r="CU46" i="8" s="1"/>
  <c r="AR5" i="8"/>
  <c r="CT46" i="8" s="1"/>
  <c r="AQ5" i="8"/>
  <c r="CS46" i="8" s="1"/>
  <c r="AP5" i="8"/>
  <c r="CR46" i="8" s="1"/>
  <c r="AO5" i="8"/>
  <c r="CQ46" i="8" s="1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50" i="8"/>
  <c r="Q49" i="1" s="1"/>
  <c r="Z49" i="1" s="1"/>
  <c r="M51" i="8"/>
  <c r="Q50" i="1" s="1"/>
  <c r="Z50" i="1" s="1"/>
  <c r="M52" i="8"/>
  <c r="Q51" i="1" s="1"/>
  <c r="Z51" i="1" s="1"/>
  <c r="M53" i="8"/>
  <c r="Q52" i="1" s="1"/>
  <c r="Z52" i="1" s="1"/>
  <c r="M54" i="8"/>
  <c r="Q53" i="1" s="1"/>
  <c r="Z53" i="1" s="1"/>
  <c r="M55" i="8"/>
  <c r="Q54" i="1" s="1"/>
  <c r="Z54" i="1" s="1"/>
  <c r="M56" i="8"/>
  <c r="Q55" i="1" s="1"/>
  <c r="Z55" i="1" s="1"/>
  <c r="M57" i="8"/>
  <c r="Q56" i="1" s="1"/>
  <c r="Z56" i="1" s="1"/>
  <c r="M58" i="8"/>
  <c r="Q57" i="1" s="1"/>
  <c r="Z57" i="1" s="1"/>
  <c r="M59" i="8"/>
  <c r="Q58" i="1" s="1"/>
  <c r="Z58" i="1" s="1"/>
  <c r="M60" i="8"/>
  <c r="Q59" i="1" s="1"/>
  <c r="Z59" i="1" s="1"/>
  <c r="M61" i="8"/>
  <c r="Q60" i="1" s="1"/>
  <c r="Z60" i="1" s="1"/>
  <c r="M62" i="8"/>
  <c r="Q61" i="1" s="1"/>
  <c r="Z61" i="1" s="1"/>
  <c r="M63" i="8"/>
  <c r="Q62" i="1" s="1"/>
  <c r="Z62" i="1" s="1"/>
  <c r="M64" i="8"/>
  <c r="Q63" i="1" s="1"/>
  <c r="Z63" i="1" s="1"/>
  <c r="M65" i="8"/>
  <c r="Q64" i="1" s="1"/>
  <c r="Z64" i="1" s="1"/>
  <c r="M66" i="8"/>
  <c r="Q65" i="1" s="1"/>
  <c r="Z65" i="1" s="1"/>
  <c r="M67" i="8"/>
  <c r="Q66" i="1" s="1"/>
  <c r="Z66" i="1" s="1"/>
  <c r="M68" i="8"/>
  <c r="Q67" i="1" s="1"/>
  <c r="Z67" i="1" s="1"/>
  <c r="M70" i="8"/>
  <c r="Q69" i="1" s="1"/>
  <c r="Z69" i="1" s="1"/>
  <c r="M71" i="8"/>
  <c r="Q70" i="1" s="1"/>
  <c r="Z70" i="1" s="1"/>
  <c r="M72" i="8"/>
  <c r="Q71" i="1" s="1"/>
  <c r="Z71" i="1" s="1"/>
  <c r="M73" i="8"/>
  <c r="Q72" i="1" s="1"/>
  <c r="Z72" i="1" s="1"/>
  <c r="M74" i="8"/>
  <c r="Q73" i="1" s="1"/>
  <c r="Z73" i="1" s="1"/>
  <c r="M75" i="8"/>
  <c r="Q74" i="1" s="1"/>
  <c r="Z74" i="1" s="1"/>
  <c r="M76" i="8"/>
  <c r="Q75" i="1" s="1"/>
  <c r="Z75" i="1" s="1"/>
  <c r="M77" i="8"/>
  <c r="Q76" i="1" s="1"/>
  <c r="Z76" i="1" s="1"/>
  <c r="M78" i="8"/>
  <c r="Q77" i="1" s="1"/>
  <c r="Z77" i="1" s="1"/>
  <c r="M81" i="8"/>
  <c r="Q80" i="1" s="1"/>
  <c r="Z80" i="1" s="1"/>
  <c r="M82" i="8"/>
  <c r="Q81" i="1" s="1"/>
  <c r="Z81" i="1" s="1"/>
  <c r="M84" i="8"/>
  <c r="Q83" i="1" s="1"/>
  <c r="Z83" i="1" s="1"/>
  <c r="M85" i="8"/>
  <c r="Q84" i="1" s="1"/>
  <c r="Z84" i="1" s="1"/>
  <c r="M87" i="8"/>
  <c r="Q86" i="1" s="1"/>
  <c r="Z86" i="1" s="1"/>
  <c r="M89" i="8"/>
  <c r="Q88" i="1" s="1"/>
  <c r="Z88" i="1" s="1"/>
  <c r="M90" i="8"/>
  <c r="Q89" i="1" s="1"/>
  <c r="Z89" i="1" s="1"/>
  <c r="M91" i="8"/>
  <c r="Q90" i="1" s="1"/>
  <c r="Z90" i="1" s="1"/>
  <c r="M92" i="8"/>
  <c r="Q91" i="1" s="1"/>
  <c r="Z91" i="1" s="1"/>
  <c r="M93" i="8"/>
  <c r="Q92" i="1" s="1"/>
  <c r="Z92" i="1" s="1"/>
  <c r="M94" i="8"/>
  <c r="Q93" i="1" s="1"/>
  <c r="Z93" i="1" s="1"/>
  <c r="M95" i="8"/>
  <c r="Q94" i="1" s="1"/>
  <c r="Z94" i="1" s="1"/>
  <c r="M96" i="8"/>
  <c r="Q95" i="1" s="1"/>
  <c r="Z95" i="1" s="1"/>
  <c r="M97" i="8"/>
  <c r="Q96" i="1" s="1"/>
  <c r="Z96" i="1" s="1"/>
  <c r="M98" i="8"/>
  <c r="Q97" i="1" s="1"/>
  <c r="Z97" i="1" s="1"/>
  <c r="M99" i="8"/>
  <c r="Q98" i="1" s="1"/>
  <c r="Z98" i="1" s="1"/>
  <c r="M100" i="8"/>
  <c r="Q99" i="1" s="1"/>
  <c r="Z99" i="1" s="1"/>
  <c r="M101" i="8"/>
  <c r="Q100" i="1" s="1"/>
  <c r="Z100" i="1" s="1"/>
  <c r="M102" i="8"/>
  <c r="Q101" i="1" s="1"/>
  <c r="Z101" i="1" s="1"/>
  <c r="M103" i="8"/>
  <c r="Q102" i="1" s="1"/>
  <c r="Z102" i="1" s="1"/>
  <c r="M104" i="8"/>
  <c r="Q103" i="1" s="1"/>
  <c r="Z103" i="1" s="1"/>
  <c r="M105" i="8"/>
  <c r="Q104" i="1" s="1"/>
  <c r="Z104" i="1" s="1"/>
  <c r="M106" i="8"/>
  <c r="Q105" i="1" s="1"/>
  <c r="Z105" i="1" s="1"/>
  <c r="M107" i="8"/>
  <c r="Q106" i="1" s="1"/>
  <c r="Z106" i="1" s="1"/>
  <c r="M108" i="8"/>
  <c r="Q107" i="1" s="1"/>
  <c r="Z107" i="1" s="1"/>
  <c r="M109" i="8"/>
  <c r="Q108" i="1" s="1"/>
  <c r="Z108" i="1" s="1"/>
  <c r="M110" i="8"/>
  <c r="Q109" i="1" s="1"/>
  <c r="Z109" i="1" s="1"/>
  <c r="M111" i="8"/>
  <c r="Q110" i="1" s="1"/>
  <c r="Z110" i="1" s="1"/>
  <c r="M112" i="8"/>
  <c r="Q111" i="1" s="1"/>
  <c r="Z111" i="1" s="1"/>
  <c r="M113" i="8"/>
  <c r="Q112" i="1" s="1"/>
  <c r="Z112" i="1" s="1"/>
  <c r="M114" i="8"/>
  <c r="Q113" i="1" s="1"/>
  <c r="Z113" i="1" s="1"/>
  <c r="M115" i="8"/>
  <c r="Q114" i="1" s="1"/>
  <c r="Z114" i="1" s="1"/>
  <c r="M116" i="8"/>
  <c r="Q115" i="1" s="1"/>
  <c r="Z115" i="1" s="1"/>
  <c r="M117" i="8"/>
  <c r="Q116" i="1" s="1"/>
  <c r="Z116" i="1" s="1"/>
  <c r="M119" i="8"/>
  <c r="Q118" i="1" s="1"/>
  <c r="Z118" i="1" s="1"/>
  <c r="M120" i="8"/>
  <c r="Q119" i="1" s="1"/>
  <c r="Z119" i="1" s="1"/>
  <c r="M122" i="8"/>
  <c r="Q121" i="1" s="1"/>
  <c r="Z121" i="1" s="1"/>
  <c r="M124" i="8"/>
  <c r="Q123" i="1" s="1"/>
  <c r="Z123" i="1" s="1"/>
  <c r="M125" i="8"/>
  <c r="Q124" i="1" s="1"/>
  <c r="Z124" i="1" s="1"/>
  <c r="M126" i="8"/>
  <c r="Q125" i="1" s="1"/>
  <c r="Z125" i="1" s="1"/>
  <c r="M127" i="8"/>
  <c r="Q126" i="1" s="1"/>
  <c r="Z126" i="1" s="1"/>
  <c r="M128" i="8"/>
  <c r="Q127" i="1" s="1"/>
  <c r="Z127" i="1" s="1"/>
  <c r="M129" i="8"/>
  <c r="Q128" i="1" s="1"/>
  <c r="Z128" i="1" s="1"/>
  <c r="M130" i="8"/>
  <c r="Q129" i="1" s="1"/>
  <c r="Z129" i="1" s="1"/>
  <c r="M10" i="8"/>
  <c r="DC46" i="8" l="1"/>
  <c r="CQ123" i="8"/>
  <c r="CQ121" i="8"/>
  <c r="CQ118" i="8"/>
  <c r="CR121" i="8"/>
  <c r="CR118" i="8"/>
  <c r="CR123" i="8"/>
  <c r="CV121" i="8"/>
  <c r="CV118" i="8"/>
  <c r="CV123" i="8"/>
  <c r="CZ121" i="8"/>
  <c r="CZ123" i="8"/>
  <c r="CZ118" i="8"/>
  <c r="CY123" i="8"/>
  <c r="CY121" i="8"/>
  <c r="CY118" i="8"/>
  <c r="CS118" i="8"/>
  <c r="CS123" i="8"/>
  <c r="CS121" i="8"/>
  <c r="CW118" i="8"/>
  <c r="CW121" i="8"/>
  <c r="CW123" i="8"/>
  <c r="DA118" i="8"/>
  <c r="DA121" i="8"/>
  <c r="DA123" i="8"/>
  <c r="CU123" i="8"/>
  <c r="CU121" i="8"/>
  <c r="CU118" i="8"/>
  <c r="CT123" i="8"/>
  <c r="CT118" i="8"/>
  <c r="CT121" i="8"/>
  <c r="CX118" i="8"/>
  <c r="CX123" i="8"/>
  <c r="CX121" i="8"/>
  <c r="DB123" i="8"/>
  <c r="DB121" i="8"/>
  <c r="DB118" i="8"/>
  <c r="CY83" i="8"/>
  <c r="CY86" i="8"/>
  <c r="CY88" i="8"/>
  <c r="CR83" i="8"/>
  <c r="CR88" i="8"/>
  <c r="CR86" i="8"/>
  <c r="CV88" i="8"/>
  <c r="CV86" i="8"/>
  <c r="CV83" i="8"/>
  <c r="CZ88" i="8"/>
  <c r="CZ83" i="8"/>
  <c r="CZ86" i="8"/>
  <c r="CU83" i="8"/>
  <c r="CU86" i="8"/>
  <c r="CU88" i="8"/>
  <c r="CS88" i="8"/>
  <c r="CS86" i="8"/>
  <c r="CS83" i="8"/>
  <c r="CW88" i="8"/>
  <c r="CW86" i="8"/>
  <c r="CW83" i="8"/>
  <c r="DA88" i="8"/>
  <c r="DA86" i="8"/>
  <c r="DA83" i="8"/>
  <c r="CQ83" i="8"/>
  <c r="CQ86" i="8"/>
  <c r="CQ88" i="8"/>
  <c r="CT86" i="8"/>
  <c r="CT88" i="8"/>
  <c r="CT83" i="8"/>
  <c r="CX86" i="8"/>
  <c r="CX83" i="8"/>
  <c r="CX88" i="8"/>
  <c r="DB86" i="8"/>
  <c r="DB83" i="8"/>
  <c r="DB88" i="8"/>
  <c r="CY69" i="8"/>
  <c r="CY80" i="8"/>
  <c r="CY79" i="8"/>
  <c r="CR80" i="8"/>
  <c r="CR79" i="8"/>
  <c r="CR69" i="8"/>
  <c r="CV80" i="8"/>
  <c r="CV79" i="8"/>
  <c r="CV69" i="8"/>
  <c r="CZ79" i="8"/>
  <c r="CZ69" i="8"/>
  <c r="CZ80" i="8"/>
  <c r="CU69" i="8"/>
  <c r="CU79" i="8"/>
  <c r="CU80" i="8"/>
  <c r="CS80" i="8"/>
  <c r="CS79" i="8"/>
  <c r="CS69" i="8"/>
  <c r="CW80" i="8"/>
  <c r="CW79" i="8"/>
  <c r="CW69" i="8"/>
  <c r="DA80" i="8"/>
  <c r="DA69" i="8"/>
  <c r="DA79" i="8"/>
  <c r="CQ69" i="8"/>
  <c r="CQ79" i="8"/>
  <c r="CQ80" i="8"/>
  <c r="CT79" i="8"/>
  <c r="CT69" i="8"/>
  <c r="CT80" i="8"/>
  <c r="CX79" i="8"/>
  <c r="CX80" i="8"/>
  <c r="CX69" i="8"/>
  <c r="DB79" i="8"/>
  <c r="DB69" i="8"/>
  <c r="DB80" i="8"/>
  <c r="CQ10" i="8"/>
  <c r="CQ49" i="8"/>
  <c r="CQ48" i="8"/>
  <c r="CQ47" i="8"/>
  <c r="CQ44" i="8"/>
  <c r="CQ45" i="8"/>
  <c r="CU49" i="8"/>
  <c r="CU48" i="8"/>
  <c r="CU47" i="8"/>
  <c r="CU44" i="8"/>
  <c r="CU45" i="8"/>
  <c r="CY49" i="8"/>
  <c r="CY48" i="8"/>
  <c r="CY47" i="8"/>
  <c r="CY44" i="8"/>
  <c r="CY45" i="8"/>
  <c r="CR48" i="8"/>
  <c r="CR47" i="8"/>
  <c r="CR44" i="8"/>
  <c r="CR45" i="8"/>
  <c r="CR49" i="8"/>
  <c r="CV48" i="8"/>
  <c r="CV47" i="8"/>
  <c r="CV44" i="8"/>
  <c r="CV45" i="8"/>
  <c r="CV49" i="8"/>
  <c r="CZ48" i="8"/>
  <c r="CZ47" i="8"/>
  <c r="CZ44" i="8"/>
  <c r="CZ45" i="8"/>
  <c r="CZ49" i="8"/>
  <c r="CS47" i="8"/>
  <c r="CS44" i="8"/>
  <c r="CS45" i="8"/>
  <c r="CS49" i="8"/>
  <c r="CS48" i="8"/>
  <c r="CW47" i="8"/>
  <c r="CW44" i="8"/>
  <c r="CW45" i="8"/>
  <c r="CW49" i="8"/>
  <c r="CW48" i="8"/>
  <c r="DA47" i="8"/>
  <c r="DA44" i="8"/>
  <c r="DA45" i="8"/>
  <c r="DA49" i="8"/>
  <c r="DA48" i="8"/>
  <c r="CT45" i="8"/>
  <c r="CT49" i="8"/>
  <c r="CT48" i="8"/>
  <c r="CT47" i="8"/>
  <c r="CT44" i="8"/>
  <c r="CX45" i="8"/>
  <c r="CX49" i="8"/>
  <c r="CX48" i="8"/>
  <c r="CX47" i="8"/>
  <c r="CX44" i="8"/>
  <c r="DB45" i="8"/>
  <c r="DB49" i="8"/>
  <c r="DB48" i="8"/>
  <c r="DB47" i="8"/>
  <c r="DB44" i="8"/>
  <c r="CR12" i="8"/>
  <c r="CR16" i="8"/>
  <c r="CR20" i="8"/>
  <c r="CR24" i="8"/>
  <c r="CR28" i="8"/>
  <c r="CR32" i="8"/>
  <c r="CR36" i="8"/>
  <c r="CR40" i="8"/>
  <c r="CR11" i="8"/>
  <c r="CR15" i="8"/>
  <c r="CR19" i="8"/>
  <c r="CR23" i="8"/>
  <c r="CR27" i="8"/>
  <c r="CR31" i="8"/>
  <c r="CR35" i="8"/>
  <c r="CR39" i="8"/>
  <c r="CR13" i="8"/>
  <c r="CR21" i="8"/>
  <c r="CR29" i="8"/>
  <c r="CR37" i="8"/>
  <c r="CR52" i="8"/>
  <c r="CR56" i="8"/>
  <c r="CR14" i="8"/>
  <c r="CR22" i="8"/>
  <c r="CR30" i="8"/>
  <c r="CR38" i="8"/>
  <c r="CR51" i="8"/>
  <c r="CR55" i="8"/>
  <c r="CR18" i="8"/>
  <c r="CR34" i="8"/>
  <c r="CR57" i="8"/>
  <c r="CR65" i="8"/>
  <c r="CR74" i="8"/>
  <c r="CR78" i="8"/>
  <c r="CR85" i="8"/>
  <c r="CR91" i="8"/>
  <c r="CR95" i="8"/>
  <c r="CR99" i="8"/>
  <c r="CR103" i="8"/>
  <c r="CR107" i="8"/>
  <c r="CR111" i="8"/>
  <c r="CR115" i="8"/>
  <c r="CR17" i="8"/>
  <c r="CR33" i="8"/>
  <c r="CR58" i="8"/>
  <c r="CR68" i="8"/>
  <c r="CR77" i="8"/>
  <c r="CR84" i="8"/>
  <c r="CR90" i="8"/>
  <c r="CR94" i="8"/>
  <c r="CR25" i="8"/>
  <c r="CR66" i="8"/>
  <c r="CR75" i="8"/>
  <c r="CR87" i="8"/>
  <c r="CR104" i="8"/>
  <c r="CR120" i="8"/>
  <c r="CR126" i="8"/>
  <c r="CR130" i="8"/>
  <c r="CR96" i="8"/>
  <c r="CR97" i="8"/>
  <c r="CR98" i="8"/>
  <c r="CR26" i="8"/>
  <c r="CR67" i="8"/>
  <c r="CR76" i="8"/>
  <c r="CR89" i="8"/>
  <c r="CR108" i="8"/>
  <c r="CR109" i="8"/>
  <c r="CR110" i="8"/>
  <c r="CR119" i="8"/>
  <c r="CR125" i="8"/>
  <c r="CR129" i="8"/>
  <c r="CR41" i="8"/>
  <c r="CR62" i="8"/>
  <c r="CR71" i="8"/>
  <c r="CR81" i="8"/>
  <c r="CR92" i="8"/>
  <c r="CR61" i="8"/>
  <c r="CR72" i="8"/>
  <c r="CR116" i="8"/>
  <c r="CR127" i="8"/>
  <c r="CR128" i="8"/>
  <c r="CR82" i="8"/>
  <c r="CR100" i="8"/>
  <c r="CR113" i="8"/>
  <c r="CR101" i="8"/>
  <c r="CR117" i="8"/>
  <c r="CR122" i="8"/>
  <c r="CR112" i="8"/>
  <c r="CR10" i="8"/>
  <c r="CR93" i="8"/>
  <c r="CR102" i="8"/>
  <c r="CR114" i="8"/>
  <c r="CR124" i="8"/>
  <c r="CV12" i="8"/>
  <c r="CV16" i="8"/>
  <c r="CV20" i="8"/>
  <c r="CV24" i="8"/>
  <c r="CV28" i="8"/>
  <c r="CV32" i="8"/>
  <c r="CV36" i="8"/>
  <c r="CV40" i="8"/>
  <c r="CV11" i="8"/>
  <c r="CV15" i="8"/>
  <c r="CV19" i="8"/>
  <c r="CV23" i="8"/>
  <c r="CV27" i="8"/>
  <c r="CV31" i="8"/>
  <c r="CV35" i="8"/>
  <c r="CV39" i="8"/>
  <c r="CV17" i="8"/>
  <c r="CV25" i="8"/>
  <c r="CV33" i="8"/>
  <c r="CV41" i="8"/>
  <c r="CV52" i="8"/>
  <c r="CV56" i="8"/>
  <c r="CV18" i="8"/>
  <c r="CV26" i="8"/>
  <c r="CV34" i="8"/>
  <c r="CV51" i="8"/>
  <c r="CV55" i="8"/>
  <c r="CV22" i="8"/>
  <c r="CV38" i="8"/>
  <c r="CV61" i="8"/>
  <c r="CV65" i="8"/>
  <c r="CV74" i="8"/>
  <c r="CV78" i="8"/>
  <c r="CV85" i="8"/>
  <c r="CV91" i="8"/>
  <c r="CV95" i="8"/>
  <c r="CV99" i="8"/>
  <c r="CV103" i="8"/>
  <c r="CV107" i="8"/>
  <c r="CV111" i="8"/>
  <c r="CV115" i="8"/>
  <c r="CV21" i="8"/>
  <c r="CV37" i="8"/>
  <c r="CV62" i="8"/>
  <c r="CV68" i="8"/>
  <c r="CV77" i="8"/>
  <c r="CV84" i="8"/>
  <c r="CV90" i="8"/>
  <c r="CV94" i="8"/>
  <c r="CV13" i="8"/>
  <c r="CV58" i="8"/>
  <c r="CV71" i="8"/>
  <c r="CV81" i="8"/>
  <c r="CV92" i="8"/>
  <c r="CV108" i="8"/>
  <c r="CV109" i="8"/>
  <c r="CV110" i="8"/>
  <c r="CV120" i="8"/>
  <c r="CV126" i="8"/>
  <c r="CV130" i="8"/>
  <c r="CV102" i="8"/>
  <c r="CV14" i="8"/>
  <c r="CV57" i="8"/>
  <c r="CV72" i="8"/>
  <c r="CV82" i="8"/>
  <c r="CV93" i="8"/>
  <c r="CV96" i="8"/>
  <c r="CV97" i="8"/>
  <c r="CV98" i="8"/>
  <c r="CV112" i="8"/>
  <c r="CV113" i="8"/>
  <c r="CV114" i="8"/>
  <c r="CV119" i="8"/>
  <c r="CV125" i="8"/>
  <c r="CV129" i="8"/>
  <c r="CV87" i="8"/>
  <c r="CV100" i="8"/>
  <c r="CV101" i="8"/>
  <c r="CV29" i="8"/>
  <c r="CV66" i="8"/>
  <c r="CV75" i="8"/>
  <c r="CV104" i="8"/>
  <c r="CV122" i="8"/>
  <c r="CV30" i="8"/>
  <c r="CV89" i="8"/>
  <c r="CV124" i="8"/>
  <c r="CV10" i="8"/>
  <c r="CV127" i="8"/>
  <c r="CV67" i="8"/>
  <c r="CV117" i="8"/>
  <c r="CV76" i="8"/>
  <c r="CV116" i="8"/>
  <c r="CV128" i="8"/>
  <c r="CZ12" i="8"/>
  <c r="CZ16" i="8"/>
  <c r="CZ20" i="8"/>
  <c r="CZ24" i="8"/>
  <c r="CZ28" i="8"/>
  <c r="CZ32" i="8"/>
  <c r="CZ36" i="8"/>
  <c r="CZ40" i="8"/>
  <c r="CZ11" i="8"/>
  <c r="CZ15" i="8"/>
  <c r="CZ19" i="8"/>
  <c r="CZ23" i="8"/>
  <c r="CZ27" i="8"/>
  <c r="CZ31" i="8"/>
  <c r="CZ35" i="8"/>
  <c r="CZ39" i="8"/>
  <c r="CZ13" i="8"/>
  <c r="CZ21" i="8"/>
  <c r="CZ29" i="8"/>
  <c r="CZ37" i="8"/>
  <c r="CZ52" i="8"/>
  <c r="CZ56" i="8"/>
  <c r="CZ14" i="8"/>
  <c r="CZ22" i="8"/>
  <c r="CZ30" i="8"/>
  <c r="CZ38" i="8"/>
  <c r="CZ51" i="8"/>
  <c r="CZ55" i="8"/>
  <c r="CZ26" i="8"/>
  <c r="CZ57" i="8"/>
  <c r="CZ65" i="8"/>
  <c r="CZ74" i="8"/>
  <c r="CZ78" i="8"/>
  <c r="CZ85" i="8"/>
  <c r="CZ91" i="8"/>
  <c r="CZ95" i="8"/>
  <c r="CZ99" i="8"/>
  <c r="CZ103" i="8"/>
  <c r="CZ107" i="8"/>
  <c r="CZ111" i="8"/>
  <c r="CZ115" i="8"/>
  <c r="CZ25" i="8"/>
  <c r="CZ41" i="8"/>
  <c r="CZ58" i="8"/>
  <c r="CZ68" i="8"/>
  <c r="CZ77" i="8"/>
  <c r="CZ84" i="8"/>
  <c r="CZ90" i="8"/>
  <c r="CZ94" i="8"/>
  <c r="CZ33" i="8"/>
  <c r="CZ62" i="8"/>
  <c r="CZ66" i="8"/>
  <c r="CZ75" i="8"/>
  <c r="CZ87" i="8"/>
  <c r="CZ96" i="8"/>
  <c r="CZ97" i="8"/>
  <c r="CZ98" i="8"/>
  <c r="CZ112" i="8"/>
  <c r="CZ113" i="8"/>
  <c r="CZ114" i="8"/>
  <c r="CZ120" i="8"/>
  <c r="CZ126" i="8"/>
  <c r="CZ130" i="8"/>
  <c r="CZ34" i="8"/>
  <c r="CZ61" i="8"/>
  <c r="CZ67" i="8"/>
  <c r="CZ76" i="8"/>
  <c r="CZ89" i="8"/>
  <c r="CZ100" i="8"/>
  <c r="CZ101" i="8"/>
  <c r="CZ102" i="8"/>
  <c r="CZ119" i="8"/>
  <c r="CZ125" i="8"/>
  <c r="CZ129" i="8"/>
  <c r="CZ92" i="8"/>
  <c r="CZ17" i="8"/>
  <c r="CZ71" i="8"/>
  <c r="CZ81" i="8"/>
  <c r="CZ82" i="8"/>
  <c r="CZ116" i="8"/>
  <c r="CZ127" i="8"/>
  <c r="CZ93" i="8"/>
  <c r="CZ10" i="8"/>
  <c r="CZ72" i="8"/>
  <c r="CZ104" i="8"/>
  <c r="CZ117" i="8"/>
  <c r="CZ128" i="8"/>
  <c r="CZ18" i="8"/>
  <c r="CZ124" i="8"/>
  <c r="CZ108" i="8"/>
  <c r="CZ109" i="8"/>
  <c r="CZ110" i="8"/>
  <c r="CZ122" i="8"/>
  <c r="CS13" i="8"/>
  <c r="CS17" i="8"/>
  <c r="CS21" i="8"/>
  <c r="CS25" i="8"/>
  <c r="CS29" i="8"/>
  <c r="CS33" i="8"/>
  <c r="CS37" i="8"/>
  <c r="CS41" i="8"/>
  <c r="CS12" i="8"/>
  <c r="CS16" i="8"/>
  <c r="CS20" i="8"/>
  <c r="CS24" i="8"/>
  <c r="CS28" i="8"/>
  <c r="CS32" i="8"/>
  <c r="CS36" i="8"/>
  <c r="CS40" i="8"/>
  <c r="CS18" i="8"/>
  <c r="CS26" i="8"/>
  <c r="CS34" i="8"/>
  <c r="CS57" i="8"/>
  <c r="CS61" i="8"/>
  <c r="CS11" i="8"/>
  <c r="CS19" i="8"/>
  <c r="CS27" i="8"/>
  <c r="CS35" i="8"/>
  <c r="CS52" i="8"/>
  <c r="CS56" i="8"/>
  <c r="CS15" i="8"/>
  <c r="CS31" i="8"/>
  <c r="CS62" i="8"/>
  <c r="CS66" i="8"/>
  <c r="CS71" i="8"/>
  <c r="CS75" i="8"/>
  <c r="CS81" i="8"/>
  <c r="CS87" i="8"/>
  <c r="CS92" i="8"/>
  <c r="CS96" i="8"/>
  <c r="CS100" i="8"/>
  <c r="CS104" i="8"/>
  <c r="CS108" i="8"/>
  <c r="CS112" i="8"/>
  <c r="CS14" i="8"/>
  <c r="CS30" i="8"/>
  <c r="CS55" i="8"/>
  <c r="CS65" i="8"/>
  <c r="CS74" i="8"/>
  <c r="CS78" i="8"/>
  <c r="CS85" i="8"/>
  <c r="CS91" i="8"/>
  <c r="CS95" i="8"/>
  <c r="CS22" i="8"/>
  <c r="CS51" i="8"/>
  <c r="CS72" i="8"/>
  <c r="CS82" i="8"/>
  <c r="CS93" i="8"/>
  <c r="CS101" i="8"/>
  <c r="CS102" i="8"/>
  <c r="CS103" i="8"/>
  <c r="CS116" i="8"/>
  <c r="CS122" i="8"/>
  <c r="CS127" i="8"/>
  <c r="CS89" i="8"/>
  <c r="CS23" i="8"/>
  <c r="CS84" i="8"/>
  <c r="CS94" i="8"/>
  <c r="CS107" i="8"/>
  <c r="CS120" i="8"/>
  <c r="CS126" i="8"/>
  <c r="CS130" i="8"/>
  <c r="CS10" i="8"/>
  <c r="CS38" i="8"/>
  <c r="CS67" i="8"/>
  <c r="CS76" i="8"/>
  <c r="CS68" i="8"/>
  <c r="CS113" i="8"/>
  <c r="CS114" i="8"/>
  <c r="CS115" i="8"/>
  <c r="CS124" i="8"/>
  <c r="CS117" i="8"/>
  <c r="CS110" i="8"/>
  <c r="CS119" i="8"/>
  <c r="CS97" i="8"/>
  <c r="CS99" i="8"/>
  <c r="CS125" i="8"/>
  <c r="CS77" i="8"/>
  <c r="CS98" i="8"/>
  <c r="CS109" i="8"/>
  <c r="CS129" i="8"/>
  <c r="CS39" i="8"/>
  <c r="CS58" i="8"/>
  <c r="CS90" i="8"/>
  <c r="CS128" i="8"/>
  <c r="CS111" i="8"/>
  <c r="CW13" i="8"/>
  <c r="CW17" i="8"/>
  <c r="CW21" i="8"/>
  <c r="CW25" i="8"/>
  <c r="CW29" i="8"/>
  <c r="CW33" i="8"/>
  <c r="CW37" i="8"/>
  <c r="CW41" i="8"/>
  <c r="CW12" i="8"/>
  <c r="CW16" i="8"/>
  <c r="CW20" i="8"/>
  <c r="CW24" i="8"/>
  <c r="CW28" i="8"/>
  <c r="CW32" i="8"/>
  <c r="CW36" i="8"/>
  <c r="CW40" i="8"/>
  <c r="CW14" i="8"/>
  <c r="CW22" i="8"/>
  <c r="CW30" i="8"/>
  <c r="CW38" i="8"/>
  <c r="CW57" i="8"/>
  <c r="CW61" i="8"/>
  <c r="CW15" i="8"/>
  <c r="CW23" i="8"/>
  <c r="CW31" i="8"/>
  <c r="CW39" i="8"/>
  <c r="CW52" i="8"/>
  <c r="CW56" i="8"/>
  <c r="CW19" i="8"/>
  <c r="CW35" i="8"/>
  <c r="CW58" i="8"/>
  <c r="CW66" i="8"/>
  <c r="CW71" i="8"/>
  <c r="CW75" i="8"/>
  <c r="CW81" i="8"/>
  <c r="CW87" i="8"/>
  <c r="CW92" i="8"/>
  <c r="CW96" i="8"/>
  <c r="CW100" i="8"/>
  <c r="CW104" i="8"/>
  <c r="CW108" i="8"/>
  <c r="CW112" i="8"/>
  <c r="CW18" i="8"/>
  <c r="CW34" i="8"/>
  <c r="CW51" i="8"/>
  <c r="CW65" i="8"/>
  <c r="CW74" i="8"/>
  <c r="CW78" i="8"/>
  <c r="CW85" i="8"/>
  <c r="CW91" i="8"/>
  <c r="CW55" i="8"/>
  <c r="CW67" i="8"/>
  <c r="CW76" i="8"/>
  <c r="CW89" i="8"/>
  <c r="CW107" i="8"/>
  <c r="CW116" i="8"/>
  <c r="CW122" i="8"/>
  <c r="CW127" i="8"/>
  <c r="CW93" i="8"/>
  <c r="CW99" i="8"/>
  <c r="CW11" i="8"/>
  <c r="CW68" i="8"/>
  <c r="CW77" i="8"/>
  <c r="CW90" i="8"/>
  <c r="CW95" i="8"/>
  <c r="CW109" i="8"/>
  <c r="CW110" i="8"/>
  <c r="CW111" i="8"/>
  <c r="CW120" i="8"/>
  <c r="CW126" i="8"/>
  <c r="CW130" i="8"/>
  <c r="CW10" i="8"/>
  <c r="CW97" i="8"/>
  <c r="CW26" i="8"/>
  <c r="CW72" i="8"/>
  <c r="CW82" i="8"/>
  <c r="CW98" i="8"/>
  <c r="CW94" i="8"/>
  <c r="CW102" i="8"/>
  <c r="CW103" i="8"/>
  <c r="CW117" i="8"/>
  <c r="CW128" i="8"/>
  <c r="CW129" i="8"/>
  <c r="CW124" i="8"/>
  <c r="CW125" i="8"/>
  <c r="CW62" i="8"/>
  <c r="CW84" i="8"/>
  <c r="CW113" i="8"/>
  <c r="CW114" i="8"/>
  <c r="CW115" i="8"/>
  <c r="CW119" i="8"/>
  <c r="CW27" i="8"/>
  <c r="CW101" i="8"/>
  <c r="DA13" i="8"/>
  <c r="DA17" i="8"/>
  <c r="DA21" i="8"/>
  <c r="DA25" i="8"/>
  <c r="DA29" i="8"/>
  <c r="DA33" i="8"/>
  <c r="DA37" i="8"/>
  <c r="DA41" i="8"/>
  <c r="DA12" i="8"/>
  <c r="DA16" i="8"/>
  <c r="DA20" i="8"/>
  <c r="DA24" i="8"/>
  <c r="DA28" i="8"/>
  <c r="DA32" i="8"/>
  <c r="DA36" i="8"/>
  <c r="DA40" i="8"/>
  <c r="DA18" i="8"/>
  <c r="DA26" i="8"/>
  <c r="DA34" i="8"/>
  <c r="DA57" i="8"/>
  <c r="DA61" i="8"/>
  <c r="DA11" i="8"/>
  <c r="DA19" i="8"/>
  <c r="DA27" i="8"/>
  <c r="DA35" i="8"/>
  <c r="DA52" i="8"/>
  <c r="DA56" i="8"/>
  <c r="DA23" i="8"/>
  <c r="DA39" i="8"/>
  <c r="DA62" i="8"/>
  <c r="DA66" i="8"/>
  <c r="DA71" i="8"/>
  <c r="DA75" i="8"/>
  <c r="DA81" i="8"/>
  <c r="DA87" i="8"/>
  <c r="DA92" i="8"/>
  <c r="DA96" i="8"/>
  <c r="DA100" i="8"/>
  <c r="DA104" i="8"/>
  <c r="DA108" i="8"/>
  <c r="DA112" i="8"/>
  <c r="DA22" i="8"/>
  <c r="DA38" i="8"/>
  <c r="DA55" i="8"/>
  <c r="DA65" i="8"/>
  <c r="DA74" i="8"/>
  <c r="DA78" i="8"/>
  <c r="DA85" i="8"/>
  <c r="DA91" i="8"/>
  <c r="DA30" i="8"/>
  <c r="DA72" i="8"/>
  <c r="DA82" i="8"/>
  <c r="DA93" i="8"/>
  <c r="DA95" i="8"/>
  <c r="DA109" i="8"/>
  <c r="DA110" i="8"/>
  <c r="DA111" i="8"/>
  <c r="DA116" i="8"/>
  <c r="DA122" i="8"/>
  <c r="DA127" i="8"/>
  <c r="DA31" i="8"/>
  <c r="DA58" i="8"/>
  <c r="DA84" i="8"/>
  <c r="DA94" i="8"/>
  <c r="DA97" i="8"/>
  <c r="DA98" i="8"/>
  <c r="DA99" i="8"/>
  <c r="DA113" i="8"/>
  <c r="DA114" i="8"/>
  <c r="DA115" i="8"/>
  <c r="DA120" i="8"/>
  <c r="DA126" i="8"/>
  <c r="DA130" i="8"/>
  <c r="DA10" i="8"/>
  <c r="DA14" i="8"/>
  <c r="DA51" i="8"/>
  <c r="DA67" i="8"/>
  <c r="DA76" i="8"/>
  <c r="DA89" i="8"/>
  <c r="DA101" i="8"/>
  <c r="DA77" i="8"/>
  <c r="DA124" i="8"/>
  <c r="DA128" i="8"/>
  <c r="DA129" i="8"/>
  <c r="DA68" i="8"/>
  <c r="DA102" i="8"/>
  <c r="DA103" i="8"/>
  <c r="DA125" i="8"/>
  <c r="DA117" i="8"/>
  <c r="DA90" i="8"/>
  <c r="DA15" i="8"/>
  <c r="DA107" i="8"/>
  <c r="DA119" i="8"/>
  <c r="CT14" i="8"/>
  <c r="CT18" i="8"/>
  <c r="CT22" i="8"/>
  <c r="CT26" i="8"/>
  <c r="CT30" i="8"/>
  <c r="CT34" i="8"/>
  <c r="CT38" i="8"/>
  <c r="CT13" i="8"/>
  <c r="CT17" i="8"/>
  <c r="CT21" i="8"/>
  <c r="CT25" i="8"/>
  <c r="CT29" i="8"/>
  <c r="CT33" i="8"/>
  <c r="CT37" i="8"/>
  <c r="CT41" i="8"/>
  <c r="CT15" i="8"/>
  <c r="CT23" i="8"/>
  <c r="CT31" i="8"/>
  <c r="CT39" i="8"/>
  <c r="CT58" i="8"/>
  <c r="CT62" i="8"/>
  <c r="CT16" i="8"/>
  <c r="CT24" i="8"/>
  <c r="CT32" i="8"/>
  <c r="CT40" i="8"/>
  <c r="CT57" i="8"/>
  <c r="CT61" i="8"/>
  <c r="CT12" i="8"/>
  <c r="CT28" i="8"/>
  <c r="CT51" i="8"/>
  <c r="CT67" i="8"/>
  <c r="CT72" i="8"/>
  <c r="CT76" i="8"/>
  <c r="CT82" i="8"/>
  <c r="CT89" i="8"/>
  <c r="CT93" i="8"/>
  <c r="CT97" i="8"/>
  <c r="CT101" i="8"/>
  <c r="CT109" i="8"/>
  <c r="CT113" i="8"/>
  <c r="CT11" i="8"/>
  <c r="CT27" i="8"/>
  <c r="CT52" i="8"/>
  <c r="CT66" i="8"/>
  <c r="CT71" i="8"/>
  <c r="CT75" i="8"/>
  <c r="CT81" i="8"/>
  <c r="CT87" i="8"/>
  <c r="CT92" i="8"/>
  <c r="CT19" i="8"/>
  <c r="CT68" i="8"/>
  <c r="CT77" i="8"/>
  <c r="CT90" i="8"/>
  <c r="CT98" i="8"/>
  <c r="CT99" i="8"/>
  <c r="CT100" i="8"/>
  <c r="CT114" i="8"/>
  <c r="CT115" i="8"/>
  <c r="CT117" i="8"/>
  <c r="CT124" i="8"/>
  <c r="CT128" i="8"/>
  <c r="CT10" i="8"/>
  <c r="CT20" i="8"/>
  <c r="CT78" i="8"/>
  <c r="CT91" i="8"/>
  <c r="CT102" i="8"/>
  <c r="CT103" i="8"/>
  <c r="CT104" i="8"/>
  <c r="CT116" i="8"/>
  <c r="CT122" i="8"/>
  <c r="CT127" i="8"/>
  <c r="CT35" i="8"/>
  <c r="CT56" i="8"/>
  <c r="CT84" i="8"/>
  <c r="CT94" i="8"/>
  <c r="CT55" i="8"/>
  <c r="CT65" i="8"/>
  <c r="CT110" i="8"/>
  <c r="CT111" i="8"/>
  <c r="CT112" i="8"/>
  <c r="CT119" i="8"/>
  <c r="CT129" i="8"/>
  <c r="CT107" i="8"/>
  <c r="CT36" i="8"/>
  <c r="CT95" i="8"/>
  <c r="CT120" i="8"/>
  <c r="CT130" i="8"/>
  <c r="CT125" i="8"/>
  <c r="CT85" i="8"/>
  <c r="CT74" i="8"/>
  <c r="CT96" i="8"/>
  <c r="CT108" i="8"/>
  <c r="CT126" i="8"/>
  <c r="CX14" i="8"/>
  <c r="CX18" i="8"/>
  <c r="CX22" i="8"/>
  <c r="CX26" i="8"/>
  <c r="CX30" i="8"/>
  <c r="CX34" i="8"/>
  <c r="CX38" i="8"/>
  <c r="CX13" i="8"/>
  <c r="CX17" i="8"/>
  <c r="CX21" i="8"/>
  <c r="CX25" i="8"/>
  <c r="CX29" i="8"/>
  <c r="CX33" i="8"/>
  <c r="CX37" i="8"/>
  <c r="CX41" i="8"/>
  <c r="CX11" i="8"/>
  <c r="CX19" i="8"/>
  <c r="CX27" i="8"/>
  <c r="CX35" i="8"/>
  <c r="CX58" i="8"/>
  <c r="CX62" i="8"/>
  <c r="CX12" i="8"/>
  <c r="CX20" i="8"/>
  <c r="CX28" i="8"/>
  <c r="CX36" i="8"/>
  <c r="CX57" i="8"/>
  <c r="CX61" i="8"/>
  <c r="CX16" i="8"/>
  <c r="CX32" i="8"/>
  <c r="CX55" i="8"/>
  <c r="CX67" i="8"/>
  <c r="CX72" i="8"/>
  <c r="CX76" i="8"/>
  <c r="CX82" i="8"/>
  <c r="CX89" i="8"/>
  <c r="CX93" i="8"/>
  <c r="CX97" i="8"/>
  <c r="CX101" i="8"/>
  <c r="CX109" i="8"/>
  <c r="CX113" i="8"/>
  <c r="CX15" i="8"/>
  <c r="CX31" i="8"/>
  <c r="CX56" i="8"/>
  <c r="CX66" i="8"/>
  <c r="CX71" i="8"/>
  <c r="CX75" i="8"/>
  <c r="CX81" i="8"/>
  <c r="CX87" i="8"/>
  <c r="CX92" i="8"/>
  <c r="CX39" i="8"/>
  <c r="CX52" i="8"/>
  <c r="CX84" i="8"/>
  <c r="CX94" i="8"/>
  <c r="CX102" i="8"/>
  <c r="CX103" i="8"/>
  <c r="CX104" i="8"/>
  <c r="CX117" i="8"/>
  <c r="CX124" i="8"/>
  <c r="CX128" i="8"/>
  <c r="CX10" i="8"/>
  <c r="CX90" i="8"/>
  <c r="CX40" i="8"/>
  <c r="CX51" i="8"/>
  <c r="CX65" i="8"/>
  <c r="CX74" i="8"/>
  <c r="CX85" i="8"/>
  <c r="CX107" i="8"/>
  <c r="CX108" i="8"/>
  <c r="CX116" i="8"/>
  <c r="CX122" i="8"/>
  <c r="CX127" i="8"/>
  <c r="CX95" i="8"/>
  <c r="CX23" i="8"/>
  <c r="CX68" i="8"/>
  <c r="CX77" i="8"/>
  <c r="CX96" i="8"/>
  <c r="CX91" i="8"/>
  <c r="CX98" i="8"/>
  <c r="CX100" i="8"/>
  <c r="CX125" i="8"/>
  <c r="CX126" i="8"/>
  <c r="CX114" i="8"/>
  <c r="CX24" i="8"/>
  <c r="CX78" i="8"/>
  <c r="CX110" i="8"/>
  <c r="CX111" i="8"/>
  <c r="CX112" i="8"/>
  <c r="CX115" i="8"/>
  <c r="CX129" i="8"/>
  <c r="CX120" i="8"/>
  <c r="CX99" i="8"/>
  <c r="CX119" i="8"/>
  <c r="CX130" i="8"/>
  <c r="DB14" i="8"/>
  <c r="DB18" i="8"/>
  <c r="DB22" i="8"/>
  <c r="DB26" i="8"/>
  <c r="DB30" i="8"/>
  <c r="DB34" i="8"/>
  <c r="DB38" i="8"/>
  <c r="DB13" i="8"/>
  <c r="DB17" i="8"/>
  <c r="DB21" i="8"/>
  <c r="DB25" i="8"/>
  <c r="DB29" i="8"/>
  <c r="DB33" i="8"/>
  <c r="DB37" i="8"/>
  <c r="DB15" i="8"/>
  <c r="DB23" i="8"/>
  <c r="DB31" i="8"/>
  <c r="DB39" i="8"/>
  <c r="DB58" i="8"/>
  <c r="DB62" i="8"/>
  <c r="DB16" i="8"/>
  <c r="DB24" i="8"/>
  <c r="DB32" i="8"/>
  <c r="DB40" i="8"/>
  <c r="DB57" i="8"/>
  <c r="DB61" i="8"/>
  <c r="DB20" i="8"/>
  <c r="DB36" i="8"/>
  <c r="DB51" i="8"/>
  <c r="DB67" i="8"/>
  <c r="DB72" i="8"/>
  <c r="DB76" i="8"/>
  <c r="DB82" i="8"/>
  <c r="DB89" i="8"/>
  <c r="DB93" i="8"/>
  <c r="DB97" i="8"/>
  <c r="DB101" i="8"/>
  <c r="DB109" i="8"/>
  <c r="DB113" i="8"/>
  <c r="DB19" i="8"/>
  <c r="DB35" i="8"/>
  <c r="DB52" i="8"/>
  <c r="DB66" i="8"/>
  <c r="DB71" i="8"/>
  <c r="DB75" i="8"/>
  <c r="DB81" i="8"/>
  <c r="DB87" i="8"/>
  <c r="DB92" i="8"/>
  <c r="DB27" i="8"/>
  <c r="DB56" i="8"/>
  <c r="DB68" i="8"/>
  <c r="DB77" i="8"/>
  <c r="DB90" i="8"/>
  <c r="DB107" i="8"/>
  <c r="DB108" i="8"/>
  <c r="DB117" i="8"/>
  <c r="DB124" i="8"/>
  <c r="DB128" i="8"/>
  <c r="DB10" i="8"/>
  <c r="DB100" i="8"/>
  <c r="DB28" i="8"/>
  <c r="DB55" i="8"/>
  <c r="DB78" i="8"/>
  <c r="DB91" i="8"/>
  <c r="DB95" i="8"/>
  <c r="DB96" i="8"/>
  <c r="DB110" i="8"/>
  <c r="DB111" i="8"/>
  <c r="DB112" i="8"/>
  <c r="DB116" i="8"/>
  <c r="DB122" i="8"/>
  <c r="DB127" i="8"/>
  <c r="DB98" i="8"/>
  <c r="DB11" i="8"/>
  <c r="DB84" i="8"/>
  <c r="DB94" i="8"/>
  <c r="DB99" i="8"/>
  <c r="DB74" i="8"/>
  <c r="DB119" i="8"/>
  <c r="DB129" i="8"/>
  <c r="DB130" i="8"/>
  <c r="DB115" i="8"/>
  <c r="DB12" i="8"/>
  <c r="DB65" i="8"/>
  <c r="DB120" i="8"/>
  <c r="DB114" i="8"/>
  <c r="DB126" i="8"/>
  <c r="DB102" i="8"/>
  <c r="DB103" i="8"/>
  <c r="DB104" i="8"/>
  <c r="DB125" i="8"/>
  <c r="DB41" i="8"/>
  <c r="DB85" i="8"/>
  <c r="CQ12" i="8"/>
  <c r="CQ16" i="8"/>
  <c r="CQ20" i="8"/>
  <c r="CQ24" i="8"/>
  <c r="CQ28" i="8"/>
  <c r="CQ32" i="8"/>
  <c r="CQ36" i="8"/>
  <c r="CQ40" i="8"/>
  <c r="CQ58" i="8"/>
  <c r="CQ62" i="8"/>
  <c r="CQ66" i="8"/>
  <c r="CQ71" i="8"/>
  <c r="CQ75" i="8"/>
  <c r="CQ81" i="8"/>
  <c r="CQ87" i="8"/>
  <c r="CQ92" i="8"/>
  <c r="CQ96" i="8"/>
  <c r="CQ100" i="8"/>
  <c r="CQ104" i="8"/>
  <c r="CQ108" i="8"/>
  <c r="CQ112" i="8"/>
  <c r="CQ116" i="8"/>
  <c r="CQ122" i="8"/>
  <c r="CQ127" i="8"/>
  <c r="CQ13" i="8"/>
  <c r="CQ17" i="8"/>
  <c r="CQ21" i="8"/>
  <c r="CQ25" i="8"/>
  <c r="CQ29" i="8"/>
  <c r="CQ33" i="8"/>
  <c r="CQ37" i="8"/>
  <c r="CQ41" i="8"/>
  <c r="CQ51" i="8"/>
  <c r="CQ55" i="8"/>
  <c r="CQ67" i="8"/>
  <c r="CQ72" i="8"/>
  <c r="CQ76" i="8"/>
  <c r="CQ82" i="8"/>
  <c r="CQ89" i="8"/>
  <c r="CQ93" i="8"/>
  <c r="CQ97" i="8"/>
  <c r="CQ101" i="8"/>
  <c r="CQ109" i="8"/>
  <c r="CQ113" i="8"/>
  <c r="CQ117" i="8"/>
  <c r="CQ124" i="8"/>
  <c r="CQ128" i="8"/>
  <c r="CQ15" i="8"/>
  <c r="CQ23" i="8"/>
  <c r="CQ31" i="8"/>
  <c r="CQ39" i="8"/>
  <c r="CQ61" i="8"/>
  <c r="CQ78" i="8"/>
  <c r="CQ91" i="8"/>
  <c r="CQ99" i="8"/>
  <c r="CQ107" i="8"/>
  <c r="CQ115" i="8"/>
  <c r="CQ126" i="8"/>
  <c r="CQ34" i="8"/>
  <c r="CQ56" i="8"/>
  <c r="CQ94" i="8"/>
  <c r="CQ110" i="8"/>
  <c r="CQ129" i="8"/>
  <c r="CQ11" i="8"/>
  <c r="CQ27" i="8"/>
  <c r="CQ57" i="8"/>
  <c r="CQ85" i="8"/>
  <c r="CQ111" i="8"/>
  <c r="CQ30" i="8"/>
  <c r="CQ90" i="8"/>
  <c r="CQ114" i="8"/>
  <c r="CQ18" i="8"/>
  <c r="CQ26" i="8"/>
  <c r="CQ84" i="8"/>
  <c r="CQ102" i="8"/>
  <c r="CQ119" i="8"/>
  <c r="CQ19" i="8"/>
  <c r="CQ35" i="8"/>
  <c r="CQ65" i="8"/>
  <c r="CQ95" i="8"/>
  <c r="CQ120" i="8"/>
  <c r="CQ14" i="8"/>
  <c r="CQ22" i="8"/>
  <c r="CQ38" i="8"/>
  <c r="CQ68" i="8"/>
  <c r="CQ98" i="8"/>
  <c r="CQ125" i="8"/>
  <c r="CQ74" i="8"/>
  <c r="CQ103" i="8"/>
  <c r="CQ130" i="8"/>
  <c r="CQ52" i="8"/>
  <c r="CQ77" i="8"/>
  <c r="CU11" i="8"/>
  <c r="CU15" i="8"/>
  <c r="CU19" i="8"/>
  <c r="CU23" i="8"/>
  <c r="CU27" i="8"/>
  <c r="CU31" i="8"/>
  <c r="CU35" i="8"/>
  <c r="CU39" i="8"/>
  <c r="CU14" i="8"/>
  <c r="CU18" i="8"/>
  <c r="CU22" i="8"/>
  <c r="CU26" i="8"/>
  <c r="CU30" i="8"/>
  <c r="CU34" i="8"/>
  <c r="CU38" i="8"/>
  <c r="CU12" i="8"/>
  <c r="CU20" i="8"/>
  <c r="CU28" i="8"/>
  <c r="CU36" i="8"/>
  <c r="CU51" i="8"/>
  <c r="CU55" i="8"/>
  <c r="CU13" i="8"/>
  <c r="CU21" i="8"/>
  <c r="CU29" i="8"/>
  <c r="CU37" i="8"/>
  <c r="CU58" i="8"/>
  <c r="CU62" i="8"/>
  <c r="CU25" i="8"/>
  <c r="CU41" i="8"/>
  <c r="CU56" i="8"/>
  <c r="CU68" i="8"/>
  <c r="CU77" i="8"/>
  <c r="CU84" i="8"/>
  <c r="CU90" i="8"/>
  <c r="CU94" i="8"/>
  <c r="CU98" i="8"/>
  <c r="CU102" i="8"/>
  <c r="CU110" i="8"/>
  <c r="CU114" i="8"/>
  <c r="CU24" i="8"/>
  <c r="CU40" i="8"/>
  <c r="CU57" i="8"/>
  <c r="CU67" i="8"/>
  <c r="CU72" i="8"/>
  <c r="CU76" i="8"/>
  <c r="CU82" i="8"/>
  <c r="CU89" i="8"/>
  <c r="CU93" i="8"/>
  <c r="CU16" i="8"/>
  <c r="CU61" i="8"/>
  <c r="CU65" i="8"/>
  <c r="CU74" i="8"/>
  <c r="CU85" i="8"/>
  <c r="CU95" i="8"/>
  <c r="CU96" i="8"/>
  <c r="CU97" i="8"/>
  <c r="CU111" i="8"/>
  <c r="CU112" i="8"/>
  <c r="CU113" i="8"/>
  <c r="CU119" i="8"/>
  <c r="CU125" i="8"/>
  <c r="CU129" i="8"/>
  <c r="CU17" i="8"/>
  <c r="CU66" i="8"/>
  <c r="CU75" i="8"/>
  <c r="CU87" i="8"/>
  <c r="CU99" i="8"/>
  <c r="CU100" i="8"/>
  <c r="CU101" i="8"/>
  <c r="CU115" i="8"/>
  <c r="CU117" i="8"/>
  <c r="CU124" i="8"/>
  <c r="CU128" i="8"/>
  <c r="CU91" i="8"/>
  <c r="CU32" i="8"/>
  <c r="CU78" i="8"/>
  <c r="CU33" i="8"/>
  <c r="CU107" i="8"/>
  <c r="CU108" i="8"/>
  <c r="CU109" i="8"/>
  <c r="CU126" i="8"/>
  <c r="CU120" i="8"/>
  <c r="CU10" i="8"/>
  <c r="CU71" i="8"/>
  <c r="CU104" i="8"/>
  <c r="CU122" i="8"/>
  <c r="CU92" i="8"/>
  <c r="CU116" i="8"/>
  <c r="CU127" i="8"/>
  <c r="CU103" i="8"/>
  <c r="CU52" i="8"/>
  <c r="CU81" i="8"/>
  <c r="CU130" i="8"/>
  <c r="CY11" i="8"/>
  <c r="CY15" i="8"/>
  <c r="CY19" i="8"/>
  <c r="CY23" i="8"/>
  <c r="CY27" i="8"/>
  <c r="CY31" i="8"/>
  <c r="CY35" i="8"/>
  <c r="CY39" i="8"/>
  <c r="CY14" i="8"/>
  <c r="CY18" i="8"/>
  <c r="CY22" i="8"/>
  <c r="CY26" i="8"/>
  <c r="CY30" i="8"/>
  <c r="CY34" i="8"/>
  <c r="CY38" i="8"/>
  <c r="CY16" i="8"/>
  <c r="CY24" i="8"/>
  <c r="CY32" i="8"/>
  <c r="CY40" i="8"/>
  <c r="CY51" i="8"/>
  <c r="CY55" i="8"/>
  <c r="CY17" i="8"/>
  <c r="CY25" i="8"/>
  <c r="CY33" i="8"/>
  <c r="CY41" i="8"/>
  <c r="CY58" i="8"/>
  <c r="CY62" i="8"/>
  <c r="CY13" i="8"/>
  <c r="CY29" i="8"/>
  <c r="CY52" i="8"/>
  <c r="CY68" i="8"/>
  <c r="CY77" i="8"/>
  <c r="CY84" i="8"/>
  <c r="CY90" i="8"/>
  <c r="CY94" i="8"/>
  <c r="CY98" i="8"/>
  <c r="CY102" i="8"/>
  <c r="CY110" i="8"/>
  <c r="CY114" i="8"/>
  <c r="CY12" i="8"/>
  <c r="CY28" i="8"/>
  <c r="CY61" i="8"/>
  <c r="CY67" i="8"/>
  <c r="CY72" i="8"/>
  <c r="CY76" i="8"/>
  <c r="CY82" i="8"/>
  <c r="CY89" i="8"/>
  <c r="CY93" i="8"/>
  <c r="CY36" i="8"/>
  <c r="CY78" i="8"/>
  <c r="CY91" i="8"/>
  <c r="CY99" i="8"/>
  <c r="CY100" i="8"/>
  <c r="CY101" i="8"/>
  <c r="CY115" i="8"/>
  <c r="CY119" i="8"/>
  <c r="CY125" i="8"/>
  <c r="CY129" i="8"/>
  <c r="CY37" i="8"/>
  <c r="CY71" i="8"/>
  <c r="CY81" i="8"/>
  <c r="CY92" i="8"/>
  <c r="CY103" i="8"/>
  <c r="CY104" i="8"/>
  <c r="CY117" i="8"/>
  <c r="CY124" i="8"/>
  <c r="CY128" i="8"/>
  <c r="CY20" i="8"/>
  <c r="CY57" i="8"/>
  <c r="CY65" i="8"/>
  <c r="CY74" i="8"/>
  <c r="CY85" i="8"/>
  <c r="CY21" i="8"/>
  <c r="CY87" i="8"/>
  <c r="CY96" i="8"/>
  <c r="CY120" i="8"/>
  <c r="CY130" i="8"/>
  <c r="CY10" i="8"/>
  <c r="CY126" i="8"/>
  <c r="CY127" i="8"/>
  <c r="CY56" i="8"/>
  <c r="CY75" i="8"/>
  <c r="CY107" i="8"/>
  <c r="CY108" i="8"/>
  <c r="CY109" i="8"/>
  <c r="CY122" i="8"/>
  <c r="CY66" i="8"/>
  <c r="CY95" i="8"/>
  <c r="CY97" i="8"/>
  <c r="CY111" i="8"/>
  <c r="CY112" i="8"/>
  <c r="CY113" i="8"/>
  <c r="CY116" i="8"/>
  <c r="Q28" i="1"/>
  <c r="Z28" i="1" s="1"/>
  <c r="Q16" i="1"/>
  <c r="Z16" i="1" s="1"/>
  <c r="Q36" i="1"/>
  <c r="Z36" i="1" s="1"/>
  <c r="Q39" i="1"/>
  <c r="Z39" i="1" s="1"/>
  <c r="Q35" i="1"/>
  <c r="Z35" i="1" s="1"/>
  <c r="Q31" i="1"/>
  <c r="Z31" i="1" s="1"/>
  <c r="Q27" i="1"/>
  <c r="Z27" i="1" s="1"/>
  <c r="Q23" i="1"/>
  <c r="Z23" i="1" s="1"/>
  <c r="Q19" i="1"/>
  <c r="Z19" i="1" s="1"/>
  <c r="Q15" i="1"/>
  <c r="Z15" i="1" s="1"/>
  <c r="Q11" i="1"/>
  <c r="Z11" i="1" s="1"/>
  <c r="Q40" i="1"/>
  <c r="Z40" i="1" s="1"/>
  <c r="Q24" i="1"/>
  <c r="Z24" i="1" s="1"/>
  <c r="Q12" i="1"/>
  <c r="Z12" i="1" s="1"/>
  <c r="Q42" i="1"/>
  <c r="Q38" i="1"/>
  <c r="Z38" i="1" s="1"/>
  <c r="Q34" i="1"/>
  <c r="Z34" i="1" s="1"/>
  <c r="Q30" i="1"/>
  <c r="Z30" i="1" s="1"/>
  <c r="Q26" i="1"/>
  <c r="Z26" i="1" s="1"/>
  <c r="Q22" i="1"/>
  <c r="Z22" i="1" s="1"/>
  <c r="Q18" i="1"/>
  <c r="Z18" i="1" s="1"/>
  <c r="Q14" i="1"/>
  <c r="Z14" i="1" s="1"/>
  <c r="Q32" i="1"/>
  <c r="Z32" i="1" s="1"/>
  <c r="Q20" i="1"/>
  <c r="Z20" i="1" s="1"/>
  <c r="Q41" i="1"/>
  <c r="Z41" i="1" s="1"/>
  <c r="Q37" i="1"/>
  <c r="Z37" i="1" s="1"/>
  <c r="Q33" i="1"/>
  <c r="Z33" i="1" s="1"/>
  <c r="Q29" i="1"/>
  <c r="Z29" i="1" s="1"/>
  <c r="Q25" i="1"/>
  <c r="Z25" i="1" s="1"/>
  <c r="Q21" i="1"/>
  <c r="Z21" i="1" s="1"/>
  <c r="Q17" i="1"/>
  <c r="Z17" i="1" s="1"/>
  <c r="Q13" i="1"/>
  <c r="Z13" i="1" s="1"/>
  <c r="Q9" i="1"/>
  <c r="Z9" i="1" s="1"/>
  <c r="M11" i="8"/>
  <c r="L131" i="8"/>
  <c r="Z42" i="1" l="1"/>
  <c r="DC118" i="8"/>
  <c r="DC121" i="8"/>
  <c r="DC123" i="8"/>
  <c r="DC86" i="8"/>
  <c r="DC83" i="8"/>
  <c r="DC88" i="8"/>
  <c r="DC80" i="8"/>
  <c r="DC79" i="8"/>
  <c r="DC69" i="8"/>
  <c r="DC47" i="8"/>
  <c r="DC48" i="8"/>
  <c r="DC45" i="8"/>
  <c r="DC49" i="8"/>
  <c r="DC44" i="8"/>
  <c r="Q10" i="1"/>
  <c r="Z10" i="1" s="1"/>
  <c r="M131" i="8"/>
  <c r="DC94" i="8"/>
  <c r="DC26" i="8"/>
  <c r="DC23" i="8"/>
  <c r="DC57" i="8"/>
  <c r="DC114" i="8"/>
  <c r="DC107" i="8"/>
  <c r="DC16" i="8"/>
  <c r="DC35" i="8"/>
  <c r="DC14" i="8"/>
  <c r="DC30" i="8"/>
  <c r="DC112" i="8"/>
  <c r="DC17" i="8"/>
  <c r="DC25" i="8"/>
  <c r="DC33" i="8"/>
  <c r="DC58" i="8"/>
  <c r="DC75" i="8"/>
  <c r="DC38" i="8"/>
  <c r="DC61" i="8"/>
  <c r="DC74" i="8"/>
  <c r="DC108" i="8"/>
  <c r="DC56" i="8"/>
  <c r="DC119" i="8"/>
  <c r="DC85" i="8"/>
  <c r="DC91" i="8"/>
  <c r="DC95" i="8"/>
  <c r="DC99" i="8"/>
  <c r="DC109" i="8"/>
  <c r="DC117" i="8"/>
  <c r="DC128" i="8"/>
  <c r="DC77" i="8"/>
  <c r="DC15" i="8"/>
  <c r="DC31" i="8"/>
  <c r="DC122" i="8"/>
  <c r="DC82" i="8"/>
  <c r="DC84" i="8"/>
  <c r="DC115" i="8"/>
  <c r="DC41" i="8"/>
  <c r="DC18" i="8"/>
  <c r="DC39" i="8"/>
  <c r="DC20" i="8"/>
  <c r="DC32" i="8"/>
  <c r="DC11" i="8"/>
  <c r="DC19" i="8"/>
  <c r="DC27" i="8"/>
  <c r="DC36" i="8"/>
  <c r="DC62" i="8"/>
  <c r="DC81" i="8"/>
  <c r="DC51" i="8"/>
  <c r="DC65" i="8"/>
  <c r="DC76" i="8"/>
  <c r="DC116" i="8"/>
  <c r="DC102" i="8"/>
  <c r="DC125" i="8"/>
  <c r="DC87" i="8"/>
  <c r="DC92" i="8"/>
  <c r="DC96" i="8"/>
  <c r="DC101" i="8"/>
  <c r="DC111" i="8"/>
  <c r="DC120" i="8"/>
  <c r="DC130" i="8"/>
  <c r="DC12" i="8"/>
  <c r="DC28" i="8"/>
  <c r="DC40" i="8"/>
  <c r="DC55" i="8"/>
  <c r="DC71" i="8"/>
  <c r="DC72" i="8"/>
  <c r="DC52" i="8"/>
  <c r="DC90" i="8"/>
  <c r="DC98" i="8"/>
  <c r="DC126" i="8"/>
  <c r="DC22" i="8"/>
  <c r="DC68" i="8"/>
  <c r="DC24" i="8"/>
  <c r="DC34" i="8"/>
  <c r="DC13" i="8"/>
  <c r="DC21" i="8"/>
  <c r="DC29" i="8"/>
  <c r="DC37" i="8"/>
  <c r="DC66" i="8"/>
  <c r="DC104" i="8"/>
  <c r="DC100" i="8"/>
  <c r="DC67" i="8"/>
  <c r="DC78" i="8"/>
  <c r="DC127" i="8"/>
  <c r="DC110" i="8"/>
  <c r="DC129" i="8"/>
  <c r="DC89" i="8"/>
  <c r="DC93" i="8"/>
  <c r="DC97" i="8"/>
  <c r="DC103" i="8"/>
  <c r="DC113" i="8"/>
  <c r="DC124" i="8"/>
  <c r="DC10" i="8"/>
  <c r="B18" i="7"/>
  <c r="B19" i="7"/>
  <c r="B20" i="7"/>
  <c r="B21" i="7"/>
  <c r="B22" i="7"/>
  <c r="B17" i="7"/>
  <c r="B12" i="7"/>
  <c r="B13" i="7"/>
  <c r="B14" i="7"/>
  <c r="B15" i="7"/>
  <c r="B16" i="7"/>
  <c r="B11" i="7"/>
  <c r="Z130" i="1" l="1"/>
  <c r="Q130" i="1"/>
  <c r="D17" i="7"/>
  <c r="P6" i="8" s="1"/>
  <c r="E17" i="7"/>
  <c r="Q6" i="8" s="1"/>
  <c r="F17" i="7"/>
  <c r="R6" i="8" s="1"/>
  <c r="G17" i="7"/>
  <c r="S6" i="8" s="1"/>
  <c r="H17" i="7"/>
  <c r="T6" i="8" s="1"/>
  <c r="I17" i="7"/>
  <c r="U6" i="8" s="1"/>
  <c r="J17" i="7"/>
  <c r="K17" i="7"/>
  <c r="L17" i="7"/>
  <c r="M17" i="7"/>
  <c r="N17" i="7"/>
  <c r="C17" i="7"/>
  <c r="O6" i="8" s="1"/>
  <c r="D11" i="7"/>
  <c r="P5" i="8" s="1"/>
  <c r="W41" i="10" s="1"/>
  <c r="E11" i="7"/>
  <c r="Q5" i="8" s="1"/>
  <c r="X41" i="10" s="1"/>
  <c r="F11" i="7"/>
  <c r="R5" i="8" s="1"/>
  <c r="Y41" i="10" s="1"/>
  <c r="G11" i="7"/>
  <c r="S5" i="8" s="1"/>
  <c r="Z41" i="10" s="1"/>
  <c r="H11" i="7"/>
  <c r="T5" i="8" s="1"/>
  <c r="AA41" i="10" s="1"/>
  <c r="I11" i="7"/>
  <c r="U5" i="8" s="1"/>
  <c r="AB41" i="10" s="1"/>
  <c r="J11" i="7"/>
  <c r="K11" i="7"/>
  <c r="L11" i="7"/>
  <c r="M11" i="7"/>
  <c r="N11" i="7"/>
  <c r="C11" i="7"/>
  <c r="O5" i="8" s="1"/>
  <c r="V41" i="10" s="1"/>
  <c r="Y116" i="10" l="1"/>
  <c r="Y113" i="10"/>
  <c r="Y118" i="10"/>
  <c r="Y119" i="10"/>
  <c r="Y114" i="10"/>
  <c r="Y115" i="10"/>
  <c r="Y117" i="10"/>
  <c r="AB113" i="10"/>
  <c r="AB118" i="10"/>
  <c r="AB116" i="10"/>
  <c r="AB115" i="10"/>
  <c r="AB114" i="10"/>
  <c r="AB117" i="10"/>
  <c r="AB119" i="10"/>
  <c r="X118" i="10"/>
  <c r="X113" i="10"/>
  <c r="X116" i="10"/>
  <c r="X114" i="10"/>
  <c r="X115" i="10"/>
  <c r="X119" i="10"/>
  <c r="X117" i="10"/>
  <c r="AA116" i="10"/>
  <c r="AA118" i="10"/>
  <c r="AA113" i="10"/>
  <c r="AA119" i="10"/>
  <c r="AA115" i="10"/>
  <c r="AA117" i="10"/>
  <c r="AA114" i="10"/>
  <c r="W118" i="10"/>
  <c r="W113" i="10"/>
  <c r="W116" i="10"/>
  <c r="W115" i="10"/>
  <c r="W117" i="10"/>
  <c r="W119" i="10"/>
  <c r="W114" i="10"/>
  <c r="V116" i="10"/>
  <c r="V113" i="10"/>
  <c r="V118" i="10"/>
  <c r="V114" i="10"/>
  <c r="V115" i="10"/>
  <c r="V119" i="10"/>
  <c r="V117" i="10"/>
  <c r="Z116" i="10"/>
  <c r="Z118" i="10"/>
  <c r="Z113" i="10"/>
  <c r="Z114" i="10"/>
  <c r="Z119" i="10"/>
  <c r="Z117" i="10"/>
  <c r="Z115" i="10"/>
  <c r="Y83" i="10"/>
  <c r="Y78" i="10"/>
  <c r="Y81" i="10"/>
  <c r="AB78" i="10"/>
  <c r="AB81" i="10"/>
  <c r="AB83" i="10"/>
  <c r="X83" i="10"/>
  <c r="X81" i="10"/>
  <c r="X78" i="10"/>
  <c r="AA81" i="10"/>
  <c r="AA78" i="10"/>
  <c r="AA83" i="10"/>
  <c r="W78" i="10"/>
  <c r="W81" i="10"/>
  <c r="W83" i="10"/>
  <c r="V81" i="10"/>
  <c r="V83" i="10"/>
  <c r="V78" i="10"/>
  <c r="Z78" i="10"/>
  <c r="Z83" i="10"/>
  <c r="Z81" i="10"/>
  <c r="AA64" i="10"/>
  <c r="Z64" i="10"/>
  <c r="Y64" i="10"/>
  <c r="AB64" i="10"/>
  <c r="X64" i="10"/>
  <c r="W64" i="10"/>
  <c r="V64" i="10"/>
  <c r="Y74" i="10"/>
  <c r="Y75" i="10"/>
  <c r="AB74" i="10"/>
  <c r="AB75" i="10"/>
  <c r="AA74" i="10"/>
  <c r="AA75" i="10"/>
  <c r="W74" i="10"/>
  <c r="W75" i="10"/>
  <c r="X74" i="10"/>
  <c r="X75" i="10"/>
  <c r="V75" i="10"/>
  <c r="V74" i="10"/>
  <c r="Z75" i="10"/>
  <c r="Z74" i="10"/>
  <c r="AB40" i="10"/>
  <c r="AB42" i="10"/>
  <c r="AB44" i="10"/>
  <c r="AB39" i="10"/>
  <c r="AB43" i="10"/>
  <c r="X39" i="10"/>
  <c r="X44" i="10"/>
  <c r="X43" i="10"/>
  <c r="X40" i="10"/>
  <c r="X42" i="10"/>
  <c r="AA44" i="10"/>
  <c r="AA42" i="10"/>
  <c r="AA40" i="10"/>
  <c r="AA39" i="10"/>
  <c r="AA43" i="10"/>
  <c r="W43" i="10"/>
  <c r="W42" i="10"/>
  <c r="W40" i="10"/>
  <c r="W39" i="10"/>
  <c r="W44" i="10"/>
  <c r="Y42" i="10"/>
  <c r="Y39" i="10"/>
  <c r="Y40" i="10"/>
  <c r="Y43" i="10"/>
  <c r="Y44" i="10"/>
  <c r="V42" i="10"/>
  <c r="V39" i="10"/>
  <c r="V40" i="10"/>
  <c r="V44" i="10"/>
  <c r="V43" i="10"/>
  <c r="Z44" i="10"/>
  <c r="Z42" i="10"/>
  <c r="Z43" i="10"/>
  <c r="Z39" i="10"/>
  <c r="Z40" i="10"/>
  <c r="AA12" i="10"/>
  <c r="AA92" i="10"/>
  <c r="AA54" i="10"/>
  <c r="AA57" i="10"/>
  <c r="AA35" i="10"/>
  <c r="AA15" i="10"/>
  <c r="AA36" i="10"/>
  <c r="AA8" i="10"/>
  <c r="AA94" i="10"/>
  <c r="AA65" i="10"/>
  <c r="AA67" i="10"/>
  <c r="AA24" i="10"/>
  <c r="AA32" i="10"/>
  <c r="AA70" i="10"/>
  <c r="AA53" i="10"/>
  <c r="AA88" i="10"/>
  <c r="AA50" i="10"/>
  <c r="AA87" i="10"/>
  <c r="AA66" i="10"/>
  <c r="AA49" i="10"/>
  <c r="AA23" i="10"/>
  <c r="AA7" i="10"/>
  <c r="AA77" i="10"/>
  <c r="AA82" i="10"/>
  <c r="AA71" i="10"/>
  <c r="AA61" i="10"/>
  <c r="AA45" i="10"/>
  <c r="AA31" i="10"/>
  <c r="AA19" i="10"/>
  <c r="AA96" i="10"/>
  <c r="AA58" i="10"/>
  <c r="AA95" i="10"/>
  <c r="AA69" i="10"/>
  <c r="AA38" i="10"/>
  <c r="AA26" i="10"/>
  <c r="AA46" i="10"/>
  <c r="AA16" i="10"/>
  <c r="AA5" i="10"/>
  <c r="AA93" i="10"/>
  <c r="AA63" i="10"/>
  <c r="AA47" i="10"/>
  <c r="AA9" i="10"/>
  <c r="AA34" i="10"/>
  <c r="AA22" i="10"/>
  <c r="AA10" i="10"/>
  <c r="AA89" i="10"/>
  <c r="AA79" i="10"/>
  <c r="AA59" i="10"/>
  <c r="AA37" i="10"/>
  <c r="AA13" i="10"/>
  <c r="AA27" i="10"/>
  <c r="AA11" i="10"/>
  <c r="AA86" i="10"/>
  <c r="AA80" i="10"/>
  <c r="AA73" i="10"/>
  <c r="AA60" i="10"/>
  <c r="AA56" i="10"/>
  <c r="AA52" i="10"/>
  <c r="AA14" i="10"/>
  <c r="AA84" i="10"/>
  <c r="AA28" i="10"/>
  <c r="AA76" i="10"/>
  <c r="AA85" i="10"/>
  <c r="AA72" i="10"/>
  <c r="AA55" i="10"/>
  <c r="AA33" i="10"/>
  <c r="AA29" i="10"/>
  <c r="AA17" i="10"/>
  <c r="AA20" i="10"/>
  <c r="AA90" i="10"/>
  <c r="AA48" i="10"/>
  <c r="AA30" i="10"/>
  <c r="AA18" i="10"/>
  <c r="AA62" i="10"/>
  <c r="AA91" i="10"/>
  <c r="AA68" i="10"/>
  <c r="AA51" i="10"/>
  <c r="AA25" i="10"/>
  <c r="AA21" i="10"/>
  <c r="AA6" i="10"/>
  <c r="Z112" i="10"/>
  <c r="Z103" i="10"/>
  <c r="Z121" i="10"/>
  <c r="Z106" i="10"/>
  <c r="Z102" i="10"/>
  <c r="Z108" i="10"/>
  <c r="Z123" i="10"/>
  <c r="Z122" i="10"/>
  <c r="Z110" i="10"/>
  <c r="Z104" i="10"/>
  <c r="Z107" i="10"/>
  <c r="Z125" i="10"/>
  <c r="Z99" i="10"/>
  <c r="Z120" i="10"/>
  <c r="Z101" i="10"/>
  <c r="Z98" i="10"/>
  <c r="Z100" i="10"/>
  <c r="Z97" i="10"/>
  <c r="Z109" i="10"/>
  <c r="Z111" i="10"/>
  <c r="Z124" i="10"/>
  <c r="Z105" i="10"/>
  <c r="AA123" i="10"/>
  <c r="AA122" i="10"/>
  <c r="AA125" i="10"/>
  <c r="AA104" i="10"/>
  <c r="AA107" i="10"/>
  <c r="AA112" i="10"/>
  <c r="AA103" i="10"/>
  <c r="AA102" i="10"/>
  <c r="AA108" i="10"/>
  <c r="AA110" i="10"/>
  <c r="AA98" i="10"/>
  <c r="AA111" i="10"/>
  <c r="AA120" i="10"/>
  <c r="AA99" i="10"/>
  <c r="AA105" i="10"/>
  <c r="AA106" i="10"/>
  <c r="AA109" i="10"/>
  <c r="AA101" i="10"/>
  <c r="AA121" i="10"/>
  <c r="AA100" i="10"/>
  <c r="AA124" i="10"/>
  <c r="AA97" i="10"/>
  <c r="X50" i="10"/>
  <c r="X24" i="10"/>
  <c r="X54" i="10"/>
  <c r="X32" i="10"/>
  <c r="X61" i="10"/>
  <c r="X45" i="10"/>
  <c r="X19" i="10"/>
  <c r="X15" i="10"/>
  <c r="X11" i="10"/>
  <c r="X96" i="10"/>
  <c r="X77" i="10"/>
  <c r="X94" i="10"/>
  <c r="X69" i="10"/>
  <c r="X92" i="10"/>
  <c r="X66" i="10"/>
  <c r="X49" i="10"/>
  <c r="X12" i="10"/>
  <c r="X87" i="10"/>
  <c r="X70" i="10"/>
  <c r="X53" i="10"/>
  <c r="X27" i="10"/>
  <c r="X36" i="10"/>
  <c r="X88" i="10"/>
  <c r="X67" i="10"/>
  <c r="X71" i="10"/>
  <c r="X57" i="10"/>
  <c r="X35" i="10"/>
  <c r="X23" i="10"/>
  <c r="X20" i="10"/>
  <c r="X8" i="10"/>
  <c r="X95" i="10"/>
  <c r="X82" i="10"/>
  <c r="X90" i="10"/>
  <c r="X65" i="10"/>
  <c r="X34" i="10"/>
  <c r="X30" i="10"/>
  <c r="X18" i="10"/>
  <c r="X10" i="10"/>
  <c r="X46" i="10"/>
  <c r="X93" i="10"/>
  <c r="X63" i="10"/>
  <c r="X47" i="10"/>
  <c r="X21" i="10"/>
  <c r="X73" i="10"/>
  <c r="X56" i="10"/>
  <c r="X38" i="10"/>
  <c r="X26" i="10"/>
  <c r="X22" i="10"/>
  <c r="X5" i="10"/>
  <c r="X76" i="10"/>
  <c r="X89" i="10"/>
  <c r="X85" i="10"/>
  <c r="X68" i="10"/>
  <c r="X51" i="10"/>
  <c r="X17" i="10"/>
  <c r="X48" i="10"/>
  <c r="X84" i="10"/>
  <c r="X28" i="10"/>
  <c r="X16" i="10"/>
  <c r="X79" i="10"/>
  <c r="X72" i="10"/>
  <c r="X55" i="10"/>
  <c r="X37" i="10"/>
  <c r="X33" i="10"/>
  <c r="X29" i="10"/>
  <c r="X13" i="10"/>
  <c r="X31" i="10"/>
  <c r="X7" i="10"/>
  <c r="X58" i="10"/>
  <c r="X86" i="10"/>
  <c r="X80" i="10"/>
  <c r="X60" i="10"/>
  <c r="X52" i="10"/>
  <c r="X14" i="10"/>
  <c r="X62" i="10"/>
  <c r="X91" i="10"/>
  <c r="X59" i="10"/>
  <c r="X25" i="10"/>
  <c r="X9" i="10"/>
  <c r="X6" i="10"/>
  <c r="W12" i="10"/>
  <c r="W71" i="10"/>
  <c r="W87" i="10"/>
  <c r="W61" i="10"/>
  <c r="W45" i="10"/>
  <c r="W27" i="10"/>
  <c r="W58" i="10"/>
  <c r="W90" i="10"/>
  <c r="W69" i="10"/>
  <c r="W88" i="10"/>
  <c r="W54" i="10"/>
  <c r="W57" i="10"/>
  <c r="W35" i="10"/>
  <c r="W67" i="10"/>
  <c r="W24" i="10"/>
  <c r="W92" i="10"/>
  <c r="W32" i="10"/>
  <c r="W70" i="10"/>
  <c r="W53" i="10"/>
  <c r="W31" i="10"/>
  <c r="W19" i="10"/>
  <c r="W15" i="10"/>
  <c r="W11" i="10"/>
  <c r="W20" i="10"/>
  <c r="W94" i="10"/>
  <c r="W50" i="10"/>
  <c r="W66" i="10"/>
  <c r="W49" i="10"/>
  <c r="W96" i="10"/>
  <c r="W77" i="10"/>
  <c r="W82" i="10"/>
  <c r="W73" i="10"/>
  <c r="W56" i="10"/>
  <c r="W86" i="10"/>
  <c r="W48" i="10"/>
  <c r="W18" i="10"/>
  <c r="W62" i="10"/>
  <c r="W28" i="10"/>
  <c r="W16" i="10"/>
  <c r="W68" i="10"/>
  <c r="W51" i="10"/>
  <c r="W29" i="10"/>
  <c r="W21" i="10"/>
  <c r="W9" i="10"/>
  <c r="W36" i="10"/>
  <c r="W38" i="10"/>
  <c r="W30" i="10"/>
  <c r="W14" i="10"/>
  <c r="W46" i="10"/>
  <c r="W5" i="10"/>
  <c r="W91" i="10"/>
  <c r="W63" i="10"/>
  <c r="W47" i="10"/>
  <c r="W25" i="10"/>
  <c r="W13" i="10"/>
  <c r="W7" i="10"/>
  <c r="W34" i="10"/>
  <c r="W26" i="10"/>
  <c r="W10" i="10"/>
  <c r="W93" i="10"/>
  <c r="W79" i="10"/>
  <c r="W59" i="10"/>
  <c r="W37" i="10"/>
  <c r="W23" i="10"/>
  <c r="W8" i="10"/>
  <c r="W95" i="10"/>
  <c r="W80" i="10"/>
  <c r="W65" i="10"/>
  <c r="W60" i="10"/>
  <c r="W52" i="10"/>
  <c r="W22" i="10"/>
  <c r="W84" i="10"/>
  <c r="W76" i="10"/>
  <c r="W89" i="10"/>
  <c r="W85" i="10"/>
  <c r="W72" i="10"/>
  <c r="W55" i="10"/>
  <c r="W33" i="10"/>
  <c r="W17" i="10"/>
  <c r="W6" i="10"/>
  <c r="W104" i="10"/>
  <c r="W112" i="10"/>
  <c r="W103" i="10"/>
  <c r="W110" i="10"/>
  <c r="W106" i="10"/>
  <c r="W108" i="10"/>
  <c r="W123" i="10"/>
  <c r="W121" i="10"/>
  <c r="W102" i="10"/>
  <c r="W122" i="10"/>
  <c r="W107" i="10"/>
  <c r="W98" i="10"/>
  <c r="W99" i="10"/>
  <c r="W124" i="10"/>
  <c r="W101" i="10"/>
  <c r="W111" i="10"/>
  <c r="W120" i="10"/>
  <c r="W97" i="10"/>
  <c r="W125" i="10"/>
  <c r="W100" i="10"/>
  <c r="W109" i="10"/>
  <c r="W105" i="10"/>
  <c r="V54" i="10"/>
  <c r="V57" i="10"/>
  <c r="V35" i="10"/>
  <c r="V19" i="10"/>
  <c r="V36" i="10"/>
  <c r="V20" i="10"/>
  <c r="V90" i="10"/>
  <c r="V65" i="10"/>
  <c r="V88" i="10"/>
  <c r="V67" i="10"/>
  <c r="V87" i="10"/>
  <c r="V70" i="10"/>
  <c r="V53" i="10"/>
  <c r="V50" i="10"/>
  <c r="V12" i="10"/>
  <c r="V32" i="10"/>
  <c r="V66" i="10"/>
  <c r="V49" i="10"/>
  <c r="V27" i="10"/>
  <c r="V11" i="10"/>
  <c r="V96" i="10"/>
  <c r="V77" i="10"/>
  <c r="V95" i="10"/>
  <c r="V82" i="10"/>
  <c r="V24" i="10"/>
  <c r="V92" i="10"/>
  <c r="V71" i="10"/>
  <c r="V61" i="10"/>
  <c r="V45" i="10"/>
  <c r="V23" i="10"/>
  <c r="V7" i="10"/>
  <c r="V58" i="10"/>
  <c r="V8" i="10"/>
  <c r="V94" i="10"/>
  <c r="V69" i="10"/>
  <c r="V80" i="10"/>
  <c r="V73" i="10"/>
  <c r="V60" i="10"/>
  <c r="V56" i="10"/>
  <c r="V38" i="10"/>
  <c r="V30" i="10"/>
  <c r="V10" i="10"/>
  <c r="V46" i="10"/>
  <c r="V89" i="10"/>
  <c r="V63" i="10"/>
  <c r="V47" i="10"/>
  <c r="V25" i="10"/>
  <c r="V13" i="10"/>
  <c r="V34" i="10"/>
  <c r="V26" i="10"/>
  <c r="V14" i="10"/>
  <c r="V79" i="10"/>
  <c r="V59" i="10"/>
  <c r="V37" i="10"/>
  <c r="V33" i="10"/>
  <c r="V17" i="10"/>
  <c r="V31" i="10"/>
  <c r="V15" i="10"/>
  <c r="V52" i="10"/>
  <c r="V22" i="10"/>
  <c r="V18" i="10"/>
  <c r="V84" i="10"/>
  <c r="V91" i="10"/>
  <c r="V76" i="10"/>
  <c r="V85" i="10"/>
  <c r="V72" i="10"/>
  <c r="V55" i="10"/>
  <c r="V21" i="10"/>
  <c r="V9" i="10"/>
  <c r="V86" i="10"/>
  <c r="V48" i="10"/>
  <c r="V62" i="10"/>
  <c r="V28" i="10"/>
  <c r="V16" i="10"/>
  <c r="V5" i="10"/>
  <c r="V93" i="10"/>
  <c r="V68" i="10"/>
  <c r="V51" i="10"/>
  <c r="V29" i="10"/>
  <c r="V6" i="10"/>
  <c r="Z88" i="10"/>
  <c r="Z67" i="10"/>
  <c r="Z87" i="10"/>
  <c r="Z70" i="10"/>
  <c r="Z53" i="10"/>
  <c r="Z27" i="10"/>
  <c r="Z11" i="10"/>
  <c r="Z20" i="10"/>
  <c r="Z86" i="10"/>
  <c r="Z80" i="10"/>
  <c r="Z60" i="10"/>
  <c r="Z50" i="10"/>
  <c r="Z32" i="10"/>
  <c r="Z66" i="10"/>
  <c r="Z49" i="10"/>
  <c r="Z24" i="10"/>
  <c r="Z92" i="10"/>
  <c r="Z71" i="10"/>
  <c r="Z61" i="10"/>
  <c r="Z45" i="10"/>
  <c r="Z19" i="10"/>
  <c r="Z15" i="10"/>
  <c r="Z58" i="10"/>
  <c r="Z94" i="10"/>
  <c r="Z12" i="10"/>
  <c r="Z54" i="10"/>
  <c r="Z57" i="10"/>
  <c r="Z35" i="10"/>
  <c r="Z7" i="10"/>
  <c r="Z36" i="10"/>
  <c r="Z90" i="10"/>
  <c r="Z65" i="10"/>
  <c r="Z34" i="10"/>
  <c r="Z22" i="10"/>
  <c r="Z14" i="10"/>
  <c r="Z28" i="10"/>
  <c r="Z79" i="10"/>
  <c r="Z59" i="10"/>
  <c r="Z37" i="10"/>
  <c r="Z33" i="10"/>
  <c r="Z29" i="10"/>
  <c r="Z31" i="10"/>
  <c r="Z96" i="10"/>
  <c r="Z95" i="10"/>
  <c r="Z52" i="10"/>
  <c r="Z84" i="10"/>
  <c r="Z16" i="10"/>
  <c r="Z91" i="10"/>
  <c r="Z76" i="10"/>
  <c r="Z85" i="10"/>
  <c r="Z72" i="10"/>
  <c r="Z55" i="10"/>
  <c r="Z23" i="10"/>
  <c r="Z77" i="10"/>
  <c r="Z8" i="10"/>
  <c r="Z82" i="10"/>
  <c r="Z69" i="10"/>
  <c r="Z48" i="10"/>
  <c r="Z30" i="10"/>
  <c r="Z18" i="10"/>
  <c r="Z62" i="10"/>
  <c r="Z93" i="10"/>
  <c r="Z68" i="10"/>
  <c r="Z51" i="10"/>
  <c r="Z25" i="10"/>
  <c r="Z21" i="10"/>
  <c r="Z9" i="10"/>
  <c r="Z73" i="10"/>
  <c r="Z56" i="10"/>
  <c r="Z38" i="10"/>
  <c r="Z26" i="10"/>
  <c r="Z10" i="10"/>
  <c r="Z46" i="10"/>
  <c r="Z5" i="10"/>
  <c r="Z89" i="10"/>
  <c r="Z63" i="10"/>
  <c r="Z47" i="10"/>
  <c r="Z17" i="10"/>
  <c r="Z13" i="10"/>
  <c r="Z6" i="10"/>
  <c r="V104" i="10"/>
  <c r="V107" i="10"/>
  <c r="V125" i="10"/>
  <c r="V108" i="10"/>
  <c r="V98" i="10"/>
  <c r="V123" i="10"/>
  <c r="V122" i="10"/>
  <c r="V110" i="10"/>
  <c r="V111" i="10"/>
  <c r="V124" i="10"/>
  <c r="V105" i="10"/>
  <c r="V112" i="10"/>
  <c r="V103" i="10"/>
  <c r="V121" i="10"/>
  <c r="V106" i="10"/>
  <c r="V102" i="10"/>
  <c r="V99" i="10"/>
  <c r="V120" i="10"/>
  <c r="V101" i="10"/>
  <c r="V100" i="10"/>
  <c r="V97" i="10"/>
  <c r="V109" i="10"/>
  <c r="Y88" i="10"/>
  <c r="Y50" i="10"/>
  <c r="Y24" i="10"/>
  <c r="Y87" i="10"/>
  <c r="Y70" i="10"/>
  <c r="Y66" i="10"/>
  <c r="Y53" i="10"/>
  <c r="Y49" i="10"/>
  <c r="Y23" i="10"/>
  <c r="Y7" i="10"/>
  <c r="Y77" i="10"/>
  <c r="Y86" i="10"/>
  <c r="Y73" i="10"/>
  <c r="Y56" i="10"/>
  <c r="Y12" i="10"/>
  <c r="Y71" i="10"/>
  <c r="Y92" i="10"/>
  <c r="Y54" i="10"/>
  <c r="Y61" i="10"/>
  <c r="Y57" i="10"/>
  <c r="Y45" i="10"/>
  <c r="Y35" i="10"/>
  <c r="Y15" i="10"/>
  <c r="Y36" i="10"/>
  <c r="Y20" i="10"/>
  <c r="Y94" i="10"/>
  <c r="Y67" i="10"/>
  <c r="Y32" i="10"/>
  <c r="Y31" i="10"/>
  <c r="Y27" i="10"/>
  <c r="Y11" i="10"/>
  <c r="Y8" i="10"/>
  <c r="Y90" i="10"/>
  <c r="Y80" i="10"/>
  <c r="Y60" i="10"/>
  <c r="Y52" i="10"/>
  <c r="Y26" i="10"/>
  <c r="Y10" i="10"/>
  <c r="Y84" i="10"/>
  <c r="Y76" i="10"/>
  <c r="Y85" i="10"/>
  <c r="Y72" i="10"/>
  <c r="Y55" i="10"/>
  <c r="Y33" i="10"/>
  <c r="Y29" i="10"/>
  <c r="Y13" i="10"/>
  <c r="Y19" i="10"/>
  <c r="Y48" i="10"/>
  <c r="Y22" i="10"/>
  <c r="Y62" i="10"/>
  <c r="Y91" i="10"/>
  <c r="Y79" i="10"/>
  <c r="Y59" i="10"/>
  <c r="Y37" i="10"/>
  <c r="Y25" i="10"/>
  <c r="Y9" i="10"/>
  <c r="Y96" i="10"/>
  <c r="Y58" i="10"/>
  <c r="Y95" i="10"/>
  <c r="Y65" i="10"/>
  <c r="Y38" i="10"/>
  <c r="Y18" i="10"/>
  <c r="Y46" i="10"/>
  <c r="Y28" i="10"/>
  <c r="Y93" i="10"/>
  <c r="Y63" i="10"/>
  <c r="Y47" i="10"/>
  <c r="Y21" i="10"/>
  <c r="Y82" i="10"/>
  <c r="Y69" i="10"/>
  <c r="Y34" i="10"/>
  <c r="Y30" i="10"/>
  <c r="Y14" i="10"/>
  <c r="Y16" i="10"/>
  <c r="Y5" i="10"/>
  <c r="Y89" i="10"/>
  <c r="Y68" i="10"/>
  <c r="Y51" i="10"/>
  <c r="Y17" i="10"/>
  <c r="Y6" i="10"/>
  <c r="Y112" i="10"/>
  <c r="Y103" i="10"/>
  <c r="Y121" i="10"/>
  <c r="Y102" i="10"/>
  <c r="Y108" i="10"/>
  <c r="Y107" i="10"/>
  <c r="Y123" i="10"/>
  <c r="Y122" i="10"/>
  <c r="Y110" i="10"/>
  <c r="Y104" i="10"/>
  <c r="Y125" i="10"/>
  <c r="Y106" i="10"/>
  <c r="Y99" i="10"/>
  <c r="Y120" i="10"/>
  <c r="Y101" i="10"/>
  <c r="Y100" i="10"/>
  <c r="Y97" i="10"/>
  <c r="Y98" i="10"/>
  <c r="Y109" i="10"/>
  <c r="Y111" i="10"/>
  <c r="Y124" i="10"/>
  <c r="Y105" i="10"/>
  <c r="AB31" i="10"/>
  <c r="AB23" i="10"/>
  <c r="AB58" i="10"/>
  <c r="AB82" i="10"/>
  <c r="AB90" i="10"/>
  <c r="AB73" i="10"/>
  <c r="AB56" i="10"/>
  <c r="AB88" i="10"/>
  <c r="AB24" i="10"/>
  <c r="AB12" i="10"/>
  <c r="AB87" i="10"/>
  <c r="AB61" i="10"/>
  <c r="AB57" i="10"/>
  <c r="AB45" i="10"/>
  <c r="AB67" i="10"/>
  <c r="AB71" i="10"/>
  <c r="AB7" i="10"/>
  <c r="AB96" i="10"/>
  <c r="AB8" i="10"/>
  <c r="AB95" i="10"/>
  <c r="AB50" i="10"/>
  <c r="AB92" i="10"/>
  <c r="AB54" i="10"/>
  <c r="AB32" i="10"/>
  <c r="AB70" i="10"/>
  <c r="AB66" i="10"/>
  <c r="AB53" i="10"/>
  <c r="AB49" i="10"/>
  <c r="AB27" i="10"/>
  <c r="AB15" i="10"/>
  <c r="AB11" i="10"/>
  <c r="AB77" i="10"/>
  <c r="AB20" i="10"/>
  <c r="AB94" i="10"/>
  <c r="AB69" i="10"/>
  <c r="AB65" i="10"/>
  <c r="AB38" i="10"/>
  <c r="AB30" i="10"/>
  <c r="AB14" i="10"/>
  <c r="AB89" i="10"/>
  <c r="AB79" i="10"/>
  <c r="AB72" i="10"/>
  <c r="AB59" i="10"/>
  <c r="AB55" i="10"/>
  <c r="AB37" i="10"/>
  <c r="AB33" i="10"/>
  <c r="AB25" i="10"/>
  <c r="AB17" i="10"/>
  <c r="AB86" i="10"/>
  <c r="AB48" i="10"/>
  <c r="AB26" i="10"/>
  <c r="AB10" i="10"/>
  <c r="AB84" i="10"/>
  <c r="AB21" i="10"/>
  <c r="AB9" i="10"/>
  <c r="AB19" i="10"/>
  <c r="AB80" i="10"/>
  <c r="AB60" i="10"/>
  <c r="AB52" i="10"/>
  <c r="AB22" i="10"/>
  <c r="AB62" i="10"/>
  <c r="AB16" i="10"/>
  <c r="AB5" i="10"/>
  <c r="AB91" i="10"/>
  <c r="AB85" i="10"/>
  <c r="AB68" i="10"/>
  <c r="AB63" i="10"/>
  <c r="AB51" i="10"/>
  <c r="AB47" i="10"/>
  <c r="AB35" i="10"/>
  <c r="AB36" i="10"/>
  <c r="AB34" i="10"/>
  <c r="AB18" i="10"/>
  <c r="AB46" i="10"/>
  <c r="AB28" i="10"/>
  <c r="AB76" i="10"/>
  <c r="AB93" i="10"/>
  <c r="AB29" i="10"/>
  <c r="AB13" i="10"/>
  <c r="AB6" i="10"/>
  <c r="AB123" i="10"/>
  <c r="AB104" i="10"/>
  <c r="AB122" i="10"/>
  <c r="AB110" i="10"/>
  <c r="AB106" i="10"/>
  <c r="AB112" i="10"/>
  <c r="AB121" i="10"/>
  <c r="AB98" i="10"/>
  <c r="AB108" i="10"/>
  <c r="AB107" i="10"/>
  <c r="AB109" i="10"/>
  <c r="AB105" i="10"/>
  <c r="AB111" i="10"/>
  <c r="AB124" i="10"/>
  <c r="AB101" i="10"/>
  <c r="AB125" i="10"/>
  <c r="AB102" i="10"/>
  <c r="AB100" i="10"/>
  <c r="AB99" i="10"/>
  <c r="AB120" i="10"/>
  <c r="AB97" i="10"/>
  <c r="AB103" i="10"/>
  <c r="X108" i="10"/>
  <c r="X107" i="10"/>
  <c r="X123" i="10"/>
  <c r="X122" i="10"/>
  <c r="X104" i="10"/>
  <c r="X103" i="10"/>
  <c r="X125" i="10"/>
  <c r="X98" i="10"/>
  <c r="X112" i="10"/>
  <c r="X121" i="10"/>
  <c r="X106" i="10"/>
  <c r="X100" i="10"/>
  <c r="X109" i="10"/>
  <c r="X105" i="10"/>
  <c r="X111" i="10"/>
  <c r="X99" i="10"/>
  <c r="X124" i="10"/>
  <c r="X101" i="10"/>
  <c r="X110" i="10"/>
  <c r="X102" i="10"/>
  <c r="X120" i="10"/>
  <c r="X97" i="10"/>
  <c r="O20" i="7"/>
  <c r="O19" i="7"/>
  <c r="O22" i="7"/>
  <c r="O21" i="7"/>
  <c r="O18" i="7"/>
  <c r="O17" i="7"/>
  <c r="Z126" i="10" l="1"/>
  <c r="Y126" i="10"/>
  <c r="AA126" i="10"/>
  <c r="W126" i="10"/>
  <c r="AB126" i="10"/>
  <c r="V126" i="10"/>
  <c r="X126" i="10"/>
  <c r="L22" i="7"/>
  <c r="N22" i="7"/>
  <c r="M22" i="7"/>
  <c r="K21" i="7"/>
  <c r="L21" i="7"/>
  <c r="M21" i="7"/>
  <c r="N21" i="7"/>
  <c r="H19" i="7"/>
  <c r="L19" i="7"/>
  <c r="G19" i="7"/>
  <c r="K19" i="7"/>
  <c r="N19" i="7"/>
  <c r="I19" i="7"/>
  <c r="M19" i="7"/>
  <c r="J19" i="7"/>
  <c r="L18" i="7"/>
  <c r="H18" i="7"/>
  <c r="N18" i="7"/>
  <c r="F18" i="7"/>
  <c r="G18" i="7"/>
  <c r="J18" i="7"/>
  <c r="M18" i="7"/>
  <c r="D18" i="7"/>
  <c r="I18" i="7"/>
  <c r="E18" i="7"/>
  <c r="K18" i="7"/>
  <c r="L20" i="7"/>
  <c r="X6" i="8" s="1"/>
  <c r="M20" i="7"/>
  <c r="Y6" i="8" s="1"/>
  <c r="J20" i="7"/>
  <c r="V6" i="8" s="1"/>
  <c r="N20" i="7"/>
  <c r="Z6" i="8" s="1"/>
  <c r="K20" i="7"/>
  <c r="W6" i="8" s="1"/>
  <c r="D193" i="2"/>
  <c r="D168" i="2"/>
  <c r="D124" i="2"/>
  <c r="D28" i="2"/>
  <c r="D197" i="2"/>
  <c r="D120" i="2"/>
  <c r="D93" i="2"/>
  <c r="D68" i="2"/>
  <c r="D145" i="2"/>
  <c r="D54" i="2"/>
  <c r="D174" i="2"/>
  <c r="D188" i="2"/>
  <c r="D191" i="2"/>
  <c r="D192" i="2"/>
  <c r="D216" i="2"/>
  <c r="D222" i="2"/>
  <c r="D243" i="2"/>
  <c r="D256" i="2"/>
  <c r="K6" i="4"/>
  <c r="K7" i="4"/>
  <c r="K8" i="4"/>
  <c r="K9" i="4"/>
  <c r="K10" i="4"/>
  <c r="K11" i="4"/>
  <c r="K12" i="4"/>
  <c r="K14" i="4"/>
  <c r="K15" i="4"/>
  <c r="K16" i="4"/>
  <c r="K17" i="4"/>
  <c r="K19" i="4"/>
  <c r="K20" i="4"/>
  <c r="K21" i="4"/>
  <c r="K22" i="4"/>
  <c r="K23" i="4"/>
  <c r="K24" i="4"/>
  <c r="K25" i="4"/>
  <c r="K26" i="4"/>
  <c r="K27" i="4"/>
  <c r="K28" i="4"/>
  <c r="K33" i="4"/>
  <c r="K34" i="4"/>
  <c r="K36" i="4"/>
  <c r="K37" i="4"/>
  <c r="K38" i="4"/>
  <c r="K39" i="4"/>
  <c r="K40" i="4"/>
  <c r="K41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77" i="4"/>
  <c r="K85" i="4"/>
  <c r="K86" i="4"/>
  <c r="K90" i="4"/>
  <c r="K91" i="4"/>
  <c r="K92" i="4"/>
  <c r="K93" i="4"/>
  <c r="K94" i="4"/>
  <c r="K5" i="4"/>
  <c r="D230" i="13" l="1"/>
  <c r="D228" i="13"/>
  <c r="D226" i="13"/>
  <c r="D224" i="13"/>
  <c r="D222" i="13"/>
  <c r="D220" i="13"/>
  <c r="D231" i="13"/>
  <c r="D229" i="13"/>
  <c r="D227" i="13"/>
  <c r="D225" i="13"/>
  <c r="D223" i="13"/>
  <c r="D221" i="13"/>
  <c r="D196" i="13"/>
  <c r="D194" i="13"/>
  <c r="D197" i="13"/>
  <c r="D195" i="13"/>
  <c r="D193" i="13"/>
  <c r="AR41" i="10"/>
  <c r="AN41" i="10"/>
  <c r="AQ41" i="10"/>
  <c r="AM41" i="10"/>
  <c r="AO41" i="10"/>
  <c r="AP41" i="10"/>
  <c r="AL41" i="10"/>
  <c r="D235" i="13"/>
  <c r="AR117" i="10"/>
  <c r="AR118" i="10"/>
  <c r="AN113" i="10"/>
  <c r="AN116" i="10"/>
  <c r="AO116" i="10"/>
  <c r="AO119" i="10"/>
  <c r="AQ119" i="10"/>
  <c r="AQ116" i="10"/>
  <c r="AM113" i="10"/>
  <c r="AL114" i="10"/>
  <c r="AL115" i="10"/>
  <c r="AP117" i="10"/>
  <c r="AO81" i="10"/>
  <c r="AR81" i="10"/>
  <c r="AN78" i="10"/>
  <c r="AQ78" i="10"/>
  <c r="AM78" i="10"/>
  <c r="AL83" i="10"/>
  <c r="AP81" i="10"/>
  <c r="AQ64" i="10"/>
  <c r="AO64" i="10"/>
  <c r="AN64" i="10"/>
  <c r="AL64" i="10"/>
  <c r="AO75" i="10"/>
  <c r="AR75" i="10"/>
  <c r="AQ75" i="10"/>
  <c r="AM75" i="10"/>
  <c r="AN75" i="10"/>
  <c r="AL74" i="10"/>
  <c r="AP74" i="10"/>
  <c r="AR43" i="10"/>
  <c r="AN44" i="10"/>
  <c r="AN39" i="10"/>
  <c r="AQ44" i="10"/>
  <c r="AM42" i="10"/>
  <c r="AM40" i="10"/>
  <c r="AO40" i="10"/>
  <c r="AL42" i="10"/>
  <c r="AL40" i="10"/>
  <c r="AP44" i="10"/>
  <c r="AR113" i="10"/>
  <c r="AR116" i="10"/>
  <c r="AN115" i="10"/>
  <c r="AO115" i="10"/>
  <c r="AO113" i="10"/>
  <c r="AQ117" i="10"/>
  <c r="AM114" i="10"/>
  <c r="AM118" i="10"/>
  <c r="AL119" i="10"/>
  <c r="AP118" i="10"/>
  <c r="AP113" i="10"/>
  <c r="AR83" i="10"/>
  <c r="AQ81" i="10"/>
  <c r="AL78" i="10"/>
  <c r="AR40" i="10"/>
  <c r="AN43" i="10"/>
  <c r="AQ43" i="10"/>
  <c r="AM39" i="10"/>
  <c r="AO42" i="10"/>
  <c r="AL39" i="10"/>
  <c r="AP43" i="10"/>
  <c r="AR115" i="10"/>
  <c r="AN119" i="10"/>
  <c r="AN114" i="10"/>
  <c r="AO117" i="10"/>
  <c r="AQ114" i="10"/>
  <c r="AQ113" i="10"/>
  <c r="AM119" i="10"/>
  <c r="AM116" i="10"/>
  <c r="AL118" i="10"/>
  <c r="AL117" i="10"/>
  <c r="AP116" i="10"/>
  <c r="AP115" i="10"/>
  <c r="AO83" i="10"/>
  <c r="AR78" i="10"/>
  <c r="AN81" i="10"/>
  <c r="AQ83" i="10"/>
  <c r="AM81" i="10"/>
  <c r="AL81" i="10"/>
  <c r="AP83" i="10"/>
  <c r="AP64" i="10"/>
  <c r="AR64" i="10"/>
  <c r="AM64" i="10"/>
  <c r="AO74" i="10"/>
  <c r="AR74" i="10"/>
  <c r="AQ74" i="10"/>
  <c r="AM74" i="10"/>
  <c r="AN74" i="10"/>
  <c r="AL75" i="10"/>
  <c r="AP75" i="10"/>
  <c r="AR42" i="10"/>
  <c r="AN40" i="10"/>
  <c r="AQ42" i="10"/>
  <c r="AQ40" i="10"/>
  <c r="AM44" i="10"/>
  <c r="AO44" i="10"/>
  <c r="AO39" i="10"/>
  <c r="AL44" i="10"/>
  <c r="AP42" i="10"/>
  <c r="AP40" i="10"/>
  <c r="AR119" i="10"/>
  <c r="AR114" i="10"/>
  <c r="AN117" i="10"/>
  <c r="AN118" i="10"/>
  <c r="AO118" i="10"/>
  <c r="AO114" i="10"/>
  <c r="AQ115" i="10"/>
  <c r="AQ118" i="10"/>
  <c r="AM117" i="10"/>
  <c r="AM115" i="10"/>
  <c r="AL116" i="10"/>
  <c r="AL113" i="10"/>
  <c r="AP119" i="10"/>
  <c r="AP114" i="10"/>
  <c r="AO78" i="10"/>
  <c r="AN83" i="10"/>
  <c r="AM83" i="10"/>
  <c r="AP78" i="10"/>
  <c r="AR44" i="10"/>
  <c r="AR39" i="10"/>
  <c r="AN42" i="10"/>
  <c r="AQ39" i="10"/>
  <c r="AM43" i="10"/>
  <c r="AO43" i="10"/>
  <c r="AL43" i="10"/>
  <c r="AP39" i="10"/>
  <c r="D218" i="13"/>
  <c r="D216" i="13"/>
  <c r="D214" i="13"/>
  <c r="D212" i="13"/>
  <c r="D210" i="13"/>
  <c r="D208" i="13"/>
  <c r="D206" i="13"/>
  <c r="D204" i="13"/>
  <c r="D202" i="13"/>
  <c r="D200" i="13"/>
  <c r="D217" i="13"/>
  <c r="D215" i="13"/>
  <c r="D213" i="13"/>
  <c r="D211" i="13"/>
  <c r="D209" i="13"/>
  <c r="D207" i="13"/>
  <c r="D205" i="13"/>
  <c r="D203" i="13"/>
  <c r="D201" i="13"/>
  <c r="D199" i="13"/>
  <c r="D190" i="13"/>
  <c r="D188" i="13"/>
  <c r="D186" i="13"/>
  <c r="D184" i="13"/>
  <c r="D182" i="13"/>
  <c r="D180" i="13"/>
  <c r="D178" i="13"/>
  <c r="D176" i="13"/>
  <c r="D174" i="13"/>
  <c r="D191" i="13"/>
  <c r="D189" i="13"/>
  <c r="D187" i="13"/>
  <c r="D185" i="13"/>
  <c r="D183" i="13"/>
  <c r="D181" i="13"/>
  <c r="D179" i="13"/>
  <c r="D177" i="13"/>
  <c r="D175" i="13"/>
  <c r="D68" i="13"/>
  <c r="D65" i="13"/>
  <c r="D63" i="13"/>
  <c r="D61" i="13"/>
  <c r="D59" i="13"/>
  <c r="D57" i="13"/>
  <c r="D55" i="13"/>
  <c r="D53" i="13"/>
  <c r="D51" i="13"/>
  <c r="D49" i="13"/>
  <c r="D47" i="13"/>
  <c r="D45" i="13"/>
  <c r="D60" i="13"/>
  <c r="D54" i="13"/>
  <c r="D46" i="13"/>
  <c r="D67" i="13"/>
  <c r="D66" i="13"/>
  <c r="D64" i="13"/>
  <c r="D62" i="13"/>
  <c r="D56" i="13"/>
  <c r="D48" i="13"/>
  <c r="D58" i="13"/>
  <c r="D52" i="13"/>
  <c r="D50" i="13"/>
  <c r="D24" i="13"/>
  <c r="D20" i="13"/>
  <c r="D12" i="13"/>
  <c r="D8" i="13"/>
  <c r="D27" i="13"/>
  <c r="D25" i="13"/>
  <c r="D23" i="13"/>
  <c r="D21" i="13"/>
  <c r="D19" i="13"/>
  <c r="D17" i="13"/>
  <c r="D15" i="13"/>
  <c r="AA16" i="13" s="1"/>
  <c r="D13" i="13"/>
  <c r="D11" i="13"/>
  <c r="D9" i="13"/>
  <c r="AA11" i="13" s="1"/>
  <c r="D7" i="13"/>
  <c r="D22" i="13"/>
  <c r="D18" i="13"/>
  <c r="D14" i="13"/>
  <c r="D10" i="13"/>
  <c r="D26" i="13"/>
  <c r="D16" i="13"/>
  <c r="D143" i="13"/>
  <c r="D141" i="13"/>
  <c r="D139" i="13"/>
  <c r="D137" i="13"/>
  <c r="D135" i="13"/>
  <c r="D133" i="13"/>
  <c r="D131" i="13"/>
  <c r="D129" i="13"/>
  <c r="D127" i="13"/>
  <c r="D125" i="13"/>
  <c r="D123" i="13"/>
  <c r="D142" i="13"/>
  <c r="D140" i="13"/>
  <c r="AA28" i="13" s="1"/>
  <c r="D138" i="13"/>
  <c r="D136" i="13"/>
  <c r="D134" i="13"/>
  <c r="D132" i="13"/>
  <c r="D130" i="13"/>
  <c r="D128" i="13"/>
  <c r="D126" i="13"/>
  <c r="D124" i="13"/>
  <c r="D122" i="13"/>
  <c r="D42" i="13"/>
  <c r="D40" i="13"/>
  <c r="D38" i="13"/>
  <c r="D36" i="13"/>
  <c r="D34" i="13"/>
  <c r="D32" i="13"/>
  <c r="D43" i="13"/>
  <c r="D41" i="13"/>
  <c r="D39" i="13"/>
  <c r="D37" i="13"/>
  <c r="D33" i="13"/>
  <c r="D31" i="13"/>
  <c r="D35" i="13"/>
  <c r="D148" i="13"/>
  <c r="D146" i="13"/>
  <c r="D149" i="13"/>
  <c r="D147" i="13"/>
  <c r="D145" i="13"/>
  <c r="D119" i="13"/>
  <c r="D116" i="13"/>
  <c r="D114" i="13"/>
  <c r="D112" i="13"/>
  <c r="D120" i="13"/>
  <c r="D118" i="13"/>
  <c r="D117" i="13"/>
  <c r="D115" i="13"/>
  <c r="D113" i="13"/>
  <c r="D111" i="13"/>
  <c r="D109" i="13"/>
  <c r="D107" i="13"/>
  <c r="D105" i="13"/>
  <c r="D103" i="13"/>
  <c r="D101" i="13"/>
  <c r="D110" i="13"/>
  <c r="D106" i="13"/>
  <c r="D102" i="13"/>
  <c r="D108" i="13"/>
  <c r="D104" i="13"/>
  <c r="AG118" i="10"/>
  <c r="AG113" i="10"/>
  <c r="AG116" i="10"/>
  <c r="AG114" i="10"/>
  <c r="AG115" i="10"/>
  <c r="AG117" i="10"/>
  <c r="AG119" i="10"/>
  <c r="AE118" i="10"/>
  <c r="AE113" i="10"/>
  <c r="AE116" i="10"/>
  <c r="AE114" i="10"/>
  <c r="AE119" i="10"/>
  <c r="AE117" i="10"/>
  <c r="AE115" i="10"/>
  <c r="AC113" i="10"/>
  <c r="AC116" i="10"/>
  <c r="AC118" i="10"/>
  <c r="AC114" i="10"/>
  <c r="AC115" i="10"/>
  <c r="AC117" i="10"/>
  <c r="AC119" i="10"/>
  <c r="AD113" i="10"/>
  <c r="AD118" i="10"/>
  <c r="AD116" i="10"/>
  <c r="AD119" i="10"/>
  <c r="AD117" i="10"/>
  <c r="AD114" i="10"/>
  <c r="AD115" i="10"/>
  <c r="AF118" i="10"/>
  <c r="AF116" i="10"/>
  <c r="AF113" i="10"/>
  <c r="AF117" i="10"/>
  <c r="AF115" i="10"/>
  <c r="AF119" i="10"/>
  <c r="AF114" i="10"/>
  <c r="AL123" i="10"/>
  <c r="AL104" i="10"/>
  <c r="AL88" i="10"/>
  <c r="AL67" i="10"/>
  <c r="AL50" i="10"/>
  <c r="AL28" i="10"/>
  <c r="AL12" i="10"/>
  <c r="AL60" i="10"/>
  <c r="AL122" i="10"/>
  <c r="AL103" i="10"/>
  <c r="AL87" i="10"/>
  <c r="AL66" i="10"/>
  <c r="AL49" i="10"/>
  <c r="AL27" i="10"/>
  <c r="AL106" i="10"/>
  <c r="AL52" i="10"/>
  <c r="AL124" i="10"/>
  <c r="AL105" i="10"/>
  <c r="AL89" i="10"/>
  <c r="AL68" i="10"/>
  <c r="AL51" i="10"/>
  <c r="AL29" i="10"/>
  <c r="AL13" i="10"/>
  <c r="AL125" i="10"/>
  <c r="AL69" i="10"/>
  <c r="AL14" i="10"/>
  <c r="AO15" i="10"/>
  <c r="AO31" i="10"/>
  <c r="AO14" i="10"/>
  <c r="AO30" i="10"/>
  <c r="AO13" i="10"/>
  <c r="AO29" i="10"/>
  <c r="AO16" i="10"/>
  <c r="AO32" i="10"/>
  <c r="AO57" i="10"/>
  <c r="AO76" i="10"/>
  <c r="AO95" i="10"/>
  <c r="AO56" i="10"/>
  <c r="AO55" i="10"/>
  <c r="AO72" i="10"/>
  <c r="AO73" i="10"/>
  <c r="AO99" i="10"/>
  <c r="AO54" i="10"/>
  <c r="AO89" i="10"/>
  <c r="AO50" i="10"/>
  <c r="AO93" i="10"/>
  <c r="AO105" i="10"/>
  <c r="AO67" i="10"/>
  <c r="AO96" i="10"/>
  <c r="AO121" i="10"/>
  <c r="AR6" i="10"/>
  <c r="AR22" i="10"/>
  <c r="AR5" i="10"/>
  <c r="AR21" i="10"/>
  <c r="AR8" i="10"/>
  <c r="AR24" i="10"/>
  <c r="AR11" i="10"/>
  <c r="AR27" i="10"/>
  <c r="AR48" i="10"/>
  <c r="AR65" i="10"/>
  <c r="AR86" i="10"/>
  <c r="AR47" i="10"/>
  <c r="AR36" i="10"/>
  <c r="AR58" i="10"/>
  <c r="AR49" i="10"/>
  <c r="AR92" i="10"/>
  <c r="AR106" i="10"/>
  <c r="AR70" i="10"/>
  <c r="AR95" i="10"/>
  <c r="AR68" i="10"/>
  <c r="AR96" i="10"/>
  <c r="AR112" i="10"/>
  <c r="AR88" i="10"/>
  <c r="AR111" i="10"/>
  <c r="AR123" i="10"/>
  <c r="AR107" i="10"/>
  <c r="AN14" i="10"/>
  <c r="AN30" i="10"/>
  <c r="AN13" i="10"/>
  <c r="AN29" i="10"/>
  <c r="AN16" i="10"/>
  <c r="AL100" i="10"/>
  <c r="AL84" i="10"/>
  <c r="AL62" i="10"/>
  <c r="AL46" i="10"/>
  <c r="AL24" i="10"/>
  <c r="AL8" i="10"/>
  <c r="AL102" i="10"/>
  <c r="AL48" i="10"/>
  <c r="AL99" i="10"/>
  <c r="AL82" i="10"/>
  <c r="AL61" i="10"/>
  <c r="AL45" i="10"/>
  <c r="AL23" i="10"/>
  <c r="AL94" i="10"/>
  <c r="AL34" i="10"/>
  <c r="AL120" i="10"/>
  <c r="AL101" i="10"/>
  <c r="AL85" i="10"/>
  <c r="AL63" i="10"/>
  <c r="AL47" i="10"/>
  <c r="AL25" i="10"/>
  <c r="AL9" i="10"/>
  <c r="AL110" i="10"/>
  <c r="AL56" i="10"/>
  <c r="AL6" i="10"/>
  <c r="AO19" i="10"/>
  <c r="AO35" i="10"/>
  <c r="AO18" i="10"/>
  <c r="AO34" i="10"/>
  <c r="AO17" i="10"/>
  <c r="AO33" i="10"/>
  <c r="AO20" i="10"/>
  <c r="AO45" i="10"/>
  <c r="AO61" i="10"/>
  <c r="AO82" i="10"/>
  <c r="AO38" i="10"/>
  <c r="AO37" i="10"/>
  <c r="AO59" i="10"/>
  <c r="AO36" i="10"/>
  <c r="AO84" i="10"/>
  <c r="AO103" i="10"/>
  <c r="AO62" i="10"/>
  <c r="AO90" i="10"/>
  <c r="AO60" i="10"/>
  <c r="AO94" i="10"/>
  <c r="AO109" i="10"/>
  <c r="AO77" i="10"/>
  <c r="AO100" i="10"/>
  <c r="AO122" i="10"/>
  <c r="AO125" i="10"/>
  <c r="AO123" i="10"/>
  <c r="AR10" i="10"/>
  <c r="AR26" i="10"/>
  <c r="AR9" i="10"/>
  <c r="AR25" i="10"/>
  <c r="AR12" i="10"/>
  <c r="AR28" i="10"/>
  <c r="AR15" i="10"/>
  <c r="AR31" i="10"/>
  <c r="AR52" i="10"/>
  <c r="AR69" i="10"/>
  <c r="AR90" i="10"/>
  <c r="AR51" i="10"/>
  <c r="AR46" i="10"/>
  <c r="AR62" i="10"/>
  <c r="AR63" i="10"/>
  <c r="AR93" i="10"/>
  <c r="AR110" i="10"/>
  <c r="AR76" i="10"/>
  <c r="AR97" i="10"/>
  <c r="AR82" i="10"/>
  <c r="AR100" i="10"/>
  <c r="AR53" i="10"/>
  <c r="AR89" i="10"/>
  <c r="AR109" i="10"/>
  <c r="AR122" i="10"/>
  <c r="AN18" i="10"/>
  <c r="AN34" i="10"/>
  <c r="AN17" i="10"/>
  <c r="AL112" i="10"/>
  <c r="AL96" i="10"/>
  <c r="AL77" i="10"/>
  <c r="AL58" i="10"/>
  <c r="AL36" i="10"/>
  <c r="AL20" i="10"/>
  <c r="AL19" i="10"/>
  <c r="AL90" i="10"/>
  <c r="AL30" i="10"/>
  <c r="AL111" i="10"/>
  <c r="AL95" i="10"/>
  <c r="AL76" i="10"/>
  <c r="AL57" i="10"/>
  <c r="AL35" i="10"/>
  <c r="AL11" i="10"/>
  <c r="AL80" i="10"/>
  <c r="AL22" i="10"/>
  <c r="AL97" i="10"/>
  <c r="AL79" i="10"/>
  <c r="AL59" i="10"/>
  <c r="AL37" i="10"/>
  <c r="AL21" i="10"/>
  <c r="AL5" i="10"/>
  <c r="AL98" i="10"/>
  <c r="AL38" i="10"/>
  <c r="AO7" i="10"/>
  <c r="AO23" i="10"/>
  <c r="AO6" i="10"/>
  <c r="AO22" i="10"/>
  <c r="AO5" i="10"/>
  <c r="AO21" i="10"/>
  <c r="AO8" i="10"/>
  <c r="AO24" i="10"/>
  <c r="AO49" i="10"/>
  <c r="AO66" i="10"/>
  <c r="AO87" i="10"/>
  <c r="AO48" i="10"/>
  <c r="AO47" i="10"/>
  <c r="AO63" i="10"/>
  <c r="AO58" i="10"/>
  <c r="AO85" i="10"/>
  <c r="AO107" i="10"/>
  <c r="AO71" i="10"/>
  <c r="AO98" i="10"/>
  <c r="AO69" i="10"/>
  <c r="AO97" i="10"/>
  <c r="AO79" i="10"/>
  <c r="AO104" i="10"/>
  <c r="AO110" i="10"/>
  <c r="AO108" i="10"/>
  <c r="AO120" i="10"/>
  <c r="AR14" i="10"/>
  <c r="AR30" i="10"/>
  <c r="AR13" i="10"/>
  <c r="AR29" i="10"/>
  <c r="AR16" i="10"/>
  <c r="AR32" i="10"/>
  <c r="AR19" i="10"/>
  <c r="AR35" i="10"/>
  <c r="AR56" i="10"/>
  <c r="AR73" i="10"/>
  <c r="AR94" i="10"/>
  <c r="AR55" i="10"/>
  <c r="AR50" i="10"/>
  <c r="AR67" i="10"/>
  <c r="AR72" i="10"/>
  <c r="AR98" i="10"/>
  <c r="AR45" i="10"/>
  <c r="AR77" i="10"/>
  <c r="AR101" i="10"/>
  <c r="AR84" i="10"/>
  <c r="AR104" i="10"/>
  <c r="AR66" i="10"/>
  <c r="AR99" i="10"/>
  <c r="AR121" i="10"/>
  <c r="AR120" i="10"/>
  <c r="AR105" i="10"/>
  <c r="AN6" i="10"/>
  <c r="AN22" i="10"/>
  <c r="AN5" i="10"/>
  <c r="AN21" i="10"/>
  <c r="AN8" i="10"/>
  <c r="AL108" i="10"/>
  <c r="AL92" i="10"/>
  <c r="AL71" i="10"/>
  <c r="AL54" i="10"/>
  <c r="AL32" i="10"/>
  <c r="AL16" i="10"/>
  <c r="AL7" i="10"/>
  <c r="AL73" i="10"/>
  <c r="AL18" i="10"/>
  <c r="AL107" i="10"/>
  <c r="AL91" i="10"/>
  <c r="AL70" i="10"/>
  <c r="AL53" i="10"/>
  <c r="AL31" i="10"/>
  <c r="AL121" i="10"/>
  <c r="AL65" i="10"/>
  <c r="AL10" i="10"/>
  <c r="AL109" i="10"/>
  <c r="AL93" i="10"/>
  <c r="AL72" i="10"/>
  <c r="AL55" i="10"/>
  <c r="AL33" i="10"/>
  <c r="AL17" i="10"/>
  <c r="AL15" i="10"/>
  <c r="AL86" i="10"/>
  <c r="AL26" i="10"/>
  <c r="AO11" i="10"/>
  <c r="AO27" i="10"/>
  <c r="AO10" i="10"/>
  <c r="AO26" i="10"/>
  <c r="AO9" i="10"/>
  <c r="AO25" i="10"/>
  <c r="AO12" i="10"/>
  <c r="AO28" i="10"/>
  <c r="AO53" i="10"/>
  <c r="AO70" i="10"/>
  <c r="AO91" i="10"/>
  <c r="AO52" i="10"/>
  <c r="AO51" i="10"/>
  <c r="AO68" i="10"/>
  <c r="AO65" i="10"/>
  <c r="AO86" i="10"/>
  <c r="AO111" i="10"/>
  <c r="AO88" i="10"/>
  <c r="AO102" i="10"/>
  <c r="AO92" i="10"/>
  <c r="AO101" i="10"/>
  <c r="AO46" i="10"/>
  <c r="AO80" i="10"/>
  <c r="AO112" i="10"/>
  <c r="AO106" i="10"/>
  <c r="AO124" i="10"/>
  <c r="AR18" i="10"/>
  <c r="AR34" i="10"/>
  <c r="AR17" i="10"/>
  <c r="AR33" i="10"/>
  <c r="AR20" i="10"/>
  <c r="AR7" i="10"/>
  <c r="AR23" i="10"/>
  <c r="AR38" i="10"/>
  <c r="AR60" i="10"/>
  <c r="AR80" i="10"/>
  <c r="AR37" i="10"/>
  <c r="AR59" i="10"/>
  <c r="AR54" i="10"/>
  <c r="AR71" i="10"/>
  <c r="AR91" i="10"/>
  <c r="AR102" i="10"/>
  <c r="AR61" i="10"/>
  <c r="AR79" i="10"/>
  <c r="AR57" i="10"/>
  <c r="AR85" i="10"/>
  <c r="AR108" i="10"/>
  <c r="AR87" i="10"/>
  <c r="AR103" i="10"/>
  <c r="AR125" i="10"/>
  <c r="AR124" i="10"/>
  <c r="AN10" i="10"/>
  <c r="AN26" i="10"/>
  <c r="AN9" i="10"/>
  <c r="AN25" i="10"/>
  <c r="AN12" i="10"/>
  <c r="AN28" i="10"/>
  <c r="AN33" i="10"/>
  <c r="AN7" i="10"/>
  <c r="AN23" i="10"/>
  <c r="AN38" i="10"/>
  <c r="AN60" i="10"/>
  <c r="AN80" i="10"/>
  <c r="AN37" i="10"/>
  <c r="AN59" i="10"/>
  <c r="AN54" i="10"/>
  <c r="AN71" i="10"/>
  <c r="AN88" i="10"/>
  <c r="AN106" i="10"/>
  <c r="AN91" i="10"/>
  <c r="AN101" i="10"/>
  <c r="AN76" i="10"/>
  <c r="AN96" i="10"/>
  <c r="AN112" i="10"/>
  <c r="AN82" i="10"/>
  <c r="AN107" i="10"/>
  <c r="AN105" i="10"/>
  <c r="AN103" i="10"/>
  <c r="AM9" i="10"/>
  <c r="AM25" i="10"/>
  <c r="AM12" i="10"/>
  <c r="AM28" i="10"/>
  <c r="AM15" i="10"/>
  <c r="AM31" i="10"/>
  <c r="AM14" i="10"/>
  <c r="AM30" i="10"/>
  <c r="AM51" i="10"/>
  <c r="AM68" i="10"/>
  <c r="AM89" i="10"/>
  <c r="AM50" i="10"/>
  <c r="AM49" i="10"/>
  <c r="AM66" i="10"/>
  <c r="AM71" i="10"/>
  <c r="AM97" i="10"/>
  <c r="AM76" i="10"/>
  <c r="AM96" i="10"/>
  <c r="AM80" i="10"/>
  <c r="AM103" i="10"/>
  <c r="AM65" i="10"/>
  <c r="AM88" i="10"/>
  <c r="AM124" i="10"/>
  <c r="AM106" i="10"/>
  <c r="AM112" i="10"/>
  <c r="AM122" i="10"/>
  <c r="AQ17" i="10"/>
  <c r="AQ33" i="10"/>
  <c r="AQ20" i="10"/>
  <c r="AQ7" i="10"/>
  <c r="AQ23" i="10"/>
  <c r="AQ6" i="10"/>
  <c r="AQ22" i="10"/>
  <c r="AQ37" i="10"/>
  <c r="AQ59" i="10"/>
  <c r="AQ79" i="10"/>
  <c r="AQ36" i="10"/>
  <c r="AQ58" i="10"/>
  <c r="AQ57" i="10"/>
  <c r="AN20" i="10"/>
  <c r="AN11" i="10"/>
  <c r="AN27" i="10"/>
  <c r="AN48" i="10"/>
  <c r="AN65" i="10"/>
  <c r="AN86" i="10"/>
  <c r="AN47" i="10"/>
  <c r="AN36" i="10"/>
  <c r="AN58" i="10"/>
  <c r="AN45" i="10"/>
  <c r="AN89" i="10"/>
  <c r="AN110" i="10"/>
  <c r="AN92" i="10"/>
  <c r="AN53" i="10"/>
  <c r="AN77" i="10"/>
  <c r="AN100" i="10"/>
  <c r="AN49" i="10"/>
  <c r="AN84" i="10"/>
  <c r="AN111" i="10"/>
  <c r="AN122" i="10"/>
  <c r="AM13" i="10"/>
  <c r="AM29" i="10"/>
  <c r="AM16" i="10"/>
  <c r="AM32" i="10"/>
  <c r="AM19" i="10"/>
  <c r="AM35" i="10"/>
  <c r="AM18" i="10"/>
  <c r="AM34" i="10"/>
  <c r="AM55" i="10"/>
  <c r="AM72" i="10"/>
  <c r="AM93" i="10"/>
  <c r="AM54" i="10"/>
  <c r="AM53" i="10"/>
  <c r="AM70" i="10"/>
  <c r="AM90" i="10"/>
  <c r="AM101" i="10"/>
  <c r="AM38" i="10"/>
  <c r="AM77" i="10"/>
  <c r="AM100" i="10"/>
  <c r="AM82" i="10"/>
  <c r="AM107" i="10"/>
  <c r="AM73" i="10"/>
  <c r="AM98" i="10"/>
  <c r="AM108" i="10"/>
  <c r="AQ5" i="10"/>
  <c r="AQ21" i="10"/>
  <c r="AQ8" i="10"/>
  <c r="AQ24" i="10"/>
  <c r="AQ11" i="10"/>
  <c r="AQ27" i="10"/>
  <c r="AQ10" i="10"/>
  <c r="AQ26" i="10"/>
  <c r="AQ47" i="10"/>
  <c r="AQ63" i="10"/>
  <c r="AQ85" i="10"/>
  <c r="AQ46" i="10"/>
  <c r="AQ45" i="10"/>
  <c r="AQ61" i="10"/>
  <c r="AQ67" i="10"/>
  <c r="AQ95" i="10"/>
  <c r="AQ109" i="10"/>
  <c r="AQ73" i="10"/>
  <c r="AQ96" i="10"/>
  <c r="AQ71" i="10"/>
  <c r="AQ99" i="10"/>
  <c r="AQ56" i="10"/>
  <c r="AQ91" i="10"/>
  <c r="AQ106" i="10"/>
  <c r="AQ104" i="10"/>
  <c r="AQ110" i="10"/>
  <c r="AQ121" i="10"/>
  <c r="AP16" i="10"/>
  <c r="AP32" i="10"/>
  <c r="AP19" i="10"/>
  <c r="AP35" i="10"/>
  <c r="AP18" i="10"/>
  <c r="AP34" i="10"/>
  <c r="AP17" i="10"/>
  <c r="AP33" i="10"/>
  <c r="AP54" i="10"/>
  <c r="AP71" i="10"/>
  <c r="AN24" i="10"/>
  <c r="AN15" i="10"/>
  <c r="AN31" i="10"/>
  <c r="AN52" i="10"/>
  <c r="AN69" i="10"/>
  <c r="AN90" i="10"/>
  <c r="AN51" i="10"/>
  <c r="AN46" i="10"/>
  <c r="AN62" i="10"/>
  <c r="AN68" i="10"/>
  <c r="AN98" i="10"/>
  <c r="AN57" i="10"/>
  <c r="AN93" i="10"/>
  <c r="AN63" i="10"/>
  <c r="AN79" i="10"/>
  <c r="AN104" i="10"/>
  <c r="AN61" i="10"/>
  <c r="AN85" i="10"/>
  <c r="AN121" i="10"/>
  <c r="AN120" i="10"/>
  <c r="AN123" i="10"/>
  <c r="AM17" i="10"/>
  <c r="AM33" i="10"/>
  <c r="AM20" i="10"/>
  <c r="AM7" i="10"/>
  <c r="AM23" i="10"/>
  <c r="AM6" i="10"/>
  <c r="AM22" i="10"/>
  <c r="AM37" i="10"/>
  <c r="AM59" i="10"/>
  <c r="AM79" i="10"/>
  <c r="AM36" i="10"/>
  <c r="AM58" i="10"/>
  <c r="AM57" i="10"/>
  <c r="AM48" i="10"/>
  <c r="AM91" i="10"/>
  <c r="AM105" i="10"/>
  <c r="AM60" i="10"/>
  <c r="AM94" i="10"/>
  <c r="AM56" i="10"/>
  <c r="AM84" i="10"/>
  <c r="AM111" i="10"/>
  <c r="AM86" i="10"/>
  <c r="AM110" i="10"/>
  <c r="AM102" i="10"/>
  <c r="AM121" i="10"/>
  <c r="AQ9" i="10"/>
  <c r="AQ25" i="10"/>
  <c r="AQ12" i="10"/>
  <c r="AQ28" i="10"/>
  <c r="AQ15" i="10"/>
  <c r="AQ31" i="10"/>
  <c r="AQ14" i="10"/>
  <c r="AQ30" i="10"/>
  <c r="AQ51" i="10"/>
  <c r="AQ68" i="10"/>
  <c r="AQ89" i="10"/>
  <c r="AQ50" i="10"/>
  <c r="AQ49" i="10"/>
  <c r="AN32" i="10"/>
  <c r="AN19" i="10"/>
  <c r="AN35" i="10"/>
  <c r="AN56" i="10"/>
  <c r="AN73" i="10"/>
  <c r="AN94" i="10"/>
  <c r="AN55" i="10"/>
  <c r="AN50" i="10"/>
  <c r="AN67" i="10"/>
  <c r="AN87" i="10"/>
  <c r="AN102" i="10"/>
  <c r="AN66" i="10"/>
  <c r="AN97" i="10"/>
  <c r="AN72" i="10"/>
  <c r="AN95" i="10"/>
  <c r="AN108" i="10"/>
  <c r="AN70" i="10"/>
  <c r="AN99" i="10"/>
  <c r="AN125" i="10"/>
  <c r="AN124" i="10"/>
  <c r="AN109" i="10"/>
  <c r="AM5" i="10"/>
  <c r="AM21" i="10"/>
  <c r="AM8" i="10"/>
  <c r="AM24" i="10"/>
  <c r="AM11" i="10"/>
  <c r="AM27" i="10"/>
  <c r="AM10" i="10"/>
  <c r="AM26" i="10"/>
  <c r="AM47" i="10"/>
  <c r="AM63" i="10"/>
  <c r="AM85" i="10"/>
  <c r="AM46" i="10"/>
  <c r="AM45" i="10"/>
  <c r="AM61" i="10"/>
  <c r="AM62" i="10"/>
  <c r="AM92" i="10"/>
  <c r="AM109" i="10"/>
  <c r="AM69" i="10"/>
  <c r="AM95" i="10"/>
  <c r="AM67" i="10"/>
  <c r="AM99" i="10"/>
  <c r="AM52" i="10"/>
  <c r="AM87" i="10"/>
  <c r="AM120" i="10"/>
  <c r="AM123" i="10"/>
  <c r="AM104" i="10"/>
  <c r="AM125" i="10"/>
  <c r="AQ13" i="10"/>
  <c r="AQ29" i="10"/>
  <c r="AQ16" i="10"/>
  <c r="AQ32" i="10"/>
  <c r="AQ19" i="10"/>
  <c r="AQ35" i="10"/>
  <c r="AQ18" i="10"/>
  <c r="AQ34" i="10"/>
  <c r="AQ55" i="10"/>
  <c r="AQ72" i="10"/>
  <c r="AQ93" i="10"/>
  <c r="AQ54" i="10"/>
  <c r="AQ53" i="10"/>
  <c r="AQ70" i="10"/>
  <c r="AQ77" i="10"/>
  <c r="AQ101" i="10"/>
  <c r="AQ48" i="10"/>
  <c r="AQ82" i="10"/>
  <c r="AQ38" i="10"/>
  <c r="AQ87" i="10"/>
  <c r="AQ107" i="10"/>
  <c r="AQ69" i="10"/>
  <c r="AQ98" i="10"/>
  <c r="AQ124" i="10"/>
  <c r="AQ108" i="10"/>
  <c r="AP8" i="10"/>
  <c r="AP24" i="10"/>
  <c r="AP11" i="10"/>
  <c r="AP27" i="10"/>
  <c r="AP10" i="10"/>
  <c r="AP26" i="10"/>
  <c r="AP9" i="10"/>
  <c r="AP25" i="10"/>
  <c r="AP46" i="10"/>
  <c r="AP62" i="10"/>
  <c r="AP84" i="10"/>
  <c r="AQ66" i="10"/>
  <c r="AQ97" i="10"/>
  <c r="AQ80" i="10"/>
  <c r="AQ86" i="10"/>
  <c r="AQ60" i="10"/>
  <c r="AQ120" i="10"/>
  <c r="AP20" i="10"/>
  <c r="AP23" i="10"/>
  <c r="AP22" i="10"/>
  <c r="AP21" i="10"/>
  <c r="AP58" i="10"/>
  <c r="AP92" i="10"/>
  <c r="AP57" i="10"/>
  <c r="AP56" i="10"/>
  <c r="AP73" i="10"/>
  <c r="AP79" i="10"/>
  <c r="AP100" i="10"/>
  <c r="AP51" i="10"/>
  <c r="AP87" i="10"/>
  <c r="AP89" i="10"/>
  <c r="AP102" i="10"/>
  <c r="AP59" i="10"/>
  <c r="AP93" i="10"/>
  <c r="AP109" i="10"/>
  <c r="AP107" i="10"/>
  <c r="AP105" i="10"/>
  <c r="AP111" i="10"/>
  <c r="AQ52" i="10"/>
  <c r="AQ105" i="10"/>
  <c r="AQ84" i="10"/>
  <c r="AQ88" i="10"/>
  <c r="AQ90" i="10"/>
  <c r="AQ122" i="10"/>
  <c r="AP28" i="10"/>
  <c r="AP31" i="10"/>
  <c r="AP30" i="10"/>
  <c r="AP29" i="10"/>
  <c r="AP67" i="10"/>
  <c r="AP45" i="10"/>
  <c r="AP38" i="10"/>
  <c r="AP60" i="10"/>
  <c r="AP55" i="10"/>
  <c r="AP80" i="10"/>
  <c r="AP104" i="10"/>
  <c r="AP68" i="10"/>
  <c r="AP99" i="10"/>
  <c r="AP90" i="10"/>
  <c r="AP106" i="10"/>
  <c r="AP63" i="10"/>
  <c r="AP94" i="10"/>
  <c r="AP120" i="10"/>
  <c r="AQ76" i="10"/>
  <c r="AQ100" i="10"/>
  <c r="AQ103" i="10"/>
  <c r="AQ92" i="10"/>
  <c r="AQ112" i="10"/>
  <c r="AQ125" i="10"/>
  <c r="AP7" i="10"/>
  <c r="AP6" i="10"/>
  <c r="AP5" i="10"/>
  <c r="AP36" i="10"/>
  <c r="AP77" i="10"/>
  <c r="AP49" i="10"/>
  <c r="AP48" i="10"/>
  <c r="AP65" i="10"/>
  <c r="AP61" i="10"/>
  <c r="AP82" i="10"/>
  <c r="AP108" i="10"/>
  <c r="AP85" i="10"/>
  <c r="AP47" i="10"/>
  <c r="AP91" i="10"/>
  <c r="AP110" i="10"/>
  <c r="AP72" i="10"/>
  <c r="AP95" i="10"/>
  <c r="AP123" i="10"/>
  <c r="AP122" i="10"/>
  <c r="AP124" i="10"/>
  <c r="AQ94" i="10"/>
  <c r="AQ65" i="10"/>
  <c r="AQ62" i="10"/>
  <c r="AQ111" i="10"/>
  <c r="AQ102" i="10"/>
  <c r="AQ123" i="10"/>
  <c r="AP12" i="10"/>
  <c r="AP15" i="10"/>
  <c r="AP14" i="10"/>
  <c r="AP13" i="10"/>
  <c r="AP50" i="10"/>
  <c r="AP88" i="10"/>
  <c r="AP53" i="10"/>
  <c r="AP52" i="10"/>
  <c r="AP69" i="10"/>
  <c r="AP70" i="10"/>
  <c r="AP96" i="10"/>
  <c r="AP112" i="10"/>
  <c r="AP86" i="10"/>
  <c r="AP66" i="10"/>
  <c r="AP98" i="10"/>
  <c r="AP37" i="10"/>
  <c r="AP76" i="10"/>
  <c r="AP97" i="10"/>
  <c r="AP101" i="10"/>
  <c r="AP125" i="10"/>
  <c r="AP103" i="10"/>
  <c r="AP121" i="10"/>
  <c r="AD108" i="10"/>
  <c r="AD98" i="10"/>
  <c r="AD123" i="10"/>
  <c r="AD122" i="10"/>
  <c r="AD104" i="10"/>
  <c r="AD107" i="10"/>
  <c r="AD125" i="10"/>
  <c r="AD112" i="10"/>
  <c r="AD103" i="10"/>
  <c r="AD121" i="10"/>
  <c r="AD106" i="10"/>
  <c r="AD102" i="10"/>
  <c r="AD100" i="10"/>
  <c r="AD97" i="10"/>
  <c r="AD110" i="10"/>
  <c r="AD109" i="10"/>
  <c r="AD111" i="10"/>
  <c r="AD124" i="10"/>
  <c r="AD105" i="10"/>
  <c r="AD99" i="10"/>
  <c r="AD120" i="10"/>
  <c r="AD101" i="10"/>
  <c r="D259" i="2"/>
  <c r="AC108" i="10"/>
  <c r="AC107" i="10"/>
  <c r="AC98" i="10"/>
  <c r="AC123" i="10"/>
  <c r="AC122" i="10"/>
  <c r="AC104" i="10"/>
  <c r="AC125" i="10"/>
  <c r="AC106" i="10"/>
  <c r="AC112" i="10"/>
  <c r="AC103" i="10"/>
  <c r="AC121" i="10"/>
  <c r="AC102" i="10"/>
  <c r="AC100" i="10"/>
  <c r="AC97" i="10"/>
  <c r="AC109" i="10"/>
  <c r="AC110" i="10"/>
  <c r="AC111" i="10"/>
  <c r="AC124" i="10"/>
  <c r="AC105" i="10"/>
  <c r="AC99" i="10"/>
  <c r="AC120" i="10"/>
  <c r="AC101" i="10"/>
  <c r="AE121" i="10"/>
  <c r="AE102" i="10"/>
  <c r="AE108" i="10"/>
  <c r="AE122" i="10"/>
  <c r="AE107" i="10"/>
  <c r="AE110" i="10"/>
  <c r="AE123" i="10"/>
  <c r="AE104" i="10"/>
  <c r="AE103" i="10"/>
  <c r="AE125" i="10"/>
  <c r="AE109" i="10"/>
  <c r="AE97" i="10"/>
  <c r="AE124" i="10"/>
  <c r="AE100" i="10"/>
  <c r="AE120" i="10"/>
  <c r="AE105" i="10"/>
  <c r="AE112" i="10"/>
  <c r="AE106" i="10"/>
  <c r="AE98" i="10"/>
  <c r="AE111" i="10"/>
  <c r="AE99" i="10"/>
  <c r="AE101" i="10"/>
  <c r="AG123" i="10"/>
  <c r="AG122" i="10"/>
  <c r="AG110" i="10"/>
  <c r="AG104" i="10"/>
  <c r="AG107" i="10"/>
  <c r="AG112" i="10"/>
  <c r="AG103" i="10"/>
  <c r="AG121" i="10"/>
  <c r="AG106" i="10"/>
  <c r="AG102" i="10"/>
  <c r="AG108" i="10"/>
  <c r="AG98" i="10"/>
  <c r="AG109" i="10"/>
  <c r="AG125" i="10"/>
  <c r="AG111" i="10"/>
  <c r="AG124" i="10"/>
  <c r="AG105" i="10"/>
  <c r="AG99" i="10"/>
  <c r="AG120" i="10"/>
  <c r="AG101" i="10"/>
  <c r="AG100" i="10"/>
  <c r="AG97" i="10"/>
  <c r="AF125" i="10"/>
  <c r="AF98" i="10"/>
  <c r="AF104" i="10"/>
  <c r="AF108" i="10"/>
  <c r="AF107" i="10"/>
  <c r="AF106" i="10"/>
  <c r="AF123" i="10"/>
  <c r="AF122" i="10"/>
  <c r="AF110" i="10"/>
  <c r="AF102" i="10"/>
  <c r="AF111" i="10"/>
  <c r="AF124" i="10"/>
  <c r="AF105" i="10"/>
  <c r="AF100" i="10"/>
  <c r="AF99" i="10"/>
  <c r="AF120" i="10"/>
  <c r="AF101" i="10"/>
  <c r="AF112" i="10"/>
  <c r="AF103" i="10"/>
  <c r="AF121" i="10"/>
  <c r="AF97" i="10"/>
  <c r="AF109" i="10"/>
  <c r="D122" i="2"/>
  <c r="D198" i="2"/>
  <c r="D172" i="2"/>
  <c r="D136" i="2"/>
  <c r="D217" i="2"/>
  <c r="D218" i="2"/>
  <c r="D151" i="2"/>
  <c r="D84" i="2"/>
  <c r="O36" i="1"/>
  <c r="O14" i="1"/>
  <c r="O10" i="1"/>
  <c r="O9" i="1"/>
  <c r="O33" i="1"/>
  <c r="O26" i="1"/>
  <c r="O13" i="1"/>
  <c r="O21" i="1"/>
  <c r="O12" i="1"/>
  <c r="O39" i="1"/>
  <c r="O31" i="1"/>
  <c r="O19" i="1"/>
  <c r="O11" i="1"/>
  <c r="D161" i="2"/>
  <c r="D250" i="2"/>
  <c r="D248" i="2"/>
  <c r="D234" i="2"/>
  <c r="D132" i="2"/>
  <c r="D73" i="2"/>
  <c r="D60" i="2"/>
  <c r="D167" i="2"/>
  <c r="D152" i="2"/>
  <c r="D220" i="2"/>
  <c r="D173" i="2"/>
  <c r="D121" i="2"/>
  <c r="D252" i="2"/>
  <c r="D242" i="2"/>
  <c r="D214" i="2"/>
  <c r="D219" i="2"/>
  <c r="D159" i="2"/>
  <c r="D164" i="2"/>
  <c r="D254" i="2"/>
  <c r="D232" i="2"/>
  <c r="D212" i="2"/>
  <c r="D143" i="2"/>
  <c r="D237" i="2"/>
  <c r="H102" i="8" s="1"/>
  <c r="O101" i="1" s="1"/>
  <c r="D88" i="2"/>
  <c r="D137" i="2"/>
  <c r="D206" i="2"/>
  <c r="D245" i="2"/>
  <c r="D16" i="2"/>
  <c r="D239" i="2"/>
  <c r="D223" i="2"/>
  <c r="D203" i="2"/>
  <c r="D166" i="2"/>
  <c r="D158" i="2"/>
  <c r="D150" i="2"/>
  <c r="D142" i="2"/>
  <c r="D134" i="2"/>
  <c r="D127" i="2"/>
  <c r="D87" i="2"/>
  <c r="D79" i="2"/>
  <c r="D71" i="2"/>
  <c r="D64" i="2"/>
  <c r="D58" i="2"/>
  <c r="D141" i="2"/>
  <c r="D210" i="2"/>
  <c r="D246" i="2"/>
  <c r="D65" i="2"/>
  <c r="D76" i="2"/>
  <c r="D89" i="2"/>
  <c r="D129" i="2"/>
  <c r="D140" i="2"/>
  <c r="D153" i="2"/>
  <c r="D165" i="2"/>
  <c r="D201" i="2"/>
  <c r="D209" i="2"/>
  <c r="D221" i="2"/>
  <c r="D238" i="2"/>
  <c r="D249" i="2"/>
  <c r="D224" i="2"/>
  <c r="D204" i="2"/>
  <c r="D128" i="2"/>
  <c r="D82" i="2"/>
  <c r="D66" i="2"/>
  <c r="D57" i="2"/>
  <c r="D169" i="2"/>
  <c r="D61" i="2"/>
  <c r="D125" i="2"/>
  <c r="D247" i="2"/>
  <c r="D231" i="2"/>
  <c r="D211" i="2"/>
  <c r="D251" i="2"/>
  <c r="D244" i="2"/>
  <c r="D236" i="2"/>
  <c r="D228" i="2"/>
  <c r="D208" i="2"/>
  <c r="D200" i="2"/>
  <c r="D171" i="2"/>
  <c r="D163" i="2"/>
  <c r="D155" i="2"/>
  <c r="D147" i="2"/>
  <c r="D139" i="2"/>
  <c r="D131" i="2"/>
  <c r="D126" i="2"/>
  <c r="D86" i="2"/>
  <c r="D78" i="2"/>
  <c r="D70" i="2"/>
  <c r="D63" i="2"/>
  <c r="D55" i="2"/>
  <c r="D81" i="2"/>
  <c r="D233" i="2"/>
  <c r="D77" i="2"/>
  <c r="D156" i="2"/>
  <c r="D225" i="2"/>
  <c r="D69" i="2"/>
  <c r="D80" i="2"/>
  <c r="D133" i="2"/>
  <c r="D144" i="2"/>
  <c r="D160" i="2"/>
  <c r="D202" i="2"/>
  <c r="D213" i="2"/>
  <c r="D229" i="2"/>
  <c r="D241" i="2"/>
  <c r="D253" i="2"/>
  <c r="D240" i="2"/>
  <c r="D135" i="2"/>
  <c r="D90" i="2"/>
  <c r="D74" i="2"/>
  <c r="D59" i="2"/>
  <c r="D255" i="2"/>
  <c r="D235" i="2"/>
  <c r="D227" i="2"/>
  <c r="D215" i="2"/>
  <c r="D207" i="2"/>
  <c r="D199" i="2"/>
  <c r="D170" i="2"/>
  <c r="D162" i="2"/>
  <c r="D154" i="2"/>
  <c r="D146" i="2"/>
  <c r="D138" i="2"/>
  <c r="D130" i="2"/>
  <c r="D123" i="2"/>
  <c r="D91" i="2"/>
  <c r="D83" i="2"/>
  <c r="D75" i="2"/>
  <c r="D67" i="2"/>
  <c r="D62" i="2"/>
  <c r="D85" i="2"/>
  <c r="D149" i="2"/>
  <c r="D56" i="2"/>
  <c r="D92" i="2"/>
  <c r="D157" i="2"/>
  <c r="D226" i="2"/>
  <c r="D72" i="2"/>
  <c r="D148" i="2"/>
  <c r="D205" i="2"/>
  <c r="D230" i="2"/>
  <c r="D9" i="2"/>
  <c r="D20" i="2"/>
  <c r="D19" i="2"/>
  <c r="D11" i="2"/>
  <c r="D27" i="2"/>
  <c r="H110" i="8" s="1"/>
  <c r="O109" i="1" s="1"/>
  <c r="D26" i="2"/>
  <c r="D18" i="2"/>
  <c r="D10" i="2"/>
  <c r="D12" i="2"/>
  <c r="D21" i="2"/>
  <c r="D23" i="2"/>
  <c r="D15" i="2"/>
  <c r="D17" i="2"/>
  <c r="D13" i="2"/>
  <c r="D24" i="2"/>
  <c r="D7" i="2"/>
  <c r="D22" i="2"/>
  <c r="D14" i="2"/>
  <c r="D25" i="2"/>
  <c r="D8" i="2"/>
  <c r="AA29" i="13" l="1"/>
  <c r="AA10" i="13"/>
  <c r="AA12" i="13"/>
  <c r="AH116" i="10"/>
  <c r="AH117" i="10"/>
  <c r="AH115" i="10"/>
  <c r="AH113" i="10"/>
  <c r="AH114" i="10"/>
  <c r="AH119" i="10"/>
  <c r="AH118" i="10"/>
  <c r="H35" i="8"/>
  <c r="O34" i="1" s="1"/>
  <c r="H19" i="8"/>
  <c r="O18" i="1" s="1"/>
  <c r="H28" i="8"/>
  <c r="O27" i="1" s="1"/>
  <c r="H105" i="8"/>
  <c r="O104" i="1" s="1"/>
  <c r="AP126" i="10"/>
  <c r="AQ126" i="10"/>
  <c r="AL126" i="10"/>
  <c r="AR126" i="10"/>
  <c r="AM126" i="10"/>
  <c r="AO126" i="10"/>
  <c r="AN126" i="10"/>
  <c r="AH111" i="10"/>
  <c r="AH99" i="10"/>
  <c r="AH103" i="10"/>
  <c r="AH98" i="10"/>
  <c r="AH110" i="10"/>
  <c r="AH100" i="10"/>
  <c r="AH112" i="10"/>
  <c r="AH104" i="10"/>
  <c r="AH101" i="10"/>
  <c r="AH105" i="10"/>
  <c r="AH109" i="10"/>
  <c r="AH102" i="10"/>
  <c r="AH106" i="10"/>
  <c r="AH122" i="10"/>
  <c r="AH107" i="10"/>
  <c r="AH120" i="10"/>
  <c r="AH124" i="10"/>
  <c r="AH97" i="10"/>
  <c r="AH121" i="10"/>
  <c r="AH125" i="10"/>
  <c r="AH123" i="10"/>
  <c r="AH108" i="10"/>
  <c r="H104" i="8"/>
  <c r="O103" i="1" s="1"/>
  <c r="H106" i="8"/>
  <c r="O105" i="1" s="1"/>
  <c r="CW70" i="8" l="1"/>
  <c r="DA70" i="8"/>
  <c r="CT70" i="8"/>
  <c r="CX70" i="8"/>
  <c r="CQ70" i="8"/>
  <c r="CY70" i="8"/>
  <c r="CU70" i="8"/>
  <c r="DB70" i="8"/>
  <c r="CR70" i="8"/>
  <c r="CS70" i="8"/>
  <c r="CV70" i="8"/>
  <c r="CZ70" i="8"/>
  <c r="O16" i="7"/>
  <c r="O11" i="7"/>
  <c r="DC70" i="8" l="1"/>
  <c r="L16" i="7"/>
  <c r="N16" i="7"/>
  <c r="M16" i="7"/>
  <c r="O12" i="7"/>
  <c r="O14" i="7"/>
  <c r="O13" i="7"/>
  <c r="O15" i="7"/>
  <c r="P22" i="7" l="1"/>
  <c r="P20" i="7"/>
  <c r="K15" i="7"/>
  <c r="N15" i="7"/>
  <c r="L15" i="7"/>
  <c r="M15" i="7"/>
  <c r="D12" i="7"/>
  <c r="H12" i="7"/>
  <c r="L12" i="7"/>
  <c r="K12" i="7"/>
  <c r="G12" i="7"/>
  <c r="N12" i="7"/>
  <c r="I12" i="7"/>
  <c r="J12" i="7"/>
  <c r="E12" i="7"/>
  <c r="F12" i="7"/>
  <c r="M12" i="7"/>
  <c r="H13" i="7"/>
  <c r="L13" i="7"/>
  <c r="K13" i="7"/>
  <c r="G13" i="7"/>
  <c r="M13" i="7"/>
  <c r="N13" i="7"/>
  <c r="I13" i="7"/>
  <c r="J13" i="7"/>
  <c r="K14" i="7"/>
  <c r="W5" i="8" s="1"/>
  <c r="M14" i="7"/>
  <c r="Y5" i="8" s="1"/>
  <c r="J14" i="7"/>
  <c r="V5" i="8" s="1"/>
  <c r="N14" i="7"/>
  <c r="Z5" i="8" s="1"/>
  <c r="L14" i="7"/>
  <c r="X5" i="8" s="1"/>
  <c r="AE41" i="10" l="1"/>
  <c r="AU41" i="10"/>
  <c r="AC41" i="10"/>
  <c r="AS41" i="10"/>
  <c r="AG41" i="10"/>
  <c r="AW41" i="10"/>
  <c r="AD41" i="10"/>
  <c r="AT41" i="10"/>
  <c r="AF41" i="10"/>
  <c r="AV41" i="10"/>
  <c r="AS118" i="10"/>
  <c r="AS116" i="10"/>
  <c r="AS115" i="10"/>
  <c r="AS114" i="10"/>
  <c r="AS119" i="10"/>
  <c r="AS117" i="10"/>
  <c r="AS113" i="10"/>
  <c r="AV119" i="10"/>
  <c r="AV117" i="10"/>
  <c r="AV113" i="10"/>
  <c r="AV115" i="10"/>
  <c r="AV114" i="10"/>
  <c r="AV118" i="10"/>
  <c r="AV116" i="10"/>
  <c r="AT118" i="10"/>
  <c r="AT116" i="10"/>
  <c r="AT114" i="10"/>
  <c r="AT119" i="10"/>
  <c r="AT117" i="10"/>
  <c r="AT113" i="10"/>
  <c r="AT115" i="10"/>
  <c r="AU114" i="10"/>
  <c r="AU118" i="10"/>
  <c r="AU116" i="10"/>
  <c r="AU119" i="10"/>
  <c r="AU117" i="10"/>
  <c r="AU113" i="10"/>
  <c r="AU115" i="10"/>
  <c r="AW119" i="10"/>
  <c r="AW117" i="10"/>
  <c r="AW113" i="10"/>
  <c r="AW118" i="10"/>
  <c r="AW116" i="10"/>
  <c r="AW115" i="10"/>
  <c r="AW114" i="10"/>
  <c r="AU83" i="10"/>
  <c r="AU81" i="10"/>
  <c r="AU78" i="10"/>
  <c r="AE83" i="10"/>
  <c r="AE81" i="10"/>
  <c r="AE78" i="10"/>
  <c r="AW83" i="10"/>
  <c r="AW78" i="10"/>
  <c r="AW81" i="10"/>
  <c r="AG78" i="10"/>
  <c r="AG83" i="10"/>
  <c r="AG81" i="10"/>
  <c r="AS81" i="10"/>
  <c r="AS83" i="10"/>
  <c r="AS78" i="10"/>
  <c r="AC83" i="10"/>
  <c r="AC81" i="10"/>
  <c r="AC78" i="10"/>
  <c r="AT83" i="10"/>
  <c r="AT78" i="10"/>
  <c r="AT81" i="10"/>
  <c r="AD83" i="10"/>
  <c r="AD78" i="10"/>
  <c r="AD81" i="10"/>
  <c r="AV81" i="10"/>
  <c r="AV83" i="10"/>
  <c r="AV78" i="10"/>
  <c r="AF81" i="10"/>
  <c r="AF78" i="10"/>
  <c r="AF83" i="10"/>
  <c r="AS64" i="10"/>
  <c r="AC64" i="10"/>
  <c r="AV64" i="10"/>
  <c r="AF64" i="10"/>
  <c r="AU64" i="10"/>
  <c r="AE64" i="10"/>
  <c r="AT64" i="10"/>
  <c r="AD64" i="10"/>
  <c r="AW64" i="10"/>
  <c r="AG64" i="10"/>
  <c r="AS75" i="10"/>
  <c r="AC75" i="10"/>
  <c r="AS74" i="10"/>
  <c r="AC74" i="10"/>
  <c r="AV74" i="10"/>
  <c r="AF74" i="10"/>
  <c r="AV75" i="10"/>
  <c r="AF75" i="10"/>
  <c r="AU75" i="10"/>
  <c r="AE75" i="10"/>
  <c r="AU74" i="10"/>
  <c r="AE74" i="10"/>
  <c r="AT75" i="10"/>
  <c r="AD75" i="10"/>
  <c r="AT74" i="10"/>
  <c r="AD74" i="10"/>
  <c r="AW74" i="10"/>
  <c r="AW75" i="10"/>
  <c r="AG75" i="10"/>
  <c r="AG74" i="10"/>
  <c r="AS44" i="10"/>
  <c r="AS43" i="10"/>
  <c r="AS40" i="10"/>
  <c r="AS42" i="10"/>
  <c r="AS39" i="10"/>
  <c r="AC40" i="10"/>
  <c r="AC39" i="10"/>
  <c r="AC43" i="10"/>
  <c r="AC44" i="10"/>
  <c r="AC42" i="10"/>
  <c r="AV44" i="10"/>
  <c r="AV43" i="10"/>
  <c r="AV40" i="10"/>
  <c r="AV42" i="10"/>
  <c r="AV39" i="10"/>
  <c r="AF40" i="10"/>
  <c r="AF43" i="10"/>
  <c r="AF42" i="10"/>
  <c r="AF39" i="10"/>
  <c r="AF44" i="10"/>
  <c r="AU42" i="10"/>
  <c r="AU39" i="10"/>
  <c r="AU44" i="10"/>
  <c r="AU43" i="10"/>
  <c r="AU40" i="10"/>
  <c r="AE44" i="10"/>
  <c r="AE42" i="10"/>
  <c r="AE39" i="10"/>
  <c r="AE43" i="10"/>
  <c r="AE40" i="10"/>
  <c r="AT42" i="10"/>
  <c r="AT39" i="10"/>
  <c r="AT44" i="10"/>
  <c r="AT43" i="10"/>
  <c r="AT40" i="10"/>
  <c r="AD43" i="10"/>
  <c r="AD39" i="10"/>
  <c r="AD44" i="10"/>
  <c r="AD40" i="10"/>
  <c r="AD42" i="10"/>
  <c r="AW44" i="10"/>
  <c r="AW43" i="10"/>
  <c r="AW40" i="10"/>
  <c r="AW42" i="10"/>
  <c r="AW39" i="10"/>
  <c r="AG43" i="10"/>
  <c r="AG40" i="10"/>
  <c r="AG44" i="10"/>
  <c r="AG42" i="10"/>
  <c r="AG39" i="10"/>
  <c r="CZ50" i="8"/>
  <c r="CS50" i="8"/>
  <c r="DA50" i="8"/>
  <c r="CU50" i="8"/>
  <c r="CY50" i="8"/>
  <c r="CX50" i="8"/>
  <c r="CR50" i="8"/>
  <c r="CV50" i="8"/>
  <c r="CW50" i="8"/>
  <c r="DB50" i="8"/>
  <c r="CQ50" i="8"/>
  <c r="CT50" i="8"/>
  <c r="CS60" i="8"/>
  <c r="DA60" i="8"/>
  <c r="CR60" i="8"/>
  <c r="CV60" i="8"/>
  <c r="CT60" i="8"/>
  <c r="CX60" i="8"/>
  <c r="DB60" i="8"/>
  <c r="CY60" i="8"/>
  <c r="CZ60" i="8"/>
  <c r="CW60" i="8"/>
  <c r="CQ60" i="8"/>
  <c r="CU60" i="8"/>
  <c r="DA105" i="8"/>
  <c r="CQ105" i="8"/>
  <c r="CU105" i="8"/>
  <c r="CY105" i="8"/>
  <c r="CV105" i="8"/>
  <c r="CR105" i="8"/>
  <c r="CS105" i="8"/>
  <c r="CW105" i="8"/>
  <c r="CX105" i="8"/>
  <c r="CZ105" i="8"/>
  <c r="CT105" i="8"/>
  <c r="DB105" i="8"/>
  <c r="CT53" i="8"/>
  <c r="CU53" i="8"/>
  <c r="DB53" i="8"/>
  <c r="CW53" i="8"/>
  <c r="CY53" i="8"/>
  <c r="CQ53" i="8"/>
  <c r="CZ53" i="8"/>
  <c r="CR53" i="8"/>
  <c r="CS53" i="8"/>
  <c r="DA53" i="8"/>
  <c r="CX53" i="8"/>
  <c r="CV53" i="8"/>
  <c r="CV63" i="8"/>
  <c r="CW63" i="8"/>
  <c r="CX63" i="8"/>
  <c r="CU63" i="8"/>
  <c r="CS63" i="8"/>
  <c r="CY63" i="8"/>
  <c r="CZ63" i="8"/>
  <c r="DA63" i="8"/>
  <c r="DB63" i="8"/>
  <c r="CR63" i="8"/>
  <c r="CT63" i="8"/>
  <c r="CQ63" i="8"/>
  <c r="CV106" i="8"/>
  <c r="CT106" i="8"/>
  <c r="CY106" i="8"/>
  <c r="CQ106" i="8"/>
  <c r="DA106" i="8"/>
  <c r="CX106" i="8"/>
  <c r="DB106" i="8"/>
  <c r="CR106" i="8"/>
  <c r="CS106" i="8"/>
  <c r="CW106" i="8"/>
  <c r="CZ106" i="8"/>
  <c r="CU106" i="8"/>
  <c r="CR42" i="8"/>
  <c r="CZ42" i="8"/>
  <c r="CW42" i="8"/>
  <c r="DB42" i="8"/>
  <c r="CQ42" i="8"/>
  <c r="CU42" i="8"/>
  <c r="CS42" i="8"/>
  <c r="DA42" i="8"/>
  <c r="CT42" i="8"/>
  <c r="CV42" i="8"/>
  <c r="CX42" i="8"/>
  <c r="CY42" i="8"/>
  <c r="CR54" i="8"/>
  <c r="CZ54" i="8"/>
  <c r="CT54" i="8"/>
  <c r="CY54" i="8"/>
  <c r="CS54" i="8"/>
  <c r="DA54" i="8"/>
  <c r="DB54" i="8"/>
  <c r="CW54" i="8"/>
  <c r="CX54" i="8"/>
  <c r="CV54" i="8"/>
  <c r="CQ54" i="8"/>
  <c r="CU54" i="8"/>
  <c r="CR64" i="8"/>
  <c r="DA64" i="8"/>
  <c r="CX64" i="8"/>
  <c r="CU64" i="8"/>
  <c r="CT64" i="8"/>
  <c r="CV64" i="8"/>
  <c r="CS64" i="8"/>
  <c r="CW64" i="8"/>
  <c r="DB64" i="8"/>
  <c r="CQ64" i="8"/>
  <c r="CZ64" i="8"/>
  <c r="CY64" i="8"/>
  <c r="CZ43" i="8"/>
  <c r="CW43" i="8"/>
  <c r="CQ43" i="8"/>
  <c r="CU43" i="8"/>
  <c r="CV43" i="8"/>
  <c r="CS43" i="8"/>
  <c r="DA43" i="8"/>
  <c r="CX43" i="8"/>
  <c r="CT43" i="8"/>
  <c r="CR43" i="8"/>
  <c r="DB43" i="8"/>
  <c r="CY43" i="8"/>
  <c r="CU59" i="8"/>
  <c r="CV59" i="8"/>
  <c r="CX59" i="8"/>
  <c r="CS59" i="8"/>
  <c r="DB59" i="8"/>
  <c r="CQ59" i="8"/>
  <c r="CY59" i="8"/>
  <c r="CR59" i="8"/>
  <c r="CZ59" i="8"/>
  <c r="CW59" i="8"/>
  <c r="DA59" i="8"/>
  <c r="CT59" i="8"/>
  <c r="CZ73" i="8"/>
  <c r="CT73" i="8"/>
  <c r="CU73" i="8"/>
  <c r="CY73" i="8"/>
  <c r="CV73" i="8"/>
  <c r="DA73" i="8"/>
  <c r="CX73" i="8"/>
  <c r="CQ73" i="8"/>
  <c r="CR73" i="8"/>
  <c r="CS73" i="8"/>
  <c r="DB73" i="8"/>
  <c r="CW73" i="8"/>
  <c r="AW7" i="10"/>
  <c r="AW11" i="10"/>
  <c r="AW15" i="10"/>
  <c r="AW19" i="10"/>
  <c r="AW23" i="10"/>
  <c r="AW27" i="10"/>
  <c r="AW31" i="10"/>
  <c r="AW6" i="10"/>
  <c r="AW10" i="10"/>
  <c r="AW14" i="10"/>
  <c r="AW18" i="10"/>
  <c r="AW22" i="10"/>
  <c r="AW26" i="10"/>
  <c r="AW30" i="10"/>
  <c r="AW34" i="10"/>
  <c r="AW5" i="10"/>
  <c r="AW9" i="10"/>
  <c r="AW13" i="10"/>
  <c r="AW17" i="10"/>
  <c r="AW21" i="10"/>
  <c r="AW25" i="10"/>
  <c r="AW29" i="10"/>
  <c r="AW33" i="10"/>
  <c r="AW8" i="10"/>
  <c r="AW12" i="10"/>
  <c r="AW16" i="10"/>
  <c r="AW20" i="10"/>
  <c r="AW24" i="10"/>
  <c r="AW28" i="10"/>
  <c r="AW32" i="10"/>
  <c r="AW35" i="10"/>
  <c r="AW45" i="10"/>
  <c r="AW49" i="10"/>
  <c r="AW53" i="10"/>
  <c r="AW57" i="10"/>
  <c r="AW61" i="10"/>
  <c r="AW66" i="10"/>
  <c r="AW70" i="10"/>
  <c r="AW76" i="10"/>
  <c r="AW82" i="10"/>
  <c r="AW87" i="10"/>
  <c r="AW91" i="10"/>
  <c r="AW95" i="10"/>
  <c r="AW38" i="10"/>
  <c r="AW48" i="10"/>
  <c r="AW52" i="10"/>
  <c r="AW56" i="10"/>
  <c r="AW37" i="10"/>
  <c r="AW47" i="10"/>
  <c r="AW51" i="10"/>
  <c r="AW55" i="10"/>
  <c r="AW59" i="10"/>
  <c r="AW63" i="10"/>
  <c r="AW68" i="10"/>
  <c r="AW72" i="10"/>
  <c r="AW50" i="10"/>
  <c r="AW65" i="10"/>
  <c r="AW73" i="10"/>
  <c r="AW92" i="10"/>
  <c r="AW93" i="10"/>
  <c r="AW94" i="10"/>
  <c r="AW99" i="10"/>
  <c r="AW103" i="10"/>
  <c r="AW107" i="10"/>
  <c r="AW111" i="10"/>
  <c r="AW46" i="10"/>
  <c r="AW62" i="10"/>
  <c r="AW71" i="10"/>
  <c r="AW77" i="10"/>
  <c r="AW79" i="10"/>
  <c r="AW80" i="10"/>
  <c r="AW98" i="10"/>
  <c r="AW102" i="10"/>
  <c r="AW36" i="10"/>
  <c r="AW58" i="10"/>
  <c r="AW60" i="10"/>
  <c r="AW69" i="10"/>
  <c r="AW84" i="10"/>
  <c r="AW85" i="10"/>
  <c r="AW86" i="10"/>
  <c r="AW97" i="10"/>
  <c r="AW101" i="10"/>
  <c r="AW105" i="10"/>
  <c r="AW109" i="10"/>
  <c r="AW54" i="10"/>
  <c r="AW67" i="10"/>
  <c r="AW88" i="10"/>
  <c r="AW89" i="10"/>
  <c r="AW90" i="10"/>
  <c r="AW96" i="10"/>
  <c r="AW100" i="10"/>
  <c r="AW104" i="10"/>
  <c r="AW112" i="10"/>
  <c r="AW122" i="10"/>
  <c r="AW110" i="10"/>
  <c r="AW121" i="10"/>
  <c r="AW125" i="10"/>
  <c r="AW120" i="10"/>
  <c r="AW108" i="10"/>
  <c r="AW106" i="10"/>
  <c r="AW123" i="10"/>
  <c r="AW124" i="10"/>
  <c r="AS7" i="10"/>
  <c r="AS11" i="10"/>
  <c r="AS15" i="10"/>
  <c r="AS19" i="10"/>
  <c r="AS23" i="10"/>
  <c r="AS27" i="10"/>
  <c r="AS31" i="10"/>
  <c r="AS35" i="10"/>
  <c r="AS6" i="10"/>
  <c r="AS10" i="10"/>
  <c r="AS14" i="10"/>
  <c r="AS18" i="10"/>
  <c r="AS22" i="10"/>
  <c r="AS26" i="10"/>
  <c r="AS30" i="10"/>
  <c r="AS34" i="10"/>
  <c r="AS5" i="10"/>
  <c r="AS9" i="10"/>
  <c r="AS13" i="10"/>
  <c r="AS17" i="10"/>
  <c r="AS21" i="10"/>
  <c r="AS25" i="10"/>
  <c r="AS29" i="10"/>
  <c r="AS33" i="10"/>
  <c r="AS8" i="10"/>
  <c r="AS12" i="10"/>
  <c r="AS16" i="10"/>
  <c r="AS20" i="10"/>
  <c r="AS24" i="10"/>
  <c r="AS28" i="10"/>
  <c r="AS32" i="10"/>
  <c r="AS45" i="10"/>
  <c r="AS49" i="10"/>
  <c r="AS53" i="10"/>
  <c r="AS57" i="10"/>
  <c r="AS61" i="10"/>
  <c r="AS66" i="10"/>
  <c r="AS70" i="10"/>
  <c r="AS76" i="10"/>
  <c r="AS82" i="10"/>
  <c r="AS87" i="10"/>
  <c r="AS91" i="10"/>
  <c r="AS95" i="10"/>
  <c r="AS38" i="10"/>
  <c r="AS48" i="10"/>
  <c r="AS52" i="10"/>
  <c r="AS56" i="10"/>
  <c r="AS37" i="10"/>
  <c r="AS47" i="10"/>
  <c r="AS51" i="10"/>
  <c r="AS55" i="10"/>
  <c r="AS59" i="10"/>
  <c r="AS63" i="10"/>
  <c r="AS68" i="10"/>
  <c r="AS72" i="10"/>
  <c r="AS46" i="10"/>
  <c r="AS60" i="10"/>
  <c r="AS69" i="10"/>
  <c r="AS88" i="10"/>
  <c r="AS89" i="10"/>
  <c r="AS90" i="10"/>
  <c r="AS99" i="10"/>
  <c r="AS103" i="10"/>
  <c r="AS107" i="10"/>
  <c r="AS111" i="10"/>
  <c r="AS36" i="10"/>
  <c r="AS58" i="10"/>
  <c r="AS67" i="10"/>
  <c r="AS92" i="10"/>
  <c r="AS93" i="10"/>
  <c r="AS94" i="10"/>
  <c r="AS98" i="10"/>
  <c r="AS102" i="10"/>
  <c r="AS54" i="10"/>
  <c r="AS65" i="10"/>
  <c r="AS73" i="10"/>
  <c r="AS77" i="10"/>
  <c r="AS79" i="10"/>
  <c r="AS80" i="10"/>
  <c r="AS97" i="10"/>
  <c r="AS101" i="10"/>
  <c r="AS105" i="10"/>
  <c r="AS109" i="10"/>
  <c r="AS50" i="10"/>
  <c r="AS62" i="10"/>
  <c r="AS71" i="10"/>
  <c r="AS84" i="10"/>
  <c r="AS85" i="10"/>
  <c r="AS86" i="10"/>
  <c r="AS96" i="10"/>
  <c r="AS100" i="10"/>
  <c r="AS108" i="10"/>
  <c r="AS122" i="10"/>
  <c r="AS120" i="10"/>
  <c r="AS124" i="10"/>
  <c r="AS106" i="10"/>
  <c r="AS121" i="10"/>
  <c r="AS125" i="10"/>
  <c r="AS104" i="10"/>
  <c r="AS112" i="10"/>
  <c r="AS110" i="10"/>
  <c r="AS123" i="10"/>
  <c r="AV6" i="10"/>
  <c r="AV10" i="10"/>
  <c r="AV14" i="10"/>
  <c r="AV18" i="10"/>
  <c r="AV22" i="10"/>
  <c r="AV26" i="10"/>
  <c r="AV30" i="10"/>
  <c r="AV34" i="10"/>
  <c r="AV5" i="10"/>
  <c r="AV9" i="10"/>
  <c r="AV13" i="10"/>
  <c r="AV17" i="10"/>
  <c r="AV21" i="10"/>
  <c r="AV25" i="10"/>
  <c r="AV29" i="10"/>
  <c r="AV33" i="10"/>
  <c r="AV8" i="10"/>
  <c r="AV12" i="10"/>
  <c r="AV16" i="10"/>
  <c r="AV20" i="10"/>
  <c r="AV24" i="10"/>
  <c r="AV28" i="10"/>
  <c r="AV32" i="10"/>
  <c r="AV7" i="10"/>
  <c r="AV11" i="10"/>
  <c r="AV15" i="10"/>
  <c r="AV19" i="10"/>
  <c r="AV23" i="10"/>
  <c r="AV27" i="10"/>
  <c r="AV31" i="10"/>
  <c r="AV35" i="10"/>
  <c r="AV38" i="10"/>
  <c r="AV48" i="10"/>
  <c r="AV52" i="10"/>
  <c r="AV56" i="10"/>
  <c r="AV60" i="10"/>
  <c r="AV65" i="10"/>
  <c r="AV69" i="10"/>
  <c r="AV73" i="10"/>
  <c r="AV80" i="10"/>
  <c r="AV86" i="10"/>
  <c r="AV90" i="10"/>
  <c r="AV94" i="10"/>
  <c r="AV37" i="10"/>
  <c r="AV47" i="10"/>
  <c r="AV51" i="10"/>
  <c r="AV55" i="10"/>
  <c r="AV59" i="10"/>
  <c r="AV36" i="10"/>
  <c r="AV46" i="10"/>
  <c r="AV50" i="10"/>
  <c r="AV54" i="10"/>
  <c r="AV58" i="10"/>
  <c r="AV62" i="10"/>
  <c r="AV67" i="10"/>
  <c r="AV71" i="10"/>
  <c r="AV53" i="10"/>
  <c r="AV68" i="10"/>
  <c r="AV76" i="10"/>
  <c r="AV77" i="10"/>
  <c r="AV79" i="10"/>
  <c r="AV95" i="10"/>
  <c r="AV98" i="10"/>
  <c r="AV102" i="10"/>
  <c r="AV106" i="10"/>
  <c r="AV110" i="10"/>
  <c r="AV49" i="10"/>
  <c r="AV66" i="10"/>
  <c r="AV82" i="10"/>
  <c r="AV84" i="10"/>
  <c r="AV85" i="10"/>
  <c r="AV97" i="10"/>
  <c r="AV101" i="10"/>
  <c r="AV45" i="10"/>
  <c r="AV63" i="10"/>
  <c r="AV72" i="10"/>
  <c r="AV87" i="10"/>
  <c r="AV88" i="10"/>
  <c r="AV89" i="10"/>
  <c r="AV96" i="10"/>
  <c r="AV100" i="10"/>
  <c r="AV104" i="10"/>
  <c r="AV108" i="10"/>
  <c r="AV112" i="10"/>
  <c r="AV57" i="10"/>
  <c r="AV61" i="10"/>
  <c r="AV70" i="10"/>
  <c r="AV91" i="10"/>
  <c r="AV92" i="10"/>
  <c r="AV93" i="10"/>
  <c r="AV99" i="10"/>
  <c r="AV107" i="10"/>
  <c r="AV121" i="10"/>
  <c r="AV125" i="10"/>
  <c r="AV105" i="10"/>
  <c r="AV120" i="10"/>
  <c r="AV124" i="10"/>
  <c r="AV123" i="10"/>
  <c r="AV103" i="10"/>
  <c r="AV111" i="10"/>
  <c r="AV109" i="10"/>
  <c r="AV122" i="10"/>
  <c r="AU5" i="10"/>
  <c r="AU9" i="10"/>
  <c r="AU13" i="10"/>
  <c r="AU17" i="10"/>
  <c r="AU21" i="10"/>
  <c r="AU25" i="10"/>
  <c r="AU29" i="10"/>
  <c r="AU33" i="10"/>
  <c r="AU8" i="10"/>
  <c r="AU12" i="10"/>
  <c r="AU16" i="10"/>
  <c r="AU20" i="10"/>
  <c r="AU24" i="10"/>
  <c r="AU28" i="10"/>
  <c r="AU32" i="10"/>
  <c r="AU7" i="10"/>
  <c r="AU11" i="10"/>
  <c r="AU15" i="10"/>
  <c r="AU19" i="10"/>
  <c r="AU23" i="10"/>
  <c r="AU27" i="10"/>
  <c r="AU31" i="10"/>
  <c r="AU35" i="10"/>
  <c r="AU6" i="10"/>
  <c r="AU10" i="10"/>
  <c r="AU14" i="10"/>
  <c r="AU18" i="10"/>
  <c r="AU22" i="10"/>
  <c r="AU26" i="10"/>
  <c r="AU30" i="10"/>
  <c r="AU34" i="10"/>
  <c r="AU37" i="10"/>
  <c r="AU47" i="10"/>
  <c r="AU51" i="10"/>
  <c r="AU55" i="10"/>
  <c r="AU59" i="10"/>
  <c r="AU63" i="10"/>
  <c r="AU68" i="10"/>
  <c r="AU72" i="10"/>
  <c r="AU79" i="10"/>
  <c r="AU85" i="10"/>
  <c r="AU89" i="10"/>
  <c r="AU93" i="10"/>
  <c r="AU36" i="10"/>
  <c r="AU46" i="10"/>
  <c r="AU50" i="10"/>
  <c r="AU54" i="10"/>
  <c r="AU58" i="10"/>
  <c r="AU45" i="10"/>
  <c r="AU49" i="10"/>
  <c r="AU53" i="10"/>
  <c r="AU57" i="10"/>
  <c r="AU61" i="10"/>
  <c r="AU66" i="10"/>
  <c r="AU70" i="10"/>
  <c r="AU56" i="10"/>
  <c r="AU62" i="10"/>
  <c r="AU71" i="10"/>
  <c r="AU80" i="10"/>
  <c r="AU82" i="10"/>
  <c r="AU84" i="10"/>
  <c r="AU97" i="10"/>
  <c r="AU101" i="10"/>
  <c r="AU105" i="10"/>
  <c r="AU109" i="10"/>
  <c r="AU52" i="10"/>
  <c r="AU60" i="10"/>
  <c r="AU69" i="10"/>
  <c r="AU86" i="10"/>
  <c r="AU87" i="10"/>
  <c r="AU88" i="10"/>
  <c r="AU96" i="10"/>
  <c r="AU100" i="10"/>
  <c r="AU48" i="10"/>
  <c r="AU67" i="10"/>
  <c r="AU90" i="10"/>
  <c r="AU91" i="10"/>
  <c r="AU92" i="10"/>
  <c r="AU99" i="10"/>
  <c r="AU103" i="10"/>
  <c r="AU107" i="10"/>
  <c r="AU111" i="10"/>
  <c r="AU38" i="10"/>
  <c r="AU65" i="10"/>
  <c r="AU73" i="10"/>
  <c r="AU76" i="10"/>
  <c r="AU77" i="10"/>
  <c r="AU94" i="10"/>
  <c r="AU95" i="10"/>
  <c r="AU98" i="10"/>
  <c r="AU110" i="10"/>
  <c r="AU120" i="10"/>
  <c r="AU124" i="10"/>
  <c r="AU102" i="10"/>
  <c r="AU108" i="10"/>
  <c r="AU123" i="10"/>
  <c r="AU122" i="10"/>
  <c r="AU106" i="10"/>
  <c r="AU104" i="10"/>
  <c r="AU112" i="10"/>
  <c r="AU121" i="10"/>
  <c r="AU125" i="10"/>
  <c r="AT8" i="10"/>
  <c r="AT12" i="10"/>
  <c r="AT16" i="10"/>
  <c r="AT20" i="10"/>
  <c r="AT24" i="10"/>
  <c r="AT28" i="10"/>
  <c r="AT32" i="10"/>
  <c r="AT7" i="10"/>
  <c r="AT11" i="10"/>
  <c r="AT15" i="10"/>
  <c r="AT19" i="10"/>
  <c r="AT23" i="10"/>
  <c r="AT27" i="10"/>
  <c r="AT31" i="10"/>
  <c r="AT35" i="10"/>
  <c r="AT6" i="10"/>
  <c r="AT10" i="10"/>
  <c r="AT14" i="10"/>
  <c r="AT18" i="10"/>
  <c r="AT22" i="10"/>
  <c r="AT26" i="10"/>
  <c r="AT30" i="10"/>
  <c r="AT34" i="10"/>
  <c r="AT5" i="10"/>
  <c r="AT9" i="10"/>
  <c r="AT13" i="10"/>
  <c r="AT17" i="10"/>
  <c r="AT21" i="10"/>
  <c r="AT25" i="10"/>
  <c r="AT29" i="10"/>
  <c r="AT33" i="10"/>
  <c r="AT36" i="10"/>
  <c r="AT46" i="10"/>
  <c r="AT50" i="10"/>
  <c r="AT54" i="10"/>
  <c r="AT58" i="10"/>
  <c r="AT62" i="10"/>
  <c r="AT67" i="10"/>
  <c r="AT71" i="10"/>
  <c r="AT77" i="10"/>
  <c r="AT84" i="10"/>
  <c r="AT88" i="10"/>
  <c r="AT92" i="10"/>
  <c r="AT45" i="10"/>
  <c r="AT49" i="10"/>
  <c r="AT53" i="10"/>
  <c r="AT57" i="10"/>
  <c r="AT38" i="10"/>
  <c r="AT48" i="10"/>
  <c r="AT52" i="10"/>
  <c r="AT56" i="10"/>
  <c r="AT60" i="10"/>
  <c r="AT65" i="10"/>
  <c r="AT69" i="10"/>
  <c r="AT73" i="10"/>
  <c r="AT37" i="10"/>
  <c r="AT59" i="10"/>
  <c r="AT66" i="10"/>
  <c r="AT85" i="10"/>
  <c r="AT86" i="10"/>
  <c r="AT87" i="10"/>
  <c r="AT96" i="10"/>
  <c r="AT100" i="10"/>
  <c r="AT104" i="10"/>
  <c r="AT108" i="10"/>
  <c r="AT112" i="10"/>
  <c r="AT55" i="10"/>
  <c r="AT63" i="10"/>
  <c r="AT72" i="10"/>
  <c r="AT89" i="10"/>
  <c r="AT90" i="10"/>
  <c r="AT91" i="10"/>
  <c r="AT99" i="10"/>
  <c r="AT51" i="10"/>
  <c r="AT61" i="10"/>
  <c r="AT70" i="10"/>
  <c r="AT76" i="10"/>
  <c r="AT93" i="10"/>
  <c r="AT94" i="10"/>
  <c r="AT95" i="10"/>
  <c r="AT98" i="10"/>
  <c r="AT102" i="10"/>
  <c r="AT106" i="10"/>
  <c r="AT110" i="10"/>
  <c r="AT47" i="10"/>
  <c r="AT68" i="10"/>
  <c r="AT79" i="10"/>
  <c r="AT80" i="10"/>
  <c r="AT82" i="10"/>
  <c r="AT97" i="10"/>
  <c r="AT105" i="10"/>
  <c r="AT123" i="10"/>
  <c r="AT121" i="10"/>
  <c r="AT125" i="10"/>
  <c r="AT103" i="10"/>
  <c r="AT111" i="10"/>
  <c r="AT122" i="10"/>
  <c r="AT101" i="10"/>
  <c r="AT109" i="10"/>
  <c r="AT107" i="10"/>
  <c r="AT120" i="10"/>
  <c r="AT124" i="10"/>
  <c r="AG92" i="10"/>
  <c r="AG71" i="10"/>
  <c r="AG32" i="10"/>
  <c r="AG66" i="10"/>
  <c r="AG49" i="10"/>
  <c r="AG15" i="10"/>
  <c r="AG58" i="10"/>
  <c r="AG20" i="10"/>
  <c r="AG94" i="10"/>
  <c r="AG69" i="10"/>
  <c r="AG54" i="10"/>
  <c r="AG70" i="10"/>
  <c r="AG53" i="10"/>
  <c r="AG88" i="10"/>
  <c r="AG67" i="10"/>
  <c r="AG24" i="10"/>
  <c r="AG87" i="10"/>
  <c r="AG57" i="10"/>
  <c r="AG35" i="10"/>
  <c r="AG31" i="10"/>
  <c r="AG23" i="10"/>
  <c r="AG7" i="10"/>
  <c r="AG82" i="10"/>
  <c r="AG50" i="10"/>
  <c r="AG12" i="10"/>
  <c r="AG61" i="10"/>
  <c r="AG45" i="10"/>
  <c r="AG19" i="10"/>
  <c r="AG96" i="10"/>
  <c r="AG77" i="10"/>
  <c r="AG95" i="10"/>
  <c r="AG73" i="10"/>
  <c r="AG56" i="10"/>
  <c r="AG86" i="10"/>
  <c r="AG48" i="10"/>
  <c r="AG18" i="10"/>
  <c r="AG62" i="10"/>
  <c r="AG28" i="10"/>
  <c r="AG76" i="10"/>
  <c r="AG93" i="10"/>
  <c r="AG85" i="10"/>
  <c r="AG68" i="10"/>
  <c r="AG51" i="10"/>
  <c r="AG21" i="10"/>
  <c r="AG27" i="10"/>
  <c r="AG11" i="10"/>
  <c r="AG8" i="10"/>
  <c r="AG90" i="10"/>
  <c r="AG80" i="10"/>
  <c r="AG65" i="10"/>
  <c r="AG60" i="10"/>
  <c r="AG38" i="10"/>
  <c r="AG30" i="10"/>
  <c r="AG14" i="10"/>
  <c r="AG46" i="10"/>
  <c r="AG16" i="10"/>
  <c r="AG5" i="10"/>
  <c r="AG89" i="10"/>
  <c r="AG72" i="10"/>
  <c r="AG55" i="10"/>
  <c r="AG33" i="10"/>
  <c r="AG17" i="10"/>
  <c r="AG36" i="10"/>
  <c r="AG34" i="10"/>
  <c r="AG26" i="10"/>
  <c r="AG10" i="10"/>
  <c r="AG59" i="10"/>
  <c r="AG29" i="10"/>
  <c r="AG13" i="10"/>
  <c r="AG52" i="10"/>
  <c r="AG22" i="10"/>
  <c r="AG84" i="10"/>
  <c r="AG91" i="10"/>
  <c r="AG79" i="10"/>
  <c r="AG63" i="10"/>
  <c r="AG47" i="10"/>
  <c r="AG37" i="10"/>
  <c r="AG25" i="10"/>
  <c r="AG9" i="10"/>
  <c r="AG6" i="10"/>
  <c r="AE88" i="10"/>
  <c r="AE67" i="10"/>
  <c r="AE92" i="10"/>
  <c r="AE70" i="10"/>
  <c r="AE53" i="10"/>
  <c r="AE23" i="10"/>
  <c r="AE7" i="10"/>
  <c r="AE8" i="10"/>
  <c r="AE95" i="10"/>
  <c r="AE86" i="10"/>
  <c r="AE80" i="10"/>
  <c r="AE60" i="10"/>
  <c r="AE50" i="10"/>
  <c r="AE24" i="10"/>
  <c r="AE32" i="10"/>
  <c r="AE66" i="10"/>
  <c r="AE49" i="10"/>
  <c r="AE12" i="10"/>
  <c r="AE71" i="10"/>
  <c r="AE61" i="10"/>
  <c r="AE45" i="10"/>
  <c r="AE31" i="10"/>
  <c r="AE96" i="10"/>
  <c r="AE58" i="10"/>
  <c r="AE54" i="10"/>
  <c r="AE87" i="10"/>
  <c r="AE57" i="10"/>
  <c r="AE35" i="10"/>
  <c r="AE27" i="10"/>
  <c r="AE19" i="10"/>
  <c r="AE15" i="10"/>
  <c r="AE11" i="10"/>
  <c r="AE36" i="10"/>
  <c r="AE20" i="10"/>
  <c r="AE94" i="10"/>
  <c r="AE65" i="10"/>
  <c r="AE69" i="10"/>
  <c r="AE34" i="10"/>
  <c r="AE16" i="10"/>
  <c r="AE5" i="10"/>
  <c r="AE91" i="10"/>
  <c r="AE85" i="10"/>
  <c r="AE79" i="10"/>
  <c r="AE59" i="10"/>
  <c r="AE37" i="10"/>
  <c r="AE13" i="10"/>
  <c r="AE77" i="10"/>
  <c r="AE82" i="10"/>
  <c r="AE90" i="10"/>
  <c r="AE73" i="10"/>
  <c r="AE56" i="10"/>
  <c r="AE52" i="10"/>
  <c r="AE30" i="10"/>
  <c r="AE10" i="10"/>
  <c r="AE84" i="10"/>
  <c r="AE76" i="10"/>
  <c r="AE93" i="10"/>
  <c r="AE72" i="10"/>
  <c r="AE55" i="10"/>
  <c r="AE33" i="10"/>
  <c r="AE29" i="10"/>
  <c r="AE25" i="10"/>
  <c r="AE21" i="10"/>
  <c r="AE48" i="10"/>
  <c r="AE26" i="10"/>
  <c r="AE14" i="10"/>
  <c r="AE62" i="10"/>
  <c r="AE89" i="10"/>
  <c r="AE68" i="10"/>
  <c r="AE51" i="10"/>
  <c r="AE17" i="10"/>
  <c r="AE38" i="10"/>
  <c r="AE22" i="10"/>
  <c r="AE18" i="10"/>
  <c r="AE46" i="10"/>
  <c r="AE28" i="10"/>
  <c r="AE63" i="10"/>
  <c r="AE47" i="10"/>
  <c r="AE9" i="10"/>
  <c r="AE6" i="10"/>
  <c r="AC12" i="10"/>
  <c r="AC61" i="10"/>
  <c r="AC45" i="10"/>
  <c r="AC19" i="10"/>
  <c r="AC96" i="10"/>
  <c r="AC36" i="10"/>
  <c r="AC95" i="10"/>
  <c r="AC80" i="10"/>
  <c r="AC60" i="10"/>
  <c r="AC67" i="10"/>
  <c r="AC92" i="10"/>
  <c r="AC71" i="10"/>
  <c r="AC57" i="10"/>
  <c r="AC35" i="10"/>
  <c r="AC50" i="10"/>
  <c r="AC54" i="10"/>
  <c r="AC70" i="10"/>
  <c r="AC53" i="10"/>
  <c r="AC27" i="10"/>
  <c r="AC11" i="10"/>
  <c r="AC77" i="10"/>
  <c r="AC8" i="10"/>
  <c r="AC88" i="10"/>
  <c r="AC24" i="10"/>
  <c r="AC32" i="10"/>
  <c r="AC87" i="10"/>
  <c r="AC66" i="10"/>
  <c r="AC49" i="10"/>
  <c r="AC31" i="10"/>
  <c r="AC23" i="10"/>
  <c r="AC7" i="10"/>
  <c r="AC58" i="10"/>
  <c r="AC82" i="10"/>
  <c r="AC86" i="10"/>
  <c r="AC73" i="10"/>
  <c r="AC69" i="10"/>
  <c r="AC48" i="10"/>
  <c r="AC22" i="10"/>
  <c r="AC84" i="10"/>
  <c r="AC91" i="10"/>
  <c r="AC68" i="10"/>
  <c r="AC51" i="10"/>
  <c r="AC25" i="10"/>
  <c r="AC9" i="10"/>
  <c r="AC15" i="10"/>
  <c r="AC20" i="10"/>
  <c r="AC52" i="10"/>
  <c r="AC18" i="10"/>
  <c r="AC62" i="10"/>
  <c r="AC28" i="10"/>
  <c r="AC93" i="10"/>
  <c r="AC63" i="10"/>
  <c r="AC47" i="10"/>
  <c r="AC21" i="10"/>
  <c r="AC94" i="10"/>
  <c r="AC90" i="10"/>
  <c r="AC34" i="10"/>
  <c r="AC30" i="10"/>
  <c r="AC14" i="10"/>
  <c r="AC46" i="10"/>
  <c r="AC16" i="10"/>
  <c r="AC5" i="10"/>
  <c r="AC89" i="10"/>
  <c r="AC79" i="10"/>
  <c r="AC59" i="10"/>
  <c r="AC37" i="10"/>
  <c r="AC33" i="10"/>
  <c r="AC17" i="10"/>
  <c r="AC65" i="10"/>
  <c r="AC56" i="10"/>
  <c r="AC38" i="10"/>
  <c r="AC26" i="10"/>
  <c r="AC10" i="10"/>
  <c r="AC76" i="10"/>
  <c r="AC85" i="10"/>
  <c r="AC72" i="10"/>
  <c r="AC55" i="10"/>
  <c r="AC29" i="10"/>
  <c r="AC13" i="10"/>
  <c r="AC6" i="10"/>
  <c r="AF67" i="10"/>
  <c r="AF24" i="10"/>
  <c r="AF71" i="10"/>
  <c r="AF57" i="10"/>
  <c r="AF35" i="10"/>
  <c r="AF31" i="10"/>
  <c r="AF27" i="10"/>
  <c r="AF11" i="10"/>
  <c r="AF82" i="10"/>
  <c r="AF65" i="10"/>
  <c r="AF50" i="10"/>
  <c r="AF12" i="10"/>
  <c r="AF54" i="10"/>
  <c r="AF87" i="10"/>
  <c r="AF61" i="10"/>
  <c r="AF45" i="10"/>
  <c r="AF88" i="10"/>
  <c r="AF32" i="10"/>
  <c r="AF66" i="10"/>
  <c r="AF49" i="10"/>
  <c r="AF19" i="10"/>
  <c r="AF58" i="10"/>
  <c r="AF20" i="10"/>
  <c r="AF8" i="10"/>
  <c r="AF95" i="10"/>
  <c r="AF92" i="10"/>
  <c r="AF70" i="10"/>
  <c r="AF53" i="10"/>
  <c r="AF15" i="10"/>
  <c r="AF36" i="10"/>
  <c r="AF86" i="10"/>
  <c r="AF80" i="10"/>
  <c r="AF60" i="10"/>
  <c r="AF90" i="10"/>
  <c r="AF52" i="10"/>
  <c r="AF22" i="10"/>
  <c r="AF62" i="10"/>
  <c r="AF89" i="10"/>
  <c r="AF17" i="10"/>
  <c r="AF23" i="10"/>
  <c r="AF7" i="10"/>
  <c r="AF69" i="10"/>
  <c r="AF34" i="10"/>
  <c r="AF18" i="10"/>
  <c r="AF46" i="10"/>
  <c r="AF28" i="10"/>
  <c r="AF16" i="10"/>
  <c r="AF85" i="10"/>
  <c r="AF68" i="10"/>
  <c r="AF63" i="10"/>
  <c r="AF51" i="10"/>
  <c r="AF47" i="10"/>
  <c r="AF29" i="10"/>
  <c r="AF9" i="10"/>
  <c r="AF73" i="10"/>
  <c r="AF56" i="10"/>
  <c r="AF38" i="10"/>
  <c r="AF30" i="10"/>
  <c r="AF10" i="10"/>
  <c r="AF5" i="10"/>
  <c r="AF91" i="10"/>
  <c r="AF76" i="10"/>
  <c r="AF25" i="10"/>
  <c r="AF13" i="10"/>
  <c r="AF96" i="10"/>
  <c r="AF77" i="10"/>
  <c r="AF94" i="10"/>
  <c r="AF48" i="10"/>
  <c r="AF26" i="10"/>
  <c r="AF14" i="10"/>
  <c r="AF84" i="10"/>
  <c r="AF93" i="10"/>
  <c r="AF79" i="10"/>
  <c r="AF72" i="10"/>
  <c r="AF59" i="10"/>
  <c r="AF55" i="10"/>
  <c r="AF37" i="10"/>
  <c r="AF33" i="10"/>
  <c r="AF21" i="10"/>
  <c r="AF6" i="10"/>
  <c r="AD50" i="10"/>
  <c r="AD32" i="10"/>
  <c r="AD66" i="10"/>
  <c r="AD49" i="10"/>
  <c r="AD31" i="10"/>
  <c r="AD7" i="10"/>
  <c r="AD96" i="10"/>
  <c r="AD77" i="10"/>
  <c r="AD8" i="10"/>
  <c r="AD95" i="10"/>
  <c r="AD82" i="10"/>
  <c r="AD73" i="10"/>
  <c r="AD56" i="10"/>
  <c r="AD92" i="10"/>
  <c r="AD71" i="10"/>
  <c r="AD61" i="10"/>
  <c r="AD45" i="10"/>
  <c r="AD54" i="10"/>
  <c r="AD57" i="10"/>
  <c r="AD35" i="10"/>
  <c r="AD23" i="10"/>
  <c r="AD36" i="10"/>
  <c r="AD90" i="10"/>
  <c r="AD88" i="10"/>
  <c r="AD67" i="10"/>
  <c r="AD24" i="10"/>
  <c r="AD12" i="10"/>
  <c r="AD87" i="10"/>
  <c r="AD70" i="10"/>
  <c r="AD53" i="10"/>
  <c r="AD86" i="10"/>
  <c r="AD80" i="10"/>
  <c r="AD60" i="10"/>
  <c r="AD65" i="10"/>
  <c r="AD52" i="10"/>
  <c r="AD26" i="10"/>
  <c r="AD14" i="10"/>
  <c r="AD84" i="10"/>
  <c r="AD5" i="10"/>
  <c r="AD91" i="10"/>
  <c r="AD76" i="10"/>
  <c r="AD72" i="10"/>
  <c r="AD55" i="10"/>
  <c r="AD17" i="10"/>
  <c r="AD58" i="10"/>
  <c r="AD94" i="10"/>
  <c r="AD69" i="10"/>
  <c r="AD48" i="10"/>
  <c r="AD18" i="10"/>
  <c r="AD62" i="10"/>
  <c r="AD28" i="10"/>
  <c r="AD93" i="10"/>
  <c r="AD68" i="10"/>
  <c r="AD51" i="10"/>
  <c r="AD29" i="10"/>
  <c r="AD13" i="10"/>
  <c r="AD20" i="10"/>
  <c r="AD38" i="10"/>
  <c r="AD22" i="10"/>
  <c r="AD46" i="10"/>
  <c r="AD89" i="10"/>
  <c r="AD63" i="10"/>
  <c r="AD47" i="10"/>
  <c r="AD25" i="10"/>
  <c r="AD9" i="10"/>
  <c r="AD27" i="10"/>
  <c r="AD19" i="10"/>
  <c r="AD15" i="10"/>
  <c r="AD11" i="10"/>
  <c r="AD34" i="10"/>
  <c r="AD30" i="10"/>
  <c r="AD10" i="10"/>
  <c r="AD16" i="10"/>
  <c r="AD85" i="10"/>
  <c r="AD79" i="10"/>
  <c r="AD59" i="10"/>
  <c r="AD37" i="10"/>
  <c r="AD33" i="10"/>
  <c r="AD21" i="10"/>
  <c r="AD6" i="10"/>
  <c r="P19" i="7"/>
  <c r="P18" i="7"/>
  <c r="P21" i="7"/>
  <c r="AX41" i="10" l="1"/>
  <c r="AH41" i="10"/>
  <c r="AX114" i="10"/>
  <c r="AX113" i="10"/>
  <c r="AX115" i="10"/>
  <c r="AX117" i="10"/>
  <c r="AX116" i="10"/>
  <c r="AX119" i="10"/>
  <c r="AX118" i="10"/>
  <c r="AH83" i="10"/>
  <c r="AX78" i="10"/>
  <c r="AH78" i="10"/>
  <c r="AX83" i="10"/>
  <c r="AH81" i="10"/>
  <c r="AX81" i="10"/>
  <c r="AH64" i="10"/>
  <c r="AX64" i="10"/>
  <c r="AX74" i="10"/>
  <c r="AH75" i="10"/>
  <c r="AX75" i="10"/>
  <c r="AH74" i="10"/>
  <c r="AX42" i="10"/>
  <c r="AH42" i="10"/>
  <c r="AH39" i="10"/>
  <c r="AX40" i="10"/>
  <c r="AH44" i="10"/>
  <c r="AH40" i="10"/>
  <c r="AX43" i="10"/>
  <c r="AH43" i="10"/>
  <c r="AX39" i="10"/>
  <c r="AX44" i="10"/>
  <c r="AT126" i="10"/>
  <c r="AX123" i="10"/>
  <c r="AX104" i="10"/>
  <c r="AX106" i="10"/>
  <c r="AX86" i="10"/>
  <c r="AX62" i="10"/>
  <c r="AX105" i="10"/>
  <c r="AX79" i="10"/>
  <c r="AX54" i="10"/>
  <c r="AX93" i="10"/>
  <c r="AX36" i="10"/>
  <c r="AX99" i="10"/>
  <c r="AX69" i="10"/>
  <c r="AX68" i="10"/>
  <c r="AX51" i="10"/>
  <c r="AX52" i="10"/>
  <c r="AX91" i="10"/>
  <c r="AX70" i="10"/>
  <c r="AX53" i="10"/>
  <c r="AX28" i="10"/>
  <c r="AX12" i="10"/>
  <c r="AX25" i="10"/>
  <c r="AX9" i="10"/>
  <c r="AX26" i="10"/>
  <c r="AX10" i="10"/>
  <c r="AX27" i="10"/>
  <c r="AX11" i="10"/>
  <c r="AW126" i="10"/>
  <c r="AU126" i="10"/>
  <c r="AX125" i="10"/>
  <c r="AX124" i="10"/>
  <c r="AX108" i="10"/>
  <c r="AX85" i="10"/>
  <c r="AX50" i="10"/>
  <c r="AX101" i="10"/>
  <c r="AX77" i="10"/>
  <c r="AX102" i="10"/>
  <c r="AX92" i="10"/>
  <c r="AX111" i="10"/>
  <c r="AX90" i="10"/>
  <c r="AX60" i="10"/>
  <c r="AX63" i="10"/>
  <c r="AX47" i="10"/>
  <c r="AX48" i="10"/>
  <c r="AX87" i="10"/>
  <c r="AX66" i="10"/>
  <c r="AX49" i="10"/>
  <c r="AX24" i="10"/>
  <c r="AX8" i="10"/>
  <c r="AX21" i="10"/>
  <c r="AS126" i="10"/>
  <c r="AX5" i="10"/>
  <c r="AX22" i="10"/>
  <c r="AX6" i="10"/>
  <c r="AX23" i="10"/>
  <c r="AX7" i="10"/>
  <c r="AH29" i="10"/>
  <c r="AH76" i="10"/>
  <c r="AH56" i="10"/>
  <c r="AH37" i="10"/>
  <c r="AH5" i="10"/>
  <c r="AH30" i="10"/>
  <c r="AH28" i="10"/>
  <c r="AH22" i="10"/>
  <c r="AH23" i="10"/>
  <c r="AH8" i="10"/>
  <c r="AH67" i="10"/>
  <c r="AH36" i="10"/>
  <c r="AX110" i="10"/>
  <c r="AX121" i="10"/>
  <c r="AX120" i="10"/>
  <c r="AX100" i="10"/>
  <c r="AX84" i="10"/>
  <c r="AX97" i="10"/>
  <c r="AX73" i="10"/>
  <c r="AX98" i="10"/>
  <c r="AX67" i="10"/>
  <c r="AX107" i="10"/>
  <c r="AX89" i="10"/>
  <c r="AX46" i="10"/>
  <c r="AX59" i="10"/>
  <c r="AX37" i="10"/>
  <c r="AX38" i="10"/>
  <c r="AX82" i="10"/>
  <c r="AX61" i="10"/>
  <c r="AX45" i="10"/>
  <c r="AX20" i="10"/>
  <c r="AX33" i="10"/>
  <c r="AX17" i="10"/>
  <c r="AX34" i="10"/>
  <c r="AX18" i="10"/>
  <c r="AX35" i="10"/>
  <c r="AX19" i="10"/>
  <c r="AV126" i="10"/>
  <c r="AX112" i="10"/>
  <c r="AX122" i="10"/>
  <c r="AX96" i="10"/>
  <c r="AX71" i="10"/>
  <c r="AX109" i="10"/>
  <c r="AX80" i="10"/>
  <c r="AX65" i="10"/>
  <c r="AX94" i="10"/>
  <c r="AX58" i="10"/>
  <c r="AX103" i="10"/>
  <c r="AX88" i="10"/>
  <c r="AX72" i="10"/>
  <c r="AX55" i="10"/>
  <c r="AX56" i="10"/>
  <c r="AX95" i="10"/>
  <c r="AX76" i="10"/>
  <c r="AX57" i="10"/>
  <c r="AX32" i="10"/>
  <c r="AX16" i="10"/>
  <c r="AX29" i="10"/>
  <c r="AX13" i="10"/>
  <c r="AX30" i="10"/>
  <c r="AX14" i="10"/>
  <c r="AX31" i="10"/>
  <c r="AX15" i="10"/>
  <c r="AH53" i="10"/>
  <c r="AH11" i="10"/>
  <c r="AH20" i="10"/>
  <c r="AH87" i="10"/>
  <c r="AH55" i="10"/>
  <c r="AH10" i="10"/>
  <c r="AH65" i="10"/>
  <c r="AH59" i="10"/>
  <c r="AH16" i="10"/>
  <c r="AH34" i="10"/>
  <c r="AH47" i="10"/>
  <c r="AH62" i="10"/>
  <c r="AH15" i="10"/>
  <c r="AH68" i="10"/>
  <c r="AH48" i="10"/>
  <c r="AH82" i="10"/>
  <c r="AH31" i="10"/>
  <c r="AH32" i="10"/>
  <c r="AH77" i="10"/>
  <c r="AH70" i="10"/>
  <c r="AH57" i="10"/>
  <c r="AH60" i="10"/>
  <c r="AH96" i="10"/>
  <c r="AH12" i="10"/>
  <c r="AH21" i="10"/>
  <c r="AH86" i="10"/>
  <c r="AH61" i="10"/>
  <c r="AH19" i="10"/>
  <c r="AH51" i="10"/>
  <c r="AH35" i="10"/>
  <c r="AH6" i="10"/>
  <c r="AH72" i="10"/>
  <c r="AH26" i="10"/>
  <c r="AH17" i="10"/>
  <c r="AH79" i="10"/>
  <c r="AH46" i="10"/>
  <c r="AH90" i="10"/>
  <c r="AH63" i="10"/>
  <c r="AH18" i="10"/>
  <c r="AH9" i="10"/>
  <c r="AH91" i="10"/>
  <c r="AH69" i="10"/>
  <c r="AH58" i="10"/>
  <c r="AH49" i="10"/>
  <c r="AH24" i="10"/>
  <c r="AH54" i="10"/>
  <c r="AH71" i="10"/>
  <c r="AH80" i="10"/>
  <c r="AH13" i="10"/>
  <c r="AH85" i="10"/>
  <c r="AH38" i="10"/>
  <c r="AH33" i="10"/>
  <c r="AH89" i="10"/>
  <c r="AH14" i="10"/>
  <c r="AH94" i="10"/>
  <c r="AH93" i="10"/>
  <c r="AH52" i="10"/>
  <c r="AH25" i="10"/>
  <c r="AH84" i="10"/>
  <c r="AH73" i="10"/>
  <c r="AH7" i="10"/>
  <c r="AH66" i="10"/>
  <c r="AH88" i="10"/>
  <c r="AH27" i="10"/>
  <c r="AH50" i="10"/>
  <c r="AH92" i="10"/>
  <c r="AH95" i="10"/>
  <c r="AH45" i="10"/>
  <c r="AF126" i="10"/>
  <c r="AE126" i="10"/>
  <c r="AD126" i="10"/>
  <c r="AC126" i="10"/>
  <c r="AG126" i="10"/>
  <c r="DC50" i="8"/>
  <c r="DC64" i="8"/>
  <c r="DC42" i="8"/>
  <c r="DC53" i="8"/>
  <c r="DC106" i="8"/>
  <c r="DC63" i="8"/>
  <c r="DC105" i="8"/>
  <c r="DC60" i="8"/>
  <c r="DC59" i="8"/>
  <c r="DC73" i="8"/>
  <c r="DC43" i="8"/>
  <c r="DC54" i="8"/>
  <c r="AX126" i="10" l="1"/>
  <c r="AH126" i="10"/>
  <c r="P12" i="7" l="1"/>
  <c r="P13" i="7"/>
  <c r="P14" i="7"/>
  <c r="P15" i="7"/>
  <c r="P16" i="7"/>
  <c r="K13" i="4" l="1"/>
  <c r="K18" i="4"/>
  <c r="D172" i="13" l="1"/>
  <c r="AA9" i="13" s="1"/>
  <c r="D171" i="13"/>
  <c r="AA8" i="13" s="1"/>
  <c r="D170" i="13"/>
  <c r="AA7" i="13" s="1"/>
  <c r="N42" i="4"/>
  <c r="P42" i="4" s="1"/>
  <c r="K42" i="4"/>
  <c r="N15" i="4"/>
  <c r="P15" i="4" s="1"/>
  <c r="N17" i="4"/>
  <c r="P17" i="4" s="1"/>
  <c r="N46" i="4"/>
  <c r="P46" i="4" s="1"/>
  <c r="N39" i="4"/>
  <c r="P39" i="4" s="1"/>
  <c r="N21" i="4"/>
  <c r="P21" i="4" s="1"/>
  <c r="N16" i="4"/>
  <c r="P16" i="4" s="1"/>
  <c r="N50" i="4"/>
  <c r="P50" i="4" s="1"/>
  <c r="N43" i="4"/>
  <c r="P43" i="4" s="1"/>
  <c r="N6" i="4"/>
  <c r="P6" i="4" s="1"/>
  <c r="N12" i="4"/>
  <c r="P12" i="4" s="1"/>
  <c r="N86" i="4"/>
  <c r="P86" i="4" s="1"/>
  <c r="N63" i="4"/>
  <c r="P63" i="4" s="1"/>
  <c r="N10" i="4"/>
  <c r="P10" i="4" s="1"/>
  <c r="N5" i="4"/>
  <c r="P5" i="4" s="1"/>
  <c r="N58" i="4"/>
  <c r="P58" i="4" s="1"/>
  <c r="N51" i="4"/>
  <c r="P51" i="4" s="1"/>
  <c r="N35" i="4"/>
  <c r="P35" i="4" s="1"/>
  <c r="N18" i="4"/>
  <c r="P18" i="4" s="1"/>
  <c r="N37" i="4"/>
  <c r="P37" i="4" s="1"/>
  <c r="N40" i="4"/>
  <c r="P40" i="4" s="1"/>
  <c r="N62" i="4"/>
  <c r="P62" i="4" s="1"/>
  <c r="N55" i="4"/>
  <c r="P55" i="4" s="1"/>
  <c r="N41" i="4"/>
  <c r="P41" i="4" s="1"/>
  <c r="N52" i="4"/>
  <c r="P52" i="4" s="1"/>
  <c r="N66" i="4"/>
  <c r="P66" i="4" s="1"/>
  <c r="N59" i="4"/>
  <c r="P59" i="4" s="1"/>
  <c r="N45" i="4"/>
  <c r="P45" i="4" s="1"/>
  <c r="N60" i="4"/>
  <c r="P60" i="4" s="1"/>
  <c r="N8" i="4"/>
  <c r="P8" i="4" s="1"/>
  <c r="N24" i="4"/>
  <c r="P24" i="4" s="1"/>
  <c r="N29" i="4"/>
  <c r="P29" i="4" s="1"/>
  <c r="N14" i="4"/>
  <c r="P14" i="4" s="1"/>
  <c r="N9" i="4"/>
  <c r="P9" i="4" s="1"/>
  <c r="N67" i="4"/>
  <c r="P67" i="4" s="1"/>
  <c r="N31" i="4"/>
  <c r="P31" i="4" s="1"/>
  <c r="D194" i="2"/>
  <c r="D195" i="2"/>
  <c r="D196" i="2"/>
  <c r="N53" i="4"/>
  <c r="P53" i="4" s="1"/>
  <c r="N7" i="4"/>
  <c r="P7" i="4" s="1"/>
  <c r="N28" i="4"/>
  <c r="P28" i="4" s="1"/>
  <c r="N91" i="4"/>
  <c r="P91" i="4" s="1"/>
  <c r="N57" i="4"/>
  <c r="P57" i="4" s="1"/>
  <c r="N11" i="4"/>
  <c r="P11" i="4" s="1"/>
  <c r="N44" i="4"/>
  <c r="P44" i="4" s="1"/>
  <c r="N20" i="4"/>
  <c r="P20" i="4" s="1"/>
  <c r="N61" i="4"/>
  <c r="P61" i="4" s="1"/>
  <c r="N38" i="4"/>
  <c r="P38" i="4" s="1"/>
  <c r="N27" i="4"/>
  <c r="P27" i="4" s="1"/>
  <c r="N64" i="4"/>
  <c r="P64" i="4" s="1"/>
  <c r="N49" i="4"/>
  <c r="P49" i="4" s="1"/>
  <c r="N68" i="4"/>
  <c r="P68" i="4" s="1"/>
  <c r="N13" i="4"/>
  <c r="P13" i="4" s="1"/>
  <c r="N36" i="4"/>
  <c r="P36" i="4" s="1"/>
  <c r="N30" i="4"/>
  <c r="P30" i="4" s="1"/>
  <c r="N85" i="4"/>
  <c r="P85" i="4" s="1"/>
  <c r="N26" i="4"/>
  <c r="P26" i="4" s="1"/>
  <c r="N19" i="4"/>
  <c r="P19" i="4" s="1"/>
  <c r="N48" i="4"/>
  <c r="P48" i="4" s="1"/>
  <c r="N93" i="4"/>
  <c r="P93" i="4" s="1"/>
  <c r="N33" i="4"/>
  <c r="P33" i="4" s="1"/>
  <c r="N23" i="4"/>
  <c r="P23" i="4" s="1"/>
  <c r="N56" i="4"/>
  <c r="P56" i="4" s="1"/>
  <c r="N90" i="4"/>
  <c r="P90" i="4" s="1"/>
  <c r="N54" i="4"/>
  <c r="P54" i="4" s="1"/>
  <c r="N47" i="4"/>
  <c r="P47" i="4" s="1"/>
  <c r="N25" i="4"/>
  <c r="P25" i="4" s="1"/>
  <c r="N65" i="4"/>
  <c r="P65" i="4" s="1"/>
  <c r="N22" i="4"/>
  <c r="P22" i="4" s="1"/>
  <c r="N34" i="4"/>
  <c r="P34" i="4" s="1"/>
  <c r="N92" i="4"/>
  <c r="P92" i="4" s="1"/>
  <c r="N32" i="4"/>
  <c r="P32" i="4" s="1"/>
  <c r="N142" i="13" l="1"/>
  <c r="N140" i="13"/>
  <c r="N138" i="13"/>
  <c r="N136" i="13"/>
  <c r="N134" i="13"/>
  <c r="N132" i="13"/>
  <c r="N130" i="13"/>
  <c r="N128" i="13"/>
  <c r="N126" i="13"/>
  <c r="N124" i="13"/>
  <c r="N122" i="13"/>
  <c r="N143" i="13"/>
  <c r="N141" i="13"/>
  <c r="N133" i="13"/>
  <c r="N125" i="13"/>
  <c r="N135" i="13"/>
  <c r="N127" i="13"/>
  <c r="N137" i="13"/>
  <c r="N129" i="13"/>
  <c r="N139" i="13"/>
  <c r="N131" i="13"/>
  <c r="N123" i="13"/>
  <c r="N230" i="13"/>
  <c r="N228" i="13"/>
  <c r="N226" i="13"/>
  <c r="N224" i="13"/>
  <c r="N222" i="13"/>
  <c r="N220" i="13"/>
  <c r="N231" i="13"/>
  <c r="N229" i="13"/>
  <c r="N227" i="13"/>
  <c r="N225" i="13"/>
  <c r="N223" i="13"/>
  <c r="N221" i="13"/>
  <c r="N196" i="13"/>
  <c r="N194" i="13"/>
  <c r="N197" i="13"/>
  <c r="N195" i="13"/>
  <c r="N193" i="13"/>
  <c r="N93" i="13"/>
  <c r="N92" i="13"/>
  <c r="N84" i="13"/>
  <c r="N76" i="13"/>
  <c r="N94" i="13"/>
  <c r="N91" i="13"/>
  <c r="N89" i="13"/>
  <c r="N87" i="13"/>
  <c r="N85" i="13"/>
  <c r="N83" i="13"/>
  <c r="N81" i="13"/>
  <c r="N79" i="13"/>
  <c r="N77" i="13"/>
  <c r="N75" i="13"/>
  <c r="N73" i="13"/>
  <c r="N71" i="13"/>
  <c r="N90" i="13"/>
  <c r="N82" i="13"/>
  <c r="N74" i="13"/>
  <c r="N95" i="13"/>
  <c r="N86" i="13"/>
  <c r="N78" i="13"/>
  <c r="N70" i="13"/>
  <c r="N88" i="13"/>
  <c r="N80" i="13"/>
  <c r="N72" i="13"/>
  <c r="N117" i="13"/>
  <c r="N120" i="13"/>
  <c r="N119" i="13"/>
  <c r="N118" i="13"/>
  <c r="N107" i="13"/>
  <c r="N103" i="13"/>
  <c r="N116" i="13"/>
  <c r="N115" i="13"/>
  <c r="N114" i="13"/>
  <c r="N113" i="13"/>
  <c r="N112" i="13"/>
  <c r="N111" i="13"/>
  <c r="N110" i="13"/>
  <c r="N106" i="13"/>
  <c r="N102" i="13"/>
  <c r="N104" i="13"/>
  <c r="N109" i="13"/>
  <c r="N105" i="13"/>
  <c r="N101" i="13"/>
  <c r="N108" i="13"/>
  <c r="N43" i="13"/>
  <c r="N32" i="13"/>
  <c r="N41" i="13"/>
  <c r="N39" i="13"/>
  <c r="N37" i="13"/>
  <c r="N35" i="13"/>
  <c r="N33" i="13"/>
  <c r="N31" i="13"/>
  <c r="N40" i="13"/>
  <c r="N38" i="13"/>
  <c r="N42" i="13"/>
  <c r="N34" i="13"/>
  <c r="N36" i="13"/>
  <c r="N32" i="2"/>
  <c r="N36" i="2"/>
  <c r="N40" i="2"/>
  <c r="N44" i="2"/>
  <c r="N48" i="2"/>
  <c r="N52" i="2"/>
  <c r="N33" i="2"/>
  <c r="N37" i="2"/>
  <c r="N41" i="2"/>
  <c r="N45" i="2"/>
  <c r="N49" i="2"/>
  <c r="N53" i="2"/>
  <c r="N30" i="2"/>
  <c r="N34" i="2"/>
  <c r="N38" i="2"/>
  <c r="N42" i="2"/>
  <c r="N46" i="2"/>
  <c r="N50" i="2"/>
  <c r="N31" i="2"/>
  <c r="N39" i="2"/>
  <c r="N47" i="2"/>
  <c r="N35" i="2"/>
  <c r="N43" i="2"/>
  <c r="N51" i="2"/>
  <c r="N29" i="13"/>
  <c r="O29" i="13" s="1"/>
  <c r="N29" i="2"/>
  <c r="N218" i="13"/>
  <c r="N216" i="13"/>
  <c r="N214" i="13"/>
  <c r="N212" i="13"/>
  <c r="N210" i="13"/>
  <c r="N208" i="13"/>
  <c r="N206" i="13"/>
  <c r="N204" i="13"/>
  <c r="N202" i="13"/>
  <c r="N200" i="13"/>
  <c r="N217" i="13"/>
  <c r="N215" i="13"/>
  <c r="N213" i="13"/>
  <c r="N211" i="13"/>
  <c r="N209" i="13"/>
  <c r="N207" i="13"/>
  <c r="N205" i="13"/>
  <c r="N203" i="13"/>
  <c r="N201" i="13"/>
  <c r="N199" i="13"/>
  <c r="N27" i="13"/>
  <c r="N25" i="13"/>
  <c r="N23" i="13"/>
  <c r="N21" i="13"/>
  <c r="N19" i="13"/>
  <c r="N17" i="13"/>
  <c r="N15" i="13"/>
  <c r="N13" i="13"/>
  <c r="N11" i="13"/>
  <c r="N9" i="13"/>
  <c r="N7" i="13"/>
  <c r="N26" i="13"/>
  <c r="N18" i="13"/>
  <c r="N12" i="13"/>
  <c r="N24" i="13"/>
  <c r="N22" i="13"/>
  <c r="N16" i="13"/>
  <c r="N10" i="13"/>
  <c r="N20" i="13"/>
  <c r="N14" i="13"/>
  <c r="N8" i="13"/>
  <c r="N171" i="13"/>
  <c r="N170" i="13"/>
  <c r="N172" i="13"/>
  <c r="N66" i="13"/>
  <c r="N68" i="13"/>
  <c r="N47" i="13"/>
  <c r="N67" i="13"/>
  <c r="N64" i="13"/>
  <c r="N62" i="13"/>
  <c r="N60" i="13"/>
  <c r="N58" i="13"/>
  <c r="N56" i="13"/>
  <c r="N54" i="13"/>
  <c r="N52" i="13"/>
  <c r="N50" i="13"/>
  <c r="N48" i="13"/>
  <c r="N46" i="13"/>
  <c r="N65" i="13"/>
  <c r="N57" i="13"/>
  <c r="N49" i="13"/>
  <c r="N61" i="13"/>
  <c r="N59" i="13"/>
  <c r="N51" i="13"/>
  <c r="N63" i="13"/>
  <c r="N55" i="13"/>
  <c r="N53" i="13"/>
  <c r="N45" i="13"/>
  <c r="N149" i="13"/>
  <c r="N147" i="13"/>
  <c r="N145" i="13"/>
  <c r="N148" i="13"/>
  <c r="N146" i="13"/>
  <c r="N165" i="13"/>
  <c r="N166" i="13"/>
  <c r="N190" i="13"/>
  <c r="N188" i="13"/>
  <c r="N186" i="13"/>
  <c r="N184" i="13"/>
  <c r="N182" i="13"/>
  <c r="N180" i="13"/>
  <c r="N178" i="13"/>
  <c r="N176" i="13"/>
  <c r="N174" i="13"/>
  <c r="N191" i="13"/>
  <c r="N189" i="13"/>
  <c r="N187" i="13"/>
  <c r="N185" i="13"/>
  <c r="N183" i="13"/>
  <c r="N181" i="13"/>
  <c r="N179" i="13"/>
  <c r="N177" i="13"/>
  <c r="O177" i="13" s="1"/>
  <c r="P177" i="13" s="1"/>
  <c r="Q177" i="13" s="1"/>
  <c r="N175" i="13"/>
  <c r="D92" i="13"/>
  <c r="D84" i="13"/>
  <c r="D76" i="13"/>
  <c r="D79" i="13"/>
  <c r="AA20" i="13" s="1"/>
  <c r="D94" i="13"/>
  <c r="D87" i="13"/>
  <c r="D77" i="13"/>
  <c r="D90" i="13"/>
  <c r="D82" i="13"/>
  <c r="D74" i="13"/>
  <c r="D75" i="13"/>
  <c r="AA18" i="13" s="1"/>
  <c r="D93" i="13"/>
  <c r="D85" i="13"/>
  <c r="D88" i="13"/>
  <c r="D80" i="13"/>
  <c r="D72" i="13"/>
  <c r="D73" i="13"/>
  <c r="AA15" i="13" s="1"/>
  <c r="D91" i="13"/>
  <c r="D83" i="13"/>
  <c r="AA24" i="13" s="1"/>
  <c r="D95" i="13"/>
  <c r="D86" i="13"/>
  <c r="D78" i="13"/>
  <c r="D70" i="13"/>
  <c r="AA13" i="13" s="1"/>
  <c r="D71" i="13"/>
  <c r="AA14" i="13" s="1"/>
  <c r="D89" i="13"/>
  <c r="D81" i="13"/>
  <c r="N170" i="2"/>
  <c r="N171" i="2"/>
  <c r="N169" i="2"/>
  <c r="N172" i="2"/>
  <c r="N173" i="2"/>
  <c r="N190" i="2"/>
  <c r="N189" i="2"/>
  <c r="N121" i="2"/>
  <c r="N122" i="2"/>
  <c r="N123" i="2"/>
  <c r="N234" i="2"/>
  <c r="N227" i="2"/>
  <c r="N224" i="2"/>
  <c r="N240" i="2"/>
  <c r="N237" i="2"/>
  <c r="N238" i="2"/>
  <c r="N231" i="2"/>
  <c r="N228" i="2"/>
  <c r="N225" i="2"/>
  <c r="N241" i="2"/>
  <c r="N226" i="2"/>
  <c r="N242" i="2"/>
  <c r="N235" i="2"/>
  <c r="N232" i="2"/>
  <c r="N229" i="2"/>
  <c r="N230" i="2"/>
  <c r="N223" i="2"/>
  <c r="N239" i="2"/>
  <c r="N236" i="2"/>
  <c r="N233" i="2"/>
  <c r="N13" i="2"/>
  <c r="N10" i="2"/>
  <c r="N26" i="2"/>
  <c r="N23" i="2"/>
  <c r="N16" i="2"/>
  <c r="N17" i="2"/>
  <c r="N14" i="2"/>
  <c r="N11" i="2"/>
  <c r="N27" i="2"/>
  <c r="N20" i="2"/>
  <c r="N21" i="2"/>
  <c r="N18" i="2"/>
  <c r="N15" i="2"/>
  <c r="N8" i="2"/>
  <c r="N24" i="2"/>
  <c r="N9" i="2"/>
  <c r="N25" i="2"/>
  <c r="N22" i="2"/>
  <c r="N19" i="2"/>
  <c r="N12" i="2"/>
  <c r="N7" i="2"/>
  <c r="N195" i="2"/>
  <c r="N196" i="2"/>
  <c r="N194" i="2"/>
  <c r="N58" i="2"/>
  <c r="N59" i="2"/>
  <c r="N60" i="2"/>
  <c r="N57" i="2"/>
  <c r="N62" i="2"/>
  <c r="N63" i="2"/>
  <c r="N64" i="2"/>
  <c r="N61" i="2"/>
  <c r="N66" i="2"/>
  <c r="N67" i="2"/>
  <c r="N65" i="2"/>
  <c r="N55" i="2"/>
  <c r="N56" i="2"/>
  <c r="N149" i="2"/>
  <c r="N165" i="2"/>
  <c r="N158" i="2"/>
  <c r="N151" i="2"/>
  <c r="N167" i="2"/>
  <c r="N160" i="2"/>
  <c r="N153" i="2"/>
  <c r="N146" i="2"/>
  <c r="N162" i="2"/>
  <c r="N155" i="2"/>
  <c r="N148" i="2"/>
  <c r="N164" i="2"/>
  <c r="N157" i="2"/>
  <c r="N150" i="2"/>
  <c r="N166" i="2"/>
  <c r="N159" i="2"/>
  <c r="N152" i="2"/>
  <c r="N161" i="2"/>
  <c r="N154" i="2"/>
  <c r="N147" i="2"/>
  <c r="N163" i="2"/>
  <c r="N156" i="2"/>
  <c r="N254" i="2"/>
  <c r="N244" i="2"/>
  <c r="N249" i="2"/>
  <c r="N247" i="2"/>
  <c r="N248" i="2"/>
  <c r="N253" i="2"/>
  <c r="N246" i="2"/>
  <c r="N251" i="2"/>
  <c r="N252" i="2"/>
  <c r="N250" i="2"/>
  <c r="N255" i="2"/>
  <c r="N245" i="2"/>
  <c r="N218" i="2"/>
  <c r="N221" i="2"/>
  <c r="N219" i="2"/>
  <c r="N220" i="2"/>
  <c r="N217" i="2"/>
  <c r="N210" i="2"/>
  <c r="N207" i="2"/>
  <c r="N204" i="2"/>
  <c r="N205" i="2"/>
  <c r="N198" i="2"/>
  <c r="N214" i="2"/>
  <c r="N211" i="2"/>
  <c r="N208" i="2"/>
  <c r="N209" i="2"/>
  <c r="N202" i="2"/>
  <c r="N199" i="2"/>
  <c r="N215" i="2"/>
  <c r="N212" i="2"/>
  <c r="N213" i="2"/>
  <c r="N206" i="2"/>
  <c r="N203" i="2"/>
  <c r="N200" i="2"/>
  <c r="N201" i="2"/>
  <c r="D103" i="2"/>
  <c r="D110" i="2"/>
  <c r="D104" i="2"/>
  <c r="D107" i="2"/>
  <c r="D108" i="2"/>
  <c r="D95" i="2"/>
  <c r="D105" i="2"/>
  <c r="D101" i="2"/>
  <c r="D114" i="2"/>
  <c r="D113" i="2"/>
  <c r="D102" i="2"/>
  <c r="D116" i="2"/>
  <c r="D106" i="2"/>
  <c r="D99" i="2"/>
  <c r="D119" i="2"/>
  <c r="H108" i="8" s="1"/>
  <c r="O107" i="1" s="1"/>
  <c r="D112" i="2"/>
  <c r="D98" i="2"/>
  <c r="D94" i="2"/>
  <c r="D97" i="2"/>
  <c r="D100" i="2"/>
  <c r="D109" i="2"/>
  <c r="D111" i="2"/>
  <c r="D117" i="2"/>
  <c r="D118" i="2"/>
  <c r="H107" i="8" s="1"/>
  <c r="O106" i="1" s="1"/>
  <c r="D96" i="2"/>
  <c r="D115" i="2"/>
  <c r="H69" i="8" s="1"/>
  <c r="O68" i="1" s="1"/>
  <c r="N77" i="2"/>
  <c r="N70" i="2"/>
  <c r="N86" i="2"/>
  <c r="N79" i="2"/>
  <c r="N72" i="2"/>
  <c r="N88" i="2"/>
  <c r="N81" i="2"/>
  <c r="N74" i="2"/>
  <c r="N90" i="2"/>
  <c r="N83" i="2"/>
  <c r="N76" i="2"/>
  <c r="N92" i="2"/>
  <c r="N69" i="2"/>
  <c r="N85" i="2"/>
  <c r="N78" i="2"/>
  <c r="N71" i="2"/>
  <c r="N87" i="2"/>
  <c r="N80" i="2"/>
  <c r="N73" i="2"/>
  <c r="N89" i="2"/>
  <c r="N82" i="2"/>
  <c r="N75" i="2"/>
  <c r="N91" i="2"/>
  <c r="N84" i="2"/>
  <c r="N101" i="2"/>
  <c r="N117" i="2"/>
  <c r="N106" i="2"/>
  <c r="N95" i="2"/>
  <c r="N111" i="2"/>
  <c r="N100" i="2"/>
  <c r="N116" i="2"/>
  <c r="N105" i="2"/>
  <c r="N94" i="2"/>
  <c r="N110" i="2"/>
  <c r="N99" i="2"/>
  <c r="N115" i="2"/>
  <c r="N104" i="2"/>
  <c r="N109" i="2"/>
  <c r="N98" i="2"/>
  <c r="N114" i="2"/>
  <c r="N103" i="2"/>
  <c r="N119" i="2"/>
  <c r="N108" i="2"/>
  <c r="N97" i="2"/>
  <c r="N113" i="2"/>
  <c r="N102" i="2"/>
  <c r="N118" i="2"/>
  <c r="N107" i="2"/>
  <c r="N96" i="2"/>
  <c r="N112" i="2"/>
  <c r="N125" i="2"/>
  <c r="N141" i="2"/>
  <c r="N138" i="2"/>
  <c r="N135" i="2"/>
  <c r="N132" i="2"/>
  <c r="N129" i="2"/>
  <c r="N126" i="2"/>
  <c r="N142" i="2"/>
  <c r="N139" i="2"/>
  <c r="N136" i="2"/>
  <c r="N133" i="2"/>
  <c r="N130" i="2"/>
  <c r="N127" i="2"/>
  <c r="N143" i="2"/>
  <c r="N140" i="2"/>
  <c r="N137" i="2"/>
  <c r="N134" i="2"/>
  <c r="N131" i="2"/>
  <c r="N128" i="2"/>
  <c r="N144" i="2"/>
  <c r="O179" i="13" l="1"/>
  <c r="P179" i="13" s="1"/>
  <c r="Q179" i="13" s="1"/>
  <c r="O187" i="13"/>
  <c r="P187" i="13" s="1"/>
  <c r="Q187" i="13" s="1"/>
  <c r="O176" i="13"/>
  <c r="P176" i="13" s="1"/>
  <c r="Q176" i="13" s="1"/>
  <c r="O184" i="13"/>
  <c r="P184" i="13" s="1"/>
  <c r="Q184" i="13" s="1"/>
  <c r="O166" i="13"/>
  <c r="P166" i="13" s="1"/>
  <c r="Q166" i="13" s="1"/>
  <c r="O145" i="13"/>
  <c r="P145" i="13" s="1"/>
  <c r="Q145" i="13" s="1"/>
  <c r="O53" i="13"/>
  <c r="P53" i="13" s="1"/>
  <c r="Q53" i="13" s="1"/>
  <c r="O59" i="13"/>
  <c r="P59" i="13" s="1"/>
  <c r="Q59" i="13" s="1"/>
  <c r="O65" i="13"/>
  <c r="P65" i="13" s="1"/>
  <c r="Q65" i="13" s="1"/>
  <c r="O52" i="13"/>
  <c r="P52" i="13" s="1"/>
  <c r="Q52" i="13" s="1"/>
  <c r="O60" i="13"/>
  <c r="P60" i="13" s="1"/>
  <c r="Q60" i="13" s="1"/>
  <c r="O47" i="13"/>
  <c r="P47" i="13" s="1"/>
  <c r="Q47" i="13" s="1"/>
  <c r="O172" i="13"/>
  <c r="P172" i="13" s="1"/>
  <c r="Q172" i="13" s="1"/>
  <c r="O14" i="13"/>
  <c r="P14" i="13" s="1"/>
  <c r="Q14" i="13" s="1"/>
  <c r="O22" i="13"/>
  <c r="P22" i="13" s="1"/>
  <c r="Q22" i="13" s="1"/>
  <c r="O26" i="13"/>
  <c r="P26" i="13" s="1"/>
  <c r="Q26" i="13" s="1"/>
  <c r="O13" i="13"/>
  <c r="P13" i="13" s="1"/>
  <c r="Q13" i="13" s="1"/>
  <c r="O21" i="13"/>
  <c r="P21" i="13" s="1"/>
  <c r="Q21" i="13" s="1"/>
  <c r="O199" i="13"/>
  <c r="P199" i="13" s="1"/>
  <c r="Q199" i="13" s="1"/>
  <c r="O207" i="13"/>
  <c r="P207" i="13" s="1"/>
  <c r="Q207" i="13" s="1"/>
  <c r="O215" i="13"/>
  <c r="P215" i="13" s="1"/>
  <c r="Q215" i="13" s="1"/>
  <c r="O204" i="13"/>
  <c r="P204" i="13" s="1"/>
  <c r="Q204" i="13" s="1"/>
  <c r="O212" i="13"/>
  <c r="P212" i="13" s="1"/>
  <c r="Q212" i="13" s="1"/>
  <c r="O42" i="13"/>
  <c r="P42" i="13" s="1"/>
  <c r="Q42" i="13" s="1"/>
  <c r="O33" i="13"/>
  <c r="P33" i="13" s="1"/>
  <c r="Q33" i="13" s="1"/>
  <c r="O41" i="13"/>
  <c r="P41" i="13" s="1"/>
  <c r="Q41" i="13" s="1"/>
  <c r="O101" i="13"/>
  <c r="P101" i="13" s="1"/>
  <c r="Q101" i="13" s="1"/>
  <c r="O102" i="13"/>
  <c r="P102" i="13" s="1"/>
  <c r="Q102" i="13" s="1"/>
  <c r="O112" i="13"/>
  <c r="P112" i="13" s="1"/>
  <c r="Q112" i="13" s="1"/>
  <c r="O116" i="13"/>
  <c r="P116" i="13" s="1"/>
  <c r="Q116" i="13" s="1"/>
  <c r="O119" i="13"/>
  <c r="P119" i="13" s="1"/>
  <c r="Q119" i="13" s="1"/>
  <c r="O80" i="13"/>
  <c r="P80" i="13" s="1"/>
  <c r="Q80" i="13" s="1"/>
  <c r="O86" i="13"/>
  <c r="P86" i="13" s="1"/>
  <c r="Q86" i="13" s="1"/>
  <c r="O90" i="13"/>
  <c r="P90" i="13" s="1"/>
  <c r="Q90" i="13" s="1"/>
  <c r="O77" i="13"/>
  <c r="P77" i="13" s="1"/>
  <c r="Q77" i="13" s="1"/>
  <c r="O85" i="13"/>
  <c r="P85" i="13" s="1"/>
  <c r="Q85" i="13" s="1"/>
  <c r="O94" i="13"/>
  <c r="P94" i="13" s="1"/>
  <c r="Q94" i="13" s="1"/>
  <c r="O194" i="13"/>
  <c r="P194" i="13" s="1"/>
  <c r="Q194" i="13" s="1"/>
  <c r="O225" i="13"/>
  <c r="P225" i="13" s="1"/>
  <c r="Q225" i="13" s="1"/>
  <c r="O220" i="13"/>
  <c r="P220" i="13" s="1"/>
  <c r="Q220" i="13" s="1"/>
  <c r="O228" i="13"/>
  <c r="P228" i="13" s="1"/>
  <c r="Q228" i="13" s="1"/>
  <c r="O139" i="13"/>
  <c r="P139" i="13" s="1"/>
  <c r="Q139" i="13" s="1"/>
  <c r="O135" i="13"/>
  <c r="P135" i="13" s="1"/>
  <c r="Q135" i="13" s="1"/>
  <c r="O128" i="13"/>
  <c r="P128" i="13" s="1"/>
  <c r="Q128" i="13" s="1"/>
  <c r="O136" i="13"/>
  <c r="P136" i="13" s="1"/>
  <c r="Q136" i="13" s="1"/>
  <c r="O181" i="13"/>
  <c r="P181" i="13" s="1"/>
  <c r="Q181" i="13" s="1"/>
  <c r="O189" i="13"/>
  <c r="P189" i="13" s="1"/>
  <c r="Q189" i="13" s="1"/>
  <c r="O178" i="13"/>
  <c r="P178" i="13" s="1"/>
  <c r="Q178" i="13" s="1"/>
  <c r="O186" i="13"/>
  <c r="P186" i="13" s="1"/>
  <c r="Q186" i="13" s="1"/>
  <c r="O165" i="13"/>
  <c r="P165" i="13" s="1"/>
  <c r="Q165" i="13" s="1"/>
  <c r="O147" i="13"/>
  <c r="P147" i="13" s="1"/>
  <c r="Q147" i="13" s="1"/>
  <c r="O55" i="13"/>
  <c r="P55" i="13" s="1"/>
  <c r="Q55" i="13" s="1"/>
  <c r="O61" i="13"/>
  <c r="P61" i="13" s="1"/>
  <c r="Q61" i="13" s="1"/>
  <c r="O46" i="13"/>
  <c r="P46" i="13" s="1"/>
  <c r="Q46" i="13" s="1"/>
  <c r="O54" i="13"/>
  <c r="P54" i="13" s="1"/>
  <c r="Q54" i="13" s="1"/>
  <c r="O62" i="13"/>
  <c r="P62" i="13" s="1"/>
  <c r="Q62" i="13" s="1"/>
  <c r="O68" i="13"/>
  <c r="P68" i="13" s="1"/>
  <c r="Q68" i="13" s="1"/>
  <c r="O170" i="13"/>
  <c r="P170" i="13" s="1"/>
  <c r="Q170" i="13" s="1"/>
  <c r="O20" i="13"/>
  <c r="P20" i="13" s="1"/>
  <c r="Q20" i="13" s="1"/>
  <c r="O24" i="13"/>
  <c r="P24" i="13" s="1"/>
  <c r="Q24" i="13" s="1"/>
  <c r="O121" i="13"/>
  <c r="P121" i="13" s="1"/>
  <c r="Q121" i="13" s="1"/>
  <c r="P66" i="13"/>
  <c r="Q66" i="13" s="1"/>
  <c r="O192" i="13"/>
  <c r="P192" i="13" s="1"/>
  <c r="Q192" i="13" s="1"/>
  <c r="O96" i="13"/>
  <c r="P96" i="13" s="1"/>
  <c r="Q96" i="13" s="1"/>
  <c r="O144" i="13"/>
  <c r="P144" i="13" s="1"/>
  <c r="Q144" i="13" s="1"/>
  <c r="O219" i="13"/>
  <c r="P219" i="13" s="1"/>
  <c r="Q219" i="13" s="1"/>
  <c r="P93" i="13"/>
  <c r="Q93" i="13" s="1"/>
  <c r="O167" i="13"/>
  <c r="P167" i="13" s="1"/>
  <c r="Q167" i="13" s="1"/>
  <c r="O198" i="13"/>
  <c r="P198" i="13" s="1"/>
  <c r="Q198" i="13" s="1"/>
  <c r="O97" i="13"/>
  <c r="P97" i="13" s="1"/>
  <c r="Q97" i="13" s="1"/>
  <c r="O30" i="13"/>
  <c r="P30" i="13" s="1"/>
  <c r="Q30" i="13" s="1"/>
  <c r="P117" i="13"/>
  <c r="Q117" i="13" s="1"/>
  <c r="O232" i="13"/>
  <c r="P232" i="13" s="1"/>
  <c r="Q232" i="13" s="1"/>
  <c r="P149" i="13"/>
  <c r="Q149" i="13" s="1"/>
  <c r="O164" i="13"/>
  <c r="P164" i="13" s="1"/>
  <c r="Q164" i="13" s="1"/>
  <c r="O69" i="13"/>
  <c r="P69" i="13" s="1"/>
  <c r="Q69" i="13" s="1"/>
  <c r="O100" i="13"/>
  <c r="P100" i="13" s="1"/>
  <c r="Q100" i="13" s="1"/>
  <c r="P43" i="13"/>
  <c r="Q43" i="13" s="1"/>
  <c r="P99" i="13"/>
  <c r="Q99" i="13" s="1"/>
  <c r="O28" i="13"/>
  <c r="P28" i="13" s="1"/>
  <c r="Q28" i="13" s="1"/>
  <c r="P231" i="13"/>
  <c r="Q231" i="13" s="1"/>
  <c r="O168" i="13"/>
  <c r="P168" i="13" s="1"/>
  <c r="Q168" i="13" s="1"/>
  <c r="O44" i="13"/>
  <c r="P44" i="13" s="1"/>
  <c r="Q44" i="13" s="1"/>
  <c r="P143" i="13"/>
  <c r="Q143" i="13" s="1"/>
  <c r="O7" i="13"/>
  <c r="P7" i="13" s="1"/>
  <c r="Q7" i="13" s="1"/>
  <c r="O169" i="13"/>
  <c r="P169" i="13" s="1"/>
  <c r="Q169" i="13" s="1"/>
  <c r="O173" i="13"/>
  <c r="P173" i="13" s="1"/>
  <c r="Q173" i="13" s="1"/>
  <c r="O150" i="13"/>
  <c r="P150" i="13" s="1"/>
  <c r="Q150" i="13" s="1"/>
  <c r="O98" i="13"/>
  <c r="P98" i="13" s="1"/>
  <c r="Q98" i="13" s="1"/>
  <c r="O157" i="13"/>
  <c r="P157" i="13" s="1"/>
  <c r="Q157" i="13" s="1"/>
  <c r="O163" i="13"/>
  <c r="P163" i="13" s="1"/>
  <c r="Q163" i="13" s="1"/>
  <c r="O160" i="13"/>
  <c r="P160" i="13" s="1"/>
  <c r="Q160" i="13" s="1"/>
  <c r="O162" i="13"/>
  <c r="P162" i="13" s="1"/>
  <c r="Q162" i="13" s="1"/>
  <c r="O159" i="13"/>
  <c r="P159" i="13" s="1"/>
  <c r="Q159" i="13" s="1"/>
  <c r="O158" i="13"/>
  <c r="P158" i="13" s="1"/>
  <c r="Q158" i="13" s="1"/>
  <c r="O153" i="13"/>
  <c r="P153" i="13" s="1"/>
  <c r="Q153" i="13" s="1"/>
  <c r="O156" i="13"/>
  <c r="P156" i="13" s="1"/>
  <c r="Q156" i="13" s="1"/>
  <c r="O151" i="13"/>
  <c r="P151" i="13" s="1"/>
  <c r="Q151" i="13" s="1"/>
  <c r="O155" i="13"/>
  <c r="P155" i="13" s="1"/>
  <c r="Q155" i="13" s="1"/>
  <c r="O161" i="13"/>
  <c r="P161" i="13" s="1"/>
  <c r="Q161" i="13" s="1"/>
  <c r="O152" i="13"/>
  <c r="P152" i="13" s="1"/>
  <c r="Q152" i="13" s="1"/>
  <c r="O154" i="13"/>
  <c r="P154" i="13" s="1"/>
  <c r="Q154" i="13" s="1"/>
  <c r="O15" i="13"/>
  <c r="P15" i="13" s="1"/>
  <c r="Q15" i="13" s="1"/>
  <c r="O23" i="13"/>
  <c r="P23" i="13" s="1"/>
  <c r="Q23" i="13" s="1"/>
  <c r="O201" i="13"/>
  <c r="P201" i="13" s="1"/>
  <c r="Q201" i="13" s="1"/>
  <c r="O209" i="13"/>
  <c r="P209" i="13" s="1"/>
  <c r="Q209" i="13" s="1"/>
  <c r="O217" i="13"/>
  <c r="P217" i="13" s="1"/>
  <c r="Q217" i="13" s="1"/>
  <c r="O206" i="13"/>
  <c r="P206" i="13" s="1"/>
  <c r="Q206" i="13" s="1"/>
  <c r="O214" i="13"/>
  <c r="P214" i="13" s="1"/>
  <c r="Q214" i="13" s="1"/>
  <c r="P29" i="13"/>
  <c r="Q29" i="13" s="1"/>
  <c r="O38" i="13"/>
  <c r="P38" i="13" s="1"/>
  <c r="Q38" i="13" s="1"/>
  <c r="O35" i="13"/>
  <c r="P35" i="13" s="1"/>
  <c r="Q35" i="13" s="1"/>
  <c r="O32" i="13"/>
  <c r="P32" i="13" s="1"/>
  <c r="Q32" i="13" s="1"/>
  <c r="O105" i="13"/>
  <c r="P105" i="13" s="1"/>
  <c r="Q105" i="13" s="1"/>
  <c r="O106" i="13"/>
  <c r="P106" i="13" s="1"/>
  <c r="Q106" i="13" s="1"/>
  <c r="O113" i="13"/>
  <c r="P113" i="13" s="1"/>
  <c r="Q113" i="13" s="1"/>
  <c r="O103" i="13"/>
  <c r="P103" i="13" s="1"/>
  <c r="Q103" i="13" s="1"/>
  <c r="O120" i="13"/>
  <c r="P120" i="13" s="1"/>
  <c r="Q120" i="13" s="1"/>
  <c r="O88" i="13"/>
  <c r="P88" i="13" s="1"/>
  <c r="Q88" i="13" s="1"/>
  <c r="O95" i="13"/>
  <c r="P95" i="13" s="1"/>
  <c r="Q95" i="13" s="1"/>
  <c r="O71" i="13"/>
  <c r="P71" i="13" s="1"/>
  <c r="Q71" i="13" s="1"/>
  <c r="O79" i="13"/>
  <c r="P79" i="13" s="1"/>
  <c r="Q79" i="13" s="1"/>
  <c r="O87" i="13"/>
  <c r="P87" i="13" s="1"/>
  <c r="Q87" i="13" s="1"/>
  <c r="O76" i="13"/>
  <c r="P76" i="13" s="1"/>
  <c r="Q76" i="13" s="1"/>
  <c r="O193" i="13"/>
  <c r="P193" i="13" s="1"/>
  <c r="Q193" i="13" s="1"/>
  <c r="O196" i="13"/>
  <c r="P196" i="13" s="1"/>
  <c r="Q196" i="13" s="1"/>
  <c r="O227" i="13"/>
  <c r="P227" i="13" s="1"/>
  <c r="Q227" i="13" s="1"/>
  <c r="O222" i="13"/>
  <c r="P222" i="13" s="1"/>
  <c r="Q222" i="13" s="1"/>
  <c r="O230" i="13"/>
  <c r="P230" i="13" s="1"/>
  <c r="Q230" i="13" s="1"/>
  <c r="O129" i="13"/>
  <c r="P129" i="13" s="1"/>
  <c r="Q129" i="13" s="1"/>
  <c r="O125" i="13"/>
  <c r="P125" i="13" s="1"/>
  <c r="Q125" i="13" s="1"/>
  <c r="O122" i="13"/>
  <c r="P122" i="13" s="1"/>
  <c r="Q122" i="13" s="1"/>
  <c r="O130" i="13"/>
  <c r="P130" i="13" s="1"/>
  <c r="Q130" i="13" s="1"/>
  <c r="O138" i="13"/>
  <c r="P138" i="13" s="1"/>
  <c r="Q138" i="13" s="1"/>
  <c r="O175" i="13"/>
  <c r="P175" i="13" s="1"/>
  <c r="Q175" i="13" s="1"/>
  <c r="O183" i="13"/>
  <c r="P183" i="13" s="1"/>
  <c r="Q183" i="13" s="1"/>
  <c r="O191" i="13"/>
  <c r="P191" i="13" s="1"/>
  <c r="Q191" i="13" s="1"/>
  <c r="O180" i="13"/>
  <c r="P180" i="13" s="1"/>
  <c r="Q180" i="13" s="1"/>
  <c r="O188" i="13"/>
  <c r="P188" i="13" s="1"/>
  <c r="Q188" i="13" s="1"/>
  <c r="O146" i="13"/>
  <c r="P146" i="13" s="1"/>
  <c r="Q146" i="13" s="1"/>
  <c r="O63" i="13"/>
  <c r="P63" i="13" s="1"/>
  <c r="Q63" i="13" s="1"/>
  <c r="O49" i="13"/>
  <c r="P49" i="13" s="1"/>
  <c r="Q49" i="13" s="1"/>
  <c r="O48" i="13"/>
  <c r="P48" i="13" s="1"/>
  <c r="Q48" i="13" s="1"/>
  <c r="O56" i="13"/>
  <c r="P56" i="13" s="1"/>
  <c r="Q56" i="13" s="1"/>
  <c r="O64" i="13"/>
  <c r="P64" i="13" s="1"/>
  <c r="Q64" i="13" s="1"/>
  <c r="O171" i="13"/>
  <c r="P171" i="13" s="1"/>
  <c r="Q171" i="13" s="1"/>
  <c r="O10" i="13"/>
  <c r="P10" i="13" s="1"/>
  <c r="Q10" i="13" s="1"/>
  <c r="O12" i="13"/>
  <c r="P12" i="13" s="1"/>
  <c r="Q12" i="13" s="1"/>
  <c r="O9" i="13"/>
  <c r="P9" i="13" s="1"/>
  <c r="Q9" i="13" s="1"/>
  <c r="O17" i="13"/>
  <c r="P17" i="13" s="1"/>
  <c r="Q17" i="13" s="1"/>
  <c r="O25" i="13"/>
  <c r="P25" i="13" s="1"/>
  <c r="Q25" i="13" s="1"/>
  <c r="O203" i="13"/>
  <c r="P203" i="13" s="1"/>
  <c r="Q203" i="13" s="1"/>
  <c r="O211" i="13"/>
  <c r="P211" i="13" s="1"/>
  <c r="Q211" i="13" s="1"/>
  <c r="O200" i="13"/>
  <c r="P200" i="13" s="1"/>
  <c r="Q200" i="13" s="1"/>
  <c r="O208" i="13"/>
  <c r="P208" i="13" s="1"/>
  <c r="Q208" i="13" s="1"/>
  <c r="O216" i="13"/>
  <c r="P216" i="13" s="1"/>
  <c r="Q216" i="13" s="1"/>
  <c r="O36" i="13"/>
  <c r="P36" i="13" s="1"/>
  <c r="Q36" i="13" s="1"/>
  <c r="O40" i="13"/>
  <c r="P40" i="13" s="1"/>
  <c r="Q40" i="13" s="1"/>
  <c r="O37" i="13"/>
  <c r="P37" i="13" s="1"/>
  <c r="Q37" i="13" s="1"/>
  <c r="O109" i="13"/>
  <c r="P109" i="13" s="1"/>
  <c r="Q109" i="13" s="1"/>
  <c r="O110" i="13"/>
  <c r="P110" i="13" s="1"/>
  <c r="Q110" i="13" s="1"/>
  <c r="O114" i="13"/>
  <c r="P114" i="13" s="1"/>
  <c r="Q114" i="13" s="1"/>
  <c r="O107" i="13"/>
  <c r="P107" i="13" s="1"/>
  <c r="Q107" i="13" s="1"/>
  <c r="O70" i="13"/>
  <c r="P70" i="13" s="1"/>
  <c r="Q70" i="13" s="1"/>
  <c r="O74" i="13"/>
  <c r="P74" i="13" s="1"/>
  <c r="Q74" i="13" s="1"/>
  <c r="O73" i="13"/>
  <c r="P73" i="13" s="1"/>
  <c r="Q73" i="13" s="1"/>
  <c r="O81" i="13"/>
  <c r="P81" i="13" s="1"/>
  <c r="Q81" i="13" s="1"/>
  <c r="O89" i="13"/>
  <c r="P89" i="13" s="1"/>
  <c r="Q89" i="13" s="1"/>
  <c r="O84" i="13"/>
  <c r="P84" i="13" s="1"/>
  <c r="Q84" i="13" s="1"/>
  <c r="O195" i="13"/>
  <c r="P195" i="13" s="1"/>
  <c r="Q195" i="13" s="1"/>
  <c r="O221" i="13"/>
  <c r="P221" i="13" s="1"/>
  <c r="Q221" i="13" s="1"/>
  <c r="O229" i="13"/>
  <c r="P229" i="13" s="1"/>
  <c r="Q229" i="13" s="1"/>
  <c r="O224" i="13"/>
  <c r="P224" i="13" s="1"/>
  <c r="Q224" i="13" s="1"/>
  <c r="O123" i="13"/>
  <c r="P123" i="13" s="1"/>
  <c r="Q123" i="13" s="1"/>
  <c r="O137" i="13"/>
  <c r="P137" i="13" s="1"/>
  <c r="Q137" i="13" s="1"/>
  <c r="O133" i="13"/>
  <c r="P133" i="13" s="1"/>
  <c r="Q133" i="13" s="1"/>
  <c r="O124" i="13"/>
  <c r="P124" i="13" s="1"/>
  <c r="Q124" i="13" s="1"/>
  <c r="O132" i="13"/>
  <c r="P132" i="13" s="1"/>
  <c r="Q132" i="13" s="1"/>
  <c r="O140" i="13"/>
  <c r="P140" i="13" s="1"/>
  <c r="Q140" i="13" s="1"/>
  <c r="O185" i="13"/>
  <c r="P185" i="13" s="1"/>
  <c r="Q185" i="13" s="1"/>
  <c r="O174" i="13"/>
  <c r="P174" i="13" s="1"/>
  <c r="Q174" i="13" s="1"/>
  <c r="O182" i="13"/>
  <c r="P182" i="13" s="1"/>
  <c r="Q182" i="13" s="1"/>
  <c r="O190" i="13"/>
  <c r="P190" i="13" s="1"/>
  <c r="Q190" i="13" s="1"/>
  <c r="O148" i="13"/>
  <c r="P148" i="13" s="1"/>
  <c r="Q148" i="13" s="1"/>
  <c r="O45" i="13"/>
  <c r="P45" i="13" s="1"/>
  <c r="Q45" i="13" s="1"/>
  <c r="O51" i="13"/>
  <c r="P51" i="13" s="1"/>
  <c r="Q51" i="13" s="1"/>
  <c r="O57" i="13"/>
  <c r="P57" i="13" s="1"/>
  <c r="Q57" i="13" s="1"/>
  <c r="O50" i="13"/>
  <c r="P50" i="13" s="1"/>
  <c r="Q50" i="13" s="1"/>
  <c r="O58" i="13"/>
  <c r="P58" i="13" s="1"/>
  <c r="Q58" i="13" s="1"/>
  <c r="O67" i="13"/>
  <c r="P67" i="13" s="1"/>
  <c r="Q67" i="13" s="1"/>
  <c r="O8" i="13"/>
  <c r="P8" i="13" s="1"/>
  <c r="Q8" i="13" s="1"/>
  <c r="O16" i="13"/>
  <c r="P16" i="13" s="1"/>
  <c r="Q16" i="13" s="1"/>
  <c r="O18" i="13"/>
  <c r="P18" i="13" s="1"/>
  <c r="Q18" i="13" s="1"/>
  <c r="O11" i="13"/>
  <c r="P11" i="13" s="1"/>
  <c r="Q11" i="13" s="1"/>
  <c r="O19" i="13"/>
  <c r="P19" i="13" s="1"/>
  <c r="Q19" i="13" s="1"/>
  <c r="O27" i="13"/>
  <c r="P27" i="13" s="1"/>
  <c r="Q27" i="13" s="1"/>
  <c r="O205" i="13"/>
  <c r="P205" i="13" s="1"/>
  <c r="Q205" i="13" s="1"/>
  <c r="O213" i="13"/>
  <c r="P213" i="13" s="1"/>
  <c r="Q213" i="13" s="1"/>
  <c r="O202" i="13"/>
  <c r="P202" i="13" s="1"/>
  <c r="Q202" i="13" s="1"/>
  <c r="O210" i="13"/>
  <c r="P210" i="13" s="1"/>
  <c r="Q210" i="13" s="1"/>
  <c r="O218" i="13"/>
  <c r="P218" i="13" s="1"/>
  <c r="Q218" i="13" s="1"/>
  <c r="O34" i="13"/>
  <c r="P34" i="13" s="1"/>
  <c r="Q34" i="13" s="1"/>
  <c r="O31" i="13"/>
  <c r="P31" i="13" s="1"/>
  <c r="Q31" i="13" s="1"/>
  <c r="O39" i="13"/>
  <c r="P39" i="13" s="1"/>
  <c r="Q39" i="13" s="1"/>
  <c r="O108" i="13"/>
  <c r="P108" i="13" s="1"/>
  <c r="Q108" i="13" s="1"/>
  <c r="O104" i="13"/>
  <c r="P104" i="13" s="1"/>
  <c r="Q104" i="13" s="1"/>
  <c r="O111" i="13"/>
  <c r="P111" i="13" s="1"/>
  <c r="Q111" i="13" s="1"/>
  <c r="O115" i="13"/>
  <c r="P115" i="13" s="1"/>
  <c r="Q115" i="13" s="1"/>
  <c r="O118" i="13"/>
  <c r="P118" i="13" s="1"/>
  <c r="Q118" i="13" s="1"/>
  <c r="O72" i="13"/>
  <c r="P72" i="13" s="1"/>
  <c r="Q72" i="13" s="1"/>
  <c r="O78" i="13"/>
  <c r="P78" i="13" s="1"/>
  <c r="Q78" i="13" s="1"/>
  <c r="O82" i="13"/>
  <c r="P82" i="13" s="1"/>
  <c r="Q82" i="13" s="1"/>
  <c r="O75" i="13"/>
  <c r="P75" i="13" s="1"/>
  <c r="Q75" i="13" s="1"/>
  <c r="O83" i="13"/>
  <c r="P83" i="13" s="1"/>
  <c r="Q83" i="13" s="1"/>
  <c r="O91" i="13"/>
  <c r="P91" i="13" s="1"/>
  <c r="Q91" i="13" s="1"/>
  <c r="O92" i="13"/>
  <c r="P92" i="13" s="1"/>
  <c r="Q92" i="13" s="1"/>
  <c r="O197" i="13"/>
  <c r="P197" i="13" s="1"/>
  <c r="Q197" i="13" s="1"/>
  <c r="O223" i="13"/>
  <c r="P223" i="13" s="1"/>
  <c r="Q223" i="13" s="1"/>
  <c r="O226" i="13"/>
  <c r="P226" i="13" s="1"/>
  <c r="Q226" i="13" s="1"/>
  <c r="O131" i="13"/>
  <c r="P131" i="13" s="1"/>
  <c r="Q131" i="13" s="1"/>
  <c r="O127" i="13"/>
  <c r="P127" i="13" s="1"/>
  <c r="Q127" i="13" s="1"/>
  <c r="O141" i="13"/>
  <c r="P141" i="13" s="1"/>
  <c r="Q141" i="13" s="1"/>
  <c r="O126" i="13"/>
  <c r="P126" i="13" s="1"/>
  <c r="Q126" i="13" s="1"/>
  <c r="O134" i="13"/>
  <c r="P134" i="13" s="1"/>
  <c r="Q134" i="13" s="1"/>
  <c r="O142" i="13"/>
  <c r="P142" i="13" s="1"/>
  <c r="Q142" i="13" s="1"/>
  <c r="J69" i="8"/>
  <c r="P68" i="1" s="1"/>
  <c r="O45" i="2"/>
  <c r="P45" i="2" s="1"/>
  <c r="Q45" i="2" s="1"/>
  <c r="O53" i="2"/>
  <c r="P53" i="2" s="1"/>
  <c r="Q53" i="2" s="1"/>
  <c r="H114" i="9" s="1"/>
  <c r="O37" i="2"/>
  <c r="P37" i="2" s="1"/>
  <c r="Q37" i="2" s="1"/>
  <c r="O46" i="2"/>
  <c r="P46" i="2" s="1"/>
  <c r="Q46" i="2" s="1"/>
  <c r="O34" i="2"/>
  <c r="P34" i="2" s="1"/>
  <c r="Q34" i="2" s="1"/>
  <c r="O29" i="2"/>
  <c r="P29" i="2" s="1"/>
  <c r="Q29" i="2" s="1"/>
  <c r="O42" i="2"/>
  <c r="P42" i="2" s="1"/>
  <c r="Q42" i="2" s="1"/>
  <c r="O44" i="2"/>
  <c r="P44" i="2" s="1"/>
  <c r="Q44" i="2" s="1"/>
  <c r="O39" i="2"/>
  <c r="P39" i="2" s="1"/>
  <c r="Q39" i="2" s="1"/>
  <c r="O47" i="2"/>
  <c r="P47" i="2" s="1"/>
  <c r="Q47" i="2" s="1"/>
  <c r="O51" i="2"/>
  <c r="P51" i="2" s="1"/>
  <c r="Q51" i="2" s="1"/>
  <c r="O30" i="2"/>
  <c r="P30" i="2" s="1"/>
  <c r="Q30" i="2" s="1"/>
  <c r="O40" i="2"/>
  <c r="P40" i="2" s="1"/>
  <c r="Q40" i="2" s="1"/>
  <c r="O32" i="2"/>
  <c r="P32" i="2" s="1"/>
  <c r="Q32" i="2" s="1"/>
  <c r="O49" i="2"/>
  <c r="P49" i="2" s="1"/>
  <c r="Q49" i="2" s="1"/>
  <c r="O33" i="2"/>
  <c r="P33" i="2" s="1"/>
  <c r="Q33" i="2" s="1"/>
  <c r="O41" i="2"/>
  <c r="P41" i="2" s="1"/>
  <c r="Q41" i="2" s="1"/>
  <c r="O48" i="2"/>
  <c r="P48" i="2" s="1"/>
  <c r="Q48" i="2" s="1"/>
  <c r="O35" i="2"/>
  <c r="P35" i="2" s="1"/>
  <c r="Q35" i="2" s="1"/>
  <c r="O31" i="2"/>
  <c r="P31" i="2" s="1"/>
  <c r="Q31" i="2" s="1"/>
  <c r="O50" i="2"/>
  <c r="P50" i="2" s="1"/>
  <c r="Q50" i="2" s="1"/>
  <c r="O52" i="2"/>
  <c r="P52" i="2" s="1"/>
  <c r="Q52" i="2" s="1"/>
  <c r="O43" i="2"/>
  <c r="P43" i="2" s="1"/>
  <c r="Q43" i="2" s="1"/>
  <c r="O38" i="2"/>
  <c r="P38" i="2" s="1"/>
  <c r="Q38" i="2" s="1"/>
  <c r="O36" i="2"/>
  <c r="P36" i="2" s="1"/>
  <c r="Q36" i="2" s="1"/>
  <c r="O186" i="2"/>
  <c r="P186" i="2" s="1"/>
  <c r="Q186" i="2" s="1"/>
  <c r="O185" i="2"/>
  <c r="P185" i="2" s="1"/>
  <c r="Q185" i="2" s="1"/>
  <c r="O184" i="2"/>
  <c r="P184" i="2" s="1"/>
  <c r="Q184" i="2" s="1"/>
  <c r="O187" i="2"/>
  <c r="P187" i="2" s="1"/>
  <c r="Q187" i="2" s="1"/>
  <c r="O183" i="2"/>
  <c r="P183" i="2" s="1"/>
  <c r="Q183" i="2" s="1"/>
  <c r="O128" i="2"/>
  <c r="P128" i="2" s="1"/>
  <c r="Q128" i="2" s="1"/>
  <c r="O140" i="2"/>
  <c r="O133" i="2"/>
  <c r="P133" i="2" s="1"/>
  <c r="Q133" i="2" s="1"/>
  <c r="O126" i="2"/>
  <c r="P126" i="2" s="1"/>
  <c r="Q126" i="2" s="1"/>
  <c r="O138" i="2"/>
  <c r="P138" i="2" s="1"/>
  <c r="Q138" i="2" s="1"/>
  <c r="O96" i="2"/>
  <c r="O113" i="2"/>
  <c r="P113" i="2" s="1"/>
  <c r="Q113" i="2" s="1"/>
  <c r="O103" i="2"/>
  <c r="P103" i="2" s="1"/>
  <c r="Q103" i="2" s="1"/>
  <c r="O104" i="2"/>
  <c r="P104" i="2" s="1"/>
  <c r="Q104" i="2" s="1"/>
  <c r="O94" i="2"/>
  <c r="O111" i="2"/>
  <c r="P111" i="2" s="1"/>
  <c r="Q111" i="2" s="1"/>
  <c r="O101" i="2"/>
  <c r="P101" i="2" s="1"/>
  <c r="Q101" i="2" s="1"/>
  <c r="O82" i="2"/>
  <c r="P82" i="2" s="1"/>
  <c r="Q82" i="2" s="1"/>
  <c r="O87" i="2"/>
  <c r="O69" i="2"/>
  <c r="P69" i="2" s="1"/>
  <c r="Q69" i="2" s="1"/>
  <c r="O72" i="2"/>
  <c r="P72" i="2" s="1"/>
  <c r="Q72" i="2" s="1"/>
  <c r="O77" i="2"/>
  <c r="P77" i="2" s="1"/>
  <c r="Q77" i="2" s="1"/>
  <c r="O200" i="2"/>
  <c r="P200" i="2" s="1"/>
  <c r="Q200" i="2" s="1"/>
  <c r="O212" i="2"/>
  <c r="P212" i="2" s="1"/>
  <c r="Q212" i="2" s="1"/>
  <c r="O209" i="2"/>
  <c r="P209" i="2" s="1"/>
  <c r="Q209" i="2" s="1"/>
  <c r="O198" i="2"/>
  <c r="P198" i="2" s="1"/>
  <c r="Q198" i="2" s="1"/>
  <c r="O210" i="2"/>
  <c r="P210" i="2" s="1"/>
  <c r="Q210" i="2" s="1"/>
  <c r="O217" i="2"/>
  <c r="P217" i="2" s="1"/>
  <c r="Q217" i="2" s="1"/>
  <c r="O218" i="2"/>
  <c r="P218" i="2" s="1"/>
  <c r="Q218" i="2" s="1"/>
  <c r="O252" i="2"/>
  <c r="P252" i="2" s="1"/>
  <c r="Q252" i="2" s="1"/>
  <c r="O248" i="2"/>
  <c r="P248" i="2" s="1"/>
  <c r="Q248" i="2" s="1"/>
  <c r="O254" i="2"/>
  <c r="P254" i="2" s="1"/>
  <c r="Q254" i="2" s="1"/>
  <c r="O154" i="2"/>
  <c r="P154" i="2" s="1"/>
  <c r="Q154" i="2" s="1"/>
  <c r="O166" i="2"/>
  <c r="P166" i="2" s="1"/>
  <c r="Q166" i="2" s="1"/>
  <c r="O148" i="2"/>
  <c r="P148" i="2" s="1"/>
  <c r="Q148" i="2" s="1"/>
  <c r="O153" i="2"/>
  <c r="P153" i="2" s="1"/>
  <c r="Q153" i="2" s="1"/>
  <c r="O158" i="2"/>
  <c r="P158" i="2" s="1"/>
  <c r="Q158" i="2" s="1"/>
  <c r="O55" i="2"/>
  <c r="P55" i="2" s="1"/>
  <c r="Q55" i="2" s="1"/>
  <c r="O61" i="2"/>
  <c r="P61" i="2" s="1"/>
  <c r="Q61" i="2" s="1"/>
  <c r="O57" i="2"/>
  <c r="P57" i="2" s="1"/>
  <c r="Q57" i="2" s="1"/>
  <c r="O195" i="2"/>
  <c r="P195" i="2" s="1"/>
  <c r="Q195" i="2" s="1"/>
  <c r="O22" i="2"/>
  <c r="P22" i="2" s="1"/>
  <c r="Q22" i="2" s="1"/>
  <c r="O8" i="2"/>
  <c r="P8" i="2" s="1"/>
  <c r="Q8" i="2" s="1"/>
  <c r="O20" i="2"/>
  <c r="P20" i="2" s="1"/>
  <c r="Q20" i="2" s="1"/>
  <c r="O17" i="2"/>
  <c r="P17" i="2" s="1"/>
  <c r="Q17" i="2" s="1"/>
  <c r="O10" i="2"/>
  <c r="P10" i="2" s="1"/>
  <c r="Q10" i="2" s="1"/>
  <c r="O239" i="2"/>
  <c r="P239" i="2" s="1"/>
  <c r="Q239" i="2" s="1"/>
  <c r="O232" i="2"/>
  <c r="P232" i="2" s="1"/>
  <c r="Q232" i="2" s="1"/>
  <c r="O241" i="2"/>
  <c r="P241" i="2" s="1"/>
  <c r="Q241" i="2" s="1"/>
  <c r="O238" i="2"/>
  <c r="P238" i="2" s="1"/>
  <c r="Q238" i="2" s="1"/>
  <c r="O227" i="2"/>
  <c r="P227" i="2" s="1"/>
  <c r="Q227" i="2" s="1"/>
  <c r="O121" i="2"/>
  <c r="P121" i="2" s="1"/>
  <c r="Q121" i="2" s="1"/>
  <c r="O172" i="2"/>
  <c r="P172" i="2" s="1"/>
  <c r="Q172" i="2" s="1"/>
  <c r="O131" i="2"/>
  <c r="P131" i="2" s="1"/>
  <c r="Q131" i="2" s="1"/>
  <c r="O143" i="2"/>
  <c r="P143" i="2" s="1"/>
  <c r="Q143" i="2" s="1"/>
  <c r="O136" i="2"/>
  <c r="P136" i="2" s="1"/>
  <c r="Q136" i="2" s="1"/>
  <c r="O129" i="2"/>
  <c r="P129" i="2" s="1"/>
  <c r="Q129" i="2" s="1"/>
  <c r="O107" i="2"/>
  <c r="P107" i="2" s="1"/>
  <c r="Q107" i="2" s="1"/>
  <c r="O97" i="2"/>
  <c r="P97" i="2" s="1"/>
  <c r="Q97" i="2" s="1"/>
  <c r="O114" i="2"/>
  <c r="P114" i="2" s="1"/>
  <c r="Q114" i="2" s="1"/>
  <c r="O115" i="2"/>
  <c r="P115" i="2" s="1"/>
  <c r="Q115" i="2" s="1"/>
  <c r="O105" i="2"/>
  <c r="P105" i="2" s="1"/>
  <c r="Q105" i="2" s="1"/>
  <c r="O95" i="2"/>
  <c r="P95" i="2" s="1"/>
  <c r="Q95" i="2" s="1"/>
  <c r="O84" i="2"/>
  <c r="P84" i="2" s="1"/>
  <c r="Q84" i="2" s="1"/>
  <c r="O89" i="2"/>
  <c r="P89" i="2" s="1"/>
  <c r="Q89" i="2" s="1"/>
  <c r="O71" i="2"/>
  <c r="P71" i="2" s="1"/>
  <c r="Q71" i="2" s="1"/>
  <c r="O92" i="2"/>
  <c r="P92" i="2" s="1"/>
  <c r="Q92" i="2" s="1"/>
  <c r="O74" i="2"/>
  <c r="P74" i="2" s="1"/>
  <c r="Q74" i="2" s="1"/>
  <c r="O79" i="2"/>
  <c r="P79" i="2" s="1"/>
  <c r="Q79" i="2" s="1"/>
  <c r="H93" i="8"/>
  <c r="O92" i="1" s="1"/>
  <c r="H128" i="8"/>
  <c r="O127" i="1" s="1"/>
  <c r="H126" i="8"/>
  <c r="O125" i="1" s="1"/>
  <c r="H91" i="8"/>
  <c r="O90" i="1" s="1"/>
  <c r="O203" i="2"/>
  <c r="P203" i="2" s="1"/>
  <c r="Q203" i="2" s="1"/>
  <c r="O215" i="2"/>
  <c r="P215" i="2" s="1"/>
  <c r="Q215" i="2" s="1"/>
  <c r="O208" i="2"/>
  <c r="P208" i="2" s="1"/>
  <c r="Q208" i="2" s="1"/>
  <c r="O205" i="2"/>
  <c r="P205" i="2" s="1"/>
  <c r="Q205" i="2" s="1"/>
  <c r="O220" i="2"/>
  <c r="P220" i="2" s="1"/>
  <c r="Q220" i="2" s="1"/>
  <c r="O245" i="2"/>
  <c r="P245" i="2" s="1"/>
  <c r="Q245" i="2" s="1"/>
  <c r="O251" i="2"/>
  <c r="P251" i="2" s="1"/>
  <c r="Q251" i="2" s="1"/>
  <c r="O247" i="2"/>
  <c r="P247" i="2" s="1"/>
  <c r="Q247" i="2" s="1"/>
  <c r="O156" i="2"/>
  <c r="P156" i="2" s="1"/>
  <c r="Q156" i="2" s="1"/>
  <c r="O161" i="2"/>
  <c r="P161" i="2" s="1"/>
  <c r="Q161" i="2" s="1"/>
  <c r="O150" i="2"/>
  <c r="P150" i="2" s="1"/>
  <c r="Q150" i="2" s="1"/>
  <c r="O155" i="2"/>
  <c r="P155" i="2" s="1"/>
  <c r="Q155" i="2" s="1"/>
  <c r="O160" i="2"/>
  <c r="P160" i="2" s="1"/>
  <c r="Q160" i="2" s="1"/>
  <c r="O165" i="2"/>
  <c r="P165" i="2" s="1"/>
  <c r="Q165" i="2" s="1"/>
  <c r="O65" i="2"/>
  <c r="P65" i="2" s="1"/>
  <c r="Q65" i="2" s="1"/>
  <c r="O64" i="2"/>
  <c r="P64" i="2" s="1"/>
  <c r="Q64" i="2" s="1"/>
  <c r="O60" i="2"/>
  <c r="P60" i="2" s="1"/>
  <c r="Q60" i="2" s="1"/>
  <c r="O7" i="2"/>
  <c r="P7" i="2" s="1"/>
  <c r="Q7" i="2" s="1"/>
  <c r="O28" i="2"/>
  <c r="P28" i="2" s="1"/>
  <c r="Q28" i="2" s="1"/>
  <c r="O256" i="2"/>
  <c r="P256" i="2" s="1"/>
  <c r="Q256" i="2" s="1"/>
  <c r="O192" i="2"/>
  <c r="P192" i="2" s="1"/>
  <c r="Q192" i="2" s="1"/>
  <c r="O222" i="2"/>
  <c r="P222" i="2" s="1"/>
  <c r="Q222" i="2" s="1"/>
  <c r="O177" i="2"/>
  <c r="P177" i="2" s="1"/>
  <c r="Q177" i="2" s="1"/>
  <c r="O182" i="2"/>
  <c r="P182" i="2" s="1"/>
  <c r="Q182" i="2" s="1"/>
  <c r="P255" i="2"/>
  <c r="Q255" i="2" s="1"/>
  <c r="P141" i="2"/>
  <c r="Q141" i="2" s="1"/>
  <c r="O145" i="2"/>
  <c r="P145" i="2" s="1"/>
  <c r="Q145" i="2" s="1"/>
  <c r="O168" i="2"/>
  <c r="P168" i="2" s="1"/>
  <c r="Q168" i="2" s="1"/>
  <c r="O54" i="2"/>
  <c r="P54" i="2" s="1"/>
  <c r="Q54" i="2" s="1"/>
  <c r="O197" i="2"/>
  <c r="P197" i="2" s="1"/>
  <c r="Q197" i="2" s="1"/>
  <c r="O188" i="2"/>
  <c r="P188" i="2" s="1"/>
  <c r="Q188" i="2" s="1"/>
  <c r="O181" i="2"/>
  <c r="P181" i="2" s="1"/>
  <c r="Q181" i="2" s="1"/>
  <c r="O179" i="2"/>
  <c r="P179" i="2" s="1"/>
  <c r="Q179" i="2" s="1"/>
  <c r="P90" i="2"/>
  <c r="Q90" i="2" s="1"/>
  <c r="O124" i="2"/>
  <c r="P124" i="2" s="1"/>
  <c r="Q124" i="2" s="1"/>
  <c r="O93" i="2"/>
  <c r="P93" i="2" s="1"/>
  <c r="Q93" i="2" s="1"/>
  <c r="O193" i="2"/>
  <c r="P193" i="2" s="1"/>
  <c r="Q193" i="2" s="1"/>
  <c r="O216" i="2"/>
  <c r="P216" i="2" s="1"/>
  <c r="Q216" i="2" s="1"/>
  <c r="O68" i="2"/>
  <c r="P68" i="2" s="1"/>
  <c r="Q68" i="2" s="1"/>
  <c r="O180" i="2"/>
  <c r="P180" i="2" s="1"/>
  <c r="Q180" i="2" s="1"/>
  <c r="O178" i="2"/>
  <c r="P178" i="2" s="1"/>
  <c r="Q178" i="2" s="1"/>
  <c r="P67" i="2"/>
  <c r="Q67" i="2" s="1"/>
  <c r="P117" i="2"/>
  <c r="Q117" i="2" s="1"/>
  <c r="O243" i="2"/>
  <c r="P243" i="2" s="1"/>
  <c r="Q243" i="2" s="1"/>
  <c r="O120" i="2"/>
  <c r="P120" i="2" s="1"/>
  <c r="Q120" i="2" s="1"/>
  <c r="O191" i="2"/>
  <c r="P191" i="2" s="1"/>
  <c r="Q191" i="2" s="1"/>
  <c r="O174" i="2"/>
  <c r="P174" i="2" s="1"/>
  <c r="Q174" i="2" s="1"/>
  <c r="O175" i="2"/>
  <c r="P175" i="2" s="1"/>
  <c r="Q175" i="2" s="1"/>
  <c r="O176" i="2"/>
  <c r="P176" i="2" s="1"/>
  <c r="Q176" i="2" s="1"/>
  <c r="P167" i="2"/>
  <c r="Q167" i="2" s="1"/>
  <c r="P123" i="2"/>
  <c r="Q123" i="2" s="1"/>
  <c r="P94" i="2"/>
  <c r="Q94" i="2" s="1"/>
  <c r="P96" i="2"/>
  <c r="Q96" i="2" s="1"/>
  <c r="P87" i="2"/>
  <c r="Q87" i="2" s="1"/>
  <c r="P140" i="2"/>
  <c r="Q140" i="2" s="1"/>
  <c r="O25" i="2"/>
  <c r="P25" i="2" s="1"/>
  <c r="Q25" i="2" s="1"/>
  <c r="O15" i="2"/>
  <c r="P15" i="2" s="1"/>
  <c r="Q15" i="2" s="1"/>
  <c r="O27" i="2"/>
  <c r="P27" i="2" s="1"/>
  <c r="Q27" i="2" s="1"/>
  <c r="H104" i="9" s="1"/>
  <c r="O16" i="2"/>
  <c r="P16" i="2" s="1"/>
  <c r="Q16" i="2" s="1"/>
  <c r="O13" i="2"/>
  <c r="P13" i="2" s="1"/>
  <c r="Q13" i="2" s="1"/>
  <c r="O223" i="2"/>
  <c r="P223" i="2" s="1"/>
  <c r="Q223" i="2" s="1"/>
  <c r="O235" i="2"/>
  <c r="P235" i="2" s="1"/>
  <c r="Q235" i="2" s="1"/>
  <c r="O225" i="2"/>
  <c r="P225" i="2" s="1"/>
  <c r="Q225" i="2" s="1"/>
  <c r="O237" i="2"/>
  <c r="P237" i="2" s="1"/>
  <c r="Q237" i="2" s="1"/>
  <c r="H96" i="9" s="1"/>
  <c r="O234" i="2"/>
  <c r="P234" i="2" s="1"/>
  <c r="Q234" i="2" s="1"/>
  <c r="O189" i="2"/>
  <c r="P189" i="2" s="1"/>
  <c r="Q189" i="2" s="1"/>
  <c r="O169" i="2"/>
  <c r="P169" i="2" s="1"/>
  <c r="Q169" i="2" s="1"/>
  <c r="O134" i="2"/>
  <c r="P134" i="2" s="1"/>
  <c r="Q134" i="2" s="1"/>
  <c r="O127" i="2"/>
  <c r="P127" i="2" s="1"/>
  <c r="Q127" i="2" s="1"/>
  <c r="O139" i="2"/>
  <c r="P139" i="2" s="1"/>
  <c r="Q139" i="2" s="1"/>
  <c r="O132" i="2"/>
  <c r="P132" i="2" s="1"/>
  <c r="Q132" i="2" s="1"/>
  <c r="O125" i="2"/>
  <c r="P125" i="2" s="1"/>
  <c r="Q125" i="2" s="1"/>
  <c r="O118" i="2"/>
  <c r="P118" i="2" s="1"/>
  <c r="Q118" i="2" s="1"/>
  <c r="O108" i="2"/>
  <c r="P108" i="2" s="1"/>
  <c r="Q108" i="2" s="1"/>
  <c r="O98" i="2"/>
  <c r="P98" i="2" s="1"/>
  <c r="Q98" i="2" s="1"/>
  <c r="O99" i="2"/>
  <c r="P99" i="2" s="1"/>
  <c r="Q99" i="2" s="1"/>
  <c r="O116" i="2"/>
  <c r="P116" i="2" s="1"/>
  <c r="Q116" i="2" s="1"/>
  <c r="O106" i="2"/>
  <c r="P106" i="2" s="1"/>
  <c r="Q106" i="2" s="1"/>
  <c r="O91" i="2"/>
  <c r="P91" i="2" s="1"/>
  <c r="Q91" i="2" s="1"/>
  <c r="O73" i="2"/>
  <c r="P73" i="2" s="1"/>
  <c r="Q73" i="2" s="1"/>
  <c r="O78" i="2"/>
  <c r="P78" i="2" s="1"/>
  <c r="Q78" i="2" s="1"/>
  <c r="O76" i="2"/>
  <c r="P76" i="2" s="1"/>
  <c r="Q76" i="2" s="1"/>
  <c r="O81" i="2"/>
  <c r="P81" i="2" s="1"/>
  <c r="Q81" i="2" s="1"/>
  <c r="O86" i="2"/>
  <c r="P86" i="2" s="1"/>
  <c r="Q86" i="2" s="1"/>
  <c r="H127" i="8"/>
  <c r="O126" i="1" s="1"/>
  <c r="H92" i="8"/>
  <c r="O91" i="1" s="1"/>
  <c r="O206" i="2"/>
  <c r="P206" i="2" s="1"/>
  <c r="Q206" i="2" s="1"/>
  <c r="O199" i="2"/>
  <c r="P199" i="2" s="1"/>
  <c r="Q199" i="2" s="1"/>
  <c r="O211" i="2"/>
  <c r="P211" i="2" s="1"/>
  <c r="Q211" i="2" s="1"/>
  <c r="O204" i="2"/>
  <c r="P204" i="2" s="1"/>
  <c r="Q204" i="2" s="1"/>
  <c r="O219" i="2"/>
  <c r="P219" i="2" s="1"/>
  <c r="Q219" i="2" s="1"/>
  <c r="O246" i="2"/>
  <c r="P246" i="2" s="1"/>
  <c r="Q246" i="2" s="1"/>
  <c r="O249" i="2"/>
  <c r="P249" i="2" s="1"/>
  <c r="Q249" i="2" s="1"/>
  <c r="O163" i="2"/>
  <c r="P163" i="2" s="1"/>
  <c r="Q163" i="2" s="1"/>
  <c r="O152" i="2"/>
  <c r="P152" i="2" s="1"/>
  <c r="Q152" i="2" s="1"/>
  <c r="O157" i="2"/>
  <c r="P157" i="2" s="1"/>
  <c r="Q157" i="2" s="1"/>
  <c r="O162" i="2"/>
  <c r="P162" i="2" s="1"/>
  <c r="Q162" i="2" s="1"/>
  <c r="O149" i="2"/>
  <c r="P149" i="2" s="1"/>
  <c r="Q149" i="2" s="1"/>
  <c r="O63" i="2"/>
  <c r="P63" i="2" s="1"/>
  <c r="Q63" i="2" s="1"/>
  <c r="O59" i="2"/>
  <c r="P59" i="2" s="1"/>
  <c r="Q59" i="2" s="1"/>
  <c r="O194" i="2"/>
  <c r="P194" i="2" s="1"/>
  <c r="Q194" i="2" s="1"/>
  <c r="O12" i="2"/>
  <c r="P12" i="2" s="1"/>
  <c r="Q12" i="2" s="1"/>
  <c r="O9" i="2"/>
  <c r="P9" i="2" s="1"/>
  <c r="Q9" i="2" s="1"/>
  <c r="O18" i="2"/>
  <c r="P18" i="2" s="1"/>
  <c r="Q18" i="2" s="1"/>
  <c r="O11" i="2"/>
  <c r="P11" i="2" s="1"/>
  <c r="Q11" i="2" s="1"/>
  <c r="O23" i="2"/>
  <c r="P23" i="2" s="1"/>
  <c r="Q23" i="2" s="1"/>
  <c r="O233" i="2"/>
  <c r="P233" i="2" s="1"/>
  <c r="Q233" i="2" s="1"/>
  <c r="O230" i="2"/>
  <c r="P230" i="2" s="1"/>
  <c r="Q230" i="2" s="1"/>
  <c r="O242" i="2"/>
  <c r="P242" i="2" s="1"/>
  <c r="Q242" i="2" s="1"/>
  <c r="O228" i="2"/>
  <c r="P228" i="2" s="1"/>
  <c r="Q228" i="2" s="1"/>
  <c r="O240" i="2"/>
  <c r="P240" i="2" s="1"/>
  <c r="Q240" i="2" s="1"/>
  <c r="O190" i="2"/>
  <c r="P190" i="2" s="1"/>
  <c r="Q190" i="2" s="1"/>
  <c r="O171" i="2"/>
  <c r="P171" i="2" s="1"/>
  <c r="Q171" i="2" s="1"/>
  <c r="O144" i="2"/>
  <c r="P144" i="2" s="1"/>
  <c r="Q144" i="2" s="1"/>
  <c r="O137" i="2"/>
  <c r="P137" i="2" s="1"/>
  <c r="Q137" i="2" s="1"/>
  <c r="O130" i="2"/>
  <c r="P130" i="2" s="1"/>
  <c r="Q130" i="2" s="1"/>
  <c r="O142" i="2"/>
  <c r="P142" i="2" s="1"/>
  <c r="Q142" i="2" s="1"/>
  <c r="O135" i="2"/>
  <c r="P135" i="2" s="1"/>
  <c r="Q135" i="2" s="1"/>
  <c r="O112" i="2"/>
  <c r="P112" i="2" s="1"/>
  <c r="Q112" i="2" s="1"/>
  <c r="O102" i="2"/>
  <c r="P102" i="2" s="1"/>
  <c r="Q102" i="2" s="1"/>
  <c r="O119" i="2"/>
  <c r="P119" i="2" s="1"/>
  <c r="Q119" i="2" s="1"/>
  <c r="O109" i="2"/>
  <c r="P109" i="2" s="1"/>
  <c r="Q109" i="2" s="1"/>
  <c r="O110" i="2"/>
  <c r="P110" i="2" s="1"/>
  <c r="Q110" i="2" s="1"/>
  <c r="O100" i="2"/>
  <c r="P100" i="2" s="1"/>
  <c r="Q100" i="2" s="1"/>
  <c r="O75" i="2"/>
  <c r="P75" i="2" s="1"/>
  <c r="Q75" i="2" s="1"/>
  <c r="O80" i="2"/>
  <c r="P80" i="2" s="1"/>
  <c r="Q80" i="2" s="1"/>
  <c r="O85" i="2"/>
  <c r="P85" i="2" s="1"/>
  <c r="Q85" i="2" s="1"/>
  <c r="O83" i="2"/>
  <c r="P83" i="2" s="1"/>
  <c r="Q83" i="2" s="1"/>
  <c r="O88" i="2"/>
  <c r="P88" i="2" s="1"/>
  <c r="Q88" i="2" s="1"/>
  <c r="H116" i="9" s="1"/>
  <c r="O70" i="2"/>
  <c r="P70" i="2" s="1"/>
  <c r="Q70" i="2" s="1"/>
  <c r="H125" i="8"/>
  <c r="O124" i="1" s="1"/>
  <c r="H90" i="8"/>
  <c r="O89" i="1" s="1"/>
  <c r="H130" i="8"/>
  <c r="O129" i="1" s="1"/>
  <c r="H95" i="8"/>
  <c r="O94" i="1" s="1"/>
  <c r="O201" i="2"/>
  <c r="P201" i="2" s="1"/>
  <c r="Q201" i="2" s="1"/>
  <c r="O213" i="2"/>
  <c r="P213" i="2" s="1"/>
  <c r="Q213" i="2" s="1"/>
  <c r="O202" i="2"/>
  <c r="P202" i="2" s="1"/>
  <c r="Q202" i="2" s="1"/>
  <c r="O214" i="2"/>
  <c r="P214" i="2" s="1"/>
  <c r="Q214" i="2" s="1"/>
  <c r="O207" i="2"/>
  <c r="P207" i="2" s="1"/>
  <c r="Q207" i="2" s="1"/>
  <c r="O221" i="2"/>
  <c r="P221" i="2" s="1"/>
  <c r="Q221" i="2" s="1"/>
  <c r="O250" i="2"/>
  <c r="P250" i="2" s="1"/>
  <c r="Q250" i="2" s="1"/>
  <c r="O253" i="2"/>
  <c r="P253" i="2" s="1"/>
  <c r="Q253" i="2" s="1"/>
  <c r="O244" i="2"/>
  <c r="P244" i="2" s="1"/>
  <c r="Q244" i="2" s="1"/>
  <c r="O147" i="2"/>
  <c r="P147" i="2" s="1"/>
  <c r="Q147" i="2" s="1"/>
  <c r="O159" i="2"/>
  <c r="P159" i="2" s="1"/>
  <c r="Q159" i="2" s="1"/>
  <c r="O164" i="2"/>
  <c r="P164" i="2" s="1"/>
  <c r="Q164" i="2" s="1"/>
  <c r="O146" i="2"/>
  <c r="P146" i="2" s="1"/>
  <c r="Q146" i="2" s="1"/>
  <c r="O151" i="2"/>
  <c r="P151" i="2" s="1"/>
  <c r="Q151" i="2" s="1"/>
  <c r="O56" i="2"/>
  <c r="P56" i="2" s="1"/>
  <c r="Q56" i="2" s="1"/>
  <c r="O66" i="2"/>
  <c r="P66" i="2" s="1"/>
  <c r="Q66" i="2" s="1"/>
  <c r="O62" i="2"/>
  <c r="P62" i="2" s="1"/>
  <c r="Q62" i="2" s="1"/>
  <c r="O58" i="2"/>
  <c r="P58" i="2" s="1"/>
  <c r="Q58" i="2" s="1"/>
  <c r="O196" i="2"/>
  <c r="P196" i="2" s="1"/>
  <c r="Q196" i="2" s="1"/>
  <c r="O19" i="2"/>
  <c r="P19" i="2" s="1"/>
  <c r="Q19" i="2" s="1"/>
  <c r="O24" i="2"/>
  <c r="P24" i="2" s="1"/>
  <c r="Q24" i="2" s="1"/>
  <c r="O21" i="2"/>
  <c r="P21" i="2" s="1"/>
  <c r="Q21" i="2" s="1"/>
  <c r="O14" i="2"/>
  <c r="P14" i="2" s="1"/>
  <c r="Q14" i="2" s="1"/>
  <c r="O26" i="2"/>
  <c r="P26" i="2" s="1"/>
  <c r="Q26" i="2" s="1"/>
  <c r="O236" i="2"/>
  <c r="P236" i="2" s="1"/>
  <c r="Q236" i="2" s="1"/>
  <c r="O229" i="2"/>
  <c r="P229" i="2" s="1"/>
  <c r="Q229" i="2" s="1"/>
  <c r="O226" i="2"/>
  <c r="P226" i="2" s="1"/>
  <c r="Q226" i="2" s="1"/>
  <c r="O231" i="2"/>
  <c r="P231" i="2" s="1"/>
  <c r="Q231" i="2" s="1"/>
  <c r="O224" i="2"/>
  <c r="P224" i="2" s="1"/>
  <c r="Q224" i="2" s="1"/>
  <c r="O122" i="2"/>
  <c r="P122" i="2" s="1"/>
  <c r="Q122" i="2" s="1"/>
  <c r="O173" i="2"/>
  <c r="P173" i="2" s="1"/>
  <c r="Q173" i="2" s="1"/>
  <c r="O170" i="2"/>
  <c r="P170" i="2" s="1"/>
  <c r="Q170" i="2" s="1"/>
  <c r="H40" i="9" l="1"/>
  <c r="H41" i="9"/>
  <c r="AA68" i="1"/>
  <c r="Y68" i="1"/>
  <c r="BH69" i="8"/>
  <c r="K64" i="10"/>
  <c r="R69" i="8"/>
  <c r="BI69" i="8"/>
  <c r="P69" i="8"/>
  <c r="O69" i="8"/>
  <c r="L64" i="10"/>
  <c r="BG69" i="8"/>
  <c r="BF69" i="8"/>
  <c r="U69" i="8"/>
  <c r="I64" i="10"/>
  <c r="H64" i="10"/>
  <c r="BE69" i="8"/>
  <c r="G64" i="10"/>
  <c r="T69" i="8"/>
  <c r="Q69" i="8"/>
  <c r="BC69" i="8"/>
  <c r="J64" i="10"/>
  <c r="S69" i="8"/>
  <c r="M64" i="10"/>
  <c r="BD69" i="8"/>
  <c r="Q64" i="10"/>
  <c r="W69" i="8"/>
  <c r="BN69" i="8"/>
  <c r="BJ69" i="8"/>
  <c r="Y69" i="8"/>
  <c r="BM69" i="8"/>
  <c r="X69" i="8"/>
  <c r="N64" i="10"/>
  <c r="P64" i="10"/>
  <c r="BK69" i="8"/>
  <c r="V69" i="8"/>
  <c r="O64" i="10"/>
  <c r="R64" i="10"/>
  <c r="Z69" i="8"/>
  <c r="BL69" i="8"/>
  <c r="H63" i="9"/>
  <c r="H27" i="9"/>
  <c r="H99" i="9"/>
  <c r="H79" i="9"/>
  <c r="H81" i="9"/>
  <c r="H74" i="9"/>
  <c r="H73" i="9"/>
  <c r="H39" i="9"/>
  <c r="H38" i="9"/>
  <c r="H43" i="9"/>
  <c r="H42" i="9"/>
  <c r="H11" i="9"/>
  <c r="H29" i="9"/>
  <c r="H13" i="9"/>
  <c r="H22" i="9"/>
  <c r="H35" i="9"/>
  <c r="H102" i="9"/>
  <c r="H54" i="9"/>
  <c r="H47" i="9"/>
  <c r="H10" i="9"/>
  <c r="H18" i="9"/>
  <c r="H98" i="9"/>
  <c r="H23" i="9"/>
  <c r="H86" i="9"/>
  <c r="H121" i="9"/>
  <c r="H37" i="9"/>
  <c r="H30" i="9"/>
  <c r="H76" i="9"/>
  <c r="H111" i="9"/>
  <c r="H24" i="9"/>
  <c r="H25" i="9"/>
  <c r="H101" i="9"/>
  <c r="H84" i="9"/>
  <c r="H119" i="9"/>
  <c r="H67" i="9"/>
  <c r="H106" i="9"/>
  <c r="H108" i="9"/>
  <c r="H107" i="9"/>
  <c r="H69" i="9"/>
  <c r="H71" i="9"/>
  <c r="H72" i="9"/>
  <c r="H70" i="9"/>
  <c r="H109" i="9"/>
  <c r="H19" i="9"/>
  <c r="H57" i="9"/>
  <c r="H100" i="9"/>
  <c r="H32" i="9"/>
  <c r="H124" i="9"/>
  <c r="H89" i="9"/>
  <c r="H58" i="9"/>
  <c r="H33" i="9"/>
  <c r="H36" i="9"/>
  <c r="H53" i="9"/>
  <c r="H12" i="9"/>
  <c r="H15" i="9"/>
  <c r="H20" i="9"/>
  <c r="H17" i="9"/>
  <c r="H90" i="9"/>
  <c r="H91" i="9"/>
  <c r="H93" i="9"/>
  <c r="H94" i="9"/>
  <c r="H95" i="9"/>
  <c r="H92" i="9"/>
  <c r="H87" i="9"/>
  <c r="H122" i="9"/>
  <c r="H48" i="9"/>
  <c r="H120" i="9"/>
  <c r="H85" i="9"/>
  <c r="H110" i="9"/>
  <c r="H75" i="9"/>
  <c r="H64" i="9"/>
  <c r="S64" i="10" l="1"/>
  <c r="BQ69" i="8"/>
  <c r="BR69" i="8"/>
  <c r="BT69" i="8"/>
  <c r="BV69" i="8"/>
  <c r="BP69" i="8"/>
  <c r="BS69" i="8"/>
  <c r="BU69" i="8"/>
  <c r="BX69" i="8"/>
  <c r="BY69" i="8"/>
  <c r="CA69" i="8"/>
  <c r="BW69" i="8"/>
  <c r="BZ69" i="8"/>
  <c r="H125" i="9"/>
  <c r="L29" i="2" l="1"/>
  <c r="H95" i="4"/>
  <c r="H100" i="4" l="1"/>
  <c r="K88" i="4" l="1"/>
  <c r="K89" i="4" l="1"/>
  <c r="F165" i="13" l="1"/>
  <c r="F166" i="13"/>
  <c r="D165" i="13"/>
  <c r="D166" i="13"/>
  <c r="AA30" i="13" s="1"/>
  <c r="F189" i="2"/>
  <c r="F190" i="2"/>
  <c r="D190" i="2"/>
  <c r="D189" i="2"/>
  <c r="K71" i="4"/>
  <c r="K83" i="4"/>
  <c r="K87" i="4"/>
  <c r="H87" i="8" l="1"/>
  <c r="O86" i="1" s="1"/>
  <c r="H122" i="8"/>
  <c r="O121" i="1" s="1"/>
  <c r="O75" i="4"/>
  <c r="O32" i="4"/>
  <c r="O79" i="4"/>
  <c r="O89" i="4"/>
  <c r="O69" i="4"/>
  <c r="O71" i="4"/>
  <c r="O92" i="4"/>
  <c r="O43" i="4"/>
  <c r="O45" i="4"/>
  <c r="O86" i="4"/>
  <c r="O52" i="4"/>
  <c r="O42" i="4"/>
  <c r="O21" i="4"/>
  <c r="O40" i="4"/>
  <c r="O55" i="4"/>
  <c r="O23" i="4"/>
  <c r="O25" i="4"/>
  <c r="O54" i="4"/>
  <c r="O57" i="4"/>
  <c r="O22" i="4"/>
  <c r="O36" i="4"/>
  <c r="O17" i="4"/>
  <c r="O39" i="4"/>
  <c r="O76" i="4"/>
  <c r="O81" i="4"/>
  <c r="O35" i="4"/>
  <c r="O88" i="4"/>
  <c r="O74" i="4"/>
  <c r="O94" i="4"/>
  <c r="O11" i="4"/>
  <c r="O20" i="4"/>
  <c r="O90" i="4"/>
  <c r="O27" i="4"/>
  <c r="O49" i="4"/>
  <c r="O9" i="4"/>
  <c r="O10" i="4"/>
  <c r="O26" i="4"/>
  <c r="O48" i="4"/>
  <c r="O59" i="4"/>
  <c r="O61" i="4"/>
  <c r="O8" i="4"/>
  <c r="O29" i="4"/>
  <c r="O58" i="4"/>
  <c r="O93" i="4"/>
  <c r="O7" i="4"/>
  <c r="O91" i="4"/>
  <c r="O31" i="4"/>
  <c r="O78" i="4"/>
  <c r="O83" i="4"/>
  <c r="O77" i="4"/>
  <c r="O72" i="4"/>
  <c r="O73" i="4"/>
  <c r="O50" i="4"/>
  <c r="O41" i="4"/>
  <c r="O60" i="4"/>
  <c r="O63" i="4"/>
  <c r="O5" i="4"/>
  <c r="O34" i="4"/>
  <c r="O37" i="4"/>
  <c r="O62" i="4"/>
  <c r="O33" i="4"/>
  <c r="O56" i="4"/>
  <c r="O12" i="4"/>
  <c r="O47" i="4"/>
  <c r="O65" i="4"/>
  <c r="O13" i="4"/>
  <c r="O15" i="4"/>
  <c r="O46" i="4"/>
  <c r="O30" i="4"/>
  <c r="O80" i="4"/>
  <c r="O70" i="4"/>
  <c r="O82" i="4"/>
  <c r="O84" i="4"/>
  <c r="O87" i="4"/>
  <c r="O44" i="4"/>
  <c r="O6" i="4"/>
  <c r="O38" i="4"/>
  <c r="O64" i="4"/>
  <c r="O68" i="4"/>
  <c r="O67" i="4"/>
  <c r="O85" i="4"/>
  <c r="O19" i="4"/>
  <c r="O66" i="4"/>
  <c r="O16" i="4"/>
  <c r="O18" i="4"/>
  <c r="O24" i="4"/>
  <c r="O14" i="4"/>
  <c r="O51" i="4"/>
  <c r="O53" i="4"/>
  <c r="O28" i="4"/>
  <c r="K84" i="4"/>
  <c r="K70" i="4"/>
  <c r="F162" i="13" l="1"/>
  <c r="F160" i="13"/>
  <c r="F158" i="13"/>
  <c r="F156" i="13"/>
  <c r="F154" i="13"/>
  <c r="F152" i="13"/>
  <c r="F163" i="13"/>
  <c r="F159" i="13"/>
  <c r="F155" i="13"/>
  <c r="F151" i="13"/>
  <c r="F161" i="13"/>
  <c r="F157" i="13"/>
  <c r="F153" i="13"/>
  <c r="D163" i="13"/>
  <c r="D155" i="13"/>
  <c r="D160" i="13"/>
  <c r="AA25" i="13" s="1"/>
  <c r="D152" i="13"/>
  <c r="D161" i="13"/>
  <c r="AA26" i="13" s="1"/>
  <c r="D153" i="13"/>
  <c r="AA17" i="13" s="1"/>
  <c r="D158" i="13"/>
  <c r="AA22" i="13" s="1"/>
  <c r="D159" i="13"/>
  <c r="AA23" i="13" s="1"/>
  <c r="D151" i="13"/>
  <c r="D156" i="13"/>
  <c r="D157" i="13"/>
  <c r="AA21" i="13" s="1"/>
  <c r="D162" i="13"/>
  <c r="AA27" i="13" s="1"/>
  <c r="D154" i="13"/>
  <c r="AA19" i="13" s="1"/>
  <c r="G197" i="13"/>
  <c r="G195" i="13"/>
  <c r="G193" i="13"/>
  <c r="G196" i="13"/>
  <c r="G194" i="13"/>
  <c r="G166" i="13"/>
  <c r="G165" i="13"/>
  <c r="G67" i="13"/>
  <c r="G66" i="13"/>
  <c r="G64" i="13"/>
  <c r="G62" i="13"/>
  <c r="G60" i="13"/>
  <c r="G58" i="13"/>
  <c r="G56" i="13"/>
  <c r="G54" i="13"/>
  <c r="G52" i="13"/>
  <c r="G50" i="13"/>
  <c r="G48" i="13"/>
  <c r="G46" i="13"/>
  <c r="G57" i="13"/>
  <c r="G51" i="13"/>
  <c r="G68" i="13"/>
  <c r="G59" i="13"/>
  <c r="G53" i="13"/>
  <c r="G49" i="13"/>
  <c r="G45" i="13"/>
  <c r="G65" i="13"/>
  <c r="G63" i="13"/>
  <c r="G61" i="13"/>
  <c r="G55" i="13"/>
  <c r="G47" i="13"/>
  <c r="G15" i="13"/>
  <c r="G26" i="13"/>
  <c r="G24" i="13"/>
  <c r="G22" i="13"/>
  <c r="G20" i="13"/>
  <c r="G18" i="13"/>
  <c r="G16" i="13"/>
  <c r="G14" i="13"/>
  <c r="G12" i="13"/>
  <c r="G10" i="13"/>
  <c r="G8" i="13"/>
  <c r="G25" i="13"/>
  <c r="G7" i="13"/>
  <c r="G27" i="13"/>
  <c r="G23" i="13"/>
  <c r="G19" i="13"/>
  <c r="G11" i="13"/>
  <c r="G21" i="13"/>
  <c r="G17" i="13"/>
  <c r="G13" i="13"/>
  <c r="G9" i="13"/>
  <c r="G191" i="13"/>
  <c r="G189" i="13"/>
  <c r="G187" i="13"/>
  <c r="G185" i="13"/>
  <c r="G183" i="13"/>
  <c r="G181" i="13"/>
  <c r="G179" i="13"/>
  <c r="G177" i="13"/>
  <c r="G175" i="13"/>
  <c r="G190" i="13"/>
  <c r="G182" i="13"/>
  <c r="G174" i="13"/>
  <c r="G184" i="13"/>
  <c r="G176" i="13"/>
  <c r="G186" i="13"/>
  <c r="G178" i="13"/>
  <c r="G188" i="13"/>
  <c r="G180" i="13"/>
  <c r="G31" i="2"/>
  <c r="G35" i="2"/>
  <c r="G39" i="2"/>
  <c r="G43" i="2"/>
  <c r="G47" i="2"/>
  <c r="G51" i="2"/>
  <c r="G32" i="2"/>
  <c r="G36" i="2"/>
  <c r="G40" i="2"/>
  <c r="G44" i="2"/>
  <c r="G48" i="2"/>
  <c r="G52" i="2"/>
  <c r="G33" i="2"/>
  <c r="G37" i="2"/>
  <c r="G41" i="2"/>
  <c r="G45" i="2"/>
  <c r="G49" i="2"/>
  <c r="G53" i="2"/>
  <c r="G34" i="2"/>
  <c r="G42" i="2"/>
  <c r="G50" i="2"/>
  <c r="G30" i="2"/>
  <c r="G38" i="2"/>
  <c r="G46" i="2"/>
  <c r="G29" i="13"/>
  <c r="H29" i="13" s="1"/>
  <c r="G120" i="13"/>
  <c r="G118" i="13"/>
  <c r="G117" i="13"/>
  <c r="G115" i="13"/>
  <c r="G113" i="13"/>
  <c r="G111" i="13"/>
  <c r="G119" i="13"/>
  <c r="G116" i="13"/>
  <c r="G114" i="13"/>
  <c r="G112" i="13"/>
  <c r="G110" i="13"/>
  <c r="G108" i="13"/>
  <c r="G106" i="13"/>
  <c r="G104" i="13"/>
  <c r="G102" i="13"/>
  <c r="G107" i="13"/>
  <c r="G109" i="13"/>
  <c r="G105" i="13"/>
  <c r="G101" i="13"/>
  <c r="G103" i="13"/>
  <c r="G231" i="13"/>
  <c r="G229" i="13"/>
  <c r="G227" i="13"/>
  <c r="G225" i="13"/>
  <c r="G223" i="13"/>
  <c r="G221" i="13"/>
  <c r="G230" i="13"/>
  <c r="G228" i="13"/>
  <c r="G226" i="13"/>
  <c r="G224" i="13"/>
  <c r="G222" i="13"/>
  <c r="G220" i="13"/>
  <c r="G149" i="13"/>
  <c r="G147" i="13"/>
  <c r="G145" i="13"/>
  <c r="G148" i="13"/>
  <c r="G146" i="13"/>
  <c r="G43" i="13"/>
  <c r="G41" i="13"/>
  <c r="G39" i="13"/>
  <c r="G37" i="13"/>
  <c r="G35" i="13"/>
  <c r="G33" i="13"/>
  <c r="G31" i="13"/>
  <c r="G42" i="13"/>
  <c r="G40" i="13"/>
  <c r="G36" i="13"/>
  <c r="G34" i="13"/>
  <c r="G38" i="13"/>
  <c r="G32" i="13"/>
  <c r="G94" i="13"/>
  <c r="G93" i="13"/>
  <c r="G91" i="13"/>
  <c r="G89" i="13"/>
  <c r="G87" i="13"/>
  <c r="G85" i="13"/>
  <c r="G83" i="13"/>
  <c r="G81" i="13"/>
  <c r="G79" i="13"/>
  <c r="G77" i="13"/>
  <c r="G75" i="13"/>
  <c r="G73" i="13"/>
  <c r="G71" i="13"/>
  <c r="G76" i="13"/>
  <c r="G95" i="13"/>
  <c r="G92" i="13"/>
  <c r="G90" i="13"/>
  <c r="G88" i="13"/>
  <c r="G86" i="13"/>
  <c r="G84" i="13"/>
  <c r="G82" i="13"/>
  <c r="G80" i="13"/>
  <c r="G78" i="13"/>
  <c r="G74" i="13"/>
  <c r="G72" i="13"/>
  <c r="G70" i="13"/>
  <c r="G162" i="13"/>
  <c r="G160" i="13"/>
  <c r="G158" i="13"/>
  <c r="G156" i="13"/>
  <c r="G154" i="13"/>
  <c r="G152" i="13"/>
  <c r="G163" i="13"/>
  <c r="G161" i="13"/>
  <c r="G159" i="13"/>
  <c r="G157" i="13"/>
  <c r="G155" i="13"/>
  <c r="G153" i="13"/>
  <c r="G151" i="13"/>
  <c r="G142" i="13"/>
  <c r="G140" i="13"/>
  <c r="G138" i="13"/>
  <c r="G136" i="13"/>
  <c r="G134" i="13"/>
  <c r="G132" i="13"/>
  <c r="G130" i="13"/>
  <c r="G128" i="13"/>
  <c r="G126" i="13"/>
  <c r="G124" i="13"/>
  <c r="G122" i="13"/>
  <c r="G143" i="13"/>
  <c r="G141" i="13"/>
  <c r="G139" i="13"/>
  <c r="G137" i="13"/>
  <c r="G135" i="13"/>
  <c r="G133" i="13"/>
  <c r="G131" i="13"/>
  <c r="G129" i="13"/>
  <c r="G127" i="13"/>
  <c r="G125" i="13"/>
  <c r="G123" i="13"/>
  <c r="G170" i="13"/>
  <c r="G172" i="13"/>
  <c r="G171" i="13"/>
  <c r="G217" i="13"/>
  <c r="G215" i="13"/>
  <c r="G213" i="13"/>
  <c r="G211" i="13"/>
  <c r="G209" i="13"/>
  <c r="G207" i="13"/>
  <c r="G205" i="13"/>
  <c r="G203" i="13"/>
  <c r="G201" i="13"/>
  <c r="G199" i="13"/>
  <c r="G218" i="13"/>
  <c r="G210" i="13"/>
  <c r="G202" i="13"/>
  <c r="H202" i="13" s="1"/>
  <c r="I202" i="13" s="1"/>
  <c r="J202" i="13" s="1"/>
  <c r="G212" i="13"/>
  <c r="G204" i="13"/>
  <c r="G214" i="13"/>
  <c r="G206" i="13"/>
  <c r="H206" i="13" s="1"/>
  <c r="I206" i="13" s="1"/>
  <c r="J206" i="13" s="1"/>
  <c r="G216" i="13"/>
  <c r="G208" i="13"/>
  <c r="G200" i="13"/>
  <c r="G186" i="2"/>
  <c r="G184" i="2"/>
  <c r="G185" i="2"/>
  <c r="G183" i="2"/>
  <c r="G187" i="2"/>
  <c r="F187" i="2"/>
  <c r="F185" i="2"/>
  <c r="F183" i="2"/>
  <c r="F186" i="2"/>
  <c r="F184" i="2"/>
  <c r="D187" i="2"/>
  <c r="H73" i="8" s="1"/>
  <c r="O72" i="1" s="1"/>
  <c r="D184" i="2"/>
  <c r="D185" i="2"/>
  <c r="D183" i="2"/>
  <c r="D186" i="2"/>
  <c r="G210" i="2"/>
  <c r="G199" i="2"/>
  <c r="G215" i="2"/>
  <c r="G213" i="2"/>
  <c r="G198" i="2"/>
  <c r="G214" i="2"/>
  <c r="G203" i="2"/>
  <c r="G201" i="2"/>
  <c r="G200" i="2"/>
  <c r="G212" i="2"/>
  <c r="G202" i="2"/>
  <c r="G204" i="2"/>
  <c r="G207" i="2"/>
  <c r="G205" i="2"/>
  <c r="G208" i="2"/>
  <c r="G206" i="2"/>
  <c r="G209" i="2"/>
  <c r="G211" i="2"/>
  <c r="G122" i="2"/>
  <c r="G123" i="2"/>
  <c r="G121" i="2"/>
  <c r="G125" i="2"/>
  <c r="G141" i="2"/>
  <c r="G130" i="2"/>
  <c r="G128" i="2"/>
  <c r="G144" i="2"/>
  <c r="G129" i="2"/>
  <c r="G131" i="2"/>
  <c r="G134" i="2"/>
  <c r="G132" i="2"/>
  <c r="G127" i="2"/>
  <c r="G133" i="2"/>
  <c r="G143" i="2"/>
  <c r="G138" i="2"/>
  <c r="G136" i="2"/>
  <c r="G135" i="2"/>
  <c r="G137" i="2"/>
  <c r="G126" i="2"/>
  <c r="G142" i="2"/>
  <c r="G140" i="2"/>
  <c r="G139" i="2"/>
  <c r="G252" i="2"/>
  <c r="G245" i="2"/>
  <c r="G254" i="2"/>
  <c r="G250" i="2"/>
  <c r="G247" i="2"/>
  <c r="G249" i="2"/>
  <c r="G244" i="2"/>
  <c r="G251" i="2"/>
  <c r="G253" i="2"/>
  <c r="G248" i="2"/>
  <c r="G255" i="2"/>
  <c r="G246" i="2"/>
  <c r="G173" i="2"/>
  <c r="G170" i="2"/>
  <c r="G172" i="2"/>
  <c r="G169" i="2"/>
  <c r="G171" i="2"/>
  <c r="F178" i="2"/>
  <c r="F176" i="2"/>
  <c r="D181" i="2"/>
  <c r="F182" i="2"/>
  <c r="F180" i="2"/>
  <c r="D180" i="2"/>
  <c r="D177" i="2"/>
  <c r="F175" i="2"/>
  <c r="F177" i="2"/>
  <c r="D178" i="2"/>
  <c r="F179" i="2"/>
  <c r="F181" i="2"/>
  <c r="D182" i="2"/>
  <c r="D176" i="2"/>
  <c r="D175" i="2"/>
  <c r="H29" i="8" s="1"/>
  <c r="D179" i="2"/>
  <c r="H41" i="8" s="1"/>
  <c r="G194" i="2"/>
  <c r="G196" i="2"/>
  <c r="G195" i="2"/>
  <c r="G226" i="2"/>
  <c r="G228" i="2"/>
  <c r="G223" i="2"/>
  <c r="G239" i="2"/>
  <c r="G237" i="2"/>
  <c r="G230" i="2"/>
  <c r="G232" i="2"/>
  <c r="G227" i="2"/>
  <c r="G225" i="2"/>
  <c r="G241" i="2"/>
  <c r="G224" i="2"/>
  <c r="G234" i="2"/>
  <c r="G236" i="2"/>
  <c r="G231" i="2"/>
  <c r="G229" i="2"/>
  <c r="G238" i="2"/>
  <c r="G233" i="2"/>
  <c r="G242" i="2"/>
  <c r="G240" i="2"/>
  <c r="G235" i="2"/>
  <c r="G61" i="2"/>
  <c r="G67" i="2"/>
  <c r="G56" i="2"/>
  <c r="G65" i="2"/>
  <c r="G58" i="2"/>
  <c r="G60" i="2"/>
  <c r="G57" i="2"/>
  <c r="G63" i="2"/>
  <c r="G55" i="2"/>
  <c r="G62" i="2"/>
  <c r="G64" i="2"/>
  <c r="G66" i="2"/>
  <c r="G59" i="2"/>
  <c r="G97" i="2"/>
  <c r="G113" i="2"/>
  <c r="G111" i="2"/>
  <c r="G106" i="2"/>
  <c r="G96" i="2"/>
  <c r="G112" i="2"/>
  <c r="G115" i="2"/>
  <c r="G101" i="2"/>
  <c r="G117" i="2"/>
  <c r="G94" i="2"/>
  <c r="G110" i="2"/>
  <c r="G100" i="2"/>
  <c r="G116" i="2"/>
  <c r="G119" i="2"/>
  <c r="G105" i="2"/>
  <c r="G95" i="2"/>
  <c r="G98" i="2"/>
  <c r="G114" i="2"/>
  <c r="G104" i="2"/>
  <c r="G99" i="2"/>
  <c r="G109" i="2"/>
  <c r="G103" i="2"/>
  <c r="G102" i="2"/>
  <c r="G118" i="2"/>
  <c r="G108" i="2"/>
  <c r="G107" i="2"/>
  <c r="G177" i="2"/>
  <c r="G182" i="2"/>
  <c r="G181" i="2"/>
  <c r="G176" i="2"/>
  <c r="G175" i="2"/>
  <c r="G180" i="2"/>
  <c r="G178" i="2"/>
  <c r="G179" i="2"/>
  <c r="G161" i="2"/>
  <c r="G146" i="2"/>
  <c r="G162" i="2"/>
  <c r="G156" i="2"/>
  <c r="G155" i="2"/>
  <c r="G149" i="2"/>
  <c r="G165" i="2"/>
  <c r="G150" i="2"/>
  <c r="G166" i="2"/>
  <c r="G160" i="2"/>
  <c r="G159" i="2"/>
  <c r="G153" i="2"/>
  <c r="G151" i="2"/>
  <c r="G154" i="2"/>
  <c r="G148" i="2"/>
  <c r="G164" i="2"/>
  <c r="G167" i="2"/>
  <c r="G157" i="2"/>
  <c r="G163" i="2"/>
  <c r="G158" i="2"/>
  <c r="G152" i="2"/>
  <c r="G147" i="2"/>
  <c r="G218" i="2"/>
  <c r="G221" i="2"/>
  <c r="G220" i="2"/>
  <c r="G219" i="2"/>
  <c r="G217" i="2"/>
  <c r="G190" i="2"/>
  <c r="G189" i="2"/>
  <c r="G73" i="2"/>
  <c r="G89" i="2"/>
  <c r="G70" i="2"/>
  <c r="G86" i="2"/>
  <c r="G80" i="2"/>
  <c r="G71" i="2"/>
  <c r="G77" i="2"/>
  <c r="G75" i="2"/>
  <c r="G74" i="2"/>
  <c r="G90" i="2"/>
  <c r="G84" i="2"/>
  <c r="G83" i="2"/>
  <c r="G81" i="2"/>
  <c r="G79" i="2"/>
  <c r="G78" i="2"/>
  <c r="G72" i="2"/>
  <c r="G88" i="2"/>
  <c r="G91" i="2"/>
  <c r="G69" i="2"/>
  <c r="G85" i="2"/>
  <c r="G87" i="2"/>
  <c r="G82" i="2"/>
  <c r="G76" i="2"/>
  <c r="G92" i="2"/>
  <c r="G13" i="2"/>
  <c r="G11" i="2"/>
  <c r="G27" i="2"/>
  <c r="G22" i="2"/>
  <c r="G16" i="2"/>
  <c r="G17" i="2"/>
  <c r="G15" i="2"/>
  <c r="G10" i="2"/>
  <c r="G26" i="2"/>
  <c r="G20" i="2"/>
  <c r="G21" i="2"/>
  <c r="G19" i="2"/>
  <c r="G14" i="2"/>
  <c r="G8" i="2"/>
  <c r="G24" i="2"/>
  <c r="G9" i="2"/>
  <c r="G25" i="2"/>
  <c r="G23" i="2"/>
  <c r="G18" i="2"/>
  <c r="G12" i="2"/>
  <c r="G7" i="2"/>
  <c r="G29" i="2"/>
  <c r="H209" i="13" l="1"/>
  <c r="I209" i="13" s="1"/>
  <c r="J209" i="13" s="1"/>
  <c r="H201" i="13"/>
  <c r="I201" i="13" s="1"/>
  <c r="J201" i="13" s="1"/>
  <c r="H139" i="13"/>
  <c r="I139" i="13" s="1"/>
  <c r="J139" i="13" s="1"/>
  <c r="H155" i="13"/>
  <c r="I155" i="13" s="1"/>
  <c r="J155" i="13" s="1"/>
  <c r="H72" i="13"/>
  <c r="I72" i="13" s="1"/>
  <c r="J72" i="13" s="1"/>
  <c r="H71" i="13"/>
  <c r="I71" i="13" s="1"/>
  <c r="J71" i="13" s="1"/>
  <c r="H87" i="13"/>
  <c r="I87" i="13" s="1"/>
  <c r="J87" i="13" s="1"/>
  <c r="H36" i="13"/>
  <c r="I36" i="13" s="1"/>
  <c r="J36" i="13" s="1"/>
  <c r="H41" i="13"/>
  <c r="I41" i="13" s="1"/>
  <c r="J41" i="13" s="1"/>
  <c r="H222" i="13"/>
  <c r="I222" i="13" s="1"/>
  <c r="J222" i="13" s="1"/>
  <c r="H227" i="13"/>
  <c r="I227" i="13" s="1"/>
  <c r="J227" i="13" s="1"/>
  <c r="H102" i="13"/>
  <c r="I102" i="13" s="1"/>
  <c r="J102" i="13" s="1"/>
  <c r="H119" i="13"/>
  <c r="I119" i="13" s="1"/>
  <c r="J119" i="13" s="1"/>
  <c r="H180" i="13"/>
  <c r="I180" i="13" s="1"/>
  <c r="J180" i="13" s="1"/>
  <c r="H176" i="13"/>
  <c r="I176" i="13" s="1"/>
  <c r="J176" i="13" s="1"/>
  <c r="H190" i="13"/>
  <c r="I190" i="13" s="1"/>
  <c r="J190" i="13" s="1"/>
  <c r="H181" i="13"/>
  <c r="I181" i="13" s="1"/>
  <c r="J181" i="13" s="1"/>
  <c r="H189" i="13"/>
  <c r="I189" i="13" s="1"/>
  <c r="J189" i="13" s="1"/>
  <c r="H17" i="13"/>
  <c r="I17" i="13" s="1"/>
  <c r="J17" i="13" s="1"/>
  <c r="H23" i="13"/>
  <c r="I23" i="13" s="1"/>
  <c r="J23" i="13" s="1"/>
  <c r="H8" i="13"/>
  <c r="I8" i="13" s="1"/>
  <c r="J8" i="13" s="1"/>
  <c r="H16" i="13"/>
  <c r="I16" i="13" s="1"/>
  <c r="J16" i="13" s="1"/>
  <c r="H24" i="13"/>
  <c r="I24" i="13" s="1"/>
  <c r="J24" i="13" s="1"/>
  <c r="H55" i="13"/>
  <c r="I55" i="13" s="1"/>
  <c r="J55" i="13" s="1"/>
  <c r="H45" i="13"/>
  <c r="I45" i="13" s="1"/>
  <c r="J45" i="13" s="1"/>
  <c r="H68" i="13"/>
  <c r="I68" i="13" s="1"/>
  <c r="J68" i="13" s="1"/>
  <c r="H48" i="13"/>
  <c r="I48" i="13" s="1"/>
  <c r="J48" i="13" s="1"/>
  <c r="H56" i="13"/>
  <c r="I56" i="13" s="1"/>
  <c r="J56" i="13" s="1"/>
  <c r="H64" i="13"/>
  <c r="I64" i="13" s="1"/>
  <c r="J64" i="13" s="1"/>
  <c r="H166" i="13"/>
  <c r="I166" i="13" s="1"/>
  <c r="J166" i="13" s="1"/>
  <c r="H195" i="13"/>
  <c r="I195" i="13" s="1"/>
  <c r="J195" i="13" s="1"/>
  <c r="H131" i="13"/>
  <c r="I131" i="13" s="1"/>
  <c r="J131" i="13" s="1"/>
  <c r="H140" i="13"/>
  <c r="I140" i="13" s="1"/>
  <c r="J140" i="13" s="1"/>
  <c r="H163" i="13"/>
  <c r="I163" i="13" s="1"/>
  <c r="J163" i="13" s="1"/>
  <c r="H90" i="13"/>
  <c r="I90" i="13" s="1"/>
  <c r="J90" i="13" s="1"/>
  <c r="H79" i="13"/>
  <c r="I79" i="13" s="1"/>
  <c r="J79" i="13" s="1"/>
  <c r="H94" i="13"/>
  <c r="I94" i="13" s="1"/>
  <c r="J94" i="13" s="1"/>
  <c r="H33" i="13"/>
  <c r="I33" i="13" s="1"/>
  <c r="J33" i="13" s="1"/>
  <c r="H145" i="13"/>
  <c r="I145" i="13" s="1"/>
  <c r="J145" i="13" s="1"/>
  <c r="H230" i="13"/>
  <c r="I230" i="13" s="1"/>
  <c r="J230" i="13" s="1"/>
  <c r="H101" i="13"/>
  <c r="I101" i="13" s="1"/>
  <c r="J101" i="13" s="1"/>
  <c r="H110" i="13"/>
  <c r="I110" i="13" s="1"/>
  <c r="J110" i="13" s="1"/>
  <c r="H200" i="13"/>
  <c r="I200" i="13" s="1"/>
  <c r="J200" i="13" s="1"/>
  <c r="H214" i="13"/>
  <c r="I214" i="13" s="1"/>
  <c r="J214" i="13" s="1"/>
  <c r="H210" i="13"/>
  <c r="I210" i="13" s="1"/>
  <c r="J210" i="13" s="1"/>
  <c r="H203" i="13"/>
  <c r="I203" i="13" s="1"/>
  <c r="J203" i="13" s="1"/>
  <c r="H211" i="13"/>
  <c r="I211" i="13" s="1"/>
  <c r="J211" i="13" s="1"/>
  <c r="H171" i="13"/>
  <c r="I171" i="13" s="1"/>
  <c r="J171" i="13" s="1"/>
  <c r="H125" i="13"/>
  <c r="I125" i="13" s="1"/>
  <c r="J125" i="13" s="1"/>
  <c r="H133" i="13"/>
  <c r="I133" i="13" s="1"/>
  <c r="J133" i="13" s="1"/>
  <c r="H141" i="13"/>
  <c r="I141" i="13" s="1"/>
  <c r="J141" i="13" s="1"/>
  <c r="H126" i="13"/>
  <c r="I126" i="13" s="1"/>
  <c r="J126" i="13" s="1"/>
  <c r="H134" i="13"/>
  <c r="I134" i="13" s="1"/>
  <c r="J134" i="13" s="1"/>
  <c r="H142" i="13"/>
  <c r="I142" i="13" s="1"/>
  <c r="J142" i="13" s="1"/>
  <c r="H157" i="13"/>
  <c r="I157" i="13" s="1"/>
  <c r="J157" i="13" s="1"/>
  <c r="H152" i="13"/>
  <c r="I152" i="13" s="1"/>
  <c r="J152" i="13" s="1"/>
  <c r="H160" i="13"/>
  <c r="I160" i="13" s="1"/>
  <c r="J160" i="13" s="1"/>
  <c r="H74" i="13"/>
  <c r="I74" i="13" s="1"/>
  <c r="J74" i="13" s="1"/>
  <c r="H84" i="13"/>
  <c r="I84" i="13" s="1"/>
  <c r="J84" i="13" s="1"/>
  <c r="H92" i="13"/>
  <c r="I92" i="13" s="1"/>
  <c r="J92" i="13" s="1"/>
  <c r="H73" i="13"/>
  <c r="I73" i="13" s="1"/>
  <c r="J73" i="13" s="1"/>
  <c r="H81" i="13"/>
  <c r="I81" i="13" s="1"/>
  <c r="J81" i="13" s="1"/>
  <c r="H89" i="13"/>
  <c r="I89" i="13" s="1"/>
  <c r="J89" i="13" s="1"/>
  <c r="H32" i="13"/>
  <c r="I32" i="13" s="1"/>
  <c r="J32" i="13" s="1"/>
  <c r="H40" i="13"/>
  <c r="I40" i="13" s="1"/>
  <c r="J40" i="13" s="1"/>
  <c r="H35" i="13"/>
  <c r="I35" i="13" s="1"/>
  <c r="J35" i="13" s="1"/>
  <c r="H147" i="13"/>
  <c r="I147" i="13" s="1"/>
  <c r="J147" i="13" s="1"/>
  <c r="H224" i="13"/>
  <c r="I224" i="13" s="1"/>
  <c r="J224" i="13" s="1"/>
  <c r="H221" i="13"/>
  <c r="I221" i="13" s="1"/>
  <c r="J221" i="13" s="1"/>
  <c r="H229" i="13"/>
  <c r="I229" i="13" s="1"/>
  <c r="J229" i="13" s="1"/>
  <c r="H105" i="13"/>
  <c r="I105" i="13" s="1"/>
  <c r="J105" i="13" s="1"/>
  <c r="H104" i="13"/>
  <c r="I104" i="13" s="1"/>
  <c r="J104" i="13" s="1"/>
  <c r="H112" i="13"/>
  <c r="I112" i="13" s="1"/>
  <c r="J112" i="13" s="1"/>
  <c r="H111" i="13"/>
  <c r="I111" i="13" s="1"/>
  <c r="J111" i="13" s="1"/>
  <c r="H118" i="13"/>
  <c r="I118" i="13" s="1"/>
  <c r="J118" i="13" s="1"/>
  <c r="H188" i="13"/>
  <c r="I188" i="13" s="1"/>
  <c r="J188" i="13" s="1"/>
  <c r="H184" i="13"/>
  <c r="I184" i="13" s="1"/>
  <c r="J184" i="13" s="1"/>
  <c r="H175" i="13"/>
  <c r="I175" i="13" s="1"/>
  <c r="J175" i="13" s="1"/>
  <c r="H183" i="13"/>
  <c r="I183" i="13" s="1"/>
  <c r="J183" i="13" s="1"/>
  <c r="H191" i="13"/>
  <c r="I191" i="13" s="1"/>
  <c r="J191" i="13" s="1"/>
  <c r="H21" i="13"/>
  <c r="I21" i="13" s="1"/>
  <c r="J21" i="13" s="1"/>
  <c r="H27" i="13"/>
  <c r="I27" i="13" s="1"/>
  <c r="J27" i="13" s="1"/>
  <c r="H10" i="13"/>
  <c r="I10" i="13" s="1"/>
  <c r="J10" i="13" s="1"/>
  <c r="H18" i="13"/>
  <c r="I18" i="13" s="1"/>
  <c r="J18" i="13" s="1"/>
  <c r="H26" i="13"/>
  <c r="I26" i="13" s="1"/>
  <c r="J26" i="13" s="1"/>
  <c r="H61" i="13"/>
  <c r="I61" i="13" s="1"/>
  <c r="J61" i="13" s="1"/>
  <c r="H49" i="13"/>
  <c r="I49" i="13" s="1"/>
  <c r="J49" i="13" s="1"/>
  <c r="H51" i="13"/>
  <c r="I51" i="13" s="1"/>
  <c r="J51" i="13" s="1"/>
  <c r="H50" i="13"/>
  <c r="I50" i="13" s="1"/>
  <c r="J50" i="13" s="1"/>
  <c r="H58" i="13"/>
  <c r="I58" i="13" s="1"/>
  <c r="J58" i="13" s="1"/>
  <c r="H194" i="13"/>
  <c r="I194" i="13" s="1"/>
  <c r="J194" i="13" s="1"/>
  <c r="H197" i="13"/>
  <c r="I197" i="13" s="1"/>
  <c r="J197" i="13" s="1"/>
  <c r="AA35" i="13"/>
  <c r="H123" i="13"/>
  <c r="I123" i="13" s="1"/>
  <c r="J123" i="13" s="1"/>
  <c r="H132" i="13"/>
  <c r="I132" i="13" s="1"/>
  <c r="J132" i="13" s="1"/>
  <c r="H82" i="13"/>
  <c r="I82" i="13" s="1"/>
  <c r="J82" i="13" s="1"/>
  <c r="H208" i="13"/>
  <c r="I208" i="13" s="1"/>
  <c r="J208" i="13" s="1"/>
  <c r="H204" i="13"/>
  <c r="I204" i="13" s="1"/>
  <c r="J204" i="13" s="1"/>
  <c r="H218" i="13"/>
  <c r="I218" i="13" s="1"/>
  <c r="J218" i="13" s="1"/>
  <c r="H205" i="13"/>
  <c r="I205" i="13" s="1"/>
  <c r="J205" i="13" s="1"/>
  <c r="H213" i="13"/>
  <c r="I213" i="13" s="1"/>
  <c r="J213" i="13" s="1"/>
  <c r="H172" i="13"/>
  <c r="I172" i="13" s="1"/>
  <c r="J172" i="13" s="1"/>
  <c r="H127" i="13"/>
  <c r="I127" i="13" s="1"/>
  <c r="J127" i="13" s="1"/>
  <c r="H135" i="13"/>
  <c r="I135" i="13" s="1"/>
  <c r="J135" i="13" s="1"/>
  <c r="H128" i="13"/>
  <c r="I128" i="13" s="1"/>
  <c r="J128" i="13" s="1"/>
  <c r="H136" i="13"/>
  <c r="I136" i="13" s="1"/>
  <c r="J136" i="13" s="1"/>
  <c r="H151" i="13"/>
  <c r="I151" i="13" s="1"/>
  <c r="J151" i="13" s="1"/>
  <c r="H159" i="13"/>
  <c r="I159" i="13" s="1"/>
  <c r="J159" i="13" s="1"/>
  <c r="H154" i="13"/>
  <c r="I154" i="13" s="1"/>
  <c r="J154" i="13" s="1"/>
  <c r="H162" i="13"/>
  <c r="I162" i="13" s="1"/>
  <c r="J162" i="13" s="1"/>
  <c r="H78" i="13"/>
  <c r="I78" i="13" s="1"/>
  <c r="J78" i="13" s="1"/>
  <c r="H86" i="13"/>
  <c r="I86" i="13" s="1"/>
  <c r="J86" i="13" s="1"/>
  <c r="H95" i="13"/>
  <c r="I95" i="13" s="1"/>
  <c r="J95" i="13" s="1"/>
  <c r="H75" i="13"/>
  <c r="I75" i="13" s="1"/>
  <c r="J75" i="13" s="1"/>
  <c r="H83" i="13"/>
  <c r="I83" i="13" s="1"/>
  <c r="J83" i="13" s="1"/>
  <c r="H91" i="13"/>
  <c r="I91" i="13" s="1"/>
  <c r="J91" i="13" s="1"/>
  <c r="H38" i="13"/>
  <c r="I38" i="13" s="1"/>
  <c r="J38" i="13" s="1"/>
  <c r="H42" i="13"/>
  <c r="I42" i="13" s="1"/>
  <c r="J42" i="13" s="1"/>
  <c r="H37" i="13"/>
  <c r="I37" i="13" s="1"/>
  <c r="J37" i="13" s="1"/>
  <c r="H146" i="13"/>
  <c r="I146" i="13" s="1"/>
  <c r="J146" i="13" s="1"/>
  <c r="H226" i="13"/>
  <c r="I226" i="13" s="1"/>
  <c r="J226" i="13" s="1"/>
  <c r="H223" i="13"/>
  <c r="I223" i="13" s="1"/>
  <c r="J223" i="13" s="1"/>
  <c r="H109" i="13"/>
  <c r="I109" i="13" s="1"/>
  <c r="J109" i="13" s="1"/>
  <c r="H106" i="13"/>
  <c r="I106" i="13" s="1"/>
  <c r="J106" i="13" s="1"/>
  <c r="H114" i="13"/>
  <c r="I114" i="13" s="1"/>
  <c r="J114" i="13" s="1"/>
  <c r="H113" i="13"/>
  <c r="I113" i="13" s="1"/>
  <c r="J113" i="13" s="1"/>
  <c r="H120" i="13"/>
  <c r="I120" i="13" s="1"/>
  <c r="J120" i="13" s="1"/>
  <c r="H178" i="13"/>
  <c r="I178" i="13" s="1"/>
  <c r="J178" i="13" s="1"/>
  <c r="H174" i="13"/>
  <c r="I174" i="13" s="1"/>
  <c r="J174" i="13" s="1"/>
  <c r="H177" i="13"/>
  <c r="I177" i="13" s="1"/>
  <c r="J177" i="13" s="1"/>
  <c r="H185" i="13"/>
  <c r="I185" i="13" s="1"/>
  <c r="J185" i="13" s="1"/>
  <c r="H9" i="13"/>
  <c r="I9" i="13" s="1"/>
  <c r="J9" i="13" s="1"/>
  <c r="H11" i="13"/>
  <c r="I11" i="13" s="1"/>
  <c r="J11" i="13" s="1"/>
  <c r="I93" i="13"/>
  <c r="J93" i="13" s="1"/>
  <c r="H164" i="13"/>
  <c r="I164" i="13" s="1"/>
  <c r="J164" i="13" s="1"/>
  <c r="H44" i="13"/>
  <c r="I44" i="13" s="1"/>
  <c r="J44" i="13" s="1"/>
  <c r="H121" i="13"/>
  <c r="I121" i="13" s="1"/>
  <c r="J121" i="13" s="1"/>
  <c r="H30" i="13"/>
  <c r="I30" i="13" s="1"/>
  <c r="J30" i="13" s="1"/>
  <c r="H167" i="13"/>
  <c r="I167" i="13" s="1"/>
  <c r="J167" i="13" s="1"/>
  <c r="H28" i="13"/>
  <c r="I28" i="13" s="1"/>
  <c r="J28" i="13" s="1"/>
  <c r="H69" i="13"/>
  <c r="I69" i="13" s="1"/>
  <c r="J69" i="13" s="1"/>
  <c r="H144" i="13"/>
  <c r="I144" i="13" s="1"/>
  <c r="J144" i="13" s="1"/>
  <c r="H232" i="13"/>
  <c r="I232" i="13" s="1"/>
  <c r="J232" i="13" s="1"/>
  <c r="I149" i="13"/>
  <c r="J149" i="13" s="1"/>
  <c r="I99" i="13"/>
  <c r="J99" i="13" s="1"/>
  <c r="H96" i="13"/>
  <c r="I96" i="13" s="1"/>
  <c r="J96" i="13" s="1"/>
  <c r="I43" i="13"/>
  <c r="J43" i="13" s="1"/>
  <c r="H7" i="13"/>
  <c r="I7" i="13" s="1"/>
  <c r="J7" i="13" s="1"/>
  <c r="H98" i="13"/>
  <c r="I98" i="13" s="1"/>
  <c r="J98" i="13" s="1"/>
  <c r="H150" i="13"/>
  <c r="I150" i="13" s="1"/>
  <c r="J150" i="13" s="1"/>
  <c r="H100" i="13"/>
  <c r="I100" i="13" s="1"/>
  <c r="J100" i="13" s="1"/>
  <c r="H97" i="13"/>
  <c r="I97" i="13" s="1"/>
  <c r="J97" i="13" s="1"/>
  <c r="I231" i="13"/>
  <c r="J231" i="13" s="1"/>
  <c r="H192" i="13"/>
  <c r="I192" i="13" s="1"/>
  <c r="J192" i="13" s="1"/>
  <c r="H219" i="13"/>
  <c r="I219" i="13" s="1"/>
  <c r="J219" i="13" s="1"/>
  <c r="H198" i="13"/>
  <c r="I198" i="13" s="1"/>
  <c r="J198" i="13" s="1"/>
  <c r="H173" i="13"/>
  <c r="I173" i="13" s="1"/>
  <c r="J173" i="13" s="1"/>
  <c r="I143" i="13"/>
  <c r="J143" i="13" s="1"/>
  <c r="I117" i="13"/>
  <c r="J117" i="13" s="1"/>
  <c r="H168" i="13"/>
  <c r="I168" i="13" s="1"/>
  <c r="J168" i="13" s="1"/>
  <c r="I66" i="13"/>
  <c r="J66" i="13" s="1"/>
  <c r="H169" i="13"/>
  <c r="I169" i="13" s="1"/>
  <c r="J169" i="13" s="1"/>
  <c r="H12" i="13"/>
  <c r="I12" i="13" s="1"/>
  <c r="J12" i="13" s="1"/>
  <c r="H20" i="13"/>
  <c r="I20" i="13" s="1"/>
  <c r="J20" i="13" s="1"/>
  <c r="H15" i="13"/>
  <c r="I15" i="13" s="1"/>
  <c r="J15" i="13" s="1"/>
  <c r="H63" i="13"/>
  <c r="I63" i="13" s="1"/>
  <c r="J63" i="13" s="1"/>
  <c r="H53" i="13"/>
  <c r="I53" i="13" s="1"/>
  <c r="J53" i="13" s="1"/>
  <c r="H57" i="13"/>
  <c r="I57" i="13" s="1"/>
  <c r="J57" i="13" s="1"/>
  <c r="H52" i="13"/>
  <c r="I52" i="13" s="1"/>
  <c r="J52" i="13" s="1"/>
  <c r="H60" i="13"/>
  <c r="I60" i="13" s="1"/>
  <c r="J60" i="13" s="1"/>
  <c r="H67" i="13"/>
  <c r="I67" i="13" s="1"/>
  <c r="J67" i="13" s="1"/>
  <c r="H196" i="13"/>
  <c r="I196" i="13" s="1"/>
  <c r="J196" i="13" s="1"/>
  <c r="F233" i="13"/>
  <c r="H217" i="13"/>
  <c r="I217" i="13" s="1"/>
  <c r="J217" i="13" s="1"/>
  <c r="H124" i="13"/>
  <c r="I124" i="13" s="1"/>
  <c r="J124" i="13" s="1"/>
  <c r="H158" i="13"/>
  <c r="I158" i="13" s="1"/>
  <c r="J158" i="13" s="1"/>
  <c r="H216" i="13"/>
  <c r="I216" i="13" s="1"/>
  <c r="J216" i="13" s="1"/>
  <c r="H212" i="13"/>
  <c r="I212" i="13" s="1"/>
  <c r="J212" i="13" s="1"/>
  <c r="H199" i="13"/>
  <c r="I199" i="13" s="1"/>
  <c r="J199" i="13" s="1"/>
  <c r="H207" i="13"/>
  <c r="I207" i="13" s="1"/>
  <c r="J207" i="13" s="1"/>
  <c r="H215" i="13"/>
  <c r="I215" i="13" s="1"/>
  <c r="J215" i="13" s="1"/>
  <c r="H170" i="13"/>
  <c r="I170" i="13" s="1"/>
  <c r="J170" i="13" s="1"/>
  <c r="H129" i="13"/>
  <c r="I129" i="13" s="1"/>
  <c r="J129" i="13" s="1"/>
  <c r="H137" i="13"/>
  <c r="I137" i="13" s="1"/>
  <c r="J137" i="13" s="1"/>
  <c r="H122" i="13"/>
  <c r="I122" i="13" s="1"/>
  <c r="J122" i="13" s="1"/>
  <c r="H130" i="13"/>
  <c r="I130" i="13" s="1"/>
  <c r="J130" i="13" s="1"/>
  <c r="H138" i="13"/>
  <c r="I138" i="13" s="1"/>
  <c r="J138" i="13" s="1"/>
  <c r="H153" i="13"/>
  <c r="I153" i="13" s="1"/>
  <c r="J153" i="13" s="1"/>
  <c r="H161" i="13"/>
  <c r="I161" i="13" s="1"/>
  <c r="J161" i="13" s="1"/>
  <c r="H156" i="13"/>
  <c r="I156" i="13" s="1"/>
  <c r="J156" i="13" s="1"/>
  <c r="H70" i="13"/>
  <c r="I70" i="13" s="1"/>
  <c r="J70" i="13" s="1"/>
  <c r="H80" i="13"/>
  <c r="I80" i="13" s="1"/>
  <c r="J80" i="13" s="1"/>
  <c r="H88" i="13"/>
  <c r="I88" i="13" s="1"/>
  <c r="J88" i="13" s="1"/>
  <c r="H76" i="13"/>
  <c r="I76" i="13" s="1"/>
  <c r="J76" i="13" s="1"/>
  <c r="H77" i="13"/>
  <c r="I77" i="13" s="1"/>
  <c r="J77" i="13" s="1"/>
  <c r="H85" i="13"/>
  <c r="I85" i="13" s="1"/>
  <c r="J85" i="13" s="1"/>
  <c r="H34" i="13"/>
  <c r="I34" i="13" s="1"/>
  <c r="J34" i="13" s="1"/>
  <c r="H31" i="13"/>
  <c r="I31" i="13" s="1"/>
  <c r="J31" i="13" s="1"/>
  <c r="H39" i="13"/>
  <c r="I39" i="13" s="1"/>
  <c r="J39" i="13" s="1"/>
  <c r="H148" i="13"/>
  <c r="I148" i="13" s="1"/>
  <c r="J148" i="13" s="1"/>
  <c r="H220" i="13"/>
  <c r="I220" i="13" s="1"/>
  <c r="J220" i="13" s="1"/>
  <c r="H228" i="13"/>
  <c r="I228" i="13" s="1"/>
  <c r="J228" i="13" s="1"/>
  <c r="H225" i="13"/>
  <c r="I225" i="13" s="1"/>
  <c r="J225" i="13" s="1"/>
  <c r="H103" i="13"/>
  <c r="I103" i="13" s="1"/>
  <c r="J103" i="13" s="1"/>
  <c r="H107" i="13"/>
  <c r="I107" i="13" s="1"/>
  <c r="J107" i="13" s="1"/>
  <c r="H108" i="13"/>
  <c r="I108" i="13" s="1"/>
  <c r="J108" i="13" s="1"/>
  <c r="H116" i="13"/>
  <c r="I116" i="13" s="1"/>
  <c r="J116" i="13" s="1"/>
  <c r="H115" i="13"/>
  <c r="I115" i="13" s="1"/>
  <c r="J115" i="13" s="1"/>
  <c r="I29" i="13"/>
  <c r="J29" i="13" s="1"/>
  <c r="H186" i="13"/>
  <c r="I186" i="13" s="1"/>
  <c r="J186" i="13" s="1"/>
  <c r="H182" i="13"/>
  <c r="I182" i="13" s="1"/>
  <c r="J182" i="13" s="1"/>
  <c r="H179" i="13"/>
  <c r="I179" i="13" s="1"/>
  <c r="J179" i="13" s="1"/>
  <c r="H187" i="13"/>
  <c r="I187" i="13" s="1"/>
  <c r="J187" i="13" s="1"/>
  <c r="H13" i="13"/>
  <c r="I13" i="13" s="1"/>
  <c r="J13" i="13" s="1"/>
  <c r="H19" i="13"/>
  <c r="I19" i="13" s="1"/>
  <c r="J19" i="13" s="1"/>
  <c r="H25" i="13"/>
  <c r="I25" i="13" s="1"/>
  <c r="J25" i="13" s="1"/>
  <c r="H14" i="13"/>
  <c r="I14" i="13" s="1"/>
  <c r="J14" i="13" s="1"/>
  <c r="H22" i="13"/>
  <c r="I22" i="13" s="1"/>
  <c r="J22" i="13" s="1"/>
  <c r="H47" i="13"/>
  <c r="I47" i="13" s="1"/>
  <c r="J47" i="13" s="1"/>
  <c r="H65" i="13"/>
  <c r="I65" i="13" s="1"/>
  <c r="J65" i="13" s="1"/>
  <c r="H59" i="13"/>
  <c r="I59" i="13" s="1"/>
  <c r="J59" i="13" s="1"/>
  <c r="H46" i="13"/>
  <c r="I46" i="13" s="1"/>
  <c r="J46" i="13" s="1"/>
  <c r="H54" i="13"/>
  <c r="I54" i="13" s="1"/>
  <c r="J54" i="13" s="1"/>
  <c r="H62" i="13"/>
  <c r="I62" i="13" s="1"/>
  <c r="J62" i="13" s="1"/>
  <c r="H165" i="13"/>
  <c r="I165" i="13" s="1"/>
  <c r="J165" i="13" s="1"/>
  <c r="H193" i="13"/>
  <c r="I193" i="13" s="1"/>
  <c r="J193" i="13" s="1"/>
  <c r="H34" i="2"/>
  <c r="I34" i="2" s="1"/>
  <c r="J34" i="2" s="1"/>
  <c r="H38" i="2"/>
  <c r="I38" i="2" s="1"/>
  <c r="J38" i="2" s="1"/>
  <c r="H50" i="2"/>
  <c r="I50" i="2" s="1"/>
  <c r="J50" i="2" s="1"/>
  <c r="H30" i="2"/>
  <c r="I30" i="2" s="1"/>
  <c r="J30" i="2" s="1"/>
  <c r="H46" i="2"/>
  <c r="I46" i="2" s="1"/>
  <c r="J46" i="2" s="1"/>
  <c r="H31" i="2"/>
  <c r="I31" i="2" s="1"/>
  <c r="J31" i="2" s="1"/>
  <c r="H35" i="2"/>
  <c r="I35" i="2" s="1"/>
  <c r="J35" i="2" s="1"/>
  <c r="H39" i="2"/>
  <c r="I39" i="2" s="1"/>
  <c r="J39" i="2" s="1"/>
  <c r="H43" i="2"/>
  <c r="I43" i="2" s="1"/>
  <c r="J43" i="2" s="1"/>
  <c r="H47" i="2"/>
  <c r="I47" i="2" s="1"/>
  <c r="J47" i="2" s="1"/>
  <c r="H51" i="2"/>
  <c r="I51" i="2" s="1"/>
  <c r="J51" i="2" s="1"/>
  <c r="H42" i="2"/>
  <c r="I42" i="2" s="1"/>
  <c r="J42" i="2" s="1"/>
  <c r="H52" i="2"/>
  <c r="I52" i="2" s="1"/>
  <c r="J52" i="2" s="1"/>
  <c r="H36" i="2"/>
  <c r="I36" i="2" s="1"/>
  <c r="J36" i="2" s="1"/>
  <c r="H45" i="2"/>
  <c r="I45" i="2" s="1"/>
  <c r="J45" i="2" s="1"/>
  <c r="H48" i="2"/>
  <c r="I48" i="2" s="1"/>
  <c r="J48" i="2" s="1"/>
  <c r="H32" i="2"/>
  <c r="I32" i="2" s="1"/>
  <c r="J32" i="2" s="1"/>
  <c r="H41" i="2"/>
  <c r="I41" i="2" s="1"/>
  <c r="J41" i="2" s="1"/>
  <c r="H40" i="2"/>
  <c r="I40" i="2" s="1"/>
  <c r="J40" i="2" s="1"/>
  <c r="H44" i="2"/>
  <c r="I44" i="2" s="1"/>
  <c r="J44" i="2" s="1"/>
  <c r="H53" i="2"/>
  <c r="I53" i="2" s="1"/>
  <c r="J53" i="2" s="1"/>
  <c r="G114" i="9" s="1"/>
  <c r="H37" i="2"/>
  <c r="I37" i="2" s="1"/>
  <c r="J37" i="2" s="1"/>
  <c r="H49" i="2"/>
  <c r="I49" i="2" s="1"/>
  <c r="J49" i="2" s="1"/>
  <c r="H33" i="2"/>
  <c r="I33" i="2" s="1"/>
  <c r="J33" i="2" s="1"/>
  <c r="H29" i="2"/>
  <c r="H187" i="2"/>
  <c r="I187" i="2" s="1"/>
  <c r="J187" i="2" s="1"/>
  <c r="H185" i="2"/>
  <c r="I185" i="2" s="1"/>
  <c r="J185" i="2" s="1"/>
  <c r="H183" i="2"/>
  <c r="I183" i="2" s="1"/>
  <c r="J183" i="2" s="1"/>
  <c r="H184" i="2"/>
  <c r="I184" i="2" s="1"/>
  <c r="J184" i="2" s="1"/>
  <c r="H186" i="2"/>
  <c r="I186" i="2" s="1"/>
  <c r="J186" i="2" s="1"/>
  <c r="H42" i="8"/>
  <c r="H30" i="8"/>
  <c r="O29" i="1" s="1"/>
  <c r="H23" i="2"/>
  <c r="I23" i="2" s="1"/>
  <c r="J23" i="2" s="1"/>
  <c r="H25" i="2"/>
  <c r="I25" i="2" s="1"/>
  <c r="J25" i="2" s="1"/>
  <c r="K82" i="4"/>
  <c r="H18" i="2"/>
  <c r="I18" i="2" s="1"/>
  <c r="J18" i="2" s="1"/>
  <c r="H24" i="2"/>
  <c r="I24" i="2" s="1"/>
  <c r="J24" i="2" s="1"/>
  <c r="H21" i="2"/>
  <c r="I21" i="2" s="1"/>
  <c r="J21" i="2" s="1"/>
  <c r="H15" i="2"/>
  <c r="I15" i="2" s="1"/>
  <c r="J15" i="2" s="1"/>
  <c r="G27" i="9" s="1"/>
  <c r="H27" i="2"/>
  <c r="I27" i="2" s="1"/>
  <c r="J27" i="2" s="1"/>
  <c r="G104" i="9" s="1"/>
  <c r="H76" i="2"/>
  <c r="I76" i="2" s="1"/>
  <c r="J76" i="2" s="1"/>
  <c r="H69" i="2"/>
  <c r="I69" i="2" s="1"/>
  <c r="J69" i="2" s="1"/>
  <c r="H78" i="2"/>
  <c r="I78" i="2" s="1"/>
  <c r="J78" i="2" s="1"/>
  <c r="H84" i="2"/>
  <c r="I84" i="2" s="1"/>
  <c r="J84" i="2" s="1"/>
  <c r="H77" i="2"/>
  <c r="I77" i="2" s="1"/>
  <c r="J77" i="2" s="1"/>
  <c r="H70" i="2"/>
  <c r="I70" i="2" s="1"/>
  <c r="J70" i="2" s="1"/>
  <c r="H190" i="2"/>
  <c r="I190" i="2" s="1"/>
  <c r="J190" i="2" s="1"/>
  <c r="H221" i="2"/>
  <c r="I221" i="2" s="1"/>
  <c r="J221" i="2" s="1"/>
  <c r="H147" i="2"/>
  <c r="I147" i="2" s="1"/>
  <c r="J147" i="2" s="1"/>
  <c r="H157" i="2"/>
  <c r="I157" i="2" s="1"/>
  <c r="J157" i="2" s="1"/>
  <c r="H154" i="2"/>
  <c r="I154" i="2" s="1"/>
  <c r="J154" i="2" s="1"/>
  <c r="H160" i="2"/>
  <c r="I160" i="2" s="1"/>
  <c r="J160" i="2" s="1"/>
  <c r="H149" i="2"/>
  <c r="I149" i="2" s="1"/>
  <c r="J149" i="2" s="1"/>
  <c r="H146" i="2"/>
  <c r="I146" i="2" s="1"/>
  <c r="J146" i="2" s="1"/>
  <c r="H180" i="2"/>
  <c r="I180" i="2" s="1"/>
  <c r="J180" i="2" s="1"/>
  <c r="H182" i="2"/>
  <c r="I182" i="2" s="1"/>
  <c r="J182" i="2" s="1"/>
  <c r="H118" i="2"/>
  <c r="I118" i="2" s="1"/>
  <c r="J118" i="2" s="1"/>
  <c r="H99" i="2"/>
  <c r="I99" i="2" s="1"/>
  <c r="J99" i="2" s="1"/>
  <c r="H95" i="2"/>
  <c r="I95" i="2" s="1"/>
  <c r="J95" i="2" s="1"/>
  <c r="H100" i="2"/>
  <c r="I100" i="2" s="1"/>
  <c r="J100" i="2" s="1"/>
  <c r="H101" i="2"/>
  <c r="I101" i="2" s="1"/>
  <c r="J101" i="2" s="1"/>
  <c r="H106" i="2"/>
  <c r="I106" i="2" s="1"/>
  <c r="J106" i="2" s="1"/>
  <c r="H59" i="2"/>
  <c r="I59" i="2" s="1"/>
  <c r="J59" i="2" s="1"/>
  <c r="H55" i="2"/>
  <c r="I55" i="2" s="1"/>
  <c r="J55" i="2" s="1"/>
  <c r="H58" i="2"/>
  <c r="I58" i="2" s="1"/>
  <c r="J58" i="2" s="1"/>
  <c r="H61" i="2"/>
  <c r="I61" i="2" s="1"/>
  <c r="J61" i="2" s="1"/>
  <c r="H240" i="2"/>
  <c r="I240" i="2" s="1"/>
  <c r="J240" i="2" s="1"/>
  <c r="H229" i="2"/>
  <c r="I229" i="2" s="1"/>
  <c r="J229" i="2" s="1"/>
  <c r="H224" i="2"/>
  <c r="I224" i="2" s="1"/>
  <c r="J224" i="2" s="1"/>
  <c r="H232" i="2"/>
  <c r="I232" i="2" s="1"/>
  <c r="J232" i="2" s="1"/>
  <c r="H223" i="2"/>
  <c r="I223" i="2" s="1"/>
  <c r="J223" i="2" s="1"/>
  <c r="H196" i="2"/>
  <c r="I196" i="2" s="1"/>
  <c r="J196" i="2" s="1"/>
  <c r="O40" i="1"/>
  <c r="F257" i="2"/>
  <c r="H171" i="2"/>
  <c r="I171" i="2" s="1"/>
  <c r="J171" i="2" s="1"/>
  <c r="H173" i="2"/>
  <c r="I173" i="2" s="1"/>
  <c r="J173" i="2" s="1"/>
  <c r="H253" i="2"/>
  <c r="I253" i="2" s="1"/>
  <c r="J253" i="2" s="1"/>
  <c r="H247" i="2"/>
  <c r="I247" i="2" s="1"/>
  <c r="J247" i="2" s="1"/>
  <c r="H252" i="2"/>
  <c r="I252" i="2" s="1"/>
  <c r="J252" i="2" s="1"/>
  <c r="H126" i="2"/>
  <c r="I126" i="2" s="1"/>
  <c r="J126" i="2" s="1"/>
  <c r="H138" i="2"/>
  <c r="I138" i="2" s="1"/>
  <c r="J138" i="2" s="1"/>
  <c r="H132" i="2"/>
  <c r="I132" i="2" s="1"/>
  <c r="J132" i="2" s="1"/>
  <c r="H144" i="2"/>
  <c r="I144" i="2" s="1"/>
  <c r="J144" i="2" s="1"/>
  <c r="H125" i="2"/>
  <c r="I125" i="2" s="1"/>
  <c r="J125" i="2" s="1"/>
  <c r="H211" i="2"/>
  <c r="I211" i="2" s="1"/>
  <c r="J211" i="2" s="1"/>
  <c r="H205" i="2"/>
  <c r="I205" i="2" s="1"/>
  <c r="J205" i="2" s="1"/>
  <c r="H212" i="2"/>
  <c r="I212" i="2" s="1"/>
  <c r="J212" i="2" s="1"/>
  <c r="H214" i="2"/>
  <c r="I214" i="2" s="1"/>
  <c r="J214" i="2" s="1"/>
  <c r="H199" i="2"/>
  <c r="I199" i="2" s="1"/>
  <c r="J199" i="2" s="1"/>
  <c r="H8" i="2"/>
  <c r="I8" i="2" s="1"/>
  <c r="J8" i="2" s="1"/>
  <c r="H20" i="2"/>
  <c r="I20" i="2" s="1"/>
  <c r="J20" i="2" s="1"/>
  <c r="H17" i="2"/>
  <c r="I17" i="2" s="1"/>
  <c r="J17" i="2" s="1"/>
  <c r="H11" i="2"/>
  <c r="I11" i="2" s="1"/>
  <c r="J11" i="2" s="1"/>
  <c r="H82" i="2"/>
  <c r="I82" i="2" s="1"/>
  <c r="J82" i="2" s="1"/>
  <c r="H91" i="2"/>
  <c r="I91" i="2" s="1"/>
  <c r="J91" i="2" s="1"/>
  <c r="H79" i="2"/>
  <c r="I79" i="2" s="1"/>
  <c r="J79" i="2" s="1"/>
  <c r="H71" i="2"/>
  <c r="I71" i="2" s="1"/>
  <c r="J71" i="2" s="1"/>
  <c r="H89" i="2"/>
  <c r="I89" i="2" s="1"/>
  <c r="J89" i="2" s="1"/>
  <c r="H217" i="2"/>
  <c r="I217" i="2" s="1"/>
  <c r="J217" i="2" s="1"/>
  <c r="H218" i="2"/>
  <c r="I218" i="2" s="1"/>
  <c r="J218" i="2" s="1"/>
  <c r="H152" i="2"/>
  <c r="I152" i="2" s="1"/>
  <c r="J152" i="2" s="1"/>
  <c r="H151" i="2"/>
  <c r="I151" i="2" s="1"/>
  <c r="J151" i="2" s="1"/>
  <c r="H166" i="2"/>
  <c r="I166" i="2" s="1"/>
  <c r="J166" i="2" s="1"/>
  <c r="H155" i="2"/>
  <c r="I155" i="2" s="1"/>
  <c r="J155" i="2" s="1"/>
  <c r="H161" i="2"/>
  <c r="I161" i="2" s="1"/>
  <c r="J161" i="2" s="1"/>
  <c r="H175" i="2"/>
  <c r="I175" i="2" s="1"/>
  <c r="J175" i="2" s="1"/>
  <c r="H177" i="2"/>
  <c r="I177" i="2" s="1"/>
  <c r="J177" i="2" s="1"/>
  <c r="H102" i="2"/>
  <c r="I102" i="2" s="1"/>
  <c r="J102" i="2" s="1"/>
  <c r="H104" i="2"/>
  <c r="I104" i="2" s="1"/>
  <c r="J104" i="2" s="1"/>
  <c r="H105" i="2"/>
  <c r="I105" i="2" s="1"/>
  <c r="J105" i="2" s="1"/>
  <c r="H110" i="2"/>
  <c r="I110" i="2" s="1"/>
  <c r="J110" i="2" s="1"/>
  <c r="H115" i="2"/>
  <c r="I115" i="2" s="1"/>
  <c r="J115" i="2" s="1"/>
  <c r="H111" i="2"/>
  <c r="I111" i="2" s="1"/>
  <c r="J111" i="2" s="1"/>
  <c r="H66" i="2"/>
  <c r="I66" i="2" s="1"/>
  <c r="J66" i="2" s="1"/>
  <c r="H63" i="2"/>
  <c r="I63" i="2" s="1"/>
  <c r="J63" i="2" s="1"/>
  <c r="H65" i="2"/>
  <c r="I65" i="2" s="1"/>
  <c r="J65" i="2" s="1"/>
  <c r="H242" i="2"/>
  <c r="I242" i="2" s="1"/>
  <c r="J242" i="2" s="1"/>
  <c r="H231" i="2"/>
  <c r="I231" i="2" s="1"/>
  <c r="J231" i="2" s="1"/>
  <c r="H241" i="2"/>
  <c r="I241" i="2" s="1"/>
  <c r="J241" i="2" s="1"/>
  <c r="H230" i="2"/>
  <c r="I230" i="2" s="1"/>
  <c r="J230" i="2" s="1"/>
  <c r="H228" i="2"/>
  <c r="I228" i="2" s="1"/>
  <c r="J228" i="2" s="1"/>
  <c r="H194" i="2"/>
  <c r="I194" i="2" s="1"/>
  <c r="J194" i="2" s="1"/>
  <c r="O28" i="1"/>
  <c r="H169" i="2"/>
  <c r="I169" i="2" s="1"/>
  <c r="J169" i="2" s="1"/>
  <c r="H246" i="2"/>
  <c r="I246" i="2" s="1"/>
  <c r="J246" i="2" s="1"/>
  <c r="H251" i="2"/>
  <c r="I251" i="2" s="1"/>
  <c r="J251" i="2" s="1"/>
  <c r="H250" i="2"/>
  <c r="I250" i="2" s="1"/>
  <c r="J250" i="2" s="1"/>
  <c r="H139" i="2"/>
  <c r="I139" i="2" s="1"/>
  <c r="J139" i="2" s="1"/>
  <c r="H137" i="2"/>
  <c r="I137" i="2" s="1"/>
  <c r="J137" i="2" s="1"/>
  <c r="H143" i="2"/>
  <c r="I143" i="2" s="1"/>
  <c r="J143" i="2" s="1"/>
  <c r="H134" i="2"/>
  <c r="I134" i="2" s="1"/>
  <c r="J134" i="2" s="1"/>
  <c r="H128" i="2"/>
  <c r="I128" i="2" s="1"/>
  <c r="J128" i="2" s="1"/>
  <c r="H121" i="2"/>
  <c r="I121" i="2" s="1"/>
  <c r="J121" i="2" s="1"/>
  <c r="H209" i="2"/>
  <c r="I209" i="2" s="1"/>
  <c r="J209" i="2" s="1"/>
  <c r="H207" i="2"/>
  <c r="I207" i="2" s="1"/>
  <c r="J207" i="2" s="1"/>
  <c r="H200" i="2"/>
  <c r="I200" i="2" s="1"/>
  <c r="J200" i="2" s="1"/>
  <c r="H198" i="2"/>
  <c r="I198" i="2" s="1"/>
  <c r="J198" i="2" s="1"/>
  <c r="H210" i="2"/>
  <c r="I210" i="2" s="1"/>
  <c r="J210" i="2" s="1"/>
  <c r="H188" i="2"/>
  <c r="I188" i="2" s="1"/>
  <c r="J188" i="2" s="1"/>
  <c r="H197" i="2"/>
  <c r="I197" i="2" s="1"/>
  <c r="J197" i="2" s="1"/>
  <c r="H191" i="2"/>
  <c r="I191" i="2" s="1"/>
  <c r="J191" i="2" s="1"/>
  <c r="I29" i="2"/>
  <c r="J29" i="2" s="1"/>
  <c r="H28" i="2"/>
  <c r="I28" i="2" s="1"/>
  <c r="J28" i="2" s="1"/>
  <c r="H256" i="2"/>
  <c r="I256" i="2" s="1"/>
  <c r="J256" i="2" s="1"/>
  <c r="I123" i="2"/>
  <c r="J123" i="2" s="1"/>
  <c r="H193" i="2"/>
  <c r="I193" i="2" s="1"/>
  <c r="J193" i="2" s="1"/>
  <c r="I67" i="2"/>
  <c r="J67" i="2" s="1"/>
  <c r="H54" i="2"/>
  <c r="I54" i="2" s="1"/>
  <c r="J54" i="2" s="1"/>
  <c r="H124" i="2"/>
  <c r="I124" i="2" s="1"/>
  <c r="J124" i="2" s="1"/>
  <c r="H93" i="2"/>
  <c r="I93" i="2" s="1"/>
  <c r="J93" i="2" s="1"/>
  <c r="H192" i="2"/>
  <c r="I192" i="2" s="1"/>
  <c r="J192" i="2" s="1"/>
  <c r="I167" i="2"/>
  <c r="J167" i="2" s="1"/>
  <c r="H243" i="2"/>
  <c r="I243" i="2" s="1"/>
  <c r="J243" i="2" s="1"/>
  <c r="I117" i="2"/>
  <c r="J117" i="2" s="1"/>
  <c r="H222" i="2"/>
  <c r="I222" i="2" s="1"/>
  <c r="J222" i="2" s="1"/>
  <c r="H68" i="2"/>
  <c r="I68" i="2" s="1"/>
  <c r="J68" i="2" s="1"/>
  <c r="I90" i="2"/>
  <c r="J90" i="2" s="1"/>
  <c r="H120" i="2"/>
  <c r="I120" i="2" s="1"/>
  <c r="J120" i="2" s="1"/>
  <c r="H216" i="2"/>
  <c r="I216" i="2" s="1"/>
  <c r="J216" i="2" s="1"/>
  <c r="H145" i="2"/>
  <c r="I145" i="2" s="1"/>
  <c r="J145" i="2" s="1"/>
  <c r="I141" i="2"/>
  <c r="J141" i="2" s="1"/>
  <c r="H7" i="2"/>
  <c r="I7" i="2" s="1"/>
  <c r="J7" i="2" s="1"/>
  <c r="H168" i="2"/>
  <c r="I168" i="2" s="1"/>
  <c r="J168" i="2" s="1"/>
  <c r="H174" i="2"/>
  <c r="I174" i="2" s="1"/>
  <c r="J174" i="2" s="1"/>
  <c r="I255" i="2"/>
  <c r="J255" i="2" s="1"/>
  <c r="H26" i="2"/>
  <c r="I26" i="2" s="1"/>
  <c r="J26" i="2" s="1"/>
  <c r="H16" i="2"/>
  <c r="I16" i="2" s="1"/>
  <c r="J16" i="2" s="1"/>
  <c r="H13" i="2"/>
  <c r="I13" i="2" s="1"/>
  <c r="J13" i="2" s="1"/>
  <c r="H87" i="2"/>
  <c r="I87" i="2" s="1"/>
  <c r="J87" i="2" s="1"/>
  <c r="H88" i="2"/>
  <c r="I88" i="2" s="1"/>
  <c r="J88" i="2" s="1"/>
  <c r="H81" i="2"/>
  <c r="I81" i="2" s="1"/>
  <c r="J81" i="2" s="1"/>
  <c r="H74" i="2"/>
  <c r="I74" i="2" s="1"/>
  <c r="J74" i="2" s="1"/>
  <c r="H80" i="2"/>
  <c r="I80" i="2" s="1"/>
  <c r="J80" i="2" s="1"/>
  <c r="H73" i="2"/>
  <c r="I73" i="2" s="1"/>
  <c r="J73" i="2" s="1"/>
  <c r="H219" i="2"/>
  <c r="I219" i="2" s="1"/>
  <c r="J219" i="2" s="1"/>
  <c r="H158" i="2"/>
  <c r="I158" i="2" s="1"/>
  <c r="J158" i="2" s="1"/>
  <c r="H164" i="2"/>
  <c r="I164" i="2" s="1"/>
  <c r="J164" i="2" s="1"/>
  <c r="H153" i="2"/>
  <c r="I153" i="2" s="1"/>
  <c r="J153" i="2" s="1"/>
  <c r="H150" i="2"/>
  <c r="I150" i="2" s="1"/>
  <c r="J150" i="2" s="1"/>
  <c r="H156" i="2"/>
  <c r="I156" i="2" s="1"/>
  <c r="J156" i="2" s="1"/>
  <c r="H179" i="2"/>
  <c r="I179" i="2" s="1"/>
  <c r="J179" i="2" s="1"/>
  <c r="H176" i="2"/>
  <c r="I176" i="2" s="1"/>
  <c r="J176" i="2" s="1"/>
  <c r="H107" i="2"/>
  <c r="I107" i="2" s="1"/>
  <c r="J107" i="2" s="1"/>
  <c r="H103" i="2"/>
  <c r="I103" i="2" s="1"/>
  <c r="J103" i="2" s="1"/>
  <c r="H114" i="2"/>
  <c r="I114" i="2" s="1"/>
  <c r="J114" i="2" s="1"/>
  <c r="H119" i="2"/>
  <c r="I119" i="2" s="1"/>
  <c r="J119" i="2" s="1"/>
  <c r="H94" i="2"/>
  <c r="I94" i="2" s="1"/>
  <c r="J94" i="2" s="1"/>
  <c r="H112" i="2"/>
  <c r="I112" i="2" s="1"/>
  <c r="J112" i="2" s="1"/>
  <c r="H113" i="2"/>
  <c r="I113" i="2" s="1"/>
  <c r="J113" i="2" s="1"/>
  <c r="H64" i="2"/>
  <c r="I64" i="2" s="1"/>
  <c r="J64" i="2" s="1"/>
  <c r="H57" i="2"/>
  <c r="I57" i="2" s="1"/>
  <c r="J57" i="2" s="1"/>
  <c r="H56" i="2"/>
  <c r="I56" i="2" s="1"/>
  <c r="J56" i="2" s="1"/>
  <c r="H233" i="2"/>
  <c r="I233" i="2" s="1"/>
  <c r="J233" i="2" s="1"/>
  <c r="H236" i="2"/>
  <c r="I236" i="2" s="1"/>
  <c r="J236" i="2" s="1"/>
  <c r="H225" i="2"/>
  <c r="I225" i="2" s="1"/>
  <c r="J225" i="2" s="1"/>
  <c r="H237" i="2"/>
  <c r="I237" i="2" s="1"/>
  <c r="J237" i="2" s="1"/>
  <c r="G96" i="9" s="1"/>
  <c r="H226" i="2"/>
  <c r="I226" i="2" s="1"/>
  <c r="J226" i="2" s="1"/>
  <c r="H172" i="2"/>
  <c r="I172" i="2" s="1"/>
  <c r="J172" i="2" s="1"/>
  <c r="H244" i="2"/>
  <c r="I244" i="2" s="1"/>
  <c r="J244" i="2" s="1"/>
  <c r="H254" i="2"/>
  <c r="I254" i="2" s="1"/>
  <c r="J254" i="2" s="1"/>
  <c r="H140" i="2"/>
  <c r="I140" i="2" s="1"/>
  <c r="J140" i="2" s="1"/>
  <c r="H135" i="2"/>
  <c r="I135" i="2" s="1"/>
  <c r="J135" i="2" s="1"/>
  <c r="H133" i="2"/>
  <c r="I133" i="2" s="1"/>
  <c r="J133" i="2" s="1"/>
  <c r="H131" i="2"/>
  <c r="I131" i="2" s="1"/>
  <c r="J131" i="2" s="1"/>
  <c r="H130" i="2"/>
  <c r="I130" i="2" s="1"/>
  <c r="J130" i="2" s="1"/>
  <c r="H206" i="2"/>
  <c r="I206" i="2" s="1"/>
  <c r="J206" i="2" s="1"/>
  <c r="H204" i="2"/>
  <c r="I204" i="2" s="1"/>
  <c r="J204" i="2" s="1"/>
  <c r="H201" i="2"/>
  <c r="I201" i="2" s="1"/>
  <c r="J201" i="2" s="1"/>
  <c r="H213" i="2"/>
  <c r="I213" i="2" s="1"/>
  <c r="J213" i="2" s="1"/>
  <c r="H14" i="2"/>
  <c r="I14" i="2" s="1"/>
  <c r="J14" i="2" s="1"/>
  <c r="H12" i="2"/>
  <c r="I12" i="2" s="1"/>
  <c r="J12" i="2" s="1"/>
  <c r="H9" i="2"/>
  <c r="I9" i="2" s="1"/>
  <c r="J9" i="2" s="1"/>
  <c r="H19" i="2"/>
  <c r="I19" i="2" s="1"/>
  <c r="J19" i="2" s="1"/>
  <c r="H10" i="2"/>
  <c r="I10" i="2" s="1"/>
  <c r="J10" i="2" s="1"/>
  <c r="H22" i="2"/>
  <c r="I22" i="2" s="1"/>
  <c r="J22" i="2" s="1"/>
  <c r="H92" i="2"/>
  <c r="I92" i="2" s="1"/>
  <c r="J92" i="2" s="1"/>
  <c r="H85" i="2"/>
  <c r="I85" i="2" s="1"/>
  <c r="J85" i="2" s="1"/>
  <c r="H72" i="2"/>
  <c r="I72" i="2" s="1"/>
  <c r="J72" i="2" s="1"/>
  <c r="H83" i="2"/>
  <c r="I83" i="2" s="1"/>
  <c r="J83" i="2" s="1"/>
  <c r="H75" i="2"/>
  <c r="I75" i="2" s="1"/>
  <c r="J75" i="2" s="1"/>
  <c r="H86" i="2"/>
  <c r="I86" i="2" s="1"/>
  <c r="J86" i="2" s="1"/>
  <c r="H189" i="2"/>
  <c r="I189" i="2" s="1"/>
  <c r="J189" i="2" s="1"/>
  <c r="H220" i="2"/>
  <c r="I220" i="2" s="1"/>
  <c r="J220" i="2" s="1"/>
  <c r="H163" i="2"/>
  <c r="I163" i="2" s="1"/>
  <c r="J163" i="2" s="1"/>
  <c r="H148" i="2"/>
  <c r="I148" i="2" s="1"/>
  <c r="J148" i="2" s="1"/>
  <c r="H159" i="2"/>
  <c r="I159" i="2" s="1"/>
  <c r="J159" i="2" s="1"/>
  <c r="H165" i="2"/>
  <c r="I165" i="2" s="1"/>
  <c r="J165" i="2" s="1"/>
  <c r="H162" i="2"/>
  <c r="I162" i="2" s="1"/>
  <c r="J162" i="2" s="1"/>
  <c r="H178" i="2"/>
  <c r="I178" i="2" s="1"/>
  <c r="J178" i="2" s="1"/>
  <c r="H181" i="2"/>
  <c r="I181" i="2" s="1"/>
  <c r="J181" i="2" s="1"/>
  <c r="H108" i="2"/>
  <c r="I108" i="2" s="1"/>
  <c r="J108" i="2" s="1"/>
  <c r="H109" i="2"/>
  <c r="I109" i="2" s="1"/>
  <c r="J109" i="2" s="1"/>
  <c r="H98" i="2"/>
  <c r="I98" i="2" s="1"/>
  <c r="J98" i="2" s="1"/>
  <c r="H116" i="2"/>
  <c r="I116" i="2" s="1"/>
  <c r="J116" i="2" s="1"/>
  <c r="H96" i="2"/>
  <c r="I96" i="2" s="1"/>
  <c r="J96" i="2" s="1"/>
  <c r="H97" i="2"/>
  <c r="I97" i="2" s="1"/>
  <c r="J97" i="2" s="1"/>
  <c r="H62" i="2"/>
  <c r="I62" i="2" s="1"/>
  <c r="J62" i="2" s="1"/>
  <c r="H60" i="2"/>
  <c r="I60" i="2" s="1"/>
  <c r="J60" i="2" s="1"/>
  <c r="H235" i="2"/>
  <c r="I235" i="2" s="1"/>
  <c r="J235" i="2" s="1"/>
  <c r="H238" i="2"/>
  <c r="I238" i="2" s="1"/>
  <c r="J238" i="2" s="1"/>
  <c r="H234" i="2"/>
  <c r="I234" i="2" s="1"/>
  <c r="J234" i="2" s="1"/>
  <c r="H227" i="2"/>
  <c r="I227" i="2" s="1"/>
  <c r="J227" i="2" s="1"/>
  <c r="H239" i="2"/>
  <c r="I239" i="2" s="1"/>
  <c r="J239" i="2" s="1"/>
  <c r="H195" i="2"/>
  <c r="I195" i="2" s="1"/>
  <c r="J195" i="2" s="1"/>
  <c r="H170" i="2"/>
  <c r="I170" i="2" s="1"/>
  <c r="J170" i="2" s="1"/>
  <c r="H248" i="2"/>
  <c r="I248" i="2" s="1"/>
  <c r="J248" i="2" s="1"/>
  <c r="H249" i="2"/>
  <c r="I249" i="2" s="1"/>
  <c r="J249" i="2" s="1"/>
  <c r="H245" i="2"/>
  <c r="I245" i="2" s="1"/>
  <c r="J245" i="2" s="1"/>
  <c r="H142" i="2"/>
  <c r="I142" i="2" s="1"/>
  <c r="J142" i="2" s="1"/>
  <c r="H136" i="2"/>
  <c r="I136" i="2" s="1"/>
  <c r="J136" i="2" s="1"/>
  <c r="H127" i="2"/>
  <c r="I127" i="2" s="1"/>
  <c r="J127" i="2" s="1"/>
  <c r="H129" i="2"/>
  <c r="I129" i="2" s="1"/>
  <c r="J129" i="2" s="1"/>
  <c r="H122" i="2"/>
  <c r="I122" i="2" s="1"/>
  <c r="J122" i="2" s="1"/>
  <c r="H208" i="2"/>
  <c r="I208" i="2" s="1"/>
  <c r="J208" i="2" s="1"/>
  <c r="H202" i="2"/>
  <c r="I202" i="2" s="1"/>
  <c r="J202" i="2" s="1"/>
  <c r="H203" i="2"/>
  <c r="I203" i="2" s="1"/>
  <c r="J203" i="2" s="1"/>
  <c r="H215" i="2"/>
  <c r="I215" i="2" s="1"/>
  <c r="J215" i="2" s="1"/>
  <c r="G41" i="9" l="1"/>
  <c r="G40" i="9"/>
  <c r="G116" i="9"/>
  <c r="G63" i="9"/>
  <c r="G79" i="9"/>
  <c r="G81" i="9"/>
  <c r="G74" i="9"/>
  <c r="G73" i="9"/>
  <c r="G39" i="9"/>
  <c r="G42" i="9"/>
  <c r="G43" i="9"/>
  <c r="G38" i="9"/>
  <c r="G11" i="9"/>
  <c r="O41" i="1"/>
  <c r="G29" i="9"/>
  <c r="G22" i="9"/>
  <c r="G13" i="9"/>
  <c r="G36" i="9"/>
  <c r="G17" i="9"/>
  <c r="G19" i="9"/>
  <c r="G48" i="9"/>
  <c r="G54" i="9"/>
  <c r="G98" i="9"/>
  <c r="G84" i="9"/>
  <c r="G119" i="9"/>
  <c r="G58" i="9"/>
  <c r="G32" i="9"/>
  <c r="G67" i="9"/>
  <c r="G76" i="9"/>
  <c r="G111" i="9"/>
  <c r="G69" i="9"/>
  <c r="G72" i="9"/>
  <c r="G71" i="9"/>
  <c r="G70" i="9"/>
  <c r="G109" i="9"/>
  <c r="G106" i="9"/>
  <c r="G107" i="9"/>
  <c r="G108" i="9"/>
  <c r="G24" i="9"/>
  <c r="G102" i="9"/>
  <c r="G15" i="9"/>
  <c r="G95" i="9"/>
  <c r="G91" i="9"/>
  <c r="G90" i="9"/>
  <c r="G92" i="9"/>
  <c r="G93" i="9"/>
  <c r="G94" i="9"/>
  <c r="G110" i="9"/>
  <c r="G75" i="9"/>
  <c r="G47" i="9"/>
  <c r="G30" i="9"/>
  <c r="G89" i="9"/>
  <c r="G124" i="9"/>
  <c r="G23" i="9"/>
  <c r="G35" i="9"/>
  <c r="G64" i="9"/>
  <c r="G87" i="9"/>
  <c r="G122" i="9"/>
  <c r="G33" i="9"/>
  <c r="G53" i="9"/>
  <c r="G18" i="9"/>
  <c r="G86" i="9"/>
  <c r="G121" i="9"/>
  <c r="G20" i="9"/>
  <c r="G25" i="9"/>
  <c r="G57" i="9"/>
  <c r="G100" i="9"/>
  <c r="G85" i="9"/>
  <c r="G120" i="9"/>
  <c r="G10" i="9"/>
  <c r="G12" i="9"/>
  <c r="G37" i="9"/>
  <c r="G99" i="9"/>
  <c r="G101" i="9"/>
  <c r="G125" i="9" l="1"/>
  <c r="K69" i="4"/>
  <c r="I95" i="4"/>
  <c r="D44" i="2" l="1"/>
  <c r="H54" i="8" s="1"/>
  <c r="O53" i="1" s="1"/>
  <c r="D37" i="2"/>
  <c r="H31" i="8" s="1"/>
  <c r="O30" i="1" s="1"/>
  <c r="D53" i="2"/>
  <c r="D42" i="2"/>
  <c r="D35" i="2"/>
  <c r="H25" i="8" s="1"/>
  <c r="O24" i="1" s="1"/>
  <c r="D31" i="2"/>
  <c r="H18" i="8" s="1"/>
  <c r="O17" i="1" s="1"/>
  <c r="D32" i="2"/>
  <c r="H21" i="8" s="1"/>
  <c r="O20" i="1" s="1"/>
  <c r="D48" i="2"/>
  <c r="H64" i="8" s="1"/>
  <c r="O63" i="1" s="1"/>
  <c r="D41" i="2"/>
  <c r="H39" i="8" s="1"/>
  <c r="O38" i="1" s="1"/>
  <c r="D30" i="2"/>
  <c r="H17" i="8" s="1"/>
  <c r="O16" i="1" s="1"/>
  <c r="D46" i="2"/>
  <c r="H60" i="8" s="1"/>
  <c r="O59" i="1" s="1"/>
  <c r="D51" i="2"/>
  <c r="D47" i="2"/>
  <c r="H63" i="8" s="1"/>
  <c r="O62" i="1" s="1"/>
  <c r="D36" i="2"/>
  <c r="H26" i="8" s="1"/>
  <c r="O25" i="1" s="1"/>
  <c r="D52" i="2"/>
  <c r="D45" i="2"/>
  <c r="H59" i="8" s="1"/>
  <c r="O58" i="1" s="1"/>
  <c r="D34" i="2"/>
  <c r="H24" i="8" s="1"/>
  <c r="O23" i="1" s="1"/>
  <c r="D50" i="2"/>
  <c r="D39" i="2"/>
  <c r="H36" i="8" s="1"/>
  <c r="O35" i="1" s="1"/>
  <c r="D40" i="2"/>
  <c r="H38" i="8" s="1"/>
  <c r="O37" i="1" s="1"/>
  <c r="D33" i="2"/>
  <c r="H23" i="8" s="1"/>
  <c r="O22" i="1" s="1"/>
  <c r="D49" i="2"/>
  <c r="H70" i="8" s="1"/>
  <c r="O69" i="1" s="1"/>
  <c r="D38" i="2"/>
  <c r="H33" i="8" s="1"/>
  <c r="O32" i="1" s="1"/>
  <c r="D29" i="13"/>
  <c r="D233" i="13" s="1"/>
  <c r="D236" i="13" s="1"/>
  <c r="D43" i="2"/>
  <c r="H53" i="8" s="1"/>
  <c r="O52" i="1" s="1"/>
  <c r="D29" i="2"/>
  <c r="H16" i="8" s="1"/>
  <c r="O15" i="1" s="1"/>
  <c r="K95" i="4"/>
  <c r="I100" i="4"/>
  <c r="D238" i="13" l="1"/>
  <c r="H81" i="8"/>
  <c r="O80" i="1" s="1"/>
  <c r="H116" i="8"/>
  <c r="O115" i="1" s="1"/>
  <c r="H46" i="8"/>
  <c r="H43" i="8"/>
  <c r="O42" i="1" s="1"/>
  <c r="H49" i="8"/>
  <c r="H44" i="8"/>
  <c r="H48" i="8"/>
  <c r="H45" i="8"/>
  <c r="H47" i="8"/>
  <c r="H117" i="8"/>
  <c r="O116" i="1" s="1"/>
  <c r="H82" i="8"/>
  <c r="O81" i="1" s="1"/>
  <c r="H120" i="8"/>
  <c r="O119" i="1" s="1"/>
  <c r="H85" i="8"/>
  <c r="O84" i="1" s="1"/>
  <c r="H114" i="8"/>
  <c r="O113" i="1" s="1"/>
  <c r="H77" i="8"/>
  <c r="O76" i="1" s="1"/>
  <c r="H76" i="8"/>
  <c r="O75" i="1" s="1"/>
  <c r="H80" i="8"/>
  <c r="H113" i="8"/>
  <c r="O112" i="1" s="1"/>
  <c r="H75" i="8"/>
  <c r="O74" i="1" s="1"/>
  <c r="H78" i="8"/>
  <c r="O77" i="1" s="1"/>
  <c r="H79" i="8"/>
  <c r="H115" i="8"/>
  <c r="O114" i="1" s="1"/>
  <c r="H112" i="8"/>
  <c r="O111" i="1" s="1"/>
  <c r="H97" i="8"/>
  <c r="O96" i="1" s="1"/>
  <c r="D257" i="2"/>
  <c r="D260" i="2" s="1"/>
  <c r="D262" i="2" s="1"/>
  <c r="H101" i="8"/>
  <c r="O100" i="1" s="1"/>
  <c r="H96" i="8"/>
  <c r="O95" i="1" s="1"/>
  <c r="H99" i="8"/>
  <c r="O98" i="1" s="1"/>
  <c r="H100" i="8"/>
  <c r="O99" i="1" s="1"/>
  <c r="H98" i="8"/>
  <c r="O97" i="1" s="1"/>
  <c r="O47" i="1" l="1"/>
  <c r="J48" i="8"/>
  <c r="O45" i="1"/>
  <c r="J46" i="8"/>
  <c r="J44" i="8"/>
  <c r="O43" i="1"/>
  <c r="O78" i="1"/>
  <c r="J79" i="8"/>
  <c r="O79" i="1"/>
  <c r="J80" i="8"/>
  <c r="O46" i="1"/>
  <c r="J47" i="8"/>
  <c r="O48" i="1"/>
  <c r="J49" i="8"/>
  <c r="O44" i="1"/>
  <c r="J45" i="8"/>
  <c r="H131" i="8"/>
  <c r="P44" i="1" l="1"/>
  <c r="Y44" i="1" s="1"/>
  <c r="P45" i="8"/>
  <c r="G40" i="10"/>
  <c r="BH45" i="8"/>
  <c r="BD45" i="8"/>
  <c r="BC45" i="8"/>
  <c r="BL45" i="8"/>
  <c r="V45" i="8"/>
  <c r="P40" i="10"/>
  <c r="Z45" i="8"/>
  <c r="BJ45" i="8"/>
  <c r="BK45" i="8"/>
  <c r="I40" i="10"/>
  <c r="BN45" i="8"/>
  <c r="M40" i="10"/>
  <c r="H40" i="10"/>
  <c r="U45" i="8"/>
  <c r="BF45" i="8"/>
  <c r="O45" i="8"/>
  <c r="S45" i="8"/>
  <c r="X45" i="8"/>
  <c r="N40" i="10"/>
  <c r="Y45" i="8"/>
  <c r="R45" i="8"/>
  <c r="BM45" i="8"/>
  <c r="BI45" i="8"/>
  <c r="J40" i="10"/>
  <c r="Q45" i="8"/>
  <c r="BG45" i="8"/>
  <c r="L40" i="10"/>
  <c r="O40" i="10"/>
  <c r="W45" i="8"/>
  <c r="BE45" i="8"/>
  <c r="T45" i="8"/>
  <c r="Q40" i="10"/>
  <c r="K40" i="10"/>
  <c r="R40" i="10"/>
  <c r="P46" i="1"/>
  <c r="BH47" i="8"/>
  <c r="L42" i="10"/>
  <c r="BI47" i="8"/>
  <c r="H42" i="10"/>
  <c r="BE47" i="8"/>
  <c r="BM47" i="8"/>
  <c r="Q42" i="10"/>
  <c r="Z47" i="8"/>
  <c r="BK47" i="8"/>
  <c r="G42" i="10"/>
  <c r="R47" i="8"/>
  <c r="BF47" i="8"/>
  <c r="M42" i="10"/>
  <c r="J42" i="10"/>
  <c r="Q47" i="8"/>
  <c r="O42" i="10"/>
  <c r="BL47" i="8"/>
  <c r="V47" i="8"/>
  <c r="BN47" i="8"/>
  <c r="T47" i="8"/>
  <c r="S47" i="8"/>
  <c r="BC47" i="8"/>
  <c r="I42" i="10"/>
  <c r="O47" i="8"/>
  <c r="P47" i="8"/>
  <c r="W47" i="8"/>
  <c r="X47" i="8"/>
  <c r="Y47" i="8"/>
  <c r="R42" i="10"/>
  <c r="BD47" i="8"/>
  <c r="BJ47" i="8"/>
  <c r="U47" i="8"/>
  <c r="BG47" i="8"/>
  <c r="K42" i="10"/>
  <c r="N42" i="10"/>
  <c r="P42" i="10"/>
  <c r="P78" i="1"/>
  <c r="BE79" i="8"/>
  <c r="T79" i="8"/>
  <c r="K74" i="10"/>
  <c r="G74" i="10"/>
  <c r="J74" i="10"/>
  <c r="S79" i="8"/>
  <c r="BD79" i="8"/>
  <c r="BC79" i="8"/>
  <c r="BH79" i="8"/>
  <c r="BF79" i="8"/>
  <c r="M74" i="10"/>
  <c r="R79" i="8"/>
  <c r="P79" i="8"/>
  <c r="H74" i="10"/>
  <c r="BG79" i="8"/>
  <c r="U79" i="8"/>
  <c r="BI79" i="8"/>
  <c r="L74" i="10"/>
  <c r="I74" i="10"/>
  <c r="Q79" i="8"/>
  <c r="O79" i="8"/>
  <c r="BM79" i="8"/>
  <c r="W79" i="8"/>
  <c r="Q74" i="10"/>
  <c r="P74" i="10"/>
  <c r="O74" i="10"/>
  <c r="BJ79" i="8"/>
  <c r="BN79" i="8"/>
  <c r="V79" i="8"/>
  <c r="Y79" i="8"/>
  <c r="X79" i="8"/>
  <c r="Z79" i="8"/>
  <c r="BL79" i="8"/>
  <c r="BK79" i="8"/>
  <c r="N74" i="10"/>
  <c r="R74" i="10"/>
  <c r="P45" i="1"/>
  <c r="BI46" i="8"/>
  <c r="W46" i="8"/>
  <c r="BK46" i="8"/>
  <c r="BJ46" i="8"/>
  <c r="BN46" i="8"/>
  <c r="L41" i="10"/>
  <c r="J41" i="10"/>
  <c r="P41" i="10"/>
  <c r="M41" i="10"/>
  <c r="O41" i="10"/>
  <c r="V46" i="8"/>
  <c r="I41" i="10"/>
  <c r="H41" i="10"/>
  <c r="S46" i="8"/>
  <c r="BM46" i="8"/>
  <c r="BC46" i="8"/>
  <c r="O46" i="8"/>
  <c r="BF46" i="8"/>
  <c r="BL46" i="8"/>
  <c r="R41" i="10"/>
  <c r="R46" i="8"/>
  <c r="G41" i="10"/>
  <c r="Q41" i="10"/>
  <c r="K41" i="10"/>
  <c r="Y46" i="8"/>
  <c r="N41" i="10"/>
  <c r="Z46" i="8"/>
  <c r="T46" i="8"/>
  <c r="X46" i="8"/>
  <c r="BE46" i="8"/>
  <c r="Q46" i="8"/>
  <c r="BH46" i="8"/>
  <c r="P46" i="8"/>
  <c r="U46" i="8"/>
  <c r="BD46" i="8"/>
  <c r="BG46" i="8"/>
  <c r="P48" i="1"/>
  <c r="J44" i="10"/>
  <c r="BH49" i="8"/>
  <c r="T49" i="8"/>
  <c r="BI49" i="8"/>
  <c r="K44" i="10"/>
  <c r="BL49" i="8"/>
  <c r="BJ49" i="8"/>
  <c r="BM49" i="8"/>
  <c r="BN49" i="8"/>
  <c r="I44" i="10"/>
  <c r="P49" i="8"/>
  <c r="H44" i="10"/>
  <c r="Q44" i="10"/>
  <c r="BK49" i="8"/>
  <c r="BE49" i="8"/>
  <c r="Y49" i="8"/>
  <c r="W49" i="8"/>
  <c r="Q49" i="8"/>
  <c r="O49" i="8"/>
  <c r="BD49" i="8"/>
  <c r="BC49" i="8"/>
  <c r="U49" i="8"/>
  <c r="S49" i="8"/>
  <c r="P44" i="10"/>
  <c r="Z49" i="8"/>
  <c r="X49" i="8"/>
  <c r="BF49" i="8"/>
  <c r="R49" i="8"/>
  <c r="O44" i="10"/>
  <c r="L44" i="10"/>
  <c r="BG49" i="8"/>
  <c r="V49" i="8"/>
  <c r="R44" i="10"/>
  <c r="M44" i="10"/>
  <c r="N44" i="10"/>
  <c r="G44" i="10"/>
  <c r="P47" i="1"/>
  <c r="H43" i="10"/>
  <c r="G43" i="10"/>
  <c r="R48" i="8"/>
  <c r="M43" i="10"/>
  <c r="BC48" i="8"/>
  <c r="BM48" i="8"/>
  <c r="Z48" i="8"/>
  <c r="X48" i="8"/>
  <c r="Q43" i="10"/>
  <c r="BE48" i="8"/>
  <c r="BG48" i="8"/>
  <c r="BJ48" i="8"/>
  <c r="Y48" i="8"/>
  <c r="P48" i="8"/>
  <c r="R43" i="10"/>
  <c r="BI48" i="8"/>
  <c r="I43" i="10"/>
  <c r="U48" i="8"/>
  <c r="O48" i="8"/>
  <c r="BH48" i="8"/>
  <c r="S48" i="8"/>
  <c r="BL48" i="8"/>
  <c r="N43" i="10"/>
  <c r="W48" i="8"/>
  <c r="Q48" i="8"/>
  <c r="O43" i="10"/>
  <c r="BD48" i="8"/>
  <c r="BN48" i="8"/>
  <c r="L43" i="10"/>
  <c r="J43" i="10"/>
  <c r="BK48" i="8"/>
  <c r="K43" i="10"/>
  <c r="P43" i="10"/>
  <c r="T48" i="8"/>
  <c r="BF48" i="8"/>
  <c r="V48" i="8"/>
  <c r="P79" i="1"/>
  <c r="R80" i="8"/>
  <c r="I75" i="10"/>
  <c r="BD80" i="8"/>
  <c r="U80" i="8"/>
  <c r="BH80" i="8"/>
  <c r="G75" i="10"/>
  <c r="BE80" i="8"/>
  <c r="S80" i="8"/>
  <c r="H75" i="10"/>
  <c r="P80" i="8"/>
  <c r="BG80" i="8"/>
  <c r="J75" i="10"/>
  <c r="BI80" i="8"/>
  <c r="T80" i="8"/>
  <c r="BC80" i="8"/>
  <c r="O80" i="8"/>
  <c r="M75" i="10"/>
  <c r="Q80" i="8"/>
  <c r="BF80" i="8"/>
  <c r="K75" i="10"/>
  <c r="L75" i="10"/>
  <c r="V80" i="8"/>
  <c r="X80" i="8"/>
  <c r="BN80" i="8"/>
  <c r="N75" i="10"/>
  <c r="Y80" i="8"/>
  <c r="W80" i="8"/>
  <c r="BJ80" i="8"/>
  <c r="BL80" i="8"/>
  <c r="BK80" i="8"/>
  <c r="Z80" i="8"/>
  <c r="BM80" i="8"/>
  <c r="Q75" i="10"/>
  <c r="P75" i="10"/>
  <c r="O75" i="10"/>
  <c r="R75" i="10"/>
  <c r="Q44" i="8"/>
  <c r="BC44" i="8"/>
  <c r="M39" i="10"/>
  <c r="BD44" i="8"/>
  <c r="T44" i="8"/>
  <c r="BG44" i="8"/>
  <c r="O39" i="10"/>
  <c r="BN44" i="8"/>
  <c r="P39" i="10"/>
  <c r="P43" i="1"/>
  <c r="O44" i="8"/>
  <c r="X44" i="8"/>
  <c r="L39" i="10"/>
  <c r="S44" i="8"/>
  <c r="I39" i="10"/>
  <c r="G39" i="10"/>
  <c r="BH44" i="8"/>
  <c r="Q39" i="10"/>
  <c r="Z44" i="8"/>
  <c r="R39" i="10"/>
  <c r="BK44" i="8"/>
  <c r="BF44" i="8"/>
  <c r="BE44" i="8"/>
  <c r="W44" i="8"/>
  <c r="P44" i="8"/>
  <c r="BI44" i="8"/>
  <c r="H39" i="10"/>
  <c r="K39" i="10"/>
  <c r="J39" i="10"/>
  <c r="Y44" i="8"/>
  <c r="BM44" i="8"/>
  <c r="N39" i="10"/>
  <c r="BJ44" i="8"/>
  <c r="U44" i="8"/>
  <c r="BL44" i="8"/>
  <c r="R44" i="8"/>
  <c r="V44" i="8"/>
  <c r="O130" i="1"/>
  <c r="Y48" i="1" l="1"/>
  <c r="Y46" i="1"/>
  <c r="AA47" i="1"/>
  <c r="AA78" i="1"/>
  <c r="AA48" i="1"/>
  <c r="AA46" i="1"/>
  <c r="AA43" i="1"/>
  <c r="AA79" i="1"/>
  <c r="AA44" i="1"/>
  <c r="Y79" i="1"/>
  <c r="Y78" i="1"/>
  <c r="Y47" i="1"/>
  <c r="Y43" i="1"/>
  <c r="BR49" i="8"/>
  <c r="BY49" i="8"/>
  <c r="BX49" i="8"/>
  <c r="BV49" i="8"/>
  <c r="BU49" i="8"/>
  <c r="CA49" i="8"/>
  <c r="BT49" i="8"/>
  <c r="BQ49" i="8"/>
  <c r="BP49" i="8"/>
  <c r="BW49" i="8"/>
  <c r="BS49" i="8"/>
  <c r="BZ49" i="8"/>
  <c r="BP46" i="8"/>
  <c r="BU46" i="8"/>
  <c r="BZ46" i="8"/>
  <c r="BW46" i="8"/>
  <c r="BV46" i="8"/>
  <c r="BX46" i="8"/>
  <c r="BT46" i="8"/>
  <c r="BY46" i="8"/>
  <c r="CA46" i="8"/>
  <c r="BR46" i="8"/>
  <c r="BQ46" i="8"/>
  <c r="BS46" i="8"/>
  <c r="Y45" i="1"/>
  <c r="AA45" i="1"/>
  <c r="BU47" i="8"/>
  <c r="BR47" i="8"/>
  <c r="BX47" i="8"/>
  <c r="BV47" i="8"/>
  <c r="BP47" i="8"/>
  <c r="CA47" i="8"/>
  <c r="BS47" i="8"/>
  <c r="BZ47" i="8"/>
  <c r="BT47" i="8"/>
  <c r="BQ47" i="8"/>
  <c r="BY47" i="8"/>
  <c r="BW47" i="8"/>
  <c r="S42" i="10"/>
  <c r="BV44" i="8"/>
  <c r="BZ44" i="8"/>
  <c r="CA44" i="8"/>
  <c r="BT44" i="8"/>
  <c r="BU44" i="8"/>
  <c r="BY44" i="8"/>
  <c r="BP44" i="8"/>
  <c r="BX44" i="8"/>
  <c r="BQ44" i="8"/>
  <c r="BS44" i="8"/>
  <c r="BW44" i="8"/>
  <c r="BR44" i="8"/>
  <c r="S43" i="10"/>
  <c r="S44" i="10"/>
  <c r="BV79" i="8"/>
  <c r="BT79" i="8"/>
  <c r="BQ79" i="8"/>
  <c r="BS79" i="8"/>
  <c r="BP79" i="8"/>
  <c r="BR79" i="8"/>
  <c r="BU79" i="8"/>
  <c r="BZ79" i="8"/>
  <c r="BY79" i="8"/>
  <c r="BX79" i="8"/>
  <c r="BW79" i="8"/>
  <c r="CA79" i="8"/>
  <c r="S74" i="10"/>
  <c r="S40" i="10"/>
  <c r="BP80" i="8"/>
  <c r="BQ80" i="8"/>
  <c r="BS80" i="8"/>
  <c r="BT80" i="8"/>
  <c r="BV80" i="8"/>
  <c r="BU80" i="8"/>
  <c r="BR80" i="8"/>
  <c r="BW80" i="8"/>
  <c r="CA80" i="8"/>
  <c r="BX80" i="8"/>
  <c r="BZ80" i="8"/>
  <c r="BY80" i="8"/>
  <c r="BP48" i="8"/>
  <c r="BQ48" i="8"/>
  <c r="BY48" i="8"/>
  <c r="BS48" i="8"/>
  <c r="BU48" i="8"/>
  <c r="BZ48" i="8"/>
  <c r="BV48" i="8"/>
  <c r="BW48" i="8"/>
  <c r="BT48" i="8"/>
  <c r="BR48" i="8"/>
  <c r="BX48" i="8"/>
  <c r="CA48" i="8"/>
  <c r="S41" i="10"/>
  <c r="BR45" i="8"/>
  <c r="BV45" i="8"/>
  <c r="BW45" i="8"/>
  <c r="BU45" i="8"/>
  <c r="BS45" i="8"/>
  <c r="BY45" i="8"/>
  <c r="BP45" i="8"/>
  <c r="BT45" i="8"/>
  <c r="BZ45" i="8"/>
  <c r="BX45" i="8"/>
  <c r="BQ45" i="8"/>
  <c r="CA45" i="8"/>
  <c r="S39" i="10"/>
  <c r="S75" i="10"/>
  <c r="F152" i="12"/>
  <c r="I30" i="8" s="1"/>
  <c r="F151" i="12"/>
  <c r="F233" i="12" s="1"/>
  <c r="F237" i="12" s="1"/>
  <c r="I131" i="8" l="1"/>
  <c r="I137" i="8" l="1"/>
  <c r="G87" i="8" l="1"/>
  <c r="J87" i="8" s="1"/>
  <c r="P86" i="1" s="1"/>
  <c r="U86" i="1" s="1"/>
  <c r="G85" i="8"/>
  <c r="J85" i="8" s="1"/>
  <c r="P84" i="1" s="1"/>
  <c r="AA86" i="1" l="1"/>
  <c r="Y86" i="1"/>
  <c r="AA84" i="1"/>
  <c r="Y84" i="1"/>
  <c r="G122" i="8"/>
  <c r="J122" i="8" s="1"/>
  <c r="P121" i="1" s="1"/>
  <c r="U121" i="1" s="1"/>
  <c r="G120" i="8"/>
  <c r="J120" i="8" s="1"/>
  <c r="P119" i="1" s="1"/>
  <c r="U119" i="1" s="1"/>
  <c r="F122" i="8"/>
  <c r="G82" i="8"/>
  <c r="J82" i="8" s="1"/>
  <c r="P81" i="1" s="1"/>
  <c r="V84" i="11"/>
  <c r="G97" i="8"/>
  <c r="J97" i="8" s="1"/>
  <c r="P96" i="1" s="1"/>
  <c r="G117" i="8"/>
  <c r="J117" i="8" s="1"/>
  <c r="P116" i="1" s="1"/>
  <c r="U116" i="1" s="1"/>
  <c r="F120" i="8"/>
  <c r="Z130" i="11"/>
  <c r="H128" i="1" s="1"/>
  <c r="J128" i="1" s="1"/>
  <c r="V81" i="11"/>
  <c r="AA81" i="1" l="1"/>
  <c r="Y81" i="1"/>
  <c r="AA116" i="1"/>
  <c r="Y116" i="1"/>
  <c r="AA96" i="1"/>
  <c r="Y96" i="1"/>
  <c r="AA119" i="1"/>
  <c r="Y119" i="1"/>
  <c r="AA121" i="1"/>
  <c r="Y121" i="1"/>
  <c r="J115" i="10"/>
  <c r="N115" i="10"/>
  <c r="R115" i="10"/>
  <c r="H115" i="10"/>
  <c r="L115" i="10"/>
  <c r="P115" i="10"/>
  <c r="I115" i="10"/>
  <c r="Q115" i="10"/>
  <c r="G115" i="10"/>
  <c r="K115" i="10"/>
  <c r="O115" i="10"/>
  <c r="M115" i="10"/>
  <c r="P117" i="10"/>
  <c r="L117" i="10"/>
  <c r="H117" i="10"/>
  <c r="M117" i="10"/>
  <c r="O117" i="10"/>
  <c r="K117" i="10"/>
  <c r="G117" i="10"/>
  <c r="R117" i="10"/>
  <c r="N117" i="10"/>
  <c r="J117" i="10"/>
  <c r="Q117" i="10"/>
  <c r="I117" i="10"/>
  <c r="AC86" i="11"/>
  <c r="AD86" i="11" s="1"/>
  <c r="Z94" i="11"/>
  <c r="H93" i="1" s="1"/>
  <c r="J93" i="1" s="1"/>
  <c r="U94" i="11"/>
  <c r="V94" i="11" s="1"/>
  <c r="J84" i="11"/>
  <c r="M80" i="10"/>
  <c r="I80" i="10"/>
  <c r="H84" i="11"/>
  <c r="L84" i="11"/>
  <c r="BH85" i="8"/>
  <c r="M84" i="11"/>
  <c r="BD85" i="8"/>
  <c r="BG85" i="8"/>
  <c r="O85" i="8"/>
  <c r="O84" i="11"/>
  <c r="X85" i="8"/>
  <c r="BK85" i="8"/>
  <c r="BJ85" i="8"/>
  <c r="R84" i="11"/>
  <c r="K84" i="11"/>
  <c r="H80" i="10"/>
  <c r="K80" i="10"/>
  <c r="J80" i="10"/>
  <c r="R85" i="8"/>
  <c r="P85" i="8"/>
  <c r="P80" i="10"/>
  <c r="O80" i="10"/>
  <c r="BN85" i="8"/>
  <c r="Z85" i="8"/>
  <c r="R80" i="10"/>
  <c r="G84" i="11"/>
  <c r="BF85" i="8"/>
  <c r="L80" i="10"/>
  <c r="BE85" i="8"/>
  <c r="T85" i="8"/>
  <c r="U85" i="8"/>
  <c r="N80" i="10"/>
  <c r="V85" i="8"/>
  <c r="BM85" i="8"/>
  <c r="Q84" i="11"/>
  <c r="Q80" i="10"/>
  <c r="I84" i="11"/>
  <c r="S85" i="8"/>
  <c r="W85" i="8"/>
  <c r="G80" i="10"/>
  <c r="Q85" i="8"/>
  <c r="P84" i="11"/>
  <c r="BI85" i="8"/>
  <c r="BL85" i="8"/>
  <c r="Y85" i="8"/>
  <c r="BC85" i="8"/>
  <c r="N84" i="11"/>
  <c r="Z93" i="11"/>
  <c r="H92" i="1" s="1"/>
  <c r="J92" i="1" s="1"/>
  <c r="U93" i="11"/>
  <c r="V93" i="11" s="1"/>
  <c r="BK122" i="8"/>
  <c r="BI122" i="8"/>
  <c r="Z122" i="8"/>
  <c r="Q123" i="11"/>
  <c r="BJ122" i="8"/>
  <c r="L123" i="11"/>
  <c r="V122" i="8"/>
  <c r="BH122" i="8"/>
  <c r="J123" i="11"/>
  <c r="P123" i="11"/>
  <c r="BL122" i="8"/>
  <c r="H123" i="11"/>
  <c r="BN122" i="8"/>
  <c r="I123" i="11"/>
  <c r="BM122" i="8"/>
  <c r="R122" i="8"/>
  <c r="M123" i="11"/>
  <c r="O123" i="11"/>
  <c r="R123" i="11"/>
  <c r="U122" i="8"/>
  <c r="Y122" i="8"/>
  <c r="O122" i="8"/>
  <c r="S122" i="8"/>
  <c r="K123" i="11"/>
  <c r="N123" i="11"/>
  <c r="G123" i="11"/>
  <c r="T122" i="8"/>
  <c r="X122" i="8"/>
  <c r="BE122" i="8"/>
  <c r="BD122" i="8"/>
  <c r="BF122" i="8"/>
  <c r="BG122" i="8"/>
  <c r="P122" i="8"/>
  <c r="Q122" i="8"/>
  <c r="BC122" i="8"/>
  <c r="W122" i="8"/>
  <c r="M98" i="11"/>
  <c r="P97" i="8"/>
  <c r="O92" i="10"/>
  <c r="Z97" i="8"/>
  <c r="G92" i="10"/>
  <c r="Q98" i="11"/>
  <c r="V97" i="8"/>
  <c r="H92" i="10"/>
  <c r="P92" i="10"/>
  <c r="Y97" i="8"/>
  <c r="K92" i="10"/>
  <c r="N92" i="10"/>
  <c r="X97" i="8"/>
  <c r="H98" i="11"/>
  <c r="BG97" i="8"/>
  <c r="R92" i="10"/>
  <c r="L98" i="11"/>
  <c r="BD97" i="8"/>
  <c r="BL97" i="8"/>
  <c r="I98" i="11"/>
  <c r="BH97" i="8"/>
  <c r="N98" i="11"/>
  <c r="K98" i="11"/>
  <c r="S97" i="8"/>
  <c r="R98" i="11"/>
  <c r="I92" i="10"/>
  <c r="Q97" i="8"/>
  <c r="W97" i="8"/>
  <c r="J98" i="11"/>
  <c r="T97" i="8"/>
  <c r="Q92" i="10"/>
  <c r="G98" i="11"/>
  <c r="O97" i="8"/>
  <c r="BJ97" i="8"/>
  <c r="J92" i="10"/>
  <c r="BC97" i="8"/>
  <c r="BM97" i="8"/>
  <c r="L92" i="10"/>
  <c r="U97" i="8"/>
  <c r="P98" i="11"/>
  <c r="O98" i="11"/>
  <c r="M92" i="10"/>
  <c r="BN97" i="8"/>
  <c r="BF97" i="8"/>
  <c r="BE97" i="8"/>
  <c r="R97" i="8"/>
  <c r="BK97" i="8"/>
  <c r="BI97" i="8"/>
  <c r="U86" i="11"/>
  <c r="V86" i="11" s="1"/>
  <c r="F117" i="8"/>
  <c r="P118" i="11"/>
  <c r="O118" i="11"/>
  <c r="Q117" i="8"/>
  <c r="M118" i="11"/>
  <c r="N112" i="10"/>
  <c r="Y117" i="8"/>
  <c r="Q118" i="11"/>
  <c r="L112" i="10"/>
  <c r="N118" i="11"/>
  <c r="BI117" i="8"/>
  <c r="P112" i="10"/>
  <c r="BK117" i="8"/>
  <c r="G112" i="10"/>
  <c r="P117" i="8"/>
  <c r="R117" i="8"/>
  <c r="Q112" i="10"/>
  <c r="I118" i="11"/>
  <c r="I112" i="10"/>
  <c r="U117" i="8"/>
  <c r="BD117" i="8"/>
  <c r="H112" i="10"/>
  <c r="X117" i="8"/>
  <c r="K118" i="11"/>
  <c r="R112" i="10"/>
  <c r="L118" i="11"/>
  <c r="H118" i="11"/>
  <c r="BC117" i="8"/>
  <c r="K112" i="10"/>
  <c r="BF117" i="8"/>
  <c r="W117" i="8"/>
  <c r="CI117" i="8"/>
  <c r="BN117" i="8"/>
  <c r="R118" i="11"/>
  <c r="J118" i="11"/>
  <c r="BG117" i="8"/>
  <c r="M112" i="10"/>
  <c r="Z117" i="8"/>
  <c r="T117" i="8"/>
  <c r="O117" i="8"/>
  <c r="BL117" i="8"/>
  <c r="O112" i="10"/>
  <c r="J112" i="10"/>
  <c r="V117" i="8"/>
  <c r="G118" i="11"/>
  <c r="BJ117" i="8"/>
  <c r="BE117" i="8"/>
  <c r="BM117" i="8"/>
  <c r="S117" i="8"/>
  <c r="BH117" i="8"/>
  <c r="L121" i="11"/>
  <c r="R121" i="11"/>
  <c r="M121" i="11"/>
  <c r="V120" i="8"/>
  <c r="BF120" i="8"/>
  <c r="S120" i="8"/>
  <c r="BH120" i="8"/>
  <c r="BD120" i="8"/>
  <c r="Z120" i="8"/>
  <c r="P121" i="11"/>
  <c r="G121" i="11"/>
  <c r="N121" i="11"/>
  <c r="BK120" i="8"/>
  <c r="Q120" i="8"/>
  <c r="BL120" i="8"/>
  <c r="CD120" i="8"/>
  <c r="BI120" i="8"/>
  <c r="U120" i="8"/>
  <c r="P120" i="8"/>
  <c r="K121" i="11"/>
  <c r="I121" i="11"/>
  <c r="O121" i="11"/>
  <c r="BJ120" i="8"/>
  <c r="W120" i="8"/>
  <c r="R120" i="8"/>
  <c r="BC120" i="8"/>
  <c r="Y120" i="8"/>
  <c r="T120" i="8"/>
  <c r="J121" i="11"/>
  <c r="BE120" i="8"/>
  <c r="O120" i="8"/>
  <c r="BG120" i="8"/>
  <c r="BN120" i="8"/>
  <c r="Q121" i="11"/>
  <c r="X120" i="8"/>
  <c r="BM120" i="8"/>
  <c r="H121" i="11"/>
  <c r="F129" i="8"/>
  <c r="F128" i="8"/>
  <c r="F94" i="8"/>
  <c r="G86" i="11"/>
  <c r="BF87" i="8"/>
  <c r="Q82" i="10"/>
  <c r="V87" i="8"/>
  <c r="BG87" i="8"/>
  <c r="Y87" i="8"/>
  <c r="BC87" i="8"/>
  <c r="O86" i="11"/>
  <c r="BM87" i="8"/>
  <c r="G82" i="10"/>
  <c r="U87" i="8"/>
  <c r="K82" i="10"/>
  <c r="X87" i="8"/>
  <c r="L86" i="11"/>
  <c r="L82" i="10"/>
  <c r="BK87" i="8"/>
  <c r="N86" i="11"/>
  <c r="O87" i="8"/>
  <c r="K86" i="11"/>
  <c r="P87" i="8"/>
  <c r="O82" i="10"/>
  <c r="W87" i="8"/>
  <c r="BD87" i="8"/>
  <c r="R86" i="11"/>
  <c r="BH87" i="8"/>
  <c r="M82" i="10"/>
  <c r="CJ87" i="8"/>
  <c r="P86" i="11"/>
  <c r="J86" i="11"/>
  <c r="N82" i="10"/>
  <c r="H86" i="11"/>
  <c r="BI87" i="8"/>
  <c r="BL87" i="8"/>
  <c r="M86" i="11"/>
  <c r="Q87" i="8"/>
  <c r="Z87" i="8"/>
  <c r="T87" i="8"/>
  <c r="I82" i="10"/>
  <c r="R82" i="10"/>
  <c r="P82" i="10"/>
  <c r="BE87" i="8"/>
  <c r="Q86" i="11"/>
  <c r="H82" i="10"/>
  <c r="BJ87" i="8"/>
  <c r="I86" i="11"/>
  <c r="BN87" i="8"/>
  <c r="J82" i="10"/>
  <c r="S87" i="8"/>
  <c r="R87" i="8"/>
  <c r="CK120" i="8"/>
  <c r="L81" i="11"/>
  <c r="U82" i="8"/>
  <c r="O77" i="10"/>
  <c r="J81" i="11"/>
  <c r="BN82" i="8"/>
  <c r="H77" i="10"/>
  <c r="BF82" i="8"/>
  <c r="P77" i="10"/>
  <c r="K77" i="10"/>
  <c r="R82" i="8"/>
  <c r="Q77" i="10"/>
  <c r="T82" i="8"/>
  <c r="J77" i="10"/>
  <c r="S82" i="8"/>
  <c r="V82" i="8"/>
  <c r="L77" i="10"/>
  <c r="X82" i="8"/>
  <c r="BE82" i="8"/>
  <c r="O81" i="11"/>
  <c r="BM82" i="8"/>
  <c r="BC82" i="8"/>
  <c r="R81" i="11"/>
  <c r="W82" i="8"/>
  <c r="M77" i="10"/>
  <c r="Q82" i="8"/>
  <c r="BL82" i="8"/>
  <c r="P82" i="8"/>
  <c r="K81" i="11"/>
  <c r="BI82" i="8"/>
  <c r="P81" i="11"/>
  <c r="I81" i="11"/>
  <c r="BH82" i="8"/>
  <c r="R77" i="10"/>
  <c r="I77" i="10"/>
  <c r="N77" i="10"/>
  <c r="Y82" i="8"/>
  <c r="BJ82" i="8"/>
  <c r="G77" i="10"/>
  <c r="M81" i="11"/>
  <c r="N81" i="11"/>
  <c r="H81" i="11"/>
  <c r="BK82" i="8"/>
  <c r="BD82" i="8"/>
  <c r="G81" i="11"/>
  <c r="BG82" i="8"/>
  <c r="Q81" i="11"/>
  <c r="O82" i="8"/>
  <c r="Z82" i="8"/>
  <c r="CM122" i="8" l="1"/>
  <c r="S115" i="10"/>
  <c r="S117" i="10"/>
  <c r="F93" i="8"/>
  <c r="CG122" i="8"/>
  <c r="CI122" i="8"/>
  <c r="CG120" i="8"/>
  <c r="CJ120" i="8"/>
  <c r="CI120" i="8"/>
  <c r="CF122" i="8"/>
  <c r="CE122" i="8"/>
  <c r="CC122" i="8"/>
  <c r="CK122" i="8"/>
  <c r="CD122" i="8"/>
  <c r="CN122" i="8"/>
  <c r="CJ122" i="8"/>
  <c r="CH122" i="8"/>
  <c r="CL122" i="8"/>
  <c r="CM120" i="8"/>
  <c r="CF120" i="8"/>
  <c r="CE120" i="8"/>
  <c r="CN120" i="8"/>
  <c r="CL120" i="8"/>
  <c r="CC120" i="8"/>
  <c r="CH120" i="8"/>
  <c r="Z84" i="11"/>
  <c r="AK122" i="8"/>
  <c r="AM122" i="8"/>
  <c r="AH122" i="8"/>
  <c r="AJ122" i="8"/>
  <c r="AI122" i="8"/>
  <c r="AG122" i="8"/>
  <c r="AE122" i="8"/>
  <c r="AF122" i="8"/>
  <c r="AC122" i="8"/>
  <c r="AD122" i="8"/>
  <c r="AL122" i="8"/>
  <c r="S77" i="10"/>
  <c r="AC120" i="8"/>
  <c r="AK120" i="8"/>
  <c r="AM120" i="8"/>
  <c r="AI120" i="8"/>
  <c r="AL120" i="8"/>
  <c r="AF120" i="8"/>
  <c r="AD120" i="8"/>
  <c r="AG120" i="8"/>
  <c r="AH120" i="8"/>
  <c r="AE120" i="8"/>
  <c r="AJ120" i="8"/>
  <c r="S86" i="11"/>
  <c r="AB120" i="8"/>
  <c r="AO120" i="8" s="1"/>
  <c r="CE117" i="8"/>
  <c r="CF117" i="8"/>
  <c r="CN117" i="8"/>
  <c r="AB117" i="8"/>
  <c r="AO117" i="8" s="1"/>
  <c r="AD117" i="8"/>
  <c r="AL117" i="8"/>
  <c r="AC117" i="8"/>
  <c r="AF117" i="8"/>
  <c r="AK117" i="8"/>
  <c r="AG117" i="8"/>
  <c r="AH117" i="8"/>
  <c r="AI117" i="8"/>
  <c r="AE117" i="8"/>
  <c r="AJ117" i="8"/>
  <c r="AM117" i="8"/>
  <c r="S92" i="10"/>
  <c r="S123" i="11"/>
  <c r="CM87" i="8"/>
  <c r="CN87" i="8"/>
  <c r="CF87" i="8"/>
  <c r="BP120" i="8"/>
  <c r="BS120" i="8"/>
  <c r="BT120" i="8"/>
  <c r="CA120" i="8"/>
  <c r="BV120" i="8"/>
  <c r="BZ120" i="8"/>
  <c r="BY120" i="8"/>
  <c r="BR120" i="8"/>
  <c r="BW120" i="8"/>
  <c r="BQ120" i="8"/>
  <c r="BU120" i="8"/>
  <c r="BX120" i="8"/>
  <c r="S112" i="10"/>
  <c r="CG117" i="8"/>
  <c r="CL117" i="8"/>
  <c r="BT97" i="8"/>
  <c r="BS97" i="8"/>
  <c r="BZ97" i="8"/>
  <c r="BU97" i="8"/>
  <c r="BY97" i="8"/>
  <c r="BQ97" i="8"/>
  <c r="CA97" i="8"/>
  <c r="BV97" i="8"/>
  <c r="BW97" i="8"/>
  <c r="BP97" i="8"/>
  <c r="BX97" i="8"/>
  <c r="BR97" i="8"/>
  <c r="S98" i="11"/>
  <c r="BY122" i="8"/>
  <c r="BZ122" i="8"/>
  <c r="BT122" i="8"/>
  <c r="BP122" i="8"/>
  <c r="BS122" i="8"/>
  <c r="BQ122" i="8"/>
  <c r="BV122" i="8"/>
  <c r="BU122" i="8"/>
  <c r="CA122" i="8"/>
  <c r="BX122" i="8"/>
  <c r="BR122" i="8"/>
  <c r="BW122" i="8"/>
  <c r="AB122" i="8"/>
  <c r="AO122" i="8" s="1"/>
  <c r="S80" i="10"/>
  <c r="CG87" i="8"/>
  <c r="CK87" i="8"/>
  <c r="CL87" i="8"/>
  <c r="S81" i="11"/>
  <c r="BX82" i="8"/>
  <c r="BV82" i="8"/>
  <c r="BR82" i="8"/>
  <c r="BP82" i="8"/>
  <c r="BQ82" i="8"/>
  <c r="BZ82" i="8"/>
  <c r="BU82" i="8"/>
  <c r="CA82" i="8"/>
  <c r="BS82" i="8"/>
  <c r="BT82" i="8"/>
  <c r="BY82" i="8"/>
  <c r="BW82" i="8"/>
  <c r="BX87" i="8"/>
  <c r="BW87" i="8"/>
  <c r="BZ87" i="8"/>
  <c r="BP87" i="8"/>
  <c r="BY87" i="8"/>
  <c r="CA87" i="8"/>
  <c r="BU87" i="8"/>
  <c r="BV87" i="8"/>
  <c r="BR87" i="8"/>
  <c r="BS87" i="8"/>
  <c r="BQ87" i="8"/>
  <c r="BT87" i="8"/>
  <c r="Z81" i="11"/>
  <c r="S121" i="11"/>
  <c r="S118" i="11"/>
  <c r="CK117" i="8"/>
  <c r="CC117" i="8"/>
  <c r="CH87" i="8"/>
  <c r="CC87" i="8"/>
  <c r="CD87" i="8"/>
  <c r="S82" i="10"/>
  <c r="BU117" i="8"/>
  <c r="BY117" i="8"/>
  <c r="BP117" i="8"/>
  <c r="BZ117" i="8"/>
  <c r="BS117" i="8"/>
  <c r="BX117" i="8"/>
  <c r="CA117" i="8"/>
  <c r="BT117" i="8"/>
  <c r="BR117" i="8"/>
  <c r="BQ117" i="8"/>
  <c r="BV117" i="8"/>
  <c r="BW117" i="8"/>
  <c r="CM117" i="8"/>
  <c r="CD117" i="8"/>
  <c r="CJ117" i="8"/>
  <c r="CH117" i="8"/>
  <c r="BQ85" i="8"/>
  <c r="BP85" i="8"/>
  <c r="BX85" i="8"/>
  <c r="BU85" i="8"/>
  <c r="BT85" i="8"/>
  <c r="BW85" i="8"/>
  <c r="BV85" i="8"/>
  <c r="BR85" i="8"/>
  <c r="BZ85" i="8"/>
  <c r="BS85" i="8"/>
  <c r="BY85" i="8"/>
  <c r="CA85" i="8"/>
  <c r="S84" i="11"/>
  <c r="CI87" i="8"/>
  <c r="CE87" i="8"/>
  <c r="AB87" i="8"/>
  <c r="AO87" i="8" s="1"/>
  <c r="AC87" i="8"/>
  <c r="AF87" i="8"/>
  <c r="AH87" i="8"/>
  <c r="AD87" i="8"/>
  <c r="AE87" i="8"/>
  <c r="AJ87" i="8"/>
  <c r="AL87" i="8"/>
  <c r="AK87" i="8"/>
  <c r="AM87" i="8"/>
  <c r="AI87" i="8"/>
  <c r="AG87" i="8"/>
  <c r="H81" i="1" l="1"/>
  <c r="H84" i="1"/>
  <c r="CC82" i="8"/>
  <c r="CE82" i="8"/>
  <c r="F82" i="8"/>
  <c r="CH82" i="8"/>
  <c r="CG82" i="8"/>
  <c r="CK82" i="8"/>
  <c r="CL82" i="8"/>
  <c r="CJ82" i="8"/>
  <c r="CN82" i="8"/>
  <c r="CF82" i="8"/>
  <c r="CD82" i="8"/>
  <c r="CO120" i="8"/>
  <c r="DE120" i="8" s="1"/>
  <c r="T119" i="1" s="1"/>
  <c r="CO122" i="8"/>
  <c r="DE122" i="8" s="1"/>
  <c r="T121" i="1" s="1"/>
  <c r="AP87" i="8"/>
  <c r="AQ87" i="8" s="1"/>
  <c r="AP117" i="8"/>
  <c r="AQ117" i="8" s="1"/>
  <c r="AR117" i="8" s="1"/>
  <c r="AS117" i="8" s="1"/>
  <c r="AT117" i="8" s="1"/>
  <c r="AU117" i="8" s="1"/>
  <c r="AV117" i="8" s="1"/>
  <c r="AP120" i="8"/>
  <c r="AQ120" i="8" s="1"/>
  <c r="AR120" i="8" s="1"/>
  <c r="AS120" i="8" s="1"/>
  <c r="CO87" i="8"/>
  <c r="DE87" i="8" s="1"/>
  <c r="T86" i="1" s="1"/>
  <c r="CO117" i="8"/>
  <c r="DE117" i="8" s="1"/>
  <c r="T116" i="1" s="1"/>
  <c r="AP122" i="8"/>
  <c r="CE85" i="8" l="1"/>
  <c r="U84" i="1"/>
  <c r="CM82" i="8"/>
  <c r="U81" i="1"/>
  <c r="CG85" i="8"/>
  <c r="F85" i="8"/>
  <c r="AJ85" i="8" s="1"/>
  <c r="CC85" i="8"/>
  <c r="J84" i="1"/>
  <c r="CJ85" i="8"/>
  <c r="CN85" i="8"/>
  <c r="CD85" i="8"/>
  <c r="CH85" i="8"/>
  <c r="CL85" i="8"/>
  <c r="CF85" i="8"/>
  <c r="CI85" i="8"/>
  <c r="CM85" i="8"/>
  <c r="CK85" i="8"/>
  <c r="J81" i="1"/>
  <c r="CI82" i="8"/>
  <c r="CO82" i="8" s="1"/>
  <c r="DE82" i="8" s="1"/>
  <c r="T81" i="1" s="1"/>
  <c r="X119" i="1"/>
  <c r="X86" i="1"/>
  <c r="X121" i="1"/>
  <c r="X116" i="1"/>
  <c r="AI82" i="8"/>
  <c r="AE82" i="8"/>
  <c r="AK82" i="8"/>
  <c r="AB82" i="8"/>
  <c r="AO82" i="8" s="1"/>
  <c r="AL82" i="8"/>
  <c r="AH82" i="8"/>
  <c r="AC82" i="8"/>
  <c r="AG82" i="8"/>
  <c r="AJ82" i="8"/>
  <c r="AD82" i="8"/>
  <c r="AM82" i="8"/>
  <c r="AF82" i="8"/>
  <c r="AR87" i="8"/>
  <c r="AS87" i="8" s="1"/>
  <c r="AT87" i="8" s="1"/>
  <c r="AU87" i="8" s="1"/>
  <c r="AW117" i="8"/>
  <c r="AX117" i="8" s="1"/>
  <c r="AY117" i="8" s="1"/>
  <c r="AZ117" i="8" s="1"/>
  <c r="BA117" i="8" s="1"/>
  <c r="R116" i="1" s="1"/>
  <c r="V116" i="1" s="1"/>
  <c r="AQ122" i="8"/>
  <c r="AT120" i="8"/>
  <c r="AU120" i="8" s="1"/>
  <c r="AV120" i="8" s="1"/>
  <c r="AW120" i="8" s="1"/>
  <c r="AX120" i="8" s="1"/>
  <c r="AY120" i="8" s="1"/>
  <c r="AZ120" i="8" s="1"/>
  <c r="BA120" i="8" s="1"/>
  <c r="R119" i="1" s="1"/>
  <c r="V119" i="1" s="1"/>
  <c r="AI85" i="8" l="1"/>
  <c r="AF85" i="8"/>
  <c r="AD85" i="8"/>
  <c r="AH85" i="8"/>
  <c r="AG85" i="8"/>
  <c r="AK85" i="8"/>
  <c r="AM85" i="8"/>
  <c r="AC85" i="8"/>
  <c r="AP85" i="8" s="1"/>
  <c r="AQ85" i="8" s="1"/>
  <c r="AE85" i="8"/>
  <c r="AB85" i="8"/>
  <c r="AO85" i="8" s="1"/>
  <c r="AL85" i="8"/>
  <c r="CO85" i="8"/>
  <c r="DE85" i="8" s="1"/>
  <c r="T84" i="1" s="1"/>
  <c r="X84" i="1" s="1"/>
  <c r="AB116" i="1"/>
  <c r="S116" i="1"/>
  <c r="AB119" i="1"/>
  <c r="X81" i="1"/>
  <c r="S119" i="1"/>
  <c r="AP82" i="8"/>
  <c r="AV87" i="8"/>
  <c r="AW87" i="8" s="1"/>
  <c r="AX87" i="8" s="1"/>
  <c r="AY87" i="8" s="1"/>
  <c r="AZ87" i="8" s="1"/>
  <c r="BA87" i="8" s="1"/>
  <c r="R86" i="1" s="1"/>
  <c r="V86" i="1" s="1"/>
  <c r="AR122" i="8"/>
  <c r="W119" i="1" l="1"/>
  <c r="W116" i="1"/>
  <c r="AB86" i="1"/>
  <c r="S86" i="1"/>
  <c r="AR85" i="8"/>
  <c r="AS85" i="8" s="1"/>
  <c r="AT85" i="8" s="1"/>
  <c r="AQ82" i="8"/>
  <c r="AS122" i="8"/>
  <c r="W86" i="1" l="1"/>
  <c r="AU85" i="8"/>
  <c r="AR82" i="8"/>
  <c r="AT122" i="8"/>
  <c r="AU122" i="8" s="1"/>
  <c r="AV122" i="8" s="1"/>
  <c r="AV85" i="8" l="1"/>
  <c r="AS82" i="8"/>
  <c r="AT82" i="8" s="1"/>
  <c r="AU82" i="8" s="1"/>
  <c r="AV82" i="8" s="1"/>
  <c r="AW122" i="8"/>
  <c r="AX122" i="8" s="1"/>
  <c r="AY122" i="8" s="1"/>
  <c r="AZ122" i="8" s="1"/>
  <c r="BA122" i="8" s="1"/>
  <c r="R121" i="1" s="1"/>
  <c r="V121" i="1" s="1"/>
  <c r="AB121" i="1" l="1"/>
  <c r="S121" i="1"/>
  <c r="AW85" i="8"/>
  <c r="AX85" i="8" s="1"/>
  <c r="AY85" i="8" s="1"/>
  <c r="AZ85" i="8" s="1"/>
  <c r="AW82" i="8"/>
  <c r="AX82" i="8" s="1"/>
  <c r="AY82" i="8" s="1"/>
  <c r="AZ82" i="8" s="1"/>
  <c r="W121" i="1" l="1"/>
  <c r="BA85" i="8"/>
  <c r="R84" i="1" s="1"/>
  <c r="V84" i="1" s="1"/>
  <c r="BA82" i="8"/>
  <c r="R81" i="1" s="1"/>
  <c r="V81" i="1" s="1"/>
  <c r="AB81" i="1" l="1"/>
  <c r="S81" i="1"/>
  <c r="AB84" i="1"/>
  <c r="S84" i="1"/>
  <c r="AB7" i="13"/>
  <c r="AB20" i="13"/>
  <c r="AB9" i="13"/>
  <c r="AB27" i="13"/>
  <c r="AB13" i="13"/>
  <c r="AB10" i="13"/>
  <c r="AB8" i="13"/>
  <c r="AB15" i="13"/>
  <c r="AB19" i="13"/>
  <c r="AB16" i="13"/>
  <c r="AB29" i="13"/>
  <c r="AB23" i="13"/>
  <c r="AB26" i="13"/>
  <c r="AB21" i="13"/>
  <c r="AB30" i="13"/>
  <c r="AB17" i="13"/>
  <c r="AB25" i="13"/>
  <c r="AB11" i="13"/>
  <c r="AB24" i="13"/>
  <c r="AB28" i="13"/>
  <c r="AB12" i="13"/>
  <c r="AB18" i="13"/>
  <c r="AB22" i="13"/>
  <c r="AB14" i="13"/>
  <c r="AB31" i="13"/>
  <c r="W81" i="1" l="1"/>
  <c r="W84" i="1"/>
  <c r="AB35" i="13"/>
  <c r="G123" i="8" l="1"/>
  <c r="J123" i="8" s="1"/>
  <c r="P122" i="1" s="1"/>
  <c r="U122" i="1" s="1"/>
  <c r="AH125" i="11"/>
  <c r="I123" i="1" s="1"/>
  <c r="AH124" i="11"/>
  <c r="I122" i="1" s="1"/>
  <c r="Z124" i="11"/>
  <c r="H122" i="1" s="1"/>
  <c r="G121" i="8"/>
  <c r="J121" i="8" s="1"/>
  <c r="P120" i="1" s="1"/>
  <c r="AH122" i="11"/>
  <c r="I120" i="1" s="1"/>
  <c r="Z122" i="11"/>
  <c r="H120" i="1" s="1"/>
  <c r="AH119" i="11"/>
  <c r="I117" i="1" s="1"/>
  <c r="Z119" i="11"/>
  <c r="H117" i="1" s="1"/>
  <c r="AD79" i="11"/>
  <c r="AD78" i="11"/>
  <c r="AD77" i="11"/>
  <c r="AD41" i="11"/>
  <c r="AD43" i="11"/>
  <c r="AD46" i="11"/>
  <c r="AD47" i="11"/>
  <c r="AD42" i="11"/>
  <c r="V43" i="11"/>
  <c r="V46" i="11"/>
  <c r="V47" i="11"/>
  <c r="U49" i="11"/>
  <c r="V49" i="11" s="1"/>
  <c r="U50" i="11"/>
  <c r="V50" i="11" s="1"/>
  <c r="V51" i="11"/>
  <c r="V52" i="11"/>
  <c r="U53" i="11"/>
  <c r="V53" i="11" s="1"/>
  <c r="U54" i="11"/>
  <c r="V54" i="11" s="1"/>
  <c r="U55" i="11"/>
  <c r="V55" i="11" s="1"/>
  <c r="U56" i="11"/>
  <c r="V56" i="11" s="1"/>
  <c r="V57" i="11"/>
  <c r="V58" i="11"/>
  <c r="U59" i="11"/>
  <c r="V59" i="11" s="1"/>
  <c r="U60" i="11"/>
  <c r="V60" i="11" s="1"/>
  <c r="V61" i="11"/>
  <c r="V62" i="11"/>
  <c r="U63" i="11"/>
  <c r="V63" i="11" s="1"/>
  <c r="U64" i="11"/>
  <c r="V64" i="11" s="1"/>
  <c r="U65" i="11"/>
  <c r="V65" i="11" s="1"/>
  <c r="U66" i="11"/>
  <c r="V66" i="11" s="1"/>
  <c r="V68" i="11"/>
  <c r="V77" i="11"/>
  <c r="V78" i="11"/>
  <c r="V79" i="11"/>
  <c r="V42" i="11"/>
  <c r="V41" i="11"/>
  <c r="U120" i="1" l="1"/>
  <c r="J122" i="1"/>
  <c r="J117" i="1"/>
  <c r="J120" i="1"/>
  <c r="AA120" i="1"/>
  <c r="Y120" i="1"/>
  <c r="AA122" i="1"/>
  <c r="Y122" i="1"/>
  <c r="AD45" i="11"/>
  <c r="V45" i="11"/>
  <c r="U74" i="11"/>
  <c r="V74" i="11" s="1"/>
  <c r="Z74" i="11"/>
  <c r="H74" i="1" s="1"/>
  <c r="Z69" i="11"/>
  <c r="H70" i="1" s="1"/>
  <c r="U69" i="11"/>
  <c r="V69" i="11" s="1"/>
  <c r="U48" i="11"/>
  <c r="V48" i="11" s="1"/>
  <c r="G118" i="8"/>
  <c r="J118" i="8" s="1"/>
  <c r="P117" i="1" s="1"/>
  <c r="U117" i="1" s="1"/>
  <c r="F123" i="8"/>
  <c r="U70" i="11"/>
  <c r="V70" i="11" s="1"/>
  <c r="Z70" i="11"/>
  <c r="H71" i="1" s="1"/>
  <c r="U73" i="11"/>
  <c r="V73" i="11" s="1"/>
  <c r="Z73" i="11"/>
  <c r="H73" i="1" s="1"/>
  <c r="F121" i="8"/>
  <c r="Z75" i="11"/>
  <c r="H75" i="1" s="1"/>
  <c r="U75" i="11"/>
  <c r="V75" i="11" s="1"/>
  <c r="U80" i="11"/>
  <c r="V80" i="11" s="1"/>
  <c r="Z80" i="11"/>
  <c r="H80" i="1" s="1"/>
  <c r="Z76" i="11"/>
  <c r="H76" i="1" s="1"/>
  <c r="U76" i="11"/>
  <c r="V76" i="11" s="1"/>
  <c r="U71" i="11"/>
  <c r="V71" i="11" s="1"/>
  <c r="Z71" i="11"/>
  <c r="F118" i="8"/>
  <c r="BK121" i="8"/>
  <c r="BM121" i="8"/>
  <c r="BF121" i="8"/>
  <c r="R121" i="8"/>
  <c r="Y121" i="8"/>
  <c r="P121" i="8"/>
  <c r="W121" i="8"/>
  <c r="G116" i="10"/>
  <c r="I116" i="10"/>
  <c r="N116" i="10"/>
  <c r="R116" i="10"/>
  <c r="H116" i="10"/>
  <c r="BC121" i="8"/>
  <c r="Z121" i="8"/>
  <c r="L116" i="10"/>
  <c r="BG121" i="8"/>
  <c r="T121" i="8"/>
  <c r="BH121" i="8"/>
  <c r="BJ121" i="8"/>
  <c r="U121" i="8"/>
  <c r="S121" i="8"/>
  <c r="M116" i="10"/>
  <c r="BE121" i="8"/>
  <c r="BN121" i="8"/>
  <c r="Q121" i="8"/>
  <c r="BI121" i="8"/>
  <c r="V121" i="8"/>
  <c r="K116" i="10"/>
  <c r="P116" i="10"/>
  <c r="BL121" i="8"/>
  <c r="X121" i="8"/>
  <c r="O121" i="8"/>
  <c r="O116" i="10"/>
  <c r="Q116" i="10"/>
  <c r="BD121" i="8"/>
  <c r="J116" i="10"/>
  <c r="BN123" i="8"/>
  <c r="BG123" i="8"/>
  <c r="BL123" i="8"/>
  <c r="BE123" i="8"/>
  <c r="O118" i="10"/>
  <c r="K118" i="10"/>
  <c r="G118" i="10"/>
  <c r="R118" i="10"/>
  <c r="Q118" i="10"/>
  <c r="M118" i="10"/>
  <c r="BJ123" i="8"/>
  <c r="BC123" i="8"/>
  <c r="BI123" i="8"/>
  <c r="P118" i="10"/>
  <c r="BD123" i="8"/>
  <c r="BF123" i="8"/>
  <c r="I118" i="10"/>
  <c r="BK123" i="8"/>
  <c r="BM123" i="8"/>
  <c r="N118" i="10"/>
  <c r="L118" i="10"/>
  <c r="BH123" i="8"/>
  <c r="J118" i="10"/>
  <c r="H118" i="10"/>
  <c r="G88" i="8"/>
  <c r="J88" i="8" s="1"/>
  <c r="P87" i="1" s="1"/>
  <c r="G86" i="8"/>
  <c r="J86" i="8" s="1"/>
  <c r="P85" i="1" s="1"/>
  <c r="AD85" i="11"/>
  <c r="V85" i="11"/>
  <c r="G83" i="8"/>
  <c r="J83" i="8" s="1"/>
  <c r="P82" i="1" s="1"/>
  <c r="AD82" i="11"/>
  <c r="V82" i="11"/>
  <c r="AD62" i="11"/>
  <c r="AD33" i="11"/>
  <c r="AD20" i="11"/>
  <c r="V33" i="11"/>
  <c r="V20" i="11"/>
  <c r="G81" i="8"/>
  <c r="J81" i="8" s="1"/>
  <c r="P80" i="1" s="1"/>
  <c r="U80" i="1" s="1"/>
  <c r="V89" i="11" l="1"/>
  <c r="X82" i="11" s="1"/>
  <c r="AA85" i="1"/>
  <c r="Y85" i="1"/>
  <c r="AA87" i="1"/>
  <c r="Y87" i="1"/>
  <c r="AA117" i="1"/>
  <c r="Y117" i="1"/>
  <c r="AA80" i="1"/>
  <c r="Y80" i="1"/>
  <c r="AA82" i="1"/>
  <c r="Y82" i="1"/>
  <c r="AB123" i="8"/>
  <c r="AO123" i="8" s="1"/>
  <c r="G83" i="10"/>
  <c r="R83" i="10"/>
  <c r="BH88" i="8"/>
  <c r="I83" i="10"/>
  <c r="P83" i="10"/>
  <c r="H83" i="10"/>
  <c r="BM88" i="8"/>
  <c r="N83" i="10"/>
  <c r="BD88" i="8"/>
  <c r="BK88" i="8"/>
  <c r="BN88" i="8"/>
  <c r="BF88" i="8"/>
  <c r="O83" i="10"/>
  <c r="BI88" i="8"/>
  <c r="J83" i="10"/>
  <c r="Q83" i="10"/>
  <c r="BG88" i="8"/>
  <c r="L83" i="10"/>
  <c r="K83" i="10"/>
  <c r="BE88" i="8"/>
  <c r="BL88" i="8"/>
  <c r="M83" i="10"/>
  <c r="BC88" i="8"/>
  <c r="BJ88" i="8"/>
  <c r="S118" i="10"/>
  <c r="BK83" i="8"/>
  <c r="N78" i="10"/>
  <c r="BF83" i="8"/>
  <c r="BM83" i="8"/>
  <c r="BD83" i="8"/>
  <c r="BL83" i="8"/>
  <c r="O78" i="10"/>
  <c r="BG83" i="8"/>
  <c r="J78" i="10"/>
  <c r="Q78" i="10"/>
  <c r="BI83" i="8"/>
  <c r="L78" i="10"/>
  <c r="K78" i="10"/>
  <c r="BC83" i="8"/>
  <c r="BN83" i="8"/>
  <c r="M78" i="10"/>
  <c r="BE83" i="8"/>
  <c r="H78" i="10"/>
  <c r="G78" i="10"/>
  <c r="R78" i="10"/>
  <c r="BJ83" i="8"/>
  <c r="I78" i="10"/>
  <c r="P78" i="10"/>
  <c r="BH83" i="8"/>
  <c r="Z87" i="11"/>
  <c r="H87" i="1" s="1"/>
  <c r="U87" i="1" s="1"/>
  <c r="U87" i="11"/>
  <c r="V87" i="11" s="1"/>
  <c r="AH87" i="11"/>
  <c r="I87" i="1" s="1"/>
  <c r="AC87" i="11"/>
  <c r="AD87" i="11" s="1"/>
  <c r="BP123" i="8"/>
  <c r="BV123" i="8"/>
  <c r="BQ123" i="8"/>
  <c r="BT123" i="8"/>
  <c r="BS123" i="8"/>
  <c r="BR123" i="8"/>
  <c r="BU123" i="8"/>
  <c r="CA123" i="8"/>
  <c r="BW123" i="8"/>
  <c r="BZ123" i="8"/>
  <c r="BY123" i="8"/>
  <c r="BX123" i="8"/>
  <c r="S116" i="10"/>
  <c r="F77" i="8"/>
  <c r="F76" i="8"/>
  <c r="CF121" i="8"/>
  <c r="CG121" i="8"/>
  <c r="CH121" i="8"/>
  <c r="F74" i="8"/>
  <c r="CH123" i="8"/>
  <c r="CM123" i="8"/>
  <c r="CC123" i="8"/>
  <c r="F81" i="8"/>
  <c r="CC121" i="8"/>
  <c r="CM121" i="8"/>
  <c r="CL121" i="8"/>
  <c r="AL121" i="8"/>
  <c r="AG121" i="8"/>
  <c r="AB121" i="8"/>
  <c r="AO121" i="8" s="1"/>
  <c r="AF121" i="8"/>
  <c r="AM121" i="8"/>
  <c r="AH121" i="8"/>
  <c r="AC121" i="8"/>
  <c r="AE121" i="8"/>
  <c r="AI121" i="8"/>
  <c r="AD121" i="8"/>
  <c r="AJ121" i="8"/>
  <c r="AK121" i="8"/>
  <c r="CD123" i="8"/>
  <c r="CI123" i="8"/>
  <c r="CN123" i="8"/>
  <c r="BL118" i="8"/>
  <c r="BI118" i="8"/>
  <c r="BJ118" i="8"/>
  <c r="BC118" i="8"/>
  <c r="BD118" i="8"/>
  <c r="Q113" i="10"/>
  <c r="I113" i="10"/>
  <c r="M113" i="10"/>
  <c r="P113" i="10"/>
  <c r="O113" i="10"/>
  <c r="R113" i="10"/>
  <c r="L113" i="10"/>
  <c r="N113" i="10"/>
  <c r="BF118" i="8"/>
  <c r="BN118" i="8"/>
  <c r="BG118" i="8"/>
  <c r="BH118" i="8"/>
  <c r="BK118" i="8"/>
  <c r="BM118" i="8"/>
  <c r="H113" i="10"/>
  <c r="G113" i="10"/>
  <c r="J113" i="10"/>
  <c r="BE118" i="8"/>
  <c r="K113" i="10"/>
  <c r="F73" i="8"/>
  <c r="CI81" i="8"/>
  <c r="BD81" i="8"/>
  <c r="Q80" i="11"/>
  <c r="R80" i="11"/>
  <c r="R81" i="8"/>
  <c r="Q76" i="10"/>
  <c r="R76" i="10"/>
  <c r="J76" i="10"/>
  <c r="W81" i="8"/>
  <c r="P76" i="10"/>
  <c r="H76" i="10"/>
  <c r="BH81" i="8"/>
  <c r="O80" i="11"/>
  <c r="G76" i="10"/>
  <c r="BG81" i="8"/>
  <c r="O76" i="10"/>
  <c r="J80" i="11"/>
  <c r="T81" i="8"/>
  <c r="BN81" i="8"/>
  <c r="K80" i="11"/>
  <c r="O81" i="8"/>
  <c r="BJ81" i="8"/>
  <c r="L76" i="10"/>
  <c r="BE81" i="8"/>
  <c r="BM81" i="8"/>
  <c r="M76" i="10"/>
  <c r="BC81" i="8"/>
  <c r="V81" i="8"/>
  <c r="M80" i="11"/>
  <c r="P81" i="8"/>
  <c r="P80" i="11"/>
  <c r="H80" i="11"/>
  <c r="U81" i="8"/>
  <c r="N76" i="10"/>
  <c r="BI81" i="8"/>
  <c r="Z81" i="8"/>
  <c r="I76" i="10"/>
  <c r="I80" i="11"/>
  <c r="BF81" i="8"/>
  <c r="X81" i="8"/>
  <c r="L80" i="11"/>
  <c r="S81" i="8"/>
  <c r="BK81" i="8"/>
  <c r="G80" i="11"/>
  <c r="Q81" i="8"/>
  <c r="BL81" i="8"/>
  <c r="Y81" i="8"/>
  <c r="K76" i="10"/>
  <c r="N80" i="11"/>
  <c r="AD89" i="11"/>
  <c r="Q81" i="10"/>
  <c r="BJ86" i="8"/>
  <c r="H81" i="10"/>
  <c r="O81" i="10"/>
  <c r="BH86" i="8"/>
  <c r="N81" i="10"/>
  <c r="V86" i="8"/>
  <c r="U86" i="8"/>
  <c r="Y86" i="8"/>
  <c r="M81" i="10"/>
  <c r="BF86" i="8"/>
  <c r="BM86" i="8"/>
  <c r="K81" i="10"/>
  <c r="BD86" i="8"/>
  <c r="BC86" i="8"/>
  <c r="Q86" i="8"/>
  <c r="R86" i="8"/>
  <c r="O86" i="8"/>
  <c r="I81" i="10"/>
  <c r="P81" i="10"/>
  <c r="BI86" i="8"/>
  <c r="G81" i="10"/>
  <c r="R81" i="10"/>
  <c r="J81" i="10"/>
  <c r="S86" i="8"/>
  <c r="X86" i="8"/>
  <c r="Z86" i="8"/>
  <c r="BN86" i="8"/>
  <c r="L81" i="10"/>
  <c r="BE86" i="8"/>
  <c r="BL86" i="8"/>
  <c r="BG86" i="8"/>
  <c r="BK86" i="8"/>
  <c r="T86" i="8"/>
  <c r="W86" i="8"/>
  <c r="P86" i="8"/>
  <c r="CI121" i="8"/>
  <c r="CN121" i="8"/>
  <c r="CD121" i="8"/>
  <c r="CE123" i="8"/>
  <c r="CJ123" i="8"/>
  <c r="CG123" i="8"/>
  <c r="F71" i="8"/>
  <c r="AC80" i="11"/>
  <c r="AD80" i="11" s="1"/>
  <c r="AH80" i="11"/>
  <c r="I80" i="1" s="1"/>
  <c r="J80" i="1" s="1"/>
  <c r="BP121" i="8"/>
  <c r="BT121" i="8"/>
  <c r="BV121" i="8"/>
  <c r="BX121" i="8"/>
  <c r="BR121" i="8"/>
  <c r="BU121" i="8"/>
  <c r="BQ121" i="8"/>
  <c r="BW121" i="8"/>
  <c r="BZ121" i="8"/>
  <c r="CA121" i="8"/>
  <c r="BS121" i="8"/>
  <c r="BY121" i="8"/>
  <c r="CE121" i="8"/>
  <c r="CJ121" i="8"/>
  <c r="CK121" i="8"/>
  <c r="F72" i="8"/>
  <c r="CF123" i="8"/>
  <c r="CL123" i="8"/>
  <c r="CK123" i="8"/>
  <c r="AJ123" i="8"/>
  <c r="AM123" i="8"/>
  <c r="AK123" i="8"/>
  <c r="AE123" i="8"/>
  <c r="AF123" i="8"/>
  <c r="AH123" i="8"/>
  <c r="AD123" i="8"/>
  <c r="AC123" i="8"/>
  <c r="AI123" i="8"/>
  <c r="AG123" i="8"/>
  <c r="AL123" i="8"/>
  <c r="F75" i="8"/>
  <c r="AF82" i="11" l="1"/>
  <c r="X85" i="11"/>
  <c r="AF85" i="11" s="1"/>
  <c r="AF89" i="11" s="1"/>
  <c r="AP123" i="8"/>
  <c r="AQ123" i="8" s="1"/>
  <c r="AR123" i="8" s="1"/>
  <c r="AS123" i="8" s="1"/>
  <c r="J87" i="1"/>
  <c r="AP121" i="8"/>
  <c r="AQ121" i="8" s="1"/>
  <c r="AR121" i="8" s="1"/>
  <c r="AC118" i="8"/>
  <c r="AG118" i="8"/>
  <c r="S80" i="11"/>
  <c r="S113" i="10"/>
  <c r="CL118" i="8"/>
  <c r="CG118" i="8"/>
  <c r="CF118" i="8"/>
  <c r="CE118" i="8"/>
  <c r="CK118" i="8"/>
  <c r="CJ118" i="8"/>
  <c r="CI118" i="8"/>
  <c r="CD118" i="8"/>
  <c r="CN118" i="8"/>
  <c r="CM118" i="8"/>
  <c r="CH118" i="8"/>
  <c r="CC118" i="8"/>
  <c r="BQ118" i="8"/>
  <c r="BP118" i="8"/>
  <c r="BY118" i="8"/>
  <c r="CA118" i="8"/>
  <c r="BU118" i="8"/>
  <c r="BR118" i="8"/>
  <c r="BT118" i="8"/>
  <c r="BV118" i="8"/>
  <c r="BX118" i="8"/>
  <c r="BS118" i="8"/>
  <c r="BW118" i="8"/>
  <c r="BZ118" i="8"/>
  <c r="CC81" i="8"/>
  <c r="CG81" i="8"/>
  <c r="AJ118" i="8"/>
  <c r="AH118" i="8"/>
  <c r="AB118" i="8"/>
  <c r="AO118" i="8" s="1"/>
  <c r="F88" i="8"/>
  <c r="CE88" i="8"/>
  <c r="CD88" i="8"/>
  <c r="CL88" i="8"/>
  <c r="CH88" i="8"/>
  <c r="CI88" i="8"/>
  <c r="CM88" i="8"/>
  <c r="CG88" i="8"/>
  <c r="CN88" i="8"/>
  <c r="CJ88" i="8"/>
  <c r="CK88" i="8"/>
  <c r="CF88" i="8"/>
  <c r="CC88" i="8"/>
  <c r="BZ86" i="8"/>
  <c r="BT86" i="8"/>
  <c r="BU86" i="8"/>
  <c r="BW86" i="8"/>
  <c r="BS86" i="8"/>
  <c r="BY86" i="8"/>
  <c r="BQ86" i="8"/>
  <c r="BX86" i="8"/>
  <c r="BR86" i="8"/>
  <c r="BV86" i="8"/>
  <c r="BP86" i="8"/>
  <c r="CA86" i="8"/>
  <c r="BX81" i="8"/>
  <c r="BT81" i="8"/>
  <c r="BV81" i="8"/>
  <c r="BQ81" i="8"/>
  <c r="BU81" i="8"/>
  <c r="CA81" i="8"/>
  <c r="BP81" i="8"/>
  <c r="BY81" i="8"/>
  <c r="BW81" i="8"/>
  <c r="BR81" i="8"/>
  <c r="BZ81" i="8"/>
  <c r="BS81" i="8"/>
  <c r="AE81" i="8"/>
  <c r="AL81" i="8"/>
  <c r="AK81" i="8"/>
  <c r="AD81" i="8"/>
  <c r="AH81" i="8"/>
  <c r="AC81" i="8"/>
  <c r="AJ81" i="8"/>
  <c r="AF81" i="8"/>
  <c r="AI81" i="8"/>
  <c r="AG81" i="8"/>
  <c r="AM81" i="8"/>
  <c r="AB81" i="8"/>
  <c r="AO81" i="8" s="1"/>
  <c r="CL81" i="8"/>
  <c r="CF81" i="8"/>
  <c r="CD81" i="8"/>
  <c r="AD118" i="8"/>
  <c r="AM118" i="8"/>
  <c r="S78" i="10"/>
  <c r="CA83" i="8"/>
  <c r="BX83" i="8"/>
  <c r="BY83" i="8"/>
  <c r="BZ83" i="8"/>
  <c r="BW83" i="8"/>
  <c r="BS83" i="8"/>
  <c r="BP83" i="8"/>
  <c r="BQ83" i="8"/>
  <c r="BR83" i="8"/>
  <c r="BV83" i="8"/>
  <c r="BU83" i="8"/>
  <c r="BT83" i="8"/>
  <c r="S81" i="10"/>
  <c r="S76" i="10"/>
  <c r="CJ81" i="8"/>
  <c r="CH81" i="8"/>
  <c r="CN81" i="8"/>
  <c r="AI118" i="8"/>
  <c r="AE118" i="8"/>
  <c r="AL118" i="8"/>
  <c r="S83" i="10"/>
  <c r="CO121" i="8"/>
  <c r="DE121" i="8" s="1"/>
  <c r="T120" i="1" s="1"/>
  <c r="CK81" i="8"/>
  <c r="CE81" i="8"/>
  <c r="CM81" i="8"/>
  <c r="AF118" i="8"/>
  <c r="AK118" i="8"/>
  <c r="CO123" i="8"/>
  <c r="DE123" i="8" s="1"/>
  <c r="T122" i="1" s="1"/>
  <c r="BW88" i="8"/>
  <c r="BP88" i="8"/>
  <c r="BS88" i="8"/>
  <c r="BT88" i="8"/>
  <c r="BU88" i="8"/>
  <c r="CA88" i="8"/>
  <c r="BZ88" i="8"/>
  <c r="BV88" i="8"/>
  <c r="BR88" i="8"/>
  <c r="BQ88" i="8"/>
  <c r="BX88" i="8"/>
  <c r="BY88" i="8"/>
  <c r="X89" i="11" l="1"/>
  <c r="AP118" i="8"/>
  <c r="AQ118" i="8" s="1"/>
  <c r="AR118" i="8" s="1"/>
  <c r="X122" i="1"/>
  <c r="X120" i="1"/>
  <c r="AS121" i="8"/>
  <c r="AT121" i="8" s="1"/>
  <c r="AP81" i="8"/>
  <c r="AQ81" i="8" s="1"/>
  <c r="AR81" i="8" s="1"/>
  <c r="CO118" i="8"/>
  <c r="DE118" i="8" s="1"/>
  <c r="T117" i="1" s="1"/>
  <c r="CO81" i="8"/>
  <c r="DE81" i="8" s="1"/>
  <c r="T80" i="1" s="1"/>
  <c r="AT123" i="8"/>
  <c r="AU123" i="8" s="1"/>
  <c r="CO88" i="8"/>
  <c r="DE88" i="8" s="1"/>
  <c r="T87" i="1" s="1"/>
  <c r="AE88" i="8"/>
  <c r="AI88" i="8"/>
  <c r="AL88" i="8"/>
  <c r="AK88" i="8"/>
  <c r="AG88" i="8"/>
  <c r="AM88" i="8"/>
  <c r="AF88" i="8"/>
  <c r="AH88" i="8"/>
  <c r="AC88" i="8"/>
  <c r="AJ88" i="8"/>
  <c r="AB88" i="8"/>
  <c r="AO88" i="8" s="1"/>
  <c r="AD88" i="8"/>
  <c r="X80" i="1" l="1"/>
  <c r="X87" i="1"/>
  <c r="X117" i="1"/>
  <c r="AS81" i="8"/>
  <c r="AT81" i="8" s="1"/>
  <c r="AU81" i="8" s="1"/>
  <c r="AU121" i="8"/>
  <c r="AV121" i="8" s="1"/>
  <c r="AW121" i="8" s="1"/>
  <c r="AX121" i="8" s="1"/>
  <c r="AY121" i="8" s="1"/>
  <c r="AZ121" i="8" s="1"/>
  <c r="BA121" i="8" s="1"/>
  <c r="R120" i="1" s="1"/>
  <c r="V120" i="1" s="1"/>
  <c r="AS118" i="8"/>
  <c r="AT118" i="8" s="1"/>
  <c r="AP88" i="8"/>
  <c r="AQ88" i="8" s="1"/>
  <c r="AV123" i="8"/>
  <c r="AW123" i="8" s="1"/>
  <c r="AX123" i="8" s="1"/>
  <c r="AY123" i="8" s="1"/>
  <c r="AZ123" i="8" s="1"/>
  <c r="BA123" i="8" s="1"/>
  <c r="R122" i="1" s="1"/>
  <c r="V122" i="1" s="1"/>
  <c r="AB120" i="1" l="1"/>
  <c r="S120" i="1"/>
  <c r="AB122" i="1"/>
  <c r="S122" i="1"/>
  <c r="AV81" i="8"/>
  <c r="AW81" i="8" s="1"/>
  <c r="AX81" i="8" s="1"/>
  <c r="AY81" i="8" s="1"/>
  <c r="AZ81" i="8" s="1"/>
  <c r="BA81" i="8" s="1"/>
  <c r="R80" i="1" s="1"/>
  <c r="V80" i="1" s="1"/>
  <c r="AU118" i="8"/>
  <c r="AV118" i="8" s="1"/>
  <c r="AR88" i="8"/>
  <c r="W120" i="1" l="1"/>
  <c r="W122" i="1"/>
  <c r="AB80" i="1"/>
  <c r="S80" i="1"/>
  <c r="AW118" i="8"/>
  <c r="AX118" i="8" s="1"/>
  <c r="AY118" i="8" s="1"/>
  <c r="AZ118" i="8" s="1"/>
  <c r="BA118" i="8" s="1"/>
  <c r="R117" i="1" s="1"/>
  <c r="V117" i="1" s="1"/>
  <c r="AS88" i="8"/>
  <c r="AT88" i="8" s="1"/>
  <c r="AU88" i="8" s="1"/>
  <c r="AV88" i="8" s="1"/>
  <c r="W80" i="1" l="1"/>
  <c r="AB117" i="1"/>
  <c r="S117" i="1"/>
  <c r="AW88" i="8"/>
  <c r="AX88" i="8" s="1"/>
  <c r="AY88" i="8" s="1"/>
  <c r="AZ88" i="8" s="1"/>
  <c r="BA88" i="8" s="1"/>
  <c r="R87" i="1" s="1"/>
  <c r="V87" i="1" s="1"/>
  <c r="W117" i="1" l="1"/>
  <c r="AB87" i="1"/>
  <c r="S87" i="1"/>
  <c r="W87" i="1" l="1"/>
  <c r="AH131" i="11"/>
  <c r="I129" i="1" s="1"/>
  <c r="Z131" i="11"/>
  <c r="H129" i="1" s="1"/>
  <c r="AH128" i="11"/>
  <c r="I126" i="1" s="1"/>
  <c r="Z128" i="11"/>
  <c r="H126" i="1" s="1"/>
  <c r="AH127" i="11"/>
  <c r="I125" i="1" s="1"/>
  <c r="Z127" i="11"/>
  <c r="H125" i="1" s="1"/>
  <c r="AH126" i="11"/>
  <c r="I124" i="1" s="1"/>
  <c r="Z126" i="11"/>
  <c r="H124" i="1" s="1"/>
  <c r="Z125" i="11"/>
  <c r="H123" i="1" s="1"/>
  <c r="J123" i="1" s="1"/>
  <c r="G119" i="8"/>
  <c r="J119" i="8" s="1"/>
  <c r="P118" i="1" s="1"/>
  <c r="AH120" i="11"/>
  <c r="I118" i="1" s="1"/>
  <c r="Z120" i="11"/>
  <c r="H118" i="1" s="1"/>
  <c r="G116" i="8"/>
  <c r="J116" i="8" s="1"/>
  <c r="P115" i="1" s="1"/>
  <c r="AH117" i="11"/>
  <c r="I115" i="1" s="1"/>
  <c r="Z117" i="11"/>
  <c r="H115" i="1" s="1"/>
  <c r="G115" i="8"/>
  <c r="J115" i="8" s="1"/>
  <c r="P114" i="1" s="1"/>
  <c r="U114" i="1" s="1"/>
  <c r="AH116" i="11"/>
  <c r="I114" i="1" s="1"/>
  <c r="Z116" i="11"/>
  <c r="H114" i="1" s="1"/>
  <c r="J114" i="1" s="1"/>
  <c r="G114" i="8"/>
  <c r="J114" i="8" s="1"/>
  <c r="P113" i="1" s="1"/>
  <c r="AH115" i="11"/>
  <c r="I113" i="1" s="1"/>
  <c r="Z115" i="11"/>
  <c r="H113" i="1" s="1"/>
  <c r="G113" i="8"/>
  <c r="J113" i="8" s="1"/>
  <c r="P112" i="1" s="1"/>
  <c r="AH114" i="11"/>
  <c r="I112" i="1" s="1"/>
  <c r="Z114" i="11"/>
  <c r="H112" i="1" s="1"/>
  <c r="G112" i="8"/>
  <c r="J112" i="8" s="1"/>
  <c r="P111" i="1" s="1"/>
  <c r="AH113" i="11"/>
  <c r="I111" i="1" s="1"/>
  <c r="Z113" i="11"/>
  <c r="H111" i="1" s="1"/>
  <c r="G111" i="8"/>
  <c r="J111" i="8" s="1"/>
  <c r="P110" i="1" s="1"/>
  <c r="AH112" i="11"/>
  <c r="I110" i="1" s="1"/>
  <c r="Z112" i="11"/>
  <c r="H110" i="1" s="1"/>
  <c r="G110" i="8"/>
  <c r="J110" i="8" s="1"/>
  <c r="P109" i="1" s="1"/>
  <c r="AH111" i="11"/>
  <c r="I109" i="1" s="1"/>
  <c r="Z111" i="11"/>
  <c r="H109" i="1" s="1"/>
  <c r="G109" i="8"/>
  <c r="J109" i="8" s="1"/>
  <c r="P108" i="1" s="1"/>
  <c r="AH110" i="11"/>
  <c r="I108" i="1" s="1"/>
  <c r="Z110" i="11"/>
  <c r="H108" i="1" s="1"/>
  <c r="G108" i="8"/>
  <c r="J108" i="8" s="1"/>
  <c r="P107" i="1" s="1"/>
  <c r="AH109" i="11"/>
  <c r="I107" i="1" s="1"/>
  <c r="Z109" i="11"/>
  <c r="H107" i="1" s="1"/>
  <c r="G107" i="8"/>
  <c r="J107" i="8" s="1"/>
  <c r="P106" i="1" s="1"/>
  <c r="U106" i="1" s="1"/>
  <c r="AH108" i="11"/>
  <c r="I106" i="1" s="1"/>
  <c r="Z108" i="11"/>
  <c r="H106" i="1" s="1"/>
  <c r="J106" i="1" s="1"/>
  <c r="G106" i="8"/>
  <c r="J106" i="8" s="1"/>
  <c r="P105" i="1" s="1"/>
  <c r="AH107" i="11"/>
  <c r="I105" i="1" s="1"/>
  <c r="Z107" i="11"/>
  <c r="H105" i="1" s="1"/>
  <c r="G105" i="8"/>
  <c r="J105" i="8" s="1"/>
  <c r="P104" i="1" s="1"/>
  <c r="AH106" i="11"/>
  <c r="I104" i="1" s="1"/>
  <c r="Z106" i="11"/>
  <c r="H104" i="1" s="1"/>
  <c r="G104" i="8"/>
  <c r="J104" i="8" s="1"/>
  <c r="P103" i="1" s="1"/>
  <c r="AH105" i="11"/>
  <c r="I103" i="1" s="1"/>
  <c r="Z105" i="11"/>
  <c r="H103" i="1" s="1"/>
  <c r="G103" i="8"/>
  <c r="J103" i="8" s="1"/>
  <c r="P102" i="1" s="1"/>
  <c r="AH104" i="11"/>
  <c r="I102" i="1" s="1"/>
  <c r="Z104" i="11"/>
  <c r="H102" i="1" s="1"/>
  <c r="G102" i="8"/>
  <c r="J102" i="8" s="1"/>
  <c r="P101" i="1" s="1"/>
  <c r="AH103" i="11"/>
  <c r="I101" i="1" s="1"/>
  <c r="Z103" i="11"/>
  <c r="H101" i="1" s="1"/>
  <c r="G101" i="8"/>
  <c r="J101" i="8" s="1"/>
  <c r="P100" i="1" s="1"/>
  <c r="G100" i="8"/>
  <c r="J100" i="8" s="1"/>
  <c r="P99" i="1" s="1"/>
  <c r="G99" i="8"/>
  <c r="J99" i="8" s="1"/>
  <c r="P98" i="1" s="1"/>
  <c r="G98" i="8"/>
  <c r="J98" i="8" s="1"/>
  <c r="P97" i="1" s="1"/>
  <c r="G96" i="8"/>
  <c r="J96" i="8" s="1"/>
  <c r="P95" i="1" s="1"/>
  <c r="G95" i="8"/>
  <c r="J95" i="8" s="1"/>
  <c r="P94" i="1" s="1"/>
  <c r="G94" i="8"/>
  <c r="J94" i="8" s="1"/>
  <c r="P93" i="1" s="1"/>
  <c r="U93" i="1" s="1"/>
  <c r="G93" i="8"/>
  <c r="J93" i="8" s="1"/>
  <c r="P92" i="1" s="1"/>
  <c r="U92" i="1" s="1"/>
  <c r="G92" i="8"/>
  <c r="J92" i="8" s="1"/>
  <c r="P91" i="1" s="1"/>
  <c r="G91" i="8"/>
  <c r="J91" i="8" s="1"/>
  <c r="P90" i="1" s="1"/>
  <c r="G90" i="8"/>
  <c r="J90" i="8" s="1"/>
  <c r="P89" i="1" s="1"/>
  <c r="G89" i="8"/>
  <c r="J89" i="8" s="1"/>
  <c r="P88" i="1" s="1"/>
  <c r="G84" i="8"/>
  <c r="J84" i="8" s="1"/>
  <c r="P83" i="1" s="1"/>
  <c r="G78" i="8"/>
  <c r="J78" i="8" s="1"/>
  <c r="P77" i="1" s="1"/>
  <c r="G77" i="8"/>
  <c r="J77" i="8" s="1"/>
  <c r="P76" i="1" s="1"/>
  <c r="U76" i="1" s="1"/>
  <c r="G76" i="8"/>
  <c r="J76" i="8" s="1"/>
  <c r="P75" i="1" s="1"/>
  <c r="U75" i="1" s="1"/>
  <c r="G75" i="8"/>
  <c r="J75" i="8" s="1"/>
  <c r="P74" i="1" s="1"/>
  <c r="U74" i="1" s="1"/>
  <c r="G74" i="8"/>
  <c r="J74" i="8" s="1"/>
  <c r="P73" i="1" s="1"/>
  <c r="U73" i="1" s="1"/>
  <c r="G73" i="8"/>
  <c r="J73" i="8" s="1"/>
  <c r="P72" i="1" s="1"/>
  <c r="U72" i="1" s="1"/>
  <c r="G72" i="8"/>
  <c r="J72" i="8" s="1"/>
  <c r="P71" i="1" s="1"/>
  <c r="U71" i="1" s="1"/>
  <c r="G71" i="8"/>
  <c r="J71" i="8" s="1"/>
  <c r="P70" i="1" s="1"/>
  <c r="U70" i="1" s="1"/>
  <c r="G70" i="8"/>
  <c r="J70" i="8" s="1"/>
  <c r="P69" i="1" s="1"/>
  <c r="AD68" i="11"/>
  <c r="G68" i="8"/>
  <c r="J68" i="8" s="1"/>
  <c r="P67" i="1" s="1"/>
  <c r="G67" i="8"/>
  <c r="J67" i="8" s="1"/>
  <c r="P66" i="1" s="1"/>
  <c r="G66" i="8"/>
  <c r="J66" i="8" s="1"/>
  <c r="P65" i="1" s="1"/>
  <c r="G65" i="8"/>
  <c r="J65" i="8" s="1"/>
  <c r="P64" i="1" s="1"/>
  <c r="G64" i="8"/>
  <c r="J64" i="8" s="1"/>
  <c r="P63" i="1" s="1"/>
  <c r="G63" i="8"/>
  <c r="J63" i="8" s="1"/>
  <c r="P62" i="1" s="1"/>
  <c r="AD61" i="11"/>
  <c r="G62" i="8"/>
  <c r="J62" i="8" s="1"/>
  <c r="P61" i="1" s="1"/>
  <c r="G61" i="8"/>
  <c r="J61" i="8" s="1"/>
  <c r="P60" i="1" s="1"/>
  <c r="AC59" i="11"/>
  <c r="AD59" i="11" s="1"/>
  <c r="G60" i="8"/>
  <c r="J60" i="8" s="1"/>
  <c r="P59" i="1" s="1"/>
  <c r="AD58" i="11"/>
  <c r="G59" i="8"/>
  <c r="J59" i="8" s="1"/>
  <c r="P58" i="1" s="1"/>
  <c r="AD57" i="11"/>
  <c r="G58" i="8"/>
  <c r="J58" i="8" s="1"/>
  <c r="P57" i="1" s="1"/>
  <c r="G57" i="8"/>
  <c r="J57" i="8" s="1"/>
  <c r="P56" i="1" s="1"/>
  <c r="G56" i="8"/>
  <c r="J56" i="8" s="1"/>
  <c r="P55" i="1" s="1"/>
  <c r="G55" i="8"/>
  <c r="J55" i="8" s="1"/>
  <c r="P54" i="1" s="1"/>
  <c r="AC53" i="11"/>
  <c r="AD53" i="11" s="1"/>
  <c r="G54" i="8"/>
  <c r="J54" i="8" s="1"/>
  <c r="P53" i="1" s="1"/>
  <c r="AD52" i="11"/>
  <c r="G53" i="8"/>
  <c r="J53" i="8" s="1"/>
  <c r="P52" i="1" s="1"/>
  <c r="AD51" i="11"/>
  <c r="G52" i="8"/>
  <c r="J52" i="8" s="1"/>
  <c r="P51" i="1" s="1"/>
  <c r="AC50" i="11"/>
  <c r="AD50" i="11" s="1"/>
  <c r="G51" i="8"/>
  <c r="J51" i="8" s="1"/>
  <c r="P50" i="1" s="1"/>
  <c r="G50" i="8"/>
  <c r="J50" i="8" s="1"/>
  <c r="P49" i="1" s="1"/>
  <c r="G43" i="8"/>
  <c r="J43" i="8" s="1"/>
  <c r="G42" i="8"/>
  <c r="J42" i="8" s="1"/>
  <c r="G41" i="8"/>
  <c r="J41" i="8" s="1"/>
  <c r="AH37" i="11"/>
  <c r="I39" i="1" s="1"/>
  <c r="Z37" i="11"/>
  <c r="H39" i="1" s="1"/>
  <c r="G39" i="8"/>
  <c r="J39" i="8" s="1"/>
  <c r="AD36" i="11"/>
  <c r="V36" i="11"/>
  <c r="G38" i="8"/>
  <c r="J38" i="8" s="1"/>
  <c r="AD35" i="11"/>
  <c r="V35" i="11"/>
  <c r="G37" i="8"/>
  <c r="J37" i="8" s="1"/>
  <c r="G36" i="8"/>
  <c r="J36" i="8" s="1"/>
  <c r="G35" i="8"/>
  <c r="J35" i="8" s="1"/>
  <c r="AD32" i="11"/>
  <c r="V32" i="11"/>
  <c r="G34" i="8"/>
  <c r="J34" i="8" s="1"/>
  <c r="G33" i="8"/>
  <c r="J33" i="8" s="1"/>
  <c r="AD30" i="11"/>
  <c r="V30" i="11"/>
  <c r="G32" i="8"/>
  <c r="J32" i="8" s="1"/>
  <c r="G31" i="8"/>
  <c r="J31" i="8" s="1"/>
  <c r="AD28" i="11"/>
  <c r="V28" i="11"/>
  <c r="G30" i="8"/>
  <c r="J30" i="8" s="1"/>
  <c r="G29" i="8"/>
  <c r="J29" i="8" s="1"/>
  <c r="G28" i="8"/>
  <c r="J28" i="8" s="1"/>
  <c r="G27" i="8"/>
  <c r="J27" i="8" s="1"/>
  <c r="G26" i="8"/>
  <c r="J26" i="8" s="1"/>
  <c r="AD22" i="11"/>
  <c r="V22" i="11"/>
  <c r="G25" i="8"/>
  <c r="J25" i="8" s="1"/>
  <c r="AD21" i="11"/>
  <c r="V21" i="11"/>
  <c r="G24" i="8"/>
  <c r="J24" i="8" s="1"/>
  <c r="G23" i="8"/>
  <c r="J23" i="8" s="1"/>
  <c r="AD19" i="11"/>
  <c r="V19" i="11"/>
  <c r="G22" i="8"/>
  <c r="J22" i="8" s="1"/>
  <c r="AC18" i="11"/>
  <c r="AD18" i="11" s="1"/>
  <c r="U18" i="11"/>
  <c r="V18" i="11" s="1"/>
  <c r="G21" i="8"/>
  <c r="J21" i="8" s="1"/>
  <c r="AD17" i="11"/>
  <c r="V17" i="11"/>
  <c r="G20" i="8"/>
  <c r="J20" i="8" s="1"/>
  <c r="AC16" i="11"/>
  <c r="AD16" i="11" s="1"/>
  <c r="U16" i="11"/>
  <c r="V16" i="11" s="1"/>
  <c r="G19" i="8"/>
  <c r="J19" i="8" s="1"/>
  <c r="AC15" i="11"/>
  <c r="AD15" i="11" s="1"/>
  <c r="U15" i="11"/>
  <c r="V15" i="11" s="1"/>
  <c r="G18" i="8"/>
  <c r="J18" i="8" s="1"/>
  <c r="AD13" i="11"/>
  <c r="V13" i="11"/>
  <c r="G17" i="8"/>
  <c r="J17" i="8" s="1"/>
  <c r="AD12" i="11"/>
  <c r="V12" i="11"/>
  <c r="G16" i="8"/>
  <c r="J16" i="8" s="1"/>
  <c r="G15" i="8"/>
  <c r="J15" i="8" s="1"/>
  <c r="AH9" i="11"/>
  <c r="I13" i="1" s="1"/>
  <c r="Z9" i="11"/>
  <c r="H13" i="1" s="1"/>
  <c r="AH8" i="11"/>
  <c r="I12" i="1" s="1"/>
  <c r="Z8" i="11"/>
  <c r="H12" i="1" s="1"/>
  <c r="AH7" i="11"/>
  <c r="I11" i="1" s="1"/>
  <c r="Z7" i="11"/>
  <c r="H11" i="1" s="1"/>
  <c r="AH6" i="11"/>
  <c r="I10" i="1" s="1"/>
  <c r="Z6" i="11"/>
  <c r="H10" i="1" s="1"/>
  <c r="U107" i="1" l="1"/>
  <c r="U115" i="1"/>
  <c r="U102" i="1"/>
  <c r="U110" i="1"/>
  <c r="U103" i="1"/>
  <c r="U101" i="1"/>
  <c r="U109" i="1"/>
  <c r="J102" i="1"/>
  <c r="U104" i="1"/>
  <c r="J110" i="1"/>
  <c r="U112" i="1"/>
  <c r="U105" i="1"/>
  <c r="U113" i="1"/>
  <c r="U108" i="1"/>
  <c r="U118" i="1"/>
  <c r="U111" i="1"/>
  <c r="J103" i="1"/>
  <c r="J107" i="1"/>
  <c r="J115" i="1"/>
  <c r="J124" i="1"/>
  <c r="J111" i="1"/>
  <c r="J101" i="1"/>
  <c r="J105" i="1"/>
  <c r="J109" i="1"/>
  <c r="J113" i="1"/>
  <c r="J126" i="1"/>
  <c r="J104" i="1"/>
  <c r="J108" i="1"/>
  <c r="J112" i="1"/>
  <c r="J118" i="1"/>
  <c r="J125" i="1"/>
  <c r="J129" i="1"/>
  <c r="Y54" i="1"/>
  <c r="AA54" i="1"/>
  <c r="AA63" i="1"/>
  <c r="Y63" i="1"/>
  <c r="AA65" i="1"/>
  <c r="Y65" i="1"/>
  <c r="AA67" i="1"/>
  <c r="Y67" i="1"/>
  <c r="AA70" i="1"/>
  <c r="Y70" i="1"/>
  <c r="AA72" i="1"/>
  <c r="Y72" i="1"/>
  <c r="AA74" i="1"/>
  <c r="Y74" i="1"/>
  <c r="AA76" i="1"/>
  <c r="Y76" i="1"/>
  <c r="Y83" i="1"/>
  <c r="AA83" i="1"/>
  <c r="Y91" i="1"/>
  <c r="AA91" i="1"/>
  <c r="AA95" i="1"/>
  <c r="Y95" i="1"/>
  <c r="AA99" i="1"/>
  <c r="Y99" i="1"/>
  <c r="AA103" i="1"/>
  <c r="Y103" i="1"/>
  <c r="AA107" i="1"/>
  <c r="Y107" i="1"/>
  <c r="AA111" i="1"/>
  <c r="Y111" i="1"/>
  <c r="AA115" i="1"/>
  <c r="Y115" i="1"/>
  <c r="Y52" i="1"/>
  <c r="AA52" i="1"/>
  <c r="AA49" i="1"/>
  <c r="Y49" i="1"/>
  <c r="AA51" i="1"/>
  <c r="Y51" i="1"/>
  <c r="AA53" i="1"/>
  <c r="Y53" i="1"/>
  <c r="AA55" i="1"/>
  <c r="Y55" i="1"/>
  <c r="AA57" i="1"/>
  <c r="Y57" i="1"/>
  <c r="AA59" i="1"/>
  <c r="Y59" i="1"/>
  <c r="AA61" i="1"/>
  <c r="Y61" i="1"/>
  <c r="AA77" i="1"/>
  <c r="Y77" i="1"/>
  <c r="AA90" i="1"/>
  <c r="Y90" i="1"/>
  <c r="AA92" i="1"/>
  <c r="Y92" i="1"/>
  <c r="AA94" i="1"/>
  <c r="Y94" i="1"/>
  <c r="AA98" i="1"/>
  <c r="Y98" i="1"/>
  <c r="AA102" i="1"/>
  <c r="Y102" i="1"/>
  <c r="AA106" i="1"/>
  <c r="Y106" i="1"/>
  <c r="AA110" i="1"/>
  <c r="Y110" i="1"/>
  <c r="AA114" i="1"/>
  <c r="Y114" i="1"/>
  <c r="Y64" i="1"/>
  <c r="AA64" i="1"/>
  <c r="Y66" i="1"/>
  <c r="AA66" i="1"/>
  <c r="AA69" i="1"/>
  <c r="Y69" i="1"/>
  <c r="AA71" i="1"/>
  <c r="Y71" i="1"/>
  <c r="AA73" i="1"/>
  <c r="Y73" i="1"/>
  <c r="AA75" i="1"/>
  <c r="Y75" i="1"/>
  <c r="AA89" i="1"/>
  <c r="Y89" i="1"/>
  <c r="AA93" i="1"/>
  <c r="Y93" i="1"/>
  <c r="AA97" i="1"/>
  <c r="Y97" i="1"/>
  <c r="AA101" i="1"/>
  <c r="Y101" i="1"/>
  <c r="AA105" i="1"/>
  <c r="Y105" i="1"/>
  <c r="AA109" i="1"/>
  <c r="Y109" i="1"/>
  <c r="AA113" i="1"/>
  <c r="Y113" i="1"/>
  <c r="Y50" i="1"/>
  <c r="AA50" i="1"/>
  <c r="Y56" i="1"/>
  <c r="AA56" i="1"/>
  <c r="Y58" i="1"/>
  <c r="AA58" i="1"/>
  <c r="Y60" i="1"/>
  <c r="AA60" i="1"/>
  <c r="Y62" i="1"/>
  <c r="AA62" i="1"/>
  <c r="AA88" i="1"/>
  <c r="Y88" i="1"/>
  <c r="AA100" i="1"/>
  <c r="Y100" i="1"/>
  <c r="AA104" i="1"/>
  <c r="Y104" i="1"/>
  <c r="AA108" i="1"/>
  <c r="Y108" i="1"/>
  <c r="AA112" i="1"/>
  <c r="Y112" i="1"/>
  <c r="AA118" i="1"/>
  <c r="Y118" i="1"/>
  <c r="Z5" i="11"/>
  <c r="G12" i="8"/>
  <c r="J12" i="8" s="1"/>
  <c r="F14" i="8"/>
  <c r="J13" i="1"/>
  <c r="AC10" i="11"/>
  <c r="AD10" i="11" s="1"/>
  <c r="AH10" i="11"/>
  <c r="I14" i="1" s="1"/>
  <c r="BF16" i="8"/>
  <c r="N11" i="11"/>
  <c r="O11" i="10"/>
  <c r="I11" i="10"/>
  <c r="BK16" i="8"/>
  <c r="R11" i="11"/>
  <c r="L11" i="10"/>
  <c r="P16" i="8"/>
  <c r="K11" i="10"/>
  <c r="H11" i="11"/>
  <c r="BC16" i="8"/>
  <c r="P11" i="10"/>
  <c r="U16" i="8"/>
  <c r="O16" i="8"/>
  <c r="R16" i="8"/>
  <c r="BH16" i="8"/>
  <c r="R11" i="10"/>
  <c r="BM16" i="8"/>
  <c r="S16" i="8"/>
  <c r="V16" i="8"/>
  <c r="M11" i="11"/>
  <c r="P15" i="1"/>
  <c r="Z16" i="8"/>
  <c r="Q16" i="8"/>
  <c r="X16" i="8"/>
  <c r="P11" i="11"/>
  <c r="J11" i="11"/>
  <c r="O11" i="11"/>
  <c r="W16" i="8"/>
  <c r="M11" i="10"/>
  <c r="N11" i="10"/>
  <c r="I11" i="11"/>
  <c r="G11" i="10"/>
  <c r="Q11" i="10"/>
  <c r="BI16" i="8"/>
  <c r="BL16" i="8"/>
  <c r="BN16" i="8"/>
  <c r="L11" i="11"/>
  <c r="BD16" i="8"/>
  <c r="T16" i="8"/>
  <c r="K11" i="11"/>
  <c r="H11" i="10"/>
  <c r="BJ16" i="8"/>
  <c r="BE16" i="8"/>
  <c r="Y16" i="8"/>
  <c r="J11" i="10"/>
  <c r="Q11" i="11"/>
  <c r="BG16" i="8"/>
  <c r="G11" i="11"/>
  <c r="K15" i="10"/>
  <c r="P19" i="1"/>
  <c r="Y20" i="8"/>
  <c r="I15" i="10"/>
  <c r="V20" i="8"/>
  <c r="G15" i="10"/>
  <c r="R15" i="10"/>
  <c r="K16" i="11"/>
  <c r="BH20" i="8"/>
  <c r="G16" i="11"/>
  <c r="U20" i="8"/>
  <c r="Q15" i="10"/>
  <c r="O16" i="11"/>
  <c r="BG20" i="8"/>
  <c r="O15" i="10"/>
  <c r="BD20" i="8"/>
  <c r="BM20" i="8"/>
  <c r="H15" i="10"/>
  <c r="N15" i="10"/>
  <c r="M16" i="11"/>
  <c r="P16" i="11"/>
  <c r="BE20" i="8"/>
  <c r="BI20" i="8"/>
  <c r="BF20" i="8"/>
  <c r="Q16" i="11"/>
  <c r="J16" i="11"/>
  <c r="O20" i="8"/>
  <c r="L15" i="10"/>
  <c r="BK20" i="8"/>
  <c r="N16" i="11"/>
  <c r="T20" i="8"/>
  <c r="S20" i="8"/>
  <c r="L16" i="11"/>
  <c r="P20" i="8"/>
  <c r="P15" i="10"/>
  <c r="Q20" i="8"/>
  <c r="I16" i="11"/>
  <c r="W20" i="8"/>
  <c r="BL20" i="8"/>
  <c r="R16" i="11"/>
  <c r="BC20" i="8"/>
  <c r="M15" i="10"/>
  <c r="R20" i="8"/>
  <c r="J15" i="10"/>
  <c r="H16" i="11"/>
  <c r="BN20" i="8"/>
  <c r="BJ20" i="8"/>
  <c r="X20" i="8"/>
  <c r="Z20" i="8"/>
  <c r="G21" i="10"/>
  <c r="P25" i="1"/>
  <c r="BK26" i="8"/>
  <c r="W26" i="8"/>
  <c r="BE26" i="8"/>
  <c r="O21" i="10"/>
  <c r="Z26" i="8"/>
  <c r="J22" i="11"/>
  <c r="BI26" i="8"/>
  <c r="G22" i="11"/>
  <c r="K21" i="10"/>
  <c r="Q22" i="11"/>
  <c r="L21" i="10"/>
  <c r="P26" i="8"/>
  <c r="P21" i="10"/>
  <c r="K22" i="11"/>
  <c r="J21" i="10"/>
  <c r="P22" i="11"/>
  <c r="V26" i="8"/>
  <c r="H21" i="10"/>
  <c r="O26" i="8"/>
  <c r="BJ26" i="8"/>
  <c r="Q21" i="10"/>
  <c r="S26" i="8"/>
  <c r="I21" i="10"/>
  <c r="Q26" i="8"/>
  <c r="R22" i="11"/>
  <c r="L22" i="11"/>
  <c r="BD26" i="8"/>
  <c r="O22" i="11"/>
  <c r="Y26" i="8"/>
  <c r="M21" i="10"/>
  <c r="BF26" i="8"/>
  <c r="R21" i="10"/>
  <c r="R26" i="8"/>
  <c r="M22" i="11"/>
  <c r="N21" i="10"/>
  <c r="U26" i="8"/>
  <c r="T26" i="8"/>
  <c r="BH26" i="8"/>
  <c r="BL26" i="8"/>
  <c r="BN26" i="8"/>
  <c r="BG26" i="8"/>
  <c r="BM26" i="8"/>
  <c r="X26" i="8"/>
  <c r="H22" i="11"/>
  <c r="I22" i="11"/>
  <c r="BC26" i="8"/>
  <c r="N22" i="11"/>
  <c r="Z24" i="11"/>
  <c r="H27" i="1" s="1"/>
  <c r="U24" i="11"/>
  <c r="V24" i="11" s="1"/>
  <c r="AH26" i="11"/>
  <c r="I28" i="1" s="1"/>
  <c r="AC26" i="11"/>
  <c r="AD26" i="11" s="1"/>
  <c r="R27" i="11"/>
  <c r="L27" i="11"/>
  <c r="O25" i="10"/>
  <c r="Y30" i="8"/>
  <c r="M27" i="11"/>
  <c r="O30" i="8"/>
  <c r="BE30" i="8"/>
  <c r="BN30" i="8"/>
  <c r="V30" i="8"/>
  <c r="Q25" i="10"/>
  <c r="J27" i="11"/>
  <c r="H25" i="10"/>
  <c r="K27" i="11"/>
  <c r="H27" i="11"/>
  <c r="S30" i="8"/>
  <c r="P30" i="8"/>
  <c r="J25" i="10"/>
  <c r="R25" i="10"/>
  <c r="BI30" i="8"/>
  <c r="W30" i="8"/>
  <c r="BD30" i="8"/>
  <c r="Z30" i="8"/>
  <c r="G25" i="10"/>
  <c r="BH30" i="8"/>
  <c r="BF30" i="8"/>
  <c r="BG30" i="8"/>
  <c r="G27" i="11"/>
  <c r="O27" i="11"/>
  <c r="P25" i="10"/>
  <c r="Q27" i="11"/>
  <c r="I25" i="10"/>
  <c r="BJ30" i="8"/>
  <c r="Q30" i="8"/>
  <c r="BC30" i="8"/>
  <c r="U30" i="8"/>
  <c r="M25" i="10"/>
  <c r="N25" i="10"/>
  <c r="P29" i="1"/>
  <c r="P27" i="11"/>
  <c r="K25" i="10"/>
  <c r="X30" i="8"/>
  <c r="R30" i="8"/>
  <c r="L25" i="10"/>
  <c r="T30" i="8"/>
  <c r="BM30" i="8"/>
  <c r="BL30" i="8"/>
  <c r="BK30" i="8"/>
  <c r="N27" i="11"/>
  <c r="I27" i="11"/>
  <c r="BH34" i="8"/>
  <c r="P31" i="11"/>
  <c r="Q31" i="11"/>
  <c r="BF34" i="8"/>
  <c r="O29" i="10"/>
  <c r="R31" i="11"/>
  <c r="I29" i="10"/>
  <c r="U34" i="8"/>
  <c r="R29" i="10"/>
  <c r="BM34" i="8"/>
  <c r="I31" i="11"/>
  <c r="BG34" i="8"/>
  <c r="G31" i="11"/>
  <c r="P33" i="1"/>
  <c r="J31" i="11"/>
  <c r="P34" i="8"/>
  <c r="V34" i="8"/>
  <c r="Q34" i="8"/>
  <c r="W34" i="8"/>
  <c r="S34" i="8"/>
  <c r="O34" i="8"/>
  <c r="M29" i="10"/>
  <c r="BL34" i="8"/>
  <c r="L29" i="10"/>
  <c r="R34" i="8"/>
  <c r="L31" i="11"/>
  <c r="BI34" i="8"/>
  <c r="BN34" i="8"/>
  <c r="J29" i="10"/>
  <c r="BK34" i="8"/>
  <c r="BD34" i="8"/>
  <c r="Q29" i="10"/>
  <c r="K29" i="10"/>
  <c r="BJ34" i="8"/>
  <c r="K31" i="11"/>
  <c r="BC34" i="8"/>
  <c r="P29" i="10"/>
  <c r="O31" i="11"/>
  <c r="M31" i="11"/>
  <c r="H31" i="11"/>
  <c r="BE34" i="8"/>
  <c r="Z34" i="8"/>
  <c r="T34" i="8"/>
  <c r="Y34" i="8"/>
  <c r="G29" i="10"/>
  <c r="X34" i="8"/>
  <c r="H29" i="10"/>
  <c r="N29" i="10"/>
  <c r="N31" i="11"/>
  <c r="O33" i="11"/>
  <c r="S36" i="8"/>
  <c r="L31" i="10"/>
  <c r="J33" i="11"/>
  <c r="I31" i="10"/>
  <c r="U36" i="8"/>
  <c r="L33" i="11"/>
  <c r="BC36" i="8"/>
  <c r="BI36" i="8"/>
  <c r="BL36" i="8"/>
  <c r="Z36" i="8"/>
  <c r="P35" i="1"/>
  <c r="W36" i="8"/>
  <c r="Y36" i="8"/>
  <c r="M31" i="10"/>
  <c r="R31" i="10"/>
  <c r="H31" i="10"/>
  <c r="R36" i="8"/>
  <c r="BE36" i="8"/>
  <c r="O36" i="8"/>
  <c r="BK36" i="8"/>
  <c r="BJ36" i="8"/>
  <c r="N33" i="11"/>
  <c r="I33" i="11"/>
  <c r="BM36" i="8"/>
  <c r="BD36" i="8"/>
  <c r="T36" i="8"/>
  <c r="Q36" i="8"/>
  <c r="N31" i="10"/>
  <c r="P33" i="11"/>
  <c r="O31" i="10"/>
  <c r="P31" i="10"/>
  <c r="X36" i="8"/>
  <c r="K33" i="11"/>
  <c r="BF36" i="8"/>
  <c r="Q31" i="10"/>
  <c r="BN36" i="8"/>
  <c r="G33" i="11"/>
  <c r="Q33" i="11"/>
  <c r="BH36" i="8"/>
  <c r="R33" i="11"/>
  <c r="M33" i="11"/>
  <c r="J31" i="10"/>
  <c r="V36" i="8"/>
  <c r="H33" i="11"/>
  <c r="G31" i="10"/>
  <c r="P36" i="8"/>
  <c r="K31" i="10"/>
  <c r="BG36" i="8"/>
  <c r="G40" i="8"/>
  <c r="J40" i="8" s="1"/>
  <c r="Z40" i="11"/>
  <c r="H41" i="1" s="1"/>
  <c r="U40" i="11"/>
  <c r="V40" i="11" s="1"/>
  <c r="AC48" i="11"/>
  <c r="AD48" i="11" s="1"/>
  <c r="AC54" i="11"/>
  <c r="AD54" i="11" s="1"/>
  <c r="AC56" i="11"/>
  <c r="AD56" i="11" s="1"/>
  <c r="AC60" i="11"/>
  <c r="AD60" i="11" s="1"/>
  <c r="Y64" i="8"/>
  <c r="W64" i="8"/>
  <c r="BC64" i="8"/>
  <c r="BI64" i="8"/>
  <c r="K62" i="11"/>
  <c r="N62" i="11"/>
  <c r="BM64" i="8"/>
  <c r="O62" i="11"/>
  <c r="O64" i="8"/>
  <c r="Q59" i="10"/>
  <c r="R64" i="8"/>
  <c r="Z64" i="8"/>
  <c r="Q64" i="8"/>
  <c r="L59" i="10"/>
  <c r="G62" i="11"/>
  <c r="V64" i="8"/>
  <c r="BG64" i="8"/>
  <c r="I62" i="11"/>
  <c r="BK64" i="8"/>
  <c r="BN64" i="8"/>
  <c r="X64" i="8"/>
  <c r="BF64" i="8"/>
  <c r="N59" i="10"/>
  <c r="P62" i="11"/>
  <c r="U64" i="8"/>
  <c r="K59" i="10"/>
  <c r="R62" i="11"/>
  <c r="T64" i="8"/>
  <c r="J59" i="10"/>
  <c r="P64" i="8"/>
  <c r="R59" i="10"/>
  <c r="BH64" i="8"/>
  <c r="J62" i="11"/>
  <c r="P59" i="10"/>
  <c r="BL64" i="8"/>
  <c r="G59" i="10"/>
  <c r="M62" i="11"/>
  <c r="H59" i="10"/>
  <c r="L62" i="11"/>
  <c r="H62" i="11"/>
  <c r="BJ64" i="8"/>
  <c r="Q62" i="11"/>
  <c r="S64" i="8"/>
  <c r="I59" i="10"/>
  <c r="BE64" i="8"/>
  <c r="O59" i="10"/>
  <c r="M59" i="10"/>
  <c r="BD64" i="8"/>
  <c r="H64" i="11"/>
  <c r="T66" i="8"/>
  <c r="BM66" i="8"/>
  <c r="G61" i="10"/>
  <c r="P66" i="8"/>
  <c r="Z66" i="8"/>
  <c r="H61" i="10"/>
  <c r="R66" i="8"/>
  <c r="O64" i="11"/>
  <c r="X66" i="8"/>
  <c r="BJ66" i="8"/>
  <c r="K64" i="11"/>
  <c r="L64" i="11"/>
  <c r="Q64" i="11"/>
  <c r="P64" i="11"/>
  <c r="BD66" i="8"/>
  <c r="P61" i="10"/>
  <c r="R64" i="11"/>
  <c r="S66" i="8"/>
  <c r="Q61" i="10"/>
  <c r="R61" i="10"/>
  <c r="N61" i="10"/>
  <c r="I64" i="11"/>
  <c r="BH66" i="8"/>
  <c r="M61" i="10"/>
  <c r="W66" i="8"/>
  <c r="K61" i="10"/>
  <c r="BI66" i="8"/>
  <c r="O61" i="10"/>
  <c r="I61" i="10"/>
  <c r="BG66" i="8"/>
  <c r="BN66" i="8"/>
  <c r="J64" i="11"/>
  <c r="M64" i="11"/>
  <c r="BF66" i="8"/>
  <c r="N64" i="11"/>
  <c r="G64" i="11"/>
  <c r="U66" i="8"/>
  <c r="V66" i="8"/>
  <c r="J61" i="10"/>
  <c r="BE66" i="8"/>
  <c r="BK66" i="8"/>
  <c r="L61" i="10"/>
  <c r="BC66" i="8"/>
  <c r="BL66" i="8"/>
  <c r="Q66" i="8"/>
  <c r="O66" i="8"/>
  <c r="Y66" i="8"/>
  <c r="L63" i="10"/>
  <c r="N63" i="10"/>
  <c r="O66" i="11"/>
  <c r="J63" i="10"/>
  <c r="R68" i="8"/>
  <c r="Q66" i="11"/>
  <c r="I63" i="10"/>
  <c r="Q68" i="8"/>
  <c r="BJ68" i="8"/>
  <c r="Y68" i="8"/>
  <c r="G66" i="11"/>
  <c r="BC68" i="8"/>
  <c r="O68" i="8"/>
  <c r="BM68" i="8"/>
  <c r="P68" i="8"/>
  <c r="BN68" i="8"/>
  <c r="H66" i="11"/>
  <c r="N66" i="11"/>
  <c r="G63" i="10"/>
  <c r="R66" i="11"/>
  <c r="P63" i="10"/>
  <c r="L66" i="11"/>
  <c r="BH68" i="8"/>
  <c r="K66" i="11"/>
  <c r="T68" i="8"/>
  <c r="O63" i="10"/>
  <c r="H63" i="10"/>
  <c r="BL68" i="8"/>
  <c r="U68" i="8"/>
  <c r="BG68" i="8"/>
  <c r="M63" i="10"/>
  <c r="W68" i="8"/>
  <c r="I66" i="11"/>
  <c r="BF68" i="8"/>
  <c r="Q63" i="10"/>
  <c r="BI68" i="8"/>
  <c r="X68" i="8"/>
  <c r="BD68" i="8"/>
  <c r="Z68" i="8"/>
  <c r="S68" i="8"/>
  <c r="V68" i="8"/>
  <c r="K63" i="10"/>
  <c r="BK68" i="8"/>
  <c r="J66" i="11"/>
  <c r="BE68" i="8"/>
  <c r="P66" i="11"/>
  <c r="R63" i="10"/>
  <c r="M66" i="11"/>
  <c r="L66" i="10"/>
  <c r="U71" i="8"/>
  <c r="O69" i="11"/>
  <c r="G66" i="10"/>
  <c r="T71" i="8"/>
  <c r="N69" i="11"/>
  <c r="I66" i="10"/>
  <c r="BF71" i="8"/>
  <c r="O66" i="10"/>
  <c r="R66" i="10"/>
  <c r="BN71" i="8"/>
  <c r="J66" i="10"/>
  <c r="K69" i="11"/>
  <c r="BE71" i="8"/>
  <c r="BJ71" i="8"/>
  <c r="J69" i="11"/>
  <c r="BC71" i="8"/>
  <c r="X71" i="8"/>
  <c r="I69" i="11"/>
  <c r="S71" i="8"/>
  <c r="BL71" i="8"/>
  <c r="Y71" i="8"/>
  <c r="L69" i="11"/>
  <c r="P71" i="8"/>
  <c r="V71" i="8"/>
  <c r="H69" i="11"/>
  <c r="BM71" i="8"/>
  <c r="BH71" i="8"/>
  <c r="G69" i="11"/>
  <c r="W71" i="8"/>
  <c r="Q71" i="8"/>
  <c r="BI71" i="8"/>
  <c r="P66" i="10"/>
  <c r="BK71" i="8"/>
  <c r="H66" i="10"/>
  <c r="Q69" i="11"/>
  <c r="M69" i="11"/>
  <c r="K66" i="10"/>
  <c r="Z71" i="8"/>
  <c r="O71" i="8"/>
  <c r="M66" i="10"/>
  <c r="R69" i="11"/>
  <c r="N66" i="10"/>
  <c r="BG71" i="8"/>
  <c r="Q66" i="10"/>
  <c r="R71" i="8"/>
  <c r="P69" i="11"/>
  <c r="BD71" i="8"/>
  <c r="Q71" i="11"/>
  <c r="L71" i="11"/>
  <c r="O68" i="10"/>
  <c r="S73" i="8"/>
  <c r="BL73" i="8"/>
  <c r="R73" i="8"/>
  <c r="V73" i="8"/>
  <c r="K71" i="11"/>
  <c r="M71" i="11"/>
  <c r="O73" i="8"/>
  <c r="U73" i="8"/>
  <c r="BD73" i="8"/>
  <c r="BH73" i="8"/>
  <c r="J71" i="11"/>
  <c r="BE73" i="8"/>
  <c r="H71" i="11"/>
  <c r="N71" i="11"/>
  <c r="BJ73" i="8"/>
  <c r="I68" i="10"/>
  <c r="BN73" i="8"/>
  <c r="BM73" i="8"/>
  <c r="N68" i="10"/>
  <c r="BC73" i="8"/>
  <c r="L68" i="10"/>
  <c r="Z73" i="8"/>
  <c r="Y73" i="8"/>
  <c r="P68" i="10"/>
  <c r="P73" i="8"/>
  <c r="G68" i="10"/>
  <c r="X73" i="8"/>
  <c r="K68" i="10"/>
  <c r="T73" i="8"/>
  <c r="Q68" i="10"/>
  <c r="H68" i="10"/>
  <c r="R71" i="11"/>
  <c r="BK73" i="8"/>
  <c r="J68" i="10"/>
  <c r="I71" i="11"/>
  <c r="R68" i="10"/>
  <c r="BF73" i="8"/>
  <c r="BI73" i="8"/>
  <c r="M68" i="10"/>
  <c r="W73" i="8"/>
  <c r="G71" i="11"/>
  <c r="Q73" i="8"/>
  <c r="BG73" i="8"/>
  <c r="O71" i="11"/>
  <c r="P71" i="11"/>
  <c r="H74" i="11"/>
  <c r="K74" i="11"/>
  <c r="BN75" i="8"/>
  <c r="O75" i="8"/>
  <c r="K70" i="10"/>
  <c r="BD75" i="8"/>
  <c r="G74" i="11"/>
  <c r="BI75" i="8"/>
  <c r="N74" i="11"/>
  <c r="O74" i="11"/>
  <c r="L74" i="11"/>
  <c r="R70" i="10"/>
  <c r="BC75" i="8"/>
  <c r="BF75" i="8"/>
  <c r="M74" i="11"/>
  <c r="J74" i="11"/>
  <c r="P74" i="11"/>
  <c r="Y75" i="8"/>
  <c r="I74" i="11"/>
  <c r="U75" i="8"/>
  <c r="Q70" i="10"/>
  <c r="G70" i="10"/>
  <c r="P75" i="8"/>
  <c r="V75" i="8"/>
  <c r="M70" i="10"/>
  <c r="BK75" i="8"/>
  <c r="Q75" i="8"/>
  <c r="Q74" i="11"/>
  <c r="S75" i="8"/>
  <c r="H70" i="10"/>
  <c r="R74" i="11"/>
  <c r="O70" i="10"/>
  <c r="P70" i="10"/>
  <c r="BJ75" i="8"/>
  <c r="J70" i="10"/>
  <c r="X75" i="8"/>
  <c r="W75" i="8"/>
  <c r="BM75" i="8"/>
  <c r="BL75" i="8"/>
  <c r="N70" i="10"/>
  <c r="R75" i="8"/>
  <c r="BE75" i="8"/>
  <c r="BG75" i="8"/>
  <c r="Z75" i="8"/>
  <c r="L70" i="10"/>
  <c r="I70" i="10"/>
  <c r="T75" i="8"/>
  <c r="BH75" i="8"/>
  <c r="P77" i="8"/>
  <c r="G76" i="11"/>
  <c r="BM77" i="8"/>
  <c r="BH77" i="8"/>
  <c r="H72" i="10"/>
  <c r="Z77" i="8"/>
  <c r="H76" i="11"/>
  <c r="K72" i="10"/>
  <c r="Q76" i="11"/>
  <c r="BE77" i="8"/>
  <c r="M72" i="10"/>
  <c r="R72" i="10"/>
  <c r="BC77" i="8"/>
  <c r="N72" i="10"/>
  <c r="P72" i="10"/>
  <c r="I72" i="10"/>
  <c r="BN77" i="8"/>
  <c r="P76" i="11"/>
  <c r="BI77" i="8"/>
  <c r="X77" i="8"/>
  <c r="W77" i="8"/>
  <c r="M76" i="11"/>
  <c r="V77" i="8"/>
  <c r="Y77" i="8"/>
  <c r="I76" i="11"/>
  <c r="U77" i="8"/>
  <c r="BL77" i="8"/>
  <c r="J72" i="10"/>
  <c r="O77" i="8"/>
  <c r="O72" i="10"/>
  <c r="G72" i="10"/>
  <c r="BF77" i="8"/>
  <c r="BK77" i="8"/>
  <c r="L76" i="11"/>
  <c r="BG77" i="8"/>
  <c r="O76" i="11"/>
  <c r="K76" i="11"/>
  <c r="R76" i="11"/>
  <c r="T77" i="8"/>
  <c r="N76" i="11"/>
  <c r="R77" i="8"/>
  <c r="Q77" i="8"/>
  <c r="S77" i="8"/>
  <c r="L72" i="10"/>
  <c r="BJ77" i="8"/>
  <c r="BD77" i="8"/>
  <c r="J76" i="11"/>
  <c r="Q72" i="10"/>
  <c r="G79" i="10"/>
  <c r="R84" i="8"/>
  <c r="N83" i="11"/>
  <c r="H79" i="10"/>
  <c r="Q84" i="8"/>
  <c r="X84" i="8"/>
  <c r="I79" i="10"/>
  <c r="BJ84" i="8"/>
  <c r="N79" i="10"/>
  <c r="BG84" i="8"/>
  <c r="BC84" i="8"/>
  <c r="BN84" i="8"/>
  <c r="G83" i="11"/>
  <c r="T84" i="8"/>
  <c r="V84" i="8"/>
  <c r="Y84" i="8"/>
  <c r="M79" i="10"/>
  <c r="P83" i="11"/>
  <c r="R79" i="10"/>
  <c r="BI84" i="8"/>
  <c r="Q83" i="11"/>
  <c r="J79" i="10"/>
  <c r="Z84" i="8"/>
  <c r="R83" i="11"/>
  <c r="M83" i="11"/>
  <c r="P84" i="8"/>
  <c r="P79" i="10"/>
  <c r="L83" i="11"/>
  <c r="O84" i="8"/>
  <c r="O79" i="10"/>
  <c r="I83" i="11"/>
  <c r="BE84" i="8"/>
  <c r="BL84" i="8"/>
  <c r="U84" i="8"/>
  <c r="Q79" i="10"/>
  <c r="L79" i="10"/>
  <c r="BM84" i="8"/>
  <c r="J83" i="11"/>
  <c r="H83" i="11"/>
  <c r="K83" i="11"/>
  <c r="BD84" i="8"/>
  <c r="BH84" i="8"/>
  <c r="K79" i="10"/>
  <c r="S84" i="8"/>
  <c r="W84" i="8"/>
  <c r="BF84" i="8"/>
  <c r="BK84" i="8"/>
  <c r="O83" i="11"/>
  <c r="Z90" i="11"/>
  <c r="H89" i="1" s="1"/>
  <c r="U89" i="1" s="1"/>
  <c r="U90" i="11"/>
  <c r="V90" i="11" s="1"/>
  <c r="AC91" i="11"/>
  <c r="AD91" i="11" s="1"/>
  <c r="AH91" i="11"/>
  <c r="I90" i="1" s="1"/>
  <c r="BG92" i="8"/>
  <c r="T92" i="8"/>
  <c r="M92" i="11"/>
  <c r="J87" i="10"/>
  <c r="L87" i="10"/>
  <c r="BK92" i="8"/>
  <c r="J92" i="11"/>
  <c r="P87" i="10"/>
  <c r="O92" i="8"/>
  <c r="BI92" i="8"/>
  <c r="P92" i="11"/>
  <c r="Q92" i="11"/>
  <c r="N87" i="10"/>
  <c r="Q92" i="8"/>
  <c r="H87" i="10"/>
  <c r="BN92" i="8"/>
  <c r="Q87" i="10"/>
  <c r="Y92" i="8"/>
  <c r="R92" i="8"/>
  <c r="O92" i="11"/>
  <c r="O87" i="10"/>
  <c r="U92" i="8"/>
  <c r="L92" i="11"/>
  <c r="BD92" i="8"/>
  <c r="G87" i="10"/>
  <c r="W92" i="8"/>
  <c r="BJ92" i="8"/>
  <c r="N92" i="11"/>
  <c r="X92" i="8"/>
  <c r="BL92" i="8"/>
  <c r="V92" i="8"/>
  <c r="S92" i="8"/>
  <c r="P92" i="8"/>
  <c r="BH92" i="8"/>
  <c r="BM92" i="8"/>
  <c r="K87" i="10"/>
  <c r="G92" i="11"/>
  <c r="Z92" i="8"/>
  <c r="BC92" i="8"/>
  <c r="M87" i="10"/>
  <c r="K92" i="11"/>
  <c r="BF92" i="8"/>
  <c r="I87" i="10"/>
  <c r="R92" i="11"/>
  <c r="R87" i="10"/>
  <c r="H92" i="11"/>
  <c r="BE92" i="8"/>
  <c r="I92" i="11"/>
  <c r="AC95" i="11"/>
  <c r="AD95" i="11" s="1"/>
  <c r="AH95" i="11"/>
  <c r="I94" i="1" s="1"/>
  <c r="J91" i="10"/>
  <c r="BL96" i="8"/>
  <c r="J97" i="11"/>
  <c r="G97" i="11"/>
  <c r="O96" i="8"/>
  <c r="BM96" i="8"/>
  <c r="BH96" i="8"/>
  <c r="Q96" i="8"/>
  <c r="O91" i="10"/>
  <c r="W96" i="8"/>
  <c r="BI96" i="8"/>
  <c r="Q91" i="10"/>
  <c r="P97" i="11"/>
  <c r="K97" i="11"/>
  <c r="BC96" i="8"/>
  <c r="T96" i="8"/>
  <c r="BJ96" i="8"/>
  <c r="M97" i="11"/>
  <c r="S96" i="8"/>
  <c r="P91" i="10"/>
  <c r="I91" i="10"/>
  <c r="BG96" i="8"/>
  <c r="R91" i="10"/>
  <c r="N97" i="11"/>
  <c r="H97" i="11"/>
  <c r="BE96" i="8"/>
  <c r="BK96" i="8"/>
  <c r="N91" i="10"/>
  <c r="M91" i="10"/>
  <c r="U96" i="8"/>
  <c r="Q97" i="11"/>
  <c r="H91" i="10"/>
  <c r="BN96" i="8"/>
  <c r="Y96" i="8"/>
  <c r="R97" i="11"/>
  <c r="K91" i="10"/>
  <c r="I97" i="11"/>
  <c r="L91" i="10"/>
  <c r="Z96" i="8"/>
  <c r="V96" i="8"/>
  <c r="L97" i="11"/>
  <c r="P96" i="8"/>
  <c r="BD96" i="8"/>
  <c r="BF96" i="8"/>
  <c r="R96" i="8"/>
  <c r="O97" i="11"/>
  <c r="X96" i="8"/>
  <c r="G91" i="10"/>
  <c r="Y99" i="11"/>
  <c r="Z99" i="11" s="1"/>
  <c r="H97" i="1" s="1"/>
  <c r="U97" i="1" s="1"/>
  <c r="W14" i="11"/>
  <c r="AE96" i="11"/>
  <c r="AG100" i="11"/>
  <c r="AH100" i="11" s="1"/>
  <c r="I98" i="1" s="1"/>
  <c r="J95" i="10"/>
  <c r="S100" i="8"/>
  <c r="BN100" i="8"/>
  <c r="BE100" i="8"/>
  <c r="O95" i="10"/>
  <c r="I95" i="10"/>
  <c r="T100" i="8"/>
  <c r="O101" i="11"/>
  <c r="BJ100" i="8"/>
  <c r="J101" i="11"/>
  <c r="K95" i="10"/>
  <c r="BF100" i="8"/>
  <c r="R100" i="8"/>
  <c r="Z100" i="8"/>
  <c r="H101" i="11"/>
  <c r="Q95" i="10"/>
  <c r="BD100" i="8"/>
  <c r="BG100" i="8"/>
  <c r="P95" i="10"/>
  <c r="W100" i="8"/>
  <c r="H95" i="10"/>
  <c r="BH100" i="8"/>
  <c r="U100" i="8"/>
  <c r="BK100" i="8"/>
  <c r="Q101" i="11"/>
  <c r="I101" i="11"/>
  <c r="Q100" i="8"/>
  <c r="V100" i="8"/>
  <c r="O100" i="8"/>
  <c r="Y100" i="8"/>
  <c r="K101" i="11"/>
  <c r="L95" i="10"/>
  <c r="N95" i="10"/>
  <c r="R101" i="11"/>
  <c r="P101" i="11"/>
  <c r="G101" i="11"/>
  <c r="G95" i="10"/>
  <c r="P100" i="8"/>
  <c r="R95" i="10"/>
  <c r="BI100" i="8"/>
  <c r="X100" i="8"/>
  <c r="L101" i="11"/>
  <c r="M95" i="10"/>
  <c r="N101" i="11"/>
  <c r="BM100" i="8"/>
  <c r="M101" i="11"/>
  <c r="BL100" i="8"/>
  <c r="BC100" i="8"/>
  <c r="F102" i="8"/>
  <c r="CK104" i="8"/>
  <c r="P99" i="10"/>
  <c r="M105" i="11"/>
  <c r="BM104" i="8"/>
  <c r="Q104" i="8"/>
  <c r="G99" i="10"/>
  <c r="O99" i="10"/>
  <c r="BJ104" i="8"/>
  <c r="O105" i="11"/>
  <c r="H99" i="10"/>
  <c r="BN104" i="8"/>
  <c r="Y104" i="8"/>
  <c r="S104" i="8"/>
  <c r="J105" i="11"/>
  <c r="P105" i="11"/>
  <c r="N99" i="10"/>
  <c r="BI104" i="8"/>
  <c r="P104" i="8"/>
  <c r="N105" i="11"/>
  <c r="O104" i="8"/>
  <c r="R104" i="8"/>
  <c r="H105" i="11"/>
  <c r="U104" i="8"/>
  <c r="X104" i="8"/>
  <c r="M99" i="10"/>
  <c r="I105" i="11"/>
  <c r="V104" i="8"/>
  <c r="L105" i="11"/>
  <c r="R105" i="11"/>
  <c r="BD104" i="8"/>
  <c r="G105" i="11"/>
  <c r="I99" i="10"/>
  <c r="Z104" i="8"/>
  <c r="T104" i="8"/>
  <c r="R99" i="10"/>
  <c r="W104" i="8"/>
  <c r="BG104" i="8"/>
  <c r="BK104" i="8"/>
  <c r="L99" i="10"/>
  <c r="BE104" i="8"/>
  <c r="Q99" i="10"/>
  <c r="Q105" i="11"/>
  <c r="BC104" i="8"/>
  <c r="K105" i="11"/>
  <c r="BF104" i="8"/>
  <c r="BH104" i="8"/>
  <c r="J99" i="10"/>
  <c r="BL104" i="8"/>
  <c r="K99" i="10"/>
  <c r="F106" i="8"/>
  <c r="CL108" i="8"/>
  <c r="BL108" i="8"/>
  <c r="BH108" i="8"/>
  <c r="Q103" i="10"/>
  <c r="P103" i="10"/>
  <c r="BC108" i="8"/>
  <c r="G109" i="11"/>
  <c r="BF108" i="8"/>
  <c r="BN108" i="8"/>
  <c r="Q109" i="11"/>
  <c r="T108" i="8"/>
  <c r="N109" i="11"/>
  <c r="BK108" i="8"/>
  <c r="P108" i="8"/>
  <c r="R103" i="10"/>
  <c r="BM108" i="8"/>
  <c r="S108" i="8"/>
  <c r="P109" i="11"/>
  <c r="J103" i="10"/>
  <c r="Y108" i="8"/>
  <c r="R109" i="11"/>
  <c r="G103" i="10"/>
  <c r="I109" i="11"/>
  <c r="V108" i="8"/>
  <c r="BJ108" i="8"/>
  <c r="K109" i="11"/>
  <c r="I103" i="10"/>
  <c r="U108" i="8"/>
  <c r="J109" i="11"/>
  <c r="L103" i="10"/>
  <c r="X108" i="8"/>
  <c r="H109" i="11"/>
  <c r="N103" i="10"/>
  <c r="BD108" i="8"/>
  <c r="BG108" i="8"/>
  <c r="K103" i="10"/>
  <c r="O108" i="8"/>
  <c r="M103" i="10"/>
  <c r="W108" i="8"/>
  <c r="Z108" i="8"/>
  <c r="L109" i="11"/>
  <c r="H103" i="10"/>
  <c r="R108" i="8"/>
  <c r="M109" i="11"/>
  <c r="O103" i="10"/>
  <c r="BI108" i="8"/>
  <c r="Q108" i="8"/>
  <c r="BE108" i="8"/>
  <c r="O109" i="11"/>
  <c r="F110" i="8"/>
  <c r="H113" i="11"/>
  <c r="R107" i="10"/>
  <c r="G107" i="10"/>
  <c r="O107" i="10"/>
  <c r="I107" i="10"/>
  <c r="G113" i="11"/>
  <c r="M113" i="11"/>
  <c r="P107" i="10"/>
  <c r="M107" i="10"/>
  <c r="Q107" i="10"/>
  <c r="BJ112" i="8"/>
  <c r="P113" i="11"/>
  <c r="BG112" i="8"/>
  <c r="W112" i="8"/>
  <c r="J107" i="10"/>
  <c r="X112" i="8"/>
  <c r="T112" i="8"/>
  <c r="K113" i="11"/>
  <c r="N107" i="10"/>
  <c r="BF112" i="8"/>
  <c r="Q112" i="8"/>
  <c r="J113" i="11"/>
  <c r="BD112" i="8"/>
  <c r="O113" i="11"/>
  <c r="R112" i="8"/>
  <c r="BI112" i="8"/>
  <c r="BL112" i="8"/>
  <c r="Y112" i="8"/>
  <c r="P112" i="8"/>
  <c r="BC112" i="8"/>
  <c r="H107" i="10"/>
  <c r="O112" i="8"/>
  <c r="BH112" i="8"/>
  <c r="L113" i="11"/>
  <c r="L107" i="10"/>
  <c r="BK112" i="8"/>
  <c r="U112" i="8"/>
  <c r="R113" i="11"/>
  <c r="N113" i="11"/>
  <c r="BE112" i="8"/>
  <c r="Q113" i="11"/>
  <c r="I113" i="11"/>
  <c r="BM112" i="8"/>
  <c r="V112" i="8"/>
  <c r="Z112" i="8"/>
  <c r="K107" i="10"/>
  <c r="S112" i="8"/>
  <c r="BN112" i="8"/>
  <c r="F114" i="8"/>
  <c r="V116" i="8"/>
  <c r="BI116" i="8"/>
  <c r="L111" i="10"/>
  <c r="T116" i="8"/>
  <c r="K117" i="11"/>
  <c r="H117" i="11"/>
  <c r="K111" i="10"/>
  <c r="BC116" i="8"/>
  <c r="BJ116" i="8"/>
  <c r="P117" i="11"/>
  <c r="BF116" i="8"/>
  <c r="I117" i="11"/>
  <c r="Q111" i="10"/>
  <c r="Q116" i="8"/>
  <c r="Z116" i="8"/>
  <c r="Y116" i="8"/>
  <c r="BM116" i="8"/>
  <c r="BH116" i="8"/>
  <c r="J117" i="11"/>
  <c r="O111" i="10"/>
  <c r="R111" i="10"/>
  <c r="Q117" i="11"/>
  <c r="G117" i="11"/>
  <c r="J111" i="10"/>
  <c r="BE116" i="8"/>
  <c r="L117" i="11"/>
  <c r="S116" i="8"/>
  <c r="BD116" i="8"/>
  <c r="P116" i="8"/>
  <c r="R117" i="11"/>
  <c r="N111" i="10"/>
  <c r="BN116" i="8"/>
  <c r="BG116" i="8"/>
  <c r="I111" i="10"/>
  <c r="BL116" i="8"/>
  <c r="W116" i="8"/>
  <c r="U116" i="8"/>
  <c r="N117" i="11"/>
  <c r="R116" i="8"/>
  <c r="O117" i="11"/>
  <c r="H111" i="10"/>
  <c r="M117" i="11"/>
  <c r="O116" i="8"/>
  <c r="BK116" i="8"/>
  <c r="M111" i="10"/>
  <c r="G111" i="10"/>
  <c r="P111" i="10"/>
  <c r="X116" i="8"/>
  <c r="F124" i="8"/>
  <c r="G125" i="8"/>
  <c r="J125" i="8" s="1"/>
  <c r="P124" i="1" s="1"/>
  <c r="U124" i="1" s="1"/>
  <c r="F127" i="8"/>
  <c r="G129" i="8"/>
  <c r="J129" i="8" s="1"/>
  <c r="P128" i="1" s="1"/>
  <c r="U128" i="1" s="1"/>
  <c r="AB132" i="11"/>
  <c r="AH5" i="11"/>
  <c r="G11" i="8"/>
  <c r="J11" i="8" s="1"/>
  <c r="J12" i="1"/>
  <c r="F13" i="8"/>
  <c r="L10" i="10"/>
  <c r="T15" i="8"/>
  <c r="X15" i="8"/>
  <c r="M10" i="11"/>
  <c r="O15" i="8"/>
  <c r="BL15" i="8"/>
  <c r="K10" i="11"/>
  <c r="U15" i="8"/>
  <c r="P10" i="10"/>
  <c r="Q15" i="8"/>
  <c r="O10" i="11"/>
  <c r="Q10" i="11"/>
  <c r="H10" i="10"/>
  <c r="R15" i="8"/>
  <c r="V15" i="8"/>
  <c r="I10" i="11"/>
  <c r="P15" i="8"/>
  <c r="W15" i="8"/>
  <c r="J10" i="11"/>
  <c r="S15" i="8"/>
  <c r="Y15" i="8"/>
  <c r="BJ15" i="8"/>
  <c r="L10" i="11"/>
  <c r="H10" i="11"/>
  <c r="G10" i="11"/>
  <c r="BD15" i="8"/>
  <c r="BM15" i="8"/>
  <c r="I10" i="10"/>
  <c r="BF15" i="8"/>
  <c r="O10" i="10"/>
  <c r="K10" i="10"/>
  <c r="BG15" i="8"/>
  <c r="BK15" i="8"/>
  <c r="J10" i="10"/>
  <c r="P14" i="1"/>
  <c r="BN15" i="8"/>
  <c r="Z15" i="8"/>
  <c r="P10" i="11"/>
  <c r="BH15" i="8"/>
  <c r="BI15" i="8"/>
  <c r="BC15" i="8"/>
  <c r="Q10" i="10"/>
  <c r="BE15" i="8"/>
  <c r="G10" i="10"/>
  <c r="R10" i="11"/>
  <c r="N10" i="10"/>
  <c r="N10" i="11"/>
  <c r="R10" i="10"/>
  <c r="M10" i="10"/>
  <c r="K15" i="11"/>
  <c r="P19" i="8"/>
  <c r="BL19" i="8"/>
  <c r="M14" i="10"/>
  <c r="BD19" i="8"/>
  <c r="BN19" i="8"/>
  <c r="G14" i="10"/>
  <c r="BF19" i="8"/>
  <c r="Z19" i="8"/>
  <c r="M15" i="11"/>
  <c r="I15" i="11"/>
  <c r="BE19" i="8"/>
  <c r="T19" i="8"/>
  <c r="J15" i="11"/>
  <c r="S19" i="8"/>
  <c r="Q15" i="11"/>
  <c r="I14" i="10"/>
  <c r="P18" i="1"/>
  <c r="Q14" i="10"/>
  <c r="K14" i="10"/>
  <c r="BG19" i="8"/>
  <c r="BJ19" i="8"/>
  <c r="R19" i="8"/>
  <c r="U19" i="8"/>
  <c r="W19" i="8"/>
  <c r="G15" i="11"/>
  <c r="Q19" i="8"/>
  <c r="Y19" i="8"/>
  <c r="L14" i="10"/>
  <c r="O19" i="8"/>
  <c r="X19" i="8"/>
  <c r="H15" i="11"/>
  <c r="BC19" i="8"/>
  <c r="BM19" i="8"/>
  <c r="BK19" i="8"/>
  <c r="O15" i="11"/>
  <c r="V19" i="8"/>
  <c r="H14" i="10"/>
  <c r="P15" i="11"/>
  <c r="N15" i="11"/>
  <c r="BH19" i="8"/>
  <c r="R15" i="11"/>
  <c r="N14" i="10"/>
  <c r="BI19" i="8"/>
  <c r="R14" i="10"/>
  <c r="P14" i="10"/>
  <c r="O14" i="10"/>
  <c r="L15" i="11"/>
  <c r="J14" i="10"/>
  <c r="V23" i="8"/>
  <c r="P22" i="1"/>
  <c r="BJ23" i="8"/>
  <c r="X23" i="8"/>
  <c r="Q23" i="8"/>
  <c r="J19" i="11"/>
  <c r="Y23" i="8"/>
  <c r="G18" i="10"/>
  <c r="I18" i="10"/>
  <c r="W23" i="8"/>
  <c r="M19" i="11"/>
  <c r="S23" i="8"/>
  <c r="BC23" i="8"/>
  <c r="O23" i="8"/>
  <c r="R18" i="10"/>
  <c r="BE23" i="8"/>
  <c r="O18" i="10"/>
  <c r="BN23" i="8"/>
  <c r="G19" i="11"/>
  <c r="R19" i="11"/>
  <c r="BK23" i="8"/>
  <c r="P18" i="10"/>
  <c r="P19" i="11"/>
  <c r="BI23" i="8"/>
  <c r="J18" i="10"/>
  <c r="N19" i="11"/>
  <c r="O19" i="11"/>
  <c r="P23" i="8"/>
  <c r="K19" i="11"/>
  <c r="N18" i="10"/>
  <c r="BF23" i="8"/>
  <c r="R23" i="8"/>
  <c r="L19" i="11"/>
  <c r="L18" i="10"/>
  <c r="M18" i="10"/>
  <c r="H18" i="10"/>
  <c r="I19" i="11"/>
  <c r="U23" i="8"/>
  <c r="K18" i="10"/>
  <c r="BH23" i="8"/>
  <c r="BD23" i="8"/>
  <c r="Z23" i="8"/>
  <c r="T23" i="8"/>
  <c r="Q18" i="10"/>
  <c r="BG23" i="8"/>
  <c r="BM23" i="8"/>
  <c r="BL23" i="8"/>
  <c r="H19" i="11"/>
  <c r="Q19" i="11"/>
  <c r="M20" i="10"/>
  <c r="R25" i="8"/>
  <c r="O21" i="11"/>
  <c r="BJ25" i="8"/>
  <c r="I21" i="11"/>
  <c r="P25" i="8"/>
  <c r="R21" i="11"/>
  <c r="M21" i="11"/>
  <c r="O25" i="8"/>
  <c r="BL25" i="8"/>
  <c r="L20" i="10"/>
  <c r="P24" i="1"/>
  <c r="Y25" i="8"/>
  <c r="BF25" i="8"/>
  <c r="Q20" i="10"/>
  <c r="X25" i="8"/>
  <c r="K21" i="11"/>
  <c r="U25" i="8"/>
  <c r="Q21" i="11"/>
  <c r="H21" i="11"/>
  <c r="S25" i="8"/>
  <c r="BK25" i="8"/>
  <c r="BC25" i="8"/>
  <c r="T25" i="8"/>
  <c r="P20" i="10"/>
  <c r="N20" i="10"/>
  <c r="W25" i="8"/>
  <c r="BE25" i="8"/>
  <c r="Q25" i="8"/>
  <c r="O20" i="10"/>
  <c r="H20" i="10"/>
  <c r="BG25" i="8"/>
  <c r="Z25" i="8"/>
  <c r="I20" i="10"/>
  <c r="R20" i="10"/>
  <c r="BN25" i="8"/>
  <c r="G21" i="11"/>
  <c r="J21" i="11"/>
  <c r="J20" i="10"/>
  <c r="P21" i="11"/>
  <c r="BM25" i="8"/>
  <c r="L21" i="11"/>
  <c r="BH25" i="8"/>
  <c r="N21" i="11"/>
  <c r="G20" i="10"/>
  <c r="BD25" i="8"/>
  <c r="V25" i="8"/>
  <c r="K20" i="10"/>
  <c r="BI25" i="8"/>
  <c r="Z23" i="11"/>
  <c r="H26" i="1" s="1"/>
  <c r="U23" i="11"/>
  <c r="V23" i="11" s="1"/>
  <c r="V25" i="11" s="1"/>
  <c r="X20" i="11" s="1"/>
  <c r="AH24" i="11"/>
  <c r="I27" i="1" s="1"/>
  <c r="AC24" i="11"/>
  <c r="AD24" i="11" s="1"/>
  <c r="BG29" i="8"/>
  <c r="G24" i="10"/>
  <c r="P26" i="11"/>
  <c r="BI29" i="8"/>
  <c r="O29" i="8"/>
  <c r="BN29" i="8"/>
  <c r="Q29" i="8"/>
  <c r="BH29" i="8"/>
  <c r="Q24" i="10"/>
  <c r="R29" i="8"/>
  <c r="I26" i="11"/>
  <c r="G26" i="11"/>
  <c r="J24" i="10"/>
  <c r="P29" i="8"/>
  <c r="BL29" i="8"/>
  <c r="L24" i="10"/>
  <c r="P24" i="10"/>
  <c r="R26" i="11"/>
  <c r="W29" i="8"/>
  <c r="R24" i="10"/>
  <c r="Q26" i="11"/>
  <c r="Y29" i="8"/>
  <c r="V29" i="8"/>
  <c r="BD29" i="8"/>
  <c r="K24" i="10"/>
  <c r="L26" i="11"/>
  <c r="BK29" i="8"/>
  <c r="N26" i="11"/>
  <c r="BF29" i="8"/>
  <c r="I24" i="10"/>
  <c r="S29" i="8"/>
  <c r="U29" i="8"/>
  <c r="BM29" i="8"/>
  <c r="O26" i="11"/>
  <c r="P28" i="1"/>
  <c r="T29" i="8"/>
  <c r="H26" i="11"/>
  <c r="BJ29" i="8"/>
  <c r="M24" i="10"/>
  <c r="J26" i="11"/>
  <c r="Z29" i="8"/>
  <c r="M26" i="11"/>
  <c r="K26" i="11"/>
  <c r="O24" i="10"/>
  <c r="X29" i="8"/>
  <c r="BE29" i="8"/>
  <c r="H24" i="10"/>
  <c r="BC29" i="8"/>
  <c r="N24" i="10"/>
  <c r="J30" i="11"/>
  <c r="M28" i="10"/>
  <c r="BN33" i="8"/>
  <c r="M30" i="11"/>
  <c r="BH33" i="8"/>
  <c r="P28" i="10"/>
  <c r="Q28" i="10"/>
  <c r="BC33" i="8"/>
  <c r="O30" i="11"/>
  <c r="X33" i="8"/>
  <c r="I30" i="11"/>
  <c r="S33" i="8"/>
  <c r="V33" i="8"/>
  <c r="G28" i="10"/>
  <c r="T33" i="8"/>
  <c r="W33" i="8"/>
  <c r="L30" i="11"/>
  <c r="BD33" i="8"/>
  <c r="P30" i="11"/>
  <c r="K30" i="11"/>
  <c r="BF33" i="8"/>
  <c r="BJ33" i="8"/>
  <c r="L28" i="10"/>
  <c r="H28" i="10"/>
  <c r="O28" i="10"/>
  <c r="K28" i="10"/>
  <c r="R33" i="8"/>
  <c r="BK33" i="8"/>
  <c r="I28" i="10"/>
  <c r="P32" i="1"/>
  <c r="Y33" i="8"/>
  <c r="G30" i="11"/>
  <c r="Q33" i="8"/>
  <c r="R30" i="11"/>
  <c r="N30" i="11"/>
  <c r="BL33" i="8"/>
  <c r="BG33" i="8"/>
  <c r="J28" i="10"/>
  <c r="Q30" i="11"/>
  <c r="N28" i="10"/>
  <c r="BE33" i="8"/>
  <c r="U33" i="8"/>
  <c r="BM33" i="8"/>
  <c r="BI33" i="8"/>
  <c r="P33" i="8"/>
  <c r="Z33" i="8"/>
  <c r="R28" i="10"/>
  <c r="H30" i="11"/>
  <c r="O33" i="8"/>
  <c r="M36" i="11"/>
  <c r="J34" i="10"/>
  <c r="Q36" i="11"/>
  <c r="BF39" i="8"/>
  <c r="BL39" i="8"/>
  <c r="BI39" i="8"/>
  <c r="BH39" i="8"/>
  <c r="O34" i="10"/>
  <c r="T39" i="8"/>
  <c r="M34" i="10"/>
  <c r="Q34" i="10"/>
  <c r="K34" i="10"/>
  <c r="U39" i="8"/>
  <c r="V39" i="8"/>
  <c r="BM39" i="8"/>
  <c r="BN39" i="8"/>
  <c r="G36" i="11"/>
  <c r="H34" i="10"/>
  <c r="N34" i="10"/>
  <c r="H36" i="11"/>
  <c r="Y39" i="8"/>
  <c r="P38" i="1"/>
  <c r="BE39" i="8"/>
  <c r="N36" i="11"/>
  <c r="L34" i="10"/>
  <c r="I34" i="10"/>
  <c r="L36" i="11"/>
  <c r="Z39" i="8"/>
  <c r="Q39" i="8"/>
  <c r="BK39" i="8"/>
  <c r="J36" i="11"/>
  <c r="BD39" i="8"/>
  <c r="R34" i="10"/>
  <c r="BG39" i="8"/>
  <c r="S39" i="8"/>
  <c r="BC39" i="8"/>
  <c r="O36" i="11"/>
  <c r="P39" i="8"/>
  <c r="O39" i="8"/>
  <c r="K36" i="11"/>
  <c r="I36" i="11"/>
  <c r="X39" i="8"/>
  <c r="G34" i="10"/>
  <c r="P36" i="11"/>
  <c r="BJ39" i="8"/>
  <c r="R39" i="8"/>
  <c r="P34" i="10"/>
  <c r="R36" i="11"/>
  <c r="W39" i="8"/>
  <c r="Z39" i="11"/>
  <c r="H40" i="1" s="1"/>
  <c r="U39" i="11"/>
  <c r="V39" i="11" s="1"/>
  <c r="AC40" i="11"/>
  <c r="AD40" i="11" s="1"/>
  <c r="AH40" i="11"/>
  <c r="I41" i="1" s="1"/>
  <c r="M48" i="11"/>
  <c r="BH50" i="8"/>
  <c r="P48" i="11"/>
  <c r="G45" i="10"/>
  <c r="P50" i="8"/>
  <c r="H48" i="11"/>
  <c r="BJ50" i="8"/>
  <c r="Q50" i="8"/>
  <c r="N45" i="10"/>
  <c r="U50" i="8"/>
  <c r="J45" i="10"/>
  <c r="O50" i="8"/>
  <c r="K48" i="11"/>
  <c r="BD50" i="8"/>
  <c r="Y50" i="8"/>
  <c r="I45" i="10"/>
  <c r="BM50" i="8"/>
  <c r="L45" i="10"/>
  <c r="R45" i="10"/>
  <c r="BE50" i="8"/>
  <c r="W50" i="8"/>
  <c r="V50" i="8"/>
  <c r="R48" i="11"/>
  <c r="I48" i="11"/>
  <c r="L48" i="11"/>
  <c r="R50" i="8"/>
  <c r="X50" i="8"/>
  <c r="BF50" i="8"/>
  <c r="N48" i="11"/>
  <c r="BG50" i="8"/>
  <c r="P45" i="10"/>
  <c r="Z50" i="8"/>
  <c r="M45" i="10"/>
  <c r="BL50" i="8"/>
  <c r="BI50" i="8"/>
  <c r="BN50" i="8"/>
  <c r="G48" i="11"/>
  <c r="K45" i="10"/>
  <c r="BC50" i="8"/>
  <c r="J48" i="11"/>
  <c r="T50" i="8"/>
  <c r="O45" i="10"/>
  <c r="O48" i="11"/>
  <c r="H45" i="10"/>
  <c r="BK50" i="8"/>
  <c r="S50" i="8"/>
  <c r="Q45" i="10"/>
  <c r="Q48" i="11"/>
  <c r="G50" i="11"/>
  <c r="T52" i="8"/>
  <c r="Y52" i="8"/>
  <c r="K47" i="10"/>
  <c r="BG52" i="8"/>
  <c r="Z52" i="8"/>
  <c r="BF52" i="8"/>
  <c r="R50" i="11"/>
  <c r="BN52" i="8"/>
  <c r="R52" i="8"/>
  <c r="Q47" i="10"/>
  <c r="BL52" i="8"/>
  <c r="M47" i="10"/>
  <c r="P52" i="8"/>
  <c r="Q50" i="11"/>
  <c r="G47" i="10"/>
  <c r="BK52" i="8"/>
  <c r="L50" i="11"/>
  <c r="BE52" i="8"/>
  <c r="K50" i="11"/>
  <c r="V52" i="8"/>
  <c r="S52" i="8"/>
  <c r="I50" i="11"/>
  <c r="L47" i="10"/>
  <c r="H47" i="10"/>
  <c r="R47" i="10"/>
  <c r="BJ52" i="8"/>
  <c r="M50" i="11"/>
  <c r="U52" i="8"/>
  <c r="Q52" i="8"/>
  <c r="J47" i="10"/>
  <c r="H50" i="11"/>
  <c r="BD52" i="8"/>
  <c r="N50" i="11"/>
  <c r="N47" i="10"/>
  <c r="O52" i="8"/>
  <c r="BI52" i="8"/>
  <c r="J50" i="11"/>
  <c r="BC52" i="8"/>
  <c r="O50" i="11"/>
  <c r="P50" i="11"/>
  <c r="I47" i="10"/>
  <c r="BM52" i="8"/>
  <c r="O47" i="10"/>
  <c r="X52" i="8"/>
  <c r="P47" i="10"/>
  <c r="BH52" i="8"/>
  <c r="W52" i="8"/>
  <c r="G52" i="11"/>
  <c r="T54" i="8"/>
  <c r="M52" i="11"/>
  <c r="K52" i="11"/>
  <c r="BD54" i="8"/>
  <c r="L49" i="10"/>
  <c r="W54" i="8"/>
  <c r="O54" i="8"/>
  <c r="R54" i="8"/>
  <c r="V54" i="8"/>
  <c r="N52" i="11"/>
  <c r="P52" i="11"/>
  <c r="BG54" i="8"/>
  <c r="BM54" i="8"/>
  <c r="Q52" i="11"/>
  <c r="N49" i="10"/>
  <c r="S54" i="8"/>
  <c r="BI54" i="8"/>
  <c r="I52" i="11"/>
  <c r="Q49" i="10"/>
  <c r="BE54" i="8"/>
  <c r="H49" i="10"/>
  <c r="H52" i="11"/>
  <c r="L52" i="11"/>
  <c r="I49" i="10"/>
  <c r="X54" i="8"/>
  <c r="P49" i="10"/>
  <c r="BJ54" i="8"/>
  <c r="R49" i="10"/>
  <c r="BK54" i="8"/>
  <c r="R52" i="11"/>
  <c r="M49" i="10"/>
  <c r="BL54" i="8"/>
  <c r="O49" i="10"/>
  <c r="J52" i="11"/>
  <c r="J49" i="10"/>
  <c r="Z54" i="8"/>
  <c r="BC54" i="8"/>
  <c r="BH54" i="8"/>
  <c r="Q54" i="8"/>
  <c r="P54" i="8"/>
  <c r="BN54" i="8"/>
  <c r="U54" i="8"/>
  <c r="Y54" i="8"/>
  <c r="BF54" i="8"/>
  <c r="K49" i="10"/>
  <c r="G49" i="10"/>
  <c r="O52" i="11"/>
  <c r="L54" i="11"/>
  <c r="T56" i="8"/>
  <c r="X56" i="8"/>
  <c r="I51" i="10"/>
  <c r="BH56" i="8"/>
  <c r="W56" i="8"/>
  <c r="J51" i="10"/>
  <c r="S56" i="8"/>
  <c r="BK56" i="8"/>
  <c r="M51" i="10"/>
  <c r="U56" i="8"/>
  <c r="Z56" i="8"/>
  <c r="G51" i="10"/>
  <c r="R54" i="11"/>
  <c r="BD56" i="8"/>
  <c r="BM56" i="8"/>
  <c r="H51" i="10"/>
  <c r="BJ56" i="8"/>
  <c r="H54" i="11"/>
  <c r="BG56" i="8"/>
  <c r="BL56" i="8"/>
  <c r="BE56" i="8"/>
  <c r="O54" i="11"/>
  <c r="R56" i="8"/>
  <c r="O51" i="10"/>
  <c r="Q56" i="8"/>
  <c r="Q54" i="11"/>
  <c r="G54" i="11"/>
  <c r="BF56" i="8"/>
  <c r="N51" i="10"/>
  <c r="J54" i="11"/>
  <c r="N54" i="11"/>
  <c r="K54" i="11"/>
  <c r="P56" i="8"/>
  <c r="Q51" i="10"/>
  <c r="BI56" i="8"/>
  <c r="BN56" i="8"/>
  <c r="L51" i="10"/>
  <c r="V56" i="8"/>
  <c r="K51" i="10"/>
  <c r="Y56" i="8"/>
  <c r="I54" i="11"/>
  <c r="P51" i="10"/>
  <c r="M54" i="11"/>
  <c r="BC56" i="8"/>
  <c r="R51" i="10"/>
  <c r="O56" i="8"/>
  <c r="P54" i="11"/>
  <c r="G56" i="11"/>
  <c r="BF58" i="8"/>
  <c r="X58" i="8"/>
  <c r="K56" i="11"/>
  <c r="Q58" i="8"/>
  <c r="W58" i="8"/>
  <c r="J56" i="11"/>
  <c r="S58" i="8"/>
  <c r="Y58" i="8"/>
  <c r="L53" i="10"/>
  <c r="BH58" i="8"/>
  <c r="BM58" i="8"/>
  <c r="K53" i="10"/>
  <c r="BG58" i="8"/>
  <c r="O53" i="10"/>
  <c r="I53" i="10"/>
  <c r="BC58" i="8"/>
  <c r="BL58" i="8"/>
  <c r="J53" i="10"/>
  <c r="O58" i="8"/>
  <c r="BJ58" i="8"/>
  <c r="BK58" i="8"/>
  <c r="P56" i="11"/>
  <c r="R58" i="8"/>
  <c r="R56" i="11"/>
  <c r="H53" i="10"/>
  <c r="N53" i="10"/>
  <c r="BN58" i="8"/>
  <c r="I56" i="11"/>
  <c r="P53" i="10"/>
  <c r="M56" i="11"/>
  <c r="V58" i="8"/>
  <c r="BD58" i="8"/>
  <c r="M53" i="10"/>
  <c r="Q56" i="11"/>
  <c r="Z58" i="8"/>
  <c r="G53" i="10"/>
  <c r="R53" i="10"/>
  <c r="Q53" i="10"/>
  <c r="BI58" i="8"/>
  <c r="N56" i="11"/>
  <c r="H56" i="11"/>
  <c r="P58" i="8"/>
  <c r="L56" i="11"/>
  <c r="O56" i="11"/>
  <c r="T58" i="8"/>
  <c r="U58" i="8"/>
  <c r="BE58" i="8"/>
  <c r="G58" i="11"/>
  <c r="O60" i="8"/>
  <c r="R58" i="11"/>
  <c r="I58" i="11"/>
  <c r="S60" i="8"/>
  <c r="H58" i="11"/>
  <c r="BH60" i="8"/>
  <c r="Q58" i="11"/>
  <c r="BM60" i="8"/>
  <c r="R60" i="8"/>
  <c r="K58" i="11"/>
  <c r="J58" i="11"/>
  <c r="L58" i="11"/>
  <c r="P60" i="8"/>
  <c r="O58" i="11"/>
  <c r="G55" i="10"/>
  <c r="U60" i="8"/>
  <c r="W60" i="8"/>
  <c r="BG60" i="8"/>
  <c r="N58" i="11"/>
  <c r="Z60" i="8"/>
  <c r="H55" i="10"/>
  <c r="BK60" i="8"/>
  <c r="BD60" i="8"/>
  <c r="BC60" i="8"/>
  <c r="O55" i="10"/>
  <c r="K55" i="10"/>
  <c r="Q60" i="8"/>
  <c r="V60" i="8"/>
  <c r="J55" i="10"/>
  <c r="N55" i="10"/>
  <c r="Y60" i="8"/>
  <c r="BI60" i="8"/>
  <c r="I55" i="10"/>
  <c r="M58" i="11"/>
  <c r="BE60" i="8"/>
  <c r="BJ60" i="8"/>
  <c r="L55" i="10"/>
  <c r="P55" i="10"/>
  <c r="M55" i="10"/>
  <c r="R55" i="10"/>
  <c r="BL60" i="8"/>
  <c r="T60" i="8"/>
  <c r="X60" i="8"/>
  <c r="Q55" i="10"/>
  <c r="BN60" i="8"/>
  <c r="BF60" i="8"/>
  <c r="P58" i="11"/>
  <c r="K57" i="10"/>
  <c r="S62" i="8"/>
  <c r="Q60" i="11"/>
  <c r="T62" i="8"/>
  <c r="Z62" i="8"/>
  <c r="K60" i="11"/>
  <c r="BH62" i="8"/>
  <c r="M60" i="11"/>
  <c r="BF62" i="8"/>
  <c r="P60" i="11"/>
  <c r="BJ62" i="8"/>
  <c r="Q62" i="8"/>
  <c r="G57" i="10"/>
  <c r="BL62" i="8"/>
  <c r="Q57" i="10"/>
  <c r="BE62" i="8"/>
  <c r="R60" i="11"/>
  <c r="H57" i="10"/>
  <c r="BN62" i="8"/>
  <c r="M57" i="10"/>
  <c r="P57" i="10"/>
  <c r="I57" i="10"/>
  <c r="R62" i="8"/>
  <c r="R57" i="10"/>
  <c r="P62" i="8"/>
  <c r="G60" i="11"/>
  <c r="N57" i="10"/>
  <c r="V62" i="8"/>
  <c r="W62" i="8"/>
  <c r="N60" i="11"/>
  <c r="U62" i="8"/>
  <c r="J57" i="10"/>
  <c r="H60" i="11"/>
  <c r="O60" i="11"/>
  <c r="Y62" i="8"/>
  <c r="L60" i="11"/>
  <c r="J60" i="11"/>
  <c r="BM62" i="8"/>
  <c r="O62" i="8"/>
  <c r="BI62" i="8"/>
  <c r="L57" i="10"/>
  <c r="O57" i="10"/>
  <c r="I60" i="11"/>
  <c r="X62" i="8"/>
  <c r="BK62" i="8"/>
  <c r="BC62" i="8"/>
  <c r="BG62" i="8"/>
  <c r="BD62" i="8"/>
  <c r="AC63" i="11"/>
  <c r="AD63" i="11" s="1"/>
  <c r="AC65" i="11"/>
  <c r="AD65" i="11" s="1"/>
  <c r="AH70" i="11"/>
  <c r="I71" i="1" s="1"/>
  <c r="J71" i="1" s="1"/>
  <c r="AC70" i="11"/>
  <c r="AD70" i="11" s="1"/>
  <c r="AC73" i="11"/>
  <c r="AD73" i="11" s="1"/>
  <c r="AH73" i="11"/>
  <c r="I73" i="1" s="1"/>
  <c r="J73" i="1" s="1"/>
  <c r="AC75" i="11"/>
  <c r="AD75" i="11" s="1"/>
  <c r="AH75" i="11"/>
  <c r="I75" i="1" s="1"/>
  <c r="J75" i="1" s="1"/>
  <c r="L77" i="11"/>
  <c r="Q78" i="8"/>
  <c r="N77" i="11"/>
  <c r="I73" i="10"/>
  <c r="BH78" i="8"/>
  <c r="BJ78" i="8"/>
  <c r="J73" i="10"/>
  <c r="BF78" i="8"/>
  <c r="BN78" i="8"/>
  <c r="X78" i="8"/>
  <c r="K77" i="11"/>
  <c r="G77" i="11"/>
  <c r="U78" i="8"/>
  <c r="BK78" i="8"/>
  <c r="R77" i="11"/>
  <c r="K73" i="10"/>
  <c r="O78" i="8"/>
  <c r="Q77" i="11"/>
  <c r="G73" i="10"/>
  <c r="P73" i="10"/>
  <c r="O77" i="11"/>
  <c r="BD78" i="8"/>
  <c r="BI78" i="8"/>
  <c r="T78" i="8"/>
  <c r="M77" i="11"/>
  <c r="BG78" i="8"/>
  <c r="BM78" i="8"/>
  <c r="I77" i="11"/>
  <c r="R78" i="8"/>
  <c r="BL78" i="8"/>
  <c r="N73" i="10"/>
  <c r="H73" i="10"/>
  <c r="V78" i="8"/>
  <c r="J77" i="11"/>
  <c r="Q73" i="10"/>
  <c r="Y78" i="8"/>
  <c r="H77" i="11"/>
  <c r="S78" i="8"/>
  <c r="W78" i="8"/>
  <c r="M73" i="10"/>
  <c r="BE78" i="8"/>
  <c r="R73" i="10"/>
  <c r="L73" i="10"/>
  <c r="BC78" i="8"/>
  <c r="O73" i="10"/>
  <c r="P78" i="8"/>
  <c r="P77" i="11"/>
  <c r="Z78" i="8"/>
  <c r="Z88" i="11"/>
  <c r="H88" i="1" s="1"/>
  <c r="J88" i="1" s="1"/>
  <c r="AC90" i="11"/>
  <c r="AD90" i="11" s="1"/>
  <c r="AH90" i="11"/>
  <c r="I89" i="1" s="1"/>
  <c r="BJ91" i="8"/>
  <c r="H91" i="11"/>
  <c r="BN91" i="8"/>
  <c r="BI91" i="8"/>
  <c r="P91" i="8"/>
  <c r="J91" i="11"/>
  <c r="J86" i="10"/>
  <c r="BK91" i="8"/>
  <c r="X91" i="8"/>
  <c r="G91" i="11"/>
  <c r="BH91" i="8"/>
  <c r="Q91" i="8"/>
  <c r="M91" i="11"/>
  <c r="V91" i="8"/>
  <c r="BL91" i="8"/>
  <c r="R86" i="10"/>
  <c r="I91" i="11"/>
  <c r="Q91" i="11"/>
  <c r="Y91" i="8"/>
  <c r="BE91" i="8"/>
  <c r="O91" i="11"/>
  <c r="BD91" i="8"/>
  <c r="P86" i="10"/>
  <c r="S91" i="8"/>
  <c r="L86" i="10"/>
  <c r="R91" i="8"/>
  <c r="BG91" i="8"/>
  <c r="U91" i="8"/>
  <c r="K86" i="10"/>
  <c r="BF91" i="8"/>
  <c r="L91" i="11"/>
  <c r="M86" i="10"/>
  <c r="R91" i="11"/>
  <c r="H86" i="10"/>
  <c r="N86" i="10"/>
  <c r="T91" i="8"/>
  <c r="O91" i="8"/>
  <c r="Z91" i="8"/>
  <c r="N91" i="11"/>
  <c r="P91" i="11"/>
  <c r="K91" i="11"/>
  <c r="G86" i="10"/>
  <c r="W91" i="8"/>
  <c r="I86" i="10"/>
  <c r="BM91" i="8"/>
  <c r="Q86" i="10"/>
  <c r="O86" i="10"/>
  <c r="BC91" i="8"/>
  <c r="L88" i="10"/>
  <c r="Q93" i="8"/>
  <c r="Q93" i="11"/>
  <c r="T93" i="8"/>
  <c r="O93" i="11"/>
  <c r="O93" i="8"/>
  <c r="H93" i="11"/>
  <c r="BD93" i="8"/>
  <c r="BG93" i="8"/>
  <c r="R93" i="8"/>
  <c r="I88" i="10"/>
  <c r="BK93" i="8"/>
  <c r="P93" i="8"/>
  <c r="V93" i="8"/>
  <c r="K88" i="10"/>
  <c r="O88" i="10"/>
  <c r="Z93" i="8"/>
  <c r="Q88" i="10"/>
  <c r="S93" i="8"/>
  <c r="N93" i="11"/>
  <c r="U93" i="8"/>
  <c r="P93" i="11"/>
  <c r="X93" i="8"/>
  <c r="BC93" i="8"/>
  <c r="BL93" i="8"/>
  <c r="I93" i="11"/>
  <c r="M88" i="10"/>
  <c r="W93" i="8"/>
  <c r="BE93" i="8"/>
  <c r="BF93" i="8"/>
  <c r="BJ93" i="8"/>
  <c r="K93" i="11"/>
  <c r="Y93" i="8"/>
  <c r="R93" i="11"/>
  <c r="J93" i="11"/>
  <c r="H88" i="10"/>
  <c r="BI93" i="8"/>
  <c r="BH93" i="8"/>
  <c r="M93" i="11"/>
  <c r="G88" i="10"/>
  <c r="G93" i="11"/>
  <c r="R88" i="10"/>
  <c r="L93" i="11"/>
  <c r="P88" i="10"/>
  <c r="N88" i="10"/>
  <c r="BN93" i="8"/>
  <c r="BM93" i="8"/>
  <c r="J88" i="10"/>
  <c r="V95" i="8"/>
  <c r="S95" i="8"/>
  <c r="BH95" i="8"/>
  <c r="R95" i="11"/>
  <c r="J95" i="11"/>
  <c r="Z95" i="8"/>
  <c r="BG95" i="8"/>
  <c r="P95" i="8"/>
  <c r="Q95" i="8"/>
  <c r="I95" i="11"/>
  <c r="L95" i="11"/>
  <c r="T95" i="8"/>
  <c r="J90" i="10"/>
  <c r="H95" i="11"/>
  <c r="BD95" i="8"/>
  <c r="M95" i="11"/>
  <c r="W95" i="8"/>
  <c r="N95" i="11"/>
  <c r="I90" i="10"/>
  <c r="K95" i="11"/>
  <c r="U95" i="8"/>
  <c r="Q95" i="11"/>
  <c r="M90" i="10"/>
  <c r="Y95" i="8"/>
  <c r="P95" i="11"/>
  <c r="BM95" i="8"/>
  <c r="BJ95" i="8"/>
  <c r="BE95" i="8"/>
  <c r="BK95" i="8"/>
  <c r="O95" i="11"/>
  <c r="BN95" i="8"/>
  <c r="G95" i="11"/>
  <c r="Q90" i="10"/>
  <c r="P90" i="10"/>
  <c r="X95" i="8"/>
  <c r="N90" i="10"/>
  <c r="BC95" i="8"/>
  <c r="BI95" i="8"/>
  <c r="R90" i="10"/>
  <c r="O95" i="8"/>
  <c r="L90" i="10"/>
  <c r="G90" i="10"/>
  <c r="BF95" i="8"/>
  <c r="H90" i="10"/>
  <c r="BL95" i="8"/>
  <c r="K90" i="10"/>
  <c r="R95" i="8"/>
  <c r="O90" i="10"/>
  <c r="Y98" i="11"/>
  <c r="Z98" i="11" s="1"/>
  <c r="H96" i="1" s="1"/>
  <c r="U96" i="1" s="1"/>
  <c r="W72" i="11"/>
  <c r="Y44" i="11" s="1"/>
  <c r="Z44" i="11" s="1"/>
  <c r="H45" i="1" s="1"/>
  <c r="U45" i="1" s="1"/>
  <c r="AE14" i="11"/>
  <c r="AG99" i="11"/>
  <c r="AH99" i="11" s="1"/>
  <c r="I97" i="1" s="1"/>
  <c r="P99" i="8"/>
  <c r="O94" i="10"/>
  <c r="X99" i="8"/>
  <c r="M94" i="10"/>
  <c r="K94" i="10"/>
  <c r="BL99" i="8"/>
  <c r="R94" i="10"/>
  <c r="BF99" i="8"/>
  <c r="U99" i="8"/>
  <c r="N94" i="10"/>
  <c r="T99" i="8"/>
  <c r="BH99" i="8"/>
  <c r="Q94" i="10"/>
  <c r="Y99" i="8"/>
  <c r="L94" i="10"/>
  <c r="W99" i="8"/>
  <c r="BK99" i="8"/>
  <c r="K100" i="11"/>
  <c r="J100" i="11"/>
  <c r="Z99" i="8"/>
  <c r="BN99" i="8"/>
  <c r="J94" i="10"/>
  <c r="R100" i="11"/>
  <c r="BG99" i="8"/>
  <c r="G100" i="11"/>
  <c r="BC99" i="8"/>
  <c r="Q100" i="11"/>
  <c r="Q99" i="8"/>
  <c r="I100" i="11"/>
  <c r="BD99" i="8"/>
  <c r="O99" i="8"/>
  <c r="I94" i="10"/>
  <c r="M100" i="11"/>
  <c r="R99" i="8"/>
  <c r="BE99" i="8"/>
  <c r="P94" i="10"/>
  <c r="H100" i="11"/>
  <c r="BI99" i="8"/>
  <c r="N100" i="11"/>
  <c r="V99" i="8"/>
  <c r="BJ99" i="8"/>
  <c r="S99" i="8"/>
  <c r="G94" i="10"/>
  <c r="BM99" i="8"/>
  <c r="O100" i="11"/>
  <c r="H94" i="10"/>
  <c r="L100" i="11"/>
  <c r="P100" i="11"/>
  <c r="W89" i="11"/>
  <c r="Y102" i="11"/>
  <c r="Z102" i="11" s="1"/>
  <c r="H100" i="1" s="1"/>
  <c r="U100" i="1" s="1"/>
  <c r="N98" i="10"/>
  <c r="BN103" i="8"/>
  <c r="Z103" i="8"/>
  <c r="H98" i="10"/>
  <c r="S103" i="8"/>
  <c r="BK103" i="8"/>
  <c r="BE103" i="8"/>
  <c r="O104" i="11"/>
  <c r="U103" i="8"/>
  <c r="J98" i="10"/>
  <c r="R98" i="10"/>
  <c r="K104" i="11"/>
  <c r="R104" i="11"/>
  <c r="K98" i="10"/>
  <c r="R103" i="8"/>
  <c r="Q104" i="11"/>
  <c r="I98" i="10"/>
  <c r="Y103" i="8"/>
  <c r="P104" i="11"/>
  <c r="BJ103" i="8"/>
  <c r="P98" i="10"/>
  <c r="O103" i="8"/>
  <c r="BG103" i="8"/>
  <c r="BL103" i="8"/>
  <c r="M104" i="11"/>
  <c r="Q98" i="10"/>
  <c r="BM103" i="8"/>
  <c r="I104" i="11"/>
  <c r="M98" i="10"/>
  <c r="BF103" i="8"/>
  <c r="L98" i="10"/>
  <c r="W103" i="8"/>
  <c r="BI103" i="8"/>
  <c r="N104" i="11"/>
  <c r="P103" i="8"/>
  <c r="G98" i="10"/>
  <c r="J104" i="11"/>
  <c r="V103" i="8"/>
  <c r="X103" i="8"/>
  <c r="L104" i="11"/>
  <c r="BD103" i="8"/>
  <c r="Q103" i="8"/>
  <c r="O98" i="10"/>
  <c r="H104" i="11"/>
  <c r="BC103" i="8"/>
  <c r="G104" i="11"/>
  <c r="BH103" i="8"/>
  <c r="T103" i="8"/>
  <c r="F105" i="8"/>
  <c r="CC107" i="8"/>
  <c r="I108" i="11"/>
  <c r="Z107" i="8"/>
  <c r="H108" i="11"/>
  <c r="S107" i="8"/>
  <c r="M108" i="11"/>
  <c r="O102" i="10"/>
  <c r="Q107" i="8"/>
  <c r="L102" i="10"/>
  <c r="P108" i="11"/>
  <c r="I102" i="10"/>
  <c r="R107" i="8"/>
  <c r="BD107" i="8"/>
  <c r="BM107" i="8"/>
  <c r="O108" i="11"/>
  <c r="G108" i="11"/>
  <c r="Y107" i="8"/>
  <c r="G102" i="10"/>
  <c r="V107" i="8"/>
  <c r="J108" i="11"/>
  <c r="K102" i="10"/>
  <c r="BH107" i="8"/>
  <c r="BL107" i="8"/>
  <c r="P102" i="10"/>
  <c r="BF107" i="8"/>
  <c r="N108" i="11"/>
  <c r="H102" i="10"/>
  <c r="BG107" i="8"/>
  <c r="BC107" i="8"/>
  <c r="M102" i="10"/>
  <c r="J102" i="10"/>
  <c r="BK107" i="8"/>
  <c r="O107" i="8"/>
  <c r="Q108" i="11"/>
  <c r="BI107" i="8"/>
  <c r="L108" i="11"/>
  <c r="R108" i="11"/>
  <c r="N102" i="10"/>
  <c r="U107" i="8"/>
  <c r="T107" i="8"/>
  <c r="X107" i="8"/>
  <c r="Q102" i="10"/>
  <c r="BN107" i="8"/>
  <c r="P107" i="8"/>
  <c r="BE107" i="8"/>
  <c r="K108" i="11"/>
  <c r="BJ107" i="8"/>
  <c r="W107" i="8"/>
  <c r="R102" i="10"/>
  <c r="F109" i="8"/>
  <c r="CG111" i="8"/>
  <c r="I112" i="11"/>
  <c r="BK111" i="8"/>
  <c r="BF111" i="8"/>
  <c r="Q112" i="11"/>
  <c r="R106" i="10"/>
  <c r="Q106" i="10"/>
  <c r="Z111" i="8"/>
  <c r="G112" i="11"/>
  <c r="R111" i="8"/>
  <c r="Q111" i="8"/>
  <c r="X111" i="8"/>
  <c r="V111" i="8"/>
  <c r="N106" i="10"/>
  <c r="T111" i="8"/>
  <c r="BD111" i="8"/>
  <c r="H112" i="11"/>
  <c r="M112" i="11"/>
  <c r="P106" i="10"/>
  <c r="BE111" i="8"/>
  <c r="I106" i="10"/>
  <c r="N112" i="11"/>
  <c r="J106" i="10"/>
  <c r="O111" i="8"/>
  <c r="L106" i="10"/>
  <c r="K112" i="11"/>
  <c r="O106" i="10"/>
  <c r="P111" i="8"/>
  <c r="J112" i="11"/>
  <c r="G106" i="10"/>
  <c r="R112" i="11"/>
  <c r="BC111" i="8"/>
  <c r="W111" i="8"/>
  <c r="BG111" i="8"/>
  <c r="BH111" i="8"/>
  <c r="U111" i="8"/>
  <c r="P112" i="11"/>
  <c r="O112" i="11"/>
  <c r="M106" i="10"/>
  <c r="BN111" i="8"/>
  <c r="H106" i="10"/>
  <c r="L112" i="11"/>
  <c r="BM111" i="8"/>
  <c r="BI111" i="8"/>
  <c r="K106" i="10"/>
  <c r="Y111" i="8"/>
  <c r="S111" i="8"/>
  <c r="BL111" i="8"/>
  <c r="BJ111" i="8"/>
  <c r="F113" i="8"/>
  <c r="CF115" i="8"/>
  <c r="O115" i="8"/>
  <c r="J116" i="11"/>
  <c r="H110" i="10"/>
  <c r="H116" i="11"/>
  <c r="M116" i="11"/>
  <c r="K110" i="10"/>
  <c r="U115" i="8"/>
  <c r="BE115" i="8"/>
  <c r="BH115" i="8"/>
  <c r="G116" i="11"/>
  <c r="BF115" i="8"/>
  <c r="V115" i="8"/>
  <c r="I116" i="11"/>
  <c r="R110" i="10"/>
  <c r="P110" i="10"/>
  <c r="O110" i="10"/>
  <c r="I110" i="10"/>
  <c r="BL115" i="8"/>
  <c r="L116" i="11"/>
  <c r="R116" i="11"/>
  <c r="N110" i="10"/>
  <c r="X115" i="8"/>
  <c r="N116" i="11"/>
  <c r="BM115" i="8"/>
  <c r="BG115" i="8"/>
  <c r="W115" i="8"/>
  <c r="BN115" i="8"/>
  <c r="Q115" i="8"/>
  <c r="BC115" i="8"/>
  <c r="T115" i="8"/>
  <c r="Q110" i="10"/>
  <c r="L110" i="10"/>
  <c r="BJ115" i="8"/>
  <c r="O116" i="11"/>
  <c r="M110" i="10"/>
  <c r="R115" i="8"/>
  <c r="BD115" i="8"/>
  <c r="BK115" i="8"/>
  <c r="P116" i="11"/>
  <c r="P115" i="8"/>
  <c r="BI115" i="8"/>
  <c r="K116" i="11"/>
  <c r="Z115" i="8"/>
  <c r="S115" i="8"/>
  <c r="Q116" i="11"/>
  <c r="J110" i="10"/>
  <c r="G110" i="10"/>
  <c r="Y115" i="8"/>
  <c r="F119" i="8"/>
  <c r="G124" i="8"/>
  <c r="J124" i="8" s="1"/>
  <c r="P123" i="1" s="1"/>
  <c r="U123" i="1" s="1"/>
  <c r="F126" i="8"/>
  <c r="F130" i="8"/>
  <c r="G10" i="8"/>
  <c r="N130" i="1"/>
  <c r="F12" i="8"/>
  <c r="J11" i="1"/>
  <c r="G14" i="8"/>
  <c r="J14" i="8" s="1"/>
  <c r="V11" i="11"/>
  <c r="O13" i="10"/>
  <c r="BD18" i="8"/>
  <c r="BK18" i="8"/>
  <c r="R13" i="10"/>
  <c r="P13" i="10"/>
  <c r="O13" i="11"/>
  <c r="X18" i="8"/>
  <c r="BM18" i="8"/>
  <c r="BN18" i="8"/>
  <c r="L13" i="11"/>
  <c r="W18" i="8"/>
  <c r="BL18" i="8"/>
  <c r="I13" i="11"/>
  <c r="N13" i="10"/>
  <c r="M13" i="10"/>
  <c r="G13" i="10"/>
  <c r="Z18" i="8"/>
  <c r="U18" i="8"/>
  <c r="Q18" i="8"/>
  <c r="V18" i="8"/>
  <c r="R13" i="11"/>
  <c r="G13" i="11"/>
  <c r="BC18" i="8"/>
  <c r="O18" i="8"/>
  <c r="M13" i="11"/>
  <c r="Q13" i="10"/>
  <c r="P13" i="11"/>
  <c r="BH18" i="8"/>
  <c r="BJ18" i="8"/>
  <c r="J13" i="11"/>
  <c r="K13" i="10"/>
  <c r="K13" i="11"/>
  <c r="L13" i="10"/>
  <c r="N13" i="11"/>
  <c r="R18" i="8"/>
  <c r="H13" i="11"/>
  <c r="S18" i="8"/>
  <c r="P17" i="1"/>
  <c r="I13" i="10"/>
  <c r="BI18" i="8"/>
  <c r="BE18" i="8"/>
  <c r="T18" i="8"/>
  <c r="Y18" i="8"/>
  <c r="J13" i="10"/>
  <c r="Q13" i="11"/>
  <c r="BF18" i="8"/>
  <c r="P18" i="8"/>
  <c r="BG18" i="8"/>
  <c r="H13" i="10"/>
  <c r="K18" i="11"/>
  <c r="U22" i="8"/>
  <c r="V22" i="8"/>
  <c r="I18" i="11"/>
  <c r="O22" i="8"/>
  <c r="N17" i="10"/>
  <c r="H18" i="11"/>
  <c r="BG22" i="8"/>
  <c r="N18" i="11"/>
  <c r="I17" i="10"/>
  <c r="BE22" i="8"/>
  <c r="O17" i="10"/>
  <c r="P17" i="10"/>
  <c r="BF22" i="8"/>
  <c r="G18" i="11"/>
  <c r="Q22" i="8"/>
  <c r="R17" i="10"/>
  <c r="L17" i="10"/>
  <c r="T22" i="8"/>
  <c r="X22" i="8"/>
  <c r="L18" i="11"/>
  <c r="BC22" i="8"/>
  <c r="Q17" i="10"/>
  <c r="H17" i="10"/>
  <c r="BH22" i="8"/>
  <c r="BL22" i="8"/>
  <c r="BJ22" i="8"/>
  <c r="Q18" i="11"/>
  <c r="P18" i="11"/>
  <c r="P22" i="8"/>
  <c r="S22" i="8"/>
  <c r="O18" i="11"/>
  <c r="BD22" i="8"/>
  <c r="BI22" i="8"/>
  <c r="BN22" i="8"/>
  <c r="J17" i="10"/>
  <c r="R22" i="8"/>
  <c r="W22" i="8"/>
  <c r="K17" i="10"/>
  <c r="BK22" i="8"/>
  <c r="G17" i="10"/>
  <c r="P21" i="1"/>
  <c r="Z22" i="8"/>
  <c r="M17" i="10"/>
  <c r="J18" i="11"/>
  <c r="Y22" i="8"/>
  <c r="BM22" i="8"/>
  <c r="M18" i="11"/>
  <c r="R18" i="11"/>
  <c r="L19" i="10"/>
  <c r="N20" i="11"/>
  <c r="Q19" i="10"/>
  <c r="BH24" i="8"/>
  <c r="O19" i="10"/>
  <c r="Q20" i="11"/>
  <c r="BE24" i="8"/>
  <c r="BJ24" i="8"/>
  <c r="R19" i="10"/>
  <c r="J19" i="10"/>
  <c r="P23" i="1"/>
  <c r="R24" i="8"/>
  <c r="J20" i="11"/>
  <c r="P24" i="8"/>
  <c r="X24" i="8"/>
  <c r="M19" i="10"/>
  <c r="BD24" i="8"/>
  <c r="BL24" i="8"/>
  <c r="G20" i="11"/>
  <c r="BF24" i="8"/>
  <c r="Y24" i="8"/>
  <c r="K19" i="10"/>
  <c r="I19" i="10"/>
  <c r="S24" i="8"/>
  <c r="R20" i="11"/>
  <c r="L20" i="11"/>
  <c r="BG24" i="8"/>
  <c r="BK24" i="8"/>
  <c r="I20" i="11"/>
  <c r="Q24" i="8"/>
  <c r="BN24" i="8"/>
  <c r="U24" i="8"/>
  <c r="Z24" i="8"/>
  <c r="W24" i="8"/>
  <c r="H19" i="10"/>
  <c r="BI24" i="8"/>
  <c r="V24" i="8"/>
  <c r="H20" i="11"/>
  <c r="BC24" i="8"/>
  <c r="P20" i="11"/>
  <c r="M20" i="11"/>
  <c r="T24" i="8"/>
  <c r="P19" i="10"/>
  <c r="O20" i="11"/>
  <c r="G19" i="10"/>
  <c r="K20" i="11"/>
  <c r="N19" i="10"/>
  <c r="BM24" i="8"/>
  <c r="O24" i="8"/>
  <c r="AC23" i="11"/>
  <c r="AD23" i="11" s="1"/>
  <c r="AD25" i="11" s="1"/>
  <c r="AH23" i="11"/>
  <c r="I26" i="1" s="1"/>
  <c r="H23" i="10"/>
  <c r="R28" i="8"/>
  <c r="N24" i="11"/>
  <c r="K24" i="11"/>
  <c r="T28" i="8"/>
  <c r="Y28" i="8"/>
  <c r="O24" i="11"/>
  <c r="L23" i="10"/>
  <c r="P23" i="10"/>
  <c r="P24" i="11"/>
  <c r="BE28" i="8"/>
  <c r="BF28" i="8"/>
  <c r="L24" i="11"/>
  <c r="I24" i="11"/>
  <c r="S28" i="8"/>
  <c r="BK28" i="8"/>
  <c r="G24" i="11"/>
  <c r="P28" i="8"/>
  <c r="Q24" i="11"/>
  <c r="M24" i="11"/>
  <c r="BH28" i="8"/>
  <c r="BM28" i="8"/>
  <c r="H24" i="11"/>
  <c r="Z28" i="8"/>
  <c r="X28" i="8"/>
  <c r="J24" i="11"/>
  <c r="Q28" i="8"/>
  <c r="O23" i="10"/>
  <c r="K23" i="10"/>
  <c r="P27" i="1"/>
  <c r="U27" i="1" s="1"/>
  <c r="BL28" i="8"/>
  <c r="M23" i="10"/>
  <c r="BD28" i="8"/>
  <c r="N23" i="10"/>
  <c r="BG28" i="8"/>
  <c r="R24" i="11"/>
  <c r="U28" i="8"/>
  <c r="BC28" i="8"/>
  <c r="V28" i="8"/>
  <c r="R23" i="10"/>
  <c r="J23" i="10"/>
  <c r="O28" i="8"/>
  <c r="BJ28" i="8"/>
  <c r="I23" i="10"/>
  <c r="BI28" i="8"/>
  <c r="BN28" i="8"/>
  <c r="W28" i="8"/>
  <c r="G23" i="10"/>
  <c r="Q23" i="10"/>
  <c r="Z27" i="11"/>
  <c r="H29" i="1" s="1"/>
  <c r="U27" i="11"/>
  <c r="V27" i="11" s="1"/>
  <c r="G27" i="10"/>
  <c r="S32" i="8"/>
  <c r="X32" i="8"/>
  <c r="H27" i="10"/>
  <c r="Q32" i="8"/>
  <c r="BN32" i="8"/>
  <c r="L27" i="10"/>
  <c r="O32" i="8"/>
  <c r="Z32" i="8"/>
  <c r="U32" i="8"/>
  <c r="N29" i="11"/>
  <c r="R32" i="8"/>
  <c r="M27" i="10"/>
  <c r="O27" i="10"/>
  <c r="R29" i="11"/>
  <c r="BE32" i="8"/>
  <c r="V32" i="8"/>
  <c r="R27" i="10"/>
  <c r="BI32" i="8"/>
  <c r="T32" i="8"/>
  <c r="O29" i="11"/>
  <c r="BM32" i="8"/>
  <c r="J29" i="11"/>
  <c r="P27" i="10"/>
  <c r="I27" i="10"/>
  <c r="M29" i="11"/>
  <c r="BJ32" i="8"/>
  <c r="BC32" i="8"/>
  <c r="N27" i="10"/>
  <c r="K27" i="10"/>
  <c r="P32" i="8"/>
  <c r="J27" i="10"/>
  <c r="BL32" i="8"/>
  <c r="BF32" i="8"/>
  <c r="BD32" i="8"/>
  <c r="Y32" i="8"/>
  <c r="H29" i="11"/>
  <c r="BK32" i="8"/>
  <c r="BH32" i="8"/>
  <c r="K29" i="11"/>
  <c r="W32" i="8"/>
  <c r="BG32" i="8"/>
  <c r="I29" i="11"/>
  <c r="G29" i="11"/>
  <c r="Q27" i="10"/>
  <c r="P31" i="1"/>
  <c r="L29" i="11"/>
  <c r="P29" i="11"/>
  <c r="Q29" i="11"/>
  <c r="K35" i="11"/>
  <c r="S38" i="8"/>
  <c r="BM38" i="8"/>
  <c r="G35" i="11"/>
  <c r="Q38" i="8"/>
  <c r="Z38" i="8"/>
  <c r="L35" i="11"/>
  <c r="H33" i="10"/>
  <c r="P33" i="10"/>
  <c r="P35" i="11"/>
  <c r="R38" i="8"/>
  <c r="BC38" i="8"/>
  <c r="G33" i="10"/>
  <c r="BH38" i="8"/>
  <c r="BK38" i="8"/>
  <c r="BI38" i="8"/>
  <c r="T38" i="8"/>
  <c r="BN38" i="8"/>
  <c r="K33" i="10"/>
  <c r="BG38" i="8"/>
  <c r="Q35" i="11"/>
  <c r="W38" i="8"/>
  <c r="J33" i="10"/>
  <c r="O33" i="10"/>
  <c r="R33" i="10"/>
  <c r="BF38" i="8"/>
  <c r="BL38" i="8"/>
  <c r="I33" i="10"/>
  <c r="BJ38" i="8"/>
  <c r="Q33" i="10"/>
  <c r="L33" i="10"/>
  <c r="P38" i="8"/>
  <c r="O35" i="11"/>
  <c r="V38" i="8"/>
  <c r="H35" i="11"/>
  <c r="U38" i="8"/>
  <c r="M33" i="10"/>
  <c r="N33" i="10"/>
  <c r="J35" i="11"/>
  <c r="P37" i="1"/>
  <c r="X38" i="8"/>
  <c r="M35" i="11"/>
  <c r="O38" i="8"/>
  <c r="R35" i="11"/>
  <c r="Y38" i="8"/>
  <c r="BD38" i="8"/>
  <c r="BE38" i="8"/>
  <c r="N35" i="11"/>
  <c r="I35" i="11"/>
  <c r="F40" i="8"/>
  <c r="J39" i="1"/>
  <c r="AC39" i="11"/>
  <c r="AD39" i="11" s="1"/>
  <c r="AH39" i="11"/>
  <c r="I40" i="1" s="1"/>
  <c r="Q42" i="8"/>
  <c r="BH42" i="8"/>
  <c r="O42" i="8"/>
  <c r="BC42" i="8"/>
  <c r="BE42" i="8"/>
  <c r="K37" i="10"/>
  <c r="G40" i="11"/>
  <c r="U42" i="8"/>
  <c r="I40" i="11"/>
  <c r="BK42" i="8"/>
  <c r="BL42" i="8"/>
  <c r="P42" i="8"/>
  <c r="M37" i="10"/>
  <c r="X42" i="8"/>
  <c r="P40" i="11"/>
  <c r="BG42" i="8"/>
  <c r="BN42" i="8"/>
  <c r="O37" i="10"/>
  <c r="BJ42" i="8"/>
  <c r="M40" i="11"/>
  <c r="N37" i="10"/>
  <c r="H37" i="10"/>
  <c r="T42" i="8"/>
  <c r="L40" i="11"/>
  <c r="BI42" i="8"/>
  <c r="R42" i="8"/>
  <c r="J37" i="10"/>
  <c r="S42" i="8"/>
  <c r="Q37" i="10"/>
  <c r="P41" i="1"/>
  <c r="U41" i="1" s="1"/>
  <c r="P37" i="10"/>
  <c r="R37" i="10"/>
  <c r="BF42" i="8"/>
  <c r="W42" i="8"/>
  <c r="G37" i="10"/>
  <c r="R40" i="11"/>
  <c r="BM42" i="8"/>
  <c r="Z42" i="8"/>
  <c r="H40" i="11"/>
  <c r="K40" i="11"/>
  <c r="J40" i="11"/>
  <c r="L37" i="10"/>
  <c r="BD42" i="8"/>
  <c r="I37" i="10"/>
  <c r="Y42" i="8"/>
  <c r="O40" i="11"/>
  <c r="Q40" i="11"/>
  <c r="N40" i="11"/>
  <c r="V42" i="8"/>
  <c r="AC49" i="11"/>
  <c r="AD49" i="11" s="1"/>
  <c r="AC55" i="11"/>
  <c r="AD55" i="11" s="1"/>
  <c r="H60" i="10"/>
  <c r="O60" i="10"/>
  <c r="N60" i="10"/>
  <c r="BH65" i="8"/>
  <c r="Q65" i="8"/>
  <c r="O63" i="11"/>
  <c r="BC65" i="8"/>
  <c r="R65" i="8"/>
  <c r="BL65" i="8"/>
  <c r="R60" i="10"/>
  <c r="H63" i="11"/>
  <c r="V65" i="8"/>
  <c r="G60" i="10"/>
  <c r="Z65" i="8"/>
  <c r="G63" i="11"/>
  <c r="BD65" i="8"/>
  <c r="BK65" i="8"/>
  <c r="Q60" i="10"/>
  <c r="BF65" i="8"/>
  <c r="N63" i="11"/>
  <c r="R63" i="11"/>
  <c r="J63" i="11"/>
  <c r="T65" i="8"/>
  <c r="J60" i="10"/>
  <c r="L63" i="11"/>
  <c r="BI65" i="8"/>
  <c r="Y65" i="8"/>
  <c r="I63" i="11"/>
  <c r="BG65" i="8"/>
  <c r="W65" i="8"/>
  <c r="M63" i="11"/>
  <c r="I60" i="10"/>
  <c r="BN65" i="8"/>
  <c r="M60" i="10"/>
  <c r="K60" i="10"/>
  <c r="X65" i="8"/>
  <c r="L60" i="10"/>
  <c r="P65" i="8"/>
  <c r="P60" i="10"/>
  <c r="BE65" i="8"/>
  <c r="O65" i="8"/>
  <c r="BJ65" i="8"/>
  <c r="K63" i="11"/>
  <c r="S65" i="8"/>
  <c r="P63" i="11"/>
  <c r="Q63" i="11"/>
  <c r="BM65" i="8"/>
  <c r="U65" i="8"/>
  <c r="L65" i="11"/>
  <c r="M62" i="10"/>
  <c r="BE67" i="8"/>
  <c r="Y67" i="8"/>
  <c r="L62" i="10"/>
  <c r="BC67" i="8"/>
  <c r="BJ67" i="8"/>
  <c r="BH67" i="8"/>
  <c r="P62" i="10"/>
  <c r="X67" i="8"/>
  <c r="O65" i="11"/>
  <c r="BG67" i="8"/>
  <c r="J65" i="11"/>
  <c r="BF67" i="8"/>
  <c r="BM67" i="8"/>
  <c r="N65" i="11"/>
  <c r="G62" i="10"/>
  <c r="U67" i="8"/>
  <c r="V67" i="8"/>
  <c r="Q67" i="8"/>
  <c r="J62" i="10"/>
  <c r="H62" i="10"/>
  <c r="O62" i="10"/>
  <c r="R65" i="11"/>
  <c r="G65" i="11"/>
  <c r="R67" i="8"/>
  <c r="R62" i="10"/>
  <c r="I65" i="11"/>
  <c r="O67" i="8"/>
  <c r="W67" i="8"/>
  <c r="P65" i="11"/>
  <c r="BN67" i="8"/>
  <c r="P67" i="8"/>
  <c r="BD67" i="8"/>
  <c r="K65" i="11"/>
  <c r="Q62" i="10"/>
  <c r="K62" i="10"/>
  <c r="BI67" i="8"/>
  <c r="BL67" i="8"/>
  <c r="H65" i="11"/>
  <c r="T67" i="8"/>
  <c r="N62" i="10"/>
  <c r="M65" i="11"/>
  <c r="BK67" i="8"/>
  <c r="Z67" i="8"/>
  <c r="S67" i="8"/>
  <c r="I62" i="10"/>
  <c r="Q65" i="11"/>
  <c r="O68" i="11"/>
  <c r="I68" i="11"/>
  <c r="S70" i="8"/>
  <c r="T70" i="8"/>
  <c r="V70" i="8"/>
  <c r="BH70" i="8"/>
  <c r="K68" i="11"/>
  <c r="O70" i="8"/>
  <c r="L65" i="10"/>
  <c r="G68" i="11"/>
  <c r="BI70" i="8"/>
  <c r="BL70" i="8"/>
  <c r="BN70" i="8"/>
  <c r="BE70" i="8"/>
  <c r="Z70" i="8"/>
  <c r="Q65" i="10"/>
  <c r="X70" i="8"/>
  <c r="M65" i="10"/>
  <c r="P65" i="10"/>
  <c r="H65" i="10"/>
  <c r="K65" i="10"/>
  <c r="BM70" i="8"/>
  <c r="J68" i="11"/>
  <c r="H68" i="11"/>
  <c r="W70" i="8"/>
  <c r="BC70" i="8"/>
  <c r="L68" i="11"/>
  <c r="R65" i="10"/>
  <c r="BK70" i="8"/>
  <c r="Q68" i="11"/>
  <c r="BD70" i="8"/>
  <c r="BG70" i="8"/>
  <c r="Q70" i="8"/>
  <c r="R70" i="8"/>
  <c r="N65" i="10"/>
  <c r="R68" i="11"/>
  <c r="Y70" i="8"/>
  <c r="U70" i="8"/>
  <c r="N68" i="11"/>
  <c r="BJ70" i="8"/>
  <c r="O65" i="10"/>
  <c r="G65" i="10"/>
  <c r="I65" i="10"/>
  <c r="BF70" i="8"/>
  <c r="P70" i="8"/>
  <c r="M68" i="11"/>
  <c r="J65" i="10"/>
  <c r="P68" i="11"/>
  <c r="K70" i="11"/>
  <c r="U72" i="8"/>
  <c r="P70" i="11"/>
  <c r="M70" i="11"/>
  <c r="BI72" i="8"/>
  <c r="R70" i="11"/>
  <c r="J70" i="11"/>
  <c r="BG72" i="8"/>
  <c r="Y72" i="8"/>
  <c r="I70" i="11"/>
  <c r="S72" i="8"/>
  <c r="O70" i="11"/>
  <c r="L67" i="10"/>
  <c r="BC72" i="8"/>
  <c r="O67" i="10"/>
  <c r="L70" i="11"/>
  <c r="T72" i="8"/>
  <c r="BN72" i="8"/>
  <c r="G70" i="11"/>
  <c r="O72" i="8"/>
  <c r="BJ72" i="8"/>
  <c r="H70" i="11"/>
  <c r="BE72" i="8"/>
  <c r="X72" i="8"/>
  <c r="G67" i="10"/>
  <c r="R72" i="8"/>
  <c r="W72" i="8"/>
  <c r="J67" i="10"/>
  <c r="Q72" i="8"/>
  <c r="N70" i="11"/>
  <c r="H67" i="10"/>
  <c r="BH72" i="8"/>
  <c r="BL72" i="8"/>
  <c r="M67" i="10"/>
  <c r="BF72" i="8"/>
  <c r="Z72" i="8"/>
  <c r="P72" i="8"/>
  <c r="BM72" i="8"/>
  <c r="N67" i="10"/>
  <c r="I67" i="10"/>
  <c r="V72" i="8"/>
  <c r="Q67" i="10"/>
  <c r="K67" i="10"/>
  <c r="P67" i="10"/>
  <c r="Q70" i="11"/>
  <c r="BD72" i="8"/>
  <c r="BK72" i="8"/>
  <c r="R67" i="10"/>
  <c r="H73" i="11"/>
  <c r="O74" i="8"/>
  <c r="R73" i="11"/>
  <c r="L73" i="11"/>
  <c r="U74" i="8"/>
  <c r="R69" i="10"/>
  <c r="M73" i="11"/>
  <c r="BH74" i="8"/>
  <c r="N69" i="10"/>
  <c r="X74" i="8"/>
  <c r="P73" i="11"/>
  <c r="I69" i="10"/>
  <c r="H69" i="10"/>
  <c r="R74" i="8"/>
  <c r="BN74" i="8"/>
  <c r="G73" i="11"/>
  <c r="T74" i="8"/>
  <c r="BJ74" i="8"/>
  <c r="G69" i="10"/>
  <c r="BD74" i="8"/>
  <c r="Z74" i="8"/>
  <c r="Q73" i="11"/>
  <c r="J69" i="10"/>
  <c r="P74" i="8"/>
  <c r="J73" i="11"/>
  <c r="S74" i="8"/>
  <c r="BK74" i="8"/>
  <c r="P69" i="10"/>
  <c r="L69" i="10"/>
  <c r="Y74" i="8"/>
  <c r="I73" i="11"/>
  <c r="BE74" i="8"/>
  <c r="BM74" i="8"/>
  <c r="BG74" i="8"/>
  <c r="BC74" i="8"/>
  <c r="Q69" i="10"/>
  <c r="M69" i="10"/>
  <c r="O69" i="10"/>
  <c r="V74" i="8"/>
  <c r="K69" i="10"/>
  <c r="O73" i="11"/>
  <c r="N73" i="11"/>
  <c r="Q74" i="8"/>
  <c r="BL74" i="8"/>
  <c r="K73" i="11"/>
  <c r="W74" i="8"/>
  <c r="BI74" i="8"/>
  <c r="BF74" i="8"/>
  <c r="BH76" i="8"/>
  <c r="BJ76" i="8"/>
  <c r="N71" i="10"/>
  <c r="BF76" i="8"/>
  <c r="BM76" i="8"/>
  <c r="Q71" i="10"/>
  <c r="G75" i="11"/>
  <c r="BK76" i="8"/>
  <c r="Y76" i="8"/>
  <c r="H71" i="10"/>
  <c r="R71" i="10"/>
  <c r="U76" i="8"/>
  <c r="L71" i="10"/>
  <c r="BD76" i="8"/>
  <c r="W76" i="8"/>
  <c r="M75" i="11"/>
  <c r="Q76" i="8"/>
  <c r="BN76" i="8"/>
  <c r="H75" i="11"/>
  <c r="R76" i="8"/>
  <c r="N75" i="11"/>
  <c r="M71" i="10"/>
  <c r="BC76" i="8"/>
  <c r="P75" i="11"/>
  <c r="I71" i="10"/>
  <c r="P76" i="8"/>
  <c r="R75" i="11"/>
  <c r="L75" i="11"/>
  <c r="O76" i="8"/>
  <c r="P71" i="10"/>
  <c r="K75" i="11"/>
  <c r="BE76" i="8"/>
  <c r="Q75" i="11"/>
  <c r="O71" i="10"/>
  <c r="G71" i="10"/>
  <c r="K71" i="10"/>
  <c r="J71" i="10"/>
  <c r="S76" i="8"/>
  <c r="BL76" i="8"/>
  <c r="T76" i="8"/>
  <c r="V76" i="8"/>
  <c r="BG76" i="8"/>
  <c r="X76" i="8"/>
  <c r="J75" i="11"/>
  <c r="O75" i="11"/>
  <c r="I75" i="11"/>
  <c r="BI76" i="8"/>
  <c r="Z76" i="8"/>
  <c r="Z83" i="11"/>
  <c r="H83" i="1" s="1"/>
  <c r="U83" i="1" s="1"/>
  <c r="U83" i="11"/>
  <c r="V83" i="11" s="1"/>
  <c r="K85" i="10"/>
  <c r="Q90" i="8"/>
  <c r="S90" i="8"/>
  <c r="BL90" i="8"/>
  <c r="I90" i="11"/>
  <c r="M85" i="10"/>
  <c r="I85" i="10"/>
  <c r="G90" i="11"/>
  <c r="L85" i="10"/>
  <c r="BF90" i="8"/>
  <c r="BN90" i="8"/>
  <c r="X90" i="8"/>
  <c r="BD90" i="8"/>
  <c r="R90" i="8"/>
  <c r="J85" i="10"/>
  <c r="U90" i="8"/>
  <c r="Z90" i="8"/>
  <c r="O90" i="11"/>
  <c r="P85" i="10"/>
  <c r="BC90" i="8"/>
  <c r="Y90" i="8"/>
  <c r="Q85" i="10"/>
  <c r="M90" i="11"/>
  <c r="H90" i="11"/>
  <c r="BM90" i="8"/>
  <c r="Q90" i="11"/>
  <c r="O90" i="8"/>
  <c r="N85" i="10"/>
  <c r="BH90" i="8"/>
  <c r="H85" i="10"/>
  <c r="L90" i="11"/>
  <c r="BK90" i="8"/>
  <c r="BG90" i="8"/>
  <c r="P90" i="11"/>
  <c r="K90" i="11"/>
  <c r="R90" i="11"/>
  <c r="G85" i="10"/>
  <c r="N90" i="11"/>
  <c r="W90" i="8"/>
  <c r="O85" i="10"/>
  <c r="BI90" i="8"/>
  <c r="BJ90" i="8"/>
  <c r="BE90" i="8"/>
  <c r="T90" i="8"/>
  <c r="V90" i="8"/>
  <c r="P90" i="8"/>
  <c r="R85" i="10"/>
  <c r="J90" i="11"/>
  <c r="Z92" i="11"/>
  <c r="H91" i="1" s="1"/>
  <c r="U91" i="1" s="1"/>
  <c r="U92" i="11"/>
  <c r="V92" i="11" s="1"/>
  <c r="K94" i="11"/>
  <c r="T94" i="8"/>
  <c r="BJ94" i="8"/>
  <c r="G94" i="11"/>
  <c r="R94" i="8"/>
  <c r="Z94" i="8"/>
  <c r="H94" i="11"/>
  <c r="BH94" i="8"/>
  <c r="W94" i="8"/>
  <c r="M89" i="10"/>
  <c r="Q94" i="11"/>
  <c r="L89" i="10"/>
  <c r="BG94" i="8"/>
  <c r="V94" i="8"/>
  <c r="I94" i="11"/>
  <c r="O94" i="8"/>
  <c r="O89" i="10"/>
  <c r="J94" i="11"/>
  <c r="BD94" i="8"/>
  <c r="Q89" i="10"/>
  <c r="BI94" i="8"/>
  <c r="X94" i="8"/>
  <c r="M94" i="11"/>
  <c r="G89" i="10"/>
  <c r="U94" i="8"/>
  <c r="BK94" i="8"/>
  <c r="I89" i="10"/>
  <c r="P94" i="8"/>
  <c r="Y94" i="8"/>
  <c r="J89" i="10"/>
  <c r="S94" i="8"/>
  <c r="BM94" i="8"/>
  <c r="BL94" i="8"/>
  <c r="BC94" i="8"/>
  <c r="BF94" i="8"/>
  <c r="L94" i="11"/>
  <c r="Q94" i="8"/>
  <c r="N89" i="10"/>
  <c r="P89" i="10"/>
  <c r="H89" i="10"/>
  <c r="O94" i="11"/>
  <c r="R94" i="11"/>
  <c r="BE94" i="8"/>
  <c r="P94" i="11"/>
  <c r="N94" i="11"/>
  <c r="K89" i="10"/>
  <c r="R89" i="10"/>
  <c r="BN94" i="8"/>
  <c r="Y97" i="11"/>
  <c r="Z97" i="11" s="1"/>
  <c r="H95" i="1" s="1"/>
  <c r="U95" i="1" s="1"/>
  <c r="W25" i="11"/>
  <c r="AG98" i="11"/>
  <c r="AH98" i="11" s="1"/>
  <c r="I96" i="1" s="1"/>
  <c r="AE72" i="11"/>
  <c r="AG44" i="11" s="1"/>
  <c r="AH44" i="11" s="1"/>
  <c r="I45" i="1" s="1"/>
  <c r="BF98" i="8"/>
  <c r="BJ98" i="8"/>
  <c r="G99" i="11"/>
  <c r="Q99" i="11"/>
  <c r="Y98" i="8"/>
  <c r="BH98" i="8"/>
  <c r="T98" i="8"/>
  <c r="I93" i="10"/>
  <c r="K93" i="10"/>
  <c r="O98" i="8"/>
  <c r="H93" i="10"/>
  <c r="G93" i="10"/>
  <c r="H99" i="11"/>
  <c r="U98" i="8"/>
  <c r="BD98" i="8"/>
  <c r="L93" i="10"/>
  <c r="BL98" i="8"/>
  <c r="N93" i="10"/>
  <c r="Q93" i="10"/>
  <c r="BN98" i="8"/>
  <c r="BM98" i="8"/>
  <c r="X98" i="8"/>
  <c r="R93" i="10"/>
  <c r="S98" i="8"/>
  <c r="V98" i="8"/>
  <c r="BK98" i="8"/>
  <c r="M99" i="11"/>
  <c r="J93" i="10"/>
  <c r="P98" i="8"/>
  <c r="R98" i="8"/>
  <c r="BI98" i="8"/>
  <c r="M93" i="10"/>
  <c r="L99" i="11"/>
  <c r="J99" i="11"/>
  <c r="O99" i="11"/>
  <c r="Q98" i="8"/>
  <c r="I99" i="11"/>
  <c r="BG98" i="8"/>
  <c r="W98" i="8"/>
  <c r="K99" i="11"/>
  <c r="BE98" i="8"/>
  <c r="N99" i="11"/>
  <c r="P93" i="10"/>
  <c r="R99" i="11"/>
  <c r="O93" i="10"/>
  <c r="Z98" i="8"/>
  <c r="P99" i="11"/>
  <c r="BC98" i="8"/>
  <c r="W38" i="11"/>
  <c r="Y101" i="11"/>
  <c r="Z101" i="11" s="1"/>
  <c r="H99" i="1" s="1"/>
  <c r="U99" i="1" s="1"/>
  <c r="AE89" i="11"/>
  <c r="AG102" i="11"/>
  <c r="AH102" i="11" s="1"/>
  <c r="I100" i="1" s="1"/>
  <c r="CJ102" i="8"/>
  <c r="N103" i="11"/>
  <c r="Y102" i="8"/>
  <c r="T102" i="8"/>
  <c r="P103" i="11"/>
  <c r="BM102" i="8"/>
  <c r="Z102" i="8"/>
  <c r="U102" i="8"/>
  <c r="N97" i="10"/>
  <c r="R102" i="8"/>
  <c r="BL102" i="8"/>
  <c r="M97" i="10"/>
  <c r="W102" i="8"/>
  <c r="R103" i="11"/>
  <c r="R97" i="10"/>
  <c r="V102" i="8"/>
  <c r="K103" i="11"/>
  <c r="I103" i="11"/>
  <c r="O102" i="8"/>
  <c r="P97" i="10"/>
  <c r="BI102" i="8"/>
  <c r="L97" i="10"/>
  <c r="O103" i="11"/>
  <c r="BG102" i="8"/>
  <c r="G97" i="10"/>
  <c r="BJ102" i="8"/>
  <c r="J97" i="10"/>
  <c r="Q97" i="10"/>
  <c r="BD102" i="8"/>
  <c r="Q103" i="11"/>
  <c r="H97" i="10"/>
  <c r="BC102" i="8"/>
  <c r="M103" i="11"/>
  <c r="BN102" i="8"/>
  <c r="BH102" i="8"/>
  <c r="G103" i="11"/>
  <c r="Q102" i="8"/>
  <c r="H103" i="11"/>
  <c r="K97" i="10"/>
  <c r="J103" i="11"/>
  <c r="P102" i="8"/>
  <c r="I97" i="10"/>
  <c r="BF102" i="8"/>
  <c r="X102" i="8"/>
  <c r="S102" i="8"/>
  <c r="BK102" i="8"/>
  <c r="BE102" i="8"/>
  <c r="O97" i="10"/>
  <c r="L103" i="11"/>
  <c r="F104" i="8"/>
  <c r="CM106" i="8"/>
  <c r="BF106" i="8"/>
  <c r="W106" i="8"/>
  <c r="I101" i="10"/>
  <c r="R106" i="8"/>
  <c r="BK106" i="8"/>
  <c r="P107" i="11"/>
  <c r="X106" i="8"/>
  <c r="Y106" i="8"/>
  <c r="G107" i="11"/>
  <c r="O106" i="8"/>
  <c r="T106" i="8"/>
  <c r="J107" i="11"/>
  <c r="Q107" i="11"/>
  <c r="V106" i="8"/>
  <c r="BL106" i="8"/>
  <c r="S106" i="8"/>
  <c r="U106" i="8"/>
  <c r="BG106" i="8"/>
  <c r="J101" i="10"/>
  <c r="Z106" i="8"/>
  <c r="Q101" i="10"/>
  <c r="L107" i="11"/>
  <c r="Q106" i="8"/>
  <c r="H107" i="11"/>
  <c r="G101" i="10"/>
  <c r="K107" i="11"/>
  <c r="H101" i="10"/>
  <c r="BE106" i="8"/>
  <c r="P101" i="10"/>
  <c r="M101" i="10"/>
  <c r="K101" i="10"/>
  <c r="R101" i="10"/>
  <c r="BJ106" i="8"/>
  <c r="BH106" i="8"/>
  <c r="N101" i="10"/>
  <c r="R107" i="11"/>
  <c r="M107" i="11"/>
  <c r="N107" i="11"/>
  <c r="I107" i="11"/>
  <c r="BI106" i="8"/>
  <c r="P106" i="8"/>
  <c r="BD106" i="8"/>
  <c r="BC106" i="8"/>
  <c r="L101" i="10"/>
  <c r="BN106" i="8"/>
  <c r="O101" i="10"/>
  <c r="BM106" i="8"/>
  <c r="O107" i="11"/>
  <c r="F108" i="8"/>
  <c r="CI108" i="8"/>
  <c r="CL110" i="8"/>
  <c r="J111" i="11"/>
  <c r="K111" i="11"/>
  <c r="M105" i="10"/>
  <c r="G105" i="10"/>
  <c r="Y110" i="8"/>
  <c r="G111" i="11"/>
  <c r="BN110" i="8"/>
  <c r="Q110" i="8"/>
  <c r="R110" i="8"/>
  <c r="BG110" i="8"/>
  <c r="BM110" i="8"/>
  <c r="U110" i="8"/>
  <c r="H111" i="11"/>
  <c r="I111" i="11"/>
  <c r="O111" i="11"/>
  <c r="Q105" i="10"/>
  <c r="BE110" i="8"/>
  <c r="Q111" i="11"/>
  <c r="T110" i="8"/>
  <c r="P105" i="10"/>
  <c r="BI110" i="8"/>
  <c r="S110" i="8"/>
  <c r="X110" i="8"/>
  <c r="BK110" i="8"/>
  <c r="M111" i="11"/>
  <c r="R105" i="10"/>
  <c r="H105" i="10"/>
  <c r="O105" i="10"/>
  <c r="BL110" i="8"/>
  <c r="P110" i="8"/>
  <c r="K105" i="10"/>
  <c r="BH110" i="8"/>
  <c r="L111" i="11"/>
  <c r="W110" i="8"/>
  <c r="L105" i="10"/>
  <c r="BD110" i="8"/>
  <c r="N105" i="10"/>
  <c r="I105" i="10"/>
  <c r="R111" i="11"/>
  <c r="P111" i="11"/>
  <c r="O110" i="8"/>
  <c r="V110" i="8"/>
  <c r="BC110" i="8"/>
  <c r="BF110" i="8"/>
  <c r="J105" i="10"/>
  <c r="Z110" i="8"/>
  <c r="N111" i="11"/>
  <c r="BJ110" i="8"/>
  <c r="CM112" i="8"/>
  <c r="F112" i="8"/>
  <c r="CD112" i="8"/>
  <c r="CI112" i="8"/>
  <c r="CC112" i="8"/>
  <c r="CN112" i="8"/>
  <c r="CE112" i="8"/>
  <c r="CJ112" i="8"/>
  <c r="CG112" i="8"/>
  <c r="CL112" i="8"/>
  <c r="CF112" i="8"/>
  <c r="CH112" i="8"/>
  <c r="CK112" i="8"/>
  <c r="CD114" i="8"/>
  <c r="P115" i="11"/>
  <c r="M109" i="10"/>
  <c r="O109" i="10"/>
  <c r="L109" i="10"/>
  <c r="O114" i="8"/>
  <c r="I115" i="11"/>
  <c r="J115" i="11"/>
  <c r="K109" i="10"/>
  <c r="BC114" i="8"/>
  <c r="BI114" i="8"/>
  <c r="N115" i="11"/>
  <c r="BG114" i="8"/>
  <c r="BH114" i="8"/>
  <c r="BD114" i="8"/>
  <c r="M115" i="11"/>
  <c r="BJ114" i="8"/>
  <c r="Q115" i="11"/>
  <c r="H115" i="11"/>
  <c r="BM114" i="8"/>
  <c r="X114" i="8"/>
  <c r="W114" i="8"/>
  <c r="P114" i="8"/>
  <c r="BK114" i="8"/>
  <c r="O115" i="11"/>
  <c r="S114" i="8"/>
  <c r="H109" i="10"/>
  <c r="N109" i="10"/>
  <c r="BF114" i="8"/>
  <c r="K115" i="11"/>
  <c r="Q114" i="8"/>
  <c r="J109" i="10"/>
  <c r="Z114" i="8"/>
  <c r="R114" i="8"/>
  <c r="Y114" i="8"/>
  <c r="P109" i="10"/>
  <c r="I109" i="10"/>
  <c r="BN114" i="8"/>
  <c r="G115" i="11"/>
  <c r="G109" i="10"/>
  <c r="L115" i="11"/>
  <c r="V114" i="8"/>
  <c r="Q109" i="10"/>
  <c r="BL114" i="8"/>
  <c r="R109" i="10"/>
  <c r="R115" i="11"/>
  <c r="U114" i="8"/>
  <c r="T114" i="8"/>
  <c r="BE114" i="8"/>
  <c r="F116" i="8"/>
  <c r="F125" i="8"/>
  <c r="G127" i="8"/>
  <c r="J127" i="8" s="1"/>
  <c r="P126" i="1" s="1"/>
  <c r="U126" i="1" s="1"/>
  <c r="J10" i="1"/>
  <c r="F11" i="8"/>
  <c r="G13" i="8"/>
  <c r="J13" i="8" s="1"/>
  <c r="U10" i="11"/>
  <c r="V10" i="11" s="1"/>
  <c r="Z10" i="11"/>
  <c r="H14" i="1" s="1"/>
  <c r="AD11" i="11"/>
  <c r="BE17" i="8"/>
  <c r="R17" i="8"/>
  <c r="BC17" i="8"/>
  <c r="X17" i="8"/>
  <c r="L12" i="10"/>
  <c r="R12" i="10"/>
  <c r="N12" i="11"/>
  <c r="O17" i="8"/>
  <c r="W17" i="8"/>
  <c r="Q17" i="8"/>
  <c r="U17" i="8"/>
  <c r="Q12" i="10"/>
  <c r="BF17" i="8"/>
  <c r="T17" i="8"/>
  <c r="V17" i="8"/>
  <c r="H12" i="11"/>
  <c r="BJ17" i="8"/>
  <c r="O12" i="11"/>
  <c r="H12" i="10"/>
  <c r="Y17" i="8"/>
  <c r="I12" i="10"/>
  <c r="BL17" i="8"/>
  <c r="L12" i="11"/>
  <c r="M12" i="10"/>
  <c r="BK17" i="8"/>
  <c r="BN17" i="8"/>
  <c r="BD17" i="8"/>
  <c r="Z17" i="8"/>
  <c r="R12" i="11"/>
  <c r="G12" i="11"/>
  <c r="O12" i="10"/>
  <c r="G12" i="10"/>
  <c r="BG17" i="8"/>
  <c r="P16" i="1"/>
  <c r="M12" i="11"/>
  <c r="N12" i="10"/>
  <c r="BH17" i="8"/>
  <c r="P12" i="11"/>
  <c r="K12" i="10"/>
  <c r="P17" i="8"/>
  <c r="I12" i="11"/>
  <c r="S17" i="8"/>
  <c r="P12" i="10"/>
  <c r="BI17" i="8"/>
  <c r="J12" i="10"/>
  <c r="BM17" i="8"/>
  <c r="Q12" i="11"/>
  <c r="J12" i="11"/>
  <c r="K12" i="11"/>
  <c r="BH21" i="8"/>
  <c r="O17" i="11"/>
  <c r="R16" i="10"/>
  <c r="BI21" i="8"/>
  <c r="O16" i="10"/>
  <c r="P16" i="10"/>
  <c r="R21" i="8"/>
  <c r="BC21" i="8"/>
  <c r="BJ21" i="8"/>
  <c r="J17" i="11"/>
  <c r="M16" i="10"/>
  <c r="BN21" i="8"/>
  <c r="H17" i="11"/>
  <c r="BD21" i="8"/>
  <c r="X21" i="8"/>
  <c r="K16" i="10"/>
  <c r="P21" i="8"/>
  <c r="BL21" i="8"/>
  <c r="K17" i="11"/>
  <c r="W21" i="8"/>
  <c r="L16" i="10"/>
  <c r="N17" i="11"/>
  <c r="O21" i="8"/>
  <c r="T21" i="8"/>
  <c r="Q16" i="10"/>
  <c r="G17" i="11"/>
  <c r="I17" i="11"/>
  <c r="BK21" i="8"/>
  <c r="M17" i="11"/>
  <c r="BG21" i="8"/>
  <c r="R17" i="11"/>
  <c r="P20" i="1"/>
  <c r="Y21" i="8"/>
  <c r="U21" i="8"/>
  <c r="J16" i="10"/>
  <c r="Q17" i="11"/>
  <c r="BM21" i="8"/>
  <c r="S21" i="8"/>
  <c r="H16" i="10"/>
  <c r="G16" i="10"/>
  <c r="L17" i="11"/>
  <c r="N16" i="10"/>
  <c r="Q21" i="8"/>
  <c r="P17" i="11"/>
  <c r="BE21" i="8"/>
  <c r="Z21" i="8"/>
  <c r="I16" i="10"/>
  <c r="BF21" i="8"/>
  <c r="V21" i="8"/>
  <c r="I22" i="10"/>
  <c r="Q27" i="8"/>
  <c r="V27" i="8"/>
  <c r="K22" i="10"/>
  <c r="S27" i="8"/>
  <c r="Q23" i="11"/>
  <c r="L22" i="10"/>
  <c r="BD27" i="8"/>
  <c r="R23" i="11"/>
  <c r="Z27" i="8"/>
  <c r="M23" i="11"/>
  <c r="L23" i="11"/>
  <c r="H22" i="10"/>
  <c r="BM27" i="8"/>
  <c r="N22" i="10"/>
  <c r="BI27" i="8"/>
  <c r="X27" i="8"/>
  <c r="Q22" i="10"/>
  <c r="BG27" i="8"/>
  <c r="BN27" i="8"/>
  <c r="N23" i="11"/>
  <c r="J22" i="10"/>
  <c r="T27" i="8"/>
  <c r="P27" i="8"/>
  <c r="J23" i="11"/>
  <c r="BH27" i="8"/>
  <c r="P22" i="10"/>
  <c r="H23" i="11"/>
  <c r="BF27" i="8"/>
  <c r="W27" i="8"/>
  <c r="M22" i="10"/>
  <c r="U27" i="8"/>
  <c r="BK27" i="8"/>
  <c r="P26" i="1"/>
  <c r="R22" i="10"/>
  <c r="O22" i="10"/>
  <c r="I23" i="11"/>
  <c r="R27" i="8"/>
  <c r="Y27" i="8"/>
  <c r="G23" i="11"/>
  <c r="BC27" i="8"/>
  <c r="O23" i="11"/>
  <c r="P23" i="11"/>
  <c r="BE27" i="8"/>
  <c r="BJ27" i="8"/>
  <c r="G22" i="10"/>
  <c r="BL27" i="8"/>
  <c r="K23" i="11"/>
  <c r="O27" i="8"/>
  <c r="Z26" i="11"/>
  <c r="H28" i="1" s="1"/>
  <c r="U26" i="11"/>
  <c r="V26" i="11" s="1"/>
  <c r="AC27" i="11"/>
  <c r="AD27" i="11" s="1"/>
  <c r="AH27" i="11"/>
  <c r="I29" i="1" s="1"/>
  <c r="K26" i="10"/>
  <c r="R31" i="8"/>
  <c r="P30" i="1"/>
  <c r="BI31" i="8"/>
  <c r="U31" i="8"/>
  <c r="O28" i="11"/>
  <c r="J26" i="10"/>
  <c r="M28" i="11"/>
  <c r="P31" i="8"/>
  <c r="V31" i="8"/>
  <c r="BF31" i="8"/>
  <c r="Y31" i="8"/>
  <c r="Q28" i="11"/>
  <c r="Q31" i="8"/>
  <c r="Q26" i="10"/>
  <c r="BM31" i="8"/>
  <c r="BK31" i="8"/>
  <c r="R26" i="10"/>
  <c r="N28" i="11"/>
  <c r="BC31" i="8"/>
  <c r="O31" i="8"/>
  <c r="O26" i="10"/>
  <c r="M26" i="10"/>
  <c r="BL31" i="8"/>
  <c r="G28" i="11"/>
  <c r="R28" i="11"/>
  <c r="BJ31" i="8"/>
  <c r="I26" i="10"/>
  <c r="X31" i="8"/>
  <c r="I28" i="11"/>
  <c r="L26" i="10"/>
  <c r="P26" i="10"/>
  <c r="BN31" i="8"/>
  <c r="J28" i="11"/>
  <c r="BG31" i="8"/>
  <c r="W31" i="8"/>
  <c r="H28" i="11"/>
  <c r="H26" i="10"/>
  <c r="K28" i="11"/>
  <c r="BD31" i="8"/>
  <c r="G26" i="10"/>
  <c r="T31" i="8"/>
  <c r="N26" i="10"/>
  <c r="Z31" i="8"/>
  <c r="L28" i="11"/>
  <c r="BE31" i="8"/>
  <c r="S31" i="8"/>
  <c r="P28" i="11"/>
  <c r="BH31" i="8"/>
  <c r="J30" i="10"/>
  <c r="P34" i="1"/>
  <c r="W35" i="8"/>
  <c r="H30" i="10"/>
  <c r="O35" i="8"/>
  <c r="BL35" i="8"/>
  <c r="G32" i="11"/>
  <c r="U35" i="8"/>
  <c r="N30" i="10"/>
  <c r="N32" i="11"/>
  <c r="M32" i="11"/>
  <c r="BE35" i="8"/>
  <c r="Y35" i="8"/>
  <c r="M30" i="10"/>
  <c r="BI35" i="8"/>
  <c r="P30" i="10"/>
  <c r="G30" i="10"/>
  <c r="BG35" i="8"/>
  <c r="BJ35" i="8"/>
  <c r="J32" i="11"/>
  <c r="BD35" i="8"/>
  <c r="R32" i="11"/>
  <c r="L32" i="11"/>
  <c r="Q35" i="8"/>
  <c r="X35" i="8"/>
  <c r="K30" i="10"/>
  <c r="BC35" i="8"/>
  <c r="BN35" i="8"/>
  <c r="K32" i="11"/>
  <c r="R35" i="8"/>
  <c r="Z35" i="8"/>
  <c r="I32" i="11"/>
  <c r="T35" i="8"/>
  <c r="BM35" i="8"/>
  <c r="S35" i="8"/>
  <c r="R30" i="10"/>
  <c r="L30" i="10"/>
  <c r="BH35" i="8"/>
  <c r="Q32" i="11"/>
  <c r="BK35" i="8"/>
  <c r="BF35" i="8"/>
  <c r="P32" i="11"/>
  <c r="Q30" i="10"/>
  <c r="H32" i="11"/>
  <c r="P35" i="8"/>
  <c r="V35" i="8"/>
  <c r="O30" i="10"/>
  <c r="I30" i="10"/>
  <c r="O32" i="11"/>
  <c r="G34" i="11"/>
  <c r="O37" i="8"/>
  <c r="X37" i="8"/>
  <c r="G32" i="10"/>
  <c r="T37" i="8"/>
  <c r="R32" i="10"/>
  <c r="BI37" i="8"/>
  <c r="BL37" i="8"/>
  <c r="P37" i="8"/>
  <c r="BC37" i="8"/>
  <c r="P32" i="10"/>
  <c r="Q37" i="8"/>
  <c r="BG37" i="8"/>
  <c r="P36" i="1"/>
  <c r="BN37" i="8"/>
  <c r="K32" i="10"/>
  <c r="R37" i="8"/>
  <c r="N34" i="11"/>
  <c r="BF37" i="8"/>
  <c r="J34" i="11"/>
  <c r="V37" i="8"/>
  <c r="U37" i="8"/>
  <c r="H34" i="11"/>
  <c r="O32" i="10"/>
  <c r="L32" i="10"/>
  <c r="P34" i="11"/>
  <c r="Q32" i="10"/>
  <c r="J32" i="10"/>
  <c r="R34" i="11"/>
  <c r="Y37" i="8"/>
  <c r="S37" i="8"/>
  <c r="BE37" i="8"/>
  <c r="Q34" i="11"/>
  <c r="O34" i="11"/>
  <c r="M32" i="10"/>
  <c r="N32" i="10"/>
  <c r="K34" i="11"/>
  <c r="H32" i="10"/>
  <c r="BK37" i="8"/>
  <c r="I34" i="11"/>
  <c r="I32" i="10"/>
  <c r="BM37" i="8"/>
  <c r="M34" i="11"/>
  <c r="BJ37" i="8"/>
  <c r="BD37" i="8"/>
  <c r="L34" i="11"/>
  <c r="Z37" i="8"/>
  <c r="BH37" i="8"/>
  <c r="W37" i="8"/>
  <c r="G36" i="10"/>
  <c r="H36" i="10"/>
  <c r="Y41" i="8"/>
  <c r="K36" i="10"/>
  <c r="P40" i="1"/>
  <c r="M39" i="11"/>
  <c r="M36" i="10"/>
  <c r="Z41" i="8"/>
  <c r="L39" i="11"/>
  <c r="Q41" i="8"/>
  <c r="R41" i="8"/>
  <c r="H39" i="11"/>
  <c r="J36" i="10"/>
  <c r="BE41" i="8"/>
  <c r="J39" i="11"/>
  <c r="S41" i="8"/>
  <c r="N39" i="11"/>
  <c r="I36" i="10"/>
  <c r="BN41" i="8"/>
  <c r="O36" i="10"/>
  <c r="P36" i="10"/>
  <c r="X41" i="8"/>
  <c r="Q36" i="10"/>
  <c r="U41" i="8"/>
  <c r="K39" i="11"/>
  <c r="BL41" i="8"/>
  <c r="BC41" i="8"/>
  <c r="G39" i="11"/>
  <c r="BM41" i="8"/>
  <c r="P41" i="8"/>
  <c r="BG41" i="8"/>
  <c r="BI41" i="8"/>
  <c r="BD41" i="8"/>
  <c r="BJ41" i="8"/>
  <c r="BF41" i="8"/>
  <c r="BK41" i="8"/>
  <c r="T41" i="8"/>
  <c r="N36" i="10"/>
  <c r="P39" i="11"/>
  <c r="O39" i="11"/>
  <c r="R39" i="11"/>
  <c r="V41" i="8"/>
  <c r="R36" i="10"/>
  <c r="Q39" i="11"/>
  <c r="W41" i="8"/>
  <c r="L36" i="10"/>
  <c r="I39" i="11"/>
  <c r="O41" i="8"/>
  <c r="BH41" i="8"/>
  <c r="G41" i="11"/>
  <c r="O43" i="8"/>
  <c r="Q38" i="10"/>
  <c r="BI43" i="8"/>
  <c r="N38" i="10"/>
  <c r="Y43" i="8"/>
  <c r="BE43" i="8"/>
  <c r="K41" i="11"/>
  <c r="BF43" i="8"/>
  <c r="P38" i="10"/>
  <c r="G38" i="10"/>
  <c r="P41" i="11"/>
  <c r="L38" i="10"/>
  <c r="BD43" i="8"/>
  <c r="W43" i="8"/>
  <c r="H38" i="10"/>
  <c r="BK43" i="8"/>
  <c r="Z43" i="8"/>
  <c r="Q43" i="8"/>
  <c r="J41" i="11"/>
  <c r="P42" i="1"/>
  <c r="I41" i="11"/>
  <c r="M41" i="11"/>
  <c r="O41" i="11"/>
  <c r="BC43" i="8"/>
  <c r="BL43" i="8"/>
  <c r="L41" i="11"/>
  <c r="S43" i="8"/>
  <c r="R38" i="10"/>
  <c r="BG43" i="8"/>
  <c r="U43" i="8"/>
  <c r="BM43" i="8"/>
  <c r="I38" i="10"/>
  <c r="R41" i="11"/>
  <c r="BH43" i="8"/>
  <c r="P43" i="8"/>
  <c r="V43" i="8"/>
  <c r="N41" i="11"/>
  <c r="O38" i="10"/>
  <c r="T43" i="8"/>
  <c r="R43" i="8"/>
  <c r="BN43" i="8"/>
  <c r="K38" i="10"/>
  <c r="X43" i="8"/>
  <c r="J38" i="10"/>
  <c r="Q41" i="11"/>
  <c r="H41" i="11"/>
  <c r="M38" i="10"/>
  <c r="BJ43" i="8"/>
  <c r="L49" i="11"/>
  <c r="BG51" i="8"/>
  <c r="P49" i="11"/>
  <c r="O49" i="11"/>
  <c r="U51" i="8"/>
  <c r="R46" i="10"/>
  <c r="Q46" i="10"/>
  <c r="M46" i="10"/>
  <c r="N46" i="10"/>
  <c r="BI51" i="8"/>
  <c r="BH51" i="8"/>
  <c r="BK51" i="8"/>
  <c r="G49" i="11"/>
  <c r="BE51" i="8"/>
  <c r="BN51" i="8"/>
  <c r="H49" i="11"/>
  <c r="BC51" i="8"/>
  <c r="BJ51" i="8"/>
  <c r="I49" i="11"/>
  <c r="O51" i="8"/>
  <c r="W51" i="8"/>
  <c r="Q49" i="11"/>
  <c r="BM51" i="8"/>
  <c r="L46" i="10"/>
  <c r="G46" i="10"/>
  <c r="BF51" i="8"/>
  <c r="Z51" i="8"/>
  <c r="I46" i="10"/>
  <c r="T51" i="8"/>
  <c r="X51" i="8"/>
  <c r="M49" i="11"/>
  <c r="Q51" i="8"/>
  <c r="V51" i="8"/>
  <c r="P46" i="10"/>
  <c r="K49" i="11"/>
  <c r="R51" i="8"/>
  <c r="J46" i="10"/>
  <c r="BD51" i="8"/>
  <c r="Y51" i="8"/>
  <c r="H46" i="10"/>
  <c r="P51" i="8"/>
  <c r="BL51" i="8"/>
  <c r="K46" i="10"/>
  <c r="N49" i="11"/>
  <c r="R49" i="11"/>
  <c r="J49" i="11"/>
  <c r="S51" i="8"/>
  <c r="O46" i="10"/>
  <c r="N51" i="11"/>
  <c r="H48" i="10"/>
  <c r="N48" i="10"/>
  <c r="Z53" i="8"/>
  <c r="BE53" i="8"/>
  <c r="BL53" i="8"/>
  <c r="BC53" i="8"/>
  <c r="Q48" i="10"/>
  <c r="K51" i="11"/>
  <c r="BK53" i="8"/>
  <c r="H51" i="11"/>
  <c r="R48" i="10"/>
  <c r="P48" i="10"/>
  <c r="U53" i="8"/>
  <c r="J51" i="11"/>
  <c r="M48" i="10"/>
  <c r="BM53" i="8"/>
  <c r="BJ53" i="8"/>
  <c r="O48" i="10"/>
  <c r="M51" i="11"/>
  <c r="BG53" i="8"/>
  <c r="R53" i="8"/>
  <c r="T53" i="8"/>
  <c r="G51" i="11"/>
  <c r="L48" i="10"/>
  <c r="L51" i="11"/>
  <c r="O51" i="11"/>
  <c r="J48" i="10"/>
  <c r="P51" i="11"/>
  <c r="I51" i="11"/>
  <c r="BN53" i="8"/>
  <c r="O53" i="8"/>
  <c r="Q51" i="11"/>
  <c r="BH53" i="8"/>
  <c r="BD53" i="8"/>
  <c r="Q53" i="8"/>
  <c r="S53" i="8"/>
  <c r="V53" i="8"/>
  <c r="K48" i="10"/>
  <c r="R51" i="11"/>
  <c r="BF53" i="8"/>
  <c r="W53" i="8"/>
  <c r="Y53" i="8"/>
  <c r="I48" i="10"/>
  <c r="P53" i="8"/>
  <c r="BI53" i="8"/>
  <c r="X53" i="8"/>
  <c r="G48" i="10"/>
  <c r="I53" i="11"/>
  <c r="BE55" i="8"/>
  <c r="BL55" i="8"/>
  <c r="J53" i="11"/>
  <c r="BC55" i="8"/>
  <c r="Y55" i="8"/>
  <c r="M53" i="11"/>
  <c r="Q55" i="8"/>
  <c r="N50" i="10"/>
  <c r="P53" i="11"/>
  <c r="M50" i="10"/>
  <c r="Q50" i="10"/>
  <c r="H53" i="11"/>
  <c r="BH55" i="8"/>
  <c r="Q53" i="11"/>
  <c r="G50" i="10"/>
  <c r="BF55" i="8"/>
  <c r="P50" i="10"/>
  <c r="L53" i="11"/>
  <c r="T55" i="8"/>
  <c r="X55" i="8"/>
  <c r="K53" i="11"/>
  <c r="S55" i="8"/>
  <c r="W55" i="8"/>
  <c r="L50" i="10"/>
  <c r="U55" i="8"/>
  <c r="BN55" i="8"/>
  <c r="J50" i="10"/>
  <c r="P55" i="8"/>
  <c r="BM55" i="8"/>
  <c r="I50" i="10"/>
  <c r="BD55" i="8"/>
  <c r="O50" i="10"/>
  <c r="G53" i="11"/>
  <c r="R55" i="8"/>
  <c r="BK55" i="8"/>
  <c r="BI55" i="8"/>
  <c r="R53" i="11"/>
  <c r="BJ55" i="8"/>
  <c r="BG55" i="8"/>
  <c r="R50" i="10"/>
  <c r="N53" i="11"/>
  <c r="H50" i="10"/>
  <c r="O55" i="8"/>
  <c r="Z55" i="8"/>
  <c r="K50" i="10"/>
  <c r="O53" i="11"/>
  <c r="V55" i="8"/>
  <c r="H55" i="11"/>
  <c r="BC57" i="8"/>
  <c r="R52" i="10"/>
  <c r="L52" i="10"/>
  <c r="S57" i="8"/>
  <c r="N52" i="10"/>
  <c r="I55" i="11"/>
  <c r="O57" i="8"/>
  <c r="O52" i="10"/>
  <c r="Q55" i="11"/>
  <c r="Z57" i="8"/>
  <c r="X57" i="8"/>
  <c r="M52" i="10"/>
  <c r="U57" i="8"/>
  <c r="BK57" i="8"/>
  <c r="G52" i="10"/>
  <c r="BF57" i="8"/>
  <c r="BN57" i="8"/>
  <c r="J52" i="10"/>
  <c r="Q57" i="8"/>
  <c r="BJ57" i="8"/>
  <c r="O55" i="11"/>
  <c r="K55" i="11"/>
  <c r="H52" i="10"/>
  <c r="BD57" i="8"/>
  <c r="R55" i="11"/>
  <c r="N55" i="11"/>
  <c r="T57" i="8"/>
  <c r="P52" i="10"/>
  <c r="Q52" i="10"/>
  <c r="I52" i="10"/>
  <c r="BM57" i="8"/>
  <c r="Y57" i="8"/>
  <c r="L55" i="11"/>
  <c r="BE57" i="8"/>
  <c r="BH57" i="8"/>
  <c r="J55" i="11"/>
  <c r="BG57" i="8"/>
  <c r="V57" i="8"/>
  <c r="M55" i="11"/>
  <c r="R57" i="8"/>
  <c r="W57" i="8"/>
  <c r="G55" i="11"/>
  <c r="P57" i="8"/>
  <c r="BL57" i="8"/>
  <c r="K52" i="10"/>
  <c r="BI57" i="8"/>
  <c r="P55" i="11"/>
  <c r="P59" i="8"/>
  <c r="Z59" i="8"/>
  <c r="Q54" i="10"/>
  <c r="M54" i="10"/>
  <c r="J57" i="11"/>
  <c r="L57" i="11"/>
  <c r="R54" i="10"/>
  <c r="BK59" i="8"/>
  <c r="O59" i="8"/>
  <c r="K57" i="11"/>
  <c r="G54" i="10"/>
  <c r="P54" i="10"/>
  <c r="BC59" i="8"/>
  <c r="BI59" i="8"/>
  <c r="R57" i="11"/>
  <c r="X59" i="8"/>
  <c r="L54" i="10"/>
  <c r="I57" i="11"/>
  <c r="BJ59" i="8"/>
  <c r="BN59" i="8"/>
  <c r="BG59" i="8"/>
  <c r="K54" i="10"/>
  <c r="V59" i="8"/>
  <c r="Q57" i="11"/>
  <c r="O54" i="10"/>
  <c r="P57" i="11"/>
  <c r="I54" i="10"/>
  <c r="BM59" i="8"/>
  <c r="W59" i="8"/>
  <c r="O57" i="11"/>
  <c r="T59" i="8"/>
  <c r="BH59" i="8"/>
  <c r="G57" i="11"/>
  <c r="N54" i="10"/>
  <c r="U59" i="8"/>
  <c r="BD59" i="8"/>
  <c r="S59" i="8"/>
  <c r="N57" i="11"/>
  <c r="BL59" i="8"/>
  <c r="J54" i="10"/>
  <c r="H54" i="10"/>
  <c r="R59" i="8"/>
  <c r="H57" i="11"/>
  <c r="BE59" i="8"/>
  <c r="BF59" i="8"/>
  <c r="Y59" i="8"/>
  <c r="M57" i="11"/>
  <c r="Q59" i="8"/>
  <c r="BD61" i="8"/>
  <c r="R56" i="10"/>
  <c r="P59" i="11"/>
  <c r="T61" i="8"/>
  <c r="N56" i="10"/>
  <c r="O56" i="10"/>
  <c r="I56" i="10"/>
  <c r="Q56" i="10"/>
  <c r="W61" i="8"/>
  <c r="K56" i="10"/>
  <c r="BG61" i="8"/>
  <c r="Z61" i="8"/>
  <c r="J59" i="11"/>
  <c r="R61" i="8"/>
  <c r="BJ61" i="8"/>
  <c r="M59" i="11"/>
  <c r="P61" i="8"/>
  <c r="Y61" i="8"/>
  <c r="G59" i="11"/>
  <c r="BI61" i="8"/>
  <c r="BM61" i="8"/>
  <c r="H56" i="10"/>
  <c r="R59" i="11"/>
  <c r="BN61" i="8"/>
  <c r="M56" i="10"/>
  <c r="S61" i="8"/>
  <c r="BL61" i="8"/>
  <c r="G56" i="10"/>
  <c r="BH61" i="8"/>
  <c r="P56" i="10"/>
  <c r="J56" i="10"/>
  <c r="O61" i="8"/>
  <c r="N59" i="11"/>
  <c r="BK61" i="8"/>
  <c r="L59" i="11"/>
  <c r="BE61" i="8"/>
  <c r="L56" i="10"/>
  <c r="U61" i="8"/>
  <c r="K59" i="11"/>
  <c r="H59" i="11"/>
  <c r="BF61" i="8"/>
  <c r="O59" i="11"/>
  <c r="BC61" i="8"/>
  <c r="X61" i="8"/>
  <c r="Q61" i="8"/>
  <c r="V61" i="8"/>
  <c r="I59" i="11"/>
  <c r="Q59" i="11"/>
  <c r="P61" i="11"/>
  <c r="BC63" i="8"/>
  <c r="M61" i="11"/>
  <c r="G58" i="10"/>
  <c r="BK63" i="8"/>
  <c r="R63" i="8"/>
  <c r="O63" i="8"/>
  <c r="BJ63" i="8"/>
  <c r="O61" i="11"/>
  <c r="K61" i="11"/>
  <c r="Q61" i="11"/>
  <c r="U63" i="8"/>
  <c r="X63" i="8"/>
  <c r="N58" i="10"/>
  <c r="R58" i="10"/>
  <c r="G61" i="11"/>
  <c r="L58" i="10"/>
  <c r="Y63" i="8"/>
  <c r="H61" i="11"/>
  <c r="J61" i="11"/>
  <c r="BI63" i="8"/>
  <c r="P63" i="8"/>
  <c r="P58" i="10"/>
  <c r="BN63" i="8"/>
  <c r="S63" i="8"/>
  <c r="V63" i="8"/>
  <c r="BF63" i="8"/>
  <c r="J58" i="10"/>
  <c r="R61" i="11"/>
  <c r="T63" i="8"/>
  <c r="W63" i="8"/>
  <c r="Q63" i="8"/>
  <c r="Z63" i="8"/>
  <c r="I58" i="10"/>
  <c r="O58" i="10"/>
  <c r="M58" i="10"/>
  <c r="BE63" i="8"/>
  <c r="BM63" i="8"/>
  <c r="N61" i="11"/>
  <c r="Q58" i="10"/>
  <c r="BL63" i="8"/>
  <c r="L61" i="11"/>
  <c r="K58" i="10"/>
  <c r="BH63" i="8"/>
  <c r="I61" i="11"/>
  <c r="BG63" i="8"/>
  <c r="BD63" i="8"/>
  <c r="H58" i="10"/>
  <c r="AC64" i="11"/>
  <c r="AD64" i="11" s="1"/>
  <c r="AC66" i="11"/>
  <c r="AD66" i="11" s="1"/>
  <c r="AH69" i="11"/>
  <c r="I70" i="1" s="1"/>
  <c r="J70" i="1" s="1"/>
  <c r="AC69" i="11"/>
  <c r="AD69" i="11" s="1"/>
  <c r="AC71" i="11"/>
  <c r="AD71" i="11" s="1"/>
  <c r="AH71" i="11"/>
  <c r="J72" i="1" s="1"/>
  <c r="AC74" i="11"/>
  <c r="AD74" i="11" s="1"/>
  <c r="AH74" i="11"/>
  <c r="I74" i="1" s="1"/>
  <c r="J74" i="1" s="1"/>
  <c r="AH76" i="11"/>
  <c r="I76" i="1" s="1"/>
  <c r="J76" i="1" s="1"/>
  <c r="AC76" i="11"/>
  <c r="AD76" i="11" s="1"/>
  <c r="AH83" i="11"/>
  <c r="I83" i="1" s="1"/>
  <c r="AC83" i="11"/>
  <c r="AD83" i="11" s="1"/>
  <c r="H87" i="11"/>
  <c r="BF89" i="8"/>
  <c r="BN89" i="8"/>
  <c r="J87" i="11"/>
  <c r="BE89" i="8"/>
  <c r="V89" i="8"/>
  <c r="L87" i="11"/>
  <c r="BC89" i="8"/>
  <c r="X89" i="8"/>
  <c r="K87" i="11"/>
  <c r="R89" i="8"/>
  <c r="Z89" i="8"/>
  <c r="G87" i="11"/>
  <c r="U89" i="8"/>
  <c r="BL89" i="8"/>
  <c r="K84" i="10"/>
  <c r="S89" i="8"/>
  <c r="N87" i="11"/>
  <c r="L84" i="10"/>
  <c r="BH89" i="8"/>
  <c r="Q84" i="10"/>
  <c r="O89" i="8"/>
  <c r="BK89" i="8"/>
  <c r="H84" i="10"/>
  <c r="M84" i="10"/>
  <c r="BD89" i="8"/>
  <c r="BM89" i="8"/>
  <c r="J84" i="10"/>
  <c r="P87" i="11"/>
  <c r="Y89" i="8"/>
  <c r="I84" i="10"/>
  <c r="T89" i="8"/>
  <c r="R87" i="11"/>
  <c r="N84" i="10"/>
  <c r="G84" i="10"/>
  <c r="O87" i="11"/>
  <c r="BI89" i="8"/>
  <c r="Q87" i="11"/>
  <c r="O84" i="10"/>
  <c r="BG89" i="8"/>
  <c r="BJ89" i="8"/>
  <c r="I87" i="11"/>
  <c r="P89" i="8"/>
  <c r="R84" i="10"/>
  <c r="W89" i="8"/>
  <c r="M87" i="11"/>
  <c r="Q89" i="8"/>
  <c r="P84" i="10"/>
  <c r="Z91" i="11"/>
  <c r="H90" i="1" s="1"/>
  <c r="J90" i="1" s="1"/>
  <c r="U91" i="11"/>
  <c r="V91" i="11" s="1"/>
  <c r="AC92" i="11"/>
  <c r="AD92" i="11" s="1"/>
  <c r="AH92" i="11"/>
  <c r="I91" i="1" s="1"/>
  <c r="Z95" i="11"/>
  <c r="H94" i="1" s="1"/>
  <c r="U94" i="1" s="1"/>
  <c r="U95" i="11"/>
  <c r="V95" i="11" s="1"/>
  <c r="AE25" i="11"/>
  <c r="AG97" i="11"/>
  <c r="AH97" i="11" s="1"/>
  <c r="I95" i="1" s="1"/>
  <c r="Y100" i="11"/>
  <c r="Z100" i="11" s="1"/>
  <c r="H98" i="1" s="1"/>
  <c r="U98" i="1" s="1"/>
  <c r="W96" i="11"/>
  <c r="AG101" i="11"/>
  <c r="AH101" i="11" s="1"/>
  <c r="I99" i="1" s="1"/>
  <c r="AE38" i="11"/>
  <c r="R102" i="11"/>
  <c r="I102" i="11"/>
  <c r="BC101" i="8"/>
  <c r="Q102" i="11"/>
  <c r="G96" i="10"/>
  <c r="BJ101" i="8"/>
  <c r="K96" i="10"/>
  <c r="U101" i="8"/>
  <c r="O102" i="11"/>
  <c r="V101" i="8"/>
  <c r="N96" i="10"/>
  <c r="BE101" i="8"/>
  <c r="L96" i="10"/>
  <c r="O101" i="8"/>
  <c r="BN101" i="8"/>
  <c r="BD101" i="8"/>
  <c r="P101" i="8"/>
  <c r="BG101" i="8"/>
  <c r="R96" i="10"/>
  <c r="BM101" i="8"/>
  <c r="K102" i="11"/>
  <c r="S101" i="8"/>
  <c r="G102" i="11"/>
  <c r="J102" i="11"/>
  <c r="H102" i="11"/>
  <c r="T101" i="8"/>
  <c r="BK101" i="8"/>
  <c r="J96" i="10"/>
  <c r="M96" i="10"/>
  <c r="W101" i="8"/>
  <c r="P102" i="11"/>
  <c r="Z101" i="8"/>
  <c r="I96" i="10"/>
  <c r="R101" i="8"/>
  <c r="Q96" i="10"/>
  <c r="BI101" i="8"/>
  <c r="BF101" i="8"/>
  <c r="P96" i="10"/>
  <c r="M102" i="11"/>
  <c r="Q101" i="8"/>
  <c r="O96" i="10"/>
  <c r="L102" i="11"/>
  <c r="Y101" i="8"/>
  <c r="H96" i="10"/>
  <c r="BH101" i="8"/>
  <c r="BL101" i="8"/>
  <c r="X101" i="8"/>
  <c r="N102" i="11"/>
  <c r="F103" i="8"/>
  <c r="CG103" i="8"/>
  <c r="CF103" i="8"/>
  <c r="CL103" i="8"/>
  <c r="CI103" i="8"/>
  <c r="CK103" i="8"/>
  <c r="CE103" i="8"/>
  <c r="CH103" i="8"/>
  <c r="CJ103" i="8"/>
  <c r="CM103" i="8"/>
  <c r="CD103" i="8"/>
  <c r="CC103" i="8"/>
  <c r="CN103" i="8"/>
  <c r="O105" i="8"/>
  <c r="BG105" i="8"/>
  <c r="BI105" i="8"/>
  <c r="T105" i="8"/>
  <c r="I106" i="11"/>
  <c r="N106" i="11"/>
  <c r="Q105" i="8"/>
  <c r="J106" i="11"/>
  <c r="Z105" i="8"/>
  <c r="BE105" i="8"/>
  <c r="X105" i="8"/>
  <c r="P100" i="10"/>
  <c r="R100" i="10"/>
  <c r="Q100" i="10"/>
  <c r="Q106" i="11"/>
  <c r="G100" i="10"/>
  <c r="O100" i="10"/>
  <c r="H106" i="11"/>
  <c r="BH105" i="8"/>
  <c r="J100" i="10"/>
  <c r="P106" i="11"/>
  <c r="S105" i="8"/>
  <c r="U105" i="8"/>
  <c r="V105" i="8"/>
  <c r="BM105" i="8"/>
  <c r="K100" i="10"/>
  <c r="BD105" i="8"/>
  <c r="BN105" i="8"/>
  <c r="I100" i="10"/>
  <c r="L106" i="11"/>
  <c r="M100" i="10"/>
  <c r="P105" i="8"/>
  <c r="G106" i="11"/>
  <c r="O106" i="11"/>
  <c r="R105" i="8"/>
  <c r="BJ105" i="8"/>
  <c r="BC105" i="8"/>
  <c r="BL105" i="8"/>
  <c r="N100" i="10"/>
  <c r="BK105" i="8"/>
  <c r="K106" i="11"/>
  <c r="L100" i="10"/>
  <c r="Y105" i="8"/>
  <c r="M106" i="11"/>
  <c r="H100" i="10"/>
  <c r="BF105" i="8"/>
  <c r="W105" i="8"/>
  <c r="R106" i="11"/>
  <c r="F107" i="8"/>
  <c r="CH109" i="8"/>
  <c r="N104" i="10"/>
  <c r="O109" i="8"/>
  <c r="M110" i="11"/>
  <c r="P104" i="10"/>
  <c r="S109" i="8"/>
  <c r="K110" i="11"/>
  <c r="BD109" i="8"/>
  <c r="U109" i="8"/>
  <c r="O110" i="11"/>
  <c r="V109" i="8"/>
  <c r="BM109" i="8"/>
  <c r="L104" i="10"/>
  <c r="BG109" i="8"/>
  <c r="H110" i="11"/>
  <c r="BE109" i="8"/>
  <c r="T109" i="8"/>
  <c r="J104" i="10"/>
  <c r="BF109" i="8"/>
  <c r="BI109" i="8"/>
  <c r="H104" i="10"/>
  <c r="BK109" i="8"/>
  <c r="Z109" i="8"/>
  <c r="G110" i="11"/>
  <c r="Q109" i="8"/>
  <c r="P109" i="8"/>
  <c r="R104" i="10"/>
  <c r="BC109" i="8"/>
  <c r="J110" i="11"/>
  <c r="K104" i="10"/>
  <c r="BL109" i="8"/>
  <c r="L110" i="11"/>
  <c r="G104" i="10"/>
  <c r="BH109" i="8"/>
  <c r="O104" i="10"/>
  <c r="Y109" i="8"/>
  <c r="I104" i="10"/>
  <c r="Q110" i="11"/>
  <c r="X109" i="8"/>
  <c r="I110" i="11"/>
  <c r="R109" i="8"/>
  <c r="N110" i="11"/>
  <c r="BJ109" i="8"/>
  <c r="P110" i="11"/>
  <c r="M104" i="10"/>
  <c r="BN109" i="8"/>
  <c r="Q104" i="10"/>
  <c r="W109" i="8"/>
  <c r="R110" i="11"/>
  <c r="F111" i="8"/>
  <c r="CG113" i="8"/>
  <c r="R108" i="10"/>
  <c r="BD113" i="8"/>
  <c r="X113" i="8"/>
  <c r="L114" i="11"/>
  <c r="P108" i="10"/>
  <c r="G108" i="10"/>
  <c r="O114" i="11"/>
  <c r="J108" i="10"/>
  <c r="V113" i="8"/>
  <c r="O108" i="10"/>
  <c r="BI113" i="8"/>
  <c r="H114" i="11"/>
  <c r="BL113" i="8"/>
  <c r="S113" i="8"/>
  <c r="W113" i="8"/>
  <c r="K108" i="10"/>
  <c r="BH113" i="8"/>
  <c r="BF113" i="8"/>
  <c r="R113" i="8"/>
  <c r="BK113" i="8"/>
  <c r="M108" i="10"/>
  <c r="U113" i="8"/>
  <c r="L108" i="10"/>
  <c r="Q113" i="8"/>
  <c r="R114" i="11"/>
  <c r="H108" i="10"/>
  <c r="BN113" i="8"/>
  <c r="Z113" i="8"/>
  <c r="N114" i="11"/>
  <c r="T113" i="8"/>
  <c r="BM113" i="8"/>
  <c r="I114" i="11"/>
  <c r="BC113" i="8"/>
  <c r="BE113" i="8"/>
  <c r="BG113" i="8"/>
  <c r="J114" i="11"/>
  <c r="G114" i="11"/>
  <c r="N108" i="10"/>
  <c r="Y113" i="8"/>
  <c r="BJ113" i="8"/>
  <c r="M114" i="11"/>
  <c r="I108" i="10"/>
  <c r="Q114" i="11"/>
  <c r="P114" i="11"/>
  <c r="Q108" i="10"/>
  <c r="O113" i="8"/>
  <c r="P113" i="8"/>
  <c r="K114" i="11"/>
  <c r="F115" i="8"/>
  <c r="CN115" i="8"/>
  <c r="CI115" i="8"/>
  <c r="Q114" i="10"/>
  <c r="L114" i="10"/>
  <c r="N114" i="10"/>
  <c r="G114" i="10"/>
  <c r="J114" i="10"/>
  <c r="P114" i="10"/>
  <c r="K114" i="10"/>
  <c r="R114" i="10"/>
  <c r="I114" i="10"/>
  <c r="O114" i="10"/>
  <c r="H114" i="10"/>
  <c r="M114" i="10"/>
  <c r="N120" i="11"/>
  <c r="BD119" i="8"/>
  <c r="R120" i="11"/>
  <c r="R119" i="8"/>
  <c r="Q120" i="11"/>
  <c r="BC119" i="8"/>
  <c r="BE119" i="8"/>
  <c r="BG119" i="8"/>
  <c r="T119" i="8"/>
  <c r="I120" i="11"/>
  <c r="BN119" i="8"/>
  <c r="M120" i="11"/>
  <c r="BI119" i="8"/>
  <c r="H120" i="11"/>
  <c r="X119" i="8"/>
  <c r="P120" i="11"/>
  <c r="Q119" i="8"/>
  <c r="BJ119" i="8"/>
  <c r="BF119" i="8"/>
  <c r="O120" i="11"/>
  <c r="J120" i="11"/>
  <c r="L120" i="11"/>
  <c r="U119" i="8"/>
  <c r="S119" i="8"/>
  <c r="BH119" i="8"/>
  <c r="V119" i="8"/>
  <c r="K120" i="11"/>
  <c r="BK119" i="8"/>
  <c r="Z119" i="8"/>
  <c r="BL119" i="8"/>
  <c r="BM119" i="8"/>
  <c r="G120" i="11"/>
  <c r="Y119" i="8"/>
  <c r="W119" i="8"/>
  <c r="P119" i="8"/>
  <c r="O119" i="8"/>
  <c r="G126" i="8"/>
  <c r="J126" i="8" s="1"/>
  <c r="P125" i="1" s="1"/>
  <c r="U125" i="1" s="1"/>
  <c r="G128" i="8"/>
  <c r="J128" i="8" s="1"/>
  <c r="P127" i="1" s="1"/>
  <c r="U127" i="1" s="1"/>
  <c r="G130" i="8"/>
  <c r="J130" i="8" s="1"/>
  <c r="P129" i="1" s="1"/>
  <c r="U129" i="1" s="1"/>
  <c r="U26" i="1" l="1"/>
  <c r="U40" i="1"/>
  <c r="U28" i="1"/>
  <c r="U14" i="1"/>
  <c r="U29" i="1"/>
  <c r="U90" i="1"/>
  <c r="U88" i="1"/>
  <c r="Y20" i="11"/>
  <c r="Z20" i="11" s="1"/>
  <c r="H23" i="1" s="1"/>
  <c r="U23" i="1" s="1"/>
  <c r="AF20" i="11"/>
  <c r="AG20" i="11" s="1"/>
  <c r="AH20" i="11" s="1"/>
  <c r="I23" i="1" s="1"/>
  <c r="J99" i="1"/>
  <c r="J98" i="1"/>
  <c r="J91" i="1"/>
  <c r="J100" i="1"/>
  <c r="F46" i="8"/>
  <c r="CL46" i="8"/>
  <c r="CG46" i="8"/>
  <c r="CF46" i="8"/>
  <c r="CI46" i="8"/>
  <c r="CJ46" i="8"/>
  <c r="CM46" i="8"/>
  <c r="CH46" i="8"/>
  <c r="CC46" i="8"/>
  <c r="CE46" i="8"/>
  <c r="CN46" i="8"/>
  <c r="CK46" i="8"/>
  <c r="CD46" i="8"/>
  <c r="J45" i="1"/>
  <c r="J89" i="1"/>
  <c r="J94" i="1"/>
  <c r="J96" i="1"/>
  <c r="J95" i="1"/>
  <c r="J83" i="1"/>
  <c r="J97" i="1"/>
  <c r="AA124" i="1"/>
  <c r="Y124" i="1"/>
  <c r="AA127" i="1"/>
  <c r="Y127" i="1"/>
  <c r="AA125" i="1"/>
  <c r="Y125" i="1"/>
  <c r="AA126" i="1"/>
  <c r="Y126" i="1"/>
  <c r="AA123" i="1"/>
  <c r="Y123" i="1"/>
  <c r="AA129" i="1"/>
  <c r="Y129" i="1"/>
  <c r="AA128" i="1"/>
  <c r="Y128" i="1"/>
  <c r="CM108" i="8"/>
  <c r="CG115" i="8"/>
  <c r="CL115" i="8"/>
  <c r="CE116" i="8"/>
  <c r="CJ107" i="8"/>
  <c r="CI116" i="8"/>
  <c r="CM116" i="8"/>
  <c r="CJ116" i="8"/>
  <c r="CG107" i="8"/>
  <c r="CH116" i="8"/>
  <c r="CK107" i="8"/>
  <c r="CL116" i="8"/>
  <c r="CF116" i="8"/>
  <c r="CG116" i="8"/>
  <c r="CE107" i="8"/>
  <c r="CN116" i="8"/>
  <c r="CM107" i="8"/>
  <c r="CK116" i="8"/>
  <c r="CD116" i="8"/>
  <c r="CC116" i="8"/>
  <c r="V14" i="11"/>
  <c r="X21" i="11"/>
  <c r="V38" i="11"/>
  <c r="X35" i="11" s="1"/>
  <c r="X19" i="11"/>
  <c r="V72" i="11"/>
  <c r="CN111" i="8"/>
  <c r="CD104" i="8"/>
  <c r="CH111" i="8"/>
  <c r="CI104" i="8"/>
  <c r="CD111" i="8"/>
  <c r="CH104" i="8"/>
  <c r="CK108" i="8"/>
  <c r="CG108" i="8"/>
  <c r="CF108" i="8"/>
  <c r="CH108" i="8"/>
  <c r="CJ115" i="8"/>
  <c r="CJ108" i="8"/>
  <c r="CN108" i="8"/>
  <c r="CE108" i="8"/>
  <c r="CC108" i="8"/>
  <c r="CD108" i="8"/>
  <c r="CI111" i="8"/>
  <c r="CJ111" i="8"/>
  <c r="CL111" i="8"/>
  <c r="CE104" i="8"/>
  <c r="CC104" i="8"/>
  <c r="CN104" i="8"/>
  <c r="CK111" i="8"/>
  <c r="CE111" i="8"/>
  <c r="CG104" i="8"/>
  <c r="CF104" i="8"/>
  <c r="CM104" i="8"/>
  <c r="CC111" i="8"/>
  <c r="CM111" i="8"/>
  <c r="CF111" i="8"/>
  <c r="CL104" i="8"/>
  <c r="CJ104" i="8"/>
  <c r="S20" i="10"/>
  <c r="S11" i="11"/>
  <c r="S95" i="11"/>
  <c r="S93" i="11"/>
  <c r="S53" i="10"/>
  <c r="S49" i="10"/>
  <c r="S19" i="10"/>
  <c r="CC119" i="8"/>
  <c r="CM109" i="8"/>
  <c r="S104" i="11"/>
  <c r="S21" i="11"/>
  <c r="CK110" i="8"/>
  <c r="S71" i="10"/>
  <c r="S73" i="11"/>
  <c r="S67" i="10"/>
  <c r="S65" i="10"/>
  <c r="S24" i="11"/>
  <c r="CF110" i="8"/>
  <c r="CN102" i="8"/>
  <c r="S11" i="10"/>
  <c r="S56" i="10"/>
  <c r="S57" i="11"/>
  <c r="S48" i="10"/>
  <c r="CL119" i="8"/>
  <c r="S94" i="10"/>
  <c r="CM102" i="8"/>
  <c r="S95" i="10"/>
  <c r="S72" i="10"/>
  <c r="S66" i="11"/>
  <c r="S101" i="10"/>
  <c r="CG119" i="8"/>
  <c r="CF109" i="8"/>
  <c r="S48" i="11"/>
  <c r="CN110" i="8"/>
  <c r="CE102" i="8"/>
  <c r="W130" i="8"/>
  <c r="R130" i="8"/>
  <c r="H131" i="11"/>
  <c r="N125" i="10"/>
  <c r="N131" i="11"/>
  <c r="P125" i="10"/>
  <c r="I125" i="10"/>
  <c r="BN130" i="8"/>
  <c r="BH130" i="8"/>
  <c r="BI130" i="8"/>
  <c r="U130" i="8"/>
  <c r="P131" i="11"/>
  <c r="M131" i="11"/>
  <c r="Q131" i="11"/>
  <c r="M125" i="10"/>
  <c r="L125" i="10"/>
  <c r="Y130" i="8"/>
  <c r="G131" i="11"/>
  <c r="P130" i="8"/>
  <c r="H125" i="10"/>
  <c r="BG130" i="8"/>
  <c r="BJ130" i="8"/>
  <c r="BC130" i="8"/>
  <c r="X130" i="8"/>
  <c r="T130" i="8"/>
  <c r="O130" i="8"/>
  <c r="AB130" i="8" s="1"/>
  <c r="AO130" i="8" s="1"/>
  <c r="BK130" i="8"/>
  <c r="R125" i="10"/>
  <c r="BF130" i="8"/>
  <c r="BL130" i="8"/>
  <c r="L131" i="11"/>
  <c r="BM130" i="8"/>
  <c r="I131" i="11"/>
  <c r="J125" i="10"/>
  <c r="O125" i="10"/>
  <c r="G125" i="10"/>
  <c r="Q125" i="10"/>
  <c r="R131" i="11"/>
  <c r="BE130" i="8"/>
  <c r="O131" i="11"/>
  <c r="Q130" i="8"/>
  <c r="Z130" i="8"/>
  <c r="K125" i="10"/>
  <c r="BD130" i="8"/>
  <c r="S130" i="8"/>
  <c r="J131" i="11"/>
  <c r="V130" i="8"/>
  <c r="K131" i="11"/>
  <c r="S106" i="11"/>
  <c r="AB103" i="8"/>
  <c r="AO103" i="8" s="1"/>
  <c r="AI103" i="8"/>
  <c r="AH103" i="8"/>
  <c r="AC103" i="8"/>
  <c r="AD103" i="8"/>
  <c r="AF103" i="8"/>
  <c r="AK103" i="8"/>
  <c r="AL103" i="8"/>
  <c r="AG103" i="8"/>
  <c r="AE103" i="8"/>
  <c r="AM103" i="8"/>
  <c r="AJ103" i="8"/>
  <c r="BV101" i="8"/>
  <c r="CA101" i="8"/>
  <c r="BW101" i="8"/>
  <c r="BU101" i="8"/>
  <c r="BR101" i="8"/>
  <c r="BP101" i="8"/>
  <c r="BT101" i="8"/>
  <c r="BQ101" i="8"/>
  <c r="BZ101" i="8"/>
  <c r="BS101" i="8"/>
  <c r="BX101" i="8"/>
  <c r="BY101" i="8"/>
  <c r="BV102" i="8"/>
  <c r="BU102" i="8"/>
  <c r="BP102" i="8"/>
  <c r="BW102" i="8"/>
  <c r="BR102" i="8"/>
  <c r="CA102" i="8"/>
  <c r="BZ102" i="8"/>
  <c r="BQ102" i="8"/>
  <c r="BS102" i="8"/>
  <c r="BY102" i="8"/>
  <c r="BX102" i="8"/>
  <c r="BT102" i="8"/>
  <c r="BS90" i="8"/>
  <c r="BQ90" i="8"/>
  <c r="BY90" i="8"/>
  <c r="BR90" i="8"/>
  <c r="BX90" i="8"/>
  <c r="BZ90" i="8"/>
  <c r="BW90" i="8"/>
  <c r="BV90" i="8"/>
  <c r="BT90" i="8"/>
  <c r="BU90" i="8"/>
  <c r="BP90" i="8"/>
  <c r="CA90" i="8"/>
  <c r="BR76" i="8"/>
  <c r="BQ76" i="8"/>
  <c r="BY76" i="8"/>
  <c r="BT76" i="8"/>
  <c r="BW76" i="8"/>
  <c r="BP76" i="8"/>
  <c r="BX76" i="8"/>
  <c r="BS76" i="8"/>
  <c r="BZ76" i="8"/>
  <c r="BV76" i="8"/>
  <c r="BU76" i="8"/>
  <c r="CA76" i="8"/>
  <c r="CI74" i="8"/>
  <c r="CH74" i="8"/>
  <c r="CG74" i="8"/>
  <c r="CE74" i="8"/>
  <c r="CK74" i="8"/>
  <c r="CL74" i="8"/>
  <c r="CJ74" i="8"/>
  <c r="CN74" i="8"/>
  <c r="CC74" i="8"/>
  <c r="CD74" i="8"/>
  <c r="CM74" i="8"/>
  <c r="CF74" i="8"/>
  <c r="S68" i="11"/>
  <c r="Y21" i="1"/>
  <c r="AA21" i="1"/>
  <c r="BQ22" i="8"/>
  <c r="BS22" i="8"/>
  <c r="BX22" i="8"/>
  <c r="BV22" i="8"/>
  <c r="BY22" i="8"/>
  <c r="BZ22" i="8"/>
  <c r="BT22" i="8"/>
  <c r="BW22" i="8"/>
  <c r="BR22" i="8"/>
  <c r="CA22" i="8"/>
  <c r="BU22" i="8"/>
  <c r="BP22" i="8"/>
  <c r="S13" i="10"/>
  <c r="Q119" i="10"/>
  <c r="K119" i="10"/>
  <c r="J119" i="10"/>
  <c r="P119" i="10"/>
  <c r="M119" i="10"/>
  <c r="G119" i="10"/>
  <c r="L119" i="10"/>
  <c r="I119" i="10"/>
  <c r="R119" i="10"/>
  <c r="H119" i="10"/>
  <c r="O119" i="10"/>
  <c r="N119" i="10"/>
  <c r="M125" i="11"/>
  <c r="X124" i="8"/>
  <c r="P125" i="11"/>
  <c r="BC124" i="8"/>
  <c r="L125" i="11"/>
  <c r="BG124" i="8"/>
  <c r="Y124" i="8"/>
  <c r="BJ124" i="8"/>
  <c r="I125" i="11"/>
  <c r="BE124" i="8"/>
  <c r="BN124" i="8"/>
  <c r="Z124" i="8"/>
  <c r="BI124" i="8"/>
  <c r="G125" i="11"/>
  <c r="Q124" i="8"/>
  <c r="O125" i="11"/>
  <c r="BH124" i="8"/>
  <c r="BF124" i="8"/>
  <c r="R124" i="8"/>
  <c r="W124" i="8"/>
  <c r="BK124" i="8"/>
  <c r="O124" i="8"/>
  <c r="BD124" i="8"/>
  <c r="V124" i="8"/>
  <c r="U124" i="8"/>
  <c r="R125" i="11"/>
  <c r="Q125" i="11"/>
  <c r="K125" i="11"/>
  <c r="N125" i="11"/>
  <c r="BL124" i="8"/>
  <c r="T124" i="8"/>
  <c r="J125" i="11"/>
  <c r="S124" i="8"/>
  <c r="BM124" i="8"/>
  <c r="P124" i="8"/>
  <c r="H125" i="11"/>
  <c r="CJ113" i="8"/>
  <c r="CC113" i="8"/>
  <c r="AI113" i="8"/>
  <c r="AL113" i="8"/>
  <c r="AK113" i="8"/>
  <c r="AC113" i="8"/>
  <c r="AM113" i="8"/>
  <c r="AJ113" i="8"/>
  <c r="AF113" i="8"/>
  <c r="AH113" i="8"/>
  <c r="AE113" i="8"/>
  <c r="AB113" i="8"/>
  <c r="AO113" i="8" s="1"/>
  <c r="AD113" i="8"/>
  <c r="AG113" i="8"/>
  <c r="BQ107" i="8"/>
  <c r="BR107" i="8"/>
  <c r="BZ107" i="8"/>
  <c r="BU107" i="8"/>
  <c r="BS107" i="8"/>
  <c r="BW107" i="8"/>
  <c r="BT107" i="8"/>
  <c r="BX107" i="8"/>
  <c r="BV107" i="8"/>
  <c r="BP107" i="8"/>
  <c r="BY107" i="8"/>
  <c r="CA107" i="8"/>
  <c r="CH105" i="8"/>
  <c r="CL105" i="8"/>
  <c r="CN105" i="8"/>
  <c r="S86" i="10"/>
  <c r="S91" i="11"/>
  <c r="S73" i="10"/>
  <c r="S55" i="10"/>
  <c r="BS58" i="8"/>
  <c r="BY58" i="8"/>
  <c r="BW58" i="8"/>
  <c r="BZ58" i="8"/>
  <c r="BV58" i="8"/>
  <c r="BU58" i="8"/>
  <c r="BQ58" i="8"/>
  <c r="BX58" i="8"/>
  <c r="CA58" i="8"/>
  <c r="BR58" i="8"/>
  <c r="BP58" i="8"/>
  <c r="BT58" i="8"/>
  <c r="S56" i="11"/>
  <c r="S47" i="10"/>
  <c r="X45" i="11"/>
  <c r="X47" i="11"/>
  <c r="X46" i="11"/>
  <c r="X43" i="11"/>
  <c r="X42" i="11"/>
  <c r="X61" i="11"/>
  <c r="X68" i="11"/>
  <c r="X58" i="11"/>
  <c r="X57" i="11"/>
  <c r="X51" i="11"/>
  <c r="X41" i="11"/>
  <c r="AF41" i="11" s="1"/>
  <c r="X52" i="11"/>
  <c r="X62" i="11"/>
  <c r="X48" i="11"/>
  <c r="Y48" i="11" s="1"/>
  <c r="Z48" i="11" s="1"/>
  <c r="H49" i="1" s="1"/>
  <c r="U49" i="1" s="1"/>
  <c r="S34" i="10"/>
  <c r="Y32" i="1"/>
  <c r="AA32" i="1"/>
  <c r="S28" i="10"/>
  <c r="BR29" i="8"/>
  <c r="BU29" i="8"/>
  <c r="BV29" i="8"/>
  <c r="BQ29" i="8"/>
  <c r="BS29" i="8"/>
  <c r="BP29" i="8"/>
  <c r="BY29" i="8"/>
  <c r="BT29" i="8"/>
  <c r="BZ29" i="8"/>
  <c r="CA29" i="8"/>
  <c r="BW29" i="8"/>
  <c r="BX29" i="8"/>
  <c r="S26" i="11"/>
  <c r="Y22" i="1"/>
  <c r="AA22" i="1"/>
  <c r="G6" i="10"/>
  <c r="P10" i="1"/>
  <c r="U10" i="1" s="1"/>
  <c r="BM11" i="8"/>
  <c r="I6" i="11"/>
  <c r="BC11" i="8"/>
  <c r="BL11" i="8"/>
  <c r="G6" i="11"/>
  <c r="BI11" i="8"/>
  <c r="BN11" i="8"/>
  <c r="Z11" i="8"/>
  <c r="Q6" i="11"/>
  <c r="Q6" i="10"/>
  <c r="J6" i="10"/>
  <c r="U11" i="8"/>
  <c r="O6" i="11"/>
  <c r="I6" i="10"/>
  <c r="P11" i="8"/>
  <c r="X11" i="8"/>
  <c r="K6" i="10"/>
  <c r="O11" i="8"/>
  <c r="AB11" i="8" s="1"/>
  <c r="AO11" i="8" s="1"/>
  <c r="W11" i="8"/>
  <c r="R6" i="10"/>
  <c r="M6" i="10"/>
  <c r="L6" i="10"/>
  <c r="L6" i="11"/>
  <c r="Q11" i="8"/>
  <c r="V11" i="8"/>
  <c r="N6" i="10"/>
  <c r="H6" i="10"/>
  <c r="P6" i="10"/>
  <c r="P6" i="11"/>
  <c r="BD11" i="8"/>
  <c r="O6" i="10"/>
  <c r="R6" i="11"/>
  <c r="M6" i="11"/>
  <c r="T11" i="8"/>
  <c r="BH11" i="8"/>
  <c r="J6" i="11"/>
  <c r="S11" i="8"/>
  <c r="BK11" i="8"/>
  <c r="K6" i="11"/>
  <c r="R11" i="8"/>
  <c r="BJ11" i="8"/>
  <c r="H6" i="11"/>
  <c r="BG11" i="8"/>
  <c r="N6" i="11"/>
  <c r="BF11" i="8"/>
  <c r="BE11" i="8"/>
  <c r="Y11" i="8"/>
  <c r="H130" i="11"/>
  <c r="R124" i="10"/>
  <c r="BC129" i="8"/>
  <c r="T129" i="8"/>
  <c r="I124" i="10"/>
  <c r="BM129" i="8"/>
  <c r="Z129" i="8"/>
  <c r="S129" i="8"/>
  <c r="N130" i="11"/>
  <c r="BK129" i="8"/>
  <c r="L124" i="10"/>
  <c r="G130" i="11"/>
  <c r="U129" i="8"/>
  <c r="Q130" i="11"/>
  <c r="K124" i="10"/>
  <c r="BI129" i="8"/>
  <c r="L130" i="11"/>
  <c r="H124" i="10"/>
  <c r="BL129" i="8"/>
  <c r="O124" i="10"/>
  <c r="BE129" i="8"/>
  <c r="BG129" i="8"/>
  <c r="O130" i="11"/>
  <c r="R129" i="8"/>
  <c r="G124" i="10"/>
  <c r="J130" i="11"/>
  <c r="W129" i="8"/>
  <c r="V129" i="8"/>
  <c r="Q124" i="10"/>
  <c r="BD129" i="8"/>
  <c r="Y129" i="8"/>
  <c r="P124" i="10"/>
  <c r="P130" i="11"/>
  <c r="O129" i="8"/>
  <c r="BN129" i="8"/>
  <c r="P129" i="8"/>
  <c r="M124" i="10"/>
  <c r="BH129" i="8"/>
  <c r="K130" i="11"/>
  <c r="BJ129" i="8"/>
  <c r="I130" i="11"/>
  <c r="M130" i="11"/>
  <c r="Q129" i="8"/>
  <c r="J124" i="10"/>
  <c r="X129" i="8"/>
  <c r="BF129" i="8"/>
  <c r="N124" i="10"/>
  <c r="R130" i="11"/>
  <c r="CC114" i="8"/>
  <c r="CF114" i="8"/>
  <c r="CN114" i="8"/>
  <c r="CJ114" i="8"/>
  <c r="S107" i="10"/>
  <c r="S103" i="10"/>
  <c r="BQ108" i="8"/>
  <c r="BW108" i="8"/>
  <c r="BT108" i="8"/>
  <c r="CA108" i="8"/>
  <c r="BY108" i="8"/>
  <c r="BP108" i="8"/>
  <c r="BS108" i="8"/>
  <c r="BV108" i="8"/>
  <c r="BX108" i="8"/>
  <c r="BZ108" i="8"/>
  <c r="BR108" i="8"/>
  <c r="BU108" i="8"/>
  <c r="CF106" i="8"/>
  <c r="CG106" i="8"/>
  <c r="CC106" i="8"/>
  <c r="AE106" i="8"/>
  <c r="AF106" i="8"/>
  <c r="AH106" i="8"/>
  <c r="AJ106" i="8"/>
  <c r="AG106" i="8"/>
  <c r="AC106" i="8"/>
  <c r="AM106" i="8"/>
  <c r="AK106" i="8"/>
  <c r="AI106" i="8"/>
  <c r="AD106" i="8"/>
  <c r="AB106" i="8"/>
  <c r="AO106" i="8" s="1"/>
  <c r="AL106" i="8"/>
  <c r="W132" i="11"/>
  <c r="AG15" i="11"/>
  <c r="AH15" i="11" s="1"/>
  <c r="I18" i="1" s="1"/>
  <c r="AG16" i="11"/>
  <c r="AH16" i="11" s="1"/>
  <c r="I19" i="1" s="1"/>
  <c r="Y16" i="11"/>
  <c r="Z16" i="11" s="1"/>
  <c r="H19" i="1" s="1"/>
  <c r="U19" i="1" s="1"/>
  <c r="Y15" i="11"/>
  <c r="Z15" i="11" s="1"/>
  <c r="H18" i="1" s="1"/>
  <c r="U18" i="1" s="1"/>
  <c r="S92" i="11"/>
  <c r="S87" i="10"/>
  <c r="V96" i="11"/>
  <c r="AE75" i="8"/>
  <c r="AK75" i="8"/>
  <c r="AF75" i="8"/>
  <c r="AL75" i="8"/>
  <c r="AG75" i="8"/>
  <c r="AM75" i="8"/>
  <c r="AJ75" i="8"/>
  <c r="AH75" i="8"/>
  <c r="AB75" i="8"/>
  <c r="AO75" i="8" s="1"/>
  <c r="AI75" i="8"/>
  <c r="AD75" i="8"/>
  <c r="AC75" i="8"/>
  <c r="CM75" i="8"/>
  <c r="CE75" i="8"/>
  <c r="CD75" i="8"/>
  <c r="CJ75" i="8"/>
  <c r="CI75" i="8"/>
  <c r="CN75" i="8"/>
  <c r="CC75" i="8"/>
  <c r="CK75" i="8"/>
  <c r="CL75" i="8"/>
  <c r="CH75" i="8"/>
  <c r="CF75" i="8"/>
  <c r="CG75" i="8"/>
  <c r="S68" i="10"/>
  <c r="S63" i="10"/>
  <c r="BP66" i="8"/>
  <c r="CA66" i="8"/>
  <c r="BW66" i="8"/>
  <c r="BS66" i="8"/>
  <c r="BR66" i="8"/>
  <c r="BX66" i="8"/>
  <c r="BT66" i="8"/>
  <c r="BZ66" i="8"/>
  <c r="BQ66" i="8"/>
  <c r="BY66" i="8"/>
  <c r="BV66" i="8"/>
  <c r="BU66" i="8"/>
  <c r="S61" i="10"/>
  <c r="BY34" i="8"/>
  <c r="BR34" i="8"/>
  <c r="BU34" i="8"/>
  <c r="BP34" i="8"/>
  <c r="BQ34" i="8"/>
  <c r="CA34" i="8"/>
  <c r="BT34" i="8"/>
  <c r="BZ34" i="8"/>
  <c r="BX34" i="8"/>
  <c r="BW34" i="8"/>
  <c r="BV34" i="8"/>
  <c r="BS34" i="8"/>
  <c r="Y29" i="1"/>
  <c r="AA29" i="1"/>
  <c r="BT30" i="8"/>
  <c r="BR30" i="8"/>
  <c r="BP30" i="8"/>
  <c r="BQ30" i="8"/>
  <c r="BX30" i="8"/>
  <c r="BU30" i="8"/>
  <c r="CA30" i="8"/>
  <c r="BW30" i="8"/>
  <c r="BS30" i="8"/>
  <c r="BY30" i="8"/>
  <c r="BZ30" i="8"/>
  <c r="BV30" i="8"/>
  <c r="S16" i="11"/>
  <c r="S15" i="10"/>
  <c r="Y19" i="1"/>
  <c r="AA19" i="1"/>
  <c r="BW113" i="8"/>
  <c r="BZ113" i="8"/>
  <c r="BX113" i="8"/>
  <c r="BY113" i="8"/>
  <c r="BR113" i="8"/>
  <c r="BU113" i="8"/>
  <c r="BT113" i="8"/>
  <c r="BQ113" i="8"/>
  <c r="BP113" i="8"/>
  <c r="CA113" i="8"/>
  <c r="BS113" i="8"/>
  <c r="BV113" i="8"/>
  <c r="BR109" i="8"/>
  <c r="BP109" i="8"/>
  <c r="BW109" i="8"/>
  <c r="BZ109" i="8"/>
  <c r="BQ109" i="8"/>
  <c r="BT109" i="8"/>
  <c r="BV109" i="8"/>
  <c r="BU109" i="8"/>
  <c r="BS109" i="8"/>
  <c r="CA109" i="8"/>
  <c r="BY109" i="8"/>
  <c r="BX109" i="8"/>
  <c r="BW105" i="8"/>
  <c r="BX105" i="8"/>
  <c r="BV105" i="8"/>
  <c r="BU105" i="8"/>
  <c r="CA105" i="8"/>
  <c r="BP105" i="8"/>
  <c r="BY105" i="8"/>
  <c r="BR105" i="8"/>
  <c r="BS105" i="8"/>
  <c r="BQ105" i="8"/>
  <c r="BZ105" i="8"/>
  <c r="BT105" i="8"/>
  <c r="S102" i="11"/>
  <c r="S51" i="11"/>
  <c r="S46" i="10"/>
  <c r="S38" i="10"/>
  <c r="S39" i="11"/>
  <c r="BU114" i="8"/>
  <c r="CA114" i="8"/>
  <c r="BS114" i="8"/>
  <c r="BX114" i="8"/>
  <c r="BQ114" i="8"/>
  <c r="BV114" i="8"/>
  <c r="BT114" i="8"/>
  <c r="BW114" i="8"/>
  <c r="BY114" i="8"/>
  <c r="BP114" i="8"/>
  <c r="BZ114" i="8"/>
  <c r="BR114" i="8"/>
  <c r="BX110" i="8"/>
  <c r="BQ110" i="8"/>
  <c r="BW110" i="8"/>
  <c r="BV110" i="8"/>
  <c r="BS110" i="8"/>
  <c r="BP110" i="8"/>
  <c r="BR110" i="8"/>
  <c r="BZ110" i="8"/>
  <c r="BY110" i="8"/>
  <c r="BT110" i="8"/>
  <c r="BU110" i="8"/>
  <c r="CA110" i="8"/>
  <c r="CH96" i="8"/>
  <c r="CM96" i="8"/>
  <c r="CL96" i="8"/>
  <c r="CF96" i="8"/>
  <c r="F96" i="8"/>
  <c r="CC96" i="8"/>
  <c r="CG96" i="8"/>
  <c r="CD96" i="8"/>
  <c r="CK96" i="8"/>
  <c r="CE96" i="8"/>
  <c r="CI96" i="8"/>
  <c r="CJ96" i="8"/>
  <c r="CN96" i="8"/>
  <c r="S90" i="11"/>
  <c r="S75" i="11"/>
  <c r="BS70" i="8"/>
  <c r="BW70" i="8"/>
  <c r="CA70" i="8"/>
  <c r="BR70" i="8"/>
  <c r="BV70" i="8"/>
  <c r="BT70" i="8"/>
  <c r="BQ70" i="8"/>
  <c r="BX70" i="8"/>
  <c r="BU70" i="8"/>
  <c r="BP70" i="8"/>
  <c r="BY70" i="8"/>
  <c r="BZ70" i="8"/>
  <c r="S53" i="11"/>
  <c r="BZ53" i="8"/>
  <c r="CA53" i="8"/>
  <c r="BP53" i="8"/>
  <c r="BX53" i="8"/>
  <c r="BY53" i="8"/>
  <c r="BW53" i="8"/>
  <c r="BQ53" i="8"/>
  <c r="BU53" i="8"/>
  <c r="BR53" i="8"/>
  <c r="BT53" i="8"/>
  <c r="BV53" i="8"/>
  <c r="BS53" i="8"/>
  <c r="S32" i="11"/>
  <c r="S26" i="10"/>
  <c r="J28" i="1"/>
  <c r="F29" i="8"/>
  <c r="CD29" i="8"/>
  <c r="CN29" i="8"/>
  <c r="CH29" i="8"/>
  <c r="CM29" i="8"/>
  <c r="CK29" i="8"/>
  <c r="CJ29" i="8"/>
  <c r="CF29" i="8"/>
  <c r="CE29" i="8"/>
  <c r="CC29" i="8"/>
  <c r="CI29" i="8"/>
  <c r="CL29" i="8"/>
  <c r="CG29" i="8"/>
  <c r="Y26" i="1"/>
  <c r="AA26" i="1"/>
  <c r="S99" i="11"/>
  <c r="AG65" i="11"/>
  <c r="AH65" i="11" s="1"/>
  <c r="I66" i="1" s="1"/>
  <c r="AG54" i="11"/>
  <c r="AH54" i="11" s="1"/>
  <c r="I55" i="1" s="1"/>
  <c r="AG63" i="11"/>
  <c r="AH63" i="11" s="1"/>
  <c r="I64" i="1" s="1"/>
  <c r="AG56" i="11"/>
  <c r="AH56" i="11" s="1"/>
  <c r="I57" i="1" s="1"/>
  <c r="AG66" i="11"/>
  <c r="AH66" i="11" s="1"/>
  <c r="I67" i="1" s="1"/>
  <c r="AG67" i="11"/>
  <c r="AH67" i="11" s="1"/>
  <c r="I68" i="1" s="1"/>
  <c r="AG49" i="11"/>
  <c r="AH49" i="11" s="1"/>
  <c r="I50" i="1" s="1"/>
  <c r="AG64" i="11"/>
  <c r="AH64" i="11" s="1"/>
  <c r="I65" i="1" s="1"/>
  <c r="AG55" i="11"/>
  <c r="AH55" i="11" s="1"/>
  <c r="I56" i="1" s="1"/>
  <c r="AG60" i="11"/>
  <c r="AH60" i="11" s="1"/>
  <c r="I61" i="1" s="1"/>
  <c r="AG53" i="11"/>
  <c r="AH53" i="11" s="1"/>
  <c r="I54" i="1" s="1"/>
  <c r="AG50" i="11"/>
  <c r="AH50" i="11" s="1"/>
  <c r="I51" i="1" s="1"/>
  <c r="AG59" i="11"/>
  <c r="AH59" i="11" s="1"/>
  <c r="I60" i="1" s="1"/>
  <c r="AG48" i="11"/>
  <c r="AH48" i="11" s="1"/>
  <c r="I49" i="1" s="1"/>
  <c r="BR74" i="8"/>
  <c r="BY74" i="8"/>
  <c r="BP74" i="8"/>
  <c r="BQ74" i="8"/>
  <c r="BW74" i="8"/>
  <c r="CA74" i="8"/>
  <c r="BT74" i="8"/>
  <c r="BV74" i="8"/>
  <c r="BX74" i="8"/>
  <c r="BZ74" i="8"/>
  <c r="BU74" i="8"/>
  <c r="BS74" i="8"/>
  <c r="BS67" i="8"/>
  <c r="BW67" i="8"/>
  <c r="BV67" i="8"/>
  <c r="BX67" i="8"/>
  <c r="BQ67" i="8"/>
  <c r="BT67" i="8"/>
  <c r="BP67" i="8"/>
  <c r="BR67" i="8"/>
  <c r="CA67" i="8"/>
  <c r="BU67" i="8"/>
  <c r="BY67" i="8"/>
  <c r="BZ67" i="8"/>
  <c r="S29" i="11"/>
  <c r="BP32" i="8"/>
  <c r="CA32" i="8"/>
  <c r="BY32" i="8"/>
  <c r="BT32" i="8"/>
  <c r="BZ32" i="8"/>
  <c r="BQ32" i="8"/>
  <c r="BW32" i="8"/>
  <c r="BR32" i="8"/>
  <c r="BV32" i="8"/>
  <c r="BU32" i="8"/>
  <c r="BS32" i="8"/>
  <c r="BX32" i="8"/>
  <c r="S23" i="10"/>
  <c r="S17" i="10"/>
  <c r="BX18" i="8"/>
  <c r="BW18" i="8"/>
  <c r="BQ18" i="8"/>
  <c r="BZ18" i="8"/>
  <c r="BV18" i="8"/>
  <c r="BY18" i="8"/>
  <c r="BP18" i="8"/>
  <c r="BR18" i="8"/>
  <c r="CA18" i="8"/>
  <c r="BT18" i="8"/>
  <c r="BS18" i="8"/>
  <c r="BU18" i="8"/>
  <c r="X11" i="11"/>
  <c r="AF11" i="11" s="1"/>
  <c r="CF119" i="8"/>
  <c r="CM119" i="8"/>
  <c r="CE119" i="8"/>
  <c r="S110" i="10"/>
  <c r="CN113" i="8"/>
  <c r="CM113" i="8"/>
  <c r="CE113" i="8"/>
  <c r="S106" i="10"/>
  <c r="CK109" i="8"/>
  <c r="CJ109" i="8"/>
  <c r="CN109" i="8"/>
  <c r="AB109" i="8"/>
  <c r="AO109" i="8" s="1"/>
  <c r="AJ109" i="8"/>
  <c r="AE109" i="8"/>
  <c r="AG109" i="8"/>
  <c r="AM109" i="8"/>
  <c r="AC109" i="8"/>
  <c r="AL109" i="8"/>
  <c r="AI109" i="8"/>
  <c r="AD109" i="8"/>
  <c r="AK109" i="8"/>
  <c r="AF109" i="8"/>
  <c r="AH109" i="8"/>
  <c r="S108" i="11"/>
  <c r="CM105" i="8"/>
  <c r="CI105" i="8"/>
  <c r="CJ105" i="8"/>
  <c r="BP103" i="8"/>
  <c r="BV103" i="8"/>
  <c r="BZ103" i="8"/>
  <c r="BQ103" i="8"/>
  <c r="BX103" i="8"/>
  <c r="BT103" i="8"/>
  <c r="BU103" i="8"/>
  <c r="BS103" i="8"/>
  <c r="BY103" i="8"/>
  <c r="BW103" i="8"/>
  <c r="CA103" i="8"/>
  <c r="BR103" i="8"/>
  <c r="F101" i="8"/>
  <c r="CJ101" i="8"/>
  <c r="CC101" i="8"/>
  <c r="CN101" i="8"/>
  <c r="CI101" i="8"/>
  <c r="CL101" i="8"/>
  <c r="CE101" i="8"/>
  <c r="CM101" i="8"/>
  <c r="CD101" i="8"/>
  <c r="CG101" i="8"/>
  <c r="CF101" i="8"/>
  <c r="CK101" i="8"/>
  <c r="CH101" i="8"/>
  <c r="BW99" i="8"/>
  <c r="BT99" i="8"/>
  <c r="BZ99" i="8"/>
  <c r="BS99" i="8"/>
  <c r="BX99" i="8"/>
  <c r="BP99" i="8"/>
  <c r="BY99" i="8"/>
  <c r="BQ99" i="8"/>
  <c r="BR99" i="8"/>
  <c r="BV99" i="8"/>
  <c r="BU99" i="8"/>
  <c r="CA99" i="8"/>
  <c r="AE132" i="11"/>
  <c r="S88" i="10"/>
  <c r="BU93" i="8"/>
  <c r="BX93" i="8"/>
  <c r="BS93" i="8"/>
  <c r="BW93" i="8"/>
  <c r="BP93" i="8"/>
  <c r="BT93" i="8"/>
  <c r="BV93" i="8"/>
  <c r="CA93" i="8"/>
  <c r="BR93" i="8"/>
  <c r="BQ93" i="8"/>
  <c r="BY93" i="8"/>
  <c r="BZ93" i="8"/>
  <c r="CD93" i="8"/>
  <c r="CK93" i="8"/>
  <c r="CG93" i="8"/>
  <c r="CF93" i="8"/>
  <c r="CN93" i="8"/>
  <c r="CC93" i="8"/>
  <c r="CL93" i="8"/>
  <c r="CM93" i="8"/>
  <c r="CE93" i="8"/>
  <c r="CH93" i="8"/>
  <c r="CI93" i="8"/>
  <c r="CJ93" i="8"/>
  <c r="BP62" i="8"/>
  <c r="BV62" i="8"/>
  <c r="BX62" i="8"/>
  <c r="CA62" i="8"/>
  <c r="BY62" i="8"/>
  <c r="BR62" i="8"/>
  <c r="BU62" i="8"/>
  <c r="BT62" i="8"/>
  <c r="BW62" i="8"/>
  <c r="BZ62" i="8"/>
  <c r="BQ62" i="8"/>
  <c r="BS62" i="8"/>
  <c r="S60" i="11"/>
  <c r="BQ56" i="8"/>
  <c r="BV56" i="8"/>
  <c r="CA56" i="8"/>
  <c r="BU56" i="8"/>
  <c r="BY56" i="8"/>
  <c r="BT56" i="8"/>
  <c r="BS56" i="8"/>
  <c r="BX56" i="8"/>
  <c r="BW56" i="8"/>
  <c r="BR56" i="8"/>
  <c r="BZ56" i="8"/>
  <c r="BP56" i="8"/>
  <c r="S51" i="10"/>
  <c r="BV54" i="8"/>
  <c r="BX54" i="8"/>
  <c r="BW54" i="8"/>
  <c r="BU54" i="8"/>
  <c r="BS54" i="8"/>
  <c r="BT54" i="8"/>
  <c r="BZ54" i="8"/>
  <c r="BP54" i="8"/>
  <c r="BR54" i="8"/>
  <c r="BQ54" i="8"/>
  <c r="CA54" i="8"/>
  <c r="BY54" i="8"/>
  <c r="BR52" i="8"/>
  <c r="BP52" i="8"/>
  <c r="BX52" i="8"/>
  <c r="BU52" i="8"/>
  <c r="BW52" i="8"/>
  <c r="BQ52" i="8"/>
  <c r="CA52" i="8"/>
  <c r="BS52" i="8"/>
  <c r="BZ52" i="8"/>
  <c r="BT52" i="8"/>
  <c r="BV52" i="8"/>
  <c r="BY52" i="8"/>
  <c r="S45" i="10"/>
  <c r="J40" i="1"/>
  <c r="F41" i="8"/>
  <c r="CI41" i="8"/>
  <c r="CC41" i="8"/>
  <c r="CF41" i="8"/>
  <c r="CD41" i="8"/>
  <c r="CK41" i="8"/>
  <c r="CE41" i="8"/>
  <c r="CL41" i="8"/>
  <c r="CN41" i="8"/>
  <c r="CM41" i="8"/>
  <c r="CJ41" i="8"/>
  <c r="CH41" i="8"/>
  <c r="CG41" i="8"/>
  <c r="Y38" i="1"/>
  <c r="AA38" i="1"/>
  <c r="Y28" i="1"/>
  <c r="AA28" i="1"/>
  <c r="Y24" i="1"/>
  <c r="AA24" i="1"/>
  <c r="BR23" i="8"/>
  <c r="BS23" i="8"/>
  <c r="BW23" i="8"/>
  <c r="BP23" i="8"/>
  <c r="CA23" i="8"/>
  <c r="BV23" i="8"/>
  <c r="BQ23" i="8"/>
  <c r="BU23" i="8"/>
  <c r="BT23" i="8"/>
  <c r="BZ23" i="8"/>
  <c r="BY23" i="8"/>
  <c r="BX23" i="8"/>
  <c r="S14" i="10"/>
  <c r="BS15" i="8"/>
  <c r="BU15" i="8"/>
  <c r="BZ15" i="8"/>
  <c r="BR15" i="8"/>
  <c r="BT15" i="8"/>
  <c r="BW15" i="8"/>
  <c r="BQ15" i="8"/>
  <c r="CA15" i="8"/>
  <c r="BP15" i="8"/>
  <c r="BX15" i="8"/>
  <c r="BV15" i="8"/>
  <c r="BY15" i="8"/>
  <c r="S10" i="11"/>
  <c r="I9" i="1"/>
  <c r="S125" i="8"/>
  <c r="BE125" i="8"/>
  <c r="BH125" i="8"/>
  <c r="L120" i="10"/>
  <c r="J120" i="10"/>
  <c r="T125" i="8"/>
  <c r="R120" i="10"/>
  <c r="K126" i="11"/>
  <c r="M126" i="11"/>
  <c r="J126" i="11"/>
  <c r="BM125" i="8"/>
  <c r="N126" i="11"/>
  <c r="U125" i="8"/>
  <c r="M120" i="10"/>
  <c r="Z125" i="8"/>
  <c r="H126" i="11"/>
  <c r="BI125" i="8"/>
  <c r="V125" i="8"/>
  <c r="BN125" i="8"/>
  <c r="O120" i="10"/>
  <c r="I120" i="10"/>
  <c r="BJ125" i="8"/>
  <c r="BF125" i="8"/>
  <c r="R126" i="11"/>
  <c r="G126" i="11"/>
  <c r="Q126" i="11"/>
  <c r="L126" i="11"/>
  <c r="H120" i="10"/>
  <c r="BD125" i="8"/>
  <c r="BK125" i="8"/>
  <c r="BC125" i="8"/>
  <c r="O125" i="8"/>
  <c r="AB125" i="8" s="1"/>
  <c r="AO125" i="8" s="1"/>
  <c r="P126" i="11"/>
  <c r="G120" i="10"/>
  <c r="R125" i="8"/>
  <c r="W125" i="8"/>
  <c r="P125" i="8"/>
  <c r="Y125" i="8"/>
  <c r="Q125" i="8"/>
  <c r="I126" i="11"/>
  <c r="X125" i="8"/>
  <c r="BL125" i="8"/>
  <c r="O126" i="11"/>
  <c r="Q120" i="10"/>
  <c r="BG125" i="8"/>
  <c r="N120" i="10"/>
  <c r="K120" i="10"/>
  <c r="P120" i="10"/>
  <c r="BT116" i="8"/>
  <c r="BV116" i="8"/>
  <c r="BQ116" i="8"/>
  <c r="BZ116" i="8"/>
  <c r="BW116" i="8"/>
  <c r="BX116" i="8"/>
  <c r="BY116" i="8"/>
  <c r="BU116" i="8"/>
  <c r="CA116" i="8"/>
  <c r="BP116" i="8"/>
  <c r="BR116" i="8"/>
  <c r="BS116" i="8"/>
  <c r="CG114" i="8"/>
  <c r="CI114" i="8"/>
  <c r="CA112" i="8"/>
  <c r="BY112" i="8"/>
  <c r="BP112" i="8"/>
  <c r="BW112" i="8"/>
  <c r="BT112" i="8"/>
  <c r="BZ112" i="8"/>
  <c r="BQ112" i="8"/>
  <c r="BX112" i="8"/>
  <c r="BS112" i="8"/>
  <c r="BV112" i="8"/>
  <c r="BR112" i="8"/>
  <c r="BU112" i="8"/>
  <c r="S113" i="11"/>
  <c r="CG110" i="8"/>
  <c r="CJ110" i="8"/>
  <c r="CH110" i="8"/>
  <c r="CI106" i="8"/>
  <c r="CL106" i="8"/>
  <c r="CK106" i="8"/>
  <c r="BT104" i="8"/>
  <c r="BQ104" i="8"/>
  <c r="BU104" i="8"/>
  <c r="BS104" i="8"/>
  <c r="CA104" i="8"/>
  <c r="BV104" i="8"/>
  <c r="BY104" i="8"/>
  <c r="BP104" i="8"/>
  <c r="BW104" i="8"/>
  <c r="BX104" i="8"/>
  <c r="BZ104" i="8"/>
  <c r="BR104" i="8"/>
  <c r="S105" i="11"/>
  <c r="CI102" i="8"/>
  <c r="CK102" i="8"/>
  <c r="CC102" i="8"/>
  <c r="BV100" i="8"/>
  <c r="BR100" i="8"/>
  <c r="BX100" i="8"/>
  <c r="BZ100" i="8"/>
  <c r="BU100" i="8"/>
  <c r="BP100" i="8"/>
  <c r="BT100" i="8"/>
  <c r="BW100" i="8"/>
  <c r="BS100" i="8"/>
  <c r="CA100" i="8"/>
  <c r="BQ100" i="8"/>
  <c r="BY100" i="8"/>
  <c r="S101" i="11"/>
  <c r="CG98" i="8"/>
  <c r="CC98" i="8"/>
  <c r="CL98" i="8"/>
  <c r="CH98" i="8"/>
  <c r="F98" i="8"/>
  <c r="CE98" i="8"/>
  <c r="CK98" i="8"/>
  <c r="CD98" i="8"/>
  <c r="CF98" i="8"/>
  <c r="CI98" i="8"/>
  <c r="CJ98" i="8"/>
  <c r="CM98" i="8"/>
  <c r="CN98" i="8"/>
  <c r="F90" i="8"/>
  <c r="CD90" i="8"/>
  <c r="CN90" i="8"/>
  <c r="CH90" i="8"/>
  <c r="CC90" i="8"/>
  <c r="CI90" i="8"/>
  <c r="CG90" i="8"/>
  <c r="CL90" i="8"/>
  <c r="CF90" i="8"/>
  <c r="CM90" i="8"/>
  <c r="CK90" i="8"/>
  <c r="CE90" i="8"/>
  <c r="CJ90" i="8"/>
  <c r="S83" i="11"/>
  <c r="S79" i="10"/>
  <c r="S76" i="11"/>
  <c r="S74" i="11"/>
  <c r="S71" i="11"/>
  <c r="CN73" i="8"/>
  <c r="CL73" i="8"/>
  <c r="CD73" i="8"/>
  <c r="CM73" i="8"/>
  <c r="CC73" i="8"/>
  <c r="CF73" i="8"/>
  <c r="CK73" i="8"/>
  <c r="CI73" i="8"/>
  <c r="CJ73" i="8"/>
  <c r="CE73" i="8"/>
  <c r="CH73" i="8"/>
  <c r="CG73" i="8"/>
  <c r="S69" i="11"/>
  <c r="BT71" i="8"/>
  <c r="BY71" i="8"/>
  <c r="BV71" i="8"/>
  <c r="BW71" i="8"/>
  <c r="BU71" i="8"/>
  <c r="BP71" i="8"/>
  <c r="BS71" i="8"/>
  <c r="BR71" i="8"/>
  <c r="BZ71" i="8"/>
  <c r="BQ71" i="8"/>
  <c r="BX71" i="8"/>
  <c r="CA71" i="8"/>
  <c r="S59" i="10"/>
  <c r="F42" i="8"/>
  <c r="CM42" i="8"/>
  <c r="CC42" i="8"/>
  <c r="CL42" i="8"/>
  <c r="CE42" i="8"/>
  <c r="CN42" i="8"/>
  <c r="CF42" i="8"/>
  <c r="CH42" i="8"/>
  <c r="CD42" i="8"/>
  <c r="CK42" i="8"/>
  <c r="J41" i="1"/>
  <c r="CJ42" i="8"/>
  <c r="CI42" i="8"/>
  <c r="CG42" i="8"/>
  <c r="S31" i="10"/>
  <c r="S33" i="11"/>
  <c r="F28" i="8"/>
  <c r="CK28" i="8"/>
  <c r="CE28" i="8"/>
  <c r="CF28" i="8"/>
  <c r="CC28" i="8"/>
  <c r="J27" i="1"/>
  <c r="CL28" i="8"/>
  <c r="CM28" i="8"/>
  <c r="CG28" i="8"/>
  <c r="CI28" i="8"/>
  <c r="CH28" i="8"/>
  <c r="CJ28" i="8"/>
  <c r="CD28" i="8"/>
  <c r="CN28" i="8"/>
  <c r="S22" i="11"/>
  <c r="Y25" i="1"/>
  <c r="AA25" i="1"/>
  <c r="BQ20" i="8"/>
  <c r="BU20" i="8"/>
  <c r="BZ20" i="8"/>
  <c r="BW20" i="8"/>
  <c r="CA20" i="8"/>
  <c r="BR20" i="8"/>
  <c r="BS20" i="8"/>
  <c r="BT20" i="8"/>
  <c r="BY20" i="8"/>
  <c r="BX20" i="8"/>
  <c r="BP20" i="8"/>
  <c r="BV20" i="8"/>
  <c r="R121" i="10"/>
  <c r="P121" i="10"/>
  <c r="G127" i="11"/>
  <c r="N127" i="11"/>
  <c r="O121" i="10"/>
  <c r="L121" i="10"/>
  <c r="K127" i="11"/>
  <c r="J127" i="11"/>
  <c r="T126" i="8"/>
  <c r="BM126" i="8"/>
  <c r="I121" i="10"/>
  <c r="BD126" i="8"/>
  <c r="S126" i="8"/>
  <c r="U126" i="8"/>
  <c r="H121" i="10"/>
  <c r="N121" i="10"/>
  <c r="R126" i="8"/>
  <c r="BH126" i="8"/>
  <c r="M121" i="10"/>
  <c r="Q126" i="8"/>
  <c r="BJ126" i="8"/>
  <c r="H127" i="11"/>
  <c r="BN126" i="8"/>
  <c r="W126" i="8"/>
  <c r="P127" i="11"/>
  <c r="G121" i="10"/>
  <c r="BG126" i="8"/>
  <c r="BI126" i="8"/>
  <c r="M127" i="11"/>
  <c r="Y126" i="8"/>
  <c r="Q127" i="11"/>
  <c r="Z126" i="8"/>
  <c r="BF126" i="8"/>
  <c r="V126" i="8"/>
  <c r="I127" i="11"/>
  <c r="BL126" i="8"/>
  <c r="BC126" i="8"/>
  <c r="X126" i="8"/>
  <c r="O127" i="11"/>
  <c r="L127" i="11"/>
  <c r="K121" i="10"/>
  <c r="R127" i="11"/>
  <c r="O126" i="8"/>
  <c r="BE126" i="8"/>
  <c r="J121" i="10"/>
  <c r="BK126" i="8"/>
  <c r="P126" i="8"/>
  <c r="Q121" i="10"/>
  <c r="S114" i="11"/>
  <c r="S49" i="11"/>
  <c r="CO112" i="8"/>
  <c r="DE112" i="8" s="1"/>
  <c r="T111" i="1" s="1"/>
  <c r="S93" i="10"/>
  <c r="AB111" i="8"/>
  <c r="AO111" i="8" s="1"/>
  <c r="AI111" i="8"/>
  <c r="AM111" i="8"/>
  <c r="AC111" i="8"/>
  <c r="AD111" i="8"/>
  <c r="AE111" i="8"/>
  <c r="AK111" i="8"/>
  <c r="AJ111" i="8"/>
  <c r="AF111" i="8"/>
  <c r="AH111" i="8"/>
  <c r="AG111" i="8"/>
  <c r="AL111" i="8"/>
  <c r="CO103" i="8"/>
  <c r="DE103" i="8" s="1"/>
  <c r="T102" i="1" s="1"/>
  <c r="BX63" i="8"/>
  <c r="BV63" i="8"/>
  <c r="BQ63" i="8"/>
  <c r="BY63" i="8"/>
  <c r="BU63" i="8"/>
  <c r="BW63" i="8"/>
  <c r="BZ63" i="8"/>
  <c r="BT63" i="8"/>
  <c r="BR63" i="8"/>
  <c r="BP63" i="8"/>
  <c r="CA63" i="8"/>
  <c r="BS63" i="8"/>
  <c r="Y36" i="1"/>
  <c r="AA36" i="1"/>
  <c r="S28" i="11"/>
  <c r="S22" i="10"/>
  <c r="S17" i="11"/>
  <c r="S111" i="11"/>
  <c r="AG94" i="8"/>
  <c r="AB94" i="8"/>
  <c r="AO94" i="8" s="1"/>
  <c r="AJ94" i="8"/>
  <c r="AC94" i="8"/>
  <c r="AM94" i="8"/>
  <c r="AD94" i="8"/>
  <c r="AH94" i="8"/>
  <c r="AE94" i="8"/>
  <c r="AF94" i="8"/>
  <c r="AL94" i="8"/>
  <c r="AI94" i="8"/>
  <c r="AK94" i="8"/>
  <c r="S94" i="11"/>
  <c r="CK94" i="8"/>
  <c r="CF94" i="8"/>
  <c r="CC94" i="8"/>
  <c r="CD94" i="8"/>
  <c r="CG94" i="8"/>
  <c r="CI94" i="8"/>
  <c r="CL94" i="8"/>
  <c r="CH94" i="8"/>
  <c r="CM94" i="8"/>
  <c r="CE94" i="8"/>
  <c r="CN94" i="8"/>
  <c r="CJ94" i="8"/>
  <c r="S69" i="10"/>
  <c r="CG72" i="8"/>
  <c r="CH72" i="8"/>
  <c r="CF72" i="8"/>
  <c r="CJ72" i="8"/>
  <c r="CK72" i="8"/>
  <c r="CC72" i="8"/>
  <c r="CM72" i="8"/>
  <c r="CE72" i="8"/>
  <c r="CI72" i="8"/>
  <c r="CL72" i="8"/>
  <c r="CN72" i="8"/>
  <c r="CD72" i="8"/>
  <c r="S63" i="11"/>
  <c r="BQ65" i="8"/>
  <c r="BS65" i="8"/>
  <c r="BZ65" i="8"/>
  <c r="BW65" i="8"/>
  <c r="BV65" i="8"/>
  <c r="BP65" i="8"/>
  <c r="BU65" i="8"/>
  <c r="CA65" i="8"/>
  <c r="BX65" i="8"/>
  <c r="BY65" i="8"/>
  <c r="BR65" i="8"/>
  <c r="BT65" i="8"/>
  <c r="J123" i="10"/>
  <c r="M123" i="10"/>
  <c r="P123" i="10"/>
  <c r="O123" i="10"/>
  <c r="G123" i="10"/>
  <c r="O129" i="11"/>
  <c r="K123" i="10"/>
  <c r="BN128" i="8"/>
  <c r="BC128" i="8"/>
  <c r="BI128" i="8"/>
  <c r="H123" i="10"/>
  <c r="V128" i="8"/>
  <c r="P128" i="8"/>
  <c r="P129" i="11"/>
  <c r="BJ128" i="8"/>
  <c r="BH128" i="8"/>
  <c r="R128" i="8"/>
  <c r="O128" i="8"/>
  <c r="BM128" i="8"/>
  <c r="BL128" i="8"/>
  <c r="I123" i="10"/>
  <c r="L123" i="10"/>
  <c r="G129" i="11"/>
  <c r="N123" i="10"/>
  <c r="W128" i="8"/>
  <c r="BD128" i="8"/>
  <c r="X128" i="8"/>
  <c r="U128" i="8"/>
  <c r="BF128" i="8"/>
  <c r="BE128" i="8"/>
  <c r="Q129" i="11"/>
  <c r="BG128" i="8"/>
  <c r="K129" i="11"/>
  <c r="J129" i="11"/>
  <c r="BK128" i="8"/>
  <c r="N129" i="11"/>
  <c r="L129" i="11"/>
  <c r="T128" i="8"/>
  <c r="R129" i="11"/>
  <c r="I129" i="11"/>
  <c r="Y128" i="8"/>
  <c r="S128" i="8"/>
  <c r="M129" i="11"/>
  <c r="Q128" i="8"/>
  <c r="H129" i="11"/>
  <c r="R123" i="10"/>
  <c r="Q123" i="10"/>
  <c r="Z128" i="8"/>
  <c r="CK115" i="8"/>
  <c r="CM115" i="8"/>
  <c r="CH107" i="8"/>
  <c r="AB107" i="8"/>
  <c r="AO107" i="8" s="1"/>
  <c r="AG107" i="8"/>
  <c r="AK107" i="8"/>
  <c r="AC107" i="8"/>
  <c r="AI107" i="8"/>
  <c r="AJ107" i="8"/>
  <c r="AH107" i="8"/>
  <c r="AM107" i="8"/>
  <c r="AL107" i="8"/>
  <c r="AF107" i="8"/>
  <c r="AD107" i="8"/>
  <c r="AE107" i="8"/>
  <c r="S96" i="10"/>
  <c r="S54" i="10"/>
  <c r="S52" i="10"/>
  <c r="BT55" i="8"/>
  <c r="BW55" i="8"/>
  <c r="BP55" i="8"/>
  <c r="CA55" i="8"/>
  <c r="BU55" i="8"/>
  <c r="BY55" i="8"/>
  <c r="BS55" i="8"/>
  <c r="BV55" i="8"/>
  <c r="BX55" i="8"/>
  <c r="BR55" i="8"/>
  <c r="BQ55" i="8"/>
  <c r="BZ55" i="8"/>
  <c r="BT43" i="8"/>
  <c r="BQ43" i="8"/>
  <c r="BU43" i="8"/>
  <c r="BV43" i="8"/>
  <c r="BS43" i="8"/>
  <c r="BY43" i="8"/>
  <c r="BZ43" i="8"/>
  <c r="BP43" i="8"/>
  <c r="CA43" i="8"/>
  <c r="BW43" i="8"/>
  <c r="BX43" i="8"/>
  <c r="BR43" i="8"/>
  <c r="Y42" i="1"/>
  <c r="AA42" i="1"/>
  <c r="S41" i="11"/>
  <c r="S34" i="11"/>
  <c r="Y34" i="1"/>
  <c r="AA34" i="1"/>
  <c r="CA31" i="8"/>
  <c r="BP31" i="8"/>
  <c r="BS31" i="8"/>
  <c r="BW31" i="8"/>
  <c r="BR31" i="8"/>
  <c r="BQ31" i="8"/>
  <c r="BT31" i="8"/>
  <c r="BZ31" i="8"/>
  <c r="BY31" i="8"/>
  <c r="BX31" i="8"/>
  <c r="BV31" i="8"/>
  <c r="BU31" i="8"/>
  <c r="BZ27" i="8"/>
  <c r="BW27" i="8"/>
  <c r="BP27" i="8"/>
  <c r="CA27" i="8"/>
  <c r="BQ27" i="8"/>
  <c r="BU27" i="8"/>
  <c r="BR27" i="8"/>
  <c r="BT27" i="8"/>
  <c r="BX27" i="8"/>
  <c r="BV27" i="8"/>
  <c r="BS27" i="8"/>
  <c r="BY27" i="8"/>
  <c r="BW17" i="8"/>
  <c r="BU17" i="8"/>
  <c r="CA17" i="8"/>
  <c r="BZ17" i="8"/>
  <c r="BQ17" i="8"/>
  <c r="BY17" i="8"/>
  <c r="BS17" i="8"/>
  <c r="BV17" i="8"/>
  <c r="BX17" i="8"/>
  <c r="BP17" i="8"/>
  <c r="BT17" i="8"/>
  <c r="BR17" i="8"/>
  <c r="I8" i="10"/>
  <c r="S13" i="8"/>
  <c r="R8" i="10"/>
  <c r="K8" i="10"/>
  <c r="R13" i="8"/>
  <c r="N8" i="10"/>
  <c r="M8" i="10"/>
  <c r="BE13" i="8"/>
  <c r="W13" i="8"/>
  <c r="J8" i="11"/>
  <c r="BH13" i="8"/>
  <c r="X13" i="8"/>
  <c r="BG13" i="8"/>
  <c r="P8" i="11"/>
  <c r="R8" i="11"/>
  <c r="BF13" i="8"/>
  <c r="O8" i="10"/>
  <c r="P8" i="10"/>
  <c r="L8" i="10"/>
  <c r="Q13" i="8"/>
  <c r="Q8" i="10"/>
  <c r="G8" i="10"/>
  <c r="P13" i="8"/>
  <c r="V13" i="8"/>
  <c r="H8" i="11"/>
  <c r="BC13" i="8"/>
  <c r="BN13" i="8"/>
  <c r="G8" i="11"/>
  <c r="T13" i="8"/>
  <c r="BJ13" i="8"/>
  <c r="I8" i="11"/>
  <c r="O13" i="8"/>
  <c r="AB13" i="8" s="1"/>
  <c r="AO13" i="8" s="1"/>
  <c r="BK13" i="8"/>
  <c r="Y13" i="8"/>
  <c r="J8" i="10"/>
  <c r="Q8" i="11"/>
  <c r="N8" i="11"/>
  <c r="L8" i="11"/>
  <c r="BI13" i="8"/>
  <c r="O8" i="11"/>
  <c r="H8" i="10"/>
  <c r="BD13" i="8"/>
  <c r="BM13" i="8"/>
  <c r="M8" i="11"/>
  <c r="U13" i="8"/>
  <c r="Z13" i="8"/>
  <c r="K8" i="11"/>
  <c r="P12" i="1"/>
  <c r="U12" i="1" s="1"/>
  <c r="BL13" i="8"/>
  <c r="G122" i="10"/>
  <c r="Q122" i="10"/>
  <c r="BE127" i="8"/>
  <c r="H122" i="10"/>
  <c r="BD127" i="8"/>
  <c r="BJ127" i="8"/>
  <c r="R127" i="8"/>
  <c r="W127" i="8"/>
  <c r="S127" i="8"/>
  <c r="Z127" i="8"/>
  <c r="BF127" i="8"/>
  <c r="L122" i="10"/>
  <c r="BI127" i="8"/>
  <c r="V127" i="8"/>
  <c r="N122" i="10"/>
  <c r="Y127" i="8"/>
  <c r="BN127" i="8"/>
  <c r="I128" i="11"/>
  <c r="T127" i="8"/>
  <c r="P122" i="10"/>
  <c r="BC127" i="8"/>
  <c r="G128" i="11"/>
  <c r="K128" i="11"/>
  <c r="L128" i="11"/>
  <c r="O127" i="8"/>
  <c r="AB127" i="8" s="1"/>
  <c r="AO127" i="8" s="1"/>
  <c r="R128" i="11"/>
  <c r="P128" i="11"/>
  <c r="Q127" i="8"/>
  <c r="P127" i="8"/>
  <c r="BK127" i="8"/>
  <c r="O122" i="10"/>
  <c r="BG127" i="8"/>
  <c r="J122" i="10"/>
  <c r="Q128" i="11"/>
  <c r="M128" i="11"/>
  <c r="N128" i="11"/>
  <c r="M122" i="10"/>
  <c r="H128" i="11"/>
  <c r="I122" i="10"/>
  <c r="R122" i="10"/>
  <c r="K122" i="10"/>
  <c r="O128" i="11"/>
  <c r="BM127" i="8"/>
  <c r="U127" i="8"/>
  <c r="BL127" i="8"/>
  <c r="X127" i="8"/>
  <c r="BH127" i="8"/>
  <c r="J128" i="11"/>
  <c r="AK116" i="8"/>
  <c r="AC116" i="8"/>
  <c r="AD116" i="8"/>
  <c r="AB116" i="8"/>
  <c r="AO116" i="8" s="1"/>
  <c r="AG116" i="8"/>
  <c r="AM116" i="8"/>
  <c r="AF116" i="8"/>
  <c r="AJ116" i="8"/>
  <c r="AH116" i="8"/>
  <c r="AE116" i="8"/>
  <c r="AL116" i="8"/>
  <c r="AI116" i="8"/>
  <c r="S109" i="10"/>
  <c r="AD108" i="8"/>
  <c r="AH108" i="8"/>
  <c r="AC108" i="8"/>
  <c r="AL108" i="8"/>
  <c r="AI108" i="8"/>
  <c r="AG108" i="8"/>
  <c r="AF108" i="8"/>
  <c r="AM108" i="8"/>
  <c r="AB108" i="8"/>
  <c r="AO108" i="8" s="1"/>
  <c r="AK108" i="8"/>
  <c r="AJ108" i="8"/>
  <c r="AE108" i="8"/>
  <c r="BR106" i="8"/>
  <c r="BY106" i="8"/>
  <c r="BS106" i="8"/>
  <c r="BX106" i="8"/>
  <c r="BQ106" i="8"/>
  <c r="BV106" i="8"/>
  <c r="BW106" i="8"/>
  <c r="BU106" i="8"/>
  <c r="CA106" i="8"/>
  <c r="BT106" i="8"/>
  <c r="BZ106" i="8"/>
  <c r="BP106" i="8"/>
  <c r="CH100" i="8"/>
  <c r="F100" i="8"/>
  <c r="CJ100" i="8"/>
  <c r="CM100" i="8"/>
  <c r="CK100" i="8"/>
  <c r="CL100" i="8"/>
  <c r="CE100" i="8"/>
  <c r="CG100" i="8"/>
  <c r="CI100" i="8"/>
  <c r="CC100" i="8"/>
  <c r="CN100" i="8"/>
  <c r="CD100" i="8"/>
  <c r="CF100" i="8"/>
  <c r="F84" i="8"/>
  <c r="CL84" i="8"/>
  <c r="CH84" i="8"/>
  <c r="CE84" i="8"/>
  <c r="CC84" i="8"/>
  <c r="CK84" i="8"/>
  <c r="CM84" i="8"/>
  <c r="CI84" i="8"/>
  <c r="CN84" i="8"/>
  <c r="CG84" i="8"/>
  <c r="CJ84" i="8"/>
  <c r="CF84" i="8"/>
  <c r="CD84" i="8"/>
  <c r="AJ76" i="8"/>
  <c r="AC76" i="8"/>
  <c r="AK76" i="8"/>
  <c r="AG76" i="8"/>
  <c r="AM76" i="8"/>
  <c r="AF76" i="8"/>
  <c r="AI76" i="8"/>
  <c r="AD76" i="8"/>
  <c r="AL76" i="8"/>
  <c r="AB76" i="8"/>
  <c r="AO76" i="8" s="1"/>
  <c r="AH76" i="8"/>
  <c r="AE76" i="8"/>
  <c r="AM74" i="8"/>
  <c r="AF74" i="8"/>
  <c r="AL74" i="8"/>
  <c r="AD74" i="8"/>
  <c r="AH74" i="8"/>
  <c r="AG74" i="8"/>
  <c r="AC74" i="8"/>
  <c r="AB74" i="8"/>
  <c r="AO74" i="8" s="1"/>
  <c r="AJ74" i="8"/>
  <c r="AK74" i="8"/>
  <c r="AI74" i="8"/>
  <c r="AE74" i="8"/>
  <c r="S70" i="11"/>
  <c r="S65" i="11"/>
  <c r="S62" i="10"/>
  <c r="S37" i="10"/>
  <c r="S40" i="11"/>
  <c r="AD72" i="11"/>
  <c r="S33" i="10"/>
  <c r="BV24" i="8"/>
  <c r="BZ24" i="8"/>
  <c r="BR24" i="8"/>
  <c r="BT24" i="8"/>
  <c r="BY24" i="8"/>
  <c r="BQ24" i="8"/>
  <c r="BU24" i="8"/>
  <c r="BW24" i="8"/>
  <c r="CA24" i="8"/>
  <c r="BS24" i="8"/>
  <c r="BP24" i="8"/>
  <c r="BX24" i="8"/>
  <c r="S20" i="11"/>
  <c r="Y23" i="1"/>
  <c r="AA23" i="1"/>
  <c r="Y17" i="1"/>
  <c r="AA17" i="1"/>
  <c r="S13" i="11"/>
  <c r="J10" i="8"/>
  <c r="G131" i="8"/>
  <c r="CH119" i="8"/>
  <c r="CJ119" i="8"/>
  <c r="CI119" i="8"/>
  <c r="S116" i="11"/>
  <c r="CF113" i="8"/>
  <c r="CD113" i="8"/>
  <c r="S112" i="11"/>
  <c r="CG109" i="8"/>
  <c r="CE109" i="8"/>
  <c r="CD109" i="8"/>
  <c r="CK105" i="8"/>
  <c r="CG105" i="8"/>
  <c r="CC105" i="8"/>
  <c r="S98" i="10"/>
  <c r="Y85" i="11"/>
  <c r="Z85" i="11" s="1"/>
  <c r="H85" i="1" s="1"/>
  <c r="U85" i="1" s="1"/>
  <c r="Y82" i="11"/>
  <c r="Z82" i="11" s="1"/>
  <c r="H82" i="1" s="1"/>
  <c r="U82" i="1" s="1"/>
  <c r="S100" i="11"/>
  <c r="Y67" i="11"/>
  <c r="Z67" i="11" s="1"/>
  <c r="H68" i="1" s="1"/>
  <c r="U68" i="1" s="1"/>
  <c r="Y53" i="11"/>
  <c r="Z53" i="11" s="1"/>
  <c r="H54" i="1" s="1"/>
  <c r="U54" i="1" s="1"/>
  <c r="Y63" i="11"/>
  <c r="Z63" i="11" s="1"/>
  <c r="H64" i="1" s="1"/>
  <c r="U64" i="1" s="1"/>
  <c r="Y59" i="11"/>
  <c r="Z59" i="11" s="1"/>
  <c r="H60" i="1" s="1"/>
  <c r="U60" i="1" s="1"/>
  <c r="Y66" i="11"/>
  <c r="Z66" i="11" s="1"/>
  <c r="H67" i="1" s="1"/>
  <c r="U67" i="1" s="1"/>
  <c r="Y56" i="11"/>
  <c r="Z56" i="11" s="1"/>
  <c r="H57" i="1" s="1"/>
  <c r="U57" i="1" s="1"/>
  <c r="Y50" i="11"/>
  <c r="Z50" i="11" s="1"/>
  <c r="H51" i="1" s="1"/>
  <c r="U51" i="1" s="1"/>
  <c r="Y64" i="11"/>
  <c r="Z64" i="11" s="1"/>
  <c r="H65" i="1" s="1"/>
  <c r="U65" i="1" s="1"/>
  <c r="Y49" i="11"/>
  <c r="Z49" i="11" s="1"/>
  <c r="H50" i="1" s="1"/>
  <c r="U50" i="1" s="1"/>
  <c r="Y55" i="11"/>
  <c r="Z55" i="11" s="1"/>
  <c r="H56" i="1" s="1"/>
  <c r="U56" i="1" s="1"/>
  <c r="Y65" i="11"/>
  <c r="Z65" i="11" s="1"/>
  <c r="H66" i="1" s="1"/>
  <c r="U66" i="1" s="1"/>
  <c r="Y54" i="11"/>
  <c r="Z54" i="11" s="1"/>
  <c r="H55" i="1" s="1"/>
  <c r="U55" i="1" s="1"/>
  <c r="Y60" i="11"/>
  <c r="Z60" i="11" s="1"/>
  <c r="H61" i="1" s="1"/>
  <c r="U61" i="1" s="1"/>
  <c r="S90" i="10"/>
  <c r="BW91" i="8"/>
  <c r="BU91" i="8"/>
  <c r="BV91" i="8"/>
  <c r="BS91" i="8"/>
  <c r="BT91" i="8"/>
  <c r="BX91" i="8"/>
  <c r="BY91" i="8"/>
  <c r="CA91" i="8"/>
  <c r="BP91" i="8"/>
  <c r="BQ91" i="8"/>
  <c r="BR91" i="8"/>
  <c r="BZ91" i="8"/>
  <c r="F89" i="8"/>
  <c r="CH89" i="8"/>
  <c r="CG89" i="8"/>
  <c r="CE89" i="8"/>
  <c r="CN89" i="8"/>
  <c r="CD89" i="8"/>
  <c r="CL89" i="8"/>
  <c r="CJ89" i="8"/>
  <c r="CF89" i="8"/>
  <c r="CC89" i="8"/>
  <c r="CM89" i="8"/>
  <c r="CK89" i="8"/>
  <c r="CI89" i="8"/>
  <c r="S57" i="10"/>
  <c r="S54" i="11"/>
  <c r="S52" i="11"/>
  <c r="BV50" i="8"/>
  <c r="BU50" i="8"/>
  <c r="BY50" i="8"/>
  <c r="BQ50" i="8"/>
  <c r="BZ50" i="8"/>
  <c r="BS50" i="8"/>
  <c r="CA50" i="8"/>
  <c r="BP50" i="8"/>
  <c r="BW50" i="8"/>
  <c r="BR50" i="8"/>
  <c r="BT50" i="8"/>
  <c r="BX50" i="8"/>
  <c r="S36" i="11"/>
  <c r="S30" i="11"/>
  <c r="BW33" i="8"/>
  <c r="BU33" i="8"/>
  <c r="BQ33" i="8"/>
  <c r="BR33" i="8"/>
  <c r="BV33" i="8"/>
  <c r="CA33" i="8"/>
  <c r="BT33" i="8"/>
  <c r="BZ33" i="8"/>
  <c r="BY33" i="8"/>
  <c r="BS33" i="8"/>
  <c r="BX33" i="8"/>
  <c r="BP33" i="8"/>
  <c r="S24" i="10"/>
  <c r="CA25" i="8"/>
  <c r="BR25" i="8"/>
  <c r="BX25" i="8"/>
  <c r="BS25" i="8"/>
  <c r="BZ25" i="8"/>
  <c r="BV25" i="8"/>
  <c r="BT25" i="8"/>
  <c r="BP25" i="8"/>
  <c r="BY25" i="8"/>
  <c r="BQ25" i="8"/>
  <c r="BW25" i="8"/>
  <c r="BU25" i="8"/>
  <c r="S18" i="10"/>
  <c r="X17" i="11"/>
  <c r="AF17" i="11" s="1"/>
  <c r="S15" i="11"/>
  <c r="Y18" i="1"/>
  <c r="AA18" i="1"/>
  <c r="S10" i="10"/>
  <c r="S117" i="11"/>
  <c r="CH114" i="8"/>
  <c r="CM114" i="8"/>
  <c r="CL114" i="8"/>
  <c r="CC110" i="8"/>
  <c r="CM110" i="8"/>
  <c r="CN106" i="8"/>
  <c r="CH106" i="8"/>
  <c r="CD106" i="8"/>
  <c r="S99" i="10"/>
  <c r="CH102" i="8"/>
  <c r="CL102" i="8"/>
  <c r="AJ102" i="8"/>
  <c r="AG102" i="8"/>
  <c r="AD102" i="8"/>
  <c r="AI102" i="8"/>
  <c r="AF102" i="8"/>
  <c r="AB102" i="8"/>
  <c r="AO102" i="8" s="1"/>
  <c r="AH102" i="8"/>
  <c r="AM102" i="8"/>
  <c r="AK102" i="8"/>
  <c r="AE102" i="8"/>
  <c r="AC102" i="8"/>
  <c r="AL102" i="8"/>
  <c r="S91" i="10"/>
  <c r="S97" i="11"/>
  <c r="BV92" i="8"/>
  <c r="BU92" i="8"/>
  <c r="BW92" i="8"/>
  <c r="CA92" i="8"/>
  <c r="BR92" i="8"/>
  <c r="BZ92" i="8"/>
  <c r="BX92" i="8"/>
  <c r="BT92" i="8"/>
  <c r="BP92" i="8"/>
  <c r="BQ92" i="8"/>
  <c r="BS92" i="8"/>
  <c r="BY92" i="8"/>
  <c r="AK77" i="8"/>
  <c r="AD77" i="8"/>
  <c r="AH77" i="8"/>
  <c r="AB77" i="8"/>
  <c r="AO77" i="8" s="1"/>
  <c r="AJ77" i="8"/>
  <c r="AL77" i="8"/>
  <c r="AM77" i="8"/>
  <c r="AE77" i="8"/>
  <c r="AF77" i="8"/>
  <c r="AI77" i="8"/>
  <c r="AG77" i="8"/>
  <c r="AC77" i="8"/>
  <c r="BV77" i="8"/>
  <c r="BQ77" i="8"/>
  <c r="BZ77" i="8"/>
  <c r="BU77" i="8"/>
  <c r="BY77" i="8"/>
  <c r="CA77" i="8"/>
  <c r="BS77" i="8"/>
  <c r="BW77" i="8"/>
  <c r="BT77" i="8"/>
  <c r="BX77" i="8"/>
  <c r="BP77" i="8"/>
  <c r="BR77" i="8"/>
  <c r="S70" i="10"/>
  <c r="BP73" i="8"/>
  <c r="BR73" i="8"/>
  <c r="BW73" i="8"/>
  <c r="BT73" i="8"/>
  <c r="BS73" i="8"/>
  <c r="BU73" i="8"/>
  <c r="BY73" i="8"/>
  <c r="BX73" i="8"/>
  <c r="CA73" i="8"/>
  <c r="BZ73" i="8"/>
  <c r="BV73" i="8"/>
  <c r="BQ73" i="8"/>
  <c r="AG71" i="8"/>
  <c r="AH71" i="8"/>
  <c r="AB71" i="8"/>
  <c r="AO71" i="8" s="1"/>
  <c r="AD71" i="8"/>
  <c r="AI71" i="8"/>
  <c r="AC71" i="8"/>
  <c r="AL71" i="8"/>
  <c r="AE71" i="8"/>
  <c r="AM71" i="8"/>
  <c r="AF71" i="8"/>
  <c r="AJ71" i="8"/>
  <c r="AK71" i="8"/>
  <c r="S66" i="10"/>
  <c r="CK71" i="8"/>
  <c r="CD71" i="8"/>
  <c r="CJ71" i="8"/>
  <c r="CL71" i="8"/>
  <c r="CG71" i="8"/>
  <c r="CE71" i="8"/>
  <c r="CN71" i="8"/>
  <c r="CF71" i="8"/>
  <c r="CH71" i="8"/>
  <c r="CM71" i="8"/>
  <c r="CI71" i="8"/>
  <c r="CC71" i="8"/>
  <c r="S62" i="11"/>
  <c r="BP64" i="8"/>
  <c r="CA64" i="8"/>
  <c r="BY64" i="8"/>
  <c r="BW64" i="8"/>
  <c r="BV64" i="8"/>
  <c r="BX64" i="8"/>
  <c r="BZ64" i="8"/>
  <c r="BQ64" i="8"/>
  <c r="BU64" i="8"/>
  <c r="BS64" i="8"/>
  <c r="BR64" i="8"/>
  <c r="BT64" i="8"/>
  <c r="Y33" i="1"/>
  <c r="AA33" i="1"/>
  <c r="AD38" i="11"/>
  <c r="S21" i="10"/>
  <c r="BR16" i="8"/>
  <c r="BY16" i="8"/>
  <c r="BS16" i="8"/>
  <c r="BP16" i="8"/>
  <c r="BX16" i="8"/>
  <c r="BV16" i="8"/>
  <c r="CA16" i="8"/>
  <c r="BT16" i="8"/>
  <c r="BW16" i="8"/>
  <c r="BZ16" i="8"/>
  <c r="BU16" i="8"/>
  <c r="BQ16" i="8"/>
  <c r="AD14" i="11"/>
  <c r="T132" i="11"/>
  <c r="S110" i="11"/>
  <c r="BV89" i="8"/>
  <c r="CA89" i="8"/>
  <c r="BS89" i="8"/>
  <c r="BW89" i="8"/>
  <c r="BQ89" i="8"/>
  <c r="BP89" i="8"/>
  <c r="BT89" i="8"/>
  <c r="BR89" i="8"/>
  <c r="BZ89" i="8"/>
  <c r="BU89" i="8"/>
  <c r="BX89" i="8"/>
  <c r="BY89" i="8"/>
  <c r="BZ59" i="8"/>
  <c r="BU59" i="8"/>
  <c r="BQ59" i="8"/>
  <c r="BR59" i="8"/>
  <c r="BS59" i="8"/>
  <c r="BP59" i="8"/>
  <c r="CA59" i="8"/>
  <c r="BW59" i="8"/>
  <c r="BY59" i="8"/>
  <c r="BT59" i="8"/>
  <c r="BX59" i="8"/>
  <c r="BV59" i="8"/>
  <c r="BR57" i="8"/>
  <c r="BY57" i="8"/>
  <c r="BV57" i="8"/>
  <c r="BX57" i="8"/>
  <c r="BQ57" i="8"/>
  <c r="BU57" i="8"/>
  <c r="BS57" i="8"/>
  <c r="BP57" i="8"/>
  <c r="CA57" i="8"/>
  <c r="BT57" i="8"/>
  <c r="BZ57" i="8"/>
  <c r="BW57" i="8"/>
  <c r="BQ51" i="8"/>
  <c r="BS51" i="8"/>
  <c r="BZ51" i="8"/>
  <c r="CA51" i="8"/>
  <c r="BT51" i="8"/>
  <c r="BP51" i="8"/>
  <c r="BW51" i="8"/>
  <c r="BR51" i="8"/>
  <c r="BU51" i="8"/>
  <c r="BV51" i="8"/>
  <c r="BY51" i="8"/>
  <c r="BX51" i="8"/>
  <c r="X12" i="11"/>
  <c r="V132" i="11"/>
  <c r="X93" i="11" s="1"/>
  <c r="S107" i="11"/>
  <c r="AG104" i="8"/>
  <c r="AI104" i="8"/>
  <c r="AM104" i="8"/>
  <c r="AB104" i="8"/>
  <c r="AO104" i="8" s="1"/>
  <c r="AC104" i="8"/>
  <c r="AK104" i="8"/>
  <c r="AF104" i="8"/>
  <c r="AD104" i="8"/>
  <c r="AJ104" i="8"/>
  <c r="AL104" i="8"/>
  <c r="AE104" i="8"/>
  <c r="AH104" i="8"/>
  <c r="S103" i="11"/>
  <c r="BT98" i="8"/>
  <c r="BU98" i="8"/>
  <c r="BV98" i="8"/>
  <c r="BZ98" i="8"/>
  <c r="BW98" i="8"/>
  <c r="BY98" i="8"/>
  <c r="BQ98" i="8"/>
  <c r="CA98" i="8"/>
  <c r="BP98" i="8"/>
  <c r="BS98" i="8"/>
  <c r="BR98" i="8"/>
  <c r="BX98" i="8"/>
  <c r="S27" i="10"/>
  <c r="BW119" i="8"/>
  <c r="BS119" i="8"/>
  <c r="BT119" i="8"/>
  <c r="BX119" i="8"/>
  <c r="BR119" i="8"/>
  <c r="BQ119" i="8"/>
  <c r="BZ119" i="8"/>
  <c r="BV119" i="8"/>
  <c r="BY119" i="8"/>
  <c r="CA119" i="8"/>
  <c r="BU119" i="8"/>
  <c r="BP119" i="8"/>
  <c r="S100" i="10"/>
  <c r="S84" i="10"/>
  <c r="BT61" i="8"/>
  <c r="BV61" i="8"/>
  <c r="BZ61" i="8"/>
  <c r="BX61" i="8"/>
  <c r="BW61" i="8"/>
  <c r="BQ61" i="8"/>
  <c r="BU61" i="8"/>
  <c r="BS61" i="8"/>
  <c r="BP61" i="8"/>
  <c r="CA61" i="8"/>
  <c r="BY61" i="8"/>
  <c r="BR61" i="8"/>
  <c r="S59" i="11"/>
  <c r="BZ41" i="8"/>
  <c r="BW41" i="8"/>
  <c r="BT41" i="8"/>
  <c r="BU41" i="8"/>
  <c r="BX41" i="8"/>
  <c r="BQ41" i="8"/>
  <c r="CA41" i="8"/>
  <c r="BR41" i="8"/>
  <c r="BS41" i="8"/>
  <c r="BV41" i="8"/>
  <c r="BY41" i="8"/>
  <c r="BP41" i="8"/>
  <c r="BS37" i="8"/>
  <c r="BT37" i="8"/>
  <c r="BY37" i="8"/>
  <c r="BU37" i="8"/>
  <c r="BX37" i="8"/>
  <c r="BV37" i="8"/>
  <c r="CA37" i="8"/>
  <c r="BQ37" i="8"/>
  <c r="BZ37" i="8"/>
  <c r="BR37" i="8"/>
  <c r="BP37" i="8"/>
  <c r="BW37" i="8"/>
  <c r="BQ35" i="8"/>
  <c r="BV35" i="8"/>
  <c r="BZ35" i="8"/>
  <c r="BW35" i="8"/>
  <c r="CA35" i="8"/>
  <c r="BR35" i="8"/>
  <c r="BS35" i="8"/>
  <c r="BU35" i="8"/>
  <c r="BX35" i="8"/>
  <c r="BY35" i="8"/>
  <c r="BT35" i="8"/>
  <c r="BP35" i="8"/>
  <c r="S12" i="10"/>
  <c r="AG85" i="11"/>
  <c r="AH85" i="11" s="1"/>
  <c r="I85" i="1" s="1"/>
  <c r="AG82" i="11"/>
  <c r="AH82" i="11" s="1"/>
  <c r="I82" i="1" s="1"/>
  <c r="S89" i="10"/>
  <c r="AF72" i="8"/>
  <c r="AE72" i="8"/>
  <c r="AG72" i="8"/>
  <c r="AM72" i="8"/>
  <c r="AC72" i="8"/>
  <c r="AH72" i="8"/>
  <c r="AK72" i="8"/>
  <c r="AB72" i="8"/>
  <c r="AO72" i="8" s="1"/>
  <c r="AI72" i="8"/>
  <c r="AJ72" i="8"/>
  <c r="AL72" i="8"/>
  <c r="AD72" i="8"/>
  <c r="BP42" i="8"/>
  <c r="CA42" i="8"/>
  <c r="BT42" i="8"/>
  <c r="BX42" i="8"/>
  <c r="BV42" i="8"/>
  <c r="BY42" i="8"/>
  <c r="BQ42" i="8"/>
  <c r="BW42" i="8"/>
  <c r="BS42" i="8"/>
  <c r="BU42" i="8"/>
  <c r="BZ42" i="8"/>
  <c r="BR42" i="8"/>
  <c r="CH115" i="8"/>
  <c r="CL107" i="8"/>
  <c r="CI107" i="8"/>
  <c r="S120" i="11"/>
  <c r="S114" i="10"/>
  <c r="CD115" i="8"/>
  <c r="CC115" i="8"/>
  <c r="CE115" i="8"/>
  <c r="AC115" i="8"/>
  <c r="AF115" i="8"/>
  <c r="AI115" i="8"/>
  <c r="AM115" i="8"/>
  <c r="AD115" i="8"/>
  <c r="AG115" i="8"/>
  <c r="AB115" i="8"/>
  <c r="AO115" i="8" s="1"/>
  <c r="AL115" i="8"/>
  <c r="AJ115" i="8"/>
  <c r="AH115" i="8"/>
  <c r="AE115" i="8"/>
  <c r="AK115" i="8"/>
  <c r="S108" i="10"/>
  <c r="S104" i="10"/>
  <c r="CF107" i="8"/>
  <c r="CN107" i="8"/>
  <c r="CD107" i="8"/>
  <c r="F99" i="8"/>
  <c r="CL99" i="8"/>
  <c r="CG99" i="8"/>
  <c r="CM99" i="8"/>
  <c r="CK99" i="8"/>
  <c r="CF99" i="8"/>
  <c r="CJ99" i="8"/>
  <c r="CE99" i="8"/>
  <c r="CN99" i="8"/>
  <c r="CD99" i="8"/>
  <c r="CI99" i="8"/>
  <c r="CH99" i="8"/>
  <c r="CC99" i="8"/>
  <c r="F95" i="8"/>
  <c r="CH95" i="8"/>
  <c r="CC95" i="8"/>
  <c r="CD95" i="8"/>
  <c r="CK95" i="8"/>
  <c r="CF95" i="8"/>
  <c r="CG95" i="8"/>
  <c r="CM95" i="8"/>
  <c r="CE95" i="8"/>
  <c r="CI95" i="8"/>
  <c r="CJ95" i="8"/>
  <c r="CN95" i="8"/>
  <c r="CL95" i="8"/>
  <c r="F91" i="8"/>
  <c r="CD91" i="8"/>
  <c r="CG91" i="8"/>
  <c r="CM91" i="8"/>
  <c r="CN91" i="8"/>
  <c r="CE91" i="8"/>
  <c r="CC91" i="8"/>
  <c r="CJ91" i="8"/>
  <c r="CF91" i="8"/>
  <c r="CI91" i="8"/>
  <c r="CL91" i="8"/>
  <c r="CH91" i="8"/>
  <c r="CK91" i="8"/>
  <c r="S87" i="11"/>
  <c r="S61" i="11"/>
  <c r="S58" i="10"/>
  <c r="S55" i="11"/>
  <c r="S50" i="10"/>
  <c r="Y40" i="1"/>
  <c r="AA40" i="1"/>
  <c r="S36" i="10"/>
  <c r="S32" i="10"/>
  <c r="S30" i="10"/>
  <c r="Y30" i="1"/>
  <c r="AA30" i="1"/>
  <c r="S23" i="11"/>
  <c r="S16" i="10"/>
  <c r="Y20" i="1"/>
  <c r="AA20" i="1"/>
  <c r="BU21" i="8"/>
  <c r="BY21" i="8"/>
  <c r="BX21" i="8"/>
  <c r="BW21" i="8"/>
  <c r="BT21" i="8"/>
  <c r="BR21" i="8"/>
  <c r="BQ21" i="8"/>
  <c r="BV21" i="8"/>
  <c r="BP21" i="8"/>
  <c r="BS21" i="8"/>
  <c r="CA21" i="8"/>
  <c r="BZ21" i="8"/>
  <c r="CI24" i="8"/>
  <c r="CH24" i="8"/>
  <c r="Y16" i="1"/>
  <c r="AA16" i="1"/>
  <c r="S12" i="11"/>
  <c r="J14" i="1"/>
  <c r="F15" i="8"/>
  <c r="CF15" i="8"/>
  <c r="CL15" i="8"/>
  <c r="CG15" i="8"/>
  <c r="CK15" i="8"/>
  <c r="CM15" i="8"/>
  <c r="CN15" i="8"/>
  <c r="CC15" i="8"/>
  <c r="CH15" i="8"/>
  <c r="CD15" i="8"/>
  <c r="CJ15" i="8"/>
  <c r="CE15" i="8"/>
  <c r="CI15" i="8"/>
  <c r="S115" i="11"/>
  <c r="AB112" i="8"/>
  <c r="AO112" i="8" s="1"/>
  <c r="AI112" i="8"/>
  <c r="AC112" i="8"/>
  <c r="AM112" i="8"/>
  <c r="AJ112" i="8"/>
  <c r="AH112" i="8"/>
  <c r="AD112" i="8"/>
  <c r="AF112" i="8"/>
  <c r="AE112" i="8"/>
  <c r="AG112" i="8"/>
  <c r="AK112" i="8"/>
  <c r="AL112" i="8"/>
  <c r="S105" i="10"/>
  <c r="S97" i="10"/>
  <c r="AG34" i="11"/>
  <c r="AH34" i="11" s="1"/>
  <c r="I36" i="1" s="1"/>
  <c r="AG31" i="11"/>
  <c r="AH31" i="11" s="1"/>
  <c r="I33" i="1" s="1"/>
  <c r="AG29" i="11"/>
  <c r="AH29" i="11" s="1"/>
  <c r="I31" i="1" s="1"/>
  <c r="Y29" i="11"/>
  <c r="Z29" i="11" s="1"/>
  <c r="H31" i="1" s="1"/>
  <c r="U31" i="1" s="1"/>
  <c r="Y34" i="11"/>
  <c r="Z34" i="11" s="1"/>
  <c r="H36" i="1" s="1"/>
  <c r="U36" i="1" s="1"/>
  <c r="Y31" i="11"/>
  <c r="Z31" i="11" s="1"/>
  <c r="H33" i="1" s="1"/>
  <c r="U33" i="1" s="1"/>
  <c r="AG18" i="11"/>
  <c r="AH18" i="11" s="1"/>
  <c r="I21" i="1" s="1"/>
  <c r="Y18" i="11"/>
  <c r="Z18" i="11" s="1"/>
  <c r="H21" i="1" s="1"/>
  <c r="U21" i="1" s="1"/>
  <c r="BX94" i="8"/>
  <c r="BW94" i="8"/>
  <c r="BQ94" i="8"/>
  <c r="CA94" i="8"/>
  <c r="BU94" i="8"/>
  <c r="BS94" i="8"/>
  <c r="BT94" i="8"/>
  <c r="BP94" i="8"/>
  <c r="BZ94" i="8"/>
  <c r="BV94" i="8"/>
  <c r="BR94" i="8"/>
  <c r="BY94" i="8"/>
  <c r="F92" i="8"/>
  <c r="CK92" i="8"/>
  <c r="CM92" i="8"/>
  <c r="CI92" i="8"/>
  <c r="CC92" i="8"/>
  <c r="CN92" i="8"/>
  <c r="CE92" i="8"/>
  <c r="CG92" i="8"/>
  <c r="CD92" i="8"/>
  <c r="CL92" i="8"/>
  <c r="CH92" i="8"/>
  <c r="CF92" i="8"/>
  <c r="CJ92" i="8"/>
  <c r="S85" i="10"/>
  <c r="CN76" i="8"/>
  <c r="CF76" i="8"/>
  <c r="CE76" i="8"/>
  <c r="CL76" i="8"/>
  <c r="CG76" i="8"/>
  <c r="CI76" i="8"/>
  <c r="CJ76" i="8"/>
  <c r="CK76" i="8"/>
  <c r="CM76" i="8"/>
  <c r="CH76" i="8"/>
  <c r="CD76" i="8"/>
  <c r="CC76" i="8"/>
  <c r="BT72" i="8"/>
  <c r="CA72" i="8"/>
  <c r="BV72" i="8"/>
  <c r="BP72" i="8"/>
  <c r="BQ72" i="8"/>
  <c r="BW72" i="8"/>
  <c r="BR72" i="8"/>
  <c r="BZ72" i="8"/>
  <c r="BX72" i="8"/>
  <c r="BS72" i="8"/>
  <c r="BY72" i="8"/>
  <c r="BU72" i="8"/>
  <c r="S60" i="10"/>
  <c r="Y41" i="1"/>
  <c r="AA41" i="1"/>
  <c r="Y37" i="1"/>
  <c r="AA37" i="1"/>
  <c r="BT38" i="8"/>
  <c r="BP38" i="8"/>
  <c r="BZ38" i="8"/>
  <c r="BR38" i="8"/>
  <c r="BW38" i="8"/>
  <c r="BU38" i="8"/>
  <c r="BQ38" i="8"/>
  <c r="BY38" i="8"/>
  <c r="BS38" i="8"/>
  <c r="CA38" i="8"/>
  <c r="BX38" i="8"/>
  <c r="BV38" i="8"/>
  <c r="S35" i="11"/>
  <c r="Y31" i="1"/>
  <c r="AA31" i="1"/>
  <c r="J29" i="1"/>
  <c r="F30" i="8"/>
  <c r="CI30" i="8"/>
  <c r="CF30" i="8"/>
  <c r="CK30" i="8"/>
  <c r="CM30" i="8"/>
  <c r="CD30" i="8"/>
  <c r="CH30" i="8"/>
  <c r="CL30" i="8"/>
  <c r="CE30" i="8"/>
  <c r="CJ30" i="8"/>
  <c r="CN30" i="8"/>
  <c r="CC30" i="8"/>
  <c r="CG30" i="8"/>
  <c r="BU28" i="8"/>
  <c r="BT28" i="8"/>
  <c r="BW28" i="8"/>
  <c r="CA28" i="8"/>
  <c r="BR28" i="8"/>
  <c r="BY28" i="8"/>
  <c r="BV28" i="8"/>
  <c r="BZ28" i="8"/>
  <c r="BX28" i="8"/>
  <c r="BQ28" i="8"/>
  <c r="BS28" i="8"/>
  <c r="BP28" i="8"/>
  <c r="Y27" i="1"/>
  <c r="AA27" i="1"/>
  <c r="X22" i="11"/>
  <c r="S18" i="11"/>
  <c r="BG14" i="8"/>
  <c r="M9" i="11"/>
  <c r="BI14" i="8"/>
  <c r="N9" i="11"/>
  <c r="K9" i="11"/>
  <c r="X14" i="8"/>
  <c r="M9" i="10"/>
  <c r="BK14" i="8"/>
  <c r="BH14" i="8"/>
  <c r="G9" i="11"/>
  <c r="O9" i="11"/>
  <c r="H9" i="10"/>
  <c r="BE14" i="8"/>
  <c r="V14" i="8"/>
  <c r="P14" i="8"/>
  <c r="O9" i="10"/>
  <c r="T14" i="8"/>
  <c r="I9" i="11"/>
  <c r="I9" i="10"/>
  <c r="BJ14" i="8"/>
  <c r="Y14" i="8"/>
  <c r="J9" i="11"/>
  <c r="U14" i="8"/>
  <c r="R9" i="10"/>
  <c r="BD14" i="8"/>
  <c r="P9" i="10"/>
  <c r="BF14" i="8"/>
  <c r="P9" i="11"/>
  <c r="H9" i="11"/>
  <c r="L9" i="10"/>
  <c r="Q14" i="8"/>
  <c r="BN14" i="8"/>
  <c r="BC14" i="8"/>
  <c r="J9" i="10"/>
  <c r="O14" i="8"/>
  <c r="G9" i="10"/>
  <c r="P13" i="1"/>
  <c r="U13" i="1" s="1"/>
  <c r="K9" i="10"/>
  <c r="R9" i="11"/>
  <c r="BL14" i="8"/>
  <c r="Q9" i="10"/>
  <c r="Z14" i="8"/>
  <c r="BM14" i="8"/>
  <c r="S14" i="8"/>
  <c r="Q9" i="11"/>
  <c r="R14" i="8"/>
  <c r="W14" i="8"/>
  <c r="L9" i="11"/>
  <c r="N9" i="10"/>
  <c r="CK119" i="8"/>
  <c r="CN119" i="8"/>
  <c r="CD119" i="8"/>
  <c r="AE119" i="8"/>
  <c r="AG119" i="8"/>
  <c r="AC119" i="8"/>
  <c r="AL119" i="8"/>
  <c r="AH119" i="8"/>
  <c r="AD119" i="8"/>
  <c r="AJ119" i="8"/>
  <c r="AI119" i="8"/>
  <c r="AK119" i="8"/>
  <c r="AF119" i="8"/>
  <c r="AB119" i="8"/>
  <c r="AO119" i="8" s="1"/>
  <c r="AM119" i="8"/>
  <c r="CA115" i="8"/>
  <c r="BR115" i="8"/>
  <c r="BW115" i="8"/>
  <c r="BP115" i="8"/>
  <c r="BS115" i="8"/>
  <c r="BV115" i="8"/>
  <c r="BT115" i="8"/>
  <c r="BQ115" i="8"/>
  <c r="BZ115" i="8"/>
  <c r="BY115" i="8"/>
  <c r="BU115" i="8"/>
  <c r="BX115" i="8"/>
  <c r="CH113" i="8"/>
  <c r="CL113" i="8"/>
  <c r="CK113" i="8"/>
  <c r="CI113" i="8"/>
  <c r="BW111" i="8"/>
  <c r="BX111" i="8"/>
  <c r="BS111" i="8"/>
  <c r="CA111" i="8"/>
  <c r="BU111" i="8"/>
  <c r="BT111" i="8"/>
  <c r="BR111" i="8"/>
  <c r="BQ111" i="8"/>
  <c r="BY111" i="8"/>
  <c r="BV111" i="8"/>
  <c r="BP111" i="8"/>
  <c r="BZ111" i="8"/>
  <c r="CI109" i="8"/>
  <c r="CC109" i="8"/>
  <c r="CL109" i="8"/>
  <c r="S102" i="10"/>
  <c r="CF105" i="8"/>
  <c r="CD105" i="8"/>
  <c r="CE105" i="8"/>
  <c r="AB105" i="8"/>
  <c r="AO105" i="8" s="1"/>
  <c r="AL105" i="8"/>
  <c r="AH105" i="8"/>
  <c r="AG105" i="8"/>
  <c r="AK105" i="8"/>
  <c r="AI105" i="8"/>
  <c r="AC105" i="8"/>
  <c r="AF105" i="8"/>
  <c r="AM105" i="8"/>
  <c r="AE105" i="8"/>
  <c r="AD105" i="8"/>
  <c r="AJ105" i="8"/>
  <c r="CE97" i="8"/>
  <c r="CC97" i="8"/>
  <c r="CJ97" i="8"/>
  <c r="CI97" i="8"/>
  <c r="CN97" i="8"/>
  <c r="CG97" i="8"/>
  <c r="F97" i="8"/>
  <c r="CL97" i="8"/>
  <c r="CD97" i="8"/>
  <c r="CH97" i="8"/>
  <c r="CF97" i="8"/>
  <c r="CM97" i="8"/>
  <c r="CK97" i="8"/>
  <c r="BQ95" i="8"/>
  <c r="BZ95" i="8"/>
  <c r="BW95" i="8"/>
  <c r="BT95" i="8"/>
  <c r="BR95" i="8"/>
  <c r="BY95" i="8"/>
  <c r="BV95" i="8"/>
  <c r="BX95" i="8"/>
  <c r="CA95" i="8"/>
  <c r="BP95" i="8"/>
  <c r="BS95" i="8"/>
  <c r="BU95" i="8"/>
  <c r="AJ93" i="8"/>
  <c r="AB93" i="8"/>
  <c r="AO93" i="8" s="1"/>
  <c r="AI93" i="8"/>
  <c r="AK93" i="8"/>
  <c r="AC93" i="8"/>
  <c r="AL93" i="8"/>
  <c r="AE93" i="8"/>
  <c r="AD93" i="8"/>
  <c r="AF93" i="8"/>
  <c r="AG93" i="8"/>
  <c r="AM93" i="8"/>
  <c r="AH93" i="8"/>
  <c r="BW78" i="8"/>
  <c r="BQ78" i="8"/>
  <c r="BX78" i="8"/>
  <c r="BV78" i="8"/>
  <c r="BT78" i="8"/>
  <c r="BZ78" i="8"/>
  <c r="BU78" i="8"/>
  <c r="BS78" i="8"/>
  <c r="CA78" i="8"/>
  <c r="BP78" i="8"/>
  <c r="BY78" i="8"/>
  <c r="BR78" i="8"/>
  <c r="S77" i="11"/>
  <c r="AD96" i="11"/>
  <c r="BP60" i="8"/>
  <c r="BQ60" i="8"/>
  <c r="BX60" i="8"/>
  <c r="BY60" i="8"/>
  <c r="BT60" i="8"/>
  <c r="BS60" i="8"/>
  <c r="BR60" i="8"/>
  <c r="CA60" i="8"/>
  <c r="BZ60" i="8"/>
  <c r="BU60" i="8"/>
  <c r="BV60" i="8"/>
  <c r="BW60" i="8"/>
  <c r="S58" i="11"/>
  <c r="S50" i="11"/>
  <c r="BT39" i="8"/>
  <c r="BU39" i="8"/>
  <c r="BX39" i="8"/>
  <c r="BQ39" i="8"/>
  <c r="BV39" i="8"/>
  <c r="BP39" i="8"/>
  <c r="BY39" i="8"/>
  <c r="CA39" i="8"/>
  <c r="BW39" i="8"/>
  <c r="BR39" i="8"/>
  <c r="BS39" i="8"/>
  <c r="BZ39" i="8"/>
  <c r="F27" i="8"/>
  <c r="J26" i="1"/>
  <c r="CD27" i="8"/>
  <c r="CE27" i="8"/>
  <c r="CN27" i="8"/>
  <c r="CI27" i="8"/>
  <c r="CG27" i="8"/>
  <c r="CJ27" i="8"/>
  <c r="CC27" i="8"/>
  <c r="CK27" i="8"/>
  <c r="CF27" i="8"/>
  <c r="CM27" i="8"/>
  <c r="CL27" i="8"/>
  <c r="CH27" i="8"/>
  <c r="S19" i="11"/>
  <c r="BX19" i="8"/>
  <c r="BW19" i="8"/>
  <c r="BS19" i="8"/>
  <c r="BQ19" i="8"/>
  <c r="BU19" i="8"/>
  <c r="BZ19" i="8"/>
  <c r="BT19" i="8"/>
  <c r="CA19" i="8"/>
  <c r="BY19" i="8"/>
  <c r="BR19" i="8"/>
  <c r="BP19" i="8"/>
  <c r="BV19" i="8"/>
  <c r="Y14" i="1"/>
  <c r="AA14" i="1"/>
  <c r="S111" i="10"/>
  <c r="AB114" i="8"/>
  <c r="AO114" i="8" s="1"/>
  <c r="AL114" i="8"/>
  <c r="AF114" i="8"/>
  <c r="AG114" i="8"/>
  <c r="AE114" i="8"/>
  <c r="AD114" i="8"/>
  <c r="AC114" i="8"/>
  <c r="AI114" i="8"/>
  <c r="AH114" i="8"/>
  <c r="AJ114" i="8"/>
  <c r="AM114" i="8"/>
  <c r="AK114" i="8"/>
  <c r="CK114" i="8"/>
  <c r="CE114" i="8"/>
  <c r="CE110" i="8"/>
  <c r="CI110" i="8"/>
  <c r="CD110" i="8"/>
  <c r="AM110" i="8"/>
  <c r="AH110" i="8"/>
  <c r="AK110" i="8"/>
  <c r="AI110" i="8"/>
  <c r="AG110" i="8"/>
  <c r="AB110" i="8"/>
  <c r="AO110" i="8" s="1"/>
  <c r="AF110" i="8"/>
  <c r="AE110" i="8"/>
  <c r="AJ110" i="8"/>
  <c r="AC110" i="8"/>
  <c r="AD110" i="8"/>
  <c r="AL110" i="8"/>
  <c r="S109" i="11"/>
  <c r="CJ106" i="8"/>
  <c r="CE106" i="8"/>
  <c r="CG102" i="8"/>
  <c r="CD102" i="8"/>
  <c r="CF102" i="8"/>
  <c r="BZ96" i="8"/>
  <c r="BQ96" i="8"/>
  <c r="BY96" i="8"/>
  <c r="BP96" i="8"/>
  <c r="CA96" i="8"/>
  <c r="BS96" i="8"/>
  <c r="BU96" i="8"/>
  <c r="BT96" i="8"/>
  <c r="BR96" i="8"/>
  <c r="BV96" i="8"/>
  <c r="BW96" i="8"/>
  <c r="BX96" i="8"/>
  <c r="BZ84" i="8"/>
  <c r="BP84" i="8"/>
  <c r="BV84" i="8"/>
  <c r="BS84" i="8"/>
  <c r="BU84" i="8"/>
  <c r="BY84" i="8"/>
  <c r="BX84" i="8"/>
  <c r="BT84" i="8"/>
  <c r="BR84" i="8"/>
  <c r="CA84" i="8"/>
  <c r="BW84" i="8"/>
  <c r="BQ84" i="8"/>
  <c r="CE77" i="8"/>
  <c r="CJ77" i="8"/>
  <c r="CG77" i="8"/>
  <c r="CK77" i="8"/>
  <c r="CH77" i="8"/>
  <c r="CF77" i="8"/>
  <c r="CM77" i="8"/>
  <c r="CL77" i="8"/>
  <c r="CD77" i="8"/>
  <c r="CI77" i="8"/>
  <c r="CN77" i="8"/>
  <c r="CC77" i="8"/>
  <c r="BR75" i="8"/>
  <c r="BW75" i="8"/>
  <c r="BT75" i="8"/>
  <c r="BV75" i="8"/>
  <c r="BU75" i="8"/>
  <c r="BX75" i="8"/>
  <c r="BZ75" i="8"/>
  <c r="BS75" i="8"/>
  <c r="BQ75" i="8"/>
  <c r="BY75" i="8"/>
  <c r="CA75" i="8"/>
  <c r="BP75" i="8"/>
  <c r="AF73" i="8"/>
  <c r="AI73" i="8"/>
  <c r="AB73" i="8"/>
  <c r="AO73" i="8" s="1"/>
  <c r="AM73" i="8"/>
  <c r="AG73" i="8"/>
  <c r="AD73" i="8"/>
  <c r="AL73" i="8"/>
  <c r="AJ73" i="8"/>
  <c r="AC73" i="8"/>
  <c r="AE73" i="8"/>
  <c r="AH73" i="8"/>
  <c r="AK73" i="8"/>
  <c r="BU68" i="8"/>
  <c r="BV68" i="8"/>
  <c r="BX68" i="8"/>
  <c r="BY68" i="8"/>
  <c r="BW68" i="8"/>
  <c r="BT68" i="8"/>
  <c r="BZ68" i="8"/>
  <c r="BQ68" i="8"/>
  <c r="BR68" i="8"/>
  <c r="BP68" i="8"/>
  <c r="BS68" i="8"/>
  <c r="CA68" i="8"/>
  <c r="S64" i="11"/>
  <c r="K37" i="11"/>
  <c r="T40" i="8"/>
  <c r="R35" i="10"/>
  <c r="L37" i="11"/>
  <c r="S40" i="8"/>
  <c r="X40" i="8"/>
  <c r="I37" i="11"/>
  <c r="P39" i="1"/>
  <c r="U39" i="1" s="1"/>
  <c r="BN40" i="8"/>
  <c r="I35" i="10"/>
  <c r="BK40" i="8"/>
  <c r="Q37" i="11"/>
  <c r="L35" i="10"/>
  <c r="BE40" i="8"/>
  <c r="BJ40" i="8"/>
  <c r="J37" i="11"/>
  <c r="BI40" i="8"/>
  <c r="P35" i="10"/>
  <c r="H37" i="11"/>
  <c r="BG40" i="8"/>
  <c r="N35" i="10"/>
  <c r="P40" i="8"/>
  <c r="P37" i="11"/>
  <c r="G35" i="10"/>
  <c r="J35" i="10"/>
  <c r="O40" i="8"/>
  <c r="W40" i="8"/>
  <c r="M35" i="10"/>
  <c r="U40" i="8"/>
  <c r="BM40" i="8"/>
  <c r="K35" i="10"/>
  <c r="BC40" i="8"/>
  <c r="Z40" i="8"/>
  <c r="V40" i="8"/>
  <c r="G37" i="11"/>
  <c r="R40" i="8"/>
  <c r="M37" i="11"/>
  <c r="Q40" i="8"/>
  <c r="BL40" i="8"/>
  <c r="Y40" i="8"/>
  <c r="H35" i="10"/>
  <c r="N37" i="11"/>
  <c r="O35" i="10"/>
  <c r="BH40" i="8"/>
  <c r="R37" i="11"/>
  <c r="O37" i="11"/>
  <c r="BF40" i="8"/>
  <c r="BD40" i="8"/>
  <c r="Q35" i="10"/>
  <c r="Y35" i="1"/>
  <c r="AA35" i="1"/>
  <c r="BT36" i="8"/>
  <c r="CA36" i="8"/>
  <c r="BS36" i="8"/>
  <c r="BV36" i="8"/>
  <c r="BZ36" i="8"/>
  <c r="BQ36" i="8"/>
  <c r="BP36" i="8"/>
  <c r="BW36" i="8"/>
  <c r="BY36" i="8"/>
  <c r="BX36" i="8"/>
  <c r="BU36" i="8"/>
  <c r="BR36" i="8"/>
  <c r="S29" i="10"/>
  <c r="S31" i="11"/>
  <c r="S27" i="11"/>
  <c r="S25" i="10"/>
  <c r="BT26" i="8"/>
  <c r="BS26" i="8"/>
  <c r="BZ26" i="8"/>
  <c r="BV26" i="8"/>
  <c r="BX26" i="8"/>
  <c r="BQ26" i="8"/>
  <c r="BY26" i="8"/>
  <c r="BP26" i="8"/>
  <c r="CA26" i="8"/>
  <c r="BU26" i="8"/>
  <c r="BW26" i="8"/>
  <c r="BR26" i="8"/>
  <c r="X13" i="11"/>
  <c r="Y15" i="1"/>
  <c r="AA15" i="1"/>
  <c r="M7" i="10"/>
  <c r="Q7" i="10"/>
  <c r="Q7" i="11"/>
  <c r="BD12" i="8"/>
  <c r="BK12" i="8"/>
  <c r="P7" i="11"/>
  <c r="BF12" i="8"/>
  <c r="BL12" i="8"/>
  <c r="R7" i="11"/>
  <c r="K7" i="11"/>
  <c r="I7" i="11"/>
  <c r="T12" i="8"/>
  <c r="J7" i="11"/>
  <c r="U12" i="8"/>
  <c r="BJ12" i="8"/>
  <c r="G7" i="11"/>
  <c r="BG12" i="8"/>
  <c r="N7" i="11"/>
  <c r="L7" i="11"/>
  <c r="BI12" i="8"/>
  <c r="BM12" i="8"/>
  <c r="H7" i="10"/>
  <c r="P12" i="8"/>
  <c r="Q12" i="8"/>
  <c r="V12" i="8"/>
  <c r="H7" i="11"/>
  <c r="R12" i="8"/>
  <c r="X12" i="8"/>
  <c r="M7" i="11"/>
  <c r="BC12" i="8"/>
  <c r="W12" i="8"/>
  <c r="K7" i="10"/>
  <c r="BH12" i="8"/>
  <c r="BN12" i="8"/>
  <c r="O12" i="8"/>
  <c r="Y12" i="8"/>
  <c r="Z12" i="8"/>
  <c r="J7" i="10"/>
  <c r="P11" i="1"/>
  <c r="U11" i="1" s="1"/>
  <c r="O7" i="11"/>
  <c r="L7" i="10"/>
  <c r="BE12" i="8"/>
  <c r="R7" i="10"/>
  <c r="G7" i="10"/>
  <c r="S12" i="8"/>
  <c r="P7" i="10"/>
  <c r="N7" i="10"/>
  <c r="O7" i="10"/>
  <c r="I7" i="10"/>
  <c r="H9" i="1"/>
  <c r="CD24" i="8" l="1"/>
  <c r="CE24" i="8"/>
  <c r="CJ24" i="8"/>
  <c r="CN24" i="8"/>
  <c r="CG24" i="8"/>
  <c r="CF24" i="8"/>
  <c r="CC24" i="8"/>
  <c r="CL24" i="8"/>
  <c r="CK24" i="8"/>
  <c r="CM24" i="8"/>
  <c r="F24" i="8"/>
  <c r="J23" i="1"/>
  <c r="X28" i="11"/>
  <c r="AF28" i="11" s="1"/>
  <c r="X32" i="11"/>
  <c r="AF32" i="11" s="1"/>
  <c r="AG32" i="11" s="1"/>
  <c r="AH32" i="11" s="1"/>
  <c r="I34" i="1" s="1"/>
  <c r="X36" i="11"/>
  <c r="Y36" i="11" s="1"/>
  <c r="Z36" i="11" s="1"/>
  <c r="H38" i="1" s="1"/>
  <c r="U38" i="1" s="1"/>
  <c r="Y35" i="11"/>
  <c r="Z35" i="11" s="1"/>
  <c r="H37" i="1" s="1"/>
  <c r="AF35" i="11"/>
  <c r="Y62" i="11"/>
  <c r="Z62" i="11" s="1"/>
  <c r="U63" i="1" s="1"/>
  <c r="AF62" i="11"/>
  <c r="AG62" i="11" s="1"/>
  <c r="AH62" i="11" s="1"/>
  <c r="Y57" i="11"/>
  <c r="Z57" i="11" s="1"/>
  <c r="H58" i="1" s="1"/>
  <c r="U58" i="1" s="1"/>
  <c r="AF57" i="11"/>
  <c r="Y42" i="11"/>
  <c r="Z42" i="11" s="1"/>
  <c r="H43" i="1" s="1"/>
  <c r="U43" i="1" s="1"/>
  <c r="AF42" i="11"/>
  <c r="AG42" i="11" s="1"/>
  <c r="AH42" i="11" s="1"/>
  <c r="I43" i="1" s="1"/>
  <c r="Y45" i="11"/>
  <c r="Z45" i="11" s="1"/>
  <c r="H46" i="1" s="1"/>
  <c r="AF45" i="11"/>
  <c r="Y12" i="11"/>
  <c r="Z12" i="11" s="1"/>
  <c r="H16" i="1" s="1"/>
  <c r="U16" i="1" s="1"/>
  <c r="AF12" i="11"/>
  <c r="AG12" i="11" s="1"/>
  <c r="AH12" i="11" s="1"/>
  <c r="I16" i="1" s="1"/>
  <c r="Y32" i="11"/>
  <c r="Z32" i="11" s="1"/>
  <c r="H34" i="1" s="1"/>
  <c r="Y52" i="11"/>
  <c r="Z52" i="11" s="1"/>
  <c r="U53" i="1" s="1"/>
  <c r="AF52" i="11"/>
  <c r="AG52" i="11" s="1"/>
  <c r="AH52" i="11" s="1"/>
  <c r="J53" i="1" s="1"/>
  <c r="Y58" i="11"/>
  <c r="Z58" i="11" s="1"/>
  <c r="H59" i="1" s="1"/>
  <c r="U59" i="1" s="1"/>
  <c r="AF58" i="11"/>
  <c r="Y43" i="11"/>
  <c r="Z43" i="11" s="1"/>
  <c r="H44" i="1" s="1"/>
  <c r="U44" i="1" s="1"/>
  <c r="AF43" i="11"/>
  <c r="AG43" i="11" s="1"/>
  <c r="AH43" i="11" s="1"/>
  <c r="I44" i="1" s="1"/>
  <c r="Y19" i="11"/>
  <c r="Z19" i="11" s="1"/>
  <c r="H22" i="1" s="1"/>
  <c r="AF19" i="11"/>
  <c r="AG19" i="11" s="1"/>
  <c r="AH19" i="11" s="1"/>
  <c r="I22" i="1" s="1"/>
  <c r="Y13" i="11"/>
  <c r="Z13" i="11" s="1"/>
  <c r="H17" i="1" s="1"/>
  <c r="U17" i="1" s="1"/>
  <c r="AF13" i="11"/>
  <c r="AG13" i="11" s="1"/>
  <c r="AH13" i="11" s="1"/>
  <c r="I17" i="1" s="1"/>
  <c r="J17" i="1" s="1"/>
  <c r="Y22" i="11"/>
  <c r="Z22" i="11" s="1"/>
  <c r="H25" i="1" s="1"/>
  <c r="AF22" i="11"/>
  <c r="AG22" i="11" s="1"/>
  <c r="AH22" i="11" s="1"/>
  <c r="I25" i="1" s="1"/>
  <c r="Y68" i="11"/>
  <c r="Z68" i="11" s="1"/>
  <c r="H69" i="1" s="1"/>
  <c r="U69" i="1" s="1"/>
  <c r="AF68" i="11"/>
  <c r="AG68" i="11" s="1"/>
  <c r="AH68" i="11" s="1"/>
  <c r="I69" i="1" s="1"/>
  <c r="J69" i="1" s="1"/>
  <c r="Y46" i="11"/>
  <c r="Z46" i="11" s="1"/>
  <c r="H47" i="1" s="1"/>
  <c r="U47" i="1" s="1"/>
  <c r="AF46" i="11"/>
  <c r="Y51" i="11"/>
  <c r="Z51" i="11" s="1"/>
  <c r="H52" i="1" s="1"/>
  <c r="U52" i="1" s="1"/>
  <c r="AF51" i="11"/>
  <c r="Y61" i="11"/>
  <c r="Z61" i="11" s="1"/>
  <c r="H62" i="1" s="1"/>
  <c r="U62" i="1" s="1"/>
  <c r="AF61" i="11"/>
  <c r="AG61" i="11" s="1"/>
  <c r="AH61" i="11" s="1"/>
  <c r="I62" i="1" s="1"/>
  <c r="Y47" i="11"/>
  <c r="Z47" i="11" s="1"/>
  <c r="H48" i="1" s="1"/>
  <c r="U48" i="1" s="1"/>
  <c r="AF47" i="11"/>
  <c r="AG47" i="11" s="1"/>
  <c r="AH47" i="11" s="1"/>
  <c r="I48" i="1" s="1"/>
  <c r="Y21" i="11"/>
  <c r="Z21" i="11" s="1"/>
  <c r="H24" i="1" s="1"/>
  <c r="AF21" i="11"/>
  <c r="AG21" i="11" s="1"/>
  <c r="AH21" i="11" s="1"/>
  <c r="I24" i="1" s="1"/>
  <c r="J57" i="1"/>
  <c r="J54" i="1"/>
  <c r="J85" i="1"/>
  <c r="J68" i="1"/>
  <c r="AC46" i="8"/>
  <c r="AP46" i="8" s="1"/>
  <c r="AJ46" i="8"/>
  <c r="AW46" i="8" s="1"/>
  <c r="AD46" i="8"/>
  <c r="AK46" i="8"/>
  <c r="AG46" i="8"/>
  <c r="AB46" i="8"/>
  <c r="AO46" i="8" s="1"/>
  <c r="AM46" i="8"/>
  <c r="AF46" i="8"/>
  <c r="AS46" i="8" s="1"/>
  <c r="AL46" i="8"/>
  <c r="AE46" i="8"/>
  <c r="AH46" i="8"/>
  <c r="AU46" i="8" s="1"/>
  <c r="AI46" i="8"/>
  <c r="J61" i="1"/>
  <c r="J50" i="1"/>
  <c r="J67" i="1"/>
  <c r="J60" i="1"/>
  <c r="J56" i="1"/>
  <c r="J55" i="1"/>
  <c r="J65" i="1"/>
  <c r="J66" i="1"/>
  <c r="J51" i="1"/>
  <c r="J82" i="1"/>
  <c r="J64" i="1"/>
  <c r="J49" i="1"/>
  <c r="CO46" i="8"/>
  <c r="DE46" i="8" s="1"/>
  <c r="T45" i="1" s="1"/>
  <c r="X111" i="1"/>
  <c r="X102" i="1"/>
  <c r="AP119" i="8"/>
  <c r="AP93" i="8"/>
  <c r="AQ93" i="8" s="1"/>
  <c r="AP94" i="8"/>
  <c r="CO116" i="8"/>
  <c r="DE116" i="8" s="1"/>
  <c r="T115" i="1" s="1"/>
  <c r="X33" i="11"/>
  <c r="X30" i="11"/>
  <c r="AC130" i="8"/>
  <c r="AP130" i="8" s="1"/>
  <c r="CO108" i="8"/>
  <c r="DE108" i="8" s="1"/>
  <c r="T107" i="1" s="1"/>
  <c r="CO104" i="8"/>
  <c r="DE104" i="8" s="1"/>
  <c r="T103" i="1" s="1"/>
  <c r="AK125" i="8"/>
  <c r="AE130" i="8"/>
  <c r="AC11" i="8"/>
  <c r="AP11" i="8" s="1"/>
  <c r="AP110" i="8"/>
  <c r="AQ110" i="8" s="1"/>
  <c r="AR110" i="8" s="1"/>
  <c r="AD11" i="8"/>
  <c r="AH124" i="8"/>
  <c r="AB124" i="8"/>
  <c r="AO124" i="8" s="1"/>
  <c r="AC124" i="8"/>
  <c r="CO111" i="8"/>
  <c r="DE111" i="8" s="1"/>
  <c r="T110" i="1" s="1"/>
  <c r="AE124" i="8"/>
  <c r="AJ130" i="8"/>
  <c r="AF124" i="8"/>
  <c r="AL125" i="8"/>
  <c r="AG125" i="8"/>
  <c r="AI130" i="8"/>
  <c r="AL130" i="8"/>
  <c r="AJ11" i="8"/>
  <c r="AE11" i="8"/>
  <c r="AD124" i="8"/>
  <c r="AI124" i="8"/>
  <c r="AD125" i="8"/>
  <c r="AC125" i="8"/>
  <c r="AP125" i="8" s="1"/>
  <c r="AD130" i="8"/>
  <c r="AH130" i="8"/>
  <c r="AC127" i="8"/>
  <c r="AP127" i="8" s="1"/>
  <c r="AL11" i="8"/>
  <c r="AH125" i="8"/>
  <c r="AM130" i="8"/>
  <c r="AG124" i="8"/>
  <c r="AM127" i="8"/>
  <c r="S8" i="10"/>
  <c r="AF13" i="8"/>
  <c r="AI127" i="8"/>
  <c r="AP105" i="8"/>
  <c r="AQ105" i="8" s="1"/>
  <c r="AR105" i="8" s="1"/>
  <c r="AF14" i="8"/>
  <c r="AP113" i="8"/>
  <c r="AJ124" i="8"/>
  <c r="S37" i="11"/>
  <c r="CO109" i="8"/>
  <c r="DE109" i="8" s="1"/>
  <c r="T108" i="1" s="1"/>
  <c r="AL14" i="8"/>
  <c r="AP104" i="8"/>
  <c r="AQ104" i="8" s="1"/>
  <c r="AP74" i="8"/>
  <c r="AQ74" i="8" s="1"/>
  <c r="AM126" i="8"/>
  <c r="AP73" i="8"/>
  <c r="AQ73" i="8" s="1"/>
  <c r="CO99" i="8"/>
  <c r="DE99" i="8" s="1"/>
  <c r="T98" i="1" s="1"/>
  <c r="AP115" i="8"/>
  <c r="AQ115" i="8" s="1"/>
  <c r="AR115" i="8" s="1"/>
  <c r="AS115" i="8" s="1"/>
  <c r="AT115" i="8" s="1"/>
  <c r="AU115" i="8" s="1"/>
  <c r="AV115" i="8" s="1"/>
  <c r="CO100" i="8"/>
  <c r="DE100" i="8" s="1"/>
  <c r="T99" i="1" s="1"/>
  <c r="S121" i="10"/>
  <c r="AK126" i="8"/>
  <c r="AK130" i="8"/>
  <c r="AI40" i="8"/>
  <c r="AL12" i="8"/>
  <c r="AY12" i="8" s="1"/>
  <c r="CO119" i="8"/>
  <c r="DE119" i="8" s="1"/>
  <c r="T118" i="1" s="1"/>
  <c r="CO107" i="8"/>
  <c r="DE107" i="8" s="1"/>
  <c r="T106" i="1" s="1"/>
  <c r="AD13" i="8"/>
  <c r="AQ13" i="8" s="1"/>
  <c r="AI11" i="8"/>
  <c r="AG126" i="8"/>
  <c r="AL127" i="8"/>
  <c r="AM125" i="8"/>
  <c r="AE126" i="8"/>
  <c r="S7" i="10"/>
  <c r="S7" i="11"/>
  <c r="AF27" i="8"/>
  <c r="AC27" i="8"/>
  <c r="AD27" i="8"/>
  <c r="AH27" i="8"/>
  <c r="AM27" i="8"/>
  <c r="AJ27" i="8"/>
  <c r="AL27" i="8"/>
  <c r="AI27" i="8"/>
  <c r="AG27" i="8"/>
  <c r="AK27" i="8"/>
  <c r="AE27" i="8"/>
  <c r="AB27" i="8"/>
  <c r="AO27" i="8" s="1"/>
  <c r="X25" i="11"/>
  <c r="Y17" i="11"/>
  <c r="Z17" i="11" s="1"/>
  <c r="H20" i="1" s="1"/>
  <c r="U20" i="1" s="1"/>
  <c r="AC89" i="8"/>
  <c r="AH89" i="8"/>
  <c r="AI89" i="8"/>
  <c r="AL89" i="8"/>
  <c r="AK89" i="8"/>
  <c r="AE89" i="8"/>
  <c r="AJ89" i="8"/>
  <c r="AD89" i="8"/>
  <c r="AG89" i="8"/>
  <c r="AB89" i="8"/>
  <c r="AO89" i="8" s="1"/>
  <c r="AF89" i="8"/>
  <c r="AM89" i="8"/>
  <c r="CM62" i="8"/>
  <c r="CC62" i="8"/>
  <c r="CE62" i="8"/>
  <c r="CL62" i="8"/>
  <c r="F62" i="8"/>
  <c r="CN62" i="8"/>
  <c r="CG62" i="8"/>
  <c r="CF62" i="8"/>
  <c r="CI62" i="8"/>
  <c r="CJ62" i="8"/>
  <c r="CD62" i="8"/>
  <c r="CH62" i="8"/>
  <c r="CK62" i="8"/>
  <c r="CK68" i="8"/>
  <c r="F68" i="8"/>
  <c r="CI68" i="8"/>
  <c r="CJ68" i="8"/>
  <c r="CL68" i="8"/>
  <c r="CH68" i="8"/>
  <c r="CF68" i="8"/>
  <c r="CE68" i="8"/>
  <c r="CG68" i="8"/>
  <c r="CM68" i="8"/>
  <c r="CC68" i="8"/>
  <c r="CD68" i="8"/>
  <c r="CN68" i="8"/>
  <c r="X95" i="11"/>
  <c r="CO94" i="8"/>
  <c r="DE94" i="8" s="1"/>
  <c r="T93" i="1" s="1"/>
  <c r="AI14" i="8"/>
  <c r="AM14" i="8"/>
  <c r="AF42" i="8"/>
  <c r="AJ42" i="8"/>
  <c r="AM42" i="8"/>
  <c r="AD42" i="8"/>
  <c r="AC42" i="8"/>
  <c r="AI42" i="8"/>
  <c r="AE42" i="8"/>
  <c r="AB42" i="8"/>
  <c r="AO42" i="8" s="1"/>
  <c r="AK42" i="8"/>
  <c r="AG42" i="8"/>
  <c r="AH42" i="8"/>
  <c r="AL42" i="8"/>
  <c r="CO73" i="8"/>
  <c r="DE73" i="8" s="1"/>
  <c r="T72" i="1" s="1"/>
  <c r="CO102" i="8"/>
  <c r="DE102" i="8" s="1"/>
  <c r="T101" i="1" s="1"/>
  <c r="S126" i="11"/>
  <c r="AG13" i="8"/>
  <c r="AT13" i="8" s="1"/>
  <c r="AJ40" i="8"/>
  <c r="AL40" i="8"/>
  <c r="AC40" i="8"/>
  <c r="CO75" i="8"/>
  <c r="DE75" i="8" s="1"/>
  <c r="T74" i="1" s="1"/>
  <c r="CO114" i="8"/>
  <c r="DE114" i="8" s="1"/>
  <c r="T113" i="1" s="1"/>
  <c r="S124" i="10"/>
  <c r="S6" i="11"/>
  <c r="CD64" i="8"/>
  <c r="CI64" i="8"/>
  <c r="CC59" i="8"/>
  <c r="CJ59" i="8"/>
  <c r="CM59" i="8"/>
  <c r="F44" i="8"/>
  <c r="CK44" i="8"/>
  <c r="CF44" i="8"/>
  <c r="CD44" i="8"/>
  <c r="CN44" i="8"/>
  <c r="CJ44" i="8"/>
  <c r="CL44" i="8"/>
  <c r="CM44" i="8"/>
  <c r="CE44" i="8"/>
  <c r="CC44" i="8"/>
  <c r="CI44" i="8"/>
  <c r="CG44" i="8"/>
  <c r="CH44" i="8"/>
  <c r="CL47" i="8"/>
  <c r="F47" i="8"/>
  <c r="CN47" i="8"/>
  <c r="BW124" i="8"/>
  <c r="BT124" i="8"/>
  <c r="BY124" i="8"/>
  <c r="BX124" i="8"/>
  <c r="BU124" i="8"/>
  <c r="BS124" i="8"/>
  <c r="BP124" i="8"/>
  <c r="BZ124" i="8"/>
  <c r="BQ124" i="8"/>
  <c r="BR124" i="8"/>
  <c r="CA124" i="8"/>
  <c r="BV124" i="8"/>
  <c r="CI124" i="8"/>
  <c r="CJ124" i="8"/>
  <c r="CD124" i="8"/>
  <c r="CM124" i="8"/>
  <c r="CN124" i="8"/>
  <c r="CC124" i="8"/>
  <c r="CH124" i="8"/>
  <c r="CK124" i="8"/>
  <c r="CF124" i="8"/>
  <c r="CE124" i="8"/>
  <c r="CG124" i="8"/>
  <c r="CL124" i="8"/>
  <c r="AJ12" i="8"/>
  <c r="AW12" i="8" s="1"/>
  <c r="AI12" i="8"/>
  <c r="AV12" i="8" s="1"/>
  <c r="AD12" i="8"/>
  <c r="AQ12" i="8" s="1"/>
  <c r="CO27" i="8"/>
  <c r="DE27" i="8" s="1"/>
  <c r="T26" i="1" s="1"/>
  <c r="CO92" i="8"/>
  <c r="DE92" i="8" s="1"/>
  <c r="T91" i="1" s="1"/>
  <c r="CK34" i="8"/>
  <c r="CM34" i="8"/>
  <c r="CG34" i="8"/>
  <c r="CL34" i="8"/>
  <c r="CN34" i="8"/>
  <c r="CF34" i="8"/>
  <c r="CJ34" i="8"/>
  <c r="F34" i="8"/>
  <c r="CD34" i="8"/>
  <c r="CH34" i="8"/>
  <c r="J33" i="1"/>
  <c r="CC34" i="8"/>
  <c r="CI34" i="8"/>
  <c r="CE34" i="8"/>
  <c r="CO15" i="8"/>
  <c r="DE15" i="8" s="1"/>
  <c r="T14" i="1" s="1"/>
  <c r="CO91" i="8"/>
  <c r="DE91" i="8" s="1"/>
  <c r="T90" i="1" s="1"/>
  <c r="AP77" i="8"/>
  <c r="AQ77" i="8" s="1"/>
  <c r="AR77" i="8" s="1"/>
  <c r="CG51" i="8"/>
  <c r="CI51" i="8"/>
  <c r="CF51" i="8"/>
  <c r="CM51" i="8"/>
  <c r="CL51" i="8"/>
  <c r="CH51" i="8"/>
  <c r="CE51" i="8"/>
  <c r="CC51" i="8"/>
  <c r="CN51" i="8"/>
  <c r="CK51" i="8"/>
  <c r="F51" i="8"/>
  <c r="CJ51" i="8"/>
  <c r="CD51" i="8"/>
  <c r="CD69" i="8"/>
  <c r="CN69" i="8"/>
  <c r="CI69" i="8"/>
  <c r="F69" i="8"/>
  <c r="CK69" i="8"/>
  <c r="CJ69" i="8"/>
  <c r="CE69" i="8"/>
  <c r="CL69" i="8"/>
  <c r="CG69" i="8"/>
  <c r="CF69" i="8"/>
  <c r="CC69" i="8"/>
  <c r="CM69" i="8"/>
  <c r="CH69" i="8"/>
  <c r="AB84" i="8"/>
  <c r="AO84" i="8" s="1"/>
  <c r="AI84" i="8"/>
  <c r="AG84" i="8"/>
  <c r="AF84" i="8"/>
  <c r="AD84" i="8"/>
  <c r="AK84" i="8"/>
  <c r="AJ84" i="8"/>
  <c r="AH84" i="8"/>
  <c r="AE84" i="8"/>
  <c r="AL84" i="8"/>
  <c r="AM84" i="8"/>
  <c r="AC84" i="8"/>
  <c r="AG100" i="8"/>
  <c r="AT100" i="8" s="1"/>
  <c r="AD100" i="8"/>
  <c r="AQ100" i="8" s="1"/>
  <c r="AM100" i="8"/>
  <c r="AK100" i="8"/>
  <c r="AF100" i="8"/>
  <c r="AH100" i="8"/>
  <c r="AJ100" i="8"/>
  <c r="AC100" i="8"/>
  <c r="AP100" i="8" s="1"/>
  <c r="AB100" i="8"/>
  <c r="AO100" i="8" s="1"/>
  <c r="AI100" i="8"/>
  <c r="AV100" i="8" s="1"/>
  <c r="AE100" i="8"/>
  <c r="AR100" i="8" s="1"/>
  <c r="AL100" i="8"/>
  <c r="CG127" i="8"/>
  <c r="CJ127" i="8"/>
  <c r="CN127" i="8"/>
  <c r="CM127" i="8"/>
  <c r="CL127" i="8"/>
  <c r="CH127" i="8"/>
  <c r="CF127" i="8"/>
  <c r="CK127" i="8"/>
  <c r="CC127" i="8"/>
  <c r="CD127" i="8"/>
  <c r="CE127" i="8"/>
  <c r="CI127" i="8"/>
  <c r="BR13" i="8"/>
  <c r="BY13" i="8"/>
  <c r="BV13" i="8"/>
  <c r="CA13" i="8"/>
  <c r="BQ13" i="8"/>
  <c r="BU13" i="8"/>
  <c r="BS13" i="8"/>
  <c r="BP13" i="8"/>
  <c r="BW13" i="8"/>
  <c r="BT13" i="8"/>
  <c r="BX13" i="8"/>
  <c r="BZ13" i="8"/>
  <c r="AG128" i="8"/>
  <c r="AD128" i="8"/>
  <c r="AJ128" i="8"/>
  <c r="AH128" i="8"/>
  <c r="AC128" i="8"/>
  <c r="AK128" i="8"/>
  <c r="AF128" i="8"/>
  <c r="AL128" i="8"/>
  <c r="AM128" i="8"/>
  <c r="AI128" i="8"/>
  <c r="AE128" i="8"/>
  <c r="AB128" i="8"/>
  <c r="AO128" i="8" s="1"/>
  <c r="AA11" i="1"/>
  <c r="CD12" i="8"/>
  <c r="CF12" i="8"/>
  <c r="Y11" i="1"/>
  <c r="CJ12" i="8"/>
  <c r="CG12" i="8"/>
  <c r="CI12" i="8"/>
  <c r="CL12" i="8"/>
  <c r="CH12" i="8"/>
  <c r="CM12" i="8"/>
  <c r="CK12" i="8"/>
  <c r="CC12" i="8"/>
  <c r="CN12" i="8"/>
  <c r="CE12" i="8"/>
  <c r="CO97" i="8"/>
  <c r="DE97" i="8" s="1"/>
  <c r="T96" i="1" s="1"/>
  <c r="AA13" i="1"/>
  <c r="CG14" i="8"/>
  <c r="CC14" i="8"/>
  <c r="CD14" i="8"/>
  <c r="CF14" i="8"/>
  <c r="CH14" i="8"/>
  <c r="CN14" i="8"/>
  <c r="Y13" i="1"/>
  <c r="CJ14" i="8"/>
  <c r="CL14" i="8"/>
  <c r="CK14" i="8"/>
  <c r="CM14" i="8"/>
  <c r="CI14" i="8"/>
  <c r="CE14" i="8"/>
  <c r="BW14" i="8"/>
  <c r="BU14" i="8"/>
  <c r="BS14" i="8"/>
  <c r="BV14" i="8"/>
  <c r="BP14" i="8"/>
  <c r="BQ14" i="8"/>
  <c r="BY14" i="8"/>
  <c r="BX14" i="8"/>
  <c r="BZ14" i="8"/>
  <c r="BT14" i="8"/>
  <c r="BR14" i="8"/>
  <c r="CA14" i="8"/>
  <c r="CF37" i="8"/>
  <c r="CG37" i="8"/>
  <c r="CD37" i="8"/>
  <c r="CK37" i="8"/>
  <c r="CN37" i="8"/>
  <c r="CE37" i="8"/>
  <c r="CL37" i="8"/>
  <c r="F37" i="8"/>
  <c r="CI37" i="8"/>
  <c r="CM37" i="8"/>
  <c r="CJ37" i="8"/>
  <c r="J36" i="1"/>
  <c r="CC37" i="8"/>
  <c r="CH37" i="8"/>
  <c r="AF125" i="8"/>
  <c r="AJ125" i="8"/>
  <c r="CO24" i="8"/>
  <c r="DE24" i="8" s="1"/>
  <c r="T23" i="1" s="1"/>
  <c r="CD17" i="8"/>
  <c r="CK17" i="8"/>
  <c r="AD132" i="11"/>
  <c r="AP71" i="8"/>
  <c r="AQ71" i="8" s="1"/>
  <c r="AE127" i="8"/>
  <c r="AF127" i="8"/>
  <c r="AD127" i="8"/>
  <c r="CO89" i="8"/>
  <c r="DE89" i="8" s="1"/>
  <c r="T88" i="1" s="1"/>
  <c r="CH56" i="8"/>
  <c r="CM56" i="8"/>
  <c r="CF56" i="8"/>
  <c r="CL56" i="8"/>
  <c r="CD56" i="8"/>
  <c r="F56" i="8"/>
  <c r="CI56" i="8"/>
  <c r="CJ56" i="8"/>
  <c r="CG56" i="8"/>
  <c r="CC56" i="8"/>
  <c r="CE56" i="8"/>
  <c r="CN56" i="8"/>
  <c r="CK56" i="8"/>
  <c r="CF66" i="8"/>
  <c r="CE66" i="8"/>
  <c r="CH66" i="8"/>
  <c r="F66" i="8"/>
  <c r="CJ66" i="8"/>
  <c r="CL66" i="8"/>
  <c r="CN66" i="8"/>
  <c r="CD66" i="8"/>
  <c r="CM66" i="8"/>
  <c r="CI66" i="8"/>
  <c r="CC66" i="8"/>
  <c r="CK66" i="8"/>
  <c r="CG66" i="8"/>
  <c r="CF61" i="8"/>
  <c r="CL61" i="8"/>
  <c r="CJ61" i="8"/>
  <c r="CK61" i="8"/>
  <c r="F61" i="8"/>
  <c r="CI61" i="8"/>
  <c r="CH61" i="8"/>
  <c r="CG61" i="8"/>
  <c r="CN61" i="8"/>
  <c r="CD61" i="8"/>
  <c r="CC61" i="8"/>
  <c r="CE61" i="8"/>
  <c r="CM61" i="8"/>
  <c r="AP76" i="8"/>
  <c r="AQ76" i="8" s="1"/>
  <c r="CA128" i="8"/>
  <c r="BP128" i="8"/>
  <c r="BS128" i="8"/>
  <c r="BR128" i="8"/>
  <c r="BQ128" i="8"/>
  <c r="BW128" i="8"/>
  <c r="BZ128" i="8"/>
  <c r="BV128" i="8"/>
  <c r="BY128" i="8"/>
  <c r="BX128" i="8"/>
  <c r="BU128" i="8"/>
  <c r="BT128" i="8"/>
  <c r="S123" i="10"/>
  <c r="CO72" i="8"/>
  <c r="DE72" i="8" s="1"/>
  <c r="T71" i="1" s="1"/>
  <c r="AM11" i="8"/>
  <c r="AF11" i="8"/>
  <c r="AG11" i="8"/>
  <c r="BW126" i="8"/>
  <c r="BV126" i="8"/>
  <c r="BR126" i="8"/>
  <c r="BT126" i="8"/>
  <c r="BX126" i="8"/>
  <c r="CA126" i="8"/>
  <c r="BU126" i="8"/>
  <c r="BY126" i="8"/>
  <c r="BP126" i="8"/>
  <c r="BS126" i="8"/>
  <c r="BQ126" i="8"/>
  <c r="BZ126" i="8"/>
  <c r="AG14" i="8"/>
  <c r="AE14" i="8"/>
  <c r="AH14" i="8"/>
  <c r="CN38" i="8"/>
  <c r="CJ38" i="8"/>
  <c r="CC38" i="8"/>
  <c r="CO90" i="8"/>
  <c r="DE90" i="8" s="1"/>
  <c r="T89" i="1" s="1"/>
  <c r="CO98" i="8"/>
  <c r="DE98" i="8" s="1"/>
  <c r="T97" i="1" s="1"/>
  <c r="CF125" i="8"/>
  <c r="CN125" i="8"/>
  <c r="CC125" i="8"/>
  <c r="CG125" i="8"/>
  <c r="CL125" i="8"/>
  <c r="CD125" i="8"/>
  <c r="CK125" i="8"/>
  <c r="CI125" i="8"/>
  <c r="CM125" i="8"/>
  <c r="CH125" i="8"/>
  <c r="CJ125" i="8"/>
  <c r="CE125" i="8"/>
  <c r="AL13" i="8"/>
  <c r="AY13" i="8" s="1"/>
  <c r="AH13" i="8"/>
  <c r="AU13" i="8" s="1"/>
  <c r="AJ13" i="8"/>
  <c r="CO41" i="8"/>
  <c r="DE41" i="8" s="1"/>
  <c r="T40" i="1" s="1"/>
  <c r="CO93" i="8"/>
  <c r="DE93" i="8" s="1"/>
  <c r="T92" i="1" s="1"/>
  <c r="AP109" i="8"/>
  <c r="AQ109" i="8" s="1"/>
  <c r="AR109" i="8" s="1"/>
  <c r="AB40" i="8"/>
  <c r="AO40" i="8" s="1"/>
  <c r="AH40" i="8"/>
  <c r="AG40" i="8"/>
  <c r="CO29" i="8"/>
  <c r="DE29" i="8" s="1"/>
  <c r="T28" i="1" s="1"/>
  <c r="CO96" i="8"/>
  <c r="DE96" i="8" s="1"/>
  <c r="T95" i="1" s="1"/>
  <c r="AP75" i="8"/>
  <c r="AQ75" i="8" s="1"/>
  <c r="AR75" i="8" s="1"/>
  <c r="AS75" i="8" s="1"/>
  <c r="AT75" i="8" s="1"/>
  <c r="X78" i="11"/>
  <c r="X79" i="11"/>
  <c r="X77" i="11"/>
  <c r="AF77" i="11" s="1"/>
  <c r="CJ19" i="8"/>
  <c r="CN19" i="8"/>
  <c r="CE19" i="8"/>
  <c r="CL19" i="8"/>
  <c r="J18" i="1"/>
  <c r="CK19" i="8"/>
  <c r="CC19" i="8"/>
  <c r="CF19" i="8"/>
  <c r="F19" i="8"/>
  <c r="CM19" i="8"/>
  <c r="CH19" i="8"/>
  <c r="CD19" i="8"/>
  <c r="CG19" i="8"/>
  <c r="CI19" i="8"/>
  <c r="AP106" i="8"/>
  <c r="AQ106" i="8" s="1"/>
  <c r="AR106" i="8" s="1"/>
  <c r="S130" i="11"/>
  <c r="CC129" i="8"/>
  <c r="CF129" i="8"/>
  <c r="CE129" i="8"/>
  <c r="CL129" i="8"/>
  <c r="CG129" i="8"/>
  <c r="CI129" i="8"/>
  <c r="CM129" i="8"/>
  <c r="CD129" i="8"/>
  <c r="CJ129" i="8"/>
  <c r="CK129" i="8"/>
  <c r="CH129" i="8"/>
  <c r="CN129" i="8"/>
  <c r="AA10" i="1"/>
  <c r="Y10" i="1"/>
  <c r="CG11" i="8"/>
  <c r="CK11" i="8"/>
  <c r="CC11" i="8"/>
  <c r="CD11" i="8"/>
  <c r="CI11" i="8"/>
  <c r="CH11" i="8"/>
  <c r="CJ11" i="8"/>
  <c r="CM11" i="8"/>
  <c r="CN11" i="8"/>
  <c r="CE11" i="8"/>
  <c r="CF11" i="8"/>
  <c r="CL11" i="8"/>
  <c r="CK35" i="8"/>
  <c r="CG35" i="8"/>
  <c r="CM35" i="8"/>
  <c r="CN35" i="8"/>
  <c r="CH54" i="8"/>
  <c r="CE54" i="8"/>
  <c r="CF54" i="8"/>
  <c r="CN54" i="8"/>
  <c r="CI54" i="8"/>
  <c r="CK54" i="8"/>
  <c r="F54" i="8"/>
  <c r="CJ54" i="8"/>
  <c r="CL54" i="8"/>
  <c r="CD54" i="8"/>
  <c r="CG54" i="8"/>
  <c r="CC54" i="8"/>
  <c r="CM54" i="8"/>
  <c r="F45" i="8"/>
  <c r="CI45" i="8"/>
  <c r="CK45" i="8"/>
  <c r="CF45" i="8"/>
  <c r="CG45" i="8"/>
  <c r="CM45" i="8"/>
  <c r="CL45" i="8"/>
  <c r="CJ45" i="8"/>
  <c r="CD45" i="8"/>
  <c r="CC45" i="8"/>
  <c r="CN45" i="8"/>
  <c r="CE45" i="8"/>
  <c r="CH45" i="8"/>
  <c r="AH126" i="8"/>
  <c r="AJ126" i="8"/>
  <c r="AD126" i="8"/>
  <c r="AH12" i="8"/>
  <c r="AU12" i="8" s="1"/>
  <c r="AB12" i="8"/>
  <c r="AO12" i="8" s="1"/>
  <c r="AG12" i="8"/>
  <c r="AT12" i="8" s="1"/>
  <c r="S125" i="10"/>
  <c r="CG130" i="8"/>
  <c r="CE130" i="8"/>
  <c r="CN130" i="8"/>
  <c r="CC130" i="8"/>
  <c r="CH130" i="8"/>
  <c r="CF130" i="8"/>
  <c r="CD130" i="8"/>
  <c r="CI130" i="8"/>
  <c r="CK130" i="8"/>
  <c r="CL130" i="8"/>
  <c r="CJ130" i="8"/>
  <c r="CM130" i="8"/>
  <c r="AE92" i="8"/>
  <c r="AF92" i="8"/>
  <c r="AC92" i="8"/>
  <c r="AB92" i="8"/>
  <c r="AO92" i="8" s="1"/>
  <c r="AJ92" i="8"/>
  <c r="AH92" i="8"/>
  <c r="AL92" i="8"/>
  <c r="AG92" i="8"/>
  <c r="AK92" i="8"/>
  <c r="AM92" i="8"/>
  <c r="AD92" i="8"/>
  <c r="AI92" i="8"/>
  <c r="BW12" i="8"/>
  <c r="BV12" i="8"/>
  <c r="BU12" i="8"/>
  <c r="BQ12" i="8"/>
  <c r="BZ12" i="8"/>
  <c r="BY12" i="8"/>
  <c r="BP12" i="8"/>
  <c r="BR12" i="8"/>
  <c r="BX12" i="8"/>
  <c r="BS12" i="8"/>
  <c r="CA12" i="8"/>
  <c r="BT12" i="8"/>
  <c r="CG18" i="8"/>
  <c r="CI18" i="8"/>
  <c r="CC18" i="8"/>
  <c r="CL18" i="8"/>
  <c r="CH18" i="8"/>
  <c r="CD18" i="8"/>
  <c r="F18" i="8"/>
  <c r="CK18" i="8"/>
  <c r="CN18" i="8"/>
  <c r="CM18" i="8"/>
  <c r="CF18" i="8"/>
  <c r="CJ18" i="8"/>
  <c r="CE18" i="8"/>
  <c r="S9" i="10"/>
  <c r="CK22" i="8"/>
  <c r="CL22" i="8"/>
  <c r="CI22" i="8"/>
  <c r="CE22" i="8"/>
  <c r="CM22" i="8"/>
  <c r="CN22" i="8"/>
  <c r="CD22" i="8"/>
  <c r="CG22" i="8"/>
  <c r="CH22" i="8"/>
  <c r="CF22" i="8"/>
  <c r="CJ22" i="8"/>
  <c r="J21" i="1"/>
  <c r="CC22" i="8"/>
  <c r="F22" i="8"/>
  <c r="CD32" i="8"/>
  <c r="CK32" i="8"/>
  <c r="F32" i="8"/>
  <c r="CC32" i="8"/>
  <c r="CN32" i="8"/>
  <c r="CJ32" i="8"/>
  <c r="J31" i="1"/>
  <c r="CM32" i="8"/>
  <c r="CL32" i="8"/>
  <c r="CE32" i="8"/>
  <c r="CH32" i="8"/>
  <c r="CI32" i="8"/>
  <c r="CF32" i="8"/>
  <c r="CG32" i="8"/>
  <c r="AP112" i="8"/>
  <c r="AQ112" i="8" s="1"/>
  <c r="AB95" i="8"/>
  <c r="AO95" i="8" s="1"/>
  <c r="AC95" i="8"/>
  <c r="AH95" i="8"/>
  <c r="AG95" i="8"/>
  <c r="AM95" i="8"/>
  <c r="AD95" i="8"/>
  <c r="AF95" i="8"/>
  <c r="AK95" i="8"/>
  <c r="AL95" i="8"/>
  <c r="AI95" i="8"/>
  <c r="AJ95" i="8"/>
  <c r="AE95" i="8"/>
  <c r="AB99" i="8"/>
  <c r="AO99" i="8" s="1"/>
  <c r="AK99" i="8"/>
  <c r="AG99" i="8"/>
  <c r="AT99" i="8" s="1"/>
  <c r="AE99" i="8"/>
  <c r="AD99" i="8"/>
  <c r="AH99" i="8"/>
  <c r="AI99" i="8"/>
  <c r="AV99" i="8" s="1"/>
  <c r="AJ99" i="8"/>
  <c r="AF99" i="8"/>
  <c r="AL99" i="8"/>
  <c r="AM99" i="8"/>
  <c r="AC99" i="8"/>
  <c r="AP99" i="8" s="1"/>
  <c r="CO115" i="8"/>
  <c r="DE115" i="8" s="1"/>
  <c r="T114" i="1" s="1"/>
  <c r="CO110" i="8"/>
  <c r="DE110" i="8" s="1"/>
  <c r="T109" i="1" s="1"/>
  <c r="AJ127" i="8"/>
  <c r="AH127" i="8"/>
  <c r="CL67" i="8"/>
  <c r="CH67" i="8"/>
  <c r="CE67" i="8"/>
  <c r="CJ67" i="8"/>
  <c r="CD67" i="8"/>
  <c r="CI67" i="8"/>
  <c r="CG67" i="8"/>
  <c r="CK67" i="8"/>
  <c r="CN67" i="8"/>
  <c r="CM67" i="8"/>
  <c r="F67" i="8"/>
  <c r="CC67" i="8"/>
  <c r="CF67" i="8"/>
  <c r="CL52" i="8"/>
  <c r="CC52" i="8"/>
  <c r="CF52" i="8"/>
  <c r="CE52" i="8"/>
  <c r="CD52" i="8"/>
  <c r="F52" i="8"/>
  <c r="CM52" i="8"/>
  <c r="CH52" i="8"/>
  <c r="CN52" i="8"/>
  <c r="CK52" i="8"/>
  <c r="CJ52" i="8"/>
  <c r="CG52" i="8"/>
  <c r="CI52" i="8"/>
  <c r="CM65" i="8"/>
  <c r="CH65" i="8"/>
  <c r="CN65" i="8"/>
  <c r="CJ65" i="8"/>
  <c r="CL65" i="8"/>
  <c r="CD65" i="8"/>
  <c r="CF65" i="8"/>
  <c r="F65" i="8"/>
  <c r="CE65" i="8"/>
  <c r="CK65" i="8"/>
  <c r="CC65" i="8"/>
  <c r="CI65" i="8"/>
  <c r="CG65" i="8"/>
  <c r="CC83" i="8"/>
  <c r="CG83" i="8"/>
  <c r="CJ83" i="8"/>
  <c r="CN83" i="8"/>
  <c r="CK83" i="8"/>
  <c r="CD83" i="8"/>
  <c r="CH83" i="8"/>
  <c r="CL83" i="8"/>
  <c r="CM83" i="8"/>
  <c r="CF83" i="8"/>
  <c r="CE83" i="8"/>
  <c r="CI83" i="8"/>
  <c r="F83" i="8"/>
  <c r="X92" i="11"/>
  <c r="AP108" i="8"/>
  <c r="AQ108" i="8" s="1"/>
  <c r="AR108" i="8" s="1"/>
  <c r="AP116" i="8"/>
  <c r="AQ116" i="8" s="1"/>
  <c r="AR116" i="8" s="1"/>
  <c r="S128" i="11"/>
  <c r="AA12" i="1"/>
  <c r="CF13" i="8"/>
  <c r="CD13" i="8"/>
  <c r="CM13" i="8"/>
  <c r="CE13" i="8"/>
  <c r="CC13" i="8"/>
  <c r="CK13" i="8"/>
  <c r="Y12" i="1"/>
  <c r="CJ13" i="8"/>
  <c r="CH13" i="8"/>
  <c r="CL13" i="8"/>
  <c r="CN13" i="8"/>
  <c r="CI13" i="8"/>
  <c r="CG13" i="8"/>
  <c r="S8" i="11"/>
  <c r="AG11" i="11"/>
  <c r="CI128" i="8"/>
  <c r="CC128" i="8"/>
  <c r="CK128" i="8"/>
  <c r="CF128" i="8"/>
  <c r="CH128" i="8"/>
  <c r="CN128" i="8"/>
  <c r="CG128" i="8"/>
  <c r="CE128" i="8"/>
  <c r="CJ128" i="8"/>
  <c r="CM128" i="8"/>
  <c r="CD128" i="8"/>
  <c r="CL128" i="8"/>
  <c r="AQ94" i="8"/>
  <c r="AK11" i="8"/>
  <c r="AH11" i="8"/>
  <c r="CD126" i="8"/>
  <c r="CE126" i="8"/>
  <c r="CI126" i="8"/>
  <c r="CH126" i="8"/>
  <c r="CK126" i="8"/>
  <c r="CN126" i="8"/>
  <c r="CC126" i="8"/>
  <c r="CL126" i="8"/>
  <c r="CJ126" i="8"/>
  <c r="CG126" i="8"/>
  <c r="CM126" i="8"/>
  <c r="CF126" i="8"/>
  <c r="AJ14" i="8"/>
  <c r="AC14" i="8"/>
  <c r="AB14" i="8"/>
  <c r="AO14" i="8" s="1"/>
  <c r="CO28" i="8"/>
  <c r="DE28" i="8" s="1"/>
  <c r="T27" i="1" s="1"/>
  <c r="AB28" i="8"/>
  <c r="AO28" i="8" s="1"/>
  <c r="AJ28" i="8"/>
  <c r="AI28" i="8"/>
  <c r="AH28" i="8"/>
  <c r="AG28" i="8"/>
  <c r="AC28" i="8"/>
  <c r="AF28" i="8"/>
  <c r="AE28" i="8"/>
  <c r="AM28" i="8"/>
  <c r="AK28" i="8"/>
  <c r="AD28" i="8"/>
  <c r="AL28" i="8"/>
  <c r="CO42" i="8"/>
  <c r="DE42" i="8" s="1"/>
  <c r="T41" i="1" s="1"/>
  <c r="AB90" i="8"/>
  <c r="AO90" i="8" s="1"/>
  <c r="AG90" i="8"/>
  <c r="AI90" i="8"/>
  <c r="AF90" i="8"/>
  <c r="AM90" i="8"/>
  <c r="AC90" i="8"/>
  <c r="AJ90" i="8"/>
  <c r="AH90" i="8"/>
  <c r="AE90" i="8"/>
  <c r="AD90" i="8"/>
  <c r="AK90" i="8"/>
  <c r="AL90" i="8"/>
  <c r="AJ98" i="8"/>
  <c r="AB98" i="8"/>
  <c r="AO98" i="8" s="1"/>
  <c r="AK98" i="8"/>
  <c r="AF98" i="8"/>
  <c r="AS98" i="8" s="1"/>
  <c r="AI98" i="8"/>
  <c r="AE98" i="8"/>
  <c r="AR98" i="8" s="1"/>
  <c r="AL98" i="8"/>
  <c r="AM98" i="8"/>
  <c r="AG98" i="8"/>
  <c r="AH98" i="8"/>
  <c r="AU98" i="8" s="1"/>
  <c r="AC98" i="8"/>
  <c r="AP98" i="8" s="1"/>
  <c r="AD98" i="8"/>
  <c r="AQ98" i="8" s="1"/>
  <c r="BQ125" i="8"/>
  <c r="BS125" i="8"/>
  <c r="BV125" i="8"/>
  <c r="BR125" i="8"/>
  <c r="BP125" i="8"/>
  <c r="BY125" i="8"/>
  <c r="CA125" i="8"/>
  <c r="BU125" i="8"/>
  <c r="BW125" i="8"/>
  <c r="BT125" i="8"/>
  <c r="BZ125" i="8"/>
  <c r="BX125" i="8"/>
  <c r="AM13" i="8"/>
  <c r="AZ13" i="8" s="1"/>
  <c r="AE13" i="8"/>
  <c r="AR13" i="8" s="1"/>
  <c r="AC13" i="8"/>
  <c r="AP13" i="8" s="1"/>
  <c r="AC101" i="8"/>
  <c r="AP101" i="8" s="1"/>
  <c r="AF101" i="8"/>
  <c r="AE101" i="8"/>
  <c r="AD101" i="8"/>
  <c r="AG101" i="8"/>
  <c r="AH101" i="8"/>
  <c r="AM101" i="8"/>
  <c r="AK101" i="8"/>
  <c r="AL101" i="8"/>
  <c r="AB101" i="8"/>
  <c r="AO101" i="8" s="1"/>
  <c r="AJ101" i="8"/>
  <c r="AI101" i="8"/>
  <c r="AV101" i="8" s="1"/>
  <c r="AD40" i="8"/>
  <c r="AM40" i="8"/>
  <c r="AK40" i="8"/>
  <c r="AE96" i="8"/>
  <c r="AB96" i="8"/>
  <c r="AO96" i="8" s="1"/>
  <c r="AH96" i="8"/>
  <c r="AJ96" i="8"/>
  <c r="AK96" i="8"/>
  <c r="AM96" i="8"/>
  <c r="AF96" i="8"/>
  <c r="AG96" i="8"/>
  <c r="AI96" i="8"/>
  <c r="AD96" i="8"/>
  <c r="AC96" i="8"/>
  <c r="AL96" i="8"/>
  <c r="X90" i="11"/>
  <c r="J19" i="1"/>
  <c r="CE20" i="8"/>
  <c r="CH20" i="8"/>
  <c r="CJ20" i="8"/>
  <c r="CN20" i="8"/>
  <c r="CK20" i="8"/>
  <c r="CM20" i="8"/>
  <c r="F20" i="8"/>
  <c r="CI20" i="8"/>
  <c r="CL20" i="8"/>
  <c r="CC20" i="8"/>
  <c r="CD20" i="8"/>
  <c r="CF20" i="8"/>
  <c r="CG20" i="8"/>
  <c r="AL124" i="8"/>
  <c r="AM124" i="8"/>
  <c r="BQ129" i="8"/>
  <c r="CA129" i="8"/>
  <c r="BU129" i="8"/>
  <c r="BZ129" i="8"/>
  <c r="BW129" i="8"/>
  <c r="BX129" i="8"/>
  <c r="BT129" i="8"/>
  <c r="BV129" i="8"/>
  <c r="BY129" i="8"/>
  <c r="BS129" i="8"/>
  <c r="BR129" i="8"/>
  <c r="BP129" i="8"/>
  <c r="BX11" i="8"/>
  <c r="BU11" i="8"/>
  <c r="BQ11" i="8"/>
  <c r="BT11" i="8"/>
  <c r="BP11" i="8"/>
  <c r="CA11" i="8"/>
  <c r="BR11" i="8"/>
  <c r="BY11" i="8"/>
  <c r="BZ11" i="8"/>
  <c r="BS11" i="8"/>
  <c r="BW11" i="8"/>
  <c r="BV11" i="8"/>
  <c r="S6" i="10"/>
  <c r="X72" i="11"/>
  <c r="Y41" i="11"/>
  <c r="Z41" i="11" s="1"/>
  <c r="H42" i="1" s="1"/>
  <c r="U42" i="1" s="1"/>
  <c r="F70" i="8"/>
  <c r="CK70" i="8"/>
  <c r="CH70" i="8"/>
  <c r="CI70" i="8"/>
  <c r="CC48" i="8"/>
  <c r="F48" i="8"/>
  <c r="CK48" i="8"/>
  <c r="CM48" i="8"/>
  <c r="CH48" i="8"/>
  <c r="CL48" i="8"/>
  <c r="S125" i="11"/>
  <c r="S119" i="10"/>
  <c r="AI126" i="8"/>
  <c r="AF126" i="8"/>
  <c r="AL126" i="8"/>
  <c r="AM12" i="8"/>
  <c r="AZ12" i="8" s="1"/>
  <c r="AK12" i="8"/>
  <c r="AF12" i="8"/>
  <c r="AS12" i="8" s="1"/>
  <c r="AP103" i="8"/>
  <c r="AQ103" i="8" s="1"/>
  <c r="AR103" i="8" s="1"/>
  <c r="AS103" i="8" s="1"/>
  <c r="AT103" i="8" s="1"/>
  <c r="BX130" i="8"/>
  <c r="BW130" i="8"/>
  <c r="BT130" i="8"/>
  <c r="BY130" i="8"/>
  <c r="BS130" i="8"/>
  <c r="BP130" i="8"/>
  <c r="BZ130" i="8"/>
  <c r="CA130" i="8"/>
  <c r="BQ130" i="8"/>
  <c r="BV130" i="8"/>
  <c r="BR130" i="8"/>
  <c r="BU130" i="8"/>
  <c r="AG97" i="8"/>
  <c r="AD97" i="8"/>
  <c r="AL97" i="8"/>
  <c r="AE97" i="8"/>
  <c r="AF97" i="8"/>
  <c r="AM97" i="8"/>
  <c r="AC97" i="8"/>
  <c r="AH97" i="8"/>
  <c r="AB97" i="8"/>
  <c r="AO97" i="8" s="1"/>
  <c r="AI97" i="8"/>
  <c r="AK97" i="8"/>
  <c r="AJ97" i="8"/>
  <c r="S9" i="11"/>
  <c r="J9" i="1"/>
  <c r="F10" i="8"/>
  <c r="CO77" i="8"/>
  <c r="DE77" i="8" s="1"/>
  <c r="T76" i="1" s="1"/>
  <c r="BS40" i="8"/>
  <c r="BQ40" i="8"/>
  <c r="BY40" i="8"/>
  <c r="BT40" i="8"/>
  <c r="BR40" i="8"/>
  <c r="BW40" i="8"/>
  <c r="BP40" i="8"/>
  <c r="BX40" i="8"/>
  <c r="BU40" i="8"/>
  <c r="CA40" i="8"/>
  <c r="BV40" i="8"/>
  <c r="BZ40" i="8"/>
  <c r="S35" i="10"/>
  <c r="AA39" i="1"/>
  <c r="CC40" i="8"/>
  <c r="CF40" i="8"/>
  <c r="CL40" i="8"/>
  <c r="CE40" i="8"/>
  <c r="CD40" i="8"/>
  <c r="Y39" i="1"/>
  <c r="CJ40" i="8"/>
  <c r="CI40" i="8"/>
  <c r="CG40" i="8"/>
  <c r="CK40" i="8"/>
  <c r="CN40" i="8"/>
  <c r="CM40" i="8"/>
  <c r="CH40" i="8"/>
  <c r="AP114" i="8"/>
  <c r="AQ114" i="8" s="1"/>
  <c r="CG26" i="8"/>
  <c r="CJ26" i="8"/>
  <c r="CO30" i="8"/>
  <c r="DE30" i="8" s="1"/>
  <c r="T29" i="1" s="1"/>
  <c r="AB30" i="8"/>
  <c r="AO30" i="8" s="1"/>
  <c r="AM30" i="8"/>
  <c r="AK30" i="8"/>
  <c r="AH30" i="8"/>
  <c r="AJ30" i="8"/>
  <c r="AE30" i="8"/>
  <c r="AC30" i="8"/>
  <c r="AG30" i="8"/>
  <c r="AF30" i="8"/>
  <c r="AD30" i="8"/>
  <c r="AL30" i="8"/>
  <c r="AI30" i="8"/>
  <c r="CO76" i="8"/>
  <c r="DE76" i="8" s="1"/>
  <c r="T75" i="1" s="1"/>
  <c r="AI125" i="8"/>
  <c r="AE125" i="8"/>
  <c r="AD15" i="8"/>
  <c r="AJ15" i="8"/>
  <c r="AK15" i="8"/>
  <c r="AC15" i="8"/>
  <c r="AF15" i="8"/>
  <c r="AE15" i="8"/>
  <c r="AI15" i="8"/>
  <c r="AM15" i="8"/>
  <c r="AL15" i="8"/>
  <c r="AB15" i="8"/>
  <c r="AO15" i="8" s="1"/>
  <c r="AG15" i="8"/>
  <c r="AH15" i="8"/>
  <c r="AD24" i="8"/>
  <c r="AH24" i="8"/>
  <c r="AF24" i="8"/>
  <c r="AB24" i="8"/>
  <c r="AO24" i="8" s="1"/>
  <c r="AC24" i="8"/>
  <c r="AM24" i="8"/>
  <c r="AJ24" i="8"/>
  <c r="AL24" i="8"/>
  <c r="AG24" i="8"/>
  <c r="AK24" i="8"/>
  <c r="AI24" i="8"/>
  <c r="AE24" i="8"/>
  <c r="AL91" i="8"/>
  <c r="AG91" i="8"/>
  <c r="AH91" i="8"/>
  <c r="AI91" i="8"/>
  <c r="AE91" i="8"/>
  <c r="AK91" i="8"/>
  <c r="AB91" i="8"/>
  <c r="AO91" i="8" s="1"/>
  <c r="AF91" i="8"/>
  <c r="AC91" i="8"/>
  <c r="AJ91" i="8"/>
  <c r="AD91" i="8"/>
  <c r="AM91" i="8"/>
  <c r="CO95" i="8"/>
  <c r="DE95" i="8" s="1"/>
  <c r="T94" i="1" s="1"/>
  <c r="AP72" i="8"/>
  <c r="AQ72" i="8" s="1"/>
  <c r="AG35" i="11"/>
  <c r="AH35" i="11" s="1"/>
  <c r="I37" i="1" s="1"/>
  <c r="CO71" i="8"/>
  <c r="DE71" i="8" s="1"/>
  <c r="T70" i="1" s="1"/>
  <c r="AP102" i="8"/>
  <c r="AQ102" i="8" s="1"/>
  <c r="AK127" i="8"/>
  <c r="AG127" i="8"/>
  <c r="Y28" i="11"/>
  <c r="Z28" i="11" s="1"/>
  <c r="H30" i="1" s="1"/>
  <c r="U30" i="1" s="1"/>
  <c r="CF57" i="8"/>
  <c r="F57" i="8"/>
  <c r="CJ57" i="8"/>
  <c r="CL57" i="8"/>
  <c r="CE57" i="8"/>
  <c r="CM57" i="8"/>
  <c r="CN57" i="8"/>
  <c r="CH57" i="8"/>
  <c r="CG57" i="8"/>
  <c r="CD57" i="8"/>
  <c r="CI57" i="8"/>
  <c r="CK57" i="8"/>
  <c r="CC57" i="8"/>
  <c r="F58" i="8"/>
  <c r="CM58" i="8"/>
  <c r="CI58" i="8"/>
  <c r="CJ58" i="8"/>
  <c r="CL58" i="8"/>
  <c r="CK58" i="8"/>
  <c r="CC58" i="8"/>
  <c r="CF58" i="8"/>
  <c r="CE58" i="8"/>
  <c r="CH58" i="8"/>
  <c r="CG58" i="8"/>
  <c r="CN58" i="8"/>
  <c r="CD58" i="8"/>
  <c r="CJ55" i="8"/>
  <c r="CF55" i="8"/>
  <c r="F55" i="8"/>
  <c r="CG55" i="8"/>
  <c r="CE55" i="8"/>
  <c r="CM55" i="8"/>
  <c r="CI55" i="8"/>
  <c r="CD55" i="8"/>
  <c r="CC55" i="8"/>
  <c r="CH55" i="8"/>
  <c r="CL55" i="8"/>
  <c r="CK55" i="8"/>
  <c r="CN55" i="8"/>
  <c r="CE86" i="8"/>
  <c r="CH86" i="8"/>
  <c r="CG86" i="8"/>
  <c r="CD86" i="8"/>
  <c r="CN86" i="8"/>
  <c r="CJ86" i="8"/>
  <c r="CI86" i="8"/>
  <c r="CM86" i="8"/>
  <c r="CC86" i="8"/>
  <c r="CK86" i="8"/>
  <c r="CL86" i="8"/>
  <c r="CF86" i="8"/>
  <c r="F86" i="8"/>
  <c r="CO105" i="8"/>
  <c r="DE105" i="8" s="1"/>
  <c r="T104" i="1" s="1"/>
  <c r="AF130" i="8"/>
  <c r="AG130" i="8"/>
  <c r="O10" i="8"/>
  <c r="O131" i="8" s="1"/>
  <c r="BM10" i="8"/>
  <c r="BF10" i="8"/>
  <c r="BH10" i="8"/>
  <c r="O5" i="10"/>
  <c r="O126" i="10" s="1"/>
  <c r="J5" i="10"/>
  <c r="J126" i="10" s="1"/>
  <c r="BC10" i="8"/>
  <c r="G5" i="10"/>
  <c r="BK10" i="8"/>
  <c r="H5" i="10"/>
  <c r="H126" i="10" s="1"/>
  <c r="G5" i="11"/>
  <c r="P5" i="10"/>
  <c r="P126" i="10" s="1"/>
  <c r="I5" i="11"/>
  <c r="I132" i="11" s="1"/>
  <c r="I5" i="10"/>
  <c r="I126" i="10" s="1"/>
  <c r="R5" i="11"/>
  <c r="R132" i="11" s="1"/>
  <c r="BL10" i="8"/>
  <c r="O5" i="11"/>
  <c r="O132" i="11" s="1"/>
  <c r="W10" i="8"/>
  <c r="W131" i="8" s="1"/>
  <c r="BG10" i="8"/>
  <c r="N5" i="11"/>
  <c r="N132" i="11" s="1"/>
  <c r="BD10" i="8"/>
  <c r="X10" i="8"/>
  <c r="X131" i="8" s="1"/>
  <c r="N5" i="10"/>
  <c r="N126" i="10" s="1"/>
  <c r="S10" i="8"/>
  <c r="S131" i="8" s="1"/>
  <c r="J131" i="8"/>
  <c r="J5" i="11"/>
  <c r="J132" i="11" s="1"/>
  <c r="Z10" i="8"/>
  <c r="Z131" i="8" s="1"/>
  <c r="BN10" i="8"/>
  <c r="L5" i="11"/>
  <c r="L132" i="11" s="1"/>
  <c r="BJ10" i="8"/>
  <c r="U10" i="8"/>
  <c r="U131" i="8" s="1"/>
  <c r="P9" i="1"/>
  <c r="U9" i="1" s="1"/>
  <c r="Q5" i="10"/>
  <c r="Q126" i="10" s="1"/>
  <c r="Q5" i="11"/>
  <c r="Q132" i="11" s="1"/>
  <c r="H5" i="11"/>
  <c r="H132" i="11" s="1"/>
  <c r="BI10" i="8"/>
  <c r="P5" i="11"/>
  <c r="P132" i="11" s="1"/>
  <c r="K5" i="11"/>
  <c r="K132" i="11" s="1"/>
  <c r="Q10" i="8"/>
  <c r="Q131" i="8" s="1"/>
  <c r="M5" i="11"/>
  <c r="M132" i="11" s="1"/>
  <c r="T10" i="8"/>
  <c r="T131" i="8" s="1"/>
  <c r="R10" i="8"/>
  <c r="R131" i="8" s="1"/>
  <c r="K5" i="10"/>
  <c r="K126" i="10" s="1"/>
  <c r="Y10" i="8"/>
  <c r="Y131" i="8" s="1"/>
  <c r="L5" i="10"/>
  <c r="L126" i="10" s="1"/>
  <c r="M5" i="10"/>
  <c r="M126" i="10" s="1"/>
  <c r="P10" i="8"/>
  <c r="P131" i="8" s="1"/>
  <c r="R5" i="10"/>
  <c r="R126" i="10" s="1"/>
  <c r="V10" i="8"/>
  <c r="V131" i="8" s="1"/>
  <c r="BE10" i="8"/>
  <c r="AG45" i="11"/>
  <c r="AG46" i="11"/>
  <c r="AH46" i="11" s="1"/>
  <c r="I47" i="1" s="1"/>
  <c r="J47" i="1" s="1"/>
  <c r="AG57" i="11"/>
  <c r="AH57" i="11" s="1"/>
  <c r="I58" i="1" s="1"/>
  <c r="J58" i="1" s="1"/>
  <c r="AG51" i="11"/>
  <c r="AH51" i="11" s="1"/>
  <c r="I52" i="1" s="1"/>
  <c r="J52" i="1" s="1"/>
  <c r="AG58" i="11"/>
  <c r="AH58" i="11" s="1"/>
  <c r="I59" i="1" s="1"/>
  <c r="CO84" i="8"/>
  <c r="DE84" i="8" s="1"/>
  <c r="T83" i="1" s="1"/>
  <c r="BY127" i="8"/>
  <c r="BW127" i="8"/>
  <c r="BV127" i="8"/>
  <c r="BS127" i="8"/>
  <c r="CA127" i="8"/>
  <c r="BR127" i="8"/>
  <c r="BX127" i="8"/>
  <c r="BU127" i="8"/>
  <c r="BZ127" i="8"/>
  <c r="BP127" i="8"/>
  <c r="BQ127" i="8"/>
  <c r="BT127" i="8"/>
  <c r="S122" i="10"/>
  <c r="X91" i="11"/>
  <c r="AP107" i="8"/>
  <c r="AQ107" i="8" s="1"/>
  <c r="AR107" i="8" s="1"/>
  <c r="S129" i="11"/>
  <c r="AP111" i="8"/>
  <c r="AQ111" i="8" s="1"/>
  <c r="AR111" i="8" s="1"/>
  <c r="AS111" i="8" s="1"/>
  <c r="S127" i="11"/>
  <c r="AK14" i="8"/>
  <c r="AD14" i="8"/>
  <c r="S120" i="10"/>
  <c r="AI13" i="8"/>
  <c r="AV13" i="8" s="1"/>
  <c r="AK13" i="8"/>
  <c r="AL41" i="8"/>
  <c r="AC41" i="8"/>
  <c r="AB41" i="8"/>
  <c r="AO41" i="8" s="1"/>
  <c r="AE41" i="8"/>
  <c r="AD41" i="8"/>
  <c r="AI41" i="8"/>
  <c r="AJ41" i="8"/>
  <c r="AF41" i="8"/>
  <c r="AK41" i="8"/>
  <c r="AM41" i="8"/>
  <c r="AH41" i="8"/>
  <c r="AG41" i="8"/>
  <c r="CO101" i="8"/>
  <c r="DE101" i="8" s="1"/>
  <c r="T100" i="1" s="1"/>
  <c r="Y11" i="11"/>
  <c r="X14" i="11"/>
  <c r="AF40" i="8"/>
  <c r="AE40" i="8"/>
  <c r="AM29" i="8"/>
  <c r="AI29" i="8"/>
  <c r="AF29" i="8"/>
  <c r="AK29" i="8"/>
  <c r="AG29" i="8"/>
  <c r="AC29" i="8"/>
  <c r="AH29" i="8"/>
  <c r="AD29" i="8"/>
  <c r="AJ29" i="8"/>
  <c r="AB29" i="8"/>
  <c r="AO29" i="8" s="1"/>
  <c r="AE29" i="8"/>
  <c r="AL29" i="8"/>
  <c r="CO106" i="8"/>
  <c r="DE106" i="8" s="1"/>
  <c r="T105" i="1" s="1"/>
  <c r="AK124" i="8"/>
  <c r="AE129" i="8"/>
  <c r="AK129" i="8"/>
  <c r="AL129" i="8"/>
  <c r="AH129" i="8"/>
  <c r="AG129" i="8"/>
  <c r="AD129" i="8"/>
  <c r="AF129" i="8"/>
  <c r="AB129" i="8"/>
  <c r="AO129" i="8" s="1"/>
  <c r="AC129" i="8"/>
  <c r="AM129" i="8"/>
  <c r="AI129" i="8"/>
  <c r="AJ129" i="8"/>
  <c r="CD50" i="8"/>
  <c r="CM50" i="8"/>
  <c r="CL50" i="8"/>
  <c r="CG50" i="8"/>
  <c r="CH50" i="8"/>
  <c r="CF50" i="8"/>
  <c r="CJ50" i="8"/>
  <c r="CC50" i="8"/>
  <c r="CI50" i="8"/>
  <c r="F50" i="8"/>
  <c r="CK50" i="8"/>
  <c r="CE50" i="8"/>
  <c r="CN50" i="8"/>
  <c r="F53" i="8"/>
  <c r="CC53" i="8"/>
  <c r="CN53" i="8"/>
  <c r="CL53" i="8"/>
  <c r="CH53" i="8"/>
  <c r="CJ53" i="8"/>
  <c r="CI53" i="8"/>
  <c r="CD53" i="8"/>
  <c r="CE53" i="8"/>
  <c r="CM53" i="8"/>
  <c r="CJ63" i="8"/>
  <c r="CG63" i="8"/>
  <c r="CE63" i="8"/>
  <c r="CL63" i="8"/>
  <c r="CH63" i="8"/>
  <c r="CN63" i="8"/>
  <c r="CD63" i="8"/>
  <c r="F49" i="8"/>
  <c r="AQ113" i="8"/>
  <c r="AR113" i="8" s="1"/>
  <c r="CO113" i="8"/>
  <c r="DE113" i="8" s="1"/>
  <c r="T112" i="1" s="1"/>
  <c r="AC126" i="8"/>
  <c r="AB126" i="8"/>
  <c r="AO126" i="8" s="1"/>
  <c r="AE12" i="8"/>
  <c r="AR12" i="8" s="1"/>
  <c r="AC12" i="8"/>
  <c r="AP12" i="8" s="1"/>
  <c r="CO74" i="8"/>
  <c r="DE74" i="8" s="1"/>
  <c r="T73" i="1" s="1"/>
  <c r="S131" i="11"/>
  <c r="AG17" i="11"/>
  <c r="AH17" i="11" s="1"/>
  <c r="I20" i="1" s="1"/>
  <c r="AF25" i="11"/>
  <c r="CM17" i="8" l="1"/>
  <c r="CF17" i="8"/>
  <c r="CE64" i="8"/>
  <c r="CJ64" i="8"/>
  <c r="CC64" i="8"/>
  <c r="CG17" i="8"/>
  <c r="CJ17" i="8"/>
  <c r="CM64" i="8"/>
  <c r="CL17" i="8"/>
  <c r="F64" i="8"/>
  <c r="CI17" i="8"/>
  <c r="CC17" i="8"/>
  <c r="CL64" i="8"/>
  <c r="CN64" i="8"/>
  <c r="F17" i="8"/>
  <c r="AL17" i="8" s="1"/>
  <c r="CF64" i="8"/>
  <c r="CG64" i="8"/>
  <c r="CE17" i="8"/>
  <c r="CN17" i="8"/>
  <c r="CH17" i="8"/>
  <c r="CH64" i="8"/>
  <c r="CK64" i="8"/>
  <c r="J63" i="1"/>
  <c r="F25" i="8"/>
  <c r="AI25" i="8" s="1"/>
  <c r="U24" i="1"/>
  <c r="CI23" i="8"/>
  <c r="U22" i="1"/>
  <c r="CG47" i="8"/>
  <c r="U46" i="1"/>
  <c r="F38" i="8"/>
  <c r="AF38" i="8" s="1"/>
  <c r="U37" i="1"/>
  <c r="CF26" i="8"/>
  <c r="U25" i="1"/>
  <c r="CL35" i="8"/>
  <c r="U34" i="1"/>
  <c r="CG10" i="8"/>
  <c r="CK63" i="8"/>
  <c r="CI63" i="8"/>
  <c r="CN26" i="8"/>
  <c r="CF48" i="8"/>
  <c r="CN48" i="8"/>
  <c r="CE48" i="8"/>
  <c r="CG48" i="8"/>
  <c r="CD60" i="8"/>
  <c r="CM63" i="8"/>
  <c r="F63" i="8"/>
  <c r="AJ63" i="8" s="1"/>
  <c r="CF63" i="8"/>
  <c r="CC63" i="8"/>
  <c r="J59" i="1"/>
  <c r="CK26" i="8"/>
  <c r="CI48" i="8"/>
  <c r="CD48" i="8"/>
  <c r="CJ48" i="8"/>
  <c r="CC60" i="8"/>
  <c r="CK60" i="8"/>
  <c r="CN25" i="8"/>
  <c r="CE23" i="8"/>
  <c r="J62" i="1"/>
  <c r="AF36" i="11"/>
  <c r="AG36" i="11" s="1"/>
  <c r="AH36" i="11" s="1"/>
  <c r="I38" i="1" s="1"/>
  <c r="J48" i="1"/>
  <c r="CE39" i="8"/>
  <c r="CH39" i="8"/>
  <c r="CN39" i="8"/>
  <c r="CL39" i="8"/>
  <c r="CD39" i="8"/>
  <c r="CF39" i="8"/>
  <c r="CI39" i="8"/>
  <c r="CK39" i="8"/>
  <c r="CG39" i="8"/>
  <c r="F39" i="8"/>
  <c r="AB39" i="8" s="1"/>
  <c r="AO39" i="8" s="1"/>
  <c r="CJ39" i="8"/>
  <c r="CC39" i="8"/>
  <c r="CM39" i="8"/>
  <c r="J38" i="1"/>
  <c r="J24" i="1"/>
  <c r="AS77" i="8"/>
  <c r="AT77" i="8" s="1"/>
  <c r="AU77" i="8" s="1"/>
  <c r="AV77" i="8" s="1"/>
  <c r="AW77" i="8" s="1"/>
  <c r="AX77" i="8" s="1"/>
  <c r="AY77" i="8" s="1"/>
  <c r="AZ77" i="8" s="1"/>
  <c r="BA77" i="8" s="1"/>
  <c r="R76" i="1" s="1"/>
  <c r="V76" i="1" s="1"/>
  <c r="CF53" i="8"/>
  <c r="CK53" i="8"/>
  <c r="CG53" i="8"/>
  <c r="AR76" i="8"/>
  <c r="AS76" i="8" s="1"/>
  <c r="CH26" i="8"/>
  <c r="F26" i="8"/>
  <c r="AK26" i="8" s="1"/>
  <c r="J25" i="1"/>
  <c r="CM70" i="8"/>
  <c r="CC70" i="8"/>
  <c r="CD70" i="8"/>
  <c r="CJ60" i="8"/>
  <c r="CL60" i="8"/>
  <c r="CI60" i="8"/>
  <c r="CE60" i="8"/>
  <c r="CC35" i="8"/>
  <c r="CE35" i="8"/>
  <c r="CF35" i="8"/>
  <c r="CD38" i="8"/>
  <c r="CK38" i="8"/>
  <c r="CF38" i="8"/>
  <c r="CH47" i="8"/>
  <c r="CF47" i="8"/>
  <c r="CI47" i="8"/>
  <c r="CF59" i="8"/>
  <c r="CN59" i="8"/>
  <c r="CD59" i="8"/>
  <c r="CK59" i="8"/>
  <c r="CM23" i="8"/>
  <c r="J22" i="1"/>
  <c r="CI26" i="8"/>
  <c r="CD26" i="8"/>
  <c r="CE26" i="8"/>
  <c r="CM26" i="8"/>
  <c r="CE70" i="8"/>
  <c r="CG70" i="8"/>
  <c r="CJ70" i="8"/>
  <c r="CN60" i="8"/>
  <c r="CM60" i="8"/>
  <c r="F60" i="8"/>
  <c r="AF60" i="8" s="1"/>
  <c r="F35" i="8"/>
  <c r="AD35" i="8" s="1"/>
  <c r="CD35" i="8"/>
  <c r="CI35" i="8"/>
  <c r="CH38" i="8"/>
  <c r="CM38" i="8"/>
  <c r="CI38" i="8"/>
  <c r="CE38" i="8"/>
  <c r="CD47" i="8"/>
  <c r="CJ47" i="8"/>
  <c r="CK47" i="8"/>
  <c r="CM47" i="8"/>
  <c r="CG59" i="8"/>
  <c r="CE59" i="8"/>
  <c r="F59" i="8"/>
  <c r="AD59" i="8" s="1"/>
  <c r="CF23" i="8"/>
  <c r="J37" i="1"/>
  <c r="CL26" i="8"/>
  <c r="CC26" i="8"/>
  <c r="CF70" i="8"/>
  <c r="CL70" i="8"/>
  <c r="CN70" i="8"/>
  <c r="CH60" i="8"/>
  <c r="CF60" i="8"/>
  <c r="CG60" i="8"/>
  <c r="CJ35" i="8"/>
  <c r="CH35" i="8"/>
  <c r="CL38" i="8"/>
  <c r="CG38" i="8"/>
  <c r="CE47" i="8"/>
  <c r="CC47" i="8"/>
  <c r="CL59" i="8"/>
  <c r="CH59" i="8"/>
  <c r="CI59" i="8"/>
  <c r="CG23" i="8"/>
  <c r="CD23" i="8"/>
  <c r="F23" i="8"/>
  <c r="AE23" i="8" s="1"/>
  <c r="CJ23" i="8"/>
  <c r="CG25" i="8"/>
  <c r="CI25" i="8"/>
  <c r="CJ25" i="8"/>
  <c r="CC25" i="8"/>
  <c r="CD25" i="8"/>
  <c r="CL25" i="8"/>
  <c r="CM25" i="8"/>
  <c r="CE25" i="8"/>
  <c r="CF25" i="8"/>
  <c r="Y79" i="11"/>
  <c r="Z79" i="11" s="1"/>
  <c r="H79" i="1" s="1"/>
  <c r="U79" i="1" s="1"/>
  <c r="AF79" i="11"/>
  <c r="AG79" i="11" s="1"/>
  <c r="AH79" i="11" s="1"/>
  <c r="I79" i="1" s="1"/>
  <c r="Y30" i="11"/>
  <c r="Z30" i="11" s="1"/>
  <c r="H32" i="1" s="1"/>
  <c r="CN33" i="8" s="1"/>
  <c r="AF30" i="11"/>
  <c r="AG30" i="11" s="1"/>
  <c r="AH30" i="11" s="1"/>
  <c r="I32" i="1" s="1"/>
  <c r="CH25" i="8"/>
  <c r="Y78" i="11"/>
  <c r="Z78" i="11" s="1"/>
  <c r="H78" i="1" s="1"/>
  <c r="U78" i="1" s="1"/>
  <c r="AF78" i="11"/>
  <c r="AG78" i="11" s="1"/>
  <c r="AH78" i="11" s="1"/>
  <c r="I78" i="1" s="1"/>
  <c r="Y33" i="11"/>
  <c r="Z33" i="11" s="1"/>
  <c r="H35" i="1" s="1"/>
  <c r="CJ36" i="8" s="1"/>
  <c r="AF33" i="11"/>
  <c r="AG33" i="11" s="1"/>
  <c r="AH33" i="11" s="1"/>
  <c r="I35" i="1" s="1"/>
  <c r="CK25" i="8"/>
  <c r="CK23" i="8"/>
  <c r="CH23" i="8"/>
  <c r="CC23" i="8"/>
  <c r="CL23" i="8"/>
  <c r="CN23" i="8"/>
  <c r="AX46" i="8"/>
  <c r="AQ46" i="8"/>
  <c r="AV46" i="8"/>
  <c r="AY46" i="8"/>
  <c r="AZ46" i="8" s="1"/>
  <c r="AR46" i="8"/>
  <c r="X45" i="1"/>
  <c r="AT46" i="8"/>
  <c r="AU103" i="8"/>
  <c r="AV103" i="8" s="1"/>
  <c r="AW103" i="8" s="1"/>
  <c r="AX103" i="8" s="1"/>
  <c r="AY103" i="8" s="1"/>
  <c r="AZ103" i="8" s="1"/>
  <c r="AP96" i="8"/>
  <c r="AR104" i="8"/>
  <c r="AS104" i="8" s="1"/>
  <c r="AP97" i="8"/>
  <c r="X112" i="1"/>
  <c r="X100" i="1"/>
  <c r="X83" i="1"/>
  <c r="X75" i="1"/>
  <c r="X92" i="1"/>
  <c r="X71" i="1"/>
  <c r="X91" i="1"/>
  <c r="X101" i="1"/>
  <c r="X93" i="1"/>
  <c r="X103" i="1"/>
  <c r="X73" i="1"/>
  <c r="X105" i="1"/>
  <c r="X70" i="1"/>
  <c r="X94" i="1"/>
  <c r="X76" i="1"/>
  <c r="X114" i="1"/>
  <c r="X96" i="1"/>
  <c r="X113" i="1"/>
  <c r="X72" i="1"/>
  <c r="X99" i="1"/>
  <c r="X108" i="1"/>
  <c r="X107" i="1"/>
  <c r="X95" i="1"/>
  <c r="X97" i="1"/>
  <c r="X88" i="1"/>
  <c r="X74" i="1"/>
  <c r="X106" i="1"/>
  <c r="X104" i="1"/>
  <c r="X109" i="1"/>
  <c r="X89" i="1"/>
  <c r="X90" i="1"/>
  <c r="X118" i="1"/>
  <c r="X98" i="1"/>
  <c r="X110" i="1"/>
  <c r="X115" i="1"/>
  <c r="AP124" i="8"/>
  <c r="AQ124" i="8" s="1"/>
  <c r="AR124" i="8" s="1"/>
  <c r="AP128" i="8"/>
  <c r="AR93" i="8"/>
  <c r="AQ119" i="8"/>
  <c r="AQ97" i="8"/>
  <c r="AR94" i="8"/>
  <c r="AS93" i="8"/>
  <c r="AP129" i="8"/>
  <c r="AP89" i="8"/>
  <c r="AH45" i="11"/>
  <c r="I46" i="1" s="1"/>
  <c r="J46" i="1" s="1"/>
  <c r="AR74" i="8"/>
  <c r="AS74" i="8" s="1"/>
  <c r="AT74" i="8" s="1"/>
  <c r="AR71" i="8"/>
  <c r="AS71" i="8" s="1"/>
  <c r="AF14" i="11"/>
  <c r="X38" i="11"/>
  <c r="CF33" i="8"/>
  <c r="CK33" i="8"/>
  <c r="AQ11" i="8"/>
  <c r="AR11" i="8" s="1"/>
  <c r="AS11" i="8" s="1"/>
  <c r="AT11" i="8" s="1"/>
  <c r="AU11" i="8" s="1"/>
  <c r="AV11" i="8" s="1"/>
  <c r="AQ130" i="8"/>
  <c r="AR130" i="8" s="1"/>
  <c r="AW115" i="8"/>
  <c r="AX115" i="8" s="1"/>
  <c r="AY115" i="8" s="1"/>
  <c r="AZ115" i="8" s="1"/>
  <c r="AQ125" i="8"/>
  <c r="AR125" i="8" s="1"/>
  <c r="AS125" i="8" s="1"/>
  <c r="AT125" i="8" s="1"/>
  <c r="AU125" i="8" s="1"/>
  <c r="AV125" i="8" s="1"/>
  <c r="AW125" i="8" s="1"/>
  <c r="AX125" i="8" s="1"/>
  <c r="AY125" i="8" s="1"/>
  <c r="AZ125" i="8" s="1"/>
  <c r="BA125" i="8" s="1"/>
  <c r="R124" i="1" s="1"/>
  <c r="V124" i="1" s="1"/>
  <c r="AQ96" i="8"/>
  <c r="AR96" i="8" s="1"/>
  <c r="AS13" i="8"/>
  <c r="AP15" i="8"/>
  <c r="AQ15" i="8" s="1"/>
  <c r="AR15" i="8" s="1"/>
  <c r="AW13" i="8"/>
  <c r="AR97" i="8"/>
  <c r="AS106" i="8"/>
  <c r="AT106" i="8" s="1"/>
  <c r="CO61" i="8"/>
  <c r="DE61" i="8" s="1"/>
  <c r="T60" i="1" s="1"/>
  <c r="AP84" i="8"/>
  <c r="AQ84" i="8" s="1"/>
  <c r="AR84" i="8" s="1"/>
  <c r="AS84" i="8" s="1"/>
  <c r="AT84" i="8" s="1"/>
  <c r="AS100" i="8"/>
  <c r="CO86" i="8"/>
  <c r="DE86" i="8" s="1"/>
  <c r="T85" i="1" s="1"/>
  <c r="AS110" i="8"/>
  <c r="CD10" i="8"/>
  <c r="AW101" i="8"/>
  <c r="AX101" i="8" s="1"/>
  <c r="AY101" i="8" s="1"/>
  <c r="AZ101" i="8" s="1"/>
  <c r="CO65" i="8"/>
  <c r="DE65" i="8" s="1"/>
  <c r="T64" i="1" s="1"/>
  <c r="CO67" i="8"/>
  <c r="DE67" i="8" s="1"/>
  <c r="T66" i="1" s="1"/>
  <c r="AR72" i="8"/>
  <c r="AS72" i="8" s="1"/>
  <c r="AW99" i="8"/>
  <c r="AX99" i="8" s="1"/>
  <c r="AY99" i="8" s="1"/>
  <c r="AZ99" i="8" s="1"/>
  <c r="AU99" i="8"/>
  <c r="CO45" i="8"/>
  <c r="DE45" i="8" s="1"/>
  <c r="T44" i="1" s="1"/>
  <c r="X44" i="1" s="1"/>
  <c r="CI10" i="8"/>
  <c r="AQ127" i="8"/>
  <c r="AR127" i="8" s="1"/>
  <c r="AS127" i="8" s="1"/>
  <c r="AX12" i="8"/>
  <c r="BA12" i="8" s="1"/>
  <c r="R11" i="1" s="1"/>
  <c r="V11" i="1" s="1"/>
  <c r="AS113" i="8"/>
  <c r="AT113" i="8" s="1"/>
  <c r="AB49" i="8"/>
  <c r="AI49" i="8"/>
  <c r="AJ49" i="8"/>
  <c r="AD49" i="8"/>
  <c r="AC49" i="8"/>
  <c r="AM49" i="8"/>
  <c r="AE49" i="8"/>
  <c r="AF49" i="8"/>
  <c r="AL49" i="8"/>
  <c r="AH49" i="8"/>
  <c r="AG49" i="8"/>
  <c r="AK49" i="8"/>
  <c r="AH53" i="8"/>
  <c r="AG53" i="8"/>
  <c r="AM53" i="8"/>
  <c r="AB53" i="8"/>
  <c r="AO53" i="8" s="1"/>
  <c r="AE53" i="8"/>
  <c r="AC53" i="8"/>
  <c r="AI53" i="8"/>
  <c r="AJ53" i="8"/>
  <c r="AK53" i="8"/>
  <c r="AD53" i="8"/>
  <c r="AF53" i="8"/>
  <c r="AL53" i="8"/>
  <c r="AC50" i="8"/>
  <c r="AK50" i="8"/>
  <c r="AE50" i="8"/>
  <c r="AF50" i="8"/>
  <c r="AH50" i="8"/>
  <c r="AJ50" i="8"/>
  <c r="AB50" i="8"/>
  <c r="AO50" i="8" s="1"/>
  <c r="AI50" i="8"/>
  <c r="AM50" i="8"/>
  <c r="AD50" i="8"/>
  <c r="AL50" i="8"/>
  <c r="AG50" i="8"/>
  <c r="AP29" i="8"/>
  <c r="AQ29" i="8" s="1"/>
  <c r="S5" i="11"/>
  <c r="S132" i="11" s="1"/>
  <c r="G132" i="11"/>
  <c r="CO126" i="8"/>
  <c r="DE126" i="8" s="1"/>
  <c r="T125" i="1" s="1"/>
  <c r="CO83" i="8"/>
  <c r="DE83" i="8" s="1"/>
  <c r="T82" i="1" s="1"/>
  <c r="AP126" i="8"/>
  <c r="AQ126" i="8" s="1"/>
  <c r="AR126" i="8" s="1"/>
  <c r="AS126" i="8" s="1"/>
  <c r="AT126" i="8" s="1"/>
  <c r="AU126" i="8" s="1"/>
  <c r="AV126" i="8" s="1"/>
  <c r="AP41" i="8"/>
  <c r="AQ41" i="8" s="1"/>
  <c r="AR41" i="8" s="1"/>
  <c r="AS41" i="8" s="1"/>
  <c r="AT41" i="8" s="1"/>
  <c r="AJ55" i="8"/>
  <c r="AF55" i="8"/>
  <c r="AG55" i="8"/>
  <c r="AB55" i="8"/>
  <c r="AO55" i="8" s="1"/>
  <c r="AK55" i="8"/>
  <c r="AH55" i="8"/>
  <c r="AM55" i="8"/>
  <c r="AC55" i="8"/>
  <c r="AE55" i="8"/>
  <c r="AL55" i="8"/>
  <c r="AI55" i="8"/>
  <c r="AD55" i="8"/>
  <c r="CO40" i="8"/>
  <c r="DE40" i="8" s="1"/>
  <c r="T39" i="1" s="1"/>
  <c r="X39" i="1" s="1"/>
  <c r="CM10" i="8"/>
  <c r="CK10" i="8"/>
  <c r="CL10" i="8"/>
  <c r="CF10" i="8"/>
  <c r="AS97" i="8"/>
  <c r="AT97" i="8" s="1"/>
  <c r="AU97" i="8" s="1"/>
  <c r="AB48" i="8"/>
  <c r="AO48" i="8" s="1"/>
  <c r="AF48" i="8"/>
  <c r="AK48" i="8"/>
  <c r="AH48" i="8"/>
  <c r="AL48" i="8"/>
  <c r="AJ48" i="8"/>
  <c r="AC48" i="8"/>
  <c r="AD48" i="8"/>
  <c r="AI48" i="8"/>
  <c r="AG48" i="8"/>
  <c r="AE48" i="8"/>
  <c r="AM48" i="8"/>
  <c r="CO20" i="8"/>
  <c r="DE20" i="8" s="1"/>
  <c r="T19" i="1" s="1"/>
  <c r="AQ101" i="8"/>
  <c r="AR101" i="8" s="1"/>
  <c r="AS101" i="8" s="1"/>
  <c r="AT101" i="8" s="1"/>
  <c r="AU101" i="8" s="1"/>
  <c r="AT98" i="8"/>
  <c r="AP28" i="8"/>
  <c r="AQ28" i="8" s="1"/>
  <c r="AR28" i="8" s="1"/>
  <c r="AS28" i="8" s="1"/>
  <c r="AT28" i="8" s="1"/>
  <c r="AU28" i="8" s="1"/>
  <c r="AP14" i="8"/>
  <c r="AQ14" i="8" s="1"/>
  <c r="AR14" i="8" s="1"/>
  <c r="AH11" i="11"/>
  <c r="AS108" i="8"/>
  <c r="AT108" i="8" s="1"/>
  <c r="AU108" i="8" s="1"/>
  <c r="AC67" i="8"/>
  <c r="AK67" i="8"/>
  <c r="AI67" i="8"/>
  <c r="AH67" i="8"/>
  <c r="AB67" i="8"/>
  <c r="AO67" i="8" s="1"/>
  <c r="AM67" i="8"/>
  <c r="AF67" i="8"/>
  <c r="AE67" i="8"/>
  <c r="AD67" i="8"/>
  <c r="AG67" i="8"/>
  <c r="AL67" i="8"/>
  <c r="AJ67" i="8"/>
  <c r="AP95" i="8"/>
  <c r="AQ95" i="8" s="1"/>
  <c r="CO32" i="8"/>
  <c r="DE32" i="8" s="1"/>
  <c r="T31" i="1" s="1"/>
  <c r="X31" i="1" s="1"/>
  <c r="AB22" i="8"/>
  <c r="AO22" i="8" s="1"/>
  <c r="AD22" i="8"/>
  <c r="AI22" i="8"/>
  <c r="AJ22" i="8"/>
  <c r="AF22" i="8"/>
  <c r="AM22" i="8"/>
  <c r="AK22" i="8"/>
  <c r="AC22" i="8"/>
  <c r="AG22" i="8"/>
  <c r="AL22" i="8"/>
  <c r="AE22" i="8"/>
  <c r="AH22" i="8"/>
  <c r="AP92" i="8"/>
  <c r="AQ92" i="8" s="1"/>
  <c r="AR92" i="8" s="1"/>
  <c r="AS92" i="8" s="1"/>
  <c r="CO11" i="8"/>
  <c r="DE11" i="8" s="1"/>
  <c r="T10" i="1" s="1"/>
  <c r="CO19" i="8"/>
  <c r="DE19" i="8" s="1"/>
  <c r="T18" i="1" s="1"/>
  <c r="Y77" i="11"/>
  <c r="Z77" i="11" s="1"/>
  <c r="H77" i="1" s="1"/>
  <c r="U77" i="1" s="1"/>
  <c r="X96" i="11"/>
  <c r="AU75" i="8"/>
  <c r="X28" i="1"/>
  <c r="X40" i="1"/>
  <c r="AB38" i="8"/>
  <c r="AO38" i="8" s="1"/>
  <c r="AS107" i="8"/>
  <c r="AT107" i="8" s="1"/>
  <c r="AU107" i="8" s="1"/>
  <c r="J16" i="1"/>
  <c r="CO37" i="8"/>
  <c r="DE37" i="8" s="1"/>
  <c r="T36" i="1" s="1"/>
  <c r="AR114" i="8"/>
  <c r="AK51" i="8"/>
  <c r="AE51" i="8"/>
  <c r="AC51" i="8"/>
  <c r="AG51" i="8"/>
  <c r="AJ51" i="8"/>
  <c r="AD51" i="8"/>
  <c r="AH51" i="8"/>
  <c r="AB51" i="8"/>
  <c r="AO51" i="8" s="1"/>
  <c r="AI51" i="8"/>
  <c r="AL51" i="8"/>
  <c r="AM51" i="8"/>
  <c r="AF51" i="8"/>
  <c r="X14" i="1"/>
  <c r="CO34" i="8"/>
  <c r="DE34" i="8" s="1"/>
  <c r="T33" i="1" s="1"/>
  <c r="AB34" i="8"/>
  <c r="AO34" i="8" s="1"/>
  <c r="AH34" i="8"/>
  <c r="AE34" i="8"/>
  <c r="AF34" i="8"/>
  <c r="AC34" i="8"/>
  <c r="AI34" i="8"/>
  <c r="AM34" i="8"/>
  <c r="AD34" i="8"/>
  <c r="AK34" i="8"/>
  <c r="AJ34" i="8"/>
  <c r="AG34" i="8"/>
  <c r="AL34" i="8"/>
  <c r="AR73" i="8"/>
  <c r="AS73" i="8" s="1"/>
  <c r="AT73" i="8" s="1"/>
  <c r="AU73" i="8" s="1"/>
  <c r="AB44" i="8"/>
  <c r="AO44" i="8" s="1"/>
  <c r="AG44" i="8"/>
  <c r="AL44" i="8"/>
  <c r="AH44" i="8"/>
  <c r="AC44" i="8"/>
  <c r="AK44" i="8"/>
  <c r="AJ44" i="8"/>
  <c r="AF44" i="8"/>
  <c r="AD44" i="8"/>
  <c r="AM44" i="8"/>
  <c r="AE44" i="8"/>
  <c r="AI44" i="8"/>
  <c r="AI86" i="8"/>
  <c r="AM86" i="8"/>
  <c r="AL86" i="8"/>
  <c r="AE86" i="8"/>
  <c r="AC86" i="8"/>
  <c r="AK86" i="8"/>
  <c r="AF86" i="8"/>
  <c r="AJ86" i="8"/>
  <c r="AG86" i="8"/>
  <c r="AH86" i="8"/>
  <c r="AD86" i="8"/>
  <c r="AB86" i="8"/>
  <c r="AO86" i="8" s="1"/>
  <c r="AG28" i="11"/>
  <c r="AH28" i="11" s="1"/>
  <c r="I30" i="1" s="1"/>
  <c r="J30" i="1" s="1"/>
  <c r="AC20" i="8"/>
  <c r="AB20" i="8"/>
  <c r="AO20" i="8" s="1"/>
  <c r="AM20" i="8"/>
  <c r="AK20" i="8"/>
  <c r="AL20" i="8"/>
  <c r="AE20" i="8"/>
  <c r="AF20" i="8"/>
  <c r="AD20" i="8"/>
  <c r="AG20" i="8"/>
  <c r="AH20" i="8"/>
  <c r="AJ20" i="8"/>
  <c r="AI20" i="8"/>
  <c r="CO52" i="8"/>
  <c r="DE52" i="8" s="1"/>
  <c r="T51" i="1" s="1"/>
  <c r="AK54" i="8"/>
  <c r="AG54" i="8"/>
  <c r="AE54" i="8"/>
  <c r="AC54" i="8"/>
  <c r="AD54" i="8"/>
  <c r="AI54" i="8"/>
  <c r="AL54" i="8"/>
  <c r="AF54" i="8"/>
  <c r="AM54" i="8"/>
  <c r="AJ54" i="8"/>
  <c r="AH54" i="8"/>
  <c r="AB54" i="8"/>
  <c r="AO54" i="8" s="1"/>
  <c r="CO50" i="8"/>
  <c r="DE50" i="8" s="1"/>
  <c r="T49" i="1" s="1"/>
  <c r="AF39" i="8"/>
  <c r="Z132" i="8"/>
  <c r="CO55" i="8"/>
  <c r="DE55" i="8" s="1"/>
  <c r="T54" i="1" s="1"/>
  <c r="AK58" i="8"/>
  <c r="AF58" i="8"/>
  <c r="AL58" i="8"/>
  <c r="AG58" i="8"/>
  <c r="AI58" i="8"/>
  <c r="AB58" i="8"/>
  <c r="AO58" i="8" s="1"/>
  <c r="AJ58" i="8"/>
  <c r="AM58" i="8"/>
  <c r="AE58" i="8"/>
  <c r="AD58" i="8"/>
  <c r="AH58" i="8"/>
  <c r="AC58" i="8"/>
  <c r="AP91" i="8"/>
  <c r="AQ91" i="8" s="1"/>
  <c r="AR91" i="8" s="1"/>
  <c r="AS91" i="8" s="1"/>
  <c r="AT91" i="8" s="1"/>
  <c r="AU91" i="8" s="1"/>
  <c r="X29" i="1"/>
  <c r="AG77" i="11"/>
  <c r="AH77" i="11" s="1"/>
  <c r="I77" i="1" s="1"/>
  <c r="CJ10" i="8"/>
  <c r="CH10" i="8"/>
  <c r="X41" i="1"/>
  <c r="CO128" i="8"/>
  <c r="DE128" i="8" s="1"/>
  <c r="T127" i="1" s="1"/>
  <c r="AH83" i="8"/>
  <c r="AM83" i="8"/>
  <c r="AC83" i="8"/>
  <c r="AF83" i="8"/>
  <c r="AG83" i="8"/>
  <c r="AB83" i="8"/>
  <c r="AO83" i="8" s="1"/>
  <c r="AK83" i="8"/>
  <c r="AL83" i="8"/>
  <c r="AJ83" i="8"/>
  <c r="AD83" i="8"/>
  <c r="AI83" i="8"/>
  <c r="AE83" i="8"/>
  <c r="AM32" i="8"/>
  <c r="AG32" i="8"/>
  <c r="AH32" i="8"/>
  <c r="AJ32" i="8"/>
  <c r="AB32" i="8"/>
  <c r="AO32" i="8" s="1"/>
  <c r="AC32" i="8"/>
  <c r="AL32" i="8"/>
  <c r="AD32" i="8"/>
  <c r="AI32" i="8"/>
  <c r="AK32" i="8"/>
  <c r="AF32" i="8"/>
  <c r="AE32" i="8"/>
  <c r="CO22" i="8"/>
  <c r="DE22" i="8" s="1"/>
  <c r="T21" i="1" s="1"/>
  <c r="X21" i="1" s="1"/>
  <c r="AS105" i="8"/>
  <c r="CO129" i="8"/>
  <c r="DE129" i="8" s="1"/>
  <c r="T128" i="1" s="1"/>
  <c r="F80" i="8"/>
  <c r="AS116" i="8"/>
  <c r="AT116" i="8" s="1"/>
  <c r="AU116" i="8" s="1"/>
  <c r="AV116" i="8" s="1"/>
  <c r="AW116" i="8" s="1"/>
  <c r="AX116" i="8" s="1"/>
  <c r="AY116" i="8" s="1"/>
  <c r="AZ116" i="8" s="1"/>
  <c r="X23" i="1"/>
  <c r="AF37" i="8"/>
  <c r="AL37" i="8"/>
  <c r="AD37" i="8"/>
  <c r="AC37" i="8"/>
  <c r="AH37" i="8"/>
  <c r="AE37" i="8"/>
  <c r="AI37" i="8"/>
  <c r="AJ37" i="8"/>
  <c r="AK37" i="8"/>
  <c r="AB37" i="8"/>
  <c r="AO37" i="8" s="1"/>
  <c r="AG37" i="8"/>
  <c r="AM37" i="8"/>
  <c r="AW100" i="8"/>
  <c r="AX100" i="8" s="1"/>
  <c r="AY100" i="8" s="1"/>
  <c r="AZ100" i="8" s="1"/>
  <c r="AR112" i="8"/>
  <c r="AS112" i="8" s="1"/>
  <c r="CO44" i="8"/>
  <c r="DE44" i="8" s="1"/>
  <c r="T43" i="1" s="1"/>
  <c r="AP40" i="8"/>
  <c r="AQ40" i="8" s="1"/>
  <c r="AR40" i="8" s="1"/>
  <c r="AS109" i="8"/>
  <c r="AT109" i="8" s="1"/>
  <c r="AU109" i="8" s="1"/>
  <c r="AV109" i="8" s="1"/>
  <c r="AW109" i="8" s="1"/>
  <c r="AX109" i="8" s="1"/>
  <c r="CO62" i="8"/>
  <c r="DE62" i="8" s="1"/>
  <c r="T61" i="1" s="1"/>
  <c r="AR102" i="8"/>
  <c r="AH57" i="8"/>
  <c r="AK57" i="8"/>
  <c r="AI57" i="8"/>
  <c r="AE57" i="8"/>
  <c r="AJ57" i="8"/>
  <c r="AF57" i="8"/>
  <c r="AM57" i="8"/>
  <c r="AG57" i="8"/>
  <c r="AC57" i="8"/>
  <c r="AL57" i="8"/>
  <c r="AD57" i="8"/>
  <c r="AB57" i="8"/>
  <c r="AO57" i="8" s="1"/>
  <c r="CK31" i="8"/>
  <c r="CH31" i="8"/>
  <c r="F31" i="8"/>
  <c r="CD31" i="8"/>
  <c r="CM31" i="8"/>
  <c r="CF31" i="8"/>
  <c r="CN31" i="8"/>
  <c r="CG31" i="8"/>
  <c r="CL31" i="8"/>
  <c r="CJ31" i="8"/>
  <c r="CE31" i="8"/>
  <c r="CI31" i="8"/>
  <c r="CC31" i="8"/>
  <c r="AD10" i="8"/>
  <c r="AK10" i="8"/>
  <c r="AI10" i="8"/>
  <c r="AG10" i="8"/>
  <c r="AH10" i="8"/>
  <c r="AM10" i="8"/>
  <c r="AF10" i="8"/>
  <c r="AB10" i="8"/>
  <c r="AO10" i="8" s="1"/>
  <c r="AL10" i="8"/>
  <c r="AE10" i="8"/>
  <c r="AC10" i="8"/>
  <c r="AJ10" i="8"/>
  <c r="F43" i="8"/>
  <c r="CK43" i="8"/>
  <c r="CE43" i="8"/>
  <c r="CJ43" i="8"/>
  <c r="CC43" i="8"/>
  <c r="CM43" i="8"/>
  <c r="CD43" i="8"/>
  <c r="CH43" i="8"/>
  <c r="CN43" i="8"/>
  <c r="CI43" i="8"/>
  <c r="CF43" i="8"/>
  <c r="CL43" i="8"/>
  <c r="CG43" i="8"/>
  <c r="CO13" i="8"/>
  <c r="DE13" i="8" s="1"/>
  <c r="T12" i="1" s="1"/>
  <c r="X12" i="1" s="1"/>
  <c r="AQ129" i="8"/>
  <c r="AR129" i="8" s="1"/>
  <c r="AS129" i="8" s="1"/>
  <c r="Z11" i="11"/>
  <c r="AF72" i="11"/>
  <c r="AG41" i="11"/>
  <c r="AH41" i="11" s="1"/>
  <c r="I42" i="1" s="1"/>
  <c r="Y9" i="1"/>
  <c r="AA9" i="1"/>
  <c r="AA130" i="1" s="1"/>
  <c r="P130" i="1"/>
  <c r="S5" i="10"/>
  <c r="S126" i="10" s="1"/>
  <c r="G126" i="10"/>
  <c r="CO58" i="8"/>
  <c r="DE58" i="8" s="1"/>
  <c r="T57" i="1" s="1"/>
  <c r="CO57" i="8"/>
  <c r="DE57" i="8" s="1"/>
  <c r="T56" i="1" s="1"/>
  <c r="AP24" i="8"/>
  <c r="AP30" i="8"/>
  <c r="CC10" i="8"/>
  <c r="CE10" i="8"/>
  <c r="CN10" i="8"/>
  <c r="AG70" i="8"/>
  <c r="AK70" i="8"/>
  <c r="AH70" i="8"/>
  <c r="AJ70" i="8"/>
  <c r="AF70" i="8"/>
  <c r="AE70" i="8"/>
  <c r="AB70" i="8"/>
  <c r="AO70" i="8" s="1"/>
  <c r="AL70" i="8"/>
  <c r="AD70" i="8"/>
  <c r="AC70" i="8"/>
  <c r="AM70" i="8"/>
  <c r="AI70" i="8"/>
  <c r="AV98" i="8"/>
  <c r="AW98" i="8" s="1"/>
  <c r="AX98" i="8" s="1"/>
  <c r="AY98" i="8" s="1"/>
  <c r="AZ98" i="8" s="1"/>
  <c r="AP90" i="8"/>
  <c r="AQ90" i="8" s="1"/>
  <c r="AR90" i="8" s="1"/>
  <c r="AS90" i="8" s="1"/>
  <c r="X27" i="1"/>
  <c r="AB65" i="8"/>
  <c r="AO65" i="8" s="1"/>
  <c r="AL65" i="8"/>
  <c r="AM65" i="8"/>
  <c r="AD65" i="8"/>
  <c r="AF65" i="8"/>
  <c r="AH65" i="8"/>
  <c r="AE65" i="8"/>
  <c r="AG65" i="8"/>
  <c r="AC65" i="8"/>
  <c r="AJ65" i="8"/>
  <c r="AK65" i="8"/>
  <c r="AI65" i="8"/>
  <c r="AC52" i="8"/>
  <c r="AG52" i="8"/>
  <c r="AD52" i="8"/>
  <c r="AK52" i="8"/>
  <c r="AI52" i="8"/>
  <c r="AJ52" i="8"/>
  <c r="AB52" i="8"/>
  <c r="AO52" i="8" s="1"/>
  <c r="AM52" i="8"/>
  <c r="AL52" i="8"/>
  <c r="AF52" i="8"/>
  <c r="AE52" i="8"/>
  <c r="AH52" i="8"/>
  <c r="AQ99" i="8"/>
  <c r="AR99" i="8" s="1"/>
  <c r="AS99" i="8" s="1"/>
  <c r="AM18" i="8"/>
  <c r="AI18" i="8"/>
  <c r="AB18" i="8"/>
  <c r="AO18" i="8" s="1"/>
  <c r="AC18" i="8"/>
  <c r="AF18" i="8"/>
  <c r="AH18" i="8"/>
  <c r="AG18" i="8"/>
  <c r="AK18" i="8"/>
  <c r="AE18" i="8"/>
  <c r="AL18" i="8"/>
  <c r="AJ18" i="8"/>
  <c r="AD18" i="8"/>
  <c r="CO130" i="8"/>
  <c r="DE130" i="8" s="1"/>
  <c r="T129" i="1" s="1"/>
  <c r="J44" i="1"/>
  <c r="AB45" i="8"/>
  <c r="AO45" i="8" s="1"/>
  <c r="AI45" i="8"/>
  <c r="AK45" i="8"/>
  <c r="AF45" i="8"/>
  <c r="AE45" i="8"/>
  <c r="AM45" i="8"/>
  <c r="AH45" i="8"/>
  <c r="AG45" i="8"/>
  <c r="AL45" i="8"/>
  <c r="AD45" i="8"/>
  <c r="AC45" i="8"/>
  <c r="AJ45" i="8"/>
  <c r="CO54" i="8"/>
  <c r="DE54" i="8" s="1"/>
  <c r="T53" i="1" s="1"/>
  <c r="J34" i="1"/>
  <c r="AK19" i="8"/>
  <c r="AE19" i="8"/>
  <c r="AJ19" i="8"/>
  <c r="AL19" i="8"/>
  <c r="AD19" i="8"/>
  <c r="AI19" i="8"/>
  <c r="AM19" i="8"/>
  <c r="AB19" i="8"/>
  <c r="AO19" i="8" s="1"/>
  <c r="AG19" i="8"/>
  <c r="AF19" i="8"/>
  <c r="AH19" i="8"/>
  <c r="AC19" i="8"/>
  <c r="CK79" i="8"/>
  <c r="CL79" i="8"/>
  <c r="CE79" i="8"/>
  <c r="CN79" i="8"/>
  <c r="AX13" i="8"/>
  <c r="AM61" i="8"/>
  <c r="AI61" i="8"/>
  <c r="AD61" i="8"/>
  <c r="AK61" i="8"/>
  <c r="AG61" i="8"/>
  <c r="AC61" i="8"/>
  <c r="AH61" i="8"/>
  <c r="AE61" i="8"/>
  <c r="AJ61" i="8"/>
  <c r="AF61" i="8"/>
  <c r="AL61" i="8"/>
  <c r="AB61" i="8"/>
  <c r="AO61" i="8" s="1"/>
  <c r="CO66" i="8"/>
  <c r="DE66" i="8" s="1"/>
  <c r="T65" i="1" s="1"/>
  <c r="CO12" i="8"/>
  <c r="DE12" i="8" s="1"/>
  <c r="T11" i="1" s="1"/>
  <c r="AQ128" i="8"/>
  <c r="AR128" i="8" s="1"/>
  <c r="CO127" i="8"/>
  <c r="DE127" i="8" s="1"/>
  <c r="T126" i="1" s="1"/>
  <c r="AU100" i="8"/>
  <c r="CO69" i="8"/>
  <c r="DE69" i="8" s="1"/>
  <c r="T68" i="1" s="1"/>
  <c r="AD69" i="8"/>
  <c r="AF69" i="8"/>
  <c r="AJ69" i="8"/>
  <c r="AE69" i="8"/>
  <c r="AB69" i="8"/>
  <c r="AO69" i="8" s="1"/>
  <c r="AK69" i="8"/>
  <c r="AH69" i="8"/>
  <c r="AI69" i="8"/>
  <c r="AM69" i="8"/>
  <c r="AG69" i="8"/>
  <c r="AC69" i="8"/>
  <c r="AL69" i="8"/>
  <c r="X26" i="1"/>
  <c r="CO124" i="8"/>
  <c r="DE124" i="8" s="1"/>
  <c r="T123" i="1" s="1"/>
  <c r="AE47" i="8"/>
  <c r="AJ47" i="8"/>
  <c r="AB47" i="8"/>
  <c r="AF47" i="8"/>
  <c r="AG47" i="8"/>
  <c r="AL47" i="8"/>
  <c r="AC47" i="8"/>
  <c r="AK47" i="8"/>
  <c r="AM47" i="8"/>
  <c r="AH47" i="8"/>
  <c r="AI47" i="8"/>
  <c r="AD47" i="8"/>
  <c r="J43" i="1"/>
  <c r="AE64" i="8"/>
  <c r="AL64" i="8"/>
  <c r="AB64" i="8"/>
  <c r="AO64" i="8" s="1"/>
  <c r="AC64" i="8"/>
  <c r="AJ64" i="8"/>
  <c r="AH64" i="8"/>
  <c r="AD64" i="8"/>
  <c r="AF64" i="8"/>
  <c r="AI64" i="8"/>
  <c r="AK64" i="8"/>
  <c r="AG64" i="8"/>
  <c r="AM64" i="8"/>
  <c r="AP42" i="8"/>
  <c r="AQ42" i="8" s="1"/>
  <c r="AH68" i="8"/>
  <c r="AL68" i="8"/>
  <c r="AE68" i="8"/>
  <c r="AD68" i="8"/>
  <c r="AF68" i="8"/>
  <c r="AB68" i="8"/>
  <c r="AO68" i="8" s="1"/>
  <c r="AG68" i="8"/>
  <c r="AK68" i="8"/>
  <c r="AI68" i="8"/>
  <c r="AJ68" i="8"/>
  <c r="AC68" i="8"/>
  <c r="AM68" i="8"/>
  <c r="AK62" i="8"/>
  <c r="AE62" i="8"/>
  <c r="AB62" i="8"/>
  <c r="AO62" i="8" s="1"/>
  <c r="AL62" i="8"/>
  <c r="AF62" i="8"/>
  <c r="AD62" i="8"/>
  <c r="AI62" i="8"/>
  <c r="AC62" i="8"/>
  <c r="AJ62" i="8"/>
  <c r="AH62" i="8"/>
  <c r="AM62" i="8"/>
  <c r="AG62" i="8"/>
  <c r="AQ89" i="8"/>
  <c r="BW10" i="8"/>
  <c r="BT10" i="8"/>
  <c r="BQ10" i="8"/>
  <c r="BZ10" i="8"/>
  <c r="BU10" i="8"/>
  <c r="BX10" i="8"/>
  <c r="BS10" i="8"/>
  <c r="BV10" i="8"/>
  <c r="BR10" i="8"/>
  <c r="BY10" i="8"/>
  <c r="CA10" i="8"/>
  <c r="BP10" i="8"/>
  <c r="CO18" i="8"/>
  <c r="DE18" i="8" s="1"/>
  <c r="T17" i="1" s="1"/>
  <c r="CO125" i="8"/>
  <c r="DE125" i="8" s="1"/>
  <c r="T124" i="1" s="1"/>
  <c r="AI66" i="8"/>
  <c r="AC66" i="8"/>
  <c r="AF66" i="8"/>
  <c r="AD66" i="8"/>
  <c r="AB66" i="8"/>
  <c r="AO66" i="8" s="1"/>
  <c r="AG66" i="8"/>
  <c r="AE66" i="8"/>
  <c r="AK66" i="8"/>
  <c r="AL66" i="8"/>
  <c r="AJ66" i="8"/>
  <c r="AM66" i="8"/>
  <c r="AH66" i="8"/>
  <c r="CO56" i="8"/>
  <c r="DE56" i="8" s="1"/>
  <c r="T55" i="1" s="1"/>
  <c r="AE56" i="8"/>
  <c r="AJ56" i="8"/>
  <c r="AM56" i="8"/>
  <c r="AI56" i="8"/>
  <c r="AG56" i="8"/>
  <c r="AH56" i="8"/>
  <c r="AF56" i="8"/>
  <c r="AK56" i="8"/>
  <c r="AL56" i="8"/>
  <c r="AC56" i="8"/>
  <c r="AB56" i="8"/>
  <c r="AO56" i="8" s="1"/>
  <c r="AD56" i="8"/>
  <c r="CO14" i="8"/>
  <c r="DE14" i="8" s="1"/>
  <c r="T13" i="1" s="1"/>
  <c r="X13" i="1" s="1"/>
  <c r="CO51" i="8"/>
  <c r="DE51" i="8" s="1"/>
  <c r="T50" i="1" s="1"/>
  <c r="AT111" i="8"/>
  <c r="AU111" i="8" s="1"/>
  <c r="AV111" i="8" s="1"/>
  <c r="AW111" i="8" s="1"/>
  <c r="AX111" i="8" s="1"/>
  <c r="AY111" i="8" s="1"/>
  <c r="AZ111" i="8" s="1"/>
  <c r="CO68" i="8"/>
  <c r="DE68" i="8" s="1"/>
  <c r="T67" i="1" s="1"/>
  <c r="J20" i="1"/>
  <c r="CE21" i="8"/>
  <c r="CC21" i="8"/>
  <c r="CL21" i="8"/>
  <c r="F21" i="8"/>
  <c r="CD21" i="8"/>
  <c r="CF21" i="8"/>
  <c r="CG21" i="8"/>
  <c r="CJ21" i="8"/>
  <c r="CM21" i="8"/>
  <c r="CK21" i="8"/>
  <c r="CN21" i="8"/>
  <c r="CI21" i="8"/>
  <c r="CH21" i="8"/>
  <c r="AP27" i="8"/>
  <c r="AQ27" i="8" s="1"/>
  <c r="AR27" i="8" s="1"/>
  <c r="AS27" i="8" s="1"/>
  <c r="F33" i="8" l="1"/>
  <c r="AH35" i="8"/>
  <c r="AC35" i="8"/>
  <c r="AL35" i="8"/>
  <c r="AF35" i="8"/>
  <c r="AJ35" i="8"/>
  <c r="AE35" i="8"/>
  <c r="AG35" i="8"/>
  <c r="AB35" i="8"/>
  <c r="AO35" i="8" s="1"/>
  <c r="AM35" i="8"/>
  <c r="AI35" i="8"/>
  <c r="AK35" i="8"/>
  <c r="AJ25" i="8"/>
  <c r="CO48" i="8"/>
  <c r="DE48" i="8" s="1"/>
  <c r="T47" i="1" s="1"/>
  <c r="X47" i="1" s="1"/>
  <c r="AC25" i="8"/>
  <c r="AH25" i="8"/>
  <c r="AG25" i="8"/>
  <c r="AF25" i="8"/>
  <c r="AL25" i="8"/>
  <c r="AM25" i="8"/>
  <c r="AK25" i="8"/>
  <c r="AB25" i="8"/>
  <c r="AO25" i="8" s="1"/>
  <c r="CO17" i="8"/>
  <c r="DE17" i="8" s="1"/>
  <c r="T16" i="1" s="1"/>
  <c r="X16" i="1" s="1"/>
  <c r="AE25" i="8"/>
  <c r="AD25" i="8"/>
  <c r="CO64" i="8"/>
  <c r="DE64" i="8" s="1"/>
  <c r="T63" i="1" s="1"/>
  <c r="X63" i="1" s="1"/>
  <c r="S76" i="1"/>
  <c r="AE17" i="8"/>
  <c r="AP55" i="8"/>
  <c r="AQ55" i="8" s="1"/>
  <c r="AR55" i="8" s="1"/>
  <c r="AF17" i="8"/>
  <c r="AB26" i="8"/>
  <c r="AO26" i="8" s="1"/>
  <c r="AC17" i="8"/>
  <c r="AJ17" i="8"/>
  <c r="CI80" i="8"/>
  <c r="CK80" i="8"/>
  <c r="AI38" i="8"/>
  <c r="AM63" i="8"/>
  <c r="AK17" i="8"/>
  <c r="CD80" i="8"/>
  <c r="CO63" i="8"/>
  <c r="DE63" i="8" s="1"/>
  <c r="T62" i="1" s="1"/>
  <c r="X62" i="1" s="1"/>
  <c r="AI17" i="8"/>
  <c r="CF80" i="8"/>
  <c r="AD17" i="8"/>
  <c r="CM80" i="8"/>
  <c r="CE80" i="8"/>
  <c r="AF38" i="11"/>
  <c r="CG80" i="8"/>
  <c r="AG17" i="8"/>
  <c r="CC80" i="8"/>
  <c r="CJ80" i="8"/>
  <c r="AH17" i="8"/>
  <c r="AM17" i="8"/>
  <c r="CN80" i="8"/>
  <c r="AB17" i="8"/>
  <c r="AO17" i="8" s="1"/>
  <c r="CH80" i="8"/>
  <c r="CL80" i="8"/>
  <c r="AC26" i="8"/>
  <c r="AI39" i="8"/>
  <c r="AJ38" i="8"/>
  <c r="AE38" i="8"/>
  <c r="AC63" i="8"/>
  <c r="AB76" i="1"/>
  <c r="AE26" i="8"/>
  <c r="AG39" i="8"/>
  <c r="AL38" i="8"/>
  <c r="AK38" i="8"/>
  <c r="AB63" i="8"/>
  <c r="AO63" i="8" s="1"/>
  <c r="AF63" i="8"/>
  <c r="AJ26" i="8"/>
  <c r="AM38" i="8"/>
  <c r="AD38" i="8"/>
  <c r="AH63" i="8"/>
  <c r="AE63" i="8"/>
  <c r="AH26" i="8"/>
  <c r="AL26" i="8"/>
  <c r="AH38" i="8"/>
  <c r="AD63" i="8"/>
  <c r="AK63" i="8"/>
  <c r="AD26" i="8"/>
  <c r="AF26" i="8"/>
  <c r="AG38" i="8"/>
  <c r="AL63" i="8"/>
  <c r="AG63" i="8"/>
  <c r="AM26" i="8"/>
  <c r="AI26" i="8"/>
  <c r="AC38" i="8"/>
  <c r="AP38" i="8" s="1"/>
  <c r="AI63" i="8"/>
  <c r="AG26" i="8"/>
  <c r="CF79" i="8"/>
  <c r="F79" i="8"/>
  <c r="AB79" i="8" s="1"/>
  <c r="AO79" i="8" s="1"/>
  <c r="X132" i="11"/>
  <c r="CJ79" i="8"/>
  <c r="CM36" i="8"/>
  <c r="U35" i="1"/>
  <c r="CI79" i="8"/>
  <c r="CD79" i="8"/>
  <c r="CG79" i="8"/>
  <c r="CM79" i="8"/>
  <c r="CC79" i="8"/>
  <c r="CH79" i="8"/>
  <c r="CM33" i="8"/>
  <c r="U32" i="1"/>
  <c r="AB23" i="8"/>
  <c r="AO23" i="8" s="1"/>
  <c r="CG36" i="8"/>
  <c r="CK36" i="8"/>
  <c r="J79" i="1"/>
  <c r="J77" i="1"/>
  <c r="CI36" i="8"/>
  <c r="CD36" i="8"/>
  <c r="CF36" i="8"/>
  <c r="AH39" i="8"/>
  <c r="AD39" i="8"/>
  <c r="AM39" i="8"/>
  <c r="AH60" i="8"/>
  <c r="AC39" i="8"/>
  <c r="AP39" i="8" s="1"/>
  <c r="AL39" i="8"/>
  <c r="AJ39" i="8"/>
  <c r="AE60" i="8"/>
  <c r="AK39" i="8"/>
  <c r="AE39" i="8"/>
  <c r="AC60" i="8"/>
  <c r="CO39" i="8"/>
  <c r="DE39" i="8" s="1"/>
  <c r="T38" i="1" s="1"/>
  <c r="X38" i="1" s="1"/>
  <c r="AE59" i="8"/>
  <c r="CE33" i="8"/>
  <c r="CH33" i="8"/>
  <c r="CL33" i="8"/>
  <c r="CE36" i="8"/>
  <c r="F36" i="8"/>
  <c r="AJ36" i="8" s="1"/>
  <c r="CH36" i="8"/>
  <c r="J78" i="1"/>
  <c r="AM59" i="8"/>
  <c r="CJ33" i="8"/>
  <c r="CG33" i="8"/>
  <c r="CC33" i="8"/>
  <c r="CN36" i="8"/>
  <c r="CL36" i="8"/>
  <c r="J32" i="1"/>
  <c r="AF96" i="11"/>
  <c r="CI33" i="8"/>
  <c r="CD33" i="8"/>
  <c r="CO38" i="8"/>
  <c r="DE38" i="8" s="1"/>
  <c r="T37" i="1" s="1"/>
  <c r="X37" i="1" s="1"/>
  <c r="AI59" i="8"/>
  <c r="AF59" i="8"/>
  <c r="AK59" i="8"/>
  <c r="AL59" i="8"/>
  <c r="AP44" i="8"/>
  <c r="AQ44" i="8" s="1"/>
  <c r="AC59" i="8"/>
  <c r="AB59" i="8"/>
  <c r="AO59" i="8" s="1"/>
  <c r="AH59" i="8"/>
  <c r="AG59" i="8"/>
  <c r="AJ59" i="8"/>
  <c r="CO60" i="8"/>
  <c r="DE60" i="8" s="1"/>
  <c r="T59" i="1" s="1"/>
  <c r="X59" i="1" s="1"/>
  <c r="CO49" i="8"/>
  <c r="DE49" i="8" s="1"/>
  <c r="T48" i="1" s="1"/>
  <c r="X48" i="1" s="1"/>
  <c r="AT76" i="8"/>
  <c r="AU76" i="8" s="1"/>
  <c r="CO47" i="8"/>
  <c r="DE47" i="8" s="1"/>
  <c r="T46" i="1" s="1"/>
  <c r="X46" i="1" s="1"/>
  <c r="CO26" i="8"/>
  <c r="DE26" i="8" s="1"/>
  <c r="T25" i="1" s="1"/>
  <c r="X25" i="1" s="1"/>
  <c r="CO59" i="8"/>
  <c r="DE59" i="8" s="1"/>
  <c r="T58" i="1" s="1"/>
  <c r="X58" i="1" s="1"/>
  <c r="CO35" i="8"/>
  <c r="DE35" i="8" s="1"/>
  <c r="T34" i="1" s="1"/>
  <c r="X34" i="1" s="1"/>
  <c r="CO70" i="8"/>
  <c r="DE70" i="8" s="1"/>
  <c r="T69" i="1" s="1"/>
  <c r="X69" i="1" s="1"/>
  <c r="CO53" i="8"/>
  <c r="DE53" i="8" s="1"/>
  <c r="T52" i="1" s="1"/>
  <c r="X52" i="1" s="1"/>
  <c r="AM60" i="8"/>
  <c r="AD60" i="8"/>
  <c r="AK60" i="8"/>
  <c r="AJ23" i="8"/>
  <c r="AI60" i="8"/>
  <c r="AB60" i="8"/>
  <c r="AO60" i="8" s="1"/>
  <c r="AL60" i="8"/>
  <c r="AH23" i="8"/>
  <c r="AL23" i="8"/>
  <c r="AG60" i="8"/>
  <c r="AJ60" i="8"/>
  <c r="CC36" i="8"/>
  <c r="CO23" i="8"/>
  <c r="DE23" i="8" s="1"/>
  <c r="T22" i="1" s="1"/>
  <c r="X22" i="1" s="1"/>
  <c r="J35" i="1"/>
  <c r="AI23" i="8"/>
  <c r="AC23" i="8"/>
  <c r="AF23" i="8"/>
  <c r="AD23" i="8"/>
  <c r="AM23" i="8"/>
  <c r="AG23" i="8"/>
  <c r="AK23" i="8"/>
  <c r="CO25" i="8"/>
  <c r="DE25" i="8" s="1"/>
  <c r="T24" i="1" s="1"/>
  <c r="X24" i="1" s="1"/>
  <c r="AU74" i="8"/>
  <c r="AV74" i="8" s="1"/>
  <c r="AW74" i="8" s="1"/>
  <c r="AX74" i="8" s="1"/>
  <c r="AY74" i="8" s="1"/>
  <c r="AZ74" i="8" s="1"/>
  <c r="AR29" i="8"/>
  <c r="AS29" i="8" s="1"/>
  <c r="AT29" i="8" s="1"/>
  <c r="AU29" i="8" s="1"/>
  <c r="AV29" i="8" s="1"/>
  <c r="AW29" i="8" s="1"/>
  <c r="AU84" i="8"/>
  <c r="AV84" i="8" s="1"/>
  <c r="AT71" i="8"/>
  <c r="AU71" i="8" s="1"/>
  <c r="AV71" i="8" s="1"/>
  <c r="BA98" i="8"/>
  <c r="R97" i="1" s="1"/>
  <c r="V97" i="1" s="1"/>
  <c r="AT104" i="8"/>
  <c r="AU104" i="8" s="1"/>
  <c r="AV104" i="8" s="1"/>
  <c r="AW104" i="8" s="1"/>
  <c r="AX104" i="8" s="1"/>
  <c r="AY104" i="8" s="1"/>
  <c r="AZ104" i="8" s="1"/>
  <c r="Y130" i="1"/>
  <c r="W76" i="1"/>
  <c r="BA46" i="8"/>
  <c r="R45" i="1" s="1"/>
  <c r="V45" i="1" s="1"/>
  <c r="BA103" i="8"/>
  <c r="R102" i="1" s="1"/>
  <c r="V102" i="1" s="1"/>
  <c r="AR95" i="8"/>
  <c r="AS95" i="8" s="1"/>
  <c r="BA101" i="8"/>
  <c r="R100" i="1" s="1"/>
  <c r="V100" i="1" s="1"/>
  <c r="AS96" i="8"/>
  <c r="AT96" i="8" s="1"/>
  <c r="AU96" i="8" s="1"/>
  <c r="AT72" i="8"/>
  <c r="AU72" i="8" s="1"/>
  <c r="AV72" i="8" s="1"/>
  <c r="AU106" i="8"/>
  <c r="AV106" i="8" s="1"/>
  <c r="AW106" i="8" s="1"/>
  <c r="AX106" i="8" s="1"/>
  <c r="AY106" i="8" s="1"/>
  <c r="AZ106" i="8" s="1"/>
  <c r="X67" i="1"/>
  <c r="X56" i="1"/>
  <c r="X128" i="1"/>
  <c r="X66" i="1"/>
  <c r="X85" i="1"/>
  <c r="X55" i="1"/>
  <c r="X123" i="1"/>
  <c r="X126" i="1"/>
  <c r="X65" i="1"/>
  <c r="X53" i="1"/>
  <c r="X129" i="1"/>
  <c r="X57" i="1"/>
  <c r="X127" i="1"/>
  <c r="X49" i="1"/>
  <c r="X64" i="1"/>
  <c r="X50" i="1"/>
  <c r="X124" i="1"/>
  <c r="S124" i="1"/>
  <c r="X61" i="1"/>
  <c r="X51" i="1"/>
  <c r="X82" i="1"/>
  <c r="X68" i="1"/>
  <c r="X54" i="1"/>
  <c r="X125" i="1"/>
  <c r="X60" i="1"/>
  <c r="AB124" i="1"/>
  <c r="AV97" i="8"/>
  <c r="AT129" i="8"/>
  <c r="AU129" i="8" s="1"/>
  <c r="AS128" i="8"/>
  <c r="AT128" i="8" s="1"/>
  <c r="AS94" i="8"/>
  <c r="AW97" i="8"/>
  <c r="AX97" i="8" s="1"/>
  <c r="AR119" i="8"/>
  <c r="AS124" i="8"/>
  <c r="AT93" i="8"/>
  <c r="AU93" i="8" s="1"/>
  <c r="AR89" i="8"/>
  <c r="AO47" i="8"/>
  <c r="AP47" i="8" s="1"/>
  <c r="Y132" i="11"/>
  <c r="AV108" i="8"/>
  <c r="AW108" i="8" s="1"/>
  <c r="AX108" i="8" s="1"/>
  <c r="AY108" i="8" s="1"/>
  <c r="AZ108" i="8" s="1"/>
  <c r="BA108" i="8" s="1"/>
  <c r="R107" i="1" s="1"/>
  <c r="V107" i="1" s="1"/>
  <c r="AF33" i="8"/>
  <c r="AE33" i="8"/>
  <c r="AD33" i="8"/>
  <c r="AL33" i="8"/>
  <c r="AI33" i="8"/>
  <c r="AK33" i="8"/>
  <c r="AH33" i="8"/>
  <c r="AM33" i="8"/>
  <c r="AG33" i="8"/>
  <c r="AC33" i="8"/>
  <c r="AJ33" i="8"/>
  <c r="AB33" i="8"/>
  <c r="AO33" i="8" s="1"/>
  <c r="BA13" i="8"/>
  <c r="R12" i="1" s="1"/>
  <c r="V12" i="1" s="1"/>
  <c r="AS130" i="8"/>
  <c r="AT130" i="8" s="1"/>
  <c r="AU130" i="8" s="1"/>
  <c r="AV130" i="8" s="1"/>
  <c r="AW130" i="8" s="1"/>
  <c r="AX130" i="8" s="1"/>
  <c r="BA115" i="8"/>
  <c r="R114" i="1" s="1"/>
  <c r="V114" i="1" s="1"/>
  <c r="AU41" i="8"/>
  <c r="AV41" i="8" s="1"/>
  <c r="AP65" i="8"/>
  <c r="AQ65" i="8" s="1"/>
  <c r="AR65" i="8" s="1"/>
  <c r="AS65" i="8" s="1"/>
  <c r="BA116" i="8"/>
  <c r="R115" i="1" s="1"/>
  <c r="V115" i="1" s="1"/>
  <c r="AP19" i="8"/>
  <c r="AQ19" i="8" s="1"/>
  <c r="AR19" i="8" s="1"/>
  <c r="AS15" i="8"/>
  <c r="AT15" i="8" s="1"/>
  <c r="AP68" i="8"/>
  <c r="AQ68" i="8" s="1"/>
  <c r="AR68" i="8" s="1"/>
  <c r="AS68" i="8" s="1"/>
  <c r="AP18" i="8"/>
  <c r="AQ18" i="8" s="1"/>
  <c r="AR18" i="8" s="1"/>
  <c r="AS18" i="8" s="1"/>
  <c r="AT18" i="8" s="1"/>
  <c r="AP48" i="8"/>
  <c r="AQ48" i="8" s="1"/>
  <c r="AR48" i="8" s="1"/>
  <c r="AT127" i="8"/>
  <c r="AU127" i="8" s="1"/>
  <c r="AV127" i="8" s="1"/>
  <c r="AP66" i="8"/>
  <c r="AQ66" i="8" s="1"/>
  <c r="AW126" i="8"/>
  <c r="AX126" i="8" s="1"/>
  <c r="AY126" i="8" s="1"/>
  <c r="AZ126" i="8" s="1"/>
  <c r="BA126" i="8" s="1"/>
  <c r="R125" i="1" s="1"/>
  <c r="V125" i="1" s="1"/>
  <c r="AP34" i="8"/>
  <c r="AQ34" i="8" s="1"/>
  <c r="AR34" i="8" s="1"/>
  <c r="AS34" i="8" s="1"/>
  <c r="AT34" i="8" s="1"/>
  <c r="AU34" i="8" s="1"/>
  <c r="AV91" i="8"/>
  <c r="AW91" i="8" s="1"/>
  <c r="AX91" i="8" s="1"/>
  <c r="AY91" i="8" s="1"/>
  <c r="AZ91" i="8" s="1"/>
  <c r="BA91" i="8" s="1"/>
  <c r="R90" i="1" s="1"/>
  <c r="V90" i="1" s="1"/>
  <c r="AV73" i="8"/>
  <c r="AW73" i="8" s="1"/>
  <c r="AX73" i="8" s="1"/>
  <c r="AV107" i="8"/>
  <c r="AW107" i="8" s="1"/>
  <c r="AX107" i="8" s="1"/>
  <c r="AY107" i="8" s="1"/>
  <c r="AZ107" i="8" s="1"/>
  <c r="BA107" i="8" s="1"/>
  <c r="R106" i="1" s="1"/>
  <c r="V106" i="1" s="1"/>
  <c r="AP20" i="8"/>
  <c r="AQ20" i="8" s="1"/>
  <c r="AR20" i="8" s="1"/>
  <c r="CO31" i="8"/>
  <c r="DE31" i="8" s="1"/>
  <c r="T30" i="1" s="1"/>
  <c r="X30" i="1" s="1"/>
  <c r="AU113" i="8"/>
  <c r="AV113" i="8" s="1"/>
  <c r="AW113" i="8" s="1"/>
  <c r="AX113" i="8" s="1"/>
  <c r="AY113" i="8" s="1"/>
  <c r="AZ113" i="8" s="1"/>
  <c r="AT110" i="8"/>
  <c r="CO10" i="8"/>
  <c r="DE10" i="8" s="1"/>
  <c r="T9" i="1" s="1"/>
  <c r="X9" i="1" s="1"/>
  <c r="AP56" i="8"/>
  <c r="AQ56" i="8" s="1"/>
  <c r="AR56" i="8" s="1"/>
  <c r="AS56" i="8" s="1"/>
  <c r="AT56" i="8" s="1"/>
  <c r="AU56" i="8" s="1"/>
  <c r="AP62" i="8"/>
  <c r="AQ62" i="8" s="1"/>
  <c r="AP52" i="8"/>
  <c r="AQ52" i="8" s="1"/>
  <c r="AR52" i="8" s="1"/>
  <c r="AS52" i="8" s="1"/>
  <c r="AQ30" i="8"/>
  <c r="AR30" i="8" s="1"/>
  <c r="AS30" i="8" s="1"/>
  <c r="AT30" i="8" s="1"/>
  <c r="AU30" i="8" s="1"/>
  <c r="AV30" i="8" s="1"/>
  <c r="AW30" i="8" s="1"/>
  <c r="AP58" i="8"/>
  <c r="AQ58" i="8" s="1"/>
  <c r="AR58" i="8" s="1"/>
  <c r="AP50" i="8"/>
  <c r="AQ50" i="8" s="1"/>
  <c r="AR50" i="8" s="1"/>
  <c r="AS50" i="8" s="1"/>
  <c r="AT50" i="8" s="1"/>
  <c r="H15" i="1"/>
  <c r="U15" i="1" s="1"/>
  <c r="Z132" i="11"/>
  <c r="X43" i="1"/>
  <c r="BA100" i="8"/>
  <c r="R99" i="1" s="1"/>
  <c r="V99" i="1" s="1"/>
  <c r="AP54" i="8"/>
  <c r="AQ54" i="8" s="1"/>
  <c r="AR54" i="8" s="1"/>
  <c r="AS54" i="8" s="1"/>
  <c r="AT54" i="8" s="1"/>
  <c r="AU54" i="8" s="1"/>
  <c r="AV54" i="8" s="1"/>
  <c r="AW54" i="8" s="1"/>
  <c r="AX54" i="8" s="1"/>
  <c r="AR42" i="8"/>
  <c r="X36" i="1"/>
  <c r="CM78" i="8"/>
  <c r="CE78" i="8"/>
  <c r="CI78" i="8"/>
  <c r="CK78" i="8"/>
  <c r="F78" i="8"/>
  <c r="CC78" i="8"/>
  <c r="CD78" i="8"/>
  <c r="CN78" i="8"/>
  <c r="CJ78" i="8"/>
  <c r="CG78" i="8"/>
  <c r="CL78" i="8"/>
  <c r="CH78" i="8"/>
  <c r="CF78" i="8"/>
  <c r="AP67" i="8"/>
  <c r="AQ67" i="8" s="1"/>
  <c r="I15" i="1"/>
  <c r="AH132" i="11"/>
  <c r="AS40" i="8"/>
  <c r="AS14" i="8"/>
  <c r="CO21" i="8"/>
  <c r="DE21" i="8" s="1"/>
  <c r="T20" i="1" s="1"/>
  <c r="X20" i="1" s="1"/>
  <c r="X17" i="1"/>
  <c r="AP69" i="8"/>
  <c r="AQ69" i="8" s="1"/>
  <c r="AR69" i="8" s="1"/>
  <c r="AP70" i="8"/>
  <c r="AQ70" i="8" s="1"/>
  <c r="AR70" i="8" s="1"/>
  <c r="CO43" i="8"/>
  <c r="DE43" i="8" s="1"/>
  <c r="T42" i="1" s="1"/>
  <c r="AE43" i="8"/>
  <c r="AG43" i="8"/>
  <c r="AM43" i="8"/>
  <c r="AF43" i="8"/>
  <c r="AD43" i="8"/>
  <c r="AH43" i="8"/>
  <c r="AB43" i="8"/>
  <c r="AJ43" i="8"/>
  <c r="AK43" i="8"/>
  <c r="AI43" i="8"/>
  <c r="AL43" i="8"/>
  <c r="AC43" i="8"/>
  <c r="AP10" i="8"/>
  <c r="AS102" i="8"/>
  <c r="AT102" i="8" s="1"/>
  <c r="AP86" i="8"/>
  <c r="AQ86" i="8" s="1"/>
  <c r="AR86" i="8" s="1"/>
  <c r="X33" i="1"/>
  <c r="AP51" i="8"/>
  <c r="AQ51" i="8" s="1"/>
  <c r="AR51" i="8" s="1"/>
  <c r="AS51" i="8" s="1"/>
  <c r="AT51" i="8" s="1"/>
  <c r="AU51" i="8" s="1"/>
  <c r="X18" i="1"/>
  <c r="AP22" i="8"/>
  <c r="AQ22" i="8" s="1"/>
  <c r="AR22" i="8" s="1"/>
  <c r="AG132" i="11"/>
  <c r="X19" i="1"/>
  <c r="AT105" i="8"/>
  <c r="AU105" i="8" s="1"/>
  <c r="AV105" i="8" s="1"/>
  <c r="AW105" i="8" s="1"/>
  <c r="AX105" i="8" s="1"/>
  <c r="AY105" i="8" s="1"/>
  <c r="AZ105" i="8" s="1"/>
  <c r="BA105" i="8" s="1"/>
  <c r="R104" i="1" s="1"/>
  <c r="V104" i="1" s="1"/>
  <c r="AG21" i="8"/>
  <c r="AI21" i="8"/>
  <c r="AC21" i="8"/>
  <c r="AL21" i="8"/>
  <c r="AF21" i="8"/>
  <c r="AB21" i="8"/>
  <c r="AO21" i="8" s="1"/>
  <c r="AH21" i="8"/>
  <c r="AE21" i="8"/>
  <c r="AM21" i="8"/>
  <c r="AJ21" i="8"/>
  <c r="AD21" i="8"/>
  <c r="AK21" i="8"/>
  <c r="AP64" i="8"/>
  <c r="AQ64" i="8" s="1"/>
  <c r="AR64" i="8" s="1"/>
  <c r="AS64" i="8" s="1"/>
  <c r="AT64" i="8" s="1"/>
  <c r="AU64" i="8" s="1"/>
  <c r="AV64" i="8" s="1"/>
  <c r="AW64" i="8" s="1"/>
  <c r="AX64" i="8" s="1"/>
  <c r="AY64" i="8" s="1"/>
  <c r="AZ64" i="8" s="1"/>
  <c r="BA64" i="8" s="1"/>
  <c r="R63" i="1" s="1"/>
  <c r="V63" i="1" s="1"/>
  <c r="X11" i="1"/>
  <c r="S11" i="1"/>
  <c r="AP61" i="8"/>
  <c r="AQ61" i="8" s="1"/>
  <c r="AR61" i="8" s="1"/>
  <c r="AS61" i="8" s="1"/>
  <c r="AP45" i="8"/>
  <c r="AQ45" i="8" s="1"/>
  <c r="AR45" i="8" s="1"/>
  <c r="AB11" i="1"/>
  <c r="AT90" i="8"/>
  <c r="AU90" i="8" s="1"/>
  <c r="AV90" i="8" s="1"/>
  <c r="AW90" i="8" s="1"/>
  <c r="AX90" i="8" s="1"/>
  <c r="J42" i="1"/>
  <c r="AM31" i="8"/>
  <c r="AK31" i="8"/>
  <c r="AL31" i="8"/>
  <c r="AG31" i="8"/>
  <c r="AB31" i="8"/>
  <c r="AO31" i="8" s="1"/>
  <c r="AE31" i="8"/>
  <c r="AF31" i="8"/>
  <c r="AH31" i="8"/>
  <c r="AI31" i="8"/>
  <c r="AD31" i="8"/>
  <c r="AC31" i="8"/>
  <c r="AJ31" i="8"/>
  <c r="AP57" i="8"/>
  <c r="AP37" i="8"/>
  <c r="AQ37" i="8" s="1"/>
  <c r="AD80" i="8"/>
  <c r="AF80" i="8"/>
  <c r="AI80" i="8"/>
  <c r="AE80" i="8"/>
  <c r="AB80" i="8"/>
  <c r="AO80" i="8" s="1"/>
  <c r="AL80" i="8"/>
  <c r="AH80" i="8"/>
  <c r="AJ80" i="8"/>
  <c r="AM80" i="8"/>
  <c r="AG80" i="8"/>
  <c r="AC80" i="8"/>
  <c r="AK80" i="8"/>
  <c r="BA99" i="8"/>
  <c r="R98" i="1" s="1"/>
  <c r="V98" i="1" s="1"/>
  <c r="AP83" i="8"/>
  <c r="AQ83" i="8" s="1"/>
  <c r="AR83" i="8" s="1"/>
  <c r="AS83" i="8" s="1"/>
  <c r="AT83" i="8" s="1"/>
  <c r="AU83" i="8" s="1"/>
  <c r="AT92" i="8"/>
  <c r="AU92" i="8" s="1"/>
  <c r="AV92" i="8" s="1"/>
  <c r="AW92" i="8" s="1"/>
  <c r="AX92" i="8" s="1"/>
  <c r="AY92" i="8" s="1"/>
  <c r="AZ92" i="8" s="1"/>
  <c r="BA92" i="8" s="1"/>
  <c r="R91" i="1" s="1"/>
  <c r="V91" i="1" s="1"/>
  <c r="AT27" i="8"/>
  <c r="AU27" i="8" s="1"/>
  <c r="AS114" i="8"/>
  <c r="AT114" i="8" s="1"/>
  <c r="AU114" i="8" s="1"/>
  <c r="AV114" i="8" s="1"/>
  <c r="AW114" i="8" s="1"/>
  <c r="AX114" i="8" s="1"/>
  <c r="AY114" i="8" s="1"/>
  <c r="AZ114" i="8" s="1"/>
  <c r="AV75" i="8"/>
  <c r="AW75" i="8" s="1"/>
  <c r="AX75" i="8" s="1"/>
  <c r="X10" i="1"/>
  <c r="AV28" i="8"/>
  <c r="AP53" i="8"/>
  <c r="AQ53" i="8" s="1"/>
  <c r="AR53" i="8" s="1"/>
  <c r="AS53" i="8" s="1"/>
  <c r="AT53" i="8" s="1"/>
  <c r="AU53" i="8" s="1"/>
  <c r="AV53" i="8" s="1"/>
  <c r="AW53" i="8" s="1"/>
  <c r="AX53" i="8" s="1"/>
  <c r="AY53" i="8" s="1"/>
  <c r="AQ24" i="8"/>
  <c r="AR24" i="8" s="1"/>
  <c r="AP32" i="8"/>
  <c r="AQ32" i="8" s="1"/>
  <c r="AR32" i="8" s="1"/>
  <c r="AS32" i="8" s="1"/>
  <c r="AT32" i="8" s="1"/>
  <c r="BA111" i="8"/>
  <c r="R110" i="1" s="1"/>
  <c r="V110" i="1" s="1"/>
  <c r="AT112" i="8"/>
  <c r="AU112" i="8" s="1"/>
  <c r="AV112" i="8" s="1"/>
  <c r="AW112" i="8" s="1"/>
  <c r="AY109" i="8"/>
  <c r="AZ109" i="8" s="1"/>
  <c r="BA109" i="8" s="1"/>
  <c r="R108" i="1" s="1"/>
  <c r="V108" i="1" s="1"/>
  <c r="AW11" i="8"/>
  <c r="AX11" i="8" s="1"/>
  <c r="AY11" i="8" s="1"/>
  <c r="AZ11" i="8" s="1"/>
  <c r="BA11" i="8" s="1"/>
  <c r="R10" i="1" s="1"/>
  <c r="V10" i="1" s="1"/>
  <c r="AP35" i="8" l="1"/>
  <c r="AQ35" i="8" s="1"/>
  <c r="AC79" i="8"/>
  <c r="AM79" i="8"/>
  <c r="AJ79" i="8"/>
  <c r="AI79" i="8"/>
  <c r="AD79" i="8"/>
  <c r="AF79" i="8"/>
  <c r="AL79" i="8"/>
  <c r="AE79" i="8"/>
  <c r="AG79" i="8"/>
  <c r="AK79" i="8"/>
  <c r="AH79" i="8"/>
  <c r="AP26" i="8"/>
  <c r="AQ26" i="8" s="1"/>
  <c r="AP25" i="8"/>
  <c r="AQ25" i="8" s="1"/>
  <c r="AR25" i="8" s="1"/>
  <c r="AS25" i="8" s="1"/>
  <c r="AT25" i="8" s="1"/>
  <c r="AU25" i="8" s="1"/>
  <c r="AV25" i="8" s="1"/>
  <c r="AW25" i="8" s="1"/>
  <c r="AX25" i="8" s="1"/>
  <c r="AY25" i="8" s="1"/>
  <c r="AZ25" i="8" s="1"/>
  <c r="BA25" i="8" s="1"/>
  <c r="R24" i="1" s="1"/>
  <c r="V24" i="1" s="1"/>
  <c r="AV76" i="8"/>
  <c r="AW76" i="8" s="1"/>
  <c r="AX76" i="8" s="1"/>
  <c r="AQ38" i="8"/>
  <c r="AR38" i="8" s="1"/>
  <c r="AS38" i="8" s="1"/>
  <c r="AT38" i="8" s="1"/>
  <c r="AU38" i="8" s="1"/>
  <c r="AV38" i="8" s="1"/>
  <c r="AW38" i="8" s="1"/>
  <c r="AX38" i="8" s="1"/>
  <c r="AY38" i="8" s="1"/>
  <c r="AZ38" i="8" s="1"/>
  <c r="AF132" i="11"/>
  <c r="AQ39" i="8"/>
  <c r="AP63" i="8"/>
  <c r="AQ63" i="8" s="1"/>
  <c r="CO79" i="8"/>
  <c r="DE79" i="8" s="1"/>
  <c r="T78" i="1" s="1"/>
  <c r="X78" i="1" s="1"/>
  <c r="CO80" i="8"/>
  <c r="DE80" i="8" s="1"/>
  <c r="T79" i="1" s="1"/>
  <c r="X79" i="1" s="1"/>
  <c r="AP60" i="8"/>
  <c r="AQ60" i="8" s="1"/>
  <c r="AR60" i="8" s="1"/>
  <c r="AS60" i="8" s="1"/>
  <c r="AT60" i="8" s="1"/>
  <c r="AU60" i="8" s="1"/>
  <c r="AV60" i="8" s="1"/>
  <c r="AW60" i="8" s="1"/>
  <c r="AX60" i="8" s="1"/>
  <c r="AY60" i="8" s="1"/>
  <c r="AZ60" i="8" s="1"/>
  <c r="BA60" i="8" s="1"/>
  <c r="R59" i="1" s="1"/>
  <c r="V59" i="1" s="1"/>
  <c r="AP17" i="8"/>
  <c r="AQ17" i="8" s="1"/>
  <c r="AR17" i="8" s="1"/>
  <c r="AS17" i="8" s="1"/>
  <c r="AT17" i="8" s="1"/>
  <c r="AU17" i="8" s="1"/>
  <c r="AV17" i="8" s="1"/>
  <c r="AW17" i="8" s="1"/>
  <c r="AX17" i="8" s="1"/>
  <c r="AY17" i="8" s="1"/>
  <c r="AZ17" i="8" s="1"/>
  <c r="BA17" i="8" s="1"/>
  <c r="R16" i="1" s="1"/>
  <c r="V16" i="1" s="1"/>
  <c r="AK36" i="8"/>
  <c r="AP23" i="8"/>
  <c r="AQ23" i="8" s="1"/>
  <c r="AH36" i="8"/>
  <c r="AD36" i="8"/>
  <c r="AM36" i="8"/>
  <c r="AG36" i="8"/>
  <c r="AL36" i="8"/>
  <c r="AF36" i="8"/>
  <c r="AE36" i="8"/>
  <c r="AI36" i="8"/>
  <c r="AB36" i="8"/>
  <c r="AO36" i="8" s="1"/>
  <c r="AC36" i="8"/>
  <c r="AB102" i="1"/>
  <c r="S97" i="1"/>
  <c r="S10" i="1"/>
  <c r="S100" i="1"/>
  <c r="CO36" i="8"/>
  <c r="DE36" i="8" s="1"/>
  <c r="T35" i="1" s="1"/>
  <c r="X35" i="1" s="1"/>
  <c r="AP59" i="8"/>
  <c r="AQ59" i="8" s="1"/>
  <c r="AR59" i="8" s="1"/>
  <c r="AS59" i="8" s="1"/>
  <c r="CO33" i="8"/>
  <c r="DE33" i="8" s="1"/>
  <c r="T32" i="1" s="1"/>
  <c r="X32" i="1" s="1"/>
  <c r="AW71" i="8"/>
  <c r="AX71" i="8" s="1"/>
  <c r="AY71" i="8" s="1"/>
  <c r="AZ71" i="8" s="1"/>
  <c r="BA71" i="8" s="1"/>
  <c r="R70" i="1" s="1"/>
  <c r="V70" i="1" s="1"/>
  <c r="AW72" i="8"/>
  <c r="AX72" i="8" s="1"/>
  <c r="BA104" i="8"/>
  <c r="R103" i="1" s="1"/>
  <c r="V103" i="1" s="1"/>
  <c r="W97" i="1"/>
  <c r="AW84" i="8"/>
  <c r="AX84" i="8" s="1"/>
  <c r="AY84" i="8" s="1"/>
  <c r="AZ84" i="8" s="1"/>
  <c r="BA84" i="8" s="1"/>
  <c r="R83" i="1" s="1"/>
  <c r="V83" i="1" s="1"/>
  <c r="BA106" i="8"/>
  <c r="R105" i="1" s="1"/>
  <c r="V105" i="1" s="1"/>
  <c r="S102" i="1"/>
  <c r="AB97" i="1"/>
  <c r="BA74" i="8"/>
  <c r="R73" i="1" s="1"/>
  <c r="V73" i="1" s="1"/>
  <c r="AW41" i="8"/>
  <c r="AX41" i="8" s="1"/>
  <c r="AY41" i="8" s="1"/>
  <c r="AZ41" i="8" s="1"/>
  <c r="BA41" i="8" s="1"/>
  <c r="R40" i="1" s="1"/>
  <c r="V40" i="1" s="1"/>
  <c r="AB100" i="1"/>
  <c r="W124" i="1"/>
  <c r="AB45" i="1"/>
  <c r="W45" i="1"/>
  <c r="S45" i="1"/>
  <c r="W11" i="1"/>
  <c r="W12" i="1"/>
  <c r="AB12" i="1"/>
  <c r="AV96" i="8"/>
  <c r="AQ47" i="8"/>
  <c r="AR47" i="8" s="1"/>
  <c r="AS47" i="8" s="1"/>
  <c r="AT47" i="8" s="1"/>
  <c r="AV34" i="8"/>
  <c r="AW34" i="8" s="1"/>
  <c r="AX34" i="8" s="1"/>
  <c r="AY34" i="8" s="1"/>
  <c r="AZ34" i="8" s="1"/>
  <c r="BA34" i="8" s="1"/>
  <c r="R33" i="1" s="1"/>
  <c r="V33" i="1" s="1"/>
  <c r="S12" i="1"/>
  <c r="AB108" i="1"/>
  <c r="S108" i="1"/>
  <c r="AB98" i="1"/>
  <c r="S98" i="1"/>
  <c r="AB91" i="1"/>
  <c r="S91" i="1"/>
  <c r="AB63" i="1"/>
  <c r="AB90" i="1"/>
  <c r="S90" i="1"/>
  <c r="AB125" i="1"/>
  <c r="AB110" i="1"/>
  <c r="S110" i="1"/>
  <c r="AB114" i="1"/>
  <c r="S114" i="1"/>
  <c r="AB107" i="1"/>
  <c r="S107" i="1"/>
  <c r="S125" i="1"/>
  <c r="AB104" i="1"/>
  <c r="S104" i="1"/>
  <c r="AB99" i="1"/>
  <c r="S99" i="1"/>
  <c r="AB106" i="1"/>
  <c r="S106" i="1"/>
  <c r="AB115" i="1"/>
  <c r="S115" i="1"/>
  <c r="S63" i="1"/>
  <c r="AV129" i="8"/>
  <c r="AW129" i="8" s="1"/>
  <c r="AY97" i="8"/>
  <c r="AZ97" i="8" s="1"/>
  <c r="AT94" i="8"/>
  <c r="AT124" i="8"/>
  <c r="AU124" i="8" s="1"/>
  <c r="AS119" i="8"/>
  <c r="AT119" i="8" s="1"/>
  <c r="AU119" i="8" s="1"/>
  <c r="AU128" i="8"/>
  <c r="AV128" i="8" s="1"/>
  <c r="AS89" i="8"/>
  <c r="AV93" i="8"/>
  <c r="AW93" i="8" s="1"/>
  <c r="AX93" i="8" s="1"/>
  <c r="AY93" i="8" s="1"/>
  <c r="AZ93" i="8" s="1"/>
  <c r="AP33" i="8"/>
  <c r="AT52" i="8"/>
  <c r="AU52" i="8" s="1"/>
  <c r="AV52" i="8" s="1"/>
  <c r="AW52" i="8" s="1"/>
  <c r="AX52" i="8" s="1"/>
  <c r="AY52" i="8" s="1"/>
  <c r="AZ52" i="8" s="1"/>
  <c r="BA52" i="8" s="1"/>
  <c r="R51" i="1" s="1"/>
  <c r="V51" i="1" s="1"/>
  <c r="AY130" i="8"/>
  <c r="AZ130" i="8" s="1"/>
  <c r="BA130" i="8" s="1"/>
  <c r="R129" i="1" s="1"/>
  <c r="V129" i="1" s="1"/>
  <c r="AR66" i="8"/>
  <c r="AS66" i="8" s="1"/>
  <c r="AS58" i="8"/>
  <c r="AT58" i="8" s="1"/>
  <c r="AU58" i="8" s="1"/>
  <c r="AV58" i="8" s="1"/>
  <c r="AW58" i="8" s="1"/>
  <c r="AX58" i="8" s="1"/>
  <c r="AY58" i="8" s="1"/>
  <c r="AZ58" i="8" s="1"/>
  <c r="BA58" i="8" s="1"/>
  <c r="R57" i="1" s="1"/>
  <c r="V57" i="1" s="1"/>
  <c r="AY73" i="8"/>
  <c r="AZ73" i="8" s="1"/>
  <c r="BA73" i="8" s="1"/>
  <c r="R72" i="1" s="1"/>
  <c r="V72" i="1" s="1"/>
  <c r="AU15" i="8"/>
  <c r="AV15" i="8" s="1"/>
  <c r="AV51" i="8"/>
  <c r="AW51" i="8" s="1"/>
  <c r="AX51" i="8" s="1"/>
  <c r="AY51" i="8" s="1"/>
  <c r="AZ51" i="8" s="1"/>
  <c r="BA51" i="8" s="1"/>
  <c r="R50" i="1" s="1"/>
  <c r="V50" i="1" s="1"/>
  <c r="BA113" i="8"/>
  <c r="R112" i="1" s="1"/>
  <c r="V112" i="1" s="1"/>
  <c r="AS69" i="8"/>
  <c r="AT69" i="8" s="1"/>
  <c r="AU69" i="8" s="1"/>
  <c r="AT61" i="8"/>
  <c r="AU61" i="8" s="1"/>
  <c r="AS70" i="8"/>
  <c r="AT70" i="8" s="1"/>
  <c r="AR67" i="8"/>
  <c r="AS67" i="8" s="1"/>
  <c r="AS86" i="8"/>
  <c r="AT86" i="8" s="1"/>
  <c r="AU86" i="8" s="1"/>
  <c r="AV86" i="8" s="1"/>
  <c r="AW86" i="8" s="1"/>
  <c r="AX86" i="8" s="1"/>
  <c r="AY86" i="8" s="1"/>
  <c r="AZ86" i="8" s="1"/>
  <c r="BA86" i="8" s="1"/>
  <c r="R85" i="1" s="1"/>
  <c r="V85" i="1" s="1"/>
  <c r="AS19" i="8"/>
  <c r="AT19" i="8" s="1"/>
  <c r="AU19" i="8" s="1"/>
  <c r="AV19" i="8" s="1"/>
  <c r="AW19" i="8" s="1"/>
  <c r="AX19" i="8" s="1"/>
  <c r="AY19" i="8" s="1"/>
  <c r="AP21" i="8"/>
  <c r="AQ21" i="8" s="1"/>
  <c r="AR21" i="8" s="1"/>
  <c r="AW127" i="8"/>
  <c r="AX127" i="8" s="1"/>
  <c r="AY127" i="8" s="1"/>
  <c r="AZ127" i="8" s="1"/>
  <c r="BA127" i="8" s="1"/>
  <c r="R126" i="1" s="1"/>
  <c r="V126" i="1" s="1"/>
  <c r="BA114" i="8"/>
  <c r="R113" i="1" s="1"/>
  <c r="V113" i="1" s="1"/>
  <c r="BA49" i="8"/>
  <c r="R48" i="1" s="1"/>
  <c r="V48" i="1" s="1"/>
  <c r="AU50" i="8"/>
  <c r="AU110" i="8"/>
  <c r="AV110" i="8" s="1"/>
  <c r="AS48" i="8"/>
  <c r="AT48" i="8" s="1"/>
  <c r="AU48" i="8" s="1"/>
  <c r="AU32" i="8"/>
  <c r="AV32" i="8" s="1"/>
  <c r="AP80" i="8"/>
  <c r="AQ80" i="8" s="1"/>
  <c r="AR80" i="8" s="1"/>
  <c r="AZ53" i="8"/>
  <c r="BA53" i="8" s="1"/>
  <c r="R52" i="1" s="1"/>
  <c r="V52" i="1" s="1"/>
  <c r="X42" i="1"/>
  <c r="AS45" i="8"/>
  <c r="AR62" i="8"/>
  <c r="AT68" i="8"/>
  <c r="AT14" i="8"/>
  <c r="AU14" i="8" s="1"/>
  <c r="AS22" i="8"/>
  <c r="AT22" i="8" s="1"/>
  <c r="AU22" i="8" s="1"/>
  <c r="AL78" i="8"/>
  <c r="AJ78" i="8"/>
  <c r="AC78" i="8"/>
  <c r="AM78" i="8"/>
  <c r="AE78" i="8"/>
  <c r="AD78" i="8"/>
  <c r="AH78" i="8"/>
  <c r="AG78" i="8"/>
  <c r="AF78" i="8"/>
  <c r="AB78" i="8"/>
  <c r="AO78" i="8" s="1"/>
  <c r="AK78" i="8"/>
  <c r="AI78" i="8"/>
  <c r="AS42" i="8"/>
  <c r="AT42" i="8" s="1"/>
  <c r="AU42" i="8" s="1"/>
  <c r="AQ57" i="8"/>
  <c r="AR57" i="8" s="1"/>
  <c r="J15" i="1"/>
  <c r="J130" i="1" s="1"/>
  <c r="CJ16" i="8"/>
  <c r="CF16" i="8"/>
  <c r="CL16" i="8"/>
  <c r="CD16" i="8"/>
  <c r="CI16" i="8"/>
  <c r="CM16" i="8"/>
  <c r="CH16" i="8"/>
  <c r="CK16" i="8"/>
  <c r="CE16" i="8"/>
  <c r="F16" i="8"/>
  <c r="CC16" i="8"/>
  <c r="CN16" i="8"/>
  <c r="CG16" i="8"/>
  <c r="H130" i="1"/>
  <c r="AB10" i="1"/>
  <c r="AX112" i="8"/>
  <c r="AY112" i="8" s="1"/>
  <c r="AZ112" i="8" s="1"/>
  <c r="BA112" i="8" s="1"/>
  <c r="R111" i="1" s="1"/>
  <c r="V111" i="1" s="1"/>
  <c r="AS20" i="8"/>
  <c r="AT20" i="8" s="1"/>
  <c r="AY90" i="8"/>
  <c r="AZ90" i="8" s="1"/>
  <c r="BA90" i="8" s="1"/>
  <c r="R89" i="1" s="1"/>
  <c r="V89" i="1" s="1"/>
  <c r="AU102" i="8"/>
  <c r="AV102" i="8" s="1"/>
  <c r="AW102" i="8" s="1"/>
  <c r="AX102" i="8" s="1"/>
  <c r="AY102" i="8" s="1"/>
  <c r="AZ102" i="8" s="1"/>
  <c r="BA102" i="8" s="1"/>
  <c r="R101" i="1" s="1"/>
  <c r="AT95" i="8"/>
  <c r="AU95" i="8" s="1"/>
  <c r="AV95" i="8" s="1"/>
  <c r="AR39" i="8"/>
  <c r="AS39" i="8" s="1"/>
  <c r="AT39" i="8" s="1"/>
  <c r="AU39" i="8" s="1"/>
  <c r="AV39" i="8" s="1"/>
  <c r="AW39" i="8" s="1"/>
  <c r="AX39" i="8" s="1"/>
  <c r="AY39" i="8" s="1"/>
  <c r="AR37" i="8"/>
  <c r="AS24" i="8"/>
  <c r="AT24" i="8" s="1"/>
  <c r="AY75" i="8"/>
  <c r="AZ75" i="8" s="1"/>
  <c r="BA75" i="8" s="1"/>
  <c r="R74" i="1" s="1"/>
  <c r="V74" i="1" s="1"/>
  <c r="AV83" i="8"/>
  <c r="AW83" i="8" s="1"/>
  <c r="AX83" i="8" s="1"/>
  <c r="AY83" i="8" s="1"/>
  <c r="AZ83" i="8" s="1"/>
  <c r="BA83" i="8" s="1"/>
  <c r="R82" i="1" s="1"/>
  <c r="V82" i="1" s="1"/>
  <c r="AU18" i="8"/>
  <c r="AV18" i="8" s="1"/>
  <c r="AW18" i="8" s="1"/>
  <c r="AX18" i="8" s="1"/>
  <c r="AY54" i="8"/>
  <c r="AZ54" i="8" s="1"/>
  <c r="BA54" i="8" s="1"/>
  <c r="R53" i="1" s="1"/>
  <c r="V53" i="1" s="1"/>
  <c r="AT40" i="8"/>
  <c r="AU40" i="8" s="1"/>
  <c r="AV40" i="8" s="1"/>
  <c r="AW40" i="8" s="1"/>
  <c r="AX40" i="8" s="1"/>
  <c r="AY40" i="8" s="1"/>
  <c r="AZ40" i="8" s="1"/>
  <c r="BA40" i="8" s="1"/>
  <c r="R39" i="1" s="1"/>
  <c r="V39" i="1" s="1"/>
  <c r="I130" i="1"/>
  <c r="AT65" i="8"/>
  <c r="AU65" i="8" s="1"/>
  <c r="AV65" i="8" s="1"/>
  <c r="AV56" i="8"/>
  <c r="AW56" i="8" s="1"/>
  <c r="AX56" i="8" s="1"/>
  <c r="AY56" i="8" s="1"/>
  <c r="AZ56" i="8" s="1"/>
  <c r="AX29" i="8"/>
  <c r="AY29" i="8" s="1"/>
  <c r="AZ29" i="8" s="1"/>
  <c r="BA29" i="8" s="1"/>
  <c r="R28" i="1" s="1"/>
  <c r="V28" i="1" s="1"/>
  <c r="AW28" i="8"/>
  <c r="AX28" i="8" s="1"/>
  <c r="AY28" i="8" s="1"/>
  <c r="AZ28" i="8" s="1"/>
  <c r="BA28" i="8" s="1"/>
  <c r="R27" i="1" s="1"/>
  <c r="V27" i="1" s="1"/>
  <c r="AP31" i="8"/>
  <c r="AQ31" i="8" s="1"/>
  <c r="AR31" i="8" s="1"/>
  <c r="AS31" i="8" s="1"/>
  <c r="AR44" i="8"/>
  <c r="AS44" i="8" s="1"/>
  <c r="AQ10" i="8"/>
  <c r="AP79" i="8"/>
  <c r="AQ79" i="8" s="1"/>
  <c r="AR79" i="8" s="1"/>
  <c r="AS55" i="8"/>
  <c r="CO78" i="8"/>
  <c r="DE78" i="8" s="1"/>
  <c r="T77" i="1" s="1"/>
  <c r="AV27" i="8"/>
  <c r="AW27" i="8" s="1"/>
  <c r="AX27" i="8" s="1"/>
  <c r="AY27" i="8" s="1"/>
  <c r="AZ27" i="8" s="1"/>
  <c r="BA27" i="8" s="1"/>
  <c r="R26" i="1" s="1"/>
  <c r="V26" i="1" s="1"/>
  <c r="AX30" i="8"/>
  <c r="AY30" i="8" s="1"/>
  <c r="AZ30" i="8" s="1"/>
  <c r="BA30" i="8" s="1"/>
  <c r="R29" i="1" s="1"/>
  <c r="V29" i="1" s="1"/>
  <c r="V101" i="1" l="1"/>
  <c r="S101" i="1"/>
  <c r="AS79" i="8"/>
  <c r="AR35" i="8"/>
  <c r="AS35" i="8" s="1"/>
  <c r="AR26" i="8"/>
  <c r="AS26" i="8" s="1"/>
  <c r="AP36" i="8"/>
  <c r="AQ36" i="8" s="1"/>
  <c r="AR36" i="8" s="1"/>
  <c r="AS36" i="8" s="1"/>
  <c r="AT36" i="8" s="1"/>
  <c r="AU36" i="8" s="1"/>
  <c r="AV36" i="8" s="1"/>
  <c r="AW36" i="8" s="1"/>
  <c r="AX36" i="8" s="1"/>
  <c r="S16" i="1"/>
  <c r="AB16" i="1"/>
  <c r="AR63" i="8"/>
  <c r="AS63" i="8" s="1"/>
  <c r="AT63" i="8" s="1"/>
  <c r="AU63" i="8" s="1"/>
  <c r="S70" i="1"/>
  <c r="AB70" i="1"/>
  <c r="S103" i="1"/>
  <c r="AB103" i="1"/>
  <c r="S105" i="1"/>
  <c r="AT59" i="8"/>
  <c r="S73" i="1"/>
  <c r="S24" i="1"/>
  <c r="AB40" i="1"/>
  <c r="AB24" i="1"/>
  <c r="AY72" i="8"/>
  <c r="AZ72" i="8" s="1"/>
  <c r="BA72" i="8" s="1"/>
  <c r="R71" i="1" s="1"/>
  <c r="V71" i="1" s="1"/>
  <c r="AR23" i="8"/>
  <c r="W102" i="1"/>
  <c r="AB105" i="1"/>
  <c r="S83" i="1"/>
  <c r="AB83" i="1"/>
  <c r="S40" i="1"/>
  <c r="AB73" i="1"/>
  <c r="W114" i="1"/>
  <c r="W105" i="1"/>
  <c r="W115" i="1"/>
  <c r="W104" i="1"/>
  <c r="W110" i="1"/>
  <c r="W70" i="1"/>
  <c r="W63" i="1"/>
  <c r="W98" i="1"/>
  <c r="W108" i="1"/>
  <c r="W100" i="1"/>
  <c r="W10" i="1"/>
  <c r="W16" i="1"/>
  <c r="W107" i="1"/>
  <c r="W90" i="1"/>
  <c r="W83" i="1"/>
  <c r="W24" i="1"/>
  <c r="W106" i="1"/>
  <c r="W99" i="1"/>
  <c r="W103" i="1"/>
  <c r="W125" i="1"/>
  <c r="W91" i="1"/>
  <c r="AU47" i="8"/>
  <c r="AV47" i="8" s="1"/>
  <c r="AW96" i="8"/>
  <c r="AB82" i="1"/>
  <c r="S82" i="1"/>
  <c r="AB89" i="1"/>
  <c r="S89" i="1"/>
  <c r="AB50" i="1"/>
  <c r="S50" i="1"/>
  <c r="AB74" i="1"/>
  <c r="S74" i="1"/>
  <c r="AB48" i="1"/>
  <c r="S48" i="1"/>
  <c r="AB129" i="1"/>
  <c r="S129" i="1"/>
  <c r="AB59" i="1"/>
  <c r="S59" i="1"/>
  <c r="AB53" i="1"/>
  <c r="S53" i="1"/>
  <c r="AB101" i="1"/>
  <c r="AB111" i="1"/>
  <c r="S111" i="1"/>
  <c r="AB113" i="1"/>
  <c r="S113" i="1"/>
  <c r="AB85" i="1"/>
  <c r="S85" i="1"/>
  <c r="AB72" i="1"/>
  <c r="S72" i="1"/>
  <c r="AB51" i="1"/>
  <c r="S51" i="1"/>
  <c r="X77" i="1"/>
  <c r="AB52" i="1"/>
  <c r="S52" i="1"/>
  <c r="AB126" i="1"/>
  <c r="S126" i="1"/>
  <c r="AB112" i="1"/>
  <c r="S112" i="1"/>
  <c r="AB57" i="1"/>
  <c r="S57" i="1"/>
  <c r="AX129" i="8"/>
  <c r="AY129" i="8" s="1"/>
  <c r="AZ129" i="8" s="1"/>
  <c r="AV124" i="8"/>
  <c r="AU94" i="8"/>
  <c r="AV119" i="8"/>
  <c r="AW119" i="8" s="1"/>
  <c r="AW124" i="8"/>
  <c r="AX124" i="8" s="1"/>
  <c r="AY124" i="8" s="1"/>
  <c r="AZ124" i="8" s="1"/>
  <c r="BA97" i="8"/>
  <c r="R96" i="1" s="1"/>
  <c r="V96" i="1" s="1"/>
  <c r="AT89" i="8"/>
  <c r="BA93" i="8"/>
  <c r="R92" i="1" s="1"/>
  <c r="V92" i="1" s="1"/>
  <c r="AX119" i="8"/>
  <c r="AW128" i="8"/>
  <c r="AX128" i="8" s="1"/>
  <c r="AY128" i="8" s="1"/>
  <c r="AZ128" i="8" s="1"/>
  <c r="AQ33" i="8"/>
  <c r="AW15" i="8"/>
  <c r="AX15" i="8" s="1"/>
  <c r="AY15" i="8" s="1"/>
  <c r="AZ15" i="8" s="1"/>
  <c r="BA15" i="8" s="1"/>
  <c r="R14" i="1" s="1"/>
  <c r="V14" i="1" s="1"/>
  <c r="AT66" i="8"/>
  <c r="AU66" i="8" s="1"/>
  <c r="AV66" i="8" s="1"/>
  <c r="AW66" i="8" s="1"/>
  <c r="AX66" i="8" s="1"/>
  <c r="AY66" i="8" s="1"/>
  <c r="AZ66" i="8" s="1"/>
  <c r="BA66" i="8" s="1"/>
  <c r="R65" i="1" s="1"/>
  <c r="V65" i="1" s="1"/>
  <c r="AV42" i="8"/>
  <c r="AW42" i="8" s="1"/>
  <c r="AX42" i="8" s="1"/>
  <c r="AY42" i="8" s="1"/>
  <c r="AZ42" i="8" s="1"/>
  <c r="AZ39" i="8"/>
  <c r="BA39" i="8" s="1"/>
  <c r="R38" i="1" s="1"/>
  <c r="V38" i="1" s="1"/>
  <c r="AY18" i="8"/>
  <c r="AZ18" i="8" s="1"/>
  <c r="BA18" i="8" s="1"/>
  <c r="R17" i="1" s="1"/>
  <c r="V17" i="1" s="1"/>
  <c r="AV69" i="8"/>
  <c r="AW69" i="8" s="1"/>
  <c r="AX69" i="8" s="1"/>
  <c r="AY69" i="8" s="1"/>
  <c r="AZ69" i="8" s="1"/>
  <c r="BA69" i="8" s="1"/>
  <c r="R68" i="1" s="1"/>
  <c r="V68" i="1" s="1"/>
  <c r="AW32" i="8"/>
  <c r="AX32" i="8" s="1"/>
  <c r="AY32" i="8" s="1"/>
  <c r="AZ32" i="8" s="1"/>
  <c r="AU70" i="8"/>
  <c r="AV70" i="8" s="1"/>
  <c r="AW70" i="8" s="1"/>
  <c r="AX70" i="8" s="1"/>
  <c r="AY70" i="8" s="1"/>
  <c r="AZ70" i="8" s="1"/>
  <c r="BA70" i="8" s="1"/>
  <c r="R69" i="1" s="1"/>
  <c r="V69" i="1" s="1"/>
  <c r="AT67" i="8"/>
  <c r="BA38" i="8"/>
  <c r="R37" i="1" s="1"/>
  <c r="V37" i="1" s="1"/>
  <c r="AY76" i="8"/>
  <c r="AZ76" i="8" s="1"/>
  <c r="BA76" i="8" s="1"/>
  <c r="R75" i="1" s="1"/>
  <c r="V75" i="1" s="1"/>
  <c r="AZ19" i="8"/>
  <c r="BA19" i="8" s="1"/>
  <c r="R18" i="1" s="1"/>
  <c r="V18" i="1" s="1"/>
  <c r="AS80" i="8"/>
  <c r="AT80" i="8" s="1"/>
  <c r="AW110" i="8"/>
  <c r="AX110" i="8" s="1"/>
  <c r="AY110" i="8" s="1"/>
  <c r="AZ110" i="8" s="1"/>
  <c r="AV50" i="8"/>
  <c r="AW50" i="8" s="1"/>
  <c r="AX50" i="8" s="1"/>
  <c r="AY50" i="8" s="1"/>
  <c r="AP78" i="8"/>
  <c r="AQ78" i="8" s="1"/>
  <c r="AV14" i="8"/>
  <c r="AW14" i="8" s="1"/>
  <c r="AX14" i="8" s="1"/>
  <c r="AY14" i="8" s="1"/>
  <c r="AZ14" i="8" s="1"/>
  <c r="S39" i="1"/>
  <c r="AB39" i="1"/>
  <c r="AB27" i="1"/>
  <c r="S27" i="1"/>
  <c r="AB26" i="1"/>
  <c r="S26" i="1"/>
  <c r="AT55" i="8"/>
  <c r="AU55" i="8" s="1"/>
  <c r="AW95" i="8"/>
  <c r="AX95" i="8" s="1"/>
  <c r="AY95" i="8" s="1"/>
  <c r="AZ95" i="8" s="1"/>
  <c r="BA95" i="8" s="1"/>
  <c r="R94" i="1" s="1"/>
  <c r="V94" i="1" s="1"/>
  <c r="CO16" i="8"/>
  <c r="DE16" i="8" s="1"/>
  <c r="T15" i="1" s="1"/>
  <c r="AS62" i="8"/>
  <c r="AS57" i="8"/>
  <c r="AT57" i="8" s="1"/>
  <c r="AU57" i="8" s="1"/>
  <c r="AV57" i="8" s="1"/>
  <c r="AW57" i="8" s="1"/>
  <c r="AX57" i="8" s="1"/>
  <c r="AY57" i="8" s="1"/>
  <c r="AZ57" i="8" s="1"/>
  <c r="BA57" i="8" s="1"/>
  <c r="R56" i="1" s="1"/>
  <c r="V56" i="1" s="1"/>
  <c r="AB29" i="1"/>
  <c r="S29" i="1"/>
  <c r="AR10" i="8"/>
  <c r="AU24" i="8"/>
  <c r="AV24" i="8" s="1"/>
  <c r="AW24" i="8" s="1"/>
  <c r="AX24" i="8" s="1"/>
  <c r="AY24" i="8" s="1"/>
  <c r="AZ24" i="8" s="1"/>
  <c r="BA24" i="8" s="1"/>
  <c r="R23" i="1" s="1"/>
  <c r="V23" i="1" s="1"/>
  <c r="AT31" i="8"/>
  <c r="AU31" i="8" s="1"/>
  <c r="AV31" i="8" s="1"/>
  <c r="AW31" i="8" s="1"/>
  <c r="AS21" i="8"/>
  <c r="AT21" i="8" s="1"/>
  <c r="AJ16" i="8"/>
  <c r="AF16" i="8"/>
  <c r="AD16" i="8"/>
  <c r="AB16" i="8"/>
  <c r="AO16" i="8" s="1"/>
  <c r="AH16" i="8"/>
  <c r="AM16" i="8"/>
  <c r="AL16" i="8"/>
  <c r="AK16" i="8"/>
  <c r="AG16" i="8"/>
  <c r="AI16" i="8"/>
  <c r="AC16" i="8"/>
  <c r="AE16" i="8"/>
  <c r="F131" i="8"/>
  <c r="AT79" i="8"/>
  <c r="AU79" i="8" s="1"/>
  <c r="AV79" i="8" s="1"/>
  <c r="AW65" i="8"/>
  <c r="AX65" i="8" s="1"/>
  <c r="AY65" i="8" s="1"/>
  <c r="AZ65" i="8" s="1"/>
  <c r="BA65" i="8" s="1"/>
  <c r="R64" i="1" s="1"/>
  <c r="V64" i="1" s="1"/>
  <c r="AT44" i="8"/>
  <c r="AU44" i="8" s="1"/>
  <c r="AV44" i="8" s="1"/>
  <c r="AW44" i="8" s="1"/>
  <c r="AX44" i="8" s="1"/>
  <c r="AY44" i="8" s="1"/>
  <c r="AZ44" i="8" s="1"/>
  <c r="BA44" i="8" s="1"/>
  <c r="R43" i="1" s="1"/>
  <c r="V43" i="1" s="1"/>
  <c r="AV61" i="8"/>
  <c r="AW61" i="8" s="1"/>
  <c r="AS37" i="8"/>
  <c r="AT37" i="8" s="1"/>
  <c r="AU37" i="8" s="1"/>
  <c r="AV37" i="8" s="1"/>
  <c r="AV22" i="8"/>
  <c r="AW22" i="8" s="1"/>
  <c r="AX22" i="8" s="1"/>
  <c r="AY22" i="8" s="1"/>
  <c r="AZ22" i="8" s="1"/>
  <c r="BA22" i="8" s="1"/>
  <c r="R21" i="1" s="1"/>
  <c r="V21" i="1" s="1"/>
  <c r="AU68" i="8"/>
  <c r="AT45" i="8"/>
  <c r="AU45" i="8" s="1"/>
  <c r="AU20" i="8"/>
  <c r="AV20" i="8" s="1"/>
  <c r="AW20" i="8" s="1"/>
  <c r="AX20" i="8" s="1"/>
  <c r="AY20" i="8" s="1"/>
  <c r="AZ20" i="8" s="1"/>
  <c r="BA20" i="8" s="1"/>
  <c r="R19" i="1" s="1"/>
  <c r="V19" i="1" s="1"/>
  <c r="AV48" i="8"/>
  <c r="AW48" i="8" s="1"/>
  <c r="AX48" i="8" s="1"/>
  <c r="AY48" i="8" s="1"/>
  <c r="AZ48" i="8" s="1"/>
  <c r="BA48" i="8" s="1"/>
  <c r="R47" i="1" s="1"/>
  <c r="V47" i="1" s="1"/>
  <c r="AB28" i="1"/>
  <c r="S28" i="1"/>
  <c r="BA43" i="8"/>
  <c r="R42" i="1" s="1"/>
  <c r="V42" i="1" s="1"/>
  <c r="AB33" i="1"/>
  <c r="S33" i="1"/>
  <c r="U130" i="1"/>
  <c r="BA56" i="8"/>
  <c r="R55" i="1" s="1"/>
  <c r="V55" i="1" s="1"/>
  <c r="AV63" i="8" l="1"/>
  <c r="AW63" i="8" s="1"/>
  <c r="AX63" i="8" s="1"/>
  <c r="AY63" i="8" s="1"/>
  <c r="AZ63" i="8" s="1"/>
  <c r="BA63" i="8" s="1"/>
  <c r="R62" i="1" s="1"/>
  <c r="V62" i="1" s="1"/>
  <c r="AT35" i="8"/>
  <c r="AU35" i="8" s="1"/>
  <c r="AV35" i="8" s="1"/>
  <c r="AT26" i="8"/>
  <c r="AU26" i="8" s="1"/>
  <c r="AV26" i="8" s="1"/>
  <c r="AW26" i="8" s="1"/>
  <c r="AX26" i="8" s="1"/>
  <c r="AY26" i="8" s="1"/>
  <c r="AZ26" i="8" s="1"/>
  <c r="BA26" i="8" s="1"/>
  <c r="R25" i="1" s="1"/>
  <c r="V25" i="1" s="1"/>
  <c r="S17" i="1"/>
  <c r="AU59" i="8"/>
  <c r="AV59" i="8" s="1"/>
  <c r="AW59" i="8" s="1"/>
  <c r="AX59" i="8" s="1"/>
  <c r="AY59" i="8" s="1"/>
  <c r="AZ59" i="8" s="1"/>
  <c r="BA59" i="8" s="1"/>
  <c r="R58" i="1" s="1"/>
  <c r="V58" i="1" s="1"/>
  <c r="S71" i="1"/>
  <c r="AB71" i="1"/>
  <c r="AS23" i="8"/>
  <c r="AT23" i="8" s="1"/>
  <c r="AU23" i="8" s="1"/>
  <c r="W73" i="1"/>
  <c r="W40" i="1"/>
  <c r="W126" i="1"/>
  <c r="W52" i="1"/>
  <c r="W51" i="1"/>
  <c r="W111" i="1"/>
  <c r="W59" i="1"/>
  <c r="W28" i="1"/>
  <c r="W29" i="1"/>
  <c r="W27" i="1"/>
  <c r="W112" i="1"/>
  <c r="W85" i="1"/>
  <c r="W113" i="1"/>
  <c r="W53" i="1"/>
  <c r="W48" i="1"/>
  <c r="W74" i="1"/>
  <c r="W89" i="1"/>
  <c r="W82" i="1"/>
  <c r="W33" i="1"/>
  <c r="W26" i="1"/>
  <c r="W38" i="1"/>
  <c r="W129" i="1"/>
  <c r="W50" i="1"/>
  <c r="W39" i="1"/>
  <c r="AW47" i="8"/>
  <c r="AX47" i="8" s="1"/>
  <c r="AY47" i="8" s="1"/>
  <c r="AZ47" i="8" s="1"/>
  <c r="BA47" i="8" s="1"/>
  <c r="R46" i="1" s="1"/>
  <c r="V46" i="1" s="1"/>
  <c r="W57" i="1"/>
  <c r="W72" i="1"/>
  <c r="W101" i="1"/>
  <c r="W71" i="1"/>
  <c r="AB17" i="1"/>
  <c r="AX96" i="8"/>
  <c r="AY96" i="8" s="1"/>
  <c r="AZ96" i="8" s="1"/>
  <c r="S38" i="1"/>
  <c r="AB38" i="1"/>
  <c r="AB94" i="1"/>
  <c r="S94" i="1"/>
  <c r="AB96" i="1"/>
  <c r="S96" i="1"/>
  <c r="AB47" i="1"/>
  <c r="S47" i="1"/>
  <c r="AB56" i="1"/>
  <c r="S56" i="1"/>
  <c r="AB68" i="1"/>
  <c r="S68" i="1"/>
  <c r="AB65" i="1"/>
  <c r="S65" i="1"/>
  <c r="AB75" i="1"/>
  <c r="S75" i="1"/>
  <c r="AB92" i="1"/>
  <c r="S92" i="1"/>
  <c r="AB55" i="1"/>
  <c r="S55" i="1"/>
  <c r="AB64" i="1"/>
  <c r="S64" i="1"/>
  <c r="AB69" i="1"/>
  <c r="S69" i="1"/>
  <c r="BA129" i="8"/>
  <c r="R128" i="1" s="1"/>
  <c r="V128" i="1" s="1"/>
  <c r="BA124" i="8"/>
  <c r="R123" i="1" s="1"/>
  <c r="V123" i="1" s="1"/>
  <c r="AU89" i="8"/>
  <c r="AV89" i="8" s="1"/>
  <c r="AW89" i="8" s="1"/>
  <c r="AX89" i="8" s="1"/>
  <c r="AY89" i="8" s="1"/>
  <c r="AZ89" i="8" s="1"/>
  <c r="AY119" i="8"/>
  <c r="AZ119" i="8" s="1"/>
  <c r="BA128" i="8"/>
  <c r="R127" i="1" s="1"/>
  <c r="V127" i="1" s="1"/>
  <c r="AV94" i="8"/>
  <c r="AW94" i="8" s="1"/>
  <c r="AX94" i="8" s="1"/>
  <c r="AY94" i="8" s="1"/>
  <c r="AZ94" i="8" s="1"/>
  <c r="BA32" i="8"/>
  <c r="R31" i="1" s="1"/>
  <c r="V31" i="1" s="1"/>
  <c r="AU80" i="8"/>
  <c r="AV80" i="8" s="1"/>
  <c r="AW80" i="8" s="1"/>
  <c r="AX80" i="8" s="1"/>
  <c r="AY80" i="8" s="1"/>
  <c r="AZ80" i="8" s="1"/>
  <c r="BA80" i="8" s="1"/>
  <c r="R79" i="1" s="1"/>
  <c r="V79" i="1" s="1"/>
  <c r="BA42" i="8"/>
  <c r="R41" i="1" s="1"/>
  <c r="V41" i="1" s="1"/>
  <c r="AR33" i="8"/>
  <c r="S14" i="1"/>
  <c r="AB14" i="1"/>
  <c r="AR78" i="8"/>
  <c r="AS78" i="8" s="1"/>
  <c r="AT78" i="8" s="1"/>
  <c r="AU78" i="8" s="1"/>
  <c r="AV78" i="8" s="1"/>
  <c r="AW78" i="8" s="1"/>
  <c r="AX78" i="8" s="1"/>
  <c r="AY78" i="8" s="1"/>
  <c r="AU67" i="8"/>
  <c r="AV67" i="8" s="1"/>
  <c r="AW67" i="8" s="1"/>
  <c r="AX67" i="8" s="1"/>
  <c r="AY67" i="8" s="1"/>
  <c r="S37" i="1"/>
  <c r="AB37" i="1"/>
  <c r="AB18" i="1"/>
  <c r="S18" i="1"/>
  <c r="BA14" i="8"/>
  <c r="R13" i="1" s="1"/>
  <c r="V13" i="1" s="1"/>
  <c r="AX31" i="8"/>
  <c r="AY31" i="8" s="1"/>
  <c r="AZ31" i="8" s="1"/>
  <c r="BA31" i="8" s="1"/>
  <c r="R30" i="1" s="1"/>
  <c r="V30" i="1" s="1"/>
  <c r="AZ50" i="8"/>
  <c r="BA50" i="8" s="1"/>
  <c r="R49" i="1" s="1"/>
  <c r="V49" i="1" s="1"/>
  <c r="AV45" i="8"/>
  <c r="AW45" i="8" s="1"/>
  <c r="AX45" i="8" s="1"/>
  <c r="AY45" i="8" s="1"/>
  <c r="AZ45" i="8" s="1"/>
  <c r="BA45" i="8" s="1"/>
  <c r="R44" i="1" s="1"/>
  <c r="V44" i="1" s="1"/>
  <c r="AW37" i="8"/>
  <c r="AX37" i="8" s="1"/>
  <c r="AY37" i="8" s="1"/>
  <c r="AZ37" i="8" s="1"/>
  <c r="BA110" i="8"/>
  <c r="R109" i="1" s="1"/>
  <c r="V109" i="1" s="1"/>
  <c r="AB19" i="1"/>
  <c r="S19" i="1"/>
  <c r="AX61" i="8"/>
  <c r="AY61" i="8" s="1"/>
  <c r="AB25" i="1"/>
  <c r="S25" i="1"/>
  <c r="AB23" i="1"/>
  <c r="S23" i="1"/>
  <c r="AW79" i="8"/>
  <c r="AX79" i="8" s="1"/>
  <c r="AY79" i="8" s="1"/>
  <c r="AZ79" i="8" s="1"/>
  <c r="BA79" i="8" s="1"/>
  <c r="R78" i="1" s="1"/>
  <c r="V78" i="1" s="1"/>
  <c r="AO131" i="8"/>
  <c r="AP16" i="8"/>
  <c r="AP131" i="8" s="1"/>
  <c r="AS10" i="8"/>
  <c r="AT10" i="8" s="1"/>
  <c r="T130" i="1"/>
  <c r="X15" i="1"/>
  <c r="X130" i="1" s="1"/>
  <c r="S21" i="1"/>
  <c r="AB21" i="1"/>
  <c r="AT62" i="8"/>
  <c r="AV55" i="8"/>
  <c r="AW55" i="8" s="1"/>
  <c r="AX55" i="8" s="1"/>
  <c r="AY55" i="8" s="1"/>
  <c r="AZ55" i="8" s="1"/>
  <c r="BA55" i="8" s="1"/>
  <c r="R54" i="1" s="1"/>
  <c r="V54" i="1" s="1"/>
  <c r="AY36" i="8"/>
  <c r="AZ36" i="8" s="1"/>
  <c r="BA36" i="8" s="1"/>
  <c r="R35" i="1" s="1"/>
  <c r="V35" i="1" s="1"/>
  <c r="AB42" i="1"/>
  <c r="S42" i="1"/>
  <c r="AB43" i="1"/>
  <c r="S43" i="1"/>
  <c r="AV68" i="8"/>
  <c r="AW68" i="8" s="1"/>
  <c r="AU21" i="8"/>
  <c r="AV21" i="8" s="1"/>
  <c r="AW21" i="8" s="1"/>
  <c r="AX21" i="8" s="1"/>
  <c r="AY21" i="8" s="1"/>
  <c r="S62" i="1" l="1"/>
  <c r="AB62" i="1"/>
  <c r="AW35" i="8"/>
  <c r="AX35" i="8" s="1"/>
  <c r="AY35" i="8" s="1"/>
  <c r="AZ35" i="8" s="1"/>
  <c r="BA35" i="8" s="1"/>
  <c r="R34" i="1" s="1"/>
  <c r="S34" i="1" s="1"/>
  <c r="S31" i="1"/>
  <c r="W58" i="1"/>
  <c r="AB58" i="1"/>
  <c r="S58" i="1"/>
  <c r="AB30" i="1"/>
  <c r="AV23" i="8"/>
  <c r="AW23" i="8" s="1"/>
  <c r="AX23" i="8" s="1"/>
  <c r="AY23" i="8" s="1"/>
  <c r="AZ23" i="8" s="1"/>
  <c r="BA23" i="8" s="1"/>
  <c r="R22" i="1" s="1"/>
  <c r="V22" i="1" s="1"/>
  <c r="W17" i="1"/>
  <c r="S46" i="1"/>
  <c r="AB46" i="1"/>
  <c r="W46" i="1"/>
  <c r="W42" i="1"/>
  <c r="W19" i="1"/>
  <c r="W44" i="1"/>
  <c r="W14" i="1"/>
  <c r="W41" i="1"/>
  <c r="W64" i="1"/>
  <c r="W65" i="1"/>
  <c r="W43" i="1"/>
  <c r="W21" i="1"/>
  <c r="W23" i="1"/>
  <c r="W25" i="1"/>
  <c r="W62" i="1"/>
  <c r="W75" i="1"/>
  <c r="W96" i="1"/>
  <c r="W18" i="1"/>
  <c r="W31" i="1"/>
  <c r="W69" i="1"/>
  <c r="W56" i="1"/>
  <c r="W47" i="1"/>
  <c r="W37" i="1"/>
  <c r="W55" i="1"/>
  <c r="W92" i="1"/>
  <c r="W68" i="1"/>
  <c r="W94" i="1"/>
  <c r="BA96" i="8"/>
  <c r="R95" i="1" s="1"/>
  <c r="V95" i="1" s="1"/>
  <c r="AB31" i="1"/>
  <c r="AB127" i="1"/>
  <c r="S127" i="1"/>
  <c r="AB128" i="1"/>
  <c r="S128" i="1"/>
  <c r="AB49" i="1"/>
  <c r="S49" i="1"/>
  <c r="AB79" i="1"/>
  <c r="S79" i="1"/>
  <c r="AB54" i="1"/>
  <c r="S54" i="1"/>
  <c r="AB109" i="1"/>
  <c r="S109" i="1"/>
  <c r="AB78" i="1"/>
  <c r="S78" i="1"/>
  <c r="AB123" i="1"/>
  <c r="S123" i="1"/>
  <c r="BA119" i="8"/>
  <c r="R118" i="1" s="1"/>
  <c r="V118" i="1" s="1"/>
  <c r="S41" i="1"/>
  <c r="BA94" i="8"/>
  <c r="R93" i="1" s="1"/>
  <c r="V93" i="1" s="1"/>
  <c r="BA89" i="8"/>
  <c r="R88" i="1" s="1"/>
  <c r="V88" i="1" s="1"/>
  <c r="AB41" i="1"/>
  <c r="S30" i="1"/>
  <c r="AS33" i="8"/>
  <c r="AT33" i="8" s="1"/>
  <c r="AB44" i="1"/>
  <c r="AZ78" i="8"/>
  <c r="BA78" i="8" s="1"/>
  <c r="R77" i="1" s="1"/>
  <c r="V77" i="1" s="1"/>
  <c r="AZ67" i="8"/>
  <c r="BA67" i="8" s="1"/>
  <c r="R66" i="1" s="1"/>
  <c r="V66" i="1" s="1"/>
  <c r="S44" i="1"/>
  <c r="AB13" i="1"/>
  <c r="S13" i="1"/>
  <c r="AZ21" i="8"/>
  <c r="BA21" i="8" s="1"/>
  <c r="R20" i="1" s="1"/>
  <c r="V20" i="1" s="1"/>
  <c r="AX68" i="8"/>
  <c r="AY68" i="8" s="1"/>
  <c r="AZ68" i="8" s="1"/>
  <c r="BA68" i="8" s="1"/>
  <c r="R67" i="1" s="1"/>
  <c r="V67" i="1" s="1"/>
  <c r="AQ16" i="8"/>
  <c r="AQ131" i="8" s="1"/>
  <c r="BA37" i="8"/>
  <c r="R36" i="1" s="1"/>
  <c r="V36" i="1" s="1"/>
  <c r="AB35" i="1"/>
  <c r="S35" i="1"/>
  <c r="AU62" i="8"/>
  <c r="AV62" i="8" s="1"/>
  <c r="AW62" i="8" s="1"/>
  <c r="AX62" i="8" s="1"/>
  <c r="AY62" i="8" s="1"/>
  <c r="AZ62" i="8" s="1"/>
  <c r="BA62" i="8" s="1"/>
  <c r="R61" i="1" s="1"/>
  <c r="V61" i="1" s="1"/>
  <c r="AU10" i="8"/>
  <c r="AV10" i="8" s="1"/>
  <c r="AZ61" i="8"/>
  <c r="BA61" i="8" s="1"/>
  <c r="R60" i="1" s="1"/>
  <c r="V60" i="1" s="1"/>
  <c r="V34" i="1" l="1"/>
  <c r="W34" i="1" s="1"/>
  <c r="AB34" i="1"/>
  <c r="AB36" i="1"/>
  <c r="S20" i="1"/>
  <c r="AB22" i="1"/>
  <c r="S22" i="1"/>
  <c r="W22" i="1"/>
  <c r="W13" i="1"/>
  <c r="W30" i="1"/>
  <c r="W123" i="1"/>
  <c r="W54" i="1"/>
  <c r="W127" i="1"/>
  <c r="W35" i="1"/>
  <c r="W109" i="1"/>
  <c r="W128" i="1"/>
  <c r="W78" i="1"/>
  <c r="W79" i="1"/>
  <c r="W49" i="1"/>
  <c r="S95" i="1"/>
  <c r="AB95" i="1"/>
  <c r="AB60" i="1"/>
  <c r="S60" i="1"/>
  <c r="AB93" i="1"/>
  <c r="S93" i="1"/>
  <c r="AB61" i="1"/>
  <c r="S61" i="1"/>
  <c r="AB66" i="1"/>
  <c r="S66" i="1"/>
  <c r="AB118" i="1"/>
  <c r="S118" i="1"/>
  <c r="AB67" i="1"/>
  <c r="S67" i="1"/>
  <c r="AB77" i="1"/>
  <c r="S77" i="1"/>
  <c r="AB88" i="1"/>
  <c r="S88" i="1"/>
  <c r="AU33" i="8"/>
  <c r="AB20" i="1"/>
  <c r="S36" i="1"/>
  <c r="AR16" i="8"/>
  <c r="AS16" i="8" s="1"/>
  <c r="AS131" i="8" s="1"/>
  <c r="AW10" i="8"/>
  <c r="W20" i="1" l="1"/>
  <c r="W60" i="1"/>
  <c r="W118" i="1"/>
  <c r="W88" i="1"/>
  <c r="W95" i="1"/>
  <c r="W36" i="1"/>
  <c r="W67" i="1"/>
  <c r="W93" i="1"/>
  <c r="W77" i="1"/>
  <c r="W66" i="1"/>
  <c r="W61" i="1"/>
  <c r="AV33" i="8"/>
  <c r="AW33" i="8" s="1"/>
  <c r="AX33" i="8" s="1"/>
  <c r="AY33" i="8" s="1"/>
  <c r="AZ33" i="8" s="1"/>
  <c r="AR131" i="8"/>
  <c r="AT16" i="8"/>
  <c r="AU16" i="8" s="1"/>
  <c r="AU131" i="8" s="1"/>
  <c r="AX10" i="8"/>
  <c r="BA33" i="8" l="1"/>
  <c r="R32" i="1" s="1"/>
  <c r="V32" i="1" s="1"/>
  <c r="AV16" i="8"/>
  <c r="AV131" i="8" s="1"/>
  <c r="AT131" i="8"/>
  <c r="AY10" i="8"/>
  <c r="AB32" i="1" l="1"/>
  <c r="S32" i="1"/>
  <c r="AW16" i="8"/>
  <c r="AX16" i="8" s="1"/>
  <c r="AZ10" i="8"/>
  <c r="W32" i="1" l="1"/>
  <c r="AW131" i="8"/>
  <c r="BA10" i="8"/>
  <c r="R9" i="1" s="1"/>
  <c r="V9" i="1" s="1"/>
  <c r="AX131" i="8"/>
  <c r="AY16" i="8"/>
  <c r="AZ16" i="8" l="1"/>
  <c r="AZ131" i="8" s="1"/>
  <c r="AY131" i="8"/>
  <c r="AB9" i="1"/>
  <c r="S9" i="1"/>
  <c r="BA131" i="8" l="1"/>
  <c r="W9" i="1"/>
  <c r="BA16" i="8"/>
  <c r="R15" i="1" s="1"/>
  <c r="V15" i="1" s="1"/>
  <c r="AB15" i="1" l="1"/>
  <c r="S15" i="1"/>
  <c r="S130" i="1" s="1"/>
  <c r="R130" i="1"/>
  <c r="AB130" i="1" l="1"/>
  <c r="W15" i="1"/>
  <c r="W130" i="1" s="1"/>
  <c r="V13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tc={F3498016-4366-4955-9F26-2DD5B50F6595}</author>
    <author>tc={DC65AFB0-372A-4A2E-A7CE-3ED503D7082A}</author>
    <author>Author</author>
  </authors>
  <commentList>
    <comment ref="H8" authorId="0" shapeId="0" xr:uid="{F3498016-4366-4955-9F26-2DD5B50F6595}">
      <text>
        <t>[Threaded comment]
Your version of Excel allows you to read this threaded comment; however, any edits to it will get removed if the file is opened in a newer version of Excel. Learn more: https://go.microsoft.com/fwlink/?linkid=870924
Comment:
    Use SUMIF formula instead of VLOOKUP as some of the Utilities accounts do not match exactly
'SUMIF('[Schedule V-YTD202012.xlsx]  Assets _YTD 122020'!$B:$B,"*"&amp;B7&amp;"*",'[Schedule V-YTD202012.xlsx]  Assets _YTD 122020'!$G:$G)</t>
      </text>
    </comment>
    <comment ref="I8" authorId="1" shapeId="0" xr:uid="{DC65AFB0-372A-4A2E-A7CE-3ED503D7082A}">
      <text>
        <t>[Threaded comment]
Your version of Excel allows you to read this threaded comment; however, any edits to it will get removed if the file is opened in a newer version of Excel. Learn more: https://go.microsoft.com/fwlink/?linkid=870924
Comment:
    - Use SUM IF formula not VLOOKUP 
- Not sure why there is inconsistency between asset accounts in Asset and Depr Schedule 5 report for Computer Software (highlighted in yellow) - manual override. 
'SUMIF('[Schedule V-YTD202012.xlsx]Depr Report'!$B:$B,"*"&amp;B7&amp;"*",'[Schedule V-YTD202012.xlsx]Depr Report'!$J:$J)</t>
      </text>
    </comment>
    <comment ref="E58" authorId="2" shapeId="0" xr:uid="{6F758B41-92A7-47DC-8BDE-F73CB0851F2E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20 years amortization</t>
        </r>
      </text>
    </comment>
    <comment ref="F58" authorId="2" shapeId="0" xr:uid="{099B10C2-0CAC-4254-88F8-F53D17662112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20 years amortization</t>
        </r>
      </text>
    </comment>
    <comment ref="G80" authorId="2" shapeId="0" xr:uid="{B6537D56-5B67-400C-8545-3C46B746EBCC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15 years amortization</t>
        </r>
      </text>
    </comment>
    <comment ref="G91" authorId="2" shapeId="0" xr:uid="{06FB80D0-9246-4548-948D-D0674D31762C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15 years amortization</t>
        </r>
      </text>
    </comment>
    <comment ref="G94" authorId="2" shapeId="0" xr:uid="{5A53814D-B652-4BF2-9FF6-C8F40564DF5A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15 years amortization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tc={D5A82BB1-3BB9-4EDC-B931-A6DB6AB28239}</author>
    <author>tc={4E904900-4939-4645-A503-2E39693B1E42}</author>
    <author>tc={FDFF3D88-95E7-420E-8426-FF08D54D834E}</author>
    <author>tc={D395439E-8DA5-446E-9CCB-B84D2E99D074}</author>
  </authors>
  <commentList>
    <comment ref="AB9" authorId="0" shapeId="0" xr:uid="{D5A82BB1-3BB9-4EDC-B931-A6DB6AB28239}">
      <text>
        <t>[Threaded comment]
Your version of Excel allows you to read this threaded comment; however, any edits to it will get removed if the file is opened in a newer version of Excel. Learn more: https://go.microsoft.com/fwlink/?linkid=870924
Comment:
    Formula for January is different from the formula for the rest of the year. 
IMPORTANT - Please do NOT drag the formula across the cells - please copy the formula, select all cells you want to update, and paste the formula to the selected cells.</t>
      </text>
    </comment>
    <comment ref="AC9" authorId="1" shapeId="0" xr:uid="{4E904900-4939-4645-A503-2E39693B1E42}">
      <text>
        <t>[Threaded comment]
Your version of Excel allows you to read this threaded comment; however, any edits to it will get removed if the file is opened in a newer version of Excel. Learn more: https://go.microsoft.com/fwlink/?linkid=870924
Comment:
    Formula for January is different from the formula for the rest of the year. 
IMPORTANT - Please do NOT drag the formula across the cells - please copy the formula, select all cells you want to update, and paste the formula to the selected cells.</t>
      </text>
    </comment>
    <comment ref="AO9" authorId="2" shapeId="0" xr:uid="{FDFF3D88-95E7-420E-8426-FF08D54D834E}">
      <text>
        <t>[Threaded comment]
Your version of Excel allows you to read this threaded comment; however, any edits to it will get removed if the file is opened in a newer version of Excel. Learn more: https://go.microsoft.com/fwlink/?linkid=870924
Comment:
    Formula for January is different from the formula for the rest of the year. 
IMPORTANT - Please do NOT drag the formula across the cells - please copy the formula, select all cells you want to update, and paste the formula to the selected cells.</t>
      </text>
    </comment>
    <comment ref="AP9" authorId="3" shapeId="0" xr:uid="{D395439E-8DA5-446E-9CCB-B84D2E99D074}">
      <text>
        <t>[Threaded comment]
Your version of Excel allows you to read this threaded comment; however, any edits to it will get removed if the file is opened in a newer version of Excel. Learn more: https://go.microsoft.com/fwlink/?linkid=870924
Comment:
    Formula for January is different from the formula for the rest of the year. 
IMPORTANT - Please do NOT drag the formula across the cells - please copy the formula, select all cells you want to update, and paste the formula to the selected cells.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tc={6E411C6F-7032-43C4-8489-0E248BD00D04}</author>
  </authors>
  <commentList>
    <comment ref="E3" authorId="0" shapeId="0" xr:uid="{6E411C6F-7032-43C4-8489-0E248BD00D04}">
      <text>
        <t>[Threaded comment]
Your version of Excel allows you to read this threaded comment; however, any edits to it will get removed if the file is opened in a newer version of Excel. Learn more: https://go.microsoft.com/fwlink/?linkid=870924
Comment:
    Automatically updated from Closeouts and Depreciation tab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tc={E27CD18F-C95B-411A-868E-9B32FE182C9A}</author>
  </authors>
  <commentList>
    <comment ref="X82" authorId="0" shapeId="0" xr:uid="{E27CD18F-C95B-411A-868E-9B32FE182C9A}">
      <text>
        <t>[Threaded comment]
Your version of Excel allows you to read this threaded comment; however, any edits to it will get removed if the file is opened in a newer version of Excel. Learn more: https://go.microsoft.com/fwlink/?linkid=870924
Comment:
    used Deb's special studies file - only Computer accounts that weren't roughly the same when I calculated it</t>
      </text>
    </comment>
  </commentList>
</comments>
</file>

<file path=xl/sharedStrings.xml><?xml version="1.0" encoding="utf-8"?>
<sst xmlns="http://schemas.openxmlformats.org/spreadsheetml/2006/main" count="3101" uniqueCount="447">
  <si>
    <t>Year</t>
  </si>
  <si>
    <t xml:space="preserve">Budget/
Forecast </t>
  </si>
  <si>
    <t>Budget</t>
  </si>
  <si>
    <t>Table Name: PlantAccount</t>
  </si>
  <si>
    <t>Plant Acounts and Depreciation Rates</t>
  </si>
  <si>
    <t>Opening Balances</t>
  </si>
  <si>
    <t>Forecasted Changes</t>
  </si>
  <si>
    <t>Forecasted Ending Balances</t>
  </si>
  <si>
    <t>Based on 2017-2019 Names in Schedule 5s</t>
  </si>
  <si>
    <t>Depreciation Rates (w/ Negative Salvage)</t>
  </si>
  <si>
    <t>A</t>
  </si>
  <si>
    <t>B</t>
  </si>
  <si>
    <t>C = A-B</t>
  </si>
  <si>
    <t>D</t>
  </si>
  <si>
    <t>R</t>
  </si>
  <si>
    <t>S</t>
  </si>
  <si>
    <t>E</t>
  </si>
  <si>
    <t>F</t>
  </si>
  <si>
    <t>G</t>
  </si>
  <si>
    <t>H</t>
  </si>
  <si>
    <t>I</t>
  </si>
  <si>
    <t>P</t>
  </si>
  <si>
    <t>O = I+P</t>
  </si>
  <si>
    <t>J = A + G + H</t>
  </si>
  <si>
    <t>K = B + I + H</t>
  </si>
  <si>
    <t>L = J - K</t>
  </si>
  <si>
    <t>Q = B + I - P + H</t>
  </si>
  <si>
    <t>M = E + F - G</t>
  </si>
  <si>
    <t xml:space="preserve">N = D + H </t>
  </si>
  <si>
    <t>T = R + G</t>
  </si>
  <si>
    <t>U = S + I</t>
  </si>
  <si>
    <t>Reg/Unreg</t>
  </si>
  <si>
    <t>Plant Account</t>
  </si>
  <si>
    <t>Power Plan Plant Account #</t>
  </si>
  <si>
    <t>Helper for Capex Assumptions</t>
  </si>
  <si>
    <t>N/E</t>
  </si>
  <si>
    <t>All/Avg</t>
  </si>
  <si>
    <t>Opening Cost Balance</t>
  </si>
  <si>
    <t>Opening Accum Depreciation</t>
  </si>
  <si>
    <t xml:space="preserve">Opening NBV </t>
  </si>
  <si>
    <t>Opening YTD Retirements</t>
  </si>
  <si>
    <t>Opening YTD Closeouts (Additions)</t>
  </si>
  <si>
    <t>Opening YTD Depreciation</t>
  </si>
  <si>
    <t xml:space="preserve">Opening WIP </t>
  </si>
  <si>
    <t>Capex Excl. COR</t>
  </si>
  <si>
    <t xml:space="preserve">WIP Closeouts </t>
  </si>
  <si>
    <t>Retirements</t>
  </si>
  <si>
    <t xml:space="preserve">Depreciation </t>
  </si>
  <si>
    <t>Depreciation Adjustment (under 1/2 rule)</t>
  </si>
  <si>
    <t>Depreciation under 1/2 rule</t>
  </si>
  <si>
    <t>Ending Cost Balance</t>
  </si>
  <si>
    <t>Ending Accum Depreciation</t>
  </si>
  <si>
    <t>Ending NBV</t>
  </si>
  <si>
    <t>Ending Acum  Depreciation (under 1/2 yr rule)</t>
  </si>
  <si>
    <t>Ending WIP Balance</t>
  </si>
  <si>
    <t xml:space="preserve">Full Year Retirements </t>
  </si>
  <si>
    <t>Full Year Closeouts (Additions)</t>
  </si>
  <si>
    <t>Full Year Depreciation</t>
  </si>
  <si>
    <t>Reg</t>
  </si>
  <si>
    <t>401.00: Intang - Fran Consent</t>
  </si>
  <si>
    <t>401.02: Intang F&amp;C - S.S. Marie</t>
  </si>
  <si>
    <t>402.02 Other intangible - S.S. Marie</t>
  </si>
  <si>
    <t>402.03 Other intangible - Lakeland Premium</t>
  </si>
  <si>
    <t>402.04: Intang Oth-Lake Acq Adj</t>
  </si>
  <si>
    <t>440.00: LocStor - Land</t>
  </si>
  <si>
    <t>442.00: LocStor - Structure</t>
  </si>
  <si>
    <t>443.01: LocStor-Holder StorTank</t>
  </si>
  <si>
    <t>443.02: LocStor - Holder Equip</t>
  </si>
  <si>
    <t>450.00: UGStor - Land</t>
  </si>
  <si>
    <t>451.00: UGStor - Land Rights</t>
  </si>
  <si>
    <t>452.00: UGStor - Structure</t>
  </si>
  <si>
    <t>452.90: UGStor - Struc-Aid S</t>
  </si>
  <si>
    <t>453.00: UGStor - Wells</t>
  </si>
  <si>
    <t>455.00: UGStor - Field Lines</t>
  </si>
  <si>
    <t>456.00: UGStor - Comp Equip</t>
  </si>
  <si>
    <t>457.00: UGStor - M&amp;R Equip</t>
  </si>
  <si>
    <t>457.90: UGStor-M&amp;R Equip-Aid S</t>
  </si>
  <si>
    <t>458.00: UGStor - Base Press Gas</t>
  </si>
  <si>
    <t>460.01: Trans - Land</t>
  </si>
  <si>
    <t>461.05: Trans - Land Rights</t>
  </si>
  <si>
    <t>462.00: Trans - Comp Structure</t>
  </si>
  <si>
    <t>462.90: Trans-Comp Struc-Aid S</t>
  </si>
  <si>
    <t>463.00: Trans - M&amp;R Struc</t>
  </si>
  <si>
    <t>463.90: Trans - M&amp;R Struc-Aid S</t>
  </si>
  <si>
    <t>464.00: Trans - Other Structure</t>
  </si>
  <si>
    <t>465.00: Trans - Mains</t>
  </si>
  <si>
    <t>465.91: Trans - Mains-Aid S</t>
  </si>
  <si>
    <t>466.51: Trans - Compress Equip</t>
  </si>
  <si>
    <t>467.00: Trans - M&amp;R Equip</t>
  </si>
  <si>
    <t>467.90: Trans M&amp;R Equip - Aid S</t>
  </si>
  <si>
    <t>470.00: Dist - Land</t>
  </si>
  <si>
    <t>471.00: Dist - Land Rights</t>
  </si>
  <si>
    <t>472.00: Dist - Structure</t>
  </si>
  <si>
    <t>472.31: Dist - Structure - Stoney Creek</t>
  </si>
  <si>
    <t>472.32: Dist - Structure - Win-Rhodes</t>
  </si>
  <si>
    <t>472.33: Dist - Structure - London Admin</t>
  </si>
  <si>
    <t>472.33: Dist - Structure - London Admin - old</t>
  </si>
  <si>
    <t>472.34: Dist - Structure - Kingston Office</t>
  </si>
  <si>
    <t>472.35: Dist - Structure - Mainway</t>
  </si>
  <si>
    <t>472.04: Dist-Lease Imp 15YR</t>
  </si>
  <si>
    <t>472.80: Dist - Struc - Aid N</t>
  </si>
  <si>
    <t>472.90: Dist - Struc - Aid S</t>
  </si>
  <si>
    <t>473.01: Dist-Serv Line-Steel</t>
  </si>
  <si>
    <t>473.02: Dist-Serv Line-Plast</t>
  </si>
  <si>
    <t>473.81: Dist-ServLn Steel-Aid N</t>
  </si>
  <si>
    <t>473.82: Dist-ServLn Plast-Aid N</t>
  </si>
  <si>
    <t>473.91: Dist-ServLn Steel-Aid S</t>
  </si>
  <si>
    <t>473.92: Dist-ServLn Plast-Aid S</t>
  </si>
  <si>
    <t>474.00: Dist - Regulators</t>
  </si>
  <si>
    <t>474.01: Dist-Cust M&amp;R Install</t>
  </si>
  <si>
    <t>474.81: Dist-Cust M&amp;R Ins Aid N</t>
  </si>
  <si>
    <t>474.91: Dist-Cust M&amp;R Ins Aid S</t>
  </si>
  <si>
    <t>475.01: Dist - Mains - Steel</t>
  </si>
  <si>
    <t>475.02: Dist - Mains - Plast</t>
  </si>
  <si>
    <t>475.81: Dist-Mains-Steel -Aid N</t>
  </si>
  <si>
    <t>475.82: Dist-Mains-Plast -Aid N</t>
  </si>
  <si>
    <t>475.91: Dist-Mains-Steel -Aid S</t>
  </si>
  <si>
    <t>475.92: Dist-Mains-Plast -Aid S</t>
  </si>
  <si>
    <t>476.00: NGV Compressor Stations</t>
  </si>
  <si>
    <t>477.00: Dist - M&amp;R Equip</t>
  </si>
  <si>
    <t>477.80: Dist-M&amp;R Equip - Aid N</t>
  </si>
  <si>
    <t>477.90: Dist-M&amp;R Equip - Aid S</t>
  </si>
  <si>
    <t>478.00: Dist-Household Meters</t>
  </si>
  <si>
    <t>480.00: GenPlant - Land</t>
  </si>
  <si>
    <t>482.02: GenPlant-Lease Imp 2YR</t>
  </si>
  <si>
    <t>482.05: GenPlant-Lease Imp 5YR</t>
  </si>
  <si>
    <t>482.10: GenPlant-Lease Imp 10YR</t>
  </si>
  <si>
    <t>482.12: GenPlant - Structure</t>
  </si>
  <si>
    <t>482.51: GenPlant - Structure - Keil</t>
  </si>
  <si>
    <t>482.52: GenPlant - Structure - Bloomfield</t>
  </si>
  <si>
    <t>483.01: GenPlant Office Equip</t>
  </si>
  <si>
    <t>483.05: Gen-Computer Software</t>
  </si>
  <si>
    <t>483.05: Gen-Computer Software - OLD</t>
  </si>
  <si>
    <t>483.06: Reg Base LinePack Gas</t>
  </si>
  <si>
    <t>483.07: Computer Software-10YR</t>
  </si>
  <si>
    <t>483.07: Computer Software-10YR - OLD</t>
  </si>
  <si>
    <t>483.21: Computer Hardware</t>
  </si>
  <si>
    <t>483.21: Computer Hardware - OLD</t>
  </si>
  <si>
    <t>483.22: Computer Software</t>
  </si>
  <si>
    <t>484.00: Transportation Equip</t>
  </si>
  <si>
    <t>485.21: Heavy Work Equipment</t>
  </si>
  <si>
    <t>486.01: Tools</t>
  </si>
  <si>
    <t>487.06: NGV Fuel Equip</t>
  </si>
  <si>
    <t>487.96: NGV Fuel Equip - Aid S</t>
  </si>
  <si>
    <t>488.01: Communication Equipment</t>
  </si>
  <si>
    <t>495.01: UGStor - Reg OH 35YR</t>
  </si>
  <si>
    <t>495.02: Dist - Reg OH 35YR</t>
  </si>
  <si>
    <t>495.03: LocStor - Reg OH 30YR</t>
  </si>
  <si>
    <t>495.04: GenPlant - Reg OH 10YR</t>
  </si>
  <si>
    <t>495.05: Trans - Reg OH 40YR</t>
  </si>
  <si>
    <t>495.06: Software Reg OH 10YR</t>
  </si>
  <si>
    <t>Nonreg</t>
  </si>
  <si>
    <t>550.01: NReg UGStor - Land</t>
  </si>
  <si>
    <t>551.00: NReg UGStor-LRights</t>
  </si>
  <si>
    <t>552.00: NReg UGStor - Struc</t>
  </si>
  <si>
    <t>553.00: NReg UGStor - Wells</t>
  </si>
  <si>
    <t>555.00: NReg UGStor-Field Line</t>
  </si>
  <si>
    <t>556.00: NReg UGStor-Comp Equip</t>
  </si>
  <si>
    <t>557.00: NReg UGStor - M&amp;R Equip</t>
  </si>
  <si>
    <t>557.90: NR UGStor-M&amp;R Equ-Aid S</t>
  </si>
  <si>
    <t>558.00: NReg UGStor-BasePresGas</t>
  </si>
  <si>
    <t>580.00: GenPlant - Land</t>
  </si>
  <si>
    <t>582.02: GenPlant-Lease Imp 2YR</t>
  </si>
  <si>
    <t>582.05: GenPlant-Lease Imp 5YR</t>
  </si>
  <si>
    <t>582.10: GenPlant-Lease Imp 10YR</t>
  </si>
  <si>
    <t>582.12: GenPlant - Structure</t>
  </si>
  <si>
    <t>583.01: GenPlant Office Equip</t>
  </si>
  <si>
    <t>583.05: Gen-Computer Software</t>
  </si>
  <si>
    <t>583.05: Gen-Computer Software - OLD</t>
  </si>
  <si>
    <t>583.06: NReg Base LinePack Gas</t>
  </si>
  <si>
    <t>583.07: Computer Software-10YR</t>
  </si>
  <si>
    <t>583.07: Computer Software-10YR - OLD</t>
  </si>
  <si>
    <t>583.21: Computer Hardware</t>
  </si>
  <si>
    <t>583.21: Computer Hardware - OLD</t>
  </si>
  <si>
    <t>583.22: Computer Software</t>
  </si>
  <si>
    <t>584.00: Transportation Equip</t>
  </si>
  <si>
    <t>585.21: Heavy Work Equipment</t>
  </si>
  <si>
    <t>586.01: Tools</t>
  </si>
  <si>
    <t>587.06: NGV Fuel Equip</t>
  </si>
  <si>
    <t>587.96: NGV Fuel Equip - Aid S</t>
  </si>
  <si>
    <t>588.01: Communication Equipment</t>
  </si>
  <si>
    <t>Total</t>
  </si>
  <si>
    <t>3) Indicate which rows relate to IDC</t>
  </si>
  <si>
    <t>2) Check: Mapping To Assumptions Asset Class (if any changes to CC Summary Upload Template)</t>
  </si>
  <si>
    <t>CC Summary Upload Template (accrual basis)</t>
  </si>
  <si>
    <t xml:space="preserve">* Missing Non Core IDC (Community expansion, RNG, etc.) </t>
  </si>
  <si>
    <t>C = B - A</t>
  </si>
  <si>
    <t>Required to allocate Corporate IDC across all plant accounts</t>
  </si>
  <si>
    <t>IDC Indicator</t>
  </si>
  <si>
    <t>Mapping to Asset Class Assumptions (C55)</t>
  </si>
  <si>
    <t>Entity</t>
  </si>
  <si>
    <t>Asset Class</t>
  </si>
  <si>
    <t>Asset Program</t>
  </si>
  <si>
    <t>Type 1: Growth, Maintenance, CTA</t>
  </si>
  <si>
    <t>Type 2: Core vs Non-Core</t>
  </si>
  <si>
    <t>YTD Actuals</t>
  </si>
  <si>
    <t>Budget/Full Year Forecast</t>
  </si>
  <si>
    <t>Remaining Year Capex Forecast</t>
  </si>
  <si>
    <t>Corporate IDC Allocation Indicator</t>
  </si>
  <si>
    <t>Corporate OH Allocation %</t>
  </si>
  <si>
    <t xml:space="preserve">Remaining Year Corporate IDC Allocation </t>
  </si>
  <si>
    <t>Actual Corporate IDC Allocation</t>
  </si>
  <si>
    <t>Compression Stations</t>
  </si>
  <si>
    <t>UG</t>
  </si>
  <si>
    <t>CS - Growth</t>
  </si>
  <si>
    <t>Growth</t>
  </si>
  <si>
    <t>Core</t>
  </si>
  <si>
    <t>Y</t>
  </si>
  <si>
    <t>CS - Improvements</t>
  </si>
  <si>
    <t>Maintenance</t>
  </si>
  <si>
    <t>CS - Integrity</t>
  </si>
  <si>
    <t>CS - Land/Structures -  Improvements</t>
  </si>
  <si>
    <t>CS - Land/Structure Growth</t>
  </si>
  <si>
    <t>CS - Overhauls</t>
  </si>
  <si>
    <t>CS - Replacements</t>
  </si>
  <si>
    <t>LNG</t>
  </si>
  <si>
    <t>LNG - Growth</t>
  </si>
  <si>
    <t>LNG - Improvements</t>
  </si>
  <si>
    <t>LNG - Integrity</t>
  </si>
  <si>
    <t>LNG - Land/Structures -  Improvements</t>
  </si>
  <si>
    <t>LNG - Land/Structure Growth</t>
  </si>
  <si>
    <t>LNG - Overhauls</t>
  </si>
  <si>
    <t>LNG - Replacements</t>
  </si>
  <si>
    <t>Customer Connections</t>
  </si>
  <si>
    <t>CC - Commercial/Bulk-Metered - Conversion</t>
  </si>
  <si>
    <t>CC - Commercial/Bulk-Metered - New</t>
  </si>
  <si>
    <t>CC - Industrial - Conversion</t>
  </si>
  <si>
    <t>CC - Industrial - New</t>
  </si>
  <si>
    <t>CC - Multi-Family/Apartment - Conversion</t>
  </si>
  <si>
    <t>CC - Multi-Family/Apartment - New</t>
  </si>
  <si>
    <t>CC - Residential - Conversion</t>
  </si>
  <si>
    <t>CC - Residential - New</t>
  </si>
  <si>
    <t>CC - Sales Station - Conversion</t>
  </si>
  <si>
    <t>CC - Sales Station - New</t>
  </si>
  <si>
    <t>CC TCS - Commercial/Bulk-Metered - New</t>
  </si>
  <si>
    <t>CC - TCS Multi-Family/Apartment - Conversion</t>
  </si>
  <si>
    <t>CC TCS - Residential - Conversion</t>
  </si>
  <si>
    <t>CC TCS - Residential - New</t>
  </si>
  <si>
    <t>Distribution Pipe</t>
  </si>
  <si>
    <t>DP - Corrosion</t>
  </si>
  <si>
    <t>DP - Damage Prevention</t>
  </si>
  <si>
    <t>DP - Class Location</t>
  </si>
  <si>
    <t>DP - Integrity</t>
  </si>
  <si>
    <t>DP - Main Replacement</t>
  </si>
  <si>
    <t>DP - Main Replacement Class Location</t>
  </si>
  <si>
    <t>DP - Relocations</t>
  </si>
  <si>
    <t>ICM Base Capital Portion</t>
  </si>
  <si>
    <t>DP - Service Relay</t>
  </si>
  <si>
    <t>Distribution Stations</t>
  </si>
  <si>
    <t>DS - CNG</t>
  </si>
  <si>
    <t>DS - Gate, Feeder &amp; A Stations</t>
  </si>
  <si>
    <t>DS - Inside Regulator &amp; ERR Program</t>
  </si>
  <si>
    <t>DS - Station Rebuilds &amp; B and C Stations</t>
  </si>
  <si>
    <t>DS - Integrity Initiatives</t>
  </si>
  <si>
    <t>Fleet &amp; Equipment</t>
  </si>
  <si>
    <t>FLEET - Equipment &amp; Materials</t>
  </si>
  <si>
    <t>FLEET - Tools</t>
  </si>
  <si>
    <t>FLEET - Vehicles</t>
  </si>
  <si>
    <t>GTH - Hydrogen Blending</t>
  </si>
  <si>
    <t>GTH - System Reinforcement</t>
  </si>
  <si>
    <t>Real Estate &amp; Workplace Services</t>
  </si>
  <si>
    <t>REWS - Leasehold Improvements</t>
  </si>
  <si>
    <t>REWS - Furniture/Structures &amp; Improvements</t>
  </si>
  <si>
    <t>TIS</t>
  </si>
  <si>
    <t>TIS Business Solutions</t>
  </si>
  <si>
    <t>TIS Infrastructure</t>
  </si>
  <si>
    <t>Transmission Pipe &amp; Underground Storage</t>
  </si>
  <si>
    <t>TPS - Growth</t>
  </si>
  <si>
    <t>TPS - Integrity</t>
  </si>
  <si>
    <t>TPS - Improvements</t>
  </si>
  <si>
    <t>TPS - Replacements</t>
  </si>
  <si>
    <t>TPS - Class Location</t>
  </si>
  <si>
    <t>TPS - Land/Structures -  Improvements</t>
  </si>
  <si>
    <t>Utilization</t>
  </si>
  <si>
    <t>UTIL - Integrity Survey</t>
  </si>
  <si>
    <t>UTIL - Meters (growth)</t>
  </si>
  <si>
    <t>UTIL - Meters (mtc)</t>
  </si>
  <si>
    <t>UTIL - Monitoring Systems</t>
  </si>
  <si>
    <t>UTIL - Regulator Refit</t>
  </si>
  <si>
    <t>UTIL - Remediation</t>
  </si>
  <si>
    <t>Corporate</t>
  </si>
  <si>
    <t>EA Fixed O/H</t>
  </si>
  <si>
    <t>EA Fixed O/H Customer Connections</t>
  </si>
  <si>
    <t>EA Fixed O/H - Maintenance</t>
  </si>
  <si>
    <t>Corporate - Overheads</t>
  </si>
  <si>
    <t>Split</t>
  </si>
  <si>
    <t>Corporate - Loadings</t>
  </si>
  <si>
    <t>Y - Corporate</t>
  </si>
  <si>
    <t>Corporate - IDC</t>
  </si>
  <si>
    <t>IDC Adjustments</t>
  </si>
  <si>
    <t>AM Capital - Growth</t>
  </si>
  <si>
    <t>AM Capital - Maintenance</t>
  </si>
  <si>
    <t>EA Fixed O/H - Other STIP</t>
  </si>
  <si>
    <t xml:space="preserve">Third Party Billing </t>
  </si>
  <si>
    <t>ICM</t>
  </si>
  <si>
    <t>ICM PROJECTS</t>
  </si>
  <si>
    <t>ICM - Distribution Pipe</t>
  </si>
  <si>
    <t>Non-core</t>
  </si>
  <si>
    <t>ICM - Compression Stations</t>
  </si>
  <si>
    <t>ICM - Growth</t>
  </si>
  <si>
    <t>ICM - LNG</t>
  </si>
  <si>
    <t>ICM - TPS</t>
  </si>
  <si>
    <t>ICM - Overheads</t>
  </si>
  <si>
    <t>ICM - Loadings</t>
  </si>
  <si>
    <t>ICM - IDC</t>
  </si>
  <si>
    <t>Integration</t>
  </si>
  <si>
    <t>CTA - TIS</t>
  </si>
  <si>
    <t>Integration Capital</t>
  </si>
  <si>
    <t>CTA - REWS</t>
  </si>
  <si>
    <t>CTA - Overheads</t>
  </si>
  <si>
    <t>CTA - Loadings</t>
  </si>
  <si>
    <t>CTA - IDC</t>
  </si>
  <si>
    <t>Growth - Non Core</t>
  </si>
  <si>
    <t>Non-Core Capital</t>
  </si>
  <si>
    <t>Community Expansion</t>
  </si>
  <si>
    <t>RNG: Regulated</t>
  </si>
  <si>
    <t>Unregulated Storage: Growth</t>
  </si>
  <si>
    <t>Unregulated Storage: Maintenance</t>
  </si>
  <si>
    <t>N/A</t>
  </si>
  <si>
    <t xml:space="preserve">Cost of Retirements - Capital </t>
  </si>
  <si>
    <t xml:space="preserve">Total Cost of Retirements - Capital </t>
  </si>
  <si>
    <t>Retirement</t>
  </si>
  <si>
    <t>Check</t>
  </si>
  <si>
    <t>Capex to Plant Account Assumptions</t>
  </si>
  <si>
    <t>General Plant Allocator</t>
  </si>
  <si>
    <t>Allocates forecasted IDC capex by asset class into the plant accounts 
Note - Separate Corporate allocation calc required because Corporate AC has historically all been allocated to OH plant accounts, whereas IDC is required to be spread across all plant accounts</t>
  </si>
  <si>
    <t>Allocates actual IDC capex by asset class into the plant accounts 
Note - Separate Corporate allocation calc required because Corporate AC has historically all been allocated to OH plant accounts, whereas IDC is required to be spread across all plant accounts</t>
  </si>
  <si>
    <t xml:space="preserve">Allocates forecasted capex by asset class into the plant accounts </t>
  </si>
  <si>
    <t>A+B</t>
  </si>
  <si>
    <t xml:space="preserve">Allocates actual capex by asset class into the plant accounts </t>
  </si>
  <si>
    <t>AA</t>
  </si>
  <si>
    <t>BB</t>
  </si>
  <si>
    <t>AA+BB</t>
  </si>
  <si>
    <t>Allocation</t>
  </si>
  <si>
    <t>Forecasted Capex</t>
  </si>
  <si>
    <t>Forecasted IDC (Excluding Corp)</t>
  </si>
  <si>
    <t xml:space="preserve">Forecasted IDC (Corporate only) </t>
  </si>
  <si>
    <t>Forecasted IDC %</t>
  </si>
  <si>
    <t xml:space="preserve">Forecasted Cleaned (Corporate only) </t>
  </si>
  <si>
    <t xml:space="preserve">Total Forecasted IDC </t>
  </si>
  <si>
    <t>Actual Capex</t>
  </si>
  <si>
    <t>Actual IDC (Excluding Corp)</t>
  </si>
  <si>
    <t xml:space="preserve">Actual IDC (Corporate only) </t>
  </si>
  <si>
    <t>Actual IDC %</t>
  </si>
  <si>
    <t xml:space="preserve">Actual Cleaned (Corporate only) </t>
  </si>
  <si>
    <t xml:space="preserve">Total Actual IDC </t>
  </si>
  <si>
    <t>Compression Stations Total</t>
  </si>
  <si>
    <t>Corporate Total</t>
  </si>
  <si>
    <t>Customer Connections Total</t>
  </si>
  <si>
    <t>Distribution Pipe Total</t>
  </si>
  <si>
    <t>Distribution Stations Total</t>
  </si>
  <si>
    <t>EA Fixed O/H Total</t>
  </si>
  <si>
    <t>Fleet &amp; Equipment Total</t>
  </si>
  <si>
    <t>Growth Total</t>
  </si>
  <si>
    <t>Growth - Non Core Total</t>
  </si>
  <si>
    <t>ICM Total</t>
  </si>
  <si>
    <t>Integration Total</t>
  </si>
  <si>
    <t>IRP</t>
  </si>
  <si>
    <t>IRP Total</t>
  </si>
  <si>
    <t>LNG Total</t>
  </si>
  <si>
    <t>Real Estate &amp; Workplace Services Total</t>
  </si>
  <si>
    <t>TIS Total</t>
  </si>
  <si>
    <t>Transmission Pipe &amp; Underground Storage Total</t>
  </si>
  <si>
    <t>Utilization Total</t>
  </si>
  <si>
    <t>COR</t>
  </si>
  <si>
    <t>Plant Account Info</t>
  </si>
  <si>
    <t>Opening Balances and Assumptions (WIP Closing and FY Retirements)</t>
  </si>
  <si>
    <t>Monthly Closeout + Retirements</t>
  </si>
  <si>
    <t>Forecasted Balance Subject to Depreciation</t>
  </si>
  <si>
    <t>Forecasted Depreciation</t>
  </si>
  <si>
    <t>Monthly Closeouts - Subject to Half Year Rule
(Not including forecasted retirements)</t>
  </si>
  <si>
    <t xml:space="preserve">Forecasted WIP Balance - Subject to Half Year Rule 
(Not including forecasted retirements) </t>
  </si>
  <si>
    <t xml:space="preserve">Forecasted Depreciation - 1/2 year Rule </t>
  </si>
  <si>
    <t>To confirm that we can get a UG WIP opening balance for every forecast period - waiting on Deb</t>
  </si>
  <si>
    <t>Assumption based on historical WIP $$$</t>
  </si>
  <si>
    <t>R/NR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</si>
  <si>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</si>
  <si>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</si>
  <si>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</si>
  <si>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</si>
  <si>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</si>
  <si>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</si>
  <si>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</si>
  <si>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</si>
  <si>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</si>
  <si>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</si>
  <si>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</si>
  <si>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</si>
  <si>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If new plant account rows are added in Summary tab, please make sure you add here as well</t>
  </si>
  <si>
    <t>C</t>
  </si>
  <si>
    <t>D = A+B-C</t>
  </si>
  <si>
    <t>G = E - F</t>
  </si>
  <si>
    <t>H = (D + G) * Current Monthly Closeout Profile</t>
  </si>
  <si>
    <t xml:space="preserve">I = Opening WIP (A or Prior Month Forecasted Opening WIP) + H </t>
  </si>
  <si>
    <t xml:space="preserve">J = (Depreciation Rate/12) * I </t>
  </si>
  <si>
    <t>Sum of J</t>
  </si>
  <si>
    <t>K = D * Current Monthly Closeout Profile</t>
  </si>
  <si>
    <t>L = (Prior Month Forecasted Closeouts subject to 1/2 rule ) + K</t>
  </si>
  <si>
    <t>M = Depreciation for Forecasted Closeouts Subject to Half Year Rule = (Depreciation Rate/12) * 0.5 * L</t>
  </si>
  <si>
    <t>Sum of M</t>
  </si>
  <si>
    <t xml:space="preserve">N = Depreciation for Additions YTD Subject to Half Year Rule = (Depreciation Rate/12) * 0.5 * YTD Additions </t>
  </si>
  <si>
    <t>Sum of N</t>
  </si>
  <si>
    <t>Sum of M and N</t>
  </si>
  <si>
    <t>Refinement for Capex Assumptions</t>
  </si>
  <si>
    <t>FA Opening Balance</t>
  </si>
  <si>
    <t>WIP Opening Balance</t>
  </si>
  <si>
    <t>WIP Closing Balance</t>
  </si>
  <si>
    <t>Forecasted Closeouts</t>
  </si>
  <si>
    <t>Full Year Retirements</t>
  </si>
  <si>
    <t>YTD Retirements</t>
  </si>
  <si>
    <t>Forecasted Retirements</t>
  </si>
  <si>
    <t>Total Forecasted Depreciation</t>
  </si>
  <si>
    <t xml:space="preserve">Depreciation for Forecasted Closeouts </t>
  </si>
  <si>
    <t xml:space="preserve">Depr for YTD Additions </t>
  </si>
  <si>
    <t>Depr Adjustment Under 1/2 Rule</t>
  </si>
  <si>
    <t xml:space="preserve">IDC Interest Rate </t>
  </si>
  <si>
    <t>Not used - FYI</t>
  </si>
  <si>
    <t>Forecasted IDC Capex</t>
  </si>
  <si>
    <t>Actual IDC Capex</t>
  </si>
  <si>
    <t>Closeout Monthly Profile</t>
  </si>
  <si>
    <r>
      <rPr>
        <b/>
        <sz val="11"/>
        <color theme="1"/>
        <rFont val="Calibri"/>
        <family val="2"/>
        <scheme val="minor"/>
      </rPr>
      <t xml:space="preserve">Closeout Monthly Profile: </t>
    </r>
    <r>
      <rPr>
        <sz val="11"/>
        <color theme="1"/>
        <rFont val="Calibri"/>
        <family val="2"/>
        <scheme val="minor"/>
      </rPr>
      <t xml:space="preserve"> Updated annually</t>
    </r>
  </si>
  <si>
    <t>REG</t>
  </si>
  <si>
    <t>NONREG</t>
  </si>
  <si>
    <t>Do Not Update Below - CloseoutProfiles</t>
  </si>
  <si>
    <r>
      <rPr>
        <b/>
        <sz val="11"/>
        <color theme="1"/>
        <rFont val="Calibri"/>
        <family val="2"/>
        <scheme val="minor"/>
      </rPr>
      <t xml:space="preserve">Note: </t>
    </r>
    <r>
      <rPr>
        <sz val="11"/>
        <color theme="1"/>
        <rFont val="Calibri"/>
        <family val="2"/>
        <scheme val="minor"/>
      </rPr>
      <t>Capital Actuals lag by a month</t>
    </r>
  </si>
  <si>
    <t>Closeout Profile</t>
  </si>
  <si>
    <t>2+10</t>
  </si>
  <si>
    <t>Actuals</t>
  </si>
  <si>
    <t>5+7</t>
  </si>
  <si>
    <t>8+4</t>
  </si>
  <si>
    <t>9+3</t>
  </si>
  <si>
    <t>10+2</t>
  </si>
  <si>
    <t>Do Not Update Below - WIPHelper</t>
  </si>
  <si>
    <t>WIP Helper</t>
  </si>
  <si>
    <t>YTD Actual</t>
  </si>
  <si>
    <t>Forecasted FA Additions</t>
  </si>
  <si>
    <t>Forecasted FA Retirements</t>
  </si>
  <si>
    <t>COR allocation</t>
  </si>
  <si>
    <t>Cost of Retirement</t>
  </si>
  <si>
    <t>Remove non overhead accounts</t>
  </si>
  <si>
    <t>OB Overheads</t>
  </si>
  <si>
    <t>% allocation</t>
  </si>
  <si>
    <t>OH Allocated OB</t>
  </si>
  <si>
    <t>New OB</t>
  </si>
  <si>
    <t>Opening Accum Balance</t>
  </si>
  <si>
    <t>Allow 1</t>
  </si>
  <si>
    <t>Allow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</si>
</sst>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3" formatCode="_(* #,##0.00_);_(* \(#,##0.00\);_(* &quot;-&quot;??_);_(@_)"/>
    <numFmt numFmtId="164" formatCode="&quot;$&quot;#,##0;[Red]\-&quot;$&quot;#,##0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_-* #,##0_-;\-* #,##0_-;_-* &quot;-&quot;??_-;_-@_-"/>
    <numFmt numFmtId="169" formatCode="#,##0_);\(#,##0\);0_);@_)"/>
    <numFmt numFmtId="170" formatCode="_(* #,##0_);_(* \(#,##0\);_(* &quot;-&quot;??_);_(@_)"/>
    <numFmt numFmtId="171" formatCode="0.0%"/>
    <numFmt numFmtId="172" formatCode="_(&quot;$&quot;* #,##0_);_(&quot;$&quot;* \(#,##0\);_(&quot;$&quot;* &quot;-&quot;??_);_(@_)"/>
    <numFmt numFmtId="173" formatCode="[Blue]General"/>
    <numFmt numFmtId="174" formatCode="_-* #,##0.00\ _D_M_-;\-* #,##0.00\ _D_M_-;_-* &quot;-&quot;??\ _D_M_-;_-@_-"/>
    <numFmt numFmtId="175" formatCode="_-* #,##0.00\ &quot;DM&quot;_-;\-* #,##0.00\ &quot;DM&quot;_-;_-* &quot;-&quot;??\ &quot;DM&quot;_-;_-@_-"/>
    <numFmt numFmtId="176" formatCode="&quot;$&quot;#,##0\ ;\(&quot;$&quot;#,##0\)"/>
    <numFmt numFmtId="177" formatCode="_([$€-2]* #,##0.00_);_([$€-2]* \(#,##0.00\);_([$€-2]* &quot;-&quot;??_)"/>
    <numFmt numFmtId="178" formatCode="_-[$€-2]* #,##0.00_-;\-[$€-2]* #,##0.00_-;_-[$€-2]* &quot;-&quot;??_-"/>
    <numFmt numFmtId="179" formatCode="_-* #,##0.0_-;\-* #,##0.0_-;_-* &quot;-&quot;??_-;_-@_-"/>
    <numFmt numFmtId="180" formatCode="#,##0.00&quot; $&quot;;\-#,##0.00&quot; $&quot;"/>
    <numFmt numFmtId="181" formatCode="0.00_)"/>
    <numFmt numFmtId="182" formatCode="#,##0.0000\ ;[Red]\(#,##0.0000\)"/>
    <numFmt numFmtId="183" formatCode="0.0000"/>
    <numFmt numFmtId="184" formatCode="General_)"/>
    <numFmt numFmtId="185" formatCode="[$-1009]mmmm\ d\,\ yyyy;@"/>
    <numFmt numFmtId="186" formatCode="#,##0_ ;[Red]\(#,##0\)\ "/>
    <numFmt numFmtId="187" formatCode="_-* #,##0.000_-;\-* #,##0.000_-;_-* &quot;-&quot;??_-;_-@_-"/>
    <numFmt numFmtId="188" formatCode="0.000%"/>
    <numFmt numFmtId="189" formatCode="_(* #,##0.0_);_(* \(#,##0.0\);_(* &quot;-&quot;?_);_(@_)"/>
    <numFmt numFmtId="190" formatCode="_(* #,##0_);_(* \(#,##0\);_(* &quot;-&quot;?_);_(@_)"/>
  </numFmts>
  <fonts count="1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name val="Times New Roman"/>
      <family val="1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theme="1"/>
      <name val="Segoe UI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Calibri"/>
      <family val="2"/>
    </font>
    <font>
      <sz val="11"/>
      <color indexed="9"/>
      <name val="Calibri"/>
      <family val="2"/>
    </font>
    <font>
      <sz val="8"/>
      <color indexed="9"/>
      <name val="Tahoma"/>
      <family val="2"/>
    </font>
    <font>
      <sz val="11"/>
      <color indexed="24"/>
      <name val="Calibri"/>
      <family val="2"/>
    </font>
    <font>
      <sz val="7"/>
      <name val="Arial"/>
      <family val="2"/>
    </font>
    <font>
      <sz val="11"/>
      <color indexed="20"/>
      <name val="Calibri"/>
      <family val="2"/>
    </font>
    <font>
      <sz val="8"/>
      <color indexed="20"/>
      <name val="Tahoma"/>
      <family val="2"/>
    </font>
    <font>
      <sz val="11"/>
      <color indexed="36"/>
      <name val="Calibri"/>
      <family val="2"/>
    </font>
    <font>
      <sz val="12"/>
      <name val="Tms Rmn"/>
    </font>
    <font>
      <b/>
      <sz val="10"/>
      <color indexed="9"/>
      <name val="Arial"/>
      <family val="2"/>
    </font>
    <font>
      <sz val="12"/>
      <name val="±¼¸²Ã¼"/>
      <charset val="129"/>
    </font>
    <font>
      <b/>
      <sz val="11"/>
      <color indexed="52"/>
      <name val="Calibri"/>
      <family val="2"/>
    </font>
    <font>
      <b/>
      <sz val="8"/>
      <color indexed="52"/>
      <name val="Tahoma"/>
      <family val="2"/>
    </font>
    <font>
      <b/>
      <sz val="11"/>
      <color indexed="9"/>
      <name val="Calibri"/>
      <family val="2"/>
    </font>
    <font>
      <b/>
      <sz val="8"/>
      <color indexed="9"/>
      <name val="Tahoma"/>
      <family val="2"/>
    </font>
    <font>
      <b/>
      <sz val="11"/>
      <color indexed="24"/>
      <name val="Calibri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2"/>
      <name val="Arial"/>
      <family val="2"/>
    </font>
    <font>
      <sz val="12"/>
      <color indexed="24"/>
      <name val="Arial"/>
      <family val="2"/>
    </font>
    <font>
      <sz val="11"/>
      <color indexed="8"/>
      <name val="Arial"/>
      <family val="2"/>
    </font>
    <font>
      <b/>
      <sz val="10"/>
      <color indexed="10"/>
      <name val="Arial"/>
      <family val="2"/>
    </font>
    <font>
      <sz val="11"/>
      <name val="??"/>
      <family val="3"/>
      <charset val="129"/>
    </font>
    <font>
      <i/>
      <sz val="11"/>
      <color indexed="23"/>
      <name val="Calibri"/>
      <family val="2"/>
    </font>
    <font>
      <i/>
      <sz val="8"/>
      <color indexed="23"/>
      <name val="Tahoma"/>
      <family val="2"/>
    </font>
    <font>
      <i/>
      <sz val="11"/>
      <color indexed="55"/>
      <name val="Calibri"/>
      <family val="2"/>
    </font>
    <font>
      <sz val="12"/>
      <name val="Times New Roman"/>
      <family val="1"/>
    </font>
    <font>
      <sz val="12"/>
      <name val="Arial MT"/>
    </font>
    <font>
      <sz val="11"/>
      <color indexed="17"/>
      <name val="Calibri"/>
      <family val="2"/>
    </font>
    <font>
      <sz val="8"/>
      <color indexed="17"/>
      <name val="Tahoma"/>
      <family val="2"/>
    </font>
    <font>
      <sz val="11"/>
      <color indexed="58"/>
      <name val="Calibri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sz val="18"/>
      <color indexed="24"/>
      <name val="Arial"/>
      <family val="2"/>
    </font>
    <font>
      <b/>
      <sz val="15"/>
      <color indexed="56"/>
      <name val="Tahoma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sz val="8"/>
      <color indexed="24"/>
      <name val="Arial"/>
      <family val="2"/>
    </font>
    <font>
      <b/>
      <sz val="13"/>
      <color indexed="56"/>
      <name val="Tahoma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Tahoma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u/>
      <sz val="11"/>
      <color theme="10"/>
      <name val="Calibri"/>
      <family val="2"/>
    </font>
    <font>
      <sz val="12"/>
      <color indexed="8"/>
      <name val="Arial"/>
      <family val="2"/>
    </font>
    <font>
      <sz val="8"/>
      <color indexed="62"/>
      <name val="Tahoma"/>
      <family val="2"/>
    </font>
    <font>
      <sz val="11"/>
      <color indexed="62"/>
      <name val="Calibri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52"/>
      <name val="Calibri"/>
      <family val="2"/>
    </font>
    <font>
      <sz val="8"/>
      <color indexed="52"/>
      <name val="Tahoma"/>
      <family val="2"/>
    </font>
    <font>
      <sz val="11"/>
      <color indexed="60"/>
      <name val="Calibri"/>
      <family val="2"/>
    </font>
    <font>
      <sz val="8"/>
      <color indexed="60"/>
      <name val="Tahoma"/>
      <family val="2"/>
    </font>
    <font>
      <sz val="7"/>
      <name val="Small Fonts"/>
      <family val="2"/>
    </font>
    <font>
      <b/>
      <i/>
      <sz val="16"/>
      <name val="Helv"/>
    </font>
    <font>
      <sz val="10"/>
      <name val="Book Antiqua"/>
      <family val="1"/>
    </font>
    <font>
      <sz val="10"/>
      <name val="Helv"/>
    </font>
    <font>
      <sz val="9"/>
      <name val="Verdana"/>
      <family val="2"/>
    </font>
    <font>
      <sz val="10"/>
      <name val="Arial MT"/>
    </font>
    <font>
      <sz val="10"/>
      <name val="Arial Unicode MS"/>
      <family val="2"/>
    </font>
    <font>
      <b/>
      <sz val="11"/>
      <color indexed="63"/>
      <name val="Calibri"/>
      <family val="2"/>
    </font>
    <font>
      <b/>
      <sz val="8"/>
      <color indexed="63"/>
      <name val="Tahoma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sz val="10"/>
      <name val="Helv"/>
      <charset val="204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8"/>
      <color indexed="8"/>
      <name val="Tahoma"/>
      <family val="2"/>
    </font>
    <font>
      <sz val="12"/>
      <color indexed="8"/>
      <name val="Arial MT"/>
    </font>
    <font>
      <sz val="8"/>
      <color indexed="12"/>
      <name val="Arial"/>
      <family val="2"/>
    </font>
    <font>
      <sz val="11"/>
      <color indexed="10"/>
      <name val="Calibri"/>
      <family val="2"/>
    </font>
    <font>
      <sz val="8"/>
      <color indexed="10"/>
      <name val="Tahoma"/>
      <family val="2"/>
    </font>
    <font>
      <sz val="11"/>
      <color indexed="53"/>
      <name val="Calibri"/>
      <family val="2"/>
    </font>
    <font>
      <sz val="11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1"/>
      <color theme="9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</patternFill>
    </fill>
    <fill>
      <patternFill patternType="solid">
        <fgColor indexed="2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21"/>
      </patternFill>
    </fill>
    <fill>
      <patternFill patternType="solid">
        <fgColor indexed="36"/>
      </patternFill>
    </fill>
    <fill>
      <patternFill patternType="solid">
        <fgColor indexed="24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45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7"/>
      </patternFill>
    </fill>
    <fill>
      <patternFill patternType="solid">
        <fgColor indexed="22"/>
        <bgColor indexed="22"/>
      </patternFill>
    </fill>
    <fill>
      <patternFill patternType="mediumGray">
        <fgColor indexed="22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63225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9" fillId="0" borderId="0" applyBorder="0"/>
    <xf numFmtId="167" fontId="1" fillId="0" borderId="0" applyFont="0" applyFill="0" applyBorder="0" applyAlignment="0" applyProtection="0"/>
    <xf numFmtId="0" fontId="10" fillId="0" borderId="0"/>
    <xf numFmtId="167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0" fillId="0" borderId="0" applyFont="0" applyFill="0" applyBorder="0" applyAlignment="0" applyProtection="0"/>
    <xf numFmtId="0" fontId="1" fillId="0" borderId="0"/>
    <xf numFmtId="0" fontId="1" fillId="0" borderId="0"/>
    <xf numFmtId="0" fontId="26" fillId="0" borderId="0" applyNumberForma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7" fillId="1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29" fillId="42" borderId="0" applyNumberFormat="0" applyBorder="0" applyAlignment="0" applyProtection="0"/>
    <xf numFmtId="0" fontId="7" fillId="20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29" fillId="44" borderId="0" applyNumberFormat="0" applyBorder="0" applyAlignment="0" applyProtection="0"/>
    <xf numFmtId="0" fontId="7" fillId="2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46" borderId="0" applyNumberFormat="0" applyBorder="0" applyAlignment="0" applyProtection="0"/>
    <xf numFmtId="0" fontId="7" fillId="28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29" fillId="48" borderId="0" applyNumberFormat="0" applyBorder="0" applyAlignment="0" applyProtection="0"/>
    <xf numFmtId="0" fontId="7" fillId="3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30" fillId="48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29" fillId="49" borderId="0" applyNumberFormat="0" applyBorder="0" applyAlignment="0" applyProtection="0"/>
    <xf numFmtId="0" fontId="7" fillId="3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30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0" borderId="0">
      <alignment horizontal="left"/>
    </xf>
    <xf numFmtId="0" fontId="29" fillId="51" borderId="0" applyNumberFormat="0" applyBorder="0" applyAlignment="0" applyProtection="0"/>
    <xf numFmtId="0" fontId="7" fillId="1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30" fillId="51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52" borderId="0" applyNumberFormat="0" applyBorder="0" applyAlignment="0" applyProtection="0"/>
    <xf numFmtId="0" fontId="7" fillId="17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30" fillId="5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29" fillId="53" borderId="0" applyNumberFormat="0" applyBorder="0" applyAlignment="0" applyProtection="0"/>
    <xf numFmtId="0" fontId="7" fillId="21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30" fillId="53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46" borderId="0" applyNumberFormat="0" applyBorder="0" applyAlignment="0" applyProtection="0"/>
    <xf numFmtId="0" fontId="7" fillId="25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29" fillId="48" borderId="0" applyNumberFormat="0" applyBorder="0" applyAlignment="0" applyProtection="0"/>
    <xf numFmtId="0" fontId="7" fillId="29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30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55" borderId="0" applyNumberFormat="0" applyBorder="0" applyAlignment="0" applyProtection="0"/>
    <xf numFmtId="0" fontId="7" fillId="33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30" fillId="55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173" fontId="24" fillId="39" borderId="12">
      <alignment horizontal="center" vertical="center"/>
    </xf>
    <xf numFmtId="173" fontId="24" fillId="39" borderId="12">
      <alignment horizontal="center" vertical="center"/>
    </xf>
    <xf numFmtId="0" fontId="33" fillId="57" borderId="0" applyNumberFormat="0" applyBorder="0" applyAlignment="0" applyProtection="0"/>
    <xf numFmtId="0" fontId="14" fillId="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4" fillId="57" borderId="0" applyNumberFormat="0" applyBorder="0" applyAlignment="0" applyProtection="0"/>
    <xf numFmtId="0" fontId="35" fillId="57" borderId="0" applyNumberFormat="0" applyBorder="0" applyAlignment="0" applyProtection="0"/>
    <xf numFmtId="0" fontId="14" fillId="7" borderId="0" applyNumberFormat="0" applyBorder="0" applyAlignment="0" applyProtection="0"/>
    <xf numFmtId="0" fontId="35" fillId="57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7" fillId="58" borderId="2" applyNumberFormat="0" applyFont="0" applyFill="0" applyAlignment="0" applyProtection="0">
      <alignment horizontal="left"/>
    </xf>
    <xf numFmtId="0" fontId="38" fillId="0" borderId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17" fillId="10" borderId="4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40" fillId="43" borderId="13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40" fillId="43" borderId="13" applyNumberFormat="0" applyAlignment="0" applyProtection="0"/>
    <xf numFmtId="0" fontId="39" fillId="47" borderId="14" applyNumberFormat="0" applyAlignment="0" applyProtection="0"/>
    <xf numFmtId="0" fontId="40" fillId="43" borderId="13" applyNumberFormat="0" applyAlignment="0" applyProtection="0"/>
    <xf numFmtId="0" fontId="39" fillId="47" borderId="14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40" fillId="43" borderId="13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7" borderId="14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7" borderId="14" applyNumberFormat="0" applyAlignment="0" applyProtection="0"/>
    <xf numFmtId="0" fontId="39" fillId="47" borderId="14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7" borderId="14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3" borderId="13" applyNumberFormat="0" applyAlignment="0" applyProtection="0"/>
    <xf numFmtId="0" fontId="39" fillId="47" borderId="14" applyNumberFormat="0" applyAlignment="0" applyProtection="0"/>
    <xf numFmtId="0" fontId="41" fillId="59" borderId="15" applyNumberFormat="0" applyAlignment="0" applyProtection="0"/>
    <xf numFmtId="0" fontId="19" fillId="11" borderId="7" applyNumberFormat="0" applyAlignment="0" applyProtection="0"/>
    <xf numFmtId="0" fontId="41" fillId="59" borderId="15" applyNumberFormat="0" applyAlignment="0" applyProtection="0"/>
    <xf numFmtId="0" fontId="41" fillId="59" borderId="15" applyNumberFormat="0" applyAlignment="0" applyProtection="0"/>
    <xf numFmtId="0" fontId="41" fillId="59" borderId="15" applyNumberFormat="0" applyAlignment="0" applyProtection="0"/>
    <xf numFmtId="0" fontId="41" fillId="59" borderId="15" applyNumberFormat="0" applyAlignment="0" applyProtection="0"/>
    <xf numFmtId="0" fontId="41" fillId="59" borderId="15" applyNumberFormat="0" applyAlignment="0" applyProtection="0"/>
    <xf numFmtId="0" fontId="42" fillId="59" borderId="15" applyNumberFormat="0" applyAlignment="0" applyProtection="0"/>
    <xf numFmtId="0" fontId="43" fillId="59" borderId="15" applyNumberFormat="0" applyAlignment="0" applyProtection="0"/>
    <xf numFmtId="0" fontId="43" fillId="59" borderId="15" applyNumberFormat="0" applyAlignment="0" applyProtection="0"/>
    <xf numFmtId="0" fontId="22" fillId="0" borderId="0" applyBorder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4" fillId="0" borderId="0" applyFont="0" applyFill="0" applyBorder="0" applyAlignment="0" applyProtection="0"/>
    <xf numFmtId="174" fontId="24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4" fillId="0" borderId="0" applyFont="0" applyFill="0" applyBorder="0" applyAlignment="0" applyProtection="0"/>
    <xf numFmtId="40" fontId="45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3" fontId="4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76" fontId="47" fillId="0" borderId="0" applyFont="0" applyFill="0" applyBorder="0" applyAlignment="0" applyProtection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5" fontId="24" fillId="0" borderId="0"/>
    <xf numFmtId="164" fontId="50" fillId="0" borderId="0">
      <protection locked="0"/>
    </xf>
    <xf numFmtId="164" fontId="50" fillId="0" borderId="0">
      <protection locked="0"/>
    </xf>
    <xf numFmtId="177" fontId="46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2" fontId="24" fillId="0" borderId="0"/>
    <xf numFmtId="37" fontId="55" fillId="0" borderId="0"/>
    <xf numFmtId="179" fontId="24" fillId="0" borderId="0">
      <protection locked="0"/>
    </xf>
    <xf numFmtId="179" fontId="24" fillId="0" borderId="0">
      <protection locked="0"/>
    </xf>
    <xf numFmtId="0" fontId="13" fillId="6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57" fillId="60" borderId="0" applyNumberFormat="0" applyBorder="0" applyAlignment="0" applyProtection="0"/>
    <xf numFmtId="0" fontId="58" fillId="61" borderId="0" applyNumberFormat="0" applyBorder="0" applyAlignment="0" applyProtection="0"/>
    <xf numFmtId="0" fontId="13" fillId="6" borderId="0" applyNumberFormat="0" applyBorder="0" applyAlignment="0" applyProtection="0"/>
    <xf numFmtId="0" fontId="58" fillId="61" borderId="0" applyNumberFormat="0" applyBorder="0" applyAlignment="0" applyProtection="0"/>
    <xf numFmtId="38" fontId="22" fillId="62" borderId="0" applyNumberFormat="0" applyBorder="0" applyAlignment="0" applyProtection="0"/>
    <xf numFmtId="0" fontId="59" fillId="0" borderId="0" applyNumberFormat="0" applyFill="0" applyBorder="0" applyAlignment="0" applyProtection="0"/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1" applyNumberFormat="0" applyAlignment="0" applyProtection="0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0" fillId="0" borderId="16">
      <alignment horizontal="left" vertical="center"/>
    </xf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7" fillId="0" borderId="19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71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1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21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80" fontId="24" fillId="0" borderId="0">
      <protection locked="0"/>
    </xf>
    <xf numFmtId="180" fontId="24" fillId="0" borderId="0">
      <protection locked="0"/>
    </xf>
    <xf numFmtId="180" fontId="24" fillId="0" borderId="0">
      <protection locked="0"/>
    </xf>
    <xf numFmtId="180" fontId="24" fillId="0" borderId="0">
      <protection locked="0"/>
    </xf>
    <xf numFmtId="0" fontId="72" fillId="0" borderId="23" applyNumberFormat="0" applyFill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37" borderId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10" fontId="22" fillId="63" borderId="2" applyNumberFormat="0" applyBorder="0" applyAlignment="0" applyProtection="0"/>
    <xf numFmtId="0" fontId="77" fillId="50" borderId="13" applyNumberFormat="0" applyAlignment="0" applyProtection="0"/>
    <xf numFmtId="0" fontId="15" fillId="9" borderId="4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15" fillId="9" borderId="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15" fillId="9" borderId="4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15" fillId="9" borderId="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15" fillId="9" borderId="4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15" fillId="9" borderId="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15" fillId="9" borderId="4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15" fillId="9" borderId="4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15" fillId="9" borderId="4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15" fillId="9" borderId="4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15" fillId="9" borderId="4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15" fillId="9" borderId="4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15" fillId="9" borderId="4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15" fillId="9" borderId="4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15" fillId="9" borderId="4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15" fillId="9" borderId="4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78" fillId="50" borderId="13" applyNumberFormat="0" applyAlignment="0" applyProtection="0"/>
    <xf numFmtId="0" fontId="15" fillId="9" borderId="4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15" fillId="9" borderId="4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15" fillId="9" borderId="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15" fillId="9" borderId="4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8" fillId="50" borderId="14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8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77" fillId="50" borderId="13" applyNumberFormat="0" applyAlignment="0" applyProtection="0"/>
    <xf numFmtId="0" fontId="15" fillId="9" borderId="4" applyNumberFormat="0" applyAlignment="0" applyProtection="0"/>
    <xf numFmtId="0" fontId="77" fillId="50" borderId="13" applyNumberFormat="0" applyAlignment="0" applyProtection="0"/>
    <xf numFmtId="38" fontId="79" fillId="0" borderId="0"/>
    <xf numFmtId="38" fontId="80" fillId="0" borderId="0"/>
    <xf numFmtId="38" fontId="81" fillId="0" borderId="0"/>
    <xf numFmtId="38" fontId="82" fillId="0" borderId="0"/>
    <xf numFmtId="0" fontId="83" fillId="0" borderId="0"/>
    <xf numFmtId="0" fontId="83" fillId="0" borderId="0"/>
    <xf numFmtId="0" fontId="84" fillId="0" borderId="24" applyNumberFormat="0" applyFill="0" applyAlignment="0" applyProtection="0"/>
    <xf numFmtId="0" fontId="18" fillId="0" borderId="6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5" fillId="0" borderId="24" applyNumberFormat="0" applyFill="0" applyAlignment="0" applyProtection="0"/>
    <xf numFmtId="0" fontId="84" fillId="0" borderId="24" applyNumberFormat="0" applyFill="0" applyAlignment="0" applyProtection="0"/>
    <xf numFmtId="0" fontId="86" fillId="64" borderId="0" applyNumberFormat="0" applyBorder="0" applyAlignment="0" applyProtection="0"/>
    <xf numFmtId="0" fontId="27" fillId="8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7" fillId="64" borderId="0" applyNumberFormat="0" applyBorder="0" applyAlignment="0" applyProtection="0"/>
    <xf numFmtId="0" fontId="86" fillId="64" borderId="0" applyNumberFormat="0" applyBorder="0" applyAlignment="0" applyProtection="0"/>
    <xf numFmtId="37" fontId="88" fillId="0" borderId="0"/>
    <xf numFmtId="181" fontId="89" fillId="0" borderId="0"/>
    <xf numFmtId="182" fontId="24" fillId="0" borderId="0"/>
    <xf numFmtId="181" fontId="89" fillId="0" borderId="0"/>
    <xf numFmtId="183" fontId="90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4" fillId="0" borderId="0"/>
    <xf numFmtId="0" fontId="2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45" fillId="0" borderId="0"/>
    <xf numFmtId="0" fontId="1" fillId="0" borderId="0"/>
    <xf numFmtId="0" fontId="1" fillId="0" borderId="0"/>
    <xf numFmtId="184" fontId="91" fillId="0" borderId="0"/>
    <xf numFmtId="184" fontId="9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>
      <alignment vertical="top"/>
    </xf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85" fontId="24" fillId="0" borderId="0"/>
    <xf numFmtId="185" fontId="24" fillId="0" borderId="0"/>
    <xf numFmtId="185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24" fillId="0" borderId="0"/>
    <xf numFmtId="185" fontId="24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185" fontId="24" fillId="0" borderId="0"/>
    <xf numFmtId="185" fontId="24" fillId="0" borderId="0"/>
    <xf numFmtId="0" fontId="24" fillId="0" borderId="0"/>
    <xf numFmtId="185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5" fillId="0" borderId="0"/>
    <xf numFmtId="0" fontId="24" fillId="0" borderId="0"/>
    <xf numFmtId="0" fontId="4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5" fillId="0" borderId="0"/>
    <xf numFmtId="0" fontId="24" fillId="0" borderId="0"/>
    <xf numFmtId="0" fontId="45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1" fillId="0" borderId="0"/>
    <xf numFmtId="0" fontId="24" fillId="0" borderId="0"/>
    <xf numFmtId="0" fontId="24" fillId="0" borderId="0"/>
    <xf numFmtId="0" fontId="92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185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85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85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37" fontId="93" fillId="0" borderId="0"/>
    <xf numFmtId="37" fontId="93" fillId="0" borderId="0"/>
    <xf numFmtId="0" fontId="24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9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8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94" fillId="0" borderId="0"/>
    <xf numFmtId="0" fontId="9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2" fillId="65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8" applyNumberFormat="0" applyFont="0" applyAlignment="0" applyProtection="0"/>
    <xf numFmtId="0" fontId="44" fillId="12" borderId="8" applyNumberFormat="0" applyFont="0" applyAlignment="0" applyProtection="0"/>
    <xf numFmtId="0" fontId="24" fillId="66" borderId="25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5" applyNumberFormat="0" applyFont="0" applyAlignment="0" applyProtection="0"/>
    <xf numFmtId="0" fontId="24" fillId="66" borderId="25" applyNumberFormat="0" applyFont="0" applyAlignment="0" applyProtection="0"/>
    <xf numFmtId="0" fontId="24" fillId="66" borderId="26" applyNumberFormat="0" applyFont="0" applyAlignment="0" applyProtection="0"/>
    <xf numFmtId="0" fontId="24" fillId="66" borderId="25" applyNumberFormat="0" applyFont="0" applyAlignment="0" applyProtection="0"/>
    <xf numFmtId="0" fontId="24" fillId="66" borderId="26" applyNumberFormat="0" applyFont="0" applyAlignment="0" applyProtection="0"/>
    <xf numFmtId="0" fontId="24" fillId="66" borderId="25" applyNumberFormat="0" applyFont="0" applyAlignment="0" applyProtection="0"/>
    <xf numFmtId="0" fontId="24" fillId="66" borderId="25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5" applyNumberFormat="0" applyFont="0" applyAlignment="0" applyProtection="0"/>
    <xf numFmtId="0" fontId="24" fillId="66" borderId="26" applyNumberFormat="0" applyFont="0" applyAlignment="0" applyProtection="0"/>
    <xf numFmtId="0" fontId="24" fillId="66" borderId="25" applyNumberFormat="0" applyFont="0" applyAlignment="0" applyProtection="0"/>
    <xf numFmtId="0" fontId="24" fillId="66" borderId="25" applyNumberFormat="0" applyFont="0" applyAlignment="0" applyProtection="0"/>
    <xf numFmtId="0" fontId="24" fillId="66" borderId="25" applyNumberFormat="0" applyFont="0" applyAlignment="0" applyProtection="0"/>
    <xf numFmtId="0" fontId="24" fillId="66" borderId="25" applyNumberFormat="0" applyFont="0" applyAlignment="0" applyProtection="0"/>
    <xf numFmtId="0" fontId="24" fillId="66" borderId="25" applyNumberFormat="0" applyFont="0" applyAlignment="0" applyProtection="0"/>
    <xf numFmtId="0" fontId="44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0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44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44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44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44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44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44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44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44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44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44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5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24" fillId="66" borderId="25" applyNumberFormat="0" applyFont="0" applyAlignment="0" applyProtection="0"/>
    <xf numFmtId="0" fontId="24" fillId="66" borderId="26" applyNumberFormat="0" applyFont="0" applyAlignment="0" applyProtection="0"/>
    <xf numFmtId="0" fontId="24" fillId="66" borderId="25" applyNumberFormat="0" applyFont="0" applyAlignment="0" applyProtection="0"/>
    <xf numFmtId="0" fontId="24" fillId="66" borderId="26" applyNumberFormat="0" applyFont="0" applyAlignment="0" applyProtection="0"/>
    <xf numFmtId="0" fontId="24" fillId="66" borderId="25" applyNumberFormat="0" applyFont="0" applyAlignment="0" applyProtection="0"/>
    <xf numFmtId="0" fontId="24" fillId="66" borderId="25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5" applyNumberFormat="0" applyFont="0" applyAlignment="0" applyProtection="0"/>
    <xf numFmtId="0" fontId="1" fillId="12" borderId="8" applyNumberFormat="0" applyFont="0" applyAlignment="0" applyProtection="0"/>
    <xf numFmtId="0" fontId="24" fillId="66" borderId="25" applyNumberFormat="0" applyFont="0" applyAlignment="0" applyProtection="0"/>
    <xf numFmtId="0" fontId="24" fillId="66" borderId="26" applyNumberFormat="0" applyFont="0" applyAlignment="0" applyProtection="0"/>
    <xf numFmtId="0" fontId="24" fillId="66" borderId="25" applyNumberFormat="0" applyFont="0" applyAlignment="0" applyProtection="0"/>
    <xf numFmtId="0" fontId="24" fillId="66" borderId="25" applyNumberFormat="0" applyFont="0" applyAlignment="0" applyProtection="0"/>
    <xf numFmtId="0" fontId="24" fillId="66" borderId="25" applyNumberFormat="0" applyFont="0" applyAlignment="0" applyProtection="0"/>
    <xf numFmtId="0" fontId="24" fillId="66" borderId="25" applyNumberFormat="0" applyFont="0" applyAlignment="0" applyProtection="0"/>
    <xf numFmtId="0" fontId="44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44" fillId="12" borderId="8" applyNumberFormat="0" applyFont="0" applyAlignment="0" applyProtection="0"/>
    <xf numFmtId="0" fontId="24" fillId="66" borderId="25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5" applyNumberFormat="0" applyFont="0" applyAlignment="0" applyProtection="0"/>
    <xf numFmtId="0" fontId="24" fillId="66" borderId="25" applyNumberFormat="0" applyFont="0" applyAlignment="0" applyProtection="0"/>
    <xf numFmtId="0" fontId="24" fillId="66" borderId="26" applyNumberFormat="0" applyFont="0" applyAlignment="0" applyProtection="0"/>
    <xf numFmtId="0" fontId="24" fillId="66" borderId="25" applyNumberFormat="0" applyFont="0" applyAlignment="0" applyProtection="0"/>
    <xf numFmtId="0" fontId="24" fillId="66" borderId="26" applyNumberFormat="0" applyFont="0" applyAlignment="0" applyProtection="0"/>
    <xf numFmtId="0" fontId="24" fillId="66" borderId="25" applyNumberFormat="0" applyFont="0" applyAlignment="0" applyProtection="0"/>
    <xf numFmtId="0" fontId="24" fillId="66" borderId="25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5" applyNumberFormat="0" applyFont="0" applyAlignment="0" applyProtection="0"/>
    <xf numFmtId="0" fontId="24" fillId="66" borderId="26" applyNumberFormat="0" applyFont="0" applyAlignment="0" applyProtection="0"/>
    <xf numFmtId="0" fontId="24" fillId="66" borderId="25" applyNumberFormat="0" applyFont="0" applyAlignment="0" applyProtection="0"/>
    <xf numFmtId="0" fontId="24" fillId="66" borderId="25" applyNumberFormat="0" applyFont="0" applyAlignment="0" applyProtection="0"/>
    <xf numFmtId="0" fontId="24" fillId="66" borderId="25" applyNumberFormat="0" applyFont="0" applyAlignment="0" applyProtection="0"/>
    <xf numFmtId="0" fontId="24" fillId="66" borderId="25" applyNumberFormat="0" applyFont="0" applyAlignment="0" applyProtection="0"/>
    <xf numFmtId="0" fontId="24" fillId="66" borderId="25" applyNumberFormat="0" applyFont="0" applyAlignment="0" applyProtection="0"/>
    <xf numFmtId="0" fontId="44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24" fillId="66" borderId="26" applyNumberFormat="0" applyFont="0" applyAlignment="0" applyProtection="0"/>
    <xf numFmtId="0" fontId="95" fillId="43" borderId="27" applyNumberFormat="0" applyAlignment="0" applyProtection="0"/>
    <xf numFmtId="0" fontId="16" fillId="10" borderId="5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16" fillId="10" borderId="5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5" fillId="43" borderId="27" applyNumberFormat="0" applyAlignment="0" applyProtection="0"/>
    <xf numFmtId="0" fontId="96" fillId="43" borderId="27" applyNumberFormat="0" applyAlignment="0" applyProtection="0"/>
    <xf numFmtId="0" fontId="95" fillId="47" borderId="27" applyNumberFormat="0" applyAlignment="0" applyProtection="0"/>
    <xf numFmtId="0" fontId="95" fillId="47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5" fillId="47" borderId="27" applyNumberFormat="0" applyAlignment="0" applyProtection="0"/>
    <xf numFmtId="0" fontId="95" fillId="47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5" fillId="47" borderId="27" applyNumberFormat="0" applyAlignment="0" applyProtection="0"/>
    <xf numFmtId="0" fontId="95" fillId="47" borderId="27" applyNumberFormat="0" applyAlignment="0" applyProtection="0"/>
    <xf numFmtId="0" fontId="96" fillId="43" borderId="27" applyNumberFormat="0" applyAlignment="0" applyProtection="0"/>
    <xf numFmtId="0" fontId="95" fillId="47" borderId="27" applyNumberFormat="0" applyAlignment="0" applyProtection="0"/>
    <xf numFmtId="0" fontId="95" fillId="47" borderId="27" applyNumberFormat="0" applyAlignment="0" applyProtection="0"/>
    <xf numFmtId="0" fontId="95" fillId="47" borderId="27" applyNumberFormat="0" applyAlignment="0" applyProtection="0"/>
    <xf numFmtId="0" fontId="95" fillId="47" borderId="27" applyNumberFormat="0" applyAlignment="0" applyProtection="0"/>
    <xf numFmtId="0" fontId="95" fillId="47" borderId="27" applyNumberFormat="0" applyAlignment="0" applyProtection="0"/>
    <xf numFmtId="0" fontId="95" fillId="47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6" fillId="43" borderId="27" applyNumberFormat="0" applyAlignment="0" applyProtection="0"/>
    <xf numFmtId="0" fontId="95" fillId="47" borderId="27" applyNumberFormat="0" applyAlignment="0" applyProtection="0"/>
    <xf numFmtId="0" fontId="95" fillId="47" borderId="27" applyNumberFormat="0" applyAlignment="0" applyProtection="0"/>
    <xf numFmtId="0" fontId="95" fillId="47" borderId="27" applyNumberFormat="0" applyAlignment="0" applyProtection="0"/>
    <xf numFmtId="0" fontId="95" fillId="47" borderId="27" applyNumberFormat="0" applyAlignment="0" applyProtection="0"/>
    <xf numFmtId="0" fontId="95" fillId="47" borderId="27" applyNumberFormat="0" applyAlignment="0" applyProtection="0"/>
    <xf numFmtId="0" fontId="95" fillId="47" borderId="27" applyNumberFormat="0" applyAlignment="0" applyProtection="0"/>
    <xf numFmtId="0" fontId="95" fillId="43" borderId="27" applyNumberFormat="0" applyAlignment="0" applyProtection="0"/>
    <xf numFmtId="0" fontId="95" fillId="47" borderId="27" applyNumberFormat="0" applyAlignment="0" applyProtection="0"/>
    <xf numFmtId="40" fontId="23" fillId="65" borderId="0">
      <alignment horizontal="right"/>
    </xf>
    <xf numFmtId="0" fontId="97" fillId="61" borderId="0">
      <alignment horizontal="center"/>
    </xf>
    <xf numFmtId="0" fontId="37" fillId="67" borderId="0"/>
    <xf numFmtId="0" fontId="98" fillId="65" borderId="0" applyBorder="0">
      <alignment horizontal="centerContinuous"/>
    </xf>
    <xf numFmtId="0" fontId="99" fillId="67" borderId="0" applyBorder="0">
      <alignment horizontal="centerContinuous"/>
    </xf>
    <xf numFmtId="0" fontId="24" fillId="68" borderId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186" fontId="100" fillId="0" borderId="28"/>
    <xf numFmtId="186" fontId="100" fillId="0" borderId="28"/>
    <xf numFmtId="186" fontId="100" fillId="0" borderId="28"/>
    <xf numFmtId="186" fontId="100" fillId="0" borderId="28"/>
    <xf numFmtId="186" fontId="100" fillId="0" borderId="28"/>
    <xf numFmtId="186" fontId="100" fillId="0" borderId="28"/>
    <xf numFmtId="186" fontId="100" fillId="0" borderId="28"/>
    <xf numFmtId="186" fontId="100" fillId="0" borderId="28"/>
    <xf numFmtId="186" fontId="100" fillId="0" borderId="28"/>
    <xf numFmtId="186" fontId="100" fillId="0" borderId="28"/>
    <xf numFmtId="186" fontId="100" fillId="0" borderId="28"/>
    <xf numFmtId="186" fontId="100" fillId="0" borderId="28"/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0" fontId="101" fillId="0" borderId="10">
      <alignment horizontal="center"/>
    </xf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0" fontId="45" fillId="69" borderId="0" applyNumberFormat="0" applyFont="0" applyBorder="0" applyAlignment="0" applyProtection="0"/>
    <xf numFmtId="0" fontId="45" fillId="69" borderId="0" applyNumberFormat="0" applyFon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02" fillId="0" borderId="0"/>
    <xf numFmtId="0" fontId="102" fillId="0" borderId="0"/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22" fillId="0" borderId="0" applyNumberFormat="0" applyFill="0" applyBorder="0">
      <alignment vertical="top"/>
      <protection locked="0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80" fontId="24" fillId="0" borderId="29">
      <protection locked="0"/>
    </xf>
    <xf numFmtId="180" fontId="24" fillId="0" borderId="29">
      <protection locked="0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180" fontId="24" fillId="0" borderId="29">
      <protection locked="0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180" fontId="24" fillId="0" borderId="29">
      <protection locked="0"/>
    </xf>
    <xf numFmtId="180" fontId="24" fillId="0" borderId="29">
      <protection locked="0"/>
    </xf>
    <xf numFmtId="0" fontId="47" fillId="0" borderId="31" applyNumberFormat="0" applyFon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47" fillId="0" borderId="31" applyNumberFormat="0" applyFont="0" applyFill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105" fillId="0" borderId="30" applyNumberFormat="0" applyFill="0" applyAlignment="0" applyProtection="0"/>
    <xf numFmtId="180" fontId="24" fillId="0" borderId="29">
      <protection locked="0"/>
    </xf>
    <xf numFmtId="180" fontId="24" fillId="0" borderId="29">
      <protection locked="0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180" fontId="24" fillId="0" borderId="29">
      <protection locked="0"/>
    </xf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6" fillId="0" borderId="30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106" fillId="0" borderId="30" applyNumberFormat="0" applyFill="0" applyAlignment="0" applyProtection="0"/>
    <xf numFmtId="0" fontId="95" fillId="0" borderId="32" applyNumberFormat="0" applyFill="0" applyAlignment="0" applyProtection="0"/>
    <xf numFmtId="0" fontId="106" fillId="0" borderId="30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106" fillId="0" borderId="30" applyNumberFormat="0" applyFill="0" applyAlignment="0" applyProtection="0"/>
    <xf numFmtId="0" fontId="95" fillId="0" borderId="32" applyNumberFormat="0" applyFill="0" applyAlignment="0" applyProtection="0"/>
    <xf numFmtId="0" fontId="106" fillId="0" borderId="30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84" fontId="107" fillId="0" borderId="0"/>
    <xf numFmtId="37" fontId="22" fillId="38" borderId="0" applyNumberFormat="0" applyBorder="0" applyAlignment="0" applyProtection="0"/>
    <xf numFmtId="37" fontId="22" fillId="0" borderId="0"/>
    <xf numFmtId="37" fontId="22" fillId="0" borderId="0"/>
    <xf numFmtId="37" fontId="22" fillId="0" borderId="0"/>
    <xf numFmtId="37" fontId="22" fillId="0" borderId="0"/>
    <xf numFmtId="37" fontId="22" fillId="0" borderId="0"/>
    <xf numFmtId="37" fontId="22" fillId="0" borderId="0"/>
    <xf numFmtId="37" fontId="22" fillId="0" borderId="0"/>
    <xf numFmtId="37" fontId="22" fillId="0" borderId="0"/>
    <xf numFmtId="37" fontId="22" fillId="0" borderId="0"/>
    <xf numFmtId="37" fontId="22" fillId="0" borderId="0"/>
    <xf numFmtId="37" fontId="22" fillId="0" borderId="0"/>
    <xf numFmtId="37" fontId="22" fillId="0" borderId="0"/>
    <xf numFmtId="37" fontId="22" fillId="0" borderId="0"/>
    <xf numFmtId="37" fontId="22" fillId="0" borderId="0"/>
    <xf numFmtId="37" fontId="22" fillId="0" borderId="0"/>
    <xf numFmtId="37" fontId="22" fillId="0" borderId="0"/>
    <xf numFmtId="37" fontId="22" fillId="0" borderId="0"/>
    <xf numFmtId="37" fontId="22" fillId="0" borderId="0"/>
    <xf numFmtId="37" fontId="22" fillId="0" borderId="0"/>
    <xf numFmtId="3" fontId="108" fillId="0" borderId="23" applyProtection="0"/>
    <xf numFmtId="0" fontId="109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/>
    <xf numFmtId="0" fontId="112" fillId="0" borderId="0"/>
    <xf numFmtId="167" fontId="112" fillId="0" borderId="0" applyFont="0" applyFill="0" applyBorder="0" applyAlignment="0" applyProtection="0"/>
    <xf numFmtId="167" fontId="112" fillId="0" borderId="0" applyFont="0" applyFill="0" applyBorder="0" applyAlignment="0" applyProtection="0"/>
    <xf numFmtId="167" fontId="112" fillId="0" borderId="0" applyFont="0" applyFill="0" applyBorder="0" applyAlignment="0" applyProtection="0"/>
    <xf numFmtId="0" fontId="112" fillId="0" borderId="0"/>
    <xf numFmtId="0" fontId="1" fillId="0" borderId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236">
    <xf numFmtId="0" fontId="0" fillId="0" borderId="0" xfId="0"/>
    <xf numFmtId="10" fontId="5" fillId="0" borderId="0" xfId="2" applyNumberFormat="1" applyFont="1" applyProtection="1">
      <protection locked="0"/>
    </xf>
    <xf numFmtId="10" fontId="5" fillId="0" borderId="0" xfId="2" applyNumberFormat="1" applyFont="1" applyFill="1"/>
    <xf numFmtId="10" fontId="5" fillId="0" borderId="0" xfId="2" applyNumberFormat="1" applyFont="1" applyFill="1" applyProtection="1">
      <protection locked="0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168" fontId="0" fillId="0" borderId="0" xfId="1" applyNumberFormat="1" applyFont="1"/>
    <xf numFmtId="0" fontId="0" fillId="0" borderId="3" xfId="0" applyBorder="1"/>
    <xf numFmtId="0" fontId="0" fillId="0" borderId="2" xfId="0" applyBorder="1"/>
    <xf numFmtId="0" fontId="0" fillId="0" borderId="0" xfId="0" applyAlignment="1">
      <alignment horizontal="center"/>
    </xf>
    <xf numFmtId="0" fontId="2" fillId="0" borderId="0" xfId="0" applyFont="1"/>
    <xf numFmtId="0" fontId="7" fillId="0" borderId="0" xfId="0" applyFont="1" applyAlignment="1">
      <alignment vertical="center" wrapText="1"/>
    </xf>
    <xf numFmtId="9" fontId="0" fillId="0" borderId="2" xfId="0" applyNumberFormat="1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2" xfId="0" applyBorder="1" applyAlignment="1">
      <alignment horizontal="left" vertical="top"/>
    </xf>
    <xf numFmtId="168" fontId="0" fillId="0" borderId="0" xfId="1" applyNumberFormat="1" applyFont="1" applyAlignment="1"/>
    <xf numFmtId="10" fontId="0" fillId="0" borderId="2" xfId="2" applyNumberFormat="1" applyFont="1" applyFill="1" applyBorder="1" applyAlignment="1">
      <alignment horizontal="left" vertical="top"/>
    </xf>
    <xf numFmtId="171" fontId="0" fillId="0" borderId="2" xfId="0" applyNumberFormat="1" applyBorder="1" applyAlignment="1">
      <alignment vertical="top"/>
    </xf>
    <xf numFmtId="10" fontId="0" fillId="0" borderId="2" xfId="0" applyNumberFormat="1" applyBorder="1" applyAlignment="1">
      <alignment vertical="top"/>
    </xf>
    <xf numFmtId="0" fontId="2" fillId="5" borderId="0" xfId="0" quotePrefix="1" applyFont="1" applyFill="1"/>
    <xf numFmtId="0" fontId="0" fillId="0" borderId="0" xfId="0" quotePrefix="1"/>
    <xf numFmtId="9" fontId="2" fillId="0" borderId="0" xfId="2" applyFont="1" applyFill="1"/>
    <xf numFmtId="9" fontId="0" fillId="0" borderId="0" xfId="2" applyFont="1" applyFill="1"/>
    <xf numFmtId="9" fontId="0" fillId="5" borderId="0" xfId="2" applyFont="1" applyFill="1"/>
    <xf numFmtId="0" fontId="2" fillId="5" borderId="0" xfId="0" applyFont="1" applyFill="1"/>
    <xf numFmtId="171" fontId="0" fillId="0" borderId="2" xfId="2" applyNumberFormat="1" applyFont="1" applyFill="1" applyBorder="1" applyAlignment="1">
      <alignment horizontal="left" vertical="top"/>
    </xf>
    <xf numFmtId="0" fontId="0" fillId="0" borderId="0" xfId="0" quotePrefix="1" applyAlignment="1">
      <alignment wrapText="1"/>
    </xf>
    <xf numFmtId="0" fontId="0" fillId="2" borderId="0" xfId="0" applyFill="1"/>
    <xf numFmtId="0" fontId="2" fillId="2" borderId="0" xfId="0" applyFont="1" applyFill="1"/>
    <xf numFmtId="169" fontId="0" fillId="0" borderId="0" xfId="0" quotePrefix="1" applyNumberFormat="1"/>
    <xf numFmtId="169" fontId="0" fillId="0" borderId="0" xfId="0" applyNumberFormat="1"/>
    <xf numFmtId="9" fontId="0" fillId="0" borderId="2" xfId="0" applyNumberFormat="1" applyBorder="1"/>
    <xf numFmtId="0" fontId="2" fillId="0" borderId="2" xfId="0" applyFont="1" applyBorder="1" applyAlignment="1">
      <alignment horizontal="right"/>
    </xf>
    <xf numFmtId="168" fontId="0" fillId="0" borderId="0" xfId="1" applyNumberFormat="1" applyFont="1" applyFill="1" applyAlignment="1"/>
    <xf numFmtId="168" fontId="0" fillId="0" borderId="0" xfId="1" applyNumberFormat="1" applyFont="1" applyFill="1"/>
    <xf numFmtId="0" fontId="0" fillId="3" borderId="0" xfId="0" applyFill="1" applyAlignment="1">
      <alignment wrapText="1"/>
    </xf>
    <xf numFmtId="0" fontId="113" fillId="0" borderId="0" xfId="0" applyFont="1" applyAlignment="1">
      <alignment horizontal="center"/>
    </xf>
    <xf numFmtId="0" fontId="5" fillId="0" borderId="0" xfId="0" applyFont="1"/>
    <xf numFmtId="170" fontId="5" fillId="0" borderId="0" xfId="1" applyNumberFormat="1" applyFont="1" applyAlignment="1">
      <alignment vertical="top"/>
    </xf>
    <xf numFmtId="0" fontId="5" fillId="0" borderId="0" xfId="6" applyFont="1" applyAlignment="1">
      <alignment horizontal="left" vertical="top"/>
    </xf>
    <xf numFmtId="170" fontId="5" fillId="0" borderId="0" xfId="1" applyNumberFormat="1" applyFont="1" applyAlignment="1">
      <alignment horizontal="left" vertical="top"/>
    </xf>
    <xf numFmtId="0" fontId="5" fillId="0" borderId="0" xfId="6" applyFont="1" applyAlignment="1">
      <alignment horizontal="left" vertical="top" indent="1"/>
    </xf>
    <xf numFmtId="170" fontId="5" fillId="0" borderId="0" xfId="1" applyNumberFormat="1" applyFont="1" applyAlignment="1">
      <alignment horizontal="left"/>
    </xf>
    <xf numFmtId="0" fontId="5" fillId="0" borderId="0" xfId="6" applyFont="1" applyAlignment="1">
      <alignment vertical="top"/>
    </xf>
    <xf numFmtId="0" fontId="5" fillId="0" borderId="0" xfId="0" applyFont="1" applyAlignment="1">
      <alignment horizontal="left" inden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1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3" fillId="0" borderId="1" xfId="0" applyFont="1" applyBorder="1" applyAlignment="1">
      <alignment horizontal="center" vertical="center"/>
    </xf>
    <xf numFmtId="0" fontId="12" fillId="4" borderId="2" xfId="0" applyFont="1" applyFill="1" applyBorder="1" applyAlignment="1">
      <alignment vertical="center" wrapText="1"/>
    </xf>
    <xf numFmtId="0" fontId="2" fillId="4" borderId="2" xfId="0" applyFont="1" applyFill="1" applyBorder="1" applyAlignment="1">
      <alignment horizontal="center" vertical="center" wrapText="1"/>
    </xf>
    <xf numFmtId="9" fontId="0" fillId="0" borderId="0" xfId="2" quotePrefix="1" applyFont="1"/>
    <xf numFmtId="9" fontId="0" fillId="0" borderId="0" xfId="2" applyFont="1"/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horizontal="right"/>
    </xf>
    <xf numFmtId="10" fontId="0" fillId="4" borderId="0" xfId="2" applyNumberFormat="1" applyFont="1" applyFill="1"/>
    <xf numFmtId="0" fontId="2" fillId="0" borderId="2" xfId="0" applyFont="1" applyBorder="1" applyAlignment="1">
      <alignment horizontal="center" vertical="center"/>
    </xf>
    <xf numFmtId="168" fontId="0" fillId="0" borderId="0" xfId="0" applyNumberFormat="1"/>
    <xf numFmtId="0" fontId="0" fillId="0" borderId="0" xfId="0" applyAlignment="1">
      <alignment vertical="top" wrapText="1"/>
    </xf>
    <xf numFmtId="0" fontId="0" fillId="0" borderId="34" xfId="0" applyBorder="1" applyAlignment="1">
      <alignment vertical="top"/>
    </xf>
    <xf numFmtId="171" fontId="0" fillId="0" borderId="33" xfId="2" applyNumberFormat="1" applyFont="1" applyFill="1" applyBorder="1" applyAlignment="1">
      <alignment horizontal="left" vertical="top"/>
    </xf>
    <xf numFmtId="10" fontId="0" fillId="0" borderId="33" xfId="2" applyNumberFormat="1" applyFont="1" applyFill="1" applyBorder="1" applyAlignment="1">
      <alignment horizontal="left" vertical="top"/>
    </xf>
    <xf numFmtId="0" fontId="2" fillId="0" borderId="36" xfId="0" applyFont="1" applyBorder="1" applyAlignment="1">
      <alignment horizontal="center" vertical="center" wrapText="1"/>
    </xf>
    <xf numFmtId="0" fontId="0" fillId="0" borderId="37" xfId="0" applyBorder="1" applyAlignment="1">
      <alignment vertical="top"/>
    </xf>
    <xf numFmtId="0" fontId="0" fillId="0" borderId="38" xfId="0" applyBorder="1" applyAlignment="1">
      <alignment horizontal="left" vertical="top"/>
    </xf>
    <xf numFmtId="10" fontId="0" fillId="0" borderId="38" xfId="2" applyNumberFormat="1" applyFont="1" applyFill="1" applyBorder="1" applyAlignment="1">
      <alignment horizontal="left" vertical="top"/>
    </xf>
    <xf numFmtId="10" fontId="0" fillId="0" borderId="39" xfId="2" applyNumberFormat="1" applyFont="1" applyFill="1" applyBorder="1" applyAlignment="1">
      <alignment horizontal="left" vertical="top"/>
    </xf>
    <xf numFmtId="0" fontId="2" fillId="0" borderId="35" xfId="0" applyFont="1" applyBorder="1" applyAlignment="1">
      <alignment vertical="center" wrapText="1"/>
    </xf>
    <xf numFmtId="0" fontId="0" fillId="0" borderId="2" xfId="0" applyBorder="1" applyAlignment="1">
      <alignment horizontal="left"/>
    </xf>
    <xf numFmtId="0" fontId="2" fillId="0" borderId="40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35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right"/>
    </xf>
    <xf numFmtId="0" fontId="2" fillId="4" borderId="3" xfId="0" applyFont="1" applyFill="1" applyBorder="1" applyAlignment="1">
      <alignment horizontal="right" wrapText="1"/>
    </xf>
    <xf numFmtId="0" fontId="2" fillId="0" borderId="0" xfId="0" quotePrefix="1" applyFont="1"/>
    <xf numFmtId="0" fontId="0" fillId="4" borderId="0" xfId="0" applyFill="1"/>
    <xf numFmtId="0" fontId="2" fillId="0" borderId="0" xfId="0" applyFont="1" applyAlignment="1">
      <alignment horizontal="right" wrapText="1"/>
    </xf>
    <xf numFmtId="10" fontId="0" fillId="0" borderId="0" xfId="2" applyNumberFormat="1" applyFont="1" applyFill="1" applyBorder="1"/>
    <xf numFmtId="0" fontId="113" fillId="0" borderId="1" xfId="0" applyFont="1" applyBorder="1" applyAlignment="1">
      <alignment vertical="center"/>
    </xf>
    <xf numFmtId="0" fontId="0" fillId="0" borderId="2" xfId="0" applyBorder="1" applyAlignment="1">
      <alignment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2" fillId="4" borderId="34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0" fontId="2" fillId="0" borderId="35" xfId="2" applyNumberFormat="1" applyFont="1" applyFill="1" applyBorder="1" applyAlignment="1">
      <alignment horizontal="center" vertical="center"/>
    </xf>
    <xf numFmtId="0" fontId="114" fillId="0" borderId="0" xfId="0" applyFont="1"/>
    <xf numFmtId="0" fontId="115" fillId="0" borderId="0" xfId="0" applyFont="1"/>
    <xf numFmtId="0" fontId="116" fillId="0" borderId="0" xfId="0" applyFont="1"/>
    <xf numFmtId="0" fontId="114" fillId="0" borderId="0" xfId="0" applyFont="1" applyAlignment="1">
      <alignment vertical="center"/>
    </xf>
    <xf numFmtId="0" fontId="117" fillId="0" borderId="0" xfId="0" applyFont="1" applyAlignment="1">
      <alignment wrapText="1"/>
    </xf>
    <xf numFmtId="0" fontId="2" fillId="70" borderId="2" xfId="0" applyFont="1" applyFill="1" applyBorder="1" applyAlignment="1">
      <alignment horizontal="center" vertical="center" wrapText="1"/>
    </xf>
    <xf numFmtId="0" fontId="12" fillId="70" borderId="2" xfId="0" applyFont="1" applyFill="1" applyBorder="1" applyAlignment="1">
      <alignment vertical="center" wrapText="1"/>
    </xf>
    <xf numFmtId="0" fontId="2" fillId="70" borderId="2" xfId="0" applyFont="1" applyFill="1" applyBorder="1"/>
    <xf numFmtId="0" fontId="2" fillId="70" borderId="2" xfId="0" applyFont="1" applyFill="1" applyBorder="1" applyAlignment="1">
      <alignment wrapText="1"/>
    </xf>
    <xf numFmtId="10" fontId="0" fillId="0" borderId="3" xfId="2" applyNumberFormat="1" applyFont="1" applyBorder="1"/>
    <xf numFmtId="10" fontId="1" fillId="0" borderId="3" xfId="2" applyNumberFormat="1" applyFont="1" applyFill="1" applyBorder="1"/>
    <xf numFmtId="10" fontId="5" fillId="0" borderId="3" xfId="2" applyNumberFormat="1" applyFont="1" applyFill="1" applyBorder="1"/>
    <xf numFmtId="10" fontId="5" fillId="0" borderId="3" xfId="2" applyNumberFormat="1" applyFont="1" applyFill="1" applyBorder="1" applyAlignment="1">
      <alignment horizontal="right"/>
    </xf>
    <xf numFmtId="10" fontId="5" fillId="0" borderId="3" xfId="2" applyNumberFormat="1" applyFont="1" applyFill="1" applyBorder="1" applyProtection="1">
      <protection locked="0"/>
    </xf>
    <xf numFmtId="10" fontId="0" fillId="0" borderId="3" xfId="2" applyNumberFormat="1" applyFont="1" applyFill="1" applyBorder="1"/>
    <xf numFmtId="168" fontId="0" fillId="0" borderId="3" xfId="1" applyNumberFormat="1" applyFont="1" applyBorder="1"/>
    <xf numFmtId="0" fontId="0" fillId="5" borderId="2" xfId="0" applyFill="1" applyBorder="1" applyAlignment="1">
      <alignment vertical="top"/>
    </xf>
    <xf numFmtId="0" fontId="113" fillId="0" borderId="0" xfId="0" applyFont="1" applyAlignment="1">
      <alignment horizontal="left"/>
    </xf>
    <xf numFmtId="0" fontId="113" fillId="0" borderId="41" xfId="0" applyFont="1" applyBorder="1" applyAlignment="1">
      <alignment horizontal="center"/>
    </xf>
    <xf numFmtId="0" fontId="113" fillId="0" borderId="3" xfId="0" applyFont="1" applyBorder="1" applyAlignment="1">
      <alignment horizontal="center"/>
    </xf>
    <xf numFmtId="168" fontId="0" fillId="0" borderId="41" xfId="1" applyNumberFormat="1" applyFont="1" applyBorder="1"/>
    <xf numFmtId="168" fontId="0" fillId="0" borderId="0" xfId="1" applyNumberFormat="1" applyFont="1" applyBorder="1"/>
    <xf numFmtId="168" fontId="2" fillId="0" borderId="0" xfId="0" applyNumberFormat="1" applyFont="1" applyAlignment="1">
      <alignment horizontal="center" vertical="center" wrapText="1"/>
    </xf>
    <xf numFmtId="0" fontId="115" fillId="0" borderId="0" xfId="0" applyFont="1" applyAlignment="1">
      <alignment horizontal="center" vertical="center"/>
    </xf>
    <xf numFmtId="0" fontId="113" fillId="0" borderId="0" xfId="0" applyFont="1" applyAlignment="1">
      <alignment vertical="center"/>
    </xf>
    <xf numFmtId="0" fontId="2" fillId="0" borderId="0" xfId="0" applyFont="1" applyAlignment="1">
      <alignment horizontal="right" vertical="center" wrapText="1"/>
    </xf>
    <xf numFmtId="10" fontId="113" fillId="0" borderId="0" xfId="2" applyNumberFormat="1" applyFont="1" applyFill="1" applyBorder="1" applyAlignment="1">
      <alignment vertical="center"/>
    </xf>
    <xf numFmtId="10" fontId="0" fillId="0" borderId="0" xfId="2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113" fillId="0" borderId="0" xfId="0" applyFont="1" applyAlignment="1">
      <alignment vertical="center" wrapText="1"/>
    </xf>
    <xf numFmtId="0" fontId="2" fillId="2" borderId="2" xfId="0" applyFont="1" applyFill="1" applyBorder="1" applyAlignment="1">
      <alignment horizontal="left" vertical="center"/>
    </xf>
    <xf numFmtId="0" fontId="2" fillId="2" borderId="33" xfId="0" applyFont="1" applyFill="1" applyBorder="1" applyAlignment="1">
      <alignment horizontal="left" vertical="center"/>
    </xf>
    <xf numFmtId="0" fontId="113" fillId="0" borderId="0" xfId="0" applyFont="1" applyAlignment="1">
      <alignment horizontal="left" vertical="center" wrapText="1"/>
    </xf>
    <xf numFmtId="10" fontId="0" fillId="0" borderId="0" xfId="2" applyNumberFormat="1" applyFont="1"/>
    <xf numFmtId="10" fontId="0" fillId="0" borderId="0" xfId="2" applyNumberFormat="1" applyFont="1" applyFill="1"/>
    <xf numFmtId="10" fontId="2" fillId="0" borderId="0" xfId="2" applyNumberFormat="1" applyFont="1" applyFill="1"/>
    <xf numFmtId="0" fontId="2" fillId="2" borderId="3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9" fontId="0" fillId="0" borderId="3" xfId="2" applyFont="1" applyBorder="1"/>
    <xf numFmtId="9" fontId="0" fillId="0" borderId="3" xfId="2" applyFont="1" applyFill="1" applyBorder="1"/>
    <xf numFmtId="0" fontId="2" fillId="0" borderId="2" xfId="0" applyFont="1" applyBorder="1" applyAlignment="1">
      <alignment horizontal="center" vertical="center" wrapText="1"/>
    </xf>
    <xf numFmtId="0" fontId="115" fillId="0" borderId="16" xfId="0" applyFont="1" applyBorder="1" applyAlignment="1">
      <alignment horizontal="center" vertical="center"/>
    </xf>
    <xf numFmtId="0" fontId="113" fillId="0" borderId="0" xfId="0" applyFont="1" applyAlignment="1">
      <alignment horizontal="center" vertical="center" wrapText="1"/>
    </xf>
    <xf numFmtId="168" fontId="0" fillId="0" borderId="0" xfId="63222" applyNumberFormat="1" applyFont="1"/>
    <xf numFmtId="0" fontId="2" fillId="2" borderId="0" xfId="0" applyFont="1" applyFill="1" applyAlignment="1">
      <alignment wrapText="1"/>
    </xf>
    <xf numFmtId="0" fontId="0" fillId="0" borderId="29" xfId="0" applyBorder="1"/>
    <xf numFmtId="10" fontId="5" fillId="0" borderId="29" xfId="0" applyNumberFormat="1" applyFont="1" applyBorder="1" applyProtection="1">
      <protection locked="0"/>
    </xf>
    <xf numFmtId="10" fontId="5" fillId="0" borderId="42" xfId="0" applyNumberFormat="1" applyFont="1" applyBorder="1" applyProtection="1">
      <protection locked="0"/>
    </xf>
    <xf numFmtId="168" fontId="0" fillId="0" borderId="29" xfId="0" applyNumberFormat="1" applyBorder="1"/>
    <xf numFmtId="168" fontId="0" fillId="0" borderId="42" xfId="0" applyNumberFormat="1" applyBorder="1"/>
    <xf numFmtId="168" fontId="0" fillId="0" borderId="43" xfId="0" applyNumberFormat="1" applyBorder="1"/>
    <xf numFmtId="168" fontId="0" fillId="0" borderId="16" xfId="0" applyNumberFormat="1" applyBorder="1"/>
    <xf numFmtId="168" fontId="0" fillId="0" borderId="33" xfId="0" applyNumberFormat="1" applyBorder="1"/>
    <xf numFmtId="168" fontId="0" fillId="0" borderId="34" xfId="0" applyNumberFormat="1" applyBorder="1"/>
    <xf numFmtId="168" fontId="118" fillId="0" borderId="0" xfId="1" applyNumberFormat="1" applyFont="1"/>
    <xf numFmtId="168" fontId="0" fillId="0" borderId="0" xfId="1" applyNumberFormat="1" applyFont="1" applyFill="1" applyBorder="1"/>
    <xf numFmtId="168" fontId="0" fillId="71" borderId="0" xfId="1" applyNumberFormat="1" applyFont="1" applyFill="1" applyBorder="1"/>
    <xf numFmtId="0" fontId="0" fillId="72" borderId="0" xfId="0" applyFill="1"/>
    <xf numFmtId="0" fontId="5" fillId="72" borderId="0" xfId="0" applyFont="1" applyFill="1"/>
    <xf numFmtId="0" fontId="5" fillId="72" borderId="0" xfId="6" applyFont="1" applyFill="1" applyAlignment="1">
      <alignment vertical="top"/>
    </xf>
    <xf numFmtId="0" fontId="5" fillId="72" borderId="0" xfId="6" applyFont="1" applyFill="1" applyAlignment="1">
      <alignment horizontal="left" vertical="top" indent="1"/>
    </xf>
    <xf numFmtId="168" fontId="0" fillId="72" borderId="0" xfId="1" applyNumberFormat="1" applyFont="1" applyFill="1" applyAlignment="1"/>
    <xf numFmtId="168" fontId="0" fillId="72" borderId="0" xfId="1" applyNumberFormat="1" applyFont="1" applyFill="1"/>
    <xf numFmtId="0" fontId="5" fillId="72" borderId="0" xfId="6" applyFont="1" applyFill="1" applyAlignment="1">
      <alignment horizontal="left" vertical="top"/>
    </xf>
    <xf numFmtId="168" fontId="6" fillId="0" borderId="0" xfId="1" applyNumberFormat="1" applyFont="1"/>
    <xf numFmtId="43" fontId="0" fillId="0" borderId="0" xfId="0" applyNumberFormat="1"/>
    <xf numFmtId="0" fontId="2" fillId="2" borderId="0" xfId="0" applyFont="1" applyFill="1" applyAlignment="1">
      <alignment horizontal="left"/>
    </xf>
    <xf numFmtId="10" fontId="0" fillId="0" borderId="0" xfId="0" applyNumberFormat="1"/>
    <xf numFmtId="9" fontId="0" fillId="0" borderId="3" xfId="0" applyNumberFormat="1" applyBorder="1"/>
    <xf numFmtId="10" fontId="0" fillId="4" borderId="3" xfId="0" applyNumberFormat="1" applyFill="1" applyBorder="1"/>
    <xf numFmtId="9" fontId="0" fillId="0" borderId="0" xfId="2" applyFont="1" applyAlignment="1"/>
    <xf numFmtId="0" fontId="113" fillId="0" borderId="0" xfId="0" applyFont="1"/>
    <xf numFmtId="171" fontId="0" fillId="0" borderId="0" xfId="2" applyNumberFormat="1" applyFont="1"/>
    <xf numFmtId="167" fontId="0" fillId="0" borderId="0" xfId="1" applyFont="1"/>
    <xf numFmtId="10" fontId="0" fillId="2" borderId="0" xfId="0" applyNumberFormat="1" applyFill="1"/>
    <xf numFmtId="0" fontId="2" fillId="70" borderId="40" xfId="0" applyFont="1" applyFill="1" applyBorder="1" applyAlignment="1">
      <alignment horizontal="center" vertical="center" wrapText="1"/>
    </xf>
    <xf numFmtId="0" fontId="2" fillId="4" borderId="35" xfId="0" applyFont="1" applyFill="1" applyBorder="1" applyAlignment="1">
      <alignment horizontal="center" vertical="center" wrapText="1"/>
    </xf>
    <xf numFmtId="0" fontId="113" fillId="0" borderId="1" xfId="0" applyFont="1" applyBorder="1" applyAlignment="1">
      <alignment horizontal="center"/>
    </xf>
    <xf numFmtId="168" fontId="0" fillId="0" borderId="36" xfId="1" applyNumberFormat="1" applyFont="1" applyBorder="1"/>
    <xf numFmtId="168" fontId="0" fillId="0" borderId="1" xfId="1" applyNumberFormat="1" applyFont="1" applyBorder="1"/>
    <xf numFmtId="168" fontId="0" fillId="0" borderId="35" xfId="1" applyNumberFormat="1" applyFont="1" applyBorder="1"/>
    <xf numFmtId="167" fontId="0" fillId="0" borderId="0" xfId="1" applyFont="1" applyAlignment="1"/>
    <xf numFmtId="167" fontId="0" fillId="0" borderId="0" xfId="0" applyNumberFormat="1"/>
    <xf numFmtId="179" fontId="0" fillId="0" borderId="0" xfId="1" applyNumberFormat="1" applyFont="1"/>
    <xf numFmtId="0" fontId="2" fillId="0" borderId="2" xfId="0" applyFont="1" applyBorder="1"/>
    <xf numFmtId="0" fontId="2" fillId="0" borderId="2" xfId="0" applyFont="1" applyBorder="1" applyAlignment="1">
      <alignment wrapText="1"/>
    </xf>
    <xf numFmtId="168" fontId="0" fillId="0" borderId="44" xfId="0" applyNumberFormat="1" applyBorder="1"/>
    <xf numFmtId="187" fontId="0" fillId="0" borderId="44" xfId="0" applyNumberFormat="1" applyBorder="1"/>
    <xf numFmtId="188" fontId="0" fillId="0" borderId="0" xfId="2" applyNumberFormat="1" applyFont="1"/>
    <xf numFmtId="189" fontId="0" fillId="0" borderId="0" xfId="0" applyNumberFormat="1"/>
    <xf numFmtId="0" fontId="0" fillId="73" borderId="0" xfId="0" applyFill="1"/>
    <xf numFmtId="168" fontId="0" fillId="73" borderId="0" xfId="1" applyNumberFormat="1" applyFont="1" applyFill="1"/>
    <xf numFmtId="0" fontId="0" fillId="74" borderId="0" xfId="0" applyFill="1"/>
    <xf numFmtId="168" fontId="0" fillId="74" borderId="0" xfId="1" applyNumberFormat="1" applyFont="1" applyFill="1"/>
    <xf numFmtId="0" fontId="0" fillId="75" borderId="0" xfId="0" applyFill="1"/>
    <xf numFmtId="168" fontId="0" fillId="75" borderId="0" xfId="1" applyNumberFormat="1" applyFont="1" applyFill="1"/>
    <xf numFmtId="0" fontId="0" fillId="76" borderId="0" xfId="0" applyFill="1"/>
    <xf numFmtId="168" fontId="0" fillId="76" borderId="0" xfId="1" applyNumberFormat="1" applyFont="1" applyFill="1"/>
    <xf numFmtId="0" fontId="0" fillId="77" borderId="0" xfId="0" applyFill="1"/>
    <xf numFmtId="168" fontId="0" fillId="77" borderId="0" xfId="1" applyNumberFormat="1" applyFont="1" applyFill="1"/>
    <xf numFmtId="0" fontId="0" fillId="78" borderId="0" xfId="0" applyFill="1"/>
    <xf numFmtId="168" fontId="0" fillId="78" borderId="0" xfId="1" applyNumberFormat="1" applyFont="1" applyFill="1"/>
    <xf numFmtId="168" fontId="2" fillId="0" borderId="0" xfId="0" applyNumberFormat="1" applyFont="1"/>
    <xf numFmtId="168" fontId="2" fillId="0" borderId="16" xfId="0" applyNumberFormat="1" applyFont="1" applyBorder="1"/>
    <xf numFmtId="9" fontId="0" fillId="0" borderId="0" xfId="0" applyNumberFormat="1"/>
    <xf numFmtId="0" fontId="0" fillId="0" borderId="45" xfId="0" applyBorder="1"/>
    <xf numFmtId="188" fontId="0" fillId="0" borderId="0" xfId="0" applyNumberFormat="1"/>
    <xf numFmtId="190" fontId="0" fillId="0" borderId="0" xfId="0" applyNumberFormat="1"/>
    <xf numFmtId="0" fontId="0" fillId="0" borderId="46" xfId="0" applyBorder="1"/>
    <xf numFmtId="0" fontId="0" fillId="0" borderId="47" xfId="0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54" xfId="0" applyBorder="1"/>
    <xf numFmtId="168" fontId="2" fillId="0" borderId="0" xfId="1" applyNumberFormat="1" applyFont="1"/>
    <xf numFmtId="10" fontId="0" fillId="0" borderId="0" xfId="2" applyNumberFormat="1" applyFont="1" applyFill="1" applyProtection="1">
      <protection locked="0"/>
    </xf>
    <xf numFmtId="9" fontId="0" fillId="0" borderId="28" xfId="2" applyFont="1" applyBorder="1"/>
    <xf numFmtId="10" fontId="0" fillId="0" borderId="28" xfId="2" applyNumberFormat="1" applyFont="1" applyBorder="1"/>
    <xf numFmtId="167" fontId="118" fillId="0" borderId="0" xfId="1" applyFont="1"/>
    <xf numFmtId="168" fontId="0" fillId="0" borderId="3" xfId="1" applyNumberFormat="1" applyFont="1" applyFill="1" applyBorder="1"/>
    <xf numFmtId="168" fontId="0" fillId="0" borderId="41" xfId="1" applyNumberFormat="1" applyFont="1" applyFill="1" applyBorder="1"/>
    <xf numFmtId="0" fontId="115" fillId="0" borderId="2" xfId="0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115" fillId="0" borderId="33" xfId="0" applyFont="1" applyBorder="1" applyAlignment="1">
      <alignment horizontal="center"/>
    </xf>
    <xf numFmtId="0" fontId="115" fillId="0" borderId="16" xfId="0" applyFont="1" applyBorder="1" applyAlignment="1">
      <alignment horizontal="center"/>
    </xf>
    <xf numFmtId="0" fontId="115" fillId="0" borderId="34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113" fillId="0" borderId="1" xfId="0" applyFont="1" applyBorder="1" applyAlignment="1">
      <alignment horizontal="center" vertical="center" wrapText="1"/>
    </xf>
    <xf numFmtId="0" fontId="117" fillId="0" borderId="0" xfId="0" applyFont="1" applyAlignment="1">
      <alignment horizontal="center" wrapText="1"/>
    </xf>
    <xf numFmtId="0" fontId="115" fillId="0" borderId="2" xfId="0" applyFont="1" applyBorder="1" applyAlignment="1">
      <alignment horizontal="center" vertical="center" wrapText="1"/>
    </xf>
    <xf numFmtId="0" fontId="113" fillId="0" borderId="1" xfId="0" applyFont="1" applyBorder="1" applyAlignment="1">
      <alignment horizontal="left" vertical="center" wrapText="1"/>
    </xf>
    <xf numFmtId="0" fontId="115" fillId="0" borderId="33" xfId="0" applyFont="1" applyBorder="1" applyAlignment="1">
      <alignment horizontal="center" vertical="center"/>
    </xf>
    <xf numFmtId="0" fontId="115" fillId="0" borderId="16" xfId="0" applyFont="1" applyBorder="1" applyAlignment="1">
      <alignment horizontal="center" vertical="center"/>
    </xf>
    <xf numFmtId="0" fontId="115" fillId="0" borderId="34" xfId="0" applyFont="1" applyBorder="1" applyAlignment="1">
      <alignment horizontal="center" vertical="center"/>
    </xf>
    <xf numFmtId="0" fontId="115" fillId="0" borderId="33" xfId="0" applyFont="1" applyBorder="1" applyAlignment="1">
      <alignment horizontal="center" vertical="center" wrapText="1"/>
    </xf>
    <xf numFmtId="0" fontId="115" fillId="0" borderId="16" xfId="0" applyFont="1" applyBorder="1" applyAlignment="1">
      <alignment horizontal="center" vertical="center" wrapText="1"/>
    </xf>
    <xf numFmtId="0" fontId="115" fillId="0" borderId="34" xfId="0" applyFont="1" applyBorder="1" applyAlignment="1">
      <alignment horizontal="center" vertical="center" wrapText="1"/>
    </xf>
    <xf numFmtId="0" fontId="115" fillId="0" borderId="2" xfId="0" applyFont="1" applyBorder="1" applyAlignment="1">
      <alignment horizontal="center" vertical="center"/>
    </xf>
    <xf numFmtId="0" fontId="113" fillId="0" borderId="1" xfId="0" applyFont="1" applyBorder="1" applyAlignment="1">
      <alignment horizontal="left" vertical="top" wrapText="1"/>
    </xf>
  </cellXfs>
  <cellStyles count="63225">
    <cellStyle name="20% - Accent1 10" xfId="36" xr:uid="{4400F4E7-F7BE-492D-A3BA-AB7EBCA2BD37}"/>
    <cellStyle name="20% - Accent1 10 2" xfId="37" xr:uid="{49D21B97-0F8E-4C29-96BD-41B43C3A9B08}"/>
    <cellStyle name="20% - Accent1 10 2 2" xfId="38" xr:uid="{2A304A15-E20F-4678-99B2-935D7C9555F4}"/>
    <cellStyle name="20% - Accent1 10 2 3" xfId="39" xr:uid="{3804F486-0FD4-4E12-91D5-97753574EFE6}"/>
    <cellStyle name="20% - Accent1 10 3" xfId="40" xr:uid="{57BA9E3B-EAAD-4AB2-A37B-54814C85A0C5}"/>
    <cellStyle name="20% - Accent1 10 3 2" xfId="41" xr:uid="{4BA2F055-89FD-4995-B0B7-0D8E5EEF94FF}"/>
    <cellStyle name="20% - Accent1 10 3 3" xfId="42" xr:uid="{D0BE16CD-D5B1-4996-8C99-8A9839F09A67}"/>
    <cellStyle name="20% - Accent1 10 4" xfId="43" xr:uid="{5F71339F-0167-4CD8-9436-15007F5ABB78}"/>
    <cellStyle name="20% - Accent1 10 5" xfId="44" xr:uid="{73EE0247-30A6-463D-BF9A-DF06CC1D53B5}"/>
    <cellStyle name="20% - Accent1 11" xfId="45" xr:uid="{63471253-E2E4-49F2-8383-4B0FE835053B}"/>
    <cellStyle name="20% - Accent1 11 2" xfId="46" xr:uid="{3F9100E5-EB70-4CD1-9A91-3BA6233564AC}"/>
    <cellStyle name="20% - Accent1 11 2 2" xfId="47" xr:uid="{14497220-A641-405F-81A6-2978390549DE}"/>
    <cellStyle name="20% - Accent1 11 2 3" xfId="48" xr:uid="{689F2A69-2FC2-4C31-96FE-AFB4387FB9B6}"/>
    <cellStyle name="20% - Accent1 11 3" xfId="49" xr:uid="{F0945092-4F8C-422D-AE05-65C6638B5203}"/>
    <cellStyle name="20% - Accent1 11 3 2" xfId="50" xr:uid="{CCD1F2F5-0322-46DA-8EA1-0923E8146474}"/>
    <cellStyle name="20% - Accent1 11 3 3" xfId="51" xr:uid="{D8A8B7C9-29BF-40CE-910F-14758F2145ED}"/>
    <cellStyle name="20% - Accent1 11 4" xfId="52" xr:uid="{1C20BE42-1D13-44D9-A5A1-61CFD1772CDE}"/>
    <cellStyle name="20% - Accent1 11 5" xfId="53" xr:uid="{A2285D27-1BD9-4671-B670-8260BE6C08CB}"/>
    <cellStyle name="20% - Accent1 12" xfId="54" xr:uid="{6F89B6E6-8946-43EA-B21E-2579619193F4}"/>
    <cellStyle name="20% - Accent1 12 2" xfId="55" xr:uid="{704883B7-84FB-4102-9E73-7867755069F9}"/>
    <cellStyle name="20% - Accent1 12 2 2" xfId="56" xr:uid="{B873C59E-1566-4594-8CF0-C8AF9397C34D}"/>
    <cellStyle name="20% - Accent1 12 2 3" xfId="57" xr:uid="{E9C79066-4BE2-48D3-8D84-C5BC8B052F69}"/>
    <cellStyle name="20% - Accent1 12 3" xfId="58" xr:uid="{A8D346E9-AEA0-4B04-BDD5-94B417368F10}"/>
    <cellStyle name="20% - Accent1 12 3 2" xfId="59" xr:uid="{F7ACB675-347F-402F-897A-58468021D2BC}"/>
    <cellStyle name="20% - Accent1 12 3 3" xfId="60" xr:uid="{4A4A4F45-8F76-46EA-B060-E011804BF70A}"/>
    <cellStyle name="20% - Accent1 12 4" xfId="61" xr:uid="{D4D247BE-57F3-44A1-985C-B4D2996C5FED}"/>
    <cellStyle name="20% - Accent1 12 5" xfId="62" xr:uid="{B9BB1BF3-291F-4507-AB76-71C4C13C21D3}"/>
    <cellStyle name="20% - Accent1 13" xfId="63" xr:uid="{6B201257-39A9-43C3-9939-579DC155F9A2}"/>
    <cellStyle name="20% - Accent1 13 2" xfId="64" xr:uid="{C9E13120-99C6-4269-B6D9-E7C0A68E0AC9}"/>
    <cellStyle name="20% - Accent1 13 2 2" xfId="65" xr:uid="{B7E589B0-FE90-46E1-9D31-88348EC12A5E}"/>
    <cellStyle name="20% - Accent1 13 2 3" xfId="66" xr:uid="{0CAB086B-02CD-4432-BB8A-F66BC2C12875}"/>
    <cellStyle name="20% - Accent1 13 3" xfId="67" xr:uid="{9025EE2C-518E-4406-AFAB-4AC9C864A62D}"/>
    <cellStyle name="20% - Accent1 13 4" xfId="68" xr:uid="{A9A219FA-6B9A-471B-9EC8-38A7BAA2E6FE}"/>
    <cellStyle name="20% - Accent1 14" xfId="69" xr:uid="{2A3931F4-E5F4-4457-A2A6-C05F9C36658C}"/>
    <cellStyle name="20% - Accent1 14 2" xfId="70" xr:uid="{147B94AF-CEB2-4579-A47C-055F57AA75E5}"/>
    <cellStyle name="20% - Accent1 14 2 2" xfId="71" xr:uid="{77F69960-71EE-4FE3-B3B7-AC72BE876BC0}"/>
    <cellStyle name="20% - Accent1 14 2 3" xfId="72" xr:uid="{B8007693-28B7-4EE5-AB16-5DC8407739EE}"/>
    <cellStyle name="20% - Accent1 14 3" xfId="73" xr:uid="{8B97B88E-BAE6-4B40-A3B1-80CF12F71AF3}"/>
    <cellStyle name="20% - Accent1 14 4" xfId="74" xr:uid="{EFBAEC5D-F3A2-4CBA-AA92-6F00F473C40A}"/>
    <cellStyle name="20% - Accent1 15" xfId="75" xr:uid="{4D75C8A3-6484-47ED-A623-B2684700F87F}"/>
    <cellStyle name="20% - Accent1 15 2" xfId="76" xr:uid="{9981D447-543E-4F56-B025-6B19CA06535E}"/>
    <cellStyle name="20% - Accent1 15 2 2" xfId="77" xr:uid="{EE2FCC6F-1AAB-4F42-9C05-F78BDC8644BE}"/>
    <cellStyle name="20% - Accent1 15 2 3" xfId="78" xr:uid="{C56D8FF7-18A7-453C-A204-733A3AC0CA61}"/>
    <cellStyle name="20% - Accent1 15 3" xfId="79" xr:uid="{87E62EFC-722C-47D3-9120-A88B19F67381}"/>
    <cellStyle name="20% - Accent1 15 4" xfId="80" xr:uid="{90080318-80E0-4335-BA02-5BD61716C6CF}"/>
    <cellStyle name="20% - Accent1 16" xfId="81" xr:uid="{E8828930-7D1C-4B54-A87C-62A2CD40D768}"/>
    <cellStyle name="20% - Accent1 16 2" xfId="82" xr:uid="{3C01A1E8-4A30-4DB7-894B-086997009F19}"/>
    <cellStyle name="20% - Accent1 16 2 2" xfId="83" xr:uid="{4FE541B1-E025-4013-996F-B7D839E18BF9}"/>
    <cellStyle name="20% - Accent1 16 2 3" xfId="84" xr:uid="{82AF871D-C05F-44C5-BE99-9444BB2E8FFD}"/>
    <cellStyle name="20% - Accent1 16 3" xfId="85" xr:uid="{49F322F1-2076-4E97-A2C4-7538A7264F18}"/>
    <cellStyle name="20% - Accent1 16 4" xfId="86" xr:uid="{3C36A5EE-AC21-4E61-810B-5103D0C32A43}"/>
    <cellStyle name="20% - Accent1 17" xfId="87" xr:uid="{3DB36C25-65FB-4E28-B792-5B0438B87FAA}"/>
    <cellStyle name="20% - Accent1 17 2" xfId="88" xr:uid="{9FE09252-5577-4BBF-9F60-A8898588C96D}"/>
    <cellStyle name="20% - Accent1 17 2 2" xfId="89" xr:uid="{2F80E772-C07E-4170-BBC2-264E1B53F70A}"/>
    <cellStyle name="20% - Accent1 17 2 3" xfId="90" xr:uid="{0E6F33F3-022C-40AC-A95D-FCBE972F4E68}"/>
    <cellStyle name="20% - Accent1 17 3" xfId="91" xr:uid="{4A401D51-09B9-4F3B-B17F-27F24CF10354}"/>
    <cellStyle name="20% - Accent1 17 4" xfId="92" xr:uid="{1BF90C8D-D375-475A-84E6-905F9C91EBB5}"/>
    <cellStyle name="20% - Accent1 18" xfId="93" xr:uid="{D73058B4-2173-41E3-AA1C-AC68167AB196}"/>
    <cellStyle name="20% - Accent1 18 2" xfId="94" xr:uid="{47E7CF3B-6206-4DA5-8E1F-A55237F39D04}"/>
    <cellStyle name="20% - Accent1 18 2 2" xfId="95" xr:uid="{40A46E72-5C67-45F6-B110-82A1915E74D2}"/>
    <cellStyle name="20% - Accent1 18 2 3" xfId="96" xr:uid="{1E0F85CA-21E9-4352-95CE-6D9F76024E69}"/>
    <cellStyle name="20% - Accent1 18 3" xfId="97" xr:uid="{D5105998-E0A1-43A9-BB29-4C2276963CB2}"/>
    <cellStyle name="20% - Accent1 18 4" xfId="98" xr:uid="{6ADBB575-52C2-48F0-8D8D-AE14E2D89D6C}"/>
    <cellStyle name="20% - Accent1 19" xfId="99" xr:uid="{C2EDE294-9B48-48CE-9276-E2B47D422613}"/>
    <cellStyle name="20% - Accent1 19 2" xfId="100" xr:uid="{4D0ACB13-80D5-4469-B2DB-2D106039893E}"/>
    <cellStyle name="20% - Accent1 19 2 2" xfId="101" xr:uid="{A18E21DB-80F9-47F6-AECB-3F131D782218}"/>
    <cellStyle name="20% - Accent1 19 2 3" xfId="102" xr:uid="{372597D6-A527-45E7-B7E4-7DB37C7CE9AE}"/>
    <cellStyle name="20% - Accent1 19 3" xfId="103" xr:uid="{96E3F3A2-A102-4FF1-B240-C7886AA32935}"/>
    <cellStyle name="20% - Accent1 19 4" xfId="104" xr:uid="{D9F622D5-6AE3-42F2-A987-6566F8710F52}"/>
    <cellStyle name="20% - Accent1 2" xfId="105" xr:uid="{67CCEC9F-C4A7-4288-B010-A507CD9FA6BA}"/>
    <cellStyle name="20% - Accent1 2 2" xfId="106" xr:uid="{ECF9C740-0D74-4D48-82DE-94093AA17564}"/>
    <cellStyle name="20% - Accent1 2 2 2" xfId="107" xr:uid="{5AC72B85-0CF5-4E8E-94FE-3B6F896AEF44}"/>
    <cellStyle name="20% - Accent1 2 2 2 2" xfId="108" xr:uid="{19394D5D-B227-4EE0-B8F6-EFD3269E556F}"/>
    <cellStyle name="20% - Accent1 2 2 2 3" xfId="109" xr:uid="{F8CCA50C-D581-42B1-B665-9A39C8A8996D}"/>
    <cellStyle name="20% - Accent1 2 2 3" xfId="110" xr:uid="{90D53F0F-31F4-4A3E-B987-D56A2033670C}"/>
    <cellStyle name="20% - Accent1 2 2 4" xfId="111" xr:uid="{4889A3F1-0C11-4085-BD0B-52A211E1D6F0}"/>
    <cellStyle name="20% - Accent1 2 3" xfId="112" xr:uid="{0D2FD44B-102B-4D85-8309-D553F1A93044}"/>
    <cellStyle name="20% - Accent1 2 3 2" xfId="113" xr:uid="{4F2775AE-67AB-48EB-9C92-8D2A782E7780}"/>
    <cellStyle name="20% - Accent1 2 3 3" xfId="114" xr:uid="{6966D811-11E4-4D91-8006-18432D553B1A}"/>
    <cellStyle name="20% - Accent1 2 4" xfId="115" xr:uid="{EFD240FC-A348-4E8B-AC73-FFB11DEB389D}"/>
    <cellStyle name="20% - Accent1 2 4 2" xfId="116" xr:uid="{7DF3A8DD-E2E8-4432-9834-D8BB210C8616}"/>
    <cellStyle name="20% - Accent1 2 4 3" xfId="117" xr:uid="{3F17FBFE-4689-4D3F-90BE-5FB268AEE596}"/>
    <cellStyle name="20% - Accent1 2 5" xfId="118" xr:uid="{3A29E839-7CAC-4D74-AD5D-B450D01214D3}"/>
    <cellStyle name="20% - Accent1 2 6" xfId="119" xr:uid="{B06E036E-7971-420E-8AD4-209B54559417}"/>
    <cellStyle name="20% - Accent1 2 7" xfId="120" xr:uid="{87410055-7FB3-4D19-93CE-09191B145670}"/>
    <cellStyle name="20% - Accent1 20" xfId="121" xr:uid="{5D41FFA9-EC23-455A-8D84-F1B5EE4E8395}"/>
    <cellStyle name="20% - Accent1 20 2" xfId="122" xr:uid="{DAA8A3EA-147A-483E-B89A-5C1D7510B420}"/>
    <cellStyle name="20% - Accent1 20 2 2" xfId="123" xr:uid="{8B4CB4B3-C1C2-4F2F-B2E3-DD2CC236265A}"/>
    <cellStyle name="20% - Accent1 20 2 3" xfId="124" xr:uid="{778284E6-3AAA-4654-B13C-1281F0E0AE12}"/>
    <cellStyle name="20% - Accent1 20 3" xfId="125" xr:uid="{DEAAEBF6-D1B7-4C2F-A5BD-EE4F347494BF}"/>
    <cellStyle name="20% - Accent1 20 4" xfId="126" xr:uid="{4D9CA76A-2B8A-4C05-8FEB-59F40FE0158C}"/>
    <cellStyle name="20% - Accent1 21" xfId="127" xr:uid="{FCD54570-D8B3-4404-A95D-176AB6FD15C4}"/>
    <cellStyle name="20% - Accent1 21 2" xfId="128" xr:uid="{A70E93A3-73B9-445E-87E0-43D2EEC17318}"/>
    <cellStyle name="20% - Accent1 21 2 2" xfId="129" xr:uid="{B2643618-BED0-4B42-B42E-016B70DEF641}"/>
    <cellStyle name="20% - Accent1 21 2 3" xfId="130" xr:uid="{968BE6E6-0D01-46D6-82B1-241D5AEBA19B}"/>
    <cellStyle name="20% - Accent1 21 3" xfId="131" xr:uid="{E1C262CA-9730-416C-AFA5-A511262C539F}"/>
    <cellStyle name="20% - Accent1 21 4" xfId="132" xr:uid="{03B794EA-0BE5-4971-BD41-392CDE8DAC6F}"/>
    <cellStyle name="20% - Accent1 22" xfId="133" xr:uid="{DC855C1B-BE0F-4986-8A55-C2CC5D62AB4C}"/>
    <cellStyle name="20% - Accent1 22 2" xfId="134" xr:uid="{4B72274A-9523-4BE3-B1C1-41FC124589A0}"/>
    <cellStyle name="20% - Accent1 22 2 2" xfId="135" xr:uid="{09565CC4-C22C-4BB6-AB8B-AAA7C54DB628}"/>
    <cellStyle name="20% - Accent1 22 2 3" xfId="136" xr:uid="{247A7637-7A15-4C7F-A0A5-869F3B9AF39F}"/>
    <cellStyle name="20% - Accent1 22 3" xfId="137" xr:uid="{340551C4-EFA8-4005-B62B-1052C9C5284C}"/>
    <cellStyle name="20% - Accent1 22 4" xfId="138" xr:uid="{BD38FF43-5AB2-4E18-8B5C-D0D8401C4F0D}"/>
    <cellStyle name="20% - Accent1 23" xfId="139" xr:uid="{7E443D92-E7DF-4E0D-966F-C31C425FAF78}"/>
    <cellStyle name="20% - Accent1 23 2" xfId="140" xr:uid="{91B84488-E9FC-4F78-86EA-4862AB09350F}"/>
    <cellStyle name="20% - Accent1 23 2 2" xfId="141" xr:uid="{958781D7-7C82-4E17-BBDD-98E1D250684C}"/>
    <cellStyle name="20% - Accent1 23 2 3" xfId="142" xr:uid="{5A849A06-E06F-4009-A7CF-0BFFC4BEFE4C}"/>
    <cellStyle name="20% - Accent1 23 3" xfId="143" xr:uid="{D5747387-388F-4A43-B8C9-DF54C84203AB}"/>
    <cellStyle name="20% - Accent1 23 4" xfId="144" xr:uid="{56727FEC-FE86-42EA-B6EA-0E65CA16DBAA}"/>
    <cellStyle name="20% - Accent1 24" xfId="145" xr:uid="{DB3052ED-D9A4-4F51-9536-BA288A4EF4D0}"/>
    <cellStyle name="20% - Accent1 24 2" xfId="146" xr:uid="{237C0C9B-D3A8-4363-8527-FEE4CE9E6D56}"/>
    <cellStyle name="20% - Accent1 24 2 2" xfId="147" xr:uid="{C023DA6C-D439-4BF1-A873-AB89F6CA962F}"/>
    <cellStyle name="20% - Accent1 24 2 3" xfId="148" xr:uid="{12B796A7-40AC-4547-A563-77DAA5F30A29}"/>
    <cellStyle name="20% - Accent1 24 3" xfId="149" xr:uid="{F26932F0-4774-46E3-A0AF-6E58FB2E2B71}"/>
    <cellStyle name="20% - Accent1 24 4" xfId="150" xr:uid="{001021F8-8AA0-463E-9837-6520BD00B6B4}"/>
    <cellStyle name="20% - Accent1 25" xfId="151" xr:uid="{B9054F4E-0DF8-4782-BFA0-E9035738C768}"/>
    <cellStyle name="20% - Accent1 25 2" xfId="152" xr:uid="{1E4F7F41-7D60-462B-92E9-4F054EBA36E7}"/>
    <cellStyle name="20% - Accent1 25 2 2" xfId="153" xr:uid="{61034618-971B-4540-91D5-25804EFAA625}"/>
    <cellStyle name="20% - Accent1 25 2 3" xfId="154" xr:uid="{902B4FC6-AE03-47E8-85B1-C6069A4E0408}"/>
    <cellStyle name="20% - Accent1 25 3" xfId="155" xr:uid="{90A499B6-9801-488C-8A52-1B973E87FBD9}"/>
    <cellStyle name="20% - Accent1 25 4" xfId="156" xr:uid="{9A994BF5-8735-4753-A387-B5D5BCC365AE}"/>
    <cellStyle name="20% - Accent1 26" xfId="157" xr:uid="{9B19F589-C714-4DF5-9432-6F8B303C5EE5}"/>
    <cellStyle name="20% - Accent1 26 2" xfId="158" xr:uid="{77FB7D9B-0AE0-436B-B289-768809BCD694}"/>
    <cellStyle name="20% - Accent1 26 2 2" xfId="159" xr:uid="{5E0F10AF-94BF-45BA-B3A7-08E9557E0FA9}"/>
    <cellStyle name="20% - Accent1 26 2 3" xfId="160" xr:uid="{900EF739-0E83-42B5-8F70-ED201B3C3076}"/>
    <cellStyle name="20% - Accent1 26 3" xfId="161" xr:uid="{B6CCF52B-B4D6-432E-B1D2-F36F69509A9B}"/>
    <cellStyle name="20% - Accent1 26 4" xfId="162" xr:uid="{8E6D247E-D440-4449-B3C9-914CC41AE490}"/>
    <cellStyle name="20% - Accent1 27" xfId="163" xr:uid="{6DE25053-A550-4CBC-B9B2-DFE534085CBD}"/>
    <cellStyle name="20% - Accent1 27 2" xfId="164" xr:uid="{0CED28CA-A07A-4C0B-836E-726F56E53F77}"/>
    <cellStyle name="20% - Accent1 27 2 2" xfId="165" xr:uid="{D917020A-220B-4A30-AF4E-D19DC7C2C2FE}"/>
    <cellStyle name="20% - Accent1 27 2 3" xfId="166" xr:uid="{708B66CF-5955-4B41-9A3F-03FEF1C8AC0F}"/>
    <cellStyle name="20% - Accent1 27 3" xfId="167" xr:uid="{6C341B94-178D-49DB-88C7-C8AB78FF9161}"/>
    <cellStyle name="20% - Accent1 27 4" xfId="168" xr:uid="{92807488-2183-4C8D-98AC-597CA5547066}"/>
    <cellStyle name="20% - Accent1 28" xfId="169" xr:uid="{D34A1435-65FD-4AD3-9037-95BD1754B467}"/>
    <cellStyle name="20% - Accent1 28 2" xfId="170" xr:uid="{64E657B9-9DCF-4BC2-961A-F3FEE60C304D}"/>
    <cellStyle name="20% - Accent1 28 2 2" xfId="171" xr:uid="{8CF517B1-D769-4DEF-8AB1-801713B25563}"/>
    <cellStyle name="20% - Accent1 28 2 3" xfId="172" xr:uid="{FCC769FE-F0C5-41EB-AC73-224541B22F8D}"/>
    <cellStyle name="20% - Accent1 28 3" xfId="173" xr:uid="{8F738266-BAAD-4284-BDDA-87243C3C8088}"/>
    <cellStyle name="20% - Accent1 28 4" xfId="174" xr:uid="{1A5F775F-07C7-4F41-B178-18B0E592377B}"/>
    <cellStyle name="20% - Accent1 29" xfId="175" xr:uid="{46553391-0D5D-4DAE-9DA8-46FA010A67C4}"/>
    <cellStyle name="20% - Accent1 29 2" xfId="176" xr:uid="{B80165DB-D948-42BD-95A4-CE173CE71A01}"/>
    <cellStyle name="20% - Accent1 29 2 2" xfId="177" xr:uid="{55E63A80-2090-4B3E-8DEC-E98CA4FDD16F}"/>
    <cellStyle name="20% - Accent1 29 2 3" xfId="178" xr:uid="{F6899842-F4DB-4BA1-BE5F-1A73A7809DFD}"/>
    <cellStyle name="20% - Accent1 29 3" xfId="179" xr:uid="{D2F2C4C7-9D07-48B6-8785-00BED55AD051}"/>
    <cellStyle name="20% - Accent1 29 4" xfId="180" xr:uid="{6321FBF9-801B-405F-9439-E0BE0AC8DFBD}"/>
    <cellStyle name="20% - Accent1 3" xfId="181" xr:uid="{D0E785C7-C279-49B8-B8B7-36FD42AAEE04}"/>
    <cellStyle name="20% - Accent1 3 2" xfId="182" xr:uid="{28768E09-4FF5-4B77-AB90-46822A3C6564}"/>
    <cellStyle name="20% - Accent1 3 2 2" xfId="183" xr:uid="{A079E36D-1582-4196-8C98-31B0446D1A2E}"/>
    <cellStyle name="20% - Accent1 3 2 2 2" xfId="184" xr:uid="{20150BB3-80DC-459B-84DD-C96BF42F44FE}"/>
    <cellStyle name="20% - Accent1 3 2 2 3" xfId="185" xr:uid="{E234E681-66B3-45D4-BC9F-0065992BACDD}"/>
    <cellStyle name="20% - Accent1 3 2 3" xfId="186" xr:uid="{591536DA-9F3D-4064-A899-FAA04EFC97D1}"/>
    <cellStyle name="20% - Accent1 3 2 4" xfId="187" xr:uid="{B6355DCD-F9B0-4E21-9A2C-F5AEA4DBC444}"/>
    <cellStyle name="20% - Accent1 3 3" xfId="188" xr:uid="{CF18F4DE-31B6-41D4-AA13-1031551FDF98}"/>
    <cellStyle name="20% - Accent1 3 3 2" xfId="189" xr:uid="{E4BB3EC8-DD80-443B-840A-58A2FE6EF3DB}"/>
    <cellStyle name="20% - Accent1 3 3 3" xfId="190" xr:uid="{4FB1D672-49B9-4EE8-BC43-FAE26E5C117A}"/>
    <cellStyle name="20% - Accent1 3 4" xfId="191" xr:uid="{E1CE801A-9531-4393-A25E-E53B4A777296}"/>
    <cellStyle name="20% - Accent1 3 4 2" xfId="192" xr:uid="{030C3E6F-CCC8-4F59-BD5C-D9E50E8B77FE}"/>
    <cellStyle name="20% - Accent1 3 4 3" xfId="193" xr:uid="{70704A99-53E9-4498-BF14-8E3DEED4B513}"/>
    <cellStyle name="20% - Accent1 3 5" xfId="194" xr:uid="{B914436C-633E-4AFC-8619-9BB47DE68966}"/>
    <cellStyle name="20% - Accent1 3 6" xfId="195" xr:uid="{70A27824-62B4-45E5-B494-385C6DABB978}"/>
    <cellStyle name="20% - Accent1 3 7" xfId="196" xr:uid="{5F0CD299-A543-4FAB-8B62-03D8D1DCEF08}"/>
    <cellStyle name="20% - Accent1 30" xfId="197" xr:uid="{C32DCDEE-594D-491C-B0A0-A312F55B4E1C}"/>
    <cellStyle name="20% - Accent1 30 2" xfId="198" xr:uid="{94FB0668-9D22-4FCF-8EF3-153E5686F72E}"/>
    <cellStyle name="20% - Accent1 30 2 2" xfId="199" xr:uid="{EA4ADAC1-6B66-45D5-8C33-09DDC7146496}"/>
    <cellStyle name="20% - Accent1 30 2 3" xfId="200" xr:uid="{27BEFA6D-86B9-42A6-ADB1-E644860408C8}"/>
    <cellStyle name="20% - Accent1 30 3" xfId="201" xr:uid="{E704266F-09AA-4BF6-B596-02906582D06B}"/>
    <cellStyle name="20% - Accent1 30 4" xfId="202" xr:uid="{F1061865-D318-45DD-9908-47C3234F26A4}"/>
    <cellStyle name="20% - Accent1 31" xfId="203" xr:uid="{1DFCCEE4-AC1C-441C-B7D1-63FCAE496BD6}"/>
    <cellStyle name="20% - Accent1 31 2" xfId="204" xr:uid="{E78487A3-AE1C-4574-903B-FE30922F0979}"/>
    <cellStyle name="20% - Accent1 31 3" xfId="205" xr:uid="{1D3CC934-D5A4-4DA2-8E1F-842241DAE934}"/>
    <cellStyle name="20% - Accent1 32" xfId="206" xr:uid="{81412F97-E931-44FF-B3CB-7DA087AEC918}"/>
    <cellStyle name="20% - Accent1 32 2" xfId="207" xr:uid="{7C31D7FB-493D-4C34-B826-A6F9A2218743}"/>
    <cellStyle name="20% - Accent1 32 3" xfId="208" xr:uid="{A0FCCC73-0CF2-40E8-A174-DBC59F44581E}"/>
    <cellStyle name="20% - Accent1 33" xfId="209" xr:uid="{FF2BB208-8A45-4637-94D7-FABBC136EE8F}"/>
    <cellStyle name="20% - Accent1 33 2" xfId="210" xr:uid="{28B1FC7C-7097-4CAB-B1CC-717159319026}"/>
    <cellStyle name="20% - Accent1 33 3" xfId="211" xr:uid="{A372E9C0-E2A4-454B-9984-EEE079078BF9}"/>
    <cellStyle name="20% - Accent1 34" xfId="212" xr:uid="{4CDD1EB0-B562-49AD-B4EF-8EF26A68A149}"/>
    <cellStyle name="20% - Accent1 34 2" xfId="213" xr:uid="{8C093875-3AC2-428A-8F08-1D093040B140}"/>
    <cellStyle name="20% - Accent1 34 3" xfId="214" xr:uid="{8672C820-0D7C-42AF-83AB-443EAA027CE6}"/>
    <cellStyle name="20% - Accent1 35" xfId="215" xr:uid="{CB7EEC7E-0392-4063-8AC1-A4C3A23AEA06}"/>
    <cellStyle name="20% - Accent1 35 2" xfId="216" xr:uid="{8DD48319-E135-4DE3-9FD3-07968B4177D1}"/>
    <cellStyle name="20% - Accent1 35 3" xfId="217" xr:uid="{CCC39AF2-1620-4860-AA51-462B830796C9}"/>
    <cellStyle name="20% - Accent1 36" xfId="218" xr:uid="{9CEF1C37-B46F-4010-97A6-3E1EDA649A83}"/>
    <cellStyle name="20% - Accent1 36 2" xfId="219" xr:uid="{F0009363-3A58-41D4-8F91-7447710E6EB3}"/>
    <cellStyle name="20% - Accent1 36 3" xfId="220" xr:uid="{58ECB3D1-B4D4-4BE3-9472-64496AE2DAD6}"/>
    <cellStyle name="20% - Accent1 37" xfId="221" xr:uid="{8AA11889-5B63-4E53-8BBA-6DC34294F91C}"/>
    <cellStyle name="20% - Accent1 37 2" xfId="222" xr:uid="{56BFEAC2-F492-4925-A650-572781392D67}"/>
    <cellStyle name="20% - Accent1 37 3" xfId="223" xr:uid="{7AAF29FE-4D2D-44EC-ADBE-A00B82BF2FB3}"/>
    <cellStyle name="20% - Accent1 38" xfId="224" xr:uid="{40BB96EE-CA02-41DE-BBE0-6A24B5975030}"/>
    <cellStyle name="20% - Accent1 38 2" xfId="225" xr:uid="{64AA5A5B-88E0-4AFF-8D59-CEDABB644B46}"/>
    <cellStyle name="20% - Accent1 38 3" xfId="226" xr:uid="{70F9E375-CE23-4A23-AA18-64771E8EB6BB}"/>
    <cellStyle name="20% - Accent1 39" xfId="227" xr:uid="{8A71BDE8-41EF-4F67-99AD-442130FFB822}"/>
    <cellStyle name="20% - Accent1 39 2" xfId="228" xr:uid="{E24A8194-1B37-4DC5-BDC7-5BE25EAE4D63}"/>
    <cellStyle name="20% - Accent1 39 3" xfId="229" xr:uid="{515DA92C-96F5-445E-8EAE-002296DE15A9}"/>
    <cellStyle name="20% - Accent1 4" xfId="230" xr:uid="{19E2E228-6B68-491F-A3D5-358C8856C22A}"/>
    <cellStyle name="20% - Accent1 4 2" xfId="231" xr:uid="{22BC4265-A03A-436F-B01A-36BA40E337DD}"/>
    <cellStyle name="20% - Accent1 4 2 2" xfId="232" xr:uid="{DB8D7892-5D81-44F3-B07D-210A5D520F59}"/>
    <cellStyle name="20% - Accent1 4 2 2 2" xfId="233" xr:uid="{805E67C0-CB6F-4D67-9F18-ED18A7060455}"/>
    <cellStyle name="20% - Accent1 4 2 2 3" xfId="234" xr:uid="{E9CC5A58-3B74-4517-8CF3-92163CCF8A6A}"/>
    <cellStyle name="20% - Accent1 4 2 3" xfId="235" xr:uid="{D56C1A08-6766-4759-9817-626D87C3D543}"/>
    <cellStyle name="20% - Accent1 4 2 4" xfId="236" xr:uid="{0B0159AB-A27F-4120-A22B-1586ED2C0543}"/>
    <cellStyle name="20% - Accent1 4 3" xfId="237" xr:uid="{8EF19560-7180-4FED-ADF8-36A1A1B97144}"/>
    <cellStyle name="20% - Accent1 4 3 2" xfId="238" xr:uid="{CEF9F97B-7835-40D9-9971-440316962535}"/>
    <cellStyle name="20% - Accent1 4 3 3" xfId="239" xr:uid="{6CC02A3D-37E4-492F-8FFB-5570C68B29BA}"/>
    <cellStyle name="20% - Accent1 4 4" xfId="240" xr:uid="{5485E6BC-D7EC-48EC-92FE-DC629A2B1F61}"/>
    <cellStyle name="20% - Accent1 4 4 2" xfId="241" xr:uid="{50E18B5C-03FF-447B-B999-2A1954532115}"/>
    <cellStyle name="20% - Accent1 4 4 3" xfId="242" xr:uid="{9BF471D7-B20B-4E6B-AB89-A30E5D082E9E}"/>
    <cellStyle name="20% - Accent1 4 5" xfId="243" xr:uid="{D713A9B0-5E0C-4445-8D12-1CC5E3F9C94B}"/>
    <cellStyle name="20% - Accent1 4 6" xfId="244" xr:uid="{035921F9-508B-47E0-873A-FE7826DE8986}"/>
    <cellStyle name="20% - Accent1 4 7" xfId="245" xr:uid="{A558394C-3DAA-4855-B827-0018233DC43F}"/>
    <cellStyle name="20% - Accent1 40" xfId="246" xr:uid="{4831DA2C-94EA-446B-A7A6-0D7A7A291931}"/>
    <cellStyle name="20% - Accent1 41" xfId="247" xr:uid="{5604F048-CB4D-4BBB-A480-1F7B23776F3B}"/>
    <cellStyle name="20% - Accent1 42" xfId="248" xr:uid="{0552CEC9-BB3F-438C-8F1C-467DB9203FDB}"/>
    <cellStyle name="20% - Accent1 43" xfId="249" xr:uid="{334181FF-6398-42B0-BDAA-2FD1689AB0B1}"/>
    <cellStyle name="20% - Accent1 5" xfId="250" xr:uid="{C4FA3C1A-7AFF-4723-A139-9A8BC615BFFD}"/>
    <cellStyle name="20% - Accent1 5 2" xfId="251" xr:uid="{87FBC289-8C92-40B1-8E8F-BB72A8139628}"/>
    <cellStyle name="20% - Accent1 5 2 2" xfId="252" xr:uid="{A3746433-D122-4DFB-ADEB-20099476B2BA}"/>
    <cellStyle name="20% - Accent1 5 2 2 2" xfId="253" xr:uid="{04248EB7-169E-4F52-9417-0226E8B96486}"/>
    <cellStyle name="20% - Accent1 5 2 2 3" xfId="254" xr:uid="{6026CD6F-7229-43EB-BEB3-CD03CF3B753C}"/>
    <cellStyle name="20% - Accent1 5 2 3" xfId="255" xr:uid="{6B51ABA3-E551-4A7C-8F70-FC1801DBB1B9}"/>
    <cellStyle name="20% - Accent1 5 2 4" xfId="256" xr:uid="{BBB8437E-49CD-4C9C-A589-457C7EC4CCCA}"/>
    <cellStyle name="20% - Accent1 5 3" xfId="257" xr:uid="{4836E4D1-5370-475C-80FE-BE9BD47959ED}"/>
    <cellStyle name="20% - Accent1 5 3 2" xfId="258" xr:uid="{099694BF-A7DB-445D-802B-E1F714A7E872}"/>
    <cellStyle name="20% - Accent1 5 3 3" xfId="259" xr:uid="{E4A67F30-1A2F-41B4-AE70-4B33C5A079C0}"/>
    <cellStyle name="20% - Accent1 5 4" xfId="260" xr:uid="{BA2A45F9-B208-4B47-A16F-49557165163E}"/>
    <cellStyle name="20% - Accent1 5 5" xfId="261" xr:uid="{F555CCF7-335B-4684-BE60-2614732E5DC2}"/>
    <cellStyle name="20% - Accent1 6" xfId="262" xr:uid="{B74D61F7-3283-4C0B-AF0E-F6474C661D13}"/>
    <cellStyle name="20% - Accent1 6 2" xfId="263" xr:uid="{20EC9B5C-4786-49B0-A5D0-A86B71398337}"/>
    <cellStyle name="20% - Accent1 6 2 2" xfId="264" xr:uid="{97B3BD73-2E72-466D-A53C-16A250451C73}"/>
    <cellStyle name="20% - Accent1 6 2 2 2" xfId="265" xr:uid="{20506605-22CE-4103-8A49-51D1614941F9}"/>
    <cellStyle name="20% - Accent1 6 2 2 3" xfId="266" xr:uid="{A18449BC-B3A1-457D-B114-7803FFA438E1}"/>
    <cellStyle name="20% - Accent1 6 2 3" xfId="267" xr:uid="{05550FE1-F72F-4C40-B636-6327FBF8EDC3}"/>
    <cellStyle name="20% - Accent1 6 2 4" xfId="268" xr:uid="{78ADA750-FA25-43B1-BEC3-A1B1AF2B4DFB}"/>
    <cellStyle name="20% - Accent1 6 3" xfId="269" xr:uid="{0E535C09-EFC4-4E79-B255-FE5AB09E0363}"/>
    <cellStyle name="20% - Accent1 6 3 2" xfId="270" xr:uid="{E7579605-C835-4408-8AA9-16DE7010CD5F}"/>
    <cellStyle name="20% - Accent1 6 3 3" xfId="271" xr:uid="{922A0A5F-73EF-470C-B6C9-38149DC28102}"/>
    <cellStyle name="20% - Accent1 6 4" xfId="272" xr:uid="{20241758-A466-49D9-BEF9-8F63D684FBF0}"/>
    <cellStyle name="20% - Accent1 6 5" xfId="273" xr:uid="{9995DBC2-5110-402F-9541-59CDABD589D0}"/>
    <cellStyle name="20% - Accent1 7" xfId="274" xr:uid="{BC47C33A-5400-4CC1-A391-7A9B00A3F245}"/>
    <cellStyle name="20% - Accent1 7 2" xfId="275" xr:uid="{EB7E5646-D94F-4439-A0A6-BF6B52FCB9C8}"/>
    <cellStyle name="20% - Accent1 7 2 2" xfId="276" xr:uid="{FCCD37B9-831A-4650-8216-2AE4238EB3DE}"/>
    <cellStyle name="20% - Accent1 7 2 2 2" xfId="277" xr:uid="{FE28B69C-17DD-4D7D-9719-3D0C0248B2F7}"/>
    <cellStyle name="20% - Accent1 7 2 2 3" xfId="278" xr:uid="{7EDF6974-CDE0-4E6C-B909-938B88AB1E97}"/>
    <cellStyle name="20% - Accent1 7 2 3" xfId="279" xr:uid="{4A4DB445-AFC1-45D7-AB50-5B265907A4CA}"/>
    <cellStyle name="20% - Accent1 7 2 4" xfId="280" xr:uid="{01B39800-3C3D-4DDC-83AA-844600A059FF}"/>
    <cellStyle name="20% - Accent1 7 3" xfId="281" xr:uid="{0435B81E-5275-4B35-8761-9606AA264E55}"/>
    <cellStyle name="20% - Accent1 7 3 2" xfId="282" xr:uid="{54E6EC86-9A56-4E64-92BC-C5586DF7B50F}"/>
    <cellStyle name="20% - Accent1 7 3 3" xfId="283" xr:uid="{5FC643B4-89DF-4E4E-8A0B-68DFF6373471}"/>
    <cellStyle name="20% - Accent1 7 4" xfId="284" xr:uid="{D264EDCA-9CF6-4F83-B646-585FBDD79352}"/>
    <cellStyle name="20% - Accent1 7 5" xfId="285" xr:uid="{696C4DDA-3D0D-43B3-9FC7-CA0393FF7965}"/>
    <cellStyle name="20% - Accent1 8" xfId="286" xr:uid="{68FD50A7-518D-4188-8FB0-980AC6270890}"/>
    <cellStyle name="20% - Accent1 8 2" xfId="287" xr:uid="{3602F9DA-D726-4B6A-A2F5-B29360C5DFD5}"/>
    <cellStyle name="20% - Accent1 8 2 2" xfId="288" xr:uid="{01030EBE-95CE-4171-A43E-F3E8AEFAB0D5}"/>
    <cellStyle name="20% - Accent1 8 2 3" xfId="289" xr:uid="{86F29B07-A8BA-4180-A3DC-7770DE98CA50}"/>
    <cellStyle name="20% - Accent1 8 3" xfId="290" xr:uid="{BA64B354-40E3-48AE-96F5-7393063C6BB5}"/>
    <cellStyle name="20% - Accent1 8 3 2" xfId="291" xr:uid="{FC9D17E7-12E4-40D1-BB0A-13A8763F30FB}"/>
    <cellStyle name="20% - Accent1 8 3 3" xfId="292" xr:uid="{D723F782-4708-48C9-9A75-B56AEAAF5A5F}"/>
    <cellStyle name="20% - Accent1 8 4" xfId="293" xr:uid="{D0AFF180-B028-45AA-8975-C5896E75F01E}"/>
    <cellStyle name="20% - Accent1 8 5" xfId="294" xr:uid="{A08A9287-67A4-4EA1-ABF9-A15F5E2CB70B}"/>
    <cellStyle name="20% - Accent1 9" xfId="295" xr:uid="{B98B1882-3C7C-4597-84E5-A378BBC9AEBC}"/>
    <cellStyle name="20% - Accent1 9 2" xfId="296" xr:uid="{782110C9-0D2E-4386-A4DE-2B6F91AD94AA}"/>
    <cellStyle name="20% - Accent1 9 2 2" xfId="297" xr:uid="{A0F4D945-6EE1-422A-A1B3-8F521FF90608}"/>
    <cellStyle name="20% - Accent1 9 2 3" xfId="298" xr:uid="{09D6A214-F4BB-4F45-BDAB-F998B32EC5AD}"/>
    <cellStyle name="20% - Accent1 9 3" xfId="299" xr:uid="{89EBFB52-21E3-4B1F-B95C-8138955BFA88}"/>
    <cellStyle name="20% - Accent1 9 3 2" xfId="300" xr:uid="{B8DD1005-5666-41EE-B39C-8B6FE1FA5222}"/>
    <cellStyle name="20% - Accent1 9 3 3" xfId="301" xr:uid="{CA0A3143-7B2C-4EED-8A77-656E74489E70}"/>
    <cellStyle name="20% - Accent1 9 4" xfId="302" xr:uid="{633D2823-A678-4CEE-93CF-0CA09F17AB2B}"/>
    <cellStyle name="20% - Accent1 9 5" xfId="303" xr:uid="{3F50E45D-F2F0-4566-BD30-BA6D4386B044}"/>
    <cellStyle name="20% - Accent2 10" xfId="304" xr:uid="{A62F7519-5F73-4C34-9D8E-C97E288F3AA7}"/>
    <cellStyle name="20% - Accent2 10 2" xfId="305" xr:uid="{3BFB8A37-069C-4076-A660-E0F1CC0FC365}"/>
    <cellStyle name="20% - Accent2 10 2 2" xfId="306" xr:uid="{67874B20-D4B7-4884-BAE2-B27F52B12383}"/>
    <cellStyle name="20% - Accent2 10 2 3" xfId="307" xr:uid="{96D05011-0D5C-4794-BA94-25BCB78761E1}"/>
    <cellStyle name="20% - Accent2 10 3" xfId="308" xr:uid="{0FA8194E-85BC-47BA-B319-41C53CF7E7D0}"/>
    <cellStyle name="20% - Accent2 10 3 2" xfId="309" xr:uid="{FE973239-3AF8-4A87-AFEF-0453FBE5015B}"/>
    <cellStyle name="20% - Accent2 10 3 3" xfId="310" xr:uid="{22C39AF5-AD1E-4B4D-A8F4-BA02D61690E1}"/>
    <cellStyle name="20% - Accent2 10 4" xfId="311" xr:uid="{0F53039F-AECD-4F09-AF70-0149E9B4AC67}"/>
    <cellStyle name="20% - Accent2 10 5" xfId="312" xr:uid="{7D8B9283-3826-4D1E-AA49-B365F6BE75AB}"/>
    <cellStyle name="20% - Accent2 11" xfId="313" xr:uid="{91783CFB-4C2A-4967-950C-1C26CC673634}"/>
    <cellStyle name="20% - Accent2 11 2" xfId="314" xr:uid="{BC2F5453-6218-4616-B716-2669758E3FFC}"/>
    <cellStyle name="20% - Accent2 11 2 2" xfId="315" xr:uid="{4A0F3998-60BD-4391-85ED-539C26CC43C3}"/>
    <cellStyle name="20% - Accent2 11 2 3" xfId="316" xr:uid="{40F11528-949B-4F33-88AF-A169DD2A5E46}"/>
    <cellStyle name="20% - Accent2 11 3" xfId="317" xr:uid="{4A17EFF3-C2C8-4BBF-B7CD-D635C80ED755}"/>
    <cellStyle name="20% - Accent2 11 3 2" xfId="318" xr:uid="{F2331F4E-2A72-4280-B07B-58D75F750E18}"/>
    <cellStyle name="20% - Accent2 11 3 3" xfId="319" xr:uid="{6404C40B-4AF7-4593-8869-7BB68772A1CA}"/>
    <cellStyle name="20% - Accent2 11 4" xfId="320" xr:uid="{F1392A98-9690-4C2E-BA8A-37A936380C17}"/>
    <cellStyle name="20% - Accent2 11 5" xfId="321" xr:uid="{09D49B82-3B9C-46C8-9226-A9C8D707DB0B}"/>
    <cellStyle name="20% - Accent2 12" xfId="322" xr:uid="{60AF7008-221A-480B-8D5A-51DED74E2F83}"/>
    <cellStyle name="20% - Accent2 12 2" xfId="323" xr:uid="{868E1828-88EC-4BCA-9EEE-BC88E114D6C9}"/>
    <cellStyle name="20% - Accent2 12 2 2" xfId="324" xr:uid="{DBEA1563-67A3-463B-8BF3-45B9801C57FC}"/>
    <cellStyle name="20% - Accent2 12 2 3" xfId="325" xr:uid="{D809A6E6-B6B8-4DAB-825F-B13668C28CD5}"/>
    <cellStyle name="20% - Accent2 12 3" xfId="326" xr:uid="{BED8C243-0390-44F6-A363-78D6233FFFF4}"/>
    <cellStyle name="20% - Accent2 12 3 2" xfId="327" xr:uid="{26F6DB3C-E715-45CD-A050-76B2FBBE946F}"/>
    <cellStyle name="20% - Accent2 12 3 3" xfId="328" xr:uid="{924032B2-2104-4533-8AAF-58C729289530}"/>
    <cellStyle name="20% - Accent2 12 4" xfId="329" xr:uid="{07EB9DBD-22FE-4C59-81D7-38B9EA6D66CE}"/>
    <cellStyle name="20% - Accent2 12 5" xfId="330" xr:uid="{C2ABCF20-21E8-4162-9358-E98907C07958}"/>
    <cellStyle name="20% - Accent2 13" xfId="331" xr:uid="{5DA36C73-30FA-4B19-B90D-4486771F7AAF}"/>
    <cellStyle name="20% - Accent2 13 2" xfId="332" xr:uid="{4574EE93-7934-4D57-8EC3-329010313BD1}"/>
    <cellStyle name="20% - Accent2 13 2 2" xfId="333" xr:uid="{0C1EA60E-48A5-4D38-8148-B75900F361E3}"/>
    <cellStyle name="20% - Accent2 13 2 3" xfId="334" xr:uid="{09315EC3-63D9-4450-92A2-0BA314072BDB}"/>
    <cellStyle name="20% - Accent2 13 3" xfId="335" xr:uid="{0E3F0B92-ADA3-4E43-8ACD-4381E1D5EF9F}"/>
    <cellStyle name="20% - Accent2 13 4" xfId="336" xr:uid="{840EC6EB-2F32-4926-91E5-82EDC0F9E9CC}"/>
    <cellStyle name="20% - Accent2 14" xfId="337" xr:uid="{1AA4618D-DAB3-4B2B-9C32-E5B4A7412F8A}"/>
    <cellStyle name="20% - Accent2 14 2" xfId="338" xr:uid="{C7F55E86-EC8A-471D-977E-45A87C5F5E4C}"/>
    <cellStyle name="20% - Accent2 14 2 2" xfId="339" xr:uid="{4FD205C5-20BC-48F6-AB71-188B711A3C4D}"/>
    <cellStyle name="20% - Accent2 14 2 3" xfId="340" xr:uid="{7007960C-7CD5-4903-9215-2C8BE8890A42}"/>
    <cellStyle name="20% - Accent2 14 3" xfId="341" xr:uid="{39F91C95-C665-4B15-803E-8569F8969909}"/>
    <cellStyle name="20% - Accent2 14 4" xfId="342" xr:uid="{6E9554BE-D340-444A-ACE0-037C8557EF53}"/>
    <cellStyle name="20% - Accent2 15" xfId="343" xr:uid="{8BAE69C4-7A49-4AF8-8584-53A62EED295C}"/>
    <cellStyle name="20% - Accent2 15 2" xfId="344" xr:uid="{AF42BD20-9316-4062-9EFF-23BFA6BAA1BF}"/>
    <cellStyle name="20% - Accent2 15 2 2" xfId="345" xr:uid="{FAD7C716-039B-44A0-9279-93F17B8D156A}"/>
    <cellStyle name="20% - Accent2 15 2 3" xfId="346" xr:uid="{1722474B-2E3D-4C81-B467-35FF6BA9D227}"/>
    <cellStyle name="20% - Accent2 15 3" xfId="347" xr:uid="{8895CFF8-2068-4E25-A142-4C8EA9B13547}"/>
    <cellStyle name="20% - Accent2 15 4" xfId="348" xr:uid="{17491558-23F0-4066-B359-27F523B7D858}"/>
    <cellStyle name="20% - Accent2 16" xfId="349" xr:uid="{9D4AF4DF-7D8C-4BD4-A955-3E854C5F0119}"/>
    <cellStyle name="20% - Accent2 16 2" xfId="350" xr:uid="{3A5F55CC-D5B5-46D4-B8B2-87673D1759D5}"/>
    <cellStyle name="20% - Accent2 16 2 2" xfId="351" xr:uid="{2CED93F4-8EBC-4285-BB39-62B7878E88C6}"/>
    <cellStyle name="20% - Accent2 16 2 3" xfId="352" xr:uid="{931E888B-C112-4D15-9223-DF49BBAFFB21}"/>
    <cellStyle name="20% - Accent2 16 3" xfId="353" xr:uid="{2B731DCA-602F-4408-B0EC-5C34810248B3}"/>
    <cellStyle name="20% - Accent2 16 4" xfId="354" xr:uid="{899CF869-32C1-4BED-AAC2-F1ABEB63932B}"/>
    <cellStyle name="20% - Accent2 17" xfId="355" xr:uid="{45C0D254-02AF-43D5-B29D-63EBECBDE81D}"/>
    <cellStyle name="20% - Accent2 17 2" xfId="356" xr:uid="{C9A34FA0-35FC-42FC-94A0-09A8419CD412}"/>
    <cellStyle name="20% - Accent2 17 2 2" xfId="357" xr:uid="{A34B51DF-5E5A-4621-B5B9-0022B7D121AB}"/>
    <cellStyle name="20% - Accent2 17 2 3" xfId="358" xr:uid="{377FF324-6EB9-4BA8-B98F-88AC6AD10362}"/>
    <cellStyle name="20% - Accent2 17 3" xfId="359" xr:uid="{7FE5A487-2BEF-4FF5-ABBA-3583132FFFED}"/>
    <cellStyle name="20% - Accent2 17 4" xfId="360" xr:uid="{2304705E-D337-4ADE-B8BA-880163947D0E}"/>
    <cellStyle name="20% - Accent2 18" xfId="361" xr:uid="{23FB5F44-A5AB-4A5C-9CA1-B1D31CBADD9F}"/>
    <cellStyle name="20% - Accent2 18 2" xfId="362" xr:uid="{99F75CE5-C4C1-4072-B393-37DF02BE74BC}"/>
    <cellStyle name="20% - Accent2 18 2 2" xfId="363" xr:uid="{020D73EC-2A7C-4DB6-ABA2-E3E43807436A}"/>
    <cellStyle name="20% - Accent2 18 2 3" xfId="364" xr:uid="{2956FB93-A835-4A09-A6A0-415D15A51FC5}"/>
    <cellStyle name="20% - Accent2 18 3" xfId="365" xr:uid="{2B2C26C7-D0AA-43D9-B89A-E4542E39C5DC}"/>
    <cellStyle name="20% - Accent2 18 4" xfId="366" xr:uid="{805BDE1E-FAC8-4023-A3F4-FA5D417E5D75}"/>
    <cellStyle name="20% - Accent2 19" xfId="367" xr:uid="{5298757E-0E83-487F-9534-520C5D6D99A4}"/>
    <cellStyle name="20% - Accent2 19 2" xfId="368" xr:uid="{46C78537-3D60-42B1-B30A-0E0DD010FBB5}"/>
    <cellStyle name="20% - Accent2 19 2 2" xfId="369" xr:uid="{AFF05EA2-54EF-4B22-ACD3-CE12B0FA0506}"/>
    <cellStyle name="20% - Accent2 19 2 3" xfId="370" xr:uid="{6F839986-4FC5-45F3-86E0-2264613641A6}"/>
    <cellStyle name="20% - Accent2 19 3" xfId="371" xr:uid="{402E490C-7901-4E67-BCFD-542066D0DD2B}"/>
    <cellStyle name="20% - Accent2 19 4" xfId="372" xr:uid="{C519FEAC-887D-4F78-9AF1-6653D50D914D}"/>
    <cellStyle name="20% - Accent2 2" xfId="373" xr:uid="{F1F009ED-627F-47D3-A199-6528DA83E2E2}"/>
    <cellStyle name="20% - Accent2 2 2" xfId="374" xr:uid="{12946119-C770-4047-821C-EBB36296D80A}"/>
    <cellStyle name="20% - Accent2 2 2 2" xfId="375" xr:uid="{9F187B3D-1085-4EDB-8138-EBD678F30EE1}"/>
    <cellStyle name="20% - Accent2 2 2 2 2" xfId="376" xr:uid="{F1B0A5AF-478B-4B63-9CAD-1DFC91ABF9BB}"/>
    <cellStyle name="20% - Accent2 2 2 2 3" xfId="377" xr:uid="{5E6F4359-EEC7-4DE8-8DB2-2CC8028D88A3}"/>
    <cellStyle name="20% - Accent2 2 2 3" xfId="378" xr:uid="{A6C61DF1-4DC2-4A0B-9BE2-E0BBB317BC11}"/>
    <cellStyle name="20% - Accent2 2 2 4" xfId="379" xr:uid="{F418EC43-F702-49EE-B89D-7309EE740486}"/>
    <cellStyle name="20% - Accent2 2 3" xfId="380" xr:uid="{89195CD1-0125-43B5-8F76-38085BCF019B}"/>
    <cellStyle name="20% - Accent2 2 3 2" xfId="381" xr:uid="{57F2F0F6-83A6-4B35-A6AA-A891AEDF419A}"/>
    <cellStyle name="20% - Accent2 2 3 3" xfId="382" xr:uid="{5AB3F268-C0A9-4C83-AD9E-8CE6B15D0A09}"/>
    <cellStyle name="20% - Accent2 2 4" xfId="383" xr:uid="{8E928525-FE10-4B23-9F7F-FE9A3713B542}"/>
    <cellStyle name="20% - Accent2 2 4 2" xfId="384" xr:uid="{7E74382E-6B8F-4689-8F56-01A9C72BBD24}"/>
    <cellStyle name="20% - Accent2 2 4 3" xfId="385" xr:uid="{9CB8E1A2-EB45-4DE3-8419-7B5B9FB631F4}"/>
    <cellStyle name="20% - Accent2 2 5" xfId="386" xr:uid="{5E9F790E-C547-4894-ABE5-0CCC179AD707}"/>
    <cellStyle name="20% - Accent2 2 6" xfId="387" xr:uid="{7393E512-36C9-481F-A238-EC760E3E9061}"/>
    <cellStyle name="20% - Accent2 2 7" xfId="388" xr:uid="{4DAC801A-4800-4CA3-BC18-8281A6C77A8D}"/>
    <cellStyle name="20% - Accent2 20" xfId="389" xr:uid="{E3B8562F-299E-4589-8C7C-01275ACBBB3C}"/>
    <cellStyle name="20% - Accent2 20 2" xfId="390" xr:uid="{4F914C68-8778-4DB6-99EE-7788D8733072}"/>
    <cellStyle name="20% - Accent2 20 2 2" xfId="391" xr:uid="{4CCE5F1E-81D9-4C54-BFED-3553AB7E0ED8}"/>
    <cellStyle name="20% - Accent2 20 2 3" xfId="392" xr:uid="{79835D14-2CDC-4D3D-8D89-E5F8B8C5E322}"/>
    <cellStyle name="20% - Accent2 20 3" xfId="393" xr:uid="{46F5A121-11BC-4478-8D3E-655859C69303}"/>
    <cellStyle name="20% - Accent2 20 4" xfId="394" xr:uid="{11D660E5-7152-41D2-87E3-A329DF757D0E}"/>
    <cellStyle name="20% - Accent2 21" xfId="395" xr:uid="{374F7725-9F88-4108-85BA-054AA3608622}"/>
    <cellStyle name="20% - Accent2 21 2" xfId="396" xr:uid="{CD942102-364E-4CD6-8F98-3130D2861A9D}"/>
    <cellStyle name="20% - Accent2 21 2 2" xfId="397" xr:uid="{642AEE0A-6269-4679-A468-A2DD6869806D}"/>
    <cellStyle name="20% - Accent2 21 2 3" xfId="398" xr:uid="{A54EA6B5-816E-45F1-9EFD-6E01A4DF9B95}"/>
    <cellStyle name="20% - Accent2 21 3" xfId="399" xr:uid="{86CF1E54-AF0F-4FF0-98AB-4D64B93E189F}"/>
    <cellStyle name="20% - Accent2 21 4" xfId="400" xr:uid="{63D74240-5703-4BB0-8F85-F2D85070358A}"/>
    <cellStyle name="20% - Accent2 22" xfId="401" xr:uid="{BAD3CB73-0655-4A7A-BCE8-9356E6214EF5}"/>
    <cellStyle name="20% - Accent2 22 2" xfId="402" xr:uid="{6F1FBF7C-E813-43B1-807D-3938C7EDBAD5}"/>
    <cellStyle name="20% - Accent2 22 2 2" xfId="403" xr:uid="{8E41FE1F-4E90-4A11-A846-A340BF4167BF}"/>
    <cellStyle name="20% - Accent2 22 2 3" xfId="404" xr:uid="{91392A95-D2EA-4520-B3EF-79933CA0E899}"/>
    <cellStyle name="20% - Accent2 22 3" xfId="405" xr:uid="{2E2F3C12-4A25-4528-ACE3-038E3287108C}"/>
    <cellStyle name="20% - Accent2 22 4" xfId="406" xr:uid="{EA943FC2-DEF6-4257-BAD7-1B2CAAF8DF77}"/>
    <cellStyle name="20% - Accent2 23" xfId="407" xr:uid="{6063EC1E-B93A-4713-80B6-3EC9B40859C5}"/>
    <cellStyle name="20% - Accent2 23 2" xfId="408" xr:uid="{7D78E24C-C139-4E05-8E96-D63F065404F4}"/>
    <cellStyle name="20% - Accent2 23 2 2" xfId="409" xr:uid="{E230C52C-F391-4F1C-961A-BEDB051CCE96}"/>
    <cellStyle name="20% - Accent2 23 2 3" xfId="410" xr:uid="{04D2E244-EF6C-4B0F-BFCA-7AD5DB81AF1A}"/>
    <cellStyle name="20% - Accent2 23 3" xfId="411" xr:uid="{E9CA88B9-DC25-4849-BD70-8AD13454A364}"/>
    <cellStyle name="20% - Accent2 23 4" xfId="412" xr:uid="{23A9A8BE-DA40-4D42-B072-4C38F78B8B6E}"/>
    <cellStyle name="20% - Accent2 24" xfId="413" xr:uid="{10F78A97-0016-4372-8B0D-5C3D5C479C28}"/>
    <cellStyle name="20% - Accent2 24 2" xfId="414" xr:uid="{FADFBC7E-0624-4DDB-9563-4BF35526110D}"/>
    <cellStyle name="20% - Accent2 24 2 2" xfId="415" xr:uid="{2CE1D597-AC8D-4DB3-BF35-2E773433BA3B}"/>
    <cellStyle name="20% - Accent2 24 2 3" xfId="416" xr:uid="{388DF380-9783-4F57-BA12-0EEED223AC11}"/>
    <cellStyle name="20% - Accent2 24 3" xfId="417" xr:uid="{30C488A2-C8E5-44BB-A39D-CCE50E4B2507}"/>
    <cellStyle name="20% - Accent2 24 4" xfId="418" xr:uid="{4AE27DF2-7E97-4BD3-AD65-F8BE487BD963}"/>
    <cellStyle name="20% - Accent2 25" xfId="419" xr:uid="{68AAECD9-38DE-4808-A79C-38B98C0D6877}"/>
    <cellStyle name="20% - Accent2 25 2" xfId="420" xr:uid="{BAC248AA-EECF-4102-BB15-2A75305D1D28}"/>
    <cellStyle name="20% - Accent2 25 2 2" xfId="421" xr:uid="{9126FA94-CC8C-4FAC-9A9F-C356B9A029BA}"/>
    <cellStyle name="20% - Accent2 25 2 3" xfId="422" xr:uid="{F89D77EC-4F88-4CB4-97EA-0A92D978FAAA}"/>
    <cellStyle name="20% - Accent2 25 3" xfId="423" xr:uid="{25EB42EB-E5CB-4255-9CD0-1F412FAA90FA}"/>
    <cellStyle name="20% - Accent2 25 4" xfId="424" xr:uid="{D748B583-B676-4CCA-AA99-AC008A9ADF9E}"/>
    <cellStyle name="20% - Accent2 26" xfId="425" xr:uid="{412C37F6-0DBE-4279-8F68-54CC6009841E}"/>
    <cellStyle name="20% - Accent2 26 2" xfId="426" xr:uid="{1187602A-E5B2-4D02-AB19-36A9B646F0DB}"/>
    <cellStyle name="20% - Accent2 26 2 2" xfId="427" xr:uid="{306C037F-C806-47FA-8473-18F60F9CE597}"/>
    <cellStyle name="20% - Accent2 26 2 3" xfId="428" xr:uid="{ED443652-3D74-4325-85DF-D0EB729F6DE4}"/>
    <cellStyle name="20% - Accent2 26 3" xfId="429" xr:uid="{800E5C7E-D7D7-44E1-BBC9-7356DE35D7AE}"/>
    <cellStyle name="20% - Accent2 26 4" xfId="430" xr:uid="{977F4C86-B5BF-44AA-9141-9354C662A583}"/>
    <cellStyle name="20% - Accent2 27" xfId="431" xr:uid="{8593B9C3-62B9-43D8-9DE8-604F2006792A}"/>
    <cellStyle name="20% - Accent2 27 2" xfId="432" xr:uid="{96DDBF03-5095-4C32-B292-1A1EF47DC96E}"/>
    <cellStyle name="20% - Accent2 27 2 2" xfId="433" xr:uid="{F6CE7D08-0B24-4DE7-9F10-6729728840E4}"/>
    <cellStyle name="20% - Accent2 27 2 3" xfId="434" xr:uid="{839EC3AE-829F-4FFF-B8C5-A296C89BC13E}"/>
    <cellStyle name="20% - Accent2 27 3" xfId="435" xr:uid="{1EE29CFD-66E6-47A1-BF06-315D8552E304}"/>
    <cellStyle name="20% - Accent2 27 4" xfId="436" xr:uid="{7D3B79EB-EA1E-4952-B804-9A87C529E6A3}"/>
    <cellStyle name="20% - Accent2 28" xfId="437" xr:uid="{35A53F0D-CA29-4EA6-ABD6-08D5CB54A10D}"/>
    <cellStyle name="20% - Accent2 28 2" xfId="438" xr:uid="{F06DCB08-81EF-4782-A9F0-74D842C115CE}"/>
    <cellStyle name="20% - Accent2 28 2 2" xfId="439" xr:uid="{998E7682-4E54-4837-AEEA-F3002F6F86D2}"/>
    <cellStyle name="20% - Accent2 28 2 3" xfId="440" xr:uid="{8421019B-00D2-4100-8EED-6869DE921686}"/>
    <cellStyle name="20% - Accent2 28 3" xfId="441" xr:uid="{B5E05CD6-73F7-49DC-8508-BC1B3DC0E9D9}"/>
    <cellStyle name="20% - Accent2 28 4" xfId="442" xr:uid="{9C08FA06-B255-4C23-994C-0CA8670230A3}"/>
    <cellStyle name="20% - Accent2 29" xfId="443" xr:uid="{D7A2FCEC-4A75-4E32-ABB0-1D79F08C1043}"/>
    <cellStyle name="20% - Accent2 29 2" xfId="444" xr:uid="{CC369F36-DC5E-4722-8FB3-5246C134BBEE}"/>
    <cellStyle name="20% - Accent2 29 2 2" xfId="445" xr:uid="{6DB8801A-E38B-4CA6-B840-AFAD772AE3B5}"/>
    <cellStyle name="20% - Accent2 29 2 3" xfId="446" xr:uid="{0F755F6C-BAAC-4E3F-BE63-F120F2F5A498}"/>
    <cellStyle name="20% - Accent2 29 3" xfId="447" xr:uid="{EC6488CE-8B09-4A45-813F-2B975FED683C}"/>
    <cellStyle name="20% - Accent2 29 4" xfId="448" xr:uid="{A49564FA-93CB-4DD6-BE66-4B1C85EB1279}"/>
    <cellStyle name="20% - Accent2 3" xfId="449" xr:uid="{617F8725-4063-4521-A125-EC82B63EB2B5}"/>
    <cellStyle name="20% - Accent2 3 2" xfId="450" xr:uid="{79A56DE5-D288-44B5-A4C2-8D68410E875E}"/>
    <cellStyle name="20% - Accent2 3 2 2" xfId="451" xr:uid="{67145EC2-4727-4999-B053-A6CFC6DD4305}"/>
    <cellStyle name="20% - Accent2 3 2 2 2" xfId="452" xr:uid="{B8AD28CA-7D95-43C4-963D-38FD69298937}"/>
    <cellStyle name="20% - Accent2 3 2 2 3" xfId="453" xr:uid="{DC3059F3-AFCD-4957-A3A0-69610C32E9BB}"/>
    <cellStyle name="20% - Accent2 3 2 3" xfId="454" xr:uid="{E6B0C0D5-B107-4F30-AE69-DC2CFFB60176}"/>
    <cellStyle name="20% - Accent2 3 2 4" xfId="455" xr:uid="{AA71CBBF-E1E8-4D0A-9AB0-DD7A99AD0740}"/>
    <cellStyle name="20% - Accent2 3 3" xfId="456" xr:uid="{070A227A-7230-4AA9-B5E5-91DAB0DAC7E3}"/>
    <cellStyle name="20% - Accent2 3 3 2" xfId="457" xr:uid="{97C6EFE3-18AF-4854-ADA2-4A5047031214}"/>
    <cellStyle name="20% - Accent2 3 3 3" xfId="458" xr:uid="{F6E74494-046C-449F-BF17-1559A3BEE489}"/>
    <cellStyle name="20% - Accent2 3 4" xfId="459" xr:uid="{72A15C69-1CCE-4994-8A21-B22FB9716040}"/>
    <cellStyle name="20% - Accent2 3 4 2" xfId="460" xr:uid="{EAFDD777-D400-4AA7-8CA5-8E7B1AD4A7EF}"/>
    <cellStyle name="20% - Accent2 3 4 3" xfId="461" xr:uid="{EEA602DF-1390-4595-9503-4265EFF31DE4}"/>
    <cellStyle name="20% - Accent2 3 5" xfId="462" xr:uid="{1C3A5365-3FA8-40CB-8F1C-AC4001F023F4}"/>
    <cellStyle name="20% - Accent2 3 6" xfId="463" xr:uid="{9D5D3EAA-4401-4CCE-A5D4-EFBF61C62244}"/>
    <cellStyle name="20% - Accent2 3 7" xfId="464" xr:uid="{A16971A3-003B-4FAE-B22D-ED18E9C60677}"/>
    <cellStyle name="20% - Accent2 30" xfId="465" xr:uid="{6868E29D-362D-421C-9B38-73380833F543}"/>
    <cellStyle name="20% - Accent2 30 2" xfId="466" xr:uid="{708B9D4E-5D2E-4850-B289-D630BD1D3C08}"/>
    <cellStyle name="20% - Accent2 30 2 2" xfId="467" xr:uid="{4A3499FE-9269-48E6-A446-07426F3C1E06}"/>
    <cellStyle name="20% - Accent2 30 2 3" xfId="468" xr:uid="{C9ECE3A0-E056-4185-8579-E1A47695656B}"/>
    <cellStyle name="20% - Accent2 30 3" xfId="469" xr:uid="{61BE5E9E-10C5-4BA0-8610-8BB6D50E0D3B}"/>
    <cellStyle name="20% - Accent2 30 4" xfId="470" xr:uid="{E227F0DE-AF21-4D05-A406-1754169C69B8}"/>
    <cellStyle name="20% - Accent2 31" xfId="471" xr:uid="{E505B6C3-4375-4215-8DFE-F70E2E796271}"/>
    <cellStyle name="20% - Accent2 31 2" xfId="472" xr:uid="{CB43D0D1-5BEC-40DD-A08C-D5EA2EA92B46}"/>
    <cellStyle name="20% - Accent2 31 3" xfId="473" xr:uid="{BEC5BB8F-D433-45AC-A42F-904BF0B7EDA9}"/>
    <cellStyle name="20% - Accent2 32" xfId="474" xr:uid="{24F00438-0A0C-46A0-9026-B03D531EA3F9}"/>
    <cellStyle name="20% - Accent2 32 2" xfId="475" xr:uid="{1D28C4F8-AB1C-407F-AA3C-FB455576F33E}"/>
    <cellStyle name="20% - Accent2 32 3" xfId="476" xr:uid="{469EC927-C030-4BBF-B48B-00827CA3CA66}"/>
    <cellStyle name="20% - Accent2 33" xfId="477" xr:uid="{4A59C04E-9CD0-452E-AB23-D62F2FE08265}"/>
    <cellStyle name="20% - Accent2 33 2" xfId="478" xr:uid="{398B3B4E-BCEC-40CE-90FF-24537722123D}"/>
    <cellStyle name="20% - Accent2 33 3" xfId="479" xr:uid="{DDB369A3-C465-464F-92C2-27F407D5D498}"/>
    <cellStyle name="20% - Accent2 34" xfId="480" xr:uid="{6B484A51-410E-41CD-87D0-8872798BFF47}"/>
    <cellStyle name="20% - Accent2 34 2" xfId="481" xr:uid="{AFA52189-36D5-482A-89F2-2A04F60A0DA8}"/>
    <cellStyle name="20% - Accent2 34 3" xfId="482" xr:uid="{EAB2CCFB-8AAF-4D60-8724-9E1BB3AD1947}"/>
    <cellStyle name="20% - Accent2 35" xfId="483" xr:uid="{980610B9-3C0C-4BB7-A162-D814EED4BD77}"/>
    <cellStyle name="20% - Accent2 35 2" xfId="484" xr:uid="{EC24237F-64A0-4590-90DB-5C7024B56A83}"/>
    <cellStyle name="20% - Accent2 35 3" xfId="485" xr:uid="{AE36588F-C20A-4C89-AA41-F323643A96B2}"/>
    <cellStyle name="20% - Accent2 36" xfId="486" xr:uid="{DB5F781B-797B-4F6D-9CC7-FD376EFD5F67}"/>
    <cellStyle name="20% - Accent2 36 2" xfId="487" xr:uid="{3C551D5A-F508-49BF-BD2A-1DB348859EF2}"/>
    <cellStyle name="20% - Accent2 36 3" xfId="488" xr:uid="{94E624FB-0630-4585-85E9-951EBC3DC267}"/>
    <cellStyle name="20% - Accent2 37" xfId="489" xr:uid="{31EABE5B-7ED4-4514-A2A2-C7CB13541EB4}"/>
    <cellStyle name="20% - Accent2 37 2" xfId="490" xr:uid="{75C2F156-3366-46E9-8056-8A6FA5B41FB6}"/>
    <cellStyle name="20% - Accent2 37 3" xfId="491" xr:uid="{A4DD7567-15B7-43E5-B6CF-68B218CDC03E}"/>
    <cellStyle name="20% - Accent2 38" xfId="492" xr:uid="{AF24EDF6-22BF-49FD-8626-6537EB4C46E8}"/>
    <cellStyle name="20% - Accent2 38 2" xfId="493" xr:uid="{AB57529D-7506-4582-887B-E1B4D2AE221A}"/>
    <cellStyle name="20% - Accent2 38 3" xfId="494" xr:uid="{24EABB66-A7A2-4D09-899E-96B59C18B0B5}"/>
    <cellStyle name="20% - Accent2 39" xfId="495" xr:uid="{F4411678-82A3-4288-B937-C44144BA5755}"/>
    <cellStyle name="20% - Accent2 39 2" xfId="496" xr:uid="{51261A30-DFAA-4F9D-9D40-BD58F327E184}"/>
    <cellStyle name="20% - Accent2 39 3" xfId="497" xr:uid="{EEC8E744-4FEC-4606-AAAD-043922CDEA50}"/>
    <cellStyle name="20% - Accent2 4" xfId="498" xr:uid="{2E1267FB-2E0C-441E-96AA-A8E0B4231AB3}"/>
    <cellStyle name="20% - Accent2 4 2" xfId="499" xr:uid="{056AB30C-3809-4B7A-AE07-4934FA9ED562}"/>
    <cellStyle name="20% - Accent2 4 2 2" xfId="500" xr:uid="{01F92A52-6BA9-4816-AE88-C9617709101C}"/>
    <cellStyle name="20% - Accent2 4 2 2 2" xfId="501" xr:uid="{F856A6BF-5E25-48ED-9FB2-C542B8870F1A}"/>
    <cellStyle name="20% - Accent2 4 2 2 3" xfId="502" xr:uid="{52B4FDD8-7291-4771-B98B-97825EC7BD49}"/>
    <cellStyle name="20% - Accent2 4 2 3" xfId="503" xr:uid="{C0798AF5-AA13-43CE-A7AA-7D3688200DC3}"/>
    <cellStyle name="20% - Accent2 4 2 4" xfId="504" xr:uid="{A7EA6101-D60D-4575-BAF7-AE50C87431BE}"/>
    <cellStyle name="20% - Accent2 4 3" xfId="505" xr:uid="{42E8D6A8-A875-4C31-A2DC-9E3865F53938}"/>
    <cellStyle name="20% - Accent2 4 3 2" xfId="506" xr:uid="{2D860A41-88C3-4877-9825-928F765AA310}"/>
    <cellStyle name="20% - Accent2 4 3 3" xfId="507" xr:uid="{E767AF25-6334-4985-A70A-C925745A52F2}"/>
    <cellStyle name="20% - Accent2 4 4" xfId="508" xr:uid="{18F54BDF-B01B-473E-BA57-2B04ED5F96CF}"/>
    <cellStyle name="20% - Accent2 4 4 2" xfId="509" xr:uid="{24757490-8D48-4B9E-B87E-9A67E6D96528}"/>
    <cellStyle name="20% - Accent2 4 4 3" xfId="510" xr:uid="{A70C02DA-5CE5-4097-8444-20293894E0D5}"/>
    <cellStyle name="20% - Accent2 4 5" xfId="511" xr:uid="{0E4ADBF7-91F1-47FB-8947-283E027CE64A}"/>
    <cellStyle name="20% - Accent2 4 6" xfId="512" xr:uid="{4AE7B65B-19B5-4259-A49D-F8B5C497113A}"/>
    <cellStyle name="20% - Accent2 4 7" xfId="513" xr:uid="{5209A183-E2C8-49C4-9751-751EEB2AB9A1}"/>
    <cellStyle name="20% - Accent2 40" xfId="514" xr:uid="{1AAB4602-0704-4576-B876-87CA4CD9D065}"/>
    <cellStyle name="20% - Accent2 41" xfId="515" xr:uid="{1E828B7A-C0F6-4F92-A482-0BB1F86FCF75}"/>
    <cellStyle name="20% - Accent2 42" xfId="516" xr:uid="{F5933B02-1761-4218-9627-215D2A2D02B5}"/>
    <cellStyle name="20% - Accent2 43" xfId="517" xr:uid="{2EC99312-5197-4B89-AE26-99DCD3D2B8D5}"/>
    <cellStyle name="20% - Accent2 5" xfId="518" xr:uid="{BA19A2C3-B0D1-4412-B708-03E2AD7DF43D}"/>
    <cellStyle name="20% - Accent2 5 2" xfId="519" xr:uid="{343B3DCC-2A2E-4494-98C6-A6B8E148C875}"/>
    <cellStyle name="20% - Accent2 5 2 2" xfId="520" xr:uid="{EE91A83B-9CC1-40E5-A297-F193919E004C}"/>
    <cellStyle name="20% - Accent2 5 2 2 2" xfId="521" xr:uid="{584C9559-A21B-4E53-A21D-FD256C77B947}"/>
    <cellStyle name="20% - Accent2 5 2 2 3" xfId="522" xr:uid="{82592A57-52B1-4739-B728-97B95355E6BF}"/>
    <cellStyle name="20% - Accent2 5 2 3" xfId="523" xr:uid="{AEB963BA-27CA-44EA-8089-A4E77B4608AF}"/>
    <cellStyle name="20% - Accent2 5 2 4" xfId="524" xr:uid="{50868991-C303-451A-9D36-7FCC3344BCCB}"/>
    <cellStyle name="20% - Accent2 5 3" xfId="525" xr:uid="{8CB8126D-E2B3-4AC9-A9A1-30ED42AFEF28}"/>
    <cellStyle name="20% - Accent2 5 3 2" xfId="526" xr:uid="{7EA07A2C-BEB0-4B6D-9B4C-2EA941CC7384}"/>
    <cellStyle name="20% - Accent2 5 3 3" xfId="527" xr:uid="{859B5DBB-491C-4185-BAA7-71BC1A55F11F}"/>
    <cellStyle name="20% - Accent2 5 4" xfId="528" xr:uid="{FB9386B0-0D15-4404-927A-789A8A69ECD5}"/>
    <cellStyle name="20% - Accent2 5 5" xfId="529" xr:uid="{4C9E3789-B3B9-47FE-AE31-27ACE3154E8E}"/>
    <cellStyle name="20% - Accent2 6" xfId="530" xr:uid="{62D3C798-F7B9-4C10-8490-BC3328D20874}"/>
    <cellStyle name="20% - Accent2 6 2" xfId="531" xr:uid="{C87C3217-2078-40A0-9EEF-7270B8FF012B}"/>
    <cellStyle name="20% - Accent2 6 2 2" xfId="532" xr:uid="{ABB8F5F7-AC3A-485E-ACD5-754BD2680DAC}"/>
    <cellStyle name="20% - Accent2 6 2 2 2" xfId="533" xr:uid="{A375EF88-F8B3-4793-8CA8-69DC5C576D84}"/>
    <cellStyle name="20% - Accent2 6 2 2 3" xfId="534" xr:uid="{B749A4E8-AD2B-400C-AA66-628AFF7B9548}"/>
    <cellStyle name="20% - Accent2 6 2 3" xfId="535" xr:uid="{BFF331C1-624D-4915-A636-40245390CB5B}"/>
    <cellStyle name="20% - Accent2 6 2 4" xfId="536" xr:uid="{CB50DD8E-E99D-42D5-A0DF-714105A3F9C8}"/>
    <cellStyle name="20% - Accent2 6 3" xfId="537" xr:uid="{442759F4-BAE8-49DC-8C28-76E8FE1A979C}"/>
    <cellStyle name="20% - Accent2 6 3 2" xfId="538" xr:uid="{96B11BD4-2299-4539-9871-5F31A76870A3}"/>
    <cellStyle name="20% - Accent2 6 3 3" xfId="539" xr:uid="{A2A647AB-62BC-4325-9003-F68339881115}"/>
    <cellStyle name="20% - Accent2 6 4" xfId="540" xr:uid="{8AF18E38-DCC2-41D6-B580-1A98FD3F223D}"/>
    <cellStyle name="20% - Accent2 6 5" xfId="541" xr:uid="{4AB641E2-B1E0-4347-A427-07F7B7F43C86}"/>
    <cellStyle name="20% - Accent2 7" xfId="542" xr:uid="{B5405C9D-585D-406C-9AC7-9F725666789D}"/>
    <cellStyle name="20% - Accent2 7 2" xfId="543" xr:uid="{01936979-F78F-4674-9E32-3564557BCA25}"/>
    <cellStyle name="20% - Accent2 7 2 2" xfId="544" xr:uid="{095485E5-0CDF-4F66-A2E4-0E42E6005762}"/>
    <cellStyle name="20% - Accent2 7 2 2 2" xfId="545" xr:uid="{D2F3DADB-C85E-49B3-8EE0-3F5D5EB840EC}"/>
    <cellStyle name="20% - Accent2 7 2 2 3" xfId="546" xr:uid="{AF91527E-2DB9-481C-9A93-E20F80325E70}"/>
    <cellStyle name="20% - Accent2 7 2 3" xfId="547" xr:uid="{A32DFBD7-4E48-4C51-9E89-D1FE525C6F0F}"/>
    <cellStyle name="20% - Accent2 7 2 4" xfId="548" xr:uid="{6653531D-099E-4752-8A71-6860DEA62E92}"/>
    <cellStyle name="20% - Accent2 7 3" xfId="549" xr:uid="{B99B5E15-2176-4CAE-9E99-2C36266BF4BE}"/>
    <cellStyle name="20% - Accent2 7 3 2" xfId="550" xr:uid="{C018FD8B-8E94-417E-AE71-89AAB4422E74}"/>
    <cellStyle name="20% - Accent2 7 3 3" xfId="551" xr:uid="{2DBF3444-21CD-4A5A-AB62-A940FF474033}"/>
    <cellStyle name="20% - Accent2 7 4" xfId="552" xr:uid="{9FA829EA-0E92-48A0-85B7-4D4B0B533CE2}"/>
    <cellStyle name="20% - Accent2 7 5" xfId="553" xr:uid="{6E259F38-0167-471E-8B8A-41231D440CE2}"/>
    <cellStyle name="20% - Accent2 8" xfId="554" xr:uid="{01376AB1-3BC2-460E-B350-94A048EE4759}"/>
    <cellStyle name="20% - Accent2 8 2" xfId="555" xr:uid="{18F1B7E6-D7FA-4978-9617-FF26497E8634}"/>
    <cellStyle name="20% - Accent2 8 2 2" xfId="556" xr:uid="{8F4261B8-2C66-415B-BA46-97C8A1A25439}"/>
    <cellStyle name="20% - Accent2 8 2 3" xfId="557" xr:uid="{57A9F48B-2408-4A8E-A914-0DC9B9D30778}"/>
    <cellStyle name="20% - Accent2 8 3" xfId="558" xr:uid="{2A08749B-FAE9-4D21-8E26-F1CB91B9B9AA}"/>
    <cellStyle name="20% - Accent2 8 3 2" xfId="559" xr:uid="{5F871C35-93ED-48C8-BCD2-F03105B5133A}"/>
    <cellStyle name="20% - Accent2 8 3 3" xfId="560" xr:uid="{E2AB69BA-5089-4803-B2FA-3EFBDEB29C41}"/>
    <cellStyle name="20% - Accent2 8 4" xfId="561" xr:uid="{55515468-3958-4BDD-AE85-C1EB4E3CE415}"/>
    <cellStyle name="20% - Accent2 8 5" xfId="562" xr:uid="{C35F2BE0-F67E-48FF-8D74-E36DC6659315}"/>
    <cellStyle name="20% - Accent2 9" xfId="563" xr:uid="{06EF3EF8-1F40-4BC4-B366-1567E4D14F02}"/>
    <cellStyle name="20% - Accent2 9 2" xfId="564" xr:uid="{51F4F2AB-F0EA-4B2F-9462-7C11959BD092}"/>
    <cellStyle name="20% - Accent2 9 2 2" xfId="565" xr:uid="{2ADCCC8D-2A7C-444F-90E4-0F244E69E72F}"/>
    <cellStyle name="20% - Accent2 9 2 3" xfId="566" xr:uid="{0BA5A1DD-CBED-4CCD-B113-278757574EF9}"/>
    <cellStyle name="20% - Accent2 9 3" xfId="567" xr:uid="{66EBD546-93CA-4B17-B6E4-4D26FB426143}"/>
    <cellStyle name="20% - Accent2 9 3 2" xfId="568" xr:uid="{AC91BE00-F200-4B1B-901B-1047906313C5}"/>
    <cellStyle name="20% - Accent2 9 3 3" xfId="569" xr:uid="{B9A350D9-5F68-4A03-8B9F-CD74C81F6A88}"/>
    <cellStyle name="20% - Accent2 9 4" xfId="570" xr:uid="{3E1895F3-D248-4050-B953-3DD2C5AF88A7}"/>
    <cellStyle name="20% - Accent2 9 5" xfId="571" xr:uid="{ACAC02AB-4255-4778-80A3-654BE8135309}"/>
    <cellStyle name="20% - Accent3 10" xfId="572" xr:uid="{F4C96DB1-2ECF-4796-B4E6-0692D403AD0E}"/>
    <cellStyle name="20% - Accent3 10 2" xfId="573" xr:uid="{7770B923-9B72-4E55-A647-890EE566BC4D}"/>
    <cellStyle name="20% - Accent3 10 2 2" xfId="574" xr:uid="{D92A10AD-74A9-4932-85B8-47405FE3DB24}"/>
    <cellStyle name="20% - Accent3 10 2 3" xfId="575" xr:uid="{807ECFCF-4E71-4CCE-B805-AE453D8FA458}"/>
    <cellStyle name="20% - Accent3 10 3" xfId="576" xr:uid="{77C20265-E804-4799-A51E-5EFDCE245871}"/>
    <cellStyle name="20% - Accent3 10 3 2" xfId="577" xr:uid="{F862E33A-076D-41A6-90FF-79C6D1AB36BF}"/>
    <cellStyle name="20% - Accent3 10 3 3" xfId="578" xr:uid="{9C223205-A3C6-4EE8-B146-0B538CC0B20A}"/>
    <cellStyle name="20% - Accent3 10 4" xfId="579" xr:uid="{0241DAAD-FA1E-4D82-A69D-4C99DED60BEC}"/>
    <cellStyle name="20% - Accent3 10 5" xfId="580" xr:uid="{730237B6-69FE-43C3-9EC3-30DDE604F60F}"/>
    <cellStyle name="20% - Accent3 11" xfId="581" xr:uid="{A9953BC2-8592-4EAC-824E-189FC210CB7A}"/>
    <cellStyle name="20% - Accent3 11 2" xfId="582" xr:uid="{01D47B98-9F5B-4EF4-92D9-F948E3DFF68B}"/>
    <cellStyle name="20% - Accent3 11 2 2" xfId="583" xr:uid="{C7B3AACC-A5AE-41D3-A201-8CA66841312A}"/>
    <cellStyle name="20% - Accent3 11 2 3" xfId="584" xr:uid="{CA7960E4-2DE2-401F-8EDE-4A85A6052363}"/>
    <cellStyle name="20% - Accent3 11 3" xfId="585" xr:uid="{4BC86C8B-8897-45FF-8EE1-78C815E668BA}"/>
    <cellStyle name="20% - Accent3 11 3 2" xfId="586" xr:uid="{DFAADF9F-1A8D-46F2-BB93-C76D6110B528}"/>
    <cellStyle name="20% - Accent3 11 3 3" xfId="587" xr:uid="{ABC62E7E-0359-4802-9AF3-634FE8625469}"/>
    <cellStyle name="20% - Accent3 11 4" xfId="588" xr:uid="{0FF8513F-EA68-4BEB-9720-C630A5348B96}"/>
    <cellStyle name="20% - Accent3 11 5" xfId="589" xr:uid="{83BE71FA-E05F-40D8-9D52-51F5455823E0}"/>
    <cellStyle name="20% - Accent3 12" xfId="590" xr:uid="{1745AFBA-62AB-4B95-8FED-EBA171708990}"/>
    <cellStyle name="20% - Accent3 12 2" xfId="591" xr:uid="{D07AEFD5-554B-4611-88DA-6DFC829F2ED4}"/>
    <cellStyle name="20% - Accent3 12 2 2" xfId="592" xr:uid="{348BB462-FC1C-420F-9D33-990657F66AB0}"/>
    <cellStyle name="20% - Accent3 12 2 3" xfId="593" xr:uid="{C22E0A63-2E5A-4C53-8ECC-AFFCAD001E62}"/>
    <cellStyle name="20% - Accent3 12 3" xfId="594" xr:uid="{DC458069-075B-482A-9F1F-115D3B28F667}"/>
    <cellStyle name="20% - Accent3 12 3 2" xfId="595" xr:uid="{82125D9A-A02D-44C3-9909-E3799B42E2D6}"/>
    <cellStyle name="20% - Accent3 12 3 3" xfId="596" xr:uid="{AAB74DC9-2E38-449B-9E58-274E825EC364}"/>
    <cellStyle name="20% - Accent3 12 4" xfId="597" xr:uid="{82CF81C6-3F2E-4DFF-80D4-594DEDA73F9E}"/>
    <cellStyle name="20% - Accent3 12 5" xfId="598" xr:uid="{E8C7954E-28B2-42FA-986F-689667C89B4F}"/>
    <cellStyle name="20% - Accent3 13" xfId="599" xr:uid="{F5198264-1FC3-4CE3-810A-FAA867FFAE77}"/>
    <cellStyle name="20% - Accent3 13 2" xfId="600" xr:uid="{EBE0A1CF-41B8-436B-A86B-96D9C1088E89}"/>
    <cellStyle name="20% - Accent3 13 2 2" xfId="601" xr:uid="{3C57DEF4-59B0-4D20-8455-7AF137D4E868}"/>
    <cellStyle name="20% - Accent3 13 2 3" xfId="602" xr:uid="{B775D130-CE0B-4B8C-B220-B588F24B4188}"/>
    <cellStyle name="20% - Accent3 13 3" xfId="603" xr:uid="{5BA02F7D-851F-4AED-8406-DCA31788FA4C}"/>
    <cellStyle name="20% - Accent3 13 4" xfId="604" xr:uid="{F1AF9862-1C99-477D-837D-511F4D5E569B}"/>
    <cellStyle name="20% - Accent3 14" xfId="605" xr:uid="{913667E8-7972-4325-AA40-CF830F43AE4F}"/>
    <cellStyle name="20% - Accent3 14 2" xfId="606" xr:uid="{FD0CA912-EFED-4E9D-AE1D-35B54C18F319}"/>
    <cellStyle name="20% - Accent3 14 2 2" xfId="607" xr:uid="{9CE2D697-1F64-44F5-9CF4-7173BE4D6117}"/>
    <cellStyle name="20% - Accent3 14 2 3" xfId="608" xr:uid="{A7255DEE-AD07-4BAA-A67D-855DB98A441D}"/>
    <cellStyle name="20% - Accent3 14 3" xfId="609" xr:uid="{438D5055-3406-4DBF-A8C4-CBE3A65EE332}"/>
    <cellStyle name="20% - Accent3 14 4" xfId="610" xr:uid="{C14207F8-94BC-436F-BAAD-6BE113F158B7}"/>
    <cellStyle name="20% - Accent3 15" xfId="611" xr:uid="{93B868E0-8278-4244-AE0B-E72B20BE4447}"/>
    <cellStyle name="20% - Accent3 15 2" xfId="612" xr:uid="{95E729D2-7F50-4040-B8DA-837B3DF15BA4}"/>
    <cellStyle name="20% - Accent3 15 2 2" xfId="613" xr:uid="{F909312C-A0F2-404D-93DE-A62CA841A2A1}"/>
    <cellStyle name="20% - Accent3 15 2 3" xfId="614" xr:uid="{840F641D-5D2E-4D52-AA8E-C3A5BC98CE6B}"/>
    <cellStyle name="20% - Accent3 15 3" xfId="615" xr:uid="{9A44B8A3-EF35-465B-8DBC-D1C648AB4C94}"/>
    <cellStyle name="20% - Accent3 15 4" xfId="616" xr:uid="{CC8B92E4-0F23-456D-A6A2-5D7CF2CE05CE}"/>
    <cellStyle name="20% - Accent3 16" xfId="617" xr:uid="{07C4943E-4D94-4F4B-8595-E2AC47CBAD20}"/>
    <cellStyle name="20% - Accent3 16 2" xfId="618" xr:uid="{386C8F5B-C226-456D-A499-A0775F4309D8}"/>
    <cellStyle name="20% - Accent3 16 2 2" xfId="619" xr:uid="{69F23FD3-1999-40E4-8FEF-D322192DD27B}"/>
    <cellStyle name="20% - Accent3 16 2 3" xfId="620" xr:uid="{D80E8697-3752-4AB0-A167-444F80D893B2}"/>
    <cellStyle name="20% - Accent3 16 3" xfId="621" xr:uid="{D880020D-FAA6-4A46-B319-2B1003F3284D}"/>
    <cellStyle name="20% - Accent3 16 4" xfId="622" xr:uid="{2C1E3DC5-4693-460E-9ADA-3E4AF4F27937}"/>
    <cellStyle name="20% - Accent3 17" xfId="623" xr:uid="{BA3F2DAE-985F-432A-B579-F77EE4469FBD}"/>
    <cellStyle name="20% - Accent3 17 2" xfId="624" xr:uid="{D393567F-A92B-4889-9CAC-4BA4F6B3F036}"/>
    <cellStyle name="20% - Accent3 17 2 2" xfId="625" xr:uid="{06A798D8-2B27-41AE-A33C-71F9D3830C93}"/>
    <cellStyle name="20% - Accent3 17 2 3" xfId="626" xr:uid="{671687B2-05D7-46E3-94F4-2852D1945D12}"/>
    <cellStyle name="20% - Accent3 17 3" xfId="627" xr:uid="{D881AC36-AE28-4042-B10F-D8E0851BDF72}"/>
    <cellStyle name="20% - Accent3 17 4" xfId="628" xr:uid="{5C72D5E9-B55A-4D07-A1EA-53ADA0BDD823}"/>
    <cellStyle name="20% - Accent3 18" xfId="629" xr:uid="{2A58DE5D-2137-4B90-9E1B-067E08D21CFA}"/>
    <cellStyle name="20% - Accent3 18 2" xfId="630" xr:uid="{44DB20DA-84AA-4532-BC8D-81097768C96A}"/>
    <cellStyle name="20% - Accent3 18 2 2" xfId="631" xr:uid="{F71EA354-36EB-4EAA-B402-ACA19C935E5C}"/>
    <cellStyle name="20% - Accent3 18 2 3" xfId="632" xr:uid="{6776FC9B-897F-4835-9409-A17C5FCD0C89}"/>
    <cellStyle name="20% - Accent3 18 3" xfId="633" xr:uid="{2929C813-A460-4F52-814E-CED0D5711DE0}"/>
    <cellStyle name="20% - Accent3 18 4" xfId="634" xr:uid="{3C79220B-EBD2-4AB2-83C6-CE19A52A202A}"/>
    <cellStyle name="20% - Accent3 19" xfId="635" xr:uid="{BA980E04-993C-4F23-9A96-153659B859AD}"/>
    <cellStyle name="20% - Accent3 19 2" xfId="636" xr:uid="{24082F32-9659-4F30-BD78-C02AB28882A4}"/>
    <cellStyle name="20% - Accent3 19 2 2" xfId="637" xr:uid="{5C8725B9-EC82-43C8-A8C7-D05B0B9D7F29}"/>
    <cellStyle name="20% - Accent3 19 2 3" xfId="638" xr:uid="{067667FC-35ED-4991-BB4C-812F8A5C2865}"/>
    <cellStyle name="20% - Accent3 19 3" xfId="639" xr:uid="{01B17195-0D1F-4B56-95C4-6D6CF54D955C}"/>
    <cellStyle name="20% - Accent3 19 4" xfId="640" xr:uid="{BB0F05C2-63B3-4E63-BE52-4530A85A3013}"/>
    <cellStyle name="20% - Accent3 2" xfId="641" xr:uid="{B6E0350C-3A81-4DC2-B896-969FDEE23435}"/>
    <cellStyle name="20% - Accent3 2 2" xfId="642" xr:uid="{CD221B63-9F1D-4F5E-A75C-B3420D79CFB1}"/>
    <cellStyle name="20% - Accent3 2 2 2" xfId="643" xr:uid="{93E39E59-B24A-4B57-BB98-815CA44B1588}"/>
    <cellStyle name="20% - Accent3 2 2 2 2" xfId="644" xr:uid="{E215F6D1-9831-423D-BB43-664393BF1945}"/>
    <cellStyle name="20% - Accent3 2 2 2 3" xfId="645" xr:uid="{4FFDB4B4-E424-44E6-8A70-F8295073375A}"/>
    <cellStyle name="20% - Accent3 2 2 3" xfId="646" xr:uid="{F931E359-F88E-4A13-AA36-87D6CE2F9773}"/>
    <cellStyle name="20% - Accent3 2 2 4" xfId="647" xr:uid="{186040B4-33C2-40C6-B4E3-53F569D13E46}"/>
    <cellStyle name="20% - Accent3 2 3" xfId="648" xr:uid="{771DB0B1-44B5-4129-B98E-35CDC19867D6}"/>
    <cellStyle name="20% - Accent3 2 3 2" xfId="649" xr:uid="{DD04AEB1-8713-433B-A59A-5E825AF0A31E}"/>
    <cellStyle name="20% - Accent3 2 3 3" xfId="650" xr:uid="{0A9999E2-D2C8-4D3B-89FF-2C1E1A30797B}"/>
    <cellStyle name="20% - Accent3 2 4" xfId="651" xr:uid="{828DDBBE-B870-439E-8056-AA1423B1F4A6}"/>
    <cellStyle name="20% - Accent3 2 4 2" xfId="652" xr:uid="{CF04A623-461A-4339-AE21-B5B0D5664F7A}"/>
    <cellStyle name="20% - Accent3 2 4 3" xfId="653" xr:uid="{04D960D8-735B-45EA-870A-1EDE31C4D9B8}"/>
    <cellStyle name="20% - Accent3 2 5" xfId="654" xr:uid="{52BF7B2A-8304-43B7-BD53-C3890266B6A6}"/>
    <cellStyle name="20% - Accent3 2 6" xfId="655" xr:uid="{D13DC80E-FDEF-41C1-9B69-233BB8D5E7E7}"/>
    <cellStyle name="20% - Accent3 2 7" xfId="656" xr:uid="{192E8550-904E-4CF6-A4D7-20408AE92AE4}"/>
    <cellStyle name="20% - Accent3 20" xfId="657" xr:uid="{BC89DED6-9CF2-46B1-96FE-A606B43CC7AE}"/>
    <cellStyle name="20% - Accent3 20 2" xfId="658" xr:uid="{5D28F61C-B0B2-421B-840A-B8E3ABDFD589}"/>
    <cellStyle name="20% - Accent3 20 2 2" xfId="659" xr:uid="{51177080-BEE9-418E-8A23-5ED250EA6549}"/>
    <cellStyle name="20% - Accent3 20 2 3" xfId="660" xr:uid="{D021D6CA-AF93-464E-A727-07137AF4108C}"/>
    <cellStyle name="20% - Accent3 20 3" xfId="661" xr:uid="{CF7537BF-C3B5-40B3-8DE3-B165663BF406}"/>
    <cellStyle name="20% - Accent3 20 4" xfId="662" xr:uid="{1153FC30-9871-4C72-B653-D140CDA8A4DE}"/>
    <cellStyle name="20% - Accent3 21" xfId="663" xr:uid="{D908E067-043A-4CC3-99FF-766E887CBCD4}"/>
    <cellStyle name="20% - Accent3 21 2" xfId="664" xr:uid="{24196F10-EA57-404B-8B17-807456097858}"/>
    <cellStyle name="20% - Accent3 21 2 2" xfId="665" xr:uid="{518048E0-5858-4E3A-8E87-1B39E0178D5E}"/>
    <cellStyle name="20% - Accent3 21 2 3" xfId="666" xr:uid="{D55E8989-F6F8-41B4-B348-24CAE8C8333B}"/>
    <cellStyle name="20% - Accent3 21 3" xfId="667" xr:uid="{DF7E6627-8DB6-47B1-A682-BB162EFF5D00}"/>
    <cellStyle name="20% - Accent3 21 4" xfId="668" xr:uid="{638C89FC-BC31-4D9E-A434-392B77B63B35}"/>
    <cellStyle name="20% - Accent3 22" xfId="669" xr:uid="{86850F3B-6B84-415D-BFCF-A160CB348498}"/>
    <cellStyle name="20% - Accent3 22 2" xfId="670" xr:uid="{F0853E04-6255-4E51-8590-2C3F52CE9D5C}"/>
    <cellStyle name="20% - Accent3 22 2 2" xfId="671" xr:uid="{3840C85C-E2D0-4EC0-B951-4A4132D59C97}"/>
    <cellStyle name="20% - Accent3 22 2 3" xfId="672" xr:uid="{6B9D86ED-DB7F-4B74-BDA1-A9801945D5DB}"/>
    <cellStyle name="20% - Accent3 22 3" xfId="673" xr:uid="{9610A7D4-4BD6-4838-A7EE-94A55D40300E}"/>
    <cellStyle name="20% - Accent3 22 4" xfId="674" xr:uid="{AFC0E00E-5AEA-47B5-9DAF-99D4C3817792}"/>
    <cellStyle name="20% - Accent3 23" xfId="675" xr:uid="{69223F62-5665-4C54-99A6-B8885DA06576}"/>
    <cellStyle name="20% - Accent3 23 2" xfId="676" xr:uid="{55DF4512-82E5-40D6-B382-E9D9DA9863A3}"/>
    <cellStyle name="20% - Accent3 23 2 2" xfId="677" xr:uid="{27D211E5-CE9A-4658-AA25-7A379B49C4A4}"/>
    <cellStyle name="20% - Accent3 23 2 3" xfId="678" xr:uid="{4DB5A0B1-9C17-4555-B32D-3A51CD869C6F}"/>
    <cellStyle name="20% - Accent3 23 3" xfId="679" xr:uid="{05F87C86-6F77-45FE-8F99-289A6DFFEBC2}"/>
    <cellStyle name="20% - Accent3 23 4" xfId="680" xr:uid="{55755498-233B-4823-9583-54F90E77161D}"/>
    <cellStyle name="20% - Accent3 24" xfId="681" xr:uid="{00FD2799-9E7B-4A97-9015-D73E75EE226A}"/>
    <cellStyle name="20% - Accent3 24 2" xfId="682" xr:uid="{6365FA20-1F4A-4A41-B921-D9BD2B0327CB}"/>
    <cellStyle name="20% - Accent3 24 2 2" xfId="683" xr:uid="{6E1CB06E-D5ED-4AFA-83B0-96A869CE8C16}"/>
    <cellStyle name="20% - Accent3 24 2 3" xfId="684" xr:uid="{F2F714D2-8E20-4BE7-B535-322270CB4F28}"/>
    <cellStyle name="20% - Accent3 24 3" xfId="685" xr:uid="{D6E32973-47CD-4135-8F2B-4EE61152C71A}"/>
    <cellStyle name="20% - Accent3 24 4" xfId="686" xr:uid="{619966F9-EDDD-443A-B180-2F8E0677EC0F}"/>
    <cellStyle name="20% - Accent3 25" xfId="687" xr:uid="{E995E823-2760-4A34-BACF-46D78D5AD1A2}"/>
    <cellStyle name="20% - Accent3 25 2" xfId="688" xr:uid="{13B575C9-FF6B-4962-A3EF-DDB963D9EB79}"/>
    <cellStyle name="20% - Accent3 25 2 2" xfId="689" xr:uid="{F1220CCD-461E-4429-A2EE-4E8336DE68DB}"/>
    <cellStyle name="20% - Accent3 25 2 3" xfId="690" xr:uid="{77ACDDFC-AF4B-4A02-8D01-714B2E96099E}"/>
    <cellStyle name="20% - Accent3 25 3" xfId="691" xr:uid="{501632C9-A7EA-425D-9F29-2C4EAEB01AB6}"/>
    <cellStyle name="20% - Accent3 25 4" xfId="692" xr:uid="{0E60F315-C368-434F-8964-53FC8DCE08D4}"/>
    <cellStyle name="20% - Accent3 26" xfId="693" xr:uid="{C87D1AF8-61CD-4D84-8666-C37C7B48B9C9}"/>
    <cellStyle name="20% - Accent3 26 2" xfId="694" xr:uid="{A70EA3D5-77AF-4B77-AD1B-49F2F729F485}"/>
    <cellStyle name="20% - Accent3 26 2 2" xfId="695" xr:uid="{3573BA86-6183-44C3-94ED-33CE548B045B}"/>
    <cellStyle name="20% - Accent3 26 2 3" xfId="696" xr:uid="{7E19642B-EB0D-467B-9BFF-EBC9551EDDF4}"/>
    <cellStyle name="20% - Accent3 26 3" xfId="697" xr:uid="{0C78CEEF-53DA-4B1F-AD95-D9B979320207}"/>
    <cellStyle name="20% - Accent3 26 4" xfId="698" xr:uid="{EF51E82C-12EA-406D-B526-BD0B04FD3BAD}"/>
    <cellStyle name="20% - Accent3 27" xfId="699" xr:uid="{5110BAE5-B9F3-45EF-83FA-456151DB8191}"/>
    <cellStyle name="20% - Accent3 27 2" xfId="700" xr:uid="{2CCE4A47-6D66-4125-9F0E-F8C196C8D2F7}"/>
    <cellStyle name="20% - Accent3 27 2 2" xfId="701" xr:uid="{4E431A21-9D8F-4C23-89FF-50594A615DB5}"/>
    <cellStyle name="20% - Accent3 27 2 3" xfId="702" xr:uid="{AE4979B5-86CE-4C9A-95B0-065F14A7F964}"/>
    <cellStyle name="20% - Accent3 27 3" xfId="703" xr:uid="{427A6B27-C8C2-4A8C-8922-F4073D66A587}"/>
    <cellStyle name="20% - Accent3 27 4" xfId="704" xr:uid="{3BA780AD-6C01-4C59-9314-6B985888E5DF}"/>
    <cellStyle name="20% - Accent3 28" xfId="705" xr:uid="{57FF6205-DB78-4B32-A815-E7DF6C45EB18}"/>
    <cellStyle name="20% - Accent3 28 2" xfId="706" xr:uid="{DC0DEE63-21C1-4EE6-B18C-5C0BE3FA445C}"/>
    <cellStyle name="20% - Accent3 28 2 2" xfId="707" xr:uid="{38D3A672-E240-4076-B47F-ED811CC953D5}"/>
    <cellStyle name="20% - Accent3 28 2 3" xfId="708" xr:uid="{0A3D3505-46DC-4E7E-B7CA-6DDA3ABB0E55}"/>
    <cellStyle name="20% - Accent3 28 3" xfId="709" xr:uid="{664E618E-B228-42E8-BC1E-6DF38A1E1E1F}"/>
    <cellStyle name="20% - Accent3 28 4" xfId="710" xr:uid="{38971B25-BEFE-4B84-AD09-E486108B9A19}"/>
    <cellStyle name="20% - Accent3 29" xfId="711" xr:uid="{5E0B1B9D-A6EB-4584-85C3-F7E78884602C}"/>
    <cellStyle name="20% - Accent3 29 2" xfId="712" xr:uid="{E8501D68-4E84-4F22-84B3-7A456C56BE47}"/>
    <cellStyle name="20% - Accent3 29 2 2" xfId="713" xr:uid="{92AF11BA-3061-42F9-8ED2-8654A027352B}"/>
    <cellStyle name="20% - Accent3 29 2 3" xfId="714" xr:uid="{A2641A90-7E85-4D8A-BA9F-EF5ADC3CA8D5}"/>
    <cellStyle name="20% - Accent3 29 3" xfId="715" xr:uid="{440F97B6-A5C4-43CC-8385-29281F90EE29}"/>
    <cellStyle name="20% - Accent3 29 4" xfId="716" xr:uid="{DD5CA761-CC41-4C92-BC0B-EAA8BE45AD6D}"/>
    <cellStyle name="20% - Accent3 3" xfId="717" xr:uid="{0CAD87EA-33C3-4245-A283-C3E25969DDE6}"/>
    <cellStyle name="20% - Accent3 3 2" xfId="718" xr:uid="{C099360A-FA39-4D75-A140-95EA5F20CB2A}"/>
    <cellStyle name="20% - Accent3 3 2 2" xfId="719" xr:uid="{18FD9AAA-89CC-4EC5-B3CE-84EDD5E4B14A}"/>
    <cellStyle name="20% - Accent3 3 2 2 2" xfId="720" xr:uid="{309F1EB6-CBE1-40D5-A35A-1BDF7A1D1083}"/>
    <cellStyle name="20% - Accent3 3 2 2 3" xfId="721" xr:uid="{AFBFDE23-3BD2-4244-8731-2900027EE9FE}"/>
    <cellStyle name="20% - Accent3 3 2 3" xfId="722" xr:uid="{88002A3D-27AE-4B98-A509-EB148BCA6D86}"/>
    <cellStyle name="20% - Accent3 3 2 4" xfId="723" xr:uid="{8F921023-9B3C-4957-AB6A-6882E5185EC5}"/>
    <cellStyle name="20% - Accent3 3 3" xfId="724" xr:uid="{CC4C0047-4812-46D2-A4A2-FD3F4FE88FA5}"/>
    <cellStyle name="20% - Accent3 3 3 2" xfId="725" xr:uid="{FDE1BE4B-715E-4CAB-9B20-18DEF6447F5F}"/>
    <cellStyle name="20% - Accent3 3 3 3" xfId="726" xr:uid="{ADAC1586-E006-4BAC-B9A9-6AD5221CAFBA}"/>
    <cellStyle name="20% - Accent3 3 4" xfId="727" xr:uid="{995C09DE-7623-4A38-BA83-ABE240C75147}"/>
    <cellStyle name="20% - Accent3 3 4 2" xfId="728" xr:uid="{EF4D07AB-B4EF-477F-A7E3-94B2ED931B65}"/>
    <cellStyle name="20% - Accent3 3 4 3" xfId="729" xr:uid="{47D2B9EE-B281-49AC-92C7-30CCA8A1F3FA}"/>
    <cellStyle name="20% - Accent3 3 5" xfId="730" xr:uid="{1C15080B-E8C7-412B-AC6D-F7B32893D8D3}"/>
    <cellStyle name="20% - Accent3 3 6" xfId="731" xr:uid="{0D0E5A24-6F50-4D53-8AD9-92578D83A713}"/>
    <cellStyle name="20% - Accent3 3 7" xfId="732" xr:uid="{2892DA2D-785C-4784-A9B7-68684EA9AA1B}"/>
    <cellStyle name="20% - Accent3 30" xfId="733" xr:uid="{A34C75BC-F574-4779-A720-A631341640BB}"/>
    <cellStyle name="20% - Accent3 30 2" xfId="734" xr:uid="{1566F838-473A-49EA-9295-DCC949792F30}"/>
    <cellStyle name="20% - Accent3 30 2 2" xfId="735" xr:uid="{14354716-DC0B-4B52-AD69-5A2DB937ACF8}"/>
    <cellStyle name="20% - Accent3 30 2 3" xfId="736" xr:uid="{4CC8D61C-EA70-4F8E-B4E1-571100ACBA14}"/>
    <cellStyle name="20% - Accent3 30 3" xfId="737" xr:uid="{C01C4CB0-2C23-4B14-962A-C1FDC8B8C6D4}"/>
    <cellStyle name="20% - Accent3 30 4" xfId="738" xr:uid="{E886F299-9721-4535-8A48-8B78EC6970CF}"/>
    <cellStyle name="20% - Accent3 31" xfId="739" xr:uid="{1B0C1219-47F7-452E-977E-00B6D6F97ADF}"/>
    <cellStyle name="20% - Accent3 31 2" xfId="740" xr:uid="{DFF1DBA3-3090-4200-8C12-B434E1D9815E}"/>
    <cellStyle name="20% - Accent3 31 3" xfId="741" xr:uid="{338B7EF0-09BC-498B-92F3-50D29E571F22}"/>
    <cellStyle name="20% - Accent3 32" xfId="742" xr:uid="{90670A5A-BF1A-4A47-8A8D-1F14F7B9D717}"/>
    <cellStyle name="20% - Accent3 32 2" xfId="743" xr:uid="{74C790ED-CCC2-4A02-8E6F-2C3D98B91317}"/>
    <cellStyle name="20% - Accent3 32 3" xfId="744" xr:uid="{913DB76C-351B-4703-ABA7-D60BB28F668D}"/>
    <cellStyle name="20% - Accent3 33" xfId="745" xr:uid="{AD3524C4-07F4-434D-A0B5-2888CF932613}"/>
    <cellStyle name="20% - Accent3 33 2" xfId="746" xr:uid="{51369C4E-C8C1-43FF-8B5E-A9D40581674A}"/>
    <cellStyle name="20% - Accent3 33 3" xfId="747" xr:uid="{0037BE4E-F320-4C14-8B16-9D499E43D560}"/>
    <cellStyle name="20% - Accent3 34" xfId="748" xr:uid="{15241573-2966-4813-8A7A-AA14A7A2EC12}"/>
    <cellStyle name="20% - Accent3 34 2" xfId="749" xr:uid="{3030E66F-AF8E-48C1-BB2A-FB36560E1399}"/>
    <cellStyle name="20% - Accent3 34 3" xfId="750" xr:uid="{BEBB03D2-6470-43FE-B045-E6107349F9FC}"/>
    <cellStyle name="20% - Accent3 35" xfId="751" xr:uid="{39640738-3889-4CD5-B367-325E9BE7C44D}"/>
    <cellStyle name="20% - Accent3 35 2" xfId="752" xr:uid="{DCACBF5F-26B4-4C66-B27E-89F851254E5C}"/>
    <cellStyle name="20% - Accent3 35 3" xfId="753" xr:uid="{719DFD02-4BE5-4BED-952E-482F848CF27D}"/>
    <cellStyle name="20% - Accent3 36" xfId="754" xr:uid="{D0EECF9A-65FF-4B03-9F35-B2F937863CD5}"/>
    <cellStyle name="20% - Accent3 36 2" xfId="755" xr:uid="{1032188B-D31E-4F5E-8C38-C40BB8DEA9B0}"/>
    <cellStyle name="20% - Accent3 36 3" xfId="756" xr:uid="{DFC43692-5BF6-4E9A-A684-89E04B13FDE2}"/>
    <cellStyle name="20% - Accent3 37" xfId="757" xr:uid="{F986BF4B-124A-4E9E-900E-ABA20A200C87}"/>
    <cellStyle name="20% - Accent3 37 2" xfId="758" xr:uid="{C3436137-8F98-47C8-BCBA-782A3806CE43}"/>
    <cellStyle name="20% - Accent3 37 3" xfId="759" xr:uid="{C4E786D4-5F29-4268-BCAA-8CA7C91032D5}"/>
    <cellStyle name="20% - Accent3 38" xfId="760" xr:uid="{0B6E1862-4514-40E0-8685-E0D3695E747C}"/>
    <cellStyle name="20% - Accent3 38 2" xfId="761" xr:uid="{850BC4C2-DFC2-4CDE-A67D-69C7E6377ABE}"/>
    <cellStyle name="20% - Accent3 38 3" xfId="762" xr:uid="{0E7BB4FB-18EC-4582-910E-140BF066BDD2}"/>
    <cellStyle name="20% - Accent3 39" xfId="763" xr:uid="{E10BAAD2-200A-454D-B9E1-FA13681953D5}"/>
    <cellStyle name="20% - Accent3 39 2" xfId="764" xr:uid="{DF2001FC-3C50-4137-9730-49B782E658C5}"/>
    <cellStyle name="20% - Accent3 39 3" xfId="765" xr:uid="{B0E76038-B76F-4DFD-9C4E-F19A348ED69B}"/>
    <cellStyle name="20% - Accent3 4" xfId="766" xr:uid="{BF39B636-8339-4945-87E4-C2C54C6CC82B}"/>
    <cellStyle name="20% - Accent3 4 2" xfId="767" xr:uid="{0FEB8716-AF34-47F9-9AB9-62147EC127D4}"/>
    <cellStyle name="20% - Accent3 4 2 2" xfId="768" xr:uid="{E7561942-748C-4D85-B414-784BFAF06C4F}"/>
    <cellStyle name="20% - Accent3 4 2 2 2" xfId="769" xr:uid="{35E61208-9DE1-41FD-A720-FC66750E6670}"/>
    <cellStyle name="20% - Accent3 4 2 2 3" xfId="770" xr:uid="{78DD72FA-2853-4FED-A406-033F39643080}"/>
    <cellStyle name="20% - Accent3 4 2 3" xfId="771" xr:uid="{64C33351-317D-4C72-B693-B54755033B09}"/>
    <cellStyle name="20% - Accent3 4 2 4" xfId="772" xr:uid="{FA12EE4E-EC07-43E7-943E-03A82F525C27}"/>
    <cellStyle name="20% - Accent3 4 3" xfId="773" xr:uid="{3A2114F3-0AEC-41AE-9C22-7A9F299245F4}"/>
    <cellStyle name="20% - Accent3 4 3 2" xfId="774" xr:uid="{EC91FFB6-8EDF-4A27-9902-BF577822F233}"/>
    <cellStyle name="20% - Accent3 4 3 3" xfId="775" xr:uid="{491F355F-F10F-47BA-B65B-294F07C53CCF}"/>
    <cellStyle name="20% - Accent3 4 4" xfId="776" xr:uid="{965E091B-0B72-422E-B16D-B4E59803EFDF}"/>
    <cellStyle name="20% - Accent3 4 4 2" xfId="777" xr:uid="{341E943F-9F7A-4D07-BAF2-7CD684981C71}"/>
    <cellStyle name="20% - Accent3 4 4 3" xfId="778" xr:uid="{7D4B6527-E18A-41E4-93FD-1AE3A9F7736C}"/>
    <cellStyle name="20% - Accent3 4 5" xfId="779" xr:uid="{59440FDB-99A4-4175-89D8-727609810870}"/>
    <cellStyle name="20% - Accent3 4 6" xfId="780" xr:uid="{B7E117E6-BF67-4892-AE22-36155171C679}"/>
    <cellStyle name="20% - Accent3 4 7" xfId="781" xr:uid="{0CD6D6AA-95D2-455F-AC10-CBAA3FD7869A}"/>
    <cellStyle name="20% - Accent3 40" xfId="782" xr:uid="{C73C930B-190A-497F-A8C1-1D6FC1D7F017}"/>
    <cellStyle name="20% - Accent3 41" xfId="783" xr:uid="{BA79028E-C258-4339-87D7-5465DF4A90BD}"/>
    <cellStyle name="20% - Accent3 42" xfId="784" xr:uid="{D9B289F2-BEEC-4853-89BA-7FDD884CFE8E}"/>
    <cellStyle name="20% - Accent3 43" xfId="785" xr:uid="{219E90C4-D607-4398-98FF-161B92C24EC6}"/>
    <cellStyle name="20% - Accent3 5" xfId="786" xr:uid="{57A10A86-400B-48AE-982B-7370738CB6DF}"/>
    <cellStyle name="20% - Accent3 5 2" xfId="787" xr:uid="{D1776B02-489E-4C20-AD6F-AA610AFA544D}"/>
    <cellStyle name="20% - Accent3 5 2 2" xfId="788" xr:uid="{3ACA5FD4-5923-4371-BA78-806965BEA8A1}"/>
    <cellStyle name="20% - Accent3 5 2 2 2" xfId="789" xr:uid="{0DD69341-0B49-48A8-B3BB-82CFFB1AAE2B}"/>
    <cellStyle name="20% - Accent3 5 2 2 3" xfId="790" xr:uid="{58C5F558-5962-4610-8A12-C211C0E68FAF}"/>
    <cellStyle name="20% - Accent3 5 2 3" xfId="791" xr:uid="{ACE6400C-76E9-4851-864D-ECA1D2875924}"/>
    <cellStyle name="20% - Accent3 5 2 4" xfId="792" xr:uid="{3F7B59C0-01EC-41A1-BC90-01688664B3EA}"/>
    <cellStyle name="20% - Accent3 5 3" xfId="793" xr:uid="{316EB3BE-BE4B-43D8-AD80-9BD25CE028F5}"/>
    <cellStyle name="20% - Accent3 5 3 2" xfId="794" xr:uid="{0440CED2-3CE3-49C4-B7C5-AA4F34BDC0B6}"/>
    <cellStyle name="20% - Accent3 5 3 3" xfId="795" xr:uid="{C110A783-00E9-40F7-8004-97725CBA3273}"/>
    <cellStyle name="20% - Accent3 5 4" xfId="796" xr:uid="{E6877BF2-69A5-4546-AC34-5C1033513945}"/>
    <cellStyle name="20% - Accent3 5 5" xfId="797" xr:uid="{5374C32F-5F98-4AC1-98B5-9DE4AD157F3A}"/>
    <cellStyle name="20% - Accent3 6" xfId="798" xr:uid="{5E337D33-19F9-46E8-9B99-FFC689CC5568}"/>
    <cellStyle name="20% - Accent3 6 2" xfId="799" xr:uid="{2FE5C73F-CA1F-4563-A889-177B6180BA6E}"/>
    <cellStyle name="20% - Accent3 6 2 2" xfId="800" xr:uid="{0422CF24-48B9-46B8-9699-354DCF2AB300}"/>
    <cellStyle name="20% - Accent3 6 2 2 2" xfId="801" xr:uid="{4298143B-31D8-4DEC-A7A9-FD30D994B5D7}"/>
    <cellStyle name="20% - Accent3 6 2 2 3" xfId="802" xr:uid="{BDD5F771-64D4-4873-AB82-A6C53AC43617}"/>
    <cellStyle name="20% - Accent3 6 2 3" xfId="803" xr:uid="{754CC7CD-62A7-4C06-917F-20B5D0EF295E}"/>
    <cellStyle name="20% - Accent3 6 2 4" xfId="804" xr:uid="{DCC10880-A374-4EE6-8F2D-AA256C571D88}"/>
    <cellStyle name="20% - Accent3 6 3" xfId="805" xr:uid="{4758E0B2-006D-44AD-B74B-2B449EB6192B}"/>
    <cellStyle name="20% - Accent3 6 3 2" xfId="806" xr:uid="{C48FDFAB-1621-4C05-826E-5D0180929EEC}"/>
    <cellStyle name="20% - Accent3 6 3 3" xfId="807" xr:uid="{E87968B3-D87C-4D53-BA94-43961FD73D7D}"/>
    <cellStyle name="20% - Accent3 6 4" xfId="808" xr:uid="{EA89C925-0E45-43A8-85DD-F074B2AE2320}"/>
    <cellStyle name="20% - Accent3 6 5" xfId="809" xr:uid="{474F492A-E46B-446C-9922-CD1F793533F4}"/>
    <cellStyle name="20% - Accent3 7" xfId="810" xr:uid="{5CFD8BDA-20D6-4BF9-ADFA-86091984599A}"/>
    <cellStyle name="20% - Accent3 7 2" xfId="811" xr:uid="{D897B7EF-1CDA-47C6-B64E-D5A4931F770D}"/>
    <cellStyle name="20% - Accent3 7 2 2" xfId="812" xr:uid="{324327ED-7B30-4777-AB39-0B35E68E711C}"/>
    <cellStyle name="20% - Accent3 7 2 2 2" xfId="813" xr:uid="{6323E6E7-45A0-4ABA-A1AA-78CD3C1BA922}"/>
    <cellStyle name="20% - Accent3 7 2 2 3" xfId="814" xr:uid="{F1445FCB-588A-4083-81C5-92E1DBC99C7E}"/>
    <cellStyle name="20% - Accent3 7 2 3" xfId="815" xr:uid="{332C1C3F-2AF8-46B2-A308-F1CBFBECE831}"/>
    <cellStyle name="20% - Accent3 7 2 4" xfId="816" xr:uid="{09BC62CA-E1B0-4448-BE3C-ADFB610B359B}"/>
    <cellStyle name="20% - Accent3 7 3" xfId="817" xr:uid="{63ECF2D8-3786-49A4-8013-4227F50C2D74}"/>
    <cellStyle name="20% - Accent3 7 3 2" xfId="818" xr:uid="{E29E6FBF-29DE-4BE6-AFCA-24781F9CC0E0}"/>
    <cellStyle name="20% - Accent3 7 3 3" xfId="819" xr:uid="{07688733-0456-4ACC-AF10-575B4778EE76}"/>
    <cellStyle name="20% - Accent3 7 4" xfId="820" xr:uid="{21118DA4-7CE1-429C-9C68-D16B428D6848}"/>
    <cellStyle name="20% - Accent3 7 5" xfId="821" xr:uid="{689CFA73-2F1D-4C24-8AFD-100B3A10C90C}"/>
    <cellStyle name="20% - Accent3 8" xfId="822" xr:uid="{27996D6B-62BD-49FD-8A0F-2759D022BFDF}"/>
    <cellStyle name="20% - Accent3 8 2" xfId="823" xr:uid="{CB803915-01E1-401B-898C-C728D0EEB5F5}"/>
    <cellStyle name="20% - Accent3 8 2 2" xfId="824" xr:uid="{94466706-3795-4865-9E2F-BE8027C23610}"/>
    <cellStyle name="20% - Accent3 8 2 3" xfId="825" xr:uid="{A8C4C898-7ED2-4FC2-8396-AE33FB92A6B3}"/>
    <cellStyle name="20% - Accent3 8 3" xfId="826" xr:uid="{0A72CAB6-D431-4FDF-90B4-00C66E10A3C7}"/>
    <cellStyle name="20% - Accent3 8 3 2" xfId="827" xr:uid="{4BFB16F1-5C2A-4391-A705-8DFB166816CD}"/>
    <cellStyle name="20% - Accent3 8 3 3" xfId="828" xr:uid="{E89881D3-F0C3-48EB-8131-1D76A9E47B07}"/>
    <cellStyle name="20% - Accent3 8 4" xfId="829" xr:uid="{8D2FF8EB-55CF-41FD-A77D-8CDF8DCF6BEE}"/>
    <cellStyle name="20% - Accent3 8 5" xfId="830" xr:uid="{9DF50377-4FB9-4F34-9F6C-EEC583607BA1}"/>
    <cellStyle name="20% - Accent3 9" xfId="831" xr:uid="{E496FDF8-F421-497F-8FEE-65BDC1437654}"/>
    <cellStyle name="20% - Accent3 9 2" xfId="832" xr:uid="{809D5FE6-A2AA-483C-B702-1ABD46A129CE}"/>
    <cellStyle name="20% - Accent3 9 2 2" xfId="833" xr:uid="{A6254F4C-D29A-4E1F-9326-F3F880C1A72D}"/>
    <cellStyle name="20% - Accent3 9 2 3" xfId="834" xr:uid="{A5DC5A94-82AD-4009-B11F-AFE6D789CB4D}"/>
    <cellStyle name="20% - Accent3 9 3" xfId="835" xr:uid="{3E86C6F0-AA90-47E7-B943-DBDE8E5DFEC7}"/>
    <cellStyle name="20% - Accent3 9 3 2" xfId="836" xr:uid="{CF55D6B8-8BD4-431D-99E8-A76A9712990C}"/>
    <cellStyle name="20% - Accent3 9 3 3" xfId="837" xr:uid="{0065A734-DEA8-4957-B99C-894071D66D5D}"/>
    <cellStyle name="20% - Accent3 9 4" xfId="838" xr:uid="{2ABBB6DC-0240-4C8D-9D5D-0B9D703F806C}"/>
    <cellStyle name="20% - Accent3 9 5" xfId="839" xr:uid="{45A20551-7AE6-4134-A608-FE375A1C4AFD}"/>
    <cellStyle name="20% - Accent4 10" xfId="840" xr:uid="{E0FC2CCB-527E-47E8-ABFF-721917B17879}"/>
    <cellStyle name="20% - Accent4 10 2" xfId="841" xr:uid="{EDE3CDB0-6743-45DA-8650-0E5E12B24C71}"/>
    <cellStyle name="20% - Accent4 10 2 2" xfId="842" xr:uid="{910446C9-FB50-47C0-9815-6F6A28CA0961}"/>
    <cellStyle name="20% - Accent4 10 2 3" xfId="843" xr:uid="{E32ABCFF-7C99-4B72-8F34-3700806C60E2}"/>
    <cellStyle name="20% - Accent4 10 3" xfId="844" xr:uid="{DF842170-73B4-4446-A3AE-549C05883673}"/>
    <cellStyle name="20% - Accent4 10 3 2" xfId="845" xr:uid="{E8D5FB49-B80E-41AA-8DA3-E78032644B54}"/>
    <cellStyle name="20% - Accent4 10 3 3" xfId="846" xr:uid="{C73D488A-5E26-441A-B008-D458A80DBC5C}"/>
    <cellStyle name="20% - Accent4 10 4" xfId="847" xr:uid="{70BF9811-BF62-431C-9D51-4340340A6642}"/>
    <cellStyle name="20% - Accent4 10 5" xfId="848" xr:uid="{A25B6C52-E6AD-4B5B-BDF2-F138990366C4}"/>
    <cellStyle name="20% - Accent4 11" xfId="849" xr:uid="{3311C732-5209-4ED5-8CF9-84075204C12D}"/>
    <cellStyle name="20% - Accent4 11 2" xfId="850" xr:uid="{D39EAB2E-07B6-4E11-8238-4B85EBE14010}"/>
    <cellStyle name="20% - Accent4 11 2 2" xfId="851" xr:uid="{71702CA2-BCF0-49E2-B35E-6707BE7F9A69}"/>
    <cellStyle name="20% - Accent4 11 2 3" xfId="852" xr:uid="{DD8931EE-983F-428B-9837-A220394CD13E}"/>
    <cellStyle name="20% - Accent4 11 3" xfId="853" xr:uid="{6E58AA7B-BD4D-4F90-8E88-CFD83CAA181B}"/>
    <cellStyle name="20% - Accent4 11 3 2" xfId="854" xr:uid="{539F95F4-E570-4C84-AC21-D98A67CBE01F}"/>
    <cellStyle name="20% - Accent4 11 3 3" xfId="855" xr:uid="{C4EA4C61-0BE3-4C53-9095-9B93306F3FBF}"/>
    <cellStyle name="20% - Accent4 11 4" xfId="856" xr:uid="{BDDC590C-A75C-4317-952E-91786BF7ABB5}"/>
    <cellStyle name="20% - Accent4 11 5" xfId="857" xr:uid="{F9D78C1C-5AF7-463D-81A3-8859F734707D}"/>
    <cellStyle name="20% - Accent4 12" xfId="858" xr:uid="{993846D9-8EAA-4CCC-BF1C-F26AFC913C16}"/>
    <cellStyle name="20% - Accent4 12 2" xfId="859" xr:uid="{589FC64F-62E1-4CB5-B210-282EBA1633BE}"/>
    <cellStyle name="20% - Accent4 12 2 2" xfId="860" xr:uid="{53DDDA60-3B62-4DEB-9A82-F2BB7DF7471F}"/>
    <cellStyle name="20% - Accent4 12 2 3" xfId="861" xr:uid="{D19E34CC-ADB2-42CC-9F4C-B91139BC87CE}"/>
    <cellStyle name="20% - Accent4 12 3" xfId="862" xr:uid="{DED29214-02F2-4ACB-88DA-712A605EC059}"/>
    <cellStyle name="20% - Accent4 12 3 2" xfId="863" xr:uid="{BA9AFDCC-AA2D-4E39-9297-2B7AC83CF1BA}"/>
    <cellStyle name="20% - Accent4 12 3 3" xfId="864" xr:uid="{97CCEF70-D8D7-4413-B8BF-1AEC74E3E026}"/>
    <cellStyle name="20% - Accent4 12 4" xfId="865" xr:uid="{47FFD5F7-867A-4BEA-97F9-DF89605F7F73}"/>
    <cellStyle name="20% - Accent4 12 5" xfId="866" xr:uid="{6A7231FF-53FF-447F-9954-0314A803F742}"/>
    <cellStyle name="20% - Accent4 13" xfId="867" xr:uid="{58C515F4-1546-4B64-BEBE-1171002B0B02}"/>
    <cellStyle name="20% - Accent4 13 2" xfId="868" xr:uid="{BCC12352-7160-4DE2-8B69-1D283760BCD9}"/>
    <cellStyle name="20% - Accent4 13 2 2" xfId="869" xr:uid="{24794B40-9E74-4ED8-BF77-65DF5A5C98DF}"/>
    <cellStyle name="20% - Accent4 13 2 3" xfId="870" xr:uid="{10085BF4-876F-4D80-9CE0-5BC70D358FB7}"/>
    <cellStyle name="20% - Accent4 13 3" xfId="871" xr:uid="{E578725F-1CE7-4175-B98E-17D5B8674488}"/>
    <cellStyle name="20% - Accent4 13 4" xfId="872" xr:uid="{BE328575-195D-479C-B4FF-49A855E69E66}"/>
    <cellStyle name="20% - Accent4 14" xfId="873" xr:uid="{C6CA65C6-CD03-4FD4-83D7-DB0CFFCEC0F1}"/>
    <cellStyle name="20% - Accent4 14 2" xfId="874" xr:uid="{AD7DBD0B-259B-490A-8248-435776FBBB3B}"/>
    <cellStyle name="20% - Accent4 14 2 2" xfId="875" xr:uid="{C4266532-2622-40FF-AA91-48D93549B3A2}"/>
    <cellStyle name="20% - Accent4 14 2 3" xfId="876" xr:uid="{FC7BB5FA-8D38-4C2F-89C3-5B196EAD20CA}"/>
    <cellStyle name="20% - Accent4 14 3" xfId="877" xr:uid="{0BFE405B-BEC0-4097-9587-DD900B63E993}"/>
    <cellStyle name="20% - Accent4 14 4" xfId="878" xr:uid="{A8002A00-F32B-41F5-964E-ED36D4E17E3D}"/>
    <cellStyle name="20% - Accent4 15" xfId="879" xr:uid="{9342FD04-2740-41ED-8229-F37A4B331EBE}"/>
    <cellStyle name="20% - Accent4 15 2" xfId="880" xr:uid="{2440E73E-C851-405B-9985-1A37E9F2BEFE}"/>
    <cellStyle name="20% - Accent4 15 2 2" xfId="881" xr:uid="{1B670961-42A2-4EA7-A0DB-0C6E07F79D2B}"/>
    <cellStyle name="20% - Accent4 15 2 3" xfId="882" xr:uid="{76010978-0766-4295-BA73-C4CE69A9984F}"/>
    <cellStyle name="20% - Accent4 15 3" xfId="883" xr:uid="{98CB78DC-7088-41A2-8B2E-4AA63C9779D0}"/>
    <cellStyle name="20% - Accent4 15 4" xfId="884" xr:uid="{F4DA6DA2-0412-424E-944B-EB3E2802F776}"/>
    <cellStyle name="20% - Accent4 16" xfId="885" xr:uid="{5404D102-90AA-41F8-989F-A525026A0496}"/>
    <cellStyle name="20% - Accent4 16 2" xfId="886" xr:uid="{577BE83D-8F6E-495E-B4DF-E4682DD27DCF}"/>
    <cellStyle name="20% - Accent4 16 2 2" xfId="887" xr:uid="{4D92CC34-3058-41AD-BFF4-D89647BACC93}"/>
    <cellStyle name="20% - Accent4 16 2 3" xfId="888" xr:uid="{AD331893-5B64-41F1-8026-E390818CCEC6}"/>
    <cellStyle name="20% - Accent4 16 3" xfId="889" xr:uid="{89730707-B4A6-4CED-9A9D-4C8F1AAA550C}"/>
    <cellStyle name="20% - Accent4 16 4" xfId="890" xr:uid="{6426C3D9-AA7E-467A-BF43-7540FA2B8C33}"/>
    <cellStyle name="20% - Accent4 17" xfId="891" xr:uid="{CEA7AC83-034C-416E-AC80-6BF5536B1B65}"/>
    <cellStyle name="20% - Accent4 17 2" xfId="892" xr:uid="{B4ED3A2A-B16F-4617-8763-A164029B1B5B}"/>
    <cellStyle name="20% - Accent4 17 2 2" xfId="893" xr:uid="{69A4EA95-2421-4EF6-A64F-3F3C4BD14A35}"/>
    <cellStyle name="20% - Accent4 17 2 3" xfId="894" xr:uid="{7A862A7E-2CD7-4390-B359-527936F06948}"/>
    <cellStyle name="20% - Accent4 17 3" xfId="895" xr:uid="{FA51221D-A3F1-4444-9B37-5DAE0C179481}"/>
    <cellStyle name="20% - Accent4 17 4" xfId="896" xr:uid="{35EB4455-B393-4E9A-B7CD-F320828964F2}"/>
    <cellStyle name="20% - Accent4 18" xfId="897" xr:uid="{E099B190-8E51-4553-A137-E4CF954E2F6F}"/>
    <cellStyle name="20% - Accent4 18 2" xfId="898" xr:uid="{8D81CC2E-046C-48D9-B941-B089B02ABBB8}"/>
    <cellStyle name="20% - Accent4 18 2 2" xfId="899" xr:uid="{2C19AEF7-F169-403A-A7F6-3759D91D4065}"/>
    <cellStyle name="20% - Accent4 18 2 3" xfId="900" xr:uid="{EB1C3DE1-7B7D-4951-A756-051786466690}"/>
    <cellStyle name="20% - Accent4 18 3" xfId="901" xr:uid="{8153CA8E-060A-4CD8-A111-810080361C7B}"/>
    <cellStyle name="20% - Accent4 18 4" xfId="902" xr:uid="{4113C829-A672-4659-9422-273C3BB3BD0A}"/>
    <cellStyle name="20% - Accent4 19" xfId="903" xr:uid="{24222583-D235-4E28-AB9B-02C3105C5DDD}"/>
    <cellStyle name="20% - Accent4 19 2" xfId="904" xr:uid="{9CEB2346-72CE-4D90-B0F7-6E975CCD20E6}"/>
    <cellStyle name="20% - Accent4 19 2 2" xfId="905" xr:uid="{63D58079-3FC6-4617-B805-8B3ED417EC83}"/>
    <cellStyle name="20% - Accent4 19 2 3" xfId="906" xr:uid="{27063B95-7BF5-48F7-AF0E-D8CA2BCDF3FA}"/>
    <cellStyle name="20% - Accent4 19 3" xfId="907" xr:uid="{6FB5A8F8-157F-4FD5-8C72-E1F5A017B304}"/>
    <cellStyle name="20% - Accent4 19 4" xfId="908" xr:uid="{05B77006-8E09-4742-BCE1-B4C925E1503B}"/>
    <cellStyle name="20% - Accent4 2" xfId="909" xr:uid="{5BE90CEF-29AD-405B-9933-BBF3900CC559}"/>
    <cellStyle name="20% - Accent4 2 2" xfId="910" xr:uid="{1F6B1A52-4E23-4FFE-938A-EFE6C6890833}"/>
    <cellStyle name="20% - Accent4 2 2 2" xfId="911" xr:uid="{A5209C0D-7C14-41B1-A5F6-BBF353AA58E5}"/>
    <cellStyle name="20% - Accent4 2 2 2 2" xfId="912" xr:uid="{904AD379-5337-47B7-B111-ABC9B197B562}"/>
    <cellStyle name="20% - Accent4 2 2 2 3" xfId="913" xr:uid="{463957BF-9883-4EB3-97F3-BF8C53C15409}"/>
    <cellStyle name="20% - Accent4 2 2 3" xfId="914" xr:uid="{85A58003-48D6-41F2-A420-B9044012EE07}"/>
    <cellStyle name="20% - Accent4 2 2 4" xfId="915" xr:uid="{9E2F0D5C-ED66-4E9E-9428-01D39AB4EDC4}"/>
    <cellStyle name="20% - Accent4 2 3" xfId="916" xr:uid="{2B483C13-F9E3-4483-92E6-24CEA591C01F}"/>
    <cellStyle name="20% - Accent4 2 3 2" xfId="917" xr:uid="{F069E644-3253-4B5E-BE18-015E1791A0D4}"/>
    <cellStyle name="20% - Accent4 2 3 3" xfId="918" xr:uid="{6CA64F90-6A69-4A88-96E2-2D8C1ABC703C}"/>
    <cellStyle name="20% - Accent4 2 4" xfId="919" xr:uid="{F50F7B43-A81D-4108-A36A-8577191A2E34}"/>
    <cellStyle name="20% - Accent4 2 4 2" xfId="920" xr:uid="{6792FA66-E99D-4570-B6AF-ADC42EB6F346}"/>
    <cellStyle name="20% - Accent4 2 4 3" xfId="921" xr:uid="{CCBC5004-0578-4794-8FE6-5E668BCA44FC}"/>
    <cellStyle name="20% - Accent4 2 5" xfId="922" xr:uid="{A9C04305-33F1-4C80-8A83-F9BAD2D7B813}"/>
    <cellStyle name="20% - Accent4 2 6" xfId="923" xr:uid="{34892695-2478-4865-A380-BB1ACCC52606}"/>
    <cellStyle name="20% - Accent4 2 7" xfId="924" xr:uid="{860E4EBA-0485-469B-8DC1-387B15530D53}"/>
    <cellStyle name="20% - Accent4 20" xfId="925" xr:uid="{FC37ACCC-236C-49DF-925C-4896E7F04CA6}"/>
    <cellStyle name="20% - Accent4 20 2" xfId="926" xr:uid="{BE57705F-B26C-4C5D-8F0A-22D90DD8F63A}"/>
    <cellStyle name="20% - Accent4 20 2 2" xfId="927" xr:uid="{5B2DC652-CD02-4805-90B7-4DB538D8F85C}"/>
    <cellStyle name="20% - Accent4 20 2 3" xfId="928" xr:uid="{0AE27A63-6079-46F8-B287-528AC52E0CCC}"/>
    <cellStyle name="20% - Accent4 20 3" xfId="929" xr:uid="{09D78379-F3E4-4E22-A398-C940FD8F7EF6}"/>
    <cellStyle name="20% - Accent4 20 4" xfId="930" xr:uid="{2910B3BD-F645-49BD-9176-BD3C5E00773B}"/>
    <cellStyle name="20% - Accent4 21" xfId="931" xr:uid="{B24DB694-FE1A-4335-9EEC-3E160F9C19A1}"/>
    <cellStyle name="20% - Accent4 21 2" xfId="932" xr:uid="{D5D675F9-85A5-44C7-BEC8-82684031CE30}"/>
    <cellStyle name="20% - Accent4 21 2 2" xfId="933" xr:uid="{236F735A-9098-450F-8966-6978E9AF1068}"/>
    <cellStyle name="20% - Accent4 21 2 3" xfId="934" xr:uid="{15BB12A9-54AF-4D15-9255-7C4F3E7E7776}"/>
    <cellStyle name="20% - Accent4 21 3" xfId="935" xr:uid="{4E57F90C-70E9-437C-AD09-ED2DD88EAC5F}"/>
    <cellStyle name="20% - Accent4 21 4" xfId="936" xr:uid="{FD5C26AE-C7E4-47DA-9DB5-4F4E545A10F7}"/>
    <cellStyle name="20% - Accent4 22" xfId="937" xr:uid="{168CF6A0-E0FB-40BE-8509-0C08C395A44E}"/>
    <cellStyle name="20% - Accent4 22 2" xfId="938" xr:uid="{B1706C59-02B1-4C2C-8B3A-F8C628588BEB}"/>
    <cellStyle name="20% - Accent4 22 2 2" xfId="939" xr:uid="{6E5EF9AB-4FDF-4066-AEDC-48AC3C22A9C5}"/>
    <cellStyle name="20% - Accent4 22 2 3" xfId="940" xr:uid="{695248C3-8142-4C41-A969-CCBC4D76D3ED}"/>
    <cellStyle name="20% - Accent4 22 3" xfId="941" xr:uid="{FBAC5464-25EB-4915-8D4E-48D3644F0CDA}"/>
    <cellStyle name="20% - Accent4 22 4" xfId="942" xr:uid="{6567F709-4EA9-43C1-AE79-69BF96C186CA}"/>
    <cellStyle name="20% - Accent4 23" xfId="943" xr:uid="{A9567484-9000-4677-8C54-289F7C9D1B47}"/>
    <cellStyle name="20% - Accent4 23 2" xfId="944" xr:uid="{8CA5B8FF-14E4-43AB-8D27-4F6EB9FE711C}"/>
    <cellStyle name="20% - Accent4 23 2 2" xfId="945" xr:uid="{4C673D82-D73E-42D5-B68A-ED8416F6D1FF}"/>
    <cellStyle name="20% - Accent4 23 2 3" xfId="946" xr:uid="{D2C891FD-587C-434A-BDF7-3B91F27157EC}"/>
    <cellStyle name="20% - Accent4 23 3" xfId="947" xr:uid="{FAC67644-0E97-4675-AA61-3B4D58E93E27}"/>
    <cellStyle name="20% - Accent4 23 4" xfId="948" xr:uid="{0E913C45-A652-48D0-ABBE-94382A24AE8E}"/>
    <cellStyle name="20% - Accent4 24" xfId="949" xr:uid="{9EDFE03E-3A8C-4B0F-A6D1-24FA5EF5C892}"/>
    <cellStyle name="20% - Accent4 24 2" xfId="950" xr:uid="{198C144E-76B3-4676-8AE9-072E17A526D9}"/>
    <cellStyle name="20% - Accent4 24 2 2" xfId="951" xr:uid="{8A6640AE-AE50-4A98-A795-AFFB3B3415E8}"/>
    <cellStyle name="20% - Accent4 24 2 3" xfId="952" xr:uid="{C07F206C-7FF3-4D6D-AD5F-E77DD853D205}"/>
    <cellStyle name="20% - Accent4 24 3" xfId="953" xr:uid="{F55818AE-0935-4DF5-91E5-40167EB04969}"/>
    <cellStyle name="20% - Accent4 24 4" xfId="954" xr:uid="{E66E14CD-DFBA-48E6-B2D5-14B67A96C081}"/>
    <cellStyle name="20% - Accent4 25" xfId="955" xr:uid="{2133B9DA-BA4A-4D16-A4DC-EFE015AC1603}"/>
    <cellStyle name="20% - Accent4 25 2" xfId="956" xr:uid="{420CAD26-038F-4725-B9F5-2577D1C13AE2}"/>
    <cellStyle name="20% - Accent4 25 2 2" xfId="957" xr:uid="{D0C95FAC-8D0C-42F2-BB9D-2A7E366B8659}"/>
    <cellStyle name="20% - Accent4 25 2 3" xfId="958" xr:uid="{3580A226-0C40-493B-8591-1E91031F3980}"/>
    <cellStyle name="20% - Accent4 25 3" xfId="959" xr:uid="{F119C470-5D2A-46A6-A50C-6877C74D214C}"/>
    <cellStyle name="20% - Accent4 25 4" xfId="960" xr:uid="{AA1D43CA-4AE7-44D2-8E15-8D0951582B3E}"/>
    <cellStyle name="20% - Accent4 26" xfId="961" xr:uid="{4555DFDD-F1BA-4A98-9405-865F2E2A8707}"/>
    <cellStyle name="20% - Accent4 26 2" xfId="962" xr:uid="{1AA1FB9B-2102-4A78-A20A-9671A6B286D6}"/>
    <cellStyle name="20% - Accent4 26 2 2" xfId="963" xr:uid="{F3DEF4BC-403F-4CC0-A2CA-ED0F42CF84DF}"/>
    <cellStyle name="20% - Accent4 26 2 3" xfId="964" xr:uid="{73E7D51E-579D-4DBA-87A9-5E947204DE50}"/>
    <cellStyle name="20% - Accent4 26 3" xfId="965" xr:uid="{C83B988A-ACEB-49E5-BBF4-D2CFA5292E36}"/>
    <cellStyle name="20% - Accent4 26 4" xfId="966" xr:uid="{CB5BB373-35F2-4D6E-8137-B40083FA633B}"/>
    <cellStyle name="20% - Accent4 27" xfId="967" xr:uid="{CE66DE78-4C9F-48C3-8E84-8E4B3531DAEE}"/>
    <cellStyle name="20% - Accent4 27 2" xfId="968" xr:uid="{0FC1522A-0F62-4814-AD28-20A795656526}"/>
    <cellStyle name="20% - Accent4 27 2 2" xfId="969" xr:uid="{AE8E2E71-523D-45FC-B37D-A61FFB4C627F}"/>
    <cellStyle name="20% - Accent4 27 2 3" xfId="970" xr:uid="{2DDDD709-A89B-45D5-971A-5E1F06C0F542}"/>
    <cellStyle name="20% - Accent4 27 3" xfId="971" xr:uid="{4D54074C-F24D-4C28-9245-492706039AB8}"/>
    <cellStyle name="20% - Accent4 27 4" xfId="972" xr:uid="{ABC0D22E-87BB-4341-9825-11E0D2A20673}"/>
    <cellStyle name="20% - Accent4 28" xfId="973" xr:uid="{72542374-60AD-4565-A706-C6DD2B17D0FC}"/>
    <cellStyle name="20% - Accent4 28 2" xfId="974" xr:uid="{EB7AB161-FEF5-4249-9505-420487A59B8B}"/>
    <cellStyle name="20% - Accent4 28 2 2" xfId="975" xr:uid="{9C7D12AA-6F91-4D24-844A-3837A7E823F7}"/>
    <cellStyle name="20% - Accent4 28 2 3" xfId="976" xr:uid="{313050CB-0C22-4AA2-B3B6-AAE443AD5A0D}"/>
    <cellStyle name="20% - Accent4 28 3" xfId="977" xr:uid="{F834C9F6-F603-451F-A5B7-0E20CBA1FBFE}"/>
    <cellStyle name="20% - Accent4 28 4" xfId="978" xr:uid="{F944A1A9-CA86-4780-820B-47E3A9E53E75}"/>
    <cellStyle name="20% - Accent4 29" xfId="979" xr:uid="{491828FF-88BD-4C80-9F85-50D94517AA94}"/>
    <cellStyle name="20% - Accent4 29 2" xfId="980" xr:uid="{FCB314B0-497B-456E-996E-70A461FEB2C5}"/>
    <cellStyle name="20% - Accent4 29 2 2" xfId="981" xr:uid="{C1CDF3FA-E5AD-48C1-BCD7-76601452B41F}"/>
    <cellStyle name="20% - Accent4 29 2 3" xfId="982" xr:uid="{AD78AE76-244E-4D60-B6E2-C3B4AA3C60E2}"/>
    <cellStyle name="20% - Accent4 29 3" xfId="983" xr:uid="{30FC8CE5-0CC8-4CDA-867F-4983A7491F05}"/>
    <cellStyle name="20% - Accent4 29 4" xfId="984" xr:uid="{800E169B-0F80-49BA-A510-C39C948E9F13}"/>
    <cellStyle name="20% - Accent4 3" xfId="985" xr:uid="{58CF794B-F7D8-4E33-8D9C-F1222E8F7CC7}"/>
    <cellStyle name="20% - Accent4 3 2" xfId="986" xr:uid="{456AB08F-E381-4F6C-9E96-2316BD959383}"/>
    <cellStyle name="20% - Accent4 3 2 2" xfId="987" xr:uid="{9F379B6A-19EA-4D84-90D5-7B24BA04864C}"/>
    <cellStyle name="20% - Accent4 3 2 2 2" xfId="988" xr:uid="{B4742BB7-E03B-4F3C-BD75-29BBDF769D87}"/>
    <cellStyle name="20% - Accent4 3 2 2 3" xfId="989" xr:uid="{160C7633-E4FE-4240-A68A-4030A7D736E0}"/>
    <cellStyle name="20% - Accent4 3 2 3" xfId="990" xr:uid="{9F5CC1BB-EAD2-4921-B592-E172F51A392E}"/>
    <cellStyle name="20% - Accent4 3 2 4" xfId="991" xr:uid="{741DA3CF-7974-463C-8141-A5A84D65DF88}"/>
    <cellStyle name="20% - Accent4 3 3" xfId="992" xr:uid="{30D03722-CED0-4418-9037-737C451444D0}"/>
    <cellStyle name="20% - Accent4 3 3 2" xfId="993" xr:uid="{5169916A-A3F4-45EA-B058-EE5CE0831B3E}"/>
    <cellStyle name="20% - Accent4 3 3 3" xfId="994" xr:uid="{76F613AE-E772-49FA-9722-77F83FB68DFB}"/>
    <cellStyle name="20% - Accent4 3 4" xfId="995" xr:uid="{29388CD8-BB73-4D14-8200-5CAB5864DFAE}"/>
    <cellStyle name="20% - Accent4 3 4 2" xfId="996" xr:uid="{944BB3D8-83BA-422E-9570-E80C6CCE9FE4}"/>
    <cellStyle name="20% - Accent4 3 4 3" xfId="997" xr:uid="{41F9F114-7B70-459A-8C1A-92D454DFF59B}"/>
    <cellStyle name="20% - Accent4 3 5" xfId="998" xr:uid="{1E2E8BE6-DB6B-4DD5-B290-016B09873EB6}"/>
    <cellStyle name="20% - Accent4 3 6" xfId="999" xr:uid="{B12AFC8D-E6C3-47CD-A93B-A0B3CFF13E01}"/>
    <cellStyle name="20% - Accent4 3 7" xfId="1000" xr:uid="{C380AA18-4646-4ACE-B038-B78D77A4B79A}"/>
    <cellStyle name="20% - Accent4 30" xfId="1001" xr:uid="{964A24DC-61D7-44FB-8FAA-8B412C229D01}"/>
    <cellStyle name="20% - Accent4 30 2" xfId="1002" xr:uid="{69FBAF0E-82B4-49A5-B076-87089FA79399}"/>
    <cellStyle name="20% - Accent4 30 2 2" xfId="1003" xr:uid="{12E44DF1-CCCD-4D19-83B2-72A703263450}"/>
    <cellStyle name="20% - Accent4 30 2 3" xfId="1004" xr:uid="{AAB0DB4C-70E6-427F-B6C8-BF5B99E25BE9}"/>
    <cellStyle name="20% - Accent4 30 3" xfId="1005" xr:uid="{711BBF40-26AE-4A57-9A0F-F33C8D79E8A1}"/>
    <cellStyle name="20% - Accent4 30 4" xfId="1006" xr:uid="{49B6A02F-9FCA-4ACD-A867-16A8F3D0B6EB}"/>
    <cellStyle name="20% - Accent4 31" xfId="1007" xr:uid="{E47F0628-00C1-44BD-9961-7D976D30FC85}"/>
    <cellStyle name="20% - Accent4 31 2" xfId="1008" xr:uid="{CD9E7636-7557-49C9-8908-CBE64D395F78}"/>
    <cellStyle name="20% - Accent4 31 3" xfId="1009" xr:uid="{1AB82923-FC2D-4AAF-AB23-9A472BC1B514}"/>
    <cellStyle name="20% - Accent4 32" xfId="1010" xr:uid="{DEF5F58D-7799-48D1-BB0E-32559BBBDC15}"/>
    <cellStyle name="20% - Accent4 32 2" xfId="1011" xr:uid="{9450E15A-3B68-4644-80FF-A1C4DB1A13D1}"/>
    <cellStyle name="20% - Accent4 32 3" xfId="1012" xr:uid="{1BE9C160-4B29-48A4-9123-0E5D34B1D505}"/>
    <cellStyle name="20% - Accent4 33" xfId="1013" xr:uid="{662C79BC-57C3-4A3D-B112-F5EB42D01D49}"/>
    <cellStyle name="20% - Accent4 33 2" xfId="1014" xr:uid="{B782C700-2ED7-42A7-953B-A63D79294F95}"/>
    <cellStyle name="20% - Accent4 33 3" xfId="1015" xr:uid="{0DEF7677-5561-4C6D-B266-B3488EFA2AE7}"/>
    <cellStyle name="20% - Accent4 34" xfId="1016" xr:uid="{BAEDE1E3-CC05-470B-83C9-00AB1540ECDD}"/>
    <cellStyle name="20% - Accent4 34 2" xfId="1017" xr:uid="{B6D77AEB-E00A-4C21-8D75-006F03F8DB7D}"/>
    <cellStyle name="20% - Accent4 34 3" xfId="1018" xr:uid="{9121F41A-CFD1-4188-A14A-C98510B8C5FE}"/>
    <cellStyle name="20% - Accent4 35" xfId="1019" xr:uid="{DBEDE5BF-3A09-4AB4-BB3F-14350F0E6750}"/>
    <cellStyle name="20% - Accent4 35 2" xfId="1020" xr:uid="{34B8352B-CB44-4BC5-990D-3A3D5A0D70EA}"/>
    <cellStyle name="20% - Accent4 35 3" xfId="1021" xr:uid="{07A9894C-D880-4A5D-8870-83CFA89E125E}"/>
    <cellStyle name="20% - Accent4 36" xfId="1022" xr:uid="{F78ED8E5-A893-4FB5-A171-9B07B7B7B7B0}"/>
    <cellStyle name="20% - Accent4 36 2" xfId="1023" xr:uid="{E2C8A2DC-A5EB-4350-8C21-0B557D738C6D}"/>
    <cellStyle name="20% - Accent4 36 3" xfId="1024" xr:uid="{E03091EC-0FAF-436C-B931-1FD39073A093}"/>
    <cellStyle name="20% - Accent4 37" xfId="1025" xr:uid="{0C406C6B-836E-4F90-9E12-A499788544C2}"/>
    <cellStyle name="20% - Accent4 37 2" xfId="1026" xr:uid="{9B271710-E92E-4F60-B792-44D9D8E82C90}"/>
    <cellStyle name="20% - Accent4 37 3" xfId="1027" xr:uid="{103BB701-E866-4512-92DB-735A2B470F90}"/>
    <cellStyle name="20% - Accent4 38" xfId="1028" xr:uid="{645D3F21-C7C9-42CA-9779-5147D601E911}"/>
    <cellStyle name="20% - Accent4 38 2" xfId="1029" xr:uid="{1949E1F2-B08B-48F0-AEF8-19390AF13D95}"/>
    <cellStyle name="20% - Accent4 38 3" xfId="1030" xr:uid="{22A52C5A-136D-475A-92FE-1D0F517B7F59}"/>
    <cellStyle name="20% - Accent4 39" xfId="1031" xr:uid="{FC392369-4781-4C68-8EA5-0E6CDDAD0D5F}"/>
    <cellStyle name="20% - Accent4 39 2" xfId="1032" xr:uid="{8B431013-2766-4E55-99DD-ED020EC1B9FD}"/>
    <cellStyle name="20% - Accent4 39 3" xfId="1033" xr:uid="{3997CFFE-04F3-4D35-8633-B0BB1B127D74}"/>
    <cellStyle name="20% - Accent4 4" xfId="1034" xr:uid="{C36B144B-E627-4803-86E7-C620DCBA49F4}"/>
    <cellStyle name="20% - Accent4 4 2" xfId="1035" xr:uid="{64F63B7F-626C-4540-B609-F4E16E86EA09}"/>
    <cellStyle name="20% - Accent4 4 2 2" xfId="1036" xr:uid="{2CCD7571-E51D-4FC5-8181-7117D7ADFDC9}"/>
    <cellStyle name="20% - Accent4 4 2 2 2" xfId="1037" xr:uid="{1A2B0D5D-99D3-44F6-92BC-6F1DE77DC315}"/>
    <cellStyle name="20% - Accent4 4 2 2 3" xfId="1038" xr:uid="{54E4B5AE-B9E1-43D3-A7D1-0D4048AB36E3}"/>
    <cellStyle name="20% - Accent4 4 2 3" xfId="1039" xr:uid="{C792A826-0E08-4868-960A-F7546DEA590F}"/>
    <cellStyle name="20% - Accent4 4 2 4" xfId="1040" xr:uid="{79813C15-6C56-4B7B-BFFC-12D7F20C8B05}"/>
    <cellStyle name="20% - Accent4 4 3" xfId="1041" xr:uid="{F2BFD997-4CB7-49AA-BC7C-5BDA61353BAD}"/>
    <cellStyle name="20% - Accent4 4 3 2" xfId="1042" xr:uid="{84561DB3-15F5-4742-8D4C-266C5DF91704}"/>
    <cellStyle name="20% - Accent4 4 3 3" xfId="1043" xr:uid="{69B28877-4A4F-456C-863E-0E72D3758169}"/>
    <cellStyle name="20% - Accent4 4 4" xfId="1044" xr:uid="{5139C802-277D-422C-B83C-A6453E51B32C}"/>
    <cellStyle name="20% - Accent4 4 4 2" xfId="1045" xr:uid="{AA19FBC4-198C-484B-A49B-FE0299DA431D}"/>
    <cellStyle name="20% - Accent4 4 4 3" xfId="1046" xr:uid="{293C0742-C960-4B2B-887B-8DDA15F4F594}"/>
    <cellStyle name="20% - Accent4 4 5" xfId="1047" xr:uid="{5BE0F7E2-D98B-4180-9DB6-7137973FE8BA}"/>
    <cellStyle name="20% - Accent4 4 6" xfId="1048" xr:uid="{43435EF4-7F7E-4A06-996C-CD6FDA82EF74}"/>
    <cellStyle name="20% - Accent4 4 7" xfId="1049" xr:uid="{6B2A63A9-80BC-450D-9D4C-32913E3E1659}"/>
    <cellStyle name="20% - Accent4 40" xfId="1050" xr:uid="{8FD1B439-2303-4A6D-97E2-D02031AD664D}"/>
    <cellStyle name="20% - Accent4 41" xfId="1051" xr:uid="{49575D30-964D-496C-B8B1-E3768787CD5B}"/>
    <cellStyle name="20% - Accent4 42" xfId="1052" xr:uid="{2A325BB6-F64D-4C92-8847-DF8B9B1C5920}"/>
    <cellStyle name="20% - Accent4 43" xfId="1053" xr:uid="{C6798866-1B9E-479B-BCFE-7D9B9EB93BCD}"/>
    <cellStyle name="20% - Accent4 5" xfId="1054" xr:uid="{D3AC5E8F-DBED-4549-A835-780432872CDE}"/>
    <cellStyle name="20% - Accent4 5 2" xfId="1055" xr:uid="{D57F81D1-01C8-4C80-B779-26C8B17CC46A}"/>
    <cellStyle name="20% - Accent4 5 2 2" xfId="1056" xr:uid="{7078318E-35D5-492D-82E6-160BCC8D82AC}"/>
    <cellStyle name="20% - Accent4 5 2 2 2" xfId="1057" xr:uid="{A58E102C-428F-4532-AB0C-14DD1C44C361}"/>
    <cellStyle name="20% - Accent4 5 2 2 3" xfId="1058" xr:uid="{745759A2-4879-49A4-A290-E6698FB80848}"/>
    <cellStyle name="20% - Accent4 5 2 3" xfId="1059" xr:uid="{C764D536-D4B0-41A1-8DEC-185C369C2AE1}"/>
    <cellStyle name="20% - Accent4 5 2 4" xfId="1060" xr:uid="{A8DB7FC9-9730-4579-9C63-038443BDEFEB}"/>
    <cellStyle name="20% - Accent4 5 3" xfId="1061" xr:uid="{1DE5E933-BE4A-41C6-8600-9C426AE6447C}"/>
    <cellStyle name="20% - Accent4 5 3 2" xfId="1062" xr:uid="{7A89C6AD-1A5C-4E0F-98B7-C10DE914CECC}"/>
    <cellStyle name="20% - Accent4 5 3 3" xfId="1063" xr:uid="{2394841F-CCD6-4308-B9D3-B85E38102B5D}"/>
    <cellStyle name="20% - Accent4 5 4" xfId="1064" xr:uid="{5076D931-7CBD-4655-9F48-9457B5E8C6E6}"/>
    <cellStyle name="20% - Accent4 5 5" xfId="1065" xr:uid="{A68B0C8E-46AB-494D-B0A2-D53FDF611070}"/>
    <cellStyle name="20% - Accent4 6" xfId="1066" xr:uid="{2C176076-6786-42CB-B890-374C87AA11FA}"/>
    <cellStyle name="20% - Accent4 6 2" xfId="1067" xr:uid="{FAE9F6D8-FF3C-4814-953B-C0D7C1235FB6}"/>
    <cellStyle name="20% - Accent4 6 2 2" xfId="1068" xr:uid="{EAB74545-3669-452C-85C4-D637290E9048}"/>
    <cellStyle name="20% - Accent4 6 2 2 2" xfId="1069" xr:uid="{0EFEEF0A-37A8-47BF-9BD9-108AEA470F99}"/>
    <cellStyle name="20% - Accent4 6 2 2 3" xfId="1070" xr:uid="{4717A10E-A9EF-47DF-8FF6-AB23885B63F2}"/>
    <cellStyle name="20% - Accent4 6 2 3" xfId="1071" xr:uid="{8A4C487A-4816-46AC-9EF9-F7AB9D091B90}"/>
    <cellStyle name="20% - Accent4 6 2 4" xfId="1072" xr:uid="{AEC24C77-55BD-4DAC-B7B3-94AC7E869BA5}"/>
    <cellStyle name="20% - Accent4 6 3" xfId="1073" xr:uid="{CC906580-0D51-49AA-8987-663F91613DE0}"/>
    <cellStyle name="20% - Accent4 6 3 2" xfId="1074" xr:uid="{D2E15A64-9FA6-4A73-8A85-D03D304047D6}"/>
    <cellStyle name="20% - Accent4 6 3 3" xfId="1075" xr:uid="{8C8E4DF2-63CC-49B5-8444-8806932094AB}"/>
    <cellStyle name="20% - Accent4 6 4" xfId="1076" xr:uid="{8C1F3EDA-6469-4815-A67F-449B827A8EC5}"/>
    <cellStyle name="20% - Accent4 6 5" xfId="1077" xr:uid="{C5216D9B-8DD4-4109-B5C4-80C41B10B271}"/>
    <cellStyle name="20% - Accent4 7" xfId="1078" xr:uid="{A0EFC06E-F747-4814-89A4-D39BFF5DF8AA}"/>
    <cellStyle name="20% - Accent4 7 2" xfId="1079" xr:uid="{87CA5718-A93F-42AC-A479-7CD604A98304}"/>
    <cellStyle name="20% - Accent4 7 2 2" xfId="1080" xr:uid="{145F01A7-0281-42FC-8C6E-8A329D51C4D3}"/>
    <cellStyle name="20% - Accent4 7 2 2 2" xfId="1081" xr:uid="{C45B0277-213E-47C0-BE57-193B641786BC}"/>
    <cellStyle name="20% - Accent4 7 2 2 3" xfId="1082" xr:uid="{213A2119-A7E1-4F3C-B28F-E8A1729ABBF0}"/>
    <cellStyle name="20% - Accent4 7 2 3" xfId="1083" xr:uid="{6E541200-073E-40E6-B350-FD508501DE16}"/>
    <cellStyle name="20% - Accent4 7 2 4" xfId="1084" xr:uid="{828498F1-F76F-4733-9133-1A90D195FDEF}"/>
    <cellStyle name="20% - Accent4 7 3" xfId="1085" xr:uid="{8E9AFF45-DAD6-48E0-A6CB-32479B06C2C7}"/>
    <cellStyle name="20% - Accent4 7 3 2" xfId="1086" xr:uid="{6F492747-4303-483B-B68C-0D09C906348C}"/>
    <cellStyle name="20% - Accent4 7 3 3" xfId="1087" xr:uid="{806D432E-560E-4CC8-96EC-2C0C4AF38ADF}"/>
    <cellStyle name="20% - Accent4 7 4" xfId="1088" xr:uid="{DCCB1B47-E486-45A9-B6E2-AA09C62EFB3D}"/>
    <cellStyle name="20% - Accent4 7 5" xfId="1089" xr:uid="{4D8BF37A-1682-4196-8CF5-EE2944F7FFFF}"/>
    <cellStyle name="20% - Accent4 8" xfId="1090" xr:uid="{2B659D2E-9404-4F2E-8E27-82DA4B46456A}"/>
    <cellStyle name="20% - Accent4 8 2" xfId="1091" xr:uid="{1C861FE0-614A-47EF-80EB-83B4B5B4A8D6}"/>
    <cellStyle name="20% - Accent4 8 2 2" xfId="1092" xr:uid="{719FB7EB-F564-4616-A0FF-B2B728808E99}"/>
    <cellStyle name="20% - Accent4 8 2 3" xfId="1093" xr:uid="{A9550ADF-6208-4AE0-9219-6B09797DF09B}"/>
    <cellStyle name="20% - Accent4 8 3" xfId="1094" xr:uid="{B0EA9106-1E5A-4B4A-837F-2916A5866D28}"/>
    <cellStyle name="20% - Accent4 8 3 2" xfId="1095" xr:uid="{4FDFC60D-4C2F-4316-9AD8-7AB20F76A198}"/>
    <cellStyle name="20% - Accent4 8 3 3" xfId="1096" xr:uid="{C01A0485-9795-4AFC-9EDA-8809664A56D4}"/>
    <cellStyle name="20% - Accent4 8 4" xfId="1097" xr:uid="{3778E0D2-B264-4031-B180-9B936EABE18D}"/>
    <cellStyle name="20% - Accent4 8 5" xfId="1098" xr:uid="{05479E90-03B8-4440-AE36-325E1E9ED8E8}"/>
    <cellStyle name="20% - Accent4 9" xfId="1099" xr:uid="{B5345FF2-9554-4DF6-BD6B-A1229469E376}"/>
    <cellStyle name="20% - Accent4 9 2" xfId="1100" xr:uid="{A62DCCF8-ED4F-4293-A232-CD528673F2CB}"/>
    <cellStyle name="20% - Accent4 9 2 2" xfId="1101" xr:uid="{39691622-22E6-4B1E-BBB6-C123D8EF0634}"/>
    <cellStyle name="20% - Accent4 9 2 3" xfId="1102" xr:uid="{88879758-371E-4597-A41C-4F224CF2CA8C}"/>
    <cellStyle name="20% - Accent4 9 3" xfId="1103" xr:uid="{108CB306-B76F-44AB-850F-E63D74A612D9}"/>
    <cellStyle name="20% - Accent4 9 3 2" xfId="1104" xr:uid="{3878A898-C42A-4E16-84D6-1090ED1BDA79}"/>
    <cellStyle name="20% - Accent4 9 3 3" xfId="1105" xr:uid="{6711A4F8-10A5-4A84-8991-0837B5074C50}"/>
    <cellStyle name="20% - Accent4 9 4" xfId="1106" xr:uid="{A382D6A5-5203-4993-A51F-63D4F8BA70B5}"/>
    <cellStyle name="20% - Accent4 9 5" xfId="1107" xr:uid="{5BC0147C-4131-44CF-BC2F-D39CEB26EB7E}"/>
    <cellStyle name="20% - Accent5 10" xfId="1108" xr:uid="{5CC93AD5-C1EB-4084-BE06-39FF6B7277FA}"/>
    <cellStyle name="20% - Accent5 10 2" xfId="1109" xr:uid="{F4B0DC91-F304-4980-B132-116DDF330301}"/>
    <cellStyle name="20% - Accent5 10 2 2" xfId="1110" xr:uid="{A58A1EC8-910B-4AF3-9411-DB76088D3F16}"/>
    <cellStyle name="20% - Accent5 10 2 3" xfId="1111" xr:uid="{D6D6C3FB-454A-425D-91E3-CA7C907E8FF0}"/>
    <cellStyle name="20% - Accent5 10 3" xfId="1112" xr:uid="{176B4E50-77B4-42A8-8E07-D87FCD0E2293}"/>
    <cellStyle name="20% - Accent5 10 3 2" xfId="1113" xr:uid="{FB24EAF1-7EBE-41EE-A249-A940D3560B8F}"/>
    <cellStyle name="20% - Accent5 10 3 3" xfId="1114" xr:uid="{D8894B97-6660-40AA-B3CA-DE4804155975}"/>
    <cellStyle name="20% - Accent5 10 4" xfId="1115" xr:uid="{2F08EFC6-1D17-4B6B-98C2-7FAD903432A5}"/>
    <cellStyle name="20% - Accent5 10 5" xfId="1116" xr:uid="{6666A0F0-5D2F-48E9-BCB2-83B5D945AB26}"/>
    <cellStyle name="20% - Accent5 11" xfId="1117" xr:uid="{749EB9BA-73CA-4295-86FA-7B7C894B40EC}"/>
    <cellStyle name="20% - Accent5 11 2" xfId="1118" xr:uid="{7BFF8BB8-9802-4C21-9FCE-5FC6E8C46E21}"/>
    <cellStyle name="20% - Accent5 11 2 2" xfId="1119" xr:uid="{7D3251B0-514B-41F9-9AFA-F77A8520336E}"/>
    <cellStyle name="20% - Accent5 11 2 3" xfId="1120" xr:uid="{8F278A14-2E16-49CA-8612-3254345F5ED4}"/>
    <cellStyle name="20% - Accent5 11 3" xfId="1121" xr:uid="{6D527637-2A25-4872-915E-550CE5C9C718}"/>
    <cellStyle name="20% - Accent5 11 3 2" xfId="1122" xr:uid="{2B7C7126-70E7-4369-92A0-33DAC1BC0C4B}"/>
    <cellStyle name="20% - Accent5 11 3 3" xfId="1123" xr:uid="{FE783F6C-2EB5-48E8-BDD6-C0071EABB600}"/>
    <cellStyle name="20% - Accent5 11 4" xfId="1124" xr:uid="{8454C3EF-EAA8-4B82-912E-8354C13291BB}"/>
    <cellStyle name="20% - Accent5 11 5" xfId="1125" xr:uid="{D058D307-E5AD-484A-8D84-30D5EF3649E6}"/>
    <cellStyle name="20% - Accent5 12" xfId="1126" xr:uid="{67EC27AB-DF8D-46A3-886A-D380C673B20F}"/>
    <cellStyle name="20% - Accent5 12 2" xfId="1127" xr:uid="{4AE056CF-1BFC-41F4-9C87-EFA656876AA6}"/>
    <cellStyle name="20% - Accent5 12 2 2" xfId="1128" xr:uid="{3F9A3373-3014-4AB6-AE20-E93EF334231E}"/>
    <cellStyle name="20% - Accent5 12 2 3" xfId="1129" xr:uid="{47D6CEB9-0986-4234-8474-4641749C47E7}"/>
    <cellStyle name="20% - Accent5 12 3" xfId="1130" xr:uid="{06F3F7AA-A37D-4064-A04D-B08B780F1903}"/>
    <cellStyle name="20% - Accent5 12 3 2" xfId="1131" xr:uid="{248D3409-CE46-4AAF-A4A3-71E0B0C242ED}"/>
    <cellStyle name="20% - Accent5 12 3 3" xfId="1132" xr:uid="{8DE8CBAF-133A-49B3-BF3C-F45685270026}"/>
    <cellStyle name="20% - Accent5 12 4" xfId="1133" xr:uid="{9F8FDBC8-6426-42C0-A7B6-B115535E2A0C}"/>
    <cellStyle name="20% - Accent5 12 5" xfId="1134" xr:uid="{136463F6-6876-42FE-A20E-3B9F0736D209}"/>
    <cellStyle name="20% - Accent5 13" xfId="1135" xr:uid="{DF19D7D8-4489-4C30-AF53-AEED2B661C09}"/>
    <cellStyle name="20% - Accent5 13 2" xfId="1136" xr:uid="{EA12419B-EBBB-4DF7-A734-4EC0B890B679}"/>
    <cellStyle name="20% - Accent5 13 2 2" xfId="1137" xr:uid="{3AA6543D-04FC-41EE-8AC9-68B64183F6B0}"/>
    <cellStyle name="20% - Accent5 13 2 3" xfId="1138" xr:uid="{10DF66E2-6BE0-4ABF-9DBE-74CAC6C32612}"/>
    <cellStyle name="20% - Accent5 13 3" xfId="1139" xr:uid="{C43879C9-C302-4D8A-8C84-C77C2B2C6E46}"/>
    <cellStyle name="20% - Accent5 13 4" xfId="1140" xr:uid="{2CAF7586-6E33-4B3C-B6D2-19E84B3A79B6}"/>
    <cellStyle name="20% - Accent5 14" xfId="1141" xr:uid="{8C7D0DAB-CA85-4E17-87FB-28EA77A16188}"/>
    <cellStyle name="20% - Accent5 14 2" xfId="1142" xr:uid="{FE4D4392-71E8-4082-9CDA-076A8BC96648}"/>
    <cellStyle name="20% - Accent5 14 2 2" xfId="1143" xr:uid="{D81B04AD-0D14-4952-83D4-915FFF2B080B}"/>
    <cellStyle name="20% - Accent5 14 2 3" xfId="1144" xr:uid="{4B2E388E-B877-40BD-9461-B83573E16C4A}"/>
    <cellStyle name="20% - Accent5 14 3" xfId="1145" xr:uid="{84705421-2076-4103-B78E-3BD5282D1869}"/>
    <cellStyle name="20% - Accent5 14 4" xfId="1146" xr:uid="{F755BE70-DBE3-4118-99B9-ABC4E2057684}"/>
    <cellStyle name="20% - Accent5 15" xfId="1147" xr:uid="{ECED1F80-DB70-43AC-95C5-301D12118359}"/>
    <cellStyle name="20% - Accent5 15 2" xfId="1148" xr:uid="{60FB947A-C08C-4FE3-94C6-06000066178D}"/>
    <cellStyle name="20% - Accent5 15 2 2" xfId="1149" xr:uid="{D24A8EF5-4B99-4B88-BA7F-B6EA960CB02D}"/>
    <cellStyle name="20% - Accent5 15 2 3" xfId="1150" xr:uid="{CC659D18-7308-41B2-925E-64468A245A6C}"/>
    <cellStyle name="20% - Accent5 15 3" xfId="1151" xr:uid="{6D8880BD-EB71-4D4A-B38B-03E351A260B2}"/>
    <cellStyle name="20% - Accent5 15 4" xfId="1152" xr:uid="{22AD8AF2-FE43-44DA-8794-71684608ED77}"/>
    <cellStyle name="20% - Accent5 16" xfId="1153" xr:uid="{0E293473-016E-4503-BDB6-C1A46D9D63E6}"/>
    <cellStyle name="20% - Accent5 16 2" xfId="1154" xr:uid="{3B6D949D-0855-4F0A-8905-D4645B7DFE9F}"/>
    <cellStyle name="20% - Accent5 16 2 2" xfId="1155" xr:uid="{B78985A7-F04D-4628-90F4-C0EE2ADD6B3B}"/>
    <cellStyle name="20% - Accent5 16 2 3" xfId="1156" xr:uid="{A7FA2F54-698C-4C46-AEDB-A84A71D82A72}"/>
    <cellStyle name="20% - Accent5 16 3" xfId="1157" xr:uid="{FAE62289-75C9-4ADA-AF8C-0B6847FCBA46}"/>
    <cellStyle name="20% - Accent5 16 4" xfId="1158" xr:uid="{9F303801-28D8-4BF7-BE8C-0107B790B056}"/>
    <cellStyle name="20% - Accent5 17" xfId="1159" xr:uid="{65E69D4E-FD26-4FC0-8871-B04B33F71158}"/>
    <cellStyle name="20% - Accent5 17 2" xfId="1160" xr:uid="{708A0AA3-3B85-43D5-813A-8F667CD2D732}"/>
    <cellStyle name="20% - Accent5 17 2 2" xfId="1161" xr:uid="{C9FD0992-D47C-4934-945A-A67B7CAFCB4E}"/>
    <cellStyle name="20% - Accent5 17 2 3" xfId="1162" xr:uid="{ED0264C3-199B-4515-8E0F-F4C15E159A86}"/>
    <cellStyle name="20% - Accent5 17 3" xfId="1163" xr:uid="{AA2CDAEA-91CD-4336-A48D-828C5C2EE1AD}"/>
    <cellStyle name="20% - Accent5 17 4" xfId="1164" xr:uid="{BFD85D7F-E38F-4637-AE30-C7E243F852F4}"/>
    <cellStyle name="20% - Accent5 18" xfId="1165" xr:uid="{C2574525-8649-495F-AA83-FC7F6356642A}"/>
    <cellStyle name="20% - Accent5 18 2" xfId="1166" xr:uid="{4029194F-2DA4-4719-B21C-E054A63FD709}"/>
    <cellStyle name="20% - Accent5 18 2 2" xfId="1167" xr:uid="{5D47E6AF-D406-40D2-9C1D-1B4CB7F7C428}"/>
    <cellStyle name="20% - Accent5 18 2 3" xfId="1168" xr:uid="{3B4E3D9A-5D13-4E53-AE5D-FCF37A5E756A}"/>
    <cellStyle name="20% - Accent5 18 3" xfId="1169" xr:uid="{9BDC46DA-B799-4CC5-B6EF-83638DA67F35}"/>
    <cellStyle name="20% - Accent5 18 4" xfId="1170" xr:uid="{3D2F0BB3-B77E-418E-B8C8-25FCFC9006F8}"/>
    <cellStyle name="20% - Accent5 19" xfId="1171" xr:uid="{FC696D6A-D4F6-4B69-92A8-7302ECE8AC52}"/>
    <cellStyle name="20% - Accent5 19 2" xfId="1172" xr:uid="{EBE4A269-16D3-4C15-A1C3-B0B32EC05F4B}"/>
    <cellStyle name="20% - Accent5 19 2 2" xfId="1173" xr:uid="{B4B539F6-D629-4DD4-B7EF-CC655204D9CA}"/>
    <cellStyle name="20% - Accent5 19 2 3" xfId="1174" xr:uid="{90F17E48-AA08-4217-8C17-0F3F83A8E2BC}"/>
    <cellStyle name="20% - Accent5 19 3" xfId="1175" xr:uid="{2D31EDE3-324E-40B7-A20B-93D2812AE4F8}"/>
    <cellStyle name="20% - Accent5 19 4" xfId="1176" xr:uid="{DD1030C8-C78C-49C7-B745-F5E4C6F5A836}"/>
    <cellStyle name="20% - Accent5 2" xfId="1177" xr:uid="{64700532-E1EC-468C-8DDE-B23955DDB30F}"/>
    <cellStyle name="20% - Accent5 2 2" xfId="1178" xr:uid="{3BE71628-E7CC-4800-895A-13234E61AA61}"/>
    <cellStyle name="20% - Accent5 2 2 2" xfId="1179" xr:uid="{5CC78DFA-5BEC-4CB5-9E1F-D6C8E59720F7}"/>
    <cellStyle name="20% - Accent5 2 2 2 2" xfId="1180" xr:uid="{E7977BCB-81D4-4912-BA9F-7A8BB2204663}"/>
    <cellStyle name="20% - Accent5 2 2 2 3" xfId="1181" xr:uid="{541D64C7-A3B2-4B7F-99CB-1504FA1FA7A4}"/>
    <cellStyle name="20% - Accent5 2 2 3" xfId="1182" xr:uid="{8EB6B22C-A19C-47FB-8261-9B98AC448383}"/>
    <cellStyle name="20% - Accent5 2 2 4" xfId="1183" xr:uid="{C56DBB79-83F6-4E8E-AC75-B1EAAA85B956}"/>
    <cellStyle name="20% - Accent5 2 3" xfId="1184" xr:uid="{BB3ADF51-2E31-494A-9CD7-666C22F91C5D}"/>
    <cellStyle name="20% - Accent5 2 3 2" xfId="1185" xr:uid="{5659B868-2851-466B-AD4E-E2466EA2EA9A}"/>
    <cellStyle name="20% - Accent5 2 3 3" xfId="1186" xr:uid="{7652EE92-5BDA-4990-83E2-315487665968}"/>
    <cellStyle name="20% - Accent5 2 4" xfId="1187" xr:uid="{3D58C7C5-51FE-4887-9A61-0DF3E1E1EC74}"/>
    <cellStyle name="20% - Accent5 2 4 2" xfId="1188" xr:uid="{D27A5BD6-84D0-4FA7-A175-F40369CEB430}"/>
    <cellStyle name="20% - Accent5 2 4 3" xfId="1189" xr:uid="{7529F029-0D51-490D-ABE3-F90366F55FD6}"/>
    <cellStyle name="20% - Accent5 2 5" xfId="1190" xr:uid="{7882503E-9F00-49BC-A41D-DB2D4DBF424C}"/>
    <cellStyle name="20% - Accent5 2 6" xfId="1191" xr:uid="{52296EA2-9A11-4842-997E-D87C64D2F235}"/>
    <cellStyle name="20% - Accent5 2 7" xfId="1192" xr:uid="{31EB1706-A57C-44E1-926A-2C0BFEA0EBCF}"/>
    <cellStyle name="20% - Accent5 20" xfId="1193" xr:uid="{C5562937-F9A7-470D-BE95-CD2230214640}"/>
    <cellStyle name="20% - Accent5 20 2" xfId="1194" xr:uid="{EB3F832A-E30B-4E30-998B-71A0817C4D9F}"/>
    <cellStyle name="20% - Accent5 20 2 2" xfId="1195" xr:uid="{A3EFE225-9110-4E27-B4DA-1B85BD69D5C2}"/>
    <cellStyle name="20% - Accent5 20 2 3" xfId="1196" xr:uid="{988418A0-881A-4F27-9C00-53D9CAA4FA8F}"/>
    <cellStyle name="20% - Accent5 20 3" xfId="1197" xr:uid="{E8C8A4B5-5EB2-408D-BEB8-8E92FCCD569D}"/>
    <cellStyle name="20% - Accent5 20 4" xfId="1198" xr:uid="{1A8C27B1-F9B7-4676-87B2-01AF2923A701}"/>
    <cellStyle name="20% - Accent5 21" xfId="1199" xr:uid="{4736FE64-F84C-4B22-BFCD-F3B2B5E6D919}"/>
    <cellStyle name="20% - Accent5 21 2" xfId="1200" xr:uid="{ECC876A8-BC25-451C-BAEE-C3CE94AE99B3}"/>
    <cellStyle name="20% - Accent5 21 2 2" xfId="1201" xr:uid="{62625757-00CB-4717-B4F9-4BDD73B231F5}"/>
    <cellStyle name="20% - Accent5 21 2 3" xfId="1202" xr:uid="{2576A975-9F66-46A5-8C40-4DEC6620F362}"/>
    <cellStyle name="20% - Accent5 21 3" xfId="1203" xr:uid="{E59D7118-4FE2-4411-B362-0E7A02C39CA2}"/>
    <cellStyle name="20% - Accent5 21 4" xfId="1204" xr:uid="{4E90725C-DB4F-48E0-A765-244CAAE2A59D}"/>
    <cellStyle name="20% - Accent5 22" xfId="1205" xr:uid="{5801782C-5290-4121-95EF-617EF9F46AF2}"/>
    <cellStyle name="20% - Accent5 22 2" xfId="1206" xr:uid="{8D2D33AD-E877-4D27-8D54-49E266672DC3}"/>
    <cellStyle name="20% - Accent5 22 2 2" xfId="1207" xr:uid="{13E17726-1DA5-4E69-91D4-B2B31D789272}"/>
    <cellStyle name="20% - Accent5 22 2 3" xfId="1208" xr:uid="{C51B1AB5-D6B5-4BCF-9A21-047ED6C9EF5E}"/>
    <cellStyle name="20% - Accent5 22 3" xfId="1209" xr:uid="{339999CA-2A35-4F97-84D3-F418A0AEB987}"/>
    <cellStyle name="20% - Accent5 22 4" xfId="1210" xr:uid="{F9E55DA5-6B3A-4998-B7F7-C639B889701F}"/>
    <cellStyle name="20% - Accent5 23" xfId="1211" xr:uid="{7D6C9406-0759-4D53-BC5B-2659DAB63528}"/>
    <cellStyle name="20% - Accent5 23 2" xfId="1212" xr:uid="{241E9FD3-2F1C-4CB1-B651-D72F8324B702}"/>
    <cellStyle name="20% - Accent5 23 2 2" xfId="1213" xr:uid="{E232B06A-AAF5-4E96-9AC7-57ABABF73FAD}"/>
    <cellStyle name="20% - Accent5 23 2 3" xfId="1214" xr:uid="{18B32608-289F-41B7-BD4C-2739769602FD}"/>
    <cellStyle name="20% - Accent5 23 3" xfId="1215" xr:uid="{2A32FAA6-0FCC-41E9-AD43-C443A043AB51}"/>
    <cellStyle name="20% - Accent5 23 4" xfId="1216" xr:uid="{71A2FB37-FD47-4B00-9DC5-B5ACFC00AFA3}"/>
    <cellStyle name="20% - Accent5 24" xfId="1217" xr:uid="{43C00140-B026-4BEB-89CE-9517846F3AAE}"/>
    <cellStyle name="20% - Accent5 24 2" xfId="1218" xr:uid="{44B829F4-CE27-479D-9D2E-4E4CFDB9CD52}"/>
    <cellStyle name="20% - Accent5 24 2 2" xfId="1219" xr:uid="{30551731-893C-4325-B046-C67303AB6447}"/>
    <cellStyle name="20% - Accent5 24 2 3" xfId="1220" xr:uid="{9235065A-1C45-4496-984E-2B2D9152DEC1}"/>
    <cellStyle name="20% - Accent5 24 3" xfId="1221" xr:uid="{05D6F8FC-D368-4DB9-8629-F86364D029AF}"/>
    <cellStyle name="20% - Accent5 24 4" xfId="1222" xr:uid="{4BF2B6B6-BA34-4074-8E83-1AE529362031}"/>
    <cellStyle name="20% - Accent5 25" xfId="1223" xr:uid="{B31A7786-D6FD-4824-A3CC-7F00AEB75EAC}"/>
    <cellStyle name="20% - Accent5 25 2" xfId="1224" xr:uid="{D8A44267-5645-489B-84CE-9BDC4B50E210}"/>
    <cellStyle name="20% - Accent5 25 2 2" xfId="1225" xr:uid="{F22F9BF8-6AE9-41FC-9226-8BE31F00918B}"/>
    <cellStyle name="20% - Accent5 25 2 3" xfId="1226" xr:uid="{1D670417-F745-4EFF-B327-A03BACBF78E8}"/>
    <cellStyle name="20% - Accent5 25 3" xfId="1227" xr:uid="{2F3ACA7E-73DC-4C9E-9B15-0C97A828C2C3}"/>
    <cellStyle name="20% - Accent5 25 4" xfId="1228" xr:uid="{1F9966B8-FDD9-4157-AA86-EE1262387E28}"/>
    <cellStyle name="20% - Accent5 26" xfId="1229" xr:uid="{A0EC97A3-EBA0-4FEF-86BF-EC99F844D395}"/>
    <cellStyle name="20% - Accent5 26 2" xfId="1230" xr:uid="{E2EAA10B-88FB-41D9-934C-7B1C147D6846}"/>
    <cellStyle name="20% - Accent5 26 2 2" xfId="1231" xr:uid="{91B1754D-0C2F-4166-B633-2EA489E889E5}"/>
    <cellStyle name="20% - Accent5 26 2 3" xfId="1232" xr:uid="{26333CE9-1ECD-4245-AB2E-4C642CCAB212}"/>
    <cellStyle name="20% - Accent5 26 3" xfId="1233" xr:uid="{986E4C36-9E45-4B1C-B5B6-4FFD4DF96C2B}"/>
    <cellStyle name="20% - Accent5 26 4" xfId="1234" xr:uid="{9858C9BB-C552-4ABA-B41B-B53D90B0483C}"/>
    <cellStyle name="20% - Accent5 27" xfId="1235" xr:uid="{F70768AF-2B5A-4580-9E06-406425BDD7C2}"/>
    <cellStyle name="20% - Accent5 27 2" xfId="1236" xr:uid="{BA7AA4B2-5860-4D72-B826-0D39BB59CA31}"/>
    <cellStyle name="20% - Accent5 27 2 2" xfId="1237" xr:uid="{DCA58BE1-3CF4-4C7E-8BF5-8B18401FD5BA}"/>
    <cellStyle name="20% - Accent5 27 2 3" xfId="1238" xr:uid="{587155F8-D6F1-4D53-ACB5-6884C13F4B81}"/>
    <cellStyle name="20% - Accent5 27 3" xfId="1239" xr:uid="{EAC75752-B6B4-4508-A913-DE53C696BCF2}"/>
    <cellStyle name="20% - Accent5 27 4" xfId="1240" xr:uid="{EAF8F9D4-211F-4FF7-88DD-8C16FF0C694B}"/>
    <cellStyle name="20% - Accent5 28" xfId="1241" xr:uid="{08449CFB-679E-4C8B-88F5-81899F3AD863}"/>
    <cellStyle name="20% - Accent5 28 2" xfId="1242" xr:uid="{A4D1A6C9-D837-4F36-8F2B-C38111A10C70}"/>
    <cellStyle name="20% - Accent5 28 2 2" xfId="1243" xr:uid="{E3C57A53-3BC4-4F4B-B283-9D92E75C9894}"/>
    <cellStyle name="20% - Accent5 28 2 3" xfId="1244" xr:uid="{936ADF37-2951-4B20-B46D-9D07F2D2969F}"/>
    <cellStyle name="20% - Accent5 28 3" xfId="1245" xr:uid="{872D6A48-89A4-4B1D-B255-D29102F2D736}"/>
    <cellStyle name="20% - Accent5 28 4" xfId="1246" xr:uid="{3F779F3D-08F1-4C63-A64B-98F0F282A492}"/>
    <cellStyle name="20% - Accent5 29" xfId="1247" xr:uid="{FF25461A-8C1B-4AE5-8BCA-0CD9463AD76E}"/>
    <cellStyle name="20% - Accent5 29 2" xfId="1248" xr:uid="{E2B4CE4A-8A08-4B24-99D5-43E9E8C68B0E}"/>
    <cellStyle name="20% - Accent5 29 2 2" xfId="1249" xr:uid="{DAE1AE05-B32D-46ED-9D3D-68355CCB8D92}"/>
    <cellStyle name="20% - Accent5 29 2 3" xfId="1250" xr:uid="{5BE63038-E65E-470A-AB49-EF539427F903}"/>
    <cellStyle name="20% - Accent5 29 3" xfId="1251" xr:uid="{741DFA97-7471-4334-AA73-3613EDDE77E2}"/>
    <cellStyle name="20% - Accent5 29 4" xfId="1252" xr:uid="{63B68BB2-212F-4E5D-9766-B0ADE562EE24}"/>
    <cellStyle name="20% - Accent5 3" xfId="1253" xr:uid="{8D1FAA1D-DA72-4E65-95FE-2F021B1A1426}"/>
    <cellStyle name="20% - Accent5 3 2" xfId="1254" xr:uid="{81A60946-D752-4C09-9224-CF6DBA24F4BF}"/>
    <cellStyle name="20% - Accent5 3 2 2" xfId="1255" xr:uid="{92900FB9-453A-4A0F-853D-8A2E93B5A5A8}"/>
    <cellStyle name="20% - Accent5 3 2 2 2" xfId="1256" xr:uid="{460D5270-C94A-4290-A56E-67A8DDE14A04}"/>
    <cellStyle name="20% - Accent5 3 2 2 3" xfId="1257" xr:uid="{F49F26D7-8DFB-4413-A8D6-163CB51E03AC}"/>
    <cellStyle name="20% - Accent5 3 2 3" xfId="1258" xr:uid="{3B5148C4-48B5-482F-A1D7-8452F5F921B9}"/>
    <cellStyle name="20% - Accent5 3 2 4" xfId="1259" xr:uid="{3E829133-3E1A-4835-B63A-F3CBE35AB8FD}"/>
    <cellStyle name="20% - Accent5 3 3" xfId="1260" xr:uid="{02F12B5D-789A-4AED-846C-624C45F6D3DF}"/>
    <cellStyle name="20% - Accent5 3 3 2" xfId="1261" xr:uid="{A5C75DF0-ED2D-4657-80B1-7C152CE212EB}"/>
    <cellStyle name="20% - Accent5 3 3 3" xfId="1262" xr:uid="{FD11D47C-E58F-4185-B9D2-DAE8FEC70380}"/>
    <cellStyle name="20% - Accent5 3 4" xfId="1263" xr:uid="{28592CE7-40EF-49E3-8A2B-5EE3FDBA342B}"/>
    <cellStyle name="20% - Accent5 3 4 2" xfId="1264" xr:uid="{A169B05F-4501-49CA-A7B6-39844EE99E66}"/>
    <cellStyle name="20% - Accent5 3 4 3" xfId="1265" xr:uid="{147BD1E3-E072-4D98-8583-2825291AE74C}"/>
    <cellStyle name="20% - Accent5 3 5" xfId="1266" xr:uid="{BEA8C1E1-1511-4B8A-939D-6F33FF3EF4E1}"/>
    <cellStyle name="20% - Accent5 3 6" xfId="1267" xr:uid="{F1555034-A5FC-4A4F-8DDD-73569A24766D}"/>
    <cellStyle name="20% - Accent5 3 7" xfId="1268" xr:uid="{B248165E-436C-413E-8373-57434FCED886}"/>
    <cellStyle name="20% - Accent5 30" xfId="1269" xr:uid="{F1E4B5C1-2078-4D5F-B400-46FE9AA2D3F0}"/>
    <cellStyle name="20% - Accent5 30 2" xfId="1270" xr:uid="{594FA097-677A-46D0-B798-F7E54B97E367}"/>
    <cellStyle name="20% - Accent5 30 2 2" xfId="1271" xr:uid="{AAF60505-83B5-49AA-93C9-607B6576EB33}"/>
    <cellStyle name="20% - Accent5 30 2 3" xfId="1272" xr:uid="{8D3A639D-72D9-4A92-89CD-4097DB39FB19}"/>
    <cellStyle name="20% - Accent5 30 3" xfId="1273" xr:uid="{ADA91496-A71F-4951-B2D0-3381D8607B13}"/>
    <cellStyle name="20% - Accent5 30 4" xfId="1274" xr:uid="{85F85AB8-A7E6-4718-A196-6AB951B61CCC}"/>
    <cellStyle name="20% - Accent5 31" xfId="1275" xr:uid="{5AC520DB-1D88-4471-AD6B-2BEEE01F03CE}"/>
    <cellStyle name="20% - Accent5 31 2" xfId="1276" xr:uid="{0C9385ED-2457-4E5C-8929-6FE8FCC67719}"/>
    <cellStyle name="20% - Accent5 31 3" xfId="1277" xr:uid="{8E96736C-01E3-42A5-9448-E08385711F45}"/>
    <cellStyle name="20% - Accent5 32" xfId="1278" xr:uid="{4DC7152E-A463-4E24-8366-B526D67500A7}"/>
    <cellStyle name="20% - Accent5 32 2" xfId="1279" xr:uid="{A5AFA5F7-BA77-4CFA-AA1D-97EF30C33A22}"/>
    <cellStyle name="20% - Accent5 32 3" xfId="1280" xr:uid="{592D736B-6620-429F-8733-4925C2E8C8D2}"/>
    <cellStyle name="20% - Accent5 33" xfId="1281" xr:uid="{45E9E7FE-CE52-4A9B-B6C2-2069F7912277}"/>
    <cellStyle name="20% - Accent5 33 2" xfId="1282" xr:uid="{E33021E2-D2CF-4203-B112-FA1CA8317320}"/>
    <cellStyle name="20% - Accent5 33 3" xfId="1283" xr:uid="{1B3A5236-B808-4239-B1D0-FFAE38961D6D}"/>
    <cellStyle name="20% - Accent5 34" xfId="1284" xr:uid="{171C538E-A235-4C50-81E1-2FF8CD81EA18}"/>
    <cellStyle name="20% - Accent5 34 2" xfId="1285" xr:uid="{1D80D874-1270-4EDB-A984-15B3ADA7F90F}"/>
    <cellStyle name="20% - Accent5 34 3" xfId="1286" xr:uid="{29FDAC89-0018-4613-8AFF-DB73A93D70A5}"/>
    <cellStyle name="20% - Accent5 35" xfId="1287" xr:uid="{4094AFD0-029E-4F04-BEA1-EC08514F516C}"/>
    <cellStyle name="20% - Accent5 35 2" xfId="1288" xr:uid="{F98C1B1A-CDC5-4BC3-9CDB-3571800C9B38}"/>
    <cellStyle name="20% - Accent5 35 3" xfId="1289" xr:uid="{96B7E4A0-5460-4B86-9E51-29C31ADBF53F}"/>
    <cellStyle name="20% - Accent5 36" xfId="1290" xr:uid="{F2254319-5795-4F4F-8C60-4698FB214E13}"/>
    <cellStyle name="20% - Accent5 36 2" xfId="1291" xr:uid="{00A46DC8-756F-4825-A3DB-BC3257427E58}"/>
    <cellStyle name="20% - Accent5 36 3" xfId="1292" xr:uid="{6659B79D-A3D7-46D6-BDEB-56E310A8E204}"/>
    <cellStyle name="20% - Accent5 37" xfId="1293" xr:uid="{17AA0320-4DF6-4DE3-A32E-B87CE1DCFA4C}"/>
    <cellStyle name="20% - Accent5 37 2" xfId="1294" xr:uid="{898EA4A7-AF75-4FCD-A978-29111ACDEF5D}"/>
    <cellStyle name="20% - Accent5 37 3" xfId="1295" xr:uid="{1F5B74BA-228B-42F3-86F1-E16153C48213}"/>
    <cellStyle name="20% - Accent5 38" xfId="1296" xr:uid="{06258B9E-0CB9-483F-99F7-65E9F93E04B5}"/>
    <cellStyle name="20% - Accent5 38 2" xfId="1297" xr:uid="{AFA3D990-E6D9-42B6-B926-8717AD6EB73B}"/>
    <cellStyle name="20% - Accent5 38 3" xfId="1298" xr:uid="{25B5B7F9-2858-4ECE-B90A-1FEFE25233C6}"/>
    <cellStyle name="20% - Accent5 39" xfId="1299" xr:uid="{5BBC9B88-9D27-4546-A740-2776CE72BF63}"/>
    <cellStyle name="20% - Accent5 39 2" xfId="1300" xr:uid="{5ED1EE4E-B67B-4648-8AD7-2A083D761B6C}"/>
    <cellStyle name="20% - Accent5 39 3" xfId="1301" xr:uid="{18636917-67C9-4428-950D-47781557D2EA}"/>
    <cellStyle name="20% - Accent5 4" xfId="1302" xr:uid="{3ECABF3B-0050-4C80-BA51-9675398F7BD5}"/>
    <cellStyle name="20% - Accent5 4 2" xfId="1303" xr:uid="{2B151D18-0FEF-4113-8CEA-D04C8502DFAD}"/>
    <cellStyle name="20% - Accent5 4 2 2" xfId="1304" xr:uid="{309DCEB4-759A-4F59-B440-140772E747AC}"/>
    <cellStyle name="20% - Accent5 4 2 2 2" xfId="1305" xr:uid="{715CF469-8C31-403C-AADC-AA8361AF7D39}"/>
    <cellStyle name="20% - Accent5 4 2 2 3" xfId="1306" xr:uid="{CF42424E-EB03-40C6-9761-2FD2680741A7}"/>
    <cellStyle name="20% - Accent5 4 2 3" xfId="1307" xr:uid="{B6C5EE4A-637C-4D2A-9F68-47C1DAFCE308}"/>
    <cellStyle name="20% - Accent5 4 2 4" xfId="1308" xr:uid="{6CF0E2C3-B4C6-4C94-B0FF-213ECFFFACD0}"/>
    <cellStyle name="20% - Accent5 4 3" xfId="1309" xr:uid="{AE0DC69E-2959-4F35-9707-77A5FF5D447F}"/>
    <cellStyle name="20% - Accent5 4 3 2" xfId="1310" xr:uid="{1F230C74-B94B-4546-8F37-FD662E972F81}"/>
    <cellStyle name="20% - Accent5 4 3 3" xfId="1311" xr:uid="{079B45B4-A613-45CD-B338-3BC20729944B}"/>
    <cellStyle name="20% - Accent5 4 4" xfId="1312" xr:uid="{54231071-C59F-4428-9CDF-3C49CF55FBEF}"/>
    <cellStyle name="20% - Accent5 4 4 2" xfId="1313" xr:uid="{A838DE18-E0D3-4EEB-A3E7-2DB9B6CA3395}"/>
    <cellStyle name="20% - Accent5 4 4 3" xfId="1314" xr:uid="{DFB0A51A-0613-43A4-98BD-40816B0F59F7}"/>
    <cellStyle name="20% - Accent5 4 5" xfId="1315" xr:uid="{864C2473-B209-48B4-9183-212D7DA9232F}"/>
    <cellStyle name="20% - Accent5 4 6" xfId="1316" xr:uid="{4FDEBCB5-3D1F-4B76-B17D-1CA45FFFA4DD}"/>
    <cellStyle name="20% - Accent5 4 7" xfId="1317" xr:uid="{F38F1938-1B6C-4C2D-BEAC-ADFEE9663540}"/>
    <cellStyle name="20% - Accent5 40" xfId="1318" xr:uid="{D5F34571-5C45-43B4-831D-53F3FF6B20CB}"/>
    <cellStyle name="20% - Accent5 41" xfId="1319" xr:uid="{72D8FB46-7EF7-40D9-BDCE-3CEB2556448B}"/>
    <cellStyle name="20% - Accent5 42" xfId="1320" xr:uid="{DA7D6BC7-533F-4C3E-B8B0-CCB27C942C06}"/>
    <cellStyle name="20% - Accent5 43" xfId="1321" xr:uid="{D290FB5F-AC95-4135-9B33-583C4460032F}"/>
    <cellStyle name="20% - Accent5 5" xfId="1322" xr:uid="{34934715-5C46-43EE-A49A-516732CE4F07}"/>
    <cellStyle name="20% - Accent5 5 2" xfId="1323" xr:uid="{53734C3E-2965-4F9A-B563-007C48AFFC5B}"/>
    <cellStyle name="20% - Accent5 5 2 2" xfId="1324" xr:uid="{7472C0BB-07E0-4237-9FF5-11EC4115B659}"/>
    <cellStyle name="20% - Accent5 5 2 2 2" xfId="1325" xr:uid="{9412C351-B1CB-40D8-ADD3-CDCEED5F24C1}"/>
    <cellStyle name="20% - Accent5 5 2 2 3" xfId="1326" xr:uid="{5235E8F0-F12D-48D0-AA82-54B8648F944F}"/>
    <cellStyle name="20% - Accent5 5 2 3" xfId="1327" xr:uid="{B06D6039-4EE6-4955-8DDF-D9D209C42801}"/>
    <cellStyle name="20% - Accent5 5 2 4" xfId="1328" xr:uid="{B055FF45-B951-4083-B56B-BBD9C0725507}"/>
    <cellStyle name="20% - Accent5 5 3" xfId="1329" xr:uid="{8B51B572-D326-49B5-A087-7C8B79726DB2}"/>
    <cellStyle name="20% - Accent5 5 3 2" xfId="1330" xr:uid="{08F61374-999A-409D-AF14-BA959BE3FB23}"/>
    <cellStyle name="20% - Accent5 5 3 3" xfId="1331" xr:uid="{F664ECCA-51FF-418B-AA91-EC4B9E860C10}"/>
    <cellStyle name="20% - Accent5 5 4" xfId="1332" xr:uid="{A9E7EE0C-C1CA-403C-BFD7-DD5CCC3001D2}"/>
    <cellStyle name="20% - Accent5 5 5" xfId="1333" xr:uid="{95AB1891-2A4C-42AB-9BDB-50ECD0A37EB8}"/>
    <cellStyle name="20% - Accent5 6" xfId="1334" xr:uid="{DAA2E61D-C320-4225-954B-C195FA057E74}"/>
    <cellStyle name="20% - Accent5 6 2" xfId="1335" xr:uid="{0B416DC0-BA49-4FFD-A6F2-9B93D8195E51}"/>
    <cellStyle name="20% - Accent5 6 2 2" xfId="1336" xr:uid="{7DD12327-534B-412A-83E4-CF9962F9DD7E}"/>
    <cellStyle name="20% - Accent5 6 2 2 2" xfId="1337" xr:uid="{845D670F-237C-4916-8BC9-9DF75940FE6E}"/>
    <cellStyle name="20% - Accent5 6 2 2 3" xfId="1338" xr:uid="{28841B9E-EF4A-42B3-8685-913DA0170000}"/>
    <cellStyle name="20% - Accent5 6 2 3" xfId="1339" xr:uid="{EB4144F4-0A51-4056-9FFD-CC2D8E931EB3}"/>
    <cellStyle name="20% - Accent5 6 2 4" xfId="1340" xr:uid="{F69FD70C-8B78-409D-ABD3-EA6EFC87F2F3}"/>
    <cellStyle name="20% - Accent5 6 3" xfId="1341" xr:uid="{67273411-7523-4D29-819B-11137E0D740F}"/>
    <cellStyle name="20% - Accent5 6 3 2" xfId="1342" xr:uid="{490D7C04-1A5B-457F-99D7-2BD6EC5D8E3D}"/>
    <cellStyle name="20% - Accent5 6 3 3" xfId="1343" xr:uid="{649EF42F-7F60-4C18-B382-D886A80BE481}"/>
    <cellStyle name="20% - Accent5 6 4" xfId="1344" xr:uid="{E0F89FB5-BBC1-4247-8F4E-66C9227B2086}"/>
    <cellStyle name="20% - Accent5 6 5" xfId="1345" xr:uid="{FDD5E336-B4F6-4813-B355-200572037259}"/>
    <cellStyle name="20% - Accent5 7" xfId="1346" xr:uid="{1F57EFE5-278A-42C6-895A-2FF67A409606}"/>
    <cellStyle name="20% - Accent5 7 2" xfId="1347" xr:uid="{F568CE33-D88A-44BF-AAF4-DF4960E42125}"/>
    <cellStyle name="20% - Accent5 7 2 2" xfId="1348" xr:uid="{95F9A8AD-906A-49BB-8DD0-C752DD50AB82}"/>
    <cellStyle name="20% - Accent5 7 2 2 2" xfId="1349" xr:uid="{1B7C1748-521E-4B7B-80A9-3B311F8DCA13}"/>
    <cellStyle name="20% - Accent5 7 2 2 3" xfId="1350" xr:uid="{7EA2AC4A-B4A3-4424-A7E7-4A6E36C6051F}"/>
    <cellStyle name="20% - Accent5 7 2 3" xfId="1351" xr:uid="{F84C0D76-5C2A-4F76-B528-BB80DC41AF09}"/>
    <cellStyle name="20% - Accent5 7 2 4" xfId="1352" xr:uid="{E0628FCA-4738-4B05-B3AD-E75E439B8BB5}"/>
    <cellStyle name="20% - Accent5 7 3" xfId="1353" xr:uid="{85170C3B-8EFA-4301-AEB9-FBD23071DF4A}"/>
    <cellStyle name="20% - Accent5 7 3 2" xfId="1354" xr:uid="{7A1A8CA6-D8FF-4D1D-9885-B337AB416133}"/>
    <cellStyle name="20% - Accent5 7 3 3" xfId="1355" xr:uid="{E598F14F-6861-47D7-A821-1F76D125C61B}"/>
    <cellStyle name="20% - Accent5 7 4" xfId="1356" xr:uid="{EE3C225B-2176-4FF0-8440-2B29279E02DF}"/>
    <cellStyle name="20% - Accent5 7 5" xfId="1357" xr:uid="{BF0A888F-94C1-4E8B-8E88-54AE8B21C3CB}"/>
    <cellStyle name="20% - Accent5 8" xfId="1358" xr:uid="{79A41133-B973-49B8-83C9-37D49544F767}"/>
    <cellStyle name="20% - Accent5 8 2" xfId="1359" xr:uid="{740EF552-72B8-4CDE-8123-ABBB4673C1E0}"/>
    <cellStyle name="20% - Accent5 8 2 2" xfId="1360" xr:uid="{C9E95E23-2BA8-4F7C-B54C-F8EB8DD17FE0}"/>
    <cellStyle name="20% - Accent5 8 2 3" xfId="1361" xr:uid="{5FBC6DF1-9ABD-4C62-B673-5637C9E3EA35}"/>
    <cellStyle name="20% - Accent5 8 3" xfId="1362" xr:uid="{3CCE67B4-BD9D-4B38-A11B-6D3BDF133E35}"/>
    <cellStyle name="20% - Accent5 8 3 2" xfId="1363" xr:uid="{407F9818-BC5B-4044-A7EE-B6FDEB0043B6}"/>
    <cellStyle name="20% - Accent5 8 3 3" xfId="1364" xr:uid="{5827A1FF-4E06-4179-AC0E-67D3CBC9F999}"/>
    <cellStyle name="20% - Accent5 8 4" xfId="1365" xr:uid="{DB225B12-CBDA-4A30-B170-70D20EE0BEC7}"/>
    <cellStyle name="20% - Accent5 8 5" xfId="1366" xr:uid="{104224B9-F9FD-4857-B1BF-0574287AA6F7}"/>
    <cellStyle name="20% - Accent5 9" xfId="1367" xr:uid="{68D92EC3-3831-40F8-A71C-57A620D77D89}"/>
    <cellStyle name="20% - Accent5 9 2" xfId="1368" xr:uid="{478AA6D0-0E8F-4B94-806A-1CE0F13B0C18}"/>
    <cellStyle name="20% - Accent5 9 2 2" xfId="1369" xr:uid="{36AEA6B6-5374-48E4-B0BC-D1E7BB367F26}"/>
    <cellStyle name="20% - Accent5 9 2 3" xfId="1370" xr:uid="{C1523C1F-EC6E-4654-9C48-E8A396681297}"/>
    <cellStyle name="20% - Accent5 9 3" xfId="1371" xr:uid="{4EA83328-2B7C-4353-90AB-D98EDB0F842A}"/>
    <cellStyle name="20% - Accent5 9 3 2" xfId="1372" xr:uid="{1BBFC2B8-08DD-4419-A161-EFEFDF21BC48}"/>
    <cellStyle name="20% - Accent5 9 3 3" xfId="1373" xr:uid="{DDCE6474-B2B9-43EF-AAE3-2E02F536C0E8}"/>
    <cellStyle name="20% - Accent5 9 4" xfId="1374" xr:uid="{E126487F-BDD2-4F54-9E20-770FF128D72B}"/>
    <cellStyle name="20% - Accent5 9 5" xfId="1375" xr:uid="{845554BC-5EA5-46E5-8AC2-CAE7D2658B17}"/>
    <cellStyle name="20% - Accent6 10" xfId="1376" xr:uid="{B0DA3423-ECA1-4B59-A516-75B9C58006E7}"/>
    <cellStyle name="20% - Accent6 10 2" xfId="1377" xr:uid="{A3BFEE4D-A5DC-4048-B4D1-246D4DE04F0C}"/>
    <cellStyle name="20% - Accent6 10 2 2" xfId="1378" xr:uid="{6B249774-9A4F-443C-8E2C-38D220C26448}"/>
    <cellStyle name="20% - Accent6 10 2 3" xfId="1379" xr:uid="{3BD4BBBF-C686-484B-9A8F-529CC084EF90}"/>
    <cellStyle name="20% - Accent6 10 3" xfId="1380" xr:uid="{3FA305AD-D298-4F9D-8F43-81A7120E1550}"/>
    <cellStyle name="20% - Accent6 10 3 2" xfId="1381" xr:uid="{42BFEF65-2BA2-4976-84F3-86B341851507}"/>
    <cellStyle name="20% - Accent6 10 3 3" xfId="1382" xr:uid="{E4A06B08-699B-4AB9-8476-CD31404EC1A6}"/>
    <cellStyle name="20% - Accent6 10 4" xfId="1383" xr:uid="{106FAB32-A94E-4342-83AD-5ECB0840BD1E}"/>
    <cellStyle name="20% - Accent6 10 5" xfId="1384" xr:uid="{DB8AE5B0-7120-41C0-9C59-36D923A52E01}"/>
    <cellStyle name="20% - Accent6 11" xfId="1385" xr:uid="{07FA5E8D-4D7E-47FF-8554-9E302CCC2B24}"/>
    <cellStyle name="20% - Accent6 11 2" xfId="1386" xr:uid="{64A593AB-D9B1-427A-BA94-14F28481D8D7}"/>
    <cellStyle name="20% - Accent6 11 2 2" xfId="1387" xr:uid="{2BD8CD7F-9EF4-49B8-A8FB-BE27F9A32781}"/>
    <cellStyle name="20% - Accent6 11 2 3" xfId="1388" xr:uid="{8DFC5D45-01D5-4D0A-B12E-4FD713134866}"/>
    <cellStyle name="20% - Accent6 11 3" xfId="1389" xr:uid="{6478957B-CE08-488D-A49B-BE82263CD15A}"/>
    <cellStyle name="20% - Accent6 11 3 2" xfId="1390" xr:uid="{2A72F37E-A27D-4A30-A376-374D6AA3B66B}"/>
    <cellStyle name="20% - Accent6 11 3 3" xfId="1391" xr:uid="{44BF31DD-88A3-427C-A2B1-7EF2584546ED}"/>
    <cellStyle name="20% - Accent6 11 4" xfId="1392" xr:uid="{01FE6AED-A7A9-42F8-8242-C92FF11C2B55}"/>
    <cellStyle name="20% - Accent6 11 5" xfId="1393" xr:uid="{60991C73-0850-4F14-92C9-1E8323DAD79E}"/>
    <cellStyle name="20% - Accent6 12" xfId="1394" xr:uid="{C0EC89C8-2746-48CD-A2C8-EEB89693E7A6}"/>
    <cellStyle name="20% - Accent6 12 2" xfId="1395" xr:uid="{89465789-9D00-46D3-AC7A-9AC8830ED601}"/>
    <cellStyle name="20% - Accent6 12 2 2" xfId="1396" xr:uid="{521C3D48-959A-4182-9302-FF24F12D8E19}"/>
    <cellStyle name="20% - Accent6 12 2 3" xfId="1397" xr:uid="{0508DBBC-92F9-49B8-BECA-C8C92DA020FC}"/>
    <cellStyle name="20% - Accent6 12 3" xfId="1398" xr:uid="{BC73619D-EE63-4318-86DC-A8A583FB02E3}"/>
    <cellStyle name="20% - Accent6 12 3 2" xfId="1399" xr:uid="{00D19DAD-49C9-4296-BB13-6C77C697B956}"/>
    <cellStyle name="20% - Accent6 12 3 3" xfId="1400" xr:uid="{53B769B6-5F12-492B-9549-0873782FF830}"/>
    <cellStyle name="20% - Accent6 12 4" xfId="1401" xr:uid="{2F79A1AC-3BAA-4484-AF5D-EB28E3AA018B}"/>
    <cellStyle name="20% - Accent6 12 5" xfId="1402" xr:uid="{8BC121E9-9C3D-4C39-8FD0-AD20B00D2559}"/>
    <cellStyle name="20% - Accent6 13" xfId="1403" xr:uid="{9C5789E3-8A28-4F9A-9B9C-63791D2D6EEE}"/>
    <cellStyle name="20% - Accent6 13 2" xfId="1404" xr:uid="{41FC23BB-2FDF-4168-B32B-269B3AD70C3E}"/>
    <cellStyle name="20% - Accent6 13 2 2" xfId="1405" xr:uid="{95098F28-02E5-4AC2-87EE-74BA13EF623D}"/>
    <cellStyle name="20% - Accent6 13 2 3" xfId="1406" xr:uid="{04B345BD-8B34-4D58-B9A0-A0CC663C7F30}"/>
    <cellStyle name="20% - Accent6 13 3" xfId="1407" xr:uid="{1A176EBC-23BA-4E01-AA3F-51E758BF1C7E}"/>
    <cellStyle name="20% - Accent6 13 4" xfId="1408" xr:uid="{DE9BBD50-3F3B-4116-80B0-89B54614A02E}"/>
    <cellStyle name="20% - Accent6 14" xfId="1409" xr:uid="{5DDA008A-D6DC-4970-941D-36AEB93F08FF}"/>
    <cellStyle name="20% - Accent6 14 2" xfId="1410" xr:uid="{7B09F560-26B3-482C-95A1-BB8E4D1053C7}"/>
    <cellStyle name="20% - Accent6 14 2 2" xfId="1411" xr:uid="{91B278E5-6511-4D73-84E2-76309619C268}"/>
    <cellStyle name="20% - Accent6 14 2 3" xfId="1412" xr:uid="{E0893D33-2EBF-432E-A343-B34311C3AF23}"/>
    <cellStyle name="20% - Accent6 14 3" xfId="1413" xr:uid="{2D30866A-397D-4EC6-B56C-1D2A0354737D}"/>
    <cellStyle name="20% - Accent6 14 4" xfId="1414" xr:uid="{F321466E-3C5D-4606-88FD-074E31FC621B}"/>
    <cellStyle name="20% - Accent6 15" xfId="1415" xr:uid="{ED5D6642-6CD2-44F6-B813-D2A977C12D56}"/>
    <cellStyle name="20% - Accent6 15 2" xfId="1416" xr:uid="{B1744824-1C18-4156-8D8A-19FB7F33EA6F}"/>
    <cellStyle name="20% - Accent6 15 2 2" xfId="1417" xr:uid="{12F0FB54-E28E-414D-843B-0DB6890749C3}"/>
    <cellStyle name="20% - Accent6 15 2 3" xfId="1418" xr:uid="{A16BFA73-BB34-449E-82B9-BBD51B1F0C88}"/>
    <cellStyle name="20% - Accent6 15 3" xfId="1419" xr:uid="{CE537E50-316E-44C3-A14B-CCB1E9A445D5}"/>
    <cellStyle name="20% - Accent6 15 4" xfId="1420" xr:uid="{970E7E5C-1DEA-4749-94F3-F4786A83CE2C}"/>
    <cellStyle name="20% - Accent6 16" xfId="1421" xr:uid="{2966276F-38FB-425D-88E7-A66641A603CA}"/>
    <cellStyle name="20% - Accent6 16 2" xfId="1422" xr:uid="{719B8E78-B2F8-4300-B528-F9F0B92059FB}"/>
    <cellStyle name="20% - Accent6 16 2 2" xfId="1423" xr:uid="{84F3DEE2-349C-44EF-A10C-AB07874EFAF1}"/>
    <cellStyle name="20% - Accent6 16 2 3" xfId="1424" xr:uid="{EBA552A5-CF42-4748-8C26-9B83A20C96EF}"/>
    <cellStyle name="20% - Accent6 16 3" xfId="1425" xr:uid="{530116A1-5D78-4893-A8E9-FB4EB48CDBAD}"/>
    <cellStyle name="20% - Accent6 16 4" xfId="1426" xr:uid="{E90027E7-850C-4CAA-ABA0-4D659D8F5CD5}"/>
    <cellStyle name="20% - Accent6 17" xfId="1427" xr:uid="{8B201127-707B-44AE-B742-623964B06283}"/>
    <cellStyle name="20% - Accent6 17 2" xfId="1428" xr:uid="{A97F8FA2-091C-4BAE-A71A-59B9C5C007F6}"/>
    <cellStyle name="20% - Accent6 17 2 2" xfId="1429" xr:uid="{733EDAD6-7779-4E85-90E6-37DD607DECAB}"/>
    <cellStyle name="20% - Accent6 17 2 3" xfId="1430" xr:uid="{0D46FA95-487D-45E7-A689-4622AEF95AE8}"/>
    <cellStyle name="20% - Accent6 17 3" xfId="1431" xr:uid="{B8CFDBDC-F3A3-43E3-A371-36F5EA756CA7}"/>
    <cellStyle name="20% - Accent6 17 4" xfId="1432" xr:uid="{8B41D1C7-E365-4C3C-A289-00686CAF1254}"/>
    <cellStyle name="20% - Accent6 18" xfId="1433" xr:uid="{47869C35-C2ED-4870-9B2B-335769DA4365}"/>
    <cellStyle name="20% - Accent6 18 2" xfId="1434" xr:uid="{E7FF4A24-91F9-450D-8D7D-4CD8BD435C1B}"/>
    <cellStyle name="20% - Accent6 18 2 2" xfId="1435" xr:uid="{60D052DF-1D40-4BED-9E81-50CDD09EA551}"/>
    <cellStyle name="20% - Accent6 18 2 3" xfId="1436" xr:uid="{3C8E0D87-130B-4211-B5CC-6E852113CAC5}"/>
    <cellStyle name="20% - Accent6 18 3" xfId="1437" xr:uid="{3FD291B4-C249-475C-87F7-74489327BE56}"/>
    <cellStyle name="20% - Accent6 18 4" xfId="1438" xr:uid="{6E3C28E2-D355-4305-AB51-E40ABEB07381}"/>
    <cellStyle name="20% - Accent6 19" xfId="1439" xr:uid="{F87DDD86-D72C-4895-84EF-8B51B63BFF99}"/>
    <cellStyle name="20% - Accent6 19 2" xfId="1440" xr:uid="{010F6325-6216-475B-A8B6-19BA95C185F4}"/>
    <cellStyle name="20% - Accent6 19 2 2" xfId="1441" xr:uid="{101CFC76-834D-4FD3-8873-97163449AB35}"/>
    <cellStyle name="20% - Accent6 19 2 3" xfId="1442" xr:uid="{B03115B4-1593-4F71-8771-E851C69BC89B}"/>
    <cellStyle name="20% - Accent6 19 3" xfId="1443" xr:uid="{C497DE9E-0D5E-47D7-ADD7-B59E3AF7AC21}"/>
    <cellStyle name="20% - Accent6 19 4" xfId="1444" xr:uid="{384C3E0A-29B6-42EA-B162-A9352F320FEA}"/>
    <cellStyle name="20% - Accent6 2" xfId="1445" xr:uid="{91FC518B-4913-4022-AA85-B6D311504C9C}"/>
    <cellStyle name="20% - Accent6 2 2" xfId="1446" xr:uid="{AAC54715-E7D8-4FED-A32F-3307564DE7DA}"/>
    <cellStyle name="20% - Accent6 2 2 2" xfId="1447" xr:uid="{CE475DDE-58B7-445F-83BD-769FB5C830A8}"/>
    <cellStyle name="20% - Accent6 2 2 2 2" xfId="1448" xr:uid="{A8A44E28-7A61-4AF7-8D44-AA27CC6F64A3}"/>
    <cellStyle name="20% - Accent6 2 2 2 3" xfId="1449" xr:uid="{8570F3F9-C80C-47E2-8A6F-920F76B4C5F5}"/>
    <cellStyle name="20% - Accent6 2 2 3" xfId="1450" xr:uid="{142DAC69-77CE-495E-9CB3-E608EC79569C}"/>
    <cellStyle name="20% - Accent6 2 2 4" xfId="1451" xr:uid="{CDFAF1F5-FC71-445A-BED7-BAE05D3BF22A}"/>
    <cellStyle name="20% - Accent6 2 3" xfId="1452" xr:uid="{46BB9A03-0DE5-4AF3-8041-7AC5482B947E}"/>
    <cellStyle name="20% - Accent6 2 3 2" xfId="1453" xr:uid="{ECED21DB-E39A-41D5-AECF-5D83D8DB1DF1}"/>
    <cellStyle name="20% - Accent6 2 3 3" xfId="1454" xr:uid="{0DFB6263-33B3-4E4C-B4F5-4DE68A6ED5EF}"/>
    <cellStyle name="20% - Accent6 2 4" xfId="1455" xr:uid="{C226B733-4088-46D8-926A-1C00757F78B8}"/>
    <cellStyle name="20% - Accent6 2 4 2" xfId="1456" xr:uid="{566D0E37-E69B-4EC7-904C-0B75AB1216D9}"/>
    <cellStyle name="20% - Accent6 2 4 3" xfId="1457" xr:uid="{FFCCF4F8-056C-4B9C-88DE-F6A24F70B738}"/>
    <cellStyle name="20% - Accent6 2 5" xfId="1458" xr:uid="{5B872F51-6422-45F2-B53D-3E096DA0FA48}"/>
    <cellStyle name="20% - Accent6 2 6" xfId="1459" xr:uid="{98B18BF4-17A7-42F2-91EE-FA6F22F5639D}"/>
    <cellStyle name="20% - Accent6 2 7" xfId="1460" xr:uid="{AEDCC8F3-6D1C-49E6-A5DA-E54743694018}"/>
    <cellStyle name="20% - Accent6 20" xfId="1461" xr:uid="{5077A51C-D41E-4030-9011-EB659AFB7C7A}"/>
    <cellStyle name="20% - Accent6 20 2" xfId="1462" xr:uid="{3B8CF48D-0A83-45D3-8134-0EDDDF30FD93}"/>
    <cellStyle name="20% - Accent6 20 2 2" xfId="1463" xr:uid="{F1E2CB0F-92D4-4A94-9A1A-69A5F9A44F44}"/>
    <cellStyle name="20% - Accent6 20 2 3" xfId="1464" xr:uid="{A9603A56-84CE-4034-8ED3-6903D1EE2948}"/>
    <cellStyle name="20% - Accent6 20 3" xfId="1465" xr:uid="{72481ED5-3C4A-4A73-91C4-67DC03B6D63E}"/>
    <cellStyle name="20% - Accent6 20 4" xfId="1466" xr:uid="{5AFC0D62-59E3-4670-8C41-C8C432CD0A1F}"/>
    <cellStyle name="20% - Accent6 21" xfId="1467" xr:uid="{571998FA-F627-4EAC-AEFA-A1FB384B2368}"/>
    <cellStyle name="20% - Accent6 21 2" xfId="1468" xr:uid="{C686BED6-D1B2-4631-8BA6-DC2D09782E2B}"/>
    <cellStyle name="20% - Accent6 21 2 2" xfId="1469" xr:uid="{A9251686-E7DE-4554-9162-FE2197D925EF}"/>
    <cellStyle name="20% - Accent6 21 2 3" xfId="1470" xr:uid="{41F50419-A0F0-4825-8E37-0BA65A36E2F9}"/>
    <cellStyle name="20% - Accent6 21 3" xfId="1471" xr:uid="{413F2DFE-2E54-4E43-92F7-E9E42C697D8D}"/>
    <cellStyle name="20% - Accent6 21 4" xfId="1472" xr:uid="{3F544E25-A1CC-4B27-8C36-BDED6A064080}"/>
    <cellStyle name="20% - Accent6 22" xfId="1473" xr:uid="{3B0421FD-ED84-46AD-B80B-2552689D607D}"/>
    <cellStyle name="20% - Accent6 22 2" xfId="1474" xr:uid="{B71642E9-D742-4116-820F-FCDB98277712}"/>
    <cellStyle name="20% - Accent6 22 2 2" xfId="1475" xr:uid="{D6C3F3AD-5CC6-43F0-86BA-FDA3DCF4089C}"/>
    <cellStyle name="20% - Accent6 22 2 3" xfId="1476" xr:uid="{8C3E87D9-D210-4927-8C58-127FDFF2B819}"/>
    <cellStyle name="20% - Accent6 22 3" xfId="1477" xr:uid="{56F379A6-6699-4F18-99C3-68B28DC2DE84}"/>
    <cellStyle name="20% - Accent6 22 4" xfId="1478" xr:uid="{D98066F8-5602-4988-B06E-5054774D639A}"/>
    <cellStyle name="20% - Accent6 23" xfId="1479" xr:uid="{AE9CF503-E11E-49CD-B549-9AC3B82B3218}"/>
    <cellStyle name="20% - Accent6 23 2" xfId="1480" xr:uid="{4CA88FCD-8AB2-467F-AFE0-3B9ED52B7A96}"/>
    <cellStyle name="20% - Accent6 23 2 2" xfId="1481" xr:uid="{1D03D586-3427-4ADA-831E-3ABD17F2F098}"/>
    <cellStyle name="20% - Accent6 23 2 3" xfId="1482" xr:uid="{2E569F81-3107-4F1F-8DF8-AE2E99FCBCF5}"/>
    <cellStyle name="20% - Accent6 23 3" xfId="1483" xr:uid="{ADC6E58C-62FE-4CB6-966E-9BD658344D25}"/>
    <cellStyle name="20% - Accent6 23 4" xfId="1484" xr:uid="{DAF23AA9-DF2C-4CAD-B99C-1CACC7B4BAA6}"/>
    <cellStyle name="20% - Accent6 24" xfId="1485" xr:uid="{B2EBAA7A-D515-42C3-8D75-D07F23D60C06}"/>
    <cellStyle name="20% - Accent6 24 2" xfId="1486" xr:uid="{02CB6D71-5DE1-41BF-BCA3-079ABBE7B02A}"/>
    <cellStyle name="20% - Accent6 24 2 2" xfId="1487" xr:uid="{813457D3-70CD-4D9A-8615-B808A991757A}"/>
    <cellStyle name="20% - Accent6 24 2 3" xfId="1488" xr:uid="{367E4EB0-5EF8-4EE0-9E88-5779EF809963}"/>
    <cellStyle name="20% - Accent6 24 3" xfId="1489" xr:uid="{2B6E435D-4136-4F64-9168-0163A8E24041}"/>
    <cellStyle name="20% - Accent6 24 4" xfId="1490" xr:uid="{4D87B702-550C-4FDB-9D14-479862654B40}"/>
    <cellStyle name="20% - Accent6 25" xfId="1491" xr:uid="{A89EC999-3535-43D3-883C-502136D422FD}"/>
    <cellStyle name="20% - Accent6 25 2" xfId="1492" xr:uid="{A8FA89B0-223C-4E93-8424-223F91B37A29}"/>
    <cellStyle name="20% - Accent6 25 2 2" xfId="1493" xr:uid="{A21ACE91-13B3-4136-A1D6-650FFA142A2C}"/>
    <cellStyle name="20% - Accent6 25 2 3" xfId="1494" xr:uid="{CB8AF662-DC00-4B19-94A3-52C28483834C}"/>
    <cellStyle name="20% - Accent6 25 3" xfId="1495" xr:uid="{49A33CC5-105E-44CE-AFFD-CD73E8789299}"/>
    <cellStyle name="20% - Accent6 25 4" xfId="1496" xr:uid="{8ED74AF4-F790-43B7-9563-6ECCDFDDF127}"/>
    <cellStyle name="20% - Accent6 26" xfId="1497" xr:uid="{77E80C24-973F-4839-8713-D2BC7293A847}"/>
    <cellStyle name="20% - Accent6 26 2" xfId="1498" xr:uid="{06C2E60E-4118-4DD0-BE27-E8C10ED92225}"/>
    <cellStyle name="20% - Accent6 26 2 2" xfId="1499" xr:uid="{2E564E9D-492D-4A3D-9B63-BD10CDD9262D}"/>
    <cellStyle name="20% - Accent6 26 2 3" xfId="1500" xr:uid="{5C625E01-750A-4664-A6DB-2C310724C54F}"/>
    <cellStyle name="20% - Accent6 26 3" xfId="1501" xr:uid="{9BA5C3DC-9F2B-41BB-BA8D-EA2B888E5953}"/>
    <cellStyle name="20% - Accent6 26 4" xfId="1502" xr:uid="{E7F9BCD0-4D86-4F21-886C-DA74053E054F}"/>
    <cellStyle name="20% - Accent6 27" xfId="1503" xr:uid="{176B7DF9-958C-41EE-959B-F5390ABD47DB}"/>
    <cellStyle name="20% - Accent6 27 2" xfId="1504" xr:uid="{AF25C702-5BC1-478A-9A4C-DB3AFB81D51A}"/>
    <cellStyle name="20% - Accent6 27 2 2" xfId="1505" xr:uid="{E942380C-5E16-4744-8F2C-F520EEFE783D}"/>
    <cellStyle name="20% - Accent6 27 2 3" xfId="1506" xr:uid="{EE4E571C-2A92-495F-94A3-9E8E10C9E8E3}"/>
    <cellStyle name="20% - Accent6 27 3" xfId="1507" xr:uid="{F44F8691-5F44-4479-A2F0-B2B103619A63}"/>
    <cellStyle name="20% - Accent6 27 4" xfId="1508" xr:uid="{5BA480F6-452A-48B6-A34E-75B35ED47630}"/>
    <cellStyle name="20% - Accent6 28" xfId="1509" xr:uid="{72C41D08-9EA7-4248-B177-E4A4255CD488}"/>
    <cellStyle name="20% - Accent6 28 2" xfId="1510" xr:uid="{0B1A080F-30FB-4E1B-AAB8-4B0C4E4BD1B4}"/>
    <cellStyle name="20% - Accent6 28 2 2" xfId="1511" xr:uid="{ADC5B73E-87DA-451E-9514-37CCD261E590}"/>
    <cellStyle name="20% - Accent6 28 2 3" xfId="1512" xr:uid="{60090CFF-E710-43D2-9D67-0BC643D03236}"/>
    <cellStyle name="20% - Accent6 28 3" xfId="1513" xr:uid="{1C48442A-3C70-4CA8-A072-96AAB9E42E08}"/>
    <cellStyle name="20% - Accent6 28 4" xfId="1514" xr:uid="{E81586A7-CF3D-4F17-BFE3-8C10804F1EAA}"/>
    <cellStyle name="20% - Accent6 29" xfId="1515" xr:uid="{CFD8CB9F-6F1D-4212-823E-467E187535E4}"/>
    <cellStyle name="20% - Accent6 29 2" xfId="1516" xr:uid="{F675C785-D749-46EC-9826-B8A01A298C12}"/>
    <cellStyle name="20% - Accent6 29 2 2" xfId="1517" xr:uid="{4F86E66F-6D62-40E9-B222-549836D3B38E}"/>
    <cellStyle name="20% - Accent6 29 2 3" xfId="1518" xr:uid="{B0FFF9AE-9EBC-4CDA-9132-1FF4B02FD1B6}"/>
    <cellStyle name="20% - Accent6 29 3" xfId="1519" xr:uid="{200AB5BB-8138-4D8D-B9B3-5DDBF18CAD6F}"/>
    <cellStyle name="20% - Accent6 29 4" xfId="1520" xr:uid="{936F36F8-6B88-4652-976F-E29A01216488}"/>
    <cellStyle name="20% - Accent6 3" xfId="1521" xr:uid="{D3E4DF56-5EC7-4F75-A39A-414A77B73C71}"/>
    <cellStyle name="20% - Accent6 3 2" xfId="1522" xr:uid="{887A3335-0A65-4B77-B55F-C48A4023556A}"/>
    <cellStyle name="20% - Accent6 3 2 2" xfId="1523" xr:uid="{52DC2D3C-C6AF-4F18-A39F-3A4A7ADD5682}"/>
    <cellStyle name="20% - Accent6 3 2 2 2" xfId="1524" xr:uid="{A57D7C0F-D8DE-438D-BDF2-61FFF951A06E}"/>
    <cellStyle name="20% - Accent6 3 2 2 3" xfId="1525" xr:uid="{4452E217-4DC4-4C51-98C4-F7BFED4598A7}"/>
    <cellStyle name="20% - Accent6 3 2 3" xfId="1526" xr:uid="{12959872-408D-4495-AE50-FC859786CC10}"/>
    <cellStyle name="20% - Accent6 3 2 4" xfId="1527" xr:uid="{58BB33B6-37DF-4594-8FFA-ABFD514D1929}"/>
    <cellStyle name="20% - Accent6 3 3" xfId="1528" xr:uid="{939DCC94-C5F4-45DC-B975-A32CEFD58BB2}"/>
    <cellStyle name="20% - Accent6 3 3 2" xfId="1529" xr:uid="{9D69C448-9D60-4D98-B03E-EA6EAEB2952E}"/>
    <cellStyle name="20% - Accent6 3 3 3" xfId="1530" xr:uid="{182790E6-6F05-4B49-B2C9-1563286D75C3}"/>
    <cellStyle name="20% - Accent6 3 4" xfId="1531" xr:uid="{CD736007-D804-49F5-B7CF-0E850A95C7FC}"/>
    <cellStyle name="20% - Accent6 3 4 2" xfId="1532" xr:uid="{8BD2A19E-479F-49CF-B109-7F7F5C10AFFD}"/>
    <cellStyle name="20% - Accent6 3 4 3" xfId="1533" xr:uid="{5FEDCA9B-D64D-4C78-A2BD-34FCD0E12522}"/>
    <cellStyle name="20% - Accent6 3 5" xfId="1534" xr:uid="{C6263ADD-908E-4BB8-86EB-EE084D0B742E}"/>
    <cellStyle name="20% - Accent6 3 6" xfId="1535" xr:uid="{4DDEF6C0-887E-49FC-A39D-4EB316887905}"/>
    <cellStyle name="20% - Accent6 3 7" xfId="1536" xr:uid="{39993E52-18C7-4657-9CBD-B1E71ECB9504}"/>
    <cellStyle name="20% - Accent6 30" xfId="1537" xr:uid="{D076A940-BD8B-4777-8383-B97BF50ADCF4}"/>
    <cellStyle name="20% - Accent6 30 2" xfId="1538" xr:uid="{77A531D6-A32B-456A-A22C-4B4EC4BC2819}"/>
    <cellStyle name="20% - Accent6 30 2 2" xfId="1539" xr:uid="{759833C6-25CD-4ACA-8B65-616BF2144203}"/>
    <cellStyle name="20% - Accent6 30 2 3" xfId="1540" xr:uid="{0DCE8762-192F-4100-BB08-2B2246F86A01}"/>
    <cellStyle name="20% - Accent6 30 3" xfId="1541" xr:uid="{DCFB842D-634F-4B6A-BEE8-4E35956717C7}"/>
    <cellStyle name="20% - Accent6 30 4" xfId="1542" xr:uid="{11DBB262-E74B-42C3-9194-B6E76E9AD993}"/>
    <cellStyle name="20% - Accent6 31" xfId="1543" xr:uid="{5E1F4E56-D67B-448C-A210-4622EFE916F0}"/>
    <cellStyle name="20% - Accent6 31 2" xfId="1544" xr:uid="{D3AFC41F-9422-4892-BE16-6818AE6072B2}"/>
    <cellStyle name="20% - Accent6 31 3" xfId="1545" xr:uid="{1E6620DE-F425-4276-B9E0-42C53B6E42FA}"/>
    <cellStyle name="20% - Accent6 32" xfId="1546" xr:uid="{FACBDA19-C95A-4A9A-8FF0-2BD8B489FDDA}"/>
    <cellStyle name="20% - Accent6 32 2" xfId="1547" xr:uid="{AAF9CE26-E7E4-41E9-916E-513FFD383D68}"/>
    <cellStyle name="20% - Accent6 32 3" xfId="1548" xr:uid="{8A2AAE09-FA41-423D-9C8A-D26D0885A768}"/>
    <cellStyle name="20% - Accent6 33" xfId="1549" xr:uid="{DDC97C2F-9997-4C53-8EAC-24AAAAE70890}"/>
    <cellStyle name="20% - Accent6 33 2" xfId="1550" xr:uid="{477F17AC-C983-4AB6-AB40-5A51620C473B}"/>
    <cellStyle name="20% - Accent6 33 3" xfId="1551" xr:uid="{2BAF8238-7FC4-4EB7-B804-51813DB45CCB}"/>
    <cellStyle name="20% - Accent6 34" xfId="1552" xr:uid="{981627D6-73DD-49AE-B24F-640F98E6C2AA}"/>
    <cellStyle name="20% - Accent6 34 2" xfId="1553" xr:uid="{DAE744A4-9333-4261-8BD1-6389E6989384}"/>
    <cellStyle name="20% - Accent6 34 3" xfId="1554" xr:uid="{23FB8FC9-BD52-4014-8198-E1E7F0A1800D}"/>
    <cellStyle name="20% - Accent6 35" xfId="1555" xr:uid="{EAAB6AF0-19B0-4B85-B553-54348A1469F0}"/>
    <cellStyle name="20% - Accent6 35 2" xfId="1556" xr:uid="{4498A492-6408-4F17-BD00-51CC58C05469}"/>
    <cellStyle name="20% - Accent6 35 3" xfId="1557" xr:uid="{A1708BC9-4ED3-4B6D-8A7F-73A03A277742}"/>
    <cellStyle name="20% - Accent6 36" xfId="1558" xr:uid="{17DEC608-ABED-4267-803B-C20DB460FFD8}"/>
    <cellStyle name="20% - Accent6 36 2" xfId="1559" xr:uid="{09AF64CB-80BF-4240-A733-84645F53555E}"/>
    <cellStyle name="20% - Accent6 36 3" xfId="1560" xr:uid="{C70C61DC-E222-440B-9C49-4D7AC44FF660}"/>
    <cellStyle name="20% - Accent6 37" xfId="1561" xr:uid="{D678D6A9-4EC3-4CA7-815F-44F2F63ABC8F}"/>
    <cellStyle name="20% - Accent6 37 2" xfId="1562" xr:uid="{DAA8420B-1D20-4A7B-B9A0-DAB8C4F53E44}"/>
    <cellStyle name="20% - Accent6 37 3" xfId="1563" xr:uid="{33ECA2AB-9440-4CA6-975E-E26F430731B0}"/>
    <cellStyle name="20% - Accent6 38" xfId="1564" xr:uid="{303FB6B8-CB0C-48B5-AF93-4A50EAA64476}"/>
    <cellStyle name="20% - Accent6 38 2" xfId="1565" xr:uid="{5CB432C7-A866-44F7-931D-E1F730B90461}"/>
    <cellStyle name="20% - Accent6 38 3" xfId="1566" xr:uid="{43DA206A-CDF5-4305-BD7C-F8C449ED8754}"/>
    <cellStyle name="20% - Accent6 39" xfId="1567" xr:uid="{0C0AA7A8-FCB3-4433-A08C-FA46AFCAE7EF}"/>
    <cellStyle name="20% - Accent6 39 2" xfId="1568" xr:uid="{82460266-4614-4BCD-9C67-F20E344F0B92}"/>
    <cellStyle name="20% - Accent6 39 3" xfId="1569" xr:uid="{D246B1D9-44E8-4A4F-8E78-DAFAA5965E3A}"/>
    <cellStyle name="20% - Accent6 4" xfId="1570" xr:uid="{50AFB351-00F5-4A77-8914-AAA6CA0A8593}"/>
    <cellStyle name="20% - Accent6 4 2" xfId="1571" xr:uid="{78C13ED7-1F62-4B24-8DA6-8FC05F57A07E}"/>
    <cellStyle name="20% - Accent6 4 2 2" xfId="1572" xr:uid="{5F57A747-278B-4839-9905-31B40BC7E302}"/>
    <cellStyle name="20% - Accent6 4 2 2 2" xfId="1573" xr:uid="{1EC12403-648C-4362-A480-FEBB874C163A}"/>
    <cellStyle name="20% - Accent6 4 2 2 3" xfId="1574" xr:uid="{4C53DF0B-9BFF-42D4-878D-B16EF20D4A8B}"/>
    <cellStyle name="20% - Accent6 4 2 3" xfId="1575" xr:uid="{E762D617-A438-4978-86BA-726A2B51D614}"/>
    <cellStyle name="20% - Accent6 4 2 4" xfId="1576" xr:uid="{18ABB4D8-2507-4C8C-AE42-5DF7774AD55A}"/>
    <cellStyle name="20% - Accent6 4 3" xfId="1577" xr:uid="{1F56DE12-00E8-4999-ACE3-B4C969261F38}"/>
    <cellStyle name="20% - Accent6 4 3 2" xfId="1578" xr:uid="{44BD9E17-4934-48E6-B92B-838E6D065CBC}"/>
    <cellStyle name="20% - Accent6 4 3 3" xfId="1579" xr:uid="{6385DA49-18BC-4791-A7B2-7217CC5DE71B}"/>
    <cellStyle name="20% - Accent6 4 4" xfId="1580" xr:uid="{12D1DC81-4B88-4038-BFC1-36AE2D9EB371}"/>
    <cellStyle name="20% - Accent6 4 4 2" xfId="1581" xr:uid="{65738046-B1A5-4963-ACAE-767D731CB89B}"/>
    <cellStyle name="20% - Accent6 4 4 3" xfId="1582" xr:uid="{AE99E6D5-BABD-444E-90AA-0C25EC4DD594}"/>
    <cellStyle name="20% - Accent6 4 5" xfId="1583" xr:uid="{4F895AEB-435F-4DC3-91E0-C8671C07AF8C}"/>
    <cellStyle name="20% - Accent6 4 6" xfId="1584" xr:uid="{804207F8-7348-4052-9400-58E6E62F6FFA}"/>
    <cellStyle name="20% - Accent6 4 7" xfId="1585" xr:uid="{BDBB85F2-5A17-44BB-BCF8-1CCCFA9C015C}"/>
    <cellStyle name="20% - Accent6 40" xfId="1586" xr:uid="{3CECAB78-BCCD-403C-B9C3-82FB8BBAEB6C}"/>
    <cellStyle name="20% - Accent6 41" xfId="1587" xr:uid="{4587EB55-A7C5-4AAE-AFF2-307570069D31}"/>
    <cellStyle name="20% - Accent6 42" xfId="1588" xr:uid="{C63E3FC9-AF37-4B2B-8FDF-1DB44A903778}"/>
    <cellStyle name="20% - Accent6 43" xfId="1589" xr:uid="{DE2E3DAD-D418-4E97-BF4B-E8F9A5624F2B}"/>
    <cellStyle name="20% - Accent6 5" xfId="1590" xr:uid="{0B44A394-F80F-470D-A646-FBFD0E34DF06}"/>
    <cellStyle name="20% - Accent6 5 2" xfId="1591" xr:uid="{44D5EC5E-50C6-418F-8CBC-D63157712BED}"/>
    <cellStyle name="20% - Accent6 5 2 2" xfId="1592" xr:uid="{1B6E5A2E-1728-4FB6-8CDA-334BABB5685C}"/>
    <cellStyle name="20% - Accent6 5 2 2 2" xfId="1593" xr:uid="{A407CAA4-9194-4B34-B49F-CA196ACCC1EB}"/>
    <cellStyle name="20% - Accent6 5 2 2 3" xfId="1594" xr:uid="{CEDBF18C-6F84-46C5-879E-88709DB7A487}"/>
    <cellStyle name="20% - Accent6 5 2 3" xfId="1595" xr:uid="{172E425F-A831-427B-A29B-E56B9D9BDA12}"/>
    <cellStyle name="20% - Accent6 5 2 4" xfId="1596" xr:uid="{803C80AD-FEB5-45F8-81DE-14FFF6B54B98}"/>
    <cellStyle name="20% - Accent6 5 3" xfId="1597" xr:uid="{7F9BC1F7-24B5-44D9-8AE5-AE0B7F88BA18}"/>
    <cellStyle name="20% - Accent6 5 3 2" xfId="1598" xr:uid="{894AC4CF-3C6C-4C5E-82AD-E9B1E2B7F117}"/>
    <cellStyle name="20% - Accent6 5 3 3" xfId="1599" xr:uid="{5B37F75A-F2B7-4616-98C9-61D1C64C8625}"/>
    <cellStyle name="20% - Accent6 5 4" xfId="1600" xr:uid="{2C5D970D-C16E-4A75-934B-558DBC54D10A}"/>
    <cellStyle name="20% - Accent6 5 5" xfId="1601" xr:uid="{9E0D3CEA-6A81-40CB-9D88-76A6C6B60EDB}"/>
    <cellStyle name="20% - Accent6 6" xfId="1602" xr:uid="{B3F4C80F-42E0-4D24-BDA8-113D0CD0CC6B}"/>
    <cellStyle name="20% - Accent6 6 2" xfId="1603" xr:uid="{79F26FE0-8B7C-4DB1-A9AF-C2A69BA9D176}"/>
    <cellStyle name="20% - Accent6 6 2 2" xfId="1604" xr:uid="{A7161C63-A823-4F1F-9D9A-EC9D94C0A0CC}"/>
    <cellStyle name="20% - Accent6 6 2 2 2" xfId="1605" xr:uid="{A236C019-E2AD-47AF-95F2-D9FCC9A72348}"/>
    <cellStyle name="20% - Accent6 6 2 2 3" xfId="1606" xr:uid="{498358DE-4A2E-4E8C-B0E1-449F97319A16}"/>
    <cellStyle name="20% - Accent6 6 2 3" xfId="1607" xr:uid="{A3545635-99F2-4FA6-9B84-22D3EE29FE55}"/>
    <cellStyle name="20% - Accent6 6 2 4" xfId="1608" xr:uid="{9888D894-6903-4D0E-ACEE-97540BCB7EEA}"/>
    <cellStyle name="20% - Accent6 6 3" xfId="1609" xr:uid="{28CBDC2F-EB80-4155-A819-9C65CF3B435E}"/>
    <cellStyle name="20% - Accent6 6 3 2" xfId="1610" xr:uid="{C0B34924-FCC4-4B6B-84D6-2309B6BFCBD8}"/>
    <cellStyle name="20% - Accent6 6 3 3" xfId="1611" xr:uid="{0B6AB73C-326A-4995-B1ED-90D6C3892DF8}"/>
    <cellStyle name="20% - Accent6 6 4" xfId="1612" xr:uid="{70A91957-3E03-4E74-A740-1952F4DB5AED}"/>
    <cellStyle name="20% - Accent6 6 5" xfId="1613" xr:uid="{0E4E0118-7E4B-46F2-8E33-E35DFED5D03A}"/>
    <cellStyle name="20% - Accent6 7" xfId="1614" xr:uid="{19710CBC-E57E-40FB-BBE7-4937F3721A9D}"/>
    <cellStyle name="20% - Accent6 7 2" xfId="1615" xr:uid="{F9032EF4-3B74-4483-A994-499AEE07C661}"/>
    <cellStyle name="20% - Accent6 7 2 2" xfId="1616" xr:uid="{8E34C013-519A-44F4-89E5-0A7B854B36DF}"/>
    <cellStyle name="20% - Accent6 7 2 2 2" xfId="1617" xr:uid="{BBE0CCB6-779E-4F1E-89AC-90FBF7F4989A}"/>
    <cellStyle name="20% - Accent6 7 2 2 3" xfId="1618" xr:uid="{0EC98808-B928-410E-AC42-D6DEFD440217}"/>
    <cellStyle name="20% - Accent6 7 2 3" xfId="1619" xr:uid="{D7286774-1BE0-4AA9-AC0D-092E1EB22E1E}"/>
    <cellStyle name="20% - Accent6 7 2 4" xfId="1620" xr:uid="{1B62D8FA-725D-4407-9C17-1FD4593D4689}"/>
    <cellStyle name="20% - Accent6 7 3" xfId="1621" xr:uid="{7966784E-7644-411A-8681-6BA11679DB33}"/>
    <cellStyle name="20% - Accent6 7 3 2" xfId="1622" xr:uid="{25C7E5DF-FCDE-4B30-8BE9-A2EABC9C330D}"/>
    <cellStyle name="20% - Accent6 7 3 3" xfId="1623" xr:uid="{2244B449-4C98-4E06-9588-26D6FFCE6FB1}"/>
    <cellStyle name="20% - Accent6 7 4" xfId="1624" xr:uid="{A4F1E4A3-506E-4635-A810-3A4930FE9888}"/>
    <cellStyle name="20% - Accent6 7 5" xfId="1625" xr:uid="{7663641B-8696-425A-BE72-5509337DB7DD}"/>
    <cellStyle name="20% - Accent6 8" xfId="1626" xr:uid="{454386F3-A007-4A09-8B3B-3623B024CF18}"/>
    <cellStyle name="20% - Accent6 8 2" xfId="1627" xr:uid="{BC6ABF42-8EB9-4725-A6BE-F7E7EB4BFF3C}"/>
    <cellStyle name="20% - Accent6 8 2 2" xfId="1628" xr:uid="{8E47E297-087B-47A8-B3A9-3BF3F9E3C7CF}"/>
    <cellStyle name="20% - Accent6 8 2 3" xfId="1629" xr:uid="{1015417B-28EE-41AF-A661-AB54779F17E8}"/>
    <cellStyle name="20% - Accent6 8 3" xfId="1630" xr:uid="{93FAE7EF-BC87-4990-A153-4DABBD02AD6F}"/>
    <cellStyle name="20% - Accent6 8 3 2" xfId="1631" xr:uid="{4866B289-A311-4F31-8F64-D5E70B14AA3C}"/>
    <cellStyle name="20% - Accent6 8 3 3" xfId="1632" xr:uid="{234E26D6-D9A0-4B9E-8F0C-9DDF93580325}"/>
    <cellStyle name="20% - Accent6 8 4" xfId="1633" xr:uid="{EFB68F5C-108B-4FC8-BA74-4FBDE5C92BAF}"/>
    <cellStyle name="20% - Accent6 8 5" xfId="1634" xr:uid="{95799D02-2CE6-41DC-84DD-0380A313C115}"/>
    <cellStyle name="20% - Accent6 9" xfId="1635" xr:uid="{596D06AC-557A-4E89-BDB3-CDEE82E65A37}"/>
    <cellStyle name="20% - Accent6 9 2" xfId="1636" xr:uid="{37FA2FCA-7EF8-4213-A1E6-A89A3EB821BC}"/>
    <cellStyle name="20% - Accent6 9 2 2" xfId="1637" xr:uid="{D73930CD-2584-4FB2-9E76-0B63D64E4BE1}"/>
    <cellStyle name="20% - Accent6 9 2 3" xfId="1638" xr:uid="{B8DDD516-0163-4005-9525-5082B9A2CAA9}"/>
    <cellStyle name="20% - Accent6 9 3" xfId="1639" xr:uid="{69126C72-038B-4AE3-A330-45AD3B341E87}"/>
    <cellStyle name="20% - Accent6 9 3 2" xfId="1640" xr:uid="{15B87416-5CB0-4F65-A7B9-E2CCA0712A14}"/>
    <cellStyle name="20% - Accent6 9 3 3" xfId="1641" xr:uid="{46D31271-164C-436F-8C5C-5E3251708BF9}"/>
    <cellStyle name="20% - Accent6 9 4" xfId="1642" xr:uid="{2D2D39DE-3A6B-44B7-AA3D-76BFE8AF4946}"/>
    <cellStyle name="20% - Accent6 9 5" xfId="1643" xr:uid="{E6C2FD49-45FD-49DE-B6D1-9B99E217484F}"/>
    <cellStyle name="40% - Accent1 10" xfId="1644" xr:uid="{1856EA25-278C-4006-BA1E-0CFF149C3FDD}"/>
    <cellStyle name="40% - Accent1 10 2" xfId="1645" xr:uid="{7DEFFBF8-479A-4667-8A95-864DAA824043}"/>
    <cellStyle name="40% - Accent1 10 2 2" xfId="1646" xr:uid="{33771B3B-D892-4F31-AFDA-E11C828D5A1A}"/>
    <cellStyle name="40% - Accent1 10 2 3" xfId="1647" xr:uid="{05049EED-068C-48BC-A5AA-2149F135EF94}"/>
    <cellStyle name="40% - Accent1 10 3" xfId="1648" xr:uid="{67A6F1BA-6C03-428F-8416-2385A63DEA42}"/>
    <cellStyle name="40% - Accent1 10 3 2" xfId="1649" xr:uid="{C711511A-AB79-4172-9C3D-C22287DD2360}"/>
    <cellStyle name="40% - Accent1 10 3 3" xfId="1650" xr:uid="{2BC79039-D3D0-4D7D-972C-C667F5DC1563}"/>
    <cellStyle name="40% - Accent1 10 4" xfId="1651" xr:uid="{3284C2F4-D309-4A90-9D72-720018770B73}"/>
    <cellStyle name="40% - Accent1 10 5" xfId="1652" xr:uid="{A5990051-5DD2-4038-8FF8-009291D21F13}"/>
    <cellStyle name="40% - Accent1 11" xfId="1653" xr:uid="{A9FD9579-21B4-4AD9-9A79-E7B8471D76B8}"/>
    <cellStyle name="40% - Accent1 11 2" xfId="1654" xr:uid="{A4190ED2-6370-440D-89B4-AD233A2B09E1}"/>
    <cellStyle name="40% - Accent1 11 2 2" xfId="1655" xr:uid="{A55AC8D4-3B47-41E9-BCA5-0A6268FDA7DE}"/>
    <cellStyle name="40% - Accent1 11 2 3" xfId="1656" xr:uid="{AB0C5051-F203-4666-A889-F6ECE64BA649}"/>
    <cellStyle name="40% - Accent1 11 3" xfId="1657" xr:uid="{9C28382B-F1B1-4461-88F3-0F25CC9E5BF5}"/>
    <cellStyle name="40% - Accent1 11 3 2" xfId="1658" xr:uid="{A107ECD1-3308-4B54-98D2-A5FB7F86C8D0}"/>
    <cellStyle name="40% - Accent1 11 3 3" xfId="1659" xr:uid="{0A821AA5-8837-4D98-85B7-6717574033BF}"/>
    <cellStyle name="40% - Accent1 11 4" xfId="1660" xr:uid="{9D522A72-431D-4A13-AAF0-F83A6C17ACBA}"/>
    <cellStyle name="40% - Accent1 11 5" xfId="1661" xr:uid="{4E47B13E-739D-42D7-A3D9-A59318E715FF}"/>
    <cellStyle name="40% - Accent1 12" xfId="1662" xr:uid="{6190CB78-4C35-4BCB-8B5E-3993146DB1A5}"/>
    <cellStyle name="40% - Accent1 12 2" xfId="1663" xr:uid="{56F6C023-F619-4B2A-B181-F790C042F911}"/>
    <cellStyle name="40% - Accent1 12 2 2" xfId="1664" xr:uid="{7706971C-8163-4832-B661-9519ED240617}"/>
    <cellStyle name="40% - Accent1 12 2 3" xfId="1665" xr:uid="{9A88CD85-7F5F-4489-B4AE-E4523F463771}"/>
    <cellStyle name="40% - Accent1 12 3" xfId="1666" xr:uid="{A79D7588-E902-4008-AA79-F31525211BB1}"/>
    <cellStyle name="40% - Accent1 12 3 2" xfId="1667" xr:uid="{8C7DA42E-576F-4CB5-8B44-FCDC54D0039B}"/>
    <cellStyle name="40% - Accent1 12 3 3" xfId="1668" xr:uid="{FDD48AE7-4BF4-4ACE-B34B-0915420C27FC}"/>
    <cellStyle name="40% - Accent1 12 4" xfId="1669" xr:uid="{9AC791FF-B892-4B89-8961-31663A3E09AB}"/>
    <cellStyle name="40% - Accent1 12 5" xfId="1670" xr:uid="{8BD8BA18-7A6B-47B9-B88B-4675BDA9AA91}"/>
    <cellStyle name="40% - Accent1 13" xfId="1671" xr:uid="{48E41163-6F3E-45C0-93B9-BD1EF5201F79}"/>
    <cellStyle name="40% - Accent1 13 2" xfId="1672" xr:uid="{56D0A9C0-04D7-4D5A-AD73-9E1361FB7AAD}"/>
    <cellStyle name="40% - Accent1 13 2 2" xfId="1673" xr:uid="{F233AA3C-A4B0-46C5-A2E1-E568C34C0344}"/>
    <cellStyle name="40% - Accent1 13 2 3" xfId="1674" xr:uid="{342412CA-BCBB-4621-AAAE-DEF8602ADCDB}"/>
    <cellStyle name="40% - Accent1 13 3" xfId="1675" xr:uid="{A0EA08EB-D670-410B-A87E-661710E25736}"/>
    <cellStyle name="40% - Accent1 13 4" xfId="1676" xr:uid="{AB9F32E6-FFB8-41EE-907D-BFFB18AE20A1}"/>
    <cellStyle name="40% - Accent1 14" xfId="1677" xr:uid="{19A5337E-65F6-413B-9179-71D15578B559}"/>
    <cellStyle name="40% - Accent1 14 2" xfId="1678" xr:uid="{186F9AE3-2A45-415C-9FA5-DA5F7D89899E}"/>
    <cellStyle name="40% - Accent1 14 2 2" xfId="1679" xr:uid="{4EAF3461-A28F-4929-8EB6-E44DAC6DDA70}"/>
    <cellStyle name="40% - Accent1 14 2 3" xfId="1680" xr:uid="{917DCB0C-5F3E-471B-B0D5-FC88C00F7D34}"/>
    <cellStyle name="40% - Accent1 14 3" xfId="1681" xr:uid="{DF3A981C-6307-4171-9B3A-855B8EE2CFBA}"/>
    <cellStyle name="40% - Accent1 14 4" xfId="1682" xr:uid="{D2D4B46F-58C9-4D68-AAFD-490984383B18}"/>
    <cellStyle name="40% - Accent1 15" xfId="1683" xr:uid="{F6C198FC-8440-46B1-A0A0-11B2578293F1}"/>
    <cellStyle name="40% - Accent1 15 2" xfId="1684" xr:uid="{E1BA44F1-B6C3-48B7-9D38-BE17FBCCD5C3}"/>
    <cellStyle name="40% - Accent1 15 2 2" xfId="1685" xr:uid="{2C29EB7F-5723-4368-900D-FBD19F6561BA}"/>
    <cellStyle name="40% - Accent1 15 2 3" xfId="1686" xr:uid="{78A385C6-F920-476C-AC39-9ED07FF0F28F}"/>
    <cellStyle name="40% - Accent1 15 3" xfId="1687" xr:uid="{4CB13371-018F-4E04-B7E8-E413F16DE06F}"/>
    <cellStyle name="40% - Accent1 15 4" xfId="1688" xr:uid="{D1E5B39A-6A7F-4BA1-BCB8-EC103AC4DD96}"/>
    <cellStyle name="40% - Accent1 16" xfId="1689" xr:uid="{ED041214-8D5A-4D59-A136-C7DE52C81E8E}"/>
    <cellStyle name="40% - Accent1 16 2" xfId="1690" xr:uid="{8226D300-68D7-4E1C-A807-B41381273E56}"/>
    <cellStyle name="40% - Accent1 16 2 2" xfId="1691" xr:uid="{B9A28887-A991-401E-AA7F-961F071BD8E4}"/>
    <cellStyle name="40% - Accent1 16 2 3" xfId="1692" xr:uid="{64D42D63-06D7-4C72-8820-11DD358824ED}"/>
    <cellStyle name="40% - Accent1 16 3" xfId="1693" xr:uid="{940B25C5-1660-4455-B637-7B51EA84D081}"/>
    <cellStyle name="40% - Accent1 16 4" xfId="1694" xr:uid="{9CC42207-B96D-40F3-881B-4952E0072038}"/>
    <cellStyle name="40% - Accent1 17" xfId="1695" xr:uid="{965936F4-0FBA-4E9E-8083-AF7528EDFD35}"/>
    <cellStyle name="40% - Accent1 17 2" xfId="1696" xr:uid="{D429AFFC-F290-4675-A52E-AC0F2EF9B111}"/>
    <cellStyle name="40% - Accent1 17 2 2" xfId="1697" xr:uid="{84139ED9-A704-4C47-B989-045FD9D199D2}"/>
    <cellStyle name="40% - Accent1 17 2 3" xfId="1698" xr:uid="{951BBE66-E36C-4813-B9C3-E4593C11B30E}"/>
    <cellStyle name="40% - Accent1 17 3" xfId="1699" xr:uid="{14F3D255-8B3A-45EC-A2A2-E051419987C5}"/>
    <cellStyle name="40% - Accent1 17 4" xfId="1700" xr:uid="{92DBA142-8B11-408A-BC45-719BE688C433}"/>
    <cellStyle name="40% - Accent1 18" xfId="1701" xr:uid="{9EDABC3E-6505-4E07-92D3-76BF62DB1B24}"/>
    <cellStyle name="40% - Accent1 18 2" xfId="1702" xr:uid="{AC0287D3-2ED8-4B7A-A986-EE3C7B8CEBDD}"/>
    <cellStyle name="40% - Accent1 18 2 2" xfId="1703" xr:uid="{81D03DD5-5966-422D-A9E1-874E6C063C80}"/>
    <cellStyle name="40% - Accent1 18 2 3" xfId="1704" xr:uid="{38BE9D4C-7527-4905-8633-4850FC059F8C}"/>
    <cellStyle name="40% - Accent1 18 3" xfId="1705" xr:uid="{8CEB027D-BC14-4FAC-B0A2-2DE63024DBFB}"/>
    <cellStyle name="40% - Accent1 18 4" xfId="1706" xr:uid="{A801ED59-312D-44E9-B4D0-ECD2453FE8E9}"/>
    <cellStyle name="40% - Accent1 19" xfId="1707" xr:uid="{761F9559-1BEC-4912-9264-3D7B09BEEE5D}"/>
    <cellStyle name="40% - Accent1 19 2" xfId="1708" xr:uid="{D262BED3-D86F-465A-B996-9D47D74C8FCB}"/>
    <cellStyle name="40% - Accent1 19 2 2" xfId="1709" xr:uid="{795976FB-CADF-4B66-BF76-90DF869ECE3F}"/>
    <cellStyle name="40% - Accent1 19 2 3" xfId="1710" xr:uid="{99016A9E-B120-41B4-915E-A5ECACD12822}"/>
    <cellStyle name="40% - Accent1 19 3" xfId="1711" xr:uid="{8B1EF810-9C01-4B47-B119-F67B365D210B}"/>
    <cellStyle name="40% - Accent1 19 4" xfId="1712" xr:uid="{0C70A904-0FC0-45F9-8AB2-78A286DC7FA0}"/>
    <cellStyle name="40% - Accent1 2" xfId="1713" xr:uid="{6F03F9CC-C519-4232-96B8-5902C1D73AF2}"/>
    <cellStyle name="40% - Accent1 2 2" xfId="1714" xr:uid="{C3E06F08-C86A-4AD5-8B12-C6CE1562EF3F}"/>
    <cellStyle name="40% - Accent1 2 2 2" xfId="1715" xr:uid="{14566877-B397-41F9-89B5-D5F359C44E43}"/>
    <cellStyle name="40% - Accent1 2 2 2 2" xfId="1716" xr:uid="{3FBC3F49-A6FA-4E49-BA62-49B638C7E040}"/>
    <cellStyle name="40% - Accent1 2 2 2 3" xfId="1717" xr:uid="{767DFB22-AB24-4941-8EBF-5FE9A27CAFCD}"/>
    <cellStyle name="40% - Accent1 2 2 3" xfId="1718" xr:uid="{78ACBB70-5566-4C83-9B9D-490C9BF99EF7}"/>
    <cellStyle name="40% - Accent1 2 2 4" xfId="1719" xr:uid="{EA2D8E97-5685-4ADF-A7E3-272F53715C0F}"/>
    <cellStyle name="40% - Accent1 2 3" xfId="1720" xr:uid="{1CBFC55E-3CD5-4358-81BB-714BE28B854E}"/>
    <cellStyle name="40% - Accent1 2 3 2" xfId="1721" xr:uid="{9555C874-56DD-4337-B4BC-8437AE70EBA8}"/>
    <cellStyle name="40% - Accent1 2 3 3" xfId="1722" xr:uid="{6943D7F8-1CC1-4F96-B6B7-CBB2C87A0951}"/>
    <cellStyle name="40% - Accent1 2 4" xfId="1723" xr:uid="{7BD6BF3E-9522-4AEF-B8C0-F94655E7959B}"/>
    <cellStyle name="40% - Accent1 2 4 2" xfId="1724" xr:uid="{2C6C2F77-CADD-4679-9CDC-790F81EECA27}"/>
    <cellStyle name="40% - Accent1 2 4 3" xfId="1725" xr:uid="{65DB1389-A4DB-4F90-8914-368398804913}"/>
    <cellStyle name="40% - Accent1 2 5" xfId="1726" xr:uid="{6CD74DC8-2F4D-4E7B-89A5-4EA146752622}"/>
    <cellStyle name="40% - Accent1 2 6" xfId="1727" xr:uid="{539666D8-C6A6-4067-ADAE-D5C6B256202C}"/>
    <cellStyle name="40% - Accent1 2 7" xfId="1728" xr:uid="{7CC7FCD2-20EB-4B8F-A029-E6C8F15FC134}"/>
    <cellStyle name="40% - Accent1 20" xfId="1729" xr:uid="{AE44497A-BDD6-4910-BAF9-1773D30DD0B0}"/>
    <cellStyle name="40% - Accent1 20 2" xfId="1730" xr:uid="{AD506008-6C7D-4814-9039-65B7498A0E1B}"/>
    <cellStyle name="40% - Accent1 20 2 2" xfId="1731" xr:uid="{BF5E2C54-7E84-479F-A094-CF8636064C8D}"/>
    <cellStyle name="40% - Accent1 20 2 3" xfId="1732" xr:uid="{B8C69E3E-D49E-4C9D-B8B9-BB0B951BB1F4}"/>
    <cellStyle name="40% - Accent1 20 3" xfId="1733" xr:uid="{7E40C764-94CB-46A9-99FE-2B012B20E804}"/>
    <cellStyle name="40% - Accent1 20 4" xfId="1734" xr:uid="{D45D58A7-B6ED-444E-9F3E-491B8D78DD0F}"/>
    <cellStyle name="40% - Accent1 21" xfId="1735" xr:uid="{2A0D0684-ED52-497E-8AED-2CC0CC0A26A9}"/>
    <cellStyle name="40% - Accent1 21 2" xfId="1736" xr:uid="{C8EE6E74-A383-40CA-9DAD-5C59A59AA160}"/>
    <cellStyle name="40% - Accent1 21 2 2" xfId="1737" xr:uid="{EC59A1A4-E66F-4A6A-9CE2-C64CF9983903}"/>
    <cellStyle name="40% - Accent1 21 2 3" xfId="1738" xr:uid="{812D106C-03E4-4C18-8B37-B1DAD28550DA}"/>
    <cellStyle name="40% - Accent1 21 3" xfId="1739" xr:uid="{55CABFB3-5E48-4875-83AC-9FBE958904A7}"/>
    <cellStyle name="40% - Accent1 21 4" xfId="1740" xr:uid="{8CAD5C95-0183-4FD6-B818-207E53A0C716}"/>
    <cellStyle name="40% - Accent1 22" xfId="1741" xr:uid="{63D8E131-77C4-4C37-9525-1338F1F0F698}"/>
    <cellStyle name="40% - Accent1 22 2" xfId="1742" xr:uid="{1304D4E9-F39B-4CFE-9A42-517A40027E70}"/>
    <cellStyle name="40% - Accent1 22 2 2" xfId="1743" xr:uid="{2D5FC906-9003-4979-AEEF-30D67B37754C}"/>
    <cellStyle name="40% - Accent1 22 2 3" xfId="1744" xr:uid="{BCC27419-5E38-4C9B-A90F-11CC8C97B24A}"/>
    <cellStyle name="40% - Accent1 22 3" xfId="1745" xr:uid="{60D05B0A-9C0E-48F9-8610-98B47B3A975C}"/>
    <cellStyle name="40% - Accent1 22 4" xfId="1746" xr:uid="{31F236B4-44EB-43B3-BE3E-60DBF90146FD}"/>
    <cellStyle name="40% - Accent1 23" xfId="1747" xr:uid="{A99096AD-B628-43AC-A907-0A90BC915275}"/>
    <cellStyle name="40% - Accent1 23 2" xfId="1748" xr:uid="{F97568F5-4744-4987-85D6-E2F66EF7E823}"/>
    <cellStyle name="40% - Accent1 23 2 2" xfId="1749" xr:uid="{1FD08230-6CD3-4079-BC34-6DA1F05D1A2B}"/>
    <cellStyle name="40% - Accent1 23 2 3" xfId="1750" xr:uid="{B3E5121A-0EA8-4099-873C-B371008BBE99}"/>
    <cellStyle name="40% - Accent1 23 3" xfId="1751" xr:uid="{DC532A6F-7CDD-4518-8A2F-6E5B9694D326}"/>
    <cellStyle name="40% - Accent1 23 4" xfId="1752" xr:uid="{50A00E12-DE68-40FE-9852-91A3331EA99F}"/>
    <cellStyle name="40% - Accent1 24" xfId="1753" xr:uid="{109DEDB8-8651-477F-950A-D67096081882}"/>
    <cellStyle name="40% - Accent1 24 2" xfId="1754" xr:uid="{B019F539-628F-4EED-92D1-1428F0FE0C76}"/>
    <cellStyle name="40% - Accent1 24 2 2" xfId="1755" xr:uid="{85C80A28-249B-49B9-B82E-2DEAA9AE22D7}"/>
    <cellStyle name="40% - Accent1 24 2 3" xfId="1756" xr:uid="{D80EA5D3-5B74-4D5E-BF11-45365A350EE8}"/>
    <cellStyle name="40% - Accent1 24 3" xfId="1757" xr:uid="{A41CB422-0D93-42FC-9409-9DBA07DABADE}"/>
    <cellStyle name="40% - Accent1 24 4" xfId="1758" xr:uid="{8922B0E6-9B66-4EB6-9869-BE9A1F9EECA5}"/>
    <cellStyle name="40% - Accent1 25" xfId="1759" xr:uid="{17685511-3550-4E17-A9FB-82C00A1C10A2}"/>
    <cellStyle name="40% - Accent1 25 2" xfId="1760" xr:uid="{6311A1B6-B9B6-4C4F-A11F-938D0A0382EC}"/>
    <cellStyle name="40% - Accent1 25 2 2" xfId="1761" xr:uid="{ED780244-795F-4873-9828-ED4EBD1DE71C}"/>
    <cellStyle name="40% - Accent1 25 2 3" xfId="1762" xr:uid="{7C523020-9DA9-4D79-BD9E-1C96642B9762}"/>
    <cellStyle name="40% - Accent1 25 3" xfId="1763" xr:uid="{ED526C0D-69B2-418A-A576-1F68EC46BFEA}"/>
    <cellStyle name="40% - Accent1 25 4" xfId="1764" xr:uid="{2A6B678C-C8B2-4A83-8E28-13254F987FDC}"/>
    <cellStyle name="40% - Accent1 26" xfId="1765" xr:uid="{D26E0620-446C-4FB1-8E0D-34EF6E7221DE}"/>
    <cellStyle name="40% - Accent1 26 2" xfId="1766" xr:uid="{B9271406-A1C7-4F53-BF5E-D22B46D21881}"/>
    <cellStyle name="40% - Accent1 26 2 2" xfId="1767" xr:uid="{FB381106-519F-4884-A85D-1238DA998377}"/>
    <cellStyle name="40% - Accent1 26 2 3" xfId="1768" xr:uid="{B1722722-5369-4DCE-BED8-F3A483AF5FFB}"/>
    <cellStyle name="40% - Accent1 26 3" xfId="1769" xr:uid="{E7F60F62-038E-421A-81DC-0559C19E7CA0}"/>
    <cellStyle name="40% - Accent1 26 4" xfId="1770" xr:uid="{F580DEFC-5C02-4035-B3D6-DF1C02E9545C}"/>
    <cellStyle name="40% - Accent1 27" xfId="1771" xr:uid="{4E5E305E-863C-48FC-90FC-CE5BB27033F1}"/>
    <cellStyle name="40% - Accent1 27 2" xfId="1772" xr:uid="{A9B9DBC2-DAAF-4844-A26A-89BEDBDFDF20}"/>
    <cellStyle name="40% - Accent1 27 2 2" xfId="1773" xr:uid="{D3E1A30F-81B5-419C-9255-945417B1AF0D}"/>
    <cellStyle name="40% - Accent1 27 2 3" xfId="1774" xr:uid="{A35B7DE3-41A7-4E9D-8A81-8B5AA189B023}"/>
    <cellStyle name="40% - Accent1 27 3" xfId="1775" xr:uid="{05C8F346-95A2-4C2E-9BA8-CB2045D3C810}"/>
    <cellStyle name="40% - Accent1 27 4" xfId="1776" xr:uid="{6F9E7D2F-CF2C-438C-8EF5-A36930E00472}"/>
    <cellStyle name="40% - Accent1 28" xfId="1777" xr:uid="{3E7E32AC-11E1-4760-BF32-65247B828589}"/>
    <cellStyle name="40% - Accent1 28 2" xfId="1778" xr:uid="{846824DF-62DE-484D-99C1-5535D77522F5}"/>
    <cellStyle name="40% - Accent1 28 2 2" xfId="1779" xr:uid="{AD78B3C5-4D9A-4573-9E05-411E82E72314}"/>
    <cellStyle name="40% - Accent1 28 2 3" xfId="1780" xr:uid="{3776DFFA-C56E-4980-9A75-3B101D409597}"/>
    <cellStyle name="40% - Accent1 28 3" xfId="1781" xr:uid="{DA527AF5-7D10-4F14-A95A-F4CB30D06BC3}"/>
    <cellStyle name="40% - Accent1 28 4" xfId="1782" xr:uid="{19D9F29A-2BFE-4123-A3E3-9BD7645F9749}"/>
    <cellStyle name="40% - Accent1 29" xfId="1783" xr:uid="{DE2ED5C7-D853-4AF5-BEAB-A71E6D72BC7C}"/>
    <cellStyle name="40% - Accent1 29 2" xfId="1784" xr:uid="{BB4414F3-C872-4932-AAB1-892AF3F9D679}"/>
    <cellStyle name="40% - Accent1 29 2 2" xfId="1785" xr:uid="{9041630F-71D8-4BF1-8882-2BD87B3DACDA}"/>
    <cellStyle name="40% - Accent1 29 2 3" xfId="1786" xr:uid="{3EF56F0F-30E2-4877-AB06-4FC5F6B45F90}"/>
    <cellStyle name="40% - Accent1 29 3" xfId="1787" xr:uid="{411A5F70-B624-421F-9A4A-BA69D881F167}"/>
    <cellStyle name="40% - Accent1 29 4" xfId="1788" xr:uid="{29BCA313-445C-44DC-A788-A26C860DA6DC}"/>
    <cellStyle name="40% - Accent1 3" xfId="1789" xr:uid="{540CC424-B386-464B-9CFF-7B5136DB313F}"/>
    <cellStyle name="40% - Accent1 3 2" xfId="1790" xr:uid="{9B2DEB40-38F3-4584-90D9-088A80931039}"/>
    <cellStyle name="40% - Accent1 3 2 2" xfId="1791" xr:uid="{BA309B83-95AF-4E89-B8EE-7500E9546B81}"/>
    <cellStyle name="40% - Accent1 3 2 2 2" xfId="1792" xr:uid="{87621329-FF80-4850-BD8D-8D3178AD5E46}"/>
    <cellStyle name="40% - Accent1 3 2 2 3" xfId="1793" xr:uid="{24ACE458-F527-44CC-94E5-6B10B52E96C4}"/>
    <cellStyle name="40% - Accent1 3 2 3" xfId="1794" xr:uid="{1A3C9417-4823-4F00-B807-EA6810B29C92}"/>
    <cellStyle name="40% - Accent1 3 2 4" xfId="1795" xr:uid="{E42B10E5-84B4-4858-B549-BCBC2991AE8D}"/>
    <cellStyle name="40% - Accent1 3 3" xfId="1796" xr:uid="{47EABD89-6120-473E-BBBC-47473159BED5}"/>
    <cellStyle name="40% - Accent1 3 3 2" xfId="1797" xr:uid="{6A465321-BCD0-4ED4-8671-A0D7D0ADBC2D}"/>
    <cellStyle name="40% - Accent1 3 3 3" xfId="1798" xr:uid="{64A55947-44B9-4673-B4B0-4C50DAFD3425}"/>
    <cellStyle name="40% - Accent1 3 4" xfId="1799" xr:uid="{E21A4442-DE8F-405A-907A-0F68960B804A}"/>
    <cellStyle name="40% - Accent1 3 4 2" xfId="1800" xr:uid="{AFFAF38A-F3A4-4200-907F-902B85AEC1A5}"/>
    <cellStyle name="40% - Accent1 3 4 3" xfId="1801" xr:uid="{9E41AC9D-6D83-4EA8-8430-E0BE960D8A87}"/>
    <cellStyle name="40% - Accent1 3 5" xfId="1802" xr:uid="{CED3839F-F760-45FF-895C-B3CF0409F891}"/>
    <cellStyle name="40% - Accent1 3 6" xfId="1803" xr:uid="{7638C99B-848E-4C19-9295-9B23EB8B9A94}"/>
    <cellStyle name="40% - Accent1 3 7" xfId="1804" xr:uid="{27446F2E-F705-4F1B-9A27-879D9C56C6C3}"/>
    <cellStyle name="40% - Accent1 30" xfId="1805" xr:uid="{2E23C5D6-F2F6-4295-A04B-4455DD9D9A7E}"/>
    <cellStyle name="40% - Accent1 30 2" xfId="1806" xr:uid="{0EE9C413-A2AE-4A2C-BD60-98ED69F6079E}"/>
    <cellStyle name="40% - Accent1 30 2 2" xfId="1807" xr:uid="{D9B73AA5-DFAF-4D72-8B8D-8E6EA56A29B0}"/>
    <cellStyle name="40% - Accent1 30 2 3" xfId="1808" xr:uid="{1EFE8897-B87B-4D68-994A-4A452390A165}"/>
    <cellStyle name="40% - Accent1 30 3" xfId="1809" xr:uid="{E8985617-C80E-4DA5-BE0A-7B291C521EFA}"/>
    <cellStyle name="40% - Accent1 30 4" xfId="1810" xr:uid="{C8923F40-0A22-4ECD-9F45-CDBCFF2B33EC}"/>
    <cellStyle name="40% - Accent1 31" xfId="1811" xr:uid="{A7740C23-F423-40F7-A220-9DF6155C87C3}"/>
    <cellStyle name="40% - Accent1 31 2" xfId="1812" xr:uid="{8811B7D7-91A1-4DA2-9213-F1A8A1D41C3D}"/>
    <cellStyle name="40% - Accent1 31 3" xfId="1813" xr:uid="{13BF04D8-8F4F-4A4E-A0A9-2440CFD43D34}"/>
    <cellStyle name="40% - Accent1 32" xfId="1814" xr:uid="{C58FBB02-956C-4FD0-B118-EEF9E1139BD5}"/>
    <cellStyle name="40% - Accent1 32 2" xfId="1815" xr:uid="{BA4305C5-56DA-44AA-8959-D100963934A9}"/>
    <cellStyle name="40% - Accent1 32 3" xfId="1816" xr:uid="{61914322-CF72-4271-A22A-F552B5246EE7}"/>
    <cellStyle name="40% - Accent1 33" xfId="1817" xr:uid="{D52EA278-C4BB-4E80-8ECD-2C12AFDCC50C}"/>
    <cellStyle name="40% - Accent1 33 2" xfId="1818" xr:uid="{7676FF10-E7C6-427C-89E1-B802F59D9624}"/>
    <cellStyle name="40% - Accent1 33 3" xfId="1819" xr:uid="{EF3B1823-5BE9-441A-A43F-0D40F4A2ADB3}"/>
    <cellStyle name="40% - Accent1 34" xfId="1820" xr:uid="{A49AE0EA-B694-4687-951D-BE2EB9A492C2}"/>
    <cellStyle name="40% - Accent1 34 2" xfId="1821" xr:uid="{C4207245-3778-4B6F-A34C-057D66C6F056}"/>
    <cellStyle name="40% - Accent1 34 3" xfId="1822" xr:uid="{FA63A0ED-4C56-4F34-B17F-15AE62DC8083}"/>
    <cellStyle name="40% - Accent1 35" xfId="1823" xr:uid="{AB32DC80-AC98-4F30-9421-7A7B04F8FCC8}"/>
    <cellStyle name="40% - Accent1 35 2" xfId="1824" xr:uid="{9220CFC1-2561-4FB8-AE71-F6E70B2BFF7E}"/>
    <cellStyle name="40% - Accent1 35 3" xfId="1825" xr:uid="{6A7C70DC-75F5-4F22-AE7F-780524D11B12}"/>
    <cellStyle name="40% - Accent1 36" xfId="1826" xr:uid="{0E53AB24-DF62-4652-AF92-F69E82A015CC}"/>
    <cellStyle name="40% - Accent1 36 2" xfId="1827" xr:uid="{D6A4EB96-0318-46B6-9F2B-CB4E703AEB9E}"/>
    <cellStyle name="40% - Accent1 36 3" xfId="1828" xr:uid="{1C51BB26-B40B-4F6D-8297-A51C6ACF970B}"/>
    <cellStyle name="40% - Accent1 37" xfId="1829" xr:uid="{6A2E138E-81E0-4AF8-8B81-48348F640FFA}"/>
    <cellStyle name="40% - Accent1 37 2" xfId="1830" xr:uid="{9F5B2566-0345-4B1E-BE62-E1B3D3346235}"/>
    <cellStyle name="40% - Accent1 37 3" xfId="1831" xr:uid="{C5A013EB-78A7-40D0-BE94-19D7464C0A10}"/>
    <cellStyle name="40% - Accent1 38" xfId="1832" xr:uid="{7C0852FF-5BEF-42E2-B27C-D48D1A5FC8AA}"/>
    <cellStyle name="40% - Accent1 38 2" xfId="1833" xr:uid="{CADD8D6A-D788-47FD-B3A4-0D429DCB6CF9}"/>
    <cellStyle name="40% - Accent1 38 3" xfId="1834" xr:uid="{592219E0-905D-493F-929C-1D62C4AA859B}"/>
    <cellStyle name="40% - Accent1 39" xfId="1835" xr:uid="{3EA7062F-6BB9-4064-AEB0-7932F729BF30}"/>
    <cellStyle name="40% - Accent1 39 2" xfId="1836" xr:uid="{F9A174A5-2CC1-49AA-8B58-C2D7A33C5704}"/>
    <cellStyle name="40% - Accent1 39 3" xfId="1837" xr:uid="{E61EAF82-0ACA-4823-A965-CAE36447370C}"/>
    <cellStyle name="40% - Accent1 4" xfId="1838" xr:uid="{EBC37D4D-7AD2-4DF4-8A4F-4FEF5544BAA5}"/>
    <cellStyle name="40% - Accent1 4 2" xfId="1839" xr:uid="{D4728C4F-DE2F-4B13-BD27-45DAC5BACE7A}"/>
    <cellStyle name="40% - Accent1 4 2 2" xfId="1840" xr:uid="{4D889866-595E-4C4B-8C7D-49318236EA2A}"/>
    <cellStyle name="40% - Accent1 4 2 2 2" xfId="1841" xr:uid="{D96E1F26-655B-4773-8448-9B51031FC3EA}"/>
    <cellStyle name="40% - Accent1 4 2 2 3" xfId="1842" xr:uid="{F705CE63-C07D-46F9-9F4F-F94D7B9FFFEB}"/>
    <cellStyle name="40% - Accent1 4 2 3" xfId="1843" xr:uid="{3B644D8E-F7F5-4606-B576-23B910ABD89B}"/>
    <cellStyle name="40% - Accent1 4 2 4" xfId="1844" xr:uid="{E3AC843E-6912-4C83-83DF-1E7A50A634BD}"/>
    <cellStyle name="40% - Accent1 4 3" xfId="1845" xr:uid="{5441550D-D099-469A-A716-17C5A396597E}"/>
    <cellStyle name="40% - Accent1 4 3 2" xfId="1846" xr:uid="{545CD177-D303-42F6-B67E-3E923ADFB5F9}"/>
    <cellStyle name="40% - Accent1 4 3 3" xfId="1847" xr:uid="{A398BD2E-46C4-4EBC-BFE3-A351A001C229}"/>
    <cellStyle name="40% - Accent1 4 4" xfId="1848" xr:uid="{71A01495-E56A-4881-A9C7-EA12B29DA7C5}"/>
    <cellStyle name="40% - Accent1 4 4 2" xfId="1849" xr:uid="{B841FBC2-A2E7-4D6E-8B7E-2BA4C7381B23}"/>
    <cellStyle name="40% - Accent1 4 4 3" xfId="1850" xr:uid="{C8BB2BC7-580C-4B82-88C6-8EA7FCC2B846}"/>
    <cellStyle name="40% - Accent1 4 5" xfId="1851" xr:uid="{A9806174-EB2B-4D1D-8F1A-DC862F0EAD96}"/>
    <cellStyle name="40% - Accent1 4 6" xfId="1852" xr:uid="{B5E66401-8021-45F4-AA24-5DC898307250}"/>
    <cellStyle name="40% - Accent1 4 7" xfId="1853" xr:uid="{B498AFA6-AAE7-43B8-8F2B-E161566B2A2B}"/>
    <cellStyle name="40% - Accent1 40" xfId="1854" xr:uid="{A0CC7445-9B5C-43A1-869D-93126BD653AB}"/>
    <cellStyle name="40% - Accent1 41" xfId="1855" xr:uid="{C428F1D3-B789-4D75-BBDC-96827D9ADDBF}"/>
    <cellStyle name="40% - Accent1 42" xfId="1856" xr:uid="{CF0FBD7A-1704-4A21-8C46-4DDDB8FD4229}"/>
    <cellStyle name="40% - Accent1 43" xfId="1857" xr:uid="{1A776363-4A3B-4A5C-89B2-E667F89B9921}"/>
    <cellStyle name="40% - Accent1 5" xfId="1858" xr:uid="{794D92F2-DDD3-4B66-B985-88C38380ACD0}"/>
    <cellStyle name="40% - Accent1 5 2" xfId="1859" xr:uid="{43B0E238-C162-472C-BA28-D5442FD2B485}"/>
    <cellStyle name="40% - Accent1 5 2 2" xfId="1860" xr:uid="{E0BADF62-DC78-4FEF-87EB-5EA2A288C0AA}"/>
    <cellStyle name="40% - Accent1 5 2 2 2" xfId="1861" xr:uid="{535CD77B-7C27-4BC9-AE04-30A41B8C8694}"/>
    <cellStyle name="40% - Accent1 5 2 2 3" xfId="1862" xr:uid="{A0B10D94-BFA1-4503-A4C4-1C2E9675246E}"/>
    <cellStyle name="40% - Accent1 5 2 3" xfId="1863" xr:uid="{C7E10E40-4DB8-435B-8260-D3EF6564F865}"/>
    <cellStyle name="40% - Accent1 5 2 4" xfId="1864" xr:uid="{30E898CD-4CA4-496C-A046-BA93001CC326}"/>
    <cellStyle name="40% - Accent1 5 3" xfId="1865" xr:uid="{1ACE7FC7-F63D-450D-886A-94801C162A1E}"/>
    <cellStyle name="40% - Accent1 5 3 2" xfId="1866" xr:uid="{A69A811F-E6AF-4D4D-BA3F-DEB6FB2D4358}"/>
    <cellStyle name="40% - Accent1 5 3 3" xfId="1867" xr:uid="{9C30B449-0C9A-4B4B-A176-38B4598B4DBD}"/>
    <cellStyle name="40% - Accent1 5 4" xfId="1868" xr:uid="{60CF4E25-EB26-4984-ACCF-F397C6B9BECA}"/>
    <cellStyle name="40% - Accent1 5 5" xfId="1869" xr:uid="{50C7F850-A821-4262-9420-575F8D18467D}"/>
    <cellStyle name="40% - Accent1 6" xfId="1870" xr:uid="{DB713544-924F-48CC-92A6-364D5DDF34F6}"/>
    <cellStyle name="40% - Accent1 6 2" xfId="1871" xr:uid="{7387170B-738F-4123-902A-EA81A19EDF2C}"/>
    <cellStyle name="40% - Accent1 6 2 2" xfId="1872" xr:uid="{D5EC39A9-BB80-47F2-8098-4C823F174299}"/>
    <cellStyle name="40% - Accent1 6 2 2 2" xfId="1873" xr:uid="{BCE20B62-256C-4A94-B3EB-73679B692100}"/>
    <cellStyle name="40% - Accent1 6 2 2 3" xfId="1874" xr:uid="{BA0773E7-2972-4C90-B1A1-FC03354BE1C4}"/>
    <cellStyle name="40% - Accent1 6 2 3" xfId="1875" xr:uid="{5123E400-FCF5-4402-AB54-FF06211B2A0A}"/>
    <cellStyle name="40% - Accent1 6 2 4" xfId="1876" xr:uid="{85A0104A-86EA-48AA-9767-933E4F14DD19}"/>
    <cellStyle name="40% - Accent1 6 3" xfId="1877" xr:uid="{13E77549-98CE-479F-B30B-8F2BE36D6FD0}"/>
    <cellStyle name="40% - Accent1 6 3 2" xfId="1878" xr:uid="{35C07A67-7A94-482B-A37A-47323BC42DCF}"/>
    <cellStyle name="40% - Accent1 6 3 3" xfId="1879" xr:uid="{9D53CA71-0D70-4D0B-BD70-7CA13800FC16}"/>
    <cellStyle name="40% - Accent1 6 4" xfId="1880" xr:uid="{A28FFB6F-7FEB-4A24-B496-EA318762EB72}"/>
    <cellStyle name="40% - Accent1 6 5" xfId="1881" xr:uid="{E385B39A-A420-4959-A08C-6C3B6A7E3A52}"/>
    <cellStyle name="40% - Accent1 7" xfId="1882" xr:uid="{736FBF1B-0AF6-4491-AA08-7FD75AE56BA8}"/>
    <cellStyle name="40% - Accent1 7 2" xfId="1883" xr:uid="{2B0BA12D-C480-4EFC-9756-21485F82B360}"/>
    <cellStyle name="40% - Accent1 7 2 2" xfId="1884" xr:uid="{BC16080C-AEE0-42C1-9679-90DA3A9DF893}"/>
    <cellStyle name="40% - Accent1 7 2 2 2" xfId="1885" xr:uid="{C7BC68D4-ADCC-4A80-86BD-67B4783366E3}"/>
    <cellStyle name="40% - Accent1 7 2 2 3" xfId="1886" xr:uid="{CECF87C1-0DB9-49BB-B9B5-D11FF414CB03}"/>
    <cellStyle name="40% - Accent1 7 2 3" xfId="1887" xr:uid="{7260B346-01B3-40AB-B7FC-662E22EE8D5D}"/>
    <cellStyle name="40% - Accent1 7 2 4" xfId="1888" xr:uid="{19FB8C67-44D5-4884-84C9-CE4C79A52212}"/>
    <cellStyle name="40% - Accent1 7 3" xfId="1889" xr:uid="{181D4A8C-083D-42DD-A5A9-FD833F61F019}"/>
    <cellStyle name="40% - Accent1 7 3 2" xfId="1890" xr:uid="{F665AB94-7FAF-4738-841F-E4EECA253558}"/>
    <cellStyle name="40% - Accent1 7 3 3" xfId="1891" xr:uid="{EDE3D4A3-D9B3-455F-A0F0-4C048B859A7B}"/>
    <cellStyle name="40% - Accent1 7 4" xfId="1892" xr:uid="{BD5C47EF-26D0-4725-921F-D46E8F2928AF}"/>
    <cellStyle name="40% - Accent1 7 5" xfId="1893" xr:uid="{FFB36AAE-A48D-42C1-AD71-260AA91FA1CE}"/>
    <cellStyle name="40% - Accent1 8" xfId="1894" xr:uid="{06093E82-FC1C-4399-8147-BF09B3FE0FE7}"/>
    <cellStyle name="40% - Accent1 8 2" xfId="1895" xr:uid="{249E0519-6C69-4A06-A691-78BDBB4D12B4}"/>
    <cellStyle name="40% - Accent1 8 2 2" xfId="1896" xr:uid="{80533C63-D669-4002-AE2E-E53E4C71DA43}"/>
    <cellStyle name="40% - Accent1 8 2 3" xfId="1897" xr:uid="{0C90B6AC-EB85-4C74-A041-F1D009C13CC9}"/>
    <cellStyle name="40% - Accent1 8 3" xfId="1898" xr:uid="{9855DF4A-D982-457F-B4D9-112DFCE07BC6}"/>
    <cellStyle name="40% - Accent1 8 3 2" xfId="1899" xr:uid="{500B4057-195F-40B6-94EC-F7437A8CE0AF}"/>
    <cellStyle name="40% - Accent1 8 3 3" xfId="1900" xr:uid="{2780E6D8-7EF6-477B-A2A6-F3F01E8888FC}"/>
    <cellStyle name="40% - Accent1 8 4" xfId="1901" xr:uid="{44B22BE8-AE2B-4D1E-A90E-B498FA18A0C5}"/>
    <cellStyle name="40% - Accent1 8 5" xfId="1902" xr:uid="{0F4D1A09-D8E6-44FD-AC87-0021E671239E}"/>
    <cellStyle name="40% - Accent1 9" xfId="1903" xr:uid="{B906B856-FFA5-4F34-B13A-99E0CF473321}"/>
    <cellStyle name="40% - Accent1 9 2" xfId="1904" xr:uid="{731E2E74-69EB-4E67-8161-6899173CFB9D}"/>
    <cellStyle name="40% - Accent1 9 2 2" xfId="1905" xr:uid="{4E34322F-1EE5-4D38-BBB4-B01AFB7F173A}"/>
    <cellStyle name="40% - Accent1 9 2 3" xfId="1906" xr:uid="{CEB941FC-0397-41BD-8A2B-EE5232B3E170}"/>
    <cellStyle name="40% - Accent1 9 3" xfId="1907" xr:uid="{BAB9BDCD-FA3C-42B9-976C-9B92E6079DE3}"/>
    <cellStyle name="40% - Accent1 9 3 2" xfId="1908" xr:uid="{B36C4321-DAA7-4C41-B3F2-AD81DBF604A2}"/>
    <cellStyle name="40% - Accent1 9 3 3" xfId="1909" xr:uid="{B9F558AE-98BD-4DE7-A3B6-FA10F893F5FD}"/>
    <cellStyle name="40% - Accent1 9 4" xfId="1910" xr:uid="{D848A7C3-062E-4594-AA9F-2A1FCAD5FA81}"/>
    <cellStyle name="40% - Accent1 9 5" xfId="1911" xr:uid="{D291590F-4BDF-467D-B856-958E0F9814B1}"/>
    <cellStyle name="40% - Accent2 10" xfId="1912" xr:uid="{6E53DC37-1AD5-4B6C-B292-C61E25781255}"/>
    <cellStyle name="40% - Accent2 10 2" xfId="1913" xr:uid="{B76C0CB6-42D7-4E5F-BC52-5D61C25302CF}"/>
    <cellStyle name="40% - Accent2 10 2 2" xfId="1914" xr:uid="{B835B553-19D3-45B4-96AC-9D0EEF122961}"/>
    <cellStyle name="40% - Accent2 10 2 3" xfId="1915" xr:uid="{B3E0F861-66A8-409C-BF73-5622138E04B1}"/>
    <cellStyle name="40% - Accent2 10 3" xfId="1916" xr:uid="{141276F1-6F33-4341-9BCC-9D6934D1C636}"/>
    <cellStyle name="40% - Accent2 10 3 2" xfId="1917" xr:uid="{DC4359FE-C0BC-4186-B231-C2DD8265C3AE}"/>
    <cellStyle name="40% - Accent2 10 3 3" xfId="1918" xr:uid="{B923AB10-99B6-40A8-BE32-666E8C6C4EDC}"/>
    <cellStyle name="40% - Accent2 10 4" xfId="1919" xr:uid="{B4237B7E-FE1F-485A-9AC1-71323E50D17C}"/>
    <cellStyle name="40% - Accent2 10 5" xfId="1920" xr:uid="{CC4B4EA3-68C8-4E8D-8A5E-3847836D7077}"/>
    <cellStyle name="40% - Accent2 11" xfId="1921" xr:uid="{06A48C30-91DA-4032-B979-7533109D702C}"/>
    <cellStyle name="40% - Accent2 11 2" xfId="1922" xr:uid="{620F1637-F8EC-4D98-B108-C4C556F2AB3B}"/>
    <cellStyle name="40% - Accent2 11 2 2" xfId="1923" xr:uid="{254C4D1B-2F87-42AF-9008-466CE6784A61}"/>
    <cellStyle name="40% - Accent2 11 2 3" xfId="1924" xr:uid="{578F630D-0199-4FF9-BDF2-383B1253D491}"/>
    <cellStyle name="40% - Accent2 11 3" xfId="1925" xr:uid="{B6FEC277-F1AE-4B0D-97A8-E1D10B278758}"/>
    <cellStyle name="40% - Accent2 11 3 2" xfId="1926" xr:uid="{FF7882DE-C85D-4E64-AD0E-BDF8192F6BBF}"/>
    <cellStyle name="40% - Accent2 11 3 3" xfId="1927" xr:uid="{A91161D0-6DEF-4DD3-9EDF-1E73808A9515}"/>
    <cellStyle name="40% - Accent2 11 4" xfId="1928" xr:uid="{062CB7A1-995F-4639-A5DB-87AD579F8A47}"/>
    <cellStyle name="40% - Accent2 11 5" xfId="1929" xr:uid="{6BCB57C2-D2CC-451D-BC9B-0FBD3CBC0264}"/>
    <cellStyle name="40% - Accent2 12" xfId="1930" xr:uid="{4F75B7BC-E353-48F7-AA13-C71C37D8457D}"/>
    <cellStyle name="40% - Accent2 12 2" xfId="1931" xr:uid="{227A22B8-6348-4CBC-BCE8-826C57DBAE71}"/>
    <cellStyle name="40% - Accent2 12 2 2" xfId="1932" xr:uid="{48054FA1-0D80-4218-98D8-5FB775CD5A89}"/>
    <cellStyle name="40% - Accent2 12 2 3" xfId="1933" xr:uid="{076DA717-3B95-42E8-A053-2801DF13DB72}"/>
    <cellStyle name="40% - Accent2 12 3" xfId="1934" xr:uid="{8C55182F-14BC-4EB9-94B4-05A88E436CBF}"/>
    <cellStyle name="40% - Accent2 12 3 2" xfId="1935" xr:uid="{A98DBD98-14AE-4672-B4B8-A026DF951F8B}"/>
    <cellStyle name="40% - Accent2 12 3 3" xfId="1936" xr:uid="{44D9D8CA-FA23-4BE6-B6C0-329BE6A370A9}"/>
    <cellStyle name="40% - Accent2 12 4" xfId="1937" xr:uid="{A159AE3F-B048-46D7-9937-314D691AD518}"/>
    <cellStyle name="40% - Accent2 12 5" xfId="1938" xr:uid="{7A1CB20F-DFBD-4FF1-9A20-0483159BFE98}"/>
    <cellStyle name="40% - Accent2 13" xfId="1939" xr:uid="{F7402D06-A440-483B-82D4-55F8D8707378}"/>
    <cellStyle name="40% - Accent2 13 2" xfId="1940" xr:uid="{764C2E2F-E9A8-4B16-9258-889019B21B02}"/>
    <cellStyle name="40% - Accent2 13 2 2" xfId="1941" xr:uid="{F88A7447-641D-4617-90C2-2EA76CDFBCC2}"/>
    <cellStyle name="40% - Accent2 13 2 3" xfId="1942" xr:uid="{BB2B47DD-CE36-4193-956C-0F0F6C154052}"/>
    <cellStyle name="40% - Accent2 13 3" xfId="1943" xr:uid="{6D3BFD6E-7E6A-4BDF-9B07-3CDD4A918B45}"/>
    <cellStyle name="40% - Accent2 13 4" xfId="1944" xr:uid="{09565AB7-906C-452D-BD15-9D60181155AB}"/>
    <cellStyle name="40% - Accent2 14" xfId="1945" xr:uid="{36FD737C-ACCA-4C36-BEC2-C66FEE50571D}"/>
    <cellStyle name="40% - Accent2 14 2" xfId="1946" xr:uid="{E53146C5-E65A-4FDB-B8AA-BEBDE08BBF62}"/>
    <cellStyle name="40% - Accent2 14 2 2" xfId="1947" xr:uid="{C75C427D-7FCA-432E-BEDF-7EE4EF29E6BB}"/>
    <cellStyle name="40% - Accent2 14 2 3" xfId="1948" xr:uid="{B78B7AE5-6A76-4A05-8BDB-082E8CD490A0}"/>
    <cellStyle name="40% - Accent2 14 3" xfId="1949" xr:uid="{2B39EAC9-37A9-4E10-9D29-B1D482B0C440}"/>
    <cellStyle name="40% - Accent2 14 4" xfId="1950" xr:uid="{AA69AB94-F07E-4BFC-9356-CCCAA6AB7D6D}"/>
    <cellStyle name="40% - Accent2 15" xfId="1951" xr:uid="{FE996B08-4D41-448E-BF89-604101E97C7E}"/>
    <cellStyle name="40% - Accent2 15 2" xfId="1952" xr:uid="{AEE8E454-613B-4387-8068-8B993DAA4C37}"/>
    <cellStyle name="40% - Accent2 15 2 2" xfId="1953" xr:uid="{AEE5250A-661E-4A24-AD93-783B563C39CD}"/>
    <cellStyle name="40% - Accent2 15 2 3" xfId="1954" xr:uid="{5B298AB2-B725-4B40-963C-D1563C0ABC6E}"/>
    <cellStyle name="40% - Accent2 15 3" xfId="1955" xr:uid="{96E1076B-9A63-4823-BE58-0E86E607DA5F}"/>
    <cellStyle name="40% - Accent2 15 4" xfId="1956" xr:uid="{A3791EA0-5717-45B9-ABF1-81FD7D3A5E64}"/>
    <cellStyle name="40% - Accent2 16" xfId="1957" xr:uid="{DBC02FEB-3EFF-41E7-A16D-A780F3549795}"/>
    <cellStyle name="40% - Accent2 16 2" xfId="1958" xr:uid="{5EF65AE5-8005-4AD7-B4FC-E272B5914CC6}"/>
    <cellStyle name="40% - Accent2 16 2 2" xfId="1959" xr:uid="{960D525E-0C25-4205-8099-9F0587B1F9B6}"/>
    <cellStyle name="40% - Accent2 16 2 3" xfId="1960" xr:uid="{279B2A08-06AA-41AF-B9E8-118EA0D78BCF}"/>
    <cellStyle name="40% - Accent2 16 3" xfId="1961" xr:uid="{592A9D31-1CE8-481F-8EEA-50FED7F3D70F}"/>
    <cellStyle name="40% - Accent2 16 4" xfId="1962" xr:uid="{9D9BA292-878E-40FE-B93E-F1EB705EACFD}"/>
    <cellStyle name="40% - Accent2 17" xfId="1963" xr:uid="{AD567D0C-6D10-4B48-A8A6-7DF80CE3AE47}"/>
    <cellStyle name="40% - Accent2 17 2" xfId="1964" xr:uid="{9C0F4EFB-1DD6-4616-8C7E-68114A2C6F8F}"/>
    <cellStyle name="40% - Accent2 17 2 2" xfId="1965" xr:uid="{46261A79-5EEA-4328-BA09-43F38F38B6F5}"/>
    <cellStyle name="40% - Accent2 17 2 3" xfId="1966" xr:uid="{5243C503-633A-4C6B-96AF-EF08DB6E6E74}"/>
    <cellStyle name="40% - Accent2 17 3" xfId="1967" xr:uid="{628B4532-9BB9-4EF9-95F8-A1F536142D6A}"/>
    <cellStyle name="40% - Accent2 17 4" xfId="1968" xr:uid="{7548643A-17B5-4FEC-8D32-8512921DE2C9}"/>
    <cellStyle name="40% - Accent2 18" xfId="1969" xr:uid="{B137CD4F-050B-46F9-B7BC-4ADD9569504C}"/>
    <cellStyle name="40% - Accent2 18 2" xfId="1970" xr:uid="{EB431A0F-7CA9-4410-9F57-A04C3E5234C4}"/>
    <cellStyle name="40% - Accent2 18 2 2" xfId="1971" xr:uid="{0005DDBC-6830-44C9-A877-E0392C33539B}"/>
    <cellStyle name="40% - Accent2 18 2 3" xfId="1972" xr:uid="{F4BE1F90-C9E3-4538-BCBF-4B4FF12B06BE}"/>
    <cellStyle name="40% - Accent2 18 3" xfId="1973" xr:uid="{3B2AA40D-3995-4E15-994A-E37F84AA8202}"/>
    <cellStyle name="40% - Accent2 18 4" xfId="1974" xr:uid="{35557202-0165-4B9C-93F0-9355FDB0F132}"/>
    <cellStyle name="40% - Accent2 19" xfId="1975" xr:uid="{4C0C9B95-D3A9-4C45-B1E4-1DB049474FF8}"/>
    <cellStyle name="40% - Accent2 19 2" xfId="1976" xr:uid="{3977594C-409D-4380-8DEF-10DECE16B99E}"/>
    <cellStyle name="40% - Accent2 19 2 2" xfId="1977" xr:uid="{BD76B444-4CE8-4D63-8747-B2ADF7A81CA2}"/>
    <cellStyle name="40% - Accent2 19 2 3" xfId="1978" xr:uid="{5DF7F40D-55BA-4E95-BEF0-E01D9BED3253}"/>
    <cellStyle name="40% - Accent2 19 3" xfId="1979" xr:uid="{CF859F0A-185C-4EFD-9C46-407737C883AD}"/>
    <cellStyle name="40% - Accent2 19 4" xfId="1980" xr:uid="{808D0234-C33E-40CB-88DA-E9FFF98E2AF0}"/>
    <cellStyle name="40% - Accent2 2" xfId="1981" xr:uid="{D644A1A0-3884-4A58-AC6C-D58872032BE2}"/>
    <cellStyle name="40% - Accent2 2 2" xfId="1982" xr:uid="{AF069031-2F53-4DE5-9E1A-578623B66D7B}"/>
    <cellStyle name="40% - Accent2 2 2 2" xfId="1983" xr:uid="{1805DF52-DCFC-4A03-84E8-00A12174836E}"/>
    <cellStyle name="40% - Accent2 2 2 2 2" xfId="1984" xr:uid="{909A37E4-5712-43A1-93AC-EDF67B41A116}"/>
    <cellStyle name="40% - Accent2 2 2 2 3" xfId="1985" xr:uid="{53BD93E7-15E2-4AB8-8E54-F118BFD707D4}"/>
    <cellStyle name="40% - Accent2 2 2 3" xfId="1986" xr:uid="{C46DC681-CF93-4E6B-A8A9-3BE4B9A71B9A}"/>
    <cellStyle name="40% - Accent2 2 2 4" xfId="1987" xr:uid="{8B007CBE-0FB8-4B98-8CB3-25359C577CC7}"/>
    <cellStyle name="40% - Accent2 2 3" xfId="1988" xr:uid="{88D34E16-B325-4FC5-BA13-1DFAAAD4F1EC}"/>
    <cellStyle name="40% - Accent2 2 3 2" xfId="1989" xr:uid="{7F647648-FF44-42FE-9160-526C773BB5CB}"/>
    <cellStyle name="40% - Accent2 2 3 3" xfId="1990" xr:uid="{9EF5EFE4-4E39-48B2-9D05-22353B0B644A}"/>
    <cellStyle name="40% - Accent2 2 4" xfId="1991" xr:uid="{275D1D26-0E5F-4006-B99C-0591B5D52133}"/>
    <cellStyle name="40% - Accent2 2 4 2" xfId="1992" xr:uid="{37A6CD8E-D7B9-4274-8252-D4205FF53CB8}"/>
    <cellStyle name="40% - Accent2 2 4 3" xfId="1993" xr:uid="{BEFC4885-3315-4E61-88B9-35300660FB65}"/>
    <cellStyle name="40% - Accent2 2 5" xfId="1994" xr:uid="{0F5C1C80-9715-4AFB-B31B-68A257DF7886}"/>
    <cellStyle name="40% - Accent2 2 6" xfId="1995" xr:uid="{E119B787-B0E9-4B79-8EBA-A171E39E4F1C}"/>
    <cellStyle name="40% - Accent2 2 7" xfId="1996" xr:uid="{27D87FE1-9D1B-435B-805B-CD8794E6A33B}"/>
    <cellStyle name="40% - Accent2 20" xfId="1997" xr:uid="{2120DA90-1665-4E10-BC37-9A1A7223155C}"/>
    <cellStyle name="40% - Accent2 20 2" xfId="1998" xr:uid="{638EB549-721C-4F90-89E8-92A1793EE7C6}"/>
    <cellStyle name="40% - Accent2 20 2 2" xfId="1999" xr:uid="{9B3BBD22-8BAB-4DE4-A52C-3304E32AAB4D}"/>
    <cellStyle name="40% - Accent2 20 2 3" xfId="2000" xr:uid="{3FFDC1A3-31F4-437A-9515-481BC9017519}"/>
    <cellStyle name="40% - Accent2 20 3" xfId="2001" xr:uid="{1B62B6B6-7BDA-4EB3-9192-B2206DEBC1FC}"/>
    <cellStyle name="40% - Accent2 20 4" xfId="2002" xr:uid="{87AE2D88-E407-4D5B-9E83-8F551AAB0C47}"/>
    <cellStyle name="40% - Accent2 21" xfId="2003" xr:uid="{0433CCC3-4E7A-465B-8E2D-6E9836A60378}"/>
    <cellStyle name="40% - Accent2 21 2" xfId="2004" xr:uid="{1897E843-5BB1-42F8-AC9B-3FD92DAC4A70}"/>
    <cellStyle name="40% - Accent2 21 2 2" xfId="2005" xr:uid="{092C841F-BCD8-4139-9099-D3E7C3CC049F}"/>
    <cellStyle name="40% - Accent2 21 2 3" xfId="2006" xr:uid="{800A8EF8-583A-423D-80B5-150DE2CF127E}"/>
    <cellStyle name="40% - Accent2 21 3" xfId="2007" xr:uid="{E18A6027-18B8-455F-9E10-2AF514B8A0CE}"/>
    <cellStyle name="40% - Accent2 21 4" xfId="2008" xr:uid="{6B606A72-4B0F-43BA-9627-B15FC3AC6616}"/>
    <cellStyle name="40% - Accent2 22" xfId="2009" xr:uid="{7C006270-3EA9-49A6-8EB9-8102FB058853}"/>
    <cellStyle name="40% - Accent2 22 2" xfId="2010" xr:uid="{1B840A84-E0CF-42CE-939B-06DCF145346E}"/>
    <cellStyle name="40% - Accent2 22 2 2" xfId="2011" xr:uid="{991D0580-B8D4-45CC-8FEE-6E7EE9D49624}"/>
    <cellStyle name="40% - Accent2 22 2 3" xfId="2012" xr:uid="{38DCC8E8-C15F-4346-8BB9-3A8031B79AC0}"/>
    <cellStyle name="40% - Accent2 22 3" xfId="2013" xr:uid="{CBDB81F9-4268-442E-84F2-FA719BFCF16B}"/>
    <cellStyle name="40% - Accent2 22 4" xfId="2014" xr:uid="{FE4E1002-A733-431C-9ECC-394E18515B2A}"/>
    <cellStyle name="40% - Accent2 23" xfId="2015" xr:uid="{6409F6DA-EAB6-4476-8BD8-9FCA25B0D076}"/>
    <cellStyle name="40% - Accent2 23 2" xfId="2016" xr:uid="{E101BFAB-072F-4E5E-8CD6-569D310D2EE0}"/>
    <cellStyle name="40% - Accent2 23 2 2" xfId="2017" xr:uid="{6482BBCB-0E1F-49DF-A742-AC067EA3442A}"/>
    <cellStyle name="40% - Accent2 23 2 3" xfId="2018" xr:uid="{89E7F14A-7CA7-4C7B-9B09-0F6EB08F9E6D}"/>
    <cellStyle name="40% - Accent2 23 3" xfId="2019" xr:uid="{49725FD2-9542-4C0F-B920-4B6E1FD5D21B}"/>
    <cellStyle name="40% - Accent2 23 4" xfId="2020" xr:uid="{27F562C0-728C-4C1D-87D1-FA3ABB80DCA5}"/>
    <cellStyle name="40% - Accent2 24" xfId="2021" xr:uid="{8EB289C2-57A3-4D14-9B74-01C0CEBDF8ED}"/>
    <cellStyle name="40% - Accent2 24 2" xfId="2022" xr:uid="{CE3A6325-468C-46C4-A980-F0561F6BCDA4}"/>
    <cellStyle name="40% - Accent2 24 2 2" xfId="2023" xr:uid="{AA58640A-EE21-4ED5-A46B-2A6C06A17DFF}"/>
    <cellStyle name="40% - Accent2 24 2 3" xfId="2024" xr:uid="{61DBFA2B-C17D-4CA8-A529-29E36F8AD9F1}"/>
    <cellStyle name="40% - Accent2 24 3" xfId="2025" xr:uid="{8BC39671-A386-424D-845F-6BE0FD4128FA}"/>
    <cellStyle name="40% - Accent2 24 4" xfId="2026" xr:uid="{66C2C32D-AC32-4D0A-A66D-7760DE930630}"/>
    <cellStyle name="40% - Accent2 25" xfId="2027" xr:uid="{5CF20922-15D4-4DBE-BAD6-F08624A3B709}"/>
    <cellStyle name="40% - Accent2 25 2" xfId="2028" xr:uid="{B2E96BAF-9D5B-470E-AEAC-073F8548DF49}"/>
    <cellStyle name="40% - Accent2 25 2 2" xfId="2029" xr:uid="{922CB6D2-136F-441E-9985-49B188964B91}"/>
    <cellStyle name="40% - Accent2 25 2 3" xfId="2030" xr:uid="{FA2C83D9-D6F1-4EB2-AA6C-71D7D6909B9C}"/>
    <cellStyle name="40% - Accent2 25 3" xfId="2031" xr:uid="{5E9E0C68-55CA-48DD-A620-0927E3CBB2A9}"/>
    <cellStyle name="40% - Accent2 25 4" xfId="2032" xr:uid="{0B3EED5A-21DF-4C4D-BC28-8DB187158C0E}"/>
    <cellStyle name="40% - Accent2 26" xfId="2033" xr:uid="{9208CA13-C343-4615-8A9C-5B653F6DBE7F}"/>
    <cellStyle name="40% - Accent2 26 2" xfId="2034" xr:uid="{44A63A9E-BABE-4748-A657-1DA4BFF52A12}"/>
    <cellStyle name="40% - Accent2 26 2 2" xfId="2035" xr:uid="{209A1936-B06D-4812-83CF-D5D25E91A569}"/>
    <cellStyle name="40% - Accent2 26 2 3" xfId="2036" xr:uid="{E119CEB2-2853-4E0B-ACE8-ED587AC1FDE9}"/>
    <cellStyle name="40% - Accent2 26 3" xfId="2037" xr:uid="{2EFBBC41-1BE4-4A24-A022-D7C838752788}"/>
    <cellStyle name="40% - Accent2 26 4" xfId="2038" xr:uid="{9C315227-E352-4F50-A0D1-340BCEBB47F5}"/>
    <cellStyle name="40% - Accent2 27" xfId="2039" xr:uid="{9E92ECEB-527C-4FDB-8780-0122624D6B51}"/>
    <cellStyle name="40% - Accent2 27 2" xfId="2040" xr:uid="{2317B580-611E-469B-8766-9D748C45F3CB}"/>
    <cellStyle name="40% - Accent2 27 2 2" xfId="2041" xr:uid="{500A1A26-D4A8-493A-8AFE-C2128221EBD4}"/>
    <cellStyle name="40% - Accent2 27 2 3" xfId="2042" xr:uid="{1BA33FFC-F292-4561-BB05-E4E400F26971}"/>
    <cellStyle name="40% - Accent2 27 3" xfId="2043" xr:uid="{314B1C7F-F95D-47D6-934F-A519F9B76C66}"/>
    <cellStyle name="40% - Accent2 27 4" xfId="2044" xr:uid="{D4028F9B-E2F0-4FA4-8E99-5A3C024DFF4A}"/>
    <cellStyle name="40% - Accent2 28" xfId="2045" xr:uid="{91A75FF2-59CD-482F-A4FA-D0DF8FCEA4FD}"/>
    <cellStyle name="40% - Accent2 28 2" xfId="2046" xr:uid="{0BC0E9C2-B3AE-4722-8344-8034D48F03A5}"/>
    <cellStyle name="40% - Accent2 28 2 2" xfId="2047" xr:uid="{6FD85E86-088A-4393-A50B-23904DD78EC3}"/>
    <cellStyle name="40% - Accent2 28 2 3" xfId="2048" xr:uid="{B25A6E95-793C-444F-A4F4-B73905D634A7}"/>
    <cellStyle name="40% - Accent2 28 3" xfId="2049" xr:uid="{5EC2D045-15F0-4827-8E18-8BEB20DB958F}"/>
    <cellStyle name="40% - Accent2 28 4" xfId="2050" xr:uid="{05021461-2A4E-450E-9F97-043A3740DCCF}"/>
    <cellStyle name="40% - Accent2 29" xfId="2051" xr:uid="{89E84B77-1E86-4BDB-BACD-2C8A97C530AC}"/>
    <cellStyle name="40% - Accent2 29 2" xfId="2052" xr:uid="{4AAA7DB1-264E-43C9-AF5A-0E654409689F}"/>
    <cellStyle name="40% - Accent2 29 2 2" xfId="2053" xr:uid="{861CE925-3005-4FCC-A129-A6714DA0955B}"/>
    <cellStyle name="40% - Accent2 29 2 3" xfId="2054" xr:uid="{1E4FDD99-E03B-4913-8912-4CADBF0C3AD4}"/>
    <cellStyle name="40% - Accent2 29 3" xfId="2055" xr:uid="{35C58B9E-6F19-4FD8-BFDD-0903FB97E3D2}"/>
    <cellStyle name="40% - Accent2 29 4" xfId="2056" xr:uid="{EFF059FF-15A7-4B01-841D-E47B9BE71EF7}"/>
    <cellStyle name="40% - Accent2 3" xfId="2057" xr:uid="{845A1FC9-1F63-44F6-BCAE-FF5F96A9E6F0}"/>
    <cellStyle name="40% - Accent2 3 2" xfId="2058" xr:uid="{9F236A79-72C3-4A49-A3AC-FAC48749CD65}"/>
    <cellStyle name="40% - Accent2 3 2 2" xfId="2059" xr:uid="{145C2F39-DAE2-42A2-B149-7D953DBDB3AB}"/>
    <cellStyle name="40% - Accent2 3 2 2 2" xfId="2060" xr:uid="{D70F042C-9178-40DD-A234-3174681928BE}"/>
    <cellStyle name="40% - Accent2 3 2 2 3" xfId="2061" xr:uid="{C0B3D98E-7AD1-498F-B60F-9EF2999BD324}"/>
    <cellStyle name="40% - Accent2 3 2 3" xfId="2062" xr:uid="{5C66F58E-F715-428B-88C2-A8972B6D20BA}"/>
    <cellStyle name="40% - Accent2 3 2 4" xfId="2063" xr:uid="{1F5E50DD-ECFB-44D6-B6AD-887A21BAF527}"/>
    <cellStyle name="40% - Accent2 3 3" xfId="2064" xr:uid="{2F8FF3E6-D1FB-4800-A6D7-CD59277D65E9}"/>
    <cellStyle name="40% - Accent2 3 3 2" xfId="2065" xr:uid="{01332F1C-770C-47EF-BD02-9A4543165F5D}"/>
    <cellStyle name="40% - Accent2 3 3 3" xfId="2066" xr:uid="{599FDC44-55AB-41C8-9AAB-FC0F7F809B43}"/>
    <cellStyle name="40% - Accent2 3 4" xfId="2067" xr:uid="{5AE77622-A9C3-48FB-A9F8-157DBD8BD34A}"/>
    <cellStyle name="40% - Accent2 3 4 2" xfId="2068" xr:uid="{1887CCCE-414D-4180-B7BB-BF9700B769A2}"/>
    <cellStyle name="40% - Accent2 3 4 3" xfId="2069" xr:uid="{25194D9F-E372-4602-8B18-2D8C82A062A6}"/>
    <cellStyle name="40% - Accent2 3 5" xfId="2070" xr:uid="{D8BD032B-2FAC-4D73-ABB9-E25A1CDABEDC}"/>
    <cellStyle name="40% - Accent2 3 6" xfId="2071" xr:uid="{E6A4389F-2AB1-4385-9BE3-A92110DC9308}"/>
    <cellStyle name="40% - Accent2 3 7" xfId="2072" xr:uid="{73C57614-1D11-4CC4-85BA-2005B7839E4F}"/>
    <cellStyle name="40% - Accent2 30" xfId="2073" xr:uid="{AB7D7E44-EC0B-4C63-AF4E-B4C10BBE3E16}"/>
    <cellStyle name="40% - Accent2 30 2" xfId="2074" xr:uid="{F4C8367B-1ED5-4CCA-AE62-9FEFEF0BED1D}"/>
    <cellStyle name="40% - Accent2 30 2 2" xfId="2075" xr:uid="{D75727F9-5F92-4562-BFC9-559D7E58CE36}"/>
    <cellStyle name="40% - Accent2 30 2 3" xfId="2076" xr:uid="{93DCD438-1B3C-4C0B-A38B-9BFBC6B1FCE8}"/>
    <cellStyle name="40% - Accent2 30 3" xfId="2077" xr:uid="{685042E7-E996-4CF5-85AD-D1D321846672}"/>
    <cellStyle name="40% - Accent2 30 4" xfId="2078" xr:uid="{90CEF77E-2DFB-41DE-90E3-813226CCAC30}"/>
    <cellStyle name="40% - Accent2 31" xfId="2079" xr:uid="{9ECE22DF-2B92-43AF-87E0-A06C5986000C}"/>
    <cellStyle name="40% - Accent2 31 2" xfId="2080" xr:uid="{1357E29B-E37F-4D25-B425-22EB1DD11777}"/>
    <cellStyle name="40% - Accent2 31 3" xfId="2081" xr:uid="{BABB84F7-9B31-4983-8815-2533E3F7DBE0}"/>
    <cellStyle name="40% - Accent2 32" xfId="2082" xr:uid="{F78EAB42-F172-44D9-87E4-4872C2E6144D}"/>
    <cellStyle name="40% - Accent2 32 2" xfId="2083" xr:uid="{2CE46A5D-B7BA-4C7D-9A56-C87479FB48F3}"/>
    <cellStyle name="40% - Accent2 32 3" xfId="2084" xr:uid="{23F547BF-92D1-479D-A6A7-871F2E5F08AF}"/>
    <cellStyle name="40% - Accent2 33" xfId="2085" xr:uid="{860A9186-6CD4-4D6F-8216-432AD7380D3D}"/>
    <cellStyle name="40% - Accent2 33 2" xfId="2086" xr:uid="{4EEEA364-D99F-4B03-80EF-B500172BB230}"/>
    <cellStyle name="40% - Accent2 33 3" xfId="2087" xr:uid="{96407049-6C9C-406F-BB13-22526180A46F}"/>
    <cellStyle name="40% - Accent2 34" xfId="2088" xr:uid="{E05CF31C-41EF-474D-86D4-566310A117C3}"/>
    <cellStyle name="40% - Accent2 34 2" xfId="2089" xr:uid="{DD2A856C-9CE5-4A8B-8C45-29E1CCEE2EA4}"/>
    <cellStyle name="40% - Accent2 34 3" xfId="2090" xr:uid="{78E460C1-966B-4CCE-AD8D-CD5792BAFB57}"/>
    <cellStyle name="40% - Accent2 35" xfId="2091" xr:uid="{87E6F464-CD07-4BAF-9881-3D7B9760D9F5}"/>
    <cellStyle name="40% - Accent2 35 2" xfId="2092" xr:uid="{36012628-AA5E-44DE-A598-7369490DA03B}"/>
    <cellStyle name="40% - Accent2 35 3" xfId="2093" xr:uid="{D33B5834-3D17-4049-A29A-494B0998CD33}"/>
    <cellStyle name="40% - Accent2 36" xfId="2094" xr:uid="{AA0FAE9A-51EE-45B3-A24D-4F7E61183F37}"/>
    <cellStyle name="40% - Accent2 36 2" xfId="2095" xr:uid="{0C8C5188-FD90-403F-BD5E-0B227AE9D6C5}"/>
    <cellStyle name="40% - Accent2 36 3" xfId="2096" xr:uid="{78051815-39F6-410D-953A-FEB44D202BB1}"/>
    <cellStyle name="40% - Accent2 37" xfId="2097" xr:uid="{A77E0D22-C47A-4A06-B7FD-00E688F53731}"/>
    <cellStyle name="40% - Accent2 37 2" xfId="2098" xr:uid="{E778B555-AC61-4C3A-9905-7116088915AD}"/>
    <cellStyle name="40% - Accent2 37 3" xfId="2099" xr:uid="{9D3951E7-DB6F-4338-A40C-F4D4A7D2491E}"/>
    <cellStyle name="40% - Accent2 38" xfId="2100" xr:uid="{2C20F1B6-C6E2-4216-B49D-11F21C755813}"/>
    <cellStyle name="40% - Accent2 38 2" xfId="2101" xr:uid="{7476447A-33BA-4D46-A0C8-781A007B192E}"/>
    <cellStyle name="40% - Accent2 38 3" xfId="2102" xr:uid="{70A0AD8C-28AD-4035-89CE-16C2344B36C2}"/>
    <cellStyle name="40% - Accent2 39" xfId="2103" xr:uid="{7AD32FF2-632D-4611-98F4-0CD72041D037}"/>
    <cellStyle name="40% - Accent2 39 2" xfId="2104" xr:uid="{A78F6BDE-B328-4622-A775-7EBB34AC9C71}"/>
    <cellStyle name="40% - Accent2 39 3" xfId="2105" xr:uid="{3F028968-733F-4F14-AF5C-44C4DDA9DD9F}"/>
    <cellStyle name="40% - Accent2 4" xfId="2106" xr:uid="{65D6BAA3-B30B-4E6F-9EE2-2BC9B209C310}"/>
    <cellStyle name="40% - Accent2 4 2" xfId="2107" xr:uid="{D04737ED-D879-404F-A518-B3F74E491B84}"/>
    <cellStyle name="40% - Accent2 4 2 2" xfId="2108" xr:uid="{57FF53E8-96B8-4555-BC2F-75928DD4F44C}"/>
    <cellStyle name="40% - Accent2 4 2 2 2" xfId="2109" xr:uid="{D27F5258-E772-49FB-981B-DD030B3404DC}"/>
    <cellStyle name="40% - Accent2 4 2 2 3" xfId="2110" xr:uid="{9A79A9DC-D90F-4D29-BB00-BAA5B11ECEE9}"/>
    <cellStyle name="40% - Accent2 4 2 3" xfId="2111" xr:uid="{AF378D96-6E0C-4177-8445-6DDAB1E79E14}"/>
    <cellStyle name="40% - Accent2 4 2 4" xfId="2112" xr:uid="{75C608FD-C3C4-4788-9B1B-B2254895735F}"/>
    <cellStyle name="40% - Accent2 4 3" xfId="2113" xr:uid="{18E6AA30-9A58-4EAA-B932-06FE378B5E52}"/>
    <cellStyle name="40% - Accent2 4 3 2" xfId="2114" xr:uid="{3D33BC26-006E-4E6F-9C2B-6907DE8B0BE3}"/>
    <cellStyle name="40% - Accent2 4 3 3" xfId="2115" xr:uid="{0474AD26-D5D3-4BD4-BE90-BD00A5057242}"/>
    <cellStyle name="40% - Accent2 4 4" xfId="2116" xr:uid="{77D26309-51EC-4668-875E-DB83917F5996}"/>
    <cellStyle name="40% - Accent2 4 4 2" xfId="2117" xr:uid="{91168FD6-949B-47FC-8B6F-36B185CC5863}"/>
    <cellStyle name="40% - Accent2 4 4 3" xfId="2118" xr:uid="{29D1AF78-843B-48E2-A591-D034A03EECAC}"/>
    <cellStyle name="40% - Accent2 4 5" xfId="2119" xr:uid="{153B9C35-A4DB-492F-A367-0D31D8434155}"/>
    <cellStyle name="40% - Accent2 4 6" xfId="2120" xr:uid="{7642DC63-EDA3-48D5-8601-07D93543A9CC}"/>
    <cellStyle name="40% - Accent2 4 7" xfId="2121" xr:uid="{8BA2A117-DD7A-4712-AC55-29BAF3E44F7E}"/>
    <cellStyle name="40% - Accent2 40" xfId="2122" xr:uid="{3B26182E-71D1-45F7-9338-BB822BA93CD8}"/>
    <cellStyle name="40% - Accent2 41" xfId="2123" xr:uid="{33CFB841-878F-471C-91A9-0915EA35F88F}"/>
    <cellStyle name="40% - Accent2 42" xfId="2124" xr:uid="{599D2C7A-FA57-42D7-83CF-E74E8C59AA63}"/>
    <cellStyle name="40% - Accent2 43" xfId="2125" xr:uid="{3F114ED7-578A-487D-81EB-CEED6FDE800C}"/>
    <cellStyle name="40% - Accent2 5" xfId="2126" xr:uid="{20C60D2F-5720-4AA3-B884-576C2CA800E5}"/>
    <cellStyle name="40% - Accent2 5 2" xfId="2127" xr:uid="{AB7230A2-2332-4A2A-B66C-FC6176CEA071}"/>
    <cellStyle name="40% - Accent2 5 2 2" xfId="2128" xr:uid="{BCCC168C-19B3-4F7C-8CF5-AF05CE5D158A}"/>
    <cellStyle name="40% - Accent2 5 2 2 2" xfId="2129" xr:uid="{52DD3329-EE8F-46F5-86B0-3AD86EA9751B}"/>
    <cellStyle name="40% - Accent2 5 2 2 3" xfId="2130" xr:uid="{1A532A41-50DF-4752-B89A-02423C877CC9}"/>
    <cellStyle name="40% - Accent2 5 2 3" xfId="2131" xr:uid="{0E8D18F6-0769-45DE-98A4-CA56F76153EE}"/>
    <cellStyle name="40% - Accent2 5 2 4" xfId="2132" xr:uid="{F5EC6141-D97B-4EA5-BCC0-30DA8098698E}"/>
    <cellStyle name="40% - Accent2 5 3" xfId="2133" xr:uid="{0A9C2270-55B5-4CD6-8951-900F95B82806}"/>
    <cellStyle name="40% - Accent2 5 3 2" xfId="2134" xr:uid="{9943C739-1A92-4C51-9F7C-79CCDF367B7B}"/>
    <cellStyle name="40% - Accent2 5 3 3" xfId="2135" xr:uid="{F52561AE-AED4-4FB4-AC8B-F38ABA13547F}"/>
    <cellStyle name="40% - Accent2 5 4" xfId="2136" xr:uid="{D7A79427-159D-45E6-ACB4-B79CF0C89FDC}"/>
    <cellStyle name="40% - Accent2 5 5" xfId="2137" xr:uid="{6A015C23-9B45-4A4A-A721-C373E9EDBFE4}"/>
    <cellStyle name="40% - Accent2 6" xfId="2138" xr:uid="{216BAA30-80D8-4C74-A8C3-2BFB8C6672DA}"/>
    <cellStyle name="40% - Accent2 6 2" xfId="2139" xr:uid="{E7D43C27-FB25-4966-8FF5-87EE23299CA9}"/>
    <cellStyle name="40% - Accent2 6 2 2" xfId="2140" xr:uid="{A46AB041-43CA-4C4E-9793-E7CB913C74B2}"/>
    <cellStyle name="40% - Accent2 6 2 2 2" xfId="2141" xr:uid="{DE805BCB-71E6-4C12-AA38-267AB4110E46}"/>
    <cellStyle name="40% - Accent2 6 2 2 3" xfId="2142" xr:uid="{30F906C4-D490-4285-BD44-119FEA11A372}"/>
    <cellStyle name="40% - Accent2 6 2 3" xfId="2143" xr:uid="{E701EA7D-63D5-4DC9-A5C7-FE6D59CEAE43}"/>
    <cellStyle name="40% - Accent2 6 2 4" xfId="2144" xr:uid="{4FEFDEF5-C8BB-4E4C-8A30-C12C29853633}"/>
    <cellStyle name="40% - Accent2 6 3" xfId="2145" xr:uid="{0FB48F3A-68DE-494D-91A6-7110FC6CDA18}"/>
    <cellStyle name="40% - Accent2 6 3 2" xfId="2146" xr:uid="{BCFDA5E8-161C-490F-88DF-CB3163A3912D}"/>
    <cellStyle name="40% - Accent2 6 3 3" xfId="2147" xr:uid="{E657D0B9-8E1D-4D88-942B-BD7D3F66830D}"/>
    <cellStyle name="40% - Accent2 6 4" xfId="2148" xr:uid="{53033AEA-3DAC-49E8-AD73-067AB0A6659E}"/>
    <cellStyle name="40% - Accent2 6 5" xfId="2149" xr:uid="{0E5E8AD8-7490-4F4C-B9F1-7059E862A9B8}"/>
    <cellStyle name="40% - Accent2 7" xfId="2150" xr:uid="{8DF5C19C-65C0-4E23-995E-83FBAAA4925B}"/>
    <cellStyle name="40% - Accent2 7 2" xfId="2151" xr:uid="{B1788F96-F9BB-4A84-93C4-D5968C8B4ACE}"/>
    <cellStyle name="40% - Accent2 7 2 2" xfId="2152" xr:uid="{FCFB65E9-1AAF-4778-8B43-A765AD2ACD9B}"/>
    <cellStyle name="40% - Accent2 7 2 2 2" xfId="2153" xr:uid="{740037F7-68AD-473B-803B-CD0C54F81F78}"/>
    <cellStyle name="40% - Accent2 7 2 2 3" xfId="2154" xr:uid="{30E6857D-E612-4068-B3F5-12FD775975A4}"/>
    <cellStyle name="40% - Accent2 7 2 3" xfId="2155" xr:uid="{D869AEAE-003F-444F-99A6-598AB00C6D7E}"/>
    <cellStyle name="40% - Accent2 7 2 4" xfId="2156" xr:uid="{8311088F-D5C7-4CC0-9A9B-B46F8C83593F}"/>
    <cellStyle name="40% - Accent2 7 3" xfId="2157" xr:uid="{C10CF6C7-B866-425A-BECC-4A8123F58EF1}"/>
    <cellStyle name="40% - Accent2 7 3 2" xfId="2158" xr:uid="{6558A96C-ED7C-47EB-BC9B-0942C74F4437}"/>
    <cellStyle name="40% - Accent2 7 3 3" xfId="2159" xr:uid="{F0E5D18B-B2B5-4E7D-BBED-AEC3635BF35A}"/>
    <cellStyle name="40% - Accent2 7 4" xfId="2160" xr:uid="{B9D9D3F5-176E-4208-8D56-99FA7D547452}"/>
    <cellStyle name="40% - Accent2 7 5" xfId="2161" xr:uid="{DE6254A8-955B-4EBA-8F38-137D7B6B5099}"/>
    <cellStyle name="40% - Accent2 8" xfId="2162" xr:uid="{C4FFF34C-CFE6-419C-9369-BD6211ACB586}"/>
    <cellStyle name="40% - Accent2 8 2" xfId="2163" xr:uid="{70BBE58C-6B70-4111-A7A3-CE87DAB523E3}"/>
    <cellStyle name="40% - Accent2 8 2 2" xfId="2164" xr:uid="{D1B4A10F-1E58-40A6-98DA-6B07C342D3E6}"/>
    <cellStyle name="40% - Accent2 8 2 3" xfId="2165" xr:uid="{91ED913D-D0D9-4420-A52F-B94D16D813FA}"/>
    <cellStyle name="40% - Accent2 8 3" xfId="2166" xr:uid="{339A88C9-C273-4A8E-9911-515F501F09A6}"/>
    <cellStyle name="40% - Accent2 8 3 2" xfId="2167" xr:uid="{F5CADB45-A844-4CBE-93AD-2C17BC7CDFD2}"/>
    <cellStyle name="40% - Accent2 8 3 3" xfId="2168" xr:uid="{CAAE827A-7F79-400F-AEFA-DB9F7041B2DA}"/>
    <cellStyle name="40% - Accent2 8 4" xfId="2169" xr:uid="{5521B6F2-6E4F-4BEC-8A49-B494389867FC}"/>
    <cellStyle name="40% - Accent2 8 5" xfId="2170" xr:uid="{4A58CDA1-1882-419B-A437-37D3BC182D73}"/>
    <cellStyle name="40% - Accent2 9" xfId="2171" xr:uid="{111DA435-5290-4398-9F5D-DBC548BCE4CF}"/>
    <cellStyle name="40% - Accent2 9 2" xfId="2172" xr:uid="{5AC3D0C5-1BDD-45FA-8A19-1B4E6B7F3EDA}"/>
    <cellStyle name="40% - Accent2 9 2 2" xfId="2173" xr:uid="{E4CD03E2-D921-49F3-B2B5-A239A5592BBD}"/>
    <cellStyle name="40% - Accent2 9 2 3" xfId="2174" xr:uid="{AD6C4152-A575-4C38-A7DF-AECFBC79B745}"/>
    <cellStyle name="40% - Accent2 9 3" xfId="2175" xr:uid="{B25728CB-2EC3-4888-BB25-2DA18B61B956}"/>
    <cellStyle name="40% - Accent2 9 3 2" xfId="2176" xr:uid="{F9AB9C07-A58E-49E3-B1A8-9F7113865031}"/>
    <cellStyle name="40% - Accent2 9 3 3" xfId="2177" xr:uid="{E5310A3F-A9B5-4445-B19D-8FC5E1CCCFA6}"/>
    <cellStyle name="40% - Accent2 9 4" xfId="2178" xr:uid="{BB673C13-CAA2-4704-BC37-816CA3E054BC}"/>
    <cellStyle name="40% - Accent2 9 5" xfId="2179" xr:uid="{B2BDF9A5-1212-4085-90B4-55004FB4E3F8}"/>
    <cellStyle name="40% - Accent3 10" xfId="2180" xr:uid="{CE4F9BDD-2917-44D6-BE5E-AA423AC5EE1F}"/>
    <cellStyle name="40% - Accent3 10 2" xfId="2181" xr:uid="{C2E66103-F747-4542-BA65-D8779FC02D6B}"/>
    <cellStyle name="40% - Accent3 10 2 2" xfId="2182" xr:uid="{FE3B37A6-A137-4647-92DF-4B7B515C5066}"/>
    <cellStyle name="40% - Accent3 10 2 3" xfId="2183" xr:uid="{D82E5624-0A5B-4DEB-915D-60BF4622B1F8}"/>
    <cellStyle name="40% - Accent3 10 3" xfId="2184" xr:uid="{A2B580CD-515E-4088-9D47-128D3C6E6E76}"/>
    <cellStyle name="40% - Accent3 10 3 2" xfId="2185" xr:uid="{46968BF2-0A32-4B69-9E2C-AABF02299EA6}"/>
    <cellStyle name="40% - Accent3 10 3 3" xfId="2186" xr:uid="{2BAA2AFA-99EE-4663-94DE-7E783F0C7FC4}"/>
    <cellStyle name="40% - Accent3 10 4" xfId="2187" xr:uid="{9DF651F5-8EDE-425F-81DC-057A63EF1AE5}"/>
    <cellStyle name="40% - Accent3 10 5" xfId="2188" xr:uid="{7748870E-5C5E-40F8-B6E2-4904511EC1F4}"/>
    <cellStyle name="40% - Accent3 11" xfId="2189" xr:uid="{2E7CC166-D793-4A3C-968C-24A66FD42259}"/>
    <cellStyle name="40% - Accent3 11 2" xfId="2190" xr:uid="{5558DE49-89F3-445A-ADBC-6A14C7399C41}"/>
    <cellStyle name="40% - Accent3 11 2 2" xfId="2191" xr:uid="{2E036032-48D4-42A3-B513-0F885F0EDBEA}"/>
    <cellStyle name="40% - Accent3 11 2 3" xfId="2192" xr:uid="{93AD2414-880E-41BD-ADA8-8799C1824EE4}"/>
    <cellStyle name="40% - Accent3 11 3" xfId="2193" xr:uid="{5F393890-B824-4DF9-8810-40D86F5D1532}"/>
    <cellStyle name="40% - Accent3 11 3 2" xfId="2194" xr:uid="{A504E1BB-85F0-422E-B0E4-0DCB18D928E5}"/>
    <cellStyle name="40% - Accent3 11 3 3" xfId="2195" xr:uid="{67674FC3-C99F-4AA4-B33A-CDB83F6B584A}"/>
    <cellStyle name="40% - Accent3 11 4" xfId="2196" xr:uid="{B9B60789-9443-4540-8C86-9176A5710FC6}"/>
    <cellStyle name="40% - Accent3 11 5" xfId="2197" xr:uid="{BD9032FE-1F43-4D95-8091-61FBC405BE96}"/>
    <cellStyle name="40% - Accent3 12" xfId="2198" xr:uid="{86C63DCF-8A83-4E51-8DB0-5905D8DACF07}"/>
    <cellStyle name="40% - Accent3 12 2" xfId="2199" xr:uid="{5BD4E064-6F8C-4CF9-A609-C6D7F41EEA66}"/>
    <cellStyle name="40% - Accent3 12 2 2" xfId="2200" xr:uid="{5799AD08-E8A8-4268-8570-6353CF544554}"/>
    <cellStyle name="40% - Accent3 12 2 3" xfId="2201" xr:uid="{2E9CAE1B-5081-4615-B9A6-46517A64BA38}"/>
    <cellStyle name="40% - Accent3 12 3" xfId="2202" xr:uid="{AC420007-EB9A-44BD-A456-4051166D41D8}"/>
    <cellStyle name="40% - Accent3 12 3 2" xfId="2203" xr:uid="{DF61DFFA-E04F-4E76-9234-FE50236783B2}"/>
    <cellStyle name="40% - Accent3 12 3 3" xfId="2204" xr:uid="{2F4FE83F-DBBB-44C3-B51A-00995520B0C9}"/>
    <cellStyle name="40% - Accent3 12 4" xfId="2205" xr:uid="{07F517B1-EDA2-43E1-B9D7-F6174E702BD8}"/>
    <cellStyle name="40% - Accent3 12 5" xfId="2206" xr:uid="{E331B906-43BA-4444-93E3-4299BD8F55A6}"/>
    <cellStyle name="40% - Accent3 13" xfId="2207" xr:uid="{0B7AADBF-A37F-40FB-8BD1-EB234D613DF1}"/>
    <cellStyle name="40% - Accent3 13 2" xfId="2208" xr:uid="{9CC1D803-97C2-4C05-8943-111D39A00BEF}"/>
    <cellStyle name="40% - Accent3 13 2 2" xfId="2209" xr:uid="{268A4AFE-D767-4BD7-A446-DC9811A28F15}"/>
    <cellStyle name="40% - Accent3 13 2 3" xfId="2210" xr:uid="{F61547A1-4E1F-48A5-A6DB-6A8EEF0345E0}"/>
    <cellStyle name="40% - Accent3 13 3" xfId="2211" xr:uid="{359BF55E-5F34-4BE0-AE49-2F5231961B9E}"/>
    <cellStyle name="40% - Accent3 13 4" xfId="2212" xr:uid="{86D5215A-E1CA-4CF0-8279-8B999E5DB6DA}"/>
    <cellStyle name="40% - Accent3 14" xfId="2213" xr:uid="{2C2DA3FA-549D-41F9-93E2-662AE85410FF}"/>
    <cellStyle name="40% - Accent3 14 2" xfId="2214" xr:uid="{B2E4C8E0-AD1C-4523-A7BD-6970B2507B7A}"/>
    <cellStyle name="40% - Accent3 14 2 2" xfId="2215" xr:uid="{EDDF63D0-0D9E-45CC-A420-C2F7F0C5C50F}"/>
    <cellStyle name="40% - Accent3 14 2 3" xfId="2216" xr:uid="{DCB43F92-41BE-4737-B8E2-A37B830EDD80}"/>
    <cellStyle name="40% - Accent3 14 3" xfId="2217" xr:uid="{FF3E3AD9-2466-4790-AA8D-2D205165D351}"/>
    <cellStyle name="40% - Accent3 14 4" xfId="2218" xr:uid="{BE93D522-E0E4-4BE5-8D14-1E896ED21D76}"/>
    <cellStyle name="40% - Accent3 15" xfId="2219" xr:uid="{BD791224-EB2E-4B39-998A-93B9041E7774}"/>
    <cellStyle name="40% - Accent3 15 2" xfId="2220" xr:uid="{F0B0D75F-2039-4D15-A3EF-9FFCA6631F99}"/>
    <cellStyle name="40% - Accent3 15 2 2" xfId="2221" xr:uid="{BAEC80DC-9B9F-4472-BDF6-08407715E4FD}"/>
    <cellStyle name="40% - Accent3 15 2 3" xfId="2222" xr:uid="{95D684A0-A42E-4075-BDD2-1B8FC83AC964}"/>
    <cellStyle name="40% - Accent3 15 3" xfId="2223" xr:uid="{C56BA3FC-FD49-45A8-9239-3EE08656F914}"/>
    <cellStyle name="40% - Accent3 15 4" xfId="2224" xr:uid="{A8F1B699-D0EA-4863-A3E2-31D18A814038}"/>
    <cellStyle name="40% - Accent3 16" xfId="2225" xr:uid="{93C40B95-9870-46AF-BC17-0EF7C8F50078}"/>
    <cellStyle name="40% - Accent3 16 2" xfId="2226" xr:uid="{A22DB730-008F-4B70-820B-1B012C60C11F}"/>
    <cellStyle name="40% - Accent3 16 2 2" xfId="2227" xr:uid="{70B62154-F762-493D-92BF-7D3CB924FA47}"/>
    <cellStyle name="40% - Accent3 16 2 3" xfId="2228" xr:uid="{9057AAE6-06D0-4705-B04E-9F8A4A628FA9}"/>
    <cellStyle name="40% - Accent3 16 3" xfId="2229" xr:uid="{D90DC19D-A998-4D68-8915-410931478422}"/>
    <cellStyle name="40% - Accent3 16 4" xfId="2230" xr:uid="{EA027D1B-DCC0-4E7A-A000-9B059433ABD0}"/>
    <cellStyle name="40% - Accent3 17" xfId="2231" xr:uid="{45D982ED-8170-416E-A07A-47E119E0161C}"/>
    <cellStyle name="40% - Accent3 17 2" xfId="2232" xr:uid="{D5CB2395-061E-4F50-A213-7308598EC75C}"/>
    <cellStyle name="40% - Accent3 17 2 2" xfId="2233" xr:uid="{2C2AB291-D16F-4991-9758-E8B051AE4301}"/>
    <cellStyle name="40% - Accent3 17 2 3" xfId="2234" xr:uid="{C38DD915-54FC-4FD2-87A0-DC5860DC192E}"/>
    <cellStyle name="40% - Accent3 17 3" xfId="2235" xr:uid="{128699D1-1F9D-430A-ABF0-0AAA696C6A0C}"/>
    <cellStyle name="40% - Accent3 17 4" xfId="2236" xr:uid="{628B3F9A-B046-42CC-AE4E-BA693B9B147C}"/>
    <cellStyle name="40% - Accent3 18" xfId="2237" xr:uid="{4B66ED5B-D07B-40DF-A74C-FBFDE18B9C7E}"/>
    <cellStyle name="40% - Accent3 18 2" xfId="2238" xr:uid="{C99048D6-E447-478E-AC10-38986CDF6F02}"/>
    <cellStyle name="40% - Accent3 18 2 2" xfId="2239" xr:uid="{CF32685F-7E24-4301-B255-59DF79C612D7}"/>
    <cellStyle name="40% - Accent3 18 2 3" xfId="2240" xr:uid="{89C6B2D1-813A-486A-AC58-5D0E41A25E5A}"/>
    <cellStyle name="40% - Accent3 18 3" xfId="2241" xr:uid="{4AB71DE0-0D32-4E41-B7DD-63F5F771D26A}"/>
    <cellStyle name="40% - Accent3 18 4" xfId="2242" xr:uid="{0E689319-0F01-4E41-80CC-79BDA1F86EA6}"/>
    <cellStyle name="40% - Accent3 19" xfId="2243" xr:uid="{E40F4BF0-6F3E-4CFC-B7CB-A65A63FA1E1C}"/>
    <cellStyle name="40% - Accent3 19 2" xfId="2244" xr:uid="{10972013-3DAE-4FC6-9B5D-582325856690}"/>
    <cellStyle name="40% - Accent3 19 2 2" xfId="2245" xr:uid="{D6A96E07-D5CA-4749-9F74-2C1F984BF9E3}"/>
    <cellStyle name="40% - Accent3 19 2 3" xfId="2246" xr:uid="{6FF2F03B-2248-4D84-8DF0-D696F228B24A}"/>
    <cellStyle name="40% - Accent3 19 3" xfId="2247" xr:uid="{C585D322-C455-4B50-A6CB-4F66D2696527}"/>
    <cellStyle name="40% - Accent3 19 4" xfId="2248" xr:uid="{EEA7E69A-425D-4FC6-B68D-D5792DAC20FC}"/>
    <cellStyle name="40% - Accent3 2" xfId="2249" xr:uid="{69B49A6F-138E-4FB8-9B8E-A623010DF265}"/>
    <cellStyle name="40% - Accent3 2 2" xfId="2250" xr:uid="{AD82CBC3-3853-4CB7-81C3-A88DB5180B74}"/>
    <cellStyle name="40% - Accent3 2 2 2" xfId="2251" xr:uid="{760001BD-8012-4B73-B56F-7D73F47F207D}"/>
    <cellStyle name="40% - Accent3 2 2 2 2" xfId="2252" xr:uid="{D740E951-39EE-4B3C-83AE-73E133760D51}"/>
    <cellStyle name="40% - Accent3 2 2 2 3" xfId="2253" xr:uid="{E4B36C56-806C-4961-BD99-220082D64504}"/>
    <cellStyle name="40% - Accent3 2 2 3" xfId="2254" xr:uid="{BC2F3351-7307-4D12-9D52-809D351EA88B}"/>
    <cellStyle name="40% - Accent3 2 2 4" xfId="2255" xr:uid="{38E5489C-239F-42A3-87F6-CD097D3C1B81}"/>
    <cellStyle name="40% - Accent3 2 3" xfId="2256" xr:uid="{879EE2F7-0467-41C5-B2D1-3C49975A0691}"/>
    <cellStyle name="40% - Accent3 2 3 2" xfId="2257" xr:uid="{F3943817-FD92-42EC-83D3-C108D28C39B8}"/>
    <cellStyle name="40% - Accent3 2 3 3" xfId="2258" xr:uid="{0D64D494-E9EB-4D54-87D4-689A60ED6B9E}"/>
    <cellStyle name="40% - Accent3 2 4" xfId="2259" xr:uid="{C3C797C8-C280-403D-A01C-F1ACEAF7AAC6}"/>
    <cellStyle name="40% - Accent3 2 4 2" xfId="2260" xr:uid="{574845E8-AB62-44E6-8668-7C87DF51EABA}"/>
    <cellStyle name="40% - Accent3 2 4 3" xfId="2261" xr:uid="{F913ACFF-1305-4CFB-B9EA-DFB7519ABAAF}"/>
    <cellStyle name="40% - Accent3 2 5" xfId="2262" xr:uid="{49A44613-769D-4C77-99E6-9138FCBAC1B0}"/>
    <cellStyle name="40% - Accent3 2 6" xfId="2263" xr:uid="{052DCF3C-0315-4FB1-A741-40EC0D6EC1E1}"/>
    <cellStyle name="40% - Accent3 2 7" xfId="2264" xr:uid="{9DBEDD14-A26F-4378-B729-D7E309D95ACD}"/>
    <cellStyle name="40% - Accent3 20" xfId="2265" xr:uid="{6466F640-E0B9-4156-ACB8-FB43C05290FF}"/>
    <cellStyle name="40% - Accent3 20 2" xfId="2266" xr:uid="{B9F47966-91D5-4804-9A8A-085C1BF00A06}"/>
    <cellStyle name="40% - Accent3 20 2 2" xfId="2267" xr:uid="{CA964761-D854-4EA4-9E87-E215AFDABC01}"/>
    <cellStyle name="40% - Accent3 20 2 3" xfId="2268" xr:uid="{A7D19B01-DA1B-4497-8103-B6654A132964}"/>
    <cellStyle name="40% - Accent3 20 3" xfId="2269" xr:uid="{8AFD9BAC-681F-4AF5-A43C-F5F933E00882}"/>
    <cellStyle name="40% - Accent3 20 4" xfId="2270" xr:uid="{0CB8175F-CDAD-4851-9261-E27227242249}"/>
    <cellStyle name="40% - Accent3 21" xfId="2271" xr:uid="{AF25905B-11CA-4B3B-8DBB-1BE89BCDAA73}"/>
    <cellStyle name="40% - Accent3 21 2" xfId="2272" xr:uid="{977EDB74-0558-48BA-A440-21C8B7368DA2}"/>
    <cellStyle name="40% - Accent3 21 2 2" xfId="2273" xr:uid="{CD96B5E1-DE64-4013-B5C9-C622DCAC9430}"/>
    <cellStyle name="40% - Accent3 21 2 3" xfId="2274" xr:uid="{D8F2F412-5C60-4C27-BD88-031221D4154D}"/>
    <cellStyle name="40% - Accent3 21 3" xfId="2275" xr:uid="{5EFCBC60-6DA1-4814-83FB-6172E7A72E90}"/>
    <cellStyle name="40% - Accent3 21 4" xfId="2276" xr:uid="{B26D4E05-B6A7-4D57-AEC1-C12C83DD9D79}"/>
    <cellStyle name="40% - Accent3 22" xfId="2277" xr:uid="{98177A4C-8517-4597-BCB6-CF5892130C58}"/>
    <cellStyle name="40% - Accent3 22 2" xfId="2278" xr:uid="{0558C6F2-518A-47F1-8EAD-658DBA6E71E2}"/>
    <cellStyle name="40% - Accent3 22 2 2" xfId="2279" xr:uid="{FC16836E-C65F-4833-820C-41ECF76FE878}"/>
    <cellStyle name="40% - Accent3 22 2 3" xfId="2280" xr:uid="{C1A8C217-E314-4654-944A-B04C68BF6DEA}"/>
    <cellStyle name="40% - Accent3 22 3" xfId="2281" xr:uid="{8CF24F5E-542D-4E22-B8D7-6B2621FD23C6}"/>
    <cellStyle name="40% - Accent3 22 4" xfId="2282" xr:uid="{A739025C-57D9-429F-9E41-D6B9B59382FB}"/>
    <cellStyle name="40% - Accent3 23" xfId="2283" xr:uid="{B3411D83-9E51-4E03-BE2F-D5714F0DA04D}"/>
    <cellStyle name="40% - Accent3 23 2" xfId="2284" xr:uid="{7AD32981-4478-4ED3-AE1F-CAB9FD53015D}"/>
    <cellStyle name="40% - Accent3 23 2 2" xfId="2285" xr:uid="{335DD626-A9A1-4057-92BC-DBB0EB7ADABD}"/>
    <cellStyle name="40% - Accent3 23 2 3" xfId="2286" xr:uid="{358E65E9-8EE3-45E7-B8D1-E74445B9294F}"/>
    <cellStyle name="40% - Accent3 23 3" xfId="2287" xr:uid="{347C135C-931C-4575-B83C-9B9D14E3283F}"/>
    <cellStyle name="40% - Accent3 23 4" xfId="2288" xr:uid="{E9FBF589-FEC3-4352-B9AE-18EC0D40B4A5}"/>
    <cellStyle name="40% - Accent3 24" xfId="2289" xr:uid="{EC17CE2F-7951-470E-A622-8935FB892050}"/>
    <cellStyle name="40% - Accent3 24 2" xfId="2290" xr:uid="{E6913B0D-9CFB-412D-BFC7-CD1E043F70D2}"/>
    <cellStyle name="40% - Accent3 24 2 2" xfId="2291" xr:uid="{6D26CB67-49A7-4459-AFB0-C153C623495A}"/>
    <cellStyle name="40% - Accent3 24 2 3" xfId="2292" xr:uid="{8ACDCAFB-711F-43DB-9797-494B2B981046}"/>
    <cellStyle name="40% - Accent3 24 3" xfId="2293" xr:uid="{5A356642-6277-4D7B-9B3B-A9589CAACEDF}"/>
    <cellStyle name="40% - Accent3 24 4" xfId="2294" xr:uid="{1AE4A3AC-1158-4F9C-B3F7-5B388A5A2AC2}"/>
    <cellStyle name="40% - Accent3 25" xfId="2295" xr:uid="{EDE95621-004B-4E26-8D5B-9E197EE97A7C}"/>
    <cellStyle name="40% - Accent3 25 2" xfId="2296" xr:uid="{5CAF33FA-9843-4D4A-A0C3-6D437FDE7417}"/>
    <cellStyle name="40% - Accent3 25 2 2" xfId="2297" xr:uid="{FF7C8AB3-7F07-4D38-99FD-C6B4BEFCC627}"/>
    <cellStyle name="40% - Accent3 25 2 3" xfId="2298" xr:uid="{AF6C8EAF-C879-4BD8-828A-EF883F15718D}"/>
    <cellStyle name="40% - Accent3 25 3" xfId="2299" xr:uid="{2D58111C-4567-4090-871D-1569CE95A4ED}"/>
    <cellStyle name="40% - Accent3 25 4" xfId="2300" xr:uid="{CF050BDA-6BD7-408C-8E12-813030558537}"/>
    <cellStyle name="40% - Accent3 26" xfId="2301" xr:uid="{EE31FCD8-CFE8-46D0-A9B9-B4C055207A6A}"/>
    <cellStyle name="40% - Accent3 26 2" xfId="2302" xr:uid="{F77C3217-68AE-41B4-8110-10EB56C5552C}"/>
    <cellStyle name="40% - Accent3 26 2 2" xfId="2303" xr:uid="{BA000414-E321-49EB-8D66-72FF70D6EEB2}"/>
    <cellStyle name="40% - Accent3 26 2 3" xfId="2304" xr:uid="{E80B9104-F2A2-494D-91EB-9538B432AE55}"/>
    <cellStyle name="40% - Accent3 26 3" xfId="2305" xr:uid="{5C83C388-376A-433D-9A19-0DF5F71A0F61}"/>
    <cellStyle name="40% - Accent3 26 4" xfId="2306" xr:uid="{947540E2-8BC3-40DD-8E2A-7F411A7F8C12}"/>
    <cellStyle name="40% - Accent3 27" xfId="2307" xr:uid="{37FB55A7-6554-4696-9E6E-B0B4C1579334}"/>
    <cellStyle name="40% - Accent3 27 2" xfId="2308" xr:uid="{E3A50ED1-B573-4B7D-97BB-F6AFBDF5191D}"/>
    <cellStyle name="40% - Accent3 27 2 2" xfId="2309" xr:uid="{1DE1B397-3FF7-4704-8DF7-56B4A0FE05C6}"/>
    <cellStyle name="40% - Accent3 27 2 3" xfId="2310" xr:uid="{2BE0C25E-27BE-4AF2-93F9-0A633B5B681B}"/>
    <cellStyle name="40% - Accent3 27 3" xfId="2311" xr:uid="{0C49C4A6-5F99-42B8-BC0A-426AB56BFABB}"/>
    <cellStyle name="40% - Accent3 27 4" xfId="2312" xr:uid="{5A4E0D91-5737-4B2A-9325-C4269F4E48C9}"/>
    <cellStyle name="40% - Accent3 28" xfId="2313" xr:uid="{5BFBDC0A-7913-4F4E-9C19-92DF1316104A}"/>
    <cellStyle name="40% - Accent3 28 2" xfId="2314" xr:uid="{D84D00BE-9C90-4CC3-B1BA-937A2AF31A4D}"/>
    <cellStyle name="40% - Accent3 28 2 2" xfId="2315" xr:uid="{65CDBF8F-4809-4852-AD2D-C0DFBB71CF9B}"/>
    <cellStyle name="40% - Accent3 28 2 3" xfId="2316" xr:uid="{7139D09A-D09D-4DC4-A944-F8226781CF76}"/>
    <cellStyle name="40% - Accent3 28 3" xfId="2317" xr:uid="{44F0A71A-EE80-4751-8616-31AA2BA40580}"/>
    <cellStyle name="40% - Accent3 28 4" xfId="2318" xr:uid="{31B55718-8057-4F76-8F61-25CAA21DF375}"/>
    <cellStyle name="40% - Accent3 29" xfId="2319" xr:uid="{B1356BFC-F451-4C6C-BE61-F121C42F60B4}"/>
    <cellStyle name="40% - Accent3 29 2" xfId="2320" xr:uid="{4D230BE2-0463-48A5-9529-A749C2050EC7}"/>
    <cellStyle name="40% - Accent3 29 2 2" xfId="2321" xr:uid="{8C75E13B-8545-46D7-9B1E-2D385D50041A}"/>
    <cellStyle name="40% - Accent3 29 2 3" xfId="2322" xr:uid="{46018E51-92AF-419A-A702-BDDA8D43F4F6}"/>
    <cellStyle name="40% - Accent3 29 3" xfId="2323" xr:uid="{3621432C-54D6-4A94-AE6A-C8D05E3DDC9D}"/>
    <cellStyle name="40% - Accent3 29 4" xfId="2324" xr:uid="{98AA3208-56B5-4E37-BEAE-C8F18225503A}"/>
    <cellStyle name="40% - Accent3 3" xfId="2325" xr:uid="{DFC724A9-5CCB-426D-91B3-FB22BC280015}"/>
    <cellStyle name="40% - Accent3 3 2" xfId="2326" xr:uid="{DF8D2276-479B-4F3C-8CDD-E86DF8EBC3B8}"/>
    <cellStyle name="40% - Accent3 3 2 2" xfId="2327" xr:uid="{908791DE-0434-4308-B701-88E22B0646D4}"/>
    <cellStyle name="40% - Accent3 3 2 2 2" xfId="2328" xr:uid="{25C5E195-436E-40C6-9EB3-93246D3DAD84}"/>
    <cellStyle name="40% - Accent3 3 2 2 3" xfId="2329" xr:uid="{795320BB-A558-40BC-B714-D3BEC487524F}"/>
    <cellStyle name="40% - Accent3 3 2 3" xfId="2330" xr:uid="{E3625A11-3A0A-4D83-81AB-168BFD3BA890}"/>
    <cellStyle name="40% - Accent3 3 2 4" xfId="2331" xr:uid="{A6DA7044-CADE-4186-B9B4-D65CC2B26681}"/>
    <cellStyle name="40% - Accent3 3 3" xfId="2332" xr:uid="{80F9E424-FED4-4709-A49A-A1AD30D2807E}"/>
    <cellStyle name="40% - Accent3 3 3 2" xfId="2333" xr:uid="{59364218-A205-4E25-9A24-A18840CF01C5}"/>
    <cellStyle name="40% - Accent3 3 3 3" xfId="2334" xr:uid="{AC17E44B-3D0F-4A02-8E30-F9B8FF74B18F}"/>
    <cellStyle name="40% - Accent3 3 4" xfId="2335" xr:uid="{20D177CA-9DBD-434E-AF89-4536294AC913}"/>
    <cellStyle name="40% - Accent3 3 4 2" xfId="2336" xr:uid="{09A3E8CC-1D51-456C-A02C-C0356368331E}"/>
    <cellStyle name="40% - Accent3 3 4 3" xfId="2337" xr:uid="{230D5682-75CA-4E52-871E-BC1D0AE2FC44}"/>
    <cellStyle name="40% - Accent3 3 5" xfId="2338" xr:uid="{4EA65A93-1322-4FDB-A11C-66445B22D990}"/>
    <cellStyle name="40% - Accent3 3 6" xfId="2339" xr:uid="{11063A07-A524-4AB9-9FFD-A8F6C5414F9D}"/>
    <cellStyle name="40% - Accent3 3 7" xfId="2340" xr:uid="{723B9A29-9724-4D59-A811-81CF5298CCC9}"/>
    <cellStyle name="40% - Accent3 30" xfId="2341" xr:uid="{28FD773E-2623-45A3-8877-C2B4E5B2BE32}"/>
    <cellStyle name="40% - Accent3 30 2" xfId="2342" xr:uid="{15700D17-6F40-4693-9103-EFFFD328153B}"/>
    <cellStyle name="40% - Accent3 30 2 2" xfId="2343" xr:uid="{D9B265D5-41CB-42CA-9A78-EB05345BBA74}"/>
    <cellStyle name="40% - Accent3 30 2 3" xfId="2344" xr:uid="{284BAF74-0B99-41EE-A7FD-193DCF8D7179}"/>
    <cellStyle name="40% - Accent3 30 3" xfId="2345" xr:uid="{EA81D337-B965-4FB7-A6D2-12977D447699}"/>
    <cellStyle name="40% - Accent3 30 4" xfId="2346" xr:uid="{DBB22E05-D3DB-4707-BFA2-A831BD99950C}"/>
    <cellStyle name="40% - Accent3 31" xfId="2347" xr:uid="{BA6035AB-F47F-4AB3-AAD9-4557B9B913C4}"/>
    <cellStyle name="40% - Accent3 31 2" xfId="2348" xr:uid="{E663A458-7196-4CF2-8398-E448D2AEB1FE}"/>
    <cellStyle name="40% - Accent3 31 3" xfId="2349" xr:uid="{0595D2EE-522E-490B-ACF1-F35988549BD7}"/>
    <cellStyle name="40% - Accent3 32" xfId="2350" xr:uid="{B42678E4-5B27-483B-B6AE-6DAE0CC2A603}"/>
    <cellStyle name="40% - Accent3 32 2" xfId="2351" xr:uid="{C89335CB-4641-4A2B-8D1E-D240231CC7BC}"/>
    <cellStyle name="40% - Accent3 32 3" xfId="2352" xr:uid="{5CC7F2F6-34F7-4D0E-A7C1-8B009501EB5D}"/>
    <cellStyle name="40% - Accent3 33" xfId="2353" xr:uid="{030CAC78-2BE8-42DD-8670-615273C5A117}"/>
    <cellStyle name="40% - Accent3 33 2" xfId="2354" xr:uid="{DE8E989B-EE8F-430B-B066-0FA14514B741}"/>
    <cellStyle name="40% - Accent3 33 3" xfId="2355" xr:uid="{04785D06-DACD-40A7-B027-A03C3965846B}"/>
    <cellStyle name="40% - Accent3 34" xfId="2356" xr:uid="{66A9677F-DD18-4DED-86B0-A7EC1E9D42C8}"/>
    <cellStyle name="40% - Accent3 34 2" xfId="2357" xr:uid="{F3AA4B4C-0D9D-4718-BA23-76F00DEC3165}"/>
    <cellStyle name="40% - Accent3 34 3" xfId="2358" xr:uid="{74C60009-C670-4CBF-9269-8E03D6EE0C4C}"/>
    <cellStyle name="40% - Accent3 35" xfId="2359" xr:uid="{413A57FC-A58E-4C27-8D56-5583682F5B38}"/>
    <cellStyle name="40% - Accent3 35 2" xfId="2360" xr:uid="{4AC7569A-8DDD-4A3C-926D-BA4572C13AB0}"/>
    <cellStyle name="40% - Accent3 35 3" xfId="2361" xr:uid="{F0F443DD-E6B3-4787-935F-5AB7AECB4DAD}"/>
    <cellStyle name="40% - Accent3 36" xfId="2362" xr:uid="{6CB0C8FB-5B27-475A-BC87-8AA65242BAD8}"/>
    <cellStyle name="40% - Accent3 36 2" xfId="2363" xr:uid="{76908AD6-E533-4A57-BC61-E0C8FE7DC193}"/>
    <cellStyle name="40% - Accent3 36 3" xfId="2364" xr:uid="{3689FC15-65CF-428E-BB10-C0CA677EED7F}"/>
    <cellStyle name="40% - Accent3 37" xfId="2365" xr:uid="{CF48FDAB-1824-45DF-8B5A-099E60D96377}"/>
    <cellStyle name="40% - Accent3 37 2" xfId="2366" xr:uid="{E3C1BEED-5EDA-464D-83DE-ADD193E88042}"/>
    <cellStyle name="40% - Accent3 37 3" xfId="2367" xr:uid="{1632197F-B3F6-437E-9F73-0EAD42395300}"/>
    <cellStyle name="40% - Accent3 38" xfId="2368" xr:uid="{59BED383-EE36-48CA-B344-0EEB939E0020}"/>
    <cellStyle name="40% - Accent3 38 2" xfId="2369" xr:uid="{D8F1E55F-9B1D-4EC8-8C48-946E98BCD9A4}"/>
    <cellStyle name="40% - Accent3 38 3" xfId="2370" xr:uid="{A06930B3-1DDD-48F2-9D48-5C415A14537E}"/>
    <cellStyle name="40% - Accent3 39" xfId="2371" xr:uid="{88D153A2-D2EC-4CCB-A1DE-11433DEDEDD6}"/>
    <cellStyle name="40% - Accent3 39 2" xfId="2372" xr:uid="{46ABB38C-2FCA-4EF2-8C19-C6F4097CF5DD}"/>
    <cellStyle name="40% - Accent3 39 3" xfId="2373" xr:uid="{C7EC50A1-F713-467B-8FFB-D36F089425D1}"/>
    <cellStyle name="40% - Accent3 4" xfId="2374" xr:uid="{C4809556-82EF-41AB-87D5-3A84B37714B0}"/>
    <cellStyle name="40% - Accent3 4 2" xfId="2375" xr:uid="{E2006815-6850-43E8-9062-2B2CD94034CC}"/>
    <cellStyle name="40% - Accent3 4 2 2" xfId="2376" xr:uid="{76F92F35-5CD1-4728-A1D0-983E33107DB0}"/>
    <cellStyle name="40% - Accent3 4 2 2 2" xfId="2377" xr:uid="{0ECCEFD9-51EB-4741-9384-27857C7A7D4C}"/>
    <cellStyle name="40% - Accent3 4 2 2 3" xfId="2378" xr:uid="{2BB1E1E8-51DB-4D88-8E6C-258909FCCCE8}"/>
    <cellStyle name="40% - Accent3 4 2 3" xfId="2379" xr:uid="{A423F0BB-A968-421B-B501-45A27F0D51DE}"/>
    <cellStyle name="40% - Accent3 4 2 4" xfId="2380" xr:uid="{6396FA23-2FDF-452D-A235-3BBD6F1B4FF7}"/>
    <cellStyle name="40% - Accent3 4 3" xfId="2381" xr:uid="{500BFE6B-D640-4A89-B47B-2AA888A17AF8}"/>
    <cellStyle name="40% - Accent3 4 3 2" xfId="2382" xr:uid="{F0526177-5776-47C4-9A94-CFBE5064B9E9}"/>
    <cellStyle name="40% - Accent3 4 3 3" xfId="2383" xr:uid="{3761117E-5237-4A4C-B9B3-ED371ACE82B9}"/>
    <cellStyle name="40% - Accent3 4 4" xfId="2384" xr:uid="{9A4CF936-874A-47E2-A92A-632A16584E26}"/>
    <cellStyle name="40% - Accent3 4 4 2" xfId="2385" xr:uid="{BE73B7EC-B51A-4A05-9121-1F66A3B9C9D5}"/>
    <cellStyle name="40% - Accent3 4 4 3" xfId="2386" xr:uid="{98B28E41-7B02-4D5B-A121-BCF084014C46}"/>
    <cellStyle name="40% - Accent3 4 5" xfId="2387" xr:uid="{385A0D90-B0AD-48FF-9683-A2ED276B9D5C}"/>
    <cellStyle name="40% - Accent3 4 6" xfId="2388" xr:uid="{D55E14D8-E255-47BA-90FF-C56E28949565}"/>
    <cellStyle name="40% - Accent3 4 7" xfId="2389" xr:uid="{4E503E69-1288-4117-9FBB-B264E2AB1F58}"/>
    <cellStyle name="40% - Accent3 40" xfId="2390" xr:uid="{FC0255C3-592A-4E0A-B9DE-BCCF631E1CFA}"/>
    <cellStyle name="40% - Accent3 41" xfId="2391" xr:uid="{E4AC1385-8349-4E14-9FD6-25852E874567}"/>
    <cellStyle name="40% - Accent3 42" xfId="2392" xr:uid="{82493277-55FE-4916-BC1C-5A6BE72F9359}"/>
    <cellStyle name="40% - Accent3 43" xfId="2393" xr:uid="{7FFFA8AD-3F03-4FA6-B0AE-0C47AC7FF7AC}"/>
    <cellStyle name="40% - Accent3 5" xfId="2394" xr:uid="{8AA1A096-3E8B-4CFD-B682-A22313352829}"/>
    <cellStyle name="40% - Accent3 5 2" xfId="2395" xr:uid="{449E0C2D-8FC7-47CE-9783-F589C365E9F7}"/>
    <cellStyle name="40% - Accent3 5 2 2" xfId="2396" xr:uid="{6DBD44FB-292A-447E-A85A-493760D3E705}"/>
    <cellStyle name="40% - Accent3 5 2 2 2" xfId="2397" xr:uid="{CA398EEA-B9B5-403C-9F8A-5DDEB66440E0}"/>
    <cellStyle name="40% - Accent3 5 2 2 3" xfId="2398" xr:uid="{7E5C4CE7-5041-46AF-B00F-933587BE9D8B}"/>
    <cellStyle name="40% - Accent3 5 2 3" xfId="2399" xr:uid="{01CFD158-077B-4380-9854-F230E4289FE7}"/>
    <cellStyle name="40% - Accent3 5 2 4" xfId="2400" xr:uid="{C1B7C020-F937-48C0-8F4A-7DE1BE54C4D2}"/>
    <cellStyle name="40% - Accent3 5 3" xfId="2401" xr:uid="{509A7C7B-AD1B-412F-95C1-B93300475DAC}"/>
    <cellStyle name="40% - Accent3 5 3 2" xfId="2402" xr:uid="{46C1D370-73B7-48A2-AC40-9B712EB6456B}"/>
    <cellStyle name="40% - Accent3 5 3 3" xfId="2403" xr:uid="{6AA71D0D-313B-4A62-ABBB-85A66F1C8C74}"/>
    <cellStyle name="40% - Accent3 5 4" xfId="2404" xr:uid="{9778AB5E-5886-4E1A-9C1E-F015B9FFA4A9}"/>
    <cellStyle name="40% - Accent3 5 5" xfId="2405" xr:uid="{0F897D1A-4AEE-4788-926F-80FBD61444C1}"/>
    <cellStyle name="40% - Accent3 6" xfId="2406" xr:uid="{C8E904C8-D855-468E-9839-37CFE3092CB8}"/>
    <cellStyle name="40% - Accent3 6 2" xfId="2407" xr:uid="{8D0BE5AC-4D88-4AB9-ADAF-8D617C5B860B}"/>
    <cellStyle name="40% - Accent3 6 2 2" xfId="2408" xr:uid="{AC5B9100-091B-4149-A985-BB39E2553294}"/>
    <cellStyle name="40% - Accent3 6 2 2 2" xfId="2409" xr:uid="{EB5888FD-C661-4B1F-8B96-88121A8E9850}"/>
    <cellStyle name="40% - Accent3 6 2 2 3" xfId="2410" xr:uid="{084E4EF5-AB21-44DA-B4DF-443055E0760A}"/>
    <cellStyle name="40% - Accent3 6 2 3" xfId="2411" xr:uid="{FF086F92-641B-4BA4-B964-BF591EF0AAAF}"/>
    <cellStyle name="40% - Accent3 6 2 4" xfId="2412" xr:uid="{E5537472-9FDE-4CC3-ADA0-C5FA8F5E7D8E}"/>
    <cellStyle name="40% - Accent3 6 3" xfId="2413" xr:uid="{3C21AB95-17EA-414A-B151-8E8AF85D409F}"/>
    <cellStyle name="40% - Accent3 6 3 2" xfId="2414" xr:uid="{5BC7D0CB-0484-47C3-9A77-74920F56C9C9}"/>
    <cellStyle name="40% - Accent3 6 3 3" xfId="2415" xr:uid="{26AF2970-B52B-45CB-B372-DDCD80098F47}"/>
    <cellStyle name="40% - Accent3 6 4" xfId="2416" xr:uid="{569325F7-F2FB-487B-8BB9-791759F16BFB}"/>
    <cellStyle name="40% - Accent3 6 5" xfId="2417" xr:uid="{24F31200-6613-42EA-9132-30E12C40F6E2}"/>
    <cellStyle name="40% - Accent3 7" xfId="2418" xr:uid="{6E0DA109-3224-49A3-91D7-01A4282226EF}"/>
    <cellStyle name="40% - Accent3 7 2" xfId="2419" xr:uid="{9555FB13-2572-4F4D-9C7B-3D31001B8E05}"/>
    <cellStyle name="40% - Accent3 7 2 2" xfId="2420" xr:uid="{88F2AD8F-55A9-4B55-B0CD-61B55B6446E6}"/>
    <cellStyle name="40% - Accent3 7 2 2 2" xfId="2421" xr:uid="{CB734DE3-89C4-462E-AD33-0F7AAA444C39}"/>
    <cellStyle name="40% - Accent3 7 2 2 3" xfId="2422" xr:uid="{30ACD1D0-BDFE-49F9-9571-4CAB1BBD3823}"/>
    <cellStyle name="40% - Accent3 7 2 3" xfId="2423" xr:uid="{FBC0002F-9B63-42C4-BBC4-FCB8F351F9AD}"/>
    <cellStyle name="40% - Accent3 7 2 4" xfId="2424" xr:uid="{D224D98D-9E7B-4E79-A23F-76C1D1348AD0}"/>
    <cellStyle name="40% - Accent3 7 3" xfId="2425" xr:uid="{7541BF55-A1FD-440C-8E07-E86F3B604E99}"/>
    <cellStyle name="40% - Accent3 7 3 2" xfId="2426" xr:uid="{A17FDCA8-3FA0-4497-A589-0DF73D5B9187}"/>
    <cellStyle name="40% - Accent3 7 3 3" xfId="2427" xr:uid="{A0D593BE-B1F3-4F1F-ABAC-FE6B5EFE6215}"/>
    <cellStyle name="40% - Accent3 7 4" xfId="2428" xr:uid="{E76E07AF-9B2D-4CF3-A7C7-F0CCED1D836E}"/>
    <cellStyle name="40% - Accent3 7 5" xfId="2429" xr:uid="{01E8E9EF-99E3-4EC1-BEF2-7ACD12D2FFC9}"/>
    <cellStyle name="40% - Accent3 8" xfId="2430" xr:uid="{CD46FB25-2BA9-4610-A809-0A5075FC894C}"/>
    <cellStyle name="40% - Accent3 8 2" xfId="2431" xr:uid="{0467F6F9-D3EE-4A45-AE6D-2AF4067EF472}"/>
    <cellStyle name="40% - Accent3 8 2 2" xfId="2432" xr:uid="{416A08C5-C1A3-4D3D-B602-E676B35717F3}"/>
    <cellStyle name="40% - Accent3 8 2 3" xfId="2433" xr:uid="{A4923C95-31B5-4FDF-A495-20108E8A1D98}"/>
    <cellStyle name="40% - Accent3 8 3" xfId="2434" xr:uid="{D710DCE4-5085-4CDE-8EA6-64B3BD6EE0C6}"/>
    <cellStyle name="40% - Accent3 8 3 2" xfId="2435" xr:uid="{643DF3A7-D76C-4994-AFAD-4DF911C994E0}"/>
    <cellStyle name="40% - Accent3 8 3 3" xfId="2436" xr:uid="{F714D16E-BCFE-432D-BA46-E3787868612E}"/>
    <cellStyle name="40% - Accent3 8 4" xfId="2437" xr:uid="{C3018289-E98B-4C56-9B3B-C4DB9D4AC496}"/>
    <cellStyle name="40% - Accent3 8 5" xfId="2438" xr:uid="{FE24BA71-04B6-403E-846B-10D73C9FCA04}"/>
    <cellStyle name="40% - Accent3 9" xfId="2439" xr:uid="{E04660E3-977B-497E-8F83-296625C04FBE}"/>
    <cellStyle name="40% - Accent3 9 2" xfId="2440" xr:uid="{556F79BA-7075-4D99-AB54-87AD97FAEFE7}"/>
    <cellStyle name="40% - Accent3 9 2 2" xfId="2441" xr:uid="{7D030400-C19B-4694-B5AB-8C687CFCAB68}"/>
    <cellStyle name="40% - Accent3 9 2 3" xfId="2442" xr:uid="{1AE6F853-0D7A-41B1-A6AB-35AF5CBD9622}"/>
    <cellStyle name="40% - Accent3 9 3" xfId="2443" xr:uid="{E27621CB-2965-4798-AD5C-AD90FB81F382}"/>
    <cellStyle name="40% - Accent3 9 3 2" xfId="2444" xr:uid="{C11285C1-9BFB-40BE-8019-2D60B9D09E5E}"/>
    <cellStyle name="40% - Accent3 9 3 3" xfId="2445" xr:uid="{66EEBA04-FCC6-4048-A488-94613311F0AC}"/>
    <cellStyle name="40% - Accent3 9 4" xfId="2446" xr:uid="{40229654-0D2D-48E5-B3C9-BFEB1ED46B15}"/>
    <cellStyle name="40% - Accent3 9 5" xfId="2447" xr:uid="{B8D49A39-99C4-43EB-B24B-EF89F409F4D9}"/>
    <cellStyle name="40% - Accent4 10" xfId="2448" xr:uid="{D625DAAA-A778-436A-9366-84A49B86B9ED}"/>
    <cellStyle name="40% - Accent4 10 2" xfId="2449" xr:uid="{C30F0AFF-ED41-40FB-8172-987640B9AADA}"/>
    <cellStyle name="40% - Accent4 10 2 2" xfId="2450" xr:uid="{CD1DEC67-2292-4125-BC3B-441D1746105D}"/>
    <cellStyle name="40% - Accent4 10 2 3" xfId="2451" xr:uid="{E8BD78EC-B6FD-434C-AC16-A7A35A69F860}"/>
    <cellStyle name="40% - Accent4 10 3" xfId="2452" xr:uid="{54930A31-C140-4147-85FD-036AF466EC62}"/>
    <cellStyle name="40% - Accent4 10 3 2" xfId="2453" xr:uid="{0F5C2C93-A72D-43C7-B813-73D978CB86E9}"/>
    <cellStyle name="40% - Accent4 10 3 3" xfId="2454" xr:uid="{70CD60E3-3220-4A5E-B757-E002C5DA6F68}"/>
    <cellStyle name="40% - Accent4 10 4" xfId="2455" xr:uid="{7DFB5612-798A-409A-9257-FAE953BDA21E}"/>
    <cellStyle name="40% - Accent4 10 5" xfId="2456" xr:uid="{A12168C7-3196-48DF-8242-2FBA99E2030E}"/>
    <cellStyle name="40% - Accent4 11" xfId="2457" xr:uid="{9DB4AF28-FFAA-4907-9F6D-5EBBA611A999}"/>
    <cellStyle name="40% - Accent4 11 2" xfId="2458" xr:uid="{15AC98C5-EA7E-4806-93A0-D90768C62D4F}"/>
    <cellStyle name="40% - Accent4 11 2 2" xfId="2459" xr:uid="{F1C0B35E-1AF1-4EB9-B15F-52393A2910E0}"/>
    <cellStyle name="40% - Accent4 11 2 3" xfId="2460" xr:uid="{00FB24B3-BDB8-47D9-95FD-D828A7521600}"/>
    <cellStyle name="40% - Accent4 11 3" xfId="2461" xr:uid="{CF9D7C68-B90C-4EEE-B562-4DC2FEA6205B}"/>
    <cellStyle name="40% - Accent4 11 3 2" xfId="2462" xr:uid="{ED999944-1211-4D87-9388-BB6E6BA3E77C}"/>
    <cellStyle name="40% - Accent4 11 3 3" xfId="2463" xr:uid="{59F2DAAA-D8B9-44B3-8259-50D286254C75}"/>
    <cellStyle name="40% - Accent4 11 4" xfId="2464" xr:uid="{70FAFA53-6546-47B7-87CC-9AD25756B6E6}"/>
    <cellStyle name="40% - Accent4 11 5" xfId="2465" xr:uid="{1E844FC0-D757-48A4-AEE7-A3C6F4A31B4F}"/>
    <cellStyle name="40% - Accent4 12" xfId="2466" xr:uid="{A4DD919A-2D0F-41D6-9B3D-5C82EA16EACB}"/>
    <cellStyle name="40% - Accent4 12 2" xfId="2467" xr:uid="{EDC89954-D22B-4C66-8B83-CB96E7BAE39F}"/>
    <cellStyle name="40% - Accent4 12 2 2" xfId="2468" xr:uid="{EB29AF49-9298-487A-997F-E30DCBCEE852}"/>
    <cellStyle name="40% - Accent4 12 2 3" xfId="2469" xr:uid="{B01762A6-A2CC-4F1D-AC43-81F190D6FFE3}"/>
    <cellStyle name="40% - Accent4 12 3" xfId="2470" xr:uid="{D9A97AA9-21F9-4402-95C8-5D52752900E4}"/>
    <cellStyle name="40% - Accent4 12 3 2" xfId="2471" xr:uid="{C7FDE8A1-1A7D-4E30-9297-A6BCD784F935}"/>
    <cellStyle name="40% - Accent4 12 3 3" xfId="2472" xr:uid="{C8266C64-525C-4AC8-BAFE-E5A5ED949EAD}"/>
    <cellStyle name="40% - Accent4 12 4" xfId="2473" xr:uid="{4E9EB34B-01F7-48B2-984E-55658D15BB11}"/>
    <cellStyle name="40% - Accent4 12 5" xfId="2474" xr:uid="{477E298C-E3E3-46D9-A061-BC139494FF17}"/>
    <cellStyle name="40% - Accent4 13" xfId="2475" xr:uid="{8D27F17A-281C-4A78-AB25-DF9EA44B7CBD}"/>
    <cellStyle name="40% - Accent4 13 2" xfId="2476" xr:uid="{8C13B31F-A0FB-4D0A-81C2-7E956152A98A}"/>
    <cellStyle name="40% - Accent4 13 2 2" xfId="2477" xr:uid="{7C6F5CFC-E31E-4D22-B1AF-4FD401F88B65}"/>
    <cellStyle name="40% - Accent4 13 2 3" xfId="2478" xr:uid="{28999EAC-4B57-4F70-B525-DBC6A80A1D3B}"/>
    <cellStyle name="40% - Accent4 13 3" xfId="2479" xr:uid="{653F0EEA-46CB-4A79-8CA5-7277EB1CED42}"/>
    <cellStyle name="40% - Accent4 13 4" xfId="2480" xr:uid="{D989D66E-C4BE-4D01-9779-FBCDB26F1E1D}"/>
    <cellStyle name="40% - Accent4 14" xfId="2481" xr:uid="{AC44CDB3-14DA-4BF5-947C-B187AEFAA27F}"/>
    <cellStyle name="40% - Accent4 14 2" xfId="2482" xr:uid="{4AB74505-39F7-4951-A7C6-EDD8E8D1AF1E}"/>
    <cellStyle name="40% - Accent4 14 2 2" xfId="2483" xr:uid="{0AAC4DF5-86EC-4C3C-BE73-F276AEB26C1C}"/>
    <cellStyle name="40% - Accent4 14 2 3" xfId="2484" xr:uid="{FC16D547-0E76-45B3-B525-B6F2E843FC15}"/>
    <cellStyle name="40% - Accent4 14 3" xfId="2485" xr:uid="{052E535D-A979-4DFA-A225-3892850F61F9}"/>
    <cellStyle name="40% - Accent4 14 4" xfId="2486" xr:uid="{BD069058-7BB6-44DA-8924-EA9D2825F0B2}"/>
    <cellStyle name="40% - Accent4 15" xfId="2487" xr:uid="{E6C9E97A-5BA2-44F0-AF70-ADEF7D6F41D6}"/>
    <cellStyle name="40% - Accent4 15 2" xfId="2488" xr:uid="{7B9F034A-3EF4-4E0D-8D1D-AC15B7C77EA6}"/>
    <cellStyle name="40% - Accent4 15 2 2" xfId="2489" xr:uid="{9E0532C1-1687-46C0-BBC5-F758158C4BC7}"/>
    <cellStyle name="40% - Accent4 15 2 3" xfId="2490" xr:uid="{5BF3834B-7B35-4ABF-907F-8B8F98A71309}"/>
    <cellStyle name="40% - Accent4 15 3" xfId="2491" xr:uid="{26B0DFBE-93B8-46B1-91B4-5A4C8B2A1004}"/>
    <cellStyle name="40% - Accent4 15 4" xfId="2492" xr:uid="{204480B8-9285-40BD-A963-42F3BF0CA140}"/>
    <cellStyle name="40% - Accent4 16" xfId="2493" xr:uid="{E310BC74-8546-4E12-8900-9D1FE67A7135}"/>
    <cellStyle name="40% - Accent4 16 2" xfId="2494" xr:uid="{D2CC2D81-BB19-4B42-AB74-2422DD57F717}"/>
    <cellStyle name="40% - Accent4 16 2 2" xfId="2495" xr:uid="{7737FED5-82FC-4EB7-AC41-14AEC7B3487B}"/>
    <cellStyle name="40% - Accent4 16 2 3" xfId="2496" xr:uid="{A0E97402-70E8-41AA-A889-A00D968FFCE9}"/>
    <cellStyle name="40% - Accent4 16 3" xfId="2497" xr:uid="{577138D0-48C7-46B8-9159-4EAF1DB1D207}"/>
    <cellStyle name="40% - Accent4 16 4" xfId="2498" xr:uid="{10C4C2BD-4EE5-452A-BFA5-3C0ADCD5D655}"/>
    <cellStyle name="40% - Accent4 17" xfId="2499" xr:uid="{23967343-F6FD-4BAE-A7E1-C1AC923D4B3A}"/>
    <cellStyle name="40% - Accent4 17 2" xfId="2500" xr:uid="{C9DF5F1D-1468-40B2-9BCF-948909BBEAA2}"/>
    <cellStyle name="40% - Accent4 17 2 2" xfId="2501" xr:uid="{272B40FD-385C-458C-ACBD-1FA23E27EA50}"/>
    <cellStyle name="40% - Accent4 17 2 3" xfId="2502" xr:uid="{1A5808BE-A33A-4B12-A6FA-C8C856CF7DF6}"/>
    <cellStyle name="40% - Accent4 17 3" xfId="2503" xr:uid="{3D9397A8-EA1E-4B65-970A-772D3840A421}"/>
    <cellStyle name="40% - Accent4 17 4" xfId="2504" xr:uid="{FCCDCEB7-B7A3-4301-B9FC-5F4B533B43C6}"/>
    <cellStyle name="40% - Accent4 18" xfId="2505" xr:uid="{F77591A1-E6ED-4B69-AEF6-56B1998ED32E}"/>
    <cellStyle name="40% - Accent4 18 2" xfId="2506" xr:uid="{A1581693-C1AB-42D3-9B98-766DBAED0806}"/>
    <cellStyle name="40% - Accent4 18 2 2" xfId="2507" xr:uid="{CB7808A3-4C66-48DA-B6D5-6194CBF2DF53}"/>
    <cellStyle name="40% - Accent4 18 2 3" xfId="2508" xr:uid="{D14A4350-E233-4441-BFBD-50519285E03D}"/>
    <cellStyle name="40% - Accent4 18 3" xfId="2509" xr:uid="{EDE53597-389E-4152-B7FB-93B735830B11}"/>
    <cellStyle name="40% - Accent4 18 4" xfId="2510" xr:uid="{8965F63E-BD36-413D-B6B7-3A579EE3F3A1}"/>
    <cellStyle name="40% - Accent4 19" xfId="2511" xr:uid="{E53ECCC8-7FC7-44E9-8CD0-562290F23590}"/>
    <cellStyle name="40% - Accent4 19 2" xfId="2512" xr:uid="{BC577090-9A9D-4C6E-800D-46741C5AA2F2}"/>
    <cellStyle name="40% - Accent4 19 2 2" xfId="2513" xr:uid="{A4CDC77E-5084-430A-B8D5-251848DFC6CE}"/>
    <cellStyle name="40% - Accent4 19 2 3" xfId="2514" xr:uid="{7D08DF22-A6C0-4262-BE8D-F995B0F2FFA9}"/>
    <cellStyle name="40% - Accent4 19 3" xfId="2515" xr:uid="{22D5ADD2-AEAD-4528-897B-32353E512867}"/>
    <cellStyle name="40% - Accent4 19 4" xfId="2516" xr:uid="{AB4DB96E-D936-4257-9902-47A5AE9DAD72}"/>
    <cellStyle name="40% - Accent4 2" xfId="2517" xr:uid="{DF423C35-99F2-41A0-850A-E1F9FA6BD004}"/>
    <cellStyle name="40% - Accent4 2 2" xfId="2518" xr:uid="{5CE18889-C15D-40A7-B02F-CEC7C2D01133}"/>
    <cellStyle name="40% - Accent4 2 2 2" xfId="2519" xr:uid="{9CDF01E1-2623-4766-AF3B-27AB798E9E25}"/>
    <cellStyle name="40% - Accent4 2 2 2 2" xfId="2520" xr:uid="{EC0E3AD9-35EA-42D4-951F-8102C043CB1C}"/>
    <cellStyle name="40% - Accent4 2 2 2 3" xfId="2521" xr:uid="{954B419D-CB67-4B3A-9F31-6B834CADE705}"/>
    <cellStyle name="40% - Accent4 2 2 3" xfId="2522" xr:uid="{09ADC5A5-F1D3-4A58-86FC-B3197D07ED19}"/>
    <cellStyle name="40% - Accent4 2 2 4" xfId="2523" xr:uid="{C4D83138-BA73-498B-A474-E5A3E8210418}"/>
    <cellStyle name="40% - Accent4 2 3" xfId="2524" xr:uid="{BC5D5E24-6F36-4B06-9D72-F432B47278F3}"/>
    <cellStyle name="40% - Accent4 2 3 2" xfId="2525" xr:uid="{4B5BFEC7-19E6-45E2-9CEB-A13AE62B9A02}"/>
    <cellStyle name="40% - Accent4 2 3 3" xfId="2526" xr:uid="{16C9A604-F3D6-481D-B7AD-52817D806F31}"/>
    <cellStyle name="40% - Accent4 2 4" xfId="2527" xr:uid="{9375EACD-3CA7-4E7E-BA85-4723CD51E4BE}"/>
    <cellStyle name="40% - Accent4 2 4 2" xfId="2528" xr:uid="{A3DD48EA-7F45-4404-B214-69003B66C66A}"/>
    <cellStyle name="40% - Accent4 2 4 3" xfId="2529" xr:uid="{9C553CF4-4AC1-4FAE-AC7B-5D5259A2EB54}"/>
    <cellStyle name="40% - Accent4 2 5" xfId="2530" xr:uid="{F15DD5D7-3E47-4A7F-B34D-BE41C0BA4025}"/>
    <cellStyle name="40% - Accent4 2 6" xfId="2531" xr:uid="{763B56F5-35B9-4B07-A6FD-26079C3CE3B9}"/>
    <cellStyle name="40% - Accent4 2 7" xfId="2532" xr:uid="{81070DA6-7918-4DE9-A5C3-D833D4629233}"/>
    <cellStyle name="40% - Accent4 20" xfId="2533" xr:uid="{45F4108A-019D-46EA-BFE5-5EA2691040FD}"/>
    <cellStyle name="40% - Accent4 20 2" xfId="2534" xr:uid="{48907501-CC36-490F-A2D5-AD0B677E7EDC}"/>
    <cellStyle name="40% - Accent4 20 2 2" xfId="2535" xr:uid="{800FC8C4-ADEC-474D-9A10-8771ACAC42B1}"/>
    <cellStyle name="40% - Accent4 20 2 3" xfId="2536" xr:uid="{C98B3D26-DA9F-48A9-9B09-481A136F12CD}"/>
    <cellStyle name="40% - Accent4 20 3" xfId="2537" xr:uid="{56BB32CA-21D7-4B7B-9D46-11DBD378D555}"/>
    <cellStyle name="40% - Accent4 20 4" xfId="2538" xr:uid="{30A142BA-1F3B-44FF-9744-B406404594DF}"/>
    <cellStyle name="40% - Accent4 21" xfId="2539" xr:uid="{4224CFFD-8274-4204-8E52-0401FFA9B3C7}"/>
    <cellStyle name="40% - Accent4 21 2" xfId="2540" xr:uid="{DABE8059-4BF5-4C5D-AEB2-38219830DEDA}"/>
    <cellStyle name="40% - Accent4 21 2 2" xfId="2541" xr:uid="{BED91806-1F81-4A34-A92A-395CBB329065}"/>
    <cellStyle name="40% - Accent4 21 2 3" xfId="2542" xr:uid="{78DB5EBA-C498-42E6-A62D-055F1F351134}"/>
    <cellStyle name="40% - Accent4 21 3" xfId="2543" xr:uid="{ECEFC6F2-B11F-4E63-8F70-8D30407BADE8}"/>
    <cellStyle name="40% - Accent4 21 4" xfId="2544" xr:uid="{6AA52410-322E-4458-978B-406543055FCB}"/>
    <cellStyle name="40% - Accent4 22" xfId="2545" xr:uid="{274745D2-08A2-44A4-AD7A-3797AC400ED7}"/>
    <cellStyle name="40% - Accent4 22 2" xfId="2546" xr:uid="{BD0BB9F3-31D1-4459-B9BB-283EF7ECAECE}"/>
    <cellStyle name="40% - Accent4 22 2 2" xfId="2547" xr:uid="{AE181359-8E77-40A0-8B2A-C3D7A111D12D}"/>
    <cellStyle name="40% - Accent4 22 2 3" xfId="2548" xr:uid="{B8C55B64-2C9C-4C3D-92C5-D209B9CD1F1B}"/>
    <cellStyle name="40% - Accent4 22 3" xfId="2549" xr:uid="{60A6B7E6-E0FD-4DAC-AF0A-57715D599FB4}"/>
    <cellStyle name="40% - Accent4 22 4" xfId="2550" xr:uid="{9434C413-BA49-400D-B1ED-2B200691570D}"/>
    <cellStyle name="40% - Accent4 23" xfId="2551" xr:uid="{ED7F2071-46D6-4FB0-9486-BEAF9FC0B745}"/>
    <cellStyle name="40% - Accent4 23 2" xfId="2552" xr:uid="{B0AD946A-2FF1-4FC7-9948-71252B753EBA}"/>
    <cellStyle name="40% - Accent4 23 2 2" xfId="2553" xr:uid="{460973AE-5B4B-44C7-9A60-AA360FF8990D}"/>
    <cellStyle name="40% - Accent4 23 2 3" xfId="2554" xr:uid="{DABC4951-1075-4738-AA61-C0B6886D52A2}"/>
    <cellStyle name="40% - Accent4 23 3" xfId="2555" xr:uid="{BB62B384-F147-4AA0-99DE-E661BD1D719B}"/>
    <cellStyle name="40% - Accent4 23 4" xfId="2556" xr:uid="{705B14DB-5AE1-401D-A54B-C66AC367DDFE}"/>
    <cellStyle name="40% - Accent4 24" xfId="2557" xr:uid="{D3AE7057-49FC-4BB6-95AF-06708C5C8087}"/>
    <cellStyle name="40% - Accent4 24 2" xfId="2558" xr:uid="{58379D83-B758-446C-A23C-8281E1FF24C3}"/>
    <cellStyle name="40% - Accent4 24 2 2" xfId="2559" xr:uid="{06059504-772A-4E4D-A79D-2DC4483020F0}"/>
    <cellStyle name="40% - Accent4 24 2 3" xfId="2560" xr:uid="{1042B75C-937A-4186-8D10-91945CD26755}"/>
    <cellStyle name="40% - Accent4 24 3" xfId="2561" xr:uid="{ADB574A6-C024-46D3-ADD7-8D5D6C02A59C}"/>
    <cellStyle name="40% - Accent4 24 4" xfId="2562" xr:uid="{B8A376C1-D74D-4784-A0FD-026551BDA138}"/>
    <cellStyle name="40% - Accent4 25" xfId="2563" xr:uid="{168D088C-993C-4046-8E27-67937FA39F9B}"/>
    <cellStyle name="40% - Accent4 25 2" xfId="2564" xr:uid="{DD4A862F-5475-4E78-9D6B-DF2FBEFA341E}"/>
    <cellStyle name="40% - Accent4 25 2 2" xfId="2565" xr:uid="{8F1FC433-2746-4788-B02E-57B7EC0C794B}"/>
    <cellStyle name="40% - Accent4 25 2 3" xfId="2566" xr:uid="{6AF7D741-9AF0-42BD-B0E7-29A7026EFC07}"/>
    <cellStyle name="40% - Accent4 25 3" xfId="2567" xr:uid="{B2445299-5757-4FD4-8E91-904432A8A3A4}"/>
    <cellStyle name="40% - Accent4 25 4" xfId="2568" xr:uid="{CDB06EFD-8E9E-4F32-8CD8-76241288964A}"/>
    <cellStyle name="40% - Accent4 26" xfId="2569" xr:uid="{9968CBCD-6ACD-4F6B-A94F-B955D7B4832A}"/>
    <cellStyle name="40% - Accent4 26 2" xfId="2570" xr:uid="{452520ED-55D3-48AD-AB45-83B4EF889020}"/>
    <cellStyle name="40% - Accent4 26 2 2" xfId="2571" xr:uid="{1922B250-4D42-4562-B309-838B99B3AB74}"/>
    <cellStyle name="40% - Accent4 26 2 3" xfId="2572" xr:uid="{45D99E17-41D6-4938-B14D-D6974566BB29}"/>
    <cellStyle name="40% - Accent4 26 3" xfId="2573" xr:uid="{F96EE0A0-FB7E-478B-AD6B-77787094DBF2}"/>
    <cellStyle name="40% - Accent4 26 4" xfId="2574" xr:uid="{D6AD0C1A-0160-406E-B5AE-AD60DF2B3F36}"/>
    <cellStyle name="40% - Accent4 27" xfId="2575" xr:uid="{4CD8B542-DD60-4327-8E67-7E77DFB44D62}"/>
    <cellStyle name="40% - Accent4 27 2" xfId="2576" xr:uid="{423D67C3-D8B9-4264-B523-962C9D797587}"/>
    <cellStyle name="40% - Accent4 27 2 2" xfId="2577" xr:uid="{C5BB2066-224F-4E31-A29F-47364AACC8AC}"/>
    <cellStyle name="40% - Accent4 27 2 3" xfId="2578" xr:uid="{96440FDB-955E-4FF3-B49D-D190C58B29F9}"/>
    <cellStyle name="40% - Accent4 27 3" xfId="2579" xr:uid="{BA65E308-A939-4F69-873C-86A54C14A1CB}"/>
    <cellStyle name="40% - Accent4 27 4" xfId="2580" xr:uid="{9A3E8C62-04F6-4B4E-9A46-673DE7DAB1E4}"/>
    <cellStyle name="40% - Accent4 28" xfId="2581" xr:uid="{400B83A7-BF59-4820-81CE-8FBA685A9CB4}"/>
    <cellStyle name="40% - Accent4 28 2" xfId="2582" xr:uid="{CED0552D-AEEC-411A-A072-7B3763E45CD7}"/>
    <cellStyle name="40% - Accent4 28 2 2" xfId="2583" xr:uid="{1E2041CC-D999-488B-9256-75A35301F0A8}"/>
    <cellStyle name="40% - Accent4 28 2 3" xfId="2584" xr:uid="{813068FA-04BD-4E30-BD3E-0B1F87C7CBA0}"/>
    <cellStyle name="40% - Accent4 28 3" xfId="2585" xr:uid="{3D018B45-7529-4895-B0B5-3FC604E8791E}"/>
    <cellStyle name="40% - Accent4 28 4" xfId="2586" xr:uid="{C23ABBED-AFBF-4374-8305-06F33F4C7836}"/>
    <cellStyle name="40% - Accent4 29" xfId="2587" xr:uid="{CFFCCDD5-608C-4585-BE9E-A2269AC371F0}"/>
    <cellStyle name="40% - Accent4 29 2" xfId="2588" xr:uid="{37DDED31-9C73-4060-86CA-E85D3A4A31FB}"/>
    <cellStyle name="40% - Accent4 29 2 2" xfId="2589" xr:uid="{4C397656-4161-4C44-B85E-60B94BFE0B85}"/>
    <cellStyle name="40% - Accent4 29 2 3" xfId="2590" xr:uid="{BC120176-9F9C-4F60-9D86-1A3807ED06E0}"/>
    <cellStyle name="40% - Accent4 29 3" xfId="2591" xr:uid="{D37AF61F-60A9-4D00-B196-F34CF95E184E}"/>
    <cellStyle name="40% - Accent4 29 4" xfId="2592" xr:uid="{DDDB7006-B6DC-43D2-8D43-A53065063FF6}"/>
    <cellStyle name="40% - Accent4 3" xfId="2593" xr:uid="{73C2A8A2-22DF-4DE0-9DF6-58129B20D3D4}"/>
    <cellStyle name="40% - Accent4 3 2" xfId="2594" xr:uid="{9037E83A-C607-40A9-80D6-BC21B8E00F1E}"/>
    <cellStyle name="40% - Accent4 3 2 2" xfId="2595" xr:uid="{4C015ED0-0F8B-462F-80C9-8010620FAFA0}"/>
    <cellStyle name="40% - Accent4 3 2 2 2" xfId="2596" xr:uid="{2A53E878-75F0-4F66-924C-F16021C8D9B2}"/>
    <cellStyle name="40% - Accent4 3 2 2 3" xfId="2597" xr:uid="{EE0029D2-1AB6-4C5F-A10F-DB47B8538922}"/>
    <cellStyle name="40% - Accent4 3 2 3" xfId="2598" xr:uid="{57CC73BB-8F07-4C77-9B14-78842C23674A}"/>
    <cellStyle name="40% - Accent4 3 2 4" xfId="2599" xr:uid="{DC23837F-41CD-4AD9-AECF-A1C8ED53FD5D}"/>
    <cellStyle name="40% - Accent4 3 3" xfId="2600" xr:uid="{F8AA217B-85B2-4290-BBB1-97C6E21D004F}"/>
    <cellStyle name="40% - Accent4 3 3 2" xfId="2601" xr:uid="{39D94926-DEFA-414F-8C06-2D15D1244EBD}"/>
    <cellStyle name="40% - Accent4 3 3 3" xfId="2602" xr:uid="{D1D87553-F0DC-48F9-89D2-282618BB908C}"/>
    <cellStyle name="40% - Accent4 3 4" xfId="2603" xr:uid="{90115A70-1F3A-40E4-8E31-EEC6FA9F6842}"/>
    <cellStyle name="40% - Accent4 3 4 2" xfId="2604" xr:uid="{273C687F-133A-48ED-A02F-FD9DEBCC6A53}"/>
    <cellStyle name="40% - Accent4 3 4 3" xfId="2605" xr:uid="{312D1553-2580-4C21-86C9-46F9FB23186F}"/>
    <cellStyle name="40% - Accent4 3 5" xfId="2606" xr:uid="{D183BF57-BB59-47DE-896D-56BC37E88026}"/>
    <cellStyle name="40% - Accent4 3 6" xfId="2607" xr:uid="{D5047526-17E0-4B50-AA8A-DBDF7CBD0F64}"/>
    <cellStyle name="40% - Accent4 3 7" xfId="2608" xr:uid="{F02D2BC7-8628-4523-967F-AFE086DC26C8}"/>
    <cellStyle name="40% - Accent4 30" xfId="2609" xr:uid="{720B1CBE-1E22-41CE-9FA3-B3D72E1A4552}"/>
    <cellStyle name="40% - Accent4 30 2" xfId="2610" xr:uid="{6819AF12-7537-4EE9-AD95-1CD87EB58E48}"/>
    <cellStyle name="40% - Accent4 30 2 2" xfId="2611" xr:uid="{86DC5763-425A-4261-BFC1-5B71248699B6}"/>
    <cellStyle name="40% - Accent4 30 2 3" xfId="2612" xr:uid="{EE1A1241-6F32-4F7B-9D49-30F201DD5360}"/>
    <cellStyle name="40% - Accent4 30 3" xfId="2613" xr:uid="{710523CF-151A-448F-B653-CF0F2A18BA11}"/>
    <cellStyle name="40% - Accent4 30 4" xfId="2614" xr:uid="{A6393079-0056-488B-BF8A-14294A0872DB}"/>
    <cellStyle name="40% - Accent4 31" xfId="2615" xr:uid="{F0CFDFEE-87F7-4B5C-BD36-7128B4F1E3DD}"/>
    <cellStyle name="40% - Accent4 31 2" xfId="2616" xr:uid="{A54761CE-5A19-4534-92E9-79072500464A}"/>
    <cellStyle name="40% - Accent4 31 3" xfId="2617" xr:uid="{5826EC5D-AD35-452B-B846-9CC885579C97}"/>
    <cellStyle name="40% - Accent4 32" xfId="2618" xr:uid="{F8F36B10-C609-474F-8525-7F32641B339F}"/>
    <cellStyle name="40% - Accent4 32 2" xfId="2619" xr:uid="{15A87562-D9A2-454F-8B2D-C44E6F29372C}"/>
    <cellStyle name="40% - Accent4 32 3" xfId="2620" xr:uid="{39CEDAC1-27F3-4A0C-AE0E-2D9B27B8EAE3}"/>
    <cellStyle name="40% - Accent4 33" xfId="2621" xr:uid="{CB9ACCC0-4619-45E7-BC40-BFB3EB6562A0}"/>
    <cellStyle name="40% - Accent4 33 2" xfId="2622" xr:uid="{EA436F76-5822-4230-A22D-8974D72D9878}"/>
    <cellStyle name="40% - Accent4 33 3" xfId="2623" xr:uid="{B6BE109B-81E3-483A-B4FE-DB4612EF246B}"/>
    <cellStyle name="40% - Accent4 34" xfId="2624" xr:uid="{C879B0D6-322D-4251-8A87-91287EC71C93}"/>
    <cellStyle name="40% - Accent4 34 2" xfId="2625" xr:uid="{E9AA6729-756A-4494-90F8-EE4177B8B714}"/>
    <cellStyle name="40% - Accent4 34 3" xfId="2626" xr:uid="{F81EDCAF-019C-4D00-8048-0914626555A5}"/>
    <cellStyle name="40% - Accent4 35" xfId="2627" xr:uid="{AC5C0AB8-FBA0-4C98-A202-1BE18D81293D}"/>
    <cellStyle name="40% - Accent4 35 2" xfId="2628" xr:uid="{56C5F52B-072C-4F3A-AAD3-9FA98B9A5F16}"/>
    <cellStyle name="40% - Accent4 35 3" xfId="2629" xr:uid="{A13E56B9-1464-48AF-AF46-768D02E56F87}"/>
    <cellStyle name="40% - Accent4 36" xfId="2630" xr:uid="{351214C4-C476-44DD-AFDD-2AF1E9F54078}"/>
    <cellStyle name="40% - Accent4 36 2" xfId="2631" xr:uid="{1E46805C-C82C-4272-B4C5-EF23563A5311}"/>
    <cellStyle name="40% - Accent4 36 3" xfId="2632" xr:uid="{829CA1B2-DF7B-4926-86A6-C449EE8E5EBE}"/>
    <cellStyle name="40% - Accent4 37" xfId="2633" xr:uid="{92C4E61E-30BC-424C-9E63-3FA3176C7330}"/>
    <cellStyle name="40% - Accent4 37 2" xfId="2634" xr:uid="{EF567502-3AF3-4B9E-ACA9-0BB65622229C}"/>
    <cellStyle name="40% - Accent4 37 3" xfId="2635" xr:uid="{376D5EC2-D996-4ECD-8376-DD31DD1749B9}"/>
    <cellStyle name="40% - Accent4 38" xfId="2636" xr:uid="{5C37B80A-6423-430B-B28C-9BD518EDFEA2}"/>
    <cellStyle name="40% - Accent4 38 2" xfId="2637" xr:uid="{C180F238-4986-4E96-80ED-C2C4C422DA09}"/>
    <cellStyle name="40% - Accent4 38 3" xfId="2638" xr:uid="{C58F21D7-6D00-4AB6-A7FB-4957E774F2E3}"/>
    <cellStyle name="40% - Accent4 39" xfId="2639" xr:uid="{747F844D-9B97-4DEA-93F5-6243FB669FFD}"/>
    <cellStyle name="40% - Accent4 39 2" xfId="2640" xr:uid="{12AC0D6B-833E-4C09-A906-235061D0E70A}"/>
    <cellStyle name="40% - Accent4 39 3" xfId="2641" xr:uid="{980AA6DA-D00E-4A18-97C0-F37775D593D1}"/>
    <cellStyle name="40% - Accent4 4" xfId="2642" xr:uid="{CFF3E41B-A171-4660-A171-9E168D4FF12D}"/>
    <cellStyle name="40% - Accent4 4 2" xfId="2643" xr:uid="{85CE88CC-D1E8-4583-B2B7-B820D820D7C1}"/>
    <cellStyle name="40% - Accent4 4 2 2" xfId="2644" xr:uid="{CD28F4C9-6EB5-45B8-8D8C-1EE7F600FDAB}"/>
    <cellStyle name="40% - Accent4 4 2 2 2" xfId="2645" xr:uid="{C164B0DA-30AA-4FA5-874A-0CE9E8957521}"/>
    <cellStyle name="40% - Accent4 4 2 2 3" xfId="2646" xr:uid="{A9A864C3-E6F2-404D-A2F6-DFF36C4AD3FE}"/>
    <cellStyle name="40% - Accent4 4 2 3" xfId="2647" xr:uid="{C7019C65-4F79-4AE2-BF0B-7C989A21664C}"/>
    <cellStyle name="40% - Accent4 4 2 4" xfId="2648" xr:uid="{C5C35BFA-CF7D-4BDE-8583-FCEC1F2D0075}"/>
    <cellStyle name="40% - Accent4 4 3" xfId="2649" xr:uid="{C8F281D0-AA24-42A8-9705-2A3BE350580B}"/>
    <cellStyle name="40% - Accent4 4 3 2" xfId="2650" xr:uid="{F32F1581-9B87-4860-BEB2-F6CFEBABFA7B}"/>
    <cellStyle name="40% - Accent4 4 3 3" xfId="2651" xr:uid="{7A35A676-DF22-4A4C-830F-99434C4E9B03}"/>
    <cellStyle name="40% - Accent4 4 4" xfId="2652" xr:uid="{E2C74F67-58CD-41DD-9707-684443BB0F37}"/>
    <cellStyle name="40% - Accent4 4 4 2" xfId="2653" xr:uid="{8606E6F7-D50D-40FE-B218-88344892C372}"/>
    <cellStyle name="40% - Accent4 4 4 3" xfId="2654" xr:uid="{77A4D369-C2D4-48DE-964E-4105069C7445}"/>
    <cellStyle name="40% - Accent4 4 5" xfId="2655" xr:uid="{7697917B-F965-4AE9-865C-3020BBF97162}"/>
    <cellStyle name="40% - Accent4 4 6" xfId="2656" xr:uid="{A71D919D-16D1-47D3-999C-7304193B6EC8}"/>
    <cellStyle name="40% - Accent4 4 7" xfId="2657" xr:uid="{C4B9775C-6496-4AE5-A355-536544F31264}"/>
    <cellStyle name="40% - Accent4 40" xfId="2658" xr:uid="{ECE6D841-EA47-4A66-923E-7430891A9EAE}"/>
    <cellStyle name="40% - Accent4 41" xfId="2659" xr:uid="{94F52E1D-99BA-4A1E-9D0C-84CF8ED88C21}"/>
    <cellStyle name="40% - Accent4 42" xfId="2660" xr:uid="{55CEA22E-4109-4520-9829-51F2B3A86B65}"/>
    <cellStyle name="40% - Accent4 43" xfId="2661" xr:uid="{9B38CBFF-495A-4FA7-80AB-6498831725D6}"/>
    <cellStyle name="40% - Accent4 5" xfId="2662" xr:uid="{C29C4672-C0A8-43E4-826F-2F31D13495EB}"/>
    <cellStyle name="40% - Accent4 5 2" xfId="2663" xr:uid="{3887AE1B-B5CA-4B98-BA79-8E509F3C5206}"/>
    <cellStyle name="40% - Accent4 5 2 2" xfId="2664" xr:uid="{976EFA2A-E1FB-4B7F-A83E-CB06830D1842}"/>
    <cellStyle name="40% - Accent4 5 2 2 2" xfId="2665" xr:uid="{D324D532-5100-4D48-95C5-924B7491113D}"/>
    <cellStyle name="40% - Accent4 5 2 2 3" xfId="2666" xr:uid="{E46A704C-E50F-4ECF-98BF-D72F90708162}"/>
    <cellStyle name="40% - Accent4 5 2 3" xfId="2667" xr:uid="{3A87F5D7-2965-4CD5-8AEC-F8F6987EBBE6}"/>
    <cellStyle name="40% - Accent4 5 2 4" xfId="2668" xr:uid="{9F607463-3DBF-4546-854E-BD56344B7FB8}"/>
    <cellStyle name="40% - Accent4 5 3" xfId="2669" xr:uid="{BBC271C9-B561-48CD-8916-E083F6FF42D1}"/>
    <cellStyle name="40% - Accent4 5 3 2" xfId="2670" xr:uid="{56FD17EE-85F6-4F6D-92EC-840AEA26BB09}"/>
    <cellStyle name="40% - Accent4 5 3 3" xfId="2671" xr:uid="{09F315BC-3BD5-473D-AA0F-E3767E6F1A06}"/>
    <cellStyle name="40% - Accent4 5 4" xfId="2672" xr:uid="{76C08EB9-1ADA-4940-BB93-9BCDDEFAC03F}"/>
    <cellStyle name="40% - Accent4 5 5" xfId="2673" xr:uid="{1F0460C5-D1CA-4CC6-A231-2A4050F80409}"/>
    <cellStyle name="40% - Accent4 6" xfId="2674" xr:uid="{72263653-8881-42EA-A877-3BCAB9C100CE}"/>
    <cellStyle name="40% - Accent4 6 2" xfId="2675" xr:uid="{5072984A-F14D-45CC-95CD-10224A40493A}"/>
    <cellStyle name="40% - Accent4 6 2 2" xfId="2676" xr:uid="{8729B12E-E691-4478-BDEB-05CFA5581893}"/>
    <cellStyle name="40% - Accent4 6 2 2 2" xfId="2677" xr:uid="{4E991E41-96FD-45E1-BCAB-F1557BFFBDFB}"/>
    <cellStyle name="40% - Accent4 6 2 2 3" xfId="2678" xr:uid="{6FDE424C-EB0E-4151-99A5-A49BD24EE855}"/>
    <cellStyle name="40% - Accent4 6 2 3" xfId="2679" xr:uid="{46016726-62A2-4903-9158-2393BA7D66A2}"/>
    <cellStyle name="40% - Accent4 6 2 4" xfId="2680" xr:uid="{41770D1B-2426-4D0E-A743-DDB109D3E205}"/>
    <cellStyle name="40% - Accent4 6 3" xfId="2681" xr:uid="{6935DBD3-09F5-4A9B-904A-23702BA98B39}"/>
    <cellStyle name="40% - Accent4 6 3 2" xfId="2682" xr:uid="{D2F82CA6-0CB7-44D2-AED9-C8DDE382D25E}"/>
    <cellStyle name="40% - Accent4 6 3 3" xfId="2683" xr:uid="{F1374A69-3869-4383-90B8-0786069D8873}"/>
    <cellStyle name="40% - Accent4 6 4" xfId="2684" xr:uid="{0943891F-330D-43A5-AA84-12282EE33AA3}"/>
    <cellStyle name="40% - Accent4 6 5" xfId="2685" xr:uid="{52785D40-BF1D-424C-94DE-148C5B098448}"/>
    <cellStyle name="40% - Accent4 7" xfId="2686" xr:uid="{842FCFC1-3E3C-4613-AA7B-E82F177CEEB6}"/>
    <cellStyle name="40% - Accent4 7 2" xfId="2687" xr:uid="{D371C69A-D82B-4D17-97F1-F211F0DE0E02}"/>
    <cellStyle name="40% - Accent4 7 2 2" xfId="2688" xr:uid="{456DD743-E77B-4131-8852-E02C76CEA13F}"/>
    <cellStyle name="40% - Accent4 7 2 2 2" xfId="2689" xr:uid="{6D546422-4619-4671-A7D0-ED8A25B76856}"/>
    <cellStyle name="40% - Accent4 7 2 2 3" xfId="2690" xr:uid="{B9D1AA1C-4D32-4CC0-AF6B-67782FAEDAB5}"/>
    <cellStyle name="40% - Accent4 7 2 3" xfId="2691" xr:uid="{4EC89BDE-9A70-4C10-A806-E1380BFB1A43}"/>
    <cellStyle name="40% - Accent4 7 2 4" xfId="2692" xr:uid="{B75E3245-AAF8-4072-B364-5DDF350C321E}"/>
    <cellStyle name="40% - Accent4 7 3" xfId="2693" xr:uid="{19C1FB79-1AA5-49C9-BEF1-3C7C56ECD5AA}"/>
    <cellStyle name="40% - Accent4 7 3 2" xfId="2694" xr:uid="{2B6C8316-D163-4955-9CAC-3A8813251A72}"/>
    <cellStyle name="40% - Accent4 7 3 3" xfId="2695" xr:uid="{653136A5-56C6-4DE0-A36E-39C6A6EE1DDC}"/>
    <cellStyle name="40% - Accent4 7 4" xfId="2696" xr:uid="{A9F55B00-F7B0-41E6-9487-B1DD5E5F3DAF}"/>
    <cellStyle name="40% - Accent4 7 5" xfId="2697" xr:uid="{D0E9DB23-9FCE-4E69-8FDC-9C3FD4A572F6}"/>
    <cellStyle name="40% - Accent4 8" xfId="2698" xr:uid="{E190E9C6-7075-4ECB-AC3F-1C488256B857}"/>
    <cellStyle name="40% - Accent4 8 2" xfId="2699" xr:uid="{B899696C-E454-4343-B4BA-645DC5373881}"/>
    <cellStyle name="40% - Accent4 8 2 2" xfId="2700" xr:uid="{80D4DCB0-160D-4464-B03E-1C5BBDDB0697}"/>
    <cellStyle name="40% - Accent4 8 2 3" xfId="2701" xr:uid="{8EA53D30-9164-462A-94EA-6BDDC957982A}"/>
    <cellStyle name="40% - Accent4 8 3" xfId="2702" xr:uid="{84251656-8671-4323-A5C8-64859987A7C7}"/>
    <cellStyle name="40% - Accent4 8 3 2" xfId="2703" xr:uid="{3F4213B6-C087-4670-AFF3-A647AB7FBB0C}"/>
    <cellStyle name="40% - Accent4 8 3 3" xfId="2704" xr:uid="{0F45D0E9-174A-425B-9AF4-F5E0B74FF4CC}"/>
    <cellStyle name="40% - Accent4 8 4" xfId="2705" xr:uid="{A2568A03-5014-4D58-AC7B-02B0F68D49F6}"/>
    <cellStyle name="40% - Accent4 8 5" xfId="2706" xr:uid="{AAE24E24-4C42-4A68-A00A-2CD1E924CCA3}"/>
    <cellStyle name="40% - Accent4 9" xfId="2707" xr:uid="{B707E739-DB77-4C81-B839-BD3EF86F85E8}"/>
    <cellStyle name="40% - Accent4 9 2" xfId="2708" xr:uid="{01BA38CD-964E-4CB1-8DF7-BA78B58EBC96}"/>
    <cellStyle name="40% - Accent4 9 2 2" xfId="2709" xr:uid="{16E62761-16B3-4F12-A9DE-8A10F6304092}"/>
    <cellStyle name="40% - Accent4 9 2 3" xfId="2710" xr:uid="{07837E0E-18A6-476A-806C-D7C2D71762F4}"/>
    <cellStyle name="40% - Accent4 9 3" xfId="2711" xr:uid="{C098EF9D-49CC-43AB-8364-1ACE63F711BB}"/>
    <cellStyle name="40% - Accent4 9 3 2" xfId="2712" xr:uid="{542B12CE-3C2E-4FAC-A5A3-85DE0E6B525E}"/>
    <cellStyle name="40% - Accent4 9 3 3" xfId="2713" xr:uid="{91992E28-8F2F-44D7-8E2F-BCA88C3BDEDE}"/>
    <cellStyle name="40% - Accent4 9 4" xfId="2714" xr:uid="{309CF2ED-80BA-4800-A6FF-62F635BC529D}"/>
    <cellStyle name="40% - Accent4 9 5" xfId="2715" xr:uid="{F3AA981C-06C7-4290-99AA-D781450030FD}"/>
    <cellStyle name="40% - Accent5 10" xfId="2716" xr:uid="{07C60D60-ABE3-46E4-A603-6D8EC461DC87}"/>
    <cellStyle name="40% - Accent5 10 2" xfId="2717" xr:uid="{372CE41D-5286-4EF2-B3EC-DAAA21AF5A3C}"/>
    <cellStyle name="40% - Accent5 10 2 2" xfId="2718" xr:uid="{EE966932-D2F9-4100-A059-80A5C0DA21C3}"/>
    <cellStyle name="40% - Accent5 10 2 3" xfId="2719" xr:uid="{91DA05D3-ACC7-4BFB-B3D7-9D23EA3EB816}"/>
    <cellStyle name="40% - Accent5 10 3" xfId="2720" xr:uid="{C987B904-80A0-4ACF-8D3F-99F0D3BF26B0}"/>
    <cellStyle name="40% - Accent5 10 3 2" xfId="2721" xr:uid="{9516D890-4643-4F9E-A47A-6704B2E85F5D}"/>
    <cellStyle name="40% - Accent5 10 3 3" xfId="2722" xr:uid="{AB584486-F1B6-42C1-839D-13A3112955D9}"/>
    <cellStyle name="40% - Accent5 10 4" xfId="2723" xr:uid="{2368AC15-099C-420E-9108-6CB5F05B6474}"/>
    <cellStyle name="40% - Accent5 10 5" xfId="2724" xr:uid="{B231C582-FEFE-4FCF-81A7-9BDD4EBC76EA}"/>
    <cellStyle name="40% - Accent5 11" xfId="2725" xr:uid="{8AFCF70F-71E6-4788-B356-B2D5EF0896B9}"/>
    <cellStyle name="40% - Accent5 11 2" xfId="2726" xr:uid="{2D48D605-D945-4463-868F-CC4583CD2106}"/>
    <cellStyle name="40% - Accent5 11 2 2" xfId="2727" xr:uid="{30F34A00-3B60-4D0D-A33D-52DC22ED4AE3}"/>
    <cellStyle name="40% - Accent5 11 2 3" xfId="2728" xr:uid="{FFB838EB-2BAF-469E-9E6F-2AD875F9D333}"/>
    <cellStyle name="40% - Accent5 11 3" xfId="2729" xr:uid="{CB9F72C6-FDD5-49B4-BF76-CB3429D6112A}"/>
    <cellStyle name="40% - Accent5 11 3 2" xfId="2730" xr:uid="{7396206F-1A93-4471-A7C8-948B60DA1BFE}"/>
    <cellStyle name="40% - Accent5 11 3 3" xfId="2731" xr:uid="{B64069B6-9E78-4440-9D0A-804058AA68E8}"/>
    <cellStyle name="40% - Accent5 11 4" xfId="2732" xr:uid="{580450AD-8498-4B86-897C-FAB0D8F26450}"/>
    <cellStyle name="40% - Accent5 11 5" xfId="2733" xr:uid="{7A2302BD-9AC5-4587-B8B3-D8A2CA5CE312}"/>
    <cellStyle name="40% - Accent5 12" xfId="2734" xr:uid="{1A120463-E1CC-44C0-9FC4-C2C7830FA10C}"/>
    <cellStyle name="40% - Accent5 12 2" xfId="2735" xr:uid="{19277EF2-F0B2-4629-9706-961A2274A264}"/>
    <cellStyle name="40% - Accent5 12 2 2" xfId="2736" xr:uid="{9CF0B0F9-3871-446B-8494-3877FE8CF94A}"/>
    <cellStyle name="40% - Accent5 12 2 3" xfId="2737" xr:uid="{0BCC3333-DC6A-4C99-8A85-DE535C872F18}"/>
    <cellStyle name="40% - Accent5 12 3" xfId="2738" xr:uid="{D3C931BA-20F6-493D-80DA-5747A7D34B02}"/>
    <cellStyle name="40% - Accent5 12 3 2" xfId="2739" xr:uid="{5D224A42-23E8-4F2B-B7AC-A6C2EEF9E3B5}"/>
    <cellStyle name="40% - Accent5 12 3 3" xfId="2740" xr:uid="{1B3CB718-0F9F-475F-9D73-F515E5BF7888}"/>
    <cellStyle name="40% - Accent5 12 4" xfId="2741" xr:uid="{3D7EEB35-E9DA-48EB-AE54-1FCBF344701E}"/>
    <cellStyle name="40% - Accent5 12 5" xfId="2742" xr:uid="{E2C64A17-B360-4527-8711-3DC5E849CFD6}"/>
    <cellStyle name="40% - Accent5 13" xfId="2743" xr:uid="{97E296D2-E68E-427A-942A-D9702D81C43E}"/>
    <cellStyle name="40% - Accent5 13 2" xfId="2744" xr:uid="{C81C3073-2731-4A5A-A2C3-C0E998CF3811}"/>
    <cellStyle name="40% - Accent5 13 2 2" xfId="2745" xr:uid="{B91F3757-7507-4487-9F6C-C7DC25B995E8}"/>
    <cellStyle name="40% - Accent5 13 2 3" xfId="2746" xr:uid="{E83CA44D-8413-4EC5-9ACD-8F86BD1BBF9D}"/>
    <cellStyle name="40% - Accent5 13 3" xfId="2747" xr:uid="{19AA409B-DD8B-4485-83DF-1954C391269A}"/>
    <cellStyle name="40% - Accent5 13 4" xfId="2748" xr:uid="{0A989796-10B7-46DE-B794-8DA61FFF0D5C}"/>
    <cellStyle name="40% - Accent5 14" xfId="2749" xr:uid="{D8AE7C4F-42EF-46AB-8BD3-EC3F2F14430D}"/>
    <cellStyle name="40% - Accent5 14 2" xfId="2750" xr:uid="{2CEDD61E-BC63-452D-8699-C627DED6B215}"/>
    <cellStyle name="40% - Accent5 14 2 2" xfId="2751" xr:uid="{ED99694B-5FB3-4C3E-A428-CD61DD58C21D}"/>
    <cellStyle name="40% - Accent5 14 2 3" xfId="2752" xr:uid="{1888E5B1-362C-4B66-9E0B-585066EB72DE}"/>
    <cellStyle name="40% - Accent5 14 3" xfId="2753" xr:uid="{E0E567F8-3E3B-4963-A6DD-C0638AC65C3D}"/>
    <cellStyle name="40% - Accent5 14 4" xfId="2754" xr:uid="{7D119020-0521-453D-8F7F-ACDEEF4CEC01}"/>
    <cellStyle name="40% - Accent5 15" xfId="2755" xr:uid="{3D8833AF-E563-42A9-B2D5-259AE03AF600}"/>
    <cellStyle name="40% - Accent5 15 2" xfId="2756" xr:uid="{CD0FB1C6-6A84-4861-B2D5-57D0A6BD3DC5}"/>
    <cellStyle name="40% - Accent5 15 2 2" xfId="2757" xr:uid="{25D93519-F853-40D0-988F-52C9C3CD497A}"/>
    <cellStyle name="40% - Accent5 15 2 3" xfId="2758" xr:uid="{F3AEC2D9-1A0E-4F88-A526-9700135AE7F9}"/>
    <cellStyle name="40% - Accent5 15 3" xfId="2759" xr:uid="{3DFD825C-74B1-4300-9E42-1E522A7B64D6}"/>
    <cellStyle name="40% - Accent5 15 4" xfId="2760" xr:uid="{04D680EE-8C1A-4337-B808-E934466ABAAE}"/>
    <cellStyle name="40% - Accent5 16" xfId="2761" xr:uid="{15EA1C5E-AC36-405D-9E1C-9444A41F238F}"/>
    <cellStyle name="40% - Accent5 16 2" xfId="2762" xr:uid="{171D8D0B-5482-4AE9-9DFD-A33ECCF4C8A3}"/>
    <cellStyle name="40% - Accent5 16 2 2" xfId="2763" xr:uid="{D3C70839-32D4-41B7-B869-9BAA3061611C}"/>
    <cellStyle name="40% - Accent5 16 2 3" xfId="2764" xr:uid="{365DFF37-FF91-4AEA-815C-68AE7A504199}"/>
    <cellStyle name="40% - Accent5 16 3" xfId="2765" xr:uid="{A1C88A75-AB90-452F-B09E-961136643A24}"/>
    <cellStyle name="40% - Accent5 16 4" xfId="2766" xr:uid="{A51E1208-7215-4A30-B2D2-A1D17FAF6D10}"/>
    <cellStyle name="40% - Accent5 17" xfId="2767" xr:uid="{2AF13C3E-0E44-4384-A209-64E185EB1E61}"/>
    <cellStyle name="40% - Accent5 17 2" xfId="2768" xr:uid="{75B799E7-128D-48E2-A7AE-2B0E852FB90C}"/>
    <cellStyle name="40% - Accent5 17 2 2" xfId="2769" xr:uid="{3257BDAC-812E-44C5-9AC1-2CBE9F40D4C2}"/>
    <cellStyle name="40% - Accent5 17 2 3" xfId="2770" xr:uid="{07B85DDA-F187-4674-9761-73309A78337D}"/>
    <cellStyle name="40% - Accent5 17 3" xfId="2771" xr:uid="{C6FFAB65-1CA9-40CD-889B-97322FE0BE2D}"/>
    <cellStyle name="40% - Accent5 17 4" xfId="2772" xr:uid="{7F57E29D-8656-4B73-A7D4-E8F6041255D3}"/>
    <cellStyle name="40% - Accent5 18" xfId="2773" xr:uid="{0CD1B152-8404-4EB0-A87D-93E00615D0AA}"/>
    <cellStyle name="40% - Accent5 18 2" xfId="2774" xr:uid="{ADE65EB4-7786-4BBC-A784-6BE831F2B013}"/>
    <cellStyle name="40% - Accent5 18 2 2" xfId="2775" xr:uid="{6B7D616B-11A8-492A-9404-7ED89C29B349}"/>
    <cellStyle name="40% - Accent5 18 2 3" xfId="2776" xr:uid="{2CAF8A5C-1C54-4336-A623-9CCFDF986C9D}"/>
    <cellStyle name="40% - Accent5 18 3" xfId="2777" xr:uid="{9168F4A7-25CA-4989-A654-84C51518C629}"/>
    <cellStyle name="40% - Accent5 18 4" xfId="2778" xr:uid="{15064DDF-E911-4CAD-84CF-CF37EC3402D9}"/>
    <cellStyle name="40% - Accent5 19" xfId="2779" xr:uid="{7E858A09-0B15-4818-BA5B-826E95273DAF}"/>
    <cellStyle name="40% - Accent5 19 2" xfId="2780" xr:uid="{A411F980-E93E-45A9-9CC7-6BB54EB9F269}"/>
    <cellStyle name="40% - Accent5 19 2 2" xfId="2781" xr:uid="{8AA9754E-5A2A-4C02-83D8-A33F30BD0A7D}"/>
    <cellStyle name="40% - Accent5 19 2 3" xfId="2782" xr:uid="{184C69B2-DF64-4C1B-A75D-682E795207BA}"/>
    <cellStyle name="40% - Accent5 19 3" xfId="2783" xr:uid="{273BF884-2D83-47B5-95C9-ECB23D36478F}"/>
    <cellStyle name="40% - Accent5 19 4" xfId="2784" xr:uid="{B7D2C8C8-E8A1-45F3-9B02-2CB2253C089D}"/>
    <cellStyle name="40% - Accent5 2" xfId="2785" xr:uid="{84039D74-0847-4652-B201-581089031F11}"/>
    <cellStyle name="40% - Accent5 2 2" xfId="2786" xr:uid="{CE79775A-B01E-461A-96BF-71B691B614F7}"/>
    <cellStyle name="40% - Accent5 2 2 2" xfId="2787" xr:uid="{3ED0BBE6-6B7B-40D6-A25B-41B892A87EA6}"/>
    <cellStyle name="40% - Accent5 2 2 2 2" xfId="2788" xr:uid="{144F5B7F-D79F-4DC5-A175-7A38F155D12A}"/>
    <cellStyle name="40% - Accent5 2 2 2 3" xfId="2789" xr:uid="{A6C15F7A-6251-40C0-A937-2352055FB649}"/>
    <cellStyle name="40% - Accent5 2 2 3" xfId="2790" xr:uid="{7B65921A-C28B-4D21-9E6E-1A17130F37C6}"/>
    <cellStyle name="40% - Accent5 2 2 4" xfId="2791" xr:uid="{7563A728-E73D-4485-B739-CD9AA68C5E10}"/>
    <cellStyle name="40% - Accent5 2 3" xfId="2792" xr:uid="{7AB7FC88-780F-43AC-B801-A7C991E47C52}"/>
    <cellStyle name="40% - Accent5 2 3 2" xfId="2793" xr:uid="{075CD41D-C4B0-4807-86B3-C2D111FF932C}"/>
    <cellStyle name="40% - Accent5 2 3 3" xfId="2794" xr:uid="{BA4EFB41-B490-4D4E-ACEF-53949627535C}"/>
    <cellStyle name="40% - Accent5 2 4" xfId="2795" xr:uid="{68118B5F-FDAB-47FB-87C6-DE0D9CB1326F}"/>
    <cellStyle name="40% - Accent5 2 4 2" xfId="2796" xr:uid="{B159BC25-A9D3-4C0F-9094-231A97A21A80}"/>
    <cellStyle name="40% - Accent5 2 4 3" xfId="2797" xr:uid="{21E964A5-33FF-4019-A813-D3AF2C36E8FA}"/>
    <cellStyle name="40% - Accent5 2 5" xfId="2798" xr:uid="{B2ACF780-FF9E-4D7A-8CAC-CF9D2086F9DF}"/>
    <cellStyle name="40% - Accent5 2 6" xfId="2799" xr:uid="{E21D5920-1A44-401E-9FE3-E466156E082A}"/>
    <cellStyle name="40% - Accent5 2 7" xfId="2800" xr:uid="{87455CDB-439E-42E7-817E-E543638B66CC}"/>
    <cellStyle name="40% - Accent5 20" xfId="2801" xr:uid="{06DF0518-662F-494D-BBB6-F873FCE3364F}"/>
    <cellStyle name="40% - Accent5 20 2" xfId="2802" xr:uid="{184FA48D-A253-4A08-BD8B-3C275DB45281}"/>
    <cellStyle name="40% - Accent5 20 2 2" xfId="2803" xr:uid="{852CAB3F-ED47-4E89-A4FF-7A10896BAEDF}"/>
    <cellStyle name="40% - Accent5 20 2 3" xfId="2804" xr:uid="{22C2AB0D-0D70-4C17-9D46-35F96C54FD4B}"/>
    <cellStyle name="40% - Accent5 20 3" xfId="2805" xr:uid="{745769E3-7D6C-47A5-A420-A6892E34FFA9}"/>
    <cellStyle name="40% - Accent5 20 4" xfId="2806" xr:uid="{E6CDC2BC-26CB-4425-8D6F-77BFF257EBDD}"/>
    <cellStyle name="40% - Accent5 21" xfId="2807" xr:uid="{FBC23018-B9CE-4C7C-BC57-BF77D66F0C13}"/>
    <cellStyle name="40% - Accent5 21 2" xfId="2808" xr:uid="{27FD567E-5036-4E7F-9F68-11FE9B09CA19}"/>
    <cellStyle name="40% - Accent5 21 2 2" xfId="2809" xr:uid="{479617B7-12F7-425B-AD9E-7EC2310B703B}"/>
    <cellStyle name="40% - Accent5 21 2 3" xfId="2810" xr:uid="{3DA4C451-458C-46A5-860C-8E45AAF6F8D0}"/>
    <cellStyle name="40% - Accent5 21 3" xfId="2811" xr:uid="{C659D050-2F15-460E-87C1-2A1E4D5A0E0E}"/>
    <cellStyle name="40% - Accent5 21 4" xfId="2812" xr:uid="{258E4190-FD8B-4F0B-B859-6850312F3890}"/>
    <cellStyle name="40% - Accent5 22" xfId="2813" xr:uid="{08F67749-7ED5-4835-BC3C-3C6C0B0BE695}"/>
    <cellStyle name="40% - Accent5 22 2" xfId="2814" xr:uid="{30CCBA07-095A-4FEA-A0F0-26A673CDD1AD}"/>
    <cellStyle name="40% - Accent5 22 2 2" xfId="2815" xr:uid="{C4A26406-512F-4797-A4A8-15910E05969D}"/>
    <cellStyle name="40% - Accent5 22 2 3" xfId="2816" xr:uid="{CCE9764A-39AD-44E3-82E6-084693CDCF50}"/>
    <cellStyle name="40% - Accent5 22 3" xfId="2817" xr:uid="{99795A5A-C7C0-4BDA-AB31-50BD7F457A9E}"/>
    <cellStyle name="40% - Accent5 22 4" xfId="2818" xr:uid="{B093AB08-AE29-4427-AE8C-464DCC385BB7}"/>
    <cellStyle name="40% - Accent5 23" xfId="2819" xr:uid="{F9B65AC9-AC49-470A-AF68-9AEEDA9F4967}"/>
    <cellStyle name="40% - Accent5 23 2" xfId="2820" xr:uid="{9C192D80-4B21-4D28-81F3-088DC0CD1A0E}"/>
    <cellStyle name="40% - Accent5 23 2 2" xfId="2821" xr:uid="{47333AFC-122A-43B4-A501-58506CAB0BE1}"/>
    <cellStyle name="40% - Accent5 23 2 3" xfId="2822" xr:uid="{4C9305D0-E64B-42AD-B702-F0182EF326F1}"/>
    <cellStyle name="40% - Accent5 23 3" xfId="2823" xr:uid="{9BBD7273-93F0-4FAF-81A1-15B1ED0865B9}"/>
    <cellStyle name="40% - Accent5 23 4" xfId="2824" xr:uid="{579C3A4B-58BD-4A2C-8868-14138411E412}"/>
    <cellStyle name="40% - Accent5 24" xfId="2825" xr:uid="{21BD2DBE-46B4-4AC5-BDDA-F7393C85EF2E}"/>
    <cellStyle name="40% - Accent5 24 2" xfId="2826" xr:uid="{5E62163E-96CD-4568-A5C0-EB34C982B7F9}"/>
    <cellStyle name="40% - Accent5 24 2 2" xfId="2827" xr:uid="{2B2B5DFE-D04F-4664-8778-4FE0A76361B0}"/>
    <cellStyle name="40% - Accent5 24 2 3" xfId="2828" xr:uid="{F592591E-D704-4C79-8D9C-08B9B62C47B9}"/>
    <cellStyle name="40% - Accent5 24 3" xfId="2829" xr:uid="{7E4C4539-8A24-4776-B0F4-CE56572E4A05}"/>
    <cellStyle name="40% - Accent5 24 4" xfId="2830" xr:uid="{5DA472F9-32B2-4710-A32B-FED874B98B28}"/>
    <cellStyle name="40% - Accent5 25" xfId="2831" xr:uid="{99D79CA8-9B80-4656-A326-4BB566066594}"/>
    <cellStyle name="40% - Accent5 25 2" xfId="2832" xr:uid="{19F447B7-E1ED-4B38-B5D0-119656072768}"/>
    <cellStyle name="40% - Accent5 25 2 2" xfId="2833" xr:uid="{4C6CE3F0-77B8-40DD-A1CD-0BE47057A118}"/>
    <cellStyle name="40% - Accent5 25 2 3" xfId="2834" xr:uid="{3002734F-82AC-47BB-B7A6-6D74C15BE760}"/>
    <cellStyle name="40% - Accent5 25 3" xfId="2835" xr:uid="{5F20184B-ADCF-4FD3-B928-254E67E1ADBE}"/>
    <cellStyle name="40% - Accent5 25 4" xfId="2836" xr:uid="{B3D8B505-E092-403A-82F5-3A664B85A23F}"/>
    <cellStyle name="40% - Accent5 26" xfId="2837" xr:uid="{E51EE684-305E-4DEB-96BF-56F08ABE3F11}"/>
    <cellStyle name="40% - Accent5 26 2" xfId="2838" xr:uid="{113CBC52-90B5-40AF-8530-DB8D79A54B28}"/>
    <cellStyle name="40% - Accent5 26 2 2" xfId="2839" xr:uid="{059CB458-34A2-42E3-857A-ECD632E50B0A}"/>
    <cellStyle name="40% - Accent5 26 2 3" xfId="2840" xr:uid="{43A3D0AB-140E-478E-9EA8-E8AB812EFCF0}"/>
    <cellStyle name="40% - Accent5 26 3" xfId="2841" xr:uid="{0C258493-7F86-4354-B912-14E735019C35}"/>
    <cellStyle name="40% - Accent5 26 4" xfId="2842" xr:uid="{F0E624BB-75E2-42DF-8EE4-9C18C792631D}"/>
    <cellStyle name="40% - Accent5 27" xfId="2843" xr:uid="{D35A9474-26E1-42B3-822C-46A407DB93BC}"/>
    <cellStyle name="40% - Accent5 27 2" xfId="2844" xr:uid="{52AD2306-CA46-45EC-911E-C6FB75B4B3BC}"/>
    <cellStyle name="40% - Accent5 27 2 2" xfId="2845" xr:uid="{5F5CDBC6-6EAC-432B-9714-595C1A480291}"/>
    <cellStyle name="40% - Accent5 27 2 3" xfId="2846" xr:uid="{947352C2-3EFB-44CA-8AA0-71C5B0043FBC}"/>
    <cellStyle name="40% - Accent5 27 3" xfId="2847" xr:uid="{220003AC-0D69-4111-B739-E712731A215D}"/>
    <cellStyle name="40% - Accent5 27 4" xfId="2848" xr:uid="{36427E36-CE8C-4157-B385-68F6C119309E}"/>
    <cellStyle name="40% - Accent5 28" xfId="2849" xr:uid="{DE0A6D75-0296-44D6-851A-3B97E964AC8F}"/>
    <cellStyle name="40% - Accent5 28 2" xfId="2850" xr:uid="{0425B493-976C-4CE9-9B26-989447B555A3}"/>
    <cellStyle name="40% - Accent5 28 2 2" xfId="2851" xr:uid="{FD4921A8-2959-432C-BE2B-E15DF65981FE}"/>
    <cellStyle name="40% - Accent5 28 2 3" xfId="2852" xr:uid="{A5385DA2-501E-4960-9EA8-79B67F32DA47}"/>
    <cellStyle name="40% - Accent5 28 3" xfId="2853" xr:uid="{7D6EE93C-8BBE-4573-A0F4-B69766DDB3B4}"/>
    <cellStyle name="40% - Accent5 28 4" xfId="2854" xr:uid="{20784584-14B6-44A8-91C8-15F6E8564722}"/>
    <cellStyle name="40% - Accent5 29" xfId="2855" xr:uid="{8580FDF4-C8BB-4598-AD75-D826267507FB}"/>
    <cellStyle name="40% - Accent5 29 2" xfId="2856" xr:uid="{71C00AD1-5B9B-41E7-A580-29B68609440E}"/>
    <cellStyle name="40% - Accent5 29 2 2" xfId="2857" xr:uid="{092EC845-A09C-403C-BBAF-57F36A5DBEC4}"/>
    <cellStyle name="40% - Accent5 29 2 3" xfId="2858" xr:uid="{0B4831DA-7507-4DF5-9298-D3E81266B8B0}"/>
    <cellStyle name="40% - Accent5 29 3" xfId="2859" xr:uid="{2E7DFAD5-E2B8-4D47-8629-4FAEA0C78F6F}"/>
    <cellStyle name="40% - Accent5 29 4" xfId="2860" xr:uid="{2BF7A5CB-0108-45E8-94D2-7AFC6109F4A4}"/>
    <cellStyle name="40% - Accent5 3" xfId="2861" xr:uid="{9F830270-B3DD-40D1-8BB3-9932ACAC1764}"/>
    <cellStyle name="40% - Accent5 3 2" xfId="2862" xr:uid="{F25B97A8-491B-4974-B1A4-68ACC9CFF85C}"/>
    <cellStyle name="40% - Accent5 3 2 2" xfId="2863" xr:uid="{C6A8014C-F476-4252-9D69-599E690EC302}"/>
    <cellStyle name="40% - Accent5 3 2 2 2" xfId="2864" xr:uid="{9BFD500D-43FD-496D-8ED0-850C73D962E0}"/>
    <cellStyle name="40% - Accent5 3 2 2 3" xfId="2865" xr:uid="{0C34F5BA-7381-4CB6-BA91-4156C2A7D64E}"/>
    <cellStyle name="40% - Accent5 3 2 3" xfId="2866" xr:uid="{7E2702A5-5E2F-4325-A502-F964690020CA}"/>
    <cellStyle name="40% - Accent5 3 2 4" xfId="2867" xr:uid="{D58AD53E-9A69-4CB4-B723-0857C46E687C}"/>
    <cellStyle name="40% - Accent5 3 3" xfId="2868" xr:uid="{4E352ACF-D1BF-498F-9A19-770C5A898400}"/>
    <cellStyle name="40% - Accent5 3 3 2" xfId="2869" xr:uid="{7635652B-8694-4B38-91B3-C0B31B95357E}"/>
    <cellStyle name="40% - Accent5 3 3 3" xfId="2870" xr:uid="{00C6A93C-CD66-4163-8B2E-7DF016C4C1BF}"/>
    <cellStyle name="40% - Accent5 3 4" xfId="2871" xr:uid="{7D23591C-C597-4D4D-9A1D-2E52D839A7DE}"/>
    <cellStyle name="40% - Accent5 3 4 2" xfId="2872" xr:uid="{D2593A5A-B73B-4B0E-8933-44B849C537E9}"/>
    <cellStyle name="40% - Accent5 3 4 3" xfId="2873" xr:uid="{F3CEC65B-32D1-4C2C-8015-4885848E8AF5}"/>
    <cellStyle name="40% - Accent5 3 5" xfId="2874" xr:uid="{82D07CAC-E40D-4C42-A65B-532228B15DFC}"/>
    <cellStyle name="40% - Accent5 3 6" xfId="2875" xr:uid="{8DC1DE3C-0706-42C4-9C36-127516423CA2}"/>
    <cellStyle name="40% - Accent5 3 7" xfId="2876" xr:uid="{37AB6AC4-B81C-45C2-8EEF-F0A93187BAAA}"/>
    <cellStyle name="40% - Accent5 30" xfId="2877" xr:uid="{A598CEC4-EEFE-4AFA-AB4F-BC3AAA877084}"/>
    <cellStyle name="40% - Accent5 30 2" xfId="2878" xr:uid="{30045B41-BEF4-40A6-9714-00D58A74980C}"/>
    <cellStyle name="40% - Accent5 30 2 2" xfId="2879" xr:uid="{14AA790D-626E-4DEB-9E42-781386D86EE4}"/>
    <cellStyle name="40% - Accent5 30 2 3" xfId="2880" xr:uid="{3B2C6E1B-A2DD-4E14-98CA-AD43A962324D}"/>
    <cellStyle name="40% - Accent5 30 3" xfId="2881" xr:uid="{26D433A7-92D5-4B2D-8CDA-E2252E65F4C6}"/>
    <cellStyle name="40% - Accent5 30 4" xfId="2882" xr:uid="{0C573BE3-3B66-4239-80AC-74AB02205207}"/>
    <cellStyle name="40% - Accent5 31" xfId="2883" xr:uid="{D2EB96A3-E22C-4876-9192-F3C892F82E35}"/>
    <cellStyle name="40% - Accent5 31 2" xfId="2884" xr:uid="{ED7445CA-BF00-4400-BD24-0301DFD6CAC2}"/>
    <cellStyle name="40% - Accent5 31 3" xfId="2885" xr:uid="{D43C10E4-7B1E-4509-B64B-7648FECC5D2A}"/>
    <cellStyle name="40% - Accent5 32" xfId="2886" xr:uid="{69444042-77A2-4AEC-9086-8BB881248FB3}"/>
    <cellStyle name="40% - Accent5 32 2" xfId="2887" xr:uid="{498FFD95-C21D-4ECC-998A-D6EFA50B750C}"/>
    <cellStyle name="40% - Accent5 32 3" xfId="2888" xr:uid="{1CE18812-F4BE-4F2B-A7D3-3482E5A97689}"/>
    <cellStyle name="40% - Accent5 33" xfId="2889" xr:uid="{D90DB9BD-B745-4E02-B65F-673BA3E26776}"/>
    <cellStyle name="40% - Accent5 33 2" xfId="2890" xr:uid="{1BE9EDA7-0647-4B28-BB26-D4CCD36E6E17}"/>
    <cellStyle name="40% - Accent5 33 3" xfId="2891" xr:uid="{8909B2BD-A363-4A74-AF1D-BA2A155FE560}"/>
    <cellStyle name="40% - Accent5 34" xfId="2892" xr:uid="{D1AE45C4-2D72-4F8A-BA15-DAA4DAB3312F}"/>
    <cellStyle name="40% - Accent5 34 2" xfId="2893" xr:uid="{94C873B6-4AC8-4269-A34F-4703CD331889}"/>
    <cellStyle name="40% - Accent5 34 3" xfId="2894" xr:uid="{DA15BA3B-DBD2-41A5-88B0-BB8951EBC89E}"/>
    <cellStyle name="40% - Accent5 35" xfId="2895" xr:uid="{23E292F2-946C-42A5-A284-5E84E3D34566}"/>
    <cellStyle name="40% - Accent5 35 2" xfId="2896" xr:uid="{5D578FDF-D4E3-44DB-874A-DEE4738DDC1B}"/>
    <cellStyle name="40% - Accent5 35 3" xfId="2897" xr:uid="{F6D721AC-510B-4754-8470-8368967BB0AC}"/>
    <cellStyle name="40% - Accent5 36" xfId="2898" xr:uid="{970A27EF-9339-45B4-A8B7-0BDE595382F9}"/>
    <cellStyle name="40% - Accent5 36 2" xfId="2899" xr:uid="{87CEB06A-A05B-4D8E-8925-D798120A3FEB}"/>
    <cellStyle name="40% - Accent5 36 3" xfId="2900" xr:uid="{87A603A6-D42F-4927-A7F1-04E922A78D4F}"/>
    <cellStyle name="40% - Accent5 37" xfId="2901" xr:uid="{E8CD22BD-A229-4C21-BB72-7AA5F9393EE0}"/>
    <cellStyle name="40% - Accent5 37 2" xfId="2902" xr:uid="{28AD0884-FC22-45C3-88D2-C0928E21DB7A}"/>
    <cellStyle name="40% - Accent5 37 3" xfId="2903" xr:uid="{F078BB35-432D-4D80-8E38-CD19A43AB15F}"/>
    <cellStyle name="40% - Accent5 38" xfId="2904" xr:uid="{2103913B-61B7-4150-BDC4-2F0B45F539A7}"/>
    <cellStyle name="40% - Accent5 38 2" xfId="2905" xr:uid="{DC3AE961-F204-4E22-8308-5A4E85056F92}"/>
    <cellStyle name="40% - Accent5 38 3" xfId="2906" xr:uid="{158E2607-875F-48C9-9CCD-EA9F554EC848}"/>
    <cellStyle name="40% - Accent5 39" xfId="2907" xr:uid="{2395B897-1F53-464F-AB43-634B39C69A38}"/>
    <cellStyle name="40% - Accent5 39 2" xfId="2908" xr:uid="{B5B00D1C-7F88-4543-A13E-E0B7A3BE8C3A}"/>
    <cellStyle name="40% - Accent5 39 3" xfId="2909" xr:uid="{560E6311-AE12-461F-BB7C-858B39A77D2B}"/>
    <cellStyle name="40% - Accent5 4" xfId="2910" xr:uid="{B991D4B4-BC12-47C5-BD3B-653A2B5F2F69}"/>
    <cellStyle name="40% - Accent5 4 2" xfId="2911" xr:uid="{499BC0FD-0F17-43A9-A15E-028607FAACF0}"/>
    <cellStyle name="40% - Accent5 4 2 2" xfId="2912" xr:uid="{1373BA2C-D34D-4652-95B9-6A164C53A5F4}"/>
    <cellStyle name="40% - Accent5 4 2 2 2" xfId="2913" xr:uid="{34C31157-16E9-4010-94BD-3582038FB777}"/>
    <cellStyle name="40% - Accent5 4 2 2 3" xfId="2914" xr:uid="{4063B654-CCFB-4723-981A-30168F8746AC}"/>
    <cellStyle name="40% - Accent5 4 2 3" xfId="2915" xr:uid="{C4417FE7-91FC-429C-A8E6-5D63ED8A9831}"/>
    <cellStyle name="40% - Accent5 4 2 4" xfId="2916" xr:uid="{F77C8E74-B58E-4AE6-94B6-EBC0E47A118B}"/>
    <cellStyle name="40% - Accent5 4 3" xfId="2917" xr:uid="{5EF5E8CF-87D8-4B81-8CFA-095DF5A178B0}"/>
    <cellStyle name="40% - Accent5 4 3 2" xfId="2918" xr:uid="{80079484-1463-4A4D-B444-AC4C8C0434D0}"/>
    <cellStyle name="40% - Accent5 4 3 3" xfId="2919" xr:uid="{1CA953BC-D415-439A-9BBB-8EB8E37F0192}"/>
    <cellStyle name="40% - Accent5 4 4" xfId="2920" xr:uid="{E42683E9-2DC8-4A36-BA80-86E7817E7EA8}"/>
    <cellStyle name="40% - Accent5 4 4 2" xfId="2921" xr:uid="{4DC5A596-A769-4217-80D6-72DA9F82BB93}"/>
    <cellStyle name="40% - Accent5 4 4 3" xfId="2922" xr:uid="{43CFF506-3ED3-4718-8E6B-9AE1B78221EA}"/>
    <cellStyle name="40% - Accent5 4 5" xfId="2923" xr:uid="{B1DE8837-429D-491B-A8F8-9397795546F7}"/>
    <cellStyle name="40% - Accent5 4 6" xfId="2924" xr:uid="{F2A19193-8FA4-4261-BD3D-7AC49D1A9723}"/>
    <cellStyle name="40% - Accent5 4 7" xfId="2925" xr:uid="{0063A059-B981-4DB1-9135-4439D17BF449}"/>
    <cellStyle name="40% - Accent5 40" xfId="2926" xr:uid="{9B5DF780-6284-482D-BF55-1C2BCDFAE480}"/>
    <cellStyle name="40% - Accent5 41" xfId="2927" xr:uid="{4ACEE19D-ED37-48C9-B783-E9AC2B212060}"/>
    <cellStyle name="40% - Accent5 42" xfId="2928" xr:uid="{607B6BEC-D096-4C89-B7B3-B99754353E6C}"/>
    <cellStyle name="40% - Accent5 43" xfId="2929" xr:uid="{DBDDE19F-EBBF-4E17-89A8-F244B434182D}"/>
    <cellStyle name="40% - Accent5 5" xfId="2930" xr:uid="{26C7F7E2-A8DA-4E16-978D-3446BE0EE300}"/>
    <cellStyle name="40% - Accent5 5 2" xfId="2931" xr:uid="{13E16933-DC36-42E7-8914-076BE0F40B9A}"/>
    <cellStyle name="40% - Accent5 5 2 2" xfId="2932" xr:uid="{5696B9B4-21A1-4E82-93A3-3D2C69D8C757}"/>
    <cellStyle name="40% - Accent5 5 2 2 2" xfId="2933" xr:uid="{C413F40F-056D-4B3B-8AE0-0C2F563D266D}"/>
    <cellStyle name="40% - Accent5 5 2 2 3" xfId="2934" xr:uid="{7B6F5C7E-50AE-4480-8E8D-2B54A5F0B873}"/>
    <cellStyle name="40% - Accent5 5 2 3" xfId="2935" xr:uid="{783F811A-396F-44B3-86EE-D0B212E38B02}"/>
    <cellStyle name="40% - Accent5 5 2 4" xfId="2936" xr:uid="{D44100BA-C4D1-4D98-965E-6DAEBA87746A}"/>
    <cellStyle name="40% - Accent5 5 3" xfId="2937" xr:uid="{A9C68F1B-D89F-4555-865B-9D3F0F83CB10}"/>
    <cellStyle name="40% - Accent5 5 3 2" xfId="2938" xr:uid="{92F5EFA2-6BC0-4988-B177-31FD1A1629C5}"/>
    <cellStyle name="40% - Accent5 5 3 3" xfId="2939" xr:uid="{901AD404-FC80-4FF6-B36D-0B872B5D8E38}"/>
    <cellStyle name="40% - Accent5 5 4" xfId="2940" xr:uid="{7E0197BE-FED2-4FA2-8080-1755765E3925}"/>
    <cellStyle name="40% - Accent5 5 5" xfId="2941" xr:uid="{566DCE1F-ABE4-41E3-BB93-BE87B96951D8}"/>
    <cellStyle name="40% - Accent5 6" xfId="2942" xr:uid="{870197FF-44B4-4027-9DD3-FA9A36E91A81}"/>
    <cellStyle name="40% - Accent5 6 2" xfId="2943" xr:uid="{AEE274A3-FA43-414B-AE2D-3FB24D0B57AE}"/>
    <cellStyle name="40% - Accent5 6 2 2" xfId="2944" xr:uid="{73725B46-DFDD-4D64-B5DE-95D7EFB6323D}"/>
    <cellStyle name="40% - Accent5 6 2 2 2" xfId="2945" xr:uid="{42D31A6D-308F-4052-80E4-C653104C6007}"/>
    <cellStyle name="40% - Accent5 6 2 2 3" xfId="2946" xr:uid="{78E0443C-70C3-45EB-9C72-61F701BCDD2E}"/>
    <cellStyle name="40% - Accent5 6 2 3" xfId="2947" xr:uid="{88EB6933-0580-4C0D-8FE8-F529397DCA5E}"/>
    <cellStyle name="40% - Accent5 6 2 4" xfId="2948" xr:uid="{97F4E449-615D-4D99-8AA9-B4B787E64E58}"/>
    <cellStyle name="40% - Accent5 6 3" xfId="2949" xr:uid="{6EED09A3-0948-405F-9830-99384939B0FA}"/>
    <cellStyle name="40% - Accent5 6 3 2" xfId="2950" xr:uid="{427B8B1A-CC74-4C42-9A53-FD397CB2457E}"/>
    <cellStyle name="40% - Accent5 6 3 3" xfId="2951" xr:uid="{13F53227-72F6-49FF-A87A-39341DBEEED0}"/>
    <cellStyle name="40% - Accent5 6 4" xfId="2952" xr:uid="{41AB7412-D4EA-4013-ADAB-658F4EB4B144}"/>
    <cellStyle name="40% - Accent5 6 5" xfId="2953" xr:uid="{15D69586-88D9-45EF-8A83-D5C601B0A82F}"/>
    <cellStyle name="40% - Accent5 7" xfId="2954" xr:uid="{E549FAFE-AACC-4576-98BD-57F1087EE35F}"/>
    <cellStyle name="40% - Accent5 7 2" xfId="2955" xr:uid="{E04EBC93-35EF-463D-97E5-52FE2A36F401}"/>
    <cellStyle name="40% - Accent5 7 2 2" xfId="2956" xr:uid="{B7891F8C-1D63-4FBC-9F0C-000D4D6C5C45}"/>
    <cellStyle name="40% - Accent5 7 2 2 2" xfId="2957" xr:uid="{A477FACE-A8F2-4CEB-9167-82DB9EB338D3}"/>
    <cellStyle name="40% - Accent5 7 2 2 3" xfId="2958" xr:uid="{11575764-E74F-4DF0-B7B2-7D73B9381AAE}"/>
    <cellStyle name="40% - Accent5 7 2 3" xfId="2959" xr:uid="{17D77C5F-EC26-4E9F-AEA5-11D760626B0E}"/>
    <cellStyle name="40% - Accent5 7 2 4" xfId="2960" xr:uid="{A4F2525A-E240-42FB-AFA0-8CD533817309}"/>
    <cellStyle name="40% - Accent5 7 3" xfId="2961" xr:uid="{35BD6A9B-E3C5-44FF-8868-2A86B2BD0076}"/>
    <cellStyle name="40% - Accent5 7 3 2" xfId="2962" xr:uid="{07D0429A-E993-461D-8FB7-421F8A209906}"/>
    <cellStyle name="40% - Accent5 7 3 3" xfId="2963" xr:uid="{DAA93BDF-E6B4-4765-B8E7-D068918FAD9B}"/>
    <cellStyle name="40% - Accent5 7 4" xfId="2964" xr:uid="{93732D52-FCA4-4FF8-8B83-289078C7B969}"/>
    <cellStyle name="40% - Accent5 7 5" xfId="2965" xr:uid="{E2CCB3A6-D9E5-4927-87F3-E795B3603963}"/>
    <cellStyle name="40% - Accent5 8" xfId="2966" xr:uid="{EE9D1CAF-668D-4F80-81E2-3BBD67ABED43}"/>
    <cellStyle name="40% - Accent5 8 2" xfId="2967" xr:uid="{C96C7F90-2E60-4783-A3C7-0C8ECD7910F8}"/>
    <cellStyle name="40% - Accent5 8 2 2" xfId="2968" xr:uid="{A70A6A4C-4196-41C2-B13B-A0B84FE3FAB5}"/>
    <cellStyle name="40% - Accent5 8 2 3" xfId="2969" xr:uid="{14D257BF-01CF-4BF3-A6F4-B976D52ED282}"/>
    <cellStyle name="40% - Accent5 8 3" xfId="2970" xr:uid="{D5F27F03-D203-4082-B2D9-792D47CCCA90}"/>
    <cellStyle name="40% - Accent5 8 3 2" xfId="2971" xr:uid="{94A91847-6B41-40C7-8C71-66A946C8B7B5}"/>
    <cellStyle name="40% - Accent5 8 3 3" xfId="2972" xr:uid="{0FDBB208-F640-413C-8E9F-BF2091642414}"/>
    <cellStyle name="40% - Accent5 8 4" xfId="2973" xr:uid="{517C3BD7-6F72-4E6D-87CB-58E6ABEB117E}"/>
    <cellStyle name="40% - Accent5 8 5" xfId="2974" xr:uid="{2EF78F4E-12E8-438A-91E9-CC9E39613904}"/>
    <cellStyle name="40% - Accent5 9" xfId="2975" xr:uid="{CE938AC4-D062-4E04-BA7D-9D49B0F26182}"/>
    <cellStyle name="40% - Accent5 9 2" xfId="2976" xr:uid="{373EDB11-7E9E-4F58-A5D2-3CF4A236981F}"/>
    <cellStyle name="40% - Accent5 9 2 2" xfId="2977" xr:uid="{13F542C8-FC74-41CB-896F-5902DF8B0EC4}"/>
    <cellStyle name="40% - Accent5 9 2 3" xfId="2978" xr:uid="{C9E3961C-7DD9-4981-8D27-312B2BCAE230}"/>
    <cellStyle name="40% - Accent5 9 3" xfId="2979" xr:uid="{59059EF7-D267-4932-A119-CCCA94ACB1C3}"/>
    <cellStyle name="40% - Accent5 9 3 2" xfId="2980" xr:uid="{B4E56F41-9C90-4BF9-BEF0-D2A250C519E2}"/>
    <cellStyle name="40% - Accent5 9 3 3" xfId="2981" xr:uid="{892E0D2C-2E49-47CF-9C92-F4681CC397F1}"/>
    <cellStyle name="40% - Accent5 9 4" xfId="2982" xr:uid="{2F543636-D38B-476A-AE5C-9D7BBDB3C515}"/>
    <cellStyle name="40% - Accent5 9 5" xfId="2983" xr:uid="{14FF2D2A-BBDD-4CC1-8362-F929BC5AD30E}"/>
    <cellStyle name="40% - Accent6 10" xfId="2984" xr:uid="{160546F2-3D9D-427F-8361-85A25E36116D}"/>
    <cellStyle name="40% - Accent6 10 2" xfId="2985" xr:uid="{FF61A765-A6D6-4592-85F8-2D60D0EE1232}"/>
    <cellStyle name="40% - Accent6 10 2 2" xfId="2986" xr:uid="{19D36A9B-D8C1-4ED8-839B-BA318B80FBB1}"/>
    <cellStyle name="40% - Accent6 10 2 3" xfId="2987" xr:uid="{60379845-BF19-43A9-A2A2-E1FDF1C0B55F}"/>
    <cellStyle name="40% - Accent6 10 3" xfId="2988" xr:uid="{E15D7E70-B420-4BAC-B29E-AE24CFFE80C4}"/>
    <cellStyle name="40% - Accent6 10 3 2" xfId="2989" xr:uid="{91EBB185-E17B-4B19-80F5-5DC5146553FA}"/>
    <cellStyle name="40% - Accent6 10 3 3" xfId="2990" xr:uid="{47D2F45C-09D0-4E36-A44B-C55D7ADED158}"/>
    <cellStyle name="40% - Accent6 10 4" xfId="2991" xr:uid="{D4B9A56D-6931-4551-95A2-30DF44C14DD2}"/>
    <cellStyle name="40% - Accent6 10 5" xfId="2992" xr:uid="{CCA7E9FD-452D-4468-B8D1-86BE5A8D1FD8}"/>
    <cellStyle name="40% - Accent6 11" xfId="2993" xr:uid="{F8A4F533-4CF5-4996-ABC0-A382E1B08FA3}"/>
    <cellStyle name="40% - Accent6 11 2" xfId="2994" xr:uid="{238FE60D-B0D7-4764-85F6-33879AF12721}"/>
    <cellStyle name="40% - Accent6 11 2 2" xfId="2995" xr:uid="{8FE31320-1448-483F-81D1-FC10359402A6}"/>
    <cellStyle name="40% - Accent6 11 2 3" xfId="2996" xr:uid="{174C827C-710D-4680-96FA-043A2743A478}"/>
    <cellStyle name="40% - Accent6 11 3" xfId="2997" xr:uid="{66C31A3C-69AB-49F6-9463-E2CAFA23A957}"/>
    <cellStyle name="40% - Accent6 11 3 2" xfId="2998" xr:uid="{80B70AB4-814A-40D5-8837-6E3945718954}"/>
    <cellStyle name="40% - Accent6 11 3 3" xfId="2999" xr:uid="{7C242CE3-DB60-4F45-A01E-8811539CCD1F}"/>
    <cellStyle name="40% - Accent6 11 4" xfId="3000" xr:uid="{9E03BF36-8D70-4E08-85DA-CD45B1D6B538}"/>
    <cellStyle name="40% - Accent6 11 5" xfId="3001" xr:uid="{1FF1EDD6-5A26-48D2-9854-8A68BCD110C1}"/>
    <cellStyle name="40% - Accent6 12" xfId="3002" xr:uid="{9B52C342-DE79-47D8-875A-7B443ED0FE94}"/>
    <cellStyle name="40% - Accent6 12 2" xfId="3003" xr:uid="{106CB314-C626-40FC-82CC-F6207E1085FF}"/>
    <cellStyle name="40% - Accent6 12 2 2" xfId="3004" xr:uid="{03F089B8-38DF-4C75-A3F0-87E6356AE6A4}"/>
    <cellStyle name="40% - Accent6 12 2 3" xfId="3005" xr:uid="{ADF2B294-D75A-434E-8D33-FE8302854591}"/>
    <cellStyle name="40% - Accent6 12 3" xfId="3006" xr:uid="{AE020330-A2D9-4FB9-9090-7D2BE316BF29}"/>
    <cellStyle name="40% - Accent6 12 3 2" xfId="3007" xr:uid="{319EFD87-6540-4D96-9666-67E748DE931A}"/>
    <cellStyle name="40% - Accent6 12 3 3" xfId="3008" xr:uid="{0B2CF0AA-2ED2-4CBA-A9D9-DA29C8CCFE0B}"/>
    <cellStyle name="40% - Accent6 12 4" xfId="3009" xr:uid="{EE6B9AC1-06D5-44D6-8242-E8755BD3E6AA}"/>
    <cellStyle name="40% - Accent6 12 5" xfId="3010" xr:uid="{5155245B-6E4F-4192-BFA4-015F8DB35D98}"/>
    <cellStyle name="40% - Accent6 13" xfId="3011" xr:uid="{235E75B2-EFFA-4056-9642-AAF62BC2F2A6}"/>
    <cellStyle name="40% - Accent6 13 2" xfId="3012" xr:uid="{4CAB4E2B-314A-42B8-94AE-9956715AB66A}"/>
    <cellStyle name="40% - Accent6 13 2 2" xfId="3013" xr:uid="{21218F9D-76E4-481F-8C31-BC8BE09171B5}"/>
    <cellStyle name="40% - Accent6 13 2 3" xfId="3014" xr:uid="{651A902C-94C8-4A78-8265-D30D7BD73AC2}"/>
    <cellStyle name="40% - Accent6 13 3" xfId="3015" xr:uid="{7C0E9850-BEA8-42A9-9FAF-51C5229E7F9F}"/>
    <cellStyle name="40% - Accent6 13 4" xfId="3016" xr:uid="{16A0B37C-F15D-4959-9E32-0BAACB65AB75}"/>
    <cellStyle name="40% - Accent6 14" xfId="3017" xr:uid="{722AAD77-2951-4777-9CFE-627BDEFCBC63}"/>
    <cellStyle name="40% - Accent6 14 2" xfId="3018" xr:uid="{C35275FE-4B77-46AE-8370-8B7A85AFBBC2}"/>
    <cellStyle name="40% - Accent6 14 2 2" xfId="3019" xr:uid="{BD73528B-FAB4-4BDD-B1DC-886919E1327D}"/>
    <cellStyle name="40% - Accent6 14 2 3" xfId="3020" xr:uid="{18C0B1F6-C0D1-4859-B0F2-4B693A81A2DF}"/>
    <cellStyle name="40% - Accent6 14 3" xfId="3021" xr:uid="{ED7EE8C0-02FE-48EE-9C9B-F787B1DEC283}"/>
    <cellStyle name="40% - Accent6 14 4" xfId="3022" xr:uid="{8B67E076-52D5-4D8D-AA46-F24DF8A21207}"/>
    <cellStyle name="40% - Accent6 15" xfId="3023" xr:uid="{FB65F7F5-0997-481A-A2E6-50156608117C}"/>
    <cellStyle name="40% - Accent6 15 2" xfId="3024" xr:uid="{10991E52-E59B-44A9-BE9B-85B623D2781D}"/>
    <cellStyle name="40% - Accent6 15 2 2" xfId="3025" xr:uid="{AE5A605D-19C9-40BC-9321-56A500ADEAC0}"/>
    <cellStyle name="40% - Accent6 15 2 3" xfId="3026" xr:uid="{16537668-1CA8-41BC-A44F-2FFDE689ECB8}"/>
    <cellStyle name="40% - Accent6 15 3" xfId="3027" xr:uid="{D557F640-312C-411D-94F6-24C918D34341}"/>
    <cellStyle name="40% - Accent6 15 4" xfId="3028" xr:uid="{F6007232-6439-4DD2-895D-549A3DDBF941}"/>
    <cellStyle name="40% - Accent6 16" xfId="3029" xr:uid="{B746592D-2DEC-4E59-A4A6-02D37F12B8BD}"/>
    <cellStyle name="40% - Accent6 16 2" xfId="3030" xr:uid="{0E7E4C20-6897-4F45-8075-C4C75E7AD4D8}"/>
    <cellStyle name="40% - Accent6 16 2 2" xfId="3031" xr:uid="{A61A91D6-6768-49B7-8A02-E8A080934FA8}"/>
    <cellStyle name="40% - Accent6 16 2 3" xfId="3032" xr:uid="{3C2E5BB5-E2AD-44DD-9E33-3A454823AEC1}"/>
    <cellStyle name="40% - Accent6 16 3" xfId="3033" xr:uid="{22113158-8C9D-40DC-B059-B2EBDFAAECCE}"/>
    <cellStyle name="40% - Accent6 16 4" xfId="3034" xr:uid="{C2571BD4-AEB6-4B2A-93E3-04D082E910B2}"/>
    <cellStyle name="40% - Accent6 17" xfId="3035" xr:uid="{119F1686-E0FE-4081-AA1A-E08068C4BA53}"/>
    <cellStyle name="40% - Accent6 17 2" xfId="3036" xr:uid="{F82D3056-31AD-4479-B375-2763359E8846}"/>
    <cellStyle name="40% - Accent6 17 2 2" xfId="3037" xr:uid="{000A1FF9-99C8-485B-A9D4-3A8C06A265B2}"/>
    <cellStyle name="40% - Accent6 17 2 3" xfId="3038" xr:uid="{C45F2511-800B-40EA-8160-34FA2B4193CD}"/>
    <cellStyle name="40% - Accent6 17 3" xfId="3039" xr:uid="{79EA51D0-2C3F-439F-9B11-88260C4B2ED5}"/>
    <cellStyle name="40% - Accent6 17 4" xfId="3040" xr:uid="{39EE8122-FC23-4EBD-92EC-E9D0545B2AC8}"/>
    <cellStyle name="40% - Accent6 18" xfId="3041" xr:uid="{3EFABCFA-7662-4D81-954A-29A7DB3EAB39}"/>
    <cellStyle name="40% - Accent6 18 2" xfId="3042" xr:uid="{2312D694-26E0-4806-A86C-94AF58F5D53B}"/>
    <cellStyle name="40% - Accent6 18 2 2" xfId="3043" xr:uid="{EB8983AA-CAA7-46DD-850E-DA7205316AD6}"/>
    <cellStyle name="40% - Accent6 18 2 3" xfId="3044" xr:uid="{260437FA-BF2D-4C0F-ABE2-A8A81B9CFF2D}"/>
    <cellStyle name="40% - Accent6 18 3" xfId="3045" xr:uid="{81AB728C-5F6E-4677-98FD-9DD9718869DD}"/>
    <cellStyle name="40% - Accent6 18 4" xfId="3046" xr:uid="{E208BE98-DE0F-4844-9112-E813DFAD1D52}"/>
    <cellStyle name="40% - Accent6 19" xfId="3047" xr:uid="{81D08CAD-E458-45BF-95E5-7ABDCCF2A3AA}"/>
    <cellStyle name="40% - Accent6 19 2" xfId="3048" xr:uid="{ED64850D-4248-4CB8-8FE5-2C5D577DBA67}"/>
    <cellStyle name="40% - Accent6 19 2 2" xfId="3049" xr:uid="{3CA8E0E2-089A-4C43-8B32-2FF1E6EBF4F5}"/>
    <cellStyle name="40% - Accent6 19 2 3" xfId="3050" xr:uid="{4EEC4463-5267-4FE0-BBEA-B45A0D6DEED8}"/>
    <cellStyle name="40% - Accent6 19 3" xfId="3051" xr:uid="{879A2B5C-24D3-4469-A1E6-D349D46C0058}"/>
    <cellStyle name="40% - Accent6 19 4" xfId="3052" xr:uid="{B9D5116C-F811-45C9-AD7C-A22A97D3AD77}"/>
    <cellStyle name="40% - Accent6 2" xfId="3053" xr:uid="{E62D2921-9028-4303-ADB9-723BC9DA65E8}"/>
    <cellStyle name="40% - Accent6 2 2" xfId="3054" xr:uid="{C513CECA-DD09-4D99-8B76-C24DA5690763}"/>
    <cellStyle name="40% - Accent6 2 2 2" xfId="3055" xr:uid="{C6CCAD83-6D6D-4C13-804E-95EC6C179D8A}"/>
    <cellStyle name="40% - Accent6 2 2 2 2" xfId="3056" xr:uid="{F366A08C-3356-468E-ABDF-91860405B63F}"/>
    <cellStyle name="40% - Accent6 2 2 2 3" xfId="3057" xr:uid="{27DA14CC-312A-467E-8F68-510C5557042E}"/>
    <cellStyle name="40% - Accent6 2 2 3" xfId="3058" xr:uid="{7A2FB268-8928-4C45-A0CF-9CD8223E0C43}"/>
    <cellStyle name="40% - Accent6 2 2 4" xfId="3059" xr:uid="{C888F5DF-C4B7-4261-8D37-9B686295A361}"/>
    <cellStyle name="40% - Accent6 2 3" xfId="3060" xr:uid="{7AE9EC79-C9CD-47F3-A470-829E7AD31336}"/>
    <cellStyle name="40% - Accent6 2 3 2" xfId="3061" xr:uid="{C315251A-1A4D-48D2-88C5-85C3CAF7FFC5}"/>
    <cellStyle name="40% - Accent6 2 3 3" xfId="3062" xr:uid="{7B1EAA5D-4036-44D1-A828-571000451FC5}"/>
    <cellStyle name="40% - Accent6 2 4" xfId="3063" xr:uid="{B2DF08FC-1570-4065-A1DA-E5F1D3AD1799}"/>
    <cellStyle name="40% - Accent6 2 4 2" xfId="3064" xr:uid="{D525B39B-00C2-4208-96D0-32AB0A8A1DD4}"/>
    <cellStyle name="40% - Accent6 2 4 3" xfId="3065" xr:uid="{61056E2E-DC0B-437D-A2E4-428AD1EF47DA}"/>
    <cellStyle name="40% - Accent6 2 5" xfId="3066" xr:uid="{A3948083-BAE5-43E8-8941-442A83834CB1}"/>
    <cellStyle name="40% - Accent6 2 6" xfId="3067" xr:uid="{182E3DBC-7D4D-4EEC-94E2-98E93BFC6795}"/>
    <cellStyle name="40% - Accent6 2 7" xfId="3068" xr:uid="{2B3C557F-925A-4F34-BA12-6814BB3FA89E}"/>
    <cellStyle name="40% - Accent6 20" xfId="3069" xr:uid="{C7DBDA2F-F957-44F6-96BE-ECC33E86DDED}"/>
    <cellStyle name="40% - Accent6 20 2" xfId="3070" xr:uid="{791F5857-4BC6-40FF-82E1-700658529E1A}"/>
    <cellStyle name="40% - Accent6 20 2 2" xfId="3071" xr:uid="{2DABB5EC-15B4-4179-BFC7-347D90A60F36}"/>
    <cellStyle name="40% - Accent6 20 2 3" xfId="3072" xr:uid="{13ECE7B5-7AB7-4DD9-9227-2A54B245D60A}"/>
    <cellStyle name="40% - Accent6 20 3" xfId="3073" xr:uid="{392E52BA-911A-42DA-873D-954D653BA4F6}"/>
    <cellStyle name="40% - Accent6 20 4" xfId="3074" xr:uid="{2E1C4A5B-7AA0-404B-9045-835727F1CF32}"/>
    <cellStyle name="40% - Accent6 21" xfId="3075" xr:uid="{267E9A19-049D-41DC-A91E-CAACCDC7E16B}"/>
    <cellStyle name="40% - Accent6 21 2" xfId="3076" xr:uid="{F59218DA-56C2-49D9-B974-D6F8FD5A0FD9}"/>
    <cellStyle name="40% - Accent6 21 2 2" xfId="3077" xr:uid="{9B75DA46-F516-4C21-BF10-2BCF7BB87043}"/>
    <cellStyle name="40% - Accent6 21 2 3" xfId="3078" xr:uid="{C1EEB44E-EA75-44FD-B9EC-BD7B5A810F9A}"/>
    <cellStyle name="40% - Accent6 21 3" xfId="3079" xr:uid="{965B0A69-BE37-4796-8BB6-22CD1865E45A}"/>
    <cellStyle name="40% - Accent6 21 4" xfId="3080" xr:uid="{FB7F055A-D066-45E9-8819-5D6188A4DF13}"/>
    <cellStyle name="40% - Accent6 22" xfId="3081" xr:uid="{F9497924-293B-41AE-AC63-D5035B37F94C}"/>
    <cellStyle name="40% - Accent6 22 2" xfId="3082" xr:uid="{155069D8-8C14-4722-967F-867519A3E40E}"/>
    <cellStyle name="40% - Accent6 22 2 2" xfId="3083" xr:uid="{64990CB6-199B-44CA-AB69-3C812BFC1B22}"/>
    <cellStyle name="40% - Accent6 22 2 3" xfId="3084" xr:uid="{425263C1-F48E-4431-A41E-BECCEAA14B8A}"/>
    <cellStyle name="40% - Accent6 22 3" xfId="3085" xr:uid="{5172A66E-B304-4199-867E-04A7FE11A72E}"/>
    <cellStyle name="40% - Accent6 22 4" xfId="3086" xr:uid="{532453FB-ED98-4E20-999D-783BD3993142}"/>
    <cellStyle name="40% - Accent6 23" xfId="3087" xr:uid="{5AD976E7-82C3-4449-8526-D5E825926459}"/>
    <cellStyle name="40% - Accent6 23 2" xfId="3088" xr:uid="{82BB1367-070F-4722-92CC-CCF5280AC7E1}"/>
    <cellStyle name="40% - Accent6 23 2 2" xfId="3089" xr:uid="{9DCF6E92-3159-4763-BC0B-8CB07EC8EF78}"/>
    <cellStyle name="40% - Accent6 23 2 3" xfId="3090" xr:uid="{644E2951-A0B8-4B91-8E12-1097DDA4256B}"/>
    <cellStyle name="40% - Accent6 23 3" xfId="3091" xr:uid="{6B90C124-CA3C-463E-8F3E-A7C8AF2B3B62}"/>
    <cellStyle name="40% - Accent6 23 4" xfId="3092" xr:uid="{26510FE9-D804-4DEF-AD79-AF6F7C6BF39E}"/>
    <cellStyle name="40% - Accent6 24" xfId="3093" xr:uid="{2697743F-FC42-456F-8CDA-E0F3CD841B68}"/>
    <cellStyle name="40% - Accent6 24 2" xfId="3094" xr:uid="{F93726FD-DE81-4930-9B74-DE4437322EC4}"/>
    <cellStyle name="40% - Accent6 24 2 2" xfId="3095" xr:uid="{3269F117-3E08-4BF8-B286-CE6F8D86A183}"/>
    <cellStyle name="40% - Accent6 24 2 3" xfId="3096" xr:uid="{F008AEA5-86E6-44A0-90C7-A5234A8B8EE2}"/>
    <cellStyle name="40% - Accent6 24 3" xfId="3097" xr:uid="{FA3BF269-13B0-460C-A912-C24453350B88}"/>
    <cellStyle name="40% - Accent6 24 4" xfId="3098" xr:uid="{83EDF227-49DA-4BC7-B851-C284FCA14715}"/>
    <cellStyle name="40% - Accent6 25" xfId="3099" xr:uid="{F9B6BC1F-261A-4848-BE95-2F010D7CA49A}"/>
    <cellStyle name="40% - Accent6 25 2" xfId="3100" xr:uid="{B906D19A-B6F6-4E82-A9C1-7B075E7D4307}"/>
    <cellStyle name="40% - Accent6 25 2 2" xfId="3101" xr:uid="{A835F0F1-524A-45DD-AD3B-D6200BE5C6E6}"/>
    <cellStyle name="40% - Accent6 25 2 3" xfId="3102" xr:uid="{4A7D37A7-F0EB-489B-9DAC-91E94DE895A6}"/>
    <cellStyle name="40% - Accent6 25 3" xfId="3103" xr:uid="{4561BF69-149C-46BE-9B0D-D321FB4FC6EB}"/>
    <cellStyle name="40% - Accent6 25 4" xfId="3104" xr:uid="{042EE859-23E0-4F3D-B2A4-7C1C24903369}"/>
    <cellStyle name="40% - Accent6 26" xfId="3105" xr:uid="{3F2CB2DC-8D7A-4F40-8287-9649483587FA}"/>
    <cellStyle name="40% - Accent6 26 2" xfId="3106" xr:uid="{7BA845D1-C23D-4393-97F4-A7D97957740C}"/>
    <cellStyle name="40% - Accent6 26 2 2" xfId="3107" xr:uid="{A2A68B71-81E1-4211-9405-1DFC64D2E0AE}"/>
    <cellStyle name="40% - Accent6 26 2 3" xfId="3108" xr:uid="{E816263B-8B8F-45EE-9E8F-0899D216AB01}"/>
    <cellStyle name="40% - Accent6 26 3" xfId="3109" xr:uid="{2D87F82C-C192-4E9C-954B-6F0DA6780BCB}"/>
    <cellStyle name="40% - Accent6 26 4" xfId="3110" xr:uid="{23EA50E9-A928-4DC1-963E-61601C2F56F6}"/>
    <cellStyle name="40% - Accent6 27" xfId="3111" xr:uid="{7E270DE2-4687-4620-9C2A-75EE2B10348A}"/>
    <cellStyle name="40% - Accent6 27 2" xfId="3112" xr:uid="{68F6F856-B7E4-4123-966E-4EA915ECF81B}"/>
    <cellStyle name="40% - Accent6 27 2 2" xfId="3113" xr:uid="{BDD43302-5324-4208-94BA-9DC3A36C8F65}"/>
    <cellStyle name="40% - Accent6 27 2 3" xfId="3114" xr:uid="{1099C7E4-4D85-4CD7-ACDA-F0EE328D5183}"/>
    <cellStyle name="40% - Accent6 27 3" xfId="3115" xr:uid="{042E409F-94DB-4800-9655-D0C5637D25C5}"/>
    <cellStyle name="40% - Accent6 27 4" xfId="3116" xr:uid="{10413A52-738D-461D-B73A-41E3CCFCE4A6}"/>
    <cellStyle name="40% - Accent6 28" xfId="3117" xr:uid="{BF096085-F7C6-40F4-9810-E746E508B706}"/>
    <cellStyle name="40% - Accent6 28 2" xfId="3118" xr:uid="{232DB6DE-D5C8-4F1D-BF87-F7A2D908FB2D}"/>
    <cellStyle name="40% - Accent6 28 2 2" xfId="3119" xr:uid="{A3ED2EA6-3BD8-45D2-AD4A-0325BF2A7C5F}"/>
    <cellStyle name="40% - Accent6 28 2 3" xfId="3120" xr:uid="{1E3EC31A-7D85-497A-B0B9-A48F72DC4C77}"/>
    <cellStyle name="40% - Accent6 28 3" xfId="3121" xr:uid="{EA803D54-A0FC-4484-92A5-A5814335FB5B}"/>
    <cellStyle name="40% - Accent6 28 4" xfId="3122" xr:uid="{6DB8C190-CDD6-4F08-B633-5456DCFCFFCF}"/>
    <cellStyle name="40% - Accent6 29" xfId="3123" xr:uid="{D096199C-7445-4A07-9ADA-49DD96DBFC62}"/>
    <cellStyle name="40% - Accent6 29 2" xfId="3124" xr:uid="{188951D2-B602-436A-A2DE-F89763D9DBD5}"/>
    <cellStyle name="40% - Accent6 29 2 2" xfId="3125" xr:uid="{959A9983-6FEB-474D-8389-5C13A498577D}"/>
    <cellStyle name="40% - Accent6 29 2 3" xfId="3126" xr:uid="{74ED1B50-8345-459A-BB18-AA9D7592D4B6}"/>
    <cellStyle name="40% - Accent6 29 3" xfId="3127" xr:uid="{5C1F0E53-4060-444D-85CE-47B72DFC0C0A}"/>
    <cellStyle name="40% - Accent6 29 4" xfId="3128" xr:uid="{7F928D34-11BB-42A0-A14A-14C9C3A53691}"/>
    <cellStyle name="40% - Accent6 3" xfId="3129" xr:uid="{8904A130-13AB-4FEA-99AA-B9386878CA87}"/>
    <cellStyle name="40% - Accent6 3 2" xfId="3130" xr:uid="{078209E4-6604-41B3-83D0-C16A9E087B99}"/>
    <cellStyle name="40% - Accent6 3 2 2" xfId="3131" xr:uid="{C49F3954-72A9-4A07-A7F8-28D896BD7930}"/>
    <cellStyle name="40% - Accent6 3 2 2 2" xfId="3132" xr:uid="{CC853DE9-195F-4D70-B781-C11F4CA36CF7}"/>
    <cellStyle name="40% - Accent6 3 2 2 3" xfId="3133" xr:uid="{BBEC16CE-1EC8-4641-96ED-1864BDDA965E}"/>
    <cellStyle name="40% - Accent6 3 2 3" xfId="3134" xr:uid="{FAB7CCEC-0D11-442D-B035-B20E5A4FCF06}"/>
    <cellStyle name="40% - Accent6 3 2 4" xfId="3135" xr:uid="{00D773D8-6AEF-4CBA-AD73-276B9CA2FFBE}"/>
    <cellStyle name="40% - Accent6 3 3" xfId="3136" xr:uid="{11E15E28-AFFE-4B66-A4D1-4AE13D03F1B8}"/>
    <cellStyle name="40% - Accent6 3 3 2" xfId="3137" xr:uid="{0D460349-8770-4FE8-8BC3-B37DA6A1FD30}"/>
    <cellStyle name="40% - Accent6 3 3 3" xfId="3138" xr:uid="{0C703DC3-AD55-42FB-9DF4-68353583E3AA}"/>
    <cellStyle name="40% - Accent6 3 4" xfId="3139" xr:uid="{3C5EA8A7-2B82-466A-B0D8-AAE47280DE38}"/>
    <cellStyle name="40% - Accent6 3 4 2" xfId="3140" xr:uid="{EB85928C-1932-4F6F-9BF3-9CCCAB36A55F}"/>
    <cellStyle name="40% - Accent6 3 4 3" xfId="3141" xr:uid="{FA1661E2-A317-4EDE-A984-24AE3BFAFB72}"/>
    <cellStyle name="40% - Accent6 3 5" xfId="3142" xr:uid="{72F4DA35-7786-4692-A260-EDA5EB6191F6}"/>
    <cellStyle name="40% - Accent6 3 6" xfId="3143" xr:uid="{7C987257-3BC7-4DA5-B56A-7850546DBF04}"/>
    <cellStyle name="40% - Accent6 3 7" xfId="3144" xr:uid="{D204080C-FADD-4CF3-A9E0-1BE1B4F66B21}"/>
    <cellStyle name="40% - Accent6 30" xfId="3145" xr:uid="{557AC7D1-E49C-4F5D-A969-0936DB9343E3}"/>
    <cellStyle name="40% - Accent6 30 2" xfId="3146" xr:uid="{C40A2855-6885-41AD-9EDE-E2150884664A}"/>
    <cellStyle name="40% - Accent6 30 2 2" xfId="3147" xr:uid="{02ABCF69-6991-4BB9-9BE4-E9C3D46D2E53}"/>
    <cellStyle name="40% - Accent6 30 2 3" xfId="3148" xr:uid="{54699902-EF3F-4680-B068-601672191918}"/>
    <cellStyle name="40% - Accent6 30 3" xfId="3149" xr:uid="{A245D53D-6B80-43C6-A8DC-96EC2B100F5E}"/>
    <cellStyle name="40% - Accent6 30 4" xfId="3150" xr:uid="{64C46E2B-6E25-4974-9339-C3574AE57619}"/>
    <cellStyle name="40% - Accent6 31" xfId="3151" xr:uid="{E5A82DF9-951D-4976-B4C3-987971930AAF}"/>
    <cellStyle name="40% - Accent6 31 2" xfId="3152" xr:uid="{1D846CF1-D8AA-4620-8766-34CC247A2C62}"/>
    <cellStyle name="40% - Accent6 31 3" xfId="3153" xr:uid="{78F3A7C6-6DF5-40D4-AB52-655DA9F0AEC0}"/>
    <cellStyle name="40% - Accent6 32" xfId="3154" xr:uid="{9FD9A12C-64D6-4E30-A926-8882DF95C217}"/>
    <cellStyle name="40% - Accent6 32 2" xfId="3155" xr:uid="{2BAE9E58-2497-4ECD-932E-A47CF156087C}"/>
    <cellStyle name="40% - Accent6 32 3" xfId="3156" xr:uid="{37FE7F90-C414-4803-B142-62FEBF8DAB73}"/>
    <cellStyle name="40% - Accent6 33" xfId="3157" xr:uid="{B0C25FC4-1A18-44C9-A6BD-2EE69F5BF493}"/>
    <cellStyle name="40% - Accent6 33 2" xfId="3158" xr:uid="{845BE0F5-9363-4D56-965F-3BDDDF1A980F}"/>
    <cellStyle name="40% - Accent6 33 3" xfId="3159" xr:uid="{F3C9D44A-2190-4B6E-8051-0EB63B2C6642}"/>
    <cellStyle name="40% - Accent6 34" xfId="3160" xr:uid="{A21B52CB-B7F1-4B4B-8F33-AAB9116E372E}"/>
    <cellStyle name="40% - Accent6 34 2" xfId="3161" xr:uid="{B9D07EE3-948D-43F0-8CCD-13A0A5A057AE}"/>
    <cellStyle name="40% - Accent6 34 3" xfId="3162" xr:uid="{EAB60775-A5EC-4CDE-8ADB-6518CA942F8F}"/>
    <cellStyle name="40% - Accent6 35" xfId="3163" xr:uid="{B7E2C927-808B-43E5-8E73-520F580A3012}"/>
    <cellStyle name="40% - Accent6 35 2" xfId="3164" xr:uid="{BFFAB213-BB96-4495-B613-0A02236AD349}"/>
    <cellStyle name="40% - Accent6 35 3" xfId="3165" xr:uid="{B6164254-4D8A-4512-9524-03411EDA6912}"/>
    <cellStyle name="40% - Accent6 36" xfId="3166" xr:uid="{BD520559-4793-4979-A7A2-5AB4FE725806}"/>
    <cellStyle name="40% - Accent6 36 2" xfId="3167" xr:uid="{E89CADC0-C8B1-4773-A12A-04450755347B}"/>
    <cellStyle name="40% - Accent6 36 3" xfId="3168" xr:uid="{29D03E95-6D1E-48E2-BE6D-C4A3D2F98C42}"/>
    <cellStyle name="40% - Accent6 37" xfId="3169" xr:uid="{EC52EB13-468E-48C1-B78F-986CE6749DD1}"/>
    <cellStyle name="40% - Accent6 37 2" xfId="3170" xr:uid="{5275A573-5F25-4E85-AF5E-46E54EC90F16}"/>
    <cellStyle name="40% - Accent6 37 3" xfId="3171" xr:uid="{3BDED77C-BB6A-4BC9-941A-520F69941749}"/>
    <cellStyle name="40% - Accent6 38" xfId="3172" xr:uid="{67F16AF1-02E6-47C3-9F20-88373938FF1E}"/>
    <cellStyle name="40% - Accent6 38 2" xfId="3173" xr:uid="{82F5A830-CE22-4EA5-8A73-4F75AE1CA8F9}"/>
    <cellStyle name="40% - Accent6 38 3" xfId="3174" xr:uid="{9B8EB228-C12D-41E4-A33E-B19DE4154BFF}"/>
    <cellStyle name="40% - Accent6 39" xfId="3175" xr:uid="{8DC1AB63-6775-4195-9D1F-8CFCCC559C18}"/>
    <cellStyle name="40% - Accent6 39 2" xfId="3176" xr:uid="{67AD57D8-C5A0-4B6B-BE6D-45BD0C3CE02E}"/>
    <cellStyle name="40% - Accent6 39 3" xfId="3177" xr:uid="{E943D39E-FA1E-4D6A-A31D-2AEB9CC48787}"/>
    <cellStyle name="40% - Accent6 4" xfId="3178" xr:uid="{90311B7F-05EC-4384-A57D-452353925338}"/>
    <cellStyle name="40% - Accent6 4 2" xfId="3179" xr:uid="{CDA893DF-8F56-4616-A3FF-3A932334B888}"/>
    <cellStyle name="40% - Accent6 4 2 2" xfId="3180" xr:uid="{921F65ED-51F0-425A-83B2-869BC5286D31}"/>
    <cellStyle name="40% - Accent6 4 2 2 2" xfId="3181" xr:uid="{FF32018E-4F9E-4B80-B954-9B09B9AF8ED7}"/>
    <cellStyle name="40% - Accent6 4 2 2 3" xfId="3182" xr:uid="{38F54D53-363E-4B73-92DE-3DCD1745DB2B}"/>
    <cellStyle name="40% - Accent6 4 2 3" xfId="3183" xr:uid="{990A65AA-B53A-4165-A773-280EA4C30546}"/>
    <cellStyle name="40% - Accent6 4 2 4" xfId="3184" xr:uid="{536728EF-720C-48E1-BC86-BECDB22B9629}"/>
    <cellStyle name="40% - Accent6 4 3" xfId="3185" xr:uid="{F346EC72-2328-4595-A346-24A44D821403}"/>
    <cellStyle name="40% - Accent6 4 3 2" xfId="3186" xr:uid="{204E1EB0-8044-4418-B94B-9FF7C596D14B}"/>
    <cellStyle name="40% - Accent6 4 3 3" xfId="3187" xr:uid="{F350C24B-2BD3-4087-8B57-BA73802B4340}"/>
    <cellStyle name="40% - Accent6 4 4" xfId="3188" xr:uid="{DA92B507-D1A0-406F-995B-AF778532BA68}"/>
    <cellStyle name="40% - Accent6 4 4 2" xfId="3189" xr:uid="{8973DB54-1C32-4A82-B9EF-E49648DD3C4C}"/>
    <cellStyle name="40% - Accent6 4 4 3" xfId="3190" xr:uid="{B80D167C-8FB4-4439-891D-ECE543D973F7}"/>
    <cellStyle name="40% - Accent6 4 5" xfId="3191" xr:uid="{573880FA-63BF-4FFD-AB6A-BBEE37AEEFBD}"/>
    <cellStyle name="40% - Accent6 4 6" xfId="3192" xr:uid="{F4280514-4649-40CC-957D-0CD2E029B88C}"/>
    <cellStyle name="40% - Accent6 4 7" xfId="3193" xr:uid="{85513A92-4A0C-4EF3-8D30-4F5881EBE213}"/>
    <cellStyle name="40% - Accent6 40" xfId="3194" xr:uid="{E47F4A6D-738D-4F7E-BF44-883E44712CFF}"/>
    <cellStyle name="40% - Accent6 41" xfId="3195" xr:uid="{6E38CA07-3F84-42BB-AC15-58DA9CE04930}"/>
    <cellStyle name="40% - Accent6 42" xfId="3196" xr:uid="{51A8A181-CC66-4B04-B27B-C539C737CE72}"/>
    <cellStyle name="40% - Accent6 43" xfId="3197" xr:uid="{C8A824B1-1A8F-4FB3-9D60-287E9B14C3D0}"/>
    <cellStyle name="40% - Accent6 5" xfId="3198" xr:uid="{98EFA57B-50B6-48BD-8EBA-A608DAA8EE9A}"/>
    <cellStyle name="40% - Accent6 5 2" xfId="3199" xr:uid="{69697A6E-4C24-41AB-BC0D-5D2FF38B7236}"/>
    <cellStyle name="40% - Accent6 5 2 2" xfId="3200" xr:uid="{92C368A1-046A-479E-89E1-27C0CB001F04}"/>
    <cellStyle name="40% - Accent6 5 2 2 2" xfId="3201" xr:uid="{45E81B7A-5203-40DD-A9B4-1FBCEC4B6076}"/>
    <cellStyle name="40% - Accent6 5 2 2 3" xfId="3202" xr:uid="{1FD95D64-2290-44AD-A012-B9F2472EBAB7}"/>
    <cellStyle name="40% - Accent6 5 2 3" xfId="3203" xr:uid="{3DD59774-7CAC-44FF-82B0-D35461BF03D7}"/>
    <cellStyle name="40% - Accent6 5 2 4" xfId="3204" xr:uid="{9237712F-37BB-4682-BBFB-C103508DC09A}"/>
    <cellStyle name="40% - Accent6 5 3" xfId="3205" xr:uid="{3581771D-7F86-4C66-9213-F3C27CAEC4B2}"/>
    <cellStyle name="40% - Accent6 5 3 2" xfId="3206" xr:uid="{D64CB03E-0A22-4AE4-ACF6-92911AFC4136}"/>
    <cellStyle name="40% - Accent6 5 3 3" xfId="3207" xr:uid="{AF0B91E6-EE9C-4DEE-9D29-7A0A56C7C8B2}"/>
    <cellStyle name="40% - Accent6 5 4" xfId="3208" xr:uid="{0EC1C75D-95EA-4619-8F4A-AF18E13BE847}"/>
    <cellStyle name="40% - Accent6 5 5" xfId="3209" xr:uid="{88D9D398-70CC-4AEB-B86E-5E9DE8E75E93}"/>
    <cellStyle name="40% - Accent6 6" xfId="3210" xr:uid="{5B5DA42A-A999-4965-9C37-0597EFDCA8D9}"/>
    <cellStyle name="40% - Accent6 6 2" xfId="3211" xr:uid="{DEB89F08-CC0C-438B-8D8F-700EF709373D}"/>
    <cellStyle name="40% - Accent6 6 2 2" xfId="3212" xr:uid="{411769E5-0032-477D-83E3-BD70FFAC3235}"/>
    <cellStyle name="40% - Accent6 6 2 2 2" xfId="3213" xr:uid="{72791FE6-F795-418C-9E42-F62A7E31B707}"/>
    <cellStyle name="40% - Accent6 6 2 2 3" xfId="3214" xr:uid="{766CBB3B-7982-4358-B7F5-87A9FD1042FE}"/>
    <cellStyle name="40% - Accent6 6 2 3" xfId="3215" xr:uid="{3DC5926A-8AAB-4063-8578-02F3DF305B6F}"/>
    <cellStyle name="40% - Accent6 6 2 4" xfId="3216" xr:uid="{FF8EC8DD-700F-4190-A08D-50E3C41C8830}"/>
    <cellStyle name="40% - Accent6 6 3" xfId="3217" xr:uid="{B22B4923-2634-4954-B721-A303728082F3}"/>
    <cellStyle name="40% - Accent6 6 3 2" xfId="3218" xr:uid="{872DCED6-3C8B-430A-A560-172A4A6FF61E}"/>
    <cellStyle name="40% - Accent6 6 3 3" xfId="3219" xr:uid="{008E7704-0839-412E-9032-F8B6D03E4A2D}"/>
    <cellStyle name="40% - Accent6 6 4" xfId="3220" xr:uid="{C800578D-932C-4C1B-BAF0-14822FBB3FE7}"/>
    <cellStyle name="40% - Accent6 6 5" xfId="3221" xr:uid="{789BE0E6-77E0-4386-BA06-9FBB2AEE5F12}"/>
    <cellStyle name="40% - Accent6 7" xfId="3222" xr:uid="{EED18A3C-615D-4735-A582-F72F1FAEBE15}"/>
    <cellStyle name="40% - Accent6 7 2" xfId="3223" xr:uid="{EC7AF9B0-2FC1-42D8-9E72-EC8036142C27}"/>
    <cellStyle name="40% - Accent6 7 2 2" xfId="3224" xr:uid="{D612D182-A58D-4709-BC2E-41A7C111F679}"/>
    <cellStyle name="40% - Accent6 7 2 2 2" xfId="3225" xr:uid="{8AF3D340-C55B-4CFF-9866-4A4FB7160C85}"/>
    <cellStyle name="40% - Accent6 7 2 2 3" xfId="3226" xr:uid="{186CDC7B-991D-4A38-91B0-475A5ECB742F}"/>
    <cellStyle name="40% - Accent6 7 2 3" xfId="3227" xr:uid="{043C597D-C778-4141-AFC9-EF4A2D052B89}"/>
    <cellStyle name="40% - Accent6 7 2 4" xfId="3228" xr:uid="{4E564F1B-4A50-453D-9CFB-1079FF1E9647}"/>
    <cellStyle name="40% - Accent6 7 3" xfId="3229" xr:uid="{61706194-74BD-4CD4-88DA-0D18CD0EE3F0}"/>
    <cellStyle name="40% - Accent6 7 3 2" xfId="3230" xr:uid="{6E7500B5-C220-44CB-A664-01BBB0CE7424}"/>
    <cellStyle name="40% - Accent6 7 3 3" xfId="3231" xr:uid="{1962942D-E8DA-445D-B71D-5C7F3210664E}"/>
    <cellStyle name="40% - Accent6 7 4" xfId="3232" xr:uid="{4E82D647-5E65-48E6-A8E9-BB33D1E2B654}"/>
    <cellStyle name="40% - Accent6 7 5" xfId="3233" xr:uid="{64A4FD1A-44B5-48A0-B618-DAD45C0F6F6E}"/>
    <cellStyle name="40% - Accent6 8" xfId="3234" xr:uid="{672FD654-550F-4556-AA48-F2740EF5FC31}"/>
    <cellStyle name="40% - Accent6 8 2" xfId="3235" xr:uid="{F4BE856B-BA43-469D-AC0E-B5AC4BAD73E7}"/>
    <cellStyle name="40% - Accent6 8 2 2" xfId="3236" xr:uid="{BA9B1ABA-025B-4867-985A-19AD511F6181}"/>
    <cellStyle name="40% - Accent6 8 2 3" xfId="3237" xr:uid="{3CEEBA4E-7021-4BBE-A48B-D189BD5E40C1}"/>
    <cellStyle name="40% - Accent6 8 3" xfId="3238" xr:uid="{EBB0F4D8-14E3-498C-AAD0-1196F849B1CA}"/>
    <cellStyle name="40% - Accent6 8 3 2" xfId="3239" xr:uid="{0687F6F9-521F-4BA0-89CD-DF045BCC467C}"/>
    <cellStyle name="40% - Accent6 8 3 3" xfId="3240" xr:uid="{7C2475FB-E152-49A2-8D08-1BD1A6802F16}"/>
    <cellStyle name="40% - Accent6 8 4" xfId="3241" xr:uid="{5D342BBA-1DF6-4A06-ADE3-D6C56040F920}"/>
    <cellStyle name="40% - Accent6 8 5" xfId="3242" xr:uid="{3EDD025F-4292-45D3-8B1C-54F676684E55}"/>
    <cellStyle name="40% - Accent6 9" xfId="3243" xr:uid="{B7372099-196E-411C-BB13-8F652181C41A}"/>
    <cellStyle name="40% - Accent6 9 2" xfId="3244" xr:uid="{D034D9FD-B938-4807-B2C0-947AB93DEE2B}"/>
    <cellStyle name="40% - Accent6 9 2 2" xfId="3245" xr:uid="{6FCF8B3B-B5CC-43C9-AA28-5A960E84D999}"/>
    <cellStyle name="40% - Accent6 9 2 3" xfId="3246" xr:uid="{1F706E89-8D93-495B-9B63-05F0F9874A15}"/>
    <cellStyle name="40% - Accent6 9 3" xfId="3247" xr:uid="{81666469-9E0D-4219-8C5D-B8E62F59FFFC}"/>
    <cellStyle name="40% - Accent6 9 3 2" xfId="3248" xr:uid="{EA5C6CC4-6140-40E7-93FC-C8A75B092B52}"/>
    <cellStyle name="40% - Accent6 9 3 3" xfId="3249" xr:uid="{1FBF8D3C-613E-44F4-8028-3A619A71D004}"/>
    <cellStyle name="40% - Accent6 9 4" xfId="3250" xr:uid="{C1587482-2911-4D3E-9546-7E5BA0C6D04A}"/>
    <cellStyle name="40% - Accent6 9 5" xfId="3251" xr:uid="{5008BBD8-535E-47D0-AD7C-C148099906F8}"/>
    <cellStyle name="60% - Accent1 2" xfId="3252" xr:uid="{85817E93-D0A4-4F5C-B975-5CB4F90F4345}"/>
    <cellStyle name="60% - Accent1 2 2" xfId="3253" xr:uid="{8D95975B-78F3-4359-B289-FC0BFE790868}"/>
    <cellStyle name="60% - Accent1 3" xfId="3254" xr:uid="{52BE9072-5D73-4699-B27D-0CF784CEEEF3}"/>
    <cellStyle name="60% - Accent1 4" xfId="3255" xr:uid="{0735F9B4-F6C7-4218-BAB3-2B0FA56AC9CD}"/>
    <cellStyle name="60% - Accent1 5" xfId="3256" xr:uid="{69A45468-227F-4D02-9D9B-A2DC40976746}"/>
    <cellStyle name="60% - Accent1 6" xfId="3257" xr:uid="{F1A897BD-46D0-4BF0-8BB6-22596D9E4AF4}"/>
    <cellStyle name="60% - Accent1 7" xfId="3258" xr:uid="{F7827806-975E-4D7B-8151-9A679A5C4406}"/>
    <cellStyle name="60% - Accent1 8" xfId="3259" xr:uid="{F21246A0-AE80-4887-82F1-FF7170370D51}"/>
    <cellStyle name="60% - Accent1 8 2" xfId="3260" xr:uid="{AD3DDD2D-A20D-4342-A9B0-622CD36B1480}"/>
    <cellStyle name="60% - Accent1 9" xfId="3261" xr:uid="{D828B5EC-3652-4BC5-9070-1FA771B50442}"/>
    <cellStyle name="60% - Accent2 2" xfId="3262" xr:uid="{87CC902A-2DEA-4707-9684-FC65583BCFBE}"/>
    <cellStyle name="60% - Accent2 2 2" xfId="3263" xr:uid="{2B8912D9-C6BC-4999-B8D5-EEE2F0A69CE4}"/>
    <cellStyle name="60% - Accent2 3" xfId="3264" xr:uid="{1EEB6DC5-8AF0-4918-919A-4B939EF2F55B}"/>
    <cellStyle name="60% - Accent2 4" xfId="3265" xr:uid="{A2BA9325-8EEC-4CF4-BCC7-A295B7408784}"/>
    <cellStyle name="60% - Accent2 5" xfId="3266" xr:uid="{7FD64884-C699-4857-A058-5B0FDEE7E80A}"/>
    <cellStyle name="60% - Accent2 6" xfId="3267" xr:uid="{EE2C2034-01D8-4F27-912E-00819A37C3FC}"/>
    <cellStyle name="60% - Accent2 7" xfId="3268" xr:uid="{FB857B2A-F1AC-4263-803F-9AA5481A8132}"/>
    <cellStyle name="60% - Accent2 8" xfId="3269" xr:uid="{BAB0B816-1B78-4D3D-8B35-50AE6485FB53}"/>
    <cellStyle name="60% - Accent2 8 2" xfId="3270" xr:uid="{FC657F1A-A388-434A-B660-3BD60B20C1B1}"/>
    <cellStyle name="60% - Accent2 9" xfId="3271" xr:uid="{CBB206FB-5333-4AC9-8D4B-CEA02BEC5334}"/>
    <cellStyle name="60% - Accent3 2" xfId="3272" xr:uid="{1AF1C79B-EA5D-47A1-BE2C-1712666FD3B4}"/>
    <cellStyle name="60% - Accent3 2 2" xfId="3273" xr:uid="{D3AEA186-91C8-4FA9-B46F-E0BF6AE7B08F}"/>
    <cellStyle name="60% - Accent3 3" xfId="3274" xr:uid="{3FB53651-FF30-4334-8621-05CAFCFC0E9A}"/>
    <cellStyle name="60% - Accent3 4" xfId="3275" xr:uid="{BBBEBFD7-E330-4F8A-A257-703400AB768D}"/>
    <cellStyle name="60% - Accent3 5" xfId="3276" xr:uid="{FF6788C5-5315-472D-AA18-80D969E64AE9}"/>
    <cellStyle name="60% - Accent3 6" xfId="3277" xr:uid="{704E602F-0C3B-4EA9-84BE-E165B6EB5368}"/>
    <cellStyle name="60% - Accent3 7" xfId="3278" xr:uid="{37B08965-BC51-4533-B3B7-9D47DA7D84E7}"/>
    <cellStyle name="60% - Accent3 8" xfId="3279" xr:uid="{CA3F1BFD-8F6D-4E57-B37F-A34E814789BF}"/>
    <cellStyle name="60% - Accent3 8 2" xfId="3280" xr:uid="{039CCF1E-E7D5-4D5A-85F2-365D77E52C3B}"/>
    <cellStyle name="60% - Accent3 9" xfId="3281" xr:uid="{9FF502DB-DC78-4E46-ADAD-A7C84925E8CF}"/>
    <cellStyle name="60% - Accent4 2" xfId="3282" xr:uid="{B0DEE7A9-4629-436C-B32E-F56D2ADE21FC}"/>
    <cellStyle name="60% - Accent4 2 2" xfId="3283" xr:uid="{7B457537-FB4A-474F-9FC4-9EBE63E24CB3}"/>
    <cellStyle name="60% - Accent4 3" xfId="3284" xr:uid="{6060687A-8D98-43AC-B291-A02861ED1503}"/>
    <cellStyle name="60% - Accent4 4" xfId="3285" xr:uid="{B9B466EA-DB5F-4888-A645-E96B19D3AF1D}"/>
    <cellStyle name="60% - Accent4 5" xfId="3286" xr:uid="{E0917E91-80F3-48E6-881E-12E4A8499CBF}"/>
    <cellStyle name="60% - Accent4 6" xfId="3287" xr:uid="{82F29D4D-A33D-4595-8D92-40D1B4401E94}"/>
    <cellStyle name="60% - Accent4 7" xfId="3288" xr:uid="{08FF6C01-A03F-4F28-AC9D-70F0C3834D31}"/>
    <cellStyle name="60% - Accent4 8" xfId="3289" xr:uid="{BCAE16FD-A0A1-400A-8156-CC8E489543F5}"/>
    <cellStyle name="60% - Accent4 8 2" xfId="3290" xr:uid="{592889F1-B2B5-4C89-80C1-94075313B1D5}"/>
    <cellStyle name="60% - Accent4 9" xfId="3291" xr:uid="{17BA38BB-8DB8-4876-86A4-D8444BE6A5D0}"/>
    <cellStyle name="60% - Accent5 2" xfId="3292" xr:uid="{8D72A1C6-7BDD-4016-9EAA-EC4B70E39D63}"/>
    <cellStyle name="60% - Accent5 2 2" xfId="3293" xr:uid="{3D260203-3153-48CE-994E-6ED6DD65825D}"/>
    <cellStyle name="60% - Accent5 3" xfId="3294" xr:uid="{02272BC5-D064-4E4F-88D7-C7AAF45DEEF7}"/>
    <cellStyle name="60% - Accent5 4" xfId="3295" xr:uid="{623832B2-778A-4467-A0CB-E73074A0BD7A}"/>
    <cellStyle name="60% - Accent5 5" xfId="3296" xr:uid="{073091CD-26A0-4F16-AE2E-AB3D7898E94A}"/>
    <cellStyle name="60% - Accent5 6" xfId="3297" xr:uid="{F1985D07-1E48-4137-BE18-38F6210DA99A}"/>
    <cellStyle name="60% - Accent5 7" xfId="3298" xr:uid="{2DC42535-9F16-4696-A675-84E9FACF52BC}"/>
    <cellStyle name="60% - Accent5 8" xfId="3299" xr:uid="{B233CA43-B92A-484E-A9A2-8388694B2395}"/>
    <cellStyle name="60% - Accent5 8 2" xfId="3300" xr:uid="{A60E8A0A-8C74-4C64-A084-DA9CC81B0053}"/>
    <cellStyle name="60% - Accent5 9" xfId="3301" xr:uid="{2C2E2701-6CF2-468E-A6A0-8A70E1EEC01C}"/>
    <cellStyle name="60% - Accent6 2" xfId="3302" xr:uid="{E544059F-065D-4BCD-A69B-884A7E8638DA}"/>
    <cellStyle name="60% - Accent6 2 2" xfId="3303" xr:uid="{747EEC23-DEB1-4FBD-8C80-D80CC7103068}"/>
    <cellStyle name="60% - Accent6 3" xfId="3304" xr:uid="{DD7D2E89-CC6C-4434-B89A-E0F9C57B0C73}"/>
    <cellStyle name="60% - Accent6 4" xfId="3305" xr:uid="{1FBDEDB6-E766-44B1-A20B-23C006097550}"/>
    <cellStyle name="60% - Accent6 5" xfId="3306" xr:uid="{32519617-B364-4C87-A325-EE74407CD66A}"/>
    <cellStyle name="60% - Accent6 6" xfId="3307" xr:uid="{36843970-3F70-4AC7-8147-A33364258888}"/>
    <cellStyle name="60% - Accent6 7" xfId="3308" xr:uid="{72D879BE-B859-481A-ABDF-63783DC08A70}"/>
    <cellStyle name="60% - Accent6 8" xfId="3309" xr:uid="{4FA08F4C-6DE1-459C-9458-A87ECCD510BB}"/>
    <cellStyle name="60% - Accent6 8 2" xfId="3310" xr:uid="{3492A45B-DEEB-4D14-9D43-F84BE5AEC017}"/>
    <cellStyle name="60% - Accent6 9" xfId="3311" xr:uid="{B0A6CA22-BF84-4480-B6BF-625B16AAA6C5}"/>
    <cellStyle name="7pt" xfId="3312" xr:uid="{520194D8-8512-4905-9194-A4641C39C301}"/>
    <cellStyle name="Accent1 2" xfId="3313" xr:uid="{96122549-5A9E-4B4B-923E-50BE7AAF624B}"/>
    <cellStyle name="Accent1 2 2" xfId="3314" xr:uid="{5C68D36D-48B6-4460-A90E-1E774C9F4F72}"/>
    <cellStyle name="Accent1 3" xfId="3315" xr:uid="{61E4213D-144F-498E-B164-956EDF4EDC96}"/>
    <cellStyle name="Accent1 4" xfId="3316" xr:uid="{C808C839-1B18-430C-A01F-6B7643F04C19}"/>
    <cellStyle name="Accent1 5" xfId="3317" xr:uid="{F3A1F26E-AB29-41D0-B707-8260E906D026}"/>
    <cellStyle name="Accent1 6" xfId="3318" xr:uid="{9109D364-BA9F-4FFB-B92F-5E22FA0217FB}"/>
    <cellStyle name="Accent1 7" xfId="3319" xr:uid="{5CFC9734-8120-44DA-B13F-731A619A30D7}"/>
    <cellStyle name="Accent1 8" xfId="3320" xr:uid="{A5844C84-8A15-4E74-BA58-A9C194180E41}"/>
    <cellStyle name="Accent1 8 2" xfId="3321" xr:uid="{780E0F1A-E623-43A0-B6EB-37F021AACAE3}"/>
    <cellStyle name="Accent1 9" xfId="3322" xr:uid="{F910E154-977F-40D5-A77F-B408D63768A1}"/>
    <cellStyle name="Accent2 2" xfId="3323" xr:uid="{F2AB013D-B657-4867-A966-F72D12E2381E}"/>
    <cellStyle name="Accent2 2 2" xfId="3324" xr:uid="{3ED07417-DC02-423F-A438-7D1C8E288DBD}"/>
    <cellStyle name="Accent2 3" xfId="3325" xr:uid="{54EE9C03-DE21-42B9-9288-A553B0E90D8B}"/>
    <cellStyle name="Accent2 4" xfId="3326" xr:uid="{886FC20E-37DE-49A2-9099-16E762A3583B}"/>
    <cellStyle name="Accent2 5" xfId="3327" xr:uid="{297ADC5F-2E3C-4F05-B367-92C80D3D4BA0}"/>
    <cellStyle name="Accent2 6" xfId="3328" xr:uid="{27D8C909-C4F6-4A22-9F31-05DA3DAAA2D3}"/>
    <cellStyle name="Accent2 7" xfId="3329" xr:uid="{D1B7B658-8522-47B2-9642-8E8967EDCD4E}"/>
    <cellStyle name="Accent2 8" xfId="3330" xr:uid="{B2A867E9-6EA6-4E84-8C8F-F6323BBCFFD8}"/>
    <cellStyle name="Accent2 8 2" xfId="3331" xr:uid="{CDBE9721-B471-46AE-B577-361C0D0D6871}"/>
    <cellStyle name="Accent2 9" xfId="3332" xr:uid="{65070430-E982-4AC1-9CB0-2C3B0316B8D4}"/>
    <cellStyle name="Accent3 2" xfId="3333" xr:uid="{E84858FA-8DEC-4C60-BE31-C69E83B7C3C8}"/>
    <cellStyle name="Accent3 2 2" xfId="3334" xr:uid="{BF47A371-38A7-4942-9DE2-508999217F53}"/>
    <cellStyle name="Accent3 3" xfId="3335" xr:uid="{F26917AF-5335-4F07-B679-505F9B98F032}"/>
    <cellStyle name="Accent3 4" xfId="3336" xr:uid="{EFEB950D-A7D5-4E06-925A-D1A45CA779F2}"/>
    <cellStyle name="Accent3 5" xfId="3337" xr:uid="{2EB98CE5-C3EA-4E77-9B09-F4DAB111B941}"/>
    <cellStyle name="Accent3 6" xfId="3338" xr:uid="{8BB98FBE-E6FF-4FE4-B650-E22F0FF37E6D}"/>
    <cellStyle name="Accent3 7" xfId="3339" xr:uid="{799A5FD1-B9CA-496C-86DB-CB40A67405F9}"/>
    <cellStyle name="Accent3 8" xfId="3340" xr:uid="{6D83855A-0868-4ED0-A327-18A68804EAA2}"/>
    <cellStyle name="Accent3 8 2" xfId="3341" xr:uid="{31D46960-7819-4A0E-9B2F-5201FADA442F}"/>
    <cellStyle name="Accent3 9" xfId="3342" xr:uid="{9E39F40C-9EBD-402D-B556-39D89043C80D}"/>
    <cellStyle name="Accent4 2" xfId="3343" xr:uid="{FE3ACC16-9CD9-4D90-84AC-AF9A6BE096D1}"/>
    <cellStyle name="Accent4 2 2" xfId="3344" xr:uid="{D651A621-FB5D-4F4B-ADD0-03EE4E2B41C7}"/>
    <cellStyle name="Accent4 3" xfId="3345" xr:uid="{2462B2C6-2828-4C74-9737-034CC9400DC3}"/>
    <cellStyle name="Accent4 4" xfId="3346" xr:uid="{2FF29D01-51E0-495E-A343-A4058DBAEE1B}"/>
    <cellStyle name="Accent4 5" xfId="3347" xr:uid="{CD5FDB34-9CE9-44DD-87B9-0A47659F642C}"/>
    <cellStyle name="Accent4 6" xfId="3348" xr:uid="{C3E9C8D3-03A7-4502-91F2-1A923998AC17}"/>
    <cellStyle name="Accent4 7" xfId="3349" xr:uid="{AF0DC480-430D-4EAE-9BA4-5DC9AA6E53D3}"/>
    <cellStyle name="Accent4 8" xfId="3350" xr:uid="{972BE0C7-B65D-4EA6-B037-29B1E30EBDA9}"/>
    <cellStyle name="Accent4 8 2" xfId="3351" xr:uid="{108B9C58-9939-41AF-AA37-511CF2341918}"/>
    <cellStyle name="Accent4 9" xfId="3352" xr:uid="{64B79B33-9394-49E9-B064-5133D93796D5}"/>
    <cellStyle name="Accent5 2" xfId="3353" xr:uid="{5E61EBB6-E2E6-4BC5-8433-7B6E370F0A26}"/>
    <cellStyle name="Accent5 2 2" xfId="3354" xr:uid="{5B0188ED-C501-408F-B0BD-632B72A47C57}"/>
    <cellStyle name="Accent5 3" xfId="3355" xr:uid="{0E12D068-EABE-4DB1-A68F-D31307B72681}"/>
    <cellStyle name="Accent5 4" xfId="3356" xr:uid="{B7ABE873-3061-4207-B637-E1DD4BDD93D9}"/>
    <cellStyle name="Accent5 5" xfId="3357" xr:uid="{EFBF10C7-0DEE-4521-B299-7DA2C437C202}"/>
    <cellStyle name="Accent5 6" xfId="3358" xr:uid="{64A1AA58-DF93-4FA8-B2AF-CAD0FCD21201}"/>
    <cellStyle name="Accent5 7" xfId="3359" xr:uid="{E615669C-8E63-471D-9FB6-076D5E3CE264}"/>
    <cellStyle name="Accent5 8" xfId="3360" xr:uid="{B654F5C6-7C68-45C1-A179-1B9DA601B6FA}"/>
    <cellStyle name="Accent5 8 2" xfId="3361" xr:uid="{B2A9EB64-68F6-48DD-95E4-C4883D7FC5B7}"/>
    <cellStyle name="Accent5 9" xfId="3362" xr:uid="{9877281B-2D4A-4C43-8219-EC770E2C6E32}"/>
    <cellStyle name="Accent6 2" xfId="3363" xr:uid="{01C0C318-5B35-4FC4-AA1A-794A2D4DF23F}"/>
    <cellStyle name="Accent6 2 2" xfId="3364" xr:uid="{C7DA657D-5CB4-4D7E-9895-03B42B8E552D}"/>
    <cellStyle name="Accent6 3" xfId="3365" xr:uid="{24425308-AF28-4AE3-827B-5042495C3CB5}"/>
    <cellStyle name="Accent6 4" xfId="3366" xr:uid="{F8B410B3-808E-4ECE-9308-7145676C81B6}"/>
    <cellStyle name="Accent6 5" xfId="3367" xr:uid="{5134C98C-D97E-49A6-9702-5B5497B2560A}"/>
    <cellStyle name="Accent6 6" xfId="3368" xr:uid="{4EEEB8B1-229A-467D-8F90-C57B608B7BEB}"/>
    <cellStyle name="Accent6 7" xfId="3369" xr:uid="{DA116654-F75F-4774-8BF0-592511D21C7F}"/>
    <cellStyle name="Accent6 8" xfId="3370" xr:uid="{5ED50888-5CE7-4B31-8606-16FBD4CF2738}"/>
    <cellStyle name="Accent6 8 2" xfId="3371" xr:uid="{1B161FC9-2675-455F-9787-750696337FFC}"/>
    <cellStyle name="Accent6 9" xfId="3372" xr:uid="{8370D743-D3ED-4A7C-80C3-6979A2D77818}"/>
    <cellStyle name="Actual Date" xfId="3373" xr:uid="{8CC714A0-936F-4093-A402-74A9570904F0}"/>
    <cellStyle name="Actual Date 2" xfId="3374" xr:uid="{198EB647-0571-44F5-8E2A-41EFDD092ADC}"/>
    <cellStyle name="Bad 2" xfId="3375" xr:uid="{0EBCC27C-54EA-4441-93F1-E7F3EB581E14}"/>
    <cellStyle name="Bad 2 2" xfId="3376" xr:uid="{4AE8C11A-C8D7-4FF0-A0AE-0B7495615509}"/>
    <cellStyle name="Bad 3" xfId="3377" xr:uid="{D04D101A-AAA3-4C67-808D-E4BD9F28C05C}"/>
    <cellStyle name="Bad 4" xfId="3378" xr:uid="{D713C644-7BD1-4FC5-9612-8279A6891B7B}"/>
    <cellStyle name="Bad 5" xfId="3379" xr:uid="{399A0840-9F42-42CB-AB7F-B6FD74C6D946}"/>
    <cellStyle name="Bad 6" xfId="3380" xr:uid="{29BC676A-3766-4E62-8CDF-25635C567B55}"/>
    <cellStyle name="Bad 7" xfId="3381" xr:uid="{B33B199E-B125-440D-BAE8-5F0F4031F144}"/>
    <cellStyle name="Bad 8" xfId="3382" xr:uid="{4BBB4F86-1A23-4F43-85CC-EC811169C757}"/>
    <cellStyle name="Bad 8 2" xfId="3383" xr:uid="{A85F68FF-0659-453B-9368-FC7876173881}"/>
    <cellStyle name="Bad 9" xfId="3384" xr:uid="{9C70502F-7BFF-41B5-BA33-73E2D8321596}"/>
    <cellStyle name="Bad 9 2" xfId="3385" xr:uid="{5C8CDFAA-B5BB-4D57-AF8A-BAE632FF892C}"/>
    <cellStyle name="Body" xfId="3386" xr:uid="{B6AB671C-AEAF-4FA1-BC29-CCA093EEE10E}"/>
    <cellStyle name="Borders" xfId="3387" xr:uid="{94495D61-99C9-41C8-924E-D4EBF7B84DB3}"/>
    <cellStyle name="Borders 2" xfId="3388" xr:uid="{2549EF69-6418-476D-89DC-8AF8CADA1D7F}"/>
    <cellStyle name="Borders 2 10" xfId="3389" xr:uid="{7E30E678-C785-4335-AB39-14CEE23196A2}"/>
    <cellStyle name="Borders 2 10 2" xfId="3390" xr:uid="{C5EE2066-1224-4872-9430-33BEDFDD220D}"/>
    <cellStyle name="Borders 2 10 2 2" xfId="3391" xr:uid="{BF23A9CC-48DD-4FAB-A68F-7E1F50F312D9}"/>
    <cellStyle name="Borders 2 10 2 3" xfId="3392" xr:uid="{D722AF78-6310-4DEC-B7BB-08F3793AB280}"/>
    <cellStyle name="Borders 2 10 3" xfId="3393" xr:uid="{E313F851-6BF5-40C4-8967-5355E3B76082}"/>
    <cellStyle name="Borders 2 10 3 2" xfId="3394" xr:uid="{285B6003-DBC1-4EBF-808A-42F4DFB9D361}"/>
    <cellStyle name="Borders 2 10 3 2 2" xfId="3395" xr:uid="{F6D4BAFF-3337-4927-9694-544FE521B8AD}"/>
    <cellStyle name="Borders 2 10 4" xfId="3396" xr:uid="{BD163FF2-93BF-41C4-9C0D-693647C0A589}"/>
    <cellStyle name="Borders 2 11" xfId="3397" xr:uid="{DC3582F0-7A78-4979-BB71-D1817F30B4AD}"/>
    <cellStyle name="Borders 2 11 2" xfId="3398" xr:uid="{178AF99B-F54A-4801-9020-30AEE9CB72AD}"/>
    <cellStyle name="Borders 2 11 2 2" xfId="3399" xr:uid="{907012D6-BDBF-4DC2-AC88-429E29BE087C}"/>
    <cellStyle name="Borders 2 11 2 3" xfId="3400" xr:uid="{5C1EDC33-F7BB-4852-A7C7-8FC955918D57}"/>
    <cellStyle name="Borders 2 11 3" xfId="3401" xr:uid="{A2FDA78D-FD58-4755-8D85-2F95AF915292}"/>
    <cellStyle name="Borders 2 11 3 2" xfId="3402" xr:uid="{86F08CA4-843F-4E8E-893D-69E2693C53D1}"/>
    <cellStyle name="Borders 2 11 3 2 2" xfId="3403" xr:uid="{3DCEEFDB-4B1F-47D8-916A-6B2E2CFF9CF0}"/>
    <cellStyle name="Borders 2 11 4" xfId="3404" xr:uid="{65BA4BFB-5D8B-432D-B72A-4729294B3E4F}"/>
    <cellStyle name="Borders 2 12" xfId="3405" xr:uid="{474469B7-AE59-4885-8D7E-46183E628DA2}"/>
    <cellStyle name="Borders 2 12 2" xfId="3406" xr:uid="{3B934D78-03C6-449B-A331-BB85201D908E}"/>
    <cellStyle name="Borders 2 12 2 2" xfId="3407" xr:uid="{035D255E-12C2-485C-8EF5-A0539E77F73A}"/>
    <cellStyle name="Borders 2 12 2 3" xfId="3408" xr:uid="{254E8936-2E23-44D2-AD47-5073E1A6E658}"/>
    <cellStyle name="Borders 2 12 3" xfId="3409" xr:uid="{44B2F093-0786-4AE5-874C-845A8D97A180}"/>
    <cellStyle name="Borders 2 12 3 2" xfId="3410" xr:uid="{7782F696-FC1E-4EAB-A052-175E4E0C6D4A}"/>
    <cellStyle name="Borders 2 12 3 2 2" xfId="3411" xr:uid="{0B12D63A-D68D-4312-A63D-56518B5574AA}"/>
    <cellStyle name="Borders 2 12 4" xfId="3412" xr:uid="{466746A6-83C5-4169-9A06-AC1D56560C9A}"/>
    <cellStyle name="Borders 2 13" xfId="3413" xr:uid="{E2E7FA2A-36D0-4AFC-A0D2-84B4F2EB6DA3}"/>
    <cellStyle name="Borders 2 13 2" xfId="3414" xr:uid="{F1D46AA5-C1FD-42AB-8742-F9EFA33B6D01}"/>
    <cellStyle name="Borders 2 13 2 2" xfId="3415" xr:uid="{74BAB537-8B29-4AAE-A2B7-6CFB5ECA3642}"/>
    <cellStyle name="Borders 2 13 2 3" xfId="3416" xr:uid="{E42BCA36-69C7-4433-81A8-4ED6419D1784}"/>
    <cellStyle name="Borders 2 13 3" xfId="3417" xr:uid="{407BA882-8C0D-4C24-9C19-AF6EFB81C78C}"/>
    <cellStyle name="Borders 2 13 3 2" xfId="3418" xr:uid="{FF7432A8-B759-43A2-A062-7517991B8011}"/>
    <cellStyle name="Borders 2 13 3 2 2" xfId="3419" xr:uid="{5CCA56A0-01F9-4E77-897D-829512F19A47}"/>
    <cellStyle name="Borders 2 13 4" xfId="3420" xr:uid="{09B095D7-6B42-46A1-A118-E4D51564D895}"/>
    <cellStyle name="Borders 2 14" xfId="3421" xr:uid="{7F8393B1-E259-4087-819F-809D18349E3B}"/>
    <cellStyle name="Borders 2 14 2" xfId="3422" xr:uid="{FF9D18EE-B0E9-4950-9501-6ED28DEEFF8B}"/>
    <cellStyle name="Borders 2 14 2 2" xfId="3423" xr:uid="{A7D96D5C-FBE2-44AD-9FC5-113B8E22E450}"/>
    <cellStyle name="Borders 2 14 2 3" xfId="3424" xr:uid="{5247D3C9-1C4A-4C34-B58B-F905697F9A5E}"/>
    <cellStyle name="Borders 2 14 3" xfId="3425" xr:uid="{21AFB17E-C8CA-42B4-956F-A91FFC5D16CE}"/>
    <cellStyle name="Borders 2 14 3 2" xfId="3426" xr:uid="{DAC4F01F-D143-4555-80C4-94EED6A667AE}"/>
    <cellStyle name="Borders 2 14 3 2 2" xfId="3427" xr:uid="{FA67CA05-AE55-482F-872C-A4DD51916698}"/>
    <cellStyle name="Borders 2 14 4" xfId="3428" xr:uid="{73F65505-ECD9-421A-A582-4AAF93F24AD9}"/>
    <cellStyle name="Borders 2 15" xfId="3429" xr:uid="{65F408A2-80AF-4E79-A1A4-F08C663EC01D}"/>
    <cellStyle name="Borders 2 15 2" xfId="3430" xr:uid="{B2F596CD-433F-4247-ABAB-4E9003EACF6C}"/>
    <cellStyle name="Borders 2 15 2 2" xfId="3431" xr:uid="{F80DD914-4F89-4B4D-8EBC-82D7397F9142}"/>
    <cellStyle name="Borders 2 15 2 3" xfId="3432" xr:uid="{276BB438-A129-4960-949F-0D1B9E0E0B8E}"/>
    <cellStyle name="Borders 2 15 3" xfId="3433" xr:uid="{7636E073-E1BA-49D0-A752-81FA5ECFD43E}"/>
    <cellStyle name="Borders 2 15 3 2" xfId="3434" xr:uid="{0CBF7AE4-ADEE-4FF9-B6A3-40518857044F}"/>
    <cellStyle name="Borders 2 15 3 2 2" xfId="3435" xr:uid="{BCCFEEDB-FCB8-4491-A3B1-C99FF9D6877B}"/>
    <cellStyle name="Borders 2 15 4" xfId="3436" xr:uid="{C3530D7C-AA55-4B33-9D10-CFF5BDE724A2}"/>
    <cellStyle name="Borders 2 16" xfId="3437" xr:uid="{8891DD4B-6521-47CA-8043-499E7335A2B1}"/>
    <cellStyle name="Borders 2 16 2" xfId="3438" xr:uid="{B6F5E87F-2BC9-4319-BA36-803878B7DEAB}"/>
    <cellStyle name="Borders 2 16 2 2" xfId="3439" xr:uid="{2A1A0762-7C9B-40C1-A933-B95BFE6C64D1}"/>
    <cellStyle name="Borders 2 16 2 3" xfId="3440" xr:uid="{2929635E-20D5-4963-822F-C45B30F75137}"/>
    <cellStyle name="Borders 2 16 3" xfId="3441" xr:uid="{768F52B7-FAE8-45F6-84C2-3E9D5DB8F5AD}"/>
    <cellStyle name="Borders 2 16 3 2" xfId="3442" xr:uid="{886E6740-38CE-4D5D-8382-17EE2DDD4E5D}"/>
    <cellStyle name="Borders 2 16 3 2 2" xfId="3443" xr:uid="{9FC2E8C5-8DCC-4FD5-9CA7-FBFBA7E8FA88}"/>
    <cellStyle name="Borders 2 16 4" xfId="3444" xr:uid="{A192E34B-18B1-4874-B50F-02A4E72D4271}"/>
    <cellStyle name="Borders 2 17" xfId="3445" xr:uid="{7E07816B-993C-4339-91EE-269A8FE0EA7B}"/>
    <cellStyle name="Borders 2 17 2" xfId="3446" xr:uid="{B471CC93-778C-4512-BF6C-65CFDFBC3225}"/>
    <cellStyle name="Borders 2 17 2 2" xfId="3447" xr:uid="{0B01FE35-C153-4011-AA8E-1331177325A7}"/>
    <cellStyle name="Borders 2 17 2 3" xfId="3448" xr:uid="{880E62F0-15C3-435F-85F9-C4B7F39AD8CB}"/>
    <cellStyle name="Borders 2 17 3" xfId="3449" xr:uid="{02C3F305-4288-4BCB-925A-F22705DC80CC}"/>
    <cellStyle name="Borders 2 17 3 2" xfId="3450" xr:uid="{5C7E3730-05E6-4572-9341-FAB56A3CD22F}"/>
    <cellStyle name="Borders 2 17 3 2 2" xfId="3451" xr:uid="{CDC11CC2-1980-4661-807A-002F1163A9E7}"/>
    <cellStyle name="Borders 2 17 4" xfId="3452" xr:uid="{7DEA9B2C-FB50-4A0F-A179-F80F20EAC109}"/>
    <cellStyle name="Borders 2 18" xfId="3453" xr:uid="{7247AFD7-23C4-4730-AEF0-8FBEB89173F8}"/>
    <cellStyle name="Borders 2 18 2" xfId="3454" xr:uid="{A804960F-9C24-467F-ABC8-318EF80FCC72}"/>
    <cellStyle name="Borders 2 18 2 2" xfId="3455" xr:uid="{0832E720-8ABC-42F1-BF3B-4F9AD0A99305}"/>
    <cellStyle name="Borders 2 18 2 3" xfId="3456" xr:uid="{5F50E675-6DCD-458D-865A-37F052820D14}"/>
    <cellStyle name="Borders 2 18 3" xfId="3457" xr:uid="{B2AA7245-B03D-4BDA-A5C2-A1303804B9FD}"/>
    <cellStyle name="Borders 2 18 4" xfId="3458" xr:uid="{E472D02B-539A-4CEA-BD5C-4A3B8F501DBF}"/>
    <cellStyle name="Borders 2 19" xfId="3459" xr:uid="{C7D2C789-CDFB-49C4-A161-70D8EEAB2F4C}"/>
    <cellStyle name="Borders 2 19 2" xfId="3460" xr:uid="{ED57C9E6-DE80-4A0A-81A2-4E37C1B78D74}"/>
    <cellStyle name="Borders 2 19 3" xfId="3461" xr:uid="{9A7E541C-CCCC-4680-8F0F-FAD1649C27D5}"/>
    <cellStyle name="Borders 2 2" xfId="3462" xr:uid="{B0608059-5D7A-4903-ACFB-5F4DE003C3AE}"/>
    <cellStyle name="Borders 2 2 2" xfId="3463" xr:uid="{D20457E2-2184-46A8-8F12-1115D7C0321B}"/>
    <cellStyle name="Borders 2 2 2 2" xfId="3464" xr:uid="{6F2B8B4B-C11E-4D6D-8A4D-8D5B765383A4}"/>
    <cellStyle name="Borders 2 2 2 2 2" xfId="3465" xr:uid="{93AE66BA-F7B6-4193-83B3-EE170CEA321E}"/>
    <cellStyle name="Borders 2 2 2 2 3" xfId="3466" xr:uid="{FA690082-A090-428D-A20E-3AFBEA3F3F07}"/>
    <cellStyle name="Borders 2 2 2 2 4" xfId="3467" xr:uid="{8A26E161-EBBA-4D15-B7E5-23CFA1B24AA5}"/>
    <cellStyle name="Borders 2 2 2 3" xfId="3468" xr:uid="{267E4FF8-FB40-46C1-BC57-D40565204236}"/>
    <cellStyle name="Borders 2 2 2 4" xfId="3469" xr:uid="{A4084E3B-2596-4C0B-A004-2A2326C065BC}"/>
    <cellStyle name="Borders 2 2 2 5" xfId="3470" xr:uid="{A942905F-49C6-4D9C-8333-4E06B6B99718}"/>
    <cellStyle name="Borders 2 2 3" xfId="3471" xr:uid="{21B8CB73-E1EA-4279-BA52-75896CF8A870}"/>
    <cellStyle name="Borders 2 2 3 2" xfId="3472" xr:uid="{9EADA469-B25E-4D27-A6E0-A0DC933F1A93}"/>
    <cellStyle name="Borders 2 2 3 2 2" xfId="3473" xr:uid="{D81DFE82-5E69-4828-AACB-C2D93BE0058B}"/>
    <cellStyle name="Borders 2 2 3 3" xfId="3474" xr:uid="{1F901ADF-028E-4767-9646-1C794B3C0A8C}"/>
    <cellStyle name="Borders 2 2 3 4" xfId="3475" xr:uid="{693701D7-D3C1-4487-8F3A-593BF7775C24}"/>
    <cellStyle name="Borders 2 2 4" xfId="3476" xr:uid="{B33C1477-BBFD-4B72-87E9-D72E417E4DCA}"/>
    <cellStyle name="Borders 2 2 4 2" xfId="3477" xr:uid="{9B4320B2-1263-48B8-838B-BA28B964081C}"/>
    <cellStyle name="Borders 2 2 4 2 2" xfId="3478" xr:uid="{C73470E2-D5BA-4BEA-9978-E7FFD8370D87}"/>
    <cellStyle name="Borders 2 2 4 2 2 2" xfId="3479" xr:uid="{115B843F-1972-4053-997A-1494F0CE0F4C}"/>
    <cellStyle name="Borders 2 2 4 3" xfId="3480" xr:uid="{46941C4B-F4AE-4738-9FB9-749CB4632489}"/>
    <cellStyle name="Borders 2 2 5" xfId="3481" xr:uid="{3FEC1D5A-E5C4-45DA-B310-5CDB7BF1C560}"/>
    <cellStyle name="Borders 2 2_Actual PT" xfId="3482" xr:uid="{0A804B6F-04AE-4F87-ABC5-D18D379CA638}"/>
    <cellStyle name="Borders 2 20" xfId="3483" xr:uid="{3547C7F3-8C49-4E48-BED8-A13A1A207C25}"/>
    <cellStyle name="Borders 2 20 2" xfId="3484" xr:uid="{AFDA31B8-6326-482E-8C0F-4D29FE463738}"/>
    <cellStyle name="Borders 2 20 2 2" xfId="3485" xr:uid="{941260A2-5AFA-4F51-92D2-3A72953D9BC4}"/>
    <cellStyle name="Borders 2 20 2 2 2" xfId="3486" xr:uid="{B37FC8A8-07E8-48FC-8E4B-BA0285D8AE4C}"/>
    <cellStyle name="Borders 2 21" xfId="3487" xr:uid="{49AC932D-10D4-4728-AA4D-FDE02E2443B7}"/>
    <cellStyle name="Borders 2 3" xfId="3488" xr:uid="{D10ED6E3-4B42-4271-BE62-3E09720D4AE6}"/>
    <cellStyle name="Borders 2 3 2" xfId="3489" xr:uid="{A28C0BA8-AE13-421C-A186-D961C8439A13}"/>
    <cellStyle name="Borders 2 3 2 2" xfId="3490" xr:uid="{7D8D429C-F60D-406B-A8E4-626A602B9B98}"/>
    <cellStyle name="Borders 2 3 2 2 2" xfId="3491" xr:uid="{645B40CA-2B3B-49B4-8C2C-F1468367F1C8}"/>
    <cellStyle name="Borders 2 3 2 2 3" xfId="3492" xr:uid="{7A7A24DD-92A1-4C92-8909-E4078A798DFF}"/>
    <cellStyle name="Borders 2 3 2 3" xfId="3493" xr:uid="{E52411F4-510E-4CC8-BBF6-5536FB69E4D0}"/>
    <cellStyle name="Borders 2 3 2 3 2" xfId="3494" xr:uid="{89439716-12C7-45EF-AB9E-72423A84ACB3}"/>
    <cellStyle name="Borders 2 3 2 3 2 2" xfId="3495" xr:uid="{B672680F-3215-4CB8-A89E-4EA93A43D7BD}"/>
    <cellStyle name="Borders 2 3 2 3 2 2 2" xfId="3496" xr:uid="{185E9649-1F20-4630-9F25-6D9A082F5925}"/>
    <cellStyle name="Borders 2 3 2 4" xfId="3497" xr:uid="{DC77346F-1D07-4564-8286-6BCE7052AD48}"/>
    <cellStyle name="Borders 2 3 3" xfId="3498" xr:uid="{823714B5-F1D7-414E-914E-62937FDB8E9A}"/>
    <cellStyle name="Borders 2 3 3 2" xfId="3499" xr:uid="{9617AE24-125B-4D8D-9162-75D6899D783E}"/>
    <cellStyle name="Borders 2 3 3 2 2" xfId="3500" xr:uid="{FE61CCCD-9BAA-443B-8FA3-D03E8BBA92D0}"/>
    <cellStyle name="Borders 2 3 3 2 3" xfId="3501" xr:uid="{9A404F0E-1B5C-469D-B2F0-EA003842A75C}"/>
    <cellStyle name="Borders 2 3 3 3" xfId="3502" xr:uid="{99829222-55A7-454E-BD2E-ECDDC21F3478}"/>
    <cellStyle name="Borders 2 3 3 4" xfId="3503" xr:uid="{799A51CF-2F25-4F90-A5BA-9273559AA3C5}"/>
    <cellStyle name="Borders 2 3 4" xfId="3504" xr:uid="{D651FDAD-9442-4808-909D-726A280D607E}"/>
    <cellStyle name="Borders 2 3 4 2" xfId="3505" xr:uid="{645AAE1F-EE97-4FF9-B3FB-EE3CD2B70D05}"/>
    <cellStyle name="Borders 2 3 4 3" xfId="3506" xr:uid="{B24810F2-43DA-4645-8FC2-9E472A2B3B8F}"/>
    <cellStyle name="Borders 2 3 5" xfId="3507" xr:uid="{C70246CA-9613-4CAB-9206-1F4056E06FDA}"/>
    <cellStyle name="Borders 2 3 5 2" xfId="3508" xr:uid="{5A44F97B-5757-4D55-BFE2-CA9AA8970A03}"/>
    <cellStyle name="Borders 2 3 5 2 2" xfId="3509" xr:uid="{09760447-E318-435C-A584-987E06A3DE20}"/>
    <cellStyle name="Borders 2 3 5 2 2 2" xfId="3510" xr:uid="{F029A658-8C73-48A5-B00C-9E3CDEE09FD8}"/>
    <cellStyle name="Borders 2 3 6" xfId="3511" xr:uid="{799BC0D2-88A5-48D5-9355-854097A7FC59}"/>
    <cellStyle name="Borders 2 3_Actual PT" xfId="3512" xr:uid="{9B7E27E1-ACC9-4553-B571-89B7BC189F30}"/>
    <cellStyle name="Borders 2 4" xfId="3513" xr:uid="{41029E4F-7CE2-42AB-AC45-DA5393C01A95}"/>
    <cellStyle name="Borders 2 4 2" xfId="3514" xr:uid="{46CCE261-0C93-4C99-912F-FEE3FF907391}"/>
    <cellStyle name="Borders 2 4 2 2" xfId="3515" xr:uid="{FC7AC0C7-A5E3-469F-9146-D8AE4A73BDF6}"/>
    <cellStyle name="Borders 2 4 2 3" xfId="3516" xr:uid="{CD54F683-86B8-4F86-847B-7A2CEA02578B}"/>
    <cellStyle name="Borders 2 4 2 4" xfId="3517" xr:uid="{8AA0BE10-5325-4766-837B-0ABCDAD3142D}"/>
    <cellStyle name="Borders 2 4 3" xfId="3518" xr:uid="{4810E12B-364C-4831-AA81-CCE29FEB0165}"/>
    <cellStyle name="Borders 2 4 3 2" xfId="3519" xr:uid="{13684FFA-6335-4445-AF4A-D666B1C333C7}"/>
    <cellStyle name="Borders 2 4 3 2 2" xfId="3520" xr:uid="{330F4C5B-2D02-4654-8BA5-C1C799B89D6A}"/>
    <cellStyle name="Borders 2 4 4" xfId="3521" xr:uid="{48A9AAFD-AC10-4A47-9737-C62046C29124}"/>
    <cellStyle name="Borders 2 4 5" xfId="3522" xr:uid="{720D7A41-074A-4B92-9C1D-DF0B18EE73A2}"/>
    <cellStyle name="Borders 2 5" xfId="3523" xr:uid="{D42B6E18-AC1A-4D66-85D3-46B40388CE22}"/>
    <cellStyle name="Borders 2 5 2" xfId="3524" xr:uid="{0D0FC4C0-E566-4244-8137-506DAE72782A}"/>
    <cellStyle name="Borders 2 5 2 2" xfId="3525" xr:uid="{7446770B-D901-4CD8-8B9D-093BDDD5DF17}"/>
    <cellStyle name="Borders 2 5 2 3" xfId="3526" xr:uid="{D42F4C4D-ED3D-487C-A5CB-FC6A42814B4A}"/>
    <cellStyle name="Borders 2 5 3" xfId="3527" xr:uid="{235C7487-4390-42A2-924C-D93E3C164CBD}"/>
    <cellStyle name="Borders 2 5 3 2" xfId="3528" xr:uid="{AD70978D-218F-4FD4-BD31-93ADCAC11E49}"/>
    <cellStyle name="Borders 2 5 3 2 2" xfId="3529" xr:uid="{F008D493-DC15-400F-91E1-53A7FEE86654}"/>
    <cellStyle name="Borders 2 5 4" xfId="3530" xr:uid="{6BD44B99-714B-464A-B2B2-CFD95F778661}"/>
    <cellStyle name="Borders 2 5 5" xfId="3531" xr:uid="{D3FEBFB6-D86D-4C83-A90A-B1C836B59102}"/>
    <cellStyle name="Borders 2 6" xfId="3532" xr:uid="{BDD8EB84-DE23-4EC7-9914-0AB1001943C3}"/>
    <cellStyle name="Borders 2 6 2" xfId="3533" xr:uid="{66079166-B54E-43D7-834E-8D9BCDFD57FD}"/>
    <cellStyle name="Borders 2 6 2 2" xfId="3534" xr:uid="{FE58CF5A-6575-4527-AF54-978DE15F6A15}"/>
    <cellStyle name="Borders 2 6 2 3" xfId="3535" xr:uid="{59F0B9D5-6D7A-4000-BF00-3B0D03CA90E8}"/>
    <cellStyle name="Borders 2 6 3" xfId="3536" xr:uid="{8371BB55-26C0-48EA-AE75-212BDBF383DB}"/>
    <cellStyle name="Borders 2 6 3 2" xfId="3537" xr:uid="{0EC62142-5729-438E-B9AB-0ACBBEAD5BCC}"/>
    <cellStyle name="Borders 2 6 3 2 2" xfId="3538" xr:uid="{340CBDFA-14CB-4157-8EA4-FEE5E6B6DE7E}"/>
    <cellStyle name="Borders 2 6 4" xfId="3539" xr:uid="{A3F244E4-5577-4637-8323-2970D52085EE}"/>
    <cellStyle name="Borders 2 7" xfId="3540" xr:uid="{B6895CAF-4FD0-4CED-9EEB-9815B0544A6D}"/>
    <cellStyle name="Borders 2 7 2" xfId="3541" xr:uid="{C2582C69-70A8-4ED0-B229-CA6608C58686}"/>
    <cellStyle name="Borders 2 7 2 2" xfId="3542" xr:uid="{AADCCACD-09CB-4DCB-8983-F6E310AA0815}"/>
    <cellStyle name="Borders 2 7 2 3" xfId="3543" xr:uid="{3A10BA05-EEA0-4520-968D-E8E1843EC353}"/>
    <cellStyle name="Borders 2 7 3" xfId="3544" xr:uid="{68CB2B2A-D42C-4BF7-BEE1-8EFED533BFC8}"/>
    <cellStyle name="Borders 2 7 3 2" xfId="3545" xr:uid="{D7C0FA58-683F-4A7D-9CCA-EF9A5F44E698}"/>
    <cellStyle name="Borders 2 7 3 2 2" xfId="3546" xr:uid="{23C27D7B-5ADC-4509-B128-A2C86E6378B4}"/>
    <cellStyle name="Borders 2 7 4" xfId="3547" xr:uid="{DAA0D30D-631A-452D-B273-C387D3BEED82}"/>
    <cellStyle name="Borders 2 8" xfId="3548" xr:uid="{8A41BC68-0819-4EE4-A39D-7D1259CA14DE}"/>
    <cellStyle name="Borders 2 8 2" xfId="3549" xr:uid="{7BF22FEA-C95C-46B7-A605-669908953A34}"/>
    <cellStyle name="Borders 2 8 2 2" xfId="3550" xr:uid="{D3925D5D-CEB5-438E-AD5A-251C7FA6EAAB}"/>
    <cellStyle name="Borders 2 8 2 3" xfId="3551" xr:uid="{BAD402F5-DD5F-4D5C-836A-ED83FE854FB1}"/>
    <cellStyle name="Borders 2 8 3" xfId="3552" xr:uid="{5990FEE9-9151-45BA-9F67-497B66E1ECCA}"/>
    <cellStyle name="Borders 2 8 3 2" xfId="3553" xr:uid="{DEFD7DC7-15FD-46DD-8714-A92F6AA9753D}"/>
    <cellStyle name="Borders 2 8 3 2 2" xfId="3554" xr:uid="{321E9A42-304E-4765-8889-D157A9C544E8}"/>
    <cellStyle name="Borders 2 8 4" xfId="3555" xr:uid="{13E671E9-5E45-40C8-965B-2004ECCFE45C}"/>
    <cellStyle name="Borders 2 9" xfId="3556" xr:uid="{763A4A08-5F07-48D5-880D-845C32C94F43}"/>
    <cellStyle name="Borders 2 9 2" xfId="3557" xr:uid="{8CA20164-D49B-4C7C-B88D-AFC022F8C21D}"/>
    <cellStyle name="Borders 2 9 2 2" xfId="3558" xr:uid="{0BA151EC-FAF2-4789-B930-10BDC22F5926}"/>
    <cellStyle name="Borders 2 9 2 3" xfId="3559" xr:uid="{59AA23EC-D6D3-4D2B-9B82-EDC7D72B7C5A}"/>
    <cellStyle name="Borders 2 9 3" xfId="3560" xr:uid="{1213E7F3-5A4E-4B49-9485-34488381DD45}"/>
    <cellStyle name="Borders 2 9 3 2" xfId="3561" xr:uid="{E9C9E964-B3DE-492C-B346-1DD91F25CC45}"/>
    <cellStyle name="Borders 2 9 3 2 2" xfId="3562" xr:uid="{DC7934A7-8885-4E11-BE2E-37A62A1770E1}"/>
    <cellStyle name="Borders 2 9 4" xfId="3563" xr:uid="{A6648494-3F65-4F57-B661-821DC1C8BC31}"/>
    <cellStyle name="Borders 2_Actual PT" xfId="3564" xr:uid="{3B30B2DE-7132-4F74-AB69-BAAE84D613DE}"/>
    <cellStyle name="Borders 3" xfId="3565" xr:uid="{0AC3785F-6996-4623-B799-5C0B09D481E2}"/>
    <cellStyle name="Borders 3 2" xfId="3566" xr:uid="{D1BFE854-3B8E-4650-863D-286A9D99D8EB}"/>
    <cellStyle name="Borders 3 2 2" xfId="3567" xr:uid="{8E0BDE2C-12A5-4A56-88B6-83C223DA6ADB}"/>
    <cellStyle name="Borders 3 2 2 2" xfId="3568" xr:uid="{B33D15FD-B6E6-4035-845D-EB505FA4369A}"/>
    <cellStyle name="Borders 3 2 2 3" xfId="3569" xr:uid="{6BCBB1DE-E828-4D25-BA70-33B235F013F2}"/>
    <cellStyle name="Borders 3 2 2 4" xfId="3570" xr:uid="{37A336AE-9EE4-49A2-997D-481B80F33B75}"/>
    <cellStyle name="Borders 3 2 3" xfId="3571" xr:uid="{DA6FA819-FB47-491A-87A4-29CF3A5020BC}"/>
    <cellStyle name="Borders 3 2 4" xfId="3572" xr:uid="{FEA96007-5E89-4FB1-AF99-8DBAFC9AB2A2}"/>
    <cellStyle name="Borders 3 2 5" xfId="3573" xr:uid="{15CE1B81-901F-49DC-AA1B-DD931E1291AB}"/>
    <cellStyle name="Borders 3 3" xfId="3574" xr:uid="{63B16261-A974-4455-AB2A-00C2132C0583}"/>
    <cellStyle name="Borders 3 3 2" xfId="3575" xr:uid="{969F2CA2-4499-403D-BF0D-4DD1E2A03AA1}"/>
    <cellStyle name="Borders 3 3 2 2" xfId="3576" xr:uid="{D533A027-CAC0-417B-B309-7BA04FCF2D02}"/>
    <cellStyle name="Borders 3 3 3" xfId="3577" xr:uid="{466F033D-4B5D-4C23-AEC9-E6E3CA3022C8}"/>
    <cellStyle name="Borders 3 3 4" xfId="3578" xr:uid="{1A3EEB66-BEBC-4213-AB91-9054035DD23F}"/>
    <cellStyle name="Borders 3 4" xfId="3579" xr:uid="{CCC14907-4A10-44EB-BDE9-51429B0239E8}"/>
    <cellStyle name="Borders 3 4 2" xfId="3580" xr:uid="{CFBFF49F-BF50-45FC-A3EA-BCB95D49FA41}"/>
    <cellStyle name="Borders 3 4 2 2" xfId="3581" xr:uid="{CBEFF1E2-5A9F-45E5-818E-D06CFE48D1C6}"/>
    <cellStyle name="Borders 3 4 2 2 2" xfId="3582" xr:uid="{049E7272-938A-4E24-8045-C1B3F9FFD086}"/>
    <cellStyle name="Borders 3 4 3" xfId="3583" xr:uid="{93421733-9BCE-4C96-88B4-ECE24D57ECA9}"/>
    <cellStyle name="Borders 3 5" xfId="3584" xr:uid="{2DED8F9F-8BF5-4974-9B37-2FEBA1AD44FD}"/>
    <cellStyle name="Borders 3_Actual PT" xfId="3585" xr:uid="{66B9A994-31F4-424A-8CA3-A69059F0F830}"/>
    <cellStyle name="Borders 4" xfId="3586" xr:uid="{2FF9116E-EE6D-44E7-A832-E53901679916}"/>
    <cellStyle name="Borders 4 2" xfId="3587" xr:uid="{2E1B42FD-E5FA-46F2-ABAC-0A9E4459C007}"/>
    <cellStyle name="Borders 4 2 2" xfId="3588" xr:uid="{EA845DB0-31D9-4553-B1EE-2E36A795220E}"/>
    <cellStyle name="Borders 4 2 2 2" xfId="3589" xr:uid="{103A17FE-322B-4A3E-A8CC-3BE6FF535082}"/>
    <cellStyle name="Borders 4 2 2 3" xfId="3590" xr:uid="{B6E9F04A-0107-437F-81D8-7E150723C60B}"/>
    <cellStyle name="Borders 4 2 3" xfId="3591" xr:uid="{AC41D4DB-0B52-484B-8855-154C2AC907C8}"/>
    <cellStyle name="Borders 4 2 3 2" xfId="3592" xr:uid="{D76F1A0D-6CAC-49B8-81BE-F860ACE829B8}"/>
    <cellStyle name="Borders 4 2 3 2 2" xfId="3593" xr:uid="{123BCD71-0248-4D1D-B266-284BD223428C}"/>
    <cellStyle name="Borders 4 2 3 2 2 2" xfId="3594" xr:uid="{CB353D17-66A0-4B9C-9FDB-753AE6A1B2C7}"/>
    <cellStyle name="Borders 4 2 4" xfId="3595" xr:uid="{03F0FA63-F013-422F-BCB0-9A5764B2DDFF}"/>
    <cellStyle name="Borders 4 3" xfId="3596" xr:uid="{D9974933-1F3C-4F8A-BEA3-F24C30F1FA6D}"/>
    <cellStyle name="Borders 4 3 2" xfId="3597" xr:uid="{DD01A6CB-1B81-4A12-B060-14B762F66F66}"/>
    <cellStyle name="Borders 4 3 2 2" xfId="3598" xr:uid="{8ADA86DD-9057-46DE-84E2-2394F81D3336}"/>
    <cellStyle name="Borders 4 3 2 3" xfId="3599" xr:uid="{0D1A960A-890C-4737-B0AD-6DBE61C7F2F4}"/>
    <cellStyle name="Borders 4 3 3" xfId="3600" xr:uid="{6891F88F-B609-4E6F-A261-FD4F7D3AD352}"/>
    <cellStyle name="Borders 4 3 4" xfId="3601" xr:uid="{92B9E9CD-2AAB-48D0-803D-818C0E5A4C69}"/>
    <cellStyle name="Borders 4 4" xfId="3602" xr:uid="{89301B1A-C582-4ABB-B2DC-9FD439FC4AF8}"/>
    <cellStyle name="Borders 4 4 2" xfId="3603" xr:uid="{8D143207-B691-42BF-9EED-9C16A04B53D9}"/>
    <cellStyle name="Borders 4 4 3" xfId="3604" xr:uid="{749971CD-4526-4AD6-A126-A2CC50372299}"/>
    <cellStyle name="Borders 4 5" xfId="3605" xr:uid="{7DAB380E-950F-4834-B6EA-E8EBF52AFD90}"/>
    <cellStyle name="Borders 4 5 2" xfId="3606" xr:uid="{3A01699A-16C5-447C-8AE8-38B54C03C249}"/>
    <cellStyle name="Borders 4 5 2 2" xfId="3607" xr:uid="{A4601797-6C4C-4524-BC0F-C60F875782B8}"/>
    <cellStyle name="Borders 4 5 2 2 2" xfId="3608" xr:uid="{E19509C8-BD4A-469D-A1C8-BD02B5823EE6}"/>
    <cellStyle name="Borders 4 6" xfId="3609" xr:uid="{03CA49AC-1159-48AD-9767-F7C3F41AB8B4}"/>
    <cellStyle name="Borders 4_Actual PT" xfId="3610" xr:uid="{7DB1EA94-7F4D-40F4-809E-F5CAAC782FF5}"/>
    <cellStyle name="Borders 5" xfId="3611" xr:uid="{5985D8E4-6356-4724-ACE6-FD2F59A39CD1}"/>
    <cellStyle name="Borders 5 2" xfId="3612" xr:uid="{5018A2F9-E771-4F5D-87BC-1882344EBBDB}"/>
    <cellStyle name="Borders 5 2 2" xfId="3613" xr:uid="{4862035A-642F-4C5E-AE34-FB57F6721234}"/>
    <cellStyle name="Borders 5 2 3" xfId="3614" xr:uid="{37892B93-398D-4A56-BBB6-D5054B985051}"/>
    <cellStyle name="Borders 5 2 4" xfId="3615" xr:uid="{842F2E60-9FF6-46F7-B4C2-DD147BEF6417}"/>
    <cellStyle name="Borders 5 3" xfId="3616" xr:uid="{579F26C6-0138-4EDB-8A03-13F55244C350}"/>
    <cellStyle name="Borders 5 4" xfId="3617" xr:uid="{1E331D04-C9BC-442C-8529-23CE069BD2AC}"/>
    <cellStyle name="Borders 5 5" xfId="3618" xr:uid="{7D3A863C-5AE6-4E0F-9992-7C1B6551EC0E}"/>
    <cellStyle name="Borders 6" xfId="3619" xr:uid="{8B3D4FAD-762D-4EA9-B796-83E057A1A89F}"/>
    <cellStyle name="Borders 6 2" xfId="3620" xr:uid="{BC6D3558-499F-43FD-B99C-811EB93C31E2}"/>
    <cellStyle name="Borders 6 2 2" xfId="3621" xr:uid="{58F8C21F-A003-43E5-8817-095300A845A4}"/>
    <cellStyle name="Borders 6 2 2 2" xfId="3622" xr:uid="{19C0E6A8-D507-4442-8726-BCC95B0A40F3}"/>
    <cellStyle name="Borders 6 3" xfId="3623" xr:uid="{680B4C9F-556E-4DEF-936E-57CC0B0BADA9}"/>
    <cellStyle name="Borders_Actual PT" xfId="3624" xr:uid="{E27B2343-A9D8-4852-AE94-D0AE8EB75968}"/>
    <cellStyle name="Ç¥ÁØ_¿ù°£¿ä¾àº¸°í" xfId="3625" xr:uid="{5B6E804D-FC5C-42AC-B5A5-5A01523CC466}"/>
    <cellStyle name="Calculation 10" xfId="3626" xr:uid="{B8D35D89-C2F3-416E-A04B-F8B496A18BCB}"/>
    <cellStyle name="Calculation 10 2" xfId="3627" xr:uid="{547E20C9-9A6B-4ACB-B4A3-FF1306EC46C5}"/>
    <cellStyle name="Calculation 10 2 2" xfId="3628" xr:uid="{0911894D-52E2-4FB4-9C22-2D1360BC7F7A}"/>
    <cellStyle name="Calculation 10 3" xfId="3629" xr:uid="{63D70D81-4B98-4056-856B-5607CBE807DD}"/>
    <cellStyle name="Calculation 10 3 2" xfId="3630" xr:uid="{1A1324F0-C8FC-4DBD-9E3B-BA8992DDEF0D}"/>
    <cellStyle name="Calculation 10 4" xfId="3631" xr:uid="{7760E9C2-AEB3-4CE6-AA6B-0316835A09A4}"/>
    <cellStyle name="Calculation 10 5" xfId="3632" xr:uid="{10E09708-D79E-4619-921F-41BEC249F962}"/>
    <cellStyle name="Calculation 10_Actual PT" xfId="3633" xr:uid="{8FA37421-C180-4E73-84D3-69D7947CB134}"/>
    <cellStyle name="Calculation 11" xfId="3634" xr:uid="{9180DBC6-8B3E-4794-BB2D-B0509E9E2CF3}"/>
    <cellStyle name="Calculation 2" xfId="3635" xr:uid="{5F0FDD60-868D-42A0-88B6-50B21F77CC56}"/>
    <cellStyle name="Calculation 2 10" xfId="3636" xr:uid="{9111B8F8-9EB3-4414-AAFA-55869F9B49FE}"/>
    <cellStyle name="Calculation 2 2" xfId="3637" xr:uid="{BF1284F9-758B-4254-A5E8-5F1F108089F1}"/>
    <cellStyle name="Calculation 2 2 10" xfId="3638" xr:uid="{9E403F71-1B9E-4E96-8B85-C0F1F0736BFF}"/>
    <cellStyle name="Calculation 2 2 10 2" xfId="3639" xr:uid="{CEBD725C-4D0F-40F8-B384-945D19B2FEA7}"/>
    <cellStyle name="Calculation 2 2 11" xfId="3640" xr:uid="{D0A76B71-B40D-4791-83E5-2FDA5D4A7364}"/>
    <cellStyle name="Calculation 2 2 11 2" xfId="3641" xr:uid="{5C8284DE-EC99-4AD4-9A96-7AE67D8A5A18}"/>
    <cellStyle name="Calculation 2 2 12" xfId="3642" xr:uid="{13F430DC-D566-4823-A7A0-B4C2646C0037}"/>
    <cellStyle name="Calculation 2 2 12 2" xfId="3643" xr:uid="{9A906CF7-FDAB-4C74-A19D-01EF8F4536FF}"/>
    <cellStyle name="Calculation 2 2 13" xfId="3644" xr:uid="{85852D69-5ED7-414D-85A1-C4CB4206A164}"/>
    <cellStyle name="Calculation 2 2 13 2" xfId="3645" xr:uid="{19A52D13-6C04-4A41-BF02-5F6C184C7AD4}"/>
    <cellStyle name="Calculation 2 2 14" xfId="3646" xr:uid="{B774C345-006A-4954-91FC-4037EEDBADB5}"/>
    <cellStyle name="Calculation 2 2 14 2" xfId="3647" xr:uid="{12C8AAFF-B468-4D4E-9321-18EDC89AB50F}"/>
    <cellStyle name="Calculation 2 2 15" xfId="3648" xr:uid="{6F345BA1-2072-4E48-A2B9-3E1865654709}"/>
    <cellStyle name="Calculation 2 2 15 2" xfId="3649" xr:uid="{2DB148FB-FEA3-4234-B120-A1E6EA8CA1F5}"/>
    <cellStyle name="Calculation 2 2 16" xfId="3650" xr:uid="{DC90D002-D3CC-4A21-8502-D2483E07ACED}"/>
    <cellStyle name="Calculation 2 2 16 2" xfId="3651" xr:uid="{36AFA09B-6D4B-47D6-94BD-83432A1BFB19}"/>
    <cellStyle name="Calculation 2 2 17" xfId="3652" xr:uid="{5D0100B5-2777-4092-AE73-A289D730AAD0}"/>
    <cellStyle name="Calculation 2 2 17 2" xfId="3653" xr:uid="{87061786-83F5-48C2-BC7F-33201819AE31}"/>
    <cellStyle name="Calculation 2 2 18" xfId="3654" xr:uid="{22318ACF-7108-48A4-82C2-8D89A2FC13D4}"/>
    <cellStyle name="Calculation 2 2 18 2" xfId="3655" xr:uid="{2600F6BA-DFF7-4A81-8A5B-E32866E14363}"/>
    <cellStyle name="Calculation 2 2 19" xfId="3656" xr:uid="{4FB46A60-A2E7-452F-A045-877BC03E6CDD}"/>
    <cellStyle name="Calculation 2 2 2" xfId="3657" xr:uid="{A0C4EED6-E0EC-4199-A0B9-F0AED06344A2}"/>
    <cellStyle name="Calculation 2 2 2 2" xfId="3658" xr:uid="{C9F81EE9-7186-4236-90D6-625A37E77624}"/>
    <cellStyle name="Calculation 2 2 2 2 2" xfId="3659" xr:uid="{2AAF1DF5-12C1-46D0-BE7A-E075BB241CC8}"/>
    <cellStyle name="Calculation 2 2 2 2 2 2" xfId="3660" xr:uid="{9D43C333-B534-4440-B724-449EC973F1AE}"/>
    <cellStyle name="Calculation 2 2 2 2 2 2 2" xfId="3661" xr:uid="{DAC1CBA6-D98D-44F0-B4ED-F56ED9C3A774}"/>
    <cellStyle name="Calculation 2 2 2 2 2 2 3" xfId="3662" xr:uid="{4FB81330-946A-4207-8AFA-045C5CD7BDCC}"/>
    <cellStyle name="Calculation 2 2 2 2 2 3" xfId="3663" xr:uid="{644795FA-E003-420D-983F-6FCBAA83FD71}"/>
    <cellStyle name="Calculation 2 2 2 2 2 3 2" xfId="3664" xr:uid="{9515B4EA-0897-49C0-84C8-1A46F69448E8}"/>
    <cellStyle name="Calculation 2 2 2 2 2 4" xfId="3665" xr:uid="{8CB20B66-CEF4-41BE-8642-DDE882073962}"/>
    <cellStyle name="Calculation 2 2 2 2 2 5" xfId="3666" xr:uid="{64314198-EC7D-4F2F-A64A-86BF15C8F2D9}"/>
    <cellStyle name="Calculation 2 2 2 2 2_Actual PT" xfId="3667" xr:uid="{490230F5-1B20-4DC5-94FB-B7928A44BEE6}"/>
    <cellStyle name="Calculation 2 2 2 2 3" xfId="3668" xr:uid="{1F7C0914-8117-44D9-8387-2F5E9F51AE5E}"/>
    <cellStyle name="Calculation 2 2 2 2 3 2" xfId="3669" xr:uid="{8FBAB1E5-7A3B-4C76-B9A6-CD4724E64E1A}"/>
    <cellStyle name="Calculation 2 2 2 2 3 2 2" xfId="3670" xr:uid="{72FD4061-1DFD-4D6C-9906-329B70795079}"/>
    <cellStyle name="Calculation 2 2 2 2 3 3" xfId="3671" xr:uid="{705A23F5-0C06-4673-89C3-34357E33BFB0}"/>
    <cellStyle name="Calculation 2 2 2 2 4" xfId="3672" xr:uid="{564E2283-0621-4394-8372-154FEF33B880}"/>
    <cellStyle name="Calculation 2 2 2 2 4 2" xfId="3673" xr:uid="{0064D00B-979A-4203-8513-AF76C47B9F48}"/>
    <cellStyle name="Calculation 2 2 2 2 4 2 2" xfId="3674" xr:uid="{D637B28E-8295-44F9-B9D5-789AF2336660}"/>
    <cellStyle name="Calculation 2 2 2 2 4 3" xfId="3675" xr:uid="{25E2E8A0-507F-4597-ABCE-841BF2408DED}"/>
    <cellStyle name="Calculation 2 2 2 2 5" xfId="3676" xr:uid="{F15F47AF-775A-4633-ACC2-A3F4BBF26BD2}"/>
    <cellStyle name="Calculation 2 2 2 2 5 2" xfId="3677" xr:uid="{A463A6B5-CF51-45F5-8E26-7EB1C2D7B9F4}"/>
    <cellStyle name="Calculation 2 2 2 2 6" xfId="3678" xr:uid="{E4A2674E-1E89-4F5C-973C-E22BEA749A8B}"/>
    <cellStyle name="Calculation 2 2 2 2_Actual PT" xfId="3679" xr:uid="{218D6F07-09FB-4496-88A5-B30B9D26BB18}"/>
    <cellStyle name="Calculation 2 2 2 3" xfId="3680" xr:uid="{CACB0BD7-8FAE-489F-94FF-B4587AAE4FD4}"/>
    <cellStyle name="Calculation 2 2 2 3 2" xfId="3681" xr:uid="{6AEC0A28-039B-4393-9045-C4E076C1E932}"/>
    <cellStyle name="Calculation 2 2 2 3 2 2" xfId="3682" xr:uid="{41F3BED7-E148-49C8-B7DC-6B0A4F4C8B23}"/>
    <cellStyle name="Calculation 2 2 2 3 2 2 2" xfId="3683" xr:uid="{C11A8FBD-156B-488F-B100-02B56D45743C}"/>
    <cellStyle name="Calculation 2 2 2 3 2 3" xfId="3684" xr:uid="{2E6BDDB6-98E1-4738-8355-C38BE56A1702}"/>
    <cellStyle name="Calculation 2 2 2 3 2 3 2" xfId="3685" xr:uid="{B5639168-62EE-424E-9814-51893C589686}"/>
    <cellStyle name="Calculation 2 2 2 3 2 4" xfId="3686" xr:uid="{CC7CB243-0E38-4BE1-AB08-B77FFA09CA20}"/>
    <cellStyle name="Calculation 2 2 2 3 2 5" xfId="3687" xr:uid="{3DC333B2-4540-48BB-89B7-8ED9FBBE9BDC}"/>
    <cellStyle name="Calculation 2 2 2 3 2_Actual PT" xfId="3688" xr:uid="{D757D1C2-6E5F-46B7-9601-11FE33B5A8E6}"/>
    <cellStyle name="Calculation 2 2 2 3 3" xfId="3689" xr:uid="{A06AD633-AC9C-4EA5-A3C9-D978050D6508}"/>
    <cellStyle name="Calculation 2 2 2 3 3 2" xfId="3690" xr:uid="{054469E5-E657-4A61-95E2-0896787E123A}"/>
    <cellStyle name="Calculation 2 2 2 3 4" xfId="3691" xr:uid="{2B14B309-E1AA-4A56-8F8D-89544988ADAE}"/>
    <cellStyle name="Calculation 2 2 2 3 4 2" xfId="3692" xr:uid="{058414DB-367B-4FCE-AEA9-595EDDA8BDCD}"/>
    <cellStyle name="Calculation 2 2 2 3 5" xfId="3693" xr:uid="{DA87C93D-1C75-41B5-AC9A-4FCFDA57BE8F}"/>
    <cellStyle name="Calculation 2 2 2 3 6" xfId="3694" xr:uid="{FC052D3D-4AAE-48C5-ABE6-758B5849AE18}"/>
    <cellStyle name="Calculation 2 2 2 3_Actual PT" xfId="3695" xr:uid="{1E377EC8-2620-4DE3-9E15-4AA70AF21A79}"/>
    <cellStyle name="Calculation 2 2 2 4" xfId="3696" xr:uid="{0F0097C0-E1CA-4633-B35D-538F1ECE3F98}"/>
    <cellStyle name="Calculation 2 2 2 4 2" xfId="3697" xr:uid="{CB654CE4-8546-4BE4-9910-D18DEC28FAAB}"/>
    <cellStyle name="Calculation 2 2 2 4 2 2" xfId="3698" xr:uid="{1F9CA99B-212C-4237-8CFC-7C9C1AC0B4A5}"/>
    <cellStyle name="Calculation 2 2 2 4 2 3" xfId="3699" xr:uid="{97577532-FBBC-46F7-A5C9-D712E08A21A5}"/>
    <cellStyle name="Calculation 2 2 2 4 3" xfId="3700" xr:uid="{197D1EBD-31DA-4A08-AEB0-8BC1A801013D}"/>
    <cellStyle name="Calculation 2 2 2 4 3 2" xfId="3701" xr:uid="{58DCD5B3-A065-4FC6-8BA4-093E9A7EFB3B}"/>
    <cellStyle name="Calculation 2 2 2 4 4" xfId="3702" xr:uid="{5D4435C8-6BC6-4BCA-B83A-CC8744051115}"/>
    <cellStyle name="Calculation 2 2 2 4 5" xfId="3703" xr:uid="{BA173363-54CD-4006-AC8A-F8DDCFB52AF7}"/>
    <cellStyle name="Calculation 2 2 2 4_Actual PT" xfId="3704" xr:uid="{4C15170C-A81D-4B1A-A871-6FC48E55F965}"/>
    <cellStyle name="Calculation 2 2 2 5" xfId="3705" xr:uid="{426DFA76-0F4D-4CBD-8260-E475E2640E84}"/>
    <cellStyle name="Calculation 2 2 2 5 2" xfId="3706" xr:uid="{165068ED-2BC0-4DFB-A51B-65395F158780}"/>
    <cellStyle name="Calculation 2 2 2 5 2 2" xfId="3707" xr:uid="{A4644B26-69A6-4BEF-B6DF-29AAA41D4C49}"/>
    <cellStyle name="Calculation 2 2 2 5 3" xfId="3708" xr:uid="{680C5B51-8729-4B0F-B60D-C26DF3A8C6E2}"/>
    <cellStyle name="Calculation 2 2 2 6" xfId="3709" xr:uid="{EC2DA59C-AE6B-4BB0-A388-982905963322}"/>
    <cellStyle name="Calculation 2 2 2 6 2" xfId="3710" xr:uid="{0310BEC8-B2D2-4F9A-B1E1-34435F108042}"/>
    <cellStyle name="Calculation 2 2 2 7" xfId="3711" xr:uid="{DC56E69A-FA81-48EA-AA96-9740D31B27DB}"/>
    <cellStyle name="Calculation 2 2 2 8" xfId="3712" xr:uid="{ED0CA433-0B2F-4309-8E13-AEDF9ACE3E6A}"/>
    <cellStyle name="Calculation 2 2 2_Actual PT" xfId="3713" xr:uid="{4C4BB367-6A7E-4841-AFBB-DF7F5E4B88F3}"/>
    <cellStyle name="Calculation 2 2 20" xfId="3714" xr:uid="{663DFB14-F6FA-4F1C-AC0B-91939B2247F6}"/>
    <cellStyle name="Calculation 2 2 3" xfId="3715" xr:uid="{CD0379D4-3BDB-475C-BD8B-FB6E755E3CB9}"/>
    <cellStyle name="Calculation 2 2 3 2" xfId="3716" xr:uid="{4D85B091-343B-49A4-9512-0352077655AD}"/>
    <cellStyle name="Calculation 2 2 3 2 2" xfId="3717" xr:uid="{0AD95179-EECE-465C-9727-2426FA60C3DC}"/>
    <cellStyle name="Calculation 2 2 3 2 2 2" xfId="3718" xr:uid="{E74B201E-ABA5-471D-8A82-CC4D4EBACE26}"/>
    <cellStyle name="Calculation 2 2 3 2 2 3" xfId="3719" xr:uid="{CBB86C35-D95A-48A9-A093-7CEB7CD7490B}"/>
    <cellStyle name="Calculation 2 2 3 2 3" xfId="3720" xr:uid="{4063CF1F-07A1-48F9-A812-2E307B4C6C9D}"/>
    <cellStyle name="Calculation 2 2 3 2 3 2" xfId="3721" xr:uid="{37754949-7262-46B6-B6BC-DE6E7584AA83}"/>
    <cellStyle name="Calculation 2 2 3 2 4" xfId="3722" xr:uid="{1410F279-60B4-442E-9A8E-D6235E61F7A8}"/>
    <cellStyle name="Calculation 2 2 3 2 5" xfId="3723" xr:uid="{E2544407-4FAD-43D2-8FE0-4EDBBDBFE34E}"/>
    <cellStyle name="Calculation 2 2 3 2_Actual PT" xfId="3724" xr:uid="{1FEEC8BD-84FE-4C6D-AAD3-AB6733EA80CC}"/>
    <cellStyle name="Calculation 2 2 3 3" xfId="3725" xr:uid="{B50293D7-5C7C-4556-93CE-5B5768991CFB}"/>
    <cellStyle name="Calculation 2 2 3 3 2" xfId="3726" xr:uid="{737818C5-D9E1-4E7D-9D61-B6AC0579218C}"/>
    <cellStyle name="Calculation 2 2 3 3 2 2" xfId="3727" xr:uid="{AD65D139-50FF-4971-9178-D1C9EDFD232B}"/>
    <cellStyle name="Calculation 2 2 3 3 3" xfId="3728" xr:uid="{D7B308A8-8C9F-4371-99DE-27693298925D}"/>
    <cellStyle name="Calculation 2 2 3 4" xfId="3729" xr:uid="{6DF8D3C0-40FF-44EC-A2E5-9F68C4591823}"/>
    <cellStyle name="Calculation 2 2 3 4 2" xfId="3730" xr:uid="{FD5D12B2-2ABA-443F-A977-0116357B4A68}"/>
    <cellStyle name="Calculation 2 2 3 4 2 2" xfId="3731" xr:uid="{2A113F79-53B4-44B0-AFB9-11979EED05B4}"/>
    <cellStyle name="Calculation 2 2 3 4 3" xfId="3732" xr:uid="{484AA22A-D457-4A3F-BFF0-A3321A28F6B7}"/>
    <cellStyle name="Calculation 2 2 3 5" xfId="3733" xr:uid="{8253D46A-BA3A-47B0-8ADB-6C1F2097AFB7}"/>
    <cellStyle name="Calculation 2 2 3 5 2" xfId="3734" xr:uid="{EDEBCCBF-956B-436D-BD81-42E5151BE985}"/>
    <cellStyle name="Calculation 2 2 3 6" xfId="3735" xr:uid="{C627EEC2-967F-4322-8B50-0D69623924A8}"/>
    <cellStyle name="Calculation 2 2 3 7" xfId="3736" xr:uid="{05F4DDE0-C7A2-47DB-80ED-7EDEB899394C}"/>
    <cellStyle name="Calculation 2 2 3_Actual PT" xfId="3737" xr:uid="{E98CA4A0-198D-488A-A80A-5F14D1D0EA65}"/>
    <cellStyle name="Calculation 2 2 4" xfId="3738" xr:uid="{F5AC88D5-2F2D-4987-88C5-FC7CE4AA178E}"/>
    <cellStyle name="Calculation 2 2 4 2" xfId="3739" xr:uid="{B7F108BA-C1BE-42F1-B43C-AD472BF333FB}"/>
    <cellStyle name="Calculation 2 2 4 2 2" xfId="3740" xr:uid="{5CC3F071-BE1A-4CB9-A9EB-2A8F71D630EB}"/>
    <cellStyle name="Calculation 2 2 4 2 2 2" xfId="3741" xr:uid="{E06F5D05-80DB-45D5-B90E-8F002C488DCD}"/>
    <cellStyle name="Calculation 2 2 4 2 3" xfId="3742" xr:uid="{6D7342E0-F07D-4540-BAA0-20634FD652C2}"/>
    <cellStyle name="Calculation 2 2 4 2 3 2" xfId="3743" xr:uid="{C0BCBE0E-E979-4462-ADF3-9AA822BFE1CE}"/>
    <cellStyle name="Calculation 2 2 4 2 4" xfId="3744" xr:uid="{0F1BF75E-AFDD-464E-A071-FB8D0B329D4B}"/>
    <cellStyle name="Calculation 2 2 4 2 5" xfId="3745" xr:uid="{AAD068ED-2658-451B-8481-9B75F2C4E1F2}"/>
    <cellStyle name="Calculation 2 2 4 2_Actual PT" xfId="3746" xr:uid="{93ED73FC-BD78-4733-B0BF-5C443F0F44D0}"/>
    <cellStyle name="Calculation 2 2 4 3" xfId="3747" xr:uid="{D943597A-2401-495B-8993-AC6A11710A5F}"/>
    <cellStyle name="Calculation 2 2 4 3 2" xfId="3748" xr:uid="{838A9462-3BF1-43DA-9051-031707C0DDD6}"/>
    <cellStyle name="Calculation 2 2 4 4" xfId="3749" xr:uid="{032511FC-8A7F-4038-82D9-C1763D7AFD56}"/>
    <cellStyle name="Calculation 2 2 4 4 2" xfId="3750" xr:uid="{E3D7B9A8-DA26-47D0-981A-837C7F6440C7}"/>
    <cellStyle name="Calculation 2 2 4 5" xfId="3751" xr:uid="{EBE397DF-E982-47A7-9341-D28237775868}"/>
    <cellStyle name="Calculation 2 2 4 6" xfId="3752" xr:uid="{41A0B490-6C1C-473C-AB25-AEDC32D00C74}"/>
    <cellStyle name="Calculation 2 2 4 7" xfId="3753" xr:uid="{DF088EDC-EDF7-4834-9180-8254169BCB71}"/>
    <cellStyle name="Calculation 2 2 4_Actual PT" xfId="3754" xr:uid="{53030FF8-35B8-42E4-BAE0-871CD20E5567}"/>
    <cellStyle name="Calculation 2 2 5" xfId="3755" xr:uid="{0409B283-CC9D-42E0-BEF8-09D43675EF3B}"/>
    <cellStyle name="Calculation 2 2 5 2" xfId="3756" xr:uid="{38DE9E50-05BE-4CDC-AF93-558F2782CDC8}"/>
    <cellStyle name="Calculation 2 2 5 2 2" xfId="3757" xr:uid="{633A03AD-A461-49BC-A7E3-6E064E7C2629}"/>
    <cellStyle name="Calculation 2 2 5 2 3" xfId="3758" xr:uid="{53A43B19-7C06-4404-A89E-C05229D16465}"/>
    <cellStyle name="Calculation 2 2 5 3" xfId="3759" xr:uid="{E54E1D4E-DFCE-4C87-9CF9-5B8A563B2E4F}"/>
    <cellStyle name="Calculation 2 2 5 3 2" xfId="3760" xr:uid="{B4FD117A-67E1-431F-B46D-F262BCD12199}"/>
    <cellStyle name="Calculation 2 2 5 4" xfId="3761" xr:uid="{299DFDFA-34EA-4E56-8F5B-E172AE7E9B27}"/>
    <cellStyle name="Calculation 2 2 5 5" xfId="3762" xr:uid="{831070C3-60D8-4963-86A1-C37414378DCC}"/>
    <cellStyle name="Calculation 2 2 5_Actual PT" xfId="3763" xr:uid="{011A2232-236A-47A4-9D53-B5BDAF556AAE}"/>
    <cellStyle name="Calculation 2 2 6" xfId="3764" xr:uid="{69F4230E-4074-4EB7-83C3-4E8003EEFE2D}"/>
    <cellStyle name="Calculation 2 2 6 2" xfId="3765" xr:uid="{507B17C3-17E9-4405-960A-493661F699B0}"/>
    <cellStyle name="Calculation 2 2 6 2 2" xfId="3766" xr:uid="{D9C15A8A-2EE4-42C7-97F0-F51D381DEE2C}"/>
    <cellStyle name="Calculation 2 2 6 3" xfId="3767" xr:uid="{1EA66A47-A0EA-422C-A718-3A188C7F70BE}"/>
    <cellStyle name="Calculation 2 2 7" xfId="3768" xr:uid="{DC2DC2EA-A29D-45D8-8368-F65A1CF09671}"/>
    <cellStyle name="Calculation 2 2 7 2" xfId="3769" xr:uid="{56C3693A-434D-47E4-8358-636D520E3ACE}"/>
    <cellStyle name="Calculation 2 2 7 3" xfId="3770" xr:uid="{77F1610A-4332-4C04-96E3-DE3CCB882290}"/>
    <cellStyle name="Calculation 2 2 8" xfId="3771" xr:uid="{0C706A9E-8C7F-473D-BC4B-73874274FB43}"/>
    <cellStyle name="Calculation 2 2 8 2" xfId="3772" xr:uid="{243EEE37-D89A-463E-9670-87A2AEB0BA36}"/>
    <cellStyle name="Calculation 2 2 9" xfId="3773" xr:uid="{F023F90E-984F-46AE-9EF9-32EDECEB49D6}"/>
    <cellStyle name="Calculation 2 2 9 2" xfId="3774" xr:uid="{455BD4CD-FE7C-4D82-B9FE-D75D725EF969}"/>
    <cellStyle name="Calculation 2 2_Actual PT" xfId="3775" xr:uid="{C4864B23-A148-48CB-A469-5140426676DE}"/>
    <cellStyle name="Calculation 2 3" xfId="3776" xr:uid="{AA9CDB89-93D1-4F8C-9540-357D196FA581}"/>
    <cellStyle name="Calculation 2 3 2" xfId="3777" xr:uid="{7B73AE21-3B99-45CC-820A-6F2377A15FF9}"/>
    <cellStyle name="Calculation 2 3 2 2" xfId="3778" xr:uid="{D32EAAC8-C7B7-43D6-9559-6B987063DE1B}"/>
    <cellStyle name="Calculation 2 3 2 2 2" xfId="3779" xr:uid="{A46DB865-08E4-4B7A-B056-5D3CB501B4FB}"/>
    <cellStyle name="Calculation 2 3 2 2 2 2" xfId="3780" xr:uid="{22A2A53F-A5DD-44E6-9313-289719BED361}"/>
    <cellStyle name="Calculation 2 3 2 2 2 3" xfId="3781" xr:uid="{7E699E2F-E000-4E0A-9445-5CE6B1F65E46}"/>
    <cellStyle name="Calculation 2 3 2 2 3" xfId="3782" xr:uid="{0A0157E0-8805-4793-95E3-750B81C9CBD0}"/>
    <cellStyle name="Calculation 2 3 2 2 3 2" xfId="3783" xr:uid="{B2B262CA-BA3B-45CA-833B-3A1CEBAFD058}"/>
    <cellStyle name="Calculation 2 3 2 2 4" xfId="3784" xr:uid="{1085D48E-D4DF-47A6-8B08-0B358CCBF783}"/>
    <cellStyle name="Calculation 2 3 2 2 5" xfId="3785" xr:uid="{A83E07B2-6D01-4F0E-863E-B9A7FF2E66B1}"/>
    <cellStyle name="Calculation 2 3 2 2_Actual PT" xfId="3786" xr:uid="{B0DC267B-530D-40EF-BB6F-A49E7FC9FD48}"/>
    <cellStyle name="Calculation 2 3 2 3" xfId="3787" xr:uid="{BA44A4FE-1A7D-40D5-BC9C-1DEBA2EE32E4}"/>
    <cellStyle name="Calculation 2 3 2 3 2" xfId="3788" xr:uid="{9792B291-BCE6-445A-8005-2D4C3CC41429}"/>
    <cellStyle name="Calculation 2 3 2 3 2 2" xfId="3789" xr:uid="{26DF94E8-375A-4364-BD66-E8A3D061FD91}"/>
    <cellStyle name="Calculation 2 3 2 3 3" xfId="3790" xr:uid="{5D38D753-1EA3-4457-AA62-66FD3275BEFD}"/>
    <cellStyle name="Calculation 2 3 2 4" xfId="3791" xr:uid="{7E04C1BB-42C8-4335-8183-21365193AC50}"/>
    <cellStyle name="Calculation 2 3 2 4 2" xfId="3792" xr:uid="{459008AE-8D97-46BF-928D-1F74BB9EDD2D}"/>
    <cellStyle name="Calculation 2 3 2 4 2 2" xfId="3793" xr:uid="{549D41E8-ABED-4688-864A-E647F9250439}"/>
    <cellStyle name="Calculation 2 3 2 4 3" xfId="3794" xr:uid="{9CDF2C7A-F362-4C1F-9CB8-0F972FBB6A2F}"/>
    <cellStyle name="Calculation 2 3 2 5" xfId="3795" xr:uid="{6859BD46-32E2-48A5-B6EC-07AFE8ECA9E3}"/>
    <cellStyle name="Calculation 2 3 2 5 2" xfId="3796" xr:uid="{225DC62A-74EB-4F7D-AD8F-519160C05B99}"/>
    <cellStyle name="Calculation 2 3 2 6" xfId="3797" xr:uid="{96A05F67-99E9-4522-AF50-F52DF17708C9}"/>
    <cellStyle name="Calculation 2 3 2_Actual PT" xfId="3798" xr:uid="{BBB13108-1EA9-4435-B7A6-8734582112C3}"/>
    <cellStyle name="Calculation 2 3 3" xfId="3799" xr:uid="{A770AD5A-1AB6-41BF-A11F-2A5EF40F18C4}"/>
    <cellStyle name="Calculation 2 3 3 2" xfId="3800" xr:uid="{71A46698-C369-4663-A41D-CDCF8C32AE26}"/>
    <cellStyle name="Calculation 2 3 3 2 2" xfId="3801" xr:uid="{2E8F766F-C236-43C9-86EE-4C9C3815D517}"/>
    <cellStyle name="Calculation 2 3 3 2 2 2" xfId="3802" xr:uid="{E92FD70A-BCE8-4701-88EA-41356E345017}"/>
    <cellStyle name="Calculation 2 3 3 2 3" xfId="3803" xr:uid="{9B503AC1-3F6D-4C34-AFFF-9D2DDB003A12}"/>
    <cellStyle name="Calculation 2 3 3 2 3 2" xfId="3804" xr:uid="{BBE503B9-60F6-4563-9D97-A0A503161B00}"/>
    <cellStyle name="Calculation 2 3 3 2 4" xfId="3805" xr:uid="{C2658703-748E-4DE0-97F1-7B3C5E7795FB}"/>
    <cellStyle name="Calculation 2 3 3 2 5" xfId="3806" xr:uid="{B15E6372-A2BD-4666-8E9B-F380B0650152}"/>
    <cellStyle name="Calculation 2 3 3 2_Actual PT" xfId="3807" xr:uid="{7FD7A0B7-78A4-4D99-ADA7-3D7797694712}"/>
    <cellStyle name="Calculation 2 3 3 3" xfId="3808" xr:uid="{4D5D1AA4-45F3-41AC-8969-6317437FDEE5}"/>
    <cellStyle name="Calculation 2 3 3 3 2" xfId="3809" xr:uid="{06ABB444-585D-4044-8AF7-706AC31B6D7E}"/>
    <cellStyle name="Calculation 2 3 3 4" xfId="3810" xr:uid="{6D728F75-7090-43B4-80CD-72269F382524}"/>
    <cellStyle name="Calculation 2 3 3 4 2" xfId="3811" xr:uid="{50B49C75-2F1A-412E-B649-D570B68669F9}"/>
    <cellStyle name="Calculation 2 3 3 5" xfId="3812" xr:uid="{891FCF98-2B6F-4CC6-A9FF-68AF5F5738E3}"/>
    <cellStyle name="Calculation 2 3 3 6" xfId="3813" xr:uid="{3B3137BA-8E8F-429E-8B0D-B51934F14210}"/>
    <cellStyle name="Calculation 2 3 3_Actual PT" xfId="3814" xr:uid="{1147A55A-C5E5-475D-A291-37D53C483661}"/>
    <cellStyle name="Calculation 2 3 4" xfId="3815" xr:uid="{7692CEFE-C766-40EE-9DC5-2FAC74317B2D}"/>
    <cellStyle name="Calculation 2 3 4 2" xfId="3816" xr:uid="{E5E14F69-6C13-42A1-A4E4-522FDA5BAC1E}"/>
    <cellStyle name="Calculation 2 3 4 2 2" xfId="3817" xr:uid="{7281D831-2562-4AD8-A756-74CB2A698B63}"/>
    <cellStyle name="Calculation 2 3 4 2 3" xfId="3818" xr:uid="{5445EDBE-095B-4CA4-9EC6-D2D18CC2FC0D}"/>
    <cellStyle name="Calculation 2 3 4 3" xfId="3819" xr:uid="{E193C9B1-3526-4FFF-9822-3F70A1926055}"/>
    <cellStyle name="Calculation 2 3 4 3 2" xfId="3820" xr:uid="{108CA1AD-0949-40FB-9552-B1FDA0CB2A6F}"/>
    <cellStyle name="Calculation 2 3 4 4" xfId="3821" xr:uid="{38D4D90E-260C-4C7E-9267-7CBAB1EC34F8}"/>
    <cellStyle name="Calculation 2 3 4 5" xfId="3822" xr:uid="{C2D243B6-3E6E-410F-BC68-62DEB1E00ACB}"/>
    <cellStyle name="Calculation 2 3 4_Actual PT" xfId="3823" xr:uid="{57B6E1BE-3DA8-4FA8-8352-08F0EC3F5B17}"/>
    <cellStyle name="Calculation 2 3 5" xfId="3824" xr:uid="{7D5D5601-8D2A-42A4-A2B6-FB9F12345BAA}"/>
    <cellStyle name="Calculation 2 3 5 2" xfId="3825" xr:uid="{7ECEBB0F-8684-4FFF-A304-EB6E9F67CAD9}"/>
    <cellStyle name="Calculation 2 3 5 2 2" xfId="3826" xr:uid="{5623A343-C666-43BD-82A5-D739C0728801}"/>
    <cellStyle name="Calculation 2 3 5 3" xfId="3827" xr:uid="{18F19DF6-F6F3-456A-B923-8DB788321634}"/>
    <cellStyle name="Calculation 2 3 6" xfId="3828" xr:uid="{AA87B93C-42E9-4D54-BB6B-88CC33D5ABD3}"/>
    <cellStyle name="Calculation 2 3 6 2" xfId="3829" xr:uid="{4CA4891E-4EFE-412A-AA53-00AA7BF0CC8F}"/>
    <cellStyle name="Calculation 2 3 7" xfId="3830" xr:uid="{C0C21E87-9F10-4266-A648-4E953360D92D}"/>
    <cellStyle name="Calculation 2 3_Actual PT" xfId="3831" xr:uid="{9D110807-B0EC-438A-A785-B15DD23754E8}"/>
    <cellStyle name="Calculation 2 4" xfId="3832" xr:uid="{BA0A9CF6-591D-4675-B7A3-5705704B1DD3}"/>
    <cellStyle name="Calculation 2 4 2" xfId="3833" xr:uid="{0A5C6524-A390-4E56-A0B4-C0FAC615CFE5}"/>
    <cellStyle name="Calculation 2 4 2 2" xfId="3834" xr:uid="{667FB2FD-1932-41EB-9582-FA7CD6E78DA9}"/>
    <cellStyle name="Calculation 2 4 2 2 2" xfId="3835" xr:uid="{215523F4-91BE-46A0-817A-142355D585D7}"/>
    <cellStyle name="Calculation 2 4 2 2 3" xfId="3836" xr:uid="{89A0896A-9372-4D26-9053-404DC2B66CFB}"/>
    <cellStyle name="Calculation 2 4 2 3" xfId="3837" xr:uid="{92EE8056-F4D2-4BA2-AA41-78F7DF0B38AA}"/>
    <cellStyle name="Calculation 2 4 2 3 2" xfId="3838" xr:uid="{A5C02469-D7C2-422E-A310-B8E9EA50181E}"/>
    <cellStyle name="Calculation 2 4 2 4" xfId="3839" xr:uid="{D7B43732-CE79-4EE6-8BFA-612A2F0DB8A7}"/>
    <cellStyle name="Calculation 2 4 2 5" xfId="3840" xr:uid="{B4BA8A97-4FEE-42BA-8F47-47FC445220D5}"/>
    <cellStyle name="Calculation 2 4 2_Actual PT" xfId="3841" xr:uid="{DA4857D8-407E-45F8-825F-48877084AFC2}"/>
    <cellStyle name="Calculation 2 4 3" xfId="3842" xr:uid="{7F1FA028-34D8-4E0C-82F6-7DF7B3FCA184}"/>
    <cellStyle name="Calculation 2 4 3 2" xfId="3843" xr:uid="{41C77105-CEAE-4851-96E0-89474612D85A}"/>
    <cellStyle name="Calculation 2 4 3 2 2" xfId="3844" xr:uid="{0DD43B59-86C2-4604-B4A2-F0D80CE33F19}"/>
    <cellStyle name="Calculation 2 4 3 3" xfId="3845" xr:uid="{819DDCD3-B2AE-4FF7-B788-B7B8649B3477}"/>
    <cellStyle name="Calculation 2 4 4" xfId="3846" xr:uid="{3B15E3D7-C2FB-4140-8C9B-1F64E2290336}"/>
    <cellStyle name="Calculation 2 4 4 2" xfId="3847" xr:uid="{EE3B04C4-9343-4A54-A336-57CFEA5775F0}"/>
    <cellStyle name="Calculation 2 4 4 2 2" xfId="3848" xr:uid="{0AFC7680-403B-42BB-9C4B-C0064AAC5F8F}"/>
    <cellStyle name="Calculation 2 4 4 3" xfId="3849" xr:uid="{7724106B-9010-461A-AB75-C5EE30708016}"/>
    <cellStyle name="Calculation 2 4 5" xfId="3850" xr:uid="{FA91CDDB-1F70-4D8C-B44A-CC4BD1F15297}"/>
    <cellStyle name="Calculation 2 4 5 2" xfId="3851" xr:uid="{FCE1C0E6-02F1-439A-B96F-77BBEE39B96E}"/>
    <cellStyle name="Calculation 2 4 6" xfId="3852" xr:uid="{5459D8C6-9BAA-4348-8A12-1372E89A30AA}"/>
    <cellStyle name="Calculation 2 4_Actual PT" xfId="3853" xr:uid="{243910D9-1CD3-4A7A-9AB3-A4EB407C8C09}"/>
    <cellStyle name="Calculation 2 5" xfId="3854" xr:uid="{18061B06-7E5D-44AE-81EC-F945777AA756}"/>
    <cellStyle name="Calculation 2 5 2" xfId="3855" xr:uid="{D97A31AE-5EF6-4291-9FB0-31A2DB2C56ED}"/>
    <cellStyle name="Calculation 2 5 2 2" xfId="3856" xr:uid="{025E17EE-B5B6-4E36-A468-170B1C59CB71}"/>
    <cellStyle name="Calculation 2 5 2 2 2" xfId="3857" xr:uid="{7AA54F00-6819-489F-AAD2-896A5C106D1B}"/>
    <cellStyle name="Calculation 2 5 2 3" xfId="3858" xr:uid="{DC5CD498-53DF-413D-BA7F-ABD55E256707}"/>
    <cellStyle name="Calculation 2 5 2 3 2" xfId="3859" xr:uid="{9C1883BD-798D-4456-92CE-87913F08521C}"/>
    <cellStyle name="Calculation 2 5 2 4" xfId="3860" xr:uid="{74B6B43B-5CB5-43CD-ABA8-A141E0DC9FFF}"/>
    <cellStyle name="Calculation 2 5 2 5" xfId="3861" xr:uid="{7C52A088-CE83-44F3-8849-1D1E892D9F30}"/>
    <cellStyle name="Calculation 2 5 2_Actual PT" xfId="3862" xr:uid="{E31FCF10-90B2-47AF-9D82-22A653D65C2D}"/>
    <cellStyle name="Calculation 2 5 3" xfId="3863" xr:uid="{DDCDBE8F-A356-456C-A40E-173C361A6516}"/>
    <cellStyle name="Calculation 2 5 3 2" xfId="3864" xr:uid="{B526F1AB-9B32-4224-9AED-46793796B68B}"/>
    <cellStyle name="Calculation 2 5 4" xfId="3865" xr:uid="{000F6C3E-C236-4A32-B4DE-0C220BC694B3}"/>
    <cellStyle name="Calculation 2 5 4 2" xfId="3866" xr:uid="{45A7FDDD-812B-4D8B-BC7D-7E8FE5BF2FC3}"/>
    <cellStyle name="Calculation 2 5 5" xfId="3867" xr:uid="{F9587710-5BB5-488D-A1B8-9A6D94C8645A}"/>
    <cellStyle name="Calculation 2 5 6" xfId="3868" xr:uid="{66D7FEB7-106F-4EF4-998F-350615EDB6F5}"/>
    <cellStyle name="Calculation 2 5_Actual PT" xfId="3869" xr:uid="{D167BDC0-B28A-4FFA-94E8-44DC369F4C54}"/>
    <cellStyle name="Calculation 2 6" xfId="3870" xr:uid="{7D25F849-D201-400C-94B7-89B7DD1C285C}"/>
    <cellStyle name="Calculation 2 6 2" xfId="3871" xr:uid="{5742B641-D2B9-43B0-AB0A-9025EF21148B}"/>
    <cellStyle name="Calculation 2 6 2 2" xfId="3872" xr:uid="{2C4B9B6B-0EC9-4C60-B506-24978A79A252}"/>
    <cellStyle name="Calculation 2 6 2 3" xfId="3873" xr:uid="{1A42672F-72A7-4F6C-91C9-1667D9A593B7}"/>
    <cellStyle name="Calculation 2 6 3" xfId="3874" xr:uid="{2F1298E8-07BB-492F-9540-BCF0CC6DB067}"/>
    <cellStyle name="Calculation 2 6 3 2" xfId="3875" xr:uid="{4D7D6236-6834-45AE-BABE-A70594BCE636}"/>
    <cellStyle name="Calculation 2 6 4" xfId="3876" xr:uid="{6F08F2EC-DB46-4476-9315-B3719542551F}"/>
    <cellStyle name="Calculation 2 6 5" xfId="3877" xr:uid="{A52D738B-C434-4B57-8F32-5258E6778F68}"/>
    <cellStyle name="Calculation 2 6_Actual PT" xfId="3878" xr:uid="{BD9B6724-FFFD-4819-9D58-1751F7D070F3}"/>
    <cellStyle name="Calculation 2 7" xfId="3879" xr:uid="{F59FAC8F-55C1-4792-B039-AEDEB59F4FF3}"/>
    <cellStyle name="Calculation 2 7 2" xfId="3880" xr:uid="{5F4B17C4-8D8A-4666-B11C-79F8C537B63B}"/>
    <cellStyle name="Calculation 2 7 2 2" xfId="3881" xr:uid="{0F59F88C-D414-47AA-BFE6-A2C843141D88}"/>
    <cellStyle name="Calculation 2 7 3" xfId="3882" xr:uid="{157E8734-E6AD-4912-B025-2EFA5CC317AE}"/>
    <cellStyle name="Calculation 2 8" xfId="3883" xr:uid="{CE38577A-0A90-40E5-A283-C13E019D0A9C}"/>
    <cellStyle name="Calculation 2 9" xfId="3884" xr:uid="{6B5FCC77-F1BD-4AAA-8298-D0A23BB0411A}"/>
    <cellStyle name="Calculation 2_Actual PT" xfId="3885" xr:uid="{DBDE445A-B50C-42FF-A899-829334D705F0}"/>
    <cellStyle name="Calculation 3" xfId="3886" xr:uid="{96C001F0-A20C-4541-9A0F-7C93432CE555}"/>
    <cellStyle name="Calculation 3 2" xfId="3887" xr:uid="{807685B6-FE81-4147-A2FF-C5A0A3D27215}"/>
    <cellStyle name="Calculation 3 2 10" xfId="3888" xr:uid="{A319F032-886F-4165-A75D-429441313613}"/>
    <cellStyle name="Calculation 3 2 10 2" xfId="3889" xr:uid="{84E9BE9A-1466-4370-BFA4-77B8DDA8DB26}"/>
    <cellStyle name="Calculation 3 2 11" xfId="3890" xr:uid="{9A9E380F-B2AE-44C1-9930-4A439334E5F5}"/>
    <cellStyle name="Calculation 3 2 11 2" xfId="3891" xr:uid="{803F60EC-6566-4B12-8391-1A62C3D5D9FB}"/>
    <cellStyle name="Calculation 3 2 12" xfId="3892" xr:uid="{BF5CE2E3-126E-4D8A-97B9-2D7948CF03BE}"/>
    <cellStyle name="Calculation 3 2 12 2" xfId="3893" xr:uid="{EB4A5ADD-759B-44D7-980D-7EEF23DB7431}"/>
    <cellStyle name="Calculation 3 2 13" xfId="3894" xr:uid="{8944AFB2-A1D6-486B-80E9-840AEE0044C9}"/>
    <cellStyle name="Calculation 3 2 13 2" xfId="3895" xr:uid="{AB053299-29E0-4DF1-A604-24206EAE5887}"/>
    <cellStyle name="Calculation 3 2 14" xfId="3896" xr:uid="{F142A978-A85E-4EDB-9671-50B8C1EF204E}"/>
    <cellStyle name="Calculation 3 2 14 2" xfId="3897" xr:uid="{74107139-727A-4F95-BAC8-E4C907440462}"/>
    <cellStyle name="Calculation 3 2 15" xfId="3898" xr:uid="{97A6A1D5-EC48-4743-B192-EBFFA0950B9E}"/>
    <cellStyle name="Calculation 3 2 15 2" xfId="3899" xr:uid="{09B1AC2E-4C05-4951-AFB9-1488AAFA626A}"/>
    <cellStyle name="Calculation 3 2 16" xfId="3900" xr:uid="{276B4204-D64C-4A16-BB0B-377BBFC53676}"/>
    <cellStyle name="Calculation 3 2 16 2" xfId="3901" xr:uid="{C6D39800-FEAB-454C-9B0B-664C74294C70}"/>
    <cellStyle name="Calculation 3 2 17" xfId="3902" xr:uid="{E198DC12-DEE9-4914-AF09-F6B4F235B98C}"/>
    <cellStyle name="Calculation 3 2 17 2" xfId="3903" xr:uid="{74523D42-2E55-4C21-93F5-73E06B22DF43}"/>
    <cellStyle name="Calculation 3 2 18" xfId="3904" xr:uid="{AC1378B6-86E0-4C6F-9F66-5F84FC2C5367}"/>
    <cellStyle name="Calculation 3 2 18 2" xfId="3905" xr:uid="{FB9DDD42-A9EE-4532-BF86-98AB70733088}"/>
    <cellStyle name="Calculation 3 2 19" xfId="3906" xr:uid="{DAC716A6-F71C-46BA-845E-9F946588B433}"/>
    <cellStyle name="Calculation 3 2 2" xfId="3907" xr:uid="{AF444908-AD4A-45A8-95D9-93E3D905995F}"/>
    <cellStyle name="Calculation 3 2 2 2" xfId="3908" xr:uid="{F598D988-F13A-4C7D-86CA-FA9C6CC8A082}"/>
    <cellStyle name="Calculation 3 2 2 2 2" xfId="3909" xr:uid="{40EC3B6C-BFD9-4367-A408-5DD95341E50F}"/>
    <cellStyle name="Calculation 3 2 2 2 2 2" xfId="3910" xr:uid="{2B75E64E-F84F-4FB5-BD98-AFDA9C73E395}"/>
    <cellStyle name="Calculation 3 2 2 2 2 3" xfId="3911" xr:uid="{29AD5B4D-2921-4B77-9ACC-A5F24623A8E6}"/>
    <cellStyle name="Calculation 3 2 2 2 3" xfId="3912" xr:uid="{963E4D98-BC8C-4A3D-943F-BC33F4C66246}"/>
    <cellStyle name="Calculation 3 2 2 2 3 2" xfId="3913" xr:uid="{9F395C70-DDCC-4EF2-9BEE-054F17707542}"/>
    <cellStyle name="Calculation 3 2 2 2 4" xfId="3914" xr:uid="{229C7B0D-364F-416B-86AA-016E77AEF10F}"/>
    <cellStyle name="Calculation 3 2 2 2 5" xfId="3915" xr:uid="{1BE03674-A16D-4313-9582-D6326290B8A8}"/>
    <cellStyle name="Calculation 3 2 2 2_Actual PT" xfId="3916" xr:uid="{C4FA025A-3EF9-455C-A03E-BDADAB655D34}"/>
    <cellStyle name="Calculation 3 2 2 3" xfId="3917" xr:uid="{EBD251E7-2561-4C8E-BBF0-4BBE2B4DD44C}"/>
    <cellStyle name="Calculation 3 2 2 3 2" xfId="3918" xr:uid="{3EA3B2DA-6B26-4112-9F38-54EBA21D0A4E}"/>
    <cellStyle name="Calculation 3 2 2 3 2 2" xfId="3919" xr:uid="{E969AF9B-5255-44C0-A199-7CB91CD55AA0}"/>
    <cellStyle name="Calculation 3 2 2 3 3" xfId="3920" xr:uid="{4B21FD33-2691-4FA5-A38B-A1DF70979AB3}"/>
    <cellStyle name="Calculation 3 2 2 4" xfId="3921" xr:uid="{1A1961BE-581F-4175-BD64-F5457074C2ED}"/>
    <cellStyle name="Calculation 3 2 2 4 2" xfId="3922" xr:uid="{75B52F58-0FDD-48FD-8575-2042BE4744B5}"/>
    <cellStyle name="Calculation 3 2 2 4 2 2" xfId="3923" xr:uid="{5EEA5010-7C95-4E73-B274-20C59FE08CB5}"/>
    <cellStyle name="Calculation 3 2 2 4 3" xfId="3924" xr:uid="{D8DC0680-3332-453A-98BD-3A969CD418C5}"/>
    <cellStyle name="Calculation 3 2 2 5" xfId="3925" xr:uid="{CB1ABA2E-6F07-47DD-A382-3D4AF88EE24F}"/>
    <cellStyle name="Calculation 3 2 2 5 2" xfId="3926" xr:uid="{73284DB8-7A1A-4AC8-8CB0-D18CAF8EAE03}"/>
    <cellStyle name="Calculation 3 2 2 6" xfId="3927" xr:uid="{49910D22-E39C-44CA-AFBB-ED78667327A1}"/>
    <cellStyle name="Calculation 3 2 2 7" xfId="3928" xr:uid="{0FEC2D7B-D98C-4500-B3F8-E4CFF40DBFEC}"/>
    <cellStyle name="Calculation 3 2 2_Actual PT" xfId="3929" xr:uid="{FA475C35-ABFD-4684-9D44-FA13AA0B0AB0}"/>
    <cellStyle name="Calculation 3 2 20" xfId="3930" xr:uid="{913F830A-7CB3-40FE-9E73-2C6DC700BB0C}"/>
    <cellStyle name="Calculation 3 2 3" xfId="3931" xr:uid="{C19232BF-A121-4B34-91D2-8D6F9D793B47}"/>
    <cellStyle name="Calculation 3 2 3 2" xfId="3932" xr:uid="{8B6F52C5-A2F0-4A82-A226-E59AFFF8ED94}"/>
    <cellStyle name="Calculation 3 2 3 2 2" xfId="3933" xr:uid="{BDC36187-03A2-4CFB-BCC5-CD6550276029}"/>
    <cellStyle name="Calculation 3 2 3 2 2 2" xfId="3934" xr:uid="{29497CCF-515A-49F3-ABDC-3D4A9BCD6DE5}"/>
    <cellStyle name="Calculation 3 2 3 2 3" xfId="3935" xr:uid="{813BB093-48F0-4F8F-AF0F-44F2E912F34A}"/>
    <cellStyle name="Calculation 3 2 3 2 3 2" xfId="3936" xr:uid="{ED65A978-058F-444C-A64E-CC4498CD8DA8}"/>
    <cellStyle name="Calculation 3 2 3 2 4" xfId="3937" xr:uid="{2B347C39-D818-4896-8A58-C14D686132C8}"/>
    <cellStyle name="Calculation 3 2 3 2 5" xfId="3938" xr:uid="{54F7E7C5-BC6F-4556-981B-58F0A479C2B1}"/>
    <cellStyle name="Calculation 3 2 3 2_Actual PT" xfId="3939" xr:uid="{D04E81B7-B5CE-46AE-907E-59B297DF9449}"/>
    <cellStyle name="Calculation 3 2 3 3" xfId="3940" xr:uid="{A1AC45A0-4AAB-4169-88B3-8E6452DEFAB1}"/>
    <cellStyle name="Calculation 3 2 3 3 2" xfId="3941" xr:uid="{0D3DBE35-18C9-499D-9E62-9307280D2563}"/>
    <cellStyle name="Calculation 3 2 3 4" xfId="3942" xr:uid="{7C2180C6-007E-4CF7-B09C-0DA111317BBE}"/>
    <cellStyle name="Calculation 3 2 3 4 2" xfId="3943" xr:uid="{E7F3D6EC-1F83-4195-902B-5AD18CFEFBC8}"/>
    <cellStyle name="Calculation 3 2 3 5" xfId="3944" xr:uid="{FA1D3165-94D4-43CB-B16D-7356EFB41DCD}"/>
    <cellStyle name="Calculation 3 2 3 6" xfId="3945" xr:uid="{941B8E5E-8E1C-4517-AA1F-31F630A2215B}"/>
    <cellStyle name="Calculation 3 2 3 7" xfId="3946" xr:uid="{99BECE08-E87F-420A-9F2A-B51518BE14C6}"/>
    <cellStyle name="Calculation 3 2 3_Actual PT" xfId="3947" xr:uid="{6952F847-974F-4161-95A0-38D86FF7C024}"/>
    <cellStyle name="Calculation 3 2 4" xfId="3948" xr:uid="{1C947E2D-1DA5-4A18-BAA4-B4E42C6E6166}"/>
    <cellStyle name="Calculation 3 2 4 2" xfId="3949" xr:uid="{23BE9D7B-BE7D-4B04-AF86-2C2998E93C4A}"/>
    <cellStyle name="Calculation 3 2 4 2 2" xfId="3950" xr:uid="{1576890C-9096-4F61-AF05-D6E5C645D5E5}"/>
    <cellStyle name="Calculation 3 2 4 2 3" xfId="3951" xr:uid="{660BB753-EA88-4986-BF91-2544684AB550}"/>
    <cellStyle name="Calculation 3 2 4 3" xfId="3952" xr:uid="{11D9A65D-05F1-4C27-BBF8-4ECA21B72487}"/>
    <cellStyle name="Calculation 3 2 4 3 2" xfId="3953" xr:uid="{C2097CEA-5318-47A0-8316-6497A88C21E2}"/>
    <cellStyle name="Calculation 3 2 4 4" xfId="3954" xr:uid="{3978192D-9431-440A-9396-EBE3458D0584}"/>
    <cellStyle name="Calculation 3 2 4 5" xfId="3955" xr:uid="{D4E2B95E-2AFB-41A9-ACDB-D43D6FB7FE66}"/>
    <cellStyle name="Calculation 3 2 4_Actual PT" xfId="3956" xr:uid="{66E75359-98E1-4554-8AF0-984134245B55}"/>
    <cellStyle name="Calculation 3 2 5" xfId="3957" xr:uid="{764B31AE-C2A1-49E2-A8DD-6D2AFC68E7A1}"/>
    <cellStyle name="Calculation 3 2 5 2" xfId="3958" xr:uid="{9439CB18-7087-462B-A693-515F8DF7E7E1}"/>
    <cellStyle name="Calculation 3 2 5 2 2" xfId="3959" xr:uid="{05459B76-6802-43EF-B63F-97AD12D296EF}"/>
    <cellStyle name="Calculation 3 2 5 3" xfId="3960" xr:uid="{AB288E79-481D-4381-9093-7689098B43A2}"/>
    <cellStyle name="Calculation 3 2 6" xfId="3961" xr:uid="{0C186C36-DCFC-4483-BC0E-BF76CE4702C2}"/>
    <cellStyle name="Calculation 3 2 6 2" xfId="3962" xr:uid="{B1071A36-6BB4-4FC9-9CB2-5E1CA37568A7}"/>
    <cellStyle name="Calculation 3 2 6 3" xfId="3963" xr:uid="{6716B4BB-7C96-4147-A7AE-E2EE07CC6F5C}"/>
    <cellStyle name="Calculation 3 2 7" xfId="3964" xr:uid="{0BAB8AD2-F6F8-441A-BD4E-5474B0D826CC}"/>
    <cellStyle name="Calculation 3 2 7 2" xfId="3965" xr:uid="{FA38F223-5A80-4562-ADE7-EAC9615C025F}"/>
    <cellStyle name="Calculation 3 2 8" xfId="3966" xr:uid="{289AF786-DF1E-4662-9ABD-914EAD0040C5}"/>
    <cellStyle name="Calculation 3 2 8 2" xfId="3967" xr:uid="{5F2FCB34-EAB5-428A-ADE5-69E4EC5E7808}"/>
    <cellStyle name="Calculation 3 2 9" xfId="3968" xr:uid="{B530BC3F-29DA-4A29-A5DF-51CD4233FAEE}"/>
    <cellStyle name="Calculation 3 2 9 2" xfId="3969" xr:uid="{94908B64-DF0E-4F2F-99B0-632B2BFEFC1D}"/>
    <cellStyle name="Calculation 3 2_Actual PT" xfId="3970" xr:uid="{97E2052C-1091-497D-B68C-056A1140030A}"/>
    <cellStyle name="Calculation 3 3" xfId="3971" xr:uid="{AACB1182-2073-4355-A9E7-A45D60D40005}"/>
    <cellStyle name="Calculation 3 3 2" xfId="3972" xr:uid="{E8AAFE69-D8BB-4135-BB80-4E3DB0BAC994}"/>
    <cellStyle name="Calculation 3 3 2 2" xfId="3973" xr:uid="{6FA374B9-B845-4ED1-BF85-112E925FCC8A}"/>
    <cellStyle name="Calculation 3 3 2 2 2" xfId="3974" xr:uid="{6C913D2D-96EB-4590-AA1E-C16CC90C480B}"/>
    <cellStyle name="Calculation 3 3 2 2 3" xfId="3975" xr:uid="{0B386023-31A9-4F62-B0BC-434AAF0DA340}"/>
    <cellStyle name="Calculation 3 3 2 3" xfId="3976" xr:uid="{A68BA2EF-EAE8-4D65-A667-3C5DCA14A492}"/>
    <cellStyle name="Calculation 3 3 2 3 2" xfId="3977" xr:uid="{255DB67C-9ACE-4866-B0DC-D04913F9B5B1}"/>
    <cellStyle name="Calculation 3 3 2 4" xfId="3978" xr:uid="{1493CDB5-3707-47A0-944E-6B16C47576E2}"/>
    <cellStyle name="Calculation 3 3 2 5" xfId="3979" xr:uid="{EE34BE30-435D-43EF-A35B-C5B77E2BAA71}"/>
    <cellStyle name="Calculation 3 3 2_Actual PT" xfId="3980" xr:uid="{15951051-91A5-4DE0-8084-7106F8529823}"/>
    <cellStyle name="Calculation 3 3 3" xfId="3981" xr:uid="{71CDEB49-199A-4186-A958-902D0D2F3A1A}"/>
    <cellStyle name="Calculation 3 3 3 2" xfId="3982" xr:uid="{771410EC-3B10-432A-8425-1EF85D51F9EF}"/>
    <cellStyle name="Calculation 3 3 3 2 2" xfId="3983" xr:uid="{135D2263-34D4-4BDA-9BB1-8815E3CD2176}"/>
    <cellStyle name="Calculation 3 3 3 3" xfId="3984" xr:uid="{AA5D7DDA-59BD-483D-8612-422DD5CC2BD2}"/>
    <cellStyle name="Calculation 3 3 4" xfId="3985" xr:uid="{A569D7B4-6145-42F0-B103-BDF616173EEF}"/>
    <cellStyle name="Calculation 3 3 4 2" xfId="3986" xr:uid="{08215EB3-C81F-43AC-AE34-7FBB329D64E6}"/>
    <cellStyle name="Calculation 3 3 4 2 2" xfId="3987" xr:uid="{7C030971-F582-4D92-9E07-073C8D9FA612}"/>
    <cellStyle name="Calculation 3 3 4 3" xfId="3988" xr:uid="{5CC4D854-6249-4F07-9BDF-B4527F7191B9}"/>
    <cellStyle name="Calculation 3 3 5" xfId="3989" xr:uid="{C3E9BBBA-1C9A-470E-ACF8-F127D7780B6A}"/>
    <cellStyle name="Calculation 3 3 5 2" xfId="3990" xr:uid="{07A55512-DA34-44BA-9AEB-287A8CE15596}"/>
    <cellStyle name="Calculation 3 3 6" xfId="3991" xr:uid="{1CB73F84-CA31-424B-AD24-9F437C5C785B}"/>
    <cellStyle name="Calculation 3 3_Actual PT" xfId="3992" xr:uid="{2A199823-3076-43DF-BCDF-FA237C9FCBC2}"/>
    <cellStyle name="Calculation 3 4" xfId="3993" xr:uid="{24BE8C23-4DC8-4FD9-9809-F80177C60897}"/>
    <cellStyle name="Calculation 3 4 2" xfId="3994" xr:uid="{B53015AA-CA41-43FD-BBC3-ADD844CA6D5A}"/>
    <cellStyle name="Calculation 3 4 2 2" xfId="3995" xr:uid="{B793AD5A-8DFF-4B26-AF9A-F2965664C20E}"/>
    <cellStyle name="Calculation 3 4 2 2 2" xfId="3996" xr:uid="{D1E90543-330A-41F9-A156-77921BD7D651}"/>
    <cellStyle name="Calculation 3 4 2 3" xfId="3997" xr:uid="{EB56E05A-95A4-4F50-9EF1-E58295AADA11}"/>
    <cellStyle name="Calculation 3 4 2 3 2" xfId="3998" xr:uid="{230DE0ED-E916-4E22-8DE7-662CD285E158}"/>
    <cellStyle name="Calculation 3 4 2 4" xfId="3999" xr:uid="{D0D36D7C-D0BC-4D0F-9869-2967280E0626}"/>
    <cellStyle name="Calculation 3 4 2 5" xfId="4000" xr:uid="{A64E23C1-D678-47D2-8842-A11721E5C464}"/>
    <cellStyle name="Calculation 3 4 2_Actual PT" xfId="4001" xr:uid="{B1CA5574-80BF-40D8-879A-1D9B64B6636F}"/>
    <cellStyle name="Calculation 3 4 3" xfId="4002" xr:uid="{FA918536-5721-47DD-8CDE-301E682C7AB1}"/>
    <cellStyle name="Calculation 3 4 3 2" xfId="4003" xr:uid="{57BEC9E1-A5EA-4EB8-8656-C3D309530553}"/>
    <cellStyle name="Calculation 3 4 4" xfId="4004" xr:uid="{7849F8D5-3514-4FE4-AB86-80368105A120}"/>
    <cellStyle name="Calculation 3 4 4 2" xfId="4005" xr:uid="{5CEF9AF6-0889-4F66-BD63-8D7AF610E9B1}"/>
    <cellStyle name="Calculation 3 4 5" xfId="4006" xr:uid="{5CDF2613-E1F9-4067-9B2B-EFBCD46A1341}"/>
    <cellStyle name="Calculation 3 4 6" xfId="4007" xr:uid="{3A948BA9-6367-4B95-A5EC-B072B9B912E0}"/>
    <cellStyle name="Calculation 3 4_Actual PT" xfId="4008" xr:uid="{6073198B-A6B3-4330-814E-D2371EEBF17D}"/>
    <cellStyle name="Calculation 3 5" xfId="4009" xr:uid="{F20C1A93-CF37-4B98-B49B-DBBF31BC3753}"/>
    <cellStyle name="Calculation 3 5 2" xfId="4010" xr:uid="{1C5DA258-1CDC-4A75-A5CB-2AF886AB0390}"/>
    <cellStyle name="Calculation 3 5 2 2" xfId="4011" xr:uid="{2797FFF2-D01A-4403-9779-59D56BEA6AFF}"/>
    <cellStyle name="Calculation 3 5 2 3" xfId="4012" xr:uid="{5500A626-1843-4FE6-9320-D314ADA1351C}"/>
    <cellStyle name="Calculation 3 5 3" xfId="4013" xr:uid="{37F675B9-501D-4C6F-8FB6-3CA70F4D10E6}"/>
    <cellStyle name="Calculation 3 5 3 2" xfId="4014" xr:uid="{87511B75-549B-4EF2-BBD8-B79DD465DCFA}"/>
    <cellStyle name="Calculation 3 5 4" xfId="4015" xr:uid="{D995DE56-C572-4B8A-B63F-4D9BA0DE7369}"/>
    <cellStyle name="Calculation 3 5 5" xfId="4016" xr:uid="{82C5DE23-8E9C-46C3-98D4-A67AC4B39B27}"/>
    <cellStyle name="Calculation 3 5_Actual PT" xfId="4017" xr:uid="{8E6DA543-C17B-4410-BEC2-1D3564D3A3BF}"/>
    <cellStyle name="Calculation 3 6" xfId="4018" xr:uid="{72E71787-498C-4122-9671-A4FB71C84055}"/>
    <cellStyle name="Calculation 3 6 2" xfId="4019" xr:uid="{C6C45158-A98A-4F9B-A47C-07041D095A14}"/>
    <cellStyle name="Calculation 3 6 2 2" xfId="4020" xr:uid="{D324C92D-AE0E-4FF7-976E-A6DD876D8290}"/>
    <cellStyle name="Calculation 3 6 3" xfId="4021" xr:uid="{A0C03F00-BDCF-411F-9FB9-A2E11D527B16}"/>
    <cellStyle name="Calculation 3 7" xfId="4022" xr:uid="{28A5344F-9EB8-4E44-9EFB-9C63F09DDC07}"/>
    <cellStyle name="Calculation 3 8" xfId="4023" xr:uid="{9023D424-2201-4F05-88D4-AD007DEE56D8}"/>
    <cellStyle name="Calculation 3_Actual PT" xfId="4024" xr:uid="{D25343B7-9EA9-4A7D-AAD0-D966A154FDB7}"/>
    <cellStyle name="Calculation 4" xfId="4025" xr:uid="{51AABF59-2715-4551-AAFD-C703F4F1FE80}"/>
    <cellStyle name="Calculation 4 2" xfId="4026" xr:uid="{D4BB005B-0DA1-42F9-84B1-63D6FBC1CC6A}"/>
    <cellStyle name="Calculation 4 2 10" xfId="4027" xr:uid="{29E789A5-DB55-4DB6-8B93-700BA2EE133A}"/>
    <cellStyle name="Calculation 4 2 10 2" xfId="4028" xr:uid="{F8F66D2E-F1B9-4807-A6AF-351F62E6E143}"/>
    <cellStyle name="Calculation 4 2 11" xfId="4029" xr:uid="{54C403CE-AF3C-443A-81B9-5913AC3D910E}"/>
    <cellStyle name="Calculation 4 2 11 2" xfId="4030" xr:uid="{F680CA34-38C0-4AE2-B6B6-9713CF107B7B}"/>
    <cellStyle name="Calculation 4 2 12" xfId="4031" xr:uid="{69F8996D-6CAB-4079-A878-DD3FB367F476}"/>
    <cellStyle name="Calculation 4 2 12 2" xfId="4032" xr:uid="{902D43C9-5EA9-4496-9A44-F289A71C5928}"/>
    <cellStyle name="Calculation 4 2 13" xfId="4033" xr:uid="{6C23C751-63BF-4C2C-83B4-BD2E99E66032}"/>
    <cellStyle name="Calculation 4 2 13 2" xfId="4034" xr:uid="{0B3E8675-05FC-48F5-8BD2-C62A25F3FB53}"/>
    <cellStyle name="Calculation 4 2 14" xfId="4035" xr:uid="{90C0C8BA-77BB-48CE-9703-4191D33BD1A0}"/>
    <cellStyle name="Calculation 4 2 14 2" xfId="4036" xr:uid="{2A2A062D-5EAD-4822-9AF9-4380DB588D3F}"/>
    <cellStyle name="Calculation 4 2 15" xfId="4037" xr:uid="{47C26A7F-EE22-401C-95D9-91F7FEF6BDD4}"/>
    <cellStyle name="Calculation 4 2 15 2" xfId="4038" xr:uid="{868E72B1-2DB1-4B68-ADF0-F68B24FAE9EF}"/>
    <cellStyle name="Calculation 4 2 16" xfId="4039" xr:uid="{70E919EA-16C4-49F7-A04B-99A2DDC6666B}"/>
    <cellStyle name="Calculation 4 2 16 2" xfId="4040" xr:uid="{2A24D3E9-73BC-4EDD-B444-892D335AA78E}"/>
    <cellStyle name="Calculation 4 2 17" xfId="4041" xr:uid="{B1B9A74B-BA2D-4368-B331-4E07FB795E8F}"/>
    <cellStyle name="Calculation 4 2 17 2" xfId="4042" xr:uid="{B4AE8D68-E337-42E3-9B73-65733F0E17C2}"/>
    <cellStyle name="Calculation 4 2 18" xfId="4043" xr:uid="{6CCF5C52-C328-42C5-B9C9-117C1B9BC050}"/>
    <cellStyle name="Calculation 4 2 18 2" xfId="4044" xr:uid="{FEF87F1E-E82A-43B6-8AF1-9DCF90FAC4C2}"/>
    <cellStyle name="Calculation 4 2 19" xfId="4045" xr:uid="{F9E0850D-40F6-4A83-9A1E-B0152101E6B0}"/>
    <cellStyle name="Calculation 4 2 2" xfId="4046" xr:uid="{A9C925B3-0681-4D70-943E-D67701132942}"/>
    <cellStyle name="Calculation 4 2 2 2" xfId="4047" xr:uid="{F751D650-1811-459E-A24C-9042C7B25F6E}"/>
    <cellStyle name="Calculation 4 2 2 2 2" xfId="4048" xr:uid="{2737817A-CE5E-4ED0-A9B9-B33239D2E03A}"/>
    <cellStyle name="Calculation 4 2 2 2 2 2" xfId="4049" xr:uid="{0EF738A1-0A0E-4FBD-B932-7FDFD59E912B}"/>
    <cellStyle name="Calculation 4 2 2 2 2 3" xfId="4050" xr:uid="{887365E5-F7CA-4C40-BF7B-20C240ED4E34}"/>
    <cellStyle name="Calculation 4 2 2 2 3" xfId="4051" xr:uid="{9A0F1CC8-EFB6-445E-9060-E5F16AD79C44}"/>
    <cellStyle name="Calculation 4 2 2 2 3 2" xfId="4052" xr:uid="{3C7539A6-5919-4EBC-8788-DC9CF8271028}"/>
    <cellStyle name="Calculation 4 2 2 2 4" xfId="4053" xr:uid="{4A0089B4-3A29-4B69-ABE4-2E8C0B34837B}"/>
    <cellStyle name="Calculation 4 2 2 2 5" xfId="4054" xr:uid="{8D0AD444-078B-47D4-B6BF-72FD715859C8}"/>
    <cellStyle name="Calculation 4 2 2 2_Actual PT" xfId="4055" xr:uid="{88DF0D1C-D6ED-4EDE-B57A-EA2A8887ABF8}"/>
    <cellStyle name="Calculation 4 2 2 3" xfId="4056" xr:uid="{050D868A-8A4D-4B7E-AA7F-4DE9CCA4CCA8}"/>
    <cellStyle name="Calculation 4 2 2 3 2" xfId="4057" xr:uid="{1E3202B5-57C1-4132-9A75-D97178DDF618}"/>
    <cellStyle name="Calculation 4 2 2 3 2 2" xfId="4058" xr:uid="{94206FB4-C395-4C2D-B026-E7418E18FCB0}"/>
    <cellStyle name="Calculation 4 2 2 3 3" xfId="4059" xr:uid="{5A40A9EF-5338-4881-8555-CACAE6BF71F5}"/>
    <cellStyle name="Calculation 4 2 2 4" xfId="4060" xr:uid="{63262440-6271-4CBD-B75D-45A5A9DE53FA}"/>
    <cellStyle name="Calculation 4 2 2 4 2" xfId="4061" xr:uid="{7D26780D-653F-44FB-94FE-9F2DCF71FEEE}"/>
    <cellStyle name="Calculation 4 2 2 4 2 2" xfId="4062" xr:uid="{7DB44CAE-912A-43B9-9B53-8E64605AF315}"/>
    <cellStyle name="Calculation 4 2 2 4 3" xfId="4063" xr:uid="{9421A7A4-E805-413B-BF2B-775070CFF171}"/>
    <cellStyle name="Calculation 4 2 2 5" xfId="4064" xr:uid="{A9830279-DCE7-40E8-A413-9AC367B5A7F2}"/>
    <cellStyle name="Calculation 4 2 2 5 2" xfId="4065" xr:uid="{CD84A155-EB7D-4A3C-89AE-929A516FF930}"/>
    <cellStyle name="Calculation 4 2 2 6" xfId="4066" xr:uid="{C629A4D6-AE00-4F22-9DF4-E55C0856F275}"/>
    <cellStyle name="Calculation 4 2 2 7" xfId="4067" xr:uid="{2C52CA5C-CA24-427E-84AE-596F1EAE03B9}"/>
    <cellStyle name="Calculation 4 2 2_Actual PT" xfId="4068" xr:uid="{C3BC9203-0363-40F7-A918-77EE168399A1}"/>
    <cellStyle name="Calculation 4 2 20" xfId="4069" xr:uid="{3DC37249-4EF4-45F7-92FD-1CA1823A3A11}"/>
    <cellStyle name="Calculation 4 2 3" xfId="4070" xr:uid="{F5BFAC5A-F05D-4AF4-8135-3B08F4671B96}"/>
    <cellStyle name="Calculation 4 2 3 2" xfId="4071" xr:uid="{E551A589-72DF-4880-97C4-42EAC9038F8E}"/>
    <cellStyle name="Calculation 4 2 3 2 2" xfId="4072" xr:uid="{4208662A-A749-4F42-85A8-BDAE197A1ADC}"/>
    <cellStyle name="Calculation 4 2 3 2 2 2" xfId="4073" xr:uid="{3F4BFB3A-A373-4C65-86EF-4365C03B84B7}"/>
    <cellStyle name="Calculation 4 2 3 2 3" xfId="4074" xr:uid="{6CF4EE11-5E32-46E4-8BDA-496150958BDA}"/>
    <cellStyle name="Calculation 4 2 3 2 3 2" xfId="4075" xr:uid="{6AD80C94-D643-4221-B9D1-F4ED9A0530B9}"/>
    <cellStyle name="Calculation 4 2 3 2 4" xfId="4076" xr:uid="{B04CF961-8EFC-4F04-AE8B-ED777F1CC9C0}"/>
    <cellStyle name="Calculation 4 2 3 2 5" xfId="4077" xr:uid="{73B91E8A-9E58-40B4-839D-515D0E5DDEA0}"/>
    <cellStyle name="Calculation 4 2 3 2_Actual PT" xfId="4078" xr:uid="{6CAA871F-74EE-4A46-B40C-3EE34F06B321}"/>
    <cellStyle name="Calculation 4 2 3 3" xfId="4079" xr:uid="{4D14F51D-CADB-4C6D-A508-4A2B37019669}"/>
    <cellStyle name="Calculation 4 2 3 3 2" xfId="4080" xr:uid="{438C508E-932B-4CD4-9213-39DCE4D2057F}"/>
    <cellStyle name="Calculation 4 2 3 4" xfId="4081" xr:uid="{229BFB4A-4149-4196-B43A-E37596EB472C}"/>
    <cellStyle name="Calculation 4 2 3 4 2" xfId="4082" xr:uid="{50818DDC-18CD-408F-8D69-2C583221C9D6}"/>
    <cellStyle name="Calculation 4 2 3 5" xfId="4083" xr:uid="{0AE9396C-F339-4284-8E4B-4BF6E7422425}"/>
    <cellStyle name="Calculation 4 2 3 6" xfId="4084" xr:uid="{33019563-C5EB-4969-BF5E-460A3248234A}"/>
    <cellStyle name="Calculation 4 2 3 7" xfId="4085" xr:uid="{A35A03E8-2C4E-4DAB-B2D8-13A85D88D78E}"/>
    <cellStyle name="Calculation 4 2 3_Actual PT" xfId="4086" xr:uid="{D22BF616-1C59-4496-BC7F-7B61CE359431}"/>
    <cellStyle name="Calculation 4 2 4" xfId="4087" xr:uid="{C07B5A7C-BA6C-4EC5-9858-161135116C96}"/>
    <cellStyle name="Calculation 4 2 4 2" xfId="4088" xr:uid="{DCA0501A-3A59-4293-B6FE-19A628E2E7E2}"/>
    <cellStyle name="Calculation 4 2 4 2 2" xfId="4089" xr:uid="{F49116A8-1A46-4DCF-997D-BFF72A829FD4}"/>
    <cellStyle name="Calculation 4 2 4 2 3" xfId="4090" xr:uid="{BE6B4694-7375-4172-9976-EB6B2DE038CD}"/>
    <cellStyle name="Calculation 4 2 4 3" xfId="4091" xr:uid="{8AC730FE-C9C5-4A89-8C49-3110921C9028}"/>
    <cellStyle name="Calculation 4 2 4 3 2" xfId="4092" xr:uid="{7DE740AD-AC43-4834-B99A-E4D7CF7007EB}"/>
    <cellStyle name="Calculation 4 2 4 4" xfId="4093" xr:uid="{E3DF96F9-F022-48CD-B4B2-C535FB63C12E}"/>
    <cellStyle name="Calculation 4 2 4 5" xfId="4094" xr:uid="{20C740F6-A8F4-455E-BBBA-41AF6BFD5EFB}"/>
    <cellStyle name="Calculation 4 2 4_Actual PT" xfId="4095" xr:uid="{98F1EAA4-6B9A-4002-9144-9BCB256F16A2}"/>
    <cellStyle name="Calculation 4 2 5" xfId="4096" xr:uid="{D3432063-C925-445E-8C13-B2A6C4DCABF3}"/>
    <cellStyle name="Calculation 4 2 5 2" xfId="4097" xr:uid="{74103CD2-5182-4947-A92E-FAD96287DFED}"/>
    <cellStyle name="Calculation 4 2 5 2 2" xfId="4098" xr:uid="{DB1A5DE4-AB48-434A-B00C-CFB2EFF7A896}"/>
    <cellStyle name="Calculation 4 2 5 3" xfId="4099" xr:uid="{288D825E-6876-4A82-BB29-AC8C6FF5F5B5}"/>
    <cellStyle name="Calculation 4 2 6" xfId="4100" xr:uid="{8A1F25DF-1278-4D35-BADE-DD4DD2022FC3}"/>
    <cellStyle name="Calculation 4 2 6 2" xfId="4101" xr:uid="{20455D1F-6FA8-478B-AA96-3D8E3D28DD82}"/>
    <cellStyle name="Calculation 4 2 6 3" xfId="4102" xr:uid="{3EB52F37-E9D0-4923-9D50-7330EF5CA112}"/>
    <cellStyle name="Calculation 4 2 7" xfId="4103" xr:uid="{29614C19-040F-4AAB-BC76-B5E403B9F40A}"/>
    <cellStyle name="Calculation 4 2 7 2" xfId="4104" xr:uid="{F98E97B5-8E9B-4D19-9190-069F1B0550D9}"/>
    <cellStyle name="Calculation 4 2 8" xfId="4105" xr:uid="{C971055E-55B0-4398-81B9-6D032D1362FD}"/>
    <cellStyle name="Calculation 4 2 8 2" xfId="4106" xr:uid="{2B9451A6-98A0-4CB2-8349-1B63688988B9}"/>
    <cellStyle name="Calculation 4 2 9" xfId="4107" xr:uid="{FC7F4C60-5ECB-453D-A4DE-05E10DC9A236}"/>
    <cellStyle name="Calculation 4 2 9 2" xfId="4108" xr:uid="{F1BF6A3D-EF19-4678-937F-9FCAB8FB665A}"/>
    <cellStyle name="Calculation 4 2_Actual PT" xfId="4109" xr:uid="{E672E0F9-D071-43F7-862D-F359F67F3DF6}"/>
    <cellStyle name="Calculation 4 3" xfId="4110" xr:uid="{61476EDB-161F-4FDD-911B-FE480CDFF6A5}"/>
    <cellStyle name="Calculation 4 3 2" xfId="4111" xr:uid="{3DAA2C76-5845-49F2-923A-01E6A07C77F9}"/>
    <cellStyle name="Calculation 4 3 2 2" xfId="4112" xr:uid="{EFD7751D-9713-45FB-855D-2A6F16DBADDA}"/>
    <cellStyle name="Calculation 4 3 2 2 2" xfId="4113" xr:uid="{1F000043-75CC-46E8-987A-3CCD46C5C21B}"/>
    <cellStyle name="Calculation 4 3 2 2 3" xfId="4114" xr:uid="{CAC071B3-000A-4A95-A6C2-AFF9BF7984F5}"/>
    <cellStyle name="Calculation 4 3 2 3" xfId="4115" xr:uid="{08E99A3D-75D5-41DD-8A6B-CE87A7D5F4A4}"/>
    <cellStyle name="Calculation 4 3 2 3 2" xfId="4116" xr:uid="{B02789E0-5A5D-481B-88E0-216740477056}"/>
    <cellStyle name="Calculation 4 3 2 4" xfId="4117" xr:uid="{B9145BAD-EB40-49DB-98BD-01480AFEA7E0}"/>
    <cellStyle name="Calculation 4 3 2 5" xfId="4118" xr:uid="{E502C641-4857-47B5-87FB-AC6B56D8BD69}"/>
    <cellStyle name="Calculation 4 3 2_Actual PT" xfId="4119" xr:uid="{1836F084-72C4-4DD5-943C-E01DC2552A81}"/>
    <cellStyle name="Calculation 4 3 3" xfId="4120" xr:uid="{AB5F6A03-F9F0-4D68-9157-17DBB53BF8E6}"/>
    <cellStyle name="Calculation 4 3 3 2" xfId="4121" xr:uid="{A1BBE519-B167-4A1F-A82A-49B9C239E2EE}"/>
    <cellStyle name="Calculation 4 3 3 2 2" xfId="4122" xr:uid="{1D4F9C82-8E19-4533-9634-F7743DE9FBF7}"/>
    <cellStyle name="Calculation 4 3 3 3" xfId="4123" xr:uid="{F41F488D-096E-4ECC-8385-9CA2598D0A98}"/>
    <cellStyle name="Calculation 4 3 4" xfId="4124" xr:uid="{ACB0B75A-0822-4C43-AC27-E31334173DF1}"/>
    <cellStyle name="Calculation 4 3 4 2" xfId="4125" xr:uid="{CB66CA39-47CE-482B-88F4-823F6E6AD3A2}"/>
    <cellStyle name="Calculation 4 3 4 2 2" xfId="4126" xr:uid="{1DAE7A88-3E45-4BB8-853C-5A7FF8A39813}"/>
    <cellStyle name="Calculation 4 3 4 3" xfId="4127" xr:uid="{02AEAAC4-33E4-4C33-81EC-EF71B685C52E}"/>
    <cellStyle name="Calculation 4 3 5" xfId="4128" xr:uid="{E2816B79-8DBA-4375-9383-7A8B86365792}"/>
    <cellStyle name="Calculation 4 3 5 2" xfId="4129" xr:uid="{DBD1FAFF-F490-4F39-847A-E658244077A6}"/>
    <cellStyle name="Calculation 4 3 6" xfId="4130" xr:uid="{474721FC-0391-4417-9FC0-B53771F093BA}"/>
    <cellStyle name="Calculation 4 3_Actual PT" xfId="4131" xr:uid="{E69ECD3E-8AEE-47A3-A159-1FC8CA577A18}"/>
    <cellStyle name="Calculation 4 4" xfId="4132" xr:uid="{0A7E7DBD-4DEF-43F8-BE37-01F1EBD89D93}"/>
    <cellStyle name="Calculation 4 4 2" xfId="4133" xr:uid="{DB31AF96-B380-44BB-891E-3EC92D3161F1}"/>
    <cellStyle name="Calculation 4 4 2 2" xfId="4134" xr:uid="{C5925D9A-9D74-4E3D-94A2-3F4867C564B5}"/>
    <cellStyle name="Calculation 4 4 2 2 2" xfId="4135" xr:uid="{81A428D3-6703-42EA-A102-6584DA353CE0}"/>
    <cellStyle name="Calculation 4 4 2 3" xfId="4136" xr:uid="{E3F37374-EE0E-4641-82BC-0102C3CD2F61}"/>
    <cellStyle name="Calculation 4 4 2 3 2" xfId="4137" xr:uid="{3ECCD9BE-6ECD-46FF-80FA-C8EAC3988793}"/>
    <cellStyle name="Calculation 4 4 2 4" xfId="4138" xr:uid="{0B084862-8FCE-4BE1-9D60-1F04C15C2CEF}"/>
    <cellStyle name="Calculation 4 4 2 5" xfId="4139" xr:uid="{B85D1422-2A47-48A9-A5E2-A315B1D6191E}"/>
    <cellStyle name="Calculation 4 4 2_Actual PT" xfId="4140" xr:uid="{19A27308-E9AF-421A-8B97-3AC22736625B}"/>
    <cellStyle name="Calculation 4 4 3" xfId="4141" xr:uid="{47CC1C1A-7A9D-41D7-AD90-F0ACC3F13F08}"/>
    <cellStyle name="Calculation 4 4 3 2" xfId="4142" xr:uid="{63CCD9D9-E46F-4922-B68E-E18A271F68BC}"/>
    <cellStyle name="Calculation 4 4 4" xfId="4143" xr:uid="{FBE67DFE-0F38-4D9B-8342-693263447C97}"/>
    <cellStyle name="Calculation 4 4 4 2" xfId="4144" xr:uid="{5ED2467D-AAD0-448E-9DEF-2C768D177F28}"/>
    <cellStyle name="Calculation 4 4 5" xfId="4145" xr:uid="{38336640-71B8-40C3-8874-39E17085795F}"/>
    <cellStyle name="Calculation 4 4 6" xfId="4146" xr:uid="{FAC5DC3B-69B8-4532-B740-95E902FA1975}"/>
    <cellStyle name="Calculation 4 4_Actual PT" xfId="4147" xr:uid="{FE46988A-A1BB-40BD-A24B-9EA89CBF3235}"/>
    <cellStyle name="Calculation 4 5" xfId="4148" xr:uid="{4FEEE5BE-C113-439F-B2F2-C443F61A4B99}"/>
    <cellStyle name="Calculation 4 5 2" xfId="4149" xr:uid="{E8C89052-E149-4E41-A2EF-BBD53C0B2615}"/>
    <cellStyle name="Calculation 4 5 2 2" xfId="4150" xr:uid="{DB4D795F-0BE4-4948-90EA-ACFD97DF6BE2}"/>
    <cellStyle name="Calculation 4 5 2 3" xfId="4151" xr:uid="{010C4792-817C-4831-AEC4-64E3805242BA}"/>
    <cellStyle name="Calculation 4 5 3" xfId="4152" xr:uid="{81E7B402-F6E2-4B3A-8486-7DD7AC787A31}"/>
    <cellStyle name="Calculation 4 5 3 2" xfId="4153" xr:uid="{1562C158-0CE3-41FA-A93F-4476D79EC27B}"/>
    <cellStyle name="Calculation 4 5 4" xfId="4154" xr:uid="{FBE93087-7915-4BDC-B3EC-29C8D1402DFF}"/>
    <cellStyle name="Calculation 4 5 5" xfId="4155" xr:uid="{B1F55A60-1BBE-44FF-B3A4-5AA7EB82E86D}"/>
    <cellStyle name="Calculation 4 5_Actual PT" xfId="4156" xr:uid="{3626B100-5C34-4623-BFEA-EC0323C8CE11}"/>
    <cellStyle name="Calculation 4 6" xfId="4157" xr:uid="{ECDFE89A-72CA-4C4B-9244-2DC70A963151}"/>
    <cellStyle name="Calculation 4 6 2" xfId="4158" xr:uid="{199F6E85-DE2F-410B-8BE2-C4EA250BA529}"/>
    <cellStyle name="Calculation 4 6 2 2" xfId="4159" xr:uid="{15E64D92-96B9-4352-A4BB-A9EB571A740A}"/>
    <cellStyle name="Calculation 4 6 3" xfId="4160" xr:uid="{66CFC3CE-3C8D-4777-9776-0ED9ABBCAB24}"/>
    <cellStyle name="Calculation 4 7" xfId="4161" xr:uid="{84E2AD14-8296-4F8D-BEEC-F59FCC76E20E}"/>
    <cellStyle name="Calculation 4 8" xfId="4162" xr:uid="{4F3BF4CD-6E76-4084-9710-6BBD034482FF}"/>
    <cellStyle name="Calculation 4_Actual PT" xfId="4163" xr:uid="{A80ECC94-80B4-4717-9DBF-C1946998C08D}"/>
    <cellStyle name="Calculation 5" xfId="4164" xr:uid="{51F3041F-836A-4C57-8121-D07309579CF8}"/>
    <cellStyle name="Calculation 5 2" xfId="4165" xr:uid="{7AA0F5E1-48C4-428F-8F52-1B5CE0A4F379}"/>
    <cellStyle name="Calculation 5 2 10" xfId="4166" xr:uid="{E793D13C-59DD-47CC-B445-110ED61CCB1F}"/>
    <cellStyle name="Calculation 5 2 10 2" xfId="4167" xr:uid="{D7843890-D3F0-4880-A908-5764178FC256}"/>
    <cellStyle name="Calculation 5 2 11" xfId="4168" xr:uid="{FF954485-6547-4B7D-A109-770285436863}"/>
    <cellStyle name="Calculation 5 2 11 2" xfId="4169" xr:uid="{8A8F5254-CA4A-4190-87A8-9329FAC498C4}"/>
    <cellStyle name="Calculation 5 2 12" xfId="4170" xr:uid="{18DFA426-D744-4336-97B6-15DF38E35442}"/>
    <cellStyle name="Calculation 5 2 12 2" xfId="4171" xr:uid="{BBCDC853-5135-4D78-95E7-BB40C5AA3F70}"/>
    <cellStyle name="Calculation 5 2 13" xfId="4172" xr:uid="{96960F86-7C38-4061-9880-B24890CFB4AF}"/>
    <cellStyle name="Calculation 5 2 13 2" xfId="4173" xr:uid="{AFD1A5EE-19E4-49B7-9BB4-7FC95A6C83F6}"/>
    <cellStyle name="Calculation 5 2 14" xfId="4174" xr:uid="{09B51012-8DEE-4474-9581-21BB073BED63}"/>
    <cellStyle name="Calculation 5 2 14 2" xfId="4175" xr:uid="{DA3D8133-0101-4383-909F-8BF1812C920D}"/>
    <cellStyle name="Calculation 5 2 15" xfId="4176" xr:uid="{7237A562-025F-482D-BCEF-46C698940DEB}"/>
    <cellStyle name="Calculation 5 2 15 2" xfId="4177" xr:uid="{A270A505-1E5B-46B8-88E3-67B1ACA744A8}"/>
    <cellStyle name="Calculation 5 2 16" xfId="4178" xr:uid="{EBE60965-D3B9-43B5-B543-0962CC3AB746}"/>
    <cellStyle name="Calculation 5 2 16 2" xfId="4179" xr:uid="{F3914FF7-A06B-44AD-B202-AA2626E24FA9}"/>
    <cellStyle name="Calculation 5 2 17" xfId="4180" xr:uid="{2436CFEE-28B9-40F5-B92D-A24838F8444A}"/>
    <cellStyle name="Calculation 5 2 17 2" xfId="4181" xr:uid="{13130052-8E6B-44A0-B64D-8C498F136AEC}"/>
    <cellStyle name="Calculation 5 2 18" xfId="4182" xr:uid="{2B18BF82-9FE4-4689-9879-245070113E18}"/>
    <cellStyle name="Calculation 5 2 18 2" xfId="4183" xr:uid="{CF3435C0-A575-48D9-B58C-FCAABC5157F4}"/>
    <cellStyle name="Calculation 5 2 19" xfId="4184" xr:uid="{D7645A55-84FA-4FD8-9B53-67CD6EC9DF23}"/>
    <cellStyle name="Calculation 5 2 2" xfId="4185" xr:uid="{D9917F6F-20F7-4C36-9599-913B4F8064CE}"/>
    <cellStyle name="Calculation 5 2 2 2" xfId="4186" xr:uid="{0679CA4C-80E0-4CEA-80F6-44C09ABB7704}"/>
    <cellStyle name="Calculation 5 2 2 2 2" xfId="4187" xr:uid="{3E2ECC21-F694-4929-B933-D4507A3D0F02}"/>
    <cellStyle name="Calculation 5 2 2 2 2 2" xfId="4188" xr:uid="{F7C55931-086F-4164-9C8B-53455DB28630}"/>
    <cellStyle name="Calculation 5 2 2 2 2 3" xfId="4189" xr:uid="{74E1A226-E73A-45FC-A3D6-E292FEB3D666}"/>
    <cellStyle name="Calculation 5 2 2 2 3" xfId="4190" xr:uid="{548D4D57-3EF6-43BB-969E-BB67F02DDFD9}"/>
    <cellStyle name="Calculation 5 2 2 2 3 2" xfId="4191" xr:uid="{83B2A77C-9BF6-474A-A8FE-F5BD7B4E3EBC}"/>
    <cellStyle name="Calculation 5 2 2 2 4" xfId="4192" xr:uid="{57EB27D9-F92B-4F61-8512-905874CD4741}"/>
    <cellStyle name="Calculation 5 2 2 2 5" xfId="4193" xr:uid="{0D7D7A27-97AC-4FC7-BB58-9B66212DEBF8}"/>
    <cellStyle name="Calculation 5 2 2 2_Actual PT" xfId="4194" xr:uid="{3D8A0CDB-B386-4464-AA8E-0D14EB6EBB7C}"/>
    <cellStyle name="Calculation 5 2 2 3" xfId="4195" xr:uid="{55E7A1C2-E993-4339-BAC9-492D1006A00F}"/>
    <cellStyle name="Calculation 5 2 2 3 2" xfId="4196" xr:uid="{AC5FFA9E-1E69-42D9-9719-5C8CB9AC65E4}"/>
    <cellStyle name="Calculation 5 2 2 3 2 2" xfId="4197" xr:uid="{5BD725E9-ADB5-496B-8AEA-B69F566F1F69}"/>
    <cellStyle name="Calculation 5 2 2 3 3" xfId="4198" xr:uid="{6521861D-8A7E-4CC2-AA8B-196AAB1163DF}"/>
    <cellStyle name="Calculation 5 2 2 4" xfId="4199" xr:uid="{49D80CE2-0655-426E-8C35-C44BBD21143F}"/>
    <cellStyle name="Calculation 5 2 2 4 2" xfId="4200" xr:uid="{F9BF058E-5824-4788-8E78-4BBEF6CAA4FD}"/>
    <cellStyle name="Calculation 5 2 2 4 2 2" xfId="4201" xr:uid="{4B7D909C-118E-442C-B853-C6E8FB709DDC}"/>
    <cellStyle name="Calculation 5 2 2 4 3" xfId="4202" xr:uid="{CA1725BF-42B3-413E-938A-4313F9F7846D}"/>
    <cellStyle name="Calculation 5 2 2 5" xfId="4203" xr:uid="{0EE220E6-D1B1-4FE9-9C15-C010C333ABB6}"/>
    <cellStyle name="Calculation 5 2 2 5 2" xfId="4204" xr:uid="{D9EF7692-16F5-460D-AD14-6561051A5317}"/>
    <cellStyle name="Calculation 5 2 2 6" xfId="4205" xr:uid="{508DB626-231C-429F-993C-DCC652CE3E9F}"/>
    <cellStyle name="Calculation 5 2 2 7" xfId="4206" xr:uid="{38150317-A9AA-4C5B-8131-9664384A1438}"/>
    <cellStyle name="Calculation 5 2 2_Actual PT" xfId="4207" xr:uid="{6D456406-3006-4FF1-9868-14F78C234D38}"/>
    <cellStyle name="Calculation 5 2 20" xfId="4208" xr:uid="{756E854C-C63F-4B88-8DD7-D384136C530B}"/>
    <cellStyle name="Calculation 5 2 3" xfId="4209" xr:uid="{28E099B1-788D-448F-8623-6AD714ACE196}"/>
    <cellStyle name="Calculation 5 2 3 2" xfId="4210" xr:uid="{466B7B22-918A-4271-8890-B1864C2E79DA}"/>
    <cellStyle name="Calculation 5 2 3 2 2" xfId="4211" xr:uid="{2C623E45-B001-4B57-9A02-595AC2A5DD7B}"/>
    <cellStyle name="Calculation 5 2 3 2 2 2" xfId="4212" xr:uid="{22796E40-AB24-4A79-8390-6D53A3ECDA28}"/>
    <cellStyle name="Calculation 5 2 3 2 3" xfId="4213" xr:uid="{8513FE60-D1D1-4791-9794-10EF586DBB54}"/>
    <cellStyle name="Calculation 5 2 3 2 3 2" xfId="4214" xr:uid="{47B9EDC4-1711-4D3C-8D75-0024FF8196BE}"/>
    <cellStyle name="Calculation 5 2 3 2 4" xfId="4215" xr:uid="{2B510BB7-798E-4BC5-BE23-6B5E509A6597}"/>
    <cellStyle name="Calculation 5 2 3 2 5" xfId="4216" xr:uid="{762E6842-4E17-48FF-9E8C-791AAD44F677}"/>
    <cellStyle name="Calculation 5 2 3 2_Actual PT" xfId="4217" xr:uid="{C8E19D96-D403-4B3F-B0BA-002DB7C64235}"/>
    <cellStyle name="Calculation 5 2 3 3" xfId="4218" xr:uid="{0EBFE156-9976-43AF-9A7E-7338CEA4FB8E}"/>
    <cellStyle name="Calculation 5 2 3 3 2" xfId="4219" xr:uid="{21619F60-E526-40E8-9477-E9969620439E}"/>
    <cellStyle name="Calculation 5 2 3 4" xfId="4220" xr:uid="{86A87A58-EF76-46BA-AAF7-96518152A583}"/>
    <cellStyle name="Calculation 5 2 3 4 2" xfId="4221" xr:uid="{02BCFD98-4EBC-4FEB-82A6-10E8E68BBACB}"/>
    <cellStyle name="Calculation 5 2 3 5" xfId="4222" xr:uid="{FFFE4C8C-13B0-4625-A4AE-AAFB06CB28A5}"/>
    <cellStyle name="Calculation 5 2 3 6" xfId="4223" xr:uid="{8D9E0F58-09D9-43E9-8E7E-42F42A8F2B14}"/>
    <cellStyle name="Calculation 5 2 3 7" xfId="4224" xr:uid="{DF2BB324-E05D-4EB7-8BFC-3341ADA3064F}"/>
    <cellStyle name="Calculation 5 2 3_Actual PT" xfId="4225" xr:uid="{818873B4-DA48-4E76-8306-7ABBD54790BC}"/>
    <cellStyle name="Calculation 5 2 4" xfId="4226" xr:uid="{E1B7735F-08C4-40FC-AA0E-AABEF5CCD114}"/>
    <cellStyle name="Calculation 5 2 4 2" xfId="4227" xr:uid="{3932228B-1760-4A0F-B9FE-B80111385594}"/>
    <cellStyle name="Calculation 5 2 4 2 2" xfId="4228" xr:uid="{09E3E8D0-CFAC-4428-A2EB-7FE453BAD4C5}"/>
    <cellStyle name="Calculation 5 2 4 2 3" xfId="4229" xr:uid="{725C889F-99D9-4694-BA5B-E1DBA76F27DA}"/>
    <cellStyle name="Calculation 5 2 4 3" xfId="4230" xr:uid="{35A4DCAE-DA34-4667-8B1F-750C69970C54}"/>
    <cellStyle name="Calculation 5 2 4 3 2" xfId="4231" xr:uid="{F5722879-3864-4A2E-93A8-DDC7431E7199}"/>
    <cellStyle name="Calculation 5 2 4 4" xfId="4232" xr:uid="{FABC2F71-C580-46A0-82A8-1E603000D88C}"/>
    <cellStyle name="Calculation 5 2 4 5" xfId="4233" xr:uid="{BD2BFA62-7F2E-4428-912A-F611B8BA1A58}"/>
    <cellStyle name="Calculation 5 2 4_Actual PT" xfId="4234" xr:uid="{B9F2F6EC-E006-4FE5-80F5-F953689731D1}"/>
    <cellStyle name="Calculation 5 2 5" xfId="4235" xr:uid="{F3D4C893-B42C-4790-919C-4C7FEC346FCF}"/>
    <cellStyle name="Calculation 5 2 5 2" xfId="4236" xr:uid="{4C8319E1-9B2E-4F23-B126-1EB755C854F3}"/>
    <cellStyle name="Calculation 5 2 5 2 2" xfId="4237" xr:uid="{C8C1A617-EDE7-4667-BC72-C8ECDDF872FA}"/>
    <cellStyle name="Calculation 5 2 5 3" xfId="4238" xr:uid="{F04F3252-AF35-4AE1-98D3-D514956A4817}"/>
    <cellStyle name="Calculation 5 2 6" xfId="4239" xr:uid="{946FE534-40EF-41B3-968C-5B87F45DF4F5}"/>
    <cellStyle name="Calculation 5 2 6 2" xfId="4240" xr:uid="{71DDAE41-E6F9-47E1-B5F6-4C049511339F}"/>
    <cellStyle name="Calculation 5 2 6 3" xfId="4241" xr:uid="{A5F0D9EC-DBFA-4DD4-B2B2-29404B5E494B}"/>
    <cellStyle name="Calculation 5 2 7" xfId="4242" xr:uid="{68DCB536-A6CF-4B72-87D9-A8384E2078E6}"/>
    <cellStyle name="Calculation 5 2 7 2" xfId="4243" xr:uid="{18B39AD5-740B-4934-874A-76D3B78FA9C8}"/>
    <cellStyle name="Calculation 5 2 8" xfId="4244" xr:uid="{DE8EABFA-3720-4327-9A70-C9D242D31EBA}"/>
    <cellStyle name="Calculation 5 2 8 2" xfId="4245" xr:uid="{283CD9FF-EED0-4F19-BD09-959429D25891}"/>
    <cellStyle name="Calculation 5 2 9" xfId="4246" xr:uid="{F2B77E18-34C7-4754-B690-75DEF5CF9274}"/>
    <cellStyle name="Calculation 5 2 9 2" xfId="4247" xr:uid="{EDBDB29D-2C8F-4036-9A5E-76C57B9BEE72}"/>
    <cellStyle name="Calculation 5 2_Actual PT" xfId="4248" xr:uid="{A0924DC9-33D4-41C0-B877-C47FF88B3F6E}"/>
    <cellStyle name="Calculation 5 3" xfId="4249" xr:uid="{7C12F8B3-150F-4C13-B3E1-0CB09BFC138E}"/>
    <cellStyle name="Calculation 5 3 2" xfId="4250" xr:uid="{AD6BA8AA-4523-46DA-9B6D-FACA410C47C4}"/>
    <cellStyle name="Calculation 5 3 2 2" xfId="4251" xr:uid="{5BAD4B62-9DFA-4FA1-952F-AB6D785A9F1D}"/>
    <cellStyle name="Calculation 5 3 2 2 2" xfId="4252" xr:uid="{7966701E-E32A-44DC-A3C7-E025A3C669CA}"/>
    <cellStyle name="Calculation 5 3 2 2 3" xfId="4253" xr:uid="{752FEAF0-2DC7-484C-9778-02455812F72C}"/>
    <cellStyle name="Calculation 5 3 2 3" xfId="4254" xr:uid="{18F40F52-2889-426F-B78C-8635F0459B32}"/>
    <cellStyle name="Calculation 5 3 2 3 2" xfId="4255" xr:uid="{28F67C5D-D3D2-4CA6-B69F-6CBC025F0057}"/>
    <cellStyle name="Calculation 5 3 2 4" xfId="4256" xr:uid="{29D5C13D-45AF-41E2-8497-0A9E6B622D39}"/>
    <cellStyle name="Calculation 5 3 2 5" xfId="4257" xr:uid="{8EC89826-4A22-49E5-946A-BDE625F808FC}"/>
    <cellStyle name="Calculation 5 3 2_Actual PT" xfId="4258" xr:uid="{FA41DECB-A7C5-4C73-95C6-977102C471F6}"/>
    <cellStyle name="Calculation 5 3 3" xfId="4259" xr:uid="{92E62AD6-A86B-410D-8E20-1926E68FBC77}"/>
    <cellStyle name="Calculation 5 3 3 2" xfId="4260" xr:uid="{FE46E2DC-B701-4E4E-8E25-3FA9F43868E3}"/>
    <cellStyle name="Calculation 5 3 3 2 2" xfId="4261" xr:uid="{993EBBEF-8110-43DC-9F08-164E7E168499}"/>
    <cellStyle name="Calculation 5 3 3 3" xfId="4262" xr:uid="{8778401C-BA41-4A8A-83AA-7F82E3C27310}"/>
    <cellStyle name="Calculation 5 3 4" xfId="4263" xr:uid="{76051758-96E0-441A-8D3F-00F34480D796}"/>
    <cellStyle name="Calculation 5 3 4 2" xfId="4264" xr:uid="{2724FDF3-85A6-4FB7-A2E4-26E9592095BF}"/>
    <cellStyle name="Calculation 5 3 4 2 2" xfId="4265" xr:uid="{C7EDB6D0-D217-4CE5-9EA2-C95DA77BDDD5}"/>
    <cellStyle name="Calculation 5 3 4 3" xfId="4266" xr:uid="{B3DA55B7-2D26-404F-8B5E-39ED300295F7}"/>
    <cellStyle name="Calculation 5 3 5" xfId="4267" xr:uid="{776883FE-DCDB-4BF1-A918-18E7B56EFCD2}"/>
    <cellStyle name="Calculation 5 3 5 2" xfId="4268" xr:uid="{31ECCEBA-D74C-4E7F-8A0D-FC4CFA046D11}"/>
    <cellStyle name="Calculation 5 3 6" xfId="4269" xr:uid="{CC4C9374-3179-4ECA-B55A-A5059432D34F}"/>
    <cellStyle name="Calculation 5 3_Actual PT" xfId="4270" xr:uid="{1A9D52C4-79E1-41DE-B66B-74C97A2CAC9F}"/>
    <cellStyle name="Calculation 5 4" xfId="4271" xr:uid="{C89E4FB5-FA32-4E41-9124-62B8CA1F7530}"/>
    <cellStyle name="Calculation 5 4 2" xfId="4272" xr:uid="{CEE837B8-7D4E-4025-BC94-9323DBCCC06A}"/>
    <cellStyle name="Calculation 5 4 2 2" xfId="4273" xr:uid="{DD86BBC2-3D2E-4ABB-B747-471DD5530F28}"/>
    <cellStyle name="Calculation 5 4 2 2 2" xfId="4274" xr:uid="{3AF80CF1-B2EE-41C5-9D1E-270225A79244}"/>
    <cellStyle name="Calculation 5 4 2 3" xfId="4275" xr:uid="{A14801E2-52A3-4E91-884C-FA71A7296387}"/>
    <cellStyle name="Calculation 5 4 2 3 2" xfId="4276" xr:uid="{9499575B-ABB1-4DC2-8559-46A97BA13634}"/>
    <cellStyle name="Calculation 5 4 2 4" xfId="4277" xr:uid="{F0FD0DBC-C782-4C85-9AC2-2C8E60844585}"/>
    <cellStyle name="Calculation 5 4 2 5" xfId="4278" xr:uid="{22E6BC11-100F-4F01-9409-228693E088A4}"/>
    <cellStyle name="Calculation 5 4 2_Actual PT" xfId="4279" xr:uid="{B93EF024-2402-4DD1-9CD4-A18E6431A74F}"/>
    <cellStyle name="Calculation 5 4 3" xfId="4280" xr:uid="{37303100-2133-4651-AA62-BA470BFDF614}"/>
    <cellStyle name="Calculation 5 4 3 2" xfId="4281" xr:uid="{1EA765AF-5D33-424E-A78A-BF2F87AC3A8C}"/>
    <cellStyle name="Calculation 5 4 4" xfId="4282" xr:uid="{E20F16BF-74B3-4326-BE14-CC10CF75FFFF}"/>
    <cellStyle name="Calculation 5 4 4 2" xfId="4283" xr:uid="{CC996D08-A165-4154-A22E-A1369B81C4BF}"/>
    <cellStyle name="Calculation 5 4 5" xfId="4284" xr:uid="{A49FFF1B-6C81-4CE4-935C-63CC4AFACDD7}"/>
    <cellStyle name="Calculation 5 4 6" xfId="4285" xr:uid="{0739E7E6-AA05-4D23-A731-EBC7BB43EAD5}"/>
    <cellStyle name="Calculation 5 4_Actual PT" xfId="4286" xr:uid="{9DAD94BC-98C4-4111-AD10-77299D3DCE35}"/>
    <cellStyle name="Calculation 5 5" xfId="4287" xr:uid="{2892F128-34D2-4674-BAD8-DAE446BBAC6D}"/>
    <cellStyle name="Calculation 5 5 2" xfId="4288" xr:uid="{0E872B65-D8F8-4597-9761-CDAB4999DE7A}"/>
    <cellStyle name="Calculation 5 5 2 2" xfId="4289" xr:uid="{E0D8907C-0AD3-47DA-A5EC-6377540AC28F}"/>
    <cellStyle name="Calculation 5 5 2 3" xfId="4290" xr:uid="{19B0591A-FC11-40E9-B20B-E5CB00CB0CCA}"/>
    <cellStyle name="Calculation 5 5 3" xfId="4291" xr:uid="{DA0DBC87-85B3-4CD8-B906-41BFD0B14EEA}"/>
    <cellStyle name="Calculation 5 5 3 2" xfId="4292" xr:uid="{8B95BE73-6DA5-4446-8E6E-F3E1D76E7B5D}"/>
    <cellStyle name="Calculation 5 5 4" xfId="4293" xr:uid="{75C291E4-7B59-4BFD-88DF-B46F202223E1}"/>
    <cellStyle name="Calculation 5 5 5" xfId="4294" xr:uid="{4ACEEF3E-39D4-4111-825C-AAE44E7648EB}"/>
    <cellStyle name="Calculation 5 5_Actual PT" xfId="4295" xr:uid="{F10A34E7-5D7F-41DE-8A58-C76B166856CC}"/>
    <cellStyle name="Calculation 5 6" xfId="4296" xr:uid="{3F6635A1-DCA4-4F15-8AC2-EB28B78110FF}"/>
    <cellStyle name="Calculation 5 6 2" xfId="4297" xr:uid="{16E26D54-7D96-49E3-A7AA-73C6E4A5D6B8}"/>
    <cellStyle name="Calculation 5 6 2 2" xfId="4298" xr:uid="{91CE51CE-C3FE-41A2-9E2F-3D80F812BB11}"/>
    <cellStyle name="Calculation 5 6 3" xfId="4299" xr:uid="{A7E7832F-8AD0-4919-AB61-BB5C303FFEE8}"/>
    <cellStyle name="Calculation 5 7" xfId="4300" xr:uid="{462F132C-F6D7-49AE-BDBD-06F167799EEA}"/>
    <cellStyle name="Calculation 5 8" xfId="4301" xr:uid="{D8EB762F-323E-4334-9B20-2BD13A1DADDB}"/>
    <cellStyle name="Calculation 5_Actual PT" xfId="4302" xr:uid="{1E2BDEEA-5D60-4BEA-A6BF-1DA2D35A38D8}"/>
    <cellStyle name="Calculation 6" xfId="4303" xr:uid="{865C4F8F-4572-4EE8-B63E-3365E78995B0}"/>
    <cellStyle name="Calculation 6 2" xfId="4304" xr:uid="{AE242341-E51F-4948-8D0E-62DF0173B23D}"/>
    <cellStyle name="Calculation 6 2 10" xfId="4305" xr:uid="{352C0382-2C13-4730-8865-33E7C4142BA5}"/>
    <cellStyle name="Calculation 6 2 10 2" xfId="4306" xr:uid="{47C640B3-ECE1-4C8E-9B7B-BF5819BF32E3}"/>
    <cellStyle name="Calculation 6 2 11" xfId="4307" xr:uid="{B13D19B0-6C55-41CB-BD03-6874B86B2EAB}"/>
    <cellStyle name="Calculation 6 2 11 2" xfId="4308" xr:uid="{280C66C8-2E41-4CEA-A390-378E44CFC8FF}"/>
    <cellStyle name="Calculation 6 2 12" xfId="4309" xr:uid="{618235D0-A54A-45A3-9868-0D41C1EE26C3}"/>
    <cellStyle name="Calculation 6 2 12 2" xfId="4310" xr:uid="{CF4F9B89-C5DF-455A-A5A5-341F18638E7C}"/>
    <cellStyle name="Calculation 6 2 13" xfId="4311" xr:uid="{6109E446-EF11-4381-BFC5-3E9C74A55D87}"/>
    <cellStyle name="Calculation 6 2 13 2" xfId="4312" xr:uid="{D3B6D98F-898C-4E76-B4E5-9A3548FD8EDE}"/>
    <cellStyle name="Calculation 6 2 14" xfId="4313" xr:uid="{A92A5864-3C84-4100-B562-9FD296965A5E}"/>
    <cellStyle name="Calculation 6 2 14 2" xfId="4314" xr:uid="{CBF54C88-5127-441D-9E76-9AD787361F38}"/>
    <cellStyle name="Calculation 6 2 15" xfId="4315" xr:uid="{A47CD2D2-2D72-4095-9334-53B7F7DA4F47}"/>
    <cellStyle name="Calculation 6 2 15 2" xfId="4316" xr:uid="{5E46F8A8-EBA3-4168-97B8-5D011473F817}"/>
    <cellStyle name="Calculation 6 2 16" xfId="4317" xr:uid="{ACAAE59F-2E0D-493F-9F96-63E3091E0F1E}"/>
    <cellStyle name="Calculation 6 2 16 2" xfId="4318" xr:uid="{DBE6BAAB-C39D-4A48-94E1-E15FEB0D8B7D}"/>
    <cellStyle name="Calculation 6 2 17" xfId="4319" xr:uid="{7AA7D3AC-CD69-4308-8C91-FD17232F9A40}"/>
    <cellStyle name="Calculation 6 2 17 2" xfId="4320" xr:uid="{16750CCC-FD31-445A-80E1-FE87C199DEA0}"/>
    <cellStyle name="Calculation 6 2 18" xfId="4321" xr:uid="{F3A9EFF1-2D70-44AF-9ABA-BFC47322CE76}"/>
    <cellStyle name="Calculation 6 2 18 2" xfId="4322" xr:uid="{0C175582-4E87-49FD-9D09-B5B8EF0B628A}"/>
    <cellStyle name="Calculation 6 2 19" xfId="4323" xr:uid="{6F7E32C7-9256-4194-9FD0-2AEA6C60D67D}"/>
    <cellStyle name="Calculation 6 2 2" xfId="4324" xr:uid="{141B87C7-9086-4480-8D5B-8C8488929229}"/>
    <cellStyle name="Calculation 6 2 2 2" xfId="4325" xr:uid="{660B253F-B0FB-4AD9-AE92-0B4AA7603C7D}"/>
    <cellStyle name="Calculation 6 2 2 2 2" xfId="4326" xr:uid="{5ED33468-E99B-4AF4-8E1F-F9EC61B1A07E}"/>
    <cellStyle name="Calculation 6 2 2 2 2 2" xfId="4327" xr:uid="{BF428797-D49A-4FFB-8156-7EEA25F42D2C}"/>
    <cellStyle name="Calculation 6 2 2 2 2 3" xfId="4328" xr:uid="{59C456AC-C75D-4EA0-BA46-C193D1F5E0B3}"/>
    <cellStyle name="Calculation 6 2 2 2 3" xfId="4329" xr:uid="{F8EB50D3-49E7-4305-8BA9-0170593D70E7}"/>
    <cellStyle name="Calculation 6 2 2 2 3 2" xfId="4330" xr:uid="{970B05C4-5700-4A90-B5BA-7D2B0F3EEFA4}"/>
    <cellStyle name="Calculation 6 2 2 2 4" xfId="4331" xr:uid="{DF45B561-D0F8-486F-B9A5-67F6EE5E4017}"/>
    <cellStyle name="Calculation 6 2 2 2 5" xfId="4332" xr:uid="{6358ADC9-12EF-417F-BBD9-63E36E321C99}"/>
    <cellStyle name="Calculation 6 2 2 2_Actual PT" xfId="4333" xr:uid="{AA379A0C-B341-424E-82F9-7CB0ABB91703}"/>
    <cellStyle name="Calculation 6 2 2 3" xfId="4334" xr:uid="{2EAE0696-C1D4-4A54-98A5-04D8ED117633}"/>
    <cellStyle name="Calculation 6 2 2 3 2" xfId="4335" xr:uid="{B7EAFA21-744A-456E-8EAC-98672C154F81}"/>
    <cellStyle name="Calculation 6 2 2 3 2 2" xfId="4336" xr:uid="{08214F10-2BA2-438A-A146-6EB6CEBF75CB}"/>
    <cellStyle name="Calculation 6 2 2 3 3" xfId="4337" xr:uid="{FDC82846-2166-4FBF-8FD1-D4205E702CED}"/>
    <cellStyle name="Calculation 6 2 2 4" xfId="4338" xr:uid="{330878DD-BE88-4CE9-A1CB-1501BA004DC3}"/>
    <cellStyle name="Calculation 6 2 2 4 2" xfId="4339" xr:uid="{190318F1-005A-41D1-B755-FE990CAA20E3}"/>
    <cellStyle name="Calculation 6 2 2 4 2 2" xfId="4340" xr:uid="{C3FCE978-165B-455D-9287-E93AA45866D8}"/>
    <cellStyle name="Calculation 6 2 2 4 3" xfId="4341" xr:uid="{63E94B28-7F8A-40B1-AC38-B24A4A924551}"/>
    <cellStyle name="Calculation 6 2 2 5" xfId="4342" xr:uid="{B50C281C-847C-40BE-8F36-ABCCAFE5FA3C}"/>
    <cellStyle name="Calculation 6 2 2 5 2" xfId="4343" xr:uid="{295F5A6C-43B1-4563-9D62-A5F1A9581394}"/>
    <cellStyle name="Calculation 6 2 2 6" xfId="4344" xr:uid="{757740F9-7293-4AB0-BD48-D351DC8E7DA0}"/>
    <cellStyle name="Calculation 6 2 2 7" xfId="4345" xr:uid="{F04A4416-4849-488C-811E-5E5C59C29DBE}"/>
    <cellStyle name="Calculation 6 2 2_Actual PT" xfId="4346" xr:uid="{94A82D53-036F-4616-9E8B-C2274B50BF2C}"/>
    <cellStyle name="Calculation 6 2 20" xfId="4347" xr:uid="{B21D56A3-2CA9-405B-BF6F-982C0AFE07ED}"/>
    <cellStyle name="Calculation 6 2 3" xfId="4348" xr:uid="{EAA3D3F0-53EF-4A67-B7B9-0B5590C3157B}"/>
    <cellStyle name="Calculation 6 2 3 2" xfId="4349" xr:uid="{AE3137C3-0F7A-4646-B34C-E90C7E47AA42}"/>
    <cellStyle name="Calculation 6 2 3 2 2" xfId="4350" xr:uid="{19C98F68-3406-439A-95CE-5389AE279B4B}"/>
    <cellStyle name="Calculation 6 2 3 2 2 2" xfId="4351" xr:uid="{53931D21-50D4-4F68-9590-C3585355C70A}"/>
    <cellStyle name="Calculation 6 2 3 2 3" xfId="4352" xr:uid="{85B2242E-6BE6-4447-9B1F-873B454E51BF}"/>
    <cellStyle name="Calculation 6 2 3 2 3 2" xfId="4353" xr:uid="{8E3A6531-98D2-4599-B58E-09CB459CA67B}"/>
    <cellStyle name="Calculation 6 2 3 2 4" xfId="4354" xr:uid="{CAE39E34-663D-45AA-83CE-161654CDF1B7}"/>
    <cellStyle name="Calculation 6 2 3 2 5" xfId="4355" xr:uid="{FEAFDF72-6B41-4B61-9F88-A5A82FD9FAA9}"/>
    <cellStyle name="Calculation 6 2 3 2_Actual PT" xfId="4356" xr:uid="{7F68F2FD-9EDD-4C2B-A4E3-0EA91899F11F}"/>
    <cellStyle name="Calculation 6 2 3 3" xfId="4357" xr:uid="{CCDE4552-5C08-41F6-B3EB-8EA904517B18}"/>
    <cellStyle name="Calculation 6 2 3 3 2" xfId="4358" xr:uid="{A76C2E02-995B-471B-BE40-9A9F11D20133}"/>
    <cellStyle name="Calculation 6 2 3 4" xfId="4359" xr:uid="{30BB8D0A-E6E5-4A92-A1E1-5AC3454FB496}"/>
    <cellStyle name="Calculation 6 2 3 4 2" xfId="4360" xr:uid="{A09DFAF1-FEED-491C-8315-F25E6EBA6343}"/>
    <cellStyle name="Calculation 6 2 3 5" xfId="4361" xr:uid="{B48B132E-1B8D-42B3-B7B9-E221FDD3E5EE}"/>
    <cellStyle name="Calculation 6 2 3 6" xfId="4362" xr:uid="{FDEACC7A-BF5F-452E-AC59-45EB7CFE9AAB}"/>
    <cellStyle name="Calculation 6 2 3 7" xfId="4363" xr:uid="{9C6794C6-3C49-45B2-B0E0-4C7344D5D987}"/>
    <cellStyle name="Calculation 6 2 3_Actual PT" xfId="4364" xr:uid="{14887A1D-2A31-4A9B-816C-40C620D061CE}"/>
    <cellStyle name="Calculation 6 2 4" xfId="4365" xr:uid="{01DACABF-28B0-4C86-855D-27EA5D39DE86}"/>
    <cellStyle name="Calculation 6 2 4 2" xfId="4366" xr:uid="{C9DE962B-6A8B-400C-8B1E-E9417A1F594F}"/>
    <cellStyle name="Calculation 6 2 4 2 2" xfId="4367" xr:uid="{D05D658D-6945-43EE-995B-B599C5180C22}"/>
    <cellStyle name="Calculation 6 2 4 2 3" xfId="4368" xr:uid="{A3241DF8-832E-45E4-9B27-BCFB23A5EC6D}"/>
    <cellStyle name="Calculation 6 2 4 3" xfId="4369" xr:uid="{47F5B9AF-5E7E-47DA-99B2-7A9D523D7D02}"/>
    <cellStyle name="Calculation 6 2 4 3 2" xfId="4370" xr:uid="{9AE19E46-5765-4AA7-869C-7B032EFA2B49}"/>
    <cellStyle name="Calculation 6 2 4 4" xfId="4371" xr:uid="{310E69B5-4151-4BA0-8C15-FF699198BE27}"/>
    <cellStyle name="Calculation 6 2 4 5" xfId="4372" xr:uid="{B9CB9B86-BC4F-47F8-B4EB-3B11F03D69D1}"/>
    <cellStyle name="Calculation 6 2 4_Actual PT" xfId="4373" xr:uid="{BB9F4FE5-E030-447E-BC94-8B84D229586B}"/>
    <cellStyle name="Calculation 6 2 5" xfId="4374" xr:uid="{99EE2B97-8AFE-44CC-9B40-3C605EAE3C10}"/>
    <cellStyle name="Calculation 6 2 5 2" xfId="4375" xr:uid="{AC6295B4-56E4-4471-898F-C92FC4BFD157}"/>
    <cellStyle name="Calculation 6 2 5 2 2" xfId="4376" xr:uid="{6615309A-93D5-4F3F-AFAE-1FC51B4A8E00}"/>
    <cellStyle name="Calculation 6 2 5 3" xfId="4377" xr:uid="{A31B0B5E-00A4-4E49-AC8A-BC5E24110A28}"/>
    <cellStyle name="Calculation 6 2 6" xfId="4378" xr:uid="{8E711532-81B7-4B44-B2F3-33BE0124463B}"/>
    <cellStyle name="Calculation 6 2 6 2" xfId="4379" xr:uid="{BD1D8780-A1FC-4CC6-98FB-F10C591D0201}"/>
    <cellStyle name="Calculation 6 2 6 3" xfId="4380" xr:uid="{D5B17DED-E4D8-445D-91EF-79442CF20CAC}"/>
    <cellStyle name="Calculation 6 2 7" xfId="4381" xr:uid="{F636144C-0A15-4A5B-9FB1-89BFD4C84B49}"/>
    <cellStyle name="Calculation 6 2 7 2" xfId="4382" xr:uid="{84C355A2-6214-4D48-BCD6-0FB6A53711AA}"/>
    <cellStyle name="Calculation 6 2 8" xfId="4383" xr:uid="{EF25AFD3-27D7-499C-9D66-537EDED986E0}"/>
    <cellStyle name="Calculation 6 2 8 2" xfId="4384" xr:uid="{D10FD688-258C-490D-AB56-8D4BE1813810}"/>
    <cellStyle name="Calculation 6 2 9" xfId="4385" xr:uid="{73938FEA-58A3-4E72-B372-1A43E7458343}"/>
    <cellStyle name="Calculation 6 2 9 2" xfId="4386" xr:uid="{5E5C6A96-0C90-4B04-82C9-65470739EE44}"/>
    <cellStyle name="Calculation 6 2_Actual PT" xfId="4387" xr:uid="{F7B870B5-20AE-4612-B4C0-E3BB508B9883}"/>
    <cellStyle name="Calculation 6 3" xfId="4388" xr:uid="{F4726FCC-300E-44A6-B7B5-D14345050B2C}"/>
    <cellStyle name="Calculation 6 3 2" xfId="4389" xr:uid="{3D6B2D11-11D3-40D3-8E02-2E7CA4A57D93}"/>
    <cellStyle name="Calculation 6 3 2 2" xfId="4390" xr:uid="{C524A10E-8108-4B2F-8B42-563773210ABD}"/>
    <cellStyle name="Calculation 6 3 2 2 2" xfId="4391" xr:uid="{65F956BA-AA1C-4D39-87E3-37BA85EB65F9}"/>
    <cellStyle name="Calculation 6 3 2 2 3" xfId="4392" xr:uid="{3EFA914E-74A8-45FF-870D-E83CA6483722}"/>
    <cellStyle name="Calculation 6 3 2 3" xfId="4393" xr:uid="{0FA2C7C1-DC40-498B-838E-B51CE08840B0}"/>
    <cellStyle name="Calculation 6 3 2 3 2" xfId="4394" xr:uid="{870F88E6-4CDB-415C-B6C8-E99A56AF026D}"/>
    <cellStyle name="Calculation 6 3 2 4" xfId="4395" xr:uid="{260786CA-3CA8-4571-861A-245E20405CA0}"/>
    <cellStyle name="Calculation 6 3 2 5" xfId="4396" xr:uid="{E574CD63-7C06-407E-94D1-E68A9F009347}"/>
    <cellStyle name="Calculation 6 3 2_Actual PT" xfId="4397" xr:uid="{E0C5CEBD-3DBD-4A95-99E1-D639A89B92BB}"/>
    <cellStyle name="Calculation 6 3 3" xfId="4398" xr:uid="{46536547-8433-4953-B84E-DC935087BF1A}"/>
    <cellStyle name="Calculation 6 3 3 2" xfId="4399" xr:uid="{71045E41-3E92-4127-B288-DCB7E5E87C87}"/>
    <cellStyle name="Calculation 6 3 3 2 2" xfId="4400" xr:uid="{F53AF46D-3577-4AC5-8DC7-0BD4CFE50ED3}"/>
    <cellStyle name="Calculation 6 3 3 3" xfId="4401" xr:uid="{ECF4F323-7434-4564-9537-A9C9A3EDB888}"/>
    <cellStyle name="Calculation 6 3 4" xfId="4402" xr:uid="{06A82BF9-3CBA-4F4B-9F7F-47289E54BB70}"/>
    <cellStyle name="Calculation 6 3 4 2" xfId="4403" xr:uid="{59C3D53F-45FF-40D8-82CA-53D0D282AAFD}"/>
    <cellStyle name="Calculation 6 3 4 2 2" xfId="4404" xr:uid="{31067BAA-E39D-4A09-8A48-313F2698120D}"/>
    <cellStyle name="Calculation 6 3 4 3" xfId="4405" xr:uid="{22D572FB-B34E-4BFC-B21F-38A00C0C763C}"/>
    <cellStyle name="Calculation 6 3 5" xfId="4406" xr:uid="{D2AEE0E4-3D4C-4CB6-AFB5-D94ACDBF8B84}"/>
    <cellStyle name="Calculation 6 3 5 2" xfId="4407" xr:uid="{092C0410-6133-468B-A4AD-94ABA8A1FC29}"/>
    <cellStyle name="Calculation 6 3 6" xfId="4408" xr:uid="{BE479285-38C1-4677-834C-06183647EB76}"/>
    <cellStyle name="Calculation 6 3_Actual PT" xfId="4409" xr:uid="{CF02D744-DF9D-4DBC-B860-2A77FE8B6483}"/>
    <cellStyle name="Calculation 6 4" xfId="4410" xr:uid="{467F8AC4-73AD-4770-BF19-C25E39C21357}"/>
    <cellStyle name="Calculation 6 4 2" xfId="4411" xr:uid="{497845DB-D960-4670-8642-3497446B5A2A}"/>
    <cellStyle name="Calculation 6 4 2 2" xfId="4412" xr:uid="{312CF234-241E-44B2-9E17-16402C89956D}"/>
    <cellStyle name="Calculation 6 4 2 2 2" xfId="4413" xr:uid="{B9B756FF-519D-4A46-B357-EFEE430A008F}"/>
    <cellStyle name="Calculation 6 4 2 3" xfId="4414" xr:uid="{5ADCCF2D-AA74-451D-86F2-488E2DA3353A}"/>
    <cellStyle name="Calculation 6 4 2 3 2" xfId="4415" xr:uid="{F8E1B4D3-9B07-42E0-BA3F-6F4C10CCD0AE}"/>
    <cellStyle name="Calculation 6 4 2 4" xfId="4416" xr:uid="{BEF057AB-21AA-4119-B6D9-A76E3261F73F}"/>
    <cellStyle name="Calculation 6 4 2 5" xfId="4417" xr:uid="{938FA921-6508-483E-925C-FDF00FFAA94A}"/>
    <cellStyle name="Calculation 6 4 2_Actual PT" xfId="4418" xr:uid="{5DEB868F-C538-4B63-B856-EE6DA23E6D61}"/>
    <cellStyle name="Calculation 6 4 3" xfId="4419" xr:uid="{63262ECA-D43D-480E-94B5-6B8C8A25372E}"/>
    <cellStyle name="Calculation 6 4 3 2" xfId="4420" xr:uid="{7DF23D00-2311-4EAD-B034-5DDDB532F90F}"/>
    <cellStyle name="Calculation 6 4 4" xfId="4421" xr:uid="{F1261B2B-9C50-46DB-8878-4517FE264BC9}"/>
    <cellStyle name="Calculation 6 4 4 2" xfId="4422" xr:uid="{772B9CAC-FE7F-4853-8058-7C5CD1272E71}"/>
    <cellStyle name="Calculation 6 4 5" xfId="4423" xr:uid="{581BE52B-2E24-4189-8C66-F3BED7F1B614}"/>
    <cellStyle name="Calculation 6 4 6" xfId="4424" xr:uid="{E37F5151-A11C-4403-943D-FE243640AA94}"/>
    <cellStyle name="Calculation 6 4_Actual PT" xfId="4425" xr:uid="{FB84D7E1-D72A-4883-AB31-FE7EB112AAEC}"/>
    <cellStyle name="Calculation 6 5" xfId="4426" xr:uid="{30DC9533-811C-4D17-8CFA-7A0C3E472BA1}"/>
    <cellStyle name="Calculation 6 5 2" xfId="4427" xr:uid="{8C459A6B-499E-4C48-AD68-A42FD07C4B5B}"/>
    <cellStyle name="Calculation 6 5 2 2" xfId="4428" xr:uid="{CBDDE66B-5001-4F80-862B-50ED6E85AE89}"/>
    <cellStyle name="Calculation 6 5 2 3" xfId="4429" xr:uid="{D16C93DA-1667-4B92-953D-AD396D2FF570}"/>
    <cellStyle name="Calculation 6 5 3" xfId="4430" xr:uid="{3F17C270-D759-4441-8401-C9F199CFF90C}"/>
    <cellStyle name="Calculation 6 5 3 2" xfId="4431" xr:uid="{FD281113-5D19-4400-851B-A2D3DE9C0197}"/>
    <cellStyle name="Calculation 6 5 4" xfId="4432" xr:uid="{A1526C83-7CEE-493B-960C-B975D798AB2E}"/>
    <cellStyle name="Calculation 6 5 5" xfId="4433" xr:uid="{F8D7ABDE-56D4-43D7-8EA1-D281C0BF1CEA}"/>
    <cellStyle name="Calculation 6 5_Actual PT" xfId="4434" xr:uid="{0391A2A6-97A6-4BB5-9EB8-2DB63F65385B}"/>
    <cellStyle name="Calculation 6 6" xfId="4435" xr:uid="{818F1B89-7CE7-4302-8ED6-15FFA5738B7F}"/>
    <cellStyle name="Calculation 6 6 2" xfId="4436" xr:uid="{F459F4BC-A5BE-4B10-9F32-4910CBAD0419}"/>
    <cellStyle name="Calculation 6 6 2 2" xfId="4437" xr:uid="{F8CD2A80-AAE2-455D-8964-7E76A74AC049}"/>
    <cellStyle name="Calculation 6 6 3" xfId="4438" xr:uid="{0F822058-9914-455F-9659-B8E62688F26E}"/>
    <cellStyle name="Calculation 6 7" xfId="4439" xr:uid="{54A7B153-F776-4107-BD17-88E50DF44158}"/>
    <cellStyle name="Calculation 6 8" xfId="4440" xr:uid="{3EC1DD81-6CD5-4AAF-A172-344E4CA76AD6}"/>
    <cellStyle name="Calculation 6_Actual PT" xfId="4441" xr:uid="{7A59B243-F2E3-49CC-9199-058A9F919F55}"/>
    <cellStyle name="Calculation 7" xfId="4442" xr:uid="{A7FA8F05-BBC9-4CD6-A9ED-295DEF46B5C6}"/>
    <cellStyle name="Calculation 7 2" xfId="4443" xr:uid="{31D4A8D4-8260-43F8-96CC-6185F6F89BCC}"/>
    <cellStyle name="Calculation 7 2 10" xfId="4444" xr:uid="{84641C1E-BCD8-44BF-B4A7-0DE3441B2C3A}"/>
    <cellStyle name="Calculation 7 2 10 2" xfId="4445" xr:uid="{5171DEC5-E734-4E1A-92B2-AEE212C25C3C}"/>
    <cellStyle name="Calculation 7 2 11" xfId="4446" xr:uid="{C5401CC1-03F2-45C9-9FFD-FF9F3DE841D3}"/>
    <cellStyle name="Calculation 7 2 11 2" xfId="4447" xr:uid="{23DA0B0A-BA0F-454D-95F7-28BF34B63C59}"/>
    <cellStyle name="Calculation 7 2 12" xfId="4448" xr:uid="{6C606A13-C30B-4302-B3E5-05D292D75775}"/>
    <cellStyle name="Calculation 7 2 12 2" xfId="4449" xr:uid="{E5D62E37-0F9E-4616-9D61-DFB520C2887B}"/>
    <cellStyle name="Calculation 7 2 13" xfId="4450" xr:uid="{AA040E78-25AA-48D7-9951-4EAD4B68D8CB}"/>
    <cellStyle name="Calculation 7 2 13 2" xfId="4451" xr:uid="{3D183467-17A8-4940-BB04-DAE2530C65D6}"/>
    <cellStyle name="Calculation 7 2 14" xfId="4452" xr:uid="{33B7D1BE-FEDA-4B46-A6DC-86951B6BC4CA}"/>
    <cellStyle name="Calculation 7 2 14 2" xfId="4453" xr:uid="{9A306191-4F41-40BE-A333-7DF0E98854C2}"/>
    <cellStyle name="Calculation 7 2 15" xfId="4454" xr:uid="{1043C0EA-FF48-4372-BC71-67CD7289CA74}"/>
    <cellStyle name="Calculation 7 2 15 2" xfId="4455" xr:uid="{0247C3F3-1C36-40C2-AF75-7CFF604A3146}"/>
    <cellStyle name="Calculation 7 2 16" xfId="4456" xr:uid="{4E227172-C032-4F93-8F2E-1A0872C94DEC}"/>
    <cellStyle name="Calculation 7 2 16 2" xfId="4457" xr:uid="{C2470F60-0076-4427-834D-D5A146D1F768}"/>
    <cellStyle name="Calculation 7 2 17" xfId="4458" xr:uid="{13E03AA4-A693-4A92-9E5C-18736B20F455}"/>
    <cellStyle name="Calculation 7 2 17 2" xfId="4459" xr:uid="{19566A7C-E99C-4D7F-A271-EC44E2675C96}"/>
    <cellStyle name="Calculation 7 2 18" xfId="4460" xr:uid="{574655C7-7BD5-4BBF-A828-75E2BD7D6562}"/>
    <cellStyle name="Calculation 7 2 18 2" xfId="4461" xr:uid="{149CBB40-1DA5-46E5-B6E7-B78AE9C732AC}"/>
    <cellStyle name="Calculation 7 2 19" xfId="4462" xr:uid="{DEF4B176-F1DA-4783-B7FA-2D57B5192874}"/>
    <cellStyle name="Calculation 7 2 2" xfId="4463" xr:uid="{91B05D94-98B1-4F58-AE9D-E1056C57DACD}"/>
    <cellStyle name="Calculation 7 2 2 2" xfId="4464" xr:uid="{FB36D1B8-340B-4261-A48A-02F8CEDADE1B}"/>
    <cellStyle name="Calculation 7 2 2 2 2" xfId="4465" xr:uid="{A3EA53B6-13CA-4802-80F3-4B248F824AC9}"/>
    <cellStyle name="Calculation 7 2 2 2 2 2" xfId="4466" xr:uid="{DE6DACCF-0EE7-46C3-92FB-5FFB6C479252}"/>
    <cellStyle name="Calculation 7 2 2 2 2 3" xfId="4467" xr:uid="{59576FEF-1B38-4B65-81F2-6E7C8C2750F6}"/>
    <cellStyle name="Calculation 7 2 2 2 3" xfId="4468" xr:uid="{2D1043DF-D20C-427B-A03F-AA675A94AC38}"/>
    <cellStyle name="Calculation 7 2 2 2 3 2" xfId="4469" xr:uid="{22B0E90B-5A95-44E1-85B5-86EB2E49BAC8}"/>
    <cellStyle name="Calculation 7 2 2 2 4" xfId="4470" xr:uid="{A7CF6633-BBAA-4A6E-90EB-37C5C804278F}"/>
    <cellStyle name="Calculation 7 2 2 2 5" xfId="4471" xr:uid="{F8EAF357-3247-4F6A-B435-A806651D920A}"/>
    <cellStyle name="Calculation 7 2 2 2_Actual PT" xfId="4472" xr:uid="{E2BE2959-A3C2-4B9C-9C8D-E19B217FD645}"/>
    <cellStyle name="Calculation 7 2 2 3" xfId="4473" xr:uid="{73110936-2FDE-46C4-BA8E-CDC004B18F20}"/>
    <cellStyle name="Calculation 7 2 2 3 2" xfId="4474" xr:uid="{B62F0789-37DB-4DCE-8E1B-3A84218E4333}"/>
    <cellStyle name="Calculation 7 2 2 3 2 2" xfId="4475" xr:uid="{7B18DA86-17C4-4F5F-B242-F526A35D77FF}"/>
    <cellStyle name="Calculation 7 2 2 3 3" xfId="4476" xr:uid="{D374F557-E083-4A48-A2C2-18F127B926E8}"/>
    <cellStyle name="Calculation 7 2 2 4" xfId="4477" xr:uid="{F3175EEF-3A6E-4A2F-8165-891FB3330AAC}"/>
    <cellStyle name="Calculation 7 2 2 4 2" xfId="4478" xr:uid="{2B9DF77D-CFE0-4349-8224-32211FD5AE35}"/>
    <cellStyle name="Calculation 7 2 2 4 2 2" xfId="4479" xr:uid="{DB720F3E-22BB-436D-AA16-6BDAC5C15796}"/>
    <cellStyle name="Calculation 7 2 2 4 3" xfId="4480" xr:uid="{71C4DD6B-DC65-4A06-B760-FCFE3EC1E74F}"/>
    <cellStyle name="Calculation 7 2 2 5" xfId="4481" xr:uid="{A0207412-B82A-4718-87C0-449A088CFB3F}"/>
    <cellStyle name="Calculation 7 2 2 5 2" xfId="4482" xr:uid="{3654C2EC-76B0-4D8C-8C35-5368A39EABC8}"/>
    <cellStyle name="Calculation 7 2 2 6" xfId="4483" xr:uid="{9401FF07-BAEE-4385-9542-DBE0CC850720}"/>
    <cellStyle name="Calculation 7 2 2 7" xfId="4484" xr:uid="{F4762D03-C354-4201-9309-AB48FF8150D3}"/>
    <cellStyle name="Calculation 7 2 2_Actual PT" xfId="4485" xr:uid="{51263445-83DF-479C-98BB-8E788E61C8DA}"/>
    <cellStyle name="Calculation 7 2 20" xfId="4486" xr:uid="{EB8F4321-2795-436E-859E-96979DC58972}"/>
    <cellStyle name="Calculation 7 2 3" xfId="4487" xr:uid="{A9922F5B-4821-444D-A211-24527C6A3FE9}"/>
    <cellStyle name="Calculation 7 2 3 2" xfId="4488" xr:uid="{26431731-4DAC-41D7-90E8-2908706FEE64}"/>
    <cellStyle name="Calculation 7 2 3 2 2" xfId="4489" xr:uid="{AE999FC4-AE24-4848-931F-46B61702C7EF}"/>
    <cellStyle name="Calculation 7 2 3 2 2 2" xfId="4490" xr:uid="{1933611E-9A20-4417-B276-F6A544CEAE05}"/>
    <cellStyle name="Calculation 7 2 3 2 3" xfId="4491" xr:uid="{6F4A29E3-D26E-43C9-816F-0207DF627998}"/>
    <cellStyle name="Calculation 7 2 3 2 3 2" xfId="4492" xr:uid="{5D14B3C3-6C6A-439A-8D9E-2459CDEE9B4B}"/>
    <cellStyle name="Calculation 7 2 3 2 4" xfId="4493" xr:uid="{4EFD5200-D81F-4500-B49B-110C5301FDD3}"/>
    <cellStyle name="Calculation 7 2 3 2 5" xfId="4494" xr:uid="{EF404617-A0EB-4EBD-80A6-1EB1FBE926C6}"/>
    <cellStyle name="Calculation 7 2 3 2_Actual PT" xfId="4495" xr:uid="{5CF0316F-7022-4EF5-8A09-40A057FB7E6F}"/>
    <cellStyle name="Calculation 7 2 3 3" xfId="4496" xr:uid="{F680F6A5-C150-4064-9669-B145DED60280}"/>
    <cellStyle name="Calculation 7 2 3 3 2" xfId="4497" xr:uid="{7721C364-4747-42CF-93B2-8F1F0A6FF761}"/>
    <cellStyle name="Calculation 7 2 3 4" xfId="4498" xr:uid="{A234214C-F6A4-467A-8AF3-792C4E4D1D5A}"/>
    <cellStyle name="Calculation 7 2 3 4 2" xfId="4499" xr:uid="{95516514-7CB7-4F8E-869D-7CB30569F48A}"/>
    <cellStyle name="Calculation 7 2 3 5" xfId="4500" xr:uid="{FB5FE1BD-B99B-4093-92A1-4047732917B7}"/>
    <cellStyle name="Calculation 7 2 3 6" xfId="4501" xr:uid="{D1D14BA2-945E-43D7-8A8A-09F218AF9E8B}"/>
    <cellStyle name="Calculation 7 2 3 7" xfId="4502" xr:uid="{8ED8510D-4C1D-41D7-9BDF-777BDE4225DA}"/>
    <cellStyle name="Calculation 7 2 3_Actual PT" xfId="4503" xr:uid="{E458010B-6861-40DF-84C2-DFB45CA256D6}"/>
    <cellStyle name="Calculation 7 2 4" xfId="4504" xr:uid="{588A8B71-A1C2-4675-A37E-FB416B548B98}"/>
    <cellStyle name="Calculation 7 2 4 2" xfId="4505" xr:uid="{A9AC1535-9AF7-4E79-BE2E-8FD86DB1DB99}"/>
    <cellStyle name="Calculation 7 2 4 2 2" xfId="4506" xr:uid="{03D64CDB-6700-4D72-B305-7C771C861885}"/>
    <cellStyle name="Calculation 7 2 4 2 3" xfId="4507" xr:uid="{12A21AEC-38FE-4A34-9CE2-34E45968A67E}"/>
    <cellStyle name="Calculation 7 2 4 3" xfId="4508" xr:uid="{5AC1DDE8-CFAA-4B4A-8484-35B13B61D29F}"/>
    <cellStyle name="Calculation 7 2 4 3 2" xfId="4509" xr:uid="{A2D561EF-FB72-4550-A48E-FD023944F35E}"/>
    <cellStyle name="Calculation 7 2 4 4" xfId="4510" xr:uid="{0B1C186B-8130-4C1D-BEEE-3E2E67BF7958}"/>
    <cellStyle name="Calculation 7 2 4 5" xfId="4511" xr:uid="{C4E3890F-AAFB-42A5-AC7B-4059C1C34067}"/>
    <cellStyle name="Calculation 7 2 4_Actual PT" xfId="4512" xr:uid="{CEE2E539-0CC8-4E00-AC4E-8806C911E4BA}"/>
    <cellStyle name="Calculation 7 2 5" xfId="4513" xr:uid="{ABD270FD-152E-4C0B-ACA3-FF338C8D6C65}"/>
    <cellStyle name="Calculation 7 2 5 2" xfId="4514" xr:uid="{69784E48-69A1-421B-9027-A2C153F379C3}"/>
    <cellStyle name="Calculation 7 2 5 2 2" xfId="4515" xr:uid="{39BF3BF4-10D5-4614-B633-FD987B4701B2}"/>
    <cellStyle name="Calculation 7 2 5 3" xfId="4516" xr:uid="{986931F0-8A6F-4229-AEF7-7610527B2773}"/>
    <cellStyle name="Calculation 7 2 6" xfId="4517" xr:uid="{9673E07A-B58E-4118-A493-CC493DCAECF5}"/>
    <cellStyle name="Calculation 7 2 6 2" xfId="4518" xr:uid="{CB348EE6-5E57-407F-B1D3-846D148F4AAA}"/>
    <cellStyle name="Calculation 7 2 6 3" xfId="4519" xr:uid="{5BA701D1-8687-4781-B934-37F824768699}"/>
    <cellStyle name="Calculation 7 2 7" xfId="4520" xr:uid="{8B10AB60-FBBC-427D-B450-F0C1A99A3926}"/>
    <cellStyle name="Calculation 7 2 7 2" xfId="4521" xr:uid="{36DA602E-F239-410D-B3F7-CAB7C0F2AFAC}"/>
    <cellStyle name="Calculation 7 2 8" xfId="4522" xr:uid="{406D1C66-8DF1-4B31-B4C1-9694FF74009A}"/>
    <cellStyle name="Calculation 7 2 8 2" xfId="4523" xr:uid="{F05243FA-C7C7-4C68-8F5B-BFD6E87136B5}"/>
    <cellStyle name="Calculation 7 2 9" xfId="4524" xr:uid="{7D1E4726-9AF4-4D76-9119-D4A3A8C7F456}"/>
    <cellStyle name="Calculation 7 2 9 2" xfId="4525" xr:uid="{8F88F534-EDD1-4435-9C9E-DA84A674A8F5}"/>
    <cellStyle name="Calculation 7 2_Actual PT" xfId="4526" xr:uid="{2114D655-05CB-4FD7-A3E1-82F8A1EB5E1B}"/>
    <cellStyle name="Calculation 7 3" xfId="4527" xr:uid="{FCBFDDB9-B148-4910-B33F-21C397F20107}"/>
    <cellStyle name="Calculation 7 3 2" xfId="4528" xr:uid="{697D06C8-5D6B-41F3-BF9B-4D489A62F24C}"/>
    <cellStyle name="Calculation 7 3 2 2" xfId="4529" xr:uid="{4EFEF691-EA9A-4A43-AC73-7728B5CA15ED}"/>
    <cellStyle name="Calculation 7 3 2 2 2" xfId="4530" xr:uid="{11BE5CDD-C65C-4198-80B9-B4A045B4A8A7}"/>
    <cellStyle name="Calculation 7 3 2 2 3" xfId="4531" xr:uid="{35E78F38-57E1-452B-BB90-787491F3D6FF}"/>
    <cellStyle name="Calculation 7 3 2 3" xfId="4532" xr:uid="{EF40B4C8-68E6-4B8C-B0AC-A769EF2D8C4A}"/>
    <cellStyle name="Calculation 7 3 2 3 2" xfId="4533" xr:uid="{36EF25BF-238F-4BF5-AC2B-72599621BFA4}"/>
    <cellStyle name="Calculation 7 3 2 4" xfId="4534" xr:uid="{AC3AFD42-1DA2-47F1-A154-27897D6A32B5}"/>
    <cellStyle name="Calculation 7 3 2 5" xfId="4535" xr:uid="{E670B581-1BF8-490C-8D4B-829328A07D39}"/>
    <cellStyle name="Calculation 7 3 2_Actual PT" xfId="4536" xr:uid="{26EA32C1-96FD-41D4-B457-F8FC72CC3D44}"/>
    <cellStyle name="Calculation 7 3 3" xfId="4537" xr:uid="{D4D31391-AC51-48A9-BBD7-6EF64C7D721D}"/>
    <cellStyle name="Calculation 7 3 3 2" xfId="4538" xr:uid="{8BDA505A-CFFC-47FF-A799-7A5484C9F0B6}"/>
    <cellStyle name="Calculation 7 3 3 2 2" xfId="4539" xr:uid="{A1CF82E5-3C7B-429F-BF67-235469269CA3}"/>
    <cellStyle name="Calculation 7 3 3 3" xfId="4540" xr:uid="{AA10CC3A-E027-472E-AE31-94F7B2CC0A30}"/>
    <cellStyle name="Calculation 7 3 4" xfId="4541" xr:uid="{C6F93FF0-ED9D-44AA-87B6-21CEF7886302}"/>
    <cellStyle name="Calculation 7 3 4 2" xfId="4542" xr:uid="{6460792E-FC7A-426D-98A3-5A2F910D1D6A}"/>
    <cellStyle name="Calculation 7 3 4 2 2" xfId="4543" xr:uid="{2D4DC800-4708-4A34-A0CF-2696D343CE74}"/>
    <cellStyle name="Calculation 7 3 4 3" xfId="4544" xr:uid="{00EF507D-E4D5-476F-9CCA-7FD2A9093C41}"/>
    <cellStyle name="Calculation 7 3 5" xfId="4545" xr:uid="{EE8CEE9F-EC21-4175-B3EE-E1B964FDF9FE}"/>
    <cellStyle name="Calculation 7 3 5 2" xfId="4546" xr:uid="{89D7349B-DB49-4252-A9D6-FEA508750228}"/>
    <cellStyle name="Calculation 7 3 6" xfId="4547" xr:uid="{9444E0B6-EE21-49C5-BC0A-72AD58CED4AB}"/>
    <cellStyle name="Calculation 7 3_Actual PT" xfId="4548" xr:uid="{E63CC32F-8513-4BD3-99C8-B5F771E48771}"/>
    <cellStyle name="Calculation 7 4" xfId="4549" xr:uid="{CC3E952D-AFDE-4ED5-BBE6-49F66A8EAD13}"/>
    <cellStyle name="Calculation 7 4 2" xfId="4550" xr:uid="{EE4D15E7-CE35-40C0-AFBF-2456483DF551}"/>
    <cellStyle name="Calculation 7 4 2 2" xfId="4551" xr:uid="{8764697B-DD44-4F22-BE6C-46CF6F2F0763}"/>
    <cellStyle name="Calculation 7 4 2 2 2" xfId="4552" xr:uid="{F444F3EE-9CDC-413A-A933-07D7447A0A9B}"/>
    <cellStyle name="Calculation 7 4 2 3" xfId="4553" xr:uid="{3C28B887-BD04-42AB-9155-DEB9817F01EA}"/>
    <cellStyle name="Calculation 7 4 2 3 2" xfId="4554" xr:uid="{D61400C8-BD53-492F-9092-EC0BB5995B65}"/>
    <cellStyle name="Calculation 7 4 2 4" xfId="4555" xr:uid="{C6F48C3D-A62C-4642-BB37-B702B291600F}"/>
    <cellStyle name="Calculation 7 4 2 5" xfId="4556" xr:uid="{374276CE-1390-4499-ACFA-B7E009E1F410}"/>
    <cellStyle name="Calculation 7 4 2_Actual PT" xfId="4557" xr:uid="{4CC94739-82E1-4D24-8C4D-64E8897669EC}"/>
    <cellStyle name="Calculation 7 4 3" xfId="4558" xr:uid="{3437B059-9D3B-4858-902E-ABFC92B00160}"/>
    <cellStyle name="Calculation 7 4 3 2" xfId="4559" xr:uid="{775AF112-8886-43BE-90FA-D3F7AE71D1F2}"/>
    <cellStyle name="Calculation 7 4 4" xfId="4560" xr:uid="{6B29D011-9FF7-40F2-93D2-A8DABF3EF319}"/>
    <cellStyle name="Calculation 7 4 4 2" xfId="4561" xr:uid="{832EDEF4-9BD7-4AAB-BBC4-867100313762}"/>
    <cellStyle name="Calculation 7 4 5" xfId="4562" xr:uid="{B4D6E174-9A0E-4466-A827-2226A139DFAC}"/>
    <cellStyle name="Calculation 7 4 6" xfId="4563" xr:uid="{1998AF5D-86D2-4F37-935F-3403D376601E}"/>
    <cellStyle name="Calculation 7 4_Actual PT" xfId="4564" xr:uid="{4AB6603F-64DE-4872-BDBC-5874F2F8C8B2}"/>
    <cellStyle name="Calculation 7 5" xfId="4565" xr:uid="{FD9D56E4-F611-4C77-AC38-04E366C8FE61}"/>
    <cellStyle name="Calculation 7 5 2" xfId="4566" xr:uid="{755B48EB-C620-4240-A4B2-DAEA42FF0A0E}"/>
    <cellStyle name="Calculation 7 5 2 2" xfId="4567" xr:uid="{3ECF31C9-51F1-4CF4-B2B0-332DF2CABDA3}"/>
    <cellStyle name="Calculation 7 5 2 3" xfId="4568" xr:uid="{24C281D2-9D81-40D2-855F-E4BF423359FD}"/>
    <cellStyle name="Calculation 7 5 3" xfId="4569" xr:uid="{C32F649A-88FC-4F63-8278-6F826946C338}"/>
    <cellStyle name="Calculation 7 5 3 2" xfId="4570" xr:uid="{77FC70FC-635F-48F8-B7A0-E293CC6614D3}"/>
    <cellStyle name="Calculation 7 5 4" xfId="4571" xr:uid="{1337C9AC-2094-4A54-A4FE-7AB15D2E4BE3}"/>
    <cellStyle name="Calculation 7 5 5" xfId="4572" xr:uid="{1756C649-D08E-4109-A000-CCE2A4BB65EB}"/>
    <cellStyle name="Calculation 7 5_Actual PT" xfId="4573" xr:uid="{6544E556-4E93-44C1-B43E-56E054BB4305}"/>
    <cellStyle name="Calculation 7 6" xfId="4574" xr:uid="{6C647FC7-176A-4DDB-8936-CB679418A120}"/>
    <cellStyle name="Calculation 7 6 2" xfId="4575" xr:uid="{703E6586-D964-4495-9CB7-BFB16C0A0937}"/>
    <cellStyle name="Calculation 7 6 2 2" xfId="4576" xr:uid="{3A83CD1D-88C5-460C-99F4-EB3BA700DB4D}"/>
    <cellStyle name="Calculation 7 6 3" xfId="4577" xr:uid="{37CC9681-85F8-43FB-BA89-E7DF21F4610E}"/>
    <cellStyle name="Calculation 7 7" xfId="4578" xr:uid="{84088FCD-8A6F-499A-A37A-51C912B707A4}"/>
    <cellStyle name="Calculation 7 8" xfId="4579" xr:uid="{E1F42408-4F41-4172-9535-0C1CCA25A674}"/>
    <cellStyle name="Calculation 7_Actual PT" xfId="4580" xr:uid="{E16482CC-7DA6-411A-B2A6-304C1A3D697A}"/>
    <cellStyle name="Calculation 8" xfId="4581" xr:uid="{2D5B3B57-7731-4042-B3C1-6E6957DB93FC}"/>
    <cellStyle name="Calculation 8 2" xfId="4582" xr:uid="{6A8464E2-9EF3-43EB-AA10-61F8CAD195A2}"/>
    <cellStyle name="Calculation 8 2 10" xfId="4583" xr:uid="{99A5AE6C-1A5A-47B9-BFFF-2F8A5D038F99}"/>
    <cellStyle name="Calculation 8 2 11" xfId="4584" xr:uid="{89D72B4B-5710-4CE3-8DAA-5885C876DDD5}"/>
    <cellStyle name="Calculation 8 2 2" xfId="4585" xr:uid="{F9A583F4-A322-4D21-97F8-220762A5FC5D}"/>
    <cellStyle name="Calculation 8 2 2 2" xfId="4586" xr:uid="{1673999B-37B9-4979-B0DD-9BB7072A0BC4}"/>
    <cellStyle name="Calculation 8 2 2 2 2" xfId="4587" xr:uid="{5035B99D-00E0-4F33-9DE2-37A503105097}"/>
    <cellStyle name="Calculation 8 2 2 2 2 2" xfId="4588" xr:uid="{BB560533-7696-47AB-B041-42634E666E72}"/>
    <cellStyle name="Calculation 8 2 2 2 2 3" xfId="4589" xr:uid="{2D00377D-E42A-4891-AC43-75089F653A97}"/>
    <cellStyle name="Calculation 8 2 2 2 3" xfId="4590" xr:uid="{23B479F7-88CC-4B2A-B936-C8E6CBE09304}"/>
    <cellStyle name="Calculation 8 2 2 2 3 2" xfId="4591" xr:uid="{11C6E8E0-9AEC-4DB0-8CF9-10241CD736E7}"/>
    <cellStyle name="Calculation 8 2 2 2 4" xfId="4592" xr:uid="{79B3CE15-FBDA-4071-B428-51EDA3C2E9A3}"/>
    <cellStyle name="Calculation 8 2 2 2 5" xfId="4593" xr:uid="{F7D22796-1BD9-453F-8716-930F2274E688}"/>
    <cellStyle name="Calculation 8 2 2 2_Actual PT" xfId="4594" xr:uid="{0598E1E9-D260-4BBF-90E5-9FC1607693AC}"/>
    <cellStyle name="Calculation 8 2 2 3" xfId="4595" xr:uid="{B393D135-FEB1-44BD-AA57-6D5CD747DDA7}"/>
    <cellStyle name="Calculation 8 2 2 3 2" xfId="4596" xr:uid="{8EB02F66-66E3-497D-A0AC-F67800172593}"/>
    <cellStyle name="Calculation 8 2 2 3 2 2" xfId="4597" xr:uid="{AAAFDE22-D07D-4337-BEC5-D6678E1D0396}"/>
    <cellStyle name="Calculation 8 2 2 3 3" xfId="4598" xr:uid="{1DBFAE5B-9084-4166-88BA-4EA0F4016D26}"/>
    <cellStyle name="Calculation 8 2 2 4" xfId="4599" xr:uid="{39827D48-D127-44C9-AEE0-D73E4807C07E}"/>
    <cellStyle name="Calculation 8 2 2 4 2" xfId="4600" xr:uid="{B55F66FD-6596-43C6-81E5-A203C871A3B2}"/>
    <cellStyle name="Calculation 8 2 2 4 2 2" xfId="4601" xr:uid="{EE299554-6517-41AB-BF70-137FB558DE64}"/>
    <cellStyle name="Calculation 8 2 2 4 3" xfId="4602" xr:uid="{4EE92F6D-56B4-406F-A956-F2C9C29C05AF}"/>
    <cellStyle name="Calculation 8 2 2 5" xfId="4603" xr:uid="{F8955647-C48D-4BF1-B02C-AB60DB9C2469}"/>
    <cellStyle name="Calculation 8 2 2 5 2" xfId="4604" xr:uid="{B805E127-BB2B-4B4B-84F4-B46611E6EAB1}"/>
    <cellStyle name="Calculation 8 2 2 6" xfId="4605" xr:uid="{E04B0478-45B5-4903-805C-55F2DD61CE69}"/>
    <cellStyle name="Calculation 8 2 2_Actual PT" xfId="4606" xr:uid="{29755CD6-A937-4A07-8A3F-2C6B21D9B4D9}"/>
    <cellStyle name="Calculation 8 2 3" xfId="4607" xr:uid="{95FBBD70-FAAF-4C04-8F04-05CBAD6DF1F1}"/>
    <cellStyle name="Calculation 8 2 3 2" xfId="4608" xr:uid="{361D3545-8186-43F3-AF69-59E67F3FE62E}"/>
    <cellStyle name="Calculation 8 2 3 2 2" xfId="4609" xr:uid="{AD984F5D-87D3-4C5B-A389-0DADBAAA2190}"/>
    <cellStyle name="Calculation 8 2 3 2 2 2" xfId="4610" xr:uid="{F12624C6-0EEC-4AE2-9420-DD85D29A4889}"/>
    <cellStyle name="Calculation 8 2 3 2 3" xfId="4611" xr:uid="{7ED91BAD-85E7-4C0C-B25A-6579FB29AE16}"/>
    <cellStyle name="Calculation 8 2 3 2 3 2" xfId="4612" xr:uid="{9929EC60-07F7-4867-855D-DB30D2C8F3ED}"/>
    <cellStyle name="Calculation 8 2 3 2 4" xfId="4613" xr:uid="{EA4CE99E-EA33-422C-B406-C0BD6C70500A}"/>
    <cellStyle name="Calculation 8 2 3 2 5" xfId="4614" xr:uid="{E140DF61-BDF8-4B87-A665-636A20C2DF3C}"/>
    <cellStyle name="Calculation 8 2 3 2_Actual PT" xfId="4615" xr:uid="{3641C797-853B-497E-AE22-5F7D516BFF3E}"/>
    <cellStyle name="Calculation 8 2 3 3" xfId="4616" xr:uid="{B16F78D4-7EE7-43EA-8EDF-7FB1BC3E8520}"/>
    <cellStyle name="Calculation 8 2 3 3 2" xfId="4617" xr:uid="{0CC8FB22-383B-47D0-A7FD-93F269E55AD9}"/>
    <cellStyle name="Calculation 8 2 3 4" xfId="4618" xr:uid="{1866742B-FD1D-452E-9552-F94E2D3C3A70}"/>
    <cellStyle name="Calculation 8 2 3 4 2" xfId="4619" xr:uid="{6CF9183D-CDAF-4FEE-9B8E-C1D4602FFC42}"/>
    <cellStyle name="Calculation 8 2 3 5" xfId="4620" xr:uid="{42EC893C-A06C-4A44-9E3F-3B9E86762F99}"/>
    <cellStyle name="Calculation 8 2 3 6" xfId="4621" xr:uid="{BF599386-69A3-4D54-922D-218D215CF962}"/>
    <cellStyle name="Calculation 8 2 3_Actual PT" xfId="4622" xr:uid="{68782B9B-C445-4A50-99FC-5DA860A13C82}"/>
    <cellStyle name="Calculation 8 2 4" xfId="4623" xr:uid="{E3B2D9D2-2EDB-48BF-8CC3-DAEE3E6788A2}"/>
    <cellStyle name="Calculation 8 2 4 2" xfId="4624" xr:uid="{77D38E84-60B7-4AF1-9A86-9187CF3CA202}"/>
    <cellStyle name="Calculation 8 2 4 2 2" xfId="4625" xr:uid="{3D7D2098-6DAA-4A04-9212-666895A79FD9}"/>
    <cellStyle name="Calculation 8 2 4 2 2 2" xfId="4626" xr:uid="{7E228973-B92D-49E1-82B0-7CF5AD2E7F97}"/>
    <cellStyle name="Calculation 8 2 4 2 3" xfId="4627" xr:uid="{2AFBBF1D-0717-4556-A852-24AACC2540B4}"/>
    <cellStyle name="Calculation 8 2 4 2 3 2" xfId="4628" xr:uid="{CAC000E3-21F6-4A37-95BD-0266032D94ED}"/>
    <cellStyle name="Calculation 8 2 4 2 4" xfId="4629" xr:uid="{E1A14418-0A6C-4FEC-83EE-A176081B0434}"/>
    <cellStyle name="Calculation 8 2 4 2 5" xfId="4630" xr:uid="{BE2102D9-4D53-425C-9E39-D97715CBA47F}"/>
    <cellStyle name="Calculation 8 2 4 2_Actual PT" xfId="4631" xr:uid="{61CC6167-0BD9-4CE9-8CEA-D433E110770D}"/>
    <cellStyle name="Calculation 8 2 4 3" xfId="4632" xr:uid="{79715C49-00BD-49C1-B739-BD6572F19B3E}"/>
    <cellStyle name="Calculation 8 2 4 3 2" xfId="4633" xr:uid="{EB66DF33-BCFD-4BD9-AE39-E35A12DF6B12}"/>
    <cellStyle name="Calculation 8 2 4 4" xfId="4634" xr:uid="{B3816E7B-2509-46EE-AB81-F58024D37251}"/>
    <cellStyle name="Calculation 8 2 4 4 2" xfId="4635" xr:uid="{05065367-AF1A-4F51-8A02-0A2B3DB14FF1}"/>
    <cellStyle name="Calculation 8 2 4 5" xfId="4636" xr:uid="{13B35BC6-D481-4B03-99B1-E8B69DF31F2A}"/>
    <cellStyle name="Calculation 8 2 4 6" xfId="4637" xr:uid="{4B44C97C-24E0-4A08-B766-55503B6090FD}"/>
    <cellStyle name="Calculation 8 2 4_Actual PT" xfId="4638" xr:uid="{4FFA3E58-A4E3-479D-8684-D746B6E98C7E}"/>
    <cellStyle name="Calculation 8 2 5" xfId="4639" xr:uid="{6DF1AAE2-F924-47FB-A15B-E803BADF1B4B}"/>
    <cellStyle name="Calculation 8 2 5 2" xfId="4640" xr:uid="{46E1FDCF-711B-419A-B6C0-79948C4EF9FB}"/>
    <cellStyle name="Calculation 8 2 5 2 2" xfId="4641" xr:uid="{D8127116-B15D-42D3-80C0-784EAACE2F29}"/>
    <cellStyle name="Calculation 8 2 5 3" xfId="4642" xr:uid="{2C464883-9935-46BE-BD08-CF890D80EDFE}"/>
    <cellStyle name="Calculation 8 2 5 4" xfId="4643" xr:uid="{98027AF7-71A0-46FB-86E3-3F562A53E348}"/>
    <cellStyle name="Calculation 8 2 5_Actual PT" xfId="4644" xr:uid="{BFE8CE62-07D0-4F6D-A184-EB384B8D7CF6}"/>
    <cellStyle name="Calculation 8 2 6" xfId="4645" xr:uid="{D59A3674-7806-4DCA-8757-658F7A7A43A7}"/>
    <cellStyle name="Calculation 8 2 6 2" xfId="4646" xr:uid="{F4413642-96C4-4C0F-96A7-69366CE7AB77}"/>
    <cellStyle name="Calculation 8 2 6 3" xfId="4647" xr:uid="{4FD5325A-CCBD-434A-8020-B0B0BCB8FED4}"/>
    <cellStyle name="Calculation 8 2 7" xfId="4648" xr:uid="{04E5406D-71FB-49E5-8B70-32F4C43B3484}"/>
    <cellStyle name="Calculation 8 2 8" xfId="4649" xr:uid="{CF794C4D-372F-4048-80A8-850DB15DD819}"/>
    <cellStyle name="Calculation 8 2 9" xfId="4650" xr:uid="{CDCA4DF3-D029-4F64-958A-C6AF696DAE0D}"/>
    <cellStyle name="Calculation 8 2_Actual PT" xfId="4651" xr:uid="{305482A8-3BE7-4832-81F3-16D9F241AB06}"/>
    <cellStyle name="Calculation 8 3" xfId="4652" xr:uid="{4ABDEECC-6045-485B-A326-C4C48AAF1248}"/>
    <cellStyle name="Calculation 8 3 2" xfId="4653" xr:uid="{3DFF63F5-D2AD-4B96-9956-FC1181893F76}"/>
    <cellStyle name="Calculation 8 3 2 2" xfId="4654" xr:uid="{E354C983-90A0-4AA6-81A9-805656CB757A}"/>
    <cellStyle name="Calculation 8 3 2 2 2" xfId="4655" xr:uid="{28606BD3-9082-4D95-8883-CF6ACDAC417D}"/>
    <cellStyle name="Calculation 8 3 2 2 3" xfId="4656" xr:uid="{349D5BF9-68A9-4447-A8D8-AE2F75D03474}"/>
    <cellStyle name="Calculation 8 3 2 3" xfId="4657" xr:uid="{85659D1F-D65A-48B4-96BD-AE7894B56A10}"/>
    <cellStyle name="Calculation 8 3 2 3 2" xfId="4658" xr:uid="{F1471F59-2704-48C1-A40F-D4C07A4F2F58}"/>
    <cellStyle name="Calculation 8 3 2 4" xfId="4659" xr:uid="{02BD8B58-12F0-40F2-A16C-B83742DCC91A}"/>
    <cellStyle name="Calculation 8 3 2 5" xfId="4660" xr:uid="{C2FB4A4F-C725-41DC-A6C5-76C2B6B632F6}"/>
    <cellStyle name="Calculation 8 3 2_Actual PT" xfId="4661" xr:uid="{4C537DA5-A22D-4436-B231-CB42EF216C57}"/>
    <cellStyle name="Calculation 8 3 3" xfId="4662" xr:uid="{E1CD67A1-D9E6-457A-AE89-A50A256DE9F2}"/>
    <cellStyle name="Calculation 8 3 3 2" xfId="4663" xr:uid="{345AAD71-23D5-4919-828A-EA50C593C3B3}"/>
    <cellStyle name="Calculation 8 3 3 2 2" xfId="4664" xr:uid="{0A46B54D-5631-44D6-9E56-E28E74B14342}"/>
    <cellStyle name="Calculation 8 3 3 3" xfId="4665" xr:uid="{2750C5EE-D1B9-4526-95D0-243AB788C466}"/>
    <cellStyle name="Calculation 8 3 4" xfId="4666" xr:uid="{6FBB52A4-6FCC-415A-90CC-8FBC34803FAA}"/>
    <cellStyle name="Calculation 8 3 4 2" xfId="4667" xr:uid="{B0E5D8A0-9858-4760-971C-668F195C994C}"/>
    <cellStyle name="Calculation 8 3 4 2 2" xfId="4668" xr:uid="{82EB9BDB-32EF-4F81-B76C-36643B865786}"/>
    <cellStyle name="Calculation 8 3 4 3" xfId="4669" xr:uid="{614B8A1D-2A65-47A0-828B-43D85120D108}"/>
    <cellStyle name="Calculation 8 3 5" xfId="4670" xr:uid="{A5AFC8B0-D6AA-45CB-95B5-2AA25885061D}"/>
    <cellStyle name="Calculation 8 3 5 2" xfId="4671" xr:uid="{E4B8A58E-9771-4A35-97EE-561328336F06}"/>
    <cellStyle name="Calculation 8 3 6" xfId="4672" xr:uid="{8422BED4-5E9B-4F1B-B702-EFC5CA25A2EA}"/>
    <cellStyle name="Calculation 8 3_Actual PT" xfId="4673" xr:uid="{7629C742-B386-47BF-8927-CDAF531FE8DC}"/>
    <cellStyle name="Calculation 8 4" xfId="4674" xr:uid="{B269D5A8-E5A3-43FA-986B-A60249CE49FE}"/>
    <cellStyle name="Calculation 8 4 2" xfId="4675" xr:uid="{4855F0CD-1765-4931-891F-471CD5C121E5}"/>
    <cellStyle name="Calculation 8 4 2 2" xfId="4676" xr:uid="{B3D794BC-67C3-41A5-BCF2-89C51B72202E}"/>
    <cellStyle name="Calculation 8 4 2 2 2" xfId="4677" xr:uid="{966EFC7B-D0AC-4613-AED7-40484E10CC80}"/>
    <cellStyle name="Calculation 8 4 2 3" xfId="4678" xr:uid="{67599F09-8B2A-4617-B2D1-1D43281D3F50}"/>
    <cellStyle name="Calculation 8 4 2 3 2" xfId="4679" xr:uid="{076160C9-BE76-447D-8774-879076F7F153}"/>
    <cellStyle name="Calculation 8 4 2 4" xfId="4680" xr:uid="{7A04044A-0ACA-4EB7-A60D-454BE582E918}"/>
    <cellStyle name="Calculation 8 4 2 5" xfId="4681" xr:uid="{2B3EE7FB-BE67-46B9-9784-5316DB4371FA}"/>
    <cellStyle name="Calculation 8 4 2_Actual PT" xfId="4682" xr:uid="{89C83F9C-9689-4768-B804-DA90811120B4}"/>
    <cellStyle name="Calculation 8 4 3" xfId="4683" xr:uid="{CED1512B-7EAF-4CC0-94E0-C2AA503E2C88}"/>
    <cellStyle name="Calculation 8 4 3 2" xfId="4684" xr:uid="{F018A68F-339A-4C1B-AE9F-D2591BA4BE74}"/>
    <cellStyle name="Calculation 8 4 4" xfId="4685" xr:uid="{4A67E487-0491-4B62-A1CB-8134E477C37B}"/>
    <cellStyle name="Calculation 8 4 4 2" xfId="4686" xr:uid="{E1EBF559-6B00-4CC4-80E6-98E99BED18DF}"/>
    <cellStyle name="Calculation 8 4 5" xfId="4687" xr:uid="{D428802F-C62E-4BD3-9D0B-FBB7AFF6425A}"/>
    <cellStyle name="Calculation 8 4 6" xfId="4688" xr:uid="{A753831E-9604-4999-9EA5-64AEEB11C9C0}"/>
    <cellStyle name="Calculation 8 4_Actual PT" xfId="4689" xr:uid="{21777A3E-E4B0-4656-83BF-5B97BB8FA65C}"/>
    <cellStyle name="Calculation 8 5" xfId="4690" xr:uid="{71619F66-2E8F-4410-86DB-BA23131549D1}"/>
    <cellStyle name="Calculation 8 5 2" xfId="4691" xr:uid="{48E651ED-88E4-4F31-BDE0-CE0C834726E1}"/>
    <cellStyle name="Calculation 8 5 2 2" xfId="4692" xr:uid="{AE5D57B0-45D2-4C4D-AC08-5D595CBBC366}"/>
    <cellStyle name="Calculation 8 5 2 3" xfId="4693" xr:uid="{060A5C53-0F82-4972-86AB-8CA3B2260F22}"/>
    <cellStyle name="Calculation 8 5 3" xfId="4694" xr:uid="{9166A377-372A-496B-8D8A-5E08C1383892}"/>
    <cellStyle name="Calculation 8 5 3 2" xfId="4695" xr:uid="{EB9B4058-67DB-4C7B-962A-68AC862029F6}"/>
    <cellStyle name="Calculation 8 5 4" xfId="4696" xr:uid="{39512077-0F3C-4F70-89CF-BF58D87F2596}"/>
    <cellStyle name="Calculation 8 5 5" xfId="4697" xr:uid="{96CF1265-A053-4443-B678-328BDFE7F441}"/>
    <cellStyle name="Calculation 8 5_Actual PT" xfId="4698" xr:uid="{216A7E3F-2F74-4170-81E6-9F61E42F33EC}"/>
    <cellStyle name="Calculation 8 6" xfId="4699" xr:uid="{0B0DBF92-4D05-4602-A2B8-F5E78A424CB7}"/>
    <cellStyle name="Calculation 8 6 2" xfId="4700" xr:uid="{52F04369-7CF3-4C67-91C1-A6545BCD8475}"/>
    <cellStyle name="Calculation 8 6 2 2" xfId="4701" xr:uid="{2820E0FF-C80F-4DBB-A451-FEBD426E3F74}"/>
    <cellStyle name="Calculation 8 6 3" xfId="4702" xr:uid="{5F252530-DA50-4AF9-82F1-5D4FDA66FD9F}"/>
    <cellStyle name="Calculation 8 7" xfId="4703" xr:uid="{7D61D07C-8043-46C5-AAB4-530B6E893BA1}"/>
    <cellStyle name="Calculation 8 7 2" xfId="4704" xr:uid="{222BCF92-8D5D-4AD7-AEB8-6D24724842C5}"/>
    <cellStyle name="Calculation 8 8" xfId="4705" xr:uid="{9CE523B1-369D-4960-95F2-4E3A4B7AE4CD}"/>
    <cellStyle name="Calculation 8_Actual PT" xfId="4706" xr:uid="{5693FC42-237C-4980-B96C-03ABEA789ED0}"/>
    <cellStyle name="Calculation 9" xfId="4707" xr:uid="{F5CE469F-3B7A-44D8-802D-1A763E13ADA9}"/>
    <cellStyle name="Calculation 9 2" xfId="4708" xr:uid="{729FCE67-C4A8-45F5-A47E-2F1474472B2E}"/>
    <cellStyle name="Calculation 9 2 2" xfId="4709" xr:uid="{E8676B49-4CE7-4401-9459-825C6A6AB4FD}"/>
    <cellStyle name="Calculation 9 2 2 2" xfId="4710" xr:uid="{D01CE741-4055-418C-A72A-E92C6D46AF22}"/>
    <cellStyle name="Calculation 9 2 2 3" xfId="4711" xr:uid="{FD925E5F-BC1C-4BE2-A56D-BCD871782126}"/>
    <cellStyle name="Calculation 9 2 3" xfId="4712" xr:uid="{2010A1E1-51CB-4304-8648-30E1A6055792}"/>
    <cellStyle name="Calculation 9 2 3 2" xfId="4713" xr:uid="{4507FFB7-21E2-4D24-9B97-C14993890D92}"/>
    <cellStyle name="Calculation 9 2 3 3" xfId="4714" xr:uid="{B8949441-B241-4C05-AFCA-996A300FF831}"/>
    <cellStyle name="Calculation 9 2 4" xfId="4715" xr:uid="{8119A37C-9AE8-4FCD-A815-6D36ED89D449}"/>
    <cellStyle name="Calculation 9 2 4 2" xfId="4716" xr:uid="{C8425C5A-C4B8-4A80-A8D2-B0827BC23086}"/>
    <cellStyle name="Calculation 9 2 5" xfId="4717" xr:uid="{7D73A42C-42EE-47C8-8258-784C1BDDAF4F}"/>
    <cellStyle name="Calculation 9 2 6" xfId="4718" xr:uid="{C3781136-A705-4A3A-9ED8-D11AC8636D2D}"/>
    <cellStyle name="Calculation 9 2_Actual PT" xfId="4719" xr:uid="{D47E2885-1487-4A48-B089-E57F15CC414A}"/>
    <cellStyle name="Calculation 9 3" xfId="4720" xr:uid="{6A4B96BA-F761-44A3-A858-C78A2F79C728}"/>
    <cellStyle name="Calculation 9 3 2" xfId="4721" xr:uid="{B83E19FB-928B-4396-97C3-42F621040BA5}"/>
    <cellStyle name="Calculation 9 3 3" xfId="4722" xr:uid="{90EA459C-880D-45CE-A7DC-E7BF37F136C9}"/>
    <cellStyle name="Calculation 9 4" xfId="4723" xr:uid="{E8EEFE1E-E545-424B-953F-3FA38F7E687C}"/>
    <cellStyle name="Calculation 9 4 2" xfId="4724" xr:uid="{57D4C922-9D1B-4C79-A985-644736895EFD}"/>
    <cellStyle name="Calculation 9 4 3" xfId="4725" xr:uid="{86B8C7D2-C48E-4AE8-866B-E607D25B5160}"/>
    <cellStyle name="Calculation 9 5" xfId="4726" xr:uid="{6BA38639-9FA3-48B0-BDD1-BE32DC6110B9}"/>
    <cellStyle name="Calculation 9 6" xfId="4727" xr:uid="{514730E3-A16E-4D1E-B6E6-D4C94A314EC0}"/>
    <cellStyle name="Calculation 9_Actual PT" xfId="4728" xr:uid="{759CA0DF-1C56-43BD-820C-2588D3262922}"/>
    <cellStyle name="Check Cell 2" xfId="4729" xr:uid="{94B6504A-4A2B-4AD4-A79E-40D08D8EF19F}"/>
    <cellStyle name="Check Cell 2 2" xfId="4730" xr:uid="{CB37A08D-93A7-41E1-B53E-E333EEC235BD}"/>
    <cellStyle name="Check Cell 3" xfId="4731" xr:uid="{EC31A910-C6A4-4CF7-97C3-312978A5FB32}"/>
    <cellStyle name="Check Cell 4" xfId="4732" xr:uid="{02596AE0-F6F0-432D-9C80-8EA444573047}"/>
    <cellStyle name="Check Cell 5" xfId="4733" xr:uid="{FCA39C71-FC13-4162-9DED-1E53A7FDE5C5}"/>
    <cellStyle name="Check Cell 6" xfId="4734" xr:uid="{8FC29730-7124-4856-ADE1-389B1568B4F3}"/>
    <cellStyle name="Check Cell 7" xfId="4735" xr:uid="{483E026C-DE96-4F66-9D9C-3595798D4985}"/>
    <cellStyle name="Check Cell 8" xfId="4736" xr:uid="{22A4A592-4883-45BF-A603-8BDBDDCA71C6}"/>
    <cellStyle name="Check Cell 8 2" xfId="4737" xr:uid="{116F2364-A0F1-4957-AB4E-724FD43929BE}"/>
    <cellStyle name="Check Cell 9" xfId="4738" xr:uid="{896F599B-5ECE-45ED-8EE5-CDDF8E80C739}"/>
    <cellStyle name="column1" xfId="4739" xr:uid="{1CDD3BE5-6DB1-4F0B-BC42-AB16F32308F9}"/>
    <cellStyle name="Comma" xfId="1" builtinId="3"/>
    <cellStyle name="Comma [0] 2" xfId="4740" xr:uid="{C814F838-FB61-42BF-B548-628DA4CCEBFA}"/>
    <cellStyle name="Comma 10" xfId="5" xr:uid="{2E4002B3-D536-43F0-912D-522243714823}"/>
    <cellStyle name="Comma 10 2" xfId="4742" xr:uid="{8766F254-7000-4DE0-9B63-4AC6A6B3253D}"/>
    <cellStyle name="Comma 10 3" xfId="4743" xr:uid="{FE6ECF80-DCB2-43A5-82F0-D5E81444205F}"/>
    <cellStyle name="Comma 10 4" xfId="4741" xr:uid="{263C2BF4-FCFC-47FD-BF16-21118B3BFB2F}"/>
    <cellStyle name="Comma 11" xfId="4744" xr:uid="{B83F057F-EE29-43E1-8541-9214919F2282}"/>
    <cellStyle name="Comma 11 2" xfId="4745" xr:uid="{C0EDFC26-1B70-4450-B6D8-08D169CEE9BD}"/>
    <cellStyle name="Comma 11 2 2" xfId="4746" xr:uid="{4D47AA7D-1911-4A92-B16F-418FD6294C66}"/>
    <cellStyle name="Comma 11 3" xfId="4747" xr:uid="{07861EB3-8A4C-4A8D-A996-449674A608E9}"/>
    <cellStyle name="Comma 11 4" xfId="4748" xr:uid="{C9E5249F-EFA3-46F7-B752-1D8FD4539C50}"/>
    <cellStyle name="Comma 11 5" xfId="4749" xr:uid="{4E5AB220-E952-4D97-AC7B-95C71D9A2D94}"/>
    <cellStyle name="Comma 11 6" xfId="4750" xr:uid="{397EDD39-45FF-462E-A1DB-081A82A8AA45}"/>
    <cellStyle name="Comma 12" xfId="4751" xr:uid="{7385B2ED-C93F-4E6C-B9E6-E3E2FAE109DA}"/>
    <cellStyle name="Comma 12 2" xfId="4752" xr:uid="{9E5E2A9A-B2E7-42FC-B061-DDEA5AE25D40}"/>
    <cellStyle name="Comma 12 3" xfId="4753" xr:uid="{8B21DEC7-DB85-4357-9634-3EE6C7ADBD89}"/>
    <cellStyle name="Comma 12 3 2" xfId="4754" xr:uid="{065D6C0F-E260-4CC6-A3E0-483194BA5997}"/>
    <cellStyle name="Comma 12 3 3" xfId="4755" xr:uid="{052B81A0-4659-478B-84F3-7A4F5BD20580}"/>
    <cellStyle name="Comma 12 3 3 10" xfId="4756" xr:uid="{122BE95D-7939-4249-B524-0D57CA0C8A97}"/>
    <cellStyle name="Comma 12 3 3 11" xfId="4757" xr:uid="{CB168C33-982D-4D4E-8FB4-029186707F17}"/>
    <cellStyle name="Comma 12 3 3 12" xfId="4758" xr:uid="{625B2B1F-015C-438B-8F7A-519E9D2DF8F7}"/>
    <cellStyle name="Comma 12 3 3 2" xfId="4759" xr:uid="{64CBAB48-A77A-4BDA-9C26-5687F002F45A}"/>
    <cellStyle name="Comma 12 3 3 2 10" xfId="4760" xr:uid="{9E6D8F3C-6D0A-43EF-8CC4-06E2B27B51CE}"/>
    <cellStyle name="Comma 12 3 3 2 2" xfId="4761" xr:uid="{EEDAF7EC-70E5-4622-ACD1-811E60596756}"/>
    <cellStyle name="Comma 12 3 3 2 2 2" xfId="4762" xr:uid="{E74FB36C-B9E3-4B56-A0EA-CDDC2D08E626}"/>
    <cellStyle name="Comma 12 3 3 2 2 2 2" xfId="4763" xr:uid="{BB7CB19F-5994-40B0-8385-5379596D8402}"/>
    <cellStyle name="Comma 12 3 3 2 2 2 2 2" xfId="4764" xr:uid="{7A640077-40B4-4575-B923-B486CB0DD383}"/>
    <cellStyle name="Comma 12 3 3 2 2 2 3" xfId="4765" xr:uid="{8F400BD8-1876-4111-93B8-28F8A79F46C2}"/>
    <cellStyle name="Comma 12 3 3 2 2 3" xfId="4766" xr:uid="{DCF9E0B9-9F27-4309-B9E6-DCA7979B37C9}"/>
    <cellStyle name="Comma 12 3 3 2 2 3 2" xfId="4767" xr:uid="{D9C3403D-FD06-457A-AE93-D8ED7FC3F2E3}"/>
    <cellStyle name="Comma 12 3 3 2 2 4" xfId="4768" xr:uid="{B19E23FF-EE65-4689-9AFF-D775460EF19E}"/>
    <cellStyle name="Comma 12 3 3 2 2 4 2" xfId="4769" xr:uid="{00A49B55-1079-4E30-A505-47B6919E4748}"/>
    <cellStyle name="Comma 12 3 3 2 2 5" xfId="4770" xr:uid="{F8588537-7D98-45F6-BF01-2F87E5B6CCB9}"/>
    <cellStyle name="Comma 12 3 3 2 2 6" xfId="4771" xr:uid="{57C91EA2-4F4C-45FB-86E2-4836D5EAB530}"/>
    <cellStyle name="Comma 12 3 3 2 2 7" xfId="4772" xr:uid="{7A48C786-9D12-444D-848E-4F191FCAD024}"/>
    <cellStyle name="Comma 12 3 3 2 3" xfId="4773" xr:uid="{EC910399-0F74-4605-A682-838FEE5590CB}"/>
    <cellStyle name="Comma 12 3 3 2 3 2" xfId="4774" xr:uid="{44C416E3-992D-4389-903A-F6A83E633E34}"/>
    <cellStyle name="Comma 12 3 3 2 3 2 2" xfId="4775" xr:uid="{9AC83C7E-57B1-4876-AEF7-89A282192852}"/>
    <cellStyle name="Comma 12 3 3 2 3 2 2 2" xfId="4776" xr:uid="{93BCDB2D-4664-41CF-9FBB-2DC7574EBEF2}"/>
    <cellStyle name="Comma 12 3 3 2 3 2 3" xfId="4777" xr:uid="{A170E7EB-8E53-4F8A-9453-5BBB45BA906E}"/>
    <cellStyle name="Comma 12 3 3 2 3 3" xfId="4778" xr:uid="{07A20314-FB80-4C4E-900C-39B3B7CA349D}"/>
    <cellStyle name="Comma 12 3 3 2 3 3 2" xfId="4779" xr:uid="{5BC7BF0B-FB57-44D7-924F-CCBEC37F79EC}"/>
    <cellStyle name="Comma 12 3 3 2 3 4" xfId="4780" xr:uid="{258C3045-6BAF-4D05-9CD9-6A5A63619D85}"/>
    <cellStyle name="Comma 12 3 3 2 3 4 2" xfId="4781" xr:uid="{4F71B237-7A66-4A86-9476-CF01FAB0A1AA}"/>
    <cellStyle name="Comma 12 3 3 2 3 5" xfId="4782" xr:uid="{D987BC8C-F694-4486-B1B8-C0641D8B42AA}"/>
    <cellStyle name="Comma 12 3 3 2 3 6" xfId="4783" xr:uid="{DE8EC390-C971-4518-986F-A66F263883EA}"/>
    <cellStyle name="Comma 12 3 3 2 3 7" xfId="4784" xr:uid="{859C920D-2193-476F-BF5F-1E571F16AF85}"/>
    <cellStyle name="Comma 12 3 3 2 4" xfId="4785" xr:uid="{1A8D56F6-DDFA-48CD-ACB6-5F0AD463410A}"/>
    <cellStyle name="Comma 12 3 3 2 4 2" xfId="4786" xr:uid="{6F213E71-E495-4942-A81B-D8610B83990C}"/>
    <cellStyle name="Comma 12 3 3 2 4 2 2" xfId="4787" xr:uid="{75BF79FB-0066-4F4A-B66A-CB98FB1655E1}"/>
    <cellStyle name="Comma 12 3 3 2 4 2 2 2" xfId="4788" xr:uid="{8461B5DE-AD88-4DE1-BD91-C51A32A2402B}"/>
    <cellStyle name="Comma 12 3 3 2 4 2 3" xfId="4789" xr:uid="{B48A626A-BBB1-46A3-AE3B-24660B2C403F}"/>
    <cellStyle name="Comma 12 3 3 2 4 3" xfId="4790" xr:uid="{96535A13-0614-49D6-8EFE-D964B1269259}"/>
    <cellStyle name="Comma 12 3 3 2 4 3 2" xfId="4791" xr:uid="{592F38F7-3565-4671-BEB1-8C3C832E7EA4}"/>
    <cellStyle name="Comma 12 3 3 2 4 4" xfId="4792" xr:uid="{AF60959D-DABB-4FEF-B664-2E57D3E5F995}"/>
    <cellStyle name="Comma 12 3 3 2 4 4 2" xfId="4793" xr:uid="{C95F8B85-F05E-4F4C-91FC-9E77EA55A070}"/>
    <cellStyle name="Comma 12 3 3 2 4 5" xfId="4794" xr:uid="{359EAD11-3084-499D-A3BA-A0CD80A5264A}"/>
    <cellStyle name="Comma 12 3 3 2 4 6" xfId="4795" xr:uid="{8A750675-5943-4D53-92EC-E2C0F33BB2A7}"/>
    <cellStyle name="Comma 12 3 3 2 4 7" xfId="4796" xr:uid="{7469EF37-F7A7-40F0-9FE9-969E91170C45}"/>
    <cellStyle name="Comma 12 3 3 2 5" xfId="4797" xr:uid="{96BE0086-7375-44F3-B1E1-2E6F2BE51226}"/>
    <cellStyle name="Comma 12 3 3 2 5 2" xfId="4798" xr:uid="{4A92B1AC-37E8-437F-B9E3-1844DAAF2740}"/>
    <cellStyle name="Comma 12 3 3 2 5 2 2" xfId="4799" xr:uid="{2F058F36-A9D8-49FA-841F-59A4585D80A0}"/>
    <cellStyle name="Comma 12 3 3 2 5 3" xfId="4800" xr:uid="{F36B65EC-C900-4EDE-B6B9-86C383BA46A4}"/>
    <cellStyle name="Comma 12 3 3 2 6" xfId="4801" xr:uid="{9CB95ED3-EF8D-41F8-9E49-EF6B7DFFFE50}"/>
    <cellStyle name="Comma 12 3 3 2 6 2" xfId="4802" xr:uid="{FB099451-FAF0-4BA5-BE18-5D66902F9723}"/>
    <cellStyle name="Comma 12 3 3 2 7" xfId="4803" xr:uid="{AA23B5E7-1795-4E0D-B0E6-FAE23C2313A2}"/>
    <cellStyle name="Comma 12 3 3 2 7 2" xfId="4804" xr:uid="{F29DF698-D41C-4A68-B20A-74C171E9ACB1}"/>
    <cellStyle name="Comma 12 3 3 2 8" xfId="4805" xr:uid="{6A2AE6C9-5F83-48C7-A37B-E841E863DC68}"/>
    <cellStyle name="Comma 12 3 3 2 9" xfId="4806" xr:uid="{4559E784-22D0-4338-AA44-BD36E71BF766}"/>
    <cellStyle name="Comma 12 3 3 3" xfId="4807" xr:uid="{DBF599AB-E10C-4D7C-9ECD-CC885EFC007E}"/>
    <cellStyle name="Comma 12 3 3 3 2" xfId="4808" xr:uid="{8B401FFB-9FD9-4952-87DD-3C5963A0A04E}"/>
    <cellStyle name="Comma 12 3 3 3 2 2" xfId="4809" xr:uid="{76C2B2EF-9239-4263-920A-7634DA1AAFEB}"/>
    <cellStyle name="Comma 12 3 3 3 2 2 2" xfId="4810" xr:uid="{A0BAD43B-4DFC-4AA4-82FD-8B0C83C774C2}"/>
    <cellStyle name="Comma 12 3 3 3 2 2 2 2" xfId="4811" xr:uid="{0A25E081-9142-49F3-9B03-254974C3F135}"/>
    <cellStyle name="Comma 12 3 3 3 2 2 3" xfId="4812" xr:uid="{4CF6F614-8A74-4E94-9F54-5CF97EA17737}"/>
    <cellStyle name="Comma 12 3 3 3 2 3" xfId="4813" xr:uid="{44F56326-694C-41BD-A6B9-C78EFCBC27F2}"/>
    <cellStyle name="Comma 12 3 3 3 2 3 2" xfId="4814" xr:uid="{8AF7ADFF-C035-40E8-A32E-E07A2430A0F1}"/>
    <cellStyle name="Comma 12 3 3 3 2 4" xfId="4815" xr:uid="{E658189F-7CD8-4420-AB5C-8390AD01741A}"/>
    <cellStyle name="Comma 12 3 3 3 2 4 2" xfId="4816" xr:uid="{5D34E426-658D-4FF3-B675-24B35D66FF16}"/>
    <cellStyle name="Comma 12 3 3 3 2 5" xfId="4817" xr:uid="{5633E609-D629-43D9-B158-9E8356ADF716}"/>
    <cellStyle name="Comma 12 3 3 3 2 6" xfId="4818" xr:uid="{E0EB91F6-CBA2-40A7-AD58-A297F5582654}"/>
    <cellStyle name="Comma 12 3 3 3 2 7" xfId="4819" xr:uid="{E5C2B005-32BD-42F2-AF56-2524567B18A1}"/>
    <cellStyle name="Comma 12 3 3 3 3" xfId="4820" xr:uid="{60C2497A-770A-434F-86AC-23A00F35DF88}"/>
    <cellStyle name="Comma 12 3 3 3 3 2" xfId="4821" xr:uid="{AFC8EDB8-528C-4CBF-9489-4A405E7C6AB4}"/>
    <cellStyle name="Comma 12 3 3 3 3 2 2" xfId="4822" xr:uid="{04389E4D-29FF-446B-BD2F-6F8F842E5D2B}"/>
    <cellStyle name="Comma 12 3 3 3 3 3" xfId="4823" xr:uid="{321C249A-C8A2-4BBC-A4E2-E1263AB98E1A}"/>
    <cellStyle name="Comma 12 3 3 3 4" xfId="4824" xr:uid="{4EE82E82-49D7-4B86-9FE5-3012900D9E76}"/>
    <cellStyle name="Comma 12 3 3 3 4 2" xfId="4825" xr:uid="{A1AB1408-22B2-43BC-8BDF-B8C28C97FF6F}"/>
    <cellStyle name="Comma 12 3 3 3 5" xfId="4826" xr:uid="{7183188C-CBDF-432A-8DA5-ECF8298E5B9D}"/>
    <cellStyle name="Comma 12 3 3 3 5 2" xfId="4827" xr:uid="{0BCCE2F4-791F-4EF5-A45A-CB95CFDF839D}"/>
    <cellStyle name="Comma 12 3 3 3 6" xfId="4828" xr:uid="{B1B2063A-B697-4E52-91A3-56263AD11F16}"/>
    <cellStyle name="Comma 12 3 3 3 7" xfId="4829" xr:uid="{06670A08-7E50-4A5B-A8A2-D446596952AA}"/>
    <cellStyle name="Comma 12 3 3 3 8" xfId="4830" xr:uid="{445B54DF-A622-4352-9131-85045704B217}"/>
    <cellStyle name="Comma 12 3 3 4" xfId="4831" xr:uid="{58F339A3-6F68-402E-BED6-AE3553A59841}"/>
    <cellStyle name="Comma 12 3 3 4 2" xfId="4832" xr:uid="{93D9DF4A-9CED-447C-854A-8B4688150A96}"/>
    <cellStyle name="Comma 12 3 3 4 2 2" xfId="4833" xr:uid="{0A0F11E9-40B1-4C78-B6AB-179B03DCE188}"/>
    <cellStyle name="Comma 12 3 3 4 2 2 2" xfId="4834" xr:uid="{E34C05BA-52F4-40BA-B9A4-CF75B5E2EC81}"/>
    <cellStyle name="Comma 12 3 3 4 2 3" xfId="4835" xr:uid="{952585EF-F4B9-4985-8385-4E14FE6F42A3}"/>
    <cellStyle name="Comma 12 3 3 4 3" xfId="4836" xr:uid="{EB519051-114A-4BD3-88CA-2D98C0194192}"/>
    <cellStyle name="Comma 12 3 3 4 3 2" xfId="4837" xr:uid="{3DADC514-7135-4F00-A789-F65F1C7D705A}"/>
    <cellStyle name="Comma 12 3 3 4 4" xfId="4838" xr:uid="{516BBE84-2D4D-4921-9876-1EF9547F377C}"/>
    <cellStyle name="Comma 12 3 3 4 4 2" xfId="4839" xr:uid="{DEEFA24C-9BE3-4B46-9E0B-C9050CBD0027}"/>
    <cellStyle name="Comma 12 3 3 4 5" xfId="4840" xr:uid="{98DE88C2-0675-4A7C-AE72-6C631036F256}"/>
    <cellStyle name="Comma 12 3 3 4 6" xfId="4841" xr:uid="{94769CBC-2AEC-4E16-98CD-26E4742BEE95}"/>
    <cellStyle name="Comma 12 3 3 4 7" xfId="4842" xr:uid="{04457B57-FBF9-4B68-B0CB-76223FA754BC}"/>
    <cellStyle name="Comma 12 3 3 5" xfId="4843" xr:uid="{2FF5C83D-863F-4422-9C4F-0ED3C428D1D8}"/>
    <cellStyle name="Comma 12 3 3 5 2" xfId="4844" xr:uid="{EE7C4034-7A3D-4355-903E-EF7742678A24}"/>
    <cellStyle name="Comma 12 3 3 5 2 2" xfId="4845" xr:uid="{ABC4722C-4BB4-4373-8EA4-88DFDB96F288}"/>
    <cellStyle name="Comma 12 3 3 5 2 2 2" xfId="4846" xr:uid="{491F8217-2251-4C92-AEEB-2D486096A8F3}"/>
    <cellStyle name="Comma 12 3 3 5 2 3" xfId="4847" xr:uid="{CE3B1680-96B5-41F9-95A1-33D0E681A0BE}"/>
    <cellStyle name="Comma 12 3 3 5 3" xfId="4848" xr:uid="{FC32EE97-AB3E-4EA5-93B9-EF58D0D5571B}"/>
    <cellStyle name="Comma 12 3 3 5 3 2" xfId="4849" xr:uid="{9702E753-9D46-40B1-93ED-A35F71217C31}"/>
    <cellStyle name="Comma 12 3 3 5 4" xfId="4850" xr:uid="{17A6B662-315F-4427-AF24-B81775A7B509}"/>
    <cellStyle name="Comma 12 3 3 5 4 2" xfId="4851" xr:uid="{B855199F-7C64-4F42-9600-E054D0B4F52E}"/>
    <cellStyle name="Comma 12 3 3 5 5" xfId="4852" xr:uid="{FDD6E705-7166-4D98-9F26-7579D95697E6}"/>
    <cellStyle name="Comma 12 3 3 5 6" xfId="4853" xr:uid="{48C45B43-A7EC-4A29-8410-1C27A24DA228}"/>
    <cellStyle name="Comma 12 3 3 5 7" xfId="4854" xr:uid="{AE33FE56-1238-4358-8078-873FCCDC7FF6}"/>
    <cellStyle name="Comma 12 3 3 6" xfId="4855" xr:uid="{548D8784-9BE0-4B81-98A9-FF844A7AD12F}"/>
    <cellStyle name="Comma 12 3 3 6 2" xfId="4856" xr:uid="{C7B5E0CB-1EE3-45BE-ADFF-1FBF0FCC3967}"/>
    <cellStyle name="Comma 12 3 3 6 2 2" xfId="4857" xr:uid="{2F5779F3-0644-4F97-B8FD-164752015873}"/>
    <cellStyle name="Comma 12 3 3 6 2 2 2" xfId="4858" xr:uid="{E3A0AD99-34D2-442E-A147-45607E3EFE67}"/>
    <cellStyle name="Comma 12 3 3 6 2 3" xfId="4859" xr:uid="{53839D48-9B2A-494E-8296-E469B16694BC}"/>
    <cellStyle name="Comma 12 3 3 6 3" xfId="4860" xr:uid="{15B56E0B-F8AA-429E-A810-E086E67B5CD9}"/>
    <cellStyle name="Comma 12 3 3 6 3 2" xfId="4861" xr:uid="{EA319172-083C-43CA-BDA5-01F272513593}"/>
    <cellStyle name="Comma 12 3 3 6 4" xfId="4862" xr:uid="{1A25AC1F-A3A6-437D-A7D5-5ED7E5EAA1FC}"/>
    <cellStyle name="Comma 12 3 3 6 4 2" xfId="4863" xr:uid="{CF1014DA-6529-4809-BA17-F29DA7FA3132}"/>
    <cellStyle name="Comma 12 3 3 6 5" xfId="4864" xr:uid="{52681704-A15C-400E-9DB0-58A2666775B6}"/>
    <cellStyle name="Comma 12 3 3 6 6" xfId="4865" xr:uid="{FEF21E16-02C8-4BD2-B43E-84D672F33F7C}"/>
    <cellStyle name="Comma 12 3 3 6 7" xfId="4866" xr:uid="{7B0FEEF0-9D9E-42C6-A8DB-3D84E8151F33}"/>
    <cellStyle name="Comma 12 3 3 7" xfId="4867" xr:uid="{FC31BBBC-90D8-4A81-A5F3-B5E207F3AFD3}"/>
    <cellStyle name="Comma 12 3 3 7 2" xfId="4868" xr:uid="{33310E49-DE73-4D6E-9948-088FE793AD54}"/>
    <cellStyle name="Comma 12 3 3 7 2 2" xfId="4869" xr:uid="{842797B3-099D-4898-8CFE-AB475938AAD4}"/>
    <cellStyle name="Comma 12 3 3 7 3" xfId="4870" xr:uid="{DE66CEDA-9530-4EAD-990A-0464188B8016}"/>
    <cellStyle name="Comma 12 3 3 7 4" xfId="4871" xr:uid="{F80E865E-EAD7-4E24-8C5A-410C93BD2642}"/>
    <cellStyle name="Comma 12 3 3 8" xfId="4872" xr:uid="{0EE7A55A-27B3-4196-8866-A382AA6652C4}"/>
    <cellStyle name="Comma 12 3 3 8 2" xfId="4873" xr:uid="{AE8C3A82-35F7-495B-8245-D54342AC8B5A}"/>
    <cellStyle name="Comma 12 3 3 9" xfId="4874" xr:uid="{E08108B1-F9B4-4E8B-A7E9-9D9C3C7117F6}"/>
    <cellStyle name="Comma 12 3 3 9 2" xfId="4875" xr:uid="{81E48F3E-5167-4458-A4B3-493B2E820034}"/>
    <cellStyle name="Comma 12 3 4" xfId="4876" xr:uid="{546EEE1A-133F-4B80-B4FF-65F1EE31C4CB}"/>
    <cellStyle name="Comma 12 3 4 10" xfId="4877" xr:uid="{8855223F-0C22-4EC8-965B-96E778E00134}"/>
    <cellStyle name="Comma 12 3 4 2" xfId="4878" xr:uid="{9F19A075-1026-4E09-8E59-F1CE938624C1}"/>
    <cellStyle name="Comma 12 3 4 2 2" xfId="4879" xr:uid="{2B917DA6-B16A-41CB-87F2-503FF4F9D5A7}"/>
    <cellStyle name="Comma 12 3 4 2 2 2" xfId="4880" xr:uid="{65EC48A8-4DAF-4672-A8D6-AAF42E27780E}"/>
    <cellStyle name="Comma 12 3 4 2 2 2 2" xfId="4881" xr:uid="{D19EE730-E723-46FB-90A6-8DE6CF792431}"/>
    <cellStyle name="Comma 12 3 4 2 2 3" xfId="4882" xr:uid="{2E06538D-CED0-4E21-BF0E-EE6BF1AB6B8B}"/>
    <cellStyle name="Comma 12 3 4 2 3" xfId="4883" xr:uid="{63BD685B-1A51-4882-9294-806AB099A3DE}"/>
    <cellStyle name="Comma 12 3 4 2 3 2" xfId="4884" xr:uid="{C9CC7ABA-C798-447F-B3D5-86799DE20273}"/>
    <cellStyle name="Comma 12 3 4 2 4" xfId="4885" xr:uid="{275450F3-3365-440E-9E0C-5856D2F5E55B}"/>
    <cellStyle name="Comma 12 3 4 2 4 2" xfId="4886" xr:uid="{AFA4D2F3-836F-4F79-B006-9F797E19DC77}"/>
    <cellStyle name="Comma 12 3 4 2 5" xfId="4887" xr:uid="{11CA5405-D739-4F05-961F-0E6D6727EE7B}"/>
    <cellStyle name="Comma 12 3 4 2 6" xfId="4888" xr:uid="{A6EE2847-8CF8-472C-BB17-EE22EEB8FEB3}"/>
    <cellStyle name="Comma 12 3 4 2 7" xfId="4889" xr:uid="{2CFB1BB4-A6A4-482A-853C-0239CDF6CE15}"/>
    <cellStyle name="Comma 12 3 4 3" xfId="4890" xr:uid="{EC4679A6-9A62-4F6C-9FE3-115EA2F5BDDD}"/>
    <cellStyle name="Comma 12 3 4 3 2" xfId="4891" xr:uid="{73AE615C-FC20-4B82-B177-D2BDDC5896CD}"/>
    <cellStyle name="Comma 12 3 4 3 2 2" xfId="4892" xr:uid="{E66914CC-A858-4B03-81F4-AE45FC0B8122}"/>
    <cellStyle name="Comma 12 3 4 3 2 2 2" xfId="4893" xr:uid="{F903D339-1EEE-4CA6-A5E8-F42F1A182C0C}"/>
    <cellStyle name="Comma 12 3 4 3 2 3" xfId="4894" xr:uid="{BA40BA94-072F-4A40-8462-E7175E4C88DC}"/>
    <cellStyle name="Comma 12 3 4 3 3" xfId="4895" xr:uid="{46BCD86A-E22F-49EC-8899-3BAD292D27F2}"/>
    <cellStyle name="Comma 12 3 4 3 3 2" xfId="4896" xr:uid="{7243BC96-A183-4F4C-AD9B-AC57D0D26DCE}"/>
    <cellStyle name="Comma 12 3 4 3 4" xfId="4897" xr:uid="{D7D25AF8-AEF9-463D-AF6C-5A3230E62A28}"/>
    <cellStyle name="Comma 12 3 4 3 4 2" xfId="4898" xr:uid="{6078D61B-85A9-425E-AA4E-13A191390403}"/>
    <cellStyle name="Comma 12 3 4 3 5" xfId="4899" xr:uid="{0C7E357D-59CF-43A7-A9D7-2339CD0A8335}"/>
    <cellStyle name="Comma 12 3 4 3 6" xfId="4900" xr:uid="{5E092679-C4F0-458E-962E-8D7EE9490061}"/>
    <cellStyle name="Comma 12 3 4 3 7" xfId="4901" xr:uid="{6CB49687-7ED9-41E6-8F15-3B16E0206255}"/>
    <cellStyle name="Comma 12 3 4 4" xfId="4902" xr:uid="{ABBCFDDA-A510-4464-BF2F-49F11032E70C}"/>
    <cellStyle name="Comma 12 3 4 4 2" xfId="4903" xr:uid="{40B19E79-00A7-4E57-BED2-3AC3ABD5C6EA}"/>
    <cellStyle name="Comma 12 3 4 4 2 2" xfId="4904" xr:uid="{044B693B-7D3E-429A-B802-7499DE2D8E2E}"/>
    <cellStyle name="Comma 12 3 4 4 2 2 2" xfId="4905" xr:uid="{740EF0E1-3DE3-418E-9A84-B4B0FFC67917}"/>
    <cellStyle name="Comma 12 3 4 4 2 3" xfId="4906" xr:uid="{E899FAEF-3234-41C7-9BE4-2A8C5827C95C}"/>
    <cellStyle name="Comma 12 3 4 4 3" xfId="4907" xr:uid="{A62D8E7F-4303-4783-946F-74967A2FD29B}"/>
    <cellStyle name="Comma 12 3 4 4 3 2" xfId="4908" xr:uid="{079F264E-7DD0-491A-9A5D-3A2A673232DC}"/>
    <cellStyle name="Comma 12 3 4 4 4" xfId="4909" xr:uid="{3DCD4CAA-2ECA-4DFE-BE1E-212ED339B680}"/>
    <cellStyle name="Comma 12 3 4 4 4 2" xfId="4910" xr:uid="{E38AA712-D1B7-40BA-B948-A57A453F3671}"/>
    <cellStyle name="Comma 12 3 4 4 5" xfId="4911" xr:uid="{D29248AB-CFC4-4868-A23D-1EA2584E4E43}"/>
    <cellStyle name="Comma 12 3 4 4 6" xfId="4912" xr:uid="{8E8C7D52-AC1F-44C4-8CE6-93F3D8DCFE3F}"/>
    <cellStyle name="Comma 12 3 4 4 7" xfId="4913" xr:uid="{9E059A5F-1BC9-48A5-AB53-F9811FC2F7F6}"/>
    <cellStyle name="Comma 12 3 4 5" xfId="4914" xr:uid="{63FB4992-A418-4742-B6A6-82BEB4BFD7BA}"/>
    <cellStyle name="Comma 12 3 4 5 2" xfId="4915" xr:uid="{7B41E9B9-5127-459E-A901-BCD2FF97BB3B}"/>
    <cellStyle name="Comma 12 3 4 5 2 2" xfId="4916" xr:uid="{026FAEAF-26DD-4E7F-B5AA-C62E6B59D2B2}"/>
    <cellStyle name="Comma 12 3 4 5 3" xfId="4917" xr:uid="{16462BBA-1EEB-410F-9C59-06BDB702FE43}"/>
    <cellStyle name="Comma 12 3 4 6" xfId="4918" xr:uid="{FD05298B-864E-4902-AF25-392300ECA29D}"/>
    <cellStyle name="Comma 12 3 4 6 2" xfId="4919" xr:uid="{D1CA4133-3180-42D5-9ED7-DC62C2A41D9C}"/>
    <cellStyle name="Comma 12 3 4 7" xfId="4920" xr:uid="{41E0AE17-91AE-4EEB-80E9-8B0EA5409059}"/>
    <cellStyle name="Comma 12 3 4 7 2" xfId="4921" xr:uid="{F2D0903D-64ED-41FA-B035-B30991802A57}"/>
    <cellStyle name="Comma 12 3 4 8" xfId="4922" xr:uid="{951FB972-32FF-450C-A3AC-2391847CA67A}"/>
    <cellStyle name="Comma 12 3 4 9" xfId="4923" xr:uid="{7342EA63-46BF-4B43-B6B4-01AB010FD4F0}"/>
    <cellStyle name="Comma 12 3 5" xfId="4924" xr:uid="{D8EB89E8-37A5-4B7C-A1FE-B58BA66B854B}"/>
    <cellStyle name="Comma 12 3 5 2" xfId="4925" xr:uid="{7A8CF021-EA8E-4DC1-BCFB-D171E52BF89A}"/>
    <cellStyle name="Comma 12 3 5 2 2" xfId="4926" xr:uid="{FB8FE89A-76BC-4BD5-B4F4-D113DC9B029F}"/>
    <cellStyle name="Comma 12 3 5 2 2 2" xfId="4927" xr:uid="{7DC7902F-274D-4E1D-AD17-D822E6E5418A}"/>
    <cellStyle name="Comma 12 3 5 2 2 2 2" xfId="4928" xr:uid="{2700493E-7619-49E5-81D8-D7D4864B806F}"/>
    <cellStyle name="Comma 12 3 5 2 2 3" xfId="4929" xr:uid="{6E4D8029-FC9F-4CE6-B015-7A1E621A49C8}"/>
    <cellStyle name="Comma 12 3 5 2 3" xfId="4930" xr:uid="{12DC79D7-FBF4-4DB3-96BC-9289909C8EDA}"/>
    <cellStyle name="Comma 12 3 5 2 3 2" xfId="4931" xr:uid="{6EC4E624-381D-49D7-A5CA-A806FD1178DA}"/>
    <cellStyle name="Comma 12 3 5 2 4" xfId="4932" xr:uid="{7DD79070-D4F1-425B-B5C2-A13D1886E9E6}"/>
    <cellStyle name="Comma 12 3 5 2 4 2" xfId="4933" xr:uid="{1EE30DBC-2C94-4871-BDF5-BB3D0B712C70}"/>
    <cellStyle name="Comma 12 3 5 2 5" xfId="4934" xr:uid="{4EC9996A-B4C1-4E37-A49D-B8B2441D8308}"/>
    <cellStyle name="Comma 12 3 5 2 6" xfId="4935" xr:uid="{2898B51D-9338-4617-85CC-11ED3A570DD9}"/>
    <cellStyle name="Comma 12 3 5 2 7" xfId="4936" xr:uid="{51A614AF-AEB1-453B-9E7F-3B4A38FF72E8}"/>
    <cellStyle name="Comma 12 3 5 3" xfId="4937" xr:uid="{05BA58C0-D894-4C68-A03D-2EBEC2CE4440}"/>
    <cellStyle name="Comma 12 3 5 3 2" xfId="4938" xr:uid="{2B933AE3-F142-4AE8-8A1D-3C818594C7A8}"/>
    <cellStyle name="Comma 12 3 5 3 2 2" xfId="4939" xr:uid="{15DA5631-56B7-4FDD-B52D-E49C7D912679}"/>
    <cellStyle name="Comma 12 3 5 3 3" xfId="4940" xr:uid="{0E2AA55E-6C09-4B26-8C08-00F0D61D46CE}"/>
    <cellStyle name="Comma 12 3 5 4" xfId="4941" xr:uid="{7FB13B83-B31C-4541-82C5-5801685B5F8A}"/>
    <cellStyle name="Comma 12 3 5 4 2" xfId="4942" xr:uid="{97C63336-120A-420F-A6C0-C79C51499976}"/>
    <cellStyle name="Comma 12 3 5 5" xfId="4943" xr:uid="{11660949-6526-416E-9162-EE95E7B7F5E2}"/>
    <cellStyle name="Comma 12 3 5 5 2" xfId="4944" xr:uid="{5AEF6CCE-07D7-4102-B4DB-A8367F421BD2}"/>
    <cellStyle name="Comma 12 3 5 6" xfId="4945" xr:uid="{7E35F4CB-282B-4391-ADE5-4DA045D9DC0A}"/>
    <cellStyle name="Comma 12 3 5 7" xfId="4946" xr:uid="{CAB9804C-CE1F-4C2D-8100-88687CD378BA}"/>
    <cellStyle name="Comma 12 3 5 8" xfId="4947" xr:uid="{CA6BDE7E-8163-43A8-9925-3E546F1BD046}"/>
    <cellStyle name="Comma 12 3 6" xfId="4948" xr:uid="{D2F5F877-D94E-4232-A5AD-2C5FEA83BCF9}"/>
    <cellStyle name="Comma 12 3 6 2" xfId="4949" xr:uid="{4C92AED5-88FF-4161-91E0-525DFE16E97D}"/>
    <cellStyle name="Comma 12 3 6 2 2" xfId="4950" xr:uid="{B7963704-62ED-4EC6-87B9-AA67FC694F64}"/>
    <cellStyle name="Comma 12 3 6 2 2 2" xfId="4951" xr:uid="{74AF5BA7-5347-40A1-8EF1-C3F43D31BEE1}"/>
    <cellStyle name="Comma 12 3 6 2 3" xfId="4952" xr:uid="{C687BA09-0894-4D82-A0DE-9D37E0DEA0F9}"/>
    <cellStyle name="Comma 12 3 6 3" xfId="4953" xr:uid="{7AFBA2E4-D0EB-42DD-B494-4AD007F8CAFA}"/>
    <cellStyle name="Comma 12 3 6 3 2" xfId="4954" xr:uid="{D8B9DB8B-845B-4A00-8A20-70262D2144FD}"/>
    <cellStyle name="Comma 12 3 6 4" xfId="4955" xr:uid="{69CF59AF-2F7F-4B33-9136-F8D784192061}"/>
    <cellStyle name="Comma 12 3 6 4 2" xfId="4956" xr:uid="{4AA405A3-BFAB-4494-80D0-5F655756EFF9}"/>
    <cellStyle name="Comma 12 3 6 5" xfId="4957" xr:uid="{659907C0-EEAD-4A08-A22C-833C600D1079}"/>
    <cellStyle name="Comma 12 3 6 6" xfId="4958" xr:uid="{F9A1CC8C-A6FE-4054-9163-DA17634CBA42}"/>
    <cellStyle name="Comma 12 3 6 7" xfId="4959" xr:uid="{8DE63287-520D-49A3-B078-36E7A6FB4718}"/>
    <cellStyle name="Comma 12 3 7" xfId="4960" xr:uid="{EA020717-85A1-4B40-A1D0-A61481BE18A2}"/>
    <cellStyle name="Comma 12 3 7 2" xfId="4961" xr:uid="{E31F3203-4BAF-4BE8-9E42-8D5452386341}"/>
    <cellStyle name="Comma 12 3 7 2 2" xfId="4962" xr:uid="{8B8984DA-10CC-40E1-9E20-B6837DEAA168}"/>
    <cellStyle name="Comma 12 3 7 2 2 2" xfId="4963" xr:uid="{0C0F43C0-86A7-47A0-980E-DF78BD3083B5}"/>
    <cellStyle name="Comma 12 3 7 2 3" xfId="4964" xr:uid="{1F0766B8-6827-44E9-89C4-A9E5BF795DF1}"/>
    <cellStyle name="Comma 12 3 7 3" xfId="4965" xr:uid="{00C6CE91-6761-445C-B788-D7630AECCAE1}"/>
    <cellStyle name="Comma 12 3 7 3 2" xfId="4966" xr:uid="{95551494-0B1D-429E-90D4-A04F48B182E2}"/>
    <cellStyle name="Comma 12 3 7 4" xfId="4967" xr:uid="{91C6EF27-D111-4690-9AC7-1BE6B52FC1A8}"/>
    <cellStyle name="Comma 12 3 7 4 2" xfId="4968" xr:uid="{1B7938F8-F232-4675-AC1C-254EBC677D59}"/>
    <cellStyle name="Comma 12 3 7 5" xfId="4969" xr:uid="{03BCE5FE-D721-4B17-AA42-3F330729C5DF}"/>
    <cellStyle name="Comma 12 3 7 6" xfId="4970" xr:uid="{B80907AA-BE4D-4541-86BF-5D38925E84FC}"/>
    <cellStyle name="Comma 12 3 7 7" xfId="4971" xr:uid="{16859D7C-717A-477A-8259-1104772DD365}"/>
    <cellStyle name="Comma 12 4" xfId="4972" xr:uid="{53068A0D-55DA-439F-B18D-412679DDBCE9}"/>
    <cellStyle name="Comma 13" xfId="4973" xr:uid="{9C32809E-BEB1-4717-A0CF-6CC1D9B0E63A}"/>
    <cellStyle name="Comma 13 2" xfId="4974" xr:uid="{F09C8FD7-7BB7-474E-9438-86CDC033F138}"/>
    <cellStyle name="Comma 14" xfId="4975" xr:uid="{BE7AED28-5B50-4D02-81BE-791305DA5668}"/>
    <cellStyle name="Comma 14 2" xfId="4976" xr:uid="{222D2192-C5F6-4136-BB9D-99E820AE5FA2}"/>
    <cellStyle name="Comma 15" xfId="4977" xr:uid="{1963A3FB-358F-4D79-A1FE-DC675BC31C8A}"/>
    <cellStyle name="Comma 15 2" xfId="4978" xr:uid="{3B2F5F1E-F779-4DDC-BBDC-2CE72FA4C9C1}"/>
    <cellStyle name="Comma 16" xfId="4979" xr:uid="{D7A19010-F491-4C80-9AED-3141AFFF6EF7}"/>
    <cellStyle name="Comma 17" xfId="4980" xr:uid="{DFA20A64-B9EB-42B0-850F-0F6EED128AD0}"/>
    <cellStyle name="Comma 17 2" xfId="4981" xr:uid="{1BEDAFEA-C285-44A7-B4EF-902089C392A6}"/>
    <cellStyle name="Comma 17 2 10" xfId="4982" xr:uid="{C61C61AC-F5BE-42BE-A939-D5B40707060E}"/>
    <cellStyle name="Comma 17 2 11" xfId="4983" xr:uid="{3F022A2D-869D-4BC8-9633-D95E5082EF70}"/>
    <cellStyle name="Comma 17 2 12" xfId="4984" xr:uid="{59DA7C6C-B0DF-463F-9A15-C4B30315DCD1}"/>
    <cellStyle name="Comma 17 2 2" xfId="4985" xr:uid="{9CF553DC-8DA0-404A-B715-140D8F8C59B9}"/>
    <cellStyle name="Comma 17 2 2 10" xfId="4986" xr:uid="{F69A5AE9-1E7B-454B-9522-1DA3A308D54C}"/>
    <cellStyle name="Comma 17 2 2 2" xfId="4987" xr:uid="{8719FA3D-E591-4604-86DD-E16A4E34435C}"/>
    <cellStyle name="Comma 17 2 2 2 2" xfId="4988" xr:uid="{881F2CC3-D8A9-401A-9E9B-E13D253CDCBA}"/>
    <cellStyle name="Comma 17 2 2 2 2 2" xfId="4989" xr:uid="{DBA8150A-E5F2-49BA-9B4B-2606C48FF97F}"/>
    <cellStyle name="Comma 17 2 2 2 2 2 2" xfId="4990" xr:uid="{BE60877B-7AF4-4E6A-BF47-7A2C77341A63}"/>
    <cellStyle name="Comma 17 2 2 2 2 3" xfId="4991" xr:uid="{F0920329-BB4B-4081-8344-C567944D277C}"/>
    <cellStyle name="Comma 17 2 2 2 3" xfId="4992" xr:uid="{0B671FE3-CD06-4FF1-9FE3-9FC8FEC601F5}"/>
    <cellStyle name="Comma 17 2 2 2 3 2" xfId="4993" xr:uid="{959423D3-0DB4-4619-BA15-51E240E6B26B}"/>
    <cellStyle name="Comma 17 2 2 2 4" xfId="4994" xr:uid="{BC88CE7E-95D4-445B-B622-A42ACDE27D6A}"/>
    <cellStyle name="Comma 17 2 2 2 4 2" xfId="4995" xr:uid="{53A4E2FE-FE2B-41D2-BA36-E896A0275418}"/>
    <cellStyle name="Comma 17 2 2 2 5" xfId="4996" xr:uid="{2BA5485D-8DE9-4793-B2C3-C6B2B474550E}"/>
    <cellStyle name="Comma 17 2 2 2 6" xfId="4997" xr:uid="{E40D73FE-8C65-42AB-8E6A-C21A3090B766}"/>
    <cellStyle name="Comma 17 2 2 2 7" xfId="4998" xr:uid="{5A9E0089-E0E4-4FE6-AE91-E69886629C37}"/>
    <cellStyle name="Comma 17 2 2 3" xfId="4999" xr:uid="{336BCC46-6E3D-4983-B9DC-C4CC5EC80A44}"/>
    <cellStyle name="Comma 17 2 2 3 2" xfId="5000" xr:uid="{49331188-8015-4E3C-9CF8-899426BA9FF4}"/>
    <cellStyle name="Comma 17 2 2 3 2 2" xfId="5001" xr:uid="{94011157-A7FE-4D0B-A18B-0CA6CFA11A37}"/>
    <cellStyle name="Comma 17 2 2 3 2 2 2" xfId="5002" xr:uid="{41F36BA4-B5AB-424F-88DB-3ECFF052ABD3}"/>
    <cellStyle name="Comma 17 2 2 3 2 3" xfId="5003" xr:uid="{42FD78F6-464C-4DB2-A4EC-6A2D9CD3ABEF}"/>
    <cellStyle name="Comma 17 2 2 3 3" xfId="5004" xr:uid="{CC98FAB2-4BBC-42E7-BBD0-AD8DF022E2FA}"/>
    <cellStyle name="Comma 17 2 2 3 3 2" xfId="5005" xr:uid="{300A7E9E-57EA-4666-8BAC-1DB3A25C348D}"/>
    <cellStyle name="Comma 17 2 2 3 4" xfId="5006" xr:uid="{C4C33090-8300-4661-8191-CA4FB98A1792}"/>
    <cellStyle name="Comma 17 2 2 3 4 2" xfId="5007" xr:uid="{7D0F9F48-9D43-4830-B10E-A65953788D1F}"/>
    <cellStyle name="Comma 17 2 2 3 5" xfId="5008" xr:uid="{EB752F0D-7FCC-4BBD-B2F6-9368CC76AC86}"/>
    <cellStyle name="Comma 17 2 2 3 6" xfId="5009" xr:uid="{FD591279-8150-4583-8EC2-FED5BA52F6B0}"/>
    <cellStyle name="Comma 17 2 2 3 7" xfId="5010" xr:uid="{D3FCF838-7517-463A-804B-416D5E7DBD45}"/>
    <cellStyle name="Comma 17 2 2 4" xfId="5011" xr:uid="{72A112FC-33AB-4CED-80EF-35CDC8CCAAC6}"/>
    <cellStyle name="Comma 17 2 2 4 2" xfId="5012" xr:uid="{66122517-786E-445F-AAF9-C8B1A4381392}"/>
    <cellStyle name="Comma 17 2 2 4 2 2" xfId="5013" xr:uid="{18E2CAFD-F816-439B-B7B3-1D7E10473970}"/>
    <cellStyle name="Comma 17 2 2 4 2 2 2" xfId="5014" xr:uid="{8A6ED7CE-4C5B-4921-A641-E07CAE48BDB0}"/>
    <cellStyle name="Comma 17 2 2 4 2 3" xfId="5015" xr:uid="{55DC608B-2BB4-4E55-A78D-F7282623BFF4}"/>
    <cellStyle name="Comma 17 2 2 4 3" xfId="5016" xr:uid="{B3F52DC5-498A-471D-8956-293B4EE1ABEC}"/>
    <cellStyle name="Comma 17 2 2 4 3 2" xfId="5017" xr:uid="{697234AB-37DB-4F6D-A905-69A5956A797D}"/>
    <cellStyle name="Comma 17 2 2 4 4" xfId="5018" xr:uid="{6510892D-D3D3-4256-8A31-599EB12557E7}"/>
    <cellStyle name="Comma 17 2 2 4 4 2" xfId="5019" xr:uid="{EEFE8441-DEAC-4A50-BB73-D98CEE8EE1A4}"/>
    <cellStyle name="Comma 17 2 2 4 5" xfId="5020" xr:uid="{263F96CD-8572-4904-87A7-0C08C573FB9D}"/>
    <cellStyle name="Comma 17 2 2 4 6" xfId="5021" xr:uid="{4450ECDB-D891-42F7-8F47-57FED1A9560E}"/>
    <cellStyle name="Comma 17 2 2 4 7" xfId="5022" xr:uid="{9747B2B1-EFF7-4BC7-BDCD-F82A193BB2EE}"/>
    <cellStyle name="Comma 17 2 2 5" xfId="5023" xr:uid="{0A1A6D7F-8C2D-4F1F-8686-6F82377DD347}"/>
    <cellStyle name="Comma 17 2 2 5 2" xfId="5024" xr:uid="{92C646B6-980D-418C-9F47-03F436EDE3A6}"/>
    <cellStyle name="Comma 17 2 2 5 2 2" xfId="5025" xr:uid="{5F522711-7389-4F5B-82F9-2948898F53C5}"/>
    <cellStyle name="Comma 17 2 2 5 3" xfId="5026" xr:uid="{83E39DA2-EA0A-414B-8312-BF0031EA5038}"/>
    <cellStyle name="Comma 17 2 2 6" xfId="5027" xr:uid="{C7E0FCD0-8269-4A86-A4A2-80322E24B4B9}"/>
    <cellStyle name="Comma 17 2 2 6 2" xfId="5028" xr:uid="{8380060D-5870-47E4-9927-20DC785E4FAB}"/>
    <cellStyle name="Comma 17 2 2 7" xfId="5029" xr:uid="{5371FB53-02C8-4931-8A0C-50D15DD72371}"/>
    <cellStyle name="Comma 17 2 2 7 2" xfId="5030" xr:uid="{40D84968-0DD2-449A-8B88-35BC10CF314E}"/>
    <cellStyle name="Comma 17 2 2 8" xfId="5031" xr:uid="{94EEAF0E-C25F-42DE-92D2-7C2EEA596043}"/>
    <cellStyle name="Comma 17 2 2 9" xfId="5032" xr:uid="{2F368C81-9A58-43EE-88FD-9B4BFB6AEEC4}"/>
    <cellStyle name="Comma 17 2 3" xfId="5033" xr:uid="{1164E785-0207-42E5-81DB-F25C486A7401}"/>
    <cellStyle name="Comma 17 2 3 2" xfId="5034" xr:uid="{7FB1E80D-B5C6-4CC9-935C-B15BCE2EBB1D}"/>
    <cellStyle name="Comma 17 2 3 2 2" xfId="5035" xr:uid="{52C6ECFF-BD7D-4ECC-8B92-D4E3852D611F}"/>
    <cellStyle name="Comma 17 2 3 2 2 2" xfId="5036" xr:uid="{2F857275-0AB8-4A82-AE73-529A3DC3D70C}"/>
    <cellStyle name="Comma 17 2 3 2 2 2 2" xfId="5037" xr:uid="{8393DFEA-177C-429F-A7C1-06D4045DE980}"/>
    <cellStyle name="Comma 17 2 3 2 2 3" xfId="5038" xr:uid="{A82B883F-4BB2-49A7-8B28-3E075102DEB6}"/>
    <cellStyle name="Comma 17 2 3 2 3" xfId="5039" xr:uid="{5A615B54-9C5F-4CAC-8950-3F3FACFA1CE8}"/>
    <cellStyle name="Comma 17 2 3 2 3 2" xfId="5040" xr:uid="{4F1B3EED-6902-4FDA-916D-59C0B09620E5}"/>
    <cellStyle name="Comma 17 2 3 2 4" xfId="5041" xr:uid="{9E6FAA4F-EF1C-4396-8631-D0E2C8BFB0C6}"/>
    <cellStyle name="Comma 17 2 3 2 4 2" xfId="5042" xr:uid="{89B9CD4F-D393-4EC1-A603-26FC418DD079}"/>
    <cellStyle name="Comma 17 2 3 2 5" xfId="5043" xr:uid="{030BD6E5-4CF7-4001-A49E-E006EE77D6D3}"/>
    <cellStyle name="Comma 17 2 3 2 6" xfId="5044" xr:uid="{0FE7F784-4233-41CB-9972-85B7BD1C19E1}"/>
    <cellStyle name="Comma 17 2 3 2 7" xfId="5045" xr:uid="{B82BECA6-5CBA-46F7-A2B4-BE1758C84B6C}"/>
    <cellStyle name="Comma 17 2 3 3" xfId="5046" xr:uid="{F2D3D5AC-95F6-4F1E-9220-56CFEEBF56A7}"/>
    <cellStyle name="Comma 17 2 3 3 2" xfId="5047" xr:uid="{72EDA592-CA9B-49BE-BCDB-5B64B61EC564}"/>
    <cellStyle name="Comma 17 2 3 3 2 2" xfId="5048" xr:uid="{97A7AD8C-E88D-43D3-BE2D-2C473C3EF70F}"/>
    <cellStyle name="Comma 17 2 3 3 3" xfId="5049" xr:uid="{4C57AD01-10DF-4131-AE60-81956626D795}"/>
    <cellStyle name="Comma 17 2 3 4" xfId="5050" xr:uid="{FA495AB3-F008-419C-8AF1-0E97AFDBCA10}"/>
    <cellStyle name="Comma 17 2 3 4 2" xfId="5051" xr:uid="{0F990853-6BAA-4E4D-886E-A7FEC2D7DC07}"/>
    <cellStyle name="Comma 17 2 3 5" xfId="5052" xr:uid="{CF815095-F037-4E9F-9872-CF28726CCE91}"/>
    <cellStyle name="Comma 17 2 3 5 2" xfId="5053" xr:uid="{F6AA0988-5F2C-418A-879E-9C20FEA7F4ED}"/>
    <cellStyle name="Comma 17 2 3 6" xfId="5054" xr:uid="{E157C22B-D71E-4159-A6B6-AC299E4BF91C}"/>
    <cellStyle name="Comma 17 2 3 7" xfId="5055" xr:uid="{8F538946-75AA-4478-BF8E-E647EF8D3788}"/>
    <cellStyle name="Comma 17 2 3 8" xfId="5056" xr:uid="{14A1BC76-0091-4B9E-AD61-AA4899A1D933}"/>
    <cellStyle name="Comma 17 2 4" xfId="5057" xr:uid="{BAE8515F-903A-49AC-A0D8-7651BEB8D837}"/>
    <cellStyle name="Comma 17 2 4 2" xfId="5058" xr:uid="{A82DEB16-D2C6-4837-831C-FD14C257E375}"/>
    <cellStyle name="Comma 17 2 4 2 2" xfId="5059" xr:uid="{27980D7B-8DB1-4218-B18B-1B3BB5D4651F}"/>
    <cellStyle name="Comma 17 2 4 2 2 2" xfId="5060" xr:uid="{237C6F9C-3C8C-4C29-9B21-DD071C2B6D89}"/>
    <cellStyle name="Comma 17 2 4 2 3" xfId="5061" xr:uid="{4F734CF4-0E82-4A3B-912E-32A76DF543B4}"/>
    <cellStyle name="Comma 17 2 4 3" xfId="5062" xr:uid="{D1177BA6-6F4C-4C33-BADF-49488B43EBF5}"/>
    <cellStyle name="Comma 17 2 4 3 2" xfId="5063" xr:uid="{B65BADF4-8576-4D7C-9002-E17594CA6D76}"/>
    <cellStyle name="Comma 17 2 4 4" xfId="5064" xr:uid="{A1E4443C-4E84-4F03-AE30-D40DE80AD5CC}"/>
    <cellStyle name="Comma 17 2 4 4 2" xfId="5065" xr:uid="{75A021E8-6C86-4AAF-9790-2A306A9DDEEA}"/>
    <cellStyle name="Comma 17 2 4 5" xfId="5066" xr:uid="{8164C3B1-E6A1-4A47-A896-2A8727CFAACA}"/>
    <cellStyle name="Comma 17 2 4 6" xfId="5067" xr:uid="{F336C0E3-0B55-4E2F-95A1-C01B5888BC5D}"/>
    <cellStyle name="Comma 17 2 4 7" xfId="5068" xr:uid="{54595C77-62FA-4655-BA42-1C5275B775C2}"/>
    <cellStyle name="Comma 17 2 5" xfId="5069" xr:uid="{5525E71D-C5D1-45D0-BB5D-8F7F7B9B2677}"/>
    <cellStyle name="Comma 17 2 5 2" xfId="5070" xr:uid="{6E24AC11-7DED-4EE0-8F25-1E60E65B79E2}"/>
    <cellStyle name="Comma 17 2 5 2 2" xfId="5071" xr:uid="{9A33B9F6-EE4E-4162-A916-94088D86A008}"/>
    <cellStyle name="Comma 17 2 5 2 2 2" xfId="5072" xr:uid="{AE9CA147-510A-484B-B09E-EA81C28A502C}"/>
    <cellStyle name="Comma 17 2 5 2 3" xfId="5073" xr:uid="{33CB25BC-D3A2-4EA3-B618-8773C4C693EF}"/>
    <cellStyle name="Comma 17 2 5 3" xfId="5074" xr:uid="{B46C6129-A679-4E57-9CE2-BE88FAC6F9F9}"/>
    <cellStyle name="Comma 17 2 5 3 2" xfId="5075" xr:uid="{29367B13-0B3C-4CAD-83F0-05956B6E8EDA}"/>
    <cellStyle name="Comma 17 2 5 4" xfId="5076" xr:uid="{E735800F-5F29-4632-86DF-5017E34F7167}"/>
    <cellStyle name="Comma 17 2 5 4 2" xfId="5077" xr:uid="{5AB5ACBB-614A-4BD3-A3BC-DB6BB7DE8596}"/>
    <cellStyle name="Comma 17 2 5 5" xfId="5078" xr:uid="{DACBA3C0-69B3-4A79-8E1B-554FC3CBA820}"/>
    <cellStyle name="Comma 17 2 5 6" xfId="5079" xr:uid="{F476B74B-A50A-40B2-B719-259D5C907294}"/>
    <cellStyle name="Comma 17 2 5 7" xfId="5080" xr:uid="{C0D11BBF-7F4E-4D9D-874A-8C17C883D0C9}"/>
    <cellStyle name="Comma 17 2 6" xfId="5081" xr:uid="{3A115D46-3151-4F37-B816-31F0D50BEFFA}"/>
    <cellStyle name="Comma 17 2 6 2" xfId="5082" xr:uid="{8B81294E-E230-4DBA-81B4-66DA962A937E}"/>
    <cellStyle name="Comma 17 2 6 2 2" xfId="5083" xr:uid="{91AF0DC7-95A8-48FC-94EF-B855D7FB9486}"/>
    <cellStyle name="Comma 17 2 6 2 2 2" xfId="5084" xr:uid="{4CBE51C3-E4F1-48CD-8EDB-60FA655AF266}"/>
    <cellStyle name="Comma 17 2 6 2 3" xfId="5085" xr:uid="{FA8A5081-04BF-44BF-91E4-FC5766A864F4}"/>
    <cellStyle name="Comma 17 2 6 3" xfId="5086" xr:uid="{5A908C68-50AA-40F1-AD35-9EAD51D1F4BB}"/>
    <cellStyle name="Comma 17 2 6 3 2" xfId="5087" xr:uid="{0F5CD001-915B-4CF2-B291-6D3607A08CD3}"/>
    <cellStyle name="Comma 17 2 6 4" xfId="5088" xr:uid="{B705080F-0ABF-4691-B544-86434188421E}"/>
    <cellStyle name="Comma 17 2 6 4 2" xfId="5089" xr:uid="{135625F1-CC2D-4D76-AD2D-C50F11972015}"/>
    <cellStyle name="Comma 17 2 6 5" xfId="5090" xr:uid="{C301286A-333C-41C3-9F12-C43BD94B6FCB}"/>
    <cellStyle name="Comma 17 2 6 6" xfId="5091" xr:uid="{8DFA1DDB-91FF-4F37-A05A-0E75F5B40D48}"/>
    <cellStyle name="Comma 17 2 6 7" xfId="5092" xr:uid="{62396C6C-14DE-4AB3-A48F-FCA73639C7A8}"/>
    <cellStyle name="Comma 17 2 7" xfId="5093" xr:uid="{23686B4C-B232-461E-A616-89A386C36623}"/>
    <cellStyle name="Comma 17 2 7 2" xfId="5094" xr:uid="{714D1E33-A0CD-4271-9D96-E8D51F8971BF}"/>
    <cellStyle name="Comma 17 2 7 2 2" xfId="5095" xr:uid="{64A2F5D5-B958-49BC-830A-96EEEF9B38FD}"/>
    <cellStyle name="Comma 17 2 7 3" xfId="5096" xr:uid="{FCCC9ADD-90D0-4920-90C7-6AA4731B3BCC}"/>
    <cellStyle name="Comma 17 2 7 4" xfId="5097" xr:uid="{2FB0C3B2-339C-46D2-90EA-4860B9C78C70}"/>
    <cellStyle name="Comma 17 2 8" xfId="5098" xr:uid="{8E5A28FE-B796-401E-878F-47C3D8317AE4}"/>
    <cellStyle name="Comma 17 2 8 2" xfId="5099" xr:uid="{6D5155A4-7E37-4D08-AF75-10C24D559EA5}"/>
    <cellStyle name="Comma 17 2 9" xfId="5100" xr:uid="{E348A3A2-CBF4-43C7-A992-07764B3E4E3E}"/>
    <cellStyle name="Comma 17 2 9 2" xfId="5101" xr:uid="{254DD7CD-A4C5-4FB3-A6A6-E28088FD12FD}"/>
    <cellStyle name="Comma 17 3" xfId="5102" xr:uid="{81776A6C-6E6B-4CF4-8FBD-EE5358B7E5A4}"/>
    <cellStyle name="Comma 17 4" xfId="5103" xr:uid="{5F09D4C7-00A4-47D2-AB67-3E4B437F8E9E}"/>
    <cellStyle name="Comma 17 4 10" xfId="5104" xr:uid="{95563652-1F99-49EA-938C-BAEEA6884705}"/>
    <cellStyle name="Comma 17 4 11" xfId="5105" xr:uid="{3CCA0C3D-8544-4ACE-83F5-CD819E1AEB43}"/>
    <cellStyle name="Comma 17 4 12" xfId="5106" xr:uid="{F2AC437D-DCDA-4B35-8632-77D88CF4DE7D}"/>
    <cellStyle name="Comma 17 4 2" xfId="5107" xr:uid="{BE774670-E9B9-4BE1-8311-C6B1161B9733}"/>
    <cellStyle name="Comma 17 4 2 10" xfId="5108" xr:uid="{BA7CAD4B-DFBE-4EDD-A866-9C8332904104}"/>
    <cellStyle name="Comma 17 4 2 2" xfId="5109" xr:uid="{75BD214B-D5F8-4787-AE15-E0350A08226A}"/>
    <cellStyle name="Comma 17 4 2 2 2" xfId="5110" xr:uid="{11B170F8-392D-42F4-AE81-CDDF6A89BE28}"/>
    <cellStyle name="Comma 17 4 2 2 2 2" xfId="5111" xr:uid="{20C80E81-23BC-40B0-A5EC-7A85FAB0723D}"/>
    <cellStyle name="Comma 17 4 2 2 2 2 2" xfId="5112" xr:uid="{AEF49CE9-B9A3-426B-A018-0E62AE1685B6}"/>
    <cellStyle name="Comma 17 4 2 2 2 3" xfId="5113" xr:uid="{03BBF46F-479D-47C5-84A6-90DF1585B982}"/>
    <cellStyle name="Comma 17 4 2 2 3" xfId="5114" xr:uid="{B0E2980F-25FA-4200-B698-E29D88548E4F}"/>
    <cellStyle name="Comma 17 4 2 2 3 2" xfId="5115" xr:uid="{F7CD3730-D107-482C-9DE9-27AD5F97D1F5}"/>
    <cellStyle name="Comma 17 4 2 2 4" xfId="5116" xr:uid="{BA071E8A-A0BD-40F2-87D0-370C3C1E9855}"/>
    <cellStyle name="Comma 17 4 2 2 4 2" xfId="5117" xr:uid="{C7A93CE6-919E-4F67-B32B-5F453FBB45ED}"/>
    <cellStyle name="Comma 17 4 2 2 5" xfId="5118" xr:uid="{5857DD1E-B266-471A-85FF-771029960748}"/>
    <cellStyle name="Comma 17 4 2 2 6" xfId="5119" xr:uid="{788B265B-70F3-48E9-B997-EFF1B6E0EDED}"/>
    <cellStyle name="Comma 17 4 2 2 7" xfId="5120" xr:uid="{5B6922DD-D39F-486A-AFB4-A892F5CF8E1D}"/>
    <cellStyle name="Comma 17 4 2 3" xfId="5121" xr:uid="{DA539BAD-0749-4ECE-BBE5-6B58A8F8085C}"/>
    <cellStyle name="Comma 17 4 2 3 2" xfId="5122" xr:uid="{5561BE23-A821-4877-9604-7EACF705CE45}"/>
    <cellStyle name="Comma 17 4 2 3 2 2" xfId="5123" xr:uid="{FE77E577-7E9A-453F-9990-0E95813C7B48}"/>
    <cellStyle name="Comma 17 4 2 3 2 2 2" xfId="5124" xr:uid="{940A2D75-78F4-4623-9327-95CCE7BAA245}"/>
    <cellStyle name="Comma 17 4 2 3 2 3" xfId="5125" xr:uid="{6D0DA591-62BA-4FD1-B92D-B3E37AC43350}"/>
    <cellStyle name="Comma 17 4 2 3 3" xfId="5126" xr:uid="{EBF1E8B0-19BF-467A-9C36-8F45CAFE7555}"/>
    <cellStyle name="Comma 17 4 2 3 3 2" xfId="5127" xr:uid="{23090877-FF6C-4960-9067-575E156169FC}"/>
    <cellStyle name="Comma 17 4 2 3 4" xfId="5128" xr:uid="{145B3ADC-5F79-46D6-B94F-FF430B1BB12C}"/>
    <cellStyle name="Comma 17 4 2 3 4 2" xfId="5129" xr:uid="{D77479A5-7FB4-4748-880C-162A0541D89F}"/>
    <cellStyle name="Comma 17 4 2 3 5" xfId="5130" xr:uid="{C8930538-79BA-44CB-A3CC-AA350BB98186}"/>
    <cellStyle name="Comma 17 4 2 3 6" xfId="5131" xr:uid="{233B3621-BFB5-482C-887B-626746E4D11F}"/>
    <cellStyle name="Comma 17 4 2 3 7" xfId="5132" xr:uid="{5003CC07-E599-4302-916C-47740A0C6766}"/>
    <cellStyle name="Comma 17 4 2 4" xfId="5133" xr:uid="{1CE8A474-0F84-4026-9AD0-3BFEAE83C177}"/>
    <cellStyle name="Comma 17 4 2 4 2" xfId="5134" xr:uid="{5A239386-0B60-4317-9689-30E3C8ED9167}"/>
    <cellStyle name="Comma 17 4 2 4 2 2" xfId="5135" xr:uid="{AC46D549-1523-4CDC-8401-49AA0BAA24B9}"/>
    <cellStyle name="Comma 17 4 2 4 2 2 2" xfId="5136" xr:uid="{182EE14C-7CEF-44D2-A8F0-6125ED614761}"/>
    <cellStyle name="Comma 17 4 2 4 2 3" xfId="5137" xr:uid="{5C2E62B9-1ABB-470F-88E3-CA06E1239BEB}"/>
    <cellStyle name="Comma 17 4 2 4 3" xfId="5138" xr:uid="{0F6CDF8B-C5E8-41A6-A790-C74973C07E14}"/>
    <cellStyle name="Comma 17 4 2 4 3 2" xfId="5139" xr:uid="{CC1BEA9E-2A6F-434A-938E-8B4C93915144}"/>
    <cellStyle name="Comma 17 4 2 4 4" xfId="5140" xr:uid="{28558DB1-B123-4E71-9DEC-0F33F161D18B}"/>
    <cellStyle name="Comma 17 4 2 4 4 2" xfId="5141" xr:uid="{DE503DFD-B12D-4765-903A-B3A983AFA5B9}"/>
    <cellStyle name="Comma 17 4 2 4 5" xfId="5142" xr:uid="{9924D4D2-2B06-48CB-B238-BB5FA47B08A5}"/>
    <cellStyle name="Comma 17 4 2 4 6" xfId="5143" xr:uid="{9F8F6AEC-C1DD-466D-AD52-09B39BBE3F74}"/>
    <cellStyle name="Comma 17 4 2 4 7" xfId="5144" xr:uid="{992BA872-DC3C-40FB-A29F-1297DF9730E9}"/>
    <cellStyle name="Comma 17 4 2 5" xfId="5145" xr:uid="{868903B3-D907-4A91-BCE0-F8EF72DF8BAD}"/>
    <cellStyle name="Comma 17 4 2 5 2" xfId="5146" xr:uid="{33C4E875-7EA6-4351-8EA9-D929ABA6E505}"/>
    <cellStyle name="Comma 17 4 2 5 2 2" xfId="5147" xr:uid="{E7023F69-7DB2-4B2C-B78C-FA2976058D24}"/>
    <cellStyle name="Comma 17 4 2 5 3" xfId="5148" xr:uid="{FF592BE0-3C4E-4F9A-A641-04809751E6AD}"/>
    <cellStyle name="Comma 17 4 2 6" xfId="5149" xr:uid="{8B3445A5-67F8-4D3E-A1EB-EACD9E91B17C}"/>
    <cellStyle name="Comma 17 4 2 6 2" xfId="5150" xr:uid="{70864FB0-85AF-43B7-ACE0-AA4F4D4C8DB4}"/>
    <cellStyle name="Comma 17 4 2 7" xfId="5151" xr:uid="{9DD4443D-2578-468D-8CAD-A78B69C7D436}"/>
    <cellStyle name="Comma 17 4 2 7 2" xfId="5152" xr:uid="{939F770F-AF26-4977-841E-481C69F87534}"/>
    <cellStyle name="Comma 17 4 2 8" xfId="5153" xr:uid="{3B02101B-F8CE-499D-9EEF-80064A8F1FD7}"/>
    <cellStyle name="Comma 17 4 2 9" xfId="5154" xr:uid="{278B3823-AD54-40DF-AD8D-EF5A99AF3C5E}"/>
    <cellStyle name="Comma 17 4 3" xfId="5155" xr:uid="{FF5F4549-0D92-4C87-AD3F-5C48693B60FF}"/>
    <cellStyle name="Comma 17 4 3 2" xfId="5156" xr:uid="{CC61A253-F6F4-4956-88DC-CC67DBC40F88}"/>
    <cellStyle name="Comma 17 4 3 2 2" xfId="5157" xr:uid="{2F437F44-CF60-44D3-8197-C983142B09BB}"/>
    <cellStyle name="Comma 17 4 3 2 2 2" xfId="5158" xr:uid="{8F4D7F73-8427-4475-8528-6AFC5392D77F}"/>
    <cellStyle name="Comma 17 4 3 2 2 2 2" xfId="5159" xr:uid="{DD344A8E-4EE3-4911-8291-D12A6EBF1C82}"/>
    <cellStyle name="Comma 17 4 3 2 2 3" xfId="5160" xr:uid="{EACBC70B-DEB5-4E84-B714-90878D4A2E86}"/>
    <cellStyle name="Comma 17 4 3 2 3" xfId="5161" xr:uid="{4D90239F-53DC-452E-92E5-4FA637631869}"/>
    <cellStyle name="Comma 17 4 3 2 3 2" xfId="5162" xr:uid="{C9F27706-6BC2-4B2D-A6F7-CC929BE2F778}"/>
    <cellStyle name="Comma 17 4 3 2 4" xfId="5163" xr:uid="{B4814EEF-AB31-4F39-AF23-D58EAA213011}"/>
    <cellStyle name="Comma 17 4 3 2 4 2" xfId="5164" xr:uid="{A135CAFC-442D-4F35-B8A6-8D85B10F7564}"/>
    <cellStyle name="Comma 17 4 3 2 5" xfId="5165" xr:uid="{03AD59C2-0755-4A32-8149-503909059D0C}"/>
    <cellStyle name="Comma 17 4 3 2 6" xfId="5166" xr:uid="{35C2453B-10B3-4257-81B8-42F3988BDEE7}"/>
    <cellStyle name="Comma 17 4 3 2 7" xfId="5167" xr:uid="{A998043E-C67D-4967-944E-1F039988B350}"/>
    <cellStyle name="Comma 17 4 3 3" xfId="5168" xr:uid="{E2188C86-987B-456D-909C-A486CDA40DFD}"/>
    <cellStyle name="Comma 17 4 3 3 2" xfId="5169" xr:uid="{B9B17AF1-6AFB-456B-9A7D-D66540738708}"/>
    <cellStyle name="Comma 17 4 3 3 2 2" xfId="5170" xr:uid="{EDD1EA49-21A0-4A05-BB3B-052B0CEAAA6B}"/>
    <cellStyle name="Comma 17 4 3 3 3" xfId="5171" xr:uid="{F1724148-ACB7-40E2-8FC4-81BF3998D17D}"/>
    <cellStyle name="Comma 17 4 3 4" xfId="5172" xr:uid="{85367B88-C7C0-47C0-9249-AE2F6258D071}"/>
    <cellStyle name="Comma 17 4 3 4 2" xfId="5173" xr:uid="{3CBCBB08-7363-4F46-B58D-F54ADD5BD58C}"/>
    <cellStyle name="Comma 17 4 3 5" xfId="5174" xr:uid="{826EFB32-5479-4716-AB1D-0937D528F9BB}"/>
    <cellStyle name="Comma 17 4 3 5 2" xfId="5175" xr:uid="{FFCD2A1F-DE1C-4744-8060-FE1D48D2A336}"/>
    <cellStyle name="Comma 17 4 3 6" xfId="5176" xr:uid="{BC5C78EC-8BF4-4452-8FE1-F21400E0B182}"/>
    <cellStyle name="Comma 17 4 3 7" xfId="5177" xr:uid="{547FAECE-1FC3-43CB-B614-B318ED17393E}"/>
    <cellStyle name="Comma 17 4 3 8" xfId="5178" xr:uid="{2EFB9651-419A-4845-8703-407215D99D53}"/>
    <cellStyle name="Comma 17 4 4" xfId="5179" xr:uid="{2D1B3ABD-B0BF-4000-8667-7B29AC530137}"/>
    <cellStyle name="Comma 17 4 4 2" xfId="5180" xr:uid="{89434661-B158-4C8E-A194-1CD7BB127FFC}"/>
    <cellStyle name="Comma 17 4 4 2 2" xfId="5181" xr:uid="{8640E043-5F6C-4A42-88D3-9304FA195547}"/>
    <cellStyle name="Comma 17 4 4 2 2 2" xfId="5182" xr:uid="{A5EE19DF-2135-4E28-8B0C-6C46B01C4B4D}"/>
    <cellStyle name="Comma 17 4 4 2 3" xfId="5183" xr:uid="{655212BA-2361-4604-AF1C-724AF9FF90F6}"/>
    <cellStyle name="Comma 17 4 4 3" xfId="5184" xr:uid="{53900174-6D7B-4B6D-B98F-1665D3551ED3}"/>
    <cellStyle name="Comma 17 4 4 3 2" xfId="5185" xr:uid="{ABA01D1C-7D9B-4909-BDD5-73B28AEC0790}"/>
    <cellStyle name="Comma 17 4 4 4" xfId="5186" xr:uid="{D5388BDD-A667-4D25-9E6B-15E1EC490C82}"/>
    <cellStyle name="Comma 17 4 4 4 2" xfId="5187" xr:uid="{D2792446-2F4E-430C-8CA4-41D29F60D419}"/>
    <cellStyle name="Comma 17 4 4 5" xfId="5188" xr:uid="{3DD8A60E-576E-4A68-A324-CBCD6BABFFB5}"/>
    <cellStyle name="Comma 17 4 4 6" xfId="5189" xr:uid="{DDD8DCD1-5F19-4D3A-9032-4EE3B9EFB868}"/>
    <cellStyle name="Comma 17 4 4 7" xfId="5190" xr:uid="{5B507292-E650-4E8C-92F8-812623A8FDFE}"/>
    <cellStyle name="Comma 17 4 5" xfId="5191" xr:uid="{BB231AD3-2437-4F89-AFAC-6F918E7114A8}"/>
    <cellStyle name="Comma 17 4 5 2" xfId="5192" xr:uid="{18F93225-FC4D-411E-811D-F09CD5ED18B4}"/>
    <cellStyle name="Comma 17 4 5 2 2" xfId="5193" xr:uid="{99C62547-2022-42A6-BEEE-36C81A0D0892}"/>
    <cellStyle name="Comma 17 4 5 2 2 2" xfId="5194" xr:uid="{4FAB0FEB-B362-4B43-A486-3DF9A9897CBA}"/>
    <cellStyle name="Comma 17 4 5 2 3" xfId="5195" xr:uid="{C089661C-723A-4600-AC80-26E8D3814E58}"/>
    <cellStyle name="Comma 17 4 5 3" xfId="5196" xr:uid="{C9CF3293-F2AE-4DD1-BF59-11B3086627C7}"/>
    <cellStyle name="Comma 17 4 5 3 2" xfId="5197" xr:uid="{716DE32C-4F63-4E6B-AD32-AAC9869E151A}"/>
    <cellStyle name="Comma 17 4 5 4" xfId="5198" xr:uid="{9853A0FE-C50C-4EDD-9FBB-58A70456DE7B}"/>
    <cellStyle name="Comma 17 4 5 4 2" xfId="5199" xr:uid="{8A33CC07-8E94-405D-B601-9207A66349B0}"/>
    <cellStyle name="Comma 17 4 5 5" xfId="5200" xr:uid="{4D59131A-FC01-4534-82F8-A5F6828CB271}"/>
    <cellStyle name="Comma 17 4 5 6" xfId="5201" xr:uid="{0491571E-C92B-44F4-848F-6BB25511CE71}"/>
    <cellStyle name="Comma 17 4 5 7" xfId="5202" xr:uid="{2CB0A610-F5BF-4A04-A379-FAB120BA0340}"/>
    <cellStyle name="Comma 17 4 6" xfId="5203" xr:uid="{05809E1E-8618-4AF1-B5BB-00874D123286}"/>
    <cellStyle name="Comma 17 4 6 2" xfId="5204" xr:uid="{6B55FE19-4D95-4EEB-8D13-DD85E3AE2410}"/>
    <cellStyle name="Comma 17 4 6 2 2" xfId="5205" xr:uid="{599E1C5D-4958-45F3-B5C3-BFC67C67931F}"/>
    <cellStyle name="Comma 17 4 6 2 2 2" xfId="5206" xr:uid="{0781BC66-03F1-420C-9156-F70C2E58477B}"/>
    <cellStyle name="Comma 17 4 6 2 3" xfId="5207" xr:uid="{357D0008-3A30-4D9C-90FE-38BE8D9BE618}"/>
    <cellStyle name="Comma 17 4 6 3" xfId="5208" xr:uid="{ABF44503-2FEE-40DC-8AF3-46714213F0D5}"/>
    <cellStyle name="Comma 17 4 6 3 2" xfId="5209" xr:uid="{8F332695-CF76-431C-A12F-53D4F53CB9AB}"/>
    <cellStyle name="Comma 17 4 6 4" xfId="5210" xr:uid="{EC235E50-CC48-4547-9066-0391362B1ADC}"/>
    <cellStyle name="Comma 17 4 6 4 2" xfId="5211" xr:uid="{92131EC7-35E2-4B24-BE82-5C619092E7C5}"/>
    <cellStyle name="Comma 17 4 6 5" xfId="5212" xr:uid="{6D73EECC-C5E7-4187-A163-D22F9F5D5209}"/>
    <cellStyle name="Comma 17 4 6 6" xfId="5213" xr:uid="{BEB6B59D-13ED-4C5C-A77F-A75D101910ED}"/>
    <cellStyle name="Comma 17 4 6 7" xfId="5214" xr:uid="{A4C7B849-1C99-4A23-BFA7-EFF291A2364F}"/>
    <cellStyle name="Comma 17 4 7" xfId="5215" xr:uid="{06DD4CCE-1C79-4614-8A1C-5BF99E6AC902}"/>
    <cellStyle name="Comma 17 4 7 2" xfId="5216" xr:uid="{5CDE9225-01F1-4D17-982C-EABAA0AF8E6F}"/>
    <cellStyle name="Comma 17 4 7 2 2" xfId="5217" xr:uid="{FC9D4D43-5270-42BE-A61C-06C64440153C}"/>
    <cellStyle name="Comma 17 4 7 3" xfId="5218" xr:uid="{6E069FEB-80BD-4441-8B83-B6E57446B43A}"/>
    <cellStyle name="Comma 17 4 7 4" xfId="5219" xr:uid="{120989F8-D6A0-47CC-ADD2-F9187469B4E1}"/>
    <cellStyle name="Comma 17 4 8" xfId="5220" xr:uid="{2DB980F6-D4DB-4BB1-AFC4-7E93A0795F0D}"/>
    <cellStyle name="Comma 17 4 8 2" xfId="5221" xr:uid="{83E09671-BEE0-4130-9F1E-FA60ECCD55BF}"/>
    <cellStyle name="Comma 17 4 9" xfId="5222" xr:uid="{3071E210-23DE-4CC9-945A-6C8E1CE43AA2}"/>
    <cellStyle name="Comma 17 4 9 2" xfId="5223" xr:uid="{55B32483-166A-4168-A9D2-36D1C2D8FBB3}"/>
    <cellStyle name="Comma 17 5" xfId="5224" xr:uid="{96DA61CA-FE3B-484E-B3B1-95C321D310E8}"/>
    <cellStyle name="Comma 17 5 10" xfId="5225" xr:uid="{F51F3FB0-4CB9-4BDF-BC7C-2D223CDF8A7A}"/>
    <cellStyle name="Comma 17 5 2" xfId="5226" xr:uid="{0412EDA9-65DA-439B-91D1-5666A2F0B9AB}"/>
    <cellStyle name="Comma 17 5 2 2" xfId="5227" xr:uid="{D994BBF4-A947-4F06-B460-B485A30FDD73}"/>
    <cellStyle name="Comma 17 5 2 2 2" xfId="5228" xr:uid="{E079EFE2-3BBC-4D81-A5DF-C799AC343D3B}"/>
    <cellStyle name="Comma 17 5 2 2 2 2" xfId="5229" xr:uid="{00C0DF6B-7641-405C-92FD-E143CD6441E0}"/>
    <cellStyle name="Comma 17 5 2 2 3" xfId="5230" xr:uid="{29D568A0-C2B7-4BAD-8167-294156AC35E0}"/>
    <cellStyle name="Comma 17 5 2 3" xfId="5231" xr:uid="{AF128FDE-BAD5-4AFB-A8BA-DB8A2EFAE3D9}"/>
    <cellStyle name="Comma 17 5 2 3 2" xfId="5232" xr:uid="{44F010AA-2B32-4461-A0A2-37FED24FEA93}"/>
    <cellStyle name="Comma 17 5 2 4" xfId="5233" xr:uid="{7EE34A6F-9EB8-43D0-A10F-113F03E3868C}"/>
    <cellStyle name="Comma 17 5 2 4 2" xfId="5234" xr:uid="{B214027D-BEA7-4D1D-A2CC-BA5DF4A7358A}"/>
    <cellStyle name="Comma 17 5 2 5" xfId="5235" xr:uid="{29E425B3-DB47-4369-BF28-6908BCD257E0}"/>
    <cellStyle name="Comma 17 5 2 6" xfId="5236" xr:uid="{166E4CDA-E84E-4053-9C59-35B14012BCF1}"/>
    <cellStyle name="Comma 17 5 2 7" xfId="5237" xr:uid="{2D6606B5-9A92-45AF-A2A6-5A1633394B8F}"/>
    <cellStyle name="Comma 17 5 3" xfId="5238" xr:uid="{248834DB-8CD8-425C-908C-993F22B8FA00}"/>
    <cellStyle name="Comma 17 5 3 2" xfId="5239" xr:uid="{2FFD2298-D2A6-4CD8-AD22-A28E4320326D}"/>
    <cellStyle name="Comma 17 5 3 2 2" xfId="5240" xr:uid="{56A40AFA-F03C-4792-ACFC-31DF5B29DC88}"/>
    <cellStyle name="Comma 17 5 3 2 2 2" xfId="5241" xr:uid="{949330D7-21D2-4D30-B3D3-AFB0DE2F936C}"/>
    <cellStyle name="Comma 17 5 3 2 3" xfId="5242" xr:uid="{A8776074-6EB0-4C74-B7A2-9AD592DCF2B7}"/>
    <cellStyle name="Comma 17 5 3 3" xfId="5243" xr:uid="{059BADB5-933E-4CB7-8618-1697F2649A70}"/>
    <cellStyle name="Comma 17 5 3 3 2" xfId="5244" xr:uid="{CB652C06-D49A-4750-9DF2-08A5924EDB21}"/>
    <cellStyle name="Comma 17 5 3 4" xfId="5245" xr:uid="{775E560B-26B4-45F0-B363-C415525A3F26}"/>
    <cellStyle name="Comma 17 5 3 4 2" xfId="5246" xr:uid="{ECFA004B-9DFC-4F20-99F7-7A373C40937D}"/>
    <cellStyle name="Comma 17 5 3 5" xfId="5247" xr:uid="{789F3802-E6A8-4FD6-96D0-1C3FBA825C66}"/>
    <cellStyle name="Comma 17 5 3 6" xfId="5248" xr:uid="{77E1DC3F-19F3-41FE-8569-E2B099BAD093}"/>
    <cellStyle name="Comma 17 5 3 7" xfId="5249" xr:uid="{8B02D14D-1F57-448B-B23F-8CA495385DAD}"/>
    <cellStyle name="Comma 17 5 4" xfId="5250" xr:uid="{6825E9FC-0891-4A4E-9432-75A81F99E342}"/>
    <cellStyle name="Comma 17 5 4 2" xfId="5251" xr:uid="{7ABC7C15-D00F-44F7-AC84-0C1A1060EDA5}"/>
    <cellStyle name="Comma 17 5 4 2 2" xfId="5252" xr:uid="{E2EAD2CD-B435-4CBC-9872-E3CA53E7133C}"/>
    <cellStyle name="Comma 17 5 4 2 2 2" xfId="5253" xr:uid="{4E57C248-A447-47B3-B382-1A718A448578}"/>
    <cellStyle name="Comma 17 5 4 2 3" xfId="5254" xr:uid="{2B7854C2-DB9B-4F9F-B926-CBD9C26EB0CB}"/>
    <cellStyle name="Comma 17 5 4 3" xfId="5255" xr:uid="{063C0DDE-056D-4D8B-92AF-19683604FD69}"/>
    <cellStyle name="Comma 17 5 4 3 2" xfId="5256" xr:uid="{67D13E38-0069-4C42-ACD4-2AAE321BE40F}"/>
    <cellStyle name="Comma 17 5 4 4" xfId="5257" xr:uid="{16B3FC89-B74F-4FC8-B61F-E34A055BCB9F}"/>
    <cellStyle name="Comma 17 5 4 4 2" xfId="5258" xr:uid="{89DCD93F-964C-4E34-BC94-2F4FA8041973}"/>
    <cellStyle name="Comma 17 5 4 5" xfId="5259" xr:uid="{B3EBD2CB-4EBB-45BC-8E6A-BAC45C323A45}"/>
    <cellStyle name="Comma 17 5 4 6" xfId="5260" xr:uid="{211127EE-72E7-417B-BFDC-869888EF8FD6}"/>
    <cellStyle name="Comma 17 5 4 7" xfId="5261" xr:uid="{86C939D2-1730-4E84-AA6C-756EDB422975}"/>
    <cellStyle name="Comma 17 5 5" xfId="5262" xr:uid="{A01F5C93-7752-4579-ACE0-CAE8C9D2B73F}"/>
    <cellStyle name="Comma 17 5 5 2" xfId="5263" xr:uid="{F35648E2-BB5F-46B5-ABEB-DFA6D666CE6D}"/>
    <cellStyle name="Comma 17 5 5 2 2" xfId="5264" xr:uid="{92380E0D-64EE-4BBB-8073-A44457C6EC26}"/>
    <cellStyle name="Comma 17 5 5 3" xfId="5265" xr:uid="{FF9845AD-94BA-4017-A1DC-D0E001697E2A}"/>
    <cellStyle name="Comma 17 5 6" xfId="5266" xr:uid="{5281B1ED-BE69-4AC4-8504-0205B15E46C7}"/>
    <cellStyle name="Comma 17 5 6 2" xfId="5267" xr:uid="{FAA528EA-E349-4196-A820-0877E865D4DD}"/>
    <cellStyle name="Comma 17 5 7" xfId="5268" xr:uid="{7E158681-FF2C-459D-BAEC-C86B4CCB9481}"/>
    <cellStyle name="Comma 17 5 7 2" xfId="5269" xr:uid="{200CCCB0-FF03-473D-B090-32C5DB172F0F}"/>
    <cellStyle name="Comma 17 5 8" xfId="5270" xr:uid="{A64C4293-2E18-41FE-8DC8-9C95FC2C2A3E}"/>
    <cellStyle name="Comma 17 5 9" xfId="5271" xr:uid="{9DE03F68-FB65-4F1C-9865-92150798D46F}"/>
    <cellStyle name="Comma 17 6" xfId="5272" xr:uid="{58C90692-070C-420A-AD97-D00DEDA5D7F7}"/>
    <cellStyle name="Comma 17 6 2" xfId="5273" xr:uid="{B361E8BA-FF36-46CC-B544-866D82DF6EE7}"/>
    <cellStyle name="Comma 17 6 2 2" xfId="5274" xr:uid="{2E69B153-6465-4979-97EE-0E3A464FA6D1}"/>
    <cellStyle name="Comma 17 6 2 2 2" xfId="5275" xr:uid="{51075B64-4644-435E-A30E-D20702C56A35}"/>
    <cellStyle name="Comma 17 6 2 2 2 2" xfId="5276" xr:uid="{611621EB-4842-4530-BC89-49B1E3EC788F}"/>
    <cellStyle name="Comma 17 6 2 2 3" xfId="5277" xr:uid="{9C039DC7-E59A-438C-9F38-9C0C3655AF56}"/>
    <cellStyle name="Comma 17 6 2 3" xfId="5278" xr:uid="{49C2C764-7BB1-4DFD-A77A-5212980F69B0}"/>
    <cellStyle name="Comma 17 6 2 3 2" xfId="5279" xr:uid="{7243D063-B8AC-4134-BB0D-85F0B0FE2103}"/>
    <cellStyle name="Comma 17 6 2 4" xfId="5280" xr:uid="{ACD4C546-8B83-4145-BA74-B6930A9A1130}"/>
    <cellStyle name="Comma 17 6 2 4 2" xfId="5281" xr:uid="{B07863E3-7B04-44E8-8161-A3F2EC782B09}"/>
    <cellStyle name="Comma 17 6 2 5" xfId="5282" xr:uid="{71832349-CE8B-49F6-9A0E-433DFA145845}"/>
    <cellStyle name="Comma 17 6 2 6" xfId="5283" xr:uid="{00EDA358-4DB0-479E-906C-D0822C4032ED}"/>
    <cellStyle name="Comma 17 6 2 7" xfId="5284" xr:uid="{CED7D30C-356F-4F04-86B1-05316C4A2393}"/>
    <cellStyle name="Comma 17 6 3" xfId="5285" xr:uid="{31F8149B-00F9-4334-B46E-B92CAF811BA0}"/>
    <cellStyle name="Comma 17 6 3 2" xfId="5286" xr:uid="{F7B126A4-2011-40A9-8C9F-B41C0AE66C72}"/>
    <cellStyle name="Comma 17 6 3 2 2" xfId="5287" xr:uid="{5468B0EA-6B7A-4443-96AD-392DE4DB708E}"/>
    <cellStyle name="Comma 17 6 3 3" xfId="5288" xr:uid="{8B22C23A-5023-48DF-A0F1-AEE87BBE6F28}"/>
    <cellStyle name="Comma 17 6 4" xfId="5289" xr:uid="{D10255F8-39F4-4A98-BA1A-C2B3C22F5911}"/>
    <cellStyle name="Comma 17 6 4 2" xfId="5290" xr:uid="{BFB182E2-4B8E-40D6-846E-5F7C1E880D03}"/>
    <cellStyle name="Comma 17 6 5" xfId="5291" xr:uid="{D1721B50-CC21-4837-85B2-F63FC495B005}"/>
    <cellStyle name="Comma 17 6 5 2" xfId="5292" xr:uid="{D23F8C0E-CC36-491E-98EB-686BF6786B0A}"/>
    <cellStyle name="Comma 17 6 6" xfId="5293" xr:uid="{F3E7714A-D6F5-44FA-B944-FC3470FFFD9C}"/>
    <cellStyle name="Comma 17 6 7" xfId="5294" xr:uid="{A5431EDD-11C4-4992-84CB-92114E6FAF84}"/>
    <cellStyle name="Comma 17 6 8" xfId="5295" xr:uid="{20A2434A-1579-4FD8-BED9-D32D01FBE6B6}"/>
    <cellStyle name="Comma 17 7" xfId="5296" xr:uid="{3D1DE1D3-60BB-4693-9255-2C919606ACFD}"/>
    <cellStyle name="Comma 17 7 2" xfId="5297" xr:uid="{8D8E88CA-A2BD-43D8-A5A6-93438857D8FD}"/>
    <cellStyle name="Comma 17 7 2 2" xfId="5298" xr:uid="{8E768007-E3C5-4576-9ACC-4E5888C3FB3B}"/>
    <cellStyle name="Comma 17 7 2 2 2" xfId="5299" xr:uid="{032CFE67-A796-4C99-A256-ACE9A0F56DE4}"/>
    <cellStyle name="Comma 17 7 2 3" xfId="5300" xr:uid="{F6CC3E2B-0A9B-4222-ADCB-C88155EEB25A}"/>
    <cellStyle name="Comma 17 7 3" xfId="5301" xr:uid="{27E2AD1C-4E66-4FA5-A55A-976F73272D67}"/>
    <cellStyle name="Comma 17 7 3 2" xfId="5302" xr:uid="{F78C85C2-7243-45AC-B380-563EB2C0FF6B}"/>
    <cellStyle name="Comma 17 7 4" xfId="5303" xr:uid="{39C7C204-E148-4665-9268-07E231B44862}"/>
    <cellStyle name="Comma 17 7 4 2" xfId="5304" xr:uid="{7DA1071E-0522-4850-A23E-5C9146D3AC72}"/>
    <cellStyle name="Comma 17 7 5" xfId="5305" xr:uid="{132D0602-E42E-4C2E-A9DC-0D7DB65F64EF}"/>
    <cellStyle name="Comma 17 7 6" xfId="5306" xr:uid="{BE3CC0C5-F7C3-48B3-BC18-DB543B6A73F7}"/>
    <cellStyle name="Comma 17 7 7" xfId="5307" xr:uid="{BE10121E-8AAB-4B83-AC29-3996D7A9C9E0}"/>
    <cellStyle name="Comma 17 8" xfId="5308" xr:uid="{2F267CDB-3568-4442-85AA-93BED49C064D}"/>
    <cellStyle name="Comma 17 8 2" xfId="5309" xr:uid="{3A7F0F85-24B6-40D6-AEDB-2711D17F67EC}"/>
    <cellStyle name="Comma 17 8 2 2" xfId="5310" xr:uid="{7A28A366-3128-48CD-B348-BED2816D9A42}"/>
    <cellStyle name="Comma 17 8 2 2 2" xfId="5311" xr:uid="{5CB3E85F-8457-4EB1-8FF4-10DEE1F66409}"/>
    <cellStyle name="Comma 17 8 2 3" xfId="5312" xr:uid="{61FADA7A-4AAA-4D08-808D-7F7177A909AB}"/>
    <cellStyle name="Comma 17 8 3" xfId="5313" xr:uid="{F4CAF0D0-258E-4A2C-8748-92A0ED9397C3}"/>
    <cellStyle name="Comma 17 8 3 2" xfId="5314" xr:uid="{7134E463-00CA-425A-A2AB-CEB3CB88A409}"/>
    <cellStyle name="Comma 17 8 4" xfId="5315" xr:uid="{8C5AB0C8-1831-4492-9EF9-28CC56AD64A2}"/>
    <cellStyle name="Comma 17 8 4 2" xfId="5316" xr:uid="{5621E309-702B-493F-BF6E-E0F946116AA3}"/>
    <cellStyle name="Comma 17 8 5" xfId="5317" xr:uid="{4066212C-6F8D-45F0-90D2-5875D718D729}"/>
    <cellStyle name="Comma 17 8 6" xfId="5318" xr:uid="{9ADBE3A9-0FBB-4F30-88C1-0242D157BEA1}"/>
    <cellStyle name="Comma 17 8 7" xfId="5319" xr:uid="{BA4C1414-40E3-4D49-9690-B043F0DC68D1}"/>
    <cellStyle name="Comma 18" xfId="5320" xr:uid="{9743C91A-2474-411E-BF15-25BEBA0BC897}"/>
    <cellStyle name="Comma 19" xfId="5321" xr:uid="{06A0DEA5-ECC9-444F-94AD-ADB8E3E6879E}"/>
    <cellStyle name="Comma 2" xfId="3" xr:uid="{9FA5417F-2C24-4176-97E4-883FBDE427B6}"/>
    <cellStyle name="Comma 2 10" xfId="5322" xr:uid="{7BC388FA-0983-4A89-8A99-58A099E194AB}"/>
    <cellStyle name="Comma 2 11" xfId="63221" xr:uid="{0D59F472-AF48-45BB-80C7-F2BD55081676}"/>
    <cellStyle name="Comma 2 2" xfId="5323" xr:uid="{5AB95334-C900-43D3-87AD-FBE6B9327E07}"/>
    <cellStyle name="Comma 2 2 2" xfId="5324" xr:uid="{DEE8FA7C-B3FF-4573-A021-6E5E06484857}"/>
    <cellStyle name="Comma 2 2 2 2" xfId="5325" xr:uid="{AB9C19D9-7B51-4D38-B998-223B0BFD278C}"/>
    <cellStyle name="Comma 2 2 2 3" xfId="5326" xr:uid="{4C628AAD-BC39-4222-90BD-C2CF31403711}"/>
    <cellStyle name="Comma 2 2 2 4" xfId="5327" xr:uid="{FC3AEB71-8452-46AC-A719-1ECC20E8C6D0}"/>
    <cellStyle name="Comma 2 2 3" xfId="5328" xr:uid="{B9DA35DF-6544-4E01-BA3F-4E61FEEAE1B2}"/>
    <cellStyle name="Comma 2 2 3 2" xfId="5329" xr:uid="{C2895DF5-F254-419D-B129-3783898E1AE7}"/>
    <cellStyle name="Comma 2 2 4" xfId="5330" xr:uid="{0BAB6E2D-EC32-47BB-8D7C-04A6E7BE62EF}"/>
    <cellStyle name="Comma 2 2 4 2" xfId="5331" xr:uid="{9EFCA301-7DFB-4FAE-80D6-8455F4C22FE4}"/>
    <cellStyle name="Comma 2 2 5" xfId="5332" xr:uid="{009E9694-BB41-442D-BE82-FA1364742E4A}"/>
    <cellStyle name="Comma 2 2 6" xfId="5333" xr:uid="{56259269-2AE3-48E6-8700-A817492E7144}"/>
    <cellStyle name="Comma 2 2 6 2" xfId="5334" xr:uid="{E3163BBE-6655-4602-AB17-6AA2252EB62C}"/>
    <cellStyle name="Comma 2 2 7" xfId="5335" xr:uid="{1D1DFB76-4604-4BA8-A31C-CC34C75A9B02}"/>
    <cellStyle name="Comma 2 3" xfId="5336" xr:uid="{89BE279C-2B91-4F92-B42C-5569B45421F4}"/>
    <cellStyle name="Comma 2 3 2" xfId="5337" xr:uid="{59F097D6-AA1F-4D72-880B-72AF1E2A7A18}"/>
    <cellStyle name="Comma 2 3 2 2" xfId="5338" xr:uid="{BFF6C035-4257-4599-8957-353CF19B5F2A}"/>
    <cellStyle name="Comma 2 3 3" xfId="5339" xr:uid="{0E14348E-7C9C-4705-9A36-3A4A334922BD}"/>
    <cellStyle name="Comma 2 3 4" xfId="5340" xr:uid="{D95CBB75-AA27-4218-8FA0-1B037EDB9BDF}"/>
    <cellStyle name="Comma 2 4" xfId="5341" xr:uid="{281234EA-57FC-411B-BAFD-8E0EF958623A}"/>
    <cellStyle name="Comma 2 4 2" xfId="5342" xr:uid="{66D1B436-68C0-4F4D-935C-A8F4EEDB1586}"/>
    <cellStyle name="Comma 2 4 2 2" xfId="5343" xr:uid="{02A7A2FF-6E41-4D52-8CC2-1210E2603501}"/>
    <cellStyle name="Comma 2 4 3" xfId="5344" xr:uid="{19ECE4AD-71E7-4BE6-ABF2-1CDDF752D827}"/>
    <cellStyle name="Comma 2 5" xfId="5345" xr:uid="{231303AF-E91D-4FE5-AF38-4C6666BFAC1E}"/>
    <cellStyle name="Comma 2 5 2" xfId="5346" xr:uid="{00A20233-3005-4D34-A15C-4C5439051B53}"/>
    <cellStyle name="Comma 2 6" xfId="5347" xr:uid="{2AAE99EF-29AF-4832-8B25-EDD1BFB7444F}"/>
    <cellStyle name="Comma 2 6 2" xfId="5348" xr:uid="{0AC41B41-99AA-47C8-B692-8045342F5318}"/>
    <cellStyle name="Comma 2 7" xfId="5349" xr:uid="{30065827-1883-4975-9FD0-3733013110DE}"/>
    <cellStyle name="Comma 2 7 2" xfId="5350" xr:uid="{085853AD-2765-4A62-8644-BAC8145FCC92}"/>
    <cellStyle name="Comma 2 7 3" xfId="5351" xr:uid="{0EA8AB4E-654F-48B6-90C8-0A188555A57D}"/>
    <cellStyle name="Comma 2 8" xfId="5352" xr:uid="{0E0E9D8B-84EA-490E-BB45-535638F19EEA}"/>
    <cellStyle name="Comma 2 8 2" xfId="5353" xr:uid="{88F78996-BA86-4652-AF63-1E5FC8C3D63C}"/>
    <cellStyle name="Comma 2 8 3" xfId="5354" xr:uid="{38B1B275-1749-4340-856E-2C38C7FE9AA6}"/>
    <cellStyle name="Comma 2 9" xfId="5355" xr:uid="{ACC9BE3C-F48D-4C27-B5E0-978B4FDBA646}"/>
    <cellStyle name="Comma 2_NorthEast" xfId="5356" xr:uid="{17C06E46-3BD6-4B79-915B-5F0F1BB3EA3E}"/>
    <cellStyle name="Comma 20" xfId="5357" xr:uid="{6D49FAD1-0B5B-44DF-854F-E4BA8C84E4A8}"/>
    <cellStyle name="Comma 21" xfId="63213" xr:uid="{8F4444E2-9F02-4801-A540-4E06D85AA78E}"/>
    <cellStyle name="Comma 22" xfId="23" xr:uid="{FF5BAA01-72F7-4FF1-AAA7-53BE753840A3}"/>
    <cellStyle name="Comma 23" xfId="63219" xr:uid="{BB9D767F-572B-4D38-9463-C62B3688903C}"/>
    <cellStyle name="Comma 24" xfId="63220" xr:uid="{CD154115-7659-4EA3-A8FA-5B85CB60B5D3}"/>
    <cellStyle name="Comma 25" xfId="63222" xr:uid="{F3C31512-D485-4877-BADB-2EB8A84E05BE}"/>
    <cellStyle name="Comma 26" xfId="63223" xr:uid="{51E991FF-331B-466B-B1CC-3E5280EB18FA}"/>
    <cellStyle name="Comma 27" xfId="63224" xr:uid="{47F30963-1507-490E-89C1-6659A777B729}"/>
    <cellStyle name="Comma 3" xfId="7" xr:uid="{7356F2D8-4ABF-41F3-90A2-5C3696179A14}"/>
    <cellStyle name="Comma 3 10" xfId="5358" xr:uid="{782EABE8-367A-48CE-8F8D-451405CEFC7B}"/>
    <cellStyle name="Comma 3 2" xfId="5359" xr:uid="{A6839039-066C-4D49-BC5E-7673DBA4EF1A}"/>
    <cellStyle name="Comma 3 2 2" xfId="5360" xr:uid="{E763A09E-7CBC-4766-B6F8-981B4E8EAB8C}"/>
    <cellStyle name="Comma 3 2 2 2" xfId="5361" xr:uid="{ECD4A279-5B9D-4CC0-8835-933AD6BF0EC1}"/>
    <cellStyle name="Comma 3 2 2 3" xfId="5362" xr:uid="{3D7ACFB8-23DD-4B50-944B-3B074639BBDF}"/>
    <cellStyle name="Comma 3 2 3" xfId="5363" xr:uid="{B1BECF62-9228-4132-968E-8C0D6CC05EA3}"/>
    <cellStyle name="Comma 3 2 4" xfId="5364" xr:uid="{BE8B7343-292C-4D8B-8C15-566238FA6AE1}"/>
    <cellStyle name="Comma 3 3" xfId="5365" xr:uid="{6DFE0BCC-BE84-4A18-B8CA-76BA1B0F91A0}"/>
    <cellStyle name="Comma 3 3 2" xfId="5366" xr:uid="{8498E5AB-4E0B-42AA-99B6-3744F741C20E}"/>
    <cellStyle name="Comma 3 3 3" xfId="5367" xr:uid="{9C3AF91C-A8D0-4090-8E34-4D1B6F8A1C71}"/>
    <cellStyle name="Comma 3 3 3 10" xfId="5368" xr:uid="{E76ED721-6B2D-447C-ADCD-856846E6AC45}"/>
    <cellStyle name="Comma 3 3 3 11" xfId="5369" xr:uid="{C6815470-E446-4A2C-8038-85D5CCB6ED29}"/>
    <cellStyle name="Comma 3 3 3 12" xfId="5370" xr:uid="{1EA74F07-00DD-458D-908C-7DE70945D49F}"/>
    <cellStyle name="Comma 3 3 3 2" xfId="5371" xr:uid="{DB18520A-D04D-44A5-AACC-B7AD457C2797}"/>
    <cellStyle name="Comma 3 3 3 2 10" xfId="5372" xr:uid="{DE1CAF03-AA1F-46B9-96C2-25FF97D44585}"/>
    <cellStyle name="Comma 3 3 3 2 2" xfId="5373" xr:uid="{FC311FC6-C89E-4A5D-AF85-61C0435E7B67}"/>
    <cellStyle name="Comma 3 3 3 2 2 2" xfId="5374" xr:uid="{04F1F26B-ED14-4478-A5DB-84B48F467542}"/>
    <cellStyle name="Comma 3 3 3 2 2 2 2" xfId="5375" xr:uid="{B3AC75F8-FC91-443B-A240-6C8684EDC2CE}"/>
    <cellStyle name="Comma 3 3 3 2 2 2 2 2" xfId="5376" xr:uid="{673811DC-A806-4C68-8271-7B352B013BA8}"/>
    <cellStyle name="Comma 3 3 3 2 2 2 3" xfId="5377" xr:uid="{B334BFBB-EB34-402E-ADEC-CA56DE9DEFFB}"/>
    <cellStyle name="Comma 3 3 3 2 2 3" xfId="5378" xr:uid="{B9327BE4-E06E-4FC7-B781-A5F660D9A8AB}"/>
    <cellStyle name="Comma 3 3 3 2 2 3 2" xfId="5379" xr:uid="{4633DE44-838A-4674-AC84-0E4800A6B100}"/>
    <cellStyle name="Comma 3 3 3 2 2 4" xfId="5380" xr:uid="{8B94F407-FBA9-4E5C-8A71-4B1B0D017700}"/>
    <cellStyle name="Comma 3 3 3 2 2 4 2" xfId="5381" xr:uid="{D203F9CE-14DA-4416-8A1D-99AFA8B6C2CE}"/>
    <cellStyle name="Comma 3 3 3 2 2 5" xfId="5382" xr:uid="{987210D3-7ABE-4D87-93CF-FD5F2BF5E52F}"/>
    <cellStyle name="Comma 3 3 3 2 2 6" xfId="5383" xr:uid="{F4985015-7F24-438B-8219-4B32A48AA9E2}"/>
    <cellStyle name="Comma 3 3 3 2 2 7" xfId="5384" xr:uid="{6CAD28E2-3EA5-48D1-99F4-4DE6E16DFE5B}"/>
    <cellStyle name="Comma 3 3 3 2 3" xfId="5385" xr:uid="{9671EB31-7277-43B2-A6AF-FB2AE7B5B1CA}"/>
    <cellStyle name="Comma 3 3 3 2 3 2" xfId="5386" xr:uid="{E32D5BB2-61E7-4CB0-999C-8D09E839A7AC}"/>
    <cellStyle name="Comma 3 3 3 2 3 2 2" xfId="5387" xr:uid="{1C5531C4-EE9D-4ACD-8291-587F1C2DAE10}"/>
    <cellStyle name="Comma 3 3 3 2 3 2 2 2" xfId="5388" xr:uid="{2A93A065-3724-4E2A-B31A-5DCCBADBC62F}"/>
    <cellStyle name="Comma 3 3 3 2 3 2 3" xfId="5389" xr:uid="{B28637B0-F1A0-46F1-B151-3AD3B93FEB2B}"/>
    <cellStyle name="Comma 3 3 3 2 3 3" xfId="5390" xr:uid="{2F30FE5A-A209-4BD0-B146-977DAB6CA81F}"/>
    <cellStyle name="Comma 3 3 3 2 3 3 2" xfId="5391" xr:uid="{29FC0F11-F8C2-4149-B135-51D5333B5912}"/>
    <cellStyle name="Comma 3 3 3 2 3 4" xfId="5392" xr:uid="{0604DD9E-1B4B-4C3E-A73A-A155BC91182E}"/>
    <cellStyle name="Comma 3 3 3 2 3 4 2" xfId="5393" xr:uid="{AC28AFB2-B11E-47A1-A97B-0870168AC3E7}"/>
    <cellStyle name="Comma 3 3 3 2 3 5" xfId="5394" xr:uid="{B8F80E8F-761E-4E83-B498-A7775BF0CF89}"/>
    <cellStyle name="Comma 3 3 3 2 3 6" xfId="5395" xr:uid="{01C7B78A-BEF5-4524-9BEA-DC774C241CAC}"/>
    <cellStyle name="Comma 3 3 3 2 3 7" xfId="5396" xr:uid="{3DB2B72B-71CC-4998-A6DB-0992819A8E4C}"/>
    <cellStyle name="Comma 3 3 3 2 4" xfId="5397" xr:uid="{BA45B2C7-0CE6-411B-9315-D185F74808C8}"/>
    <cellStyle name="Comma 3 3 3 2 4 2" xfId="5398" xr:uid="{87059454-3D3D-42D8-912B-032993264922}"/>
    <cellStyle name="Comma 3 3 3 2 4 2 2" xfId="5399" xr:uid="{5BDB7A7A-C43C-4882-BB7C-48EC30310A28}"/>
    <cellStyle name="Comma 3 3 3 2 4 2 2 2" xfId="5400" xr:uid="{66C72101-461D-4F80-A9D3-7F810B1EBEE7}"/>
    <cellStyle name="Comma 3 3 3 2 4 2 3" xfId="5401" xr:uid="{3FC9A450-82E2-4977-A317-55018B390A6B}"/>
    <cellStyle name="Comma 3 3 3 2 4 3" xfId="5402" xr:uid="{1B068811-5444-4695-B212-699CD71204E5}"/>
    <cellStyle name="Comma 3 3 3 2 4 3 2" xfId="5403" xr:uid="{F64EC9EE-1697-4350-BDB7-F128EAB722F4}"/>
    <cellStyle name="Comma 3 3 3 2 4 4" xfId="5404" xr:uid="{6B1ED9E7-D82C-4403-AE2F-7946E7826DDC}"/>
    <cellStyle name="Comma 3 3 3 2 4 4 2" xfId="5405" xr:uid="{8FBB6A11-B739-41D8-AFEF-B15CE67D3232}"/>
    <cellStyle name="Comma 3 3 3 2 4 5" xfId="5406" xr:uid="{109BD033-D4BC-49D5-AE1E-37DF51BE921C}"/>
    <cellStyle name="Comma 3 3 3 2 4 6" xfId="5407" xr:uid="{64B998D2-4FDB-4A34-B89B-5F60A09A560B}"/>
    <cellStyle name="Comma 3 3 3 2 4 7" xfId="5408" xr:uid="{8CDB4628-AC58-4458-90B0-3DE505D41C57}"/>
    <cellStyle name="Comma 3 3 3 2 5" xfId="5409" xr:uid="{DF71D310-C882-469F-B316-51B1620E19A0}"/>
    <cellStyle name="Comma 3 3 3 2 5 2" xfId="5410" xr:uid="{7A772AF6-A0DB-48AD-A7A3-E90595C7297E}"/>
    <cellStyle name="Comma 3 3 3 2 5 2 2" xfId="5411" xr:uid="{FB16D515-326C-4561-8C9A-86F74FF85C7E}"/>
    <cellStyle name="Comma 3 3 3 2 5 3" xfId="5412" xr:uid="{07A09D15-372D-4888-BD3E-5293DF973BB0}"/>
    <cellStyle name="Comma 3 3 3 2 6" xfId="5413" xr:uid="{57259C66-EE31-4EC7-8A2D-B8855FE77F73}"/>
    <cellStyle name="Comma 3 3 3 2 6 2" xfId="5414" xr:uid="{B2089B13-ADF8-4CC5-B9B3-BE320D176068}"/>
    <cellStyle name="Comma 3 3 3 2 7" xfId="5415" xr:uid="{27C69E93-03D3-4D1E-9FD3-F3DE9C46591B}"/>
    <cellStyle name="Comma 3 3 3 2 7 2" xfId="5416" xr:uid="{6CF218A9-C1E3-4F52-9E43-56EB0EF17CE0}"/>
    <cellStyle name="Comma 3 3 3 2 8" xfId="5417" xr:uid="{6BBAAEEF-DF12-4EDC-A867-AFF1E729D279}"/>
    <cellStyle name="Comma 3 3 3 2 9" xfId="5418" xr:uid="{D4B7CD63-13D5-4D34-8C73-52791EE26345}"/>
    <cellStyle name="Comma 3 3 3 3" xfId="5419" xr:uid="{0F950663-01BD-4C50-8DA7-9A5475E2846F}"/>
    <cellStyle name="Comma 3 3 3 3 2" xfId="5420" xr:uid="{E123D203-E3E4-4B13-8444-5FFDD43599A3}"/>
    <cellStyle name="Comma 3 3 3 3 2 2" xfId="5421" xr:uid="{CDB52B57-0866-4315-A0A1-CA639068760D}"/>
    <cellStyle name="Comma 3 3 3 3 2 2 2" xfId="5422" xr:uid="{FAFEE8EB-FB1E-483E-8FB6-659C07D82F4A}"/>
    <cellStyle name="Comma 3 3 3 3 2 2 2 2" xfId="5423" xr:uid="{7B70BA3C-CF52-44FD-88C2-B3C4EC5EB7CF}"/>
    <cellStyle name="Comma 3 3 3 3 2 2 3" xfId="5424" xr:uid="{8DBBE75C-225B-4575-8496-CFC7C5A2E376}"/>
    <cellStyle name="Comma 3 3 3 3 2 3" xfId="5425" xr:uid="{E723DF35-B319-44CD-9D6C-5CA11903F0F3}"/>
    <cellStyle name="Comma 3 3 3 3 2 3 2" xfId="5426" xr:uid="{B16C0567-2AAD-4DB1-A27E-C787560910B4}"/>
    <cellStyle name="Comma 3 3 3 3 2 4" xfId="5427" xr:uid="{4C73D504-8933-4EB1-9A27-43FCABF7F3D9}"/>
    <cellStyle name="Comma 3 3 3 3 2 4 2" xfId="5428" xr:uid="{10DC0E76-96EB-4E04-8510-A4AF95F2E4B8}"/>
    <cellStyle name="Comma 3 3 3 3 2 5" xfId="5429" xr:uid="{FD94E49E-0F53-4ECB-880D-6E41FCFEB024}"/>
    <cellStyle name="Comma 3 3 3 3 2 6" xfId="5430" xr:uid="{056502B4-5785-43F9-BF9B-42EC985E4655}"/>
    <cellStyle name="Comma 3 3 3 3 2 7" xfId="5431" xr:uid="{434DBF84-6051-430C-BD84-1F736BB2FA5C}"/>
    <cellStyle name="Comma 3 3 3 3 3" xfId="5432" xr:uid="{FE2CF185-76BB-4BAB-ABB7-87499067581B}"/>
    <cellStyle name="Comma 3 3 3 3 3 2" xfId="5433" xr:uid="{45D79973-2B23-4AFF-9012-6B69D2A268C2}"/>
    <cellStyle name="Comma 3 3 3 3 3 2 2" xfId="5434" xr:uid="{AF467230-E6A5-42D2-9B01-88FB090C0D6D}"/>
    <cellStyle name="Comma 3 3 3 3 3 3" xfId="5435" xr:uid="{EE038CBA-D2A0-46E8-951C-980681E9CD07}"/>
    <cellStyle name="Comma 3 3 3 3 4" xfId="5436" xr:uid="{AFC84BCD-170D-4788-AA1E-83DA149417F6}"/>
    <cellStyle name="Comma 3 3 3 3 4 2" xfId="5437" xr:uid="{D01CCC42-E1E4-45AF-AEED-98DD6A4C6EED}"/>
    <cellStyle name="Comma 3 3 3 3 5" xfId="5438" xr:uid="{DB960974-DD07-4307-B275-C29EF9215063}"/>
    <cellStyle name="Comma 3 3 3 3 5 2" xfId="5439" xr:uid="{62E489D6-803F-4DC6-87C6-692301E03E88}"/>
    <cellStyle name="Comma 3 3 3 3 6" xfId="5440" xr:uid="{66399DDD-A478-4E8A-B058-90A2C04A484C}"/>
    <cellStyle name="Comma 3 3 3 3 7" xfId="5441" xr:uid="{5B58F784-E799-449B-9A1C-BF1B6C3990A6}"/>
    <cellStyle name="Comma 3 3 3 3 8" xfId="5442" xr:uid="{E4A5B6E8-A07D-41DA-BC4C-7244138C698E}"/>
    <cellStyle name="Comma 3 3 3 4" xfId="5443" xr:uid="{F7BB8D31-E4B4-4A27-B28E-56E305E360E7}"/>
    <cellStyle name="Comma 3 3 3 4 2" xfId="5444" xr:uid="{89D274BC-A8BF-40E2-A5D4-E55998121140}"/>
    <cellStyle name="Comma 3 3 3 4 2 2" xfId="5445" xr:uid="{16CD49F0-CD86-44F1-BF52-E74582BF87FA}"/>
    <cellStyle name="Comma 3 3 3 4 2 2 2" xfId="5446" xr:uid="{3E3A940A-C300-4E38-AAAC-B42D0660EA7D}"/>
    <cellStyle name="Comma 3 3 3 4 2 3" xfId="5447" xr:uid="{35809D98-4263-44D0-AAEA-FA76377F8B93}"/>
    <cellStyle name="Comma 3 3 3 4 3" xfId="5448" xr:uid="{2CDC9334-3075-4131-B149-CADD1FD52654}"/>
    <cellStyle name="Comma 3 3 3 4 3 2" xfId="5449" xr:uid="{DD92208C-329F-47AB-9CED-9DE9EB330437}"/>
    <cellStyle name="Comma 3 3 3 4 4" xfId="5450" xr:uid="{E1324F85-CB7D-4D6D-BA66-2AB5CA8384CC}"/>
    <cellStyle name="Comma 3 3 3 4 4 2" xfId="5451" xr:uid="{0C860853-84ED-4D65-A300-8DE013A1E781}"/>
    <cellStyle name="Comma 3 3 3 4 5" xfId="5452" xr:uid="{EFDE3A12-6F0F-41F8-AC9F-653C71EEBEA1}"/>
    <cellStyle name="Comma 3 3 3 4 6" xfId="5453" xr:uid="{A61BB3DA-F149-430C-A4BF-2437DDC7F232}"/>
    <cellStyle name="Comma 3 3 3 4 7" xfId="5454" xr:uid="{03849B7F-845F-41BD-96D1-FF095D9E0DA7}"/>
    <cellStyle name="Comma 3 3 3 5" xfId="5455" xr:uid="{2D5BEF34-3C11-443B-B269-FD556C69EB73}"/>
    <cellStyle name="Comma 3 3 3 5 2" xfId="5456" xr:uid="{62E0BE4F-3349-4E20-B77D-20542C5BD372}"/>
    <cellStyle name="Comma 3 3 3 5 2 2" xfId="5457" xr:uid="{B62B55DD-F0C3-4F25-A6DC-7534C79BC4ED}"/>
    <cellStyle name="Comma 3 3 3 5 2 2 2" xfId="5458" xr:uid="{87108842-EE70-4C21-8CD3-D5618593BB3D}"/>
    <cellStyle name="Comma 3 3 3 5 2 3" xfId="5459" xr:uid="{976CD345-EA3A-45E0-899B-2A1787AA53E8}"/>
    <cellStyle name="Comma 3 3 3 5 3" xfId="5460" xr:uid="{F6B1ED6D-E914-490F-B851-55FB32CCAE4C}"/>
    <cellStyle name="Comma 3 3 3 5 3 2" xfId="5461" xr:uid="{CE7888F1-0587-4669-888C-CB01F7E81B0C}"/>
    <cellStyle name="Comma 3 3 3 5 4" xfId="5462" xr:uid="{F2D57743-222C-4F28-AA00-535261670BE1}"/>
    <cellStyle name="Comma 3 3 3 5 4 2" xfId="5463" xr:uid="{8ED811B1-8C1D-4C87-9229-F6299CD3019B}"/>
    <cellStyle name="Comma 3 3 3 5 5" xfId="5464" xr:uid="{739BE46F-8CBE-47C2-B164-6050ABE60BC9}"/>
    <cellStyle name="Comma 3 3 3 5 6" xfId="5465" xr:uid="{B16AF481-9607-486B-AB64-13D30B65AC7B}"/>
    <cellStyle name="Comma 3 3 3 5 7" xfId="5466" xr:uid="{482D3C1D-3627-4553-9CD2-BBFCCB8DD8BD}"/>
    <cellStyle name="Comma 3 3 3 6" xfId="5467" xr:uid="{84FAC1D4-7FDE-496E-A899-F2D8ED5AFC9A}"/>
    <cellStyle name="Comma 3 3 3 6 2" xfId="5468" xr:uid="{EDCC0410-82CF-41AD-8B23-1B903A16898A}"/>
    <cellStyle name="Comma 3 3 3 6 2 2" xfId="5469" xr:uid="{D39D7B08-EA66-442D-9EC0-1BF4E4079101}"/>
    <cellStyle name="Comma 3 3 3 6 2 2 2" xfId="5470" xr:uid="{014AA9FC-3731-437F-805A-79A26C8509F3}"/>
    <cellStyle name="Comma 3 3 3 6 2 3" xfId="5471" xr:uid="{6A9D57BF-3BA7-46F2-8430-B2A01F3A0916}"/>
    <cellStyle name="Comma 3 3 3 6 3" xfId="5472" xr:uid="{244EFB3D-3883-4134-866C-3893430E788C}"/>
    <cellStyle name="Comma 3 3 3 6 3 2" xfId="5473" xr:uid="{704069D5-DD56-4412-8B21-0A7A7526A09D}"/>
    <cellStyle name="Comma 3 3 3 6 4" xfId="5474" xr:uid="{89931A87-1596-4509-AB38-53FE06056A3C}"/>
    <cellStyle name="Comma 3 3 3 6 4 2" xfId="5475" xr:uid="{642CF414-B34F-4BE2-A029-1B083ECFCE41}"/>
    <cellStyle name="Comma 3 3 3 6 5" xfId="5476" xr:uid="{7F83B68B-A5AF-470D-8F9E-36BA4F9A84C7}"/>
    <cellStyle name="Comma 3 3 3 6 6" xfId="5477" xr:uid="{9C23D50F-BCC1-472F-B68A-72403DAC53B5}"/>
    <cellStyle name="Comma 3 3 3 6 7" xfId="5478" xr:uid="{0FD16054-4101-4FAB-919B-F6F58FE0F8C4}"/>
    <cellStyle name="Comma 3 3 3 7" xfId="5479" xr:uid="{83046A16-33B3-4F6B-804A-C6ADD37339F1}"/>
    <cellStyle name="Comma 3 3 3 7 2" xfId="5480" xr:uid="{D8F6E817-775D-4F26-8654-36DC692B6E9E}"/>
    <cellStyle name="Comma 3 3 3 7 2 2" xfId="5481" xr:uid="{C66C857A-EEAD-4FB2-B55F-2205E17AEC19}"/>
    <cellStyle name="Comma 3 3 3 7 3" xfId="5482" xr:uid="{645ECB07-F131-4788-9440-3DA3AAC4B440}"/>
    <cellStyle name="Comma 3 3 3 7 4" xfId="5483" xr:uid="{D25B7D77-88ED-4098-891C-B71611E948C7}"/>
    <cellStyle name="Comma 3 3 3 8" xfId="5484" xr:uid="{C0B2B3F0-39EC-400D-8B4C-50DA1E054F20}"/>
    <cellStyle name="Comma 3 3 3 8 2" xfId="5485" xr:uid="{55E81585-274D-4FC0-B804-88FF544F1522}"/>
    <cellStyle name="Comma 3 3 3 9" xfId="5486" xr:uid="{B7886716-C48A-4B35-903C-5E694A93EAF6}"/>
    <cellStyle name="Comma 3 3 3 9 2" xfId="5487" xr:uid="{6D6F8140-1E10-45C3-8522-DF23A12940DC}"/>
    <cellStyle name="Comma 3 3 4" xfId="5488" xr:uid="{303F5495-4296-4A1E-A832-61AA07E00249}"/>
    <cellStyle name="Comma 3 3 4 10" xfId="5489" xr:uid="{56419617-3838-43F1-BEEC-3084FD22DAD1}"/>
    <cellStyle name="Comma 3 3 4 2" xfId="5490" xr:uid="{1376D55A-CF3F-4A55-9C14-7BB0EE99FB9A}"/>
    <cellStyle name="Comma 3 3 4 2 2" xfId="5491" xr:uid="{FF947C80-0A78-4585-9E06-E12043AC60CA}"/>
    <cellStyle name="Comma 3 3 4 2 2 2" xfId="5492" xr:uid="{76664541-45A1-4193-848D-0154106D49A9}"/>
    <cellStyle name="Comma 3 3 4 2 2 2 2" xfId="5493" xr:uid="{0F701C99-33CA-46A1-B63D-C79528F21688}"/>
    <cellStyle name="Comma 3 3 4 2 2 3" xfId="5494" xr:uid="{DFAF81D7-47BB-437A-B970-2EB4E7B96D5F}"/>
    <cellStyle name="Comma 3 3 4 2 3" xfId="5495" xr:uid="{3AB96179-3B3D-455B-BCFB-E37ACD551AE4}"/>
    <cellStyle name="Comma 3 3 4 2 3 2" xfId="5496" xr:uid="{E4A12814-D246-46FC-90BE-832E6BE4BB3E}"/>
    <cellStyle name="Comma 3 3 4 2 4" xfId="5497" xr:uid="{A192F9B6-DCF9-466B-99CD-ABBD0D4FA62E}"/>
    <cellStyle name="Comma 3 3 4 2 4 2" xfId="5498" xr:uid="{FC2473A3-0C6A-4902-A37E-0BEAE3EC1C01}"/>
    <cellStyle name="Comma 3 3 4 2 5" xfId="5499" xr:uid="{9EEE792E-D211-485E-8BD1-4DD13FE7A7F2}"/>
    <cellStyle name="Comma 3 3 4 2 6" xfId="5500" xr:uid="{08B48BA2-B10B-44AA-97F3-898FA931F826}"/>
    <cellStyle name="Comma 3 3 4 2 7" xfId="5501" xr:uid="{59B3B3EB-6853-46CA-95E5-F86C5FE3D698}"/>
    <cellStyle name="Comma 3 3 4 3" xfId="5502" xr:uid="{F39E7D4B-D5B1-4044-88D4-54F873644E68}"/>
    <cellStyle name="Comma 3 3 4 3 2" xfId="5503" xr:uid="{8313F031-2573-4ED1-A3B2-69D846839FC3}"/>
    <cellStyle name="Comma 3 3 4 3 2 2" xfId="5504" xr:uid="{C78F4ABB-7D10-44D9-873B-D16D8C18AC27}"/>
    <cellStyle name="Comma 3 3 4 3 2 2 2" xfId="5505" xr:uid="{20FD6342-B520-4472-BC4E-20794C607F55}"/>
    <cellStyle name="Comma 3 3 4 3 2 3" xfId="5506" xr:uid="{31A31992-7959-4C95-81B2-898FF3F4B664}"/>
    <cellStyle name="Comma 3 3 4 3 3" xfId="5507" xr:uid="{0A11E753-3947-4C1E-BA10-ED7A34BD6755}"/>
    <cellStyle name="Comma 3 3 4 3 3 2" xfId="5508" xr:uid="{158D774C-EF28-4AF0-AB26-1C05B84F3723}"/>
    <cellStyle name="Comma 3 3 4 3 4" xfId="5509" xr:uid="{E7C5D4F5-90C6-4369-A768-160AE784885E}"/>
    <cellStyle name="Comma 3 3 4 3 4 2" xfId="5510" xr:uid="{429C3B80-5170-4DA8-A3B6-FF9AAF738E7A}"/>
    <cellStyle name="Comma 3 3 4 3 5" xfId="5511" xr:uid="{0CBF2461-24C0-4DBD-B477-3DA74A7F9BEC}"/>
    <cellStyle name="Comma 3 3 4 3 6" xfId="5512" xr:uid="{0F4D4D01-957E-478C-AA25-4F45CB576ECE}"/>
    <cellStyle name="Comma 3 3 4 3 7" xfId="5513" xr:uid="{3DBCCEBF-370F-4788-AAFC-F766F2C6EB73}"/>
    <cellStyle name="Comma 3 3 4 4" xfId="5514" xr:uid="{E7322F0F-1B7F-4B90-B358-4534CB386D2D}"/>
    <cellStyle name="Comma 3 3 4 4 2" xfId="5515" xr:uid="{401D63DE-9498-42A3-8A25-2936EF79A1BF}"/>
    <cellStyle name="Comma 3 3 4 4 2 2" xfId="5516" xr:uid="{A4CA3A31-4830-4FC9-8891-B8CC124423FE}"/>
    <cellStyle name="Comma 3 3 4 4 2 2 2" xfId="5517" xr:uid="{80DE0442-C17A-4A75-A14C-F73E43DECFB9}"/>
    <cellStyle name="Comma 3 3 4 4 2 3" xfId="5518" xr:uid="{2A0142EE-EF59-4F0A-8C0F-1F0BF544C124}"/>
    <cellStyle name="Comma 3 3 4 4 3" xfId="5519" xr:uid="{45BC3A9D-74D7-47F1-9F5C-7C3A69760CBC}"/>
    <cellStyle name="Comma 3 3 4 4 3 2" xfId="5520" xr:uid="{DC005DF6-B8FC-42E4-A563-EEDDB8448140}"/>
    <cellStyle name="Comma 3 3 4 4 4" xfId="5521" xr:uid="{66035B2B-67A0-456F-B261-7E051BC2A544}"/>
    <cellStyle name="Comma 3 3 4 4 4 2" xfId="5522" xr:uid="{E65C3F02-7FA3-4049-9146-4023D590AAA3}"/>
    <cellStyle name="Comma 3 3 4 4 5" xfId="5523" xr:uid="{36EA2CA4-E633-4D84-B2DA-84B22CD69B4A}"/>
    <cellStyle name="Comma 3 3 4 4 6" xfId="5524" xr:uid="{6DBF6851-B778-4957-BE6F-ADCA174BA1B6}"/>
    <cellStyle name="Comma 3 3 4 4 7" xfId="5525" xr:uid="{F28D9015-DE50-4C98-A04D-8EF071AAD28F}"/>
    <cellStyle name="Comma 3 3 4 5" xfId="5526" xr:uid="{454B3EB3-6713-48DE-AC48-1B05CDADBA8C}"/>
    <cellStyle name="Comma 3 3 4 5 2" xfId="5527" xr:uid="{5F74FEB4-BD99-41EE-AF18-AFEB1CD35F3D}"/>
    <cellStyle name="Comma 3 3 4 5 2 2" xfId="5528" xr:uid="{1879A8B0-F532-4E38-A160-32111EA918CC}"/>
    <cellStyle name="Comma 3 3 4 5 3" xfId="5529" xr:uid="{77E4D5BA-D5CC-4D61-9B97-E2C4D68A9DC1}"/>
    <cellStyle name="Comma 3 3 4 6" xfId="5530" xr:uid="{8CCB440B-6C5E-4A65-8DAC-1D4D3590E748}"/>
    <cellStyle name="Comma 3 3 4 6 2" xfId="5531" xr:uid="{AFB350D6-A4A4-44D9-8A4D-8D7CC16C1244}"/>
    <cellStyle name="Comma 3 3 4 7" xfId="5532" xr:uid="{EBF6F11C-B56D-4AD5-932F-AB396E3D9671}"/>
    <cellStyle name="Comma 3 3 4 7 2" xfId="5533" xr:uid="{AEC287DF-A8BC-4016-BDD4-90D20D91A88D}"/>
    <cellStyle name="Comma 3 3 4 8" xfId="5534" xr:uid="{AE44307A-B164-42FF-AD0D-78FA151AE781}"/>
    <cellStyle name="Comma 3 3 4 9" xfId="5535" xr:uid="{9B6DBF94-5D4D-45D7-81D6-79650AF405CF}"/>
    <cellStyle name="Comma 3 3 5" xfId="5536" xr:uid="{17873D5E-CF4F-44A3-B22F-97866B3A214F}"/>
    <cellStyle name="Comma 3 3 5 2" xfId="5537" xr:uid="{4D9C0D5E-384A-4028-BF8C-8AACB8625241}"/>
    <cellStyle name="Comma 3 3 5 2 2" xfId="5538" xr:uid="{78703637-7E05-4F60-96B5-847F4912BBED}"/>
    <cellStyle name="Comma 3 3 5 2 2 2" xfId="5539" xr:uid="{4D426651-DA29-4DFC-A393-62179F7072A7}"/>
    <cellStyle name="Comma 3 3 5 2 2 2 2" xfId="5540" xr:uid="{6C5253B7-EA10-40B6-A8A2-5D1C7B90816B}"/>
    <cellStyle name="Comma 3 3 5 2 2 3" xfId="5541" xr:uid="{04CF9A47-94FE-4480-A858-A5FECB229C71}"/>
    <cellStyle name="Comma 3 3 5 2 3" xfId="5542" xr:uid="{27A5C322-0C74-40B4-B055-14CFCFFA903F}"/>
    <cellStyle name="Comma 3 3 5 2 3 2" xfId="5543" xr:uid="{0082DF12-A139-44AE-9F8A-33C51E66EE1F}"/>
    <cellStyle name="Comma 3 3 5 2 4" xfId="5544" xr:uid="{079D0A95-31CC-461D-A077-E1C23C5E2F63}"/>
    <cellStyle name="Comma 3 3 5 2 4 2" xfId="5545" xr:uid="{60D017E0-55D4-440C-9BDA-2786206955F0}"/>
    <cellStyle name="Comma 3 3 5 2 5" xfId="5546" xr:uid="{04E05E4C-4D5A-4D45-832E-EF0E9C5FFD61}"/>
    <cellStyle name="Comma 3 3 5 2 6" xfId="5547" xr:uid="{4DCDB8A5-BC0C-4618-B355-011638D5A48C}"/>
    <cellStyle name="Comma 3 3 5 2 7" xfId="5548" xr:uid="{464806E3-75B5-4E7E-89D7-9BA5332D6C3E}"/>
    <cellStyle name="Comma 3 3 5 3" xfId="5549" xr:uid="{1B13E94F-5BFF-47B5-842B-DBC3C60C3F73}"/>
    <cellStyle name="Comma 3 3 5 3 2" xfId="5550" xr:uid="{558FE057-F015-4238-B580-3E8A436E6D24}"/>
    <cellStyle name="Comma 3 3 5 3 2 2" xfId="5551" xr:uid="{E817B363-B8B8-4EC4-84F4-EF439D19F278}"/>
    <cellStyle name="Comma 3 3 5 3 3" xfId="5552" xr:uid="{92A64D56-37F9-433A-A0C6-849E87E22D11}"/>
    <cellStyle name="Comma 3 3 5 4" xfId="5553" xr:uid="{9EE1844F-CC3D-4A2E-AB5B-52B6C4DAA382}"/>
    <cellStyle name="Comma 3 3 5 4 2" xfId="5554" xr:uid="{DEE9B9B3-30DA-48D8-BCDE-E5FF9478F63E}"/>
    <cellStyle name="Comma 3 3 5 5" xfId="5555" xr:uid="{885D0326-9F8D-4FD3-AC8D-CDEEBBE17D7C}"/>
    <cellStyle name="Comma 3 3 5 5 2" xfId="5556" xr:uid="{6406BC08-6E0A-4596-92DB-354BF6A54C44}"/>
    <cellStyle name="Comma 3 3 5 6" xfId="5557" xr:uid="{78818640-3B99-4B77-8C46-2E3BAC85FC33}"/>
    <cellStyle name="Comma 3 3 5 7" xfId="5558" xr:uid="{50392EA3-713F-4034-A600-FBCF657D0B55}"/>
    <cellStyle name="Comma 3 3 5 8" xfId="5559" xr:uid="{2E030C84-6169-427F-A0C8-328048B85BF5}"/>
    <cellStyle name="Comma 3 3 6" xfId="5560" xr:uid="{F6D65C17-A8C4-4319-BCC3-ED0D86A0CC55}"/>
    <cellStyle name="Comma 3 3 6 2" xfId="5561" xr:uid="{00D4B1F7-BAC0-451C-9D6D-60EC86D4586C}"/>
    <cellStyle name="Comma 3 3 6 2 2" xfId="5562" xr:uid="{CF19D2A6-1A99-4F7E-AA94-62B5B796FFE2}"/>
    <cellStyle name="Comma 3 3 6 2 2 2" xfId="5563" xr:uid="{8CEB2D3E-A60F-495F-B250-21DA30D39CA2}"/>
    <cellStyle name="Comma 3 3 6 2 3" xfId="5564" xr:uid="{D4033B70-622B-4A83-975E-7F8F83F06ADA}"/>
    <cellStyle name="Comma 3 3 6 3" xfId="5565" xr:uid="{7C10CDCB-6CC1-4101-9C30-CB648432A384}"/>
    <cellStyle name="Comma 3 3 6 3 2" xfId="5566" xr:uid="{183DFBBD-C658-4768-9946-E123A8568F5A}"/>
    <cellStyle name="Comma 3 3 6 4" xfId="5567" xr:uid="{73FEADCB-9040-444D-A7B9-68AD917C5ED8}"/>
    <cellStyle name="Comma 3 3 6 4 2" xfId="5568" xr:uid="{41E47594-F03D-4015-A3BF-BB47FDAF1249}"/>
    <cellStyle name="Comma 3 3 6 5" xfId="5569" xr:uid="{9969E9D7-35D7-4A72-A80A-D5382A2C5D24}"/>
    <cellStyle name="Comma 3 3 6 6" xfId="5570" xr:uid="{8304CB58-5800-4B5D-A654-4EEB95BCF722}"/>
    <cellStyle name="Comma 3 3 6 7" xfId="5571" xr:uid="{0E82BC59-6CED-494C-AB07-B625812A7AAB}"/>
    <cellStyle name="Comma 3 3 7" xfId="5572" xr:uid="{0AF8DCA3-9A12-43D2-AEF2-69C2B34B5003}"/>
    <cellStyle name="Comma 3 3 7 2" xfId="5573" xr:uid="{D10A05A5-DC89-4B62-BE3F-9C2C721F04E1}"/>
    <cellStyle name="Comma 3 3 7 2 2" xfId="5574" xr:uid="{2398D31D-DA34-491E-8677-FD6709EB2024}"/>
    <cellStyle name="Comma 3 3 7 2 2 2" xfId="5575" xr:uid="{E687BA1D-0EB7-4633-885E-91F336547BA7}"/>
    <cellStyle name="Comma 3 3 7 2 3" xfId="5576" xr:uid="{5641A2CE-660A-4401-AFD1-DD757D226D1C}"/>
    <cellStyle name="Comma 3 3 7 3" xfId="5577" xr:uid="{D9406493-A9EF-4BBE-83AD-57B7E17EB72F}"/>
    <cellStyle name="Comma 3 3 7 3 2" xfId="5578" xr:uid="{7120B8C8-338D-40A7-B2CA-17AB78551B12}"/>
    <cellStyle name="Comma 3 3 7 4" xfId="5579" xr:uid="{20EC0BF2-19A7-4D27-BDB9-7E8D5C813881}"/>
    <cellStyle name="Comma 3 3 7 4 2" xfId="5580" xr:uid="{3F8E77DB-54FD-4217-83CD-5A8799DC3543}"/>
    <cellStyle name="Comma 3 3 7 5" xfId="5581" xr:uid="{A4EF5FBD-DBBE-4C8F-B025-29773AA59FD8}"/>
    <cellStyle name="Comma 3 3 7 6" xfId="5582" xr:uid="{1FA7C325-46D7-4257-B43B-A4EBE210639E}"/>
    <cellStyle name="Comma 3 3 7 7" xfId="5583" xr:uid="{E106CC0E-0DC6-4244-9620-4D9FE46271CA}"/>
    <cellStyle name="Comma 3 3 8" xfId="5584" xr:uid="{40B8A956-2C9E-472B-A20D-9BFEA820FC95}"/>
    <cellStyle name="Comma 3 3 9" xfId="5585" xr:uid="{D3ECDBD3-5D5A-456B-BFCF-B5CD82EBEBAC}"/>
    <cellStyle name="Comma 3 4" xfId="5586" xr:uid="{39A64FEB-3C68-4272-A831-86758E6C95F1}"/>
    <cellStyle name="Comma 3 4 10" xfId="5587" xr:uid="{8D58DC04-5F78-4339-9E93-69CE57BB17B1}"/>
    <cellStyle name="Comma 3 4 11" xfId="5588" xr:uid="{554FFB9C-9B74-42B2-AF5C-2A096D8090E5}"/>
    <cellStyle name="Comma 3 4 12" xfId="5589" xr:uid="{33AA65F1-CB49-4F79-B3F6-F0645C3C4F96}"/>
    <cellStyle name="Comma 3 4 13" xfId="5590" xr:uid="{886DBE8C-EF09-4771-811F-9550D1BBE2DD}"/>
    <cellStyle name="Comma 3 4 2" xfId="5591" xr:uid="{24AD46A7-DA78-464A-9513-C752AD959681}"/>
    <cellStyle name="Comma 3 4 2 10" xfId="5592" xr:uid="{52122F38-42B7-4B58-A33D-7107616AF247}"/>
    <cellStyle name="Comma 3 4 2 2" xfId="5593" xr:uid="{DA7FCD75-5671-42A2-A54A-8BC05BA39490}"/>
    <cellStyle name="Comma 3 4 2 2 2" xfId="5594" xr:uid="{CC5EAFD5-A728-4BE0-861A-604BFC6B7A66}"/>
    <cellStyle name="Comma 3 4 2 2 2 2" xfId="5595" xr:uid="{4AFA0298-98AC-48E3-BA1C-483D70D4AE0A}"/>
    <cellStyle name="Comma 3 4 2 2 2 2 2" xfId="5596" xr:uid="{8026AECC-B67E-4933-AC58-2D458D67C0B4}"/>
    <cellStyle name="Comma 3 4 2 2 2 3" xfId="5597" xr:uid="{DE3BB07D-91A7-4AF0-AA67-1287510CEE46}"/>
    <cellStyle name="Comma 3 4 2 2 3" xfId="5598" xr:uid="{CB9547B8-CAB4-4B1E-A6DB-F18C065BAA15}"/>
    <cellStyle name="Comma 3 4 2 2 3 2" xfId="5599" xr:uid="{C0C9E0E9-7A44-4B9B-85C6-7EB6FB4B1A8B}"/>
    <cellStyle name="Comma 3 4 2 2 4" xfId="5600" xr:uid="{36621E65-BE04-4796-9F32-7DA567D0DE39}"/>
    <cellStyle name="Comma 3 4 2 2 4 2" xfId="5601" xr:uid="{05EDF0C4-C427-4113-8B87-D15E13139613}"/>
    <cellStyle name="Comma 3 4 2 2 5" xfId="5602" xr:uid="{E67DD7C9-AF1C-42A8-9DA4-64ECF3263987}"/>
    <cellStyle name="Comma 3 4 2 2 6" xfId="5603" xr:uid="{05471651-8196-4C6F-B83E-267628A757F6}"/>
    <cellStyle name="Comma 3 4 2 2 7" xfId="5604" xr:uid="{871CDABC-9E95-44BE-B6E0-5485BA7AA9FC}"/>
    <cellStyle name="Comma 3 4 2 3" xfId="5605" xr:uid="{EE91C159-4208-42BA-AA42-00D023A05C5C}"/>
    <cellStyle name="Comma 3 4 2 3 2" xfId="5606" xr:uid="{BB16609D-C1F3-49F1-8E7F-7E2515885700}"/>
    <cellStyle name="Comma 3 4 2 3 2 2" xfId="5607" xr:uid="{7CB98654-79DD-49AD-8656-62786246E079}"/>
    <cellStyle name="Comma 3 4 2 3 2 2 2" xfId="5608" xr:uid="{B605A45D-2AE8-4C4F-BDCF-598EB5370606}"/>
    <cellStyle name="Comma 3 4 2 3 2 3" xfId="5609" xr:uid="{234F3A09-AA7D-4087-8A7B-B47084B5DE28}"/>
    <cellStyle name="Comma 3 4 2 3 3" xfId="5610" xr:uid="{9E9D6231-AED6-4CB3-9CDD-CA49E8EB445F}"/>
    <cellStyle name="Comma 3 4 2 3 3 2" xfId="5611" xr:uid="{51CA7AE3-D877-4F2D-A8BE-16B31F648A2F}"/>
    <cellStyle name="Comma 3 4 2 3 4" xfId="5612" xr:uid="{509E154B-342D-4FF4-92A8-E6C0B5768096}"/>
    <cellStyle name="Comma 3 4 2 3 4 2" xfId="5613" xr:uid="{EED1EA4F-467B-4665-B09C-E58DDA5BA109}"/>
    <cellStyle name="Comma 3 4 2 3 5" xfId="5614" xr:uid="{8A2CD8B2-9569-4DAF-AB57-E2467C5FB3DE}"/>
    <cellStyle name="Comma 3 4 2 3 6" xfId="5615" xr:uid="{79C91BA0-6939-4EE3-9FD6-F4375C09BC56}"/>
    <cellStyle name="Comma 3 4 2 3 7" xfId="5616" xr:uid="{FBBAF1F7-C607-4226-91D4-83D7EFE3DE7D}"/>
    <cellStyle name="Comma 3 4 2 4" xfId="5617" xr:uid="{2B55F46A-F34D-4A82-9F30-AEAE44E04699}"/>
    <cellStyle name="Comma 3 4 2 4 2" xfId="5618" xr:uid="{D021E539-B26B-4549-954E-3078D0EE7077}"/>
    <cellStyle name="Comma 3 4 2 4 2 2" xfId="5619" xr:uid="{1325430B-196F-4AC5-B95D-BD8BBA92A1DC}"/>
    <cellStyle name="Comma 3 4 2 4 2 2 2" xfId="5620" xr:uid="{799B36B9-3319-46F9-B194-A7908BCC5207}"/>
    <cellStyle name="Comma 3 4 2 4 2 3" xfId="5621" xr:uid="{75C2C6BC-7D16-4E1E-848D-EA0EEEACCA34}"/>
    <cellStyle name="Comma 3 4 2 4 3" xfId="5622" xr:uid="{8F8DE49A-37EF-4B4D-81B3-A4381C6953BA}"/>
    <cellStyle name="Comma 3 4 2 4 3 2" xfId="5623" xr:uid="{89102620-3C1F-4A58-BA6C-F1C0D0D3B387}"/>
    <cellStyle name="Comma 3 4 2 4 4" xfId="5624" xr:uid="{F0B4AC45-70A2-421B-8988-49605398B7D5}"/>
    <cellStyle name="Comma 3 4 2 4 4 2" xfId="5625" xr:uid="{8D886B80-F942-4A69-87A7-C91BA618E7AD}"/>
    <cellStyle name="Comma 3 4 2 4 5" xfId="5626" xr:uid="{BF5E8D1A-0E0A-434B-BD90-192FE6F5EEF0}"/>
    <cellStyle name="Comma 3 4 2 4 6" xfId="5627" xr:uid="{89AD4082-38C3-457B-BFAB-31FC40B9D621}"/>
    <cellStyle name="Comma 3 4 2 4 7" xfId="5628" xr:uid="{D3D296C1-09F4-4D68-B8D6-80FB49923B36}"/>
    <cellStyle name="Comma 3 4 2 5" xfId="5629" xr:uid="{F3D13AEE-C3B4-431F-9D57-E615A6F7622B}"/>
    <cellStyle name="Comma 3 4 2 5 2" xfId="5630" xr:uid="{9F74EB56-B041-4447-A37D-504C128E828F}"/>
    <cellStyle name="Comma 3 4 2 5 2 2" xfId="5631" xr:uid="{F3AEC807-4A65-4193-A964-2A6D9017EF0E}"/>
    <cellStyle name="Comma 3 4 2 5 3" xfId="5632" xr:uid="{1BA449B5-C263-4EC9-8F1A-D0DE8FC248E6}"/>
    <cellStyle name="Comma 3 4 2 6" xfId="5633" xr:uid="{27B173CD-D00C-4C66-BF6C-4AFAC82F104B}"/>
    <cellStyle name="Comma 3 4 2 6 2" xfId="5634" xr:uid="{9C39E1AF-F476-4D0F-A44F-DADC135F6006}"/>
    <cellStyle name="Comma 3 4 2 7" xfId="5635" xr:uid="{71DB7E0D-90D8-49A0-9BA7-04FE50B01A88}"/>
    <cellStyle name="Comma 3 4 2 7 2" xfId="5636" xr:uid="{054EB51B-15B7-4BA7-904E-F5E8A5A29BF3}"/>
    <cellStyle name="Comma 3 4 2 8" xfId="5637" xr:uid="{BDE31D99-7C73-4EA0-8152-370EF1709DC1}"/>
    <cellStyle name="Comma 3 4 2 9" xfId="5638" xr:uid="{B5980CD0-D856-4039-9E6B-1592B48220D4}"/>
    <cellStyle name="Comma 3 4 3" xfId="5639" xr:uid="{B6B35BB7-B43E-4E24-AF35-0021DED5BC9E}"/>
    <cellStyle name="Comma 3 4 3 2" xfId="5640" xr:uid="{9AB53F2D-9A4E-43CE-BF2B-6D6ABAD8E354}"/>
    <cellStyle name="Comma 3 4 3 2 2" xfId="5641" xr:uid="{1CD18DB6-61AC-44D5-86F4-D1F25DFC00FF}"/>
    <cellStyle name="Comma 3 4 3 2 2 2" xfId="5642" xr:uid="{6F641562-1842-4B27-9020-BC5AFB8B05B8}"/>
    <cellStyle name="Comma 3 4 3 2 2 2 2" xfId="5643" xr:uid="{17E2214D-CD4E-4CB7-B18D-109B2D6F14F6}"/>
    <cellStyle name="Comma 3 4 3 2 2 3" xfId="5644" xr:uid="{BA062BAF-1DAF-41D8-A355-14FCCCFEF17C}"/>
    <cellStyle name="Comma 3 4 3 2 3" xfId="5645" xr:uid="{8E14FC29-4A3A-44B2-87F9-26C26216AAF5}"/>
    <cellStyle name="Comma 3 4 3 2 3 2" xfId="5646" xr:uid="{052EFA18-B405-4A87-844A-438CEABAD13A}"/>
    <cellStyle name="Comma 3 4 3 2 4" xfId="5647" xr:uid="{C2C84877-0ADD-43B4-B2FF-D2C46FA5D9AB}"/>
    <cellStyle name="Comma 3 4 3 2 4 2" xfId="5648" xr:uid="{76DA204C-1819-474C-AB8D-AB8223A69577}"/>
    <cellStyle name="Comma 3 4 3 2 5" xfId="5649" xr:uid="{A841FEE5-FF82-467E-83F3-3DCF8627EA27}"/>
    <cellStyle name="Comma 3 4 3 2 6" xfId="5650" xr:uid="{B8E840E5-499C-4209-A39F-4E367E8BCE9A}"/>
    <cellStyle name="Comma 3 4 3 2 7" xfId="5651" xr:uid="{0AF18260-0817-458C-A887-241A3876F1F2}"/>
    <cellStyle name="Comma 3 4 3 3" xfId="5652" xr:uid="{27BF780E-536C-4851-B317-57D38DDA4E47}"/>
    <cellStyle name="Comma 3 4 3 3 2" xfId="5653" xr:uid="{57645DFF-CEAC-4F3A-A34A-37A82AF2DA72}"/>
    <cellStyle name="Comma 3 4 3 3 2 2" xfId="5654" xr:uid="{7374D48B-534F-4313-BFAC-15C1352A9B36}"/>
    <cellStyle name="Comma 3 4 3 3 3" xfId="5655" xr:uid="{65779A4B-43E3-415C-B2C2-C25D8595758D}"/>
    <cellStyle name="Comma 3 4 3 4" xfId="5656" xr:uid="{2FE87D98-4D96-4517-829C-77FB2F450E01}"/>
    <cellStyle name="Comma 3 4 3 4 2" xfId="5657" xr:uid="{7FA32582-4CC8-4A1E-B9E7-F666D64E4167}"/>
    <cellStyle name="Comma 3 4 3 5" xfId="5658" xr:uid="{B1E92453-AEB8-479C-9CD6-8C21FC3BA6E4}"/>
    <cellStyle name="Comma 3 4 3 5 2" xfId="5659" xr:uid="{99C8452D-942E-443A-94A7-DC96E014E512}"/>
    <cellStyle name="Comma 3 4 3 6" xfId="5660" xr:uid="{42953A47-51AC-49A5-A95A-FFEAF2A77ABC}"/>
    <cellStyle name="Comma 3 4 3 7" xfId="5661" xr:uid="{52FA773D-54A2-48AA-A7F9-F0D21EEFB1B4}"/>
    <cellStyle name="Comma 3 4 3 8" xfId="5662" xr:uid="{DF82B604-629A-4846-9E0C-75A1031CBEBF}"/>
    <cellStyle name="Comma 3 4 4" xfId="5663" xr:uid="{5C84FED7-41DC-4E30-AC4B-0AF2886F8682}"/>
    <cellStyle name="Comma 3 4 4 2" xfId="5664" xr:uid="{B9AFAF83-FDD1-45E4-AF4A-210F611EF98E}"/>
    <cellStyle name="Comma 3 4 4 2 2" xfId="5665" xr:uid="{8E6B9BCB-01C9-4700-9111-1E1F0E9CCC64}"/>
    <cellStyle name="Comma 3 4 4 2 2 2" xfId="5666" xr:uid="{3EC11A86-D594-44C8-96D3-97EE01CBF9AD}"/>
    <cellStyle name="Comma 3 4 4 2 3" xfId="5667" xr:uid="{CD6A7CF4-34FD-4823-B05D-A3DF1B3A86BD}"/>
    <cellStyle name="Comma 3 4 4 3" xfId="5668" xr:uid="{E458D710-48FB-484A-B1D4-B16F53C28C58}"/>
    <cellStyle name="Comma 3 4 4 3 2" xfId="5669" xr:uid="{5B271AE8-1BBA-4763-8B92-4C8F51CAD0B8}"/>
    <cellStyle name="Comma 3 4 4 4" xfId="5670" xr:uid="{0E5AFA59-6151-4184-8E28-333AFFF02FEA}"/>
    <cellStyle name="Comma 3 4 4 4 2" xfId="5671" xr:uid="{126F4AA7-F177-42E6-B50E-176A7B190F22}"/>
    <cellStyle name="Comma 3 4 4 5" xfId="5672" xr:uid="{344EFFD0-0062-45F2-AC23-64DB36B8A77A}"/>
    <cellStyle name="Comma 3 4 4 6" xfId="5673" xr:uid="{486E8426-336B-4378-98FB-6A15050174CA}"/>
    <cellStyle name="Comma 3 4 4 7" xfId="5674" xr:uid="{DEE7A04B-22F2-492D-8E82-EB9CD8E05D70}"/>
    <cellStyle name="Comma 3 4 5" xfId="5675" xr:uid="{295CF7F8-0B28-4247-94CF-7F53EA0BD816}"/>
    <cellStyle name="Comma 3 4 5 2" xfId="5676" xr:uid="{ABE59226-AD56-4453-B0CF-2ACB6D0F8751}"/>
    <cellStyle name="Comma 3 4 5 2 2" xfId="5677" xr:uid="{508A0F86-0DEC-4AF7-8E81-85B9384A9CB3}"/>
    <cellStyle name="Comma 3 4 5 2 2 2" xfId="5678" xr:uid="{F16E6041-CA34-4025-95D8-E4D5D83776F9}"/>
    <cellStyle name="Comma 3 4 5 2 3" xfId="5679" xr:uid="{428229E4-2E5C-4637-9D2E-0D1FFA6C1C38}"/>
    <cellStyle name="Comma 3 4 5 3" xfId="5680" xr:uid="{AF639C94-D5ED-4162-9BCA-FC404F20FFDA}"/>
    <cellStyle name="Comma 3 4 5 3 2" xfId="5681" xr:uid="{0D4940C1-884E-4CE9-9B19-B57E4F4A0947}"/>
    <cellStyle name="Comma 3 4 5 4" xfId="5682" xr:uid="{4060ACFD-BD51-4596-BA51-4583F3A2622E}"/>
    <cellStyle name="Comma 3 4 5 4 2" xfId="5683" xr:uid="{0ED7E6FC-C46F-48FE-BAE2-7367FAC78070}"/>
    <cellStyle name="Comma 3 4 5 5" xfId="5684" xr:uid="{4803ACA6-BCB1-4A40-AE41-3FA28AB3F6EC}"/>
    <cellStyle name="Comma 3 4 5 6" xfId="5685" xr:uid="{D79400D6-69C3-46CA-9DAF-B49C0D2D83F5}"/>
    <cellStyle name="Comma 3 4 5 7" xfId="5686" xr:uid="{D7D715C0-BF38-4F94-8674-7A7ADB5000A2}"/>
    <cellStyle name="Comma 3 4 6" xfId="5687" xr:uid="{9659CD10-455D-4513-849D-133D99E2795A}"/>
    <cellStyle name="Comma 3 4 6 2" xfId="5688" xr:uid="{3C9B0149-B1E3-48D3-9E99-5F746E38AB1D}"/>
    <cellStyle name="Comma 3 4 6 2 2" xfId="5689" xr:uid="{BC5FAC23-F0B2-46CE-B7E0-CFE441C10D9C}"/>
    <cellStyle name="Comma 3 4 6 2 2 2" xfId="5690" xr:uid="{E4119B27-1A0F-4E06-8E2F-1F70E2250B21}"/>
    <cellStyle name="Comma 3 4 6 2 3" xfId="5691" xr:uid="{2A3E5A05-20ED-4FCA-8039-8B8480EA3106}"/>
    <cellStyle name="Comma 3 4 6 3" xfId="5692" xr:uid="{6A891A97-2347-49C4-B332-C4A08013285A}"/>
    <cellStyle name="Comma 3 4 6 3 2" xfId="5693" xr:uid="{4275DCBE-22D7-423B-8E38-92EB40D249EF}"/>
    <cellStyle name="Comma 3 4 6 4" xfId="5694" xr:uid="{D6009827-18DE-4072-8DED-C29277F2541C}"/>
    <cellStyle name="Comma 3 4 6 4 2" xfId="5695" xr:uid="{2B5EBF1B-E8E2-4307-9E40-3BE43C8E30B5}"/>
    <cellStyle name="Comma 3 4 6 5" xfId="5696" xr:uid="{284CB434-C4F9-4519-80AA-B2F86F96D834}"/>
    <cellStyle name="Comma 3 4 6 6" xfId="5697" xr:uid="{8EEDA7BD-06B5-4986-98AF-B28C2594CAE8}"/>
    <cellStyle name="Comma 3 4 6 7" xfId="5698" xr:uid="{F6105E10-C446-4C4B-ADEA-2A70C77A3C9C}"/>
    <cellStyle name="Comma 3 4 7" xfId="5699" xr:uid="{49AC6ADC-8ABE-4BFA-B2CD-961915147F4D}"/>
    <cellStyle name="Comma 3 4 7 2" xfId="5700" xr:uid="{4EEC15EA-44DB-4D9A-9C9B-148B0D3385E2}"/>
    <cellStyle name="Comma 3 4 7 2 2" xfId="5701" xr:uid="{E55DAE48-C2F2-4398-A287-E91D8521DADE}"/>
    <cellStyle name="Comma 3 4 7 3" xfId="5702" xr:uid="{47C067D5-D2BC-4027-A9C9-7BEB133FAB83}"/>
    <cellStyle name="Comma 3 4 7 4" xfId="5703" xr:uid="{85F638C8-D207-43B4-9942-9575181907D3}"/>
    <cellStyle name="Comma 3 4 8" xfId="5704" xr:uid="{63DE5DD9-0A6D-4D93-9674-0C176564A06A}"/>
    <cellStyle name="Comma 3 4 8 2" xfId="5705" xr:uid="{573AC516-EF43-4E33-96E5-D5F1083D91DE}"/>
    <cellStyle name="Comma 3 4 9" xfId="5706" xr:uid="{0DA3FC0F-ECA2-46DC-8DC3-9E1D35BE9D0A}"/>
    <cellStyle name="Comma 3 4 9 2" xfId="5707" xr:uid="{68B4EF24-4135-400F-AC53-6980C8D6AEAE}"/>
    <cellStyle name="Comma 3 5" xfId="5708" xr:uid="{9D0F173D-553E-4BD8-92B2-0A9CA944CB28}"/>
    <cellStyle name="Comma 3 5 10" xfId="5709" xr:uid="{FB5367A8-C70B-4C72-A4AB-6B122BA39E10}"/>
    <cellStyle name="Comma 3 5 2" xfId="5710" xr:uid="{8C7F3D51-2330-405F-A259-A66739ED78DD}"/>
    <cellStyle name="Comma 3 5 2 2" xfId="5711" xr:uid="{E603F33E-4CFD-49D9-87A8-7F65DF6DABAD}"/>
    <cellStyle name="Comma 3 5 2 2 2" xfId="5712" xr:uid="{123E0160-893E-4C0F-AC77-016B967CECEF}"/>
    <cellStyle name="Comma 3 5 2 2 2 2" xfId="5713" xr:uid="{EF0F0CA9-9BFB-4253-A55A-82E182EB3E8E}"/>
    <cellStyle name="Comma 3 5 2 2 3" xfId="5714" xr:uid="{CECED5D0-C6DB-4327-B8C7-C1F6A6180CD5}"/>
    <cellStyle name="Comma 3 5 2 3" xfId="5715" xr:uid="{4578F41F-3BE1-4B2D-B2B8-61D4F53DCB08}"/>
    <cellStyle name="Comma 3 5 2 3 2" xfId="5716" xr:uid="{1158CE35-E34F-48A4-B03E-6C1985E09E96}"/>
    <cellStyle name="Comma 3 5 2 4" xfId="5717" xr:uid="{CBBFB64E-4718-4CAE-8F89-DD6F8E51E0F9}"/>
    <cellStyle name="Comma 3 5 2 4 2" xfId="5718" xr:uid="{2422FBA9-DA61-442F-A588-3FBBEFDB63A3}"/>
    <cellStyle name="Comma 3 5 2 5" xfId="5719" xr:uid="{FE27A61B-4B5A-45FC-8001-2F61DBBF0BFA}"/>
    <cellStyle name="Comma 3 5 2 6" xfId="5720" xr:uid="{BFF1A645-F97D-467A-B063-B486D1015C56}"/>
    <cellStyle name="Comma 3 5 2 7" xfId="5721" xr:uid="{0E0E45C4-14EF-43F4-AA2C-5255C08FA663}"/>
    <cellStyle name="Comma 3 5 3" xfId="5722" xr:uid="{08A087BC-3262-421C-B520-60698E2C54BD}"/>
    <cellStyle name="Comma 3 5 3 2" xfId="5723" xr:uid="{8F56C937-0089-4958-953E-05E1DB4BEB7A}"/>
    <cellStyle name="Comma 3 5 3 2 2" xfId="5724" xr:uid="{D48E3B95-F01C-4D8C-8659-50FDD2FB1081}"/>
    <cellStyle name="Comma 3 5 3 2 2 2" xfId="5725" xr:uid="{DF6683A2-F962-46B7-8322-75C6762F593B}"/>
    <cellStyle name="Comma 3 5 3 2 3" xfId="5726" xr:uid="{F2AE2F02-29AD-40C3-96A3-F2883E61A4FE}"/>
    <cellStyle name="Comma 3 5 3 3" xfId="5727" xr:uid="{E3E5D0FD-2B96-48AA-9B3F-8773F281A65F}"/>
    <cellStyle name="Comma 3 5 3 3 2" xfId="5728" xr:uid="{0098A7DA-762B-458A-81C3-98B09D19825B}"/>
    <cellStyle name="Comma 3 5 3 4" xfId="5729" xr:uid="{A5184711-28A3-4F4D-A59D-A0D9BDECD029}"/>
    <cellStyle name="Comma 3 5 3 4 2" xfId="5730" xr:uid="{7FFC4F6F-294C-4AAB-BE78-8F1D27A8E730}"/>
    <cellStyle name="Comma 3 5 3 5" xfId="5731" xr:uid="{103B2BB8-2461-45A6-A1F3-4C1282C0FF3C}"/>
    <cellStyle name="Comma 3 5 3 6" xfId="5732" xr:uid="{C31FB1F0-F12D-40CD-88F5-52B5EDA23EB8}"/>
    <cellStyle name="Comma 3 5 3 7" xfId="5733" xr:uid="{B7260A37-6E96-4C6A-B2C1-DF7D0245ECE0}"/>
    <cellStyle name="Comma 3 5 4" xfId="5734" xr:uid="{C0DF15CE-146A-4BA8-BFC8-3B7104F410A5}"/>
    <cellStyle name="Comma 3 5 4 2" xfId="5735" xr:uid="{46322223-7AB6-4CE2-A8ED-4E69336BD196}"/>
    <cellStyle name="Comma 3 5 4 2 2" xfId="5736" xr:uid="{80AD7DAC-D8BC-48E3-AED5-58301E968043}"/>
    <cellStyle name="Comma 3 5 4 2 2 2" xfId="5737" xr:uid="{4A0A0E86-CD7F-40C7-A04E-DC782FD37D2D}"/>
    <cellStyle name="Comma 3 5 4 2 3" xfId="5738" xr:uid="{83F3ABF9-89E8-409F-8CDD-2CE9DD9A3D0E}"/>
    <cellStyle name="Comma 3 5 4 3" xfId="5739" xr:uid="{4AC5FF70-5FE3-4C18-B11A-449CC871D0D6}"/>
    <cellStyle name="Comma 3 5 4 3 2" xfId="5740" xr:uid="{FA482EDF-B4F0-4533-A9DB-1A3DDFE91AA4}"/>
    <cellStyle name="Comma 3 5 4 4" xfId="5741" xr:uid="{28EB3873-1372-492B-A6CD-DBE3DAF011AE}"/>
    <cellStyle name="Comma 3 5 4 4 2" xfId="5742" xr:uid="{10722068-FE20-4FF4-B8EC-6EABC4BD89E4}"/>
    <cellStyle name="Comma 3 5 4 5" xfId="5743" xr:uid="{3EB637DD-F485-429F-92D9-22A33DBFF333}"/>
    <cellStyle name="Comma 3 5 4 6" xfId="5744" xr:uid="{26331ECB-72E2-46AC-8ADC-22705EC08A31}"/>
    <cellStyle name="Comma 3 5 4 7" xfId="5745" xr:uid="{85E4B5FA-1EB5-41D2-8338-8C1EFBE7C7B9}"/>
    <cellStyle name="Comma 3 5 5" xfId="5746" xr:uid="{07AD950A-FB14-4C30-B279-68D01B47E96C}"/>
    <cellStyle name="Comma 3 5 5 2" xfId="5747" xr:uid="{0634F9B2-BA4C-4956-B660-35126A77351B}"/>
    <cellStyle name="Comma 3 5 5 2 2" xfId="5748" xr:uid="{C9B8EDC5-A586-4A0C-A34F-18FBF0DFFC9D}"/>
    <cellStyle name="Comma 3 5 5 3" xfId="5749" xr:uid="{79892864-4243-4E0F-A33F-4933BB7E94F2}"/>
    <cellStyle name="Comma 3 5 6" xfId="5750" xr:uid="{FC06A400-59DB-436E-924F-83E31CF639E4}"/>
    <cellStyle name="Comma 3 5 6 2" xfId="5751" xr:uid="{552D454E-0EB7-4BC2-BD9D-CC12D9C84A3C}"/>
    <cellStyle name="Comma 3 5 7" xfId="5752" xr:uid="{DA43F041-C977-4916-8F1F-6FC293D88D66}"/>
    <cellStyle name="Comma 3 5 7 2" xfId="5753" xr:uid="{2EDE7677-8457-44B4-A523-00CEA1619E6B}"/>
    <cellStyle name="Comma 3 5 8" xfId="5754" xr:uid="{680DA945-86CF-4FBB-AA0F-BA79C78DF80C}"/>
    <cellStyle name="Comma 3 5 9" xfId="5755" xr:uid="{ABE72F64-94DE-4276-86D9-A3E78DA85DC0}"/>
    <cellStyle name="Comma 3 6" xfId="5756" xr:uid="{7F670D38-F69B-4D02-997F-FB76A961C57D}"/>
    <cellStyle name="Comma 3 6 10" xfId="5757" xr:uid="{4EB26675-38F3-490E-9497-D9AE09DDF111}"/>
    <cellStyle name="Comma 3 6 2" xfId="5758" xr:uid="{39A37799-DB71-4082-94AF-7BF565A20481}"/>
    <cellStyle name="Comma 3 6 2 2" xfId="5759" xr:uid="{A1FCF293-81A2-49C5-88F9-C4EB6EE6755F}"/>
    <cellStyle name="Comma 3 6 2 2 2" xfId="5760" xr:uid="{7A7CFA02-45D5-491A-93FA-F9DFBE499D47}"/>
    <cellStyle name="Comma 3 6 2 2 2 2" xfId="5761" xr:uid="{B364E20D-C57C-490F-AF7B-A7E27CA72CAA}"/>
    <cellStyle name="Comma 3 6 2 2 3" xfId="5762" xr:uid="{EB6B7252-5614-41FC-B13C-685CD57DABFB}"/>
    <cellStyle name="Comma 3 6 2 3" xfId="5763" xr:uid="{91C120A2-4E76-4FE4-A49B-07A24652B5E3}"/>
    <cellStyle name="Comma 3 6 2 3 2" xfId="5764" xr:uid="{DD48737A-19C1-46A7-AA80-5B8ABFE6A8FA}"/>
    <cellStyle name="Comma 3 6 2 4" xfId="5765" xr:uid="{5EF7F07D-8166-4996-B16F-FEE7DCB18AB0}"/>
    <cellStyle name="Comma 3 6 2 4 2" xfId="5766" xr:uid="{1C94DCAC-ADD7-4FE8-8E2E-8D82E76FC006}"/>
    <cellStyle name="Comma 3 6 2 5" xfId="5767" xr:uid="{183600D2-4978-4996-8758-6481EF574851}"/>
    <cellStyle name="Comma 3 6 2 6" xfId="5768" xr:uid="{4CEB5682-9B88-4EEA-8220-DC877F98F5CE}"/>
    <cellStyle name="Comma 3 6 2 7" xfId="5769" xr:uid="{C60A26DE-0323-4B5C-B294-0D282C489FE4}"/>
    <cellStyle name="Comma 3 6 3" xfId="5770" xr:uid="{39F5F060-C92A-461D-86CF-1FED28330003}"/>
    <cellStyle name="Comma 3 6 3 2" xfId="5771" xr:uid="{1ED04C0D-F234-4594-A8AC-0C9933CFB851}"/>
    <cellStyle name="Comma 3 6 3 2 2" xfId="5772" xr:uid="{D032ECC4-0C72-4B20-AC14-F7E967079776}"/>
    <cellStyle name="Comma 3 6 3 2 2 2" xfId="5773" xr:uid="{1D858F3D-F83A-4BB6-BA61-C1BE8B38A591}"/>
    <cellStyle name="Comma 3 6 3 2 3" xfId="5774" xr:uid="{08D82233-E671-45D6-B339-587157512295}"/>
    <cellStyle name="Comma 3 6 3 3" xfId="5775" xr:uid="{8C30CBED-0018-43A9-8150-E0FDED8C8A85}"/>
    <cellStyle name="Comma 3 6 3 3 2" xfId="5776" xr:uid="{8127068C-4EDF-496F-A3A2-4E7D6A2F0DA3}"/>
    <cellStyle name="Comma 3 6 3 4" xfId="5777" xr:uid="{57E477B1-FFF3-490B-A12C-C2D4A4EBCD92}"/>
    <cellStyle name="Comma 3 6 3 4 2" xfId="5778" xr:uid="{3A540C9E-BEC7-4094-812F-6058F7946A5F}"/>
    <cellStyle name="Comma 3 6 3 5" xfId="5779" xr:uid="{CCFDD420-4816-4E89-893C-15B6FBD7A8B4}"/>
    <cellStyle name="Comma 3 6 3 6" xfId="5780" xr:uid="{B27D2F88-019A-47BB-8E39-B7C351970C50}"/>
    <cellStyle name="Comma 3 6 3 7" xfId="5781" xr:uid="{B5B6EE6A-08DE-4A95-868E-F5ABB9299387}"/>
    <cellStyle name="Comma 3 6 4" xfId="5782" xr:uid="{4B1D169A-279A-4FC6-93CC-DF93A2B880C1}"/>
    <cellStyle name="Comma 3 6 4 2" xfId="5783" xr:uid="{1B76E153-D752-4CE6-83A9-2D37343279C5}"/>
    <cellStyle name="Comma 3 6 4 2 2" xfId="5784" xr:uid="{10FDFA96-2527-40FE-BBA5-3E8477BBFDBA}"/>
    <cellStyle name="Comma 3 6 4 2 2 2" xfId="5785" xr:uid="{C4D0A5F5-821B-4432-AD6A-D3FD91A516F0}"/>
    <cellStyle name="Comma 3 6 4 2 3" xfId="5786" xr:uid="{F89527F7-72C9-4EC1-9F3F-58E99730C004}"/>
    <cellStyle name="Comma 3 6 4 3" xfId="5787" xr:uid="{E7FA7503-77C4-4EAB-AF5E-7739519E626F}"/>
    <cellStyle name="Comma 3 6 4 3 2" xfId="5788" xr:uid="{63FB1188-1610-473A-BA4C-0CDF3C209B5E}"/>
    <cellStyle name="Comma 3 6 4 4" xfId="5789" xr:uid="{88CC8C58-72E0-4068-9CE3-22D810C57EAA}"/>
    <cellStyle name="Comma 3 6 4 4 2" xfId="5790" xr:uid="{2B84923B-1803-401B-9572-388B3BC18FA7}"/>
    <cellStyle name="Comma 3 6 4 5" xfId="5791" xr:uid="{5AD33BA4-CC64-4F9E-9DD9-705EBB7E11ED}"/>
    <cellStyle name="Comma 3 6 4 6" xfId="5792" xr:uid="{2849C625-6C13-4F55-82AB-7810EAEB2F17}"/>
    <cellStyle name="Comma 3 6 4 7" xfId="5793" xr:uid="{6BF6C304-8364-43B8-A077-8E4B43C955DC}"/>
    <cellStyle name="Comma 3 6 5" xfId="5794" xr:uid="{F79315ED-6893-4512-A601-FC713EED7606}"/>
    <cellStyle name="Comma 3 6 5 2" xfId="5795" xr:uid="{D703B98A-3D34-4C5B-9E50-6DC87C9B0E0A}"/>
    <cellStyle name="Comma 3 6 5 2 2" xfId="5796" xr:uid="{4FEC6B3C-6A91-46C7-A8AF-245321260B34}"/>
    <cellStyle name="Comma 3 6 5 3" xfId="5797" xr:uid="{5CC4E5CD-AC69-40E1-BE1F-CD4BDD8DC12C}"/>
    <cellStyle name="Comma 3 6 6" xfId="5798" xr:uid="{33CB0946-3F9B-48EA-B9B5-550D81E676C9}"/>
    <cellStyle name="Comma 3 6 6 2" xfId="5799" xr:uid="{2EBDA1A0-3BE1-4E80-A9CF-C3B060F7245F}"/>
    <cellStyle name="Comma 3 6 7" xfId="5800" xr:uid="{65328683-B8AB-4CCB-8A4F-3B8F40269F81}"/>
    <cellStyle name="Comma 3 6 7 2" xfId="5801" xr:uid="{DDC5ECC6-AEE1-45DD-80EE-D8B1E11D779F}"/>
    <cellStyle name="Comma 3 6 8" xfId="5802" xr:uid="{2738FCFF-2B6B-4285-BAC3-E6B555905AAF}"/>
    <cellStyle name="Comma 3 6 9" xfId="5803" xr:uid="{DC9C0AEB-5083-4074-9A01-134DD403F781}"/>
    <cellStyle name="Comma 3 7" xfId="5804" xr:uid="{16B8FDEC-306F-49CB-9655-A0F62F2D1FD7}"/>
    <cellStyle name="Comma 3 8" xfId="5805" xr:uid="{031DE1C3-C075-4348-AD2B-878C799C55EF}"/>
    <cellStyle name="Comma 3 9" xfId="5806" xr:uid="{DFA9A96E-FA70-47BE-A7D9-26E2D329D7BD}"/>
    <cellStyle name="Comma 4" xfId="5807" xr:uid="{A48C6ADB-06AF-49C9-AD3C-363D650D6651}"/>
    <cellStyle name="Comma 4 10" xfId="5808" xr:uid="{AAF3A402-8BEE-48B1-B7E6-C5CE5F32A43C}"/>
    <cellStyle name="Comma 4 11" xfId="5809" xr:uid="{B066A261-870B-47D3-AC40-07B8CFA9291A}"/>
    <cellStyle name="Comma 4 12" xfId="5810" xr:uid="{4244B8BE-9918-41F1-8F9C-1CEB1E4CCF36}"/>
    <cellStyle name="Comma 4 2" xfId="5811" xr:uid="{C2F7F81E-4578-4F93-AF70-43652A1E07AE}"/>
    <cellStyle name="Comma 4 2 2" xfId="5812" xr:uid="{7E4B597F-AB10-48D4-A24A-66D0672CB5EC}"/>
    <cellStyle name="Comma 4 2 2 2" xfId="5813" xr:uid="{78F1AF32-1168-484C-A3B4-A11C45968136}"/>
    <cellStyle name="Comma 4 2 2 3" xfId="5814" xr:uid="{EF1672BD-2D2F-4D14-8077-6A34CBCA576A}"/>
    <cellStyle name="Comma 4 2 2 3 10" xfId="5815" xr:uid="{35D39A2F-76BD-4CFE-A051-FB85BACFB97B}"/>
    <cellStyle name="Comma 4 2 2 3 11" xfId="5816" xr:uid="{4EA6DA72-CD6C-4BFE-927E-FEC2AC22CE21}"/>
    <cellStyle name="Comma 4 2 2 3 12" xfId="5817" xr:uid="{170C670A-4BC3-429D-A0F5-45EE7EA27B96}"/>
    <cellStyle name="Comma 4 2 2 3 2" xfId="5818" xr:uid="{BA0E767C-AC73-4186-83C3-0A237E41F8FC}"/>
    <cellStyle name="Comma 4 2 2 3 2 10" xfId="5819" xr:uid="{A0D14A7C-90BE-4294-A7B9-26FBFC01A348}"/>
    <cellStyle name="Comma 4 2 2 3 2 2" xfId="5820" xr:uid="{2FEB708B-345E-4214-B9E3-C6CC2F625252}"/>
    <cellStyle name="Comma 4 2 2 3 2 2 2" xfId="5821" xr:uid="{B8A58C40-4756-4820-AF60-A61EF7F36951}"/>
    <cellStyle name="Comma 4 2 2 3 2 2 2 2" xfId="5822" xr:uid="{2B924177-76C1-4FEB-8E75-1CE8709BFA34}"/>
    <cellStyle name="Comma 4 2 2 3 2 2 2 2 2" xfId="5823" xr:uid="{939B5124-5387-4785-92D1-61660C3516D7}"/>
    <cellStyle name="Comma 4 2 2 3 2 2 2 3" xfId="5824" xr:uid="{4C7EB11A-8A8B-4CB8-9179-22A453A691BC}"/>
    <cellStyle name="Comma 4 2 2 3 2 2 3" xfId="5825" xr:uid="{AF01D042-B7F4-4E79-A021-B1013038721D}"/>
    <cellStyle name="Comma 4 2 2 3 2 2 3 2" xfId="5826" xr:uid="{9454D2FC-44E6-4274-8DEF-E000BD49B663}"/>
    <cellStyle name="Comma 4 2 2 3 2 2 4" xfId="5827" xr:uid="{056AB0FD-5C4F-4395-8A5D-0305EDCE9CB9}"/>
    <cellStyle name="Comma 4 2 2 3 2 2 4 2" xfId="5828" xr:uid="{67F50BB4-5531-4D45-9947-654E07B81734}"/>
    <cellStyle name="Comma 4 2 2 3 2 2 5" xfId="5829" xr:uid="{8883A56D-D882-4BA7-B28A-A1AF4A3BFE82}"/>
    <cellStyle name="Comma 4 2 2 3 2 2 6" xfId="5830" xr:uid="{4F72BE56-9B19-4E81-B11E-F131933D08E3}"/>
    <cellStyle name="Comma 4 2 2 3 2 2 7" xfId="5831" xr:uid="{494D25ED-1B7B-4126-8C78-BEAA1C9AF981}"/>
    <cellStyle name="Comma 4 2 2 3 2 3" xfId="5832" xr:uid="{101F3E9B-D772-4A9F-B5A0-67D9A0685C43}"/>
    <cellStyle name="Comma 4 2 2 3 2 3 2" xfId="5833" xr:uid="{83CF3255-3399-4FFD-A519-32A918ECCCA7}"/>
    <cellStyle name="Comma 4 2 2 3 2 3 2 2" xfId="5834" xr:uid="{C4BE28F1-2E95-48B0-A218-72D4B8CEB9A3}"/>
    <cellStyle name="Comma 4 2 2 3 2 3 2 2 2" xfId="5835" xr:uid="{F2A15E84-6F85-4D52-8D94-009595632AB7}"/>
    <cellStyle name="Comma 4 2 2 3 2 3 2 3" xfId="5836" xr:uid="{6B124D9E-35FB-43EC-B12C-3DD1D60E0FBE}"/>
    <cellStyle name="Comma 4 2 2 3 2 3 3" xfId="5837" xr:uid="{567B8B1C-E803-4E78-B8E0-4F620C644116}"/>
    <cellStyle name="Comma 4 2 2 3 2 3 3 2" xfId="5838" xr:uid="{F6743E0D-4332-4439-B465-8427BCA1447D}"/>
    <cellStyle name="Comma 4 2 2 3 2 3 4" xfId="5839" xr:uid="{34FA8E96-1D1C-4108-854E-413FB63E2314}"/>
    <cellStyle name="Comma 4 2 2 3 2 3 4 2" xfId="5840" xr:uid="{7D34713A-A770-4530-A041-415E3826FC8C}"/>
    <cellStyle name="Comma 4 2 2 3 2 3 5" xfId="5841" xr:uid="{0133CAFC-90A4-40A6-AE8C-6BA57C730978}"/>
    <cellStyle name="Comma 4 2 2 3 2 3 6" xfId="5842" xr:uid="{6D5359F7-AD50-4C00-B07A-FBDBFBD2059C}"/>
    <cellStyle name="Comma 4 2 2 3 2 3 7" xfId="5843" xr:uid="{2072DEDC-E241-4FBF-B366-F55F1FF7A75E}"/>
    <cellStyle name="Comma 4 2 2 3 2 4" xfId="5844" xr:uid="{BCF573D4-D2DD-47BA-A734-7156A151F6C8}"/>
    <cellStyle name="Comma 4 2 2 3 2 4 2" xfId="5845" xr:uid="{104E1077-8587-4AE1-8F2A-ADB723194840}"/>
    <cellStyle name="Comma 4 2 2 3 2 4 2 2" xfId="5846" xr:uid="{FBF6B77C-8158-4C83-9C3E-04BE26395752}"/>
    <cellStyle name="Comma 4 2 2 3 2 4 2 2 2" xfId="5847" xr:uid="{F07D1AE0-8AD5-4A33-9D50-27C5AA6C741C}"/>
    <cellStyle name="Comma 4 2 2 3 2 4 2 3" xfId="5848" xr:uid="{DB3E2F55-3AC4-4E11-A028-B5AEA14B8653}"/>
    <cellStyle name="Comma 4 2 2 3 2 4 3" xfId="5849" xr:uid="{19257AC5-4C63-4A94-AFDC-34B570A1021D}"/>
    <cellStyle name="Comma 4 2 2 3 2 4 3 2" xfId="5850" xr:uid="{BF51BF5F-058E-4844-9244-58287CD3F127}"/>
    <cellStyle name="Comma 4 2 2 3 2 4 4" xfId="5851" xr:uid="{6654BCD0-C850-421D-8BB7-92A314C8250B}"/>
    <cellStyle name="Comma 4 2 2 3 2 4 4 2" xfId="5852" xr:uid="{3312D674-F2DA-4669-9268-32B894889D48}"/>
    <cellStyle name="Comma 4 2 2 3 2 4 5" xfId="5853" xr:uid="{BF54060D-7214-41A1-9305-D76F176870A9}"/>
    <cellStyle name="Comma 4 2 2 3 2 4 6" xfId="5854" xr:uid="{2EC162E2-F4FC-4223-A225-DDD1DDD2021E}"/>
    <cellStyle name="Comma 4 2 2 3 2 4 7" xfId="5855" xr:uid="{44E1FB77-3176-4EB1-8E98-8E2B21506AC6}"/>
    <cellStyle name="Comma 4 2 2 3 2 5" xfId="5856" xr:uid="{3958EB77-8D6D-48B6-BD97-F0358E8C861B}"/>
    <cellStyle name="Comma 4 2 2 3 2 5 2" xfId="5857" xr:uid="{1811C36F-BCD0-421B-B7F5-7F356656837E}"/>
    <cellStyle name="Comma 4 2 2 3 2 5 2 2" xfId="5858" xr:uid="{88791B7E-4A2C-4C3F-AAC3-D7353E64F5E4}"/>
    <cellStyle name="Comma 4 2 2 3 2 5 3" xfId="5859" xr:uid="{BF9CFD81-6920-4DB4-B2E5-B1A5A4FB7697}"/>
    <cellStyle name="Comma 4 2 2 3 2 6" xfId="5860" xr:uid="{42F40ED1-FB82-4AF4-915A-F431AA8F3BA5}"/>
    <cellStyle name="Comma 4 2 2 3 2 6 2" xfId="5861" xr:uid="{74D38629-721E-4FD2-B9B7-7FAE5130E401}"/>
    <cellStyle name="Comma 4 2 2 3 2 7" xfId="5862" xr:uid="{A8828FF9-45D1-41F1-9FFD-5D84744EADFF}"/>
    <cellStyle name="Comma 4 2 2 3 2 7 2" xfId="5863" xr:uid="{A4B1699D-0061-4DD7-9B00-476C7D07835A}"/>
    <cellStyle name="Comma 4 2 2 3 2 8" xfId="5864" xr:uid="{2A8825FD-3C71-4016-AC04-C23C82AAFD38}"/>
    <cellStyle name="Comma 4 2 2 3 2 9" xfId="5865" xr:uid="{70FA4994-0F29-4292-AEC8-5FDF7667A60B}"/>
    <cellStyle name="Comma 4 2 2 3 3" xfId="5866" xr:uid="{729971B8-EAC3-4A4E-B106-3FEA11DFF6DD}"/>
    <cellStyle name="Comma 4 2 2 3 3 2" xfId="5867" xr:uid="{831C4DB8-8309-4E63-9548-D3734565F358}"/>
    <cellStyle name="Comma 4 2 2 3 3 2 2" xfId="5868" xr:uid="{CD158847-5443-4DA9-95A2-BB43A02D4EFF}"/>
    <cellStyle name="Comma 4 2 2 3 3 2 2 2" xfId="5869" xr:uid="{C5CE8300-43BA-4587-92D6-F2FBA72C4F1D}"/>
    <cellStyle name="Comma 4 2 2 3 3 2 2 2 2" xfId="5870" xr:uid="{B682D2E3-26D4-417B-AE7E-1CC16A2CA454}"/>
    <cellStyle name="Comma 4 2 2 3 3 2 2 3" xfId="5871" xr:uid="{13A64876-D712-4EE9-93D8-F61ED7EBE3C6}"/>
    <cellStyle name="Comma 4 2 2 3 3 2 3" xfId="5872" xr:uid="{3E517D70-77F2-4536-B89E-24B2DEE76F99}"/>
    <cellStyle name="Comma 4 2 2 3 3 2 3 2" xfId="5873" xr:uid="{6E32500F-A0E6-4ED6-ACB5-7B431493BC93}"/>
    <cellStyle name="Comma 4 2 2 3 3 2 4" xfId="5874" xr:uid="{8D5EA02D-6A53-43F7-83F4-15F6DF5CECE9}"/>
    <cellStyle name="Comma 4 2 2 3 3 2 4 2" xfId="5875" xr:uid="{FBD0E69F-8931-4E5E-9B71-9EE6E8BD47BF}"/>
    <cellStyle name="Comma 4 2 2 3 3 2 5" xfId="5876" xr:uid="{D2B305EC-589E-41A8-A273-FD1F70B75A5B}"/>
    <cellStyle name="Comma 4 2 2 3 3 2 6" xfId="5877" xr:uid="{D5B72CC2-25E7-4CF9-8AB7-20037E9EF3D1}"/>
    <cellStyle name="Comma 4 2 2 3 3 2 7" xfId="5878" xr:uid="{5313C7AE-3098-4C8B-AAF5-E0C07629C33A}"/>
    <cellStyle name="Comma 4 2 2 3 3 3" xfId="5879" xr:uid="{2A83BC89-DE57-483B-94C5-E2F39F24FDEA}"/>
    <cellStyle name="Comma 4 2 2 3 3 3 2" xfId="5880" xr:uid="{44BFE301-60C6-4B70-82EC-0AD06AB769F4}"/>
    <cellStyle name="Comma 4 2 2 3 3 3 2 2" xfId="5881" xr:uid="{1084E6B6-3C93-4457-A760-257BB6684D82}"/>
    <cellStyle name="Comma 4 2 2 3 3 3 3" xfId="5882" xr:uid="{2E2E6202-E435-43D4-9F1E-FA54ACDC8AEB}"/>
    <cellStyle name="Comma 4 2 2 3 3 4" xfId="5883" xr:uid="{10509601-97B5-4A59-AA2F-189222953B6D}"/>
    <cellStyle name="Comma 4 2 2 3 3 4 2" xfId="5884" xr:uid="{6C2FE3B8-2F5A-43D1-AB13-E4DB9D3115FD}"/>
    <cellStyle name="Comma 4 2 2 3 3 5" xfId="5885" xr:uid="{F1BF4DAA-1753-464D-8B76-3D1038827D57}"/>
    <cellStyle name="Comma 4 2 2 3 3 5 2" xfId="5886" xr:uid="{5CCB7ACA-6DBF-496F-901F-F700C3AE7737}"/>
    <cellStyle name="Comma 4 2 2 3 3 6" xfId="5887" xr:uid="{3BD6975A-B0E7-4465-BC42-766774C01ECD}"/>
    <cellStyle name="Comma 4 2 2 3 3 7" xfId="5888" xr:uid="{BE87DCA3-7E3B-4EFC-8A6F-22CBBFB52349}"/>
    <cellStyle name="Comma 4 2 2 3 3 8" xfId="5889" xr:uid="{4528EDA6-3D47-4DC7-957A-E3AF2B84BF38}"/>
    <cellStyle name="Comma 4 2 2 3 4" xfId="5890" xr:uid="{568CECF0-927D-488A-BD29-4C53C9CBA7B4}"/>
    <cellStyle name="Comma 4 2 2 3 4 2" xfId="5891" xr:uid="{B17B0691-80A4-4C41-9C0E-4C0400F731FC}"/>
    <cellStyle name="Comma 4 2 2 3 4 2 2" xfId="5892" xr:uid="{1EF7FB6D-FC0F-4122-A434-FAEAFC315FD6}"/>
    <cellStyle name="Comma 4 2 2 3 4 2 2 2" xfId="5893" xr:uid="{724B46A9-757B-4954-BBBB-07B52A792853}"/>
    <cellStyle name="Comma 4 2 2 3 4 2 3" xfId="5894" xr:uid="{32A66CBF-A418-41F6-B2A6-9E08C88F67C6}"/>
    <cellStyle name="Comma 4 2 2 3 4 3" xfId="5895" xr:uid="{1289DEFE-E477-441A-9B35-F555BA3220CC}"/>
    <cellStyle name="Comma 4 2 2 3 4 3 2" xfId="5896" xr:uid="{4127B3FB-DA41-4B43-A1E5-C25DDC1D6969}"/>
    <cellStyle name="Comma 4 2 2 3 4 4" xfId="5897" xr:uid="{D4B4F4A8-DF11-4297-8FB7-A2C5B2144131}"/>
    <cellStyle name="Comma 4 2 2 3 4 4 2" xfId="5898" xr:uid="{08AE02A5-E9EA-459B-AA31-08C9CE43AF9D}"/>
    <cellStyle name="Comma 4 2 2 3 4 5" xfId="5899" xr:uid="{22E3306F-6880-4227-93E0-1C28F5F2F0CE}"/>
    <cellStyle name="Comma 4 2 2 3 4 6" xfId="5900" xr:uid="{132BB5A2-53EE-4205-ABFC-7A1D46D70829}"/>
    <cellStyle name="Comma 4 2 2 3 4 7" xfId="5901" xr:uid="{009528FA-7F1D-41D4-800B-FBF3D632BD37}"/>
    <cellStyle name="Comma 4 2 2 3 5" xfId="5902" xr:uid="{6F2D1CF2-B2C3-485C-B25E-12340118AD71}"/>
    <cellStyle name="Comma 4 2 2 3 5 2" xfId="5903" xr:uid="{D8C6E05F-F2F4-45E9-971C-FF1FDCD81D85}"/>
    <cellStyle name="Comma 4 2 2 3 5 2 2" xfId="5904" xr:uid="{CB7C9896-0962-4BBB-B953-6C0D78E1F6AA}"/>
    <cellStyle name="Comma 4 2 2 3 5 2 2 2" xfId="5905" xr:uid="{D91CC264-D15E-44AE-A528-C57A4B337BCE}"/>
    <cellStyle name="Comma 4 2 2 3 5 2 3" xfId="5906" xr:uid="{ADB703A4-59AD-49AE-B3F6-C35318604B61}"/>
    <cellStyle name="Comma 4 2 2 3 5 3" xfId="5907" xr:uid="{994704D2-98BF-476E-9ADE-F1D38FC7DEFD}"/>
    <cellStyle name="Comma 4 2 2 3 5 3 2" xfId="5908" xr:uid="{1EE11EBC-A1A4-48ED-A0D9-58C562C71440}"/>
    <cellStyle name="Comma 4 2 2 3 5 4" xfId="5909" xr:uid="{E537038A-C2D6-456D-8D24-8DA09122A4B4}"/>
    <cellStyle name="Comma 4 2 2 3 5 4 2" xfId="5910" xr:uid="{14794408-0CBE-4733-85B2-754AC8569C07}"/>
    <cellStyle name="Comma 4 2 2 3 5 5" xfId="5911" xr:uid="{3B7DDE5C-B8A2-46A0-A3CA-5221D1807A17}"/>
    <cellStyle name="Comma 4 2 2 3 5 6" xfId="5912" xr:uid="{1436ADD2-B890-4772-B9BF-4C3E094D0779}"/>
    <cellStyle name="Comma 4 2 2 3 5 7" xfId="5913" xr:uid="{A4A59344-0D96-47C8-BD3D-68CF904CD0DF}"/>
    <cellStyle name="Comma 4 2 2 3 6" xfId="5914" xr:uid="{92781F74-4196-47ED-A900-FA17D3171208}"/>
    <cellStyle name="Comma 4 2 2 3 6 2" xfId="5915" xr:uid="{79DC9CBE-4D24-4AC3-8113-67506B228DB0}"/>
    <cellStyle name="Comma 4 2 2 3 6 2 2" xfId="5916" xr:uid="{6A86479A-C828-425B-8B72-8BA74A2C4705}"/>
    <cellStyle name="Comma 4 2 2 3 6 2 2 2" xfId="5917" xr:uid="{34530A5F-B22D-4275-A7CF-6A54C8E9F1E7}"/>
    <cellStyle name="Comma 4 2 2 3 6 2 3" xfId="5918" xr:uid="{04FE9E62-6D6B-429A-A19C-14DA1A6475EF}"/>
    <cellStyle name="Comma 4 2 2 3 6 3" xfId="5919" xr:uid="{45276F7D-CEA6-4627-A66E-A98A7C792CF9}"/>
    <cellStyle name="Comma 4 2 2 3 6 3 2" xfId="5920" xr:uid="{CB18DB6E-89D0-41A4-A6A7-328561D95AC4}"/>
    <cellStyle name="Comma 4 2 2 3 6 4" xfId="5921" xr:uid="{4CFE6D54-0E8D-4145-88ED-347F77417D61}"/>
    <cellStyle name="Comma 4 2 2 3 6 4 2" xfId="5922" xr:uid="{38BFC1CD-EE8A-4CB1-A250-45D2026A4340}"/>
    <cellStyle name="Comma 4 2 2 3 6 5" xfId="5923" xr:uid="{AE2730BE-2D91-42AC-9CF4-E9731D1D0431}"/>
    <cellStyle name="Comma 4 2 2 3 6 6" xfId="5924" xr:uid="{76BA2202-5DB0-43C8-8FB7-428C904F9969}"/>
    <cellStyle name="Comma 4 2 2 3 6 7" xfId="5925" xr:uid="{AF7F6FF9-FAD0-47E1-B001-2A135D7AB943}"/>
    <cellStyle name="Comma 4 2 2 3 7" xfId="5926" xr:uid="{AB1A5D91-7172-44B1-93F4-DF74F7059D1D}"/>
    <cellStyle name="Comma 4 2 2 3 7 2" xfId="5927" xr:uid="{4221823F-4475-4D56-95CE-D0CED2A0820D}"/>
    <cellStyle name="Comma 4 2 2 3 7 2 2" xfId="5928" xr:uid="{81A13629-3BAF-4917-A2F9-006B9C5204FE}"/>
    <cellStyle name="Comma 4 2 2 3 7 3" xfId="5929" xr:uid="{CDE71B33-F7FA-482A-8D74-DEE20C11E8DC}"/>
    <cellStyle name="Comma 4 2 2 3 7 4" xfId="5930" xr:uid="{5104529C-EC08-471D-B94E-68B57D56B289}"/>
    <cellStyle name="Comma 4 2 2 3 8" xfId="5931" xr:uid="{F3CAB7C0-B2BA-4835-804E-F8C44E6387EE}"/>
    <cellStyle name="Comma 4 2 2 3 8 2" xfId="5932" xr:uid="{1155F7FB-E00B-4838-BEE9-D36A39D79A5A}"/>
    <cellStyle name="Comma 4 2 2 3 9" xfId="5933" xr:uid="{557551E6-0005-47DC-A63C-17C1E82D170F}"/>
    <cellStyle name="Comma 4 2 2 3 9 2" xfId="5934" xr:uid="{52B2A3EC-AD73-4A1A-9438-DD18364C2C35}"/>
    <cellStyle name="Comma 4 2 2 4" xfId="5935" xr:uid="{0B3A50C4-A170-4005-924A-3372AFD7FA8A}"/>
    <cellStyle name="Comma 4 2 2 4 10" xfId="5936" xr:uid="{9078181E-5560-4E4F-BF21-559878D21EE0}"/>
    <cellStyle name="Comma 4 2 2 4 2" xfId="5937" xr:uid="{E347CB54-9144-4E1F-9541-AE5AE3A7F327}"/>
    <cellStyle name="Comma 4 2 2 4 2 2" xfId="5938" xr:uid="{66630433-29DB-4CBC-9443-444E5816282E}"/>
    <cellStyle name="Comma 4 2 2 4 2 2 2" xfId="5939" xr:uid="{EF2A996B-31AC-4815-A91A-F6C46754037B}"/>
    <cellStyle name="Comma 4 2 2 4 2 2 2 2" xfId="5940" xr:uid="{36AB0C3C-99F4-4952-885D-BAEF5B26A0CA}"/>
    <cellStyle name="Comma 4 2 2 4 2 2 3" xfId="5941" xr:uid="{71C84E76-D544-49FD-857E-3FEDFEE7BDE4}"/>
    <cellStyle name="Comma 4 2 2 4 2 3" xfId="5942" xr:uid="{80F175DE-F7F1-4C78-94FB-69A3783EE61D}"/>
    <cellStyle name="Comma 4 2 2 4 2 3 2" xfId="5943" xr:uid="{6EB28DC0-5BB5-4CD8-BACF-F77701CBC4A8}"/>
    <cellStyle name="Comma 4 2 2 4 2 4" xfId="5944" xr:uid="{D5EFFF7B-EA23-4E61-A348-FD2AD2AC33AD}"/>
    <cellStyle name="Comma 4 2 2 4 2 4 2" xfId="5945" xr:uid="{09757C6B-9AAB-4E9C-BA11-D8EB3A9AE0C6}"/>
    <cellStyle name="Comma 4 2 2 4 2 5" xfId="5946" xr:uid="{EDB09F5C-54FE-490C-A8CF-C82587165023}"/>
    <cellStyle name="Comma 4 2 2 4 2 6" xfId="5947" xr:uid="{EC48B02B-8055-4A5B-A1A7-626BDBB80117}"/>
    <cellStyle name="Comma 4 2 2 4 2 7" xfId="5948" xr:uid="{235F3617-3863-4748-8AA1-5484875B798E}"/>
    <cellStyle name="Comma 4 2 2 4 3" xfId="5949" xr:uid="{9B20F662-7C06-4DBC-882A-1F9171116A08}"/>
    <cellStyle name="Comma 4 2 2 4 3 2" xfId="5950" xr:uid="{13C2167C-2341-4A89-840C-E78A30ABCEA7}"/>
    <cellStyle name="Comma 4 2 2 4 3 2 2" xfId="5951" xr:uid="{3DEF5020-DFD4-4444-A087-CE87A38EBB4E}"/>
    <cellStyle name="Comma 4 2 2 4 3 2 2 2" xfId="5952" xr:uid="{5BBDDE38-AD27-49CA-BFFA-6DE07CEDB0EC}"/>
    <cellStyle name="Comma 4 2 2 4 3 2 3" xfId="5953" xr:uid="{B094CD98-99B3-49F0-8804-D6D4C5814E37}"/>
    <cellStyle name="Comma 4 2 2 4 3 3" xfId="5954" xr:uid="{A591779D-726F-409A-8FB4-F7132075C53B}"/>
    <cellStyle name="Comma 4 2 2 4 3 3 2" xfId="5955" xr:uid="{3E7223D8-E6A2-42CB-9527-EC6A8AE3D30D}"/>
    <cellStyle name="Comma 4 2 2 4 3 4" xfId="5956" xr:uid="{62E61E59-D7CB-4F6E-BA05-628BD8A57692}"/>
    <cellStyle name="Comma 4 2 2 4 3 4 2" xfId="5957" xr:uid="{DEC4807A-C21F-4174-B93F-B6F9A4FEA7A1}"/>
    <cellStyle name="Comma 4 2 2 4 3 5" xfId="5958" xr:uid="{8B5C08BE-9489-4763-A786-07C6EA4BAFCF}"/>
    <cellStyle name="Comma 4 2 2 4 3 6" xfId="5959" xr:uid="{1879A4F0-7FAF-40E9-A035-05DA958CAA18}"/>
    <cellStyle name="Comma 4 2 2 4 3 7" xfId="5960" xr:uid="{7037A3E4-8D9C-4C7D-A325-EF04864C4388}"/>
    <cellStyle name="Comma 4 2 2 4 4" xfId="5961" xr:uid="{1FC64ADC-AF6C-4778-9DB1-B5A7B26C9640}"/>
    <cellStyle name="Comma 4 2 2 4 4 2" xfId="5962" xr:uid="{40EA14C6-026D-41D1-8573-BE0FAD4C514E}"/>
    <cellStyle name="Comma 4 2 2 4 4 2 2" xfId="5963" xr:uid="{F82A9A6E-E51C-4D40-A9B1-E010E0DCED3C}"/>
    <cellStyle name="Comma 4 2 2 4 4 2 2 2" xfId="5964" xr:uid="{D2B9F3BC-8FD0-452E-B46B-000A1F6A6A5F}"/>
    <cellStyle name="Comma 4 2 2 4 4 2 3" xfId="5965" xr:uid="{4BFCA558-6523-4475-BB9A-939B05FDF738}"/>
    <cellStyle name="Comma 4 2 2 4 4 3" xfId="5966" xr:uid="{B427FF79-5517-4E83-9F14-01195972D9E3}"/>
    <cellStyle name="Comma 4 2 2 4 4 3 2" xfId="5967" xr:uid="{831C26B4-8176-4645-A191-AF26A19D23D3}"/>
    <cellStyle name="Comma 4 2 2 4 4 4" xfId="5968" xr:uid="{6435C07D-FD7B-481B-85CE-42B07B7A88E8}"/>
    <cellStyle name="Comma 4 2 2 4 4 4 2" xfId="5969" xr:uid="{F3375998-CEAB-4EE3-B230-6809D1E95E84}"/>
    <cellStyle name="Comma 4 2 2 4 4 5" xfId="5970" xr:uid="{6674047E-3452-49B1-91B7-57C8833052CC}"/>
    <cellStyle name="Comma 4 2 2 4 4 6" xfId="5971" xr:uid="{3ACCDC50-9ADA-4F14-8D2A-1079E94FBD64}"/>
    <cellStyle name="Comma 4 2 2 4 4 7" xfId="5972" xr:uid="{E5AFE21C-0A21-4149-9271-53A4DB91219F}"/>
    <cellStyle name="Comma 4 2 2 4 5" xfId="5973" xr:uid="{6DB15BC8-626A-48C2-8A3F-7B110DD61974}"/>
    <cellStyle name="Comma 4 2 2 4 5 2" xfId="5974" xr:uid="{41F7DEF9-5503-4BDC-9A37-2DFB06F843A1}"/>
    <cellStyle name="Comma 4 2 2 4 5 2 2" xfId="5975" xr:uid="{AD5D340B-936F-4C36-A560-B739D9C8C7DF}"/>
    <cellStyle name="Comma 4 2 2 4 5 3" xfId="5976" xr:uid="{C8DCC5F8-4467-408C-929B-0670F6BDCC52}"/>
    <cellStyle name="Comma 4 2 2 4 6" xfId="5977" xr:uid="{092453F6-D30C-4821-8C76-703E72D98D34}"/>
    <cellStyle name="Comma 4 2 2 4 6 2" xfId="5978" xr:uid="{2B0E618D-A5A2-41A2-B972-B53CE83BAE08}"/>
    <cellStyle name="Comma 4 2 2 4 7" xfId="5979" xr:uid="{0F181D9E-E777-4517-8075-2C25D9C9AC0F}"/>
    <cellStyle name="Comma 4 2 2 4 7 2" xfId="5980" xr:uid="{4A8180B9-5AA2-465E-9621-2F9BAB707204}"/>
    <cellStyle name="Comma 4 2 2 4 8" xfId="5981" xr:uid="{55C872D3-9489-4672-A2B8-BD5CEECF6B7F}"/>
    <cellStyle name="Comma 4 2 2 4 9" xfId="5982" xr:uid="{D2995DFA-2F84-4F6E-91CF-3E55B933C441}"/>
    <cellStyle name="Comma 4 2 2 5" xfId="5983" xr:uid="{672A7490-9DDD-412B-9D1B-7EEE14A9FA92}"/>
    <cellStyle name="Comma 4 2 2 5 2" xfId="5984" xr:uid="{355DEE8B-4AFC-4B66-BA11-81DD86EF1250}"/>
    <cellStyle name="Comma 4 2 2 5 2 2" xfId="5985" xr:uid="{502397C4-E07B-4E3F-A808-125A2C51D2D5}"/>
    <cellStyle name="Comma 4 2 2 5 2 2 2" xfId="5986" xr:uid="{F7DBD901-1D87-4139-8D4D-5A05CBEF8788}"/>
    <cellStyle name="Comma 4 2 2 5 2 2 2 2" xfId="5987" xr:uid="{88377FDE-B8B7-4068-981C-D9BE8390D454}"/>
    <cellStyle name="Comma 4 2 2 5 2 2 3" xfId="5988" xr:uid="{4141E637-D012-4865-B66B-1F104265155C}"/>
    <cellStyle name="Comma 4 2 2 5 2 3" xfId="5989" xr:uid="{50BBE8AC-DB62-4822-95A6-5D0EDF9E5B17}"/>
    <cellStyle name="Comma 4 2 2 5 2 3 2" xfId="5990" xr:uid="{2E534BBA-1489-4C0A-834B-97D69D16B872}"/>
    <cellStyle name="Comma 4 2 2 5 2 4" xfId="5991" xr:uid="{F30AD8DA-1FB6-4FE9-9A0F-C440B0F0CE3D}"/>
    <cellStyle name="Comma 4 2 2 5 2 4 2" xfId="5992" xr:uid="{354DA55C-091C-405B-90DE-1BEE35BA56C8}"/>
    <cellStyle name="Comma 4 2 2 5 2 5" xfId="5993" xr:uid="{97C38258-0D08-4800-9DAA-0ACA17164E39}"/>
    <cellStyle name="Comma 4 2 2 5 2 6" xfId="5994" xr:uid="{3FC07EC3-FD89-4A2B-8011-179C219A1AB5}"/>
    <cellStyle name="Comma 4 2 2 5 2 7" xfId="5995" xr:uid="{D0F5EE6C-00AE-4314-90AC-7D6815174B95}"/>
    <cellStyle name="Comma 4 2 2 5 3" xfId="5996" xr:uid="{9D338871-42FF-4E38-AA37-491FE84465C9}"/>
    <cellStyle name="Comma 4 2 2 5 3 2" xfId="5997" xr:uid="{2AAD81A3-2701-48CF-A6C8-EC2902ECF586}"/>
    <cellStyle name="Comma 4 2 2 5 3 2 2" xfId="5998" xr:uid="{42F3D42A-27BD-4334-BFE4-486124A745E1}"/>
    <cellStyle name="Comma 4 2 2 5 3 3" xfId="5999" xr:uid="{1AFB5AB5-20FD-4503-96BC-7792F2F987C4}"/>
    <cellStyle name="Comma 4 2 2 5 4" xfId="6000" xr:uid="{808E7337-C5A4-431E-8C52-FCDF1C5FCF55}"/>
    <cellStyle name="Comma 4 2 2 5 4 2" xfId="6001" xr:uid="{84EAB6C8-CAE3-4E42-85F7-632CB372E82B}"/>
    <cellStyle name="Comma 4 2 2 5 5" xfId="6002" xr:uid="{16EFB4E8-044A-4B02-AC8F-EB8701918341}"/>
    <cellStyle name="Comma 4 2 2 5 5 2" xfId="6003" xr:uid="{C8BBED6E-B95F-4AD8-9F47-A13C41A67296}"/>
    <cellStyle name="Comma 4 2 2 5 6" xfId="6004" xr:uid="{FAB4D76F-8FFE-405D-8F03-29B6AACCA02A}"/>
    <cellStyle name="Comma 4 2 2 5 7" xfId="6005" xr:uid="{20946E3A-639D-4681-B691-E73CF4EC25FA}"/>
    <cellStyle name="Comma 4 2 2 5 8" xfId="6006" xr:uid="{51850AB4-1317-466E-93F9-6EBFB3D6E998}"/>
    <cellStyle name="Comma 4 2 2 6" xfId="6007" xr:uid="{49B153CA-A2A7-4DC1-9D33-B247CA82B216}"/>
    <cellStyle name="Comma 4 2 2 6 2" xfId="6008" xr:uid="{1B0B5C09-6F62-4F38-8064-33D2BFAFA375}"/>
    <cellStyle name="Comma 4 2 2 6 2 2" xfId="6009" xr:uid="{B647664E-E0CC-4A00-ACA5-192C8480DD60}"/>
    <cellStyle name="Comma 4 2 2 6 2 2 2" xfId="6010" xr:uid="{71519D72-7A08-4979-A8DD-CFC84B0E8713}"/>
    <cellStyle name="Comma 4 2 2 6 2 3" xfId="6011" xr:uid="{E0DB785A-06C5-4E34-B77B-B6F4CABD53F5}"/>
    <cellStyle name="Comma 4 2 2 6 3" xfId="6012" xr:uid="{D5BA18E9-2391-4455-A24A-BBBFFFD33BF0}"/>
    <cellStyle name="Comma 4 2 2 6 3 2" xfId="6013" xr:uid="{7C712271-90FE-446F-93CC-271135BA6626}"/>
    <cellStyle name="Comma 4 2 2 6 4" xfId="6014" xr:uid="{98C95737-AF8A-4559-BC5D-F70484AD95C8}"/>
    <cellStyle name="Comma 4 2 2 6 4 2" xfId="6015" xr:uid="{1887D0B1-FBF7-4527-A15E-6DC976EF2F1D}"/>
    <cellStyle name="Comma 4 2 2 6 5" xfId="6016" xr:uid="{A3D35255-3B6C-4DEE-8E84-CC3320852924}"/>
    <cellStyle name="Comma 4 2 2 6 6" xfId="6017" xr:uid="{2EABBA48-BA19-4096-83C0-C38D2ED099EA}"/>
    <cellStyle name="Comma 4 2 2 6 7" xfId="6018" xr:uid="{0B0F9E57-B6F2-452E-9FE2-913D516A3CFC}"/>
    <cellStyle name="Comma 4 2 2 7" xfId="6019" xr:uid="{4DDC63C2-BE8A-41D3-AD4E-78B587522A88}"/>
    <cellStyle name="Comma 4 2 2 7 2" xfId="6020" xr:uid="{9BA7935C-2853-4AC0-9E94-3EBB1BA08ACF}"/>
    <cellStyle name="Comma 4 2 2 7 2 2" xfId="6021" xr:uid="{526A684E-5254-4A49-B793-4854ED431F0B}"/>
    <cellStyle name="Comma 4 2 2 7 2 2 2" xfId="6022" xr:uid="{FEEE8BB7-93F4-4999-B9E7-892F523997C9}"/>
    <cellStyle name="Comma 4 2 2 7 2 3" xfId="6023" xr:uid="{A763FFAE-3624-4C74-950F-22728584665C}"/>
    <cellStyle name="Comma 4 2 2 7 3" xfId="6024" xr:uid="{81F6A36B-B5A3-4893-86D7-89ABB797D229}"/>
    <cellStyle name="Comma 4 2 2 7 3 2" xfId="6025" xr:uid="{D3717801-F4BC-4AEE-B8EE-1800587281FE}"/>
    <cellStyle name="Comma 4 2 2 7 4" xfId="6026" xr:uid="{238D7033-9F54-4020-9F61-4BD9C49DC6E1}"/>
    <cellStyle name="Comma 4 2 2 7 4 2" xfId="6027" xr:uid="{767FB5D9-A53D-4F66-9096-E3E813D6EB5A}"/>
    <cellStyle name="Comma 4 2 2 7 5" xfId="6028" xr:uid="{B4FE1C80-9C4A-4BBF-AF54-BC8FFF9A0B8F}"/>
    <cellStyle name="Comma 4 2 2 7 6" xfId="6029" xr:uid="{901A2893-EDE2-4D74-AE14-06487EC8818C}"/>
    <cellStyle name="Comma 4 2 2 7 7" xfId="6030" xr:uid="{0A877AE4-D6FA-4A54-A9F8-FB812FA74E41}"/>
    <cellStyle name="Comma 4 2 3" xfId="6031" xr:uid="{B99EA353-CF59-4C89-BAEC-6612FDBD5730}"/>
    <cellStyle name="Comma 4 3" xfId="6032" xr:uid="{31B7E47B-4890-47CF-B911-3DFBAC3293EC}"/>
    <cellStyle name="Comma 4 3 2" xfId="6033" xr:uid="{38080690-8166-4DC6-8F4A-86CEAF117671}"/>
    <cellStyle name="Comma 4 3 3" xfId="6034" xr:uid="{37201AD6-CBD2-4D88-B8FD-C215871FC3E5}"/>
    <cellStyle name="Comma 4 4" xfId="6035" xr:uid="{D8C5F4BE-6B47-465E-A6AE-FFFE8676DB34}"/>
    <cellStyle name="Comma 4 4 10" xfId="6036" xr:uid="{672956E8-4CA9-4D5B-8E6D-536FAC5385AC}"/>
    <cellStyle name="Comma 4 4 11" xfId="6037" xr:uid="{C0091FF5-64A3-4E3B-AA78-4B30048E7C21}"/>
    <cellStyle name="Comma 4 4 12" xfId="6038" xr:uid="{02AB1220-1F96-4E8D-B180-5E60647E3629}"/>
    <cellStyle name="Comma 4 4 2" xfId="6039" xr:uid="{E512E1C8-7C5F-481C-8DA4-FB9172CEC425}"/>
    <cellStyle name="Comma 4 4 2 10" xfId="6040" xr:uid="{AC12F01E-32CA-4F4D-8DC5-69807B70A52B}"/>
    <cellStyle name="Comma 4 4 2 2" xfId="6041" xr:uid="{551D047E-2BE2-46D7-BAC4-11D1C57C95DA}"/>
    <cellStyle name="Comma 4 4 2 2 2" xfId="6042" xr:uid="{ECDEC378-D895-44AA-BD15-B08F178D9907}"/>
    <cellStyle name="Comma 4 4 2 2 2 2" xfId="6043" xr:uid="{F57A1981-D649-4537-BC25-EC9875136CAE}"/>
    <cellStyle name="Comma 4 4 2 2 2 2 2" xfId="6044" xr:uid="{3FDB8EC7-083A-4E52-81EF-B33DB31C8464}"/>
    <cellStyle name="Comma 4 4 2 2 2 3" xfId="6045" xr:uid="{DB396A40-70B8-4240-8C3A-7C4C2A55EEBC}"/>
    <cellStyle name="Comma 4 4 2 2 3" xfId="6046" xr:uid="{D3FB12E8-6120-4A44-9EE3-463845734810}"/>
    <cellStyle name="Comma 4 4 2 2 3 2" xfId="6047" xr:uid="{DFB7639A-F3F5-4106-9784-38DE1B42866C}"/>
    <cellStyle name="Comma 4 4 2 2 4" xfId="6048" xr:uid="{33B41C17-1E6D-496D-A7B3-7AF771D936D6}"/>
    <cellStyle name="Comma 4 4 2 2 4 2" xfId="6049" xr:uid="{A8311CA3-E85E-4424-9DDF-1807DF0B6FF3}"/>
    <cellStyle name="Comma 4 4 2 2 5" xfId="6050" xr:uid="{F89F8CBA-1284-4F68-A3CB-9858C65F24F0}"/>
    <cellStyle name="Comma 4 4 2 2 6" xfId="6051" xr:uid="{2E17F3FB-8D6A-4812-A53C-B61994958CF2}"/>
    <cellStyle name="Comma 4 4 2 2 7" xfId="6052" xr:uid="{0BE52870-8DE6-47A6-ABA7-569023BABCAF}"/>
    <cellStyle name="Comma 4 4 2 3" xfId="6053" xr:uid="{B5C7FE9F-BEB6-41B0-876A-005DC1E66863}"/>
    <cellStyle name="Comma 4 4 2 3 2" xfId="6054" xr:uid="{4CA6EC93-68FC-40AC-9D8A-65095C88BAD9}"/>
    <cellStyle name="Comma 4 4 2 3 2 2" xfId="6055" xr:uid="{4F0BCA52-4C5E-4468-B673-E8FE52A8BABF}"/>
    <cellStyle name="Comma 4 4 2 3 2 2 2" xfId="6056" xr:uid="{3C113340-D527-40C0-B50F-0B334348C7DD}"/>
    <cellStyle name="Comma 4 4 2 3 2 3" xfId="6057" xr:uid="{1196DBE2-1E66-4FA5-9FD8-871EC842FA1C}"/>
    <cellStyle name="Comma 4 4 2 3 3" xfId="6058" xr:uid="{69087470-9F65-45B3-A21E-B0E5A4E1BE2B}"/>
    <cellStyle name="Comma 4 4 2 3 3 2" xfId="6059" xr:uid="{BB3591B3-E5A1-4FDF-BE8E-74213978F08A}"/>
    <cellStyle name="Comma 4 4 2 3 4" xfId="6060" xr:uid="{AD2057B5-EF75-40EE-B16A-BF00603C391D}"/>
    <cellStyle name="Comma 4 4 2 3 4 2" xfId="6061" xr:uid="{C118DC2B-A6F0-4D98-8835-60CE3145D246}"/>
    <cellStyle name="Comma 4 4 2 3 5" xfId="6062" xr:uid="{325FF548-6520-4D42-9A56-C8A46A0A549C}"/>
    <cellStyle name="Comma 4 4 2 3 6" xfId="6063" xr:uid="{EA77775B-B6E7-4C7A-B895-785E07EC0D0E}"/>
    <cellStyle name="Comma 4 4 2 3 7" xfId="6064" xr:uid="{997505FB-6D8E-49B2-8465-ABD87C3DDFD1}"/>
    <cellStyle name="Comma 4 4 2 4" xfId="6065" xr:uid="{A52969FA-E9D8-4507-994E-17BC374155F5}"/>
    <cellStyle name="Comma 4 4 2 4 2" xfId="6066" xr:uid="{C6C7E752-FBB0-4724-9CAA-7EC40B00CDD1}"/>
    <cellStyle name="Comma 4 4 2 4 2 2" xfId="6067" xr:uid="{77057FBB-82EA-4C96-96E9-47D61613DAE6}"/>
    <cellStyle name="Comma 4 4 2 4 2 2 2" xfId="6068" xr:uid="{E1F157ED-35D4-4FB5-B3B8-B104A38F8323}"/>
    <cellStyle name="Comma 4 4 2 4 2 3" xfId="6069" xr:uid="{F87CCEEE-8DDA-4FA3-953C-EA593D487693}"/>
    <cellStyle name="Comma 4 4 2 4 3" xfId="6070" xr:uid="{68A6C666-00D3-4680-A84E-341D51073167}"/>
    <cellStyle name="Comma 4 4 2 4 3 2" xfId="6071" xr:uid="{F23DF1FC-9B47-463C-9236-BBB725DDBB31}"/>
    <cellStyle name="Comma 4 4 2 4 4" xfId="6072" xr:uid="{9A975AB7-B5E5-4D51-B6CE-6562D27D7482}"/>
    <cellStyle name="Comma 4 4 2 4 4 2" xfId="6073" xr:uid="{C168324C-6445-4777-88BE-0F1AC51FC326}"/>
    <cellStyle name="Comma 4 4 2 4 5" xfId="6074" xr:uid="{7B5FAC0F-E778-4222-913D-716E4A0C3B89}"/>
    <cellStyle name="Comma 4 4 2 4 6" xfId="6075" xr:uid="{9C803D9F-E388-40DA-A920-A43E82DC1259}"/>
    <cellStyle name="Comma 4 4 2 4 7" xfId="6076" xr:uid="{AE582EEB-FC86-4278-91B0-06885CBBFBFB}"/>
    <cellStyle name="Comma 4 4 2 5" xfId="6077" xr:uid="{E5D05061-3DC5-4C68-BF99-81376A3C1F6B}"/>
    <cellStyle name="Comma 4 4 2 5 2" xfId="6078" xr:uid="{EF060E38-9C4F-464B-AAD6-E8F0D665421B}"/>
    <cellStyle name="Comma 4 4 2 5 2 2" xfId="6079" xr:uid="{144CDC16-3C68-43C3-A317-C953A9562DB0}"/>
    <cellStyle name="Comma 4 4 2 5 3" xfId="6080" xr:uid="{C26E630D-CB7F-474E-8770-9A1A9AAD4C47}"/>
    <cellStyle name="Comma 4 4 2 6" xfId="6081" xr:uid="{69536718-ABBE-4B5F-A92B-AFFA22D8543C}"/>
    <cellStyle name="Comma 4 4 2 6 2" xfId="6082" xr:uid="{33C30BAD-03B3-47DD-8803-9EABD30E3C3B}"/>
    <cellStyle name="Comma 4 4 2 7" xfId="6083" xr:uid="{7DBAF92B-D853-46D0-8DC0-13A09D8CD40E}"/>
    <cellStyle name="Comma 4 4 2 7 2" xfId="6084" xr:uid="{27B919C3-CE00-4DEB-949A-7BAB9B15CB4B}"/>
    <cellStyle name="Comma 4 4 2 8" xfId="6085" xr:uid="{4885C609-D1E2-45E2-BF32-95648E978EBF}"/>
    <cellStyle name="Comma 4 4 2 9" xfId="6086" xr:uid="{CB2BDBB0-A024-4DF4-BF6E-40F4129C4B7F}"/>
    <cellStyle name="Comma 4 4 3" xfId="6087" xr:uid="{6077AE07-A491-4F98-B0E1-817308C0D453}"/>
    <cellStyle name="Comma 4 4 3 2" xfId="6088" xr:uid="{DCA7B5B9-3B8D-4B9B-9BC3-BC7DB0C35BE3}"/>
    <cellStyle name="Comma 4 4 3 2 2" xfId="6089" xr:uid="{C1197FD6-2580-40F5-948C-EB8EDFED9922}"/>
    <cellStyle name="Comma 4 4 3 2 2 2" xfId="6090" xr:uid="{D376F0A3-A598-4860-BF30-5F96D0567D86}"/>
    <cellStyle name="Comma 4 4 3 2 2 2 2" xfId="6091" xr:uid="{DC2AA222-4674-43FA-ADF1-DC2A6EDBD3DE}"/>
    <cellStyle name="Comma 4 4 3 2 2 3" xfId="6092" xr:uid="{4B89BC7B-058C-4300-AB40-2F5C1CEAA6A2}"/>
    <cellStyle name="Comma 4 4 3 2 3" xfId="6093" xr:uid="{AC0ADE10-E865-4E16-9C21-5313CA69A2C3}"/>
    <cellStyle name="Comma 4 4 3 2 3 2" xfId="6094" xr:uid="{3D1454F9-8A47-409D-A9A7-80D18CB572D2}"/>
    <cellStyle name="Comma 4 4 3 2 4" xfId="6095" xr:uid="{513C6F6D-5082-457C-9468-52941197E8EF}"/>
    <cellStyle name="Comma 4 4 3 2 4 2" xfId="6096" xr:uid="{BC3417AF-A64D-44DE-8484-62F5202048FC}"/>
    <cellStyle name="Comma 4 4 3 2 5" xfId="6097" xr:uid="{6DB9A2F5-3315-4262-A833-A5C5DD14DBDD}"/>
    <cellStyle name="Comma 4 4 3 2 6" xfId="6098" xr:uid="{A718028A-416E-4722-BAE1-CF7548F660BF}"/>
    <cellStyle name="Comma 4 4 3 2 7" xfId="6099" xr:uid="{A5B99BD4-D4F6-4E00-9EF0-411AC9F67B67}"/>
    <cellStyle name="Comma 4 4 3 3" xfId="6100" xr:uid="{9AE0BAF0-52CA-41C6-A8CD-3EC09EFB6132}"/>
    <cellStyle name="Comma 4 4 3 3 2" xfId="6101" xr:uid="{1CA855C9-2B0D-4672-9036-08E4E3497E28}"/>
    <cellStyle name="Comma 4 4 3 3 2 2" xfId="6102" xr:uid="{5696E2D4-8A80-4C13-A0FE-414B4F55896B}"/>
    <cellStyle name="Comma 4 4 3 3 3" xfId="6103" xr:uid="{C4A78BD8-5964-4C68-8F6C-ACCEAD5AC8AE}"/>
    <cellStyle name="Comma 4 4 3 4" xfId="6104" xr:uid="{CEAE5ECB-4BEF-4B3C-9757-EFA16F7B86A5}"/>
    <cellStyle name="Comma 4 4 3 4 2" xfId="6105" xr:uid="{72BC9CE6-D18E-4FC0-8187-C0405F9AD291}"/>
    <cellStyle name="Comma 4 4 3 5" xfId="6106" xr:uid="{5448B612-4B86-4498-AF39-D53A5876DCF7}"/>
    <cellStyle name="Comma 4 4 3 5 2" xfId="6107" xr:uid="{9B0B27CF-DB71-4979-8CC4-FC1B6E4F8C63}"/>
    <cellStyle name="Comma 4 4 3 6" xfId="6108" xr:uid="{317259F6-8FB2-4CC0-A48F-4AD3E8C54850}"/>
    <cellStyle name="Comma 4 4 3 7" xfId="6109" xr:uid="{1A7B9EBA-0AAC-4846-8B7A-95190B9EA288}"/>
    <cellStyle name="Comma 4 4 3 8" xfId="6110" xr:uid="{4CD361B4-3E27-4D76-A358-1BFF6FE55016}"/>
    <cellStyle name="Comma 4 4 4" xfId="6111" xr:uid="{5EE84E24-60A9-4F1F-A539-D7B164D463D1}"/>
    <cellStyle name="Comma 4 4 4 2" xfId="6112" xr:uid="{ED6F365E-AE98-4951-B49C-BFA4D8E4F62E}"/>
    <cellStyle name="Comma 4 4 4 2 2" xfId="6113" xr:uid="{7EF4D570-A3B9-40B3-87E4-3F5A92EB452E}"/>
    <cellStyle name="Comma 4 4 4 2 2 2" xfId="6114" xr:uid="{EE8F5796-2E02-4337-8859-5CBE8607D614}"/>
    <cellStyle name="Comma 4 4 4 2 3" xfId="6115" xr:uid="{AC0B1289-EFA9-44F9-961A-7160769B3418}"/>
    <cellStyle name="Comma 4 4 4 3" xfId="6116" xr:uid="{EFFE2709-0487-467B-BD2E-880E2E8E5ED0}"/>
    <cellStyle name="Comma 4 4 4 3 2" xfId="6117" xr:uid="{F60365D9-56FD-4112-9ECD-68BE0E341B72}"/>
    <cellStyle name="Comma 4 4 4 4" xfId="6118" xr:uid="{7BBB1C1C-1723-45C4-924D-BE1060A1F830}"/>
    <cellStyle name="Comma 4 4 4 4 2" xfId="6119" xr:uid="{0616EAD6-E559-42DF-9587-0BC45A68FACC}"/>
    <cellStyle name="Comma 4 4 4 5" xfId="6120" xr:uid="{AF19EB80-8718-45A0-A34C-B4EB9E296068}"/>
    <cellStyle name="Comma 4 4 4 6" xfId="6121" xr:uid="{01C2FAA6-F2EF-4CB5-A97D-198FCBEE6577}"/>
    <cellStyle name="Comma 4 4 4 7" xfId="6122" xr:uid="{983F9B8C-4300-421C-BA04-12904E174558}"/>
    <cellStyle name="Comma 4 4 5" xfId="6123" xr:uid="{35A2C36C-B783-4FF4-AEE3-B437C059EF9F}"/>
    <cellStyle name="Comma 4 4 5 2" xfId="6124" xr:uid="{51BF5FAC-6885-4429-BE4F-D102A89F06BE}"/>
    <cellStyle name="Comma 4 4 5 2 2" xfId="6125" xr:uid="{8BCD0251-47B7-44C1-BACE-55CEFAFDC587}"/>
    <cellStyle name="Comma 4 4 5 2 2 2" xfId="6126" xr:uid="{82E3F4B5-3F2B-4248-9F2E-854DD2DD8434}"/>
    <cellStyle name="Comma 4 4 5 2 3" xfId="6127" xr:uid="{D48449D1-74B0-4714-806F-21F517153A92}"/>
    <cellStyle name="Comma 4 4 5 3" xfId="6128" xr:uid="{4F090B79-800E-443D-BBCA-D01A547F766F}"/>
    <cellStyle name="Comma 4 4 5 3 2" xfId="6129" xr:uid="{50BC7C1A-5F5F-4864-86B0-2C369B8EE4E3}"/>
    <cellStyle name="Comma 4 4 5 4" xfId="6130" xr:uid="{D2442D56-BF8A-480E-A381-CD03B8099F15}"/>
    <cellStyle name="Comma 4 4 5 4 2" xfId="6131" xr:uid="{49E07BB9-597D-456E-B3FF-F65E76471016}"/>
    <cellStyle name="Comma 4 4 5 5" xfId="6132" xr:uid="{BB84D675-6355-4FD1-91F9-AB9F6CAD9C09}"/>
    <cellStyle name="Comma 4 4 5 6" xfId="6133" xr:uid="{7082AA07-0835-4199-8E29-EAB1EAC6880E}"/>
    <cellStyle name="Comma 4 4 5 7" xfId="6134" xr:uid="{C83284B1-3714-4035-9C49-A461C0FF0A04}"/>
    <cellStyle name="Comma 4 4 6" xfId="6135" xr:uid="{9085A4AB-5D6F-44FF-8F7B-28D6BF49639A}"/>
    <cellStyle name="Comma 4 4 6 2" xfId="6136" xr:uid="{0C564E32-4F58-49C7-BACD-5366DB79ED6B}"/>
    <cellStyle name="Comma 4 4 6 2 2" xfId="6137" xr:uid="{3949279A-BDFB-4FA5-91F5-584F859CD0CB}"/>
    <cellStyle name="Comma 4 4 6 2 2 2" xfId="6138" xr:uid="{4A4FBB81-DB1D-4DDA-914A-9D9B804AAAFE}"/>
    <cellStyle name="Comma 4 4 6 2 3" xfId="6139" xr:uid="{3CD80D63-9A22-4B11-9DD4-833162158EBA}"/>
    <cellStyle name="Comma 4 4 6 3" xfId="6140" xr:uid="{AFAAE592-9118-48F8-975C-6FD6966CCDEE}"/>
    <cellStyle name="Comma 4 4 6 3 2" xfId="6141" xr:uid="{5A7F0C06-3B71-4938-B105-8FC7BC4166C0}"/>
    <cellStyle name="Comma 4 4 6 4" xfId="6142" xr:uid="{96A86D2E-D8AB-4441-B205-7A90B7E18094}"/>
    <cellStyle name="Comma 4 4 6 4 2" xfId="6143" xr:uid="{60F7AF95-94CD-40DA-A8AE-61FF8F7F1AAD}"/>
    <cellStyle name="Comma 4 4 6 5" xfId="6144" xr:uid="{BF96FA92-C77B-4B16-B278-5DE8D55E2B98}"/>
    <cellStyle name="Comma 4 4 6 6" xfId="6145" xr:uid="{ABA2EB71-580A-4BBF-8B7B-50D4A921CDEA}"/>
    <cellStyle name="Comma 4 4 6 7" xfId="6146" xr:uid="{91CC7FAD-47B6-49A0-945D-1E685072B260}"/>
    <cellStyle name="Comma 4 4 7" xfId="6147" xr:uid="{68292944-F6F8-4237-A6EB-B7B42C6A0A88}"/>
    <cellStyle name="Comma 4 4 7 2" xfId="6148" xr:uid="{05E0650F-C91F-4794-9272-98E842DAB7D2}"/>
    <cellStyle name="Comma 4 4 7 2 2" xfId="6149" xr:uid="{CA401564-F480-4B59-9D7A-AAAFB7F03D9B}"/>
    <cellStyle name="Comma 4 4 7 3" xfId="6150" xr:uid="{9032F369-386E-4C65-8ADE-3AA40F40322D}"/>
    <cellStyle name="Comma 4 4 7 4" xfId="6151" xr:uid="{FA3AFAAD-3826-44D9-945D-EC8A36DAE029}"/>
    <cellStyle name="Comma 4 4 8" xfId="6152" xr:uid="{7E95C622-3AFC-4F8E-9F14-79F7216B698A}"/>
    <cellStyle name="Comma 4 4 8 2" xfId="6153" xr:uid="{BFA6CDDE-1577-4551-AAD0-E2450C02085D}"/>
    <cellStyle name="Comma 4 4 9" xfId="6154" xr:uid="{F4C060F7-31D3-48F5-89E2-C23FB592AA21}"/>
    <cellStyle name="Comma 4 4 9 2" xfId="6155" xr:uid="{6273CB6B-3A69-42DA-9398-8D67B954E36C}"/>
    <cellStyle name="Comma 4 5" xfId="6156" xr:uid="{B5BBCA18-5635-4629-9906-32FE1CF880E0}"/>
    <cellStyle name="Comma 4 5 10" xfId="6157" xr:uid="{F57E3DDA-58DE-4D26-8053-51CAA9157B03}"/>
    <cellStyle name="Comma 4 5 11" xfId="63214" xr:uid="{C0D02F36-A213-48DD-BDFD-B9663E67CA21}"/>
    <cellStyle name="Comma 4 5 2" xfId="6158" xr:uid="{C9FE710D-8181-435C-9B6F-BF8880834FE9}"/>
    <cellStyle name="Comma 4 5 2 2" xfId="6159" xr:uid="{50B2DBB8-BFC3-4FD0-B4F7-168B1C1189E3}"/>
    <cellStyle name="Comma 4 5 2 2 2" xfId="6160" xr:uid="{DEDC52BE-7ED6-4C2D-A3CA-C92DFD62D791}"/>
    <cellStyle name="Comma 4 5 2 2 2 2" xfId="6161" xr:uid="{AE08D635-FD47-4A80-9A10-02241C3BB642}"/>
    <cellStyle name="Comma 4 5 2 2 3" xfId="6162" xr:uid="{7D5B8D5D-8FEB-4670-AC46-E9C1FA7BE22A}"/>
    <cellStyle name="Comma 4 5 2 3" xfId="6163" xr:uid="{60668288-B823-4D86-813F-37DF4160F306}"/>
    <cellStyle name="Comma 4 5 2 3 2" xfId="6164" xr:uid="{E526726B-A8D6-4151-85E5-443B71C5732C}"/>
    <cellStyle name="Comma 4 5 2 4" xfId="6165" xr:uid="{868C31AE-DB71-4918-9288-C22D00E7E6AC}"/>
    <cellStyle name="Comma 4 5 2 4 2" xfId="6166" xr:uid="{3A3D081E-82DF-42DD-AC24-E6B025ED4D13}"/>
    <cellStyle name="Comma 4 5 2 5" xfId="6167" xr:uid="{B939B240-B02A-4E32-91F4-4BD1C3F3E46D}"/>
    <cellStyle name="Comma 4 5 2 6" xfId="6168" xr:uid="{C028E6CC-14F4-4454-9AE9-B882635D322A}"/>
    <cellStyle name="Comma 4 5 2 7" xfId="6169" xr:uid="{012F1E1E-ADCB-4799-9253-B3E3D2F3A628}"/>
    <cellStyle name="Comma 4 5 3" xfId="6170" xr:uid="{D1A447E9-3898-4CF7-90DD-3944BF373BB9}"/>
    <cellStyle name="Comma 4 5 3 2" xfId="6171" xr:uid="{ECB26362-7CBF-4CB0-A1AE-DBD700F32E5E}"/>
    <cellStyle name="Comma 4 5 3 2 2" xfId="6172" xr:uid="{B3662BEE-12F1-48E7-93EC-ED82DFAB64EB}"/>
    <cellStyle name="Comma 4 5 3 2 2 2" xfId="6173" xr:uid="{78882DDF-3965-4834-A6A6-130C180A9A99}"/>
    <cellStyle name="Comma 4 5 3 2 3" xfId="6174" xr:uid="{ABF29C71-8EA0-4A55-B974-816599D077AC}"/>
    <cellStyle name="Comma 4 5 3 3" xfId="6175" xr:uid="{A6FEC24D-5780-4B59-90BE-F0447140C840}"/>
    <cellStyle name="Comma 4 5 3 3 2" xfId="6176" xr:uid="{6119A7F6-E7DF-4261-96CB-ADB1C1C3F447}"/>
    <cellStyle name="Comma 4 5 3 4" xfId="6177" xr:uid="{96761004-1875-4969-B703-2D68DF153394}"/>
    <cellStyle name="Comma 4 5 3 4 2" xfId="6178" xr:uid="{5AEACCBD-9CF3-486A-88A0-46AB79F9C1AB}"/>
    <cellStyle name="Comma 4 5 3 5" xfId="6179" xr:uid="{784EE828-45C6-4409-B651-AD27094E1E0B}"/>
    <cellStyle name="Comma 4 5 3 6" xfId="6180" xr:uid="{B78C385A-C458-4653-AC04-39F31028BD2A}"/>
    <cellStyle name="Comma 4 5 3 7" xfId="6181" xr:uid="{91F0BAD8-FBEC-4E12-BA1A-7E3E27F401CF}"/>
    <cellStyle name="Comma 4 5 4" xfId="6182" xr:uid="{8BF62072-2104-4B1E-B90C-32C354825D80}"/>
    <cellStyle name="Comma 4 5 4 2" xfId="6183" xr:uid="{94D82902-34F3-473E-BA1C-C0A12FE69EF3}"/>
    <cellStyle name="Comma 4 5 4 2 2" xfId="6184" xr:uid="{2F52DA7E-0BD5-4297-BB1C-DA9C53A8312C}"/>
    <cellStyle name="Comma 4 5 4 2 2 2" xfId="6185" xr:uid="{575759BE-0822-463C-83A0-10F019FD009E}"/>
    <cellStyle name="Comma 4 5 4 2 3" xfId="6186" xr:uid="{77A99E77-557E-4826-8C5A-1E8F0E7EDF06}"/>
    <cellStyle name="Comma 4 5 4 3" xfId="6187" xr:uid="{CABE6AC1-2A6C-4833-B4C0-90A2675E16AA}"/>
    <cellStyle name="Comma 4 5 4 3 2" xfId="6188" xr:uid="{0C79081A-30C6-4E07-A05F-FCB0E0840359}"/>
    <cellStyle name="Comma 4 5 4 4" xfId="6189" xr:uid="{CAC0949C-D1A6-41F7-87BB-44D17F8C3C04}"/>
    <cellStyle name="Comma 4 5 4 4 2" xfId="6190" xr:uid="{364C7BB3-A7E7-4197-9760-9A3B239E5D1B}"/>
    <cellStyle name="Comma 4 5 4 5" xfId="6191" xr:uid="{0E86A37E-524C-485A-ADFC-5687841C3273}"/>
    <cellStyle name="Comma 4 5 4 6" xfId="6192" xr:uid="{A7ACCB06-C172-44CB-AA8B-AF45137DDDE5}"/>
    <cellStyle name="Comma 4 5 4 7" xfId="6193" xr:uid="{41C2EA81-3F67-4CEE-BDD1-4B96D8031AAA}"/>
    <cellStyle name="Comma 4 5 5" xfId="6194" xr:uid="{614A046B-6E5C-4A08-978F-610227557703}"/>
    <cellStyle name="Comma 4 5 5 2" xfId="6195" xr:uid="{E1353150-7E62-44AD-B519-720A41CE5294}"/>
    <cellStyle name="Comma 4 5 5 2 2" xfId="6196" xr:uid="{B1D70D94-27E2-4368-A66D-E8C5805AF78D}"/>
    <cellStyle name="Comma 4 5 5 3" xfId="6197" xr:uid="{C291B3D2-A69B-46B7-98DE-830C4D1F8E0E}"/>
    <cellStyle name="Comma 4 5 6" xfId="6198" xr:uid="{67A9226A-F676-4063-970E-F32D100981DF}"/>
    <cellStyle name="Comma 4 5 6 2" xfId="6199" xr:uid="{C2B0CB49-F706-48C2-8FA1-BA869CD7FE58}"/>
    <cellStyle name="Comma 4 5 7" xfId="6200" xr:uid="{1BC246E8-858F-4C6A-9F56-59E732CFF818}"/>
    <cellStyle name="Comma 4 5 7 2" xfId="6201" xr:uid="{30F06A0F-DABB-4F1D-8FA1-F3430BC661A1}"/>
    <cellStyle name="Comma 4 5 8" xfId="6202" xr:uid="{6C5D54A5-431C-4110-8610-96301621EAF5}"/>
    <cellStyle name="Comma 4 5 9" xfId="6203" xr:uid="{AAD78E59-0AFC-4E9E-9FFC-0167BCDA53A5}"/>
    <cellStyle name="Comma 4 6" xfId="6204" xr:uid="{1EEF40CD-D2E4-4362-8086-403EB66C9C95}"/>
    <cellStyle name="Comma 4 6 10" xfId="6205" xr:uid="{827394DA-8998-44D9-A4E5-A41721F210F3}"/>
    <cellStyle name="Comma 4 6 2" xfId="6206" xr:uid="{B0FEE282-901B-44B8-97B4-5B945A7D8210}"/>
    <cellStyle name="Comma 4 6 2 2" xfId="6207" xr:uid="{5D687B57-1F57-47D4-90C2-AC4475260997}"/>
    <cellStyle name="Comma 4 6 2 2 2" xfId="6208" xr:uid="{9F154D6F-3F0A-4029-B052-05B652A9AA65}"/>
    <cellStyle name="Comma 4 6 2 2 2 2" xfId="6209" xr:uid="{A94CDD3D-0D11-455C-B2D0-5C99764E7787}"/>
    <cellStyle name="Comma 4 6 2 2 3" xfId="6210" xr:uid="{87956A19-4F41-42E1-97CE-2CB348C37EA6}"/>
    <cellStyle name="Comma 4 6 2 3" xfId="6211" xr:uid="{EC71BE07-06FD-431B-AC07-51A1E48A86BF}"/>
    <cellStyle name="Comma 4 6 2 3 2" xfId="6212" xr:uid="{24FE21E6-2A45-493D-8016-D6825CA740BD}"/>
    <cellStyle name="Comma 4 6 2 4" xfId="6213" xr:uid="{2356CCCC-7C70-48B1-97DB-126B57E4D0BB}"/>
    <cellStyle name="Comma 4 6 2 4 2" xfId="6214" xr:uid="{11B8B266-305E-464D-99B8-093AEFDAA02A}"/>
    <cellStyle name="Comma 4 6 2 5" xfId="6215" xr:uid="{C65EAE70-3996-478C-94AE-CF6745A8A1DC}"/>
    <cellStyle name="Comma 4 6 2 6" xfId="6216" xr:uid="{7662EA2A-08E0-486C-8F66-F6FDC5A2FB9E}"/>
    <cellStyle name="Comma 4 6 2 7" xfId="6217" xr:uid="{27112D0E-9670-43B1-B77D-0C7D77B7BA89}"/>
    <cellStyle name="Comma 4 6 3" xfId="6218" xr:uid="{83B0A02A-769A-40F8-8973-E54D7DA904B4}"/>
    <cellStyle name="Comma 4 6 3 2" xfId="6219" xr:uid="{058C0382-1E87-45BC-9B12-DEE92CE8F064}"/>
    <cellStyle name="Comma 4 6 3 2 2" xfId="6220" xr:uid="{79227008-D976-4AFA-ACA8-24DB60723908}"/>
    <cellStyle name="Comma 4 6 3 2 2 2" xfId="6221" xr:uid="{BB79B274-B000-4F51-86F0-474B8B1C4B47}"/>
    <cellStyle name="Comma 4 6 3 2 3" xfId="6222" xr:uid="{BF1EB578-DE0F-4891-AE07-ED9DA5EF5FD3}"/>
    <cellStyle name="Comma 4 6 3 3" xfId="6223" xr:uid="{1375129B-D7A8-4DE1-95C2-67B993F4AC73}"/>
    <cellStyle name="Comma 4 6 3 3 2" xfId="6224" xr:uid="{4B684B83-D4D9-4833-8BB5-EB4FC2C5FEEA}"/>
    <cellStyle name="Comma 4 6 3 4" xfId="6225" xr:uid="{143827AA-D353-4BD3-8DBB-D8B17EC84141}"/>
    <cellStyle name="Comma 4 6 3 4 2" xfId="6226" xr:uid="{50B88A95-26AB-4BDB-9B40-B1F88F16CF2D}"/>
    <cellStyle name="Comma 4 6 3 5" xfId="6227" xr:uid="{FBCFBD4E-2E03-4E5F-962B-0C11DC4B5C0D}"/>
    <cellStyle name="Comma 4 6 3 6" xfId="6228" xr:uid="{944DE092-6A64-429E-8A1C-AF3E5B392919}"/>
    <cellStyle name="Comma 4 6 3 7" xfId="6229" xr:uid="{782B1FCC-25AD-41D6-A2CC-6FD2D2595FFD}"/>
    <cellStyle name="Comma 4 6 4" xfId="6230" xr:uid="{67AAB510-F65F-4280-BDD5-8BF7C1DB349B}"/>
    <cellStyle name="Comma 4 6 4 2" xfId="6231" xr:uid="{A78BD7EB-237C-46B0-8D6C-1707334ECA2A}"/>
    <cellStyle name="Comma 4 6 4 2 2" xfId="6232" xr:uid="{CD937FDE-B4DF-4C28-9114-2871CB1C13CE}"/>
    <cellStyle name="Comma 4 6 4 2 2 2" xfId="6233" xr:uid="{1FCCB9AE-D568-4376-9446-C0A56D567A9C}"/>
    <cellStyle name="Comma 4 6 4 2 3" xfId="6234" xr:uid="{DB0169B5-FEB8-4AF0-8680-11946CE2395A}"/>
    <cellStyle name="Comma 4 6 4 3" xfId="6235" xr:uid="{03FD3DD4-000B-4F96-A1E3-6EF9DB48948C}"/>
    <cellStyle name="Comma 4 6 4 3 2" xfId="6236" xr:uid="{CAA38F05-C5C9-4A85-8623-7EFFC4692129}"/>
    <cellStyle name="Comma 4 6 4 4" xfId="6237" xr:uid="{6CE7698A-420D-4355-AF5E-6ABAAB036501}"/>
    <cellStyle name="Comma 4 6 4 4 2" xfId="6238" xr:uid="{CF9E9C9D-49AF-4868-9EA6-B48B56929A67}"/>
    <cellStyle name="Comma 4 6 4 5" xfId="6239" xr:uid="{C4427A83-ED1F-4E13-B454-F462CDA605B9}"/>
    <cellStyle name="Comma 4 6 4 6" xfId="6240" xr:uid="{25E1C22F-DB63-48D4-A1AF-996BD8A0423F}"/>
    <cellStyle name="Comma 4 6 4 7" xfId="6241" xr:uid="{44DDCE41-9C7B-45F7-AD63-AF89218844AC}"/>
    <cellStyle name="Comma 4 6 5" xfId="6242" xr:uid="{EA4C056B-B189-49DE-B130-6EE333BEFFAE}"/>
    <cellStyle name="Comma 4 6 5 2" xfId="6243" xr:uid="{6BBD98D2-2F70-4DE5-AA88-9DA2EE6CD654}"/>
    <cellStyle name="Comma 4 6 5 2 2" xfId="6244" xr:uid="{09EF6AA9-27EC-4355-95FC-9A6514B9EE67}"/>
    <cellStyle name="Comma 4 6 5 3" xfId="6245" xr:uid="{D5174C90-AAD6-4D61-8CA7-A11003F19F92}"/>
    <cellStyle name="Comma 4 6 6" xfId="6246" xr:uid="{44602665-7541-401D-AE33-36F9AAF33C37}"/>
    <cellStyle name="Comma 4 6 6 2" xfId="6247" xr:uid="{F3D65EB2-FC6A-4D05-AE4A-27EC5B4EACEA}"/>
    <cellStyle name="Comma 4 6 7" xfId="6248" xr:uid="{9D91F32E-9B58-446F-B9BA-79C7E221E39A}"/>
    <cellStyle name="Comma 4 6 7 2" xfId="6249" xr:uid="{79A6C2E7-AFDA-4AD7-B555-C5B8C45BB3B2}"/>
    <cellStyle name="Comma 4 6 8" xfId="6250" xr:uid="{A10AEE55-72FC-4CA6-B72D-C5A02B597936}"/>
    <cellStyle name="Comma 4 6 9" xfId="6251" xr:uid="{B3C79A8F-C6E1-40C8-9A67-324592B5F732}"/>
    <cellStyle name="Comma 4 7" xfId="6252" xr:uid="{C5FF6D30-2370-4A3B-9390-A38D7358F6C2}"/>
    <cellStyle name="Comma 4 7 2" xfId="6253" xr:uid="{2AA120A5-D3FE-45B1-97C9-21B304591700}"/>
    <cellStyle name="Comma 4 7 3" xfId="6254" xr:uid="{732FD662-3E91-475B-8CB8-551996B74ECE}"/>
    <cellStyle name="Comma 4 8" xfId="6255" xr:uid="{25E870E3-5C74-4B63-9414-1694AA1216B6}"/>
    <cellStyle name="Comma 4 8 2" xfId="6256" xr:uid="{8A0DFF8C-6C82-4D91-A26A-0D4141A7A220}"/>
    <cellStyle name="Comma 4 8 3" xfId="6257" xr:uid="{818A8C4C-D464-46D4-9185-01EB0AC86284}"/>
    <cellStyle name="Comma 4 9" xfId="6258" xr:uid="{D525CBA9-9D24-45AF-8C7F-A85BF4E914D0}"/>
    <cellStyle name="Comma 4 9 2" xfId="6259" xr:uid="{C61460E0-72CD-4706-94C4-A7B4A06E3D3C}"/>
    <cellStyle name="Comma 5" xfId="6260" xr:uid="{960F5533-E94B-439F-A7F4-A8DC6B16CB0E}"/>
    <cellStyle name="Comma 5 10" xfId="6261" xr:uid="{A9B56F55-EF89-40C2-AC44-C4FDF2482055}"/>
    <cellStyle name="Comma 5 2" xfId="6262" xr:uid="{2EB62B44-1615-4CB7-BFA9-F04751D8353A}"/>
    <cellStyle name="Comma 5 2 2" xfId="6263" xr:uid="{3770CC53-645D-4EDA-9194-55B2A1CB8571}"/>
    <cellStyle name="Comma 5 3" xfId="6264" xr:uid="{60EBA217-8B53-46F5-9E33-F425D2D7CBB3}"/>
    <cellStyle name="Comma 5 3 2" xfId="6265" xr:uid="{E4E51C01-F461-4BC5-A6EF-BD4FAF99DA83}"/>
    <cellStyle name="Comma 5 4" xfId="6266" xr:uid="{C1111127-B9BD-467A-ABFC-6D231BEBD68E}"/>
    <cellStyle name="Comma 5 4 2" xfId="6267" xr:uid="{08D7A78F-CA3E-4157-98C5-0D77D096BCA9}"/>
    <cellStyle name="Comma 5 4 3" xfId="6268" xr:uid="{0D025B37-30CD-4F3F-A6A1-3E7FA9B29968}"/>
    <cellStyle name="Comma 5 4 3 10" xfId="6269" xr:uid="{940C6263-B3C5-4986-80E2-F2CF25052B9B}"/>
    <cellStyle name="Comma 5 4 3 11" xfId="6270" xr:uid="{4A9DE23D-A1B3-4E75-94C2-F0BA10346A89}"/>
    <cellStyle name="Comma 5 4 3 12" xfId="6271" xr:uid="{390C9F2E-5ECC-45CD-B810-0D2F2242B6B7}"/>
    <cellStyle name="Comma 5 4 3 2" xfId="6272" xr:uid="{B028AE44-0DAE-4345-916A-A0DADE2AB1A0}"/>
    <cellStyle name="Comma 5 4 3 2 10" xfId="6273" xr:uid="{D0AC5864-B63A-4D2A-A3A4-B3D69C16D290}"/>
    <cellStyle name="Comma 5 4 3 2 2" xfId="6274" xr:uid="{7E9901E4-189E-4490-A4DD-E5A911ABC656}"/>
    <cellStyle name="Comma 5 4 3 2 2 2" xfId="6275" xr:uid="{0CE18DBE-89A9-48F1-BBC4-ED5BF50C7EFB}"/>
    <cellStyle name="Comma 5 4 3 2 2 2 2" xfId="6276" xr:uid="{067D0CD5-E6A4-45C1-8E2C-A4184CBEFB81}"/>
    <cellStyle name="Comma 5 4 3 2 2 2 2 2" xfId="6277" xr:uid="{92D4FEFF-9E22-4091-A4FF-A60D917BF816}"/>
    <cellStyle name="Comma 5 4 3 2 2 2 3" xfId="6278" xr:uid="{1550F252-57C9-4265-8201-27F53AE68BE7}"/>
    <cellStyle name="Comma 5 4 3 2 2 3" xfId="6279" xr:uid="{EE79CF45-56EE-46F3-ACC9-5A3C2855227E}"/>
    <cellStyle name="Comma 5 4 3 2 2 3 2" xfId="6280" xr:uid="{C49F40A2-8716-459B-B5BD-E66E5FE61EDC}"/>
    <cellStyle name="Comma 5 4 3 2 2 4" xfId="6281" xr:uid="{7341586D-3D88-4428-9457-9DC9F29AC74B}"/>
    <cellStyle name="Comma 5 4 3 2 2 4 2" xfId="6282" xr:uid="{F9329B1B-2EEB-4CF1-8F78-C397CD36FB33}"/>
    <cellStyle name="Comma 5 4 3 2 2 5" xfId="6283" xr:uid="{942A1B45-0C57-4792-8E33-F5E06EE57BC8}"/>
    <cellStyle name="Comma 5 4 3 2 2 6" xfId="6284" xr:uid="{2748743D-F7D5-468F-A827-89869336F05F}"/>
    <cellStyle name="Comma 5 4 3 2 2 7" xfId="6285" xr:uid="{E9059672-CA57-4133-B103-387245D72CFA}"/>
    <cellStyle name="Comma 5 4 3 2 3" xfId="6286" xr:uid="{8BB222D0-8314-431D-BCB8-C7FD98F758D5}"/>
    <cellStyle name="Comma 5 4 3 2 3 2" xfId="6287" xr:uid="{A07A0B2B-FB3E-445A-B02C-3497B65DDB46}"/>
    <cellStyle name="Comma 5 4 3 2 3 2 2" xfId="6288" xr:uid="{16839843-E479-4C4E-9B32-AD1DC3844BDF}"/>
    <cellStyle name="Comma 5 4 3 2 3 2 2 2" xfId="6289" xr:uid="{68F4076C-0832-41D3-98BC-974B454523EF}"/>
    <cellStyle name="Comma 5 4 3 2 3 2 3" xfId="6290" xr:uid="{3D6ED197-60D6-4F13-9C0E-C6606F028175}"/>
    <cellStyle name="Comma 5 4 3 2 3 3" xfId="6291" xr:uid="{4E0DC2F1-9EC2-411F-9515-2C3340288E86}"/>
    <cellStyle name="Comma 5 4 3 2 3 3 2" xfId="6292" xr:uid="{BFF2A8A5-1109-4957-8671-9FACD9C6A987}"/>
    <cellStyle name="Comma 5 4 3 2 3 4" xfId="6293" xr:uid="{5D14375C-866B-4610-950F-F3C6AA81B70C}"/>
    <cellStyle name="Comma 5 4 3 2 3 4 2" xfId="6294" xr:uid="{D595C426-F45F-4F29-8C7F-8B5A42D6DECE}"/>
    <cellStyle name="Comma 5 4 3 2 3 5" xfId="6295" xr:uid="{CC21C335-431C-4621-8370-5FA74B20FE40}"/>
    <cellStyle name="Comma 5 4 3 2 3 6" xfId="6296" xr:uid="{C1001F10-77B7-46F1-87CA-63C8AAE2E7EA}"/>
    <cellStyle name="Comma 5 4 3 2 3 7" xfId="6297" xr:uid="{FFCD0E8F-B49A-4AA6-A1C5-AEE3EDF65ECF}"/>
    <cellStyle name="Comma 5 4 3 2 4" xfId="6298" xr:uid="{EE65C59C-A509-439C-8326-0BAA8E8333FD}"/>
    <cellStyle name="Comma 5 4 3 2 4 2" xfId="6299" xr:uid="{D92603CA-1BF9-4ADF-BD6F-660AE479D0DF}"/>
    <cellStyle name="Comma 5 4 3 2 4 2 2" xfId="6300" xr:uid="{D747871A-AC21-42B1-BE75-632E3AB70636}"/>
    <cellStyle name="Comma 5 4 3 2 4 2 2 2" xfId="6301" xr:uid="{82A9F759-661E-40EE-BC98-9D8DA8B413FA}"/>
    <cellStyle name="Comma 5 4 3 2 4 2 3" xfId="6302" xr:uid="{709FA875-5657-4DED-A1BF-75D11F483472}"/>
    <cellStyle name="Comma 5 4 3 2 4 3" xfId="6303" xr:uid="{1C49C58E-D65C-4E08-8A58-F4F50D4BD33A}"/>
    <cellStyle name="Comma 5 4 3 2 4 3 2" xfId="6304" xr:uid="{1906BD0F-3C81-41E9-B2DA-737CFD4B3C0B}"/>
    <cellStyle name="Comma 5 4 3 2 4 4" xfId="6305" xr:uid="{B227DF64-995A-43F9-BD66-661A6E9D2053}"/>
    <cellStyle name="Comma 5 4 3 2 4 4 2" xfId="6306" xr:uid="{A563787F-1440-4C0E-86BB-BD85D29635D0}"/>
    <cellStyle name="Comma 5 4 3 2 4 5" xfId="6307" xr:uid="{EE900A4F-4C17-4EF8-812C-AE1692EA7DD0}"/>
    <cellStyle name="Comma 5 4 3 2 4 6" xfId="6308" xr:uid="{B34F2FD4-D1EB-4AE6-9E26-38B12EF21432}"/>
    <cellStyle name="Comma 5 4 3 2 4 7" xfId="6309" xr:uid="{EDEF0C70-B426-4E00-8822-C6144971139E}"/>
    <cellStyle name="Comma 5 4 3 2 5" xfId="6310" xr:uid="{10B2F751-8739-4A73-B248-ED25BA2AFC7A}"/>
    <cellStyle name="Comma 5 4 3 2 5 2" xfId="6311" xr:uid="{616C4C1B-B588-4F54-9CDE-F6445494512C}"/>
    <cellStyle name="Comma 5 4 3 2 5 2 2" xfId="6312" xr:uid="{9CA4656B-821C-46C2-A596-179AA54C49DA}"/>
    <cellStyle name="Comma 5 4 3 2 5 3" xfId="6313" xr:uid="{92F40A10-CE46-43EA-BEAA-635E5684D55B}"/>
    <cellStyle name="Comma 5 4 3 2 6" xfId="6314" xr:uid="{A0CC7040-452C-440D-BB17-2A69909F6C97}"/>
    <cellStyle name="Comma 5 4 3 2 6 2" xfId="6315" xr:uid="{46924B9A-1B1A-4389-8C46-CA93702DDE7E}"/>
    <cellStyle name="Comma 5 4 3 2 7" xfId="6316" xr:uid="{B4F16B83-2920-4790-9C08-62B46ADEA318}"/>
    <cellStyle name="Comma 5 4 3 2 7 2" xfId="6317" xr:uid="{7A106D6F-3AC3-4290-8F3C-20BAFCFCDE98}"/>
    <cellStyle name="Comma 5 4 3 2 8" xfId="6318" xr:uid="{B54F9A26-C570-4620-988D-B8C4F898B691}"/>
    <cellStyle name="Comma 5 4 3 2 9" xfId="6319" xr:uid="{8B121EFC-ADDC-437D-9E8A-A216EC5290E2}"/>
    <cellStyle name="Comma 5 4 3 3" xfId="6320" xr:uid="{8834DC79-E170-4C3B-82E8-675E18B35306}"/>
    <cellStyle name="Comma 5 4 3 3 2" xfId="6321" xr:uid="{470F3CF2-3E70-478F-9F0B-B643B778650C}"/>
    <cellStyle name="Comma 5 4 3 3 2 2" xfId="6322" xr:uid="{A099261A-C15D-4007-8BD4-AC8BAC50D807}"/>
    <cellStyle name="Comma 5 4 3 3 2 2 2" xfId="6323" xr:uid="{AA0848F4-9F0C-4597-9D6E-30760377843E}"/>
    <cellStyle name="Comma 5 4 3 3 2 2 2 2" xfId="6324" xr:uid="{1180C42A-8A04-4EE5-828A-257443A456B2}"/>
    <cellStyle name="Comma 5 4 3 3 2 2 3" xfId="6325" xr:uid="{96DC1118-C466-4D93-A038-E6D8773CBD8B}"/>
    <cellStyle name="Comma 5 4 3 3 2 3" xfId="6326" xr:uid="{8366DA1F-3456-4D2E-BB5B-451DBE5CC22C}"/>
    <cellStyle name="Comma 5 4 3 3 2 3 2" xfId="6327" xr:uid="{16FCC079-2CF3-4714-ACA6-B414F98D24CF}"/>
    <cellStyle name="Comma 5 4 3 3 2 4" xfId="6328" xr:uid="{27CF1D3F-D968-485F-AF5A-6C5D7F8CE05B}"/>
    <cellStyle name="Comma 5 4 3 3 2 4 2" xfId="6329" xr:uid="{5B5C7B9A-0A80-4E0C-AE46-70DA23CDE90E}"/>
    <cellStyle name="Comma 5 4 3 3 2 5" xfId="6330" xr:uid="{C9D8A3EF-BEE1-441C-82D2-BE65FBD534C5}"/>
    <cellStyle name="Comma 5 4 3 3 2 6" xfId="6331" xr:uid="{4E2BB547-B8F8-4625-AD28-0D082C1F3A29}"/>
    <cellStyle name="Comma 5 4 3 3 2 7" xfId="6332" xr:uid="{EBE30773-B162-4A32-8EA1-14BB90B9BD4A}"/>
    <cellStyle name="Comma 5 4 3 3 3" xfId="6333" xr:uid="{DB8A6362-CA18-467E-8372-E7425C636104}"/>
    <cellStyle name="Comma 5 4 3 3 3 2" xfId="6334" xr:uid="{5A02538F-F27A-430A-84DE-81E28B768237}"/>
    <cellStyle name="Comma 5 4 3 3 3 2 2" xfId="6335" xr:uid="{2E32E48B-FBFD-48C1-8B74-CBE3202FED10}"/>
    <cellStyle name="Comma 5 4 3 3 3 3" xfId="6336" xr:uid="{4B3CE6F8-2422-46CC-808A-1246ABFC8542}"/>
    <cellStyle name="Comma 5 4 3 3 4" xfId="6337" xr:uid="{EB3A1477-308A-4D79-82E4-17AEEF606263}"/>
    <cellStyle name="Comma 5 4 3 3 4 2" xfId="6338" xr:uid="{2D7329D5-16BD-4FA5-B389-504D3D24BEB2}"/>
    <cellStyle name="Comma 5 4 3 3 5" xfId="6339" xr:uid="{789BB495-DD1D-4BC4-8E6A-CC8068F85032}"/>
    <cellStyle name="Comma 5 4 3 3 5 2" xfId="6340" xr:uid="{EAB85C3D-0B9A-43BD-9757-617C0C2444EA}"/>
    <cellStyle name="Comma 5 4 3 3 6" xfId="6341" xr:uid="{45552BAE-235E-490D-B0F5-E63897335DC6}"/>
    <cellStyle name="Comma 5 4 3 3 7" xfId="6342" xr:uid="{202346D6-5614-4FE7-AECE-34CC522374DC}"/>
    <cellStyle name="Comma 5 4 3 3 8" xfId="6343" xr:uid="{5D2B39F9-65A2-4A03-9B51-6EBD5F8950A2}"/>
    <cellStyle name="Comma 5 4 3 4" xfId="6344" xr:uid="{6E7C41C9-8AA9-42B0-BDAC-1CF33E81A068}"/>
    <cellStyle name="Comma 5 4 3 4 2" xfId="6345" xr:uid="{B3712341-F341-4CD6-AFE7-366245587E24}"/>
    <cellStyle name="Comma 5 4 3 4 2 2" xfId="6346" xr:uid="{CFD21A4D-DDFB-42E4-85C4-B9C9D164C22D}"/>
    <cellStyle name="Comma 5 4 3 4 2 2 2" xfId="6347" xr:uid="{42D64260-493A-417C-9526-E76AEC466BF4}"/>
    <cellStyle name="Comma 5 4 3 4 2 3" xfId="6348" xr:uid="{96C6BB20-A05B-4805-879C-40A5C7DDA279}"/>
    <cellStyle name="Comma 5 4 3 4 3" xfId="6349" xr:uid="{8B8D4E66-DCE9-456B-94EC-5BF7592D77ED}"/>
    <cellStyle name="Comma 5 4 3 4 3 2" xfId="6350" xr:uid="{F2EDB9D9-948C-4224-B66E-80D196FD7199}"/>
    <cellStyle name="Comma 5 4 3 4 4" xfId="6351" xr:uid="{37FA98E7-BA48-48FD-9139-95186DA8D9A3}"/>
    <cellStyle name="Comma 5 4 3 4 4 2" xfId="6352" xr:uid="{C8A53F09-AFCC-462B-9B3C-3CBF37853047}"/>
    <cellStyle name="Comma 5 4 3 4 5" xfId="6353" xr:uid="{57E0F90F-DDB1-454E-8F4F-62876DB9AD07}"/>
    <cellStyle name="Comma 5 4 3 4 6" xfId="6354" xr:uid="{3125F04A-A298-4E9F-BFE1-810F8A5D6664}"/>
    <cellStyle name="Comma 5 4 3 4 7" xfId="6355" xr:uid="{DC14D0F2-9EB8-4DA7-9B54-CC25C41CB04C}"/>
    <cellStyle name="Comma 5 4 3 5" xfId="6356" xr:uid="{5AFEA7A9-6101-4C4D-AC44-19F1EA681AA2}"/>
    <cellStyle name="Comma 5 4 3 5 2" xfId="6357" xr:uid="{A1AC2509-A6E3-4DD3-9E85-8E02817319CE}"/>
    <cellStyle name="Comma 5 4 3 5 2 2" xfId="6358" xr:uid="{11333B94-3C44-41FE-B950-E593155A22EA}"/>
    <cellStyle name="Comma 5 4 3 5 2 2 2" xfId="6359" xr:uid="{DE051C73-D8F5-44A5-BA3C-26672F6972B1}"/>
    <cellStyle name="Comma 5 4 3 5 2 3" xfId="6360" xr:uid="{06D03139-4852-4CD0-B871-240017CFD068}"/>
    <cellStyle name="Comma 5 4 3 5 3" xfId="6361" xr:uid="{BA841326-9F01-495D-87E8-BAF40AC9C024}"/>
    <cellStyle name="Comma 5 4 3 5 3 2" xfId="6362" xr:uid="{9CC94BC8-03EE-4E02-91AF-C02B78CC53F2}"/>
    <cellStyle name="Comma 5 4 3 5 4" xfId="6363" xr:uid="{2388BC4F-4898-4B35-88D4-32136AC8D68F}"/>
    <cellStyle name="Comma 5 4 3 5 4 2" xfId="6364" xr:uid="{FEF1F675-A281-4A07-8EE0-095C2822E0CE}"/>
    <cellStyle name="Comma 5 4 3 5 5" xfId="6365" xr:uid="{1AD4C72D-A5E4-4D5B-9E55-7BAAC443EF5D}"/>
    <cellStyle name="Comma 5 4 3 5 6" xfId="6366" xr:uid="{76D273A5-E534-4FF3-956C-B7EB8B8B8518}"/>
    <cellStyle name="Comma 5 4 3 5 7" xfId="6367" xr:uid="{58786F24-A3A0-46BF-85BE-86809A997EC2}"/>
    <cellStyle name="Comma 5 4 3 6" xfId="6368" xr:uid="{4430083E-C93A-4CAF-B3DF-E810EADBC48F}"/>
    <cellStyle name="Comma 5 4 3 6 2" xfId="6369" xr:uid="{86E418EE-3C0A-4EBC-8760-FB5EEBD553AE}"/>
    <cellStyle name="Comma 5 4 3 6 2 2" xfId="6370" xr:uid="{D1612397-9FE3-4AD2-9F9F-A8C1C07DA1E0}"/>
    <cellStyle name="Comma 5 4 3 6 2 2 2" xfId="6371" xr:uid="{327C357B-9F28-41F2-81F1-159F84A02FBA}"/>
    <cellStyle name="Comma 5 4 3 6 2 3" xfId="6372" xr:uid="{1E2729E7-C1E0-4116-A56C-D3C419894635}"/>
    <cellStyle name="Comma 5 4 3 6 3" xfId="6373" xr:uid="{BE0F4ED2-EF75-4B3A-8268-15650D45812A}"/>
    <cellStyle name="Comma 5 4 3 6 3 2" xfId="6374" xr:uid="{5C4E4728-0AB2-4D6E-82B9-E6E8A978E68E}"/>
    <cellStyle name="Comma 5 4 3 6 4" xfId="6375" xr:uid="{5122759D-4A97-4D4A-80DC-42DD45C76783}"/>
    <cellStyle name="Comma 5 4 3 6 4 2" xfId="6376" xr:uid="{159F4F88-29AB-4379-80E7-9AB400D17CE1}"/>
    <cellStyle name="Comma 5 4 3 6 5" xfId="6377" xr:uid="{C1A0F8DB-1B1C-409A-A6B4-D2B1474EEBD2}"/>
    <cellStyle name="Comma 5 4 3 6 6" xfId="6378" xr:uid="{09A1108D-BC08-49F9-B98E-E818CB2C3075}"/>
    <cellStyle name="Comma 5 4 3 6 7" xfId="6379" xr:uid="{3A42115E-040A-497F-A385-642F6E6302B4}"/>
    <cellStyle name="Comma 5 4 3 7" xfId="6380" xr:uid="{E8D807B0-66FD-4D26-8689-6D230044A8CC}"/>
    <cellStyle name="Comma 5 4 3 7 2" xfId="6381" xr:uid="{40814F4C-FCF1-4D56-B485-DED1C9935020}"/>
    <cellStyle name="Comma 5 4 3 7 2 2" xfId="6382" xr:uid="{95C7BDC2-D49E-4DCF-A36A-40D093E86347}"/>
    <cellStyle name="Comma 5 4 3 7 3" xfId="6383" xr:uid="{DE31E266-75CF-40C8-AFCE-B3B09E443AFA}"/>
    <cellStyle name="Comma 5 4 3 7 4" xfId="6384" xr:uid="{0F72FE87-B938-4650-8B54-ECD8C50BB66F}"/>
    <cellStyle name="Comma 5 4 3 8" xfId="6385" xr:uid="{215624D3-AB79-44F2-9A96-925670E7D723}"/>
    <cellStyle name="Comma 5 4 3 8 2" xfId="6386" xr:uid="{F719EE97-F7E6-4CF0-ACD3-AC927D03DB3C}"/>
    <cellStyle name="Comma 5 4 3 9" xfId="6387" xr:uid="{DCD7A0B2-D1DA-4BA9-8496-AC0C241164D4}"/>
    <cellStyle name="Comma 5 4 3 9 2" xfId="6388" xr:uid="{AA041C2F-30A0-405D-8D67-E4AC3DC8FE1F}"/>
    <cellStyle name="Comma 5 4 4" xfId="6389" xr:uid="{1FF4334A-E639-430A-8AE6-80FD65A3EFA9}"/>
    <cellStyle name="Comma 5 4 4 10" xfId="6390" xr:uid="{F9D69B55-8CC1-4EFD-A3BB-42E1A2374B2B}"/>
    <cellStyle name="Comma 5 4 4 2" xfId="6391" xr:uid="{F7900A0F-6EB1-41BA-9DDD-98716ECDB400}"/>
    <cellStyle name="Comma 5 4 4 2 2" xfId="6392" xr:uid="{11F6AA03-65BC-4E8B-9F21-3B12362C2CDF}"/>
    <cellStyle name="Comma 5 4 4 2 2 2" xfId="6393" xr:uid="{FC51B07F-4F16-46D3-A514-FF40C1533821}"/>
    <cellStyle name="Comma 5 4 4 2 2 2 2" xfId="6394" xr:uid="{0CA8DBC0-554B-4185-AB30-FEACA06EE6D0}"/>
    <cellStyle name="Comma 5 4 4 2 2 3" xfId="6395" xr:uid="{ADE26BA9-29BA-4962-BCAC-FF34CA1D7306}"/>
    <cellStyle name="Comma 5 4 4 2 3" xfId="6396" xr:uid="{250DA1B5-8393-469D-BBCA-0F8A3D0DCF3C}"/>
    <cellStyle name="Comma 5 4 4 2 3 2" xfId="6397" xr:uid="{14180C47-0F55-4480-99EE-B2B0DA370439}"/>
    <cellStyle name="Comma 5 4 4 2 4" xfId="6398" xr:uid="{75E5D799-825F-43AC-BFD3-A2239E895CDE}"/>
    <cellStyle name="Comma 5 4 4 2 4 2" xfId="6399" xr:uid="{ECB5472A-27E4-4333-991C-0E32C6590CEE}"/>
    <cellStyle name="Comma 5 4 4 2 5" xfId="6400" xr:uid="{D52D5550-F920-4296-B3AF-8B047955A638}"/>
    <cellStyle name="Comma 5 4 4 2 6" xfId="6401" xr:uid="{AA014669-1A5C-4A9C-B0A8-D8B9477EEB62}"/>
    <cellStyle name="Comma 5 4 4 2 7" xfId="6402" xr:uid="{E1A290B9-05DB-4171-BEEA-8BA05D970032}"/>
    <cellStyle name="Comma 5 4 4 3" xfId="6403" xr:uid="{C6776C4D-5596-4A5E-B3DB-75C3A0967480}"/>
    <cellStyle name="Comma 5 4 4 3 2" xfId="6404" xr:uid="{1715C541-2735-4A4F-8358-E72CFA47E102}"/>
    <cellStyle name="Comma 5 4 4 3 2 2" xfId="6405" xr:uid="{F071F05D-477D-485F-AB63-69CFF2237B35}"/>
    <cellStyle name="Comma 5 4 4 3 2 2 2" xfId="6406" xr:uid="{D55BA8CA-5643-46D9-971A-B0C91A693090}"/>
    <cellStyle name="Comma 5 4 4 3 2 3" xfId="6407" xr:uid="{6FD46771-7BCF-4D9B-AFB8-F0C5560D33B1}"/>
    <cellStyle name="Comma 5 4 4 3 3" xfId="6408" xr:uid="{9D4535E4-24BA-4FF6-910F-01F70762B19E}"/>
    <cellStyle name="Comma 5 4 4 3 3 2" xfId="6409" xr:uid="{2C3D32CF-F710-48CB-9357-B55F3B1214D3}"/>
    <cellStyle name="Comma 5 4 4 3 4" xfId="6410" xr:uid="{0CC33883-EBDE-4593-98A3-A60E8F8697A9}"/>
    <cellStyle name="Comma 5 4 4 3 4 2" xfId="6411" xr:uid="{46681D73-3108-48E3-8D2E-2F2C79E86750}"/>
    <cellStyle name="Comma 5 4 4 3 5" xfId="6412" xr:uid="{2F817186-CA52-45CD-8B59-1685CD926200}"/>
    <cellStyle name="Comma 5 4 4 3 6" xfId="6413" xr:uid="{3EBB35CF-423B-489F-AC08-6A0AE9E293A3}"/>
    <cellStyle name="Comma 5 4 4 3 7" xfId="6414" xr:uid="{5488B953-FB68-4550-9E20-4A50FE82897B}"/>
    <cellStyle name="Comma 5 4 4 4" xfId="6415" xr:uid="{DA3E3D9E-7695-4B17-B21F-EAEFB58C1A2D}"/>
    <cellStyle name="Comma 5 4 4 4 2" xfId="6416" xr:uid="{91C0B2F7-B94F-4101-9954-2226EA12D8A8}"/>
    <cellStyle name="Comma 5 4 4 4 2 2" xfId="6417" xr:uid="{0D494BBD-A67C-427F-9216-AD7FF19C1EC4}"/>
    <cellStyle name="Comma 5 4 4 4 2 2 2" xfId="6418" xr:uid="{20FF54CD-A86E-49FE-81A1-B2C8DBCA4C1E}"/>
    <cellStyle name="Comma 5 4 4 4 2 3" xfId="6419" xr:uid="{1D60866A-FA7A-4DDD-8C80-2C15077453EF}"/>
    <cellStyle name="Comma 5 4 4 4 3" xfId="6420" xr:uid="{3F36BB8B-5F1C-47A9-B2AD-A6C4CEE944DF}"/>
    <cellStyle name="Comma 5 4 4 4 3 2" xfId="6421" xr:uid="{32213CE5-C2D4-4508-B36C-6AA950823CA9}"/>
    <cellStyle name="Comma 5 4 4 4 4" xfId="6422" xr:uid="{ABC7BA1B-FE32-4D77-AB50-60286E7003D3}"/>
    <cellStyle name="Comma 5 4 4 4 4 2" xfId="6423" xr:uid="{EC405DFF-3D4D-4CF2-8162-6FDDC4514B70}"/>
    <cellStyle name="Comma 5 4 4 4 5" xfId="6424" xr:uid="{264BCF13-E19B-4E16-8EE2-89E42E223280}"/>
    <cellStyle name="Comma 5 4 4 4 6" xfId="6425" xr:uid="{AD2ADB3B-6AB3-486B-958D-1E76B3E2FAF6}"/>
    <cellStyle name="Comma 5 4 4 4 7" xfId="6426" xr:uid="{570D92C1-B7BE-4FD4-B10D-A779E29CF550}"/>
    <cellStyle name="Comma 5 4 4 5" xfId="6427" xr:uid="{1C143143-E74C-4A7D-AC3E-39697BEE9BA2}"/>
    <cellStyle name="Comma 5 4 4 5 2" xfId="6428" xr:uid="{0E8CD4E3-81CD-4EFE-83B7-4C5264AD6539}"/>
    <cellStyle name="Comma 5 4 4 5 2 2" xfId="6429" xr:uid="{677009FB-F820-4A4B-B11F-1B1A4CD20569}"/>
    <cellStyle name="Comma 5 4 4 5 3" xfId="6430" xr:uid="{03634F75-045B-4274-BBC4-A1483192251B}"/>
    <cellStyle name="Comma 5 4 4 6" xfId="6431" xr:uid="{FC0E3A38-1FEC-4C19-923B-8474DD04C06D}"/>
    <cellStyle name="Comma 5 4 4 6 2" xfId="6432" xr:uid="{08E5E896-161C-44AF-8FE4-664159B6CD91}"/>
    <cellStyle name="Comma 5 4 4 7" xfId="6433" xr:uid="{5B7574F3-AB1F-4694-94CE-EB57EA69214C}"/>
    <cellStyle name="Comma 5 4 4 7 2" xfId="6434" xr:uid="{FD0DE97C-5F1B-4A2C-B4DB-3096D86B5D60}"/>
    <cellStyle name="Comma 5 4 4 8" xfId="6435" xr:uid="{4970DA6F-2A81-47A8-9F65-32385A6EBEC8}"/>
    <cellStyle name="Comma 5 4 4 9" xfId="6436" xr:uid="{AB3D6D28-536A-44BB-8A3F-9FB94D44486D}"/>
    <cellStyle name="Comma 5 4 5" xfId="6437" xr:uid="{DB691149-5C6E-4034-88D5-B7E4F6840730}"/>
    <cellStyle name="Comma 5 4 5 2" xfId="6438" xr:uid="{820BBCFD-5F5C-4FFA-9E70-AEEDC48AEC3D}"/>
    <cellStyle name="Comma 5 4 5 2 2" xfId="6439" xr:uid="{D511808F-3151-4E21-9A4F-AACC19F53AD6}"/>
    <cellStyle name="Comma 5 4 5 2 2 2" xfId="6440" xr:uid="{F0E980DA-DB43-47D2-A07F-66FAC65A1A81}"/>
    <cellStyle name="Comma 5 4 5 2 2 2 2" xfId="6441" xr:uid="{9031758B-5798-41CB-8B51-0E227E31BAF0}"/>
    <cellStyle name="Comma 5 4 5 2 2 3" xfId="6442" xr:uid="{9C823A3E-917C-4898-BFD7-2EE6A405600D}"/>
    <cellStyle name="Comma 5 4 5 2 3" xfId="6443" xr:uid="{BFEBA2A1-F212-4BC1-942B-727815D1B2A4}"/>
    <cellStyle name="Comma 5 4 5 2 3 2" xfId="6444" xr:uid="{90A08ADC-CAE3-4081-BBD4-9B7CFEB6B54B}"/>
    <cellStyle name="Comma 5 4 5 2 4" xfId="6445" xr:uid="{65D8CCBF-46B3-480F-BA7F-0B603DFE7459}"/>
    <cellStyle name="Comma 5 4 5 2 4 2" xfId="6446" xr:uid="{39C8ABE3-AFE3-4F6A-A74D-A7A28333CFFD}"/>
    <cellStyle name="Comma 5 4 5 2 5" xfId="6447" xr:uid="{E8293F28-22F7-40F0-91B2-5AF5E798ECE5}"/>
    <cellStyle name="Comma 5 4 5 2 6" xfId="6448" xr:uid="{2A136B5B-B277-4363-AB32-EEC89B633DFB}"/>
    <cellStyle name="Comma 5 4 5 2 7" xfId="6449" xr:uid="{A03DE77C-5B3D-492C-8C66-DB94464DC70F}"/>
    <cellStyle name="Comma 5 4 5 3" xfId="6450" xr:uid="{013D4848-4B40-41C3-82EF-F374A7B18CE0}"/>
    <cellStyle name="Comma 5 4 5 3 2" xfId="6451" xr:uid="{49721A77-461E-4EC2-BDF0-EA5703DB63C4}"/>
    <cellStyle name="Comma 5 4 5 3 2 2" xfId="6452" xr:uid="{F1A6BD8A-2C24-49A8-815B-0EF714FFAB97}"/>
    <cellStyle name="Comma 5 4 5 3 3" xfId="6453" xr:uid="{D9090793-1E12-4651-9282-BCA6535895ED}"/>
    <cellStyle name="Comma 5 4 5 4" xfId="6454" xr:uid="{798816F9-4B44-46FA-B668-559D2082BC03}"/>
    <cellStyle name="Comma 5 4 5 4 2" xfId="6455" xr:uid="{7F270D54-91B5-4CCA-96B9-EA3A93612FE6}"/>
    <cellStyle name="Comma 5 4 5 5" xfId="6456" xr:uid="{9A249168-D1ED-4E6D-A2E6-6D2C5C6EF29A}"/>
    <cellStyle name="Comma 5 4 5 5 2" xfId="6457" xr:uid="{F9FC4B67-37AA-4476-8576-5B60D4C93F64}"/>
    <cellStyle name="Comma 5 4 5 6" xfId="6458" xr:uid="{4FF4D2D2-61AA-4109-A247-3F9E87B2F431}"/>
    <cellStyle name="Comma 5 4 5 7" xfId="6459" xr:uid="{61D24AA6-3AB9-4D3F-9D73-635AE8A458E7}"/>
    <cellStyle name="Comma 5 4 5 8" xfId="6460" xr:uid="{86FFF1B5-882A-4110-B65C-672FD75D01DE}"/>
    <cellStyle name="Comma 5 4 6" xfId="6461" xr:uid="{F363A61A-7799-4C96-BCCF-9F5856F4E06D}"/>
    <cellStyle name="Comma 5 4 6 2" xfId="6462" xr:uid="{D58269F2-9E3B-436E-822F-4249912ADE02}"/>
    <cellStyle name="Comma 5 4 6 2 2" xfId="6463" xr:uid="{68E5C4FB-944A-4D28-B892-F23DA16F5BA9}"/>
    <cellStyle name="Comma 5 4 6 2 2 2" xfId="6464" xr:uid="{6AF9FD56-E437-48C8-A3DE-15E7339EF07B}"/>
    <cellStyle name="Comma 5 4 6 2 3" xfId="6465" xr:uid="{8D0A5EAD-FB83-4FAA-9878-8C497838798D}"/>
    <cellStyle name="Comma 5 4 6 3" xfId="6466" xr:uid="{06E21380-2627-4405-A019-F8628342D18E}"/>
    <cellStyle name="Comma 5 4 6 3 2" xfId="6467" xr:uid="{B6A73CEC-ABE3-44AA-97B1-9BA4DA6410B0}"/>
    <cellStyle name="Comma 5 4 6 4" xfId="6468" xr:uid="{D31A5EB1-FC34-4E1F-836C-0ACF4EE2587C}"/>
    <cellStyle name="Comma 5 4 6 4 2" xfId="6469" xr:uid="{B1E92F58-E36E-44F7-A1F3-7856B010E081}"/>
    <cellStyle name="Comma 5 4 6 5" xfId="6470" xr:uid="{F5E52841-132A-48CE-8009-5E713DFC607B}"/>
    <cellStyle name="Comma 5 4 6 6" xfId="6471" xr:uid="{33C044F4-D2F7-46B6-9D2F-8E3D0F526940}"/>
    <cellStyle name="Comma 5 4 6 7" xfId="6472" xr:uid="{35DBD5D8-D4D9-42F4-821D-B6B7631B4E47}"/>
    <cellStyle name="Comma 5 4 7" xfId="6473" xr:uid="{9319F358-4227-4BCA-86F0-F88260DC96D0}"/>
    <cellStyle name="Comma 5 4 7 2" xfId="6474" xr:uid="{183EAADA-2C77-463A-853A-AC0E094035CF}"/>
    <cellStyle name="Comma 5 4 7 2 2" xfId="6475" xr:uid="{5DB7424F-7716-4BFB-B853-50B4DAA40CA2}"/>
    <cellStyle name="Comma 5 4 7 2 2 2" xfId="6476" xr:uid="{2D6A4743-1ED3-4258-8A63-99A80B280681}"/>
    <cellStyle name="Comma 5 4 7 2 3" xfId="6477" xr:uid="{A7930F82-3DC9-4605-8A08-DB9AD6518481}"/>
    <cellStyle name="Comma 5 4 7 3" xfId="6478" xr:uid="{F6033476-6E5A-4FCA-861F-2281C9181E2B}"/>
    <cellStyle name="Comma 5 4 7 3 2" xfId="6479" xr:uid="{8622814B-7681-4B43-B34A-68E2D4026F4D}"/>
    <cellStyle name="Comma 5 4 7 4" xfId="6480" xr:uid="{6D151C43-73DE-4817-8D77-483DD527C1A1}"/>
    <cellStyle name="Comma 5 4 7 4 2" xfId="6481" xr:uid="{FB6173DD-1EBF-40D8-8F7A-6F9ACE125CF4}"/>
    <cellStyle name="Comma 5 4 7 5" xfId="6482" xr:uid="{ADF92F3F-F73B-48F8-9675-641D95526E1C}"/>
    <cellStyle name="Comma 5 4 7 6" xfId="6483" xr:uid="{5454027B-2477-4C54-BE33-7EB774B5FB47}"/>
    <cellStyle name="Comma 5 4 7 7" xfId="6484" xr:uid="{8D84525A-64DC-4799-BB53-438C91F2EEBD}"/>
    <cellStyle name="Comma 5 4 8" xfId="6485" xr:uid="{6592916F-6B73-4BE1-88B9-F186D5FFBDA3}"/>
    <cellStyle name="Comma 5 5" xfId="6486" xr:uid="{6DB82611-6ABD-476A-AA2E-273E50661868}"/>
    <cellStyle name="Comma 5 5 10" xfId="6487" xr:uid="{265D7020-D2F8-43C8-8AC9-3E0E39171DFD}"/>
    <cellStyle name="Comma 5 5 11" xfId="6488" xr:uid="{9307BE9B-3047-4BBB-BF60-5D49E3B5715A}"/>
    <cellStyle name="Comma 5 5 12" xfId="6489" xr:uid="{A959750B-0485-4359-B488-5D9D63B6BD34}"/>
    <cellStyle name="Comma 5 5 2" xfId="6490" xr:uid="{D6640BF7-D404-4F6C-A720-7A21BC28C7DE}"/>
    <cellStyle name="Comma 5 5 2 10" xfId="6491" xr:uid="{434A1005-0320-41D5-9109-229D9F592301}"/>
    <cellStyle name="Comma 5 5 2 2" xfId="6492" xr:uid="{F087646F-DBE4-4B97-AED1-B08116476043}"/>
    <cellStyle name="Comma 5 5 2 2 2" xfId="6493" xr:uid="{FE039CEC-A410-4698-A09C-FE2BCE2C53CA}"/>
    <cellStyle name="Comma 5 5 2 2 2 2" xfId="6494" xr:uid="{7D6250E6-90D9-4615-BCC0-ECF2F657719F}"/>
    <cellStyle name="Comma 5 5 2 2 2 2 2" xfId="6495" xr:uid="{BEAB446A-2677-4C88-9224-36648B9A8BDA}"/>
    <cellStyle name="Comma 5 5 2 2 2 3" xfId="6496" xr:uid="{CDBF252B-A856-43C1-BD32-23EAEC743F28}"/>
    <cellStyle name="Comma 5 5 2 2 3" xfId="6497" xr:uid="{0F420711-C162-4F4E-B520-058993FE35D5}"/>
    <cellStyle name="Comma 5 5 2 2 3 2" xfId="6498" xr:uid="{AE553075-CED8-4510-A892-6A1E66B35FE5}"/>
    <cellStyle name="Comma 5 5 2 2 4" xfId="6499" xr:uid="{7DF6DB34-B820-4D67-9956-06A6F7E585BD}"/>
    <cellStyle name="Comma 5 5 2 2 4 2" xfId="6500" xr:uid="{3D60FA2B-9B63-44C8-913B-38C4045C8344}"/>
    <cellStyle name="Comma 5 5 2 2 5" xfId="6501" xr:uid="{645A0515-E7BB-45F3-BD34-3926D558039D}"/>
    <cellStyle name="Comma 5 5 2 2 6" xfId="6502" xr:uid="{A4924DED-8EAD-4C22-B41D-DAE20A1399D9}"/>
    <cellStyle name="Comma 5 5 2 2 7" xfId="6503" xr:uid="{828E490F-8EB8-418A-9C77-FB2064D55764}"/>
    <cellStyle name="Comma 5 5 2 3" xfId="6504" xr:uid="{4499FD6A-3D35-4233-9256-E943FD0EC1C1}"/>
    <cellStyle name="Comma 5 5 2 3 2" xfId="6505" xr:uid="{AF4E734E-58CA-4115-B03C-02795A814714}"/>
    <cellStyle name="Comma 5 5 2 3 2 2" xfId="6506" xr:uid="{D07E9FDE-43B0-43B1-8E59-BE006BF175C1}"/>
    <cellStyle name="Comma 5 5 2 3 2 2 2" xfId="6507" xr:uid="{E285205F-9884-4CDB-A651-CF20A151BA94}"/>
    <cellStyle name="Comma 5 5 2 3 2 3" xfId="6508" xr:uid="{A7BF0D55-FF7D-42AF-AEAB-3302EAAA0C68}"/>
    <cellStyle name="Comma 5 5 2 3 3" xfId="6509" xr:uid="{3FA7036A-F343-44C1-9BFB-B4BD453ACFD0}"/>
    <cellStyle name="Comma 5 5 2 3 3 2" xfId="6510" xr:uid="{33A19479-8426-4903-9713-57DE76D7E211}"/>
    <cellStyle name="Comma 5 5 2 3 4" xfId="6511" xr:uid="{95463EF7-94EF-4F89-9E37-03A36506666B}"/>
    <cellStyle name="Comma 5 5 2 3 4 2" xfId="6512" xr:uid="{A89B3AF5-F7D1-44B2-8171-8AC62D83DD9D}"/>
    <cellStyle name="Comma 5 5 2 3 5" xfId="6513" xr:uid="{34FB0EF5-464A-46BF-BE2F-EAD85190D015}"/>
    <cellStyle name="Comma 5 5 2 3 6" xfId="6514" xr:uid="{DA3C4FA2-CA0F-4427-B99B-D5E059680533}"/>
    <cellStyle name="Comma 5 5 2 3 7" xfId="6515" xr:uid="{ED484B81-01C8-4252-9C50-A178B67E028D}"/>
    <cellStyle name="Comma 5 5 2 4" xfId="6516" xr:uid="{6FE78764-F6AE-4E97-BBD8-3A5E2A499FDC}"/>
    <cellStyle name="Comma 5 5 2 4 2" xfId="6517" xr:uid="{D7EB8DAC-1CA0-411F-BB46-42337050E92F}"/>
    <cellStyle name="Comma 5 5 2 4 2 2" xfId="6518" xr:uid="{32BA424F-A62D-42A7-A637-D5984F0E64B7}"/>
    <cellStyle name="Comma 5 5 2 4 2 2 2" xfId="6519" xr:uid="{F2F184EF-5AEF-4A6A-B56C-B91E234B0F8F}"/>
    <cellStyle name="Comma 5 5 2 4 2 3" xfId="6520" xr:uid="{088D359D-9FE8-4379-8A67-14E2F3636704}"/>
    <cellStyle name="Comma 5 5 2 4 3" xfId="6521" xr:uid="{6121077C-DCED-4C28-BE18-27B12E4984E9}"/>
    <cellStyle name="Comma 5 5 2 4 3 2" xfId="6522" xr:uid="{1677D93D-46D9-49A2-8F62-7AC195C1507D}"/>
    <cellStyle name="Comma 5 5 2 4 4" xfId="6523" xr:uid="{366FD54F-9CA5-4215-8EF9-9A9E28C07370}"/>
    <cellStyle name="Comma 5 5 2 4 4 2" xfId="6524" xr:uid="{0F458F72-76AA-4B11-9C1B-5A6CB17054BE}"/>
    <cellStyle name="Comma 5 5 2 4 5" xfId="6525" xr:uid="{D146AC14-D193-41EA-9BC6-70CA569CD401}"/>
    <cellStyle name="Comma 5 5 2 4 6" xfId="6526" xr:uid="{5C9E77BC-A9C2-4A96-B16E-A0B671FEEAC9}"/>
    <cellStyle name="Comma 5 5 2 4 7" xfId="6527" xr:uid="{A89653C6-D784-4B33-A0ED-68ECA64C571D}"/>
    <cellStyle name="Comma 5 5 2 5" xfId="6528" xr:uid="{700D05A8-A6E3-441E-9A5F-7E268BE5C8E0}"/>
    <cellStyle name="Comma 5 5 2 5 2" xfId="6529" xr:uid="{7167F537-772E-42E4-8EF8-75CF3EB04F7F}"/>
    <cellStyle name="Comma 5 5 2 5 2 2" xfId="6530" xr:uid="{64FE2D43-51B4-4DD5-919C-DB8991FE11A4}"/>
    <cellStyle name="Comma 5 5 2 5 3" xfId="6531" xr:uid="{CB7734AB-B4AC-402D-A5AD-127C0F5F61F7}"/>
    <cellStyle name="Comma 5 5 2 6" xfId="6532" xr:uid="{B55591E0-CB57-4816-97F4-92FDAB417F1C}"/>
    <cellStyle name="Comma 5 5 2 6 2" xfId="6533" xr:uid="{202B24FC-5566-4472-87C6-2AFA1E44F566}"/>
    <cellStyle name="Comma 5 5 2 7" xfId="6534" xr:uid="{220F23D6-9099-43D4-8656-ED2A020E836C}"/>
    <cellStyle name="Comma 5 5 2 7 2" xfId="6535" xr:uid="{C10B0E11-CBBB-4BBD-BCE3-0F918337FC25}"/>
    <cellStyle name="Comma 5 5 2 8" xfId="6536" xr:uid="{32276D0F-ACD7-491D-8517-18A78DED13A4}"/>
    <cellStyle name="Comma 5 5 2 9" xfId="6537" xr:uid="{61E822D9-25B7-4991-8C3F-CDB43C10B324}"/>
    <cellStyle name="Comma 5 5 3" xfId="6538" xr:uid="{8D6CFCEB-080B-4FA6-9CEB-6E07E68AAFD5}"/>
    <cellStyle name="Comma 5 5 3 2" xfId="6539" xr:uid="{967B5EA7-A697-45D8-BF8B-780B6B8D0F77}"/>
    <cellStyle name="Comma 5 5 3 2 2" xfId="6540" xr:uid="{4C4696FA-B7C7-445C-918C-CD4D131A3A23}"/>
    <cellStyle name="Comma 5 5 3 2 2 2" xfId="6541" xr:uid="{BC4B46E4-6A1C-48EF-9FC7-03296B16DAFE}"/>
    <cellStyle name="Comma 5 5 3 2 2 2 2" xfId="6542" xr:uid="{D76932CD-3830-4665-B691-CF8D1F8F9CD5}"/>
    <cellStyle name="Comma 5 5 3 2 2 3" xfId="6543" xr:uid="{25298004-FDFA-41EE-A84F-99F88D76B573}"/>
    <cellStyle name="Comma 5 5 3 2 3" xfId="6544" xr:uid="{3278A44D-BB07-4EB6-8ED7-6E5A782FDF22}"/>
    <cellStyle name="Comma 5 5 3 2 3 2" xfId="6545" xr:uid="{DAC96342-37DC-4EE9-9828-DF5021B5C003}"/>
    <cellStyle name="Comma 5 5 3 2 4" xfId="6546" xr:uid="{2D557272-BEC6-4A8F-8D46-FEE119E7C4D9}"/>
    <cellStyle name="Comma 5 5 3 2 4 2" xfId="6547" xr:uid="{22708D30-34FE-4947-8BA5-5A42BC7735E2}"/>
    <cellStyle name="Comma 5 5 3 2 5" xfId="6548" xr:uid="{FA8D98DE-D5AC-4F20-BB53-39482A80D1FF}"/>
    <cellStyle name="Comma 5 5 3 2 6" xfId="6549" xr:uid="{C9005AD3-B21D-4F21-973D-89EFF4DC59E9}"/>
    <cellStyle name="Comma 5 5 3 2 7" xfId="6550" xr:uid="{398CBBBF-50FB-4502-B8D6-A046DD99751A}"/>
    <cellStyle name="Comma 5 5 3 3" xfId="6551" xr:uid="{5EACD552-B917-46D1-8D06-CE005FA2AD6B}"/>
    <cellStyle name="Comma 5 5 3 3 2" xfId="6552" xr:uid="{9829E26A-AFC9-42F7-8C17-3B5316615AF0}"/>
    <cellStyle name="Comma 5 5 3 3 2 2" xfId="6553" xr:uid="{267D658D-9E56-4F91-A3CB-539D9D2780B2}"/>
    <cellStyle name="Comma 5 5 3 3 3" xfId="6554" xr:uid="{B567F757-1448-4C37-BD20-63DBD7494EC5}"/>
    <cellStyle name="Comma 5 5 3 4" xfId="6555" xr:uid="{B855DC2E-260D-4577-91DE-6443B4179CFF}"/>
    <cellStyle name="Comma 5 5 3 4 2" xfId="6556" xr:uid="{973385D1-F8A0-4355-8581-77E35C0FED1B}"/>
    <cellStyle name="Comma 5 5 3 5" xfId="6557" xr:uid="{46CF9D53-0ADA-42AE-8324-D71535588630}"/>
    <cellStyle name="Comma 5 5 3 5 2" xfId="6558" xr:uid="{28890080-FC39-4ED4-A464-488A24E7C960}"/>
    <cellStyle name="Comma 5 5 3 6" xfId="6559" xr:uid="{4F37E72C-74C1-4A2D-916C-3CF944B71A30}"/>
    <cellStyle name="Comma 5 5 3 7" xfId="6560" xr:uid="{CB95DBEB-8114-4795-B629-180A886B70EB}"/>
    <cellStyle name="Comma 5 5 3 8" xfId="6561" xr:uid="{D7F29E55-34DF-49BF-92B1-AC9415A9C939}"/>
    <cellStyle name="Comma 5 5 4" xfId="6562" xr:uid="{39C929DD-8759-492F-84EB-A6DF8322A84F}"/>
    <cellStyle name="Comma 5 5 4 2" xfId="6563" xr:uid="{4C01C86B-5339-471F-ADF2-A76217E5C8E8}"/>
    <cellStyle name="Comma 5 5 4 2 2" xfId="6564" xr:uid="{D6A8E7C6-917D-4077-8690-F15CCEBF2976}"/>
    <cellStyle name="Comma 5 5 4 2 2 2" xfId="6565" xr:uid="{86048F6D-30C7-42C4-9412-CA51AFACBB01}"/>
    <cellStyle name="Comma 5 5 4 2 3" xfId="6566" xr:uid="{E14D2FAE-E35C-4F36-94F8-78EE1BAB45E5}"/>
    <cellStyle name="Comma 5 5 4 3" xfId="6567" xr:uid="{3FA99CEE-9E06-4E40-A85F-9EAC32199743}"/>
    <cellStyle name="Comma 5 5 4 3 2" xfId="6568" xr:uid="{7DB11B9D-8D7A-486E-AF52-F5FED323FC30}"/>
    <cellStyle name="Comma 5 5 4 4" xfId="6569" xr:uid="{1FD51912-48AF-4082-88C9-F093E644D53A}"/>
    <cellStyle name="Comma 5 5 4 4 2" xfId="6570" xr:uid="{26683308-80DD-4FE0-A5F3-5A71300941A0}"/>
    <cellStyle name="Comma 5 5 4 5" xfId="6571" xr:uid="{7D0BDE4A-F0CD-47C1-A81F-E0A19E813E16}"/>
    <cellStyle name="Comma 5 5 4 6" xfId="6572" xr:uid="{36875EC1-E849-4292-A460-DB169D0DB39F}"/>
    <cellStyle name="Comma 5 5 4 7" xfId="6573" xr:uid="{DB2A5F8F-1E8C-4CAD-B387-478A680EFB46}"/>
    <cellStyle name="Comma 5 5 5" xfId="6574" xr:uid="{4CCEA27D-FE44-466B-89FF-7DFB42427EEC}"/>
    <cellStyle name="Comma 5 5 5 2" xfId="6575" xr:uid="{C0B3AD53-BF5C-4407-A02D-09399E8CA34C}"/>
    <cellStyle name="Comma 5 5 5 2 2" xfId="6576" xr:uid="{46AB895C-09DF-4692-8826-009E9DA94164}"/>
    <cellStyle name="Comma 5 5 5 2 2 2" xfId="6577" xr:uid="{5EED25FC-66B4-40A4-AC10-1E87CFBA6C5F}"/>
    <cellStyle name="Comma 5 5 5 2 3" xfId="6578" xr:uid="{6CF42335-9A15-4368-A882-BC64D84D823D}"/>
    <cellStyle name="Comma 5 5 5 3" xfId="6579" xr:uid="{53EDFB21-2876-4054-A55A-7DF47425A55A}"/>
    <cellStyle name="Comma 5 5 5 3 2" xfId="6580" xr:uid="{99C24234-BD2B-4BDC-9F36-280C7E980DA1}"/>
    <cellStyle name="Comma 5 5 5 4" xfId="6581" xr:uid="{FBD475F1-60FE-4C81-A566-134BE97A85C8}"/>
    <cellStyle name="Comma 5 5 5 4 2" xfId="6582" xr:uid="{358DCCD2-81F5-48C2-990D-0C6537FC3775}"/>
    <cellStyle name="Comma 5 5 5 5" xfId="6583" xr:uid="{17D72070-AD46-444D-9032-7C46274C5588}"/>
    <cellStyle name="Comma 5 5 5 6" xfId="6584" xr:uid="{D9E42924-0800-4FCF-9D2B-69CC9ECE6773}"/>
    <cellStyle name="Comma 5 5 5 7" xfId="6585" xr:uid="{3D4E0909-5BCD-41B7-986D-F1E75330BF8F}"/>
    <cellStyle name="Comma 5 5 6" xfId="6586" xr:uid="{BF32B623-3A35-4CC4-9532-9C3959EA21B3}"/>
    <cellStyle name="Comma 5 5 6 2" xfId="6587" xr:uid="{464AA96A-8F4F-4CD6-862B-C31C7BA38EA1}"/>
    <cellStyle name="Comma 5 5 6 2 2" xfId="6588" xr:uid="{D8E7650A-EF14-4D5F-9EFF-91739BA189D5}"/>
    <cellStyle name="Comma 5 5 6 2 2 2" xfId="6589" xr:uid="{A21EF7F1-44CF-4B15-BCFA-5272ABE9F148}"/>
    <cellStyle name="Comma 5 5 6 2 3" xfId="6590" xr:uid="{C1BA68DC-CA01-43A6-B718-5D5AB7A0552E}"/>
    <cellStyle name="Comma 5 5 6 3" xfId="6591" xr:uid="{A9AC43F9-5CD9-49F4-8A9F-B96EAE0D9DB5}"/>
    <cellStyle name="Comma 5 5 6 3 2" xfId="6592" xr:uid="{0803D7A0-5607-45AF-BF5D-0DD1258C4E81}"/>
    <cellStyle name="Comma 5 5 6 4" xfId="6593" xr:uid="{A80E79EE-E426-463E-A314-59D4A9DD474D}"/>
    <cellStyle name="Comma 5 5 6 4 2" xfId="6594" xr:uid="{27C25EDE-F623-448A-8BA6-1642B918ABF9}"/>
    <cellStyle name="Comma 5 5 6 5" xfId="6595" xr:uid="{E3B5E91B-EC1D-4700-97C0-8E09910881E3}"/>
    <cellStyle name="Comma 5 5 6 6" xfId="6596" xr:uid="{2331A02C-7CD5-4E6B-A383-180CB1E330C3}"/>
    <cellStyle name="Comma 5 5 6 7" xfId="6597" xr:uid="{0E11357F-5A84-4B02-AF96-45AEC89A524E}"/>
    <cellStyle name="Comma 5 5 7" xfId="6598" xr:uid="{57B0AD32-F7E8-4B49-911E-B5B62644DCD5}"/>
    <cellStyle name="Comma 5 5 7 2" xfId="6599" xr:uid="{018198C5-83F9-43E0-BCF2-6A0BE0A040F8}"/>
    <cellStyle name="Comma 5 5 7 2 2" xfId="6600" xr:uid="{099645B1-8B5B-4873-BF9E-99B79BE05242}"/>
    <cellStyle name="Comma 5 5 7 3" xfId="6601" xr:uid="{80DC1650-78F9-4D24-934D-C521175FDE53}"/>
    <cellStyle name="Comma 5 5 7 4" xfId="6602" xr:uid="{0D5E1263-0001-4EC0-9897-10F97FCA5458}"/>
    <cellStyle name="Comma 5 5 8" xfId="6603" xr:uid="{2D134865-4A5F-4882-8342-281D521D0A3F}"/>
    <cellStyle name="Comma 5 5 8 2" xfId="6604" xr:uid="{8D7C4844-EA17-4B67-812C-71139406C811}"/>
    <cellStyle name="Comma 5 5 9" xfId="6605" xr:uid="{14673EFA-C4C5-4830-9EB2-A692E3300ADE}"/>
    <cellStyle name="Comma 5 5 9 2" xfId="6606" xr:uid="{B36B6ECC-EC2B-4985-B90A-015E7A6F68B7}"/>
    <cellStyle name="Comma 5 6" xfId="6607" xr:uid="{135274A0-5700-4C47-8E34-C813457BB6D9}"/>
    <cellStyle name="Comma 5 6 10" xfId="6608" xr:uid="{BDE50197-5B02-4F88-9992-5EE152603D96}"/>
    <cellStyle name="Comma 5 6 2" xfId="6609" xr:uid="{7693BC6E-4FE4-4823-B846-7908266CCB79}"/>
    <cellStyle name="Comma 5 6 2 2" xfId="6610" xr:uid="{116D0C9F-CEAC-492F-B683-2F321AD70B52}"/>
    <cellStyle name="Comma 5 6 2 2 2" xfId="6611" xr:uid="{7EFB927B-8B48-4078-94FC-49C0E95F6CFF}"/>
    <cellStyle name="Comma 5 6 2 2 2 2" xfId="6612" xr:uid="{62569556-9FD7-4D61-9E6F-B6E9BABAE92A}"/>
    <cellStyle name="Comma 5 6 2 2 3" xfId="6613" xr:uid="{35D24A1B-EAC6-4201-9C62-70C41852EFBF}"/>
    <cellStyle name="Comma 5 6 2 3" xfId="6614" xr:uid="{DA2D83ED-E24C-455B-B17C-936DC25FBC55}"/>
    <cellStyle name="Comma 5 6 2 3 2" xfId="6615" xr:uid="{0677DAE4-68C9-4383-BBC8-58710E1533CA}"/>
    <cellStyle name="Comma 5 6 2 4" xfId="6616" xr:uid="{0EAB3F59-3CFF-46E7-B47A-0ABA4443ACA6}"/>
    <cellStyle name="Comma 5 6 2 4 2" xfId="6617" xr:uid="{FE1043E0-5D04-43CC-93D3-6AE7BACA31DF}"/>
    <cellStyle name="Comma 5 6 2 5" xfId="6618" xr:uid="{C22FBD77-9427-4D82-9A71-E71842DE578B}"/>
    <cellStyle name="Comma 5 6 2 6" xfId="6619" xr:uid="{7D63A69C-DB19-46AD-BFF4-0710BE0C20DF}"/>
    <cellStyle name="Comma 5 6 2 7" xfId="6620" xr:uid="{EA98D74C-29A9-4A63-BA38-EF6CAD8CC062}"/>
    <cellStyle name="Comma 5 6 3" xfId="6621" xr:uid="{DB572754-69B4-4C99-ADE5-8E2CAD5F3ECE}"/>
    <cellStyle name="Comma 5 6 3 2" xfId="6622" xr:uid="{E08CE9D7-84FD-45F0-B0F8-6BEB928DF78B}"/>
    <cellStyle name="Comma 5 6 3 2 2" xfId="6623" xr:uid="{E2654C74-28CC-4CBD-887B-8D4B7A0E2CA3}"/>
    <cellStyle name="Comma 5 6 3 2 2 2" xfId="6624" xr:uid="{499A9E3D-C926-4973-BC08-3CC00948960B}"/>
    <cellStyle name="Comma 5 6 3 2 3" xfId="6625" xr:uid="{219E8D28-2EB0-442A-A7A9-734AD91B95F4}"/>
    <cellStyle name="Comma 5 6 3 3" xfId="6626" xr:uid="{8D862CBC-3A4A-41F8-8967-13BDE1DF8C1C}"/>
    <cellStyle name="Comma 5 6 3 3 2" xfId="6627" xr:uid="{DA3FF451-7F57-4834-AC19-F6E8BB12E174}"/>
    <cellStyle name="Comma 5 6 3 4" xfId="6628" xr:uid="{95D31972-58BF-46FF-A4EA-AA33586800BE}"/>
    <cellStyle name="Comma 5 6 3 4 2" xfId="6629" xr:uid="{4B312AC9-294A-40D2-B216-08057D49B76B}"/>
    <cellStyle name="Comma 5 6 3 5" xfId="6630" xr:uid="{40FE9FAA-1AB5-4B91-BEF4-7ED5BB616099}"/>
    <cellStyle name="Comma 5 6 3 6" xfId="6631" xr:uid="{056CB676-ADF7-44A7-AA20-3D90B627D130}"/>
    <cellStyle name="Comma 5 6 3 7" xfId="6632" xr:uid="{91A10B25-258D-4BF5-B235-58EB4FD68AD0}"/>
    <cellStyle name="Comma 5 6 4" xfId="6633" xr:uid="{D0BE634B-F580-44A3-A3E7-7614BC77B7B6}"/>
    <cellStyle name="Comma 5 6 4 2" xfId="6634" xr:uid="{8CEE50B2-8343-419B-AE74-2F86FD879C8D}"/>
    <cellStyle name="Comma 5 6 4 2 2" xfId="6635" xr:uid="{A1AB05B2-A9F3-422D-9694-2C8A05B34AD9}"/>
    <cellStyle name="Comma 5 6 4 2 2 2" xfId="6636" xr:uid="{EAAE6C9B-8A5A-4724-BCEE-2CCEB21788F2}"/>
    <cellStyle name="Comma 5 6 4 2 3" xfId="6637" xr:uid="{F41B033C-9C87-488D-9FF7-55CDA2D4322D}"/>
    <cellStyle name="Comma 5 6 4 3" xfId="6638" xr:uid="{5CD79171-00ED-42CD-BAD3-AFA1FEBF0EA6}"/>
    <cellStyle name="Comma 5 6 4 3 2" xfId="6639" xr:uid="{3DFFDF36-F3DB-4C18-88D5-B94AA6E46C5E}"/>
    <cellStyle name="Comma 5 6 4 4" xfId="6640" xr:uid="{471CB5BA-F11C-4521-99F0-D38848E91511}"/>
    <cellStyle name="Comma 5 6 4 4 2" xfId="6641" xr:uid="{66CE2C59-1218-4D93-8C7F-649AB9E3FB37}"/>
    <cellStyle name="Comma 5 6 4 5" xfId="6642" xr:uid="{FBCFFF19-5B1B-4ED6-B188-92181F713C05}"/>
    <cellStyle name="Comma 5 6 4 6" xfId="6643" xr:uid="{5CDF268C-C8CD-464E-9E5C-3BF3A81BCBFB}"/>
    <cellStyle name="Comma 5 6 4 7" xfId="6644" xr:uid="{68F76DE7-7996-448A-A67B-403213A48A49}"/>
    <cellStyle name="Comma 5 6 5" xfId="6645" xr:uid="{75510725-0C17-4CE4-81BA-4A4CC90FB092}"/>
    <cellStyle name="Comma 5 6 5 2" xfId="6646" xr:uid="{967558DB-5162-49C6-8FDB-DCF795EEC125}"/>
    <cellStyle name="Comma 5 6 5 2 2" xfId="6647" xr:uid="{22B51B44-8F42-4E0C-B377-560576693DF3}"/>
    <cellStyle name="Comma 5 6 5 3" xfId="6648" xr:uid="{906E518E-532C-4584-A101-91B5958DF2F4}"/>
    <cellStyle name="Comma 5 6 6" xfId="6649" xr:uid="{5B17D399-F196-4E90-8D09-8BC27E19E8ED}"/>
    <cellStyle name="Comma 5 6 6 2" xfId="6650" xr:uid="{3314BAEA-6AD4-406B-B591-E7F4650D3B29}"/>
    <cellStyle name="Comma 5 6 7" xfId="6651" xr:uid="{59F2C1AA-4406-4F1F-A774-97F5635FA51E}"/>
    <cellStyle name="Comma 5 6 7 2" xfId="6652" xr:uid="{D9129349-3F12-4669-8D0C-B3E754C3D5C7}"/>
    <cellStyle name="Comma 5 6 8" xfId="6653" xr:uid="{9C7FD3E1-753A-4F57-AE7D-57B39584BE1D}"/>
    <cellStyle name="Comma 5 6 9" xfId="6654" xr:uid="{AB040580-FE15-4D87-9FF1-1EE1044BFC48}"/>
    <cellStyle name="Comma 5 7" xfId="6655" xr:uid="{9C56BA56-2346-4261-8FB8-8F8607D14664}"/>
    <cellStyle name="Comma 5 7 10" xfId="6656" xr:uid="{EF795FB1-CDFB-4CCC-932F-E594BA6C07C6}"/>
    <cellStyle name="Comma 5 7 2" xfId="6657" xr:uid="{9D5787BD-F88E-43FF-BECD-F8F11B1FABE7}"/>
    <cellStyle name="Comma 5 7 2 2" xfId="6658" xr:uid="{E0B43E7A-8164-4207-9E9A-B0D845E09F5B}"/>
    <cellStyle name="Comma 5 7 2 2 2" xfId="6659" xr:uid="{54F20289-8DD7-4049-881D-A8CC0033FF74}"/>
    <cellStyle name="Comma 5 7 2 2 2 2" xfId="6660" xr:uid="{1A3A5AD6-2A98-4CE0-B5BC-76C44D630F46}"/>
    <cellStyle name="Comma 5 7 2 2 3" xfId="6661" xr:uid="{73CBA126-4A56-4C08-A818-F4F3B837B241}"/>
    <cellStyle name="Comma 5 7 2 3" xfId="6662" xr:uid="{C7856BA0-1C3F-4611-98A5-615F32E44188}"/>
    <cellStyle name="Comma 5 7 2 3 2" xfId="6663" xr:uid="{9012962A-AC71-47A2-860C-E20F76E805BB}"/>
    <cellStyle name="Comma 5 7 2 4" xfId="6664" xr:uid="{92C6DA04-1E78-4B95-9A47-0B342A0645EE}"/>
    <cellStyle name="Comma 5 7 2 4 2" xfId="6665" xr:uid="{BF782D49-2C3D-454E-B7BD-AAD5CBB9B3EC}"/>
    <cellStyle name="Comma 5 7 2 5" xfId="6666" xr:uid="{01D3BFD2-FF99-497C-BB64-A3BE941DEE80}"/>
    <cellStyle name="Comma 5 7 2 6" xfId="6667" xr:uid="{864077C4-738F-4C6C-9A51-E7961098C5AC}"/>
    <cellStyle name="Comma 5 7 2 7" xfId="6668" xr:uid="{BDDC6992-6B44-4190-8E33-97603AF416D8}"/>
    <cellStyle name="Comma 5 7 3" xfId="6669" xr:uid="{8A6B46C1-83AF-41B1-B7FA-46BDB1614C54}"/>
    <cellStyle name="Comma 5 7 3 2" xfId="6670" xr:uid="{B0FD7AD8-1AB6-4CFB-8836-C0A4CEF112A7}"/>
    <cellStyle name="Comma 5 7 3 2 2" xfId="6671" xr:uid="{692BBF23-39D7-4899-B30A-4B2665FCCACD}"/>
    <cellStyle name="Comma 5 7 3 2 2 2" xfId="6672" xr:uid="{6B6AAD01-13E4-41F3-BCC3-8F5EC2F0E27C}"/>
    <cellStyle name="Comma 5 7 3 2 3" xfId="6673" xr:uid="{A37942CA-1596-4CC1-8764-32104E3DB6C6}"/>
    <cellStyle name="Comma 5 7 3 3" xfId="6674" xr:uid="{ACD8DAA7-0278-4C6E-BDFC-EC546F19C37A}"/>
    <cellStyle name="Comma 5 7 3 3 2" xfId="6675" xr:uid="{6375028F-1120-4DA1-970D-EFA71F68BF0E}"/>
    <cellStyle name="Comma 5 7 3 4" xfId="6676" xr:uid="{9BB86668-088B-4203-B193-8D4A2D0226CF}"/>
    <cellStyle name="Comma 5 7 3 4 2" xfId="6677" xr:uid="{55F09107-456D-4804-874A-854F6CE35D3A}"/>
    <cellStyle name="Comma 5 7 3 5" xfId="6678" xr:uid="{4C029DB4-A688-494F-A16D-DB1829261ACC}"/>
    <cellStyle name="Comma 5 7 3 6" xfId="6679" xr:uid="{AE5A26C5-FAAE-4A43-8CF5-B2266AC7EB5C}"/>
    <cellStyle name="Comma 5 7 3 7" xfId="6680" xr:uid="{375D4492-F8CB-4094-8460-736A406BB5D7}"/>
    <cellStyle name="Comma 5 7 4" xfId="6681" xr:uid="{66E1BBA2-A4C3-4FBC-B9A2-3319B25DEFAB}"/>
    <cellStyle name="Comma 5 7 4 2" xfId="6682" xr:uid="{EFBAB053-15A7-4EDB-8B43-AC701C1D33DA}"/>
    <cellStyle name="Comma 5 7 4 2 2" xfId="6683" xr:uid="{4C106188-FD88-4EBC-B0CD-08DEEA7F4726}"/>
    <cellStyle name="Comma 5 7 4 2 2 2" xfId="6684" xr:uid="{E9E8FDD2-415A-49BF-BF2A-31072E2750F8}"/>
    <cellStyle name="Comma 5 7 4 2 3" xfId="6685" xr:uid="{F5DFAC18-9B76-44E0-9B29-125E2B618DEE}"/>
    <cellStyle name="Comma 5 7 4 3" xfId="6686" xr:uid="{28C44079-6D44-4165-BB7A-DD7B69BFAC1D}"/>
    <cellStyle name="Comma 5 7 4 3 2" xfId="6687" xr:uid="{EF62F2E8-C3FC-4641-9353-1B700FD84485}"/>
    <cellStyle name="Comma 5 7 4 4" xfId="6688" xr:uid="{280A0E34-2F1B-4A72-A255-F76268780A42}"/>
    <cellStyle name="Comma 5 7 4 4 2" xfId="6689" xr:uid="{5BF5C53C-2E37-412E-BB8C-E46112C089EB}"/>
    <cellStyle name="Comma 5 7 4 5" xfId="6690" xr:uid="{1DADD766-9764-4077-9EE0-34D6B0F94679}"/>
    <cellStyle name="Comma 5 7 4 6" xfId="6691" xr:uid="{CC19BEA7-B897-4B64-9B90-A5F5D1A0D255}"/>
    <cellStyle name="Comma 5 7 4 7" xfId="6692" xr:uid="{4B943EB4-C634-4238-A717-8F42DAD83675}"/>
    <cellStyle name="Comma 5 7 5" xfId="6693" xr:uid="{6129A822-5F56-4D88-8AED-50E8A504907C}"/>
    <cellStyle name="Comma 5 7 5 2" xfId="6694" xr:uid="{B98802B9-5225-4663-898F-23721437AE2C}"/>
    <cellStyle name="Comma 5 7 5 2 2" xfId="6695" xr:uid="{27660D25-13B3-4481-8A98-A63D9FF06EC2}"/>
    <cellStyle name="Comma 5 7 5 3" xfId="6696" xr:uid="{9B545141-E4CD-4CD9-B55B-03A36D546FF9}"/>
    <cellStyle name="Comma 5 7 6" xfId="6697" xr:uid="{6D4B3C59-78C1-4ED6-A092-D8CC0E7CBECB}"/>
    <cellStyle name="Comma 5 7 6 2" xfId="6698" xr:uid="{8226A254-ADB1-4748-B8C9-EF607883C271}"/>
    <cellStyle name="Comma 5 7 7" xfId="6699" xr:uid="{56A0E20B-BEAF-4B88-A311-C15B84C6C613}"/>
    <cellStyle name="Comma 5 7 7 2" xfId="6700" xr:uid="{8ACE6E18-1D37-41E0-BB38-03DE64AB95CC}"/>
    <cellStyle name="Comma 5 7 8" xfId="6701" xr:uid="{DE999CB0-97E0-4E26-9D04-D67391FDD27A}"/>
    <cellStyle name="Comma 5 7 9" xfId="6702" xr:uid="{6C2DD736-2030-4838-89B0-ECB4DE6052E4}"/>
    <cellStyle name="Comma 5 8" xfId="6703" xr:uid="{1570CE72-84DD-4558-8DE4-D22C94E1A06E}"/>
    <cellStyle name="Comma 5 8 2" xfId="6704" xr:uid="{58190A95-8CA3-45F3-B858-DB8BDA325746}"/>
    <cellStyle name="Comma 5 9" xfId="6705" xr:uid="{843DDDBE-6346-44F6-8D5C-FEC2C0A3A6DF}"/>
    <cellStyle name="Comma 6" xfId="6706" xr:uid="{142C2A04-17FD-4698-A29D-30AB1F5AE69D}"/>
    <cellStyle name="Comma 6 2" xfId="6707" xr:uid="{6AFC32BF-0441-4E17-B4FF-728A6406161D}"/>
    <cellStyle name="Comma 6 2 2" xfId="6708" xr:uid="{562C9D30-746B-4DE9-BE02-4F893A7707B4}"/>
    <cellStyle name="Comma 6 3" xfId="6709" xr:uid="{B2A486E1-6266-4C33-B243-C27DD1EB2713}"/>
    <cellStyle name="Comma 6 3 2" xfId="6710" xr:uid="{F2BD64AB-D38B-4523-8691-E57493884593}"/>
    <cellStyle name="Comma 6 4" xfId="6711" xr:uid="{B72A2977-8CCA-4D55-973F-F689B48DC142}"/>
    <cellStyle name="Comma 6 4 2" xfId="6712" xr:uid="{CE2913C2-878D-42DF-850E-A5E5906300D9}"/>
    <cellStyle name="Comma 6 5" xfId="6713" xr:uid="{7430C7AD-C0DE-4185-A0ED-E8A716CB18C6}"/>
    <cellStyle name="Comma 6 6" xfId="6714" xr:uid="{63239903-39DA-4CD8-9E0E-D5D679B0E9BF}"/>
    <cellStyle name="Comma 68" xfId="63215" xr:uid="{9E2E863B-56BE-4E43-A45F-2DBCAC33C0A4}"/>
    <cellStyle name="Comma 7" xfId="6715" xr:uid="{0E380A27-FD6B-4E7C-AB91-755ED67A3DC1}"/>
    <cellStyle name="Comma 7 2" xfId="6716" xr:uid="{A6CF8CFD-FD0D-4099-8C07-C2CD5A7FED22}"/>
    <cellStyle name="Comma 7 3" xfId="6717" xr:uid="{2377AA92-8D4C-4341-9257-3BB416EEA410}"/>
    <cellStyle name="Comma 7 3 2" xfId="6718" xr:uid="{E539027A-5C65-4CAA-BE5B-24B5D0A864DF}"/>
    <cellStyle name="Comma 7 4" xfId="6719" xr:uid="{CA6F7FF4-047C-46D7-8617-1C22402CC070}"/>
    <cellStyle name="Comma 7 4 2" xfId="6720" xr:uid="{FD9D6C8F-9263-438D-BB33-BEBF1C2AD3CF}"/>
    <cellStyle name="Comma 7 5" xfId="6721" xr:uid="{3855297A-9672-4D2F-84A3-36A0C325601D}"/>
    <cellStyle name="Comma 8" xfId="6722" xr:uid="{77914ABC-9D5C-40ED-8990-0171C79F7646}"/>
    <cellStyle name="Comma 8 2" xfId="6723" xr:uid="{01EEE51F-9AA0-4CD5-A930-FF4A56EAB561}"/>
    <cellStyle name="Comma 8 3" xfId="6724" xr:uid="{170CB7C7-001B-4480-B4DA-6D95EAC8A63C}"/>
    <cellStyle name="Comma 8 3 2" xfId="6725" xr:uid="{A65D5D53-7250-4BF1-B982-1B8EED734FCE}"/>
    <cellStyle name="Comma 8 4" xfId="6726" xr:uid="{8EEA54D3-E79D-45E9-A120-F1F35E2E3F91}"/>
    <cellStyle name="Comma 8 4 2" xfId="6727" xr:uid="{562E6E49-C1A4-42FF-8166-1100F6EF7A65}"/>
    <cellStyle name="Comma 9" xfId="6728" xr:uid="{509167C7-5571-4839-A662-6A7B41D81715}"/>
    <cellStyle name="Comma 9 2" xfId="6729" xr:uid="{6B35B390-FD08-4809-9B98-CCD8AAF1240F}"/>
    <cellStyle name="Comma 9 3" xfId="6730" xr:uid="{5CF8DE9E-BCEC-4F01-BEE0-9EDB0D236C53}"/>
    <cellStyle name="Comma 9 3 2" xfId="6731" xr:uid="{4B0E41A4-69C4-47DB-8108-0030A37A2A08}"/>
    <cellStyle name="Comma 9 4" xfId="6732" xr:uid="{CBD48AEF-F3AC-427F-807F-10E47379AB6A}"/>
    <cellStyle name="Comma 9 4 2" xfId="6733" xr:uid="{23E43CDF-40A4-4D8F-8970-46BA013304F1}"/>
    <cellStyle name="Comma0" xfId="6734" xr:uid="{15A00765-ABA1-4732-B851-F4DF4BA5457E}"/>
    <cellStyle name="Currency 10" xfId="6735" xr:uid="{B6B7CD8D-381F-4E95-BCA2-F4BA750B1CD2}"/>
    <cellStyle name="Currency 10 2" xfId="6736" xr:uid="{C48CE596-49EE-49BF-998A-7171352E826E}"/>
    <cellStyle name="Currency 10 3" xfId="6737" xr:uid="{5E39D694-90CC-4FD3-8849-7CB0C86D41AE}"/>
    <cellStyle name="Currency 11" xfId="6738" xr:uid="{995A7AD0-DA5E-4488-9B34-FDA797A6BE1B}"/>
    <cellStyle name="Currency 11 2" xfId="6739" xr:uid="{900F56B8-7125-487A-9183-0DE9904E2352}"/>
    <cellStyle name="Currency 11 2 10" xfId="6740" xr:uid="{2AA7A1D2-BB4A-4C40-97B6-306ED41D85DE}"/>
    <cellStyle name="Currency 11 2 11" xfId="6741" xr:uid="{E1AC84FB-F83F-44A9-B53C-AC46EEDDFBD2}"/>
    <cellStyle name="Currency 11 2 12" xfId="6742" xr:uid="{5FFA9351-F0A9-4B79-8FBB-A8F5669DEA5E}"/>
    <cellStyle name="Currency 11 2 2" xfId="6743" xr:uid="{0B5FD03A-17D3-4F89-913C-18C65CE5C55A}"/>
    <cellStyle name="Currency 11 2 2 10" xfId="6744" xr:uid="{609C8E26-540E-470F-A2C8-AF65390E4F24}"/>
    <cellStyle name="Currency 11 2 2 2" xfId="6745" xr:uid="{15F6BC95-C141-4744-8595-9713156B4D1F}"/>
    <cellStyle name="Currency 11 2 2 2 2" xfId="6746" xr:uid="{CCE5BDB7-C60B-4427-9B5E-39A85C642D61}"/>
    <cellStyle name="Currency 11 2 2 2 2 2" xfId="6747" xr:uid="{31290586-8663-4AFB-8365-D8E1286769BC}"/>
    <cellStyle name="Currency 11 2 2 2 2 2 2" xfId="6748" xr:uid="{0977CDC0-8CF8-4707-9DE4-1D42772E4D4D}"/>
    <cellStyle name="Currency 11 2 2 2 2 3" xfId="6749" xr:uid="{97253E68-BA23-4527-A93D-E5171DEFF1A9}"/>
    <cellStyle name="Currency 11 2 2 2 3" xfId="6750" xr:uid="{9D7AFC40-92EE-4A0D-9B67-5234641F95FD}"/>
    <cellStyle name="Currency 11 2 2 2 3 2" xfId="6751" xr:uid="{E3EE683B-1621-4B8C-955F-B52F0B94FCBF}"/>
    <cellStyle name="Currency 11 2 2 2 4" xfId="6752" xr:uid="{359502CA-0666-4CF7-AC1B-50B4A6468D22}"/>
    <cellStyle name="Currency 11 2 2 2 4 2" xfId="6753" xr:uid="{E38F36B5-EC49-49CF-97E2-FB5E0F3E65BD}"/>
    <cellStyle name="Currency 11 2 2 2 5" xfId="6754" xr:uid="{E56BAC33-6AEB-404D-ACEC-A89DEE1393BD}"/>
    <cellStyle name="Currency 11 2 2 2 6" xfId="6755" xr:uid="{B629BB96-882D-47AC-9366-1B8155719D6C}"/>
    <cellStyle name="Currency 11 2 2 2 7" xfId="6756" xr:uid="{7B42133A-D22A-44FC-9728-72E9F3D702B7}"/>
    <cellStyle name="Currency 11 2 2 3" xfId="6757" xr:uid="{00CF5400-F577-4102-BC80-8113B13D07D3}"/>
    <cellStyle name="Currency 11 2 2 3 2" xfId="6758" xr:uid="{ED448CEE-9743-4BDD-B5EE-868977BCF525}"/>
    <cellStyle name="Currency 11 2 2 3 2 2" xfId="6759" xr:uid="{98F15632-C8BE-4DD5-B939-F7789B27452B}"/>
    <cellStyle name="Currency 11 2 2 3 2 2 2" xfId="6760" xr:uid="{A38004BE-F24A-474B-A74E-7E1C46E1F04A}"/>
    <cellStyle name="Currency 11 2 2 3 2 3" xfId="6761" xr:uid="{8197E67B-9429-4E91-B8B9-244D068CABF6}"/>
    <cellStyle name="Currency 11 2 2 3 3" xfId="6762" xr:uid="{903A78D2-2E9E-4A75-89A9-8994219CEF04}"/>
    <cellStyle name="Currency 11 2 2 3 3 2" xfId="6763" xr:uid="{DEB4AEBF-9A5A-4655-B73F-B6018C82F407}"/>
    <cellStyle name="Currency 11 2 2 3 4" xfId="6764" xr:uid="{7DD1E87B-26CE-495A-9F6A-6F59A8BF9F7D}"/>
    <cellStyle name="Currency 11 2 2 3 4 2" xfId="6765" xr:uid="{69D5E2C0-B2F8-4433-9855-2C88510BED9A}"/>
    <cellStyle name="Currency 11 2 2 3 5" xfId="6766" xr:uid="{B8729044-B6E8-48A9-B089-4D3B5150A942}"/>
    <cellStyle name="Currency 11 2 2 3 6" xfId="6767" xr:uid="{C667A15F-C8CE-48F6-8367-D950A64BBE56}"/>
    <cellStyle name="Currency 11 2 2 3 7" xfId="6768" xr:uid="{FEDD0A51-B6A0-477C-9B67-14676CB4ADA6}"/>
    <cellStyle name="Currency 11 2 2 4" xfId="6769" xr:uid="{CD5A8BCA-4345-451F-8AFE-309E76F2B87F}"/>
    <cellStyle name="Currency 11 2 2 4 2" xfId="6770" xr:uid="{C8F728BD-AB47-4FDE-AEB9-D0993E1B7A89}"/>
    <cellStyle name="Currency 11 2 2 4 2 2" xfId="6771" xr:uid="{7B1D41B0-834C-4836-84F5-AF8159EDDE6D}"/>
    <cellStyle name="Currency 11 2 2 4 2 2 2" xfId="6772" xr:uid="{ED4E647F-D17A-4F8B-9E98-505F0C6D24D8}"/>
    <cellStyle name="Currency 11 2 2 4 2 3" xfId="6773" xr:uid="{F6BB6D39-1B84-4DFA-93BE-E3D3EAD9CCF1}"/>
    <cellStyle name="Currency 11 2 2 4 3" xfId="6774" xr:uid="{1505ED84-2679-4223-9A37-43B454604597}"/>
    <cellStyle name="Currency 11 2 2 4 3 2" xfId="6775" xr:uid="{D5465797-9D7B-4E02-871B-AD2A62A8481D}"/>
    <cellStyle name="Currency 11 2 2 4 4" xfId="6776" xr:uid="{B26A0575-C943-4726-9527-43A5CE9A97AF}"/>
    <cellStyle name="Currency 11 2 2 4 4 2" xfId="6777" xr:uid="{D2031ABE-168F-4D05-A53E-D02667845002}"/>
    <cellStyle name="Currency 11 2 2 4 5" xfId="6778" xr:uid="{7383730E-81F0-4129-B966-D6C5BF02EF20}"/>
    <cellStyle name="Currency 11 2 2 4 6" xfId="6779" xr:uid="{540D0DDC-88AE-4895-82F6-2466015BDB67}"/>
    <cellStyle name="Currency 11 2 2 4 7" xfId="6780" xr:uid="{F392D846-0219-4D2A-B3BB-686CA2FBBCBD}"/>
    <cellStyle name="Currency 11 2 2 5" xfId="6781" xr:uid="{AFE18BBF-A01E-4E80-89CE-41FB86CC688D}"/>
    <cellStyle name="Currency 11 2 2 5 2" xfId="6782" xr:uid="{58C6064F-1092-4AF7-9B9B-8C3A539D0FA4}"/>
    <cellStyle name="Currency 11 2 2 5 2 2" xfId="6783" xr:uid="{6E61C3F5-88FC-4FF7-9600-AA421F6EEE1E}"/>
    <cellStyle name="Currency 11 2 2 5 3" xfId="6784" xr:uid="{4DEEAD9D-63A2-435D-83B5-DB6196D89A87}"/>
    <cellStyle name="Currency 11 2 2 6" xfId="6785" xr:uid="{62A214DD-42CF-42CD-9189-B4E2FBAFF596}"/>
    <cellStyle name="Currency 11 2 2 6 2" xfId="6786" xr:uid="{9D470513-044B-4936-90FA-3AB8A43E5199}"/>
    <cellStyle name="Currency 11 2 2 7" xfId="6787" xr:uid="{C9D34FA6-C998-4082-9858-B8E96841025A}"/>
    <cellStyle name="Currency 11 2 2 7 2" xfId="6788" xr:uid="{705430A0-7B61-4081-8B37-024242515F75}"/>
    <cellStyle name="Currency 11 2 2 8" xfId="6789" xr:uid="{BA929A4F-B487-403B-A56E-174B3B53E0EA}"/>
    <cellStyle name="Currency 11 2 2 9" xfId="6790" xr:uid="{DBEAA472-930C-498E-9182-6881BC506058}"/>
    <cellStyle name="Currency 11 2 3" xfId="6791" xr:uid="{EFE5EBD8-5066-41E9-B347-D14811587C59}"/>
    <cellStyle name="Currency 11 2 3 2" xfId="6792" xr:uid="{7A7A2C68-0808-490A-952C-98AF1F2D93CD}"/>
    <cellStyle name="Currency 11 2 3 2 2" xfId="6793" xr:uid="{3EB1B96A-12D3-40EB-BC0D-75177FE4C14C}"/>
    <cellStyle name="Currency 11 2 3 2 2 2" xfId="6794" xr:uid="{B2EAC47F-674F-4850-BAF4-5B34A5A0E10B}"/>
    <cellStyle name="Currency 11 2 3 2 2 2 2" xfId="6795" xr:uid="{44583B74-FDE9-4CB6-BB57-957338DFA694}"/>
    <cellStyle name="Currency 11 2 3 2 2 3" xfId="6796" xr:uid="{EE43F2FE-8A97-41C3-99F4-22F355B4B801}"/>
    <cellStyle name="Currency 11 2 3 2 3" xfId="6797" xr:uid="{481D26A4-EBBF-4FBE-B6DE-9E570EB2EAD7}"/>
    <cellStyle name="Currency 11 2 3 2 3 2" xfId="6798" xr:uid="{812EDA5E-131D-4869-9F9D-FBB770BDF50F}"/>
    <cellStyle name="Currency 11 2 3 2 4" xfId="6799" xr:uid="{6BD5F779-598D-4C66-B7D6-69F283D5ABBB}"/>
    <cellStyle name="Currency 11 2 3 2 4 2" xfId="6800" xr:uid="{A68F73BA-2527-4971-B586-5A8A1F17CC96}"/>
    <cellStyle name="Currency 11 2 3 2 5" xfId="6801" xr:uid="{A139DC76-5FB6-49D4-9776-A7CC98CEA046}"/>
    <cellStyle name="Currency 11 2 3 2 6" xfId="6802" xr:uid="{BBA44660-87D2-4027-949C-AAC47D58AFC0}"/>
    <cellStyle name="Currency 11 2 3 2 7" xfId="6803" xr:uid="{4DB7790B-1D13-42C6-BAA6-33F65817B8F6}"/>
    <cellStyle name="Currency 11 2 3 3" xfId="6804" xr:uid="{0F4EF93B-A0F2-4B23-98D1-E03C36996D00}"/>
    <cellStyle name="Currency 11 2 3 3 2" xfId="6805" xr:uid="{BB4E2983-C16D-4294-A55D-33DBCC9FE168}"/>
    <cellStyle name="Currency 11 2 3 3 2 2" xfId="6806" xr:uid="{CE7C3D7D-AFEB-4FDD-A37D-BCB91B7BDA59}"/>
    <cellStyle name="Currency 11 2 3 3 3" xfId="6807" xr:uid="{E859A169-28EC-483D-BD0F-1E0846B2AD9C}"/>
    <cellStyle name="Currency 11 2 3 4" xfId="6808" xr:uid="{51A487AC-1628-496E-B774-3A43FA4047E5}"/>
    <cellStyle name="Currency 11 2 3 4 2" xfId="6809" xr:uid="{8A935A21-FB46-43EE-8783-33FD7B04AF4C}"/>
    <cellStyle name="Currency 11 2 3 5" xfId="6810" xr:uid="{62946B9A-AD79-4AD7-9A0A-E77D69D2631D}"/>
    <cellStyle name="Currency 11 2 3 5 2" xfId="6811" xr:uid="{E3EF7FBD-DBD7-4464-B92F-AF4B39552384}"/>
    <cellStyle name="Currency 11 2 3 6" xfId="6812" xr:uid="{7A562E46-76F7-4041-87C1-01580158885A}"/>
    <cellStyle name="Currency 11 2 3 7" xfId="6813" xr:uid="{7A486DB8-EDA7-4E13-B40E-BE1A78ECE75B}"/>
    <cellStyle name="Currency 11 2 3 8" xfId="6814" xr:uid="{DCC2A761-515D-46CF-8D53-D064FD69BF65}"/>
    <cellStyle name="Currency 11 2 4" xfId="6815" xr:uid="{988B0663-1BDB-423F-A6DE-193D0093ED12}"/>
    <cellStyle name="Currency 11 2 4 2" xfId="6816" xr:uid="{FDE6925B-E031-449A-9776-87FC0448BAA3}"/>
    <cellStyle name="Currency 11 2 4 2 2" xfId="6817" xr:uid="{C2B47BC9-B5CA-412C-97A2-B6C46E818339}"/>
    <cellStyle name="Currency 11 2 4 2 2 2" xfId="6818" xr:uid="{E3E7048F-1E91-4416-A3A2-DBD9E962A052}"/>
    <cellStyle name="Currency 11 2 4 2 3" xfId="6819" xr:uid="{0A5C6FF1-BC3F-40D5-A7E1-D4740D1A42D5}"/>
    <cellStyle name="Currency 11 2 4 3" xfId="6820" xr:uid="{35E98602-EA23-4CFB-8EE2-FCE5D8D510F6}"/>
    <cellStyle name="Currency 11 2 4 3 2" xfId="6821" xr:uid="{6D2FACE7-F216-4B13-9AAD-54D8B3CBC502}"/>
    <cellStyle name="Currency 11 2 4 4" xfId="6822" xr:uid="{7D989463-FE5D-4EA0-A957-8F5CA7D1EB47}"/>
    <cellStyle name="Currency 11 2 4 4 2" xfId="6823" xr:uid="{6007E3E4-A52B-4A7C-B423-948904A7CB08}"/>
    <cellStyle name="Currency 11 2 4 5" xfId="6824" xr:uid="{C546F665-2A3B-451A-98BB-A8C1E774041A}"/>
    <cellStyle name="Currency 11 2 4 6" xfId="6825" xr:uid="{7FB4F448-855B-483E-A0EA-19B79D6810CC}"/>
    <cellStyle name="Currency 11 2 4 7" xfId="6826" xr:uid="{AF8A7291-6C2B-4FB9-9477-13168AD687A8}"/>
    <cellStyle name="Currency 11 2 5" xfId="6827" xr:uid="{65EA1F70-3BE7-45AC-9315-80B5B4CEAC69}"/>
    <cellStyle name="Currency 11 2 5 2" xfId="6828" xr:uid="{D7997753-2431-4E23-B6EE-8835AC5F1FA5}"/>
    <cellStyle name="Currency 11 2 5 2 2" xfId="6829" xr:uid="{D948875C-B710-41CC-84A0-B7B5F1A3BA80}"/>
    <cellStyle name="Currency 11 2 5 2 2 2" xfId="6830" xr:uid="{ACFE8AB4-C619-48C4-8E61-45019B255E2D}"/>
    <cellStyle name="Currency 11 2 5 2 3" xfId="6831" xr:uid="{5FF7BC0C-498A-41DE-A24A-C9060E16141C}"/>
    <cellStyle name="Currency 11 2 5 3" xfId="6832" xr:uid="{CDA78887-FBD3-4A54-80EB-C87D59670631}"/>
    <cellStyle name="Currency 11 2 5 3 2" xfId="6833" xr:uid="{4A7763A8-7BC0-4876-8369-D488E18ECE7C}"/>
    <cellStyle name="Currency 11 2 5 4" xfId="6834" xr:uid="{A9876602-8133-444B-94F7-E7F2E338781D}"/>
    <cellStyle name="Currency 11 2 5 4 2" xfId="6835" xr:uid="{E6630F67-F1BE-45AF-8677-74F1976BA298}"/>
    <cellStyle name="Currency 11 2 5 5" xfId="6836" xr:uid="{250965A9-A20A-47E0-8D21-7B1B508DF9F5}"/>
    <cellStyle name="Currency 11 2 5 6" xfId="6837" xr:uid="{CA42AF46-74A9-4A07-9C49-2BD09ACCDBC8}"/>
    <cellStyle name="Currency 11 2 5 7" xfId="6838" xr:uid="{800C0584-6D9D-4FF3-ADF2-8FC27C04F65A}"/>
    <cellStyle name="Currency 11 2 6" xfId="6839" xr:uid="{1D1BBAD5-2634-48A9-AE75-01FE3A49ED43}"/>
    <cellStyle name="Currency 11 2 6 2" xfId="6840" xr:uid="{BF0E4ECA-19DE-47CA-83E1-9AED257F43BA}"/>
    <cellStyle name="Currency 11 2 6 2 2" xfId="6841" xr:uid="{7DB9E1CD-C180-46E3-87BA-1356E1F5AD4E}"/>
    <cellStyle name="Currency 11 2 6 2 2 2" xfId="6842" xr:uid="{BC521BA9-E7AC-4B3A-8FA4-5AB49415A4C7}"/>
    <cellStyle name="Currency 11 2 6 2 3" xfId="6843" xr:uid="{72C86377-71FA-482A-924C-699055F1E0EB}"/>
    <cellStyle name="Currency 11 2 6 3" xfId="6844" xr:uid="{28680B09-B554-4F2A-81CC-55E75F2228FA}"/>
    <cellStyle name="Currency 11 2 6 3 2" xfId="6845" xr:uid="{380CD6C0-DBB7-41B0-AB36-8B593C798A25}"/>
    <cellStyle name="Currency 11 2 6 4" xfId="6846" xr:uid="{86E7144C-4455-4DA3-A8D6-EA00EF9FA878}"/>
    <cellStyle name="Currency 11 2 6 4 2" xfId="6847" xr:uid="{415A0256-4649-4C39-8553-EFBD9FD6BFBD}"/>
    <cellStyle name="Currency 11 2 6 5" xfId="6848" xr:uid="{2395440C-A034-4906-AB47-B0343F4829DC}"/>
    <cellStyle name="Currency 11 2 6 6" xfId="6849" xr:uid="{25EBD3EF-1084-4EAB-AE1F-09A49286BA8A}"/>
    <cellStyle name="Currency 11 2 6 7" xfId="6850" xr:uid="{19C71103-DF73-4FCE-9C35-67193B9DB9CC}"/>
    <cellStyle name="Currency 11 2 7" xfId="6851" xr:uid="{F0972C48-0002-42CA-A184-FFA67C522CBE}"/>
    <cellStyle name="Currency 11 2 7 2" xfId="6852" xr:uid="{5D35342A-3E09-45FC-A91B-79B171AE6E4C}"/>
    <cellStyle name="Currency 11 2 7 2 2" xfId="6853" xr:uid="{5D3298B8-D116-44C7-94E9-8446A54516C9}"/>
    <cellStyle name="Currency 11 2 7 3" xfId="6854" xr:uid="{63220B37-949D-4A75-B66B-833171378B40}"/>
    <cellStyle name="Currency 11 2 7 4" xfId="6855" xr:uid="{CB857D31-9C2F-4440-A45B-860F11DB78BD}"/>
    <cellStyle name="Currency 11 2 8" xfId="6856" xr:uid="{FF014498-FD57-40C6-ADF3-EEEF2464A89D}"/>
    <cellStyle name="Currency 11 2 8 2" xfId="6857" xr:uid="{04D12EE2-557C-4154-A0B1-3C9315A22A53}"/>
    <cellStyle name="Currency 11 2 9" xfId="6858" xr:uid="{21A24DA6-0BD2-4632-95E6-0C3C545EFFB3}"/>
    <cellStyle name="Currency 11 2 9 2" xfId="6859" xr:uid="{D1D1F395-9A4D-42A7-A4BB-53598E280215}"/>
    <cellStyle name="Currency 11 3" xfId="6860" xr:uid="{DE51A6B9-EA0C-4343-8CD5-F807B2EDE877}"/>
    <cellStyle name="Currency 11 4" xfId="6861" xr:uid="{9FA858C2-FB5C-4430-8309-240166BD5A26}"/>
    <cellStyle name="Currency 11 4 10" xfId="6862" xr:uid="{9AE60607-5C3B-46B5-B84A-36BB6F4772F1}"/>
    <cellStyle name="Currency 11 4 11" xfId="6863" xr:uid="{49B85D14-9C45-45CB-971C-8D5C22FB3152}"/>
    <cellStyle name="Currency 11 4 12" xfId="6864" xr:uid="{3DD1B179-6FE2-4BCA-B014-578C57FE0BAC}"/>
    <cellStyle name="Currency 11 4 2" xfId="6865" xr:uid="{7BDB2E27-21D7-462C-AAA7-4813272101F3}"/>
    <cellStyle name="Currency 11 4 2 10" xfId="6866" xr:uid="{2B7F5BD8-F43E-494B-A057-74BFA9EDFD64}"/>
    <cellStyle name="Currency 11 4 2 2" xfId="6867" xr:uid="{693CAB95-1104-44D7-B2AE-1535D990A108}"/>
    <cellStyle name="Currency 11 4 2 2 2" xfId="6868" xr:uid="{26E7F4F0-4DB2-4AD1-B216-57DA95B2AB47}"/>
    <cellStyle name="Currency 11 4 2 2 2 2" xfId="6869" xr:uid="{6E1C85E9-8A61-4F9B-8414-BEBB9179DEE6}"/>
    <cellStyle name="Currency 11 4 2 2 2 2 2" xfId="6870" xr:uid="{F8B41AC6-490D-4CC7-ADFA-774131C0FD0E}"/>
    <cellStyle name="Currency 11 4 2 2 2 3" xfId="6871" xr:uid="{94EFF99B-80B6-40D6-8522-E200B83BE524}"/>
    <cellStyle name="Currency 11 4 2 2 3" xfId="6872" xr:uid="{79E11256-71BB-46BD-8A2E-8F5128BF3524}"/>
    <cellStyle name="Currency 11 4 2 2 3 2" xfId="6873" xr:uid="{30043D61-FD4D-4BD8-A161-2581206DCECB}"/>
    <cellStyle name="Currency 11 4 2 2 4" xfId="6874" xr:uid="{B8987763-FCB4-4073-8F16-695A0C41204C}"/>
    <cellStyle name="Currency 11 4 2 2 4 2" xfId="6875" xr:uid="{6E4F4693-22F3-418F-A57D-7DEF55ED8930}"/>
    <cellStyle name="Currency 11 4 2 2 5" xfId="6876" xr:uid="{5E1B1B65-DC6A-4498-B6DB-EC40F6DD7602}"/>
    <cellStyle name="Currency 11 4 2 2 6" xfId="6877" xr:uid="{66192649-70D4-401B-A4D1-22E188A88B02}"/>
    <cellStyle name="Currency 11 4 2 2 7" xfId="6878" xr:uid="{78CBF368-F1E0-4F44-98E5-4F8C617D95F0}"/>
    <cellStyle name="Currency 11 4 2 3" xfId="6879" xr:uid="{DFF2573C-9B87-4BFA-B906-5E9C78DB94B0}"/>
    <cellStyle name="Currency 11 4 2 3 2" xfId="6880" xr:uid="{F4F710F1-34FD-4E7F-AE8D-2378C8E3A4C2}"/>
    <cellStyle name="Currency 11 4 2 3 2 2" xfId="6881" xr:uid="{5AAB272B-67DB-4633-9CE1-43FA8B8C0AA5}"/>
    <cellStyle name="Currency 11 4 2 3 2 2 2" xfId="6882" xr:uid="{2CF7571A-5B85-44D7-8744-BE547C0F6299}"/>
    <cellStyle name="Currency 11 4 2 3 2 3" xfId="6883" xr:uid="{7D6276FF-E362-4961-8C74-87AC546683F4}"/>
    <cellStyle name="Currency 11 4 2 3 3" xfId="6884" xr:uid="{6A57EC26-8EF7-4077-8F7A-8CF45057044F}"/>
    <cellStyle name="Currency 11 4 2 3 3 2" xfId="6885" xr:uid="{6BA3E468-4E2A-4B6C-81CB-467BA4DFE858}"/>
    <cellStyle name="Currency 11 4 2 3 4" xfId="6886" xr:uid="{B02A2BEA-902E-491C-AA3B-84CE51A31908}"/>
    <cellStyle name="Currency 11 4 2 3 4 2" xfId="6887" xr:uid="{0C9F87B2-4524-49BC-8097-AC356D89C9D0}"/>
    <cellStyle name="Currency 11 4 2 3 5" xfId="6888" xr:uid="{28F3B4F6-C10F-45CC-A091-89F95BCB7AA0}"/>
    <cellStyle name="Currency 11 4 2 3 6" xfId="6889" xr:uid="{0FAFC8B5-EA6A-4F8B-AB58-DCAA8BEA03D1}"/>
    <cellStyle name="Currency 11 4 2 3 7" xfId="6890" xr:uid="{2DF2916C-0E35-4A64-9177-A8ACF279B907}"/>
    <cellStyle name="Currency 11 4 2 4" xfId="6891" xr:uid="{B48EEA70-E10F-4B33-863F-14BB0B0E346C}"/>
    <cellStyle name="Currency 11 4 2 4 2" xfId="6892" xr:uid="{53A1077A-0A35-47FB-9530-C3920952BE0D}"/>
    <cellStyle name="Currency 11 4 2 4 2 2" xfId="6893" xr:uid="{3770F60A-ED74-4228-AE73-B1FFB195BB64}"/>
    <cellStyle name="Currency 11 4 2 4 2 2 2" xfId="6894" xr:uid="{FCE3C15B-E42D-45F7-9852-4497FC35547C}"/>
    <cellStyle name="Currency 11 4 2 4 2 3" xfId="6895" xr:uid="{AF2305F2-7B7D-4EC2-B5FA-018A23AD5805}"/>
    <cellStyle name="Currency 11 4 2 4 3" xfId="6896" xr:uid="{9E394EBA-F6FE-4760-84EF-0E255C58FF24}"/>
    <cellStyle name="Currency 11 4 2 4 3 2" xfId="6897" xr:uid="{8B3E745C-9562-494F-A2EE-B6B67C4D9C5F}"/>
    <cellStyle name="Currency 11 4 2 4 4" xfId="6898" xr:uid="{66E34732-0B9F-4E27-B3E0-672E51284C65}"/>
    <cellStyle name="Currency 11 4 2 4 4 2" xfId="6899" xr:uid="{86CDF1F0-D047-477E-BC47-095E84C13AB3}"/>
    <cellStyle name="Currency 11 4 2 4 5" xfId="6900" xr:uid="{163347EC-1796-411A-B214-61E1DDE03950}"/>
    <cellStyle name="Currency 11 4 2 4 6" xfId="6901" xr:uid="{FF770AB1-923A-4052-8F5E-89F409C6F9D7}"/>
    <cellStyle name="Currency 11 4 2 4 7" xfId="6902" xr:uid="{21948D86-3734-4675-85B3-AE86C00D152D}"/>
    <cellStyle name="Currency 11 4 2 5" xfId="6903" xr:uid="{533FEB68-18D6-474A-B564-E01295D5D771}"/>
    <cellStyle name="Currency 11 4 2 5 2" xfId="6904" xr:uid="{766E573E-D9D2-4D63-853F-1E10256C5AF8}"/>
    <cellStyle name="Currency 11 4 2 5 2 2" xfId="6905" xr:uid="{E2FD369F-FCED-485A-982F-EDA7ABBB6069}"/>
    <cellStyle name="Currency 11 4 2 5 3" xfId="6906" xr:uid="{77AB54FB-1D8C-48DB-9691-B09AA099A6CD}"/>
    <cellStyle name="Currency 11 4 2 6" xfId="6907" xr:uid="{51D84FDD-B9BD-4168-90F6-C9F3BC271C6B}"/>
    <cellStyle name="Currency 11 4 2 6 2" xfId="6908" xr:uid="{5DEA4C8E-5A48-43EE-A9C7-2FAADE22FB2A}"/>
    <cellStyle name="Currency 11 4 2 7" xfId="6909" xr:uid="{D85C10C1-C6E4-47A4-B669-D47D21A0C473}"/>
    <cellStyle name="Currency 11 4 2 7 2" xfId="6910" xr:uid="{C9BD3E9B-5E09-41F0-9A74-42E8CBAA4127}"/>
    <cellStyle name="Currency 11 4 2 8" xfId="6911" xr:uid="{684D8E91-6688-48DE-B420-C4B40BEF0894}"/>
    <cellStyle name="Currency 11 4 2 9" xfId="6912" xr:uid="{CFD94F39-B395-4CD3-8AC4-0F8F74B43898}"/>
    <cellStyle name="Currency 11 4 3" xfId="6913" xr:uid="{F68898F9-7F1B-4E0A-B78F-EDE63DE517AA}"/>
    <cellStyle name="Currency 11 4 3 2" xfId="6914" xr:uid="{4994C152-B8C6-40C9-AE6C-4EF1E4AB72B1}"/>
    <cellStyle name="Currency 11 4 3 2 2" xfId="6915" xr:uid="{EF749446-1D21-4DF9-B4F4-DA91DC6211D2}"/>
    <cellStyle name="Currency 11 4 3 2 2 2" xfId="6916" xr:uid="{6E7184C8-A802-45E5-9AA8-D08B04ACE646}"/>
    <cellStyle name="Currency 11 4 3 2 2 2 2" xfId="6917" xr:uid="{876F4A17-85AA-439D-9ABB-2CD3B7BA46FC}"/>
    <cellStyle name="Currency 11 4 3 2 2 3" xfId="6918" xr:uid="{30E9A963-8F8C-44DE-B3E0-65332044770D}"/>
    <cellStyle name="Currency 11 4 3 2 3" xfId="6919" xr:uid="{8295FC58-8F87-45AA-8F15-19EEF2823C53}"/>
    <cellStyle name="Currency 11 4 3 2 3 2" xfId="6920" xr:uid="{BD49B311-7AFD-4C9A-B59B-973844F95852}"/>
    <cellStyle name="Currency 11 4 3 2 4" xfId="6921" xr:uid="{339E92D2-294B-47DC-BA17-3D0A53D0A3F8}"/>
    <cellStyle name="Currency 11 4 3 2 4 2" xfId="6922" xr:uid="{785AC812-67E4-420E-B6C6-26FF2DB6D69C}"/>
    <cellStyle name="Currency 11 4 3 2 5" xfId="6923" xr:uid="{9F320EF6-4E4B-498E-A1C1-83F9F2B5A520}"/>
    <cellStyle name="Currency 11 4 3 2 6" xfId="6924" xr:uid="{E052F29F-19C7-4F0C-83FE-CEC2CCBEEA6C}"/>
    <cellStyle name="Currency 11 4 3 2 7" xfId="6925" xr:uid="{DCA4C743-CC6D-4BA3-8DB7-7062EA8DCC15}"/>
    <cellStyle name="Currency 11 4 3 3" xfId="6926" xr:uid="{4F7728D4-509F-402A-A4C0-CFCDBB483FB1}"/>
    <cellStyle name="Currency 11 4 3 3 2" xfId="6927" xr:uid="{2F4FAC68-2C56-4C38-9F8C-E765A0E65A6C}"/>
    <cellStyle name="Currency 11 4 3 3 2 2" xfId="6928" xr:uid="{C898F887-385C-4235-B225-29005A32C116}"/>
    <cellStyle name="Currency 11 4 3 3 3" xfId="6929" xr:uid="{1116A322-B22A-4AEE-8B6A-BF343D79541D}"/>
    <cellStyle name="Currency 11 4 3 4" xfId="6930" xr:uid="{1E5AF2DC-0F1E-4644-AFBF-C82244C13FE2}"/>
    <cellStyle name="Currency 11 4 3 4 2" xfId="6931" xr:uid="{496C7FC6-A448-48B1-8159-A2F32986CB08}"/>
    <cellStyle name="Currency 11 4 3 5" xfId="6932" xr:uid="{3C446B23-55D6-43BE-B2EE-8911ABB9569F}"/>
    <cellStyle name="Currency 11 4 3 5 2" xfId="6933" xr:uid="{DDC2E02D-6417-4CC9-BE20-871C7DA1DD24}"/>
    <cellStyle name="Currency 11 4 3 6" xfId="6934" xr:uid="{F1AC6FED-7200-4894-9555-C9B57FE29AE1}"/>
    <cellStyle name="Currency 11 4 3 7" xfId="6935" xr:uid="{7BCA04E6-F710-4203-A2E2-E8ECD9781360}"/>
    <cellStyle name="Currency 11 4 3 8" xfId="6936" xr:uid="{E4BC1B9C-2931-4119-A460-084FEEA1875B}"/>
    <cellStyle name="Currency 11 4 4" xfId="6937" xr:uid="{D79239F8-C783-49AF-98D6-A8B342639C86}"/>
    <cellStyle name="Currency 11 4 4 2" xfId="6938" xr:uid="{70C22ABD-24AF-445E-A3AD-1ADA2DF8A905}"/>
    <cellStyle name="Currency 11 4 4 2 2" xfId="6939" xr:uid="{B4CFEDBF-AADA-4A7F-A495-1575A0C878DF}"/>
    <cellStyle name="Currency 11 4 4 2 2 2" xfId="6940" xr:uid="{A9673585-ADB2-4C4F-ACC7-9D4851124CE5}"/>
    <cellStyle name="Currency 11 4 4 2 3" xfId="6941" xr:uid="{C84D4C99-C487-49AF-98C5-FBE89122852B}"/>
    <cellStyle name="Currency 11 4 4 3" xfId="6942" xr:uid="{9A31F7AF-3F7A-463A-8AF8-85856799F481}"/>
    <cellStyle name="Currency 11 4 4 3 2" xfId="6943" xr:uid="{3A877C86-10EF-4F8A-9E02-8085450FB239}"/>
    <cellStyle name="Currency 11 4 4 4" xfId="6944" xr:uid="{C1EDE6C1-A11C-40AA-8137-297D608692B1}"/>
    <cellStyle name="Currency 11 4 4 4 2" xfId="6945" xr:uid="{C7D78DF2-2526-4B3E-9AAF-656E7982441A}"/>
    <cellStyle name="Currency 11 4 4 5" xfId="6946" xr:uid="{AE02FE21-5997-4D68-B299-88F564B6A5CA}"/>
    <cellStyle name="Currency 11 4 4 6" xfId="6947" xr:uid="{116E7EFB-2F53-40CC-9A47-8EEA44C3A0E9}"/>
    <cellStyle name="Currency 11 4 4 7" xfId="6948" xr:uid="{E3AD9F14-BAC1-40CF-AD1C-C3EC11D0E931}"/>
    <cellStyle name="Currency 11 4 5" xfId="6949" xr:uid="{8C3FADD9-9998-423B-A4BA-8D1F09939D8F}"/>
    <cellStyle name="Currency 11 4 5 2" xfId="6950" xr:uid="{682697CF-14E3-4435-9BC3-DEA509C198AF}"/>
    <cellStyle name="Currency 11 4 5 2 2" xfId="6951" xr:uid="{B14760FD-8E44-4AF4-BFFF-697225787A2B}"/>
    <cellStyle name="Currency 11 4 5 2 2 2" xfId="6952" xr:uid="{362CB2A8-6159-4B7B-8CE2-85DF9ADF6567}"/>
    <cellStyle name="Currency 11 4 5 2 3" xfId="6953" xr:uid="{6F4240CF-A363-4B74-84E0-8F96878B3B9C}"/>
    <cellStyle name="Currency 11 4 5 3" xfId="6954" xr:uid="{388FBA79-E919-4E97-91A2-BA01D959EB37}"/>
    <cellStyle name="Currency 11 4 5 3 2" xfId="6955" xr:uid="{568B7870-5DC4-408E-B9A4-3AE2A898F564}"/>
    <cellStyle name="Currency 11 4 5 4" xfId="6956" xr:uid="{D80FECF4-981B-45A4-8553-3BE4B73CA953}"/>
    <cellStyle name="Currency 11 4 5 4 2" xfId="6957" xr:uid="{2229A3AF-1F15-4465-B5F6-3579261FC750}"/>
    <cellStyle name="Currency 11 4 5 5" xfId="6958" xr:uid="{70BBE670-2956-4E30-B319-CEF5295DCEA3}"/>
    <cellStyle name="Currency 11 4 5 6" xfId="6959" xr:uid="{26E4527C-FEC7-468D-B893-2CD094906E04}"/>
    <cellStyle name="Currency 11 4 5 7" xfId="6960" xr:uid="{1DEE8D88-9AC4-4112-B9FC-27B77A66C771}"/>
    <cellStyle name="Currency 11 4 6" xfId="6961" xr:uid="{AAAE3D8F-7BF1-405E-A36B-43A8F61D3465}"/>
    <cellStyle name="Currency 11 4 6 2" xfId="6962" xr:uid="{1FB0CE2C-A554-41CF-A8C6-EA1B0AFAE29E}"/>
    <cellStyle name="Currency 11 4 6 2 2" xfId="6963" xr:uid="{03F3D425-9303-4B4E-899D-C7CE1E6C7A8C}"/>
    <cellStyle name="Currency 11 4 6 2 2 2" xfId="6964" xr:uid="{835A2347-E21D-45AF-9AE9-D6557C1362A8}"/>
    <cellStyle name="Currency 11 4 6 2 3" xfId="6965" xr:uid="{EDF30153-C7C8-4358-BC4F-7709FBFE17C8}"/>
    <cellStyle name="Currency 11 4 6 3" xfId="6966" xr:uid="{40883511-D77A-4690-B41E-9CB13D0D72C4}"/>
    <cellStyle name="Currency 11 4 6 3 2" xfId="6967" xr:uid="{0FB4D6A9-8CEF-4689-9322-5148B1805A1E}"/>
    <cellStyle name="Currency 11 4 6 4" xfId="6968" xr:uid="{A0D6D39A-82B7-4B75-A439-1F1B2A1687C6}"/>
    <cellStyle name="Currency 11 4 6 4 2" xfId="6969" xr:uid="{0081467F-A963-4AD9-B4B3-23BFB7476F03}"/>
    <cellStyle name="Currency 11 4 6 5" xfId="6970" xr:uid="{0C9C2D98-3BE2-4D9A-B0FD-0EAA2777DAD8}"/>
    <cellStyle name="Currency 11 4 6 6" xfId="6971" xr:uid="{4C6F3E11-AD67-425C-9E8F-7A1AC26E1E1B}"/>
    <cellStyle name="Currency 11 4 6 7" xfId="6972" xr:uid="{3D817D0F-FFF3-4B1F-8646-47ABD7B4EA4A}"/>
    <cellStyle name="Currency 11 4 7" xfId="6973" xr:uid="{40FDBD96-65C7-42B4-BBB5-0A266D1994E7}"/>
    <cellStyle name="Currency 11 4 7 2" xfId="6974" xr:uid="{E919626B-BE80-4A36-9668-ACDE0C2B438E}"/>
    <cellStyle name="Currency 11 4 7 2 2" xfId="6975" xr:uid="{4708597C-C026-4128-9476-AE494424AEBD}"/>
    <cellStyle name="Currency 11 4 7 3" xfId="6976" xr:uid="{BE6057EC-41F9-46CF-BC4B-3984E631F56F}"/>
    <cellStyle name="Currency 11 4 7 4" xfId="6977" xr:uid="{0EBE7038-E5EE-4727-AD12-3A0E01206BE5}"/>
    <cellStyle name="Currency 11 4 8" xfId="6978" xr:uid="{8A54F93A-6A80-4433-83C7-5D887442DFA4}"/>
    <cellStyle name="Currency 11 4 8 2" xfId="6979" xr:uid="{206D65BF-0DDB-40CF-9B00-A055D2EEDBAF}"/>
    <cellStyle name="Currency 11 4 9" xfId="6980" xr:uid="{AF856B2B-1086-4C7B-8ECC-CB3558CDF929}"/>
    <cellStyle name="Currency 11 4 9 2" xfId="6981" xr:uid="{DB0689AF-6D01-43EC-B216-A6EDB22FEE22}"/>
    <cellStyle name="Currency 11 5" xfId="6982" xr:uid="{46F2D402-C51C-4BD1-959E-0256E36AA872}"/>
    <cellStyle name="Currency 11 5 10" xfId="6983" xr:uid="{725D33A7-12E4-4CA6-AA1F-92C746EF7A29}"/>
    <cellStyle name="Currency 11 5 2" xfId="6984" xr:uid="{E7D3EA7A-2D9F-4E3A-BD49-0A1E2AAA8727}"/>
    <cellStyle name="Currency 11 5 2 2" xfId="6985" xr:uid="{AA088C40-FA60-45CB-93C1-5AC2FE215305}"/>
    <cellStyle name="Currency 11 5 2 2 2" xfId="6986" xr:uid="{7ABA7555-5AAA-4B4D-90D7-AE6F49BB6D16}"/>
    <cellStyle name="Currency 11 5 2 2 2 2" xfId="6987" xr:uid="{58A9589E-C2AB-410D-BD09-F1A1CDF40385}"/>
    <cellStyle name="Currency 11 5 2 2 3" xfId="6988" xr:uid="{418933EA-550B-4D1E-B075-B269AC349419}"/>
    <cellStyle name="Currency 11 5 2 3" xfId="6989" xr:uid="{5B5297B7-610F-44EC-9AC4-7B3A9D3DAFF8}"/>
    <cellStyle name="Currency 11 5 2 3 2" xfId="6990" xr:uid="{FABF4B6A-AF1D-421D-A874-B3882168AC89}"/>
    <cellStyle name="Currency 11 5 2 4" xfId="6991" xr:uid="{A3D0C4B9-EAD5-4AC8-86E1-A2B5C21E634F}"/>
    <cellStyle name="Currency 11 5 2 4 2" xfId="6992" xr:uid="{7E6E29AC-B17D-4A88-A4EB-3B44F3BC08D4}"/>
    <cellStyle name="Currency 11 5 2 5" xfId="6993" xr:uid="{8B407C80-3009-4C02-B8A5-933E2744E3AC}"/>
    <cellStyle name="Currency 11 5 2 6" xfId="6994" xr:uid="{038ABF6A-65AF-4E9F-8602-4E49F87EBB2A}"/>
    <cellStyle name="Currency 11 5 2 7" xfId="6995" xr:uid="{91590896-8789-435B-A946-CCECC4247ED8}"/>
    <cellStyle name="Currency 11 5 3" xfId="6996" xr:uid="{DC90A9B0-C0DD-4CE9-B78A-4330B5822FA7}"/>
    <cellStyle name="Currency 11 5 3 2" xfId="6997" xr:uid="{6BE064E5-8798-493D-9C34-DF1C51EEC30C}"/>
    <cellStyle name="Currency 11 5 3 2 2" xfId="6998" xr:uid="{95A53A47-29B9-4EC8-B119-22E15E6354A7}"/>
    <cellStyle name="Currency 11 5 3 2 2 2" xfId="6999" xr:uid="{CA679CE7-17BE-416A-8C16-099680E39292}"/>
    <cellStyle name="Currency 11 5 3 2 3" xfId="7000" xr:uid="{8D16FCA8-8ED0-4426-BF2F-66E37EC40801}"/>
    <cellStyle name="Currency 11 5 3 3" xfId="7001" xr:uid="{DAAB35BD-C7E4-4B91-8B6E-143CBB3A7BBA}"/>
    <cellStyle name="Currency 11 5 3 3 2" xfId="7002" xr:uid="{D22A5F8F-48DB-4522-BE15-2579792BE906}"/>
    <cellStyle name="Currency 11 5 3 4" xfId="7003" xr:uid="{1F3156C0-E493-4124-93B2-0D757D62D187}"/>
    <cellStyle name="Currency 11 5 3 4 2" xfId="7004" xr:uid="{C338B02A-4C97-430B-9770-71DE9507D1DD}"/>
    <cellStyle name="Currency 11 5 3 5" xfId="7005" xr:uid="{A978A9DA-6672-45F7-ACF5-311770CDBB1E}"/>
    <cellStyle name="Currency 11 5 3 6" xfId="7006" xr:uid="{C8C5978B-7A00-4C51-A3FC-0E0F9FA2FB2F}"/>
    <cellStyle name="Currency 11 5 3 7" xfId="7007" xr:uid="{41D9F41D-7FA6-42CA-A243-ABE83A0D287D}"/>
    <cellStyle name="Currency 11 5 4" xfId="7008" xr:uid="{55F5BD1C-4C01-42BA-9810-008B12E98296}"/>
    <cellStyle name="Currency 11 5 4 2" xfId="7009" xr:uid="{6BD05F77-2B72-4298-A77E-093ECDC0548E}"/>
    <cellStyle name="Currency 11 5 4 2 2" xfId="7010" xr:uid="{6E6F909C-BA24-49C8-9932-F8EAEC7B80EF}"/>
    <cellStyle name="Currency 11 5 4 2 2 2" xfId="7011" xr:uid="{296FF64D-B3D4-4E70-9019-01DDC27AD9B0}"/>
    <cellStyle name="Currency 11 5 4 2 3" xfId="7012" xr:uid="{D929E38A-E7F3-4910-8185-E58F0641CCF8}"/>
    <cellStyle name="Currency 11 5 4 3" xfId="7013" xr:uid="{0BC080EC-E04C-4FC3-937E-FCCDBCB01655}"/>
    <cellStyle name="Currency 11 5 4 3 2" xfId="7014" xr:uid="{442D4F64-5100-49A3-B91F-C17125428ECB}"/>
    <cellStyle name="Currency 11 5 4 4" xfId="7015" xr:uid="{29EFC0D1-5DE1-47EA-8ACC-67BDC2459D2A}"/>
    <cellStyle name="Currency 11 5 4 4 2" xfId="7016" xr:uid="{E9A46E22-AC20-4EE1-B071-D67AE2B28EB1}"/>
    <cellStyle name="Currency 11 5 4 5" xfId="7017" xr:uid="{071669EE-1EC8-49AF-9B36-558B48288B39}"/>
    <cellStyle name="Currency 11 5 4 6" xfId="7018" xr:uid="{CAE37ADC-7158-461B-8531-69D6E9ED86A7}"/>
    <cellStyle name="Currency 11 5 4 7" xfId="7019" xr:uid="{B91BB00A-793E-4A35-9474-892B2056F264}"/>
    <cellStyle name="Currency 11 5 5" xfId="7020" xr:uid="{8DD9754C-4996-434B-BCB8-CDE27A76E5CA}"/>
    <cellStyle name="Currency 11 5 5 2" xfId="7021" xr:uid="{856E1015-6FE5-4FDC-A40E-8B39A604DECA}"/>
    <cellStyle name="Currency 11 5 5 2 2" xfId="7022" xr:uid="{C3B0559B-E0D1-4E15-9A6D-708EBF000122}"/>
    <cellStyle name="Currency 11 5 5 3" xfId="7023" xr:uid="{20A7617B-FD92-4FAA-9D2C-A471A4E54F05}"/>
    <cellStyle name="Currency 11 5 6" xfId="7024" xr:uid="{6D2D8ACD-0709-4129-B954-1C1CA103DA0E}"/>
    <cellStyle name="Currency 11 5 6 2" xfId="7025" xr:uid="{1C20AD65-9A94-4E89-B926-7D3497086C60}"/>
    <cellStyle name="Currency 11 5 7" xfId="7026" xr:uid="{8CE7413C-5E01-4A06-A637-25498AA8525D}"/>
    <cellStyle name="Currency 11 5 7 2" xfId="7027" xr:uid="{8C4FA44C-357F-4FDE-88BC-20937DDFAC03}"/>
    <cellStyle name="Currency 11 5 8" xfId="7028" xr:uid="{B39A93B9-427C-46F3-8E5E-EB3D0EA61A56}"/>
    <cellStyle name="Currency 11 5 9" xfId="7029" xr:uid="{C6F19381-FBDB-4AFA-AD86-51679EFF450C}"/>
    <cellStyle name="Currency 11 6" xfId="7030" xr:uid="{7C66F258-84B3-48CE-92E3-900BB236EB23}"/>
    <cellStyle name="Currency 11 6 2" xfId="7031" xr:uid="{EF4E0481-0285-4304-BDA5-5FEF55E76CE8}"/>
    <cellStyle name="Currency 11 6 2 2" xfId="7032" xr:uid="{48D0EAE0-0159-4781-A320-0AED6E965298}"/>
    <cellStyle name="Currency 11 6 2 2 2" xfId="7033" xr:uid="{421A72DB-BEDC-4709-9E0E-F5D0367A3D00}"/>
    <cellStyle name="Currency 11 6 2 2 2 2" xfId="7034" xr:uid="{88366F35-BD49-49D0-9264-B9521172AF9F}"/>
    <cellStyle name="Currency 11 6 2 2 3" xfId="7035" xr:uid="{07686ECB-D587-4527-B254-7130AC48FDFE}"/>
    <cellStyle name="Currency 11 6 2 3" xfId="7036" xr:uid="{F598A2F4-10E7-459B-B324-EAC75752DE86}"/>
    <cellStyle name="Currency 11 6 2 3 2" xfId="7037" xr:uid="{E51A7B56-6215-4439-8098-0F4B0344A694}"/>
    <cellStyle name="Currency 11 6 2 4" xfId="7038" xr:uid="{E5C1DEF4-81BB-4136-B97A-A5C5C3C87808}"/>
    <cellStyle name="Currency 11 6 2 4 2" xfId="7039" xr:uid="{7590F4D5-5E22-4E76-B849-7E08DC59FCF4}"/>
    <cellStyle name="Currency 11 6 2 5" xfId="7040" xr:uid="{CDBFCEAB-A4F6-4AC5-A15E-827A5BD57557}"/>
    <cellStyle name="Currency 11 6 2 6" xfId="7041" xr:uid="{54492555-4A31-4032-9298-796D23D31E7D}"/>
    <cellStyle name="Currency 11 6 2 7" xfId="7042" xr:uid="{2B310DD9-D2F4-444E-B9B8-63F4DA33E56C}"/>
    <cellStyle name="Currency 11 6 3" xfId="7043" xr:uid="{F947B293-F8E5-49BA-9A76-A8FEFBBB074F}"/>
    <cellStyle name="Currency 11 6 3 2" xfId="7044" xr:uid="{00E142DC-FA5A-479E-955D-10857F67412D}"/>
    <cellStyle name="Currency 11 6 3 2 2" xfId="7045" xr:uid="{4AF08BF8-CDDA-4A5A-9FFE-42BAA7DCAFF9}"/>
    <cellStyle name="Currency 11 6 3 3" xfId="7046" xr:uid="{91CB5A56-1DE5-4857-9430-0640586ABE35}"/>
    <cellStyle name="Currency 11 6 4" xfId="7047" xr:uid="{E5FD9D1A-7C1D-4F57-A871-9DF74AAD2972}"/>
    <cellStyle name="Currency 11 6 4 2" xfId="7048" xr:uid="{EA640138-4EAC-405B-86C9-D92C95944129}"/>
    <cellStyle name="Currency 11 6 5" xfId="7049" xr:uid="{1E08EA11-5A09-4E80-9A12-C78EF8CF259D}"/>
    <cellStyle name="Currency 11 6 5 2" xfId="7050" xr:uid="{4D85BD89-B37F-4E8F-9CEA-2414D3FFDB40}"/>
    <cellStyle name="Currency 11 6 6" xfId="7051" xr:uid="{FAEF9D48-6D48-4FB0-9E92-22C3C04F8D88}"/>
    <cellStyle name="Currency 11 6 7" xfId="7052" xr:uid="{2EEE5341-37B8-4EDF-809F-678C0E97D7FD}"/>
    <cellStyle name="Currency 11 6 8" xfId="7053" xr:uid="{A550B531-D2F2-40DF-B74F-9EC3E054DEB8}"/>
    <cellStyle name="Currency 11 7" xfId="7054" xr:uid="{831763E8-47D3-468D-A127-EBC81B7B91B2}"/>
    <cellStyle name="Currency 11 7 2" xfId="7055" xr:uid="{9BB0F413-8654-4C5C-9AA2-6971488F4679}"/>
    <cellStyle name="Currency 11 7 2 2" xfId="7056" xr:uid="{10DB6A4D-ADA0-4042-A0F3-F6894D264A1D}"/>
    <cellStyle name="Currency 11 7 2 2 2" xfId="7057" xr:uid="{177E18CB-83FC-40E8-8D0C-C9D88B529CDB}"/>
    <cellStyle name="Currency 11 7 2 3" xfId="7058" xr:uid="{7CA2CEB3-F9A6-481C-A0F2-87308F97BF37}"/>
    <cellStyle name="Currency 11 7 3" xfId="7059" xr:uid="{1253C3A3-9D49-4C75-A4BC-937FC1C0B344}"/>
    <cellStyle name="Currency 11 7 3 2" xfId="7060" xr:uid="{4FB04670-3085-4A10-9908-60DD49BE36CC}"/>
    <cellStyle name="Currency 11 7 4" xfId="7061" xr:uid="{E04E2823-0C82-4FF5-877C-AF989C8C50E9}"/>
    <cellStyle name="Currency 11 7 4 2" xfId="7062" xr:uid="{D54EEA88-6D50-4CB1-9AB8-62794BACD2CA}"/>
    <cellStyle name="Currency 11 7 5" xfId="7063" xr:uid="{23B88656-7F44-4FF5-AF83-D1F7D26FD7CF}"/>
    <cellStyle name="Currency 11 7 6" xfId="7064" xr:uid="{0CF74954-3BD2-4A95-83E4-DEDC65D024F8}"/>
    <cellStyle name="Currency 11 7 7" xfId="7065" xr:uid="{C8860BCD-6CFB-4CAE-BC5D-6CCC2A933AF3}"/>
    <cellStyle name="Currency 11 8" xfId="7066" xr:uid="{ADBE5E81-AE39-4516-B324-D8AE52A472EF}"/>
    <cellStyle name="Currency 11 8 2" xfId="7067" xr:uid="{E9DBBFA7-03A9-4C31-BEE6-FFECF594B1C6}"/>
    <cellStyle name="Currency 11 8 2 2" xfId="7068" xr:uid="{FC6F8102-6163-4CF1-A221-20F4A8CB1D96}"/>
    <cellStyle name="Currency 11 8 2 2 2" xfId="7069" xr:uid="{55D61ED9-E88A-44F9-B4A9-04A8B3F0D919}"/>
    <cellStyle name="Currency 11 8 2 3" xfId="7070" xr:uid="{93FE96BB-7960-4E1F-AC80-9DFC22946609}"/>
    <cellStyle name="Currency 11 8 3" xfId="7071" xr:uid="{379AED0A-D167-456F-A843-375B635E23C4}"/>
    <cellStyle name="Currency 11 8 3 2" xfId="7072" xr:uid="{A97B8A39-7C85-4096-9CFB-4BC40667136A}"/>
    <cellStyle name="Currency 11 8 4" xfId="7073" xr:uid="{0122B96A-607A-41C0-9A19-3A15BB34D52E}"/>
    <cellStyle name="Currency 11 8 4 2" xfId="7074" xr:uid="{4FAEABEF-0000-4DC0-AD4D-2B10D3710E49}"/>
    <cellStyle name="Currency 11 8 5" xfId="7075" xr:uid="{6A06D8F9-E050-45D7-A24F-A9FD9159BAA3}"/>
    <cellStyle name="Currency 11 8 6" xfId="7076" xr:uid="{9822066B-8B70-440F-89F6-ED6FD600F095}"/>
    <cellStyle name="Currency 11 8 7" xfId="7077" xr:uid="{DF04B96F-87F8-4347-95FC-3F12F59696A4}"/>
    <cellStyle name="Currency 11 9" xfId="7078" xr:uid="{A846C6FE-F19C-4100-9B08-E08DE9FB36D9}"/>
    <cellStyle name="Currency 12" xfId="7079" xr:uid="{DB5E1408-9AE1-475F-9771-D534317E2058}"/>
    <cellStyle name="Currency 12 2" xfId="7080" xr:uid="{2A8325DF-5187-4148-99B5-20B3717A9FCB}"/>
    <cellStyle name="Currency 13" xfId="7081" xr:uid="{07EEC9DF-2800-40D9-8AC9-5134D3C88916}"/>
    <cellStyle name="Currency 14" xfId="7082" xr:uid="{E48136DB-50FF-4F80-B085-81AC87F5F25C}"/>
    <cellStyle name="Currency 15" xfId="7083" xr:uid="{CBC831C2-25B6-4D57-90BE-AA6814E72AF3}"/>
    <cellStyle name="Currency 16" xfId="63218" xr:uid="{C595606A-E957-4A36-AB9C-45054D1A0637}"/>
    <cellStyle name="Currency 17" xfId="12" xr:uid="{DE700EC8-1BEA-4E10-BA6A-532118A33F0D}"/>
    <cellStyle name="Currency 2" xfId="14" xr:uid="{399F8A7F-249A-408F-8688-1AB67BBD3CE2}"/>
    <cellStyle name="Currency 2 2" xfId="15" xr:uid="{396584AF-5CC3-41DB-B7D3-9C95EE32F459}"/>
    <cellStyle name="Currency 2 2 2" xfId="7086" xr:uid="{23598CA8-7EBB-4A6D-95B9-907D7CD5A4E4}"/>
    <cellStyle name="Currency 2 2 2 2" xfId="7087" xr:uid="{2D36AE3E-2BFD-47BA-B1C8-3BD8D209E8F4}"/>
    <cellStyle name="Currency 2 2 3" xfId="7088" xr:uid="{82362D19-DF16-477C-AE0F-FD80E72E92E6}"/>
    <cellStyle name="Currency 2 2 4" xfId="7089" xr:uid="{884255E6-6547-4506-9081-54E218D4C91F}"/>
    <cellStyle name="Currency 2 2 5" xfId="7090" xr:uid="{6876C50E-181F-46B3-A2E7-B2D29B62E4B8}"/>
    <cellStyle name="Currency 2 2 6" xfId="7091" xr:uid="{84EC3822-BB2A-46B3-9313-69E55EDC10D3}"/>
    <cellStyle name="Currency 2 2 7" xfId="7085" xr:uid="{5F6E0BF5-EE86-485F-85F0-E2FD04327234}"/>
    <cellStyle name="Currency 2 3" xfId="29" xr:uid="{E3D4768D-D77C-4704-B4BD-E5C0AF3B061F}"/>
    <cellStyle name="Currency 2 3 2" xfId="7093" xr:uid="{8891188C-92F9-462C-9837-C5E67E6F99DF}"/>
    <cellStyle name="Currency 2 3 3" xfId="7094" xr:uid="{FED60F52-B175-4883-A867-F94A23FB0676}"/>
    <cellStyle name="Currency 2 3 4" xfId="7092" xr:uid="{A57BB3F7-B16F-4E8E-9D76-D4D00A1FC7B8}"/>
    <cellStyle name="Currency 2 4" xfId="31" xr:uid="{7F98D3AF-7BDF-4944-9B55-50574573D6D8}"/>
    <cellStyle name="Currency 2 4 2" xfId="7096" xr:uid="{51D4C506-E7CC-4B1E-AEA8-366430F8A6E9}"/>
    <cellStyle name="Currency 2 4 3" xfId="7097" xr:uid="{398EFCA0-4C18-4350-B5E8-F0AA4AB701A3}"/>
    <cellStyle name="Currency 2 4 4" xfId="7098" xr:uid="{BD9AA50F-F093-4368-8AF2-1BF6FDD9B8E2}"/>
    <cellStyle name="Currency 2 4 5" xfId="7095" xr:uid="{6380F1D8-21A9-4BC7-8915-0FA230346F8A}"/>
    <cellStyle name="Currency 2 5" xfId="32" xr:uid="{B46A72D6-9D02-44DC-B24F-BA13B689E814}"/>
    <cellStyle name="Currency 2 5 2" xfId="7099" xr:uid="{8270673B-2ED3-43FF-B24F-402FC83C3FEE}"/>
    <cellStyle name="Currency 2 6" xfId="7100" xr:uid="{7E0EC3CB-03EA-4BC8-B635-70C663AD42CC}"/>
    <cellStyle name="Currency 2 7" xfId="7101" xr:uid="{554BEC0A-F468-4C8D-B315-E8E1FA24BCF3}"/>
    <cellStyle name="Currency 2 8" xfId="7102" xr:uid="{72155791-EA58-43B2-8A33-FABBD9933D3A}"/>
    <cellStyle name="Currency 2 9" xfId="7084" xr:uid="{FA9DDC3E-442F-4AA8-A767-57DCD866C742}"/>
    <cellStyle name="Currency 3" xfId="18" xr:uid="{7F4DA276-FFB9-40BD-8E7A-50944C892B1E}"/>
    <cellStyle name="Currency 3 10" xfId="7104" xr:uid="{6EE3F299-D482-4F4B-A12E-8728B58CB298}"/>
    <cellStyle name="Currency 3 11" xfId="7103" xr:uid="{2090E717-56D5-4B58-86A2-53DA62D0FC80}"/>
    <cellStyle name="Currency 3 2" xfId="7105" xr:uid="{D564FFC8-7E6A-4863-BD2D-A7B230BC5274}"/>
    <cellStyle name="Currency 3 2 10" xfId="7106" xr:uid="{022F2948-AC39-414C-927A-1C17A4988F2D}"/>
    <cellStyle name="Currency 3 2 10 2" xfId="7107" xr:uid="{83CAC350-52FD-4186-8C67-ECD8B0E1E5FA}"/>
    <cellStyle name="Currency 3 2 10 2 2" xfId="7108" xr:uid="{176B8EBE-3311-44C2-8381-8B623692781A}"/>
    <cellStyle name="Currency 3 2 10 2 2 2" xfId="7109" xr:uid="{04F6B936-16E9-438C-9625-2D4D7C69DBDC}"/>
    <cellStyle name="Currency 3 2 10 2 3" xfId="7110" xr:uid="{90537EBE-6BF6-41D4-8D42-09D06A73F40A}"/>
    <cellStyle name="Currency 3 2 10 3" xfId="7111" xr:uid="{20A2DF53-574C-44DD-A4C0-54B1634074CF}"/>
    <cellStyle name="Currency 3 2 10 3 2" xfId="7112" xr:uid="{1282451E-CB1C-4C63-A47C-DCD106CE91E7}"/>
    <cellStyle name="Currency 3 2 10 4" xfId="7113" xr:uid="{DB282E91-57C8-4076-8A8F-210A999C60E9}"/>
    <cellStyle name="Currency 3 2 10 4 2" xfId="7114" xr:uid="{878EF36F-25AE-4F97-9184-7BEAB57C9378}"/>
    <cellStyle name="Currency 3 2 10 5" xfId="7115" xr:uid="{A333C8D8-E119-4E94-9AE3-A87A8C160651}"/>
    <cellStyle name="Currency 3 2 10 6" xfId="7116" xr:uid="{8B524065-890D-4CFA-90C8-CD09FA0F7589}"/>
    <cellStyle name="Currency 3 2 10 7" xfId="7117" xr:uid="{4DFF4BBB-BECA-4CFA-A89D-4DBC8D425DF4}"/>
    <cellStyle name="Currency 3 2 11" xfId="7118" xr:uid="{45DFA70A-6A79-4C7C-B111-C118DC85346E}"/>
    <cellStyle name="Currency 3 2 2" xfId="7119" xr:uid="{8EA124FF-3373-4823-8C23-FD4A71BE2CC7}"/>
    <cellStyle name="Currency 3 2 2 2" xfId="7120" xr:uid="{18CCC701-4696-4FFB-9D0E-58A189C8FF56}"/>
    <cellStyle name="Currency 3 2 2 2 10" xfId="7121" xr:uid="{D0244122-946C-4070-9F79-463888A2BE18}"/>
    <cellStyle name="Currency 3 2 2 2 11" xfId="7122" xr:uid="{3F7A403C-E90B-499B-ABD7-29C49B29AB98}"/>
    <cellStyle name="Currency 3 2 2 2 12" xfId="7123" xr:uid="{97C64FB8-3A41-4257-AAD6-75A1634F6D1C}"/>
    <cellStyle name="Currency 3 2 2 2 2" xfId="7124" xr:uid="{CBABAB5E-8672-439D-8C6F-93C032F556E9}"/>
    <cellStyle name="Currency 3 2 2 2 2 10" xfId="7125" xr:uid="{8E91473F-047C-4454-9EC9-DB4B955BDFCB}"/>
    <cellStyle name="Currency 3 2 2 2 2 2" xfId="7126" xr:uid="{EDD07444-7C37-4FAB-BC97-ACE84D174459}"/>
    <cellStyle name="Currency 3 2 2 2 2 2 2" xfId="7127" xr:uid="{54447853-2550-4882-AFB4-D0BF6AB216C7}"/>
    <cellStyle name="Currency 3 2 2 2 2 2 2 2" xfId="7128" xr:uid="{AD796052-42A9-472C-A15A-D4B69FF353A2}"/>
    <cellStyle name="Currency 3 2 2 2 2 2 2 2 2" xfId="7129" xr:uid="{1D78DAE6-A43A-4AEF-A40F-38220D7F8710}"/>
    <cellStyle name="Currency 3 2 2 2 2 2 2 3" xfId="7130" xr:uid="{C352784A-4B0B-497B-AC3B-B26282082AAB}"/>
    <cellStyle name="Currency 3 2 2 2 2 2 3" xfId="7131" xr:uid="{D3ECFE14-4C22-41D5-A8AE-5E010DD2EF8F}"/>
    <cellStyle name="Currency 3 2 2 2 2 2 3 2" xfId="7132" xr:uid="{25171A33-4299-49AE-8838-855F78DE02C6}"/>
    <cellStyle name="Currency 3 2 2 2 2 2 4" xfId="7133" xr:uid="{797E9F64-8DC9-4858-9EEE-DECE1D7233C4}"/>
    <cellStyle name="Currency 3 2 2 2 2 2 4 2" xfId="7134" xr:uid="{31B02D38-217B-424A-AB30-2EB9B58A7494}"/>
    <cellStyle name="Currency 3 2 2 2 2 2 5" xfId="7135" xr:uid="{1794FCFA-CDB3-411F-A16D-83E4C38BB186}"/>
    <cellStyle name="Currency 3 2 2 2 2 2 6" xfId="7136" xr:uid="{A3E5AD4E-5014-4B51-969F-90723D716E69}"/>
    <cellStyle name="Currency 3 2 2 2 2 2 7" xfId="7137" xr:uid="{8E8AA181-B911-4BC4-9919-3601A25A13A5}"/>
    <cellStyle name="Currency 3 2 2 2 2 3" xfId="7138" xr:uid="{F3884650-FCC9-46AD-8658-6C1A9ED29334}"/>
    <cellStyle name="Currency 3 2 2 2 2 3 2" xfId="7139" xr:uid="{3E074E22-D010-4FF8-88C7-3F61F33FCBB4}"/>
    <cellStyle name="Currency 3 2 2 2 2 3 2 2" xfId="7140" xr:uid="{D1491D0C-CF34-42B7-8657-B27C574F6E11}"/>
    <cellStyle name="Currency 3 2 2 2 2 3 2 2 2" xfId="7141" xr:uid="{541DA23B-DA8E-445C-8801-7C14DB954FE1}"/>
    <cellStyle name="Currency 3 2 2 2 2 3 2 3" xfId="7142" xr:uid="{79410CCE-A626-4358-A4FB-835D5241A78F}"/>
    <cellStyle name="Currency 3 2 2 2 2 3 3" xfId="7143" xr:uid="{8CFCB40D-6586-4F77-96C0-D5B7A4B3489C}"/>
    <cellStyle name="Currency 3 2 2 2 2 3 3 2" xfId="7144" xr:uid="{343E028E-AE75-4F43-932F-4E8186741D6F}"/>
    <cellStyle name="Currency 3 2 2 2 2 3 4" xfId="7145" xr:uid="{4B25C555-51B7-4496-B927-1648375F49A9}"/>
    <cellStyle name="Currency 3 2 2 2 2 3 4 2" xfId="7146" xr:uid="{DFDFF944-CBBC-41F3-ACA0-5F8CE27832F8}"/>
    <cellStyle name="Currency 3 2 2 2 2 3 5" xfId="7147" xr:uid="{A34386C1-51FC-4505-806A-E956D60749D6}"/>
    <cellStyle name="Currency 3 2 2 2 2 3 6" xfId="7148" xr:uid="{F68921FE-769E-479B-8C39-7B9252BF3ED3}"/>
    <cellStyle name="Currency 3 2 2 2 2 3 7" xfId="7149" xr:uid="{149A36BA-8907-439A-8812-1FFAE8CD469E}"/>
    <cellStyle name="Currency 3 2 2 2 2 4" xfId="7150" xr:uid="{F0D6E2D6-2D4B-4FBD-B7B6-A28E2481231E}"/>
    <cellStyle name="Currency 3 2 2 2 2 4 2" xfId="7151" xr:uid="{710339AF-CE8B-4B70-B61D-EC99FB75C00D}"/>
    <cellStyle name="Currency 3 2 2 2 2 4 2 2" xfId="7152" xr:uid="{1DCEE5D5-5CB8-4556-8FEB-9616DADEE7E4}"/>
    <cellStyle name="Currency 3 2 2 2 2 4 2 2 2" xfId="7153" xr:uid="{113B1E4A-8CAE-47E0-B617-DA277F1CEA57}"/>
    <cellStyle name="Currency 3 2 2 2 2 4 2 3" xfId="7154" xr:uid="{98831A24-012F-4886-A61D-F4ECE63323BA}"/>
    <cellStyle name="Currency 3 2 2 2 2 4 3" xfId="7155" xr:uid="{94256428-578E-4C11-AF9C-382A0EE4F4D3}"/>
    <cellStyle name="Currency 3 2 2 2 2 4 3 2" xfId="7156" xr:uid="{BEE20B8A-781D-4DDC-B388-D54AA3CFE9B8}"/>
    <cellStyle name="Currency 3 2 2 2 2 4 4" xfId="7157" xr:uid="{48588EC8-87C7-41EA-B6E3-45E0A4D58052}"/>
    <cellStyle name="Currency 3 2 2 2 2 4 4 2" xfId="7158" xr:uid="{6AB4B2DD-A057-4C85-B12F-8A7B87AB387E}"/>
    <cellStyle name="Currency 3 2 2 2 2 4 5" xfId="7159" xr:uid="{31DCD1E7-AE14-4935-B136-E5EE63DF9DA0}"/>
    <cellStyle name="Currency 3 2 2 2 2 4 6" xfId="7160" xr:uid="{F1542322-A2CA-43D5-86E6-CAC6C4D52AC3}"/>
    <cellStyle name="Currency 3 2 2 2 2 4 7" xfId="7161" xr:uid="{EFC2C821-1C11-4F02-90C0-B3D698CBA6E7}"/>
    <cellStyle name="Currency 3 2 2 2 2 5" xfId="7162" xr:uid="{77334FA9-FE6B-416E-A660-8C289B0C557A}"/>
    <cellStyle name="Currency 3 2 2 2 2 5 2" xfId="7163" xr:uid="{2EB65534-1614-4770-9765-11402E0857D5}"/>
    <cellStyle name="Currency 3 2 2 2 2 5 2 2" xfId="7164" xr:uid="{7E70EAAC-27D6-4A88-8EB0-2A781F01F690}"/>
    <cellStyle name="Currency 3 2 2 2 2 5 3" xfId="7165" xr:uid="{657A7EEB-A305-47E8-A2DA-1FEA8ADB86CE}"/>
    <cellStyle name="Currency 3 2 2 2 2 6" xfId="7166" xr:uid="{38FB0D4F-9451-4E6E-8DC4-6B5FB0EC654D}"/>
    <cellStyle name="Currency 3 2 2 2 2 6 2" xfId="7167" xr:uid="{4079515E-AEBC-45BC-A60D-C22A406CD114}"/>
    <cellStyle name="Currency 3 2 2 2 2 7" xfId="7168" xr:uid="{4099EBE5-AE6D-4027-8751-68750A47C58A}"/>
    <cellStyle name="Currency 3 2 2 2 2 7 2" xfId="7169" xr:uid="{69B6E666-41EF-426E-8A11-E0404DF5DA68}"/>
    <cellStyle name="Currency 3 2 2 2 2 8" xfId="7170" xr:uid="{8BBF1EDF-6B51-4002-8D69-74EF70727DEC}"/>
    <cellStyle name="Currency 3 2 2 2 2 9" xfId="7171" xr:uid="{068B595D-6F62-4E1C-92E0-1767B51B4590}"/>
    <cellStyle name="Currency 3 2 2 2 3" xfId="7172" xr:uid="{33B7F34A-A78B-4257-9020-E9499480AE33}"/>
    <cellStyle name="Currency 3 2 2 2 3 2" xfId="7173" xr:uid="{C8D61F2E-085F-4435-8F69-8998AAE65536}"/>
    <cellStyle name="Currency 3 2 2 2 3 2 2" xfId="7174" xr:uid="{64009DB3-4709-4732-8A6A-85C91361FFFC}"/>
    <cellStyle name="Currency 3 2 2 2 3 2 2 2" xfId="7175" xr:uid="{A1297429-BB47-4A9B-B7CB-29BF5477F546}"/>
    <cellStyle name="Currency 3 2 2 2 3 2 2 2 2" xfId="7176" xr:uid="{5CD0AD91-57FD-46A5-B956-DF027A9E116D}"/>
    <cellStyle name="Currency 3 2 2 2 3 2 2 3" xfId="7177" xr:uid="{976661C2-3202-4977-898E-7F8DD9B9CD31}"/>
    <cellStyle name="Currency 3 2 2 2 3 2 3" xfId="7178" xr:uid="{2417ACE1-426A-4377-8DAB-A4D7754978A1}"/>
    <cellStyle name="Currency 3 2 2 2 3 2 3 2" xfId="7179" xr:uid="{68976587-7445-46BF-8CE6-B30E45C3F4EB}"/>
    <cellStyle name="Currency 3 2 2 2 3 2 4" xfId="7180" xr:uid="{BB4B04C3-2060-4146-81F1-9594BE1FDD16}"/>
    <cellStyle name="Currency 3 2 2 2 3 2 4 2" xfId="7181" xr:uid="{2F8B94B7-93B2-471F-91EB-EF81A6161E19}"/>
    <cellStyle name="Currency 3 2 2 2 3 2 5" xfId="7182" xr:uid="{6A59CCBD-604E-4299-9C37-FE53F03304F5}"/>
    <cellStyle name="Currency 3 2 2 2 3 2 6" xfId="7183" xr:uid="{36A974D9-BE74-4614-9AFC-8CC4ABB11072}"/>
    <cellStyle name="Currency 3 2 2 2 3 2 7" xfId="7184" xr:uid="{DECDC0C8-3FE5-477E-9631-A39013542736}"/>
    <cellStyle name="Currency 3 2 2 2 3 3" xfId="7185" xr:uid="{3C28B276-9681-4231-8CCF-10CFC492E4A9}"/>
    <cellStyle name="Currency 3 2 2 2 3 3 2" xfId="7186" xr:uid="{E4AD49E9-438D-4467-AF18-5254A4FE93C7}"/>
    <cellStyle name="Currency 3 2 2 2 3 3 2 2" xfId="7187" xr:uid="{C64F906B-2A98-4A00-89BE-CE4A2E375502}"/>
    <cellStyle name="Currency 3 2 2 2 3 3 3" xfId="7188" xr:uid="{8A06B058-E478-452B-83F2-A3ADF8166488}"/>
    <cellStyle name="Currency 3 2 2 2 3 4" xfId="7189" xr:uid="{B812E6C4-3E96-4C39-B635-C7585E4E4192}"/>
    <cellStyle name="Currency 3 2 2 2 3 4 2" xfId="7190" xr:uid="{5C967D5D-FCE4-4CC3-AC05-40F3A0D7758C}"/>
    <cellStyle name="Currency 3 2 2 2 3 5" xfId="7191" xr:uid="{DDA1AB9B-2484-4796-BB59-A89762207685}"/>
    <cellStyle name="Currency 3 2 2 2 3 5 2" xfId="7192" xr:uid="{C53CE650-123C-4377-9C58-DB2ECDCAD151}"/>
    <cellStyle name="Currency 3 2 2 2 3 6" xfId="7193" xr:uid="{799C64F4-236B-44F9-ADCB-1F3EDACAC45D}"/>
    <cellStyle name="Currency 3 2 2 2 3 7" xfId="7194" xr:uid="{FB56FC13-AC50-4DC1-AE8A-90DF0A2F65C8}"/>
    <cellStyle name="Currency 3 2 2 2 3 8" xfId="7195" xr:uid="{E6C99471-6403-4ACC-8D82-C46336003F1C}"/>
    <cellStyle name="Currency 3 2 2 2 4" xfId="7196" xr:uid="{2D6D96AA-1908-48F6-A3C3-79160AAAB964}"/>
    <cellStyle name="Currency 3 2 2 2 4 2" xfId="7197" xr:uid="{D2668B9B-7C70-4943-B3F4-7C56D50562D5}"/>
    <cellStyle name="Currency 3 2 2 2 4 2 2" xfId="7198" xr:uid="{007CD238-590A-4E64-BE05-6F84FFC2BDB4}"/>
    <cellStyle name="Currency 3 2 2 2 4 2 2 2" xfId="7199" xr:uid="{A1249059-808C-419D-9567-1EBF3DFC7088}"/>
    <cellStyle name="Currency 3 2 2 2 4 2 3" xfId="7200" xr:uid="{429ADE17-E7AC-4FA2-AD73-613F017E26AC}"/>
    <cellStyle name="Currency 3 2 2 2 4 3" xfId="7201" xr:uid="{2F04B117-CC9D-4A4F-BD26-4AB2EACC41B8}"/>
    <cellStyle name="Currency 3 2 2 2 4 3 2" xfId="7202" xr:uid="{C594E9F7-3441-4212-9115-3316CE34E331}"/>
    <cellStyle name="Currency 3 2 2 2 4 4" xfId="7203" xr:uid="{C12DE0E8-5BE6-4CA0-9BCA-6364BCFBBFAC}"/>
    <cellStyle name="Currency 3 2 2 2 4 4 2" xfId="7204" xr:uid="{E51EDF9C-8C7A-4E0A-A476-9CCEF5928972}"/>
    <cellStyle name="Currency 3 2 2 2 4 5" xfId="7205" xr:uid="{D549EFBF-0C05-45AF-A336-775C2E440876}"/>
    <cellStyle name="Currency 3 2 2 2 4 6" xfId="7206" xr:uid="{FEA2E8B9-39BA-406A-AFA4-E8C8A420F719}"/>
    <cellStyle name="Currency 3 2 2 2 4 7" xfId="7207" xr:uid="{37FA44A8-CA84-4986-BDC7-D7032229109B}"/>
    <cellStyle name="Currency 3 2 2 2 5" xfId="7208" xr:uid="{0C876227-22B8-4283-9490-32C1709789BE}"/>
    <cellStyle name="Currency 3 2 2 2 5 2" xfId="7209" xr:uid="{EAEABF67-4DFF-4151-8DD0-D4AAF7259625}"/>
    <cellStyle name="Currency 3 2 2 2 5 2 2" xfId="7210" xr:uid="{9153F398-143C-414E-86CA-A32C0C5E2597}"/>
    <cellStyle name="Currency 3 2 2 2 5 2 2 2" xfId="7211" xr:uid="{27D95F5E-3CE4-45EF-A6D8-2B0A08300E58}"/>
    <cellStyle name="Currency 3 2 2 2 5 2 3" xfId="7212" xr:uid="{C4F1283A-3E1C-4634-B426-808F6503CFAF}"/>
    <cellStyle name="Currency 3 2 2 2 5 3" xfId="7213" xr:uid="{1F5DF4EB-FC04-4DFE-B65B-3BE20594E0FF}"/>
    <cellStyle name="Currency 3 2 2 2 5 3 2" xfId="7214" xr:uid="{2BDA5F94-532C-4069-A212-FD1361B334BF}"/>
    <cellStyle name="Currency 3 2 2 2 5 4" xfId="7215" xr:uid="{665B9905-CDA9-4C3E-BD16-656BA0E4BEE7}"/>
    <cellStyle name="Currency 3 2 2 2 5 4 2" xfId="7216" xr:uid="{5525FFD8-03B8-4CE8-AB9B-AE17E6DB6339}"/>
    <cellStyle name="Currency 3 2 2 2 5 5" xfId="7217" xr:uid="{7D8F615F-6A03-4C1D-8A69-B11B15E38047}"/>
    <cellStyle name="Currency 3 2 2 2 5 6" xfId="7218" xr:uid="{02089077-EE2A-46E4-BEC1-838F4AFA9836}"/>
    <cellStyle name="Currency 3 2 2 2 5 7" xfId="7219" xr:uid="{388347BF-CF6B-4F44-A1D3-EEEB39BCC6CF}"/>
    <cellStyle name="Currency 3 2 2 2 6" xfId="7220" xr:uid="{E582672C-F16F-44B7-8492-223C81B720EA}"/>
    <cellStyle name="Currency 3 2 2 2 6 2" xfId="7221" xr:uid="{5DD0AD1B-3B09-4B69-AA08-9090BA3603FD}"/>
    <cellStyle name="Currency 3 2 2 2 6 2 2" xfId="7222" xr:uid="{2F22ED26-3E9F-4B66-9F67-1302C0F598D0}"/>
    <cellStyle name="Currency 3 2 2 2 6 2 2 2" xfId="7223" xr:uid="{641D3024-B139-466E-9823-1F5FA19C29DC}"/>
    <cellStyle name="Currency 3 2 2 2 6 2 3" xfId="7224" xr:uid="{5BBB59E6-7C29-4E5A-81A7-1844DD6A1055}"/>
    <cellStyle name="Currency 3 2 2 2 6 3" xfId="7225" xr:uid="{5D1909EC-1FF5-4FA7-84C0-AAC8FB085387}"/>
    <cellStyle name="Currency 3 2 2 2 6 3 2" xfId="7226" xr:uid="{FA0E5790-97DE-4E46-A6F7-6AA6E8647B12}"/>
    <cellStyle name="Currency 3 2 2 2 6 4" xfId="7227" xr:uid="{28D975BA-4E6D-46E8-8C89-C9F43DA70476}"/>
    <cellStyle name="Currency 3 2 2 2 6 4 2" xfId="7228" xr:uid="{3A89DA0D-9379-4B6E-B52F-00C08E32368B}"/>
    <cellStyle name="Currency 3 2 2 2 6 5" xfId="7229" xr:uid="{FB1DBC90-FB38-49AF-AAA4-1E4CBDBDABCF}"/>
    <cellStyle name="Currency 3 2 2 2 6 6" xfId="7230" xr:uid="{1FD58726-D2E3-4F4B-9BED-EDEFD0F21E4B}"/>
    <cellStyle name="Currency 3 2 2 2 6 7" xfId="7231" xr:uid="{EAC8722F-23DB-499C-BCE6-A27A87B5A38A}"/>
    <cellStyle name="Currency 3 2 2 2 7" xfId="7232" xr:uid="{6EAB7E74-7161-4EA3-982B-28138E3473BF}"/>
    <cellStyle name="Currency 3 2 2 2 7 2" xfId="7233" xr:uid="{29195485-E027-47A9-BB8B-29F5CA43B174}"/>
    <cellStyle name="Currency 3 2 2 2 7 2 2" xfId="7234" xr:uid="{B55A278B-2E32-42A3-8BC1-FF2DB01CEA3F}"/>
    <cellStyle name="Currency 3 2 2 2 7 3" xfId="7235" xr:uid="{D71898F5-AE43-4D39-B6EF-D9B05C08D003}"/>
    <cellStyle name="Currency 3 2 2 2 7 4" xfId="7236" xr:uid="{7D8F3FA2-3CD9-4E0C-B7FC-45F6FBAD00ED}"/>
    <cellStyle name="Currency 3 2 2 2 8" xfId="7237" xr:uid="{09B0D50B-33A3-408B-A03A-26B1882B9BE4}"/>
    <cellStyle name="Currency 3 2 2 2 8 2" xfId="7238" xr:uid="{71D0BB1D-D93D-497F-A44F-DD7E623254A8}"/>
    <cellStyle name="Currency 3 2 2 2 9" xfId="7239" xr:uid="{EBCA7ABD-2756-4925-9007-1BD1C398BE62}"/>
    <cellStyle name="Currency 3 2 2 2 9 2" xfId="7240" xr:uid="{C4B14130-4FBC-4E3D-904C-3F8963241D6A}"/>
    <cellStyle name="Currency 3 2 2 3" xfId="7241" xr:uid="{9B99C0BB-8A83-4C1C-9286-9DA8A7D69933}"/>
    <cellStyle name="Currency 3 2 2 4" xfId="7242" xr:uid="{27E7CEBC-0338-4652-8BE8-2F096E8B5661}"/>
    <cellStyle name="Currency 3 2 2 4 10" xfId="7243" xr:uid="{7307693B-20F8-4331-9732-E3DC901AD2A3}"/>
    <cellStyle name="Currency 3 2 2 4 11" xfId="7244" xr:uid="{F324548A-6E4E-4CAC-A1F7-D3EEA8471773}"/>
    <cellStyle name="Currency 3 2 2 4 12" xfId="7245" xr:uid="{FF0FE302-443B-40FA-B2EB-C5341F19F4E9}"/>
    <cellStyle name="Currency 3 2 2 4 2" xfId="7246" xr:uid="{34F79F33-2853-4E60-973C-5A02F1CB9FB3}"/>
    <cellStyle name="Currency 3 2 2 4 2 10" xfId="7247" xr:uid="{DC7D6873-55A1-4EE4-9972-45282CF7F935}"/>
    <cellStyle name="Currency 3 2 2 4 2 2" xfId="7248" xr:uid="{10976728-FD21-49E2-A870-19224AD54D65}"/>
    <cellStyle name="Currency 3 2 2 4 2 2 2" xfId="7249" xr:uid="{CAE2A335-2767-416D-9D75-F3CC3550BB74}"/>
    <cellStyle name="Currency 3 2 2 4 2 2 2 2" xfId="7250" xr:uid="{34D407BF-3BFF-44A9-95AF-14AEB0AD089D}"/>
    <cellStyle name="Currency 3 2 2 4 2 2 2 2 2" xfId="7251" xr:uid="{A5EC037B-EFC7-4A72-9A51-E758BF9B027B}"/>
    <cellStyle name="Currency 3 2 2 4 2 2 2 3" xfId="7252" xr:uid="{32524ABB-4A1D-4472-ADC1-FB6276F248AD}"/>
    <cellStyle name="Currency 3 2 2 4 2 2 3" xfId="7253" xr:uid="{B9CC2935-12DE-4520-8C23-2DF28949123B}"/>
    <cellStyle name="Currency 3 2 2 4 2 2 3 2" xfId="7254" xr:uid="{B5D8A7C0-E668-492F-A084-48FBB4C95ADD}"/>
    <cellStyle name="Currency 3 2 2 4 2 2 4" xfId="7255" xr:uid="{96CD82B7-8AFF-40DC-9876-B358CA77B049}"/>
    <cellStyle name="Currency 3 2 2 4 2 2 4 2" xfId="7256" xr:uid="{D5131C69-AB26-423C-A64C-23C40F980906}"/>
    <cellStyle name="Currency 3 2 2 4 2 2 5" xfId="7257" xr:uid="{380C6F2D-BF99-4158-A3BF-A4F466394AA7}"/>
    <cellStyle name="Currency 3 2 2 4 2 2 6" xfId="7258" xr:uid="{25E04A49-6107-44E9-BD99-4709EC444D52}"/>
    <cellStyle name="Currency 3 2 2 4 2 2 7" xfId="7259" xr:uid="{48FCD1B3-46F9-417A-80F4-530DD54E8D8C}"/>
    <cellStyle name="Currency 3 2 2 4 2 3" xfId="7260" xr:uid="{38E7040C-FF88-48CE-B2C6-0197A268407E}"/>
    <cellStyle name="Currency 3 2 2 4 2 3 2" xfId="7261" xr:uid="{F281305F-37B3-45E7-B60C-854BAE66515E}"/>
    <cellStyle name="Currency 3 2 2 4 2 3 2 2" xfId="7262" xr:uid="{AA3F9CAD-D6E2-4570-AD7D-988AFE5F3D79}"/>
    <cellStyle name="Currency 3 2 2 4 2 3 2 2 2" xfId="7263" xr:uid="{58BCF755-B8A8-4952-A670-3B3BF5103F9C}"/>
    <cellStyle name="Currency 3 2 2 4 2 3 2 3" xfId="7264" xr:uid="{83EC4419-4BC4-4E8D-A7BE-82E9EFDF0565}"/>
    <cellStyle name="Currency 3 2 2 4 2 3 3" xfId="7265" xr:uid="{BF1BD5AA-26C8-4975-BE6E-A70733EDA336}"/>
    <cellStyle name="Currency 3 2 2 4 2 3 3 2" xfId="7266" xr:uid="{1FCC0419-EB73-4D2C-87D7-56E99F90F78D}"/>
    <cellStyle name="Currency 3 2 2 4 2 3 4" xfId="7267" xr:uid="{9FE2F958-38E6-47B2-97CD-F7F2FA024B47}"/>
    <cellStyle name="Currency 3 2 2 4 2 3 4 2" xfId="7268" xr:uid="{74CE10FD-3458-4992-B962-ACA22CBF76D9}"/>
    <cellStyle name="Currency 3 2 2 4 2 3 5" xfId="7269" xr:uid="{950A11B6-2818-4EB8-8F7D-CF2FD8F02398}"/>
    <cellStyle name="Currency 3 2 2 4 2 3 6" xfId="7270" xr:uid="{52541790-F2A3-43B8-9A32-C146875D593D}"/>
    <cellStyle name="Currency 3 2 2 4 2 3 7" xfId="7271" xr:uid="{73EF9C2C-2736-4049-AC41-05BF33ED24CA}"/>
    <cellStyle name="Currency 3 2 2 4 2 4" xfId="7272" xr:uid="{507ADBF1-E1C8-4F14-97B7-44C73B52FE04}"/>
    <cellStyle name="Currency 3 2 2 4 2 4 2" xfId="7273" xr:uid="{7FE47737-F1FA-476F-A9C7-0EB8B4AD6271}"/>
    <cellStyle name="Currency 3 2 2 4 2 4 2 2" xfId="7274" xr:uid="{9E7889C2-E717-486B-894B-4DE409AEBC3A}"/>
    <cellStyle name="Currency 3 2 2 4 2 4 2 2 2" xfId="7275" xr:uid="{3640C4EC-3387-4E66-A9E4-54E39988222A}"/>
    <cellStyle name="Currency 3 2 2 4 2 4 2 3" xfId="7276" xr:uid="{39E14EFC-4B1B-4361-8182-31505DFC4B1A}"/>
    <cellStyle name="Currency 3 2 2 4 2 4 3" xfId="7277" xr:uid="{1A3C71F7-777E-425D-9926-527F652DB3DC}"/>
    <cellStyle name="Currency 3 2 2 4 2 4 3 2" xfId="7278" xr:uid="{2EB9BCDC-010E-4928-8309-E4B4B59224EC}"/>
    <cellStyle name="Currency 3 2 2 4 2 4 4" xfId="7279" xr:uid="{D36D7479-2ADE-400E-AAA2-2AFF42673BB0}"/>
    <cellStyle name="Currency 3 2 2 4 2 4 4 2" xfId="7280" xr:uid="{206C5491-5068-4423-B99B-EDB1C19E2CAB}"/>
    <cellStyle name="Currency 3 2 2 4 2 4 5" xfId="7281" xr:uid="{C48AE6A8-AA23-4274-9EA4-96020A9A9739}"/>
    <cellStyle name="Currency 3 2 2 4 2 4 6" xfId="7282" xr:uid="{C1B76E27-E0C2-4B79-99EA-3404A586748C}"/>
    <cellStyle name="Currency 3 2 2 4 2 4 7" xfId="7283" xr:uid="{E21CD1B1-B98F-40EE-82FC-EFB8439898C1}"/>
    <cellStyle name="Currency 3 2 2 4 2 5" xfId="7284" xr:uid="{5EDBEF69-0397-4302-9852-4292E12B3A17}"/>
    <cellStyle name="Currency 3 2 2 4 2 5 2" xfId="7285" xr:uid="{34493A16-83A1-4498-9502-533D8161AC45}"/>
    <cellStyle name="Currency 3 2 2 4 2 5 2 2" xfId="7286" xr:uid="{A0DAB983-7F31-4E94-9CE6-49EE2E2269FD}"/>
    <cellStyle name="Currency 3 2 2 4 2 5 3" xfId="7287" xr:uid="{FB621A79-60FC-4C1B-B9A4-8C5F21021469}"/>
    <cellStyle name="Currency 3 2 2 4 2 6" xfId="7288" xr:uid="{AE0EE85C-7169-4DCE-9684-A901146A4A30}"/>
    <cellStyle name="Currency 3 2 2 4 2 6 2" xfId="7289" xr:uid="{0AA0DE6A-7A99-4578-9E03-F33F2B0025B1}"/>
    <cellStyle name="Currency 3 2 2 4 2 7" xfId="7290" xr:uid="{BBEE873F-CC5E-4530-9733-7B17A5427A77}"/>
    <cellStyle name="Currency 3 2 2 4 2 7 2" xfId="7291" xr:uid="{D0AF1650-C552-4F9B-B338-39DBD642CB5F}"/>
    <cellStyle name="Currency 3 2 2 4 2 8" xfId="7292" xr:uid="{632B3CCF-25BD-465E-8FF5-443CD35DDA3C}"/>
    <cellStyle name="Currency 3 2 2 4 2 9" xfId="7293" xr:uid="{839A9475-AB94-49D1-BF52-F2A611E70B6C}"/>
    <cellStyle name="Currency 3 2 2 4 3" xfId="7294" xr:uid="{CAE33D88-30C9-4D5D-9517-3961B1572789}"/>
    <cellStyle name="Currency 3 2 2 4 3 2" xfId="7295" xr:uid="{E0D119CC-A4A1-4049-8739-74ABB50658B0}"/>
    <cellStyle name="Currency 3 2 2 4 3 2 2" xfId="7296" xr:uid="{99C84283-4845-4B7E-BCBB-229D72408494}"/>
    <cellStyle name="Currency 3 2 2 4 3 2 2 2" xfId="7297" xr:uid="{BA0FD48D-1624-44FD-941F-612651D5DE9D}"/>
    <cellStyle name="Currency 3 2 2 4 3 2 2 2 2" xfId="7298" xr:uid="{2D0E7AEC-AFF0-4A8A-BDE9-5229113F7103}"/>
    <cellStyle name="Currency 3 2 2 4 3 2 2 3" xfId="7299" xr:uid="{F0CDC8EA-7E84-4F6D-B191-07404F7A260A}"/>
    <cellStyle name="Currency 3 2 2 4 3 2 3" xfId="7300" xr:uid="{03BD7F7D-729B-4E16-9356-D62B65D3D1D2}"/>
    <cellStyle name="Currency 3 2 2 4 3 2 3 2" xfId="7301" xr:uid="{060A258C-E8A1-48B5-889E-6AAA7E045487}"/>
    <cellStyle name="Currency 3 2 2 4 3 2 4" xfId="7302" xr:uid="{D8770630-03C1-4F45-BBC3-1E1C47B787DD}"/>
    <cellStyle name="Currency 3 2 2 4 3 2 4 2" xfId="7303" xr:uid="{97FD2698-CFFA-4DCA-9E4C-16EA88DC0E17}"/>
    <cellStyle name="Currency 3 2 2 4 3 2 5" xfId="7304" xr:uid="{533AC827-4091-4360-999F-80793DE6AF7D}"/>
    <cellStyle name="Currency 3 2 2 4 3 2 6" xfId="7305" xr:uid="{299B45BC-DBE4-49EC-9DB5-22CB1BCBBA44}"/>
    <cellStyle name="Currency 3 2 2 4 3 2 7" xfId="7306" xr:uid="{E0F637AB-6807-4C82-B27D-610F480652D0}"/>
    <cellStyle name="Currency 3 2 2 4 3 3" xfId="7307" xr:uid="{A9D76452-D0CE-473E-BFE5-938D28ED21AE}"/>
    <cellStyle name="Currency 3 2 2 4 3 3 2" xfId="7308" xr:uid="{923526E5-9D42-4846-8481-FF08C2708E02}"/>
    <cellStyle name="Currency 3 2 2 4 3 3 2 2" xfId="7309" xr:uid="{CE888E97-BDCF-418D-95CD-DBC756F709BF}"/>
    <cellStyle name="Currency 3 2 2 4 3 3 3" xfId="7310" xr:uid="{6ACA83F1-6B20-4BAF-82E7-59359C2A21DB}"/>
    <cellStyle name="Currency 3 2 2 4 3 4" xfId="7311" xr:uid="{AC47D9BF-AAA4-4B15-9DEE-AE0DA2E1622F}"/>
    <cellStyle name="Currency 3 2 2 4 3 4 2" xfId="7312" xr:uid="{4D3A04C7-D7E8-4826-B99C-B2550F96B14B}"/>
    <cellStyle name="Currency 3 2 2 4 3 5" xfId="7313" xr:uid="{5A671893-69C1-4E4C-BF49-93888672F4BE}"/>
    <cellStyle name="Currency 3 2 2 4 3 5 2" xfId="7314" xr:uid="{1A626A36-E7E5-49D1-A8E0-229BFF8F30AD}"/>
    <cellStyle name="Currency 3 2 2 4 3 6" xfId="7315" xr:uid="{2C647EA3-DFEE-4B38-9268-D99ABCEE75C7}"/>
    <cellStyle name="Currency 3 2 2 4 3 7" xfId="7316" xr:uid="{57C90D13-C9C5-46E8-851E-A0A07DB83217}"/>
    <cellStyle name="Currency 3 2 2 4 3 8" xfId="7317" xr:uid="{8B128F42-79E7-46C4-A4A9-CEA5E3F9FD6A}"/>
    <cellStyle name="Currency 3 2 2 4 4" xfId="7318" xr:uid="{B86D9951-D41B-4571-852D-CEB9BDE00A8D}"/>
    <cellStyle name="Currency 3 2 2 4 4 2" xfId="7319" xr:uid="{988D9800-D16D-45EF-BE4F-A83F6AC74F48}"/>
    <cellStyle name="Currency 3 2 2 4 4 2 2" xfId="7320" xr:uid="{3C694CB7-9B83-4370-A34C-59A84E974FC4}"/>
    <cellStyle name="Currency 3 2 2 4 4 2 2 2" xfId="7321" xr:uid="{1ABD0F04-F3A4-4620-9BCE-DC7F3CCFABAA}"/>
    <cellStyle name="Currency 3 2 2 4 4 2 3" xfId="7322" xr:uid="{69C9CC1B-CB5B-4F60-A18B-2A3A66C50A04}"/>
    <cellStyle name="Currency 3 2 2 4 4 3" xfId="7323" xr:uid="{2F31D7B8-AA02-4162-BDE0-5321B29297C0}"/>
    <cellStyle name="Currency 3 2 2 4 4 3 2" xfId="7324" xr:uid="{4186E903-96BA-4171-9707-5214AAF8CF5B}"/>
    <cellStyle name="Currency 3 2 2 4 4 4" xfId="7325" xr:uid="{1DE1146A-83F5-4920-8D75-3468BC79323E}"/>
    <cellStyle name="Currency 3 2 2 4 4 4 2" xfId="7326" xr:uid="{46CEE5D9-CFFC-48A9-A32B-85BFB8A84152}"/>
    <cellStyle name="Currency 3 2 2 4 4 5" xfId="7327" xr:uid="{B272BE8A-16C3-4B63-8349-F8D4410721CF}"/>
    <cellStyle name="Currency 3 2 2 4 4 6" xfId="7328" xr:uid="{AC104CAA-0D12-49E7-A467-DD1DA5549A8A}"/>
    <cellStyle name="Currency 3 2 2 4 4 7" xfId="7329" xr:uid="{D89436A8-6339-477F-9C6C-AA88C7167280}"/>
    <cellStyle name="Currency 3 2 2 4 5" xfId="7330" xr:uid="{756194D4-37AB-4EF4-B758-49C61A8EFBCA}"/>
    <cellStyle name="Currency 3 2 2 4 5 2" xfId="7331" xr:uid="{6D9861CC-5370-4758-B08C-6884FABF3D6E}"/>
    <cellStyle name="Currency 3 2 2 4 5 2 2" xfId="7332" xr:uid="{F86BDFE9-1DA6-4DC5-A4EF-B800024463D9}"/>
    <cellStyle name="Currency 3 2 2 4 5 2 2 2" xfId="7333" xr:uid="{006C7DC4-E9BB-4735-8DBA-046C4A1F4706}"/>
    <cellStyle name="Currency 3 2 2 4 5 2 3" xfId="7334" xr:uid="{5C0752F8-D048-41B9-A671-4E3209DE07A7}"/>
    <cellStyle name="Currency 3 2 2 4 5 3" xfId="7335" xr:uid="{92A4EEAA-184B-4668-8107-61135D47F921}"/>
    <cellStyle name="Currency 3 2 2 4 5 3 2" xfId="7336" xr:uid="{9532ADB7-0A57-45D7-986F-0D49C78FFDB8}"/>
    <cellStyle name="Currency 3 2 2 4 5 4" xfId="7337" xr:uid="{01B7C1FD-78FB-4F86-9857-9E21F6C8BE61}"/>
    <cellStyle name="Currency 3 2 2 4 5 4 2" xfId="7338" xr:uid="{0D59C41C-787C-4F3F-9B5D-8442ED6200D2}"/>
    <cellStyle name="Currency 3 2 2 4 5 5" xfId="7339" xr:uid="{EB1D7E46-0B70-4D95-AA1E-24BEFC443E5C}"/>
    <cellStyle name="Currency 3 2 2 4 5 6" xfId="7340" xr:uid="{EF2B26C6-8AD4-4237-B83A-F14D5AF93A32}"/>
    <cellStyle name="Currency 3 2 2 4 5 7" xfId="7341" xr:uid="{457848F2-1D59-4936-9581-7FF35A546FDD}"/>
    <cellStyle name="Currency 3 2 2 4 6" xfId="7342" xr:uid="{AE93A4F8-C96C-489B-9D41-F204EC367E04}"/>
    <cellStyle name="Currency 3 2 2 4 6 2" xfId="7343" xr:uid="{8408660E-24E4-4920-8123-5343160C6E1F}"/>
    <cellStyle name="Currency 3 2 2 4 6 2 2" xfId="7344" xr:uid="{4F367C14-5276-4CDB-921B-5C507D7BC327}"/>
    <cellStyle name="Currency 3 2 2 4 6 2 2 2" xfId="7345" xr:uid="{4846A6B8-8FF2-4C9F-990E-B8890FDE8C01}"/>
    <cellStyle name="Currency 3 2 2 4 6 2 3" xfId="7346" xr:uid="{D7926224-B51B-4ED9-9AE9-6FBF6B14B9FE}"/>
    <cellStyle name="Currency 3 2 2 4 6 3" xfId="7347" xr:uid="{E8BE4A23-D3C9-4A32-A354-9D21368FF66B}"/>
    <cellStyle name="Currency 3 2 2 4 6 3 2" xfId="7348" xr:uid="{3C54998C-5A96-4B27-AF25-27CDB9B61A80}"/>
    <cellStyle name="Currency 3 2 2 4 6 4" xfId="7349" xr:uid="{0E3FD98C-DDC0-40B9-87F8-390EC744DC9B}"/>
    <cellStyle name="Currency 3 2 2 4 6 4 2" xfId="7350" xr:uid="{A2BD1BE4-E266-4A25-B28D-527315222EA1}"/>
    <cellStyle name="Currency 3 2 2 4 6 5" xfId="7351" xr:uid="{9EDFDE19-8A68-45DE-ACA1-4B6D0F2072AF}"/>
    <cellStyle name="Currency 3 2 2 4 6 6" xfId="7352" xr:uid="{30CDF684-CDC3-4A22-AFF7-12BEA91AAA6D}"/>
    <cellStyle name="Currency 3 2 2 4 6 7" xfId="7353" xr:uid="{33384129-855B-4403-B768-22872D078D49}"/>
    <cellStyle name="Currency 3 2 2 4 7" xfId="7354" xr:uid="{1B2417F5-404B-4111-BBD7-6B3261C16D53}"/>
    <cellStyle name="Currency 3 2 2 4 7 2" xfId="7355" xr:uid="{C76845B2-3CA9-48BE-8248-CC6E81EF41FC}"/>
    <cellStyle name="Currency 3 2 2 4 7 2 2" xfId="7356" xr:uid="{E5C9970A-FD0D-4A0A-B640-EEBCA56CC562}"/>
    <cellStyle name="Currency 3 2 2 4 7 3" xfId="7357" xr:uid="{06337961-AB31-4E58-80B0-EA615E086CFD}"/>
    <cellStyle name="Currency 3 2 2 4 7 4" xfId="7358" xr:uid="{5DA61FA9-857C-4E82-ABDD-CAEAE0E9A530}"/>
    <cellStyle name="Currency 3 2 2 4 8" xfId="7359" xr:uid="{7B9B68BB-A326-4A94-9315-6A0CD76FE316}"/>
    <cellStyle name="Currency 3 2 2 4 8 2" xfId="7360" xr:uid="{580F4B4C-2EEC-42DD-8BB9-3CEA08878F5D}"/>
    <cellStyle name="Currency 3 2 2 4 9" xfId="7361" xr:uid="{A68D0355-A31E-4EDB-8225-F0974E076179}"/>
    <cellStyle name="Currency 3 2 2 4 9 2" xfId="7362" xr:uid="{E7B97E0B-6EEE-468F-83D0-73C87FB97373}"/>
    <cellStyle name="Currency 3 2 2 5" xfId="7363" xr:uid="{5DE22467-80FE-4912-81D0-C8BD9940BB03}"/>
    <cellStyle name="Currency 3 2 2 5 10" xfId="7364" xr:uid="{E71DBD86-7785-436D-8A74-83D12EE95300}"/>
    <cellStyle name="Currency 3 2 2 5 2" xfId="7365" xr:uid="{9115CCA1-827A-468C-BC41-31A3AA744689}"/>
    <cellStyle name="Currency 3 2 2 5 2 2" xfId="7366" xr:uid="{A5587911-B281-45D4-9962-12B91BB2F982}"/>
    <cellStyle name="Currency 3 2 2 5 2 2 2" xfId="7367" xr:uid="{9A48B4ED-5C39-4E92-93C6-24FF4F3FD711}"/>
    <cellStyle name="Currency 3 2 2 5 2 2 2 2" xfId="7368" xr:uid="{32BCE03F-E67C-4D13-9524-4270AA9E145E}"/>
    <cellStyle name="Currency 3 2 2 5 2 2 3" xfId="7369" xr:uid="{34F8BCEE-AED8-4AFE-8F1D-ABD43A6FB0F2}"/>
    <cellStyle name="Currency 3 2 2 5 2 3" xfId="7370" xr:uid="{D3592B9E-C7B4-4FD9-B62A-00CB7B14C721}"/>
    <cellStyle name="Currency 3 2 2 5 2 3 2" xfId="7371" xr:uid="{28C931B2-AC81-4102-A099-E59D69C0C1F1}"/>
    <cellStyle name="Currency 3 2 2 5 2 4" xfId="7372" xr:uid="{D7E2DB28-7C86-4F6A-A60E-2C84BB29B78B}"/>
    <cellStyle name="Currency 3 2 2 5 2 4 2" xfId="7373" xr:uid="{3DCB2094-4441-4917-BF4C-FC70B95723E4}"/>
    <cellStyle name="Currency 3 2 2 5 2 5" xfId="7374" xr:uid="{A40561CB-4464-4CF3-B829-435E0EED8D3F}"/>
    <cellStyle name="Currency 3 2 2 5 2 6" xfId="7375" xr:uid="{2769E2F1-65AD-4495-A91A-FD92CBD1EE9F}"/>
    <cellStyle name="Currency 3 2 2 5 2 7" xfId="7376" xr:uid="{38FE148A-28E9-499A-A367-5B96DF86D35C}"/>
    <cellStyle name="Currency 3 2 2 5 3" xfId="7377" xr:uid="{6E733414-DBAD-4BEF-9EFA-1A9EA9069324}"/>
    <cellStyle name="Currency 3 2 2 5 3 2" xfId="7378" xr:uid="{A9FCF9BB-7E11-4D29-9DC7-78D6406DE7FD}"/>
    <cellStyle name="Currency 3 2 2 5 3 2 2" xfId="7379" xr:uid="{C5AF3BFB-47A5-42A6-A9BF-D6F5B5853A20}"/>
    <cellStyle name="Currency 3 2 2 5 3 2 2 2" xfId="7380" xr:uid="{1C22BAA7-1211-41DA-BD76-42CE6F205E4E}"/>
    <cellStyle name="Currency 3 2 2 5 3 2 3" xfId="7381" xr:uid="{9B4245DF-42CE-4A41-B74E-E23C34DB3526}"/>
    <cellStyle name="Currency 3 2 2 5 3 3" xfId="7382" xr:uid="{E312F323-6A59-48AE-AFA4-387703605713}"/>
    <cellStyle name="Currency 3 2 2 5 3 3 2" xfId="7383" xr:uid="{14DA02F3-2587-45F4-AA39-BFB69ED64B81}"/>
    <cellStyle name="Currency 3 2 2 5 3 4" xfId="7384" xr:uid="{97AB02C1-5C06-4DCE-B8BE-CF5DAB87DA5A}"/>
    <cellStyle name="Currency 3 2 2 5 3 4 2" xfId="7385" xr:uid="{13F5E616-4A64-4001-9055-44CEA50C4930}"/>
    <cellStyle name="Currency 3 2 2 5 3 5" xfId="7386" xr:uid="{CF9988F0-732A-4244-BD59-E4E9D8F53898}"/>
    <cellStyle name="Currency 3 2 2 5 3 6" xfId="7387" xr:uid="{C32B3BD2-BD7B-4D78-A865-DBE175BF4E17}"/>
    <cellStyle name="Currency 3 2 2 5 3 7" xfId="7388" xr:uid="{2D157ECE-B065-48D6-801E-114D7EFC84EA}"/>
    <cellStyle name="Currency 3 2 2 5 4" xfId="7389" xr:uid="{27FBE020-376E-4606-8D5B-09476C8A79DE}"/>
    <cellStyle name="Currency 3 2 2 5 4 2" xfId="7390" xr:uid="{599DC73C-97EB-459D-A156-AB219FF49AB2}"/>
    <cellStyle name="Currency 3 2 2 5 4 2 2" xfId="7391" xr:uid="{56B4322B-6985-40D1-8F70-CF6B21DAFE6B}"/>
    <cellStyle name="Currency 3 2 2 5 4 2 2 2" xfId="7392" xr:uid="{4B77C6E7-61D6-42D6-9C94-8646B43A9FAD}"/>
    <cellStyle name="Currency 3 2 2 5 4 2 3" xfId="7393" xr:uid="{5E145F7A-15B8-40D4-8F55-108315CC849F}"/>
    <cellStyle name="Currency 3 2 2 5 4 3" xfId="7394" xr:uid="{B149F2CC-066C-44FF-AC7D-38155231D374}"/>
    <cellStyle name="Currency 3 2 2 5 4 3 2" xfId="7395" xr:uid="{A0C4FF3F-0569-4EB5-9BDF-F751702A11C1}"/>
    <cellStyle name="Currency 3 2 2 5 4 4" xfId="7396" xr:uid="{63B8900F-677C-4957-8288-C4F1DFD5C437}"/>
    <cellStyle name="Currency 3 2 2 5 4 4 2" xfId="7397" xr:uid="{351815A1-B165-4EC6-B34B-F76EA1ADFC73}"/>
    <cellStyle name="Currency 3 2 2 5 4 5" xfId="7398" xr:uid="{9043730A-D637-4A1B-B2D4-DD8997D35F0E}"/>
    <cellStyle name="Currency 3 2 2 5 4 6" xfId="7399" xr:uid="{10253EA6-2DE4-4340-9513-BC1A72D5C094}"/>
    <cellStyle name="Currency 3 2 2 5 4 7" xfId="7400" xr:uid="{B56567BC-AD4C-4270-81B1-5C7E6364EF52}"/>
    <cellStyle name="Currency 3 2 2 5 5" xfId="7401" xr:uid="{A9828495-DA02-4C4D-B152-83EF6A2EA24C}"/>
    <cellStyle name="Currency 3 2 2 5 5 2" xfId="7402" xr:uid="{03C9E69F-AF0F-4506-B4A7-44E6B874FCAA}"/>
    <cellStyle name="Currency 3 2 2 5 5 2 2" xfId="7403" xr:uid="{B4CE485F-F1AC-49AA-8B32-5E9A009FB049}"/>
    <cellStyle name="Currency 3 2 2 5 5 3" xfId="7404" xr:uid="{9BBB8423-B012-4015-8AD8-C865BE1D8EFC}"/>
    <cellStyle name="Currency 3 2 2 5 6" xfId="7405" xr:uid="{4437D5B4-F371-4C3F-9463-DD357329E47A}"/>
    <cellStyle name="Currency 3 2 2 5 6 2" xfId="7406" xr:uid="{86823DAA-3979-46C6-9CE0-A23D1DEFF6E9}"/>
    <cellStyle name="Currency 3 2 2 5 7" xfId="7407" xr:uid="{2AC6F156-43EB-4B5C-BE2D-27C9D7F29511}"/>
    <cellStyle name="Currency 3 2 2 5 7 2" xfId="7408" xr:uid="{2651C6DC-D697-4A78-8563-A776BC9E7ED6}"/>
    <cellStyle name="Currency 3 2 2 5 8" xfId="7409" xr:uid="{BB25E219-E005-454F-8E51-E0D4B88923E1}"/>
    <cellStyle name="Currency 3 2 2 5 9" xfId="7410" xr:uid="{EBDC558C-B829-4B61-82C2-74EEE2CF4F45}"/>
    <cellStyle name="Currency 3 2 2 6" xfId="7411" xr:uid="{D2E10848-7D42-4529-8C8B-859D5D2F4692}"/>
    <cellStyle name="Currency 3 2 2 6 2" xfId="7412" xr:uid="{B80C285B-BF2E-4C32-BA47-C8D8BA01897F}"/>
    <cellStyle name="Currency 3 2 2 6 2 2" xfId="7413" xr:uid="{B6B23AF1-F04A-4F04-97EF-3F306FB574A8}"/>
    <cellStyle name="Currency 3 2 2 6 2 2 2" xfId="7414" xr:uid="{1E49D726-9781-4E7F-91BC-39D1C091731E}"/>
    <cellStyle name="Currency 3 2 2 6 2 2 2 2" xfId="7415" xr:uid="{260749FD-5CD2-46B6-A86D-D4A407721ECF}"/>
    <cellStyle name="Currency 3 2 2 6 2 2 3" xfId="7416" xr:uid="{43466FC1-9088-4797-89A1-25DEE38A3F75}"/>
    <cellStyle name="Currency 3 2 2 6 2 3" xfId="7417" xr:uid="{DE15EC88-0C73-4FBF-BA60-E14C27ECD680}"/>
    <cellStyle name="Currency 3 2 2 6 2 3 2" xfId="7418" xr:uid="{FC2075AC-AC1D-4AD6-8816-CB8F7FE26E4A}"/>
    <cellStyle name="Currency 3 2 2 6 2 4" xfId="7419" xr:uid="{97F48914-2B50-4056-BD68-F52BCB962A4D}"/>
    <cellStyle name="Currency 3 2 2 6 2 4 2" xfId="7420" xr:uid="{6ABAF664-7729-4FCB-8D06-C84DC1EB58BD}"/>
    <cellStyle name="Currency 3 2 2 6 2 5" xfId="7421" xr:uid="{579C625D-6C66-4592-8422-D16CF9CB886F}"/>
    <cellStyle name="Currency 3 2 2 6 2 6" xfId="7422" xr:uid="{D2E557A7-997C-4242-9E19-B8F08DBB1854}"/>
    <cellStyle name="Currency 3 2 2 6 2 7" xfId="7423" xr:uid="{8CAC245E-BD6E-49C8-9CCC-793351E4193C}"/>
    <cellStyle name="Currency 3 2 2 6 3" xfId="7424" xr:uid="{74C22852-4EE3-4EA6-9F4A-22F5C0B9D407}"/>
    <cellStyle name="Currency 3 2 2 6 3 2" xfId="7425" xr:uid="{9AF03F45-7B81-4954-B3EF-2F0C8D46B67E}"/>
    <cellStyle name="Currency 3 2 2 6 3 2 2" xfId="7426" xr:uid="{E2802DD5-CA9C-4E95-B087-050A65487C09}"/>
    <cellStyle name="Currency 3 2 2 6 3 3" xfId="7427" xr:uid="{01A90375-6056-42A7-9789-DA0340ADF095}"/>
    <cellStyle name="Currency 3 2 2 6 4" xfId="7428" xr:uid="{7665CC09-BAE8-4E06-90D0-1EC98FE1DA31}"/>
    <cellStyle name="Currency 3 2 2 6 4 2" xfId="7429" xr:uid="{559D4421-20B0-48A6-83AF-5C5AF0A73116}"/>
    <cellStyle name="Currency 3 2 2 6 5" xfId="7430" xr:uid="{7DDD3B50-7E34-4D53-B392-9F84EB9FC577}"/>
    <cellStyle name="Currency 3 2 2 6 5 2" xfId="7431" xr:uid="{FCECE853-FF6A-4FFD-905C-A6DE58CD245E}"/>
    <cellStyle name="Currency 3 2 2 6 6" xfId="7432" xr:uid="{AF81B923-B03C-4DFE-84E7-0F5798898A9E}"/>
    <cellStyle name="Currency 3 2 2 6 7" xfId="7433" xr:uid="{0ED12D78-D968-44AB-A080-1D489D1420E0}"/>
    <cellStyle name="Currency 3 2 2 6 8" xfId="7434" xr:uid="{5746F596-ED11-4C2E-AE4D-93644A664253}"/>
    <cellStyle name="Currency 3 2 2 7" xfId="7435" xr:uid="{A1C11972-0DF8-4EA8-A3F0-8D852CE89048}"/>
    <cellStyle name="Currency 3 2 2 7 2" xfId="7436" xr:uid="{3C973F08-02B6-42C1-911C-256E00C60F53}"/>
    <cellStyle name="Currency 3 2 2 7 2 2" xfId="7437" xr:uid="{08319FB7-1661-40E1-A134-067AA1B07FE1}"/>
    <cellStyle name="Currency 3 2 2 7 2 2 2" xfId="7438" xr:uid="{1BAED28D-9A56-4D6A-99E3-0FB40D82A055}"/>
    <cellStyle name="Currency 3 2 2 7 2 3" xfId="7439" xr:uid="{EA2E7C7F-AB15-45AB-9B22-928570A6B6BF}"/>
    <cellStyle name="Currency 3 2 2 7 3" xfId="7440" xr:uid="{91DAD02B-9C20-4F2F-BD16-03193A7A347E}"/>
    <cellStyle name="Currency 3 2 2 7 3 2" xfId="7441" xr:uid="{1CCDC77C-EF40-490E-948D-D9816B2C6A41}"/>
    <cellStyle name="Currency 3 2 2 7 4" xfId="7442" xr:uid="{65500DF2-891E-40E6-A776-38A5E2647CFC}"/>
    <cellStyle name="Currency 3 2 2 7 4 2" xfId="7443" xr:uid="{18327C4E-A3E6-446D-9C47-0D585A86730C}"/>
    <cellStyle name="Currency 3 2 2 7 5" xfId="7444" xr:uid="{D8BCA44F-5E0B-4BBF-8430-D0750598EC09}"/>
    <cellStyle name="Currency 3 2 2 7 6" xfId="7445" xr:uid="{DC7C4C56-8D9E-4EEC-B87F-FCA515D19608}"/>
    <cellStyle name="Currency 3 2 2 7 7" xfId="7446" xr:uid="{340EB6A8-8295-48AF-B2A1-B0E307E6F81A}"/>
    <cellStyle name="Currency 3 2 2 8" xfId="7447" xr:uid="{D3BF2ABF-84D0-4CBA-8DFB-C2383AFE4CC6}"/>
    <cellStyle name="Currency 3 2 2 8 2" xfId="7448" xr:uid="{BC1CA140-243A-48A4-991A-2EA7C3AFCED7}"/>
    <cellStyle name="Currency 3 2 2 8 2 2" xfId="7449" xr:uid="{ACB21763-5755-480F-A31A-755E08DF3F28}"/>
    <cellStyle name="Currency 3 2 2 8 2 2 2" xfId="7450" xr:uid="{EBC9FAB3-7EBF-4F6A-BB0A-43727B3DC063}"/>
    <cellStyle name="Currency 3 2 2 8 2 3" xfId="7451" xr:uid="{F670E05D-CDD8-4E17-947D-BE5CB98A4E07}"/>
    <cellStyle name="Currency 3 2 2 8 3" xfId="7452" xr:uid="{FBD488E2-C1A2-4745-8087-CB8C2BCE658E}"/>
    <cellStyle name="Currency 3 2 2 8 3 2" xfId="7453" xr:uid="{E9C42C8E-A808-47FD-B316-E6CE23A8C4E2}"/>
    <cellStyle name="Currency 3 2 2 8 4" xfId="7454" xr:uid="{D82F38DF-6E55-48CC-87AF-7B8C031F5D2B}"/>
    <cellStyle name="Currency 3 2 2 8 4 2" xfId="7455" xr:uid="{7BF5458E-59E8-43E3-ABA2-F4391E65624B}"/>
    <cellStyle name="Currency 3 2 2 8 5" xfId="7456" xr:uid="{3418D51F-E15D-4D86-BD45-6DFA2E9FE8CF}"/>
    <cellStyle name="Currency 3 2 2 8 6" xfId="7457" xr:uid="{F6DE3FD2-FCE3-4E40-80E1-A83D69DD3808}"/>
    <cellStyle name="Currency 3 2 2 8 7" xfId="7458" xr:uid="{D5664F4E-B795-4259-9EED-0E40664533AC}"/>
    <cellStyle name="Currency 3 2 2 9" xfId="7459" xr:uid="{D12ECBBE-696F-4826-9423-1ADE3125FBB3}"/>
    <cellStyle name="Currency 3 2 3" xfId="7460" xr:uid="{BC4CFC18-DC09-4CF6-A42E-E9AF7091F4BE}"/>
    <cellStyle name="Currency 3 2 4" xfId="7461" xr:uid="{AAB48642-94EB-4CBF-A19C-C1316B0D8501}"/>
    <cellStyle name="Currency 3 2 4 2" xfId="7462" xr:uid="{AEB9F178-EDC0-4FDB-AA88-4AE174EDF447}"/>
    <cellStyle name="Currency 3 2 4 3" xfId="7463" xr:uid="{FB7F2663-601C-418E-B1ED-D8CE652CCA3B}"/>
    <cellStyle name="Currency 3 2 4 3 10" xfId="7464" xr:uid="{1F155A2B-1962-4D2D-8A4D-7730B171F0CF}"/>
    <cellStyle name="Currency 3 2 4 3 11" xfId="7465" xr:uid="{A53C08D5-6A8B-4CD7-B224-21D3E321104B}"/>
    <cellStyle name="Currency 3 2 4 3 12" xfId="7466" xr:uid="{AC255AE6-4602-4569-8936-64418F537876}"/>
    <cellStyle name="Currency 3 2 4 3 2" xfId="7467" xr:uid="{DD8805CE-436D-4A7B-B87D-F559201C8373}"/>
    <cellStyle name="Currency 3 2 4 3 2 10" xfId="7468" xr:uid="{58E4D1CB-9CB6-4348-8B18-B1F05FD74C77}"/>
    <cellStyle name="Currency 3 2 4 3 2 2" xfId="7469" xr:uid="{DE6A9999-5B30-4B77-9DEB-F359DB6E33CF}"/>
    <cellStyle name="Currency 3 2 4 3 2 2 2" xfId="7470" xr:uid="{CC077B06-179E-40DE-8680-F1B40D26306E}"/>
    <cellStyle name="Currency 3 2 4 3 2 2 2 2" xfId="7471" xr:uid="{AC4B8DC3-C5F7-4E39-BF7C-0BE6F13AAB6C}"/>
    <cellStyle name="Currency 3 2 4 3 2 2 2 2 2" xfId="7472" xr:uid="{097E86E4-2852-4A10-B856-877822528321}"/>
    <cellStyle name="Currency 3 2 4 3 2 2 2 3" xfId="7473" xr:uid="{DA1F6619-9F3F-4961-88DC-57B9EAE0F393}"/>
    <cellStyle name="Currency 3 2 4 3 2 2 3" xfId="7474" xr:uid="{96EB9C48-679D-4039-AB71-B244B967030B}"/>
    <cellStyle name="Currency 3 2 4 3 2 2 3 2" xfId="7475" xr:uid="{5C2FE4D0-17AC-43D9-B31B-AFB441D04283}"/>
    <cellStyle name="Currency 3 2 4 3 2 2 4" xfId="7476" xr:uid="{E7F653DE-4986-4B5A-9EED-E3663C4CD921}"/>
    <cellStyle name="Currency 3 2 4 3 2 2 4 2" xfId="7477" xr:uid="{9BA6FC2A-AD00-4740-951D-FA51A31110B5}"/>
    <cellStyle name="Currency 3 2 4 3 2 2 5" xfId="7478" xr:uid="{AFF99B79-8437-48F8-9F4A-4AC7C92896F3}"/>
    <cellStyle name="Currency 3 2 4 3 2 2 6" xfId="7479" xr:uid="{F36FBD29-9C59-447E-BBD0-785EF8431E7B}"/>
    <cellStyle name="Currency 3 2 4 3 2 2 7" xfId="7480" xr:uid="{7AB8CE69-A5DE-487F-AF76-5823CC23D258}"/>
    <cellStyle name="Currency 3 2 4 3 2 3" xfId="7481" xr:uid="{9F058717-3720-4B74-BE4F-D95EF8F8809D}"/>
    <cellStyle name="Currency 3 2 4 3 2 3 2" xfId="7482" xr:uid="{F1D7EF15-FEC1-4C4F-B6D7-47EA373AD4CD}"/>
    <cellStyle name="Currency 3 2 4 3 2 3 2 2" xfId="7483" xr:uid="{D886EB0D-D6ED-4AA1-9DB0-F5CEB1CACF00}"/>
    <cellStyle name="Currency 3 2 4 3 2 3 2 2 2" xfId="7484" xr:uid="{99A8291B-0B55-4283-82B7-4AE4EB79DCCB}"/>
    <cellStyle name="Currency 3 2 4 3 2 3 2 3" xfId="7485" xr:uid="{A5C3194A-AC4A-43F7-91C5-04A66D9D4BEF}"/>
    <cellStyle name="Currency 3 2 4 3 2 3 3" xfId="7486" xr:uid="{57B8EA83-0F31-4998-A9CD-EECE63F9781B}"/>
    <cellStyle name="Currency 3 2 4 3 2 3 3 2" xfId="7487" xr:uid="{3BC2E9C5-4FB0-4E49-BDD5-E91DB187805A}"/>
    <cellStyle name="Currency 3 2 4 3 2 3 4" xfId="7488" xr:uid="{37A88974-4BAA-4190-9A8D-301EC00E724B}"/>
    <cellStyle name="Currency 3 2 4 3 2 3 4 2" xfId="7489" xr:uid="{1B15AD34-682C-40B8-865E-29AB3A6A187D}"/>
    <cellStyle name="Currency 3 2 4 3 2 3 5" xfId="7490" xr:uid="{A30E46F0-BAAA-46CA-8DC2-BAAFB41F2ED5}"/>
    <cellStyle name="Currency 3 2 4 3 2 3 6" xfId="7491" xr:uid="{74328EFB-C300-4796-BB64-1EDACD617958}"/>
    <cellStyle name="Currency 3 2 4 3 2 3 7" xfId="7492" xr:uid="{17A61AAC-40A0-4BB1-AA86-124CC5D4E62E}"/>
    <cellStyle name="Currency 3 2 4 3 2 4" xfId="7493" xr:uid="{E4E8E13D-47DC-4AFF-A300-EE9C7B6DBDC1}"/>
    <cellStyle name="Currency 3 2 4 3 2 4 2" xfId="7494" xr:uid="{2278FD35-B58D-4B0F-90D5-0F6A29A3F25B}"/>
    <cellStyle name="Currency 3 2 4 3 2 4 2 2" xfId="7495" xr:uid="{3FABA0EC-2166-4A90-AE80-30EB0064DB9A}"/>
    <cellStyle name="Currency 3 2 4 3 2 4 2 2 2" xfId="7496" xr:uid="{2A95A294-1A1B-403B-BA42-6ADFCFF62A03}"/>
    <cellStyle name="Currency 3 2 4 3 2 4 2 3" xfId="7497" xr:uid="{C4DD952F-146F-48CB-8E13-1F278570DE18}"/>
    <cellStyle name="Currency 3 2 4 3 2 4 3" xfId="7498" xr:uid="{1496CAC3-B9AF-441A-ADC8-5935B83B50B3}"/>
    <cellStyle name="Currency 3 2 4 3 2 4 3 2" xfId="7499" xr:uid="{6C2A6F25-CFEA-4CE5-A550-7A488300D982}"/>
    <cellStyle name="Currency 3 2 4 3 2 4 4" xfId="7500" xr:uid="{B7E4C84A-BC3D-499C-97B3-829B8ED0605C}"/>
    <cellStyle name="Currency 3 2 4 3 2 4 4 2" xfId="7501" xr:uid="{AE53709A-79C3-4402-94F4-AE200DE56CE3}"/>
    <cellStyle name="Currency 3 2 4 3 2 4 5" xfId="7502" xr:uid="{3500827F-DD85-4304-AE96-47A4FC2D709D}"/>
    <cellStyle name="Currency 3 2 4 3 2 4 6" xfId="7503" xr:uid="{641583DD-57A7-4B9A-9550-9D8B56A35627}"/>
    <cellStyle name="Currency 3 2 4 3 2 4 7" xfId="7504" xr:uid="{FCC111A5-E807-4382-BD02-E27B5BB04BE7}"/>
    <cellStyle name="Currency 3 2 4 3 2 5" xfId="7505" xr:uid="{8387FA7D-AC2B-4C58-AE89-7EA0D3BF2240}"/>
    <cellStyle name="Currency 3 2 4 3 2 5 2" xfId="7506" xr:uid="{2AFA4D04-B512-4903-BA2F-86DEB5F72F00}"/>
    <cellStyle name="Currency 3 2 4 3 2 5 2 2" xfId="7507" xr:uid="{62159406-45B7-464C-9388-865512B461E0}"/>
    <cellStyle name="Currency 3 2 4 3 2 5 3" xfId="7508" xr:uid="{841AAB04-97A7-4965-A724-58FB08E5F894}"/>
    <cellStyle name="Currency 3 2 4 3 2 6" xfId="7509" xr:uid="{F0B47AD6-0B52-4E4B-A79E-76845318031C}"/>
    <cellStyle name="Currency 3 2 4 3 2 6 2" xfId="7510" xr:uid="{27D3FA64-180A-4091-95A3-09D3D416CA0E}"/>
    <cellStyle name="Currency 3 2 4 3 2 7" xfId="7511" xr:uid="{B2B39348-9F16-4B5D-ACD6-6F6722A9E102}"/>
    <cellStyle name="Currency 3 2 4 3 2 7 2" xfId="7512" xr:uid="{5E401B54-C6D5-4E31-9470-604E3F800674}"/>
    <cellStyle name="Currency 3 2 4 3 2 8" xfId="7513" xr:uid="{C9A675B8-43E3-4D75-B575-D8022D0FCF80}"/>
    <cellStyle name="Currency 3 2 4 3 2 9" xfId="7514" xr:uid="{88C94980-5552-4BCA-AA3A-0C20EFB123EA}"/>
    <cellStyle name="Currency 3 2 4 3 3" xfId="7515" xr:uid="{BCC3E90F-4785-4FD8-8354-4B19A8AFBED4}"/>
    <cellStyle name="Currency 3 2 4 3 3 2" xfId="7516" xr:uid="{779201A7-6FA5-4C17-BDD9-7C2059AC9D15}"/>
    <cellStyle name="Currency 3 2 4 3 3 2 2" xfId="7517" xr:uid="{8DD93789-208D-4765-9576-A16C29744D15}"/>
    <cellStyle name="Currency 3 2 4 3 3 2 2 2" xfId="7518" xr:uid="{B26A7FDB-A644-49EB-95AC-C992D25B780D}"/>
    <cellStyle name="Currency 3 2 4 3 3 2 2 2 2" xfId="7519" xr:uid="{E5A0162A-BCEC-4A58-9CFD-F11D6D9D718B}"/>
    <cellStyle name="Currency 3 2 4 3 3 2 2 3" xfId="7520" xr:uid="{6DB67EAC-C189-4DAA-91A4-C225637D20E3}"/>
    <cellStyle name="Currency 3 2 4 3 3 2 3" xfId="7521" xr:uid="{782F1C4B-AFAB-4F94-85DE-FD64EB3A324D}"/>
    <cellStyle name="Currency 3 2 4 3 3 2 3 2" xfId="7522" xr:uid="{8F7BC106-E14D-4F38-AE27-CBF05FFD1E56}"/>
    <cellStyle name="Currency 3 2 4 3 3 2 4" xfId="7523" xr:uid="{B66BA731-6BBF-4DCF-B1E4-F6401A11D9E7}"/>
    <cellStyle name="Currency 3 2 4 3 3 2 4 2" xfId="7524" xr:uid="{D7E2156F-EA20-4FDE-8A4A-76C72A80F3A2}"/>
    <cellStyle name="Currency 3 2 4 3 3 2 5" xfId="7525" xr:uid="{47B15ABE-5D62-4499-BE54-1BADE4B5FFEC}"/>
    <cellStyle name="Currency 3 2 4 3 3 2 6" xfId="7526" xr:uid="{7EE348DA-87A8-4DD6-97A9-6DAB2242357B}"/>
    <cellStyle name="Currency 3 2 4 3 3 2 7" xfId="7527" xr:uid="{AE256395-BB98-4EA3-AC1B-9FF947E8E701}"/>
    <cellStyle name="Currency 3 2 4 3 3 3" xfId="7528" xr:uid="{6E642359-49DC-4021-A133-8A2D41E61C31}"/>
    <cellStyle name="Currency 3 2 4 3 3 3 2" xfId="7529" xr:uid="{F3CC2F61-AEDB-49B1-B21F-05686D554CA4}"/>
    <cellStyle name="Currency 3 2 4 3 3 3 2 2" xfId="7530" xr:uid="{70AAD201-9BBC-4356-89F8-17CB2FC1242A}"/>
    <cellStyle name="Currency 3 2 4 3 3 3 3" xfId="7531" xr:uid="{01C30944-AAB0-4E74-AA74-7676B1199D77}"/>
    <cellStyle name="Currency 3 2 4 3 3 4" xfId="7532" xr:uid="{9F28AF4A-F3E7-4E75-89E8-BF90969A6A40}"/>
    <cellStyle name="Currency 3 2 4 3 3 4 2" xfId="7533" xr:uid="{2F139CA7-B2A3-4DB5-84AE-33AC7B831D28}"/>
    <cellStyle name="Currency 3 2 4 3 3 5" xfId="7534" xr:uid="{CEE1CB70-E2ED-4309-989B-15420F0250CE}"/>
    <cellStyle name="Currency 3 2 4 3 3 5 2" xfId="7535" xr:uid="{A0C33EC6-652E-4D06-BA8A-3E0DD853BAC4}"/>
    <cellStyle name="Currency 3 2 4 3 3 6" xfId="7536" xr:uid="{100E17E6-6A5D-4CD9-BFA3-2AD9513B4247}"/>
    <cellStyle name="Currency 3 2 4 3 3 7" xfId="7537" xr:uid="{8658589B-AAD4-4D46-B2E0-6CD8D2C0DF24}"/>
    <cellStyle name="Currency 3 2 4 3 3 8" xfId="7538" xr:uid="{F2B8815C-C248-4E7F-B5AF-DB4C36875080}"/>
    <cellStyle name="Currency 3 2 4 3 4" xfId="7539" xr:uid="{4A2253D5-8D6F-4593-9E0E-64A39E0B6EB6}"/>
    <cellStyle name="Currency 3 2 4 3 4 2" xfId="7540" xr:uid="{2E1A4E5D-2463-4023-9B18-EC3C6AACC016}"/>
    <cellStyle name="Currency 3 2 4 3 4 2 2" xfId="7541" xr:uid="{48E4421C-59D2-4D6A-B70F-A082BA8D8AA1}"/>
    <cellStyle name="Currency 3 2 4 3 4 2 2 2" xfId="7542" xr:uid="{C45E78A0-AE41-4276-BC81-63131987D1D6}"/>
    <cellStyle name="Currency 3 2 4 3 4 2 3" xfId="7543" xr:uid="{C7DCA6E1-3B14-49BD-A043-B0670A2A240E}"/>
    <cellStyle name="Currency 3 2 4 3 4 3" xfId="7544" xr:uid="{FC535766-28D0-413D-A48F-7A249FC1F311}"/>
    <cellStyle name="Currency 3 2 4 3 4 3 2" xfId="7545" xr:uid="{52CE47AF-8064-4900-A527-0D25D447A4C8}"/>
    <cellStyle name="Currency 3 2 4 3 4 4" xfId="7546" xr:uid="{7DD1528A-B964-4903-8460-DA4B23A76F65}"/>
    <cellStyle name="Currency 3 2 4 3 4 4 2" xfId="7547" xr:uid="{40FA47E8-4B98-407C-B4AD-3F19CA8B5B56}"/>
    <cellStyle name="Currency 3 2 4 3 4 5" xfId="7548" xr:uid="{CE91921D-F480-4083-AAB5-0DE5C52B5AF7}"/>
    <cellStyle name="Currency 3 2 4 3 4 6" xfId="7549" xr:uid="{8D032945-4197-4327-9081-8870FE02113A}"/>
    <cellStyle name="Currency 3 2 4 3 4 7" xfId="7550" xr:uid="{A96077C8-0F14-43FF-ADFC-D0C403251349}"/>
    <cellStyle name="Currency 3 2 4 3 5" xfId="7551" xr:uid="{3055AE37-0B99-482A-9981-3826469684C8}"/>
    <cellStyle name="Currency 3 2 4 3 5 2" xfId="7552" xr:uid="{67349F2B-C92B-4D85-A79B-ADAC3BA37B07}"/>
    <cellStyle name="Currency 3 2 4 3 5 2 2" xfId="7553" xr:uid="{CF5A1BE8-739C-48AB-85C3-EE960268A5F6}"/>
    <cellStyle name="Currency 3 2 4 3 5 2 2 2" xfId="7554" xr:uid="{30119487-990B-4DBD-A634-D9135969B251}"/>
    <cellStyle name="Currency 3 2 4 3 5 2 3" xfId="7555" xr:uid="{FBB04D42-A5EE-4DA9-B056-C6428AF0D6A8}"/>
    <cellStyle name="Currency 3 2 4 3 5 3" xfId="7556" xr:uid="{B49E1913-350D-40E5-801E-66C322E9F5E4}"/>
    <cellStyle name="Currency 3 2 4 3 5 3 2" xfId="7557" xr:uid="{0991D688-1817-4911-A35B-CDC85B7DC3F3}"/>
    <cellStyle name="Currency 3 2 4 3 5 4" xfId="7558" xr:uid="{310DB046-3F14-43C0-838F-6A717023F622}"/>
    <cellStyle name="Currency 3 2 4 3 5 4 2" xfId="7559" xr:uid="{4C1D780C-545D-47E3-84AA-DC501D539BE4}"/>
    <cellStyle name="Currency 3 2 4 3 5 5" xfId="7560" xr:uid="{CF7B255B-37AD-4D47-B244-443AFC2987D5}"/>
    <cellStyle name="Currency 3 2 4 3 5 6" xfId="7561" xr:uid="{FEAD3397-8286-4314-BC9E-9FF5F43A3359}"/>
    <cellStyle name="Currency 3 2 4 3 5 7" xfId="7562" xr:uid="{F28F39B1-ADD8-452F-A89E-39536BD4DE89}"/>
    <cellStyle name="Currency 3 2 4 3 6" xfId="7563" xr:uid="{CC16C607-1ECE-4B11-8FCA-A4E1724FC781}"/>
    <cellStyle name="Currency 3 2 4 3 6 2" xfId="7564" xr:uid="{DA55CDC0-2C73-4FB1-B399-824354E1722B}"/>
    <cellStyle name="Currency 3 2 4 3 6 2 2" xfId="7565" xr:uid="{E3887879-EAB3-498B-963E-0A62B351114B}"/>
    <cellStyle name="Currency 3 2 4 3 6 2 2 2" xfId="7566" xr:uid="{99A7DE17-1792-4388-9CC4-7F24D2F76022}"/>
    <cellStyle name="Currency 3 2 4 3 6 2 3" xfId="7567" xr:uid="{E2F79FBF-8E02-4071-B157-3F823E9C6E81}"/>
    <cellStyle name="Currency 3 2 4 3 6 3" xfId="7568" xr:uid="{DB07D93F-6A87-46ED-A312-8FEA0109FC5F}"/>
    <cellStyle name="Currency 3 2 4 3 6 3 2" xfId="7569" xr:uid="{B03A9E7D-D542-4F7A-8BF6-9FF74DA9877E}"/>
    <cellStyle name="Currency 3 2 4 3 6 4" xfId="7570" xr:uid="{543AE9E4-789A-4E17-9A08-A47636481B74}"/>
    <cellStyle name="Currency 3 2 4 3 6 4 2" xfId="7571" xr:uid="{30815172-0D51-44FC-AF4B-1560D4CA4A6B}"/>
    <cellStyle name="Currency 3 2 4 3 6 5" xfId="7572" xr:uid="{C8474015-D218-4351-BAE8-161A56125179}"/>
    <cellStyle name="Currency 3 2 4 3 6 6" xfId="7573" xr:uid="{DA76DCB4-77A2-46E4-80B9-7C60DD3717B3}"/>
    <cellStyle name="Currency 3 2 4 3 6 7" xfId="7574" xr:uid="{31ACE5E0-E015-427E-B5A1-FA838B264B03}"/>
    <cellStyle name="Currency 3 2 4 3 7" xfId="7575" xr:uid="{85A184C8-E46A-4B09-B43F-D42992E94598}"/>
    <cellStyle name="Currency 3 2 4 3 7 2" xfId="7576" xr:uid="{9779EFE3-52B6-492D-A9EC-FBD2CE7F8030}"/>
    <cellStyle name="Currency 3 2 4 3 7 2 2" xfId="7577" xr:uid="{E7A3B0AE-E772-432A-B253-5D5DADCD7541}"/>
    <cellStyle name="Currency 3 2 4 3 7 3" xfId="7578" xr:uid="{3F5D16F2-CC13-400D-8383-5C5FDE77AC65}"/>
    <cellStyle name="Currency 3 2 4 3 7 4" xfId="7579" xr:uid="{6D0818C2-0F70-4124-8537-32F5DFDF1F23}"/>
    <cellStyle name="Currency 3 2 4 3 8" xfId="7580" xr:uid="{0475D5BF-6426-4609-B064-E8457B8421BD}"/>
    <cellStyle name="Currency 3 2 4 3 8 2" xfId="7581" xr:uid="{9BE14BE8-5375-403D-8232-6F8CC65AF0E0}"/>
    <cellStyle name="Currency 3 2 4 3 9" xfId="7582" xr:uid="{E86C846D-244B-437E-ACC2-AE46E6FCF8EF}"/>
    <cellStyle name="Currency 3 2 4 3 9 2" xfId="7583" xr:uid="{FCA9253A-C0CA-4C36-A8C1-CA4B8A84FDE9}"/>
    <cellStyle name="Currency 3 2 4 4" xfId="7584" xr:uid="{8D696F81-7A51-4CE6-959E-83711023B32E}"/>
    <cellStyle name="Currency 3 2 4 4 10" xfId="7585" xr:uid="{437B86C7-17A8-405F-B222-78C9B770DDC2}"/>
    <cellStyle name="Currency 3 2 4 4 2" xfId="7586" xr:uid="{274D812B-F375-4920-BD71-9E5383F2B9F0}"/>
    <cellStyle name="Currency 3 2 4 4 2 2" xfId="7587" xr:uid="{E631F0AC-71AA-492B-9547-A09E085BA4E2}"/>
    <cellStyle name="Currency 3 2 4 4 2 2 2" xfId="7588" xr:uid="{A5E28A29-3762-47EB-AA2B-51C4147CB2DB}"/>
    <cellStyle name="Currency 3 2 4 4 2 2 2 2" xfId="7589" xr:uid="{38E3BD85-3F32-45A9-B4FD-307473E3F686}"/>
    <cellStyle name="Currency 3 2 4 4 2 2 3" xfId="7590" xr:uid="{56162F14-E6EA-4B75-B9C1-A1D0A9A5E169}"/>
    <cellStyle name="Currency 3 2 4 4 2 3" xfId="7591" xr:uid="{9C42D781-A937-49EE-BD53-BAF456181685}"/>
    <cellStyle name="Currency 3 2 4 4 2 3 2" xfId="7592" xr:uid="{238FC182-B106-4890-999C-0FAB4ED48C49}"/>
    <cellStyle name="Currency 3 2 4 4 2 4" xfId="7593" xr:uid="{6804333F-94BA-4B4C-9077-752A5AAF82C0}"/>
    <cellStyle name="Currency 3 2 4 4 2 4 2" xfId="7594" xr:uid="{267C5F49-5F49-4925-8B2E-A1FC80CA3D2D}"/>
    <cellStyle name="Currency 3 2 4 4 2 5" xfId="7595" xr:uid="{5C1B38E5-92A5-45B6-BBBB-F14ACDAD92F8}"/>
    <cellStyle name="Currency 3 2 4 4 2 6" xfId="7596" xr:uid="{1A22043E-6842-4B4F-A66F-22FD6DDE2398}"/>
    <cellStyle name="Currency 3 2 4 4 2 7" xfId="7597" xr:uid="{E844B181-3243-481A-A45C-D488820A9DF6}"/>
    <cellStyle name="Currency 3 2 4 4 3" xfId="7598" xr:uid="{18702C27-31DA-4664-98E3-DD0DC4416CFB}"/>
    <cellStyle name="Currency 3 2 4 4 3 2" xfId="7599" xr:uid="{A4C102AB-E633-4E4A-BCE2-70DE0A071B25}"/>
    <cellStyle name="Currency 3 2 4 4 3 2 2" xfId="7600" xr:uid="{7BBBF446-8B8A-4EE2-8494-D206CFD9D78E}"/>
    <cellStyle name="Currency 3 2 4 4 3 2 2 2" xfId="7601" xr:uid="{084B5C87-B5A6-481B-ACE2-D2D568CB740E}"/>
    <cellStyle name="Currency 3 2 4 4 3 2 3" xfId="7602" xr:uid="{1A15D7F6-E664-4B07-ABE0-D71CFF051FDA}"/>
    <cellStyle name="Currency 3 2 4 4 3 3" xfId="7603" xr:uid="{73E2B6FE-9C67-498E-8C07-9F49287B51CF}"/>
    <cellStyle name="Currency 3 2 4 4 3 3 2" xfId="7604" xr:uid="{72935E7A-F0F8-4500-9405-238CA59AB6C7}"/>
    <cellStyle name="Currency 3 2 4 4 3 4" xfId="7605" xr:uid="{A30498B4-30DD-484A-8BCC-3753E47C6022}"/>
    <cellStyle name="Currency 3 2 4 4 3 4 2" xfId="7606" xr:uid="{C8D53B37-51ED-4C5D-AB1A-CC97E122285A}"/>
    <cellStyle name="Currency 3 2 4 4 3 5" xfId="7607" xr:uid="{54E26F1A-3FCB-4D59-898E-E3D6EFA50DFF}"/>
    <cellStyle name="Currency 3 2 4 4 3 6" xfId="7608" xr:uid="{75AC848F-987E-40C3-BC72-B9D72927C781}"/>
    <cellStyle name="Currency 3 2 4 4 3 7" xfId="7609" xr:uid="{34B47B26-D68C-46F6-879F-8642A8F5B465}"/>
    <cellStyle name="Currency 3 2 4 4 4" xfId="7610" xr:uid="{EFE35299-CFFD-4F75-8334-8243BD527542}"/>
    <cellStyle name="Currency 3 2 4 4 4 2" xfId="7611" xr:uid="{8D8C8677-9751-48E8-8283-C85032229D12}"/>
    <cellStyle name="Currency 3 2 4 4 4 2 2" xfId="7612" xr:uid="{5DE1DA54-460E-4C62-91A5-DFB1B6B8BE66}"/>
    <cellStyle name="Currency 3 2 4 4 4 2 2 2" xfId="7613" xr:uid="{F80A8AA2-60C5-4EC1-9EAC-6A4400869421}"/>
    <cellStyle name="Currency 3 2 4 4 4 2 3" xfId="7614" xr:uid="{B0AFEF90-4A23-4329-806C-CAAB21402F37}"/>
    <cellStyle name="Currency 3 2 4 4 4 3" xfId="7615" xr:uid="{7D65B273-78A2-42A2-83D2-B75F4C5711A9}"/>
    <cellStyle name="Currency 3 2 4 4 4 3 2" xfId="7616" xr:uid="{25130302-D0CA-4E9B-B117-ACC50D4E49AA}"/>
    <cellStyle name="Currency 3 2 4 4 4 4" xfId="7617" xr:uid="{EA2E834A-068E-4C85-ADDE-692E02945CAB}"/>
    <cellStyle name="Currency 3 2 4 4 4 4 2" xfId="7618" xr:uid="{E7BE6F9F-2D97-43A5-851A-CCEA283A439E}"/>
    <cellStyle name="Currency 3 2 4 4 4 5" xfId="7619" xr:uid="{F450CAF5-5028-4F2F-BB7A-ECB69EC41736}"/>
    <cellStyle name="Currency 3 2 4 4 4 6" xfId="7620" xr:uid="{D0C4BAC3-C6A6-4568-A1B2-2BDED7FE75FC}"/>
    <cellStyle name="Currency 3 2 4 4 4 7" xfId="7621" xr:uid="{302853F5-4049-41F2-A885-06BEE272DEDE}"/>
    <cellStyle name="Currency 3 2 4 4 5" xfId="7622" xr:uid="{B298AB7B-6CC6-4B76-9E99-2334279A4E9D}"/>
    <cellStyle name="Currency 3 2 4 4 5 2" xfId="7623" xr:uid="{F76A3335-9994-433D-89FB-BB31D13E1D04}"/>
    <cellStyle name="Currency 3 2 4 4 5 2 2" xfId="7624" xr:uid="{9ACE5E4C-0A55-463B-9068-39148D364D05}"/>
    <cellStyle name="Currency 3 2 4 4 5 3" xfId="7625" xr:uid="{B1523F9E-63D6-4BEB-B6CE-10994D11A46D}"/>
    <cellStyle name="Currency 3 2 4 4 6" xfId="7626" xr:uid="{3944ECA0-CDFF-4DD4-BCF6-5E2C8AE7F636}"/>
    <cellStyle name="Currency 3 2 4 4 6 2" xfId="7627" xr:uid="{A9C8B6FE-38AB-4555-88C6-4CA576650F35}"/>
    <cellStyle name="Currency 3 2 4 4 7" xfId="7628" xr:uid="{C4AF2F90-CCC6-47A2-8EA2-AE385683AF64}"/>
    <cellStyle name="Currency 3 2 4 4 7 2" xfId="7629" xr:uid="{75938935-DABB-4977-8D0B-3670FEE3AFC0}"/>
    <cellStyle name="Currency 3 2 4 4 8" xfId="7630" xr:uid="{7086DEAC-E8B6-47BA-A556-1288607877B4}"/>
    <cellStyle name="Currency 3 2 4 4 9" xfId="7631" xr:uid="{DD2F1308-3329-4D01-B0AC-68D21C74373C}"/>
    <cellStyle name="Currency 3 2 4 5" xfId="7632" xr:uid="{AD1EF44E-C792-494D-ADFC-32E0BF2F5FA9}"/>
    <cellStyle name="Currency 3 2 4 5 2" xfId="7633" xr:uid="{F7F9BD89-F683-44C4-9662-8D92AC63CEC0}"/>
    <cellStyle name="Currency 3 2 4 5 2 2" xfId="7634" xr:uid="{62F43384-5A03-4C78-804A-79B59BDACF28}"/>
    <cellStyle name="Currency 3 2 4 5 2 2 2" xfId="7635" xr:uid="{7085C732-08C3-4B5E-8E34-CE293E82D79E}"/>
    <cellStyle name="Currency 3 2 4 5 2 2 2 2" xfId="7636" xr:uid="{C3EE4A47-2CA3-42BA-99C7-CFE007B1462F}"/>
    <cellStyle name="Currency 3 2 4 5 2 2 3" xfId="7637" xr:uid="{E156E6BA-2944-4F04-9B75-67E8E275418E}"/>
    <cellStyle name="Currency 3 2 4 5 2 3" xfId="7638" xr:uid="{E281D67A-4CE4-4729-9ADA-A3D24171EEF9}"/>
    <cellStyle name="Currency 3 2 4 5 2 3 2" xfId="7639" xr:uid="{9E8958F4-BDA0-441A-8F55-48F07B7CCBCE}"/>
    <cellStyle name="Currency 3 2 4 5 2 4" xfId="7640" xr:uid="{346FFD09-0B2C-400A-9483-AF066965546E}"/>
    <cellStyle name="Currency 3 2 4 5 2 4 2" xfId="7641" xr:uid="{0A250037-4E3D-4E9B-847E-B5E447BFDCD2}"/>
    <cellStyle name="Currency 3 2 4 5 2 5" xfId="7642" xr:uid="{2E75CF0A-6D4A-4285-932B-F9E7D857732C}"/>
    <cellStyle name="Currency 3 2 4 5 2 6" xfId="7643" xr:uid="{54D70647-9755-46BB-9C3D-E6927D3223AA}"/>
    <cellStyle name="Currency 3 2 4 5 2 7" xfId="7644" xr:uid="{4B7ED443-7AC0-4D17-AF3B-9328F9AE5416}"/>
    <cellStyle name="Currency 3 2 4 5 3" xfId="7645" xr:uid="{F7A88122-9B1C-4D86-BC03-7CB66BCC2BE3}"/>
    <cellStyle name="Currency 3 2 4 5 3 2" xfId="7646" xr:uid="{DBD149E3-0934-4CD4-BFAB-B7CAF5849889}"/>
    <cellStyle name="Currency 3 2 4 5 3 2 2" xfId="7647" xr:uid="{187E43C0-1B65-4978-AEB5-2F8BD4FBFE00}"/>
    <cellStyle name="Currency 3 2 4 5 3 3" xfId="7648" xr:uid="{378CA920-F3E3-4746-B6D5-B81CDCFA6C59}"/>
    <cellStyle name="Currency 3 2 4 5 4" xfId="7649" xr:uid="{7CD2D50E-DDC8-4B0E-A1E2-2712CD98E219}"/>
    <cellStyle name="Currency 3 2 4 5 4 2" xfId="7650" xr:uid="{27BBFEA0-7652-4F64-B88C-7F57AF7A1590}"/>
    <cellStyle name="Currency 3 2 4 5 5" xfId="7651" xr:uid="{B82D5AD7-23B2-4D43-A3D6-7394B143F3F8}"/>
    <cellStyle name="Currency 3 2 4 5 5 2" xfId="7652" xr:uid="{6DCD8A74-DCDD-43FD-81C6-7C38FD7358B6}"/>
    <cellStyle name="Currency 3 2 4 5 6" xfId="7653" xr:uid="{59049AF2-59B7-4952-8AA9-FB34B9783732}"/>
    <cellStyle name="Currency 3 2 4 5 7" xfId="7654" xr:uid="{462D9232-5362-4DEA-8175-5C260D0B1B38}"/>
    <cellStyle name="Currency 3 2 4 5 8" xfId="7655" xr:uid="{FC53688E-413A-4AA9-9E5D-D070E00C82C2}"/>
    <cellStyle name="Currency 3 2 4 6" xfId="7656" xr:uid="{B56DA8E4-CE27-4FBF-A0B6-A5289169A615}"/>
    <cellStyle name="Currency 3 2 4 6 2" xfId="7657" xr:uid="{746C6C17-304F-467A-881E-735A3EC3E9B3}"/>
    <cellStyle name="Currency 3 2 4 6 2 2" xfId="7658" xr:uid="{221AAB45-3B5E-4B7F-8846-7EC5BC43197A}"/>
    <cellStyle name="Currency 3 2 4 6 2 2 2" xfId="7659" xr:uid="{26669019-A411-467D-AB9C-34C8AB1F8850}"/>
    <cellStyle name="Currency 3 2 4 6 2 3" xfId="7660" xr:uid="{B9DC2BDD-87ED-450D-B74B-4D7C3C2A4FE9}"/>
    <cellStyle name="Currency 3 2 4 6 3" xfId="7661" xr:uid="{354DB964-79DD-46D9-8E22-3F7E0C4337B7}"/>
    <cellStyle name="Currency 3 2 4 6 3 2" xfId="7662" xr:uid="{48147D20-7DB3-449A-9FB0-AADBD2CC75ED}"/>
    <cellStyle name="Currency 3 2 4 6 4" xfId="7663" xr:uid="{3FCDEB64-6577-4BA3-ABF5-632BE2906FAA}"/>
    <cellStyle name="Currency 3 2 4 6 4 2" xfId="7664" xr:uid="{32CD1867-5876-4A4A-A206-6221DC73502B}"/>
    <cellStyle name="Currency 3 2 4 6 5" xfId="7665" xr:uid="{5E097EF2-A01C-45F7-AE85-E9D4301FE0CE}"/>
    <cellStyle name="Currency 3 2 4 6 6" xfId="7666" xr:uid="{50F11B6C-47A5-40F0-A3B7-0D02FDBF3B90}"/>
    <cellStyle name="Currency 3 2 4 6 7" xfId="7667" xr:uid="{3FBE3989-1E0C-49A2-BEFD-1725F287925E}"/>
    <cellStyle name="Currency 3 2 4 7" xfId="7668" xr:uid="{F7414BA2-5954-4013-9A5C-EC97FA22A52E}"/>
    <cellStyle name="Currency 3 2 4 7 2" xfId="7669" xr:uid="{BB6EAF10-0218-4022-B36E-603E5620369E}"/>
    <cellStyle name="Currency 3 2 4 7 2 2" xfId="7670" xr:uid="{CF3CC65E-E039-4FC0-860A-C105AACBF57B}"/>
    <cellStyle name="Currency 3 2 4 7 2 2 2" xfId="7671" xr:uid="{D15D2FC8-CCDA-4BAA-85E0-7B34AC6202A7}"/>
    <cellStyle name="Currency 3 2 4 7 2 3" xfId="7672" xr:uid="{C0600272-DF53-45BD-BECA-23C6EB865512}"/>
    <cellStyle name="Currency 3 2 4 7 3" xfId="7673" xr:uid="{007A4D6D-D419-4286-B899-8F12F3D924FB}"/>
    <cellStyle name="Currency 3 2 4 7 3 2" xfId="7674" xr:uid="{BD23DC79-9427-4E29-B979-7B171C2BF6C9}"/>
    <cellStyle name="Currency 3 2 4 7 4" xfId="7675" xr:uid="{623B617B-84EF-406E-A9BC-2138C6ED170D}"/>
    <cellStyle name="Currency 3 2 4 7 4 2" xfId="7676" xr:uid="{02B225D8-0744-4BEC-B6AA-8F64D655E60D}"/>
    <cellStyle name="Currency 3 2 4 7 5" xfId="7677" xr:uid="{3E0D0EEA-E9BA-46EF-AB00-6F9082173FFF}"/>
    <cellStyle name="Currency 3 2 4 7 6" xfId="7678" xr:uid="{38C6C8DD-0277-4481-8BE6-9B16654CC7FE}"/>
    <cellStyle name="Currency 3 2 4 7 7" xfId="7679" xr:uid="{B920697C-8A61-4486-8171-29BD7FA46F72}"/>
    <cellStyle name="Currency 3 2 5" xfId="7680" xr:uid="{B621CDB4-CEFC-4DC5-9627-8DC6E8BE3B47}"/>
    <cellStyle name="Currency 3 2 6" xfId="7681" xr:uid="{D741BC52-2638-498A-A062-44CE42524D47}"/>
    <cellStyle name="Currency 3 2 6 10" xfId="7682" xr:uid="{5115A7D9-64DD-4ECB-93F0-336F6EC8EFF4}"/>
    <cellStyle name="Currency 3 2 6 11" xfId="7683" xr:uid="{8F9EE08E-D5AD-4AB9-A0F0-468C8DEF0447}"/>
    <cellStyle name="Currency 3 2 6 12" xfId="7684" xr:uid="{BF130FB4-9BC0-4C4A-867E-C41806925B43}"/>
    <cellStyle name="Currency 3 2 6 2" xfId="7685" xr:uid="{692E8758-3C22-488B-AE10-FEA8ADD4F311}"/>
    <cellStyle name="Currency 3 2 6 2 10" xfId="7686" xr:uid="{2346A844-D441-4E68-9115-13A8C1B98204}"/>
    <cellStyle name="Currency 3 2 6 2 2" xfId="7687" xr:uid="{40868D8C-A08B-43CF-8270-0A5D8597EBC8}"/>
    <cellStyle name="Currency 3 2 6 2 2 2" xfId="7688" xr:uid="{BDB13EFE-6382-4CBB-AC0A-922B38C83DC0}"/>
    <cellStyle name="Currency 3 2 6 2 2 2 2" xfId="7689" xr:uid="{D5ADA264-CB58-4D21-BA98-8ADC419924EE}"/>
    <cellStyle name="Currency 3 2 6 2 2 2 2 2" xfId="7690" xr:uid="{EA029F7B-2674-4A0B-842A-27EE44EA1800}"/>
    <cellStyle name="Currency 3 2 6 2 2 2 3" xfId="7691" xr:uid="{F32F1CB6-907D-4231-B91F-765DF307E8C1}"/>
    <cellStyle name="Currency 3 2 6 2 2 3" xfId="7692" xr:uid="{89EFA380-A671-4615-BAEA-60AC4078E9B2}"/>
    <cellStyle name="Currency 3 2 6 2 2 3 2" xfId="7693" xr:uid="{8B2A66AA-8466-440C-A041-0CC108A62773}"/>
    <cellStyle name="Currency 3 2 6 2 2 4" xfId="7694" xr:uid="{9F4907A5-D969-478B-BF63-2A85E367002B}"/>
    <cellStyle name="Currency 3 2 6 2 2 4 2" xfId="7695" xr:uid="{47B74BE7-84E3-4E43-B547-121E5460E908}"/>
    <cellStyle name="Currency 3 2 6 2 2 5" xfId="7696" xr:uid="{B310361C-6023-4E63-AC22-DA050CA5AB76}"/>
    <cellStyle name="Currency 3 2 6 2 2 6" xfId="7697" xr:uid="{2314E36E-8DA5-4202-8916-8A1D9F7B8572}"/>
    <cellStyle name="Currency 3 2 6 2 2 7" xfId="7698" xr:uid="{94275066-865C-40C3-950D-BAE9D9933D7D}"/>
    <cellStyle name="Currency 3 2 6 2 3" xfId="7699" xr:uid="{EC7874FA-1F36-4809-934F-4C7E6C93C1EE}"/>
    <cellStyle name="Currency 3 2 6 2 3 2" xfId="7700" xr:uid="{3DC02E2D-30F8-48C4-9225-F847D3BA6DB7}"/>
    <cellStyle name="Currency 3 2 6 2 3 2 2" xfId="7701" xr:uid="{BB806E31-59BA-4DDA-94AD-B635995C3AE9}"/>
    <cellStyle name="Currency 3 2 6 2 3 2 2 2" xfId="7702" xr:uid="{9A6F3CD5-96E8-4369-B756-98F3499F9316}"/>
    <cellStyle name="Currency 3 2 6 2 3 2 3" xfId="7703" xr:uid="{8D037979-C022-47D6-AF35-4728F0C94B2B}"/>
    <cellStyle name="Currency 3 2 6 2 3 3" xfId="7704" xr:uid="{01AF4183-5A59-4829-8E0F-9AD27658AF1D}"/>
    <cellStyle name="Currency 3 2 6 2 3 3 2" xfId="7705" xr:uid="{9E4FD6BD-A599-4C1C-8C96-93578928C483}"/>
    <cellStyle name="Currency 3 2 6 2 3 4" xfId="7706" xr:uid="{1C64D5D1-96BD-4EF7-880E-75CBDD8C04DA}"/>
    <cellStyle name="Currency 3 2 6 2 3 4 2" xfId="7707" xr:uid="{F5A2D6B5-D24B-4B6A-849B-DE5FC932B6E3}"/>
    <cellStyle name="Currency 3 2 6 2 3 5" xfId="7708" xr:uid="{88874A2F-4DF7-4508-BAF7-D0EDCEFE94EE}"/>
    <cellStyle name="Currency 3 2 6 2 3 6" xfId="7709" xr:uid="{7BDE211B-D865-4EC4-9BCD-EA29DDDC0CB8}"/>
    <cellStyle name="Currency 3 2 6 2 3 7" xfId="7710" xr:uid="{21682CFA-2442-4CA3-BEA4-EBA131692791}"/>
    <cellStyle name="Currency 3 2 6 2 4" xfId="7711" xr:uid="{A088117C-A167-487E-AC66-7BABC22406CF}"/>
    <cellStyle name="Currency 3 2 6 2 4 2" xfId="7712" xr:uid="{9F686636-8D04-4FC6-9CF2-7F1302EA443D}"/>
    <cellStyle name="Currency 3 2 6 2 4 2 2" xfId="7713" xr:uid="{7BB9E0E7-3DC5-4B79-9627-1A5F3F5D222A}"/>
    <cellStyle name="Currency 3 2 6 2 4 2 2 2" xfId="7714" xr:uid="{3C4DBCA7-A481-45B7-A7D7-4E2E9B7F68F2}"/>
    <cellStyle name="Currency 3 2 6 2 4 2 3" xfId="7715" xr:uid="{B93E5BA5-50E5-4E01-8E6B-8D51A3DB9CA9}"/>
    <cellStyle name="Currency 3 2 6 2 4 3" xfId="7716" xr:uid="{6B6437F7-D9F8-4E69-87A1-3AE16AD9EE87}"/>
    <cellStyle name="Currency 3 2 6 2 4 3 2" xfId="7717" xr:uid="{D8A14382-1190-4387-A1F5-C1B4E8F5FF57}"/>
    <cellStyle name="Currency 3 2 6 2 4 4" xfId="7718" xr:uid="{C0CBD58A-1CB9-4C28-AA56-69BCF61D138D}"/>
    <cellStyle name="Currency 3 2 6 2 4 4 2" xfId="7719" xr:uid="{0C24D3A6-E375-4D72-980E-9D6C7D57A1A3}"/>
    <cellStyle name="Currency 3 2 6 2 4 5" xfId="7720" xr:uid="{47A49C64-D952-4403-9CD4-067F8F3ADFA4}"/>
    <cellStyle name="Currency 3 2 6 2 4 6" xfId="7721" xr:uid="{79EEEC28-63D9-4A16-9A7F-A5291369D98D}"/>
    <cellStyle name="Currency 3 2 6 2 4 7" xfId="7722" xr:uid="{77CC61C1-51AD-48A5-9AE8-2C013C10417A}"/>
    <cellStyle name="Currency 3 2 6 2 5" xfId="7723" xr:uid="{4A9A2993-0AEB-4436-86B5-6D324EC6FA06}"/>
    <cellStyle name="Currency 3 2 6 2 5 2" xfId="7724" xr:uid="{BDD6CC3A-1EC3-4075-9F55-165C9FCA10D7}"/>
    <cellStyle name="Currency 3 2 6 2 5 2 2" xfId="7725" xr:uid="{7829A622-0305-4F10-A04B-13FA6F031F99}"/>
    <cellStyle name="Currency 3 2 6 2 5 3" xfId="7726" xr:uid="{1078BD56-9098-454E-911D-A869CC759F88}"/>
    <cellStyle name="Currency 3 2 6 2 6" xfId="7727" xr:uid="{2FD246C9-CFAA-4D0E-9BB1-E8A5F023BF5C}"/>
    <cellStyle name="Currency 3 2 6 2 6 2" xfId="7728" xr:uid="{B582EBDA-EFFA-4F8C-A6C1-E7E3240473B2}"/>
    <cellStyle name="Currency 3 2 6 2 7" xfId="7729" xr:uid="{F2507F5A-913E-4841-AD58-D3A8BD76B77D}"/>
    <cellStyle name="Currency 3 2 6 2 7 2" xfId="7730" xr:uid="{330ABED0-DE2D-486C-B54A-1BEFA8F14FC6}"/>
    <cellStyle name="Currency 3 2 6 2 8" xfId="7731" xr:uid="{E77A2015-C67B-4409-ACF3-FD6BD1792913}"/>
    <cellStyle name="Currency 3 2 6 2 9" xfId="7732" xr:uid="{F301D82E-1864-42C7-BAF0-B3E4F1BAE426}"/>
    <cellStyle name="Currency 3 2 6 3" xfId="7733" xr:uid="{7E597B3B-6CF0-48AB-A6F6-4B9B8154E9DA}"/>
    <cellStyle name="Currency 3 2 6 3 2" xfId="7734" xr:uid="{31FC3890-8FD2-4AC5-B654-D06B23A80845}"/>
    <cellStyle name="Currency 3 2 6 3 2 2" xfId="7735" xr:uid="{EDB67D0A-6F89-4CB2-A370-F1047A961332}"/>
    <cellStyle name="Currency 3 2 6 3 2 2 2" xfId="7736" xr:uid="{00B33268-49AD-40A4-AE5A-96B92450CC68}"/>
    <cellStyle name="Currency 3 2 6 3 2 2 2 2" xfId="7737" xr:uid="{BC4EE413-0511-4A82-B379-622591213065}"/>
    <cellStyle name="Currency 3 2 6 3 2 2 3" xfId="7738" xr:uid="{07703744-663A-4776-AD10-0F51D9D2F5BE}"/>
    <cellStyle name="Currency 3 2 6 3 2 3" xfId="7739" xr:uid="{5289CA71-F9CA-42F8-9A11-9F8437BC1657}"/>
    <cellStyle name="Currency 3 2 6 3 2 3 2" xfId="7740" xr:uid="{1F17A89C-186D-4706-B383-687B5E8B9670}"/>
    <cellStyle name="Currency 3 2 6 3 2 4" xfId="7741" xr:uid="{99093DCD-D133-48D6-BB14-7C3003BF9CA0}"/>
    <cellStyle name="Currency 3 2 6 3 2 4 2" xfId="7742" xr:uid="{81B3866E-563E-4ECB-8446-88AD98E6B395}"/>
    <cellStyle name="Currency 3 2 6 3 2 5" xfId="7743" xr:uid="{89EF74A4-6DC0-4023-A2FA-3C870E667330}"/>
    <cellStyle name="Currency 3 2 6 3 2 6" xfId="7744" xr:uid="{585F1C32-57F5-42EE-8EAA-97F5E7CCD34C}"/>
    <cellStyle name="Currency 3 2 6 3 2 7" xfId="7745" xr:uid="{5262D233-DB73-4E4A-BFD3-DA9458875650}"/>
    <cellStyle name="Currency 3 2 6 3 3" xfId="7746" xr:uid="{05229E9A-746D-4CB4-A312-ECB07BA864E9}"/>
    <cellStyle name="Currency 3 2 6 3 3 2" xfId="7747" xr:uid="{E21CD3B4-44EF-473F-89A0-B323F5E32F54}"/>
    <cellStyle name="Currency 3 2 6 3 3 2 2" xfId="7748" xr:uid="{6BB51A03-46DB-488F-9F5C-3C06ABB01992}"/>
    <cellStyle name="Currency 3 2 6 3 3 3" xfId="7749" xr:uid="{F198B77B-8F83-4C29-AD85-AB088F70B850}"/>
    <cellStyle name="Currency 3 2 6 3 4" xfId="7750" xr:uid="{ECB14FA3-0C8F-440C-9C1C-F808E886855D}"/>
    <cellStyle name="Currency 3 2 6 3 4 2" xfId="7751" xr:uid="{1A10920E-B739-46D1-8F49-944A0E4E36B3}"/>
    <cellStyle name="Currency 3 2 6 3 5" xfId="7752" xr:uid="{4C2DA44C-09A3-4E49-897C-8B322BD2446D}"/>
    <cellStyle name="Currency 3 2 6 3 5 2" xfId="7753" xr:uid="{F25F242B-7658-4623-9B80-F7C91E2AE631}"/>
    <cellStyle name="Currency 3 2 6 3 6" xfId="7754" xr:uid="{3FD203A6-34D5-4BC5-A92B-BAEE30763FE8}"/>
    <cellStyle name="Currency 3 2 6 3 7" xfId="7755" xr:uid="{E94F67FA-AAF8-4022-B506-23D6B11BCF29}"/>
    <cellStyle name="Currency 3 2 6 3 8" xfId="7756" xr:uid="{2C29C4A0-00EA-4972-BF27-4272697B4BDB}"/>
    <cellStyle name="Currency 3 2 6 4" xfId="7757" xr:uid="{F7E24C58-33FA-4B0F-943C-54ADEA0872AA}"/>
    <cellStyle name="Currency 3 2 6 4 2" xfId="7758" xr:uid="{4B9F5A38-772D-43E6-B501-3C4BFC51C591}"/>
    <cellStyle name="Currency 3 2 6 4 2 2" xfId="7759" xr:uid="{6E129F7C-F214-4B20-A4B3-6689234080C2}"/>
    <cellStyle name="Currency 3 2 6 4 2 2 2" xfId="7760" xr:uid="{29830715-AB7B-43BA-8D34-7FA2F9A15E60}"/>
    <cellStyle name="Currency 3 2 6 4 2 3" xfId="7761" xr:uid="{D56D229C-8D7E-4B83-8E35-295F5CE56C11}"/>
    <cellStyle name="Currency 3 2 6 4 3" xfId="7762" xr:uid="{FB79D4B7-CAA1-4AFB-916E-AC0CCF269BC5}"/>
    <cellStyle name="Currency 3 2 6 4 3 2" xfId="7763" xr:uid="{D900D07D-E2D0-4D34-9724-440D5B8969EE}"/>
    <cellStyle name="Currency 3 2 6 4 4" xfId="7764" xr:uid="{E7C81330-A0F3-4602-A80D-FDB4720EBD80}"/>
    <cellStyle name="Currency 3 2 6 4 4 2" xfId="7765" xr:uid="{94486CC2-0131-4D0F-9C2A-05DFA97F40BB}"/>
    <cellStyle name="Currency 3 2 6 4 5" xfId="7766" xr:uid="{64464C4E-AC57-46D5-9F69-48454251922C}"/>
    <cellStyle name="Currency 3 2 6 4 6" xfId="7767" xr:uid="{1216EB77-4521-450D-BBDD-94C2361C12C3}"/>
    <cellStyle name="Currency 3 2 6 4 7" xfId="7768" xr:uid="{57B4100B-FDFF-462C-98FD-6A3118ECBED4}"/>
    <cellStyle name="Currency 3 2 6 5" xfId="7769" xr:uid="{8B85D7E1-80F4-4662-A307-D6D583ECFD22}"/>
    <cellStyle name="Currency 3 2 6 5 2" xfId="7770" xr:uid="{09DEE427-E6B9-4D02-9910-FC9F42D086D6}"/>
    <cellStyle name="Currency 3 2 6 5 2 2" xfId="7771" xr:uid="{141D0EA8-6DF6-4A4B-A07D-F2B837C20D4D}"/>
    <cellStyle name="Currency 3 2 6 5 2 2 2" xfId="7772" xr:uid="{35FA84BB-6A1F-4391-B868-9B1523DC1494}"/>
    <cellStyle name="Currency 3 2 6 5 2 3" xfId="7773" xr:uid="{6A8B48EF-9ACC-4DD7-BDA6-429A5153A025}"/>
    <cellStyle name="Currency 3 2 6 5 3" xfId="7774" xr:uid="{D44A005A-88CA-4674-8C69-8CD20C766062}"/>
    <cellStyle name="Currency 3 2 6 5 3 2" xfId="7775" xr:uid="{CDB4004F-5C61-4D77-9271-4AE6DD17F1C4}"/>
    <cellStyle name="Currency 3 2 6 5 4" xfId="7776" xr:uid="{884BF43B-1E70-4DD2-BD68-9EC43ED88928}"/>
    <cellStyle name="Currency 3 2 6 5 4 2" xfId="7777" xr:uid="{678559AF-70AD-4C9D-B26F-2EFF99C16031}"/>
    <cellStyle name="Currency 3 2 6 5 5" xfId="7778" xr:uid="{DFB314BB-3433-49C3-87DC-184D870EF67F}"/>
    <cellStyle name="Currency 3 2 6 5 6" xfId="7779" xr:uid="{576C7C64-E39F-4124-87D4-B279E5E704F2}"/>
    <cellStyle name="Currency 3 2 6 5 7" xfId="7780" xr:uid="{9FA4D6E7-4C3E-4ABA-9338-0E512AF390D6}"/>
    <cellStyle name="Currency 3 2 6 6" xfId="7781" xr:uid="{ED604780-75C3-4B04-AA0B-6C5518191507}"/>
    <cellStyle name="Currency 3 2 6 6 2" xfId="7782" xr:uid="{9123D49E-9BC3-4DE2-A0A8-A21B18C17992}"/>
    <cellStyle name="Currency 3 2 6 6 2 2" xfId="7783" xr:uid="{A57D00A2-6EB0-4BBA-A342-81206FBDEC94}"/>
    <cellStyle name="Currency 3 2 6 6 2 2 2" xfId="7784" xr:uid="{4294F2D7-9922-4154-8388-11A4BD68AB7E}"/>
    <cellStyle name="Currency 3 2 6 6 2 3" xfId="7785" xr:uid="{597E26CA-E030-46A4-B859-C9C6B5BD0C73}"/>
    <cellStyle name="Currency 3 2 6 6 3" xfId="7786" xr:uid="{A47CA2B9-E161-43EC-B560-C6FC15AE60CB}"/>
    <cellStyle name="Currency 3 2 6 6 3 2" xfId="7787" xr:uid="{15715AC3-FEAF-44B7-AF4A-F91EA8FCC803}"/>
    <cellStyle name="Currency 3 2 6 6 4" xfId="7788" xr:uid="{D47988B7-3DB8-49B1-BE6F-B5C7578209A8}"/>
    <cellStyle name="Currency 3 2 6 6 4 2" xfId="7789" xr:uid="{9C52E9EE-F828-4940-A402-3110184C56D9}"/>
    <cellStyle name="Currency 3 2 6 6 5" xfId="7790" xr:uid="{7659DF52-D1FB-48B3-BD8B-5EBB383965C0}"/>
    <cellStyle name="Currency 3 2 6 6 6" xfId="7791" xr:uid="{8C15653A-CFAB-45B0-832E-F96402BB5F0C}"/>
    <cellStyle name="Currency 3 2 6 6 7" xfId="7792" xr:uid="{5B729385-3DB5-4162-8D6F-D7316BA32047}"/>
    <cellStyle name="Currency 3 2 6 7" xfId="7793" xr:uid="{57995967-C09D-4DDB-B911-BC88B5A2C4ED}"/>
    <cellStyle name="Currency 3 2 6 7 2" xfId="7794" xr:uid="{884D0744-A50C-4F6B-A2AE-13BC31E53800}"/>
    <cellStyle name="Currency 3 2 6 7 2 2" xfId="7795" xr:uid="{C63D0ACA-E47D-41B2-A98E-062430E842E6}"/>
    <cellStyle name="Currency 3 2 6 7 3" xfId="7796" xr:uid="{9F0DA3B4-C231-4F0A-9360-8076AC21CA84}"/>
    <cellStyle name="Currency 3 2 6 7 4" xfId="7797" xr:uid="{08F8509C-A39C-45CC-81C3-2475149F5844}"/>
    <cellStyle name="Currency 3 2 6 8" xfId="7798" xr:uid="{DC87E99B-5291-43CE-AE8F-5572260A68B9}"/>
    <cellStyle name="Currency 3 2 6 8 2" xfId="7799" xr:uid="{0A79022C-A53E-426C-9F1E-C2555B8EDA8D}"/>
    <cellStyle name="Currency 3 2 6 9" xfId="7800" xr:uid="{0CA8B6E9-DB7B-4B72-A051-EF763669127E}"/>
    <cellStyle name="Currency 3 2 6 9 2" xfId="7801" xr:uid="{6097F652-89BA-4C0F-9E0B-6D233ADCD280}"/>
    <cellStyle name="Currency 3 2 7" xfId="7802" xr:uid="{25432F43-E0B0-4DE0-B2D8-91B086331CA2}"/>
    <cellStyle name="Currency 3 2 7 10" xfId="7803" xr:uid="{7C8A2873-834A-48E7-A789-AB46A4E9CE03}"/>
    <cellStyle name="Currency 3 2 7 2" xfId="7804" xr:uid="{945D8C65-F293-4EB5-8C1C-14C46509F45B}"/>
    <cellStyle name="Currency 3 2 7 2 2" xfId="7805" xr:uid="{F655F757-E624-4378-BAD1-1D048C3A6083}"/>
    <cellStyle name="Currency 3 2 7 2 2 2" xfId="7806" xr:uid="{D1FC3659-0AD1-4BE7-99AF-F5F4EE9B0406}"/>
    <cellStyle name="Currency 3 2 7 2 2 2 2" xfId="7807" xr:uid="{C9E2C7C4-B095-4B2E-9824-2227572DF42F}"/>
    <cellStyle name="Currency 3 2 7 2 2 3" xfId="7808" xr:uid="{95D3E3A4-E423-4165-B421-88FFDC5E09AA}"/>
    <cellStyle name="Currency 3 2 7 2 3" xfId="7809" xr:uid="{5B5A6C70-33EC-4474-984D-BF4EC52C5C16}"/>
    <cellStyle name="Currency 3 2 7 2 3 2" xfId="7810" xr:uid="{4AC5CD6C-17E6-461F-A71E-BF2EA3256B4D}"/>
    <cellStyle name="Currency 3 2 7 2 4" xfId="7811" xr:uid="{9906B03D-6683-4801-B610-BE8AA752FFA7}"/>
    <cellStyle name="Currency 3 2 7 2 4 2" xfId="7812" xr:uid="{9A49ED63-F895-479F-903B-1AE459124F11}"/>
    <cellStyle name="Currency 3 2 7 2 5" xfId="7813" xr:uid="{910C0263-14EA-4E69-9AB5-4E5EA4120A9F}"/>
    <cellStyle name="Currency 3 2 7 2 6" xfId="7814" xr:uid="{D79680A3-1976-44CF-9DB3-6AFCD785D365}"/>
    <cellStyle name="Currency 3 2 7 2 7" xfId="7815" xr:uid="{BC177DC6-4D42-4DAF-9D5B-B7F8030765EA}"/>
    <cellStyle name="Currency 3 2 7 3" xfId="7816" xr:uid="{BED98DFA-F1FA-4A1F-A4E7-91C1BA52C3C5}"/>
    <cellStyle name="Currency 3 2 7 3 2" xfId="7817" xr:uid="{41D4CC9A-6175-494B-8D8A-4DF832687C95}"/>
    <cellStyle name="Currency 3 2 7 3 2 2" xfId="7818" xr:uid="{CC678C02-0833-46BA-9D37-1E03F739D02F}"/>
    <cellStyle name="Currency 3 2 7 3 2 2 2" xfId="7819" xr:uid="{6F00A687-CEAC-4BF9-97C2-F8C8A6604953}"/>
    <cellStyle name="Currency 3 2 7 3 2 3" xfId="7820" xr:uid="{CD076704-4916-4570-A1F8-C7A817AF3F7E}"/>
    <cellStyle name="Currency 3 2 7 3 3" xfId="7821" xr:uid="{68FF4149-FCA1-476A-91C6-80CD4D70259F}"/>
    <cellStyle name="Currency 3 2 7 3 3 2" xfId="7822" xr:uid="{81993640-7A36-4431-907A-5D343964B640}"/>
    <cellStyle name="Currency 3 2 7 3 4" xfId="7823" xr:uid="{E542B313-AA79-4ADC-9A03-1FED5050913E}"/>
    <cellStyle name="Currency 3 2 7 3 4 2" xfId="7824" xr:uid="{9A8C7DB6-920F-4D8D-ACBC-21B3262E23F4}"/>
    <cellStyle name="Currency 3 2 7 3 5" xfId="7825" xr:uid="{2C80CC0F-6620-42F9-948B-1B90370D62D2}"/>
    <cellStyle name="Currency 3 2 7 3 6" xfId="7826" xr:uid="{108533EE-DB48-447E-A83B-12AF433C47B6}"/>
    <cellStyle name="Currency 3 2 7 3 7" xfId="7827" xr:uid="{31E796DF-11DF-4DF2-BDC6-FCAA02F72AA6}"/>
    <cellStyle name="Currency 3 2 7 4" xfId="7828" xr:uid="{D39758CB-877C-4BF1-A3BA-16548214E65A}"/>
    <cellStyle name="Currency 3 2 7 4 2" xfId="7829" xr:uid="{3ACF776B-5951-489C-8F91-80042239E724}"/>
    <cellStyle name="Currency 3 2 7 4 2 2" xfId="7830" xr:uid="{2BB3DB95-DE91-40A5-8645-CDFA6280B1F2}"/>
    <cellStyle name="Currency 3 2 7 4 2 2 2" xfId="7831" xr:uid="{8CB39954-89CC-44BD-9681-B5ADEC5A9711}"/>
    <cellStyle name="Currency 3 2 7 4 2 3" xfId="7832" xr:uid="{D5BFD7A5-E918-4881-88AB-418469BE3C00}"/>
    <cellStyle name="Currency 3 2 7 4 3" xfId="7833" xr:uid="{2E8A7FCE-153E-4625-8CD9-53DB0AED5728}"/>
    <cellStyle name="Currency 3 2 7 4 3 2" xfId="7834" xr:uid="{37A54680-4BCB-43B5-9DD8-6B463E9D91B6}"/>
    <cellStyle name="Currency 3 2 7 4 4" xfId="7835" xr:uid="{6F9E0F2F-7C06-4E88-93F9-7D59D4EA9CFC}"/>
    <cellStyle name="Currency 3 2 7 4 4 2" xfId="7836" xr:uid="{3F8A8004-1165-41CB-8449-B2D1B422AD16}"/>
    <cellStyle name="Currency 3 2 7 4 5" xfId="7837" xr:uid="{D9D27924-D6BE-4F2B-905E-12332AD39C72}"/>
    <cellStyle name="Currency 3 2 7 4 6" xfId="7838" xr:uid="{ADF8D315-DDEA-47AE-A7A9-B4C464564B26}"/>
    <cellStyle name="Currency 3 2 7 4 7" xfId="7839" xr:uid="{58E5A292-748C-4D41-9A66-2736AB9ED0F7}"/>
    <cellStyle name="Currency 3 2 7 5" xfId="7840" xr:uid="{E804C78E-7CCC-40BC-8DF0-F38AD18C65B5}"/>
    <cellStyle name="Currency 3 2 7 5 2" xfId="7841" xr:uid="{C6263EF5-5FB5-4153-8F64-86C8787BD9A0}"/>
    <cellStyle name="Currency 3 2 7 5 2 2" xfId="7842" xr:uid="{FF5248B3-F9C2-422C-98FA-9202C4FB0144}"/>
    <cellStyle name="Currency 3 2 7 5 3" xfId="7843" xr:uid="{54E7C69F-E928-47C1-A15E-E94B30F7B79E}"/>
    <cellStyle name="Currency 3 2 7 6" xfId="7844" xr:uid="{45E4995F-428B-4C10-B896-8905EE79B8C0}"/>
    <cellStyle name="Currency 3 2 7 6 2" xfId="7845" xr:uid="{90FD6553-0712-4E7B-948D-655B954D87BA}"/>
    <cellStyle name="Currency 3 2 7 7" xfId="7846" xr:uid="{DBF57972-C937-42D3-BCEF-34081BDE1973}"/>
    <cellStyle name="Currency 3 2 7 7 2" xfId="7847" xr:uid="{DF18B2C3-952C-4CBD-9104-69E156409B15}"/>
    <cellStyle name="Currency 3 2 7 8" xfId="7848" xr:uid="{FECF0621-EF70-4BDD-BFFE-85794DAD4CAC}"/>
    <cellStyle name="Currency 3 2 7 9" xfId="7849" xr:uid="{9431C533-6BAE-4E2F-8DDC-5C9BE61D6CDB}"/>
    <cellStyle name="Currency 3 2 8" xfId="7850" xr:uid="{953E45D6-89B9-4BFA-A7D8-C89FC564816A}"/>
    <cellStyle name="Currency 3 2 8 2" xfId="7851" xr:uid="{CEE9364C-62D9-40D3-BEC1-0F7E49E1B017}"/>
    <cellStyle name="Currency 3 2 8 2 2" xfId="7852" xr:uid="{3C638C40-496F-49D1-B4CE-DA4524E5AFD0}"/>
    <cellStyle name="Currency 3 2 8 2 2 2" xfId="7853" xr:uid="{2FCB0E68-467F-4B28-967F-298432CFEFF7}"/>
    <cellStyle name="Currency 3 2 8 2 2 2 2" xfId="7854" xr:uid="{445F9F4F-41AD-4000-A028-64FEF8DAAE91}"/>
    <cellStyle name="Currency 3 2 8 2 2 3" xfId="7855" xr:uid="{1BA255EA-C528-4B78-AB3D-BF775A595C77}"/>
    <cellStyle name="Currency 3 2 8 2 3" xfId="7856" xr:uid="{D3C4BF79-65EA-474C-AA25-47CF0FA01DF5}"/>
    <cellStyle name="Currency 3 2 8 2 3 2" xfId="7857" xr:uid="{98C25B78-8E9D-4BB6-9860-69F57DE79EE2}"/>
    <cellStyle name="Currency 3 2 8 2 4" xfId="7858" xr:uid="{85F2B932-F470-4F5D-8E54-A9D791D8C5B6}"/>
    <cellStyle name="Currency 3 2 8 2 4 2" xfId="7859" xr:uid="{4FBAF1C8-DA9C-471D-83C1-94F872909957}"/>
    <cellStyle name="Currency 3 2 8 2 5" xfId="7860" xr:uid="{EAE92742-07C0-454C-804F-673D84237FA7}"/>
    <cellStyle name="Currency 3 2 8 2 6" xfId="7861" xr:uid="{43F005FC-AAA0-4DE1-A33C-37850B5A9F3D}"/>
    <cellStyle name="Currency 3 2 8 2 7" xfId="7862" xr:uid="{F0180B4C-7D3E-42F4-9A0F-6B4BC4B37000}"/>
    <cellStyle name="Currency 3 2 8 3" xfId="7863" xr:uid="{416F93A7-F5C5-46C3-B4AE-053A8C1EEDB3}"/>
    <cellStyle name="Currency 3 2 8 3 2" xfId="7864" xr:uid="{32ADB018-1CF1-482F-AA5F-D8EE00E2633A}"/>
    <cellStyle name="Currency 3 2 8 3 2 2" xfId="7865" xr:uid="{02BA8295-9570-45A1-AC94-F5D23D48DCDE}"/>
    <cellStyle name="Currency 3 2 8 3 3" xfId="7866" xr:uid="{FECB3DF5-B154-47C6-8CC2-AF078226E9B5}"/>
    <cellStyle name="Currency 3 2 8 4" xfId="7867" xr:uid="{742CC617-3052-437C-B29D-D8380D13EEA7}"/>
    <cellStyle name="Currency 3 2 8 4 2" xfId="7868" xr:uid="{18BBFE92-5FB6-42F0-9CC7-2E0567CB7F2B}"/>
    <cellStyle name="Currency 3 2 8 5" xfId="7869" xr:uid="{E43C60CC-A6A8-4DBA-AAD1-DBC779464A04}"/>
    <cellStyle name="Currency 3 2 8 5 2" xfId="7870" xr:uid="{FE569D01-3970-4DFA-A9C9-502B29B86A8E}"/>
    <cellStyle name="Currency 3 2 8 6" xfId="7871" xr:uid="{3CA5FC64-3A39-42EC-8FFF-62A4BF28EC84}"/>
    <cellStyle name="Currency 3 2 8 7" xfId="7872" xr:uid="{183C1365-8625-4721-A924-ACE742C11BE5}"/>
    <cellStyle name="Currency 3 2 8 8" xfId="7873" xr:uid="{B4DFCBAB-F6D1-47DC-9F53-C9B655DF7BB9}"/>
    <cellStyle name="Currency 3 2 9" xfId="7874" xr:uid="{A54C2FF8-3E13-4B1B-B254-427558C6B8FF}"/>
    <cellStyle name="Currency 3 2 9 2" xfId="7875" xr:uid="{DCBBB476-9608-432A-803B-9D842421830A}"/>
    <cellStyle name="Currency 3 2 9 2 2" xfId="7876" xr:uid="{0115362E-04CE-4D29-A961-596EEC0FACB6}"/>
    <cellStyle name="Currency 3 2 9 2 2 2" xfId="7877" xr:uid="{2B1771B9-C649-4576-91B7-D7AB9F9CB3A0}"/>
    <cellStyle name="Currency 3 2 9 2 3" xfId="7878" xr:uid="{47BB07E8-D88C-44BD-B402-880E504BF9A9}"/>
    <cellStyle name="Currency 3 2 9 3" xfId="7879" xr:uid="{3C3C5917-F2A0-4D68-9C5A-14A0B4804AFD}"/>
    <cellStyle name="Currency 3 2 9 3 2" xfId="7880" xr:uid="{E57BD7C5-9373-4435-8081-475DE2AF97D1}"/>
    <cellStyle name="Currency 3 2 9 4" xfId="7881" xr:uid="{3BB2CCC9-E854-49FA-800F-C856FD5A4269}"/>
    <cellStyle name="Currency 3 2 9 4 2" xfId="7882" xr:uid="{87B1A244-1E2E-49B3-9466-6569A04510B5}"/>
    <cellStyle name="Currency 3 2 9 5" xfId="7883" xr:uid="{9C280BBF-7CF7-45F8-B6F6-B6E90685A482}"/>
    <cellStyle name="Currency 3 2 9 6" xfId="7884" xr:uid="{3EA7F047-70FE-4E29-8144-B059959E25BA}"/>
    <cellStyle name="Currency 3 2 9 7" xfId="7885" xr:uid="{4937962A-511A-432D-BC30-80DF8D83D873}"/>
    <cellStyle name="Currency 3 3" xfId="7886" xr:uid="{C8528E40-9940-45FC-B6A8-15B838F034B3}"/>
    <cellStyle name="Currency 3 3 2" xfId="7887" xr:uid="{9B2F5A2A-5C87-40E2-B1CC-0C1351C8EEF2}"/>
    <cellStyle name="Currency 3 3 2 10" xfId="7888" xr:uid="{EE6AD8B9-1F92-4EEF-90C2-12FE45075542}"/>
    <cellStyle name="Currency 3 3 2 11" xfId="7889" xr:uid="{07DFDEE1-3602-441D-88F8-9C0600014675}"/>
    <cellStyle name="Currency 3 3 2 12" xfId="7890" xr:uid="{ED4C524E-4D0A-4FBF-833F-0FB1A99E84A9}"/>
    <cellStyle name="Currency 3 3 2 2" xfId="7891" xr:uid="{BD689C7F-9C1D-4600-A532-EC120628ED73}"/>
    <cellStyle name="Currency 3 3 2 2 10" xfId="7892" xr:uid="{E65C704F-D2AF-4D1E-8144-1E57C2DFE285}"/>
    <cellStyle name="Currency 3 3 2 2 2" xfId="7893" xr:uid="{FFF5AC1B-6987-4B19-BF8A-DEFFCF82705D}"/>
    <cellStyle name="Currency 3 3 2 2 2 2" xfId="7894" xr:uid="{367A0F46-2085-4EA6-BF0F-40A684A34A76}"/>
    <cellStyle name="Currency 3 3 2 2 2 2 2" xfId="7895" xr:uid="{960855FF-D2FB-4664-9403-E8354FCD362A}"/>
    <cellStyle name="Currency 3 3 2 2 2 2 2 2" xfId="7896" xr:uid="{3B3FCFBD-9728-42FF-80C2-1C37D3819928}"/>
    <cellStyle name="Currency 3 3 2 2 2 2 3" xfId="7897" xr:uid="{A09C346C-BF74-4D84-AAA7-7ADF6E40D471}"/>
    <cellStyle name="Currency 3 3 2 2 2 3" xfId="7898" xr:uid="{59099764-B6D8-4208-9723-C1A7B63C19FD}"/>
    <cellStyle name="Currency 3 3 2 2 2 3 2" xfId="7899" xr:uid="{6BFC5008-CA9E-4D82-BBD4-6A08495EDE45}"/>
    <cellStyle name="Currency 3 3 2 2 2 4" xfId="7900" xr:uid="{F1F46B98-1289-4F1A-B424-A2B3509F2634}"/>
    <cellStyle name="Currency 3 3 2 2 2 4 2" xfId="7901" xr:uid="{387F0AAD-666C-4640-AD5B-91EF44696F5A}"/>
    <cellStyle name="Currency 3 3 2 2 2 5" xfId="7902" xr:uid="{44CE0E4A-5AAB-479A-A479-CA56724BA27C}"/>
    <cellStyle name="Currency 3 3 2 2 2 6" xfId="7903" xr:uid="{72009B75-E61E-4987-B612-B699F90CE54E}"/>
    <cellStyle name="Currency 3 3 2 2 2 7" xfId="7904" xr:uid="{9B5F294C-794C-4F4A-AF79-968DDD91A097}"/>
    <cellStyle name="Currency 3 3 2 2 3" xfId="7905" xr:uid="{B745D129-41E7-4FF3-9E29-460EC4937A14}"/>
    <cellStyle name="Currency 3 3 2 2 3 2" xfId="7906" xr:uid="{CE959090-D628-43E5-A9DA-FB396F35F27C}"/>
    <cellStyle name="Currency 3 3 2 2 3 2 2" xfId="7907" xr:uid="{38DCF0A6-181F-4CAB-805D-33D24BC36C06}"/>
    <cellStyle name="Currency 3 3 2 2 3 2 2 2" xfId="7908" xr:uid="{DF23C5E7-9051-4D28-A51A-9844B49176E6}"/>
    <cellStyle name="Currency 3 3 2 2 3 2 3" xfId="7909" xr:uid="{4AFEBB92-5628-42E4-A9CC-46818D67F2E4}"/>
    <cellStyle name="Currency 3 3 2 2 3 3" xfId="7910" xr:uid="{17864086-D4D2-46FA-9C92-32E304BA6626}"/>
    <cellStyle name="Currency 3 3 2 2 3 3 2" xfId="7911" xr:uid="{307C0E6E-4A7C-4C51-ADAD-A63EE47A3808}"/>
    <cellStyle name="Currency 3 3 2 2 3 4" xfId="7912" xr:uid="{788F9B98-0D0B-4E91-862B-534216B06896}"/>
    <cellStyle name="Currency 3 3 2 2 3 4 2" xfId="7913" xr:uid="{160C36FF-2EEE-4448-96F1-C6B72A3CC61B}"/>
    <cellStyle name="Currency 3 3 2 2 3 5" xfId="7914" xr:uid="{D9FEA347-0460-47D3-8EB8-A91E3CB08A82}"/>
    <cellStyle name="Currency 3 3 2 2 3 6" xfId="7915" xr:uid="{C3214221-29D1-4A6A-A2D3-1EE777433077}"/>
    <cellStyle name="Currency 3 3 2 2 3 7" xfId="7916" xr:uid="{4321E215-1D5D-4384-AD7D-9EBA8F0F70AB}"/>
    <cellStyle name="Currency 3 3 2 2 4" xfId="7917" xr:uid="{97AD8D96-6D91-4FFD-8A65-CE354FCBF1F7}"/>
    <cellStyle name="Currency 3 3 2 2 4 2" xfId="7918" xr:uid="{9E0B0806-0448-4D17-B856-CCEF4CA9BA00}"/>
    <cellStyle name="Currency 3 3 2 2 4 2 2" xfId="7919" xr:uid="{E19C94FC-105E-454F-A0F9-A7A329F350F6}"/>
    <cellStyle name="Currency 3 3 2 2 4 2 2 2" xfId="7920" xr:uid="{F44F4C93-2702-45B5-ABDE-A0F2431B01D1}"/>
    <cellStyle name="Currency 3 3 2 2 4 2 3" xfId="7921" xr:uid="{AA766A4D-CE93-4B24-A174-72C45DE375B6}"/>
    <cellStyle name="Currency 3 3 2 2 4 3" xfId="7922" xr:uid="{3159B402-B7D6-46E0-95B5-02D7BAC61058}"/>
    <cellStyle name="Currency 3 3 2 2 4 3 2" xfId="7923" xr:uid="{9285BAD5-59D3-4C25-B514-7620B45B0308}"/>
    <cellStyle name="Currency 3 3 2 2 4 4" xfId="7924" xr:uid="{F4B6A944-FC75-4934-AEE8-FA4DDA067642}"/>
    <cellStyle name="Currency 3 3 2 2 4 4 2" xfId="7925" xr:uid="{97A10179-68F3-49E6-A770-D9B7A739FE39}"/>
    <cellStyle name="Currency 3 3 2 2 4 5" xfId="7926" xr:uid="{7A5ACA02-0FDD-411F-891C-4BD579D18587}"/>
    <cellStyle name="Currency 3 3 2 2 4 6" xfId="7927" xr:uid="{4990DCD0-1EE9-4FA5-9809-34EB2BFC23D9}"/>
    <cellStyle name="Currency 3 3 2 2 4 7" xfId="7928" xr:uid="{0FC0359A-91DF-49A2-BC13-EBD1D57FF765}"/>
    <cellStyle name="Currency 3 3 2 2 5" xfId="7929" xr:uid="{B789F4B4-E659-4161-A08C-60DE6C934C68}"/>
    <cellStyle name="Currency 3 3 2 2 5 2" xfId="7930" xr:uid="{B8FD3F0B-C65D-49A6-AFF5-A25F07464917}"/>
    <cellStyle name="Currency 3 3 2 2 5 2 2" xfId="7931" xr:uid="{BD2398EF-BD88-43E2-BCE0-1C3A1FAB9132}"/>
    <cellStyle name="Currency 3 3 2 2 5 3" xfId="7932" xr:uid="{F2964545-D5F6-4BC6-A5A7-F4AA37292994}"/>
    <cellStyle name="Currency 3 3 2 2 6" xfId="7933" xr:uid="{1E80E5D9-11CC-4864-AF46-DD59EC5186B5}"/>
    <cellStyle name="Currency 3 3 2 2 6 2" xfId="7934" xr:uid="{85489EB9-511E-4172-A9BD-C701BEAF02D5}"/>
    <cellStyle name="Currency 3 3 2 2 7" xfId="7935" xr:uid="{98B0A831-AE8D-4049-B68C-4D8B2C99B3F4}"/>
    <cellStyle name="Currency 3 3 2 2 7 2" xfId="7936" xr:uid="{A25A8ACB-3758-40AE-AA7D-FA8487857FB6}"/>
    <cellStyle name="Currency 3 3 2 2 8" xfId="7937" xr:uid="{79E2AFC5-CC41-41A1-A3AE-4A25F12C7930}"/>
    <cellStyle name="Currency 3 3 2 2 9" xfId="7938" xr:uid="{B364DF18-7A2A-4889-90AE-C641E4FD66A4}"/>
    <cellStyle name="Currency 3 3 2 3" xfId="7939" xr:uid="{D8E58BC4-723A-4875-A86B-E6DDA06DBB70}"/>
    <cellStyle name="Currency 3 3 2 3 2" xfId="7940" xr:uid="{3ADC0B85-DEB3-4501-8069-8D69FC21BF10}"/>
    <cellStyle name="Currency 3 3 2 3 2 2" xfId="7941" xr:uid="{AFC36386-E68F-4F56-9986-F8C8EFA75ACF}"/>
    <cellStyle name="Currency 3 3 2 3 2 2 2" xfId="7942" xr:uid="{15547F98-DC97-450A-85E9-5ABC735EA2C1}"/>
    <cellStyle name="Currency 3 3 2 3 2 2 2 2" xfId="7943" xr:uid="{1D7DEB1E-8ADB-4CA5-BB57-0EDFADB54CEF}"/>
    <cellStyle name="Currency 3 3 2 3 2 2 3" xfId="7944" xr:uid="{02CE1B02-4975-4DC0-8B23-9ED4FAE7E78F}"/>
    <cellStyle name="Currency 3 3 2 3 2 3" xfId="7945" xr:uid="{A9C41EBE-84DF-4E89-A187-335E461FE1AE}"/>
    <cellStyle name="Currency 3 3 2 3 2 3 2" xfId="7946" xr:uid="{9D8555CB-A502-4016-98C4-1A7CFF1DFAAB}"/>
    <cellStyle name="Currency 3 3 2 3 2 4" xfId="7947" xr:uid="{9B6EBF62-06CD-4FAF-9287-B9C4FC4D7643}"/>
    <cellStyle name="Currency 3 3 2 3 2 4 2" xfId="7948" xr:uid="{55B093BD-81CB-4765-B262-532C58C88A9A}"/>
    <cellStyle name="Currency 3 3 2 3 2 5" xfId="7949" xr:uid="{AF509A91-FEB4-43A7-983A-6FCDC0034012}"/>
    <cellStyle name="Currency 3 3 2 3 2 6" xfId="7950" xr:uid="{84A48904-4126-49BF-B05A-F86434DA8CA0}"/>
    <cellStyle name="Currency 3 3 2 3 2 7" xfId="7951" xr:uid="{7CFBF2D0-B22B-438B-9770-8DB25C051789}"/>
    <cellStyle name="Currency 3 3 2 3 3" xfId="7952" xr:uid="{F8C5DF0F-A6C2-4FCA-A5C0-8BB6DCD8ED60}"/>
    <cellStyle name="Currency 3 3 2 3 3 2" xfId="7953" xr:uid="{08CD4F69-18C5-49AF-B270-308792349AA7}"/>
    <cellStyle name="Currency 3 3 2 3 3 2 2" xfId="7954" xr:uid="{1EE4E936-F2D6-4D4F-975F-B467D7088891}"/>
    <cellStyle name="Currency 3 3 2 3 3 3" xfId="7955" xr:uid="{B9686D0D-DBDD-4B48-A6CB-7958A739F6D6}"/>
    <cellStyle name="Currency 3 3 2 3 4" xfId="7956" xr:uid="{7C53D2AD-ECD5-482C-B419-BB77F96EE44D}"/>
    <cellStyle name="Currency 3 3 2 3 4 2" xfId="7957" xr:uid="{744B0501-A598-44CC-8A61-75FE71E45DEC}"/>
    <cellStyle name="Currency 3 3 2 3 5" xfId="7958" xr:uid="{54AC7C91-F14B-4368-A385-0642B34FA072}"/>
    <cellStyle name="Currency 3 3 2 3 5 2" xfId="7959" xr:uid="{52BF7C15-948B-422B-9A9E-FEBC5A089125}"/>
    <cellStyle name="Currency 3 3 2 3 6" xfId="7960" xr:uid="{121727DF-088E-483D-BE2D-D87693EFBB0D}"/>
    <cellStyle name="Currency 3 3 2 3 7" xfId="7961" xr:uid="{6B990884-45EA-4789-A1B0-186E63875AE1}"/>
    <cellStyle name="Currency 3 3 2 3 8" xfId="7962" xr:uid="{43307811-739C-4A77-8402-D37EE7C8B071}"/>
    <cellStyle name="Currency 3 3 2 4" xfId="7963" xr:uid="{F681F9DB-03AD-41D5-8466-AECD8AC62BA3}"/>
    <cellStyle name="Currency 3 3 2 4 2" xfId="7964" xr:uid="{EC2928F0-7D07-4CE6-A96B-3BE9399BA5A6}"/>
    <cellStyle name="Currency 3 3 2 4 2 2" xfId="7965" xr:uid="{7E8F8676-BC1A-40D6-B556-B3656DA4BB44}"/>
    <cellStyle name="Currency 3 3 2 4 2 2 2" xfId="7966" xr:uid="{3E1FE645-E60D-4629-B76D-0B6399282C82}"/>
    <cellStyle name="Currency 3 3 2 4 2 3" xfId="7967" xr:uid="{D498C25B-CF08-4CFD-9683-987D23D2EDD4}"/>
    <cellStyle name="Currency 3 3 2 4 3" xfId="7968" xr:uid="{0424BAC3-6376-4DE3-A050-ACC0F6C7FED6}"/>
    <cellStyle name="Currency 3 3 2 4 3 2" xfId="7969" xr:uid="{755876D0-E244-421A-AD24-1256D1779D0A}"/>
    <cellStyle name="Currency 3 3 2 4 4" xfId="7970" xr:uid="{69F2E157-FFFC-4379-B557-E6E73D6B14F2}"/>
    <cellStyle name="Currency 3 3 2 4 4 2" xfId="7971" xr:uid="{3CFC8A68-78D0-4CBA-A7CF-1D78EF939E6D}"/>
    <cellStyle name="Currency 3 3 2 4 5" xfId="7972" xr:uid="{031AFDF6-B965-4CF0-B9A5-97339E4DFB33}"/>
    <cellStyle name="Currency 3 3 2 4 6" xfId="7973" xr:uid="{4F66A166-49FC-4297-9071-DBD0C9A85450}"/>
    <cellStyle name="Currency 3 3 2 4 7" xfId="7974" xr:uid="{0CF2285D-20B3-4386-94CB-0D87C12A54D5}"/>
    <cellStyle name="Currency 3 3 2 5" xfId="7975" xr:uid="{DD5A7C42-2597-4A61-9EF5-386BC4831B0A}"/>
    <cellStyle name="Currency 3 3 2 5 2" xfId="7976" xr:uid="{E40A19FD-DEFF-40F0-B7C5-4294759C8C35}"/>
    <cellStyle name="Currency 3 3 2 5 2 2" xfId="7977" xr:uid="{2F7A022C-ABED-400E-837C-392590079C2C}"/>
    <cellStyle name="Currency 3 3 2 5 2 2 2" xfId="7978" xr:uid="{1CD3ACF8-08E3-4468-BE1A-16D32C7A95D3}"/>
    <cellStyle name="Currency 3 3 2 5 2 3" xfId="7979" xr:uid="{042ED19D-BBF6-4515-824D-2911D6B25D65}"/>
    <cellStyle name="Currency 3 3 2 5 3" xfId="7980" xr:uid="{76C91934-DBA8-4AF8-A956-ADC695897BCA}"/>
    <cellStyle name="Currency 3 3 2 5 3 2" xfId="7981" xr:uid="{E91D9DDC-D12A-4628-8224-825C75C247C4}"/>
    <cellStyle name="Currency 3 3 2 5 4" xfId="7982" xr:uid="{A0ACA841-6BA5-4188-AF62-75B3DAAD7103}"/>
    <cellStyle name="Currency 3 3 2 5 4 2" xfId="7983" xr:uid="{4B766084-D0FE-45F8-AD58-7BC6069638A7}"/>
    <cellStyle name="Currency 3 3 2 5 5" xfId="7984" xr:uid="{9CAE7259-AE15-4288-B255-E4B6BEAEE1EC}"/>
    <cellStyle name="Currency 3 3 2 5 6" xfId="7985" xr:uid="{1204F465-AAA2-4770-AF40-B05D411E064F}"/>
    <cellStyle name="Currency 3 3 2 5 7" xfId="7986" xr:uid="{CC481A9F-C1E1-4FB4-851D-797DFBD000CD}"/>
    <cellStyle name="Currency 3 3 2 6" xfId="7987" xr:uid="{1C387B9D-CC7F-43E9-8360-B85E91591F7A}"/>
    <cellStyle name="Currency 3 3 2 6 2" xfId="7988" xr:uid="{6B649969-F311-41B4-8E48-4EEC1AB923DC}"/>
    <cellStyle name="Currency 3 3 2 6 2 2" xfId="7989" xr:uid="{D597694C-B7E6-442B-8FBC-6F3718C22057}"/>
    <cellStyle name="Currency 3 3 2 6 2 2 2" xfId="7990" xr:uid="{89B7D388-DE51-4C9B-BFD0-FF4EBDA200C0}"/>
    <cellStyle name="Currency 3 3 2 6 2 3" xfId="7991" xr:uid="{5D2246E9-8BD4-49D4-9C34-9EF14A776C2B}"/>
    <cellStyle name="Currency 3 3 2 6 3" xfId="7992" xr:uid="{F2B609AC-DE3C-45A3-A789-45C20EDC869E}"/>
    <cellStyle name="Currency 3 3 2 6 3 2" xfId="7993" xr:uid="{30B72E76-5503-44C7-9F63-C6A2F3919E13}"/>
    <cellStyle name="Currency 3 3 2 6 4" xfId="7994" xr:uid="{641F9F0A-A3BE-4C6C-8065-8E9B3F806807}"/>
    <cellStyle name="Currency 3 3 2 6 4 2" xfId="7995" xr:uid="{5E00521E-6F53-429B-BFD6-C12AB66B4F9A}"/>
    <cellStyle name="Currency 3 3 2 6 5" xfId="7996" xr:uid="{EFDD47D7-4369-430C-9A7E-F994EE7B1D88}"/>
    <cellStyle name="Currency 3 3 2 6 6" xfId="7997" xr:uid="{1BFDE5F3-028C-4316-B0F2-9E3674CF7CCC}"/>
    <cellStyle name="Currency 3 3 2 6 7" xfId="7998" xr:uid="{80F6B7F1-C3E4-4AE0-92B7-AD5B906D66A2}"/>
    <cellStyle name="Currency 3 3 2 7" xfId="7999" xr:uid="{BE9E54D9-4DBE-4417-B265-CDF72A5341A7}"/>
    <cellStyle name="Currency 3 3 2 7 2" xfId="8000" xr:uid="{61BD4B82-A2A6-4117-A1ED-DED4CD384AD9}"/>
    <cellStyle name="Currency 3 3 2 7 2 2" xfId="8001" xr:uid="{76694866-3C06-4866-90A8-1F9834A63082}"/>
    <cellStyle name="Currency 3 3 2 7 3" xfId="8002" xr:uid="{EFB320CC-DD98-4807-BB6C-8B5CD6478DBA}"/>
    <cellStyle name="Currency 3 3 2 7 4" xfId="8003" xr:uid="{29B22105-1DA3-491D-9F9B-902B1A0AD68C}"/>
    <cellStyle name="Currency 3 3 2 8" xfId="8004" xr:uid="{371BF0D5-9286-4606-822C-98F3FAB7171D}"/>
    <cellStyle name="Currency 3 3 2 8 2" xfId="8005" xr:uid="{252FDE63-A72C-4B66-BDD2-37A7C446E888}"/>
    <cellStyle name="Currency 3 3 2 9" xfId="8006" xr:uid="{BE265674-7381-47D5-A131-623DC8C6DA0D}"/>
    <cellStyle name="Currency 3 3 2 9 2" xfId="8007" xr:uid="{D6604A49-2FDA-4EE3-B59C-49E21A44B700}"/>
    <cellStyle name="Currency 3 3 3" xfId="8008" xr:uid="{587B1B8C-EF01-42B9-8FDF-31C4B26A1E76}"/>
    <cellStyle name="Currency 3 3 4" xfId="8009" xr:uid="{1E7C2AD0-70AE-4B07-97D8-4EAEE655A7F0}"/>
    <cellStyle name="Currency 3 3 4 10" xfId="8010" xr:uid="{ADFAC69C-C6F0-424F-8F8F-3D068FFD1436}"/>
    <cellStyle name="Currency 3 3 4 11" xfId="8011" xr:uid="{0EF568A2-7A76-4E3C-9110-2B9163BCD466}"/>
    <cellStyle name="Currency 3 3 4 12" xfId="8012" xr:uid="{790C9C52-516A-4968-A899-46F657FB3C48}"/>
    <cellStyle name="Currency 3 3 4 2" xfId="8013" xr:uid="{EBBEDABF-431D-42C9-AA5F-82F7007ACD3C}"/>
    <cellStyle name="Currency 3 3 4 2 10" xfId="8014" xr:uid="{6A8DCEDF-DBB4-47C2-AAAC-61542B618BEF}"/>
    <cellStyle name="Currency 3 3 4 2 2" xfId="8015" xr:uid="{3CFAE27F-2ED8-4DD6-A643-B9F6593D5234}"/>
    <cellStyle name="Currency 3 3 4 2 2 2" xfId="8016" xr:uid="{C245B949-0959-42BD-A97C-69C5E6FD85CB}"/>
    <cellStyle name="Currency 3 3 4 2 2 2 2" xfId="8017" xr:uid="{051FB3F2-56A2-43AF-99CC-FCD1FC9C1852}"/>
    <cellStyle name="Currency 3 3 4 2 2 2 2 2" xfId="8018" xr:uid="{31A75A07-EF3B-4773-9503-AE4F0B6B5911}"/>
    <cellStyle name="Currency 3 3 4 2 2 2 3" xfId="8019" xr:uid="{BD78F5AF-CE53-4E83-B302-3639723BCFAB}"/>
    <cellStyle name="Currency 3 3 4 2 2 3" xfId="8020" xr:uid="{5E208012-A09D-4017-80F2-6EF38212E450}"/>
    <cellStyle name="Currency 3 3 4 2 2 3 2" xfId="8021" xr:uid="{A99997DA-1412-4A53-B170-3B132DCA1184}"/>
    <cellStyle name="Currency 3 3 4 2 2 4" xfId="8022" xr:uid="{FB228DD6-9EF9-4476-BAC5-26528646347A}"/>
    <cellStyle name="Currency 3 3 4 2 2 4 2" xfId="8023" xr:uid="{3660770E-4DF1-4F6B-A76A-00507303E8FD}"/>
    <cellStyle name="Currency 3 3 4 2 2 5" xfId="8024" xr:uid="{3DC244E2-880C-46AF-9891-E08F426E0196}"/>
    <cellStyle name="Currency 3 3 4 2 2 6" xfId="8025" xr:uid="{28E93A22-CB7B-4FDD-ABC4-50CD30B8E055}"/>
    <cellStyle name="Currency 3 3 4 2 2 7" xfId="8026" xr:uid="{DDE0C40B-9F1B-44D5-8C45-C7DBD255A3B7}"/>
    <cellStyle name="Currency 3 3 4 2 3" xfId="8027" xr:uid="{D6696421-C63D-4897-AE67-16FE2A9CE738}"/>
    <cellStyle name="Currency 3 3 4 2 3 2" xfId="8028" xr:uid="{A7D0ABC7-29E3-45AC-9185-9F86599DF864}"/>
    <cellStyle name="Currency 3 3 4 2 3 2 2" xfId="8029" xr:uid="{350E3331-7B8B-4833-80D3-8956A59C0D59}"/>
    <cellStyle name="Currency 3 3 4 2 3 2 2 2" xfId="8030" xr:uid="{ECB70A85-3D8F-4F13-8650-114C3B021951}"/>
    <cellStyle name="Currency 3 3 4 2 3 2 3" xfId="8031" xr:uid="{85DAA7C0-1B82-4343-9044-E242CD8A7EE4}"/>
    <cellStyle name="Currency 3 3 4 2 3 3" xfId="8032" xr:uid="{7C008CD2-6C43-4362-8BC8-8694677DA3E3}"/>
    <cellStyle name="Currency 3 3 4 2 3 3 2" xfId="8033" xr:uid="{56A92773-AD9E-40D0-8348-B7D4B5852A22}"/>
    <cellStyle name="Currency 3 3 4 2 3 4" xfId="8034" xr:uid="{CB24D7B6-69BF-485A-8D1E-68FB5386DF67}"/>
    <cellStyle name="Currency 3 3 4 2 3 4 2" xfId="8035" xr:uid="{E6589A9D-B8B0-4566-9768-4DB421B2EA85}"/>
    <cellStyle name="Currency 3 3 4 2 3 5" xfId="8036" xr:uid="{4132A9B6-2CAE-4154-9577-970067882510}"/>
    <cellStyle name="Currency 3 3 4 2 3 6" xfId="8037" xr:uid="{C8F1C947-30E7-4073-B1E1-94AE29E64D53}"/>
    <cellStyle name="Currency 3 3 4 2 3 7" xfId="8038" xr:uid="{9AB9C024-4D6A-493D-A7D2-C42F2353B12D}"/>
    <cellStyle name="Currency 3 3 4 2 4" xfId="8039" xr:uid="{D5B974FB-39CF-4369-A023-84FC02F84AA3}"/>
    <cellStyle name="Currency 3 3 4 2 4 2" xfId="8040" xr:uid="{EBC19D68-344B-4430-BC76-E270C66F193B}"/>
    <cellStyle name="Currency 3 3 4 2 4 2 2" xfId="8041" xr:uid="{75FE097A-39E8-4BBA-80C5-4B6CCF90E533}"/>
    <cellStyle name="Currency 3 3 4 2 4 2 2 2" xfId="8042" xr:uid="{2B79A5C0-4CD5-40AC-8408-64A0871C16C4}"/>
    <cellStyle name="Currency 3 3 4 2 4 2 3" xfId="8043" xr:uid="{AB31A047-7661-48DC-9A4A-9E5F60115D52}"/>
    <cellStyle name="Currency 3 3 4 2 4 3" xfId="8044" xr:uid="{5EB098EE-8370-4059-BCF4-D65D9F6F61B3}"/>
    <cellStyle name="Currency 3 3 4 2 4 3 2" xfId="8045" xr:uid="{C62B4EE6-944F-402A-9C9C-917FE1DFFB1D}"/>
    <cellStyle name="Currency 3 3 4 2 4 4" xfId="8046" xr:uid="{FEB2D403-52E5-4904-BACE-A7CC4C77E350}"/>
    <cellStyle name="Currency 3 3 4 2 4 4 2" xfId="8047" xr:uid="{3E00D349-E621-4006-BAEE-5D5809607488}"/>
    <cellStyle name="Currency 3 3 4 2 4 5" xfId="8048" xr:uid="{65DEB2B8-4580-4022-BA0D-84D5B8B45CD4}"/>
    <cellStyle name="Currency 3 3 4 2 4 6" xfId="8049" xr:uid="{48BE61E2-FBA4-459B-A78E-27F89B65342E}"/>
    <cellStyle name="Currency 3 3 4 2 4 7" xfId="8050" xr:uid="{975AE2CE-2F9A-47BF-9E7A-EECE0C3EC322}"/>
    <cellStyle name="Currency 3 3 4 2 5" xfId="8051" xr:uid="{E5F2ED9C-D674-4AE5-9853-F697414A3669}"/>
    <cellStyle name="Currency 3 3 4 2 5 2" xfId="8052" xr:uid="{2CA82C7F-A079-46DD-8C70-A55404338F89}"/>
    <cellStyle name="Currency 3 3 4 2 5 2 2" xfId="8053" xr:uid="{1725AC9B-F166-479C-8D92-1644EB059F4A}"/>
    <cellStyle name="Currency 3 3 4 2 5 3" xfId="8054" xr:uid="{5CA30256-B89C-4BC1-8720-5B26CA13FD01}"/>
    <cellStyle name="Currency 3 3 4 2 6" xfId="8055" xr:uid="{32E287E0-E375-4B7F-AA6F-C3AE4A76E087}"/>
    <cellStyle name="Currency 3 3 4 2 6 2" xfId="8056" xr:uid="{4440DB1F-180A-4B2D-97C1-50D8B45F842B}"/>
    <cellStyle name="Currency 3 3 4 2 7" xfId="8057" xr:uid="{9745EE66-CE6D-47DC-AE5B-D145798F6EA4}"/>
    <cellStyle name="Currency 3 3 4 2 7 2" xfId="8058" xr:uid="{A2AB23D7-CA73-4BB5-903D-132884DB06B8}"/>
    <cellStyle name="Currency 3 3 4 2 8" xfId="8059" xr:uid="{008D068B-1A6D-473D-A84E-75FC52E8356F}"/>
    <cellStyle name="Currency 3 3 4 2 9" xfId="8060" xr:uid="{DE23FE85-E59B-481F-8C41-05BAB2D41AA7}"/>
    <cellStyle name="Currency 3 3 4 3" xfId="8061" xr:uid="{1DA7F42E-C9E9-40D8-9E9B-743B8BD8A04B}"/>
    <cellStyle name="Currency 3 3 4 3 2" xfId="8062" xr:uid="{50125341-D31D-4348-B440-CE22C6ACE1E9}"/>
    <cellStyle name="Currency 3 3 4 3 2 2" xfId="8063" xr:uid="{F6DD9022-6C41-4647-951E-EEB94F5B7431}"/>
    <cellStyle name="Currency 3 3 4 3 2 2 2" xfId="8064" xr:uid="{C0124E0B-49A6-4819-A94F-57D8627C20C7}"/>
    <cellStyle name="Currency 3 3 4 3 2 2 2 2" xfId="8065" xr:uid="{89D3362B-DC31-4FB8-A82C-361BBA2312E4}"/>
    <cellStyle name="Currency 3 3 4 3 2 2 3" xfId="8066" xr:uid="{893769E1-D5F9-462D-9468-2F53104C7C37}"/>
    <cellStyle name="Currency 3 3 4 3 2 3" xfId="8067" xr:uid="{B05394BB-99C5-4938-8CAD-496DC077BADE}"/>
    <cellStyle name="Currency 3 3 4 3 2 3 2" xfId="8068" xr:uid="{4C621591-4188-4858-80D0-5BF6F6CB2487}"/>
    <cellStyle name="Currency 3 3 4 3 2 4" xfId="8069" xr:uid="{F01064EE-F082-4AC9-AAE0-BE783CBDADFE}"/>
    <cellStyle name="Currency 3 3 4 3 2 4 2" xfId="8070" xr:uid="{10BA6852-F971-40E1-A797-B94995288DB9}"/>
    <cellStyle name="Currency 3 3 4 3 2 5" xfId="8071" xr:uid="{9EDE4095-64A6-47E9-935C-84BF9EE57C5B}"/>
    <cellStyle name="Currency 3 3 4 3 2 6" xfId="8072" xr:uid="{27242A1D-C332-411C-8ABB-FDB6AAFFBF69}"/>
    <cellStyle name="Currency 3 3 4 3 2 7" xfId="8073" xr:uid="{5D621B5C-7E52-4BA4-A503-62992438FFD4}"/>
    <cellStyle name="Currency 3 3 4 3 3" xfId="8074" xr:uid="{F5F06967-7A44-471B-A262-81AD8430F4C3}"/>
    <cellStyle name="Currency 3 3 4 3 3 2" xfId="8075" xr:uid="{5C63A16A-FE4F-49B0-AA3A-5FCDB83B6F61}"/>
    <cellStyle name="Currency 3 3 4 3 3 2 2" xfId="8076" xr:uid="{B8EB5C6B-8F8E-4A20-A0A8-1456979565B2}"/>
    <cellStyle name="Currency 3 3 4 3 3 3" xfId="8077" xr:uid="{9662AC02-92DC-4D85-A4A6-D82184F071B2}"/>
    <cellStyle name="Currency 3 3 4 3 4" xfId="8078" xr:uid="{55FE4073-81A8-4F46-8CCD-8C13653D4007}"/>
    <cellStyle name="Currency 3 3 4 3 4 2" xfId="8079" xr:uid="{D5A733AE-BC36-42D8-B52F-AA4FC444D451}"/>
    <cellStyle name="Currency 3 3 4 3 5" xfId="8080" xr:uid="{9B06DF65-2767-46ED-9D71-01CD9511436C}"/>
    <cellStyle name="Currency 3 3 4 3 5 2" xfId="8081" xr:uid="{C29BB387-E12D-43F5-B13D-D12BA2ACAB76}"/>
    <cellStyle name="Currency 3 3 4 3 6" xfId="8082" xr:uid="{E8E989C5-6C4D-4109-AFF9-034FFE11121E}"/>
    <cellStyle name="Currency 3 3 4 3 7" xfId="8083" xr:uid="{D6F6569C-5500-41E1-BDE5-DA4774A7F1C0}"/>
    <cellStyle name="Currency 3 3 4 3 8" xfId="8084" xr:uid="{99356746-CECE-4AEF-99D0-9C34F75A1BA7}"/>
    <cellStyle name="Currency 3 3 4 4" xfId="8085" xr:uid="{0BC76F9E-08FF-41B5-B48D-C4367EB8EDC0}"/>
    <cellStyle name="Currency 3 3 4 4 2" xfId="8086" xr:uid="{28E2252E-0C1B-4DFA-B7A5-F94452A06F13}"/>
    <cellStyle name="Currency 3 3 4 4 2 2" xfId="8087" xr:uid="{705D1E1E-9FAB-4AFA-BD2F-6ED538693A23}"/>
    <cellStyle name="Currency 3 3 4 4 2 2 2" xfId="8088" xr:uid="{2A6E5495-2C4E-4F77-87F3-DE3398FCAE7B}"/>
    <cellStyle name="Currency 3 3 4 4 2 3" xfId="8089" xr:uid="{3EA1A15A-DD69-465C-9AB9-8D0A27D80C4A}"/>
    <cellStyle name="Currency 3 3 4 4 3" xfId="8090" xr:uid="{F4989719-25F5-47E5-9DC7-3CB9BAA381D9}"/>
    <cellStyle name="Currency 3 3 4 4 3 2" xfId="8091" xr:uid="{67D8E7DC-C198-41A6-B376-B28CAA2D66B3}"/>
    <cellStyle name="Currency 3 3 4 4 4" xfId="8092" xr:uid="{B6B60401-1907-4667-A6FA-6B1F453AE25D}"/>
    <cellStyle name="Currency 3 3 4 4 4 2" xfId="8093" xr:uid="{8648A0BA-8469-4843-8E3F-AAD50F366F69}"/>
    <cellStyle name="Currency 3 3 4 4 5" xfId="8094" xr:uid="{5B733E26-EF53-47A1-B317-B06F1BC22C57}"/>
    <cellStyle name="Currency 3 3 4 4 6" xfId="8095" xr:uid="{B9E57D0A-896B-43C9-B397-3C12FF6B5874}"/>
    <cellStyle name="Currency 3 3 4 4 7" xfId="8096" xr:uid="{87E18462-09DE-4F8D-81FA-6CE951B360A3}"/>
    <cellStyle name="Currency 3 3 4 5" xfId="8097" xr:uid="{8BB02297-C2DF-42AA-877C-DD12C61FCEA0}"/>
    <cellStyle name="Currency 3 3 4 5 2" xfId="8098" xr:uid="{89DE84B1-47F5-4F00-A671-986483F22033}"/>
    <cellStyle name="Currency 3 3 4 5 2 2" xfId="8099" xr:uid="{69C6BCEA-6011-4DEF-A64F-D9B77D519FDA}"/>
    <cellStyle name="Currency 3 3 4 5 2 2 2" xfId="8100" xr:uid="{E0CD432C-71B1-4EC9-9C0F-6E1AA0084449}"/>
    <cellStyle name="Currency 3 3 4 5 2 3" xfId="8101" xr:uid="{CE39810A-ADF1-48A2-BFAB-12C0C41C2D74}"/>
    <cellStyle name="Currency 3 3 4 5 3" xfId="8102" xr:uid="{8EBFA6DB-E2AF-463E-A4DC-38C5A479A2CF}"/>
    <cellStyle name="Currency 3 3 4 5 3 2" xfId="8103" xr:uid="{BF5A6520-CDBD-4A2F-A4D8-CAB8A1A55A78}"/>
    <cellStyle name="Currency 3 3 4 5 4" xfId="8104" xr:uid="{F4C51E3E-85F6-4CC0-8F3A-040F7A1AF924}"/>
    <cellStyle name="Currency 3 3 4 5 4 2" xfId="8105" xr:uid="{CAB3E166-312B-47DA-AF3A-E844206B6F73}"/>
    <cellStyle name="Currency 3 3 4 5 5" xfId="8106" xr:uid="{B8AC66DE-9409-4869-B381-DCE71371CF30}"/>
    <cellStyle name="Currency 3 3 4 5 6" xfId="8107" xr:uid="{2C5688BC-0DE8-41B1-88D8-F1422A81688C}"/>
    <cellStyle name="Currency 3 3 4 5 7" xfId="8108" xr:uid="{8FBE2E37-5F8D-425C-A3FB-A675C99000A8}"/>
    <cellStyle name="Currency 3 3 4 6" xfId="8109" xr:uid="{462F7E7D-E669-4B2B-849F-D135E8E23C03}"/>
    <cellStyle name="Currency 3 3 4 6 2" xfId="8110" xr:uid="{B363F7B1-C542-4F84-9554-4225E25BE460}"/>
    <cellStyle name="Currency 3 3 4 6 2 2" xfId="8111" xr:uid="{539EF9D4-54AA-4053-A200-068143576209}"/>
    <cellStyle name="Currency 3 3 4 6 2 2 2" xfId="8112" xr:uid="{522FD0AA-7C3E-4AD1-8D90-B6386D0BEFEE}"/>
    <cellStyle name="Currency 3 3 4 6 2 3" xfId="8113" xr:uid="{7CAD7B46-C467-42FF-AA5A-530F49A365C5}"/>
    <cellStyle name="Currency 3 3 4 6 3" xfId="8114" xr:uid="{F5E9D63F-01F2-4F66-A096-D744D6CE8B90}"/>
    <cellStyle name="Currency 3 3 4 6 3 2" xfId="8115" xr:uid="{11142051-01BC-45B3-8EAE-040B05C94E50}"/>
    <cellStyle name="Currency 3 3 4 6 4" xfId="8116" xr:uid="{3AA45AFC-1518-4EA7-B280-A663FF717F0D}"/>
    <cellStyle name="Currency 3 3 4 6 4 2" xfId="8117" xr:uid="{AB984383-D140-44C3-89D8-77A64C3CA803}"/>
    <cellStyle name="Currency 3 3 4 6 5" xfId="8118" xr:uid="{E67E171C-4D05-4E86-B96C-C801F4FD3010}"/>
    <cellStyle name="Currency 3 3 4 6 6" xfId="8119" xr:uid="{DDB71F2F-4203-42A8-B500-B3491482AB8E}"/>
    <cellStyle name="Currency 3 3 4 6 7" xfId="8120" xr:uid="{133F3995-732E-4F09-9447-40A640CF6FC2}"/>
    <cellStyle name="Currency 3 3 4 7" xfId="8121" xr:uid="{D3D6FFCC-4388-460B-861B-9C3F747BEAA7}"/>
    <cellStyle name="Currency 3 3 4 7 2" xfId="8122" xr:uid="{D86BA3CD-28B2-4363-B044-4322046278AC}"/>
    <cellStyle name="Currency 3 3 4 7 2 2" xfId="8123" xr:uid="{25FD3396-9FCB-440D-BB58-F1361BB53588}"/>
    <cellStyle name="Currency 3 3 4 7 3" xfId="8124" xr:uid="{2638050F-2570-426F-95B3-4DBFC2F5FF0B}"/>
    <cellStyle name="Currency 3 3 4 7 4" xfId="8125" xr:uid="{7120A6DB-2CD4-414C-AA80-9A28521A695A}"/>
    <cellStyle name="Currency 3 3 4 8" xfId="8126" xr:uid="{91E93AA0-C671-444D-8505-D529D838912D}"/>
    <cellStyle name="Currency 3 3 4 8 2" xfId="8127" xr:uid="{6E19FE09-E200-443C-B059-9C2B9F4D2A58}"/>
    <cellStyle name="Currency 3 3 4 9" xfId="8128" xr:uid="{8767FB94-AECC-4148-AC13-640194F0DEFB}"/>
    <cellStyle name="Currency 3 3 4 9 2" xfId="8129" xr:uid="{DC9EB2E3-A960-4BAE-BA7C-21D4FA5511E9}"/>
    <cellStyle name="Currency 3 3 5" xfId="8130" xr:uid="{40501DCD-F1CA-4F93-9990-E8C8CD2E42FD}"/>
    <cellStyle name="Currency 3 3 5 10" xfId="8131" xr:uid="{61FA0AE7-C5A7-49B4-A932-A489C9CB99BD}"/>
    <cellStyle name="Currency 3 3 5 2" xfId="8132" xr:uid="{75600900-AEA8-4BD3-9BD1-C3B009F6B855}"/>
    <cellStyle name="Currency 3 3 5 2 2" xfId="8133" xr:uid="{14183B71-DEEA-4F24-AE17-3C35C6B8A15C}"/>
    <cellStyle name="Currency 3 3 5 2 2 2" xfId="8134" xr:uid="{037A92EB-B752-4A03-8FF7-7B1B6F636FA2}"/>
    <cellStyle name="Currency 3 3 5 2 2 2 2" xfId="8135" xr:uid="{7DE77297-7CA1-4471-83A1-25224AC36EA4}"/>
    <cellStyle name="Currency 3 3 5 2 2 3" xfId="8136" xr:uid="{2E5ED796-1CFD-4C3D-84F7-9082236E1435}"/>
    <cellStyle name="Currency 3 3 5 2 3" xfId="8137" xr:uid="{9002FF74-E708-4357-AA08-505CC9B9D365}"/>
    <cellStyle name="Currency 3 3 5 2 3 2" xfId="8138" xr:uid="{F0030F72-7E45-47C5-B8F7-85F29F8251F8}"/>
    <cellStyle name="Currency 3 3 5 2 4" xfId="8139" xr:uid="{9B15A3D5-796D-47D3-B234-E3A039B8BA50}"/>
    <cellStyle name="Currency 3 3 5 2 4 2" xfId="8140" xr:uid="{F74A350C-43F0-4226-88BB-A9F7C2F72FC0}"/>
    <cellStyle name="Currency 3 3 5 2 5" xfId="8141" xr:uid="{6E53F250-023F-4C99-A38B-28FB3B063F21}"/>
    <cellStyle name="Currency 3 3 5 2 6" xfId="8142" xr:uid="{9B0B43BE-4C20-4C68-9620-2CB67F62CF2A}"/>
    <cellStyle name="Currency 3 3 5 2 7" xfId="8143" xr:uid="{CB289F03-4B0E-4D64-8845-B13A2492DBD8}"/>
    <cellStyle name="Currency 3 3 5 3" xfId="8144" xr:uid="{DE82158D-DAFA-439B-A0A9-C476317EA021}"/>
    <cellStyle name="Currency 3 3 5 3 2" xfId="8145" xr:uid="{93DBA78B-33EA-4A40-8059-7D80230AC2D7}"/>
    <cellStyle name="Currency 3 3 5 3 2 2" xfId="8146" xr:uid="{F97BA735-24D4-4CFD-9258-80F53CB25D80}"/>
    <cellStyle name="Currency 3 3 5 3 2 2 2" xfId="8147" xr:uid="{A2B44D5E-0731-49E3-B2E6-4728100FC97C}"/>
    <cellStyle name="Currency 3 3 5 3 2 3" xfId="8148" xr:uid="{C152E29B-308B-4FCA-ACA1-9BB7BCB6B0DB}"/>
    <cellStyle name="Currency 3 3 5 3 3" xfId="8149" xr:uid="{65494B28-A47B-4FFD-B3FB-56F347FF8A27}"/>
    <cellStyle name="Currency 3 3 5 3 3 2" xfId="8150" xr:uid="{4644666B-6043-49CB-B724-3B3BDF513BBC}"/>
    <cellStyle name="Currency 3 3 5 3 4" xfId="8151" xr:uid="{149B598B-4026-4AD7-9830-74F90C5EC18E}"/>
    <cellStyle name="Currency 3 3 5 3 4 2" xfId="8152" xr:uid="{C2635FFE-2B0B-4048-A77B-5B690208AC8E}"/>
    <cellStyle name="Currency 3 3 5 3 5" xfId="8153" xr:uid="{B275CCC9-C723-4D5A-880B-8C724219412E}"/>
    <cellStyle name="Currency 3 3 5 3 6" xfId="8154" xr:uid="{CD1AE414-B982-487B-B7F7-17D010D9CFE4}"/>
    <cellStyle name="Currency 3 3 5 3 7" xfId="8155" xr:uid="{3B9073F3-BB74-4AE5-81EF-CFA33661FB3B}"/>
    <cellStyle name="Currency 3 3 5 4" xfId="8156" xr:uid="{739B207C-DE64-4583-9FB3-44E774C8517C}"/>
    <cellStyle name="Currency 3 3 5 4 2" xfId="8157" xr:uid="{E4F6E5CD-F82C-4829-80F9-D79E09D75C95}"/>
    <cellStyle name="Currency 3 3 5 4 2 2" xfId="8158" xr:uid="{F6F7BA72-C164-410E-B1D6-46946A90353C}"/>
    <cellStyle name="Currency 3 3 5 4 2 2 2" xfId="8159" xr:uid="{DBD93CC8-EC1B-48F0-B7DE-128F6DAF4FD8}"/>
    <cellStyle name="Currency 3 3 5 4 2 3" xfId="8160" xr:uid="{502AC4B6-5000-41F9-9C70-67C3138220DD}"/>
    <cellStyle name="Currency 3 3 5 4 3" xfId="8161" xr:uid="{B08A8307-C41A-43DA-83D5-71E06EF4A81D}"/>
    <cellStyle name="Currency 3 3 5 4 3 2" xfId="8162" xr:uid="{FD81BAF8-6D25-4B2C-ADFF-848CECB7F129}"/>
    <cellStyle name="Currency 3 3 5 4 4" xfId="8163" xr:uid="{81F0518A-8EFA-4E34-8687-6B3FC573C07F}"/>
    <cellStyle name="Currency 3 3 5 4 4 2" xfId="8164" xr:uid="{9343E7B2-EA9F-4F47-8FB5-F78AB262578E}"/>
    <cellStyle name="Currency 3 3 5 4 5" xfId="8165" xr:uid="{B0D7F73F-95D8-41A3-A89C-451C5FE7D615}"/>
    <cellStyle name="Currency 3 3 5 4 6" xfId="8166" xr:uid="{16EECE32-EC65-4D22-8791-D3232D2277D1}"/>
    <cellStyle name="Currency 3 3 5 4 7" xfId="8167" xr:uid="{D1A46F66-3F6F-47CF-8EDC-99B5346E3288}"/>
    <cellStyle name="Currency 3 3 5 5" xfId="8168" xr:uid="{7B72CA23-9CA4-462F-AD1A-0DAAE9AFA88A}"/>
    <cellStyle name="Currency 3 3 5 5 2" xfId="8169" xr:uid="{F47DDFEB-86B5-4D69-AC3E-239A3A634DEC}"/>
    <cellStyle name="Currency 3 3 5 5 2 2" xfId="8170" xr:uid="{7C3F6F10-3325-45DD-8F7D-3CBE597DDDAC}"/>
    <cellStyle name="Currency 3 3 5 5 3" xfId="8171" xr:uid="{84882C7D-F754-42E7-9DCD-5B277D7FDBC3}"/>
    <cellStyle name="Currency 3 3 5 6" xfId="8172" xr:uid="{E7107E99-77EA-4B1B-9B3B-9F7556B2695F}"/>
    <cellStyle name="Currency 3 3 5 6 2" xfId="8173" xr:uid="{05A84BCC-A301-474D-A186-D9865BC2C282}"/>
    <cellStyle name="Currency 3 3 5 7" xfId="8174" xr:uid="{53D10721-440A-43A4-AA74-24C6C96C9B9E}"/>
    <cellStyle name="Currency 3 3 5 7 2" xfId="8175" xr:uid="{382D2F63-7914-40B8-B75A-C687585F1649}"/>
    <cellStyle name="Currency 3 3 5 8" xfId="8176" xr:uid="{75D26A8C-79A2-452C-B8B1-DB023FCD9A46}"/>
    <cellStyle name="Currency 3 3 5 9" xfId="8177" xr:uid="{6F685E26-3525-4BDE-8E26-32A18B7EB620}"/>
    <cellStyle name="Currency 3 3 6" xfId="8178" xr:uid="{F55D3C7C-41D5-4845-BFCD-6A1BD78A8B80}"/>
    <cellStyle name="Currency 3 3 6 2" xfId="8179" xr:uid="{EDB9098A-4396-47D1-A301-AFCC68F7D16E}"/>
    <cellStyle name="Currency 3 3 6 2 2" xfId="8180" xr:uid="{344C306A-EB2C-4C9F-867D-BFA05FA28C33}"/>
    <cellStyle name="Currency 3 3 6 2 2 2" xfId="8181" xr:uid="{80A67DA6-5945-469F-971F-937E40B68DFF}"/>
    <cellStyle name="Currency 3 3 6 2 2 2 2" xfId="8182" xr:uid="{1045FF34-EAE7-4A74-BA1C-DC613FC9DBBE}"/>
    <cellStyle name="Currency 3 3 6 2 2 3" xfId="8183" xr:uid="{C0CDFAFC-914F-4297-B3F0-7752A61ADBC7}"/>
    <cellStyle name="Currency 3 3 6 2 3" xfId="8184" xr:uid="{9851EB40-A7B0-42B4-91DA-5D2192753C36}"/>
    <cellStyle name="Currency 3 3 6 2 3 2" xfId="8185" xr:uid="{5DE73801-B391-49F9-AF17-4F44FCF9813E}"/>
    <cellStyle name="Currency 3 3 6 2 4" xfId="8186" xr:uid="{1EF63A97-1680-46A9-99D0-86351ADB5B18}"/>
    <cellStyle name="Currency 3 3 6 2 4 2" xfId="8187" xr:uid="{251606A8-9EBE-4FFE-94C1-0B61220EFDAB}"/>
    <cellStyle name="Currency 3 3 6 2 5" xfId="8188" xr:uid="{F81EEC4A-6CF2-47F3-8C6F-83AFB23B56BE}"/>
    <cellStyle name="Currency 3 3 6 2 6" xfId="8189" xr:uid="{55B7A026-62A8-4B65-B3F7-5837CD4CF433}"/>
    <cellStyle name="Currency 3 3 6 2 7" xfId="8190" xr:uid="{8D02CBE7-DC8A-4192-BD71-38F2B9B4928D}"/>
    <cellStyle name="Currency 3 3 6 3" xfId="8191" xr:uid="{49B6B3C3-AB54-40EE-AF40-AA7E13F49AAC}"/>
    <cellStyle name="Currency 3 3 6 3 2" xfId="8192" xr:uid="{07876B93-4FD4-4107-8CA6-675197777D91}"/>
    <cellStyle name="Currency 3 3 6 3 2 2" xfId="8193" xr:uid="{75FF456C-6DF4-48A2-8902-28DA134EE3FF}"/>
    <cellStyle name="Currency 3 3 6 3 3" xfId="8194" xr:uid="{36E87630-66C7-419B-A441-13C998058815}"/>
    <cellStyle name="Currency 3 3 6 4" xfId="8195" xr:uid="{95846DBD-0143-401C-A30D-0ACF9081F19A}"/>
    <cellStyle name="Currency 3 3 6 4 2" xfId="8196" xr:uid="{25A9BD99-6275-4D21-97D1-B395796D4B97}"/>
    <cellStyle name="Currency 3 3 6 5" xfId="8197" xr:uid="{CF1832F2-C3DB-44AA-96C0-B1F820C36047}"/>
    <cellStyle name="Currency 3 3 6 5 2" xfId="8198" xr:uid="{5AEE8845-728B-4A52-AAD4-AD56CA7C6195}"/>
    <cellStyle name="Currency 3 3 6 6" xfId="8199" xr:uid="{CA8A1F88-645C-43A4-B6D5-2745FCF6D096}"/>
    <cellStyle name="Currency 3 3 6 7" xfId="8200" xr:uid="{A83F8B60-3EAA-47C6-BCF6-F491D4FC32ED}"/>
    <cellStyle name="Currency 3 3 6 8" xfId="8201" xr:uid="{83E6E4F1-F0F5-4A68-A0C5-9ECAC4515F09}"/>
    <cellStyle name="Currency 3 3 7" xfId="8202" xr:uid="{E0785D84-3628-4F76-AE08-5B742EE525EA}"/>
    <cellStyle name="Currency 3 3 7 2" xfId="8203" xr:uid="{4EC2F731-E5AA-458A-96BF-9D9B114ADA90}"/>
    <cellStyle name="Currency 3 3 7 2 2" xfId="8204" xr:uid="{236C24FE-0797-4E10-AB4C-D11CF753C438}"/>
    <cellStyle name="Currency 3 3 7 2 2 2" xfId="8205" xr:uid="{2036E20E-E75D-48BE-A738-1E203E2A0880}"/>
    <cellStyle name="Currency 3 3 7 2 3" xfId="8206" xr:uid="{017349DD-51E1-435B-9C2F-A434949A8DF4}"/>
    <cellStyle name="Currency 3 3 7 3" xfId="8207" xr:uid="{FC9A6806-CA4F-4455-AE01-CF75FE224FE0}"/>
    <cellStyle name="Currency 3 3 7 3 2" xfId="8208" xr:uid="{E301F819-459E-4C63-93CD-6A230553C707}"/>
    <cellStyle name="Currency 3 3 7 4" xfId="8209" xr:uid="{809E1DF0-7788-42CD-9EB2-3348A35839A4}"/>
    <cellStyle name="Currency 3 3 7 4 2" xfId="8210" xr:uid="{7A758446-A1DC-4BE2-9843-2747DEDF5E4B}"/>
    <cellStyle name="Currency 3 3 7 5" xfId="8211" xr:uid="{4BF6D3FD-45E1-47CD-991A-73725B123816}"/>
    <cellStyle name="Currency 3 3 7 6" xfId="8212" xr:uid="{2D406DBD-0B78-4C57-AE6F-24174D6053C2}"/>
    <cellStyle name="Currency 3 3 7 7" xfId="8213" xr:uid="{30E7C761-A993-4A95-8B7B-2EA1E7CA481A}"/>
    <cellStyle name="Currency 3 3 8" xfId="8214" xr:uid="{79DF13C7-FBA9-4C03-9CAB-1E44D8C4714D}"/>
    <cellStyle name="Currency 3 3 8 2" xfId="8215" xr:uid="{2FE377CD-E162-4DEE-BD10-33F59751369F}"/>
    <cellStyle name="Currency 3 3 8 2 2" xfId="8216" xr:uid="{28FABD7A-AF02-4087-9F9D-4F8BDB247066}"/>
    <cellStyle name="Currency 3 3 8 2 2 2" xfId="8217" xr:uid="{FFA32837-77D7-47F1-931E-0CEE9733F6BA}"/>
    <cellStyle name="Currency 3 3 8 2 3" xfId="8218" xr:uid="{225EB912-0EAC-445C-9684-3F46C9CB2519}"/>
    <cellStyle name="Currency 3 3 8 3" xfId="8219" xr:uid="{CD36842D-5DEC-44EA-BDD6-89D58DF61524}"/>
    <cellStyle name="Currency 3 3 8 3 2" xfId="8220" xr:uid="{3F25918B-7F58-4435-B186-448E4E0F4265}"/>
    <cellStyle name="Currency 3 3 8 4" xfId="8221" xr:uid="{DD1BDBEE-EF0F-4B9E-A6AD-553834071B17}"/>
    <cellStyle name="Currency 3 3 8 4 2" xfId="8222" xr:uid="{398FC57C-9923-4AA0-A57D-00E9BB38431F}"/>
    <cellStyle name="Currency 3 3 8 5" xfId="8223" xr:uid="{A5072C64-6C9B-4B00-A849-59A9074C125D}"/>
    <cellStyle name="Currency 3 3 8 6" xfId="8224" xr:uid="{9E706BC1-8385-4DDE-B317-40136AD59CFD}"/>
    <cellStyle name="Currency 3 3 8 7" xfId="8225" xr:uid="{F3D2E58B-2E6E-4956-AA75-33A0170FA05A}"/>
    <cellStyle name="Currency 3 3 9" xfId="8226" xr:uid="{CAEACBC2-749D-4944-88C0-67BC78CDB4EA}"/>
    <cellStyle name="Currency 3 4" xfId="8227" xr:uid="{9F7D4617-3AB0-4D7B-9808-302DA901A1B5}"/>
    <cellStyle name="Currency 3 4 2" xfId="8228" xr:uid="{379D9575-021C-4DCD-8B5D-309A0E1D37C5}"/>
    <cellStyle name="Currency 3 4 3" xfId="8229" xr:uid="{0880650B-ED60-48E9-AB0E-9E6F7D31401B}"/>
    <cellStyle name="Currency 3 4 4" xfId="8230" xr:uid="{AEEA2D83-7A66-4898-8E39-1E0EB76E4E8B}"/>
    <cellStyle name="Currency 3 4 5" xfId="8231" xr:uid="{C7FE9D4A-FD4C-4FCD-8C69-CD32E1EAD433}"/>
    <cellStyle name="Currency 3 5" xfId="8232" xr:uid="{B2C3D2FE-B1D8-4A92-889A-2C0365181473}"/>
    <cellStyle name="Currency 3 5 2" xfId="8233" xr:uid="{4A0A57A4-767C-45FB-89D7-622273423C11}"/>
    <cellStyle name="Currency 3 5 3" xfId="8234" xr:uid="{68DE2185-A287-4192-BBBA-CC12F087FCCC}"/>
    <cellStyle name="Currency 3 5 3 10" xfId="8235" xr:uid="{1C33E60A-2A4B-4D84-8754-18A4097C20F5}"/>
    <cellStyle name="Currency 3 5 3 11" xfId="8236" xr:uid="{49F39BCE-32D0-4D6F-837E-2C53A3E3D8E2}"/>
    <cellStyle name="Currency 3 5 3 12" xfId="8237" xr:uid="{4FB1EA22-04F7-4E23-9753-11BD62B88E83}"/>
    <cellStyle name="Currency 3 5 3 2" xfId="8238" xr:uid="{F3538DF2-759E-4EA0-BA7F-8ECCF68ED428}"/>
    <cellStyle name="Currency 3 5 3 2 10" xfId="8239" xr:uid="{780273BA-8B8B-4AF9-B003-A5AFE53848CC}"/>
    <cellStyle name="Currency 3 5 3 2 2" xfId="8240" xr:uid="{ABE7AE93-237B-42F9-8B87-1DFAAA855C1D}"/>
    <cellStyle name="Currency 3 5 3 2 2 2" xfId="8241" xr:uid="{FA6D5281-3D74-4617-A45A-AC5B5CD5C8F6}"/>
    <cellStyle name="Currency 3 5 3 2 2 2 2" xfId="8242" xr:uid="{9E71DE1C-CB44-4FFF-84D2-114A92CAF459}"/>
    <cellStyle name="Currency 3 5 3 2 2 2 2 2" xfId="8243" xr:uid="{FE09B0B1-3AD8-442F-ACA7-20AFD6FAFDC6}"/>
    <cellStyle name="Currency 3 5 3 2 2 2 3" xfId="8244" xr:uid="{868F5260-DCBA-4869-B22D-D120840E890A}"/>
    <cellStyle name="Currency 3 5 3 2 2 3" xfId="8245" xr:uid="{45D53D59-1610-46A4-AAB5-8F5CED01406A}"/>
    <cellStyle name="Currency 3 5 3 2 2 3 2" xfId="8246" xr:uid="{08D8C184-EEFD-4566-9667-6C849848D3ED}"/>
    <cellStyle name="Currency 3 5 3 2 2 4" xfId="8247" xr:uid="{C86CC4DF-2A2F-4AC8-A22B-529160F1446E}"/>
    <cellStyle name="Currency 3 5 3 2 2 4 2" xfId="8248" xr:uid="{ADA44880-3FBB-4249-92A1-C65DA93EFD7B}"/>
    <cellStyle name="Currency 3 5 3 2 2 5" xfId="8249" xr:uid="{D7C82A45-3ABC-4818-9E8B-188A3F63049B}"/>
    <cellStyle name="Currency 3 5 3 2 2 6" xfId="8250" xr:uid="{EF901CA6-8065-4D64-AEBC-D343704A189C}"/>
    <cellStyle name="Currency 3 5 3 2 2 7" xfId="8251" xr:uid="{B052E2F3-60F7-4346-9092-2B2103E71DA5}"/>
    <cellStyle name="Currency 3 5 3 2 3" xfId="8252" xr:uid="{84693791-7C98-4214-A934-B1B989B06388}"/>
    <cellStyle name="Currency 3 5 3 2 3 2" xfId="8253" xr:uid="{24B83639-1B0A-4B37-BD27-39756912A766}"/>
    <cellStyle name="Currency 3 5 3 2 3 2 2" xfId="8254" xr:uid="{8D62C7A8-690E-4E31-8407-4903DD4B5C86}"/>
    <cellStyle name="Currency 3 5 3 2 3 2 2 2" xfId="8255" xr:uid="{C751C1EE-03CD-4C1A-AF41-2F35EBA401FA}"/>
    <cellStyle name="Currency 3 5 3 2 3 2 3" xfId="8256" xr:uid="{49FAF83B-491E-4D61-8FF8-683F5D12402B}"/>
    <cellStyle name="Currency 3 5 3 2 3 3" xfId="8257" xr:uid="{3291A0F0-705D-4A81-A9BF-AB5BC877CC22}"/>
    <cellStyle name="Currency 3 5 3 2 3 3 2" xfId="8258" xr:uid="{F6A1B85F-B347-4E4C-B6E9-E381EEF70464}"/>
    <cellStyle name="Currency 3 5 3 2 3 4" xfId="8259" xr:uid="{1555C9A5-BFCA-468D-B32E-3F1E7FD64935}"/>
    <cellStyle name="Currency 3 5 3 2 3 4 2" xfId="8260" xr:uid="{B737A0D8-B4DD-412B-99AE-1D95DF1632CA}"/>
    <cellStyle name="Currency 3 5 3 2 3 5" xfId="8261" xr:uid="{B34F6EE3-AA7F-46BD-BC5D-B67A394DF73F}"/>
    <cellStyle name="Currency 3 5 3 2 3 6" xfId="8262" xr:uid="{30D54747-62FB-4085-AF85-672CAA90C0CA}"/>
    <cellStyle name="Currency 3 5 3 2 3 7" xfId="8263" xr:uid="{CC56AA6C-C855-4254-B97A-8DF35BF5D4DA}"/>
    <cellStyle name="Currency 3 5 3 2 4" xfId="8264" xr:uid="{328E1980-6000-4F1D-8930-A7CA26345B9C}"/>
    <cellStyle name="Currency 3 5 3 2 4 2" xfId="8265" xr:uid="{6D571F72-F4A7-44A1-9E7B-A31EE551F3D7}"/>
    <cellStyle name="Currency 3 5 3 2 4 2 2" xfId="8266" xr:uid="{648ECF85-F56A-4144-A654-B29CED72EE9D}"/>
    <cellStyle name="Currency 3 5 3 2 4 2 2 2" xfId="8267" xr:uid="{4C08E802-63B7-4FDB-9E7E-342C76FCD8BE}"/>
    <cellStyle name="Currency 3 5 3 2 4 2 3" xfId="8268" xr:uid="{0AA8B580-9A55-423F-92AE-30519408CCFC}"/>
    <cellStyle name="Currency 3 5 3 2 4 3" xfId="8269" xr:uid="{8F64E31D-6686-41B7-95BD-B662EF9E9C03}"/>
    <cellStyle name="Currency 3 5 3 2 4 3 2" xfId="8270" xr:uid="{DA3A79E8-A1AF-4440-89E5-19FB77773206}"/>
    <cellStyle name="Currency 3 5 3 2 4 4" xfId="8271" xr:uid="{FC7BF025-4009-4323-8042-ADA405F896F5}"/>
    <cellStyle name="Currency 3 5 3 2 4 4 2" xfId="8272" xr:uid="{4B1F5080-88B9-47E8-B425-E19F0EE72731}"/>
    <cellStyle name="Currency 3 5 3 2 4 5" xfId="8273" xr:uid="{48FD6B4D-1A69-42D6-B61A-A35F56C123B0}"/>
    <cellStyle name="Currency 3 5 3 2 4 6" xfId="8274" xr:uid="{69798955-1599-4D39-B073-BF6C5DDB6D85}"/>
    <cellStyle name="Currency 3 5 3 2 4 7" xfId="8275" xr:uid="{7C7F4269-11D9-49C9-B29E-7E5AEC20B08C}"/>
    <cellStyle name="Currency 3 5 3 2 5" xfId="8276" xr:uid="{72FE0887-C203-4CE4-8AC0-640AA5FD9C20}"/>
    <cellStyle name="Currency 3 5 3 2 5 2" xfId="8277" xr:uid="{BBBE5C25-F585-4B19-A63E-89B5455EA478}"/>
    <cellStyle name="Currency 3 5 3 2 5 2 2" xfId="8278" xr:uid="{7A30551A-555E-4A02-A954-3863983E3498}"/>
    <cellStyle name="Currency 3 5 3 2 5 3" xfId="8279" xr:uid="{B8932CCD-9696-458D-ABD8-5F455BFDE5D0}"/>
    <cellStyle name="Currency 3 5 3 2 6" xfId="8280" xr:uid="{7B99D5F4-F07F-4F71-9907-D07E9E5CC101}"/>
    <cellStyle name="Currency 3 5 3 2 6 2" xfId="8281" xr:uid="{7389A33D-3E06-4EBF-9809-A1950066612F}"/>
    <cellStyle name="Currency 3 5 3 2 7" xfId="8282" xr:uid="{3C0BFDB6-B210-491B-952E-E6DF8B5DB081}"/>
    <cellStyle name="Currency 3 5 3 2 7 2" xfId="8283" xr:uid="{FA8BFE26-4B80-4A7B-BB7F-464AC852B162}"/>
    <cellStyle name="Currency 3 5 3 2 8" xfId="8284" xr:uid="{0A6A9768-A16B-441C-B6E1-2C0675ACCCBE}"/>
    <cellStyle name="Currency 3 5 3 2 9" xfId="8285" xr:uid="{41658A47-2E45-4D4E-91F1-554B71EA870D}"/>
    <cellStyle name="Currency 3 5 3 3" xfId="8286" xr:uid="{DAFA5C86-F0D2-4ABD-A0AA-7AB7B1E911A7}"/>
    <cellStyle name="Currency 3 5 3 3 2" xfId="8287" xr:uid="{A195FCED-545A-4A5E-AD4B-FDDCB453806C}"/>
    <cellStyle name="Currency 3 5 3 3 2 2" xfId="8288" xr:uid="{76AC2E67-EBE2-4186-9349-A9A264A4C697}"/>
    <cellStyle name="Currency 3 5 3 3 2 2 2" xfId="8289" xr:uid="{C1F73381-8ED9-4F98-977F-CF9E318987B3}"/>
    <cellStyle name="Currency 3 5 3 3 2 2 2 2" xfId="8290" xr:uid="{EB72F16F-157F-4998-A535-201459786D4E}"/>
    <cellStyle name="Currency 3 5 3 3 2 2 3" xfId="8291" xr:uid="{9D1338C6-68B3-4CF0-8F83-34018C626CF0}"/>
    <cellStyle name="Currency 3 5 3 3 2 3" xfId="8292" xr:uid="{8F2614EC-5316-486B-B058-59326431B62B}"/>
    <cellStyle name="Currency 3 5 3 3 2 3 2" xfId="8293" xr:uid="{50961EC1-FDE9-421B-A74E-4036605F0CD4}"/>
    <cellStyle name="Currency 3 5 3 3 2 4" xfId="8294" xr:uid="{914A6833-59E9-40AD-B318-53D8505A89BD}"/>
    <cellStyle name="Currency 3 5 3 3 2 4 2" xfId="8295" xr:uid="{19C28F11-DAA2-42DE-AB35-D9CDB5BC836E}"/>
    <cellStyle name="Currency 3 5 3 3 2 5" xfId="8296" xr:uid="{31A15602-4156-40DB-B033-A1D8535E8FDB}"/>
    <cellStyle name="Currency 3 5 3 3 2 6" xfId="8297" xr:uid="{7F922644-6039-4376-BB54-64DB9CECFAAC}"/>
    <cellStyle name="Currency 3 5 3 3 2 7" xfId="8298" xr:uid="{B61B576C-C1CE-4A43-8B24-651132451234}"/>
    <cellStyle name="Currency 3 5 3 3 3" xfId="8299" xr:uid="{37AEDB85-CDB2-4764-AF09-F1109FD3CA50}"/>
    <cellStyle name="Currency 3 5 3 3 3 2" xfId="8300" xr:uid="{632529F0-F24D-4142-A41B-06CB2B8A6E72}"/>
    <cellStyle name="Currency 3 5 3 3 3 2 2" xfId="8301" xr:uid="{4FD2FD49-F811-4EAB-B7A4-C9F49FE90C1D}"/>
    <cellStyle name="Currency 3 5 3 3 3 3" xfId="8302" xr:uid="{37A64E2B-F8E6-4474-B08F-EFC007F5F899}"/>
    <cellStyle name="Currency 3 5 3 3 4" xfId="8303" xr:uid="{D0693D1E-631D-4A12-82A9-6B6507C7F071}"/>
    <cellStyle name="Currency 3 5 3 3 4 2" xfId="8304" xr:uid="{01368873-9D3C-4069-9652-6DA407C804D8}"/>
    <cellStyle name="Currency 3 5 3 3 5" xfId="8305" xr:uid="{51A704FF-5E25-465A-9C50-2994E3027050}"/>
    <cellStyle name="Currency 3 5 3 3 5 2" xfId="8306" xr:uid="{E455B02F-CCDD-43F0-9AB2-FA42EE5E181B}"/>
    <cellStyle name="Currency 3 5 3 3 6" xfId="8307" xr:uid="{A5693E33-4F9B-4667-8C07-5356C9125045}"/>
    <cellStyle name="Currency 3 5 3 3 7" xfId="8308" xr:uid="{4894DDCA-C871-421C-A684-C467617DD713}"/>
    <cellStyle name="Currency 3 5 3 3 8" xfId="8309" xr:uid="{C5C52627-4E3D-4579-950A-81461BBA1F80}"/>
    <cellStyle name="Currency 3 5 3 4" xfId="8310" xr:uid="{8302F9AD-AD57-41DC-9AE8-19A1330EACAB}"/>
    <cellStyle name="Currency 3 5 3 4 2" xfId="8311" xr:uid="{380F796B-FF8D-4969-BAE5-7A5245103AF7}"/>
    <cellStyle name="Currency 3 5 3 4 2 2" xfId="8312" xr:uid="{21F46713-B64D-4EE8-8CD9-957E9777922A}"/>
    <cellStyle name="Currency 3 5 3 4 2 2 2" xfId="8313" xr:uid="{5FFE5EE5-2D25-47B1-8278-AFE5C292B7D7}"/>
    <cellStyle name="Currency 3 5 3 4 2 3" xfId="8314" xr:uid="{A3B4642B-642C-4689-B143-12AF758CF3F8}"/>
    <cellStyle name="Currency 3 5 3 4 3" xfId="8315" xr:uid="{C62A04DF-5485-4B1F-A178-43FABF06CBE4}"/>
    <cellStyle name="Currency 3 5 3 4 3 2" xfId="8316" xr:uid="{4009AC20-F97D-451E-9775-E7D33B2A1A65}"/>
    <cellStyle name="Currency 3 5 3 4 4" xfId="8317" xr:uid="{37ECD34C-1C2B-4296-B6BE-8F54547D6D34}"/>
    <cellStyle name="Currency 3 5 3 4 4 2" xfId="8318" xr:uid="{12AA7A28-2050-47FF-88F8-0EF9AEA6B4A8}"/>
    <cellStyle name="Currency 3 5 3 4 5" xfId="8319" xr:uid="{DC307D60-F3D9-4EA8-A68D-037D38FC3034}"/>
    <cellStyle name="Currency 3 5 3 4 6" xfId="8320" xr:uid="{5F101519-A3CD-4490-B003-9A4F6B5521CF}"/>
    <cellStyle name="Currency 3 5 3 4 7" xfId="8321" xr:uid="{C8A715F5-CF0B-4F9B-95A6-9FFFE0118673}"/>
    <cellStyle name="Currency 3 5 3 5" xfId="8322" xr:uid="{26180DF4-32AC-4DE7-AB6D-C5154E76B034}"/>
    <cellStyle name="Currency 3 5 3 5 2" xfId="8323" xr:uid="{ACC5299A-6102-497C-AE67-C21402441A3E}"/>
    <cellStyle name="Currency 3 5 3 5 2 2" xfId="8324" xr:uid="{09A7D727-4008-4250-A227-BCC3DBCDF671}"/>
    <cellStyle name="Currency 3 5 3 5 2 2 2" xfId="8325" xr:uid="{7E3BBBA9-A918-4721-8330-0138D5962D1D}"/>
    <cellStyle name="Currency 3 5 3 5 2 3" xfId="8326" xr:uid="{9C13ACF3-1B4F-4784-8EF5-CA2FDE2EA386}"/>
    <cellStyle name="Currency 3 5 3 5 3" xfId="8327" xr:uid="{0D03A324-D6E9-436A-B64A-61F3AE977452}"/>
    <cellStyle name="Currency 3 5 3 5 3 2" xfId="8328" xr:uid="{E62166B3-164F-406D-A1EA-7ED5FC5A2E96}"/>
    <cellStyle name="Currency 3 5 3 5 4" xfId="8329" xr:uid="{4E538CA1-943D-4720-8ED6-F675E19CE609}"/>
    <cellStyle name="Currency 3 5 3 5 4 2" xfId="8330" xr:uid="{A4A6DBAD-4799-412D-84E5-CF6A287A52A7}"/>
    <cellStyle name="Currency 3 5 3 5 5" xfId="8331" xr:uid="{976BBC26-6AA3-45A9-81FD-5B8A3AEA6411}"/>
    <cellStyle name="Currency 3 5 3 5 6" xfId="8332" xr:uid="{53D7B20D-BC14-4D99-A702-626D396E4B9D}"/>
    <cellStyle name="Currency 3 5 3 5 7" xfId="8333" xr:uid="{5B87F73D-8B5C-4885-AF6A-312A726B628D}"/>
    <cellStyle name="Currency 3 5 3 6" xfId="8334" xr:uid="{AA0486F4-316C-4C16-88B6-D40329FFD164}"/>
    <cellStyle name="Currency 3 5 3 6 2" xfId="8335" xr:uid="{088E6495-FF51-4038-B855-891F77975A42}"/>
    <cellStyle name="Currency 3 5 3 6 2 2" xfId="8336" xr:uid="{7ECA5260-57BA-4371-946B-AC3F20F3144C}"/>
    <cellStyle name="Currency 3 5 3 6 2 2 2" xfId="8337" xr:uid="{95291D7C-87B2-44DA-9797-274E8EC3AFCB}"/>
    <cellStyle name="Currency 3 5 3 6 2 3" xfId="8338" xr:uid="{80CDE82B-08EC-4830-9BEB-4FB38BD39996}"/>
    <cellStyle name="Currency 3 5 3 6 3" xfId="8339" xr:uid="{E9D3D455-247C-4825-934C-4D9FB47C1296}"/>
    <cellStyle name="Currency 3 5 3 6 3 2" xfId="8340" xr:uid="{8762B9C5-EC34-4AFD-B4D3-B5414D8EFC63}"/>
    <cellStyle name="Currency 3 5 3 6 4" xfId="8341" xr:uid="{1FE5A9DD-DCB4-4C10-85A0-C228482912F5}"/>
    <cellStyle name="Currency 3 5 3 6 4 2" xfId="8342" xr:uid="{DA9E0EA2-2AA6-4DD8-906B-79C613428906}"/>
    <cellStyle name="Currency 3 5 3 6 5" xfId="8343" xr:uid="{F2C4BF9F-CAA3-4BA2-A78A-679D73C0414A}"/>
    <cellStyle name="Currency 3 5 3 6 6" xfId="8344" xr:uid="{B414D177-0D4E-4E25-B5D6-0D981EB76F04}"/>
    <cellStyle name="Currency 3 5 3 6 7" xfId="8345" xr:uid="{66D3820A-2671-43BD-A3D4-489EE834C93D}"/>
    <cellStyle name="Currency 3 5 3 7" xfId="8346" xr:uid="{0987EE3C-B40D-4D51-B20E-29FD95519ECD}"/>
    <cellStyle name="Currency 3 5 3 7 2" xfId="8347" xr:uid="{F31DB685-4C75-4463-A6BD-726847831FB6}"/>
    <cellStyle name="Currency 3 5 3 7 2 2" xfId="8348" xr:uid="{160E142D-E35D-49BA-9B4A-DAE36845863E}"/>
    <cellStyle name="Currency 3 5 3 7 3" xfId="8349" xr:uid="{F43C321D-ED81-40E3-B972-24F9F083E101}"/>
    <cellStyle name="Currency 3 5 3 7 4" xfId="8350" xr:uid="{D0E96160-06ED-4BA5-8203-0EA3DB445F7C}"/>
    <cellStyle name="Currency 3 5 3 8" xfId="8351" xr:uid="{63B22215-9DD9-4A06-99C0-D2ED67FF0AE4}"/>
    <cellStyle name="Currency 3 5 3 8 2" xfId="8352" xr:uid="{52D2E69F-BC27-4D30-9C30-F8E6489F8988}"/>
    <cellStyle name="Currency 3 5 3 9" xfId="8353" xr:uid="{5628AE6A-D00E-4E2F-ACC7-D647375517D6}"/>
    <cellStyle name="Currency 3 5 3 9 2" xfId="8354" xr:uid="{0D47C263-7CF7-4AA5-838F-6FBF015C8BD5}"/>
    <cellStyle name="Currency 3 5 4" xfId="8355" xr:uid="{F9F447FD-38DA-4C8A-80B0-F9C9DA8E1A7E}"/>
    <cellStyle name="Currency 3 5 4 10" xfId="8356" xr:uid="{5B8BF6DB-C5B2-4BEA-AA39-1E1D4270C0BE}"/>
    <cellStyle name="Currency 3 5 4 2" xfId="8357" xr:uid="{F98D4CEF-C95A-4AA2-A66A-50F920F49B8E}"/>
    <cellStyle name="Currency 3 5 4 2 2" xfId="8358" xr:uid="{A0B08FCF-6AE3-4E21-8FCC-F335AB0F94EE}"/>
    <cellStyle name="Currency 3 5 4 2 2 2" xfId="8359" xr:uid="{6411E4AC-0CEE-43F0-903C-B8D0F7A74BE1}"/>
    <cellStyle name="Currency 3 5 4 2 2 2 2" xfId="8360" xr:uid="{770542C1-9FC0-4056-AFDF-94D5D86ED6C0}"/>
    <cellStyle name="Currency 3 5 4 2 2 3" xfId="8361" xr:uid="{AA1027C7-C838-41F0-ADD1-E5E307062D79}"/>
    <cellStyle name="Currency 3 5 4 2 3" xfId="8362" xr:uid="{6729CA22-99A9-4DFB-AF83-FC7D889FD888}"/>
    <cellStyle name="Currency 3 5 4 2 3 2" xfId="8363" xr:uid="{9019CA40-4AEB-4B23-81B8-E5AD607DD7C1}"/>
    <cellStyle name="Currency 3 5 4 2 4" xfId="8364" xr:uid="{33C8708C-E53D-4F5C-AFF2-A3AB2C802514}"/>
    <cellStyle name="Currency 3 5 4 2 4 2" xfId="8365" xr:uid="{6EA8269E-6C59-410E-835A-D4FE321301EF}"/>
    <cellStyle name="Currency 3 5 4 2 5" xfId="8366" xr:uid="{2B4F6387-3E35-4A20-9307-35C312CB9F86}"/>
    <cellStyle name="Currency 3 5 4 2 6" xfId="8367" xr:uid="{C508E2E3-6D47-46DF-8FA8-2A3B4D73E4F8}"/>
    <cellStyle name="Currency 3 5 4 2 7" xfId="8368" xr:uid="{0DE684BD-41D5-4DF2-B04C-4A60D8D2B574}"/>
    <cellStyle name="Currency 3 5 4 3" xfId="8369" xr:uid="{63802BCF-191A-457D-AD7A-C964F09AC943}"/>
    <cellStyle name="Currency 3 5 4 3 2" xfId="8370" xr:uid="{200ECCDA-7CBC-4FBF-9160-5A729BCC52CF}"/>
    <cellStyle name="Currency 3 5 4 3 2 2" xfId="8371" xr:uid="{4CC74B14-DAFB-4BE9-AABD-4E303B77BF37}"/>
    <cellStyle name="Currency 3 5 4 3 2 2 2" xfId="8372" xr:uid="{8F8FA9F2-C7F4-45E0-BCB5-A05848977166}"/>
    <cellStyle name="Currency 3 5 4 3 2 3" xfId="8373" xr:uid="{7730C1F2-4303-43C0-B751-21D72899942C}"/>
    <cellStyle name="Currency 3 5 4 3 3" xfId="8374" xr:uid="{71703269-A8ED-4E03-B784-1341799ADB44}"/>
    <cellStyle name="Currency 3 5 4 3 3 2" xfId="8375" xr:uid="{3C9DBBEC-12FB-427D-A2E6-C184A2203956}"/>
    <cellStyle name="Currency 3 5 4 3 4" xfId="8376" xr:uid="{D0FC1C3E-0158-4E33-85D2-3146CBC7D4EC}"/>
    <cellStyle name="Currency 3 5 4 3 4 2" xfId="8377" xr:uid="{B4805E62-6207-4227-A30C-1185CDE7C7B2}"/>
    <cellStyle name="Currency 3 5 4 3 5" xfId="8378" xr:uid="{4DBE5668-674A-42AD-B4F6-5DFBD9E0DFBB}"/>
    <cellStyle name="Currency 3 5 4 3 6" xfId="8379" xr:uid="{8FBC8C10-E825-44E0-91D6-148D6D68860C}"/>
    <cellStyle name="Currency 3 5 4 3 7" xfId="8380" xr:uid="{DE44652F-6A2B-47D8-A049-3CD26618BD6D}"/>
    <cellStyle name="Currency 3 5 4 4" xfId="8381" xr:uid="{0B3EF9F1-6732-4236-B0FB-3A90835DEBE9}"/>
    <cellStyle name="Currency 3 5 4 4 2" xfId="8382" xr:uid="{4A491427-1DCB-456A-93F9-7466EDB58D56}"/>
    <cellStyle name="Currency 3 5 4 4 2 2" xfId="8383" xr:uid="{625800B9-583A-49EC-B443-39E67450E13B}"/>
    <cellStyle name="Currency 3 5 4 4 2 2 2" xfId="8384" xr:uid="{976897C1-6630-4879-B875-602A2E1D8E85}"/>
    <cellStyle name="Currency 3 5 4 4 2 3" xfId="8385" xr:uid="{5F0899B2-AAAA-432C-BA39-B86B4FF6CC46}"/>
    <cellStyle name="Currency 3 5 4 4 3" xfId="8386" xr:uid="{2479A3C6-3BE0-4938-B77B-E0C38DB0BA0F}"/>
    <cellStyle name="Currency 3 5 4 4 3 2" xfId="8387" xr:uid="{4A8E3DE6-08CE-4ED4-958F-82BEB6400CE3}"/>
    <cellStyle name="Currency 3 5 4 4 4" xfId="8388" xr:uid="{B9004AEF-67E8-4F2D-96E7-AF05E0961B53}"/>
    <cellStyle name="Currency 3 5 4 4 4 2" xfId="8389" xr:uid="{D7EBF514-880D-4C80-8CEA-919233CF1E8C}"/>
    <cellStyle name="Currency 3 5 4 4 5" xfId="8390" xr:uid="{62B7E9F6-BD6D-4F8B-8299-2690281943C2}"/>
    <cellStyle name="Currency 3 5 4 4 6" xfId="8391" xr:uid="{7350D750-9450-4DC2-908B-1A5A8BB0594F}"/>
    <cellStyle name="Currency 3 5 4 4 7" xfId="8392" xr:uid="{94D9995E-3637-4F3E-890E-680CECB04F49}"/>
    <cellStyle name="Currency 3 5 4 5" xfId="8393" xr:uid="{D3B9D16D-1597-4688-8911-EA04FB6300A6}"/>
    <cellStyle name="Currency 3 5 4 5 2" xfId="8394" xr:uid="{99FA5A0B-54AB-49A8-8D5C-1531D957E577}"/>
    <cellStyle name="Currency 3 5 4 5 2 2" xfId="8395" xr:uid="{153320CA-F4E1-4CE1-BD62-BD70F5288793}"/>
    <cellStyle name="Currency 3 5 4 5 3" xfId="8396" xr:uid="{39A2519D-ADD1-4F6D-AA80-8A1BD78E1E08}"/>
    <cellStyle name="Currency 3 5 4 6" xfId="8397" xr:uid="{E8D04E67-6CCE-49F9-AB37-6642D9036F66}"/>
    <cellStyle name="Currency 3 5 4 6 2" xfId="8398" xr:uid="{5DF94CA7-CF0F-4588-9CDB-170EA9962014}"/>
    <cellStyle name="Currency 3 5 4 7" xfId="8399" xr:uid="{E10EB370-2B0D-4854-B7C2-76A14DB57A19}"/>
    <cellStyle name="Currency 3 5 4 7 2" xfId="8400" xr:uid="{679FA8CD-9B00-408F-8C68-08B54BA4182D}"/>
    <cellStyle name="Currency 3 5 4 8" xfId="8401" xr:uid="{F0E3AC07-3187-432A-B642-8DCC5B9D5D6D}"/>
    <cellStyle name="Currency 3 5 4 9" xfId="8402" xr:uid="{F8DF195C-B8E0-4818-AB58-1B40183E6598}"/>
    <cellStyle name="Currency 3 5 5" xfId="8403" xr:uid="{7A8CCAF8-0AE8-40E3-B32E-6FC9C27F644B}"/>
    <cellStyle name="Currency 3 5 5 2" xfId="8404" xr:uid="{F1766B00-C733-47FA-8953-F1F4963727BA}"/>
    <cellStyle name="Currency 3 5 5 2 2" xfId="8405" xr:uid="{58B4DB00-D4E5-4678-9B50-FBD11391DDB1}"/>
    <cellStyle name="Currency 3 5 5 2 2 2" xfId="8406" xr:uid="{46A9BFE4-24C7-4768-B4BF-240B3176DA66}"/>
    <cellStyle name="Currency 3 5 5 2 2 2 2" xfId="8407" xr:uid="{1EE235C2-67ED-4753-B573-FEC816DFACEF}"/>
    <cellStyle name="Currency 3 5 5 2 2 3" xfId="8408" xr:uid="{2AB42CBC-89A4-4FCB-A972-F4086121A579}"/>
    <cellStyle name="Currency 3 5 5 2 3" xfId="8409" xr:uid="{82D31AEF-D069-4EDA-9A94-5041FF0E4788}"/>
    <cellStyle name="Currency 3 5 5 2 3 2" xfId="8410" xr:uid="{034412F1-D575-4193-9D0D-B69B9E592812}"/>
    <cellStyle name="Currency 3 5 5 2 4" xfId="8411" xr:uid="{1D1F8A90-AF9F-4E78-AD66-52BF072C5F04}"/>
    <cellStyle name="Currency 3 5 5 2 4 2" xfId="8412" xr:uid="{D1FC800C-E2FC-4E34-9064-F562E6635FFB}"/>
    <cellStyle name="Currency 3 5 5 2 5" xfId="8413" xr:uid="{8BC693A1-9CA9-4ACD-ABA7-D6CD56949718}"/>
    <cellStyle name="Currency 3 5 5 2 6" xfId="8414" xr:uid="{6BFEEE68-2CB7-46B1-8659-AC69C331B1AC}"/>
    <cellStyle name="Currency 3 5 5 2 7" xfId="8415" xr:uid="{E35525A5-8BB3-4001-B22B-DD4A48DD02E1}"/>
    <cellStyle name="Currency 3 5 5 3" xfId="8416" xr:uid="{ED1C57F6-4B2F-40F0-BBD9-37772F75B2C8}"/>
    <cellStyle name="Currency 3 5 5 3 2" xfId="8417" xr:uid="{D381511F-C231-46A1-943C-FD1F7F8A1EB9}"/>
    <cellStyle name="Currency 3 5 5 3 2 2" xfId="8418" xr:uid="{9559AA02-7845-438B-880C-06EAE6A1CEB4}"/>
    <cellStyle name="Currency 3 5 5 3 3" xfId="8419" xr:uid="{9E1A69EF-F810-448B-A20B-EA46C3D78D24}"/>
    <cellStyle name="Currency 3 5 5 4" xfId="8420" xr:uid="{5619D051-1545-4F21-BEB2-A00C17CCDB8F}"/>
    <cellStyle name="Currency 3 5 5 4 2" xfId="8421" xr:uid="{354551AA-7EBC-48BE-8766-9E430E230804}"/>
    <cellStyle name="Currency 3 5 5 5" xfId="8422" xr:uid="{F4D71765-742F-41CC-A37A-1C32F2C5C244}"/>
    <cellStyle name="Currency 3 5 5 5 2" xfId="8423" xr:uid="{1CBE227E-860F-414C-86A2-ED119EDB7DB6}"/>
    <cellStyle name="Currency 3 5 5 6" xfId="8424" xr:uid="{43697B0E-6965-4AFE-943D-3106A0AD7DB8}"/>
    <cellStyle name="Currency 3 5 5 7" xfId="8425" xr:uid="{ECCD4BBE-680E-4316-970F-3F26A937AD70}"/>
    <cellStyle name="Currency 3 5 5 8" xfId="8426" xr:uid="{4322A946-2FDF-4782-B1B0-7C1E9A39D124}"/>
    <cellStyle name="Currency 3 5 6" xfId="8427" xr:uid="{E95D79BD-7649-40A3-A743-331B5473630C}"/>
    <cellStyle name="Currency 3 5 6 2" xfId="8428" xr:uid="{BF0AB793-3276-4DC6-AD25-C56147E14C51}"/>
    <cellStyle name="Currency 3 5 6 2 2" xfId="8429" xr:uid="{0F3138B0-FDAC-4750-AE4F-49BF136C6D54}"/>
    <cellStyle name="Currency 3 5 6 2 2 2" xfId="8430" xr:uid="{31DAA280-F6B7-444D-A73A-D4CB5DCC9ACA}"/>
    <cellStyle name="Currency 3 5 6 2 3" xfId="8431" xr:uid="{1A577616-8323-4C24-A2B4-F9625BCDA959}"/>
    <cellStyle name="Currency 3 5 6 3" xfId="8432" xr:uid="{D91A73B4-995F-412D-95CD-FAD82B1F96C4}"/>
    <cellStyle name="Currency 3 5 6 3 2" xfId="8433" xr:uid="{4A2FA9D1-B137-4A96-BBC7-30C373337930}"/>
    <cellStyle name="Currency 3 5 6 4" xfId="8434" xr:uid="{D4119D0A-11FC-408F-A9B3-7E60AEBEED37}"/>
    <cellStyle name="Currency 3 5 6 4 2" xfId="8435" xr:uid="{87AD07AB-A0F5-44BC-9631-DF74C2AA5D32}"/>
    <cellStyle name="Currency 3 5 6 5" xfId="8436" xr:uid="{AD908C43-36B3-4822-B2F2-89EC106E68CD}"/>
    <cellStyle name="Currency 3 5 6 6" xfId="8437" xr:uid="{9242ECDD-5559-430D-B0BE-11E35D5BF3AC}"/>
    <cellStyle name="Currency 3 5 6 7" xfId="8438" xr:uid="{F6856521-03CF-4931-BA0C-81E57D5D856D}"/>
    <cellStyle name="Currency 3 5 7" xfId="8439" xr:uid="{DF5E2E2B-F36A-4489-B124-9FED53164E8F}"/>
    <cellStyle name="Currency 3 5 7 2" xfId="8440" xr:uid="{5B9542B2-31BC-429E-8440-2A28FDAC9B88}"/>
    <cellStyle name="Currency 3 5 7 2 2" xfId="8441" xr:uid="{E25222C4-5F49-4F41-BC26-B67DB6536AB6}"/>
    <cellStyle name="Currency 3 5 7 2 2 2" xfId="8442" xr:uid="{159AD7AB-82C3-4368-B04F-026881499D12}"/>
    <cellStyle name="Currency 3 5 7 2 3" xfId="8443" xr:uid="{87CD56E5-4E3E-4E43-B6AD-D3FA87C67D4F}"/>
    <cellStyle name="Currency 3 5 7 3" xfId="8444" xr:uid="{5F5D882B-5641-4746-830A-87E8269CA1ED}"/>
    <cellStyle name="Currency 3 5 7 3 2" xfId="8445" xr:uid="{C638D046-169D-4A5F-8FF2-FE2DE41F9241}"/>
    <cellStyle name="Currency 3 5 7 4" xfId="8446" xr:uid="{A156679A-7EF1-45CB-A954-1B50FA4FA48D}"/>
    <cellStyle name="Currency 3 5 7 4 2" xfId="8447" xr:uid="{5C5DE22E-0BFD-48E1-A968-A96F38D65904}"/>
    <cellStyle name="Currency 3 5 7 5" xfId="8448" xr:uid="{2FD27780-5513-4716-8BDC-A9574057BA04}"/>
    <cellStyle name="Currency 3 5 7 6" xfId="8449" xr:uid="{981EC2F4-88EA-4C9D-B855-D7B45155558F}"/>
    <cellStyle name="Currency 3 5 7 7" xfId="8450" xr:uid="{9296F5E2-984E-45E4-A739-44536D0DDEFD}"/>
    <cellStyle name="Currency 3 5 8" xfId="8451" xr:uid="{40F90A09-887D-450A-B320-CA3FA5DCD76D}"/>
    <cellStyle name="Currency 3 6" xfId="8452" xr:uid="{37850489-63AD-42F7-A2F9-90354CF0D93E}"/>
    <cellStyle name="Currency 3 6 10" xfId="8453" xr:uid="{AF59E603-4F98-4C61-BD8B-E4CD4C3CFDD1}"/>
    <cellStyle name="Currency 3 6 11" xfId="8454" xr:uid="{557E31C2-31BF-4749-800E-3CE4C7D084BF}"/>
    <cellStyle name="Currency 3 6 12" xfId="8455" xr:uid="{A5A0D544-8CF8-44D2-B010-DD66F9ECB716}"/>
    <cellStyle name="Currency 3 6 2" xfId="8456" xr:uid="{E0243A01-E654-4C15-89DF-1CD3C891A6A9}"/>
    <cellStyle name="Currency 3 6 2 10" xfId="8457" xr:uid="{A03B2E2A-C58C-435A-A7B7-61A742A763F9}"/>
    <cellStyle name="Currency 3 6 2 2" xfId="8458" xr:uid="{4B291792-DA63-487E-82B2-CA41787F1C33}"/>
    <cellStyle name="Currency 3 6 2 2 2" xfId="8459" xr:uid="{A00D9533-B6C9-4F4A-86A0-74C0DEC1EA76}"/>
    <cellStyle name="Currency 3 6 2 2 2 2" xfId="8460" xr:uid="{B307F839-31DF-4208-94E1-FC4CA7B9225E}"/>
    <cellStyle name="Currency 3 6 2 2 2 2 2" xfId="8461" xr:uid="{E8B120F3-7894-4B27-8645-017FCC44ACCE}"/>
    <cellStyle name="Currency 3 6 2 2 2 3" xfId="8462" xr:uid="{40D6A06C-73D6-40BC-A24D-DFE6D9C9F82F}"/>
    <cellStyle name="Currency 3 6 2 2 3" xfId="8463" xr:uid="{6035AE8F-5219-456D-8FD1-4EDA1953AA42}"/>
    <cellStyle name="Currency 3 6 2 2 3 2" xfId="8464" xr:uid="{7A8DD850-D360-4A4B-8E3E-4DC544200A14}"/>
    <cellStyle name="Currency 3 6 2 2 4" xfId="8465" xr:uid="{46BE000E-6A1C-4DCF-9BFB-EC2735DD866A}"/>
    <cellStyle name="Currency 3 6 2 2 4 2" xfId="8466" xr:uid="{D3E6952C-1A78-43FA-A603-4BA34C0B976D}"/>
    <cellStyle name="Currency 3 6 2 2 5" xfId="8467" xr:uid="{37BC893C-E276-4812-B6BF-EDDDD02BA7C4}"/>
    <cellStyle name="Currency 3 6 2 2 6" xfId="8468" xr:uid="{3A78053A-641E-4451-A777-D5011B84BF8C}"/>
    <cellStyle name="Currency 3 6 2 2 7" xfId="8469" xr:uid="{7C01B714-7A6C-491E-B4F0-61C1BFDD0927}"/>
    <cellStyle name="Currency 3 6 2 3" xfId="8470" xr:uid="{9C064DD8-5DF2-4863-B9A1-BC54B0FCF12A}"/>
    <cellStyle name="Currency 3 6 2 3 2" xfId="8471" xr:uid="{F38787CD-7781-4495-9FF0-20410644AE4B}"/>
    <cellStyle name="Currency 3 6 2 3 2 2" xfId="8472" xr:uid="{5D8A5265-5C9F-4B4F-9B93-D7ACF5D011E0}"/>
    <cellStyle name="Currency 3 6 2 3 2 2 2" xfId="8473" xr:uid="{50183939-D97B-44BF-856A-C7B34694D230}"/>
    <cellStyle name="Currency 3 6 2 3 2 3" xfId="8474" xr:uid="{5769B208-DA63-4A53-A48D-5B3A61CC2107}"/>
    <cellStyle name="Currency 3 6 2 3 3" xfId="8475" xr:uid="{881107EC-FEF2-4896-8F49-471181AFE1B7}"/>
    <cellStyle name="Currency 3 6 2 3 3 2" xfId="8476" xr:uid="{0139979A-4608-40EF-A56F-ADA563700EFE}"/>
    <cellStyle name="Currency 3 6 2 3 4" xfId="8477" xr:uid="{4820263B-B831-4574-A539-33A477DC83D9}"/>
    <cellStyle name="Currency 3 6 2 3 4 2" xfId="8478" xr:uid="{90602C04-AEDB-4825-A099-F4B6C796EA37}"/>
    <cellStyle name="Currency 3 6 2 3 5" xfId="8479" xr:uid="{6A0D65E6-E5E6-4860-ADAE-5956E2E3E41B}"/>
    <cellStyle name="Currency 3 6 2 3 6" xfId="8480" xr:uid="{2DA233CF-CF64-40D4-8C8C-0C82E75EDE59}"/>
    <cellStyle name="Currency 3 6 2 3 7" xfId="8481" xr:uid="{440A2FB0-628D-4A8A-A247-BC7925475FCD}"/>
    <cellStyle name="Currency 3 6 2 4" xfId="8482" xr:uid="{C5956CA9-60C7-4D9B-B09F-D1307AB3EC9C}"/>
    <cellStyle name="Currency 3 6 2 4 2" xfId="8483" xr:uid="{F937A750-3210-41D1-B86D-2BB15D95626E}"/>
    <cellStyle name="Currency 3 6 2 4 2 2" xfId="8484" xr:uid="{93AA3D6E-BA72-4FFF-BCAB-7413414FEFCD}"/>
    <cellStyle name="Currency 3 6 2 4 2 2 2" xfId="8485" xr:uid="{40A83E5F-59D9-4269-8638-1D7A618805A8}"/>
    <cellStyle name="Currency 3 6 2 4 2 3" xfId="8486" xr:uid="{160F2E29-19BE-4A73-8503-F21C1723EF80}"/>
    <cellStyle name="Currency 3 6 2 4 3" xfId="8487" xr:uid="{EEDF3BC3-EBAF-4DB1-9770-C09C893BC885}"/>
    <cellStyle name="Currency 3 6 2 4 3 2" xfId="8488" xr:uid="{7437F8A1-6F0C-4C95-BB83-A6564C2CFF7B}"/>
    <cellStyle name="Currency 3 6 2 4 4" xfId="8489" xr:uid="{46428EBF-AD8C-40F1-BD4E-94A96293A456}"/>
    <cellStyle name="Currency 3 6 2 4 4 2" xfId="8490" xr:uid="{22B4855A-B827-4D0D-92CC-F334AF0E05B7}"/>
    <cellStyle name="Currency 3 6 2 4 5" xfId="8491" xr:uid="{76E5A4B3-F68D-4B65-8136-D1C4F1BB8744}"/>
    <cellStyle name="Currency 3 6 2 4 6" xfId="8492" xr:uid="{BCDCD20D-D9EC-4A5A-870D-51419E44D79E}"/>
    <cellStyle name="Currency 3 6 2 4 7" xfId="8493" xr:uid="{92F80D33-D697-4CA5-BF54-CF7EBB67A044}"/>
    <cellStyle name="Currency 3 6 2 5" xfId="8494" xr:uid="{4325FD29-6B42-4FCB-A97C-151172C1950F}"/>
    <cellStyle name="Currency 3 6 2 5 2" xfId="8495" xr:uid="{5886CEAA-B58F-44A4-A72C-264F0EF9FD41}"/>
    <cellStyle name="Currency 3 6 2 5 2 2" xfId="8496" xr:uid="{029E3CD7-7FDA-4DBB-BAC6-A46F49D64FF3}"/>
    <cellStyle name="Currency 3 6 2 5 3" xfId="8497" xr:uid="{7EA450A0-1F40-4047-8CC3-A5940821A937}"/>
    <cellStyle name="Currency 3 6 2 6" xfId="8498" xr:uid="{4D2B0474-B3DC-4FD8-B327-6B78732F5EA8}"/>
    <cellStyle name="Currency 3 6 2 6 2" xfId="8499" xr:uid="{DFA0CB96-6336-4FE2-A6A9-127BD88EC4F9}"/>
    <cellStyle name="Currency 3 6 2 7" xfId="8500" xr:uid="{389F80D2-034A-4ACE-A76A-146AF697573E}"/>
    <cellStyle name="Currency 3 6 2 7 2" xfId="8501" xr:uid="{66FCF731-C4AA-422F-9B6D-D3179E7EAD70}"/>
    <cellStyle name="Currency 3 6 2 8" xfId="8502" xr:uid="{7FB564A8-5CBC-4885-A5B2-26E98E0DF89E}"/>
    <cellStyle name="Currency 3 6 2 9" xfId="8503" xr:uid="{C08CB655-1F27-450D-93F1-A9DF6EC92FEF}"/>
    <cellStyle name="Currency 3 6 3" xfId="8504" xr:uid="{A52E3D20-70DD-4139-AD0C-5D0D228EF4C1}"/>
    <cellStyle name="Currency 3 6 3 2" xfId="8505" xr:uid="{694B9E4C-BDBB-4508-ADDD-398CF4A3F735}"/>
    <cellStyle name="Currency 3 6 3 2 2" xfId="8506" xr:uid="{3F1FC295-5E2D-40BB-9835-97527B7C3FB3}"/>
    <cellStyle name="Currency 3 6 3 2 2 2" xfId="8507" xr:uid="{D98F06C7-0305-498A-878C-6F17E80EDB47}"/>
    <cellStyle name="Currency 3 6 3 2 2 2 2" xfId="8508" xr:uid="{45A6AC15-E68A-4C2E-8283-DA3518917D13}"/>
    <cellStyle name="Currency 3 6 3 2 2 3" xfId="8509" xr:uid="{A8992526-56F2-495C-B63B-63792767BB91}"/>
    <cellStyle name="Currency 3 6 3 2 3" xfId="8510" xr:uid="{C46D7BC6-085C-4DBB-9CAB-B7720E14AA48}"/>
    <cellStyle name="Currency 3 6 3 2 3 2" xfId="8511" xr:uid="{2A373941-DA71-4D10-9D96-9FF968BE7920}"/>
    <cellStyle name="Currency 3 6 3 2 4" xfId="8512" xr:uid="{A3397486-C8C9-4723-9D96-053394FC933E}"/>
    <cellStyle name="Currency 3 6 3 2 4 2" xfId="8513" xr:uid="{941B8C30-3202-4C84-98F3-2E90943CD8E5}"/>
    <cellStyle name="Currency 3 6 3 2 5" xfId="8514" xr:uid="{105ACF5D-7B7D-45C9-BC9B-E08072C40864}"/>
    <cellStyle name="Currency 3 6 3 2 6" xfId="8515" xr:uid="{B78A4908-64E3-430A-B040-9CC0461F23F4}"/>
    <cellStyle name="Currency 3 6 3 2 7" xfId="8516" xr:uid="{6E25D5D0-3EBE-4F67-8EEF-DCCEE13208F6}"/>
    <cellStyle name="Currency 3 6 3 3" xfId="8517" xr:uid="{85FCE685-7AE6-4525-AC46-61A7A460E6B8}"/>
    <cellStyle name="Currency 3 6 3 3 2" xfId="8518" xr:uid="{EB4D9141-B273-4E05-A685-FF5D13507C05}"/>
    <cellStyle name="Currency 3 6 3 3 2 2" xfId="8519" xr:uid="{9040E3E6-26DF-424C-AA76-E65C35F87C4B}"/>
    <cellStyle name="Currency 3 6 3 3 3" xfId="8520" xr:uid="{4FFFE75E-DACA-40A2-9FE5-E0E95D5383D1}"/>
    <cellStyle name="Currency 3 6 3 4" xfId="8521" xr:uid="{4B4D3D7B-4CB6-46AD-AF13-24685109C433}"/>
    <cellStyle name="Currency 3 6 3 4 2" xfId="8522" xr:uid="{7DEBE0FF-E970-4C0B-986B-3916004933AF}"/>
    <cellStyle name="Currency 3 6 3 5" xfId="8523" xr:uid="{50EEE821-0994-4873-8706-BA038C13E821}"/>
    <cellStyle name="Currency 3 6 3 5 2" xfId="8524" xr:uid="{821744D8-1915-4381-8001-7E341A190514}"/>
    <cellStyle name="Currency 3 6 3 6" xfId="8525" xr:uid="{6C8152F2-EF99-4491-B2A3-637877E3E329}"/>
    <cellStyle name="Currency 3 6 3 7" xfId="8526" xr:uid="{A3148BEB-231D-4304-A1B3-AB49917B06EE}"/>
    <cellStyle name="Currency 3 6 3 8" xfId="8527" xr:uid="{EC6AF567-9F00-4373-80F9-AAAE424EAEC8}"/>
    <cellStyle name="Currency 3 6 4" xfId="8528" xr:uid="{D8633E9A-2B49-468D-89DA-33499456EA60}"/>
    <cellStyle name="Currency 3 6 4 2" xfId="8529" xr:uid="{B928368F-AE6B-4EF3-A04D-9DC1282D4B00}"/>
    <cellStyle name="Currency 3 6 4 2 2" xfId="8530" xr:uid="{C8487011-A61D-47B7-97DC-EEE994273E66}"/>
    <cellStyle name="Currency 3 6 4 2 2 2" xfId="8531" xr:uid="{099B5458-A37F-4F02-AF0E-769A15F4CCEF}"/>
    <cellStyle name="Currency 3 6 4 2 3" xfId="8532" xr:uid="{9B8215D2-04D2-41C3-9CF6-2942ECCB5239}"/>
    <cellStyle name="Currency 3 6 4 3" xfId="8533" xr:uid="{AD3CA1D2-F3D5-4346-8495-4F8B0B1EC40C}"/>
    <cellStyle name="Currency 3 6 4 3 2" xfId="8534" xr:uid="{A2F6B277-FF15-49B2-8E51-6207A4774D01}"/>
    <cellStyle name="Currency 3 6 4 4" xfId="8535" xr:uid="{4F25E2CB-B6DB-474E-A545-65FF2683B5F6}"/>
    <cellStyle name="Currency 3 6 4 4 2" xfId="8536" xr:uid="{5292471C-505D-4006-AD4A-7577DF1CD886}"/>
    <cellStyle name="Currency 3 6 4 5" xfId="8537" xr:uid="{EADDF03F-4BC0-4485-B3FB-D81F5732BD97}"/>
    <cellStyle name="Currency 3 6 4 6" xfId="8538" xr:uid="{791B0D12-5B7C-4802-9356-030377F6BEEA}"/>
    <cellStyle name="Currency 3 6 4 7" xfId="8539" xr:uid="{56FCF03B-2F06-4413-A044-40162FC0A46B}"/>
    <cellStyle name="Currency 3 6 5" xfId="8540" xr:uid="{CAD6297C-DC67-4451-8004-D47579478155}"/>
    <cellStyle name="Currency 3 6 5 2" xfId="8541" xr:uid="{33D8D66C-EAEE-4471-BB2F-0DF8D6CA464F}"/>
    <cellStyle name="Currency 3 6 5 2 2" xfId="8542" xr:uid="{576A7993-CC1A-416A-83E1-F9728F977D52}"/>
    <cellStyle name="Currency 3 6 5 2 2 2" xfId="8543" xr:uid="{1F469FA5-612A-4FA3-8CE5-4A6201E117FB}"/>
    <cellStyle name="Currency 3 6 5 2 3" xfId="8544" xr:uid="{A3F23C97-2452-4FA4-A37B-5B044B2FC542}"/>
    <cellStyle name="Currency 3 6 5 3" xfId="8545" xr:uid="{13F5B983-6188-441A-83C4-13AE53C09198}"/>
    <cellStyle name="Currency 3 6 5 3 2" xfId="8546" xr:uid="{DB40889C-28C6-4905-B68B-FCF48A2999FB}"/>
    <cellStyle name="Currency 3 6 5 4" xfId="8547" xr:uid="{879ADE57-29B6-411E-8BB2-BE0D99168B7A}"/>
    <cellStyle name="Currency 3 6 5 4 2" xfId="8548" xr:uid="{EB66699B-ECB8-412B-9E6D-24A846163E77}"/>
    <cellStyle name="Currency 3 6 5 5" xfId="8549" xr:uid="{5943E527-B5F3-492F-8AC6-4005954314E4}"/>
    <cellStyle name="Currency 3 6 5 6" xfId="8550" xr:uid="{B2F319EE-98FA-4211-8A7F-892E9B67D652}"/>
    <cellStyle name="Currency 3 6 5 7" xfId="8551" xr:uid="{55D770E9-9852-4A4B-AED8-839BA70FCD37}"/>
    <cellStyle name="Currency 3 6 6" xfId="8552" xr:uid="{8B1E27FA-F2D7-4361-8B3A-BAE7C596B69E}"/>
    <cellStyle name="Currency 3 6 6 2" xfId="8553" xr:uid="{22B37B56-7EA2-494D-BE93-8EFBF519F163}"/>
    <cellStyle name="Currency 3 6 6 2 2" xfId="8554" xr:uid="{13FD5350-B6D2-4790-B67A-47E33D510858}"/>
    <cellStyle name="Currency 3 6 6 2 2 2" xfId="8555" xr:uid="{2BDDCCCF-9B5C-4770-A83E-3BF37CB4F146}"/>
    <cellStyle name="Currency 3 6 6 2 3" xfId="8556" xr:uid="{F436BE83-8890-453A-977B-AAFD8C16E51D}"/>
    <cellStyle name="Currency 3 6 6 3" xfId="8557" xr:uid="{36E3A446-22AE-450A-A5D1-FDC9BD74CFD9}"/>
    <cellStyle name="Currency 3 6 6 3 2" xfId="8558" xr:uid="{C7B053F1-0EFC-4039-BC89-3F854114DAB9}"/>
    <cellStyle name="Currency 3 6 6 4" xfId="8559" xr:uid="{EA648869-F449-4F4E-8EE6-21C862D16B33}"/>
    <cellStyle name="Currency 3 6 6 4 2" xfId="8560" xr:uid="{4C3F1ED7-3B8A-4B62-A911-FDA8F758E1F9}"/>
    <cellStyle name="Currency 3 6 6 5" xfId="8561" xr:uid="{A02B84D5-7A25-4342-A768-8351ADB6E441}"/>
    <cellStyle name="Currency 3 6 6 6" xfId="8562" xr:uid="{3DC3EC61-6C56-4034-844E-69D89001A80D}"/>
    <cellStyle name="Currency 3 6 6 7" xfId="8563" xr:uid="{EA6BEB33-88D3-401B-9309-A3DB9C683D48}"/>
    <cellStyle name="Currency 3 6 7" xfId="8564" xr:uid="{A3DB5A8F-C532-4429-8F1B-485F8C7C8C3B}"/>
    <cellStyle name="Currency 3 6 7 2" xfId="8565" xr:uid="{CA7C227D-1416-4D81-A1C6-C0E7E0ECD4A3}"/>
    <cellStyle name="Currency 3 6 7 2 2" xfId="8566" xr:uid="{D02F040B-7161-43A2-A168-AB2C61975AF2}"/>
    <cellStyle name="Currency 3 6 7 3" xfId="8567" xr:uid="{AAF98C7C-9B7D-4DFF-98C0-A6EC7BF50665}"/>
    <cellStyle name="Currency 3 6 7 4" xfId="8568" xr:uid="{67AADA5C-C751-4294-8DFD-CE88A08A1904}"/>
    <cellStyle name="Currency 3 6 8" xfId="8569" xr:uid="{A84E8C2F-CB65-4CAD-8945-F7939F780372}"/>
    <cellStyle name="Currency 3 6 8 2" xfId="8570" xr:uid="{206A18B9-CE16-40AA-A486-2C21FBB36FFD}"/>
    <cellStyle name="Currency 3 6 9" xfId="8571" xr:uid="{69DCB2A1-92D2-4345-9FE5-8D7266B342CA}"/>
    <cellStyle name="Currency 3 6 9 2" xfId="8572" xr:uid="{87B3F395-817E-4A11-802A-43CEEBAF636D}"/>
    <cellStyle name="Currency 3 7" xfId="8573" xr:uid="{05C399D3-857B-4543-9EC1-17162666747F}"/>
    <cellStyle name="Currency 3 7 10" xfId="8574" xr:uid="{12CF6F50-6C75-4144-B969-B4C367224185}"/>
    <cellStyle name="Currency 3 7 2" xfId="8575" xr:uid="{06BAAC9C-C053-4F27-A637-BDB685E518DF}"/>
    <cellStyle name="Currency 3 7 2 2" xfId="8576" xr:uid="{00045D49-ABB2-44E6-8130-98C0658FE230}"/>
    <cellStyle name="Currency 3 7 2 2 2" xfId="8577" xr:uid="{913F1B34-9ADC-4BCC-8A36-E8A7C5E4D21B}"/>
    <cellStyle name="Currency 3 7 2 2 2 2" xfId="8578" xr:uid="{ACADF693-5819-413C-BE87-3CAEDC015550}"/>
    <cellStyle name="Currency 3 7 2 2 3" xfId="8579" xr:uid="{1C473C60-C58C-44E4-A106-70064B7D39A3}"/>
    <cellStyle name="Currency 3 7 2 3" xfId="8580" xr:uid="{0BC2AD1D-F51A-4430-95CC-2C066A57400F}"/>
    <cellStyle name="Currency 3 7 2 3 2" xfId="8581" xr:uid="{BD601A56-D415-4E3D-89BD-71F8D598535C}"/>
    <cellStyle name="Currency 3 7 2 4" xfId="8582" xr:uid="{2002D414-2252-4F02-A95E-50DF65A1E380}"/>
    <cellStyle name="Currency 3 7 2 4 2" xfId="8583" xr:uid="{94D1879F-D353-4267-84F9-77CE3509D293}"/>
    <cellStyle name="Currency 3 7 2 5" xfId="8584" xr:uid="{4319AE05-8801-4BF0-9988-4F6D888A104B}"/>
    <cellStyle name="Currency 3 7 2 6" xfId="8585" xr:uid="{739252AB-ADAB-4CAD-A4D1-2A0E4A14BE15}"/>
    <cellStyle name="Currency 3 7 2 7" xfId="8586" xr:uid="{9A7F43DE-A0D9-4959-9F17-34C035ED1CDC}"/>
    <cellStyle name="Currency 3 7 3" xfId="8587" xr:uid="{D113F159-2D15-4274-944B-C53269F2FDE1}"/>
    <cellStyle name="Currency 3 7 3 2" xfId="8588" xr:uid="{B1A8DFD0-72B7-400C-880E-FA8D5683EDC9}"/>
    <cellStyle name="Currency 3 7 3 2 2" xfId="8589" xr:uid="{DFBFE6AD-1192-46B5-B571-E0AE08E39689}"/>
    <cellStyle name="Currency 3 7 3 2 2 2" xfId="8590" xr:uid="{3E9A1767-F20B-4C18-A4DB-DDCF4016EE83}"/>
    <cellStyle name="Currency 3 7 3 2 3" xfId="8591" xr:uid="{53F3FDF7-0432-4D1A-AC3B-3E778A9243A8}"/>
    <cellStyle name="Currency 3 7 3 3" xfId="8592" xr:uid="{A182CF19-7901-4FBB-8B18-EBCED2AD362F}"/>
    <cellStyle name="Currency 3 7 3 3 2" xfId="8593" xr:uid="{8AA4521D-E3D2-4400-8587-5AB5A8CFFA38}"/>
    <cellStyle name="Currency 3 7 3 4" xfId="8594" xr:uid="{1EDFA79A-A82E-42A6-83CD-1F0138B9EB3D}"/>
    <cellStyle name="Currency 3 7 3 4 2" xfId="8595" xr:uid="{8DFD38A4-BB4B-4BDA-B5DF-36D96240E8F7}"/>
    <cellStyle name="Currency 3 7 3 5" xfId="8596" xr:uid="{0D603272-2082-4783-A31D-9365748E0A1E}"/>
    <cellStyle name="Currency 3 7 3 6" xfId="8597" xr:uid="{04A6C3EA-6342-4E48-A0D3-A6C3206A8F85}"/>
    <cellStyle name="Currency 3 7 3 7" xfId="8598" xr:uid="{9F782ED4-CA7A-499E-ACBA-70E6227A5981}"/>
    <cellStyle name="Currency 3 7 4" xfId="8599" xr:uid="{508E6061-2B9A-4A2B-AA2B-3601D3C66E4F}"/>
    <cellStyle name="Currency 3 7 4 2" xfId="8600" xr:uid="{23509ED1-468C-4A0E-8678-CB08F5EFD1D8}"/>
    <cellStyle name="Currency 3 7 4 2 2" xfId="8601" xr:uid="{2B497EC6-AF4E-4308-8ECE-C10AF5CA70DA}"/>
    <cellStyle name="Currency 3 7 4 2 2 2" xfId="8602" xr:uid="{BB89D77E-34AE-4474-85B6-B4716B4666E1}"/>
    <cellStyle name="Currency 3 7 4 2 3" xfId="8603" xr:uid="{08862049-92A3-41C0-A381-C7AFFE88B705}"/>
    <cellStyle name="Currency 3 7 4 3" xfId="8604" xr:uid="{C871EF40-3491-4F82-AD7C-B6D1E31EA4DE}"/>
    <cellStyle name="Currency 3 7 4 3 2" xfId="8605" xr:uid="{3CC58AC4-AFDE-40E2-B560-A135B27CC27E}"/>
    <cellStyle name="Currency 3 7 4 4" xfId="8606" xr:uid="{7634105C-C078-4FFD-9011-82BDE4FAFFAD}"/>
    <cellStyle name="Currency 3 7 4 4 2" xfId="8607" xr:uid="{B0975293-E45D-4F47-9F77-28C9B266131D}"/>
    <cellStyle name="Currency 3 7 4 5" xfId="8608" xr:uid="{5DD9B5B9-ABCA-4B9A-AADA-31B790C487FB}"/>
    <cellStyle name="Currency 3 7 4 6" xfId="8609" xr:uid="{C48ACF42-72E4-4EC6-9333-C1BCC7EAEBCA}"/>
    <cellStyle name="Currency 3 7 4 7" xfId="8610" xr:uid="{B75B0DB1-D860-4A25-95D2-AE71A229A9E3}"/>
    <cellStyle name="Currency 3 7 5" xfId="8611" xr:uid="{AEF0D304-2008-486F-B90E-3E892D0B7648}"/>
    <cellStyle name="Currency 3 7 5 2" xfId="8612" xr:uid="{5768CF7E-2C7C-4BDD-839F-B628084B5A3D}"/>
    <cellStyle name="Currency 3 7 5 2 2" xfId="8613" xr:uid="{538C8BEA-A800-41A8-9A82-0357236D5FB1}"/>
    <cellStyle name="Currency 3 7 5 3" xfId="8614" xr:uid="{2946CBBD-141F-4C6B-9DD9-5774A202F082}"/>
    <cellStyle name="Currency 3 7 6" xfId="8615" xr:uid="{236E891D-6EE0-4276-89F3-EE4EDB0E8378}"/>
    <cellStyle name="Currency 3 7 6 2" xfId="8616" xr:uid="{589D0762-7C0E-423E-982A-DA9A97C26F7C}"/>
    <cellStyle name="Currency 3 7 7" xfId="8617" xr:uid="{D9404727-7B3E-48AC-8A97-73702FB0DF55}"/>
    <cellStyle name="Currency 3 7 7 2" xfId="8618" xr:uid="{A3E85EDE-2F1A-4F66-B0A3-24FC221086A4}"/>
    <cellStyle name="Currency 3 7 8" xfId="8619" xr:uid="{6AC9B4F1-7F32-4CA4-B02F-957C4B3BEFEA}"/>
    <cellStyle name="Currency 3 7 9" xfId="8620" xr:uid="{1250A590-566C-4FDC-9C6B-D149076C462E}"/>
    <cellStyle name="Currency 3 8" xfId="8621" xr:uid="{2C2B557F-7547-4D2F-8C98-37D11AA337A6}"/>
    <cellStyle name="Currency 3 8 10" xfId="8622" xr:uid="{00B13A48-E282-4AFD-A48A-B91649831A79}"/>
    <cellStyle name="Currency 3 8 2" xfId="8623" xr:uid="{7B484AC0-A958-42DF-B7AB-890C73C1A6D7}"/>
    <cellStyle name="Currency 3 8 2 2" xfId="8624" xr:uid="{00428CDB-F379-4840-862D-0D4D3261CB05}"/>
    <cellStyle name="Currency 3 8 2 2 2" xfId="8625" xr:uid="{2F909D02-D139-45AB-855A-198420BDB6B7}"/>
    <cellStyle name="Currency 3 8 2 2 2 2" xfId="8626" xr:uid="{25C11D7E-0679-49C1-A9E4-FFDC6F144904}"/>
    <cellStyle name="Currency 3 8 2 2 3" xfId="8627" xr:uid="{8F7E4AE3-22E3-43F1-A476-024C6E4E720B}"/>
    <cellStyle name="Currency 3 8 2 3" xfId="8628" xr:uid="{39B7B610-B7AC-41F9-A885-5FBD31FD54BA}"/>
    <cellStyle name="Currency 3 8 2 3 2" xfId="8629" xr:uid="{64085F67-74F9-49BC-B419-6B2EB3E9B34E}"/>
    <cellStyle name="Currency 3 8 2 4" xfId="8630" xr:uid="{46F1F893-BDB7-4229-9674-78BF3825C895}"/>
    <cellStyle name="Currency 3 8 2 4 2" xfId="8631" xr:uid="{90159B03-6743-4FDD-BE09-D896BCE4C4C4}"/>
    <cellStyle name="Currency 3 8 2 5" xfId="8632" xr:uid="{4077ABB8-295B-4F8C-BDE8-08115142740B}"/>
    <cellStyle name="Currency 3 8 2 6" xfId="8633" xr:uid="{077BC5B0-06C0-4954-8ADB-61187A0BE37F}"/>
    <cellStyle name="Currency 3 8 2 7" xfId="8634" xr:uid="{8E20AB56-5C37-4A01-8022-0D69C46539F1}"/>
    <cellStyle name="Currency 3 8 3" xfId="8635" xr:uid="{AF4A2504-EBD1-45EF-8721-81A1A669BB21}"/>
    <cellStyle name="Currency 3 8 3 2" xfId="8636" xr:uid="{99618238-8C92-4B9C-A230-7B576B6FE73B}"/>
    <cellStyle name="Currency 3 8 3 2 2" xfId="8637" xr:uid="{F27D03E1-418D-42E1-BE2A-E392A113D752}"/>
    <cellStyle name="Currency 3 8 3 2 2 2" xfId="8638" xr:uid="{D87ECDD7-2D0C-4548-AFB8-A4A736C92232}"/>
    <cellStyle name="Currency 3 8 3 2 3" xfId="8639" xr:uid="{085D9252-7D12-4BF2-BBEB-DD43B960FEB2}"/>
    <cellStyle name="Currency 3 8 3 3" xfId="8640" xr:uid="{3DD33431-89C0-4535-A465-EFE40937AC4F}"/>
    <cellStyle name="Currency 3 8 3 3 2" xfId="8641" xr:uid="{60F53FB3-CB24-490B-A511-21ADD0011B78}"/>
    <cellStyle name="Currency 3 8 3 4" xfId="8642" xr:uid="{EC486302-F01D-4563-828F-C96E4FF39DC4}"/>
    <cellStyle name="Currency 3 8 3 4 2" xfId="8643" xr:uid="{D648E035-344D-4162-AF71-ECEB5EF97D72}"/>
    <cellStyle name="Currency 3 8 3 5" xfId="8644" xr:uid="{6FF64AF3-6E18-4BEB-A22F-249F72BA3B1C}"/>
    <cellStyle name="Currency 3 8 3 6" xfId="8645" xr:uid="{4DE1B061-D137-4D85-8B96-7F050338BE22}"/>
    <cellStyle name="Currency 3 8 3 7" xfId="8646" xr:uid="{E34267AE-E942-40C5-89F7-69D7923491FF}"/>
    <cellStyle name="Currency 3 8 4" xfId="8647" xr:uid="{7CC4BD92-887C-4DE8-BA8B-1734A2AC9A88}"/>
    <cellStyle name="Currency 3 8 4 2" xfId="8648" xr:uid="{2F8BDFAD-273E-4493-9E42-575C228C5F82}"/>
    <cellStyle name="Currency 3 8 4 2 2" xfId="8649" xr:uid="{08C17334-AA7F-4D57-8EF8-FBED5E984B4C}"/>
    <cellStyle name="Currency 3 8 4 2 2 2" xfId="8650" xr:uid="{34F075A8-0E47-4817-BB77-51BF7147B4C7}"/>
    <cellStyle name="Currency 3 8 4 2 3" xfId="8651" xr:uid="{483EE95B-9E1D-42B0-84F7-C46470827F28}"/>
    <cellStyle name="Currency 3 8 4 3" xfId="8652" xr:uid="{C8230D1D-30C4-40E5-BF66-F62424B4577C}"/>
    <cellStyle name="Currency 3 8 4 3 2" xfId="8653" xr:uid="{EAE6C084-AC50-4705-9A38-E12FF2E341C5}"/>
    <cellStyle name="Currency 3 8 4 4" xfId="8654" xr:uid="{10DA72E8-C754-4092-8486-A6328083EFEA}"/>
    <cellStyle name="Currency 3 8 4 4 2" xfId="8655" xr:uid="{6A0679DF-055C-4C08-9C74-50C3BE47CF30}"/>
    <cellStyle name="Currency 3 8 4 5" xfId="8656" xr:uid="{9C7DE00F-445E-4840-8821-6181F6374284}"/>
    <cellStyle name="Currency 3 8 4 6" xfId="8657" xr:uid="{8A28CF3F-2BC1-47A6-84DC-FEC59A6A162F}"/>
    <cellStyle name="Currency 3 8 4 7" xfId="8658" xr:uid="{545CAD51-308F-41A7-AB3B-1DD13799A8F7}"/>
    <cellStyle name="Currency 3 8 5" xfId="8659" xr:uid="{DBE1DD3C-06EF-4E1B-9F4E-FF5113297520}"/>
    <cellStyle name="Currency 3 8 5 2" xfId="8660" xr:uid="{29626B1B-EE3C-47F7-8884-40CA663F5CFC}"/>
    <cellStyle name="Currency 3 8 5 2 2" xfId="8661" xr:uid="{1D463B38-BE08-4211-AD45-4E5B5C7E4033}"/>
    <cellStyle name="Currency 3 8 5 3" xfId="8662" xr:uid="{3B9CB0DA-B092-4D68-933F-ADD4E0BE4F3E}"/>
    <cellStyle name="Currency 3 8 6" xfId="8663" xr:uid="{BF9579F9-0101-4C6C-96E6-1E5903CBF038}"/>
    <cellStyle name="Currency 3 8 6 2" xfId="8664" xr:uid="{BEF806BD-A572-4DFB-9E5C-8D6AD3AAE250}"/>
    <cellStyle name="Currency 3 8 7" xfId="8665" xr:uid="{FECB479D-92C1-44D3-A02C-C385ECB40FCE}"/>
    <cellStyle name="Currency 3 8 7 2" xfId="8666" xr:uid="{7B8E9A95-415A-4B74-86CF-04FF80186842}"/>
    <cellStyle name="Currency 3 8 8" xfId="8667" xr:uid="{E561DD57-7ED4-4568-B2E5-214391677734}"/>
    <cellStyle name="Currency 3 8 9" xfId="8668" xr:uid="{4EA9F8D6-5C05-43D0-9930-C417DC826C95}"/>
    <cellStyle name="Currency 3 9" xfId="8669" xr:uid="{E70EF739-8691-4691-A6EA-8D14C4AD27BD}"/>
    <cellStyle name="Currency 4" xfId="20" xr:uid="{9ABE7EA3-FB8E-4887-A73A-1B3C9FAED47E}"/>
    <cellStyle name="Currency 4 10" xfId="8671" xr:uid="{EB0EA3A8-FB24-4F8D-A897-32F018860A7D}"/>
    <cellStyle name="Currency 4 11" xfId="8670" xr:uid="{0BB6A0BD-DCBA-4059-86B4-973612098FDF}"/>
    <cellStyle name="Currency 4 2" xfId="8672" xr:uid="{8B356E18-6035-418F-9733-B677421F3DFC}"/>
    <cellStyle name="Currency 4 2 10" xfId="8673" xr:uid="{CD9E8F29-5182-4BC6-895B-5673AAA8E8B6}"/>
    <cellStyle name="Currency 4 2 2" xfId="8674" xr:uid="{DE539187-6288-43E6-A1C5-DE8FB9AB55D3}"/>
    <cellStyle name="Currency 4 2 2 2" xfId="8675" xr:uid="{1CC636F8-7378-421C-BFC7-3035C8C8F621}"/>
    <cellStyle name="Currency 4 2 2 3" xfId="8676" xr:uid="{7C40100A-65EB-4FFF-BF05-D7C35DEC2052}"/>
    <cellStyle name="Currency 4 2 2 3 10" xfId="8677" xr:uid="{618E8307-3CBC-437B-A366-6EE053655965}"/>
    <cellStyle name="Currency 4 2 2 3 11" xfId="8678" xr:uid="{23CB7ADF-6BF9-454B-AEB5-7D88744BC46E}"/>
    <cellStyle name="Currency 4 2 2 3 12" xfId="8679" xr:uid="{40BB4914-A668-4F59-AAC7-419501BA3F04}"/>
    <cellStyle name="Currency 4 2 2 3 2" xfId="8680" xr:uid="{45B2DAFE-9A57-4AA8-90DD-AB41CD5B3516}"/>
    <cellStyle name="Currency 4 2 2 3 2 10" xfId="8681" xr:uid="{0248EE5E-82ED-46BE-BA32-314F0C083702}"/>
    <cellStyle name="Currency 4 2 2 3 2 2" xfId="8682" xr:uid="{8976B089-7F98-44D0-89BF-DF8B6BA46C1C}"/>
    <cellStyle name="Currency 4 2 2 3 2 2 2" xfId="8683" xr:uid="{F3C0EA28-FB05-4138-BA48-6C37D9A2AF94}"/>
    <cellStyle name="Currency 4 2 2 3 2 2 2 2" xfId="8684" xr:uid="{8BEF1417-6751-475B-BB6E-945E2F1D6641}"/>
    <cellStyle name="Currency 4 2 2 3 2 2 2 2 2" xfId="8685" xr:uid="{FA7FB5E1-5BC9-485D-8F4C-59C5C3157D23}"/>
    <cellStyle name="Currency 4 2 2 3 2 2 2 3" xfId="8686" xr:uid="{4A997597-B66F-4686-A75B-E5C02D80131A}"/>
    <cellStyle name="Currency 4 2 2 3 2 2 3" xfId="8687" xr:uid="{5CE8056E-3256-4589-AB6B-790FDD8FD34E}"/>
    <cellStyle name="Currency 4 2 2 3 2 2 3 2" xfId="8688" xr:uid="{C71DC2C1-2CD8-44FB-B86E-D0942267427B}"/>
    <cellStyle name="Currency 4 2 2 3 2 2 4" xfId="8689" xr:uid="{B822C25F-B33C-42E8-9E5B-D8631B38BC73}"/>
    <cellStyle name="Currency 4 2 2 3 2 2 4 2" xfId="8690" xr:uid="{83D58068-856E-4364-9D46-57A27E89A4E4}"/>
    <cellStyle name="Currency 4 2 2 3 2 2 5" xfId="8691" xr:uid="{2EC31411-4B11-4CEB-A3BC-DE81C896ECBF}"/>
    <cellStyle name="Currency 4 2 2 3 2 2 6" xfId="8692" xr:uid="{5B0C127B-EA1B-47D8-94CB-621105F7425A}"/>
    <cellStyle name="Currency 4 2 2 3 2 2 7" xfId="8693" xr:uid="{65EE5E6E-2CBB-44E9-80FF-6ED8F5CD4AE6}"/>
    <cellStyle name="Currency 4 2 2 3 2 3" xfId="8694" xr:uid="{14019AB0-A8CB-4D77-93E5-9DEEB13A42F6}"/>
    <cellStyle name="Currency 4 2 2 3 2 3 2" xfId="8695" xr:uid="{369FFDFE-8D2B-40AE-AFE3-64669EE4FFAB}"/>
    <cellStyle name="Currency 4 2 2 3 2 3 2 2" xfId="8696" xr:uid="{85D67BDE-A0D1-4C26-BB1E-58D3276B00AC}"/>
    <cellStyle name="Currency 4 2 2 3 2 3 2 2 2" xfId="8697" xr:uid="{E5DBCA92-2111-4859-BBC0-F1C4CF6D6C09}"/>
    <cellStyle name="Currency 4 2 2 3 2 3 2 3" xfId="8698" xr:uid="{E2956C76-56D0-4333-8E3C-7432BBE4666B}"/>
    <cellStyle name="Currency 4 2 2 3 2 3 3" xfId="8699" xr:uid="{A54F28A8-E170-4744-A50F-7AAC15B2DE9D}"/>
    <cellStyle name="Currency 4 2 2 3 2 3 3 2" xfId="8700" xr:uid="{AE16D754-8DC5-4CB4-90E0-8D0D1121B969}"/>
    <cellStyle name="Currency 4 2 2 3 2 3 4" xfId="8701" xr:uid="{F29A83FF-F1F1-4ED1-931F-A97561B6CFB2}"/>
    <cellStyle name="Currency 4 2 2 3 2 3 4 2" xfId="8702" xr:uid="{46466C8A-A13A-42C7-BBC6-34BB2142152B}"/>
    <cellStyle name="Currency 4 2 2 3 2 3 5" xfId="8703" xr:uid="{57358E23-0D64-4426-8A5B-5E2EC85EDF2A}"/>
    <cellStyle name="Currency 4 2 2 3 2 3 6" xfId="8704" xr:uid="{8FED292D-5F7A-4007-87E3-573A8E8967D4}"/>
    <cellStyle name="Currency 4 2 2 3 2 3 7" xfId="8705" xr:uid="{2D51CFF2-106D-43BB-AD01-76061195829F}"/>
    <cellStyle name="Currency 4 2 2 3 2 4" xfId="8706" xr:uid="{B5DF36E5-4459-426E-AB3C-1E55A46F20D6}"/>
    <cellStyle name="Currency 4 2 2 3 2 4 2" xfId="8707" xr:uid="{6B5DA11D-7D28-472F-A60B-A9DDCFE9A7CE}"/>
    <cellStyle name="Currency 4 2 2 3 2 4 2 2" xfId="8708" xr:uid="{87F66FCC-55BD-4C30-BB80-7F11956B3B8B}"/>
    <cellStyle name="Currency 4 2 2 3 2 4 2 2 2" xfId="8709" xr:uid="{24AF4A57-C936-49C2-9B17-557A86B7931F}"/>
    <cellStyle name="Currency 4 2 2 3 2 4 2 3" xfId="8710" xr:uid="{A3E7A7D3-2E4D-454F-A4E9-770CA7574C1B}"/>
    <cellStyle name="Currency 4 2 2 3 2 4 3" xfId="8711" xr:uid="{1F34171A-E5CA-4282-9631-2AAAB47516B3}"/>
    <cellStyle name="Currency 4 2 2 3 2 4 3 2" xfId="8712" xr:uid="{D0074607-C5CF-4227-AA09-43FD49F3A47B}"/>
    <cellStyle name="Currency 4 2 2 3 2 4 4" xfId="8713" xr:uid="{FA8905EB-75C8-43AB-890A-DA97DA0D4230}"/>
    <cellStyle name="Currency 4 2 2 3 2 4 4 2" xfId="8714" xr:uid="{A582E52E-8C1A-4FBE-9950-DDCDAEC09870}"/>
    <cellStyle name="Currency 4 2 2 3 2 4 5" xfId="8715" xr:uid="{1D85F28B-B334-4ABF-8E0C-1B05A5466114}"/>
    <cellStyle name="Currency 4 2 2 3 2 4 6" xfId="8716" xr:uid="{F5669B4C-0847-4C10-9735-F49F03342F25}"/>
    <cellStyle name="Currency 4 2 2 3 2 4 7" xfId="8717" xr:uid="{F7D9B329-FD2B-4A36-8274-BE66DAE2488C}"/>
    <cellStyle name="Currency 4 2 2 3 2 5" xfId="8718" xr:uid="{02C08CDE-A48D-4E4E-8E2B-4CBFC2F69E6F}"/>
    <cellStyle name="Currency 4 2 2 3 2 5 2" xfId="8719" xr:uid="{A94FFDC6-D643-4B41-A024-D265FE9525A7}"/>
    <cellStyle name="Currency 4 2 2 3 2 5 2 2" xfId="8720" xr:uid="{02963BA7-0769-46CA-881A-FD44E669A501}"/>
    <cellStyle name="Currency 4 2 2 3 2 5 3" xfId="8721" xr:uid="{DB5DE128-983F-4D1D-9AAC-5E4440ED7469}"/>
    <cellStyle name="Currency 4 2 2 3 2 6" xfId="8722" xr:uid="{D62CB45A-8F08-43EB-9C72-0633D2AB4D7A}"/>
    <cellStyle name="Currency 4 2 2 3 2 6 2" xfId="8723" xr:uid="{21AA6629-8CAF-44B3-BBCC-66B1D03A8334}"/>
    <cellStyle name="Currency 4 2 2 3 2 7" xfId="8724" xr:uid="{8C454F0D-29AD-4A22-9586-5C776E6B7815}"/>
    <cellStyle name="Currency 4 2 2 3 2 7 2" xfId="8725" xr:uid="{99EF2C46-1C80-4BA2-BC77-E66CF1E04887}"/>
    <cellStyle name="Currency 4 2 2 3 2 8" xfId="8726" xr:uid="{2A9233C5-DE15-4E70-AC36-A372CD1EFB78}"/>
    <cellStyle name="Currency 4 2 2 3 2 9" xfId="8727" xr:uid="{507EA4EF-5A14-4052-A1B7-C2963A57DC65}"/>
    <cellStyle name="Currency 4 2 2 3 3" xfId="8728" xr:uid="{D9FB7B09-22CA-47DB-88F0-DC8CDAA2E039}"/>
    <cellStyle name="Currency 4 2 2 3 3 2" xfId="8729" xr:uid="{FE9124AF-A249-4FD2-8F0E-776F5BFB2B5E}"/>
    <cellStyle name="Currency 4 2 2 3 3 2 2" xfId="8730" xr:uid="{5C1E8C2F-EB30-4AFF-889A-8830DCF0358E}"/>
    <cellStyle name="Currency 4 2 2 3 3 2 2 2" xfId="8731" xr:uid="{AB1A3F8E-EAD4-4BB5-9846-2D281019918A}"/>
    <cellStyle name="Currency 4 2 2 3 3 2 2 2 2" xfId="8732" xr:uid="{547409D0-2CA2-4BB3-B26E-6FA3F3CA2E20}"/>
    <cellStyle name="Currency 4 2 2 3 3 2 2 3" xfId="8733" xr:uid="{6DBAABF6-12C3-404B-8D6A-460F51FCD0F6}"/>
    <cellStyle name="Currency 4 2 2 3 3 2 3" xfId="8734" xr:uid="{C09C2693-22F8-4F67-AC2D-511ADF2940A2}"/>
    <cellStyle name="Currency 4 2 2 3 3 2 3 2" xfId="8735" xr:uid="{AA05B932-0E77-4B9C-B111-FB6FD81B8F28}"/>
    <cellStyle name="Currency 4 2 2 3 3 2 4" xfId="8736" xr:uid="{BBB6F983-53C2-4C47-AA9E-D7C68767CCF0}"/>
    <cellStyle name="Currency 4 2 2 3 3 2 4 2" xfId="8737" xr:uid="{A85B9859-6DE0-4D9A-AF4C-E74BBD23C34F}"/>
    <cellStyle name="Currency 4 2 2 3 3 2 5" xfId="8738" xr:uid="{2915B5B7-ADF2-462E-BD3B-655325A12FD3}"/>
    <cellStyle name="Currency 4 2 2 3 3 2 6" xfId="8739" xr:uid="{DBCE440F-F441-4BB1-89B8-5F291F60D385}"/>
    <cellStyle name="Currency 4 2 2 3 3 2 7" xfId="8740" xr:uid="{5A5F0FAA-134D-4DEC-A2D7-E964312C0FF3}"/>
    <cellStyle name="Currency 4 2 2 3 3 3" xfId="8741" xr:uid="{D29866E0-8AE1-4A00-AC53-1A408BBF62C8}"/>
    <cellStyle name="Currency 4 2 2 3 3 3 2" xfId="8742" xr:uid="{BFC1970F-BD50-4846-AE73-1BCBC9C8D9FF}"/>
    <cellStyle name="Currency 4 2 2 3 3 3 2 2" xfId="8743" xr:uid="{B1ACF688-EE8A-4D90-9DA4-E5CAF1C0787C}"/>
    <cellStyle name="Currency 4 2 2 3 3 3 3" xfId="8744" xr:uid="{F391A208-6BD1-4619-9319-91DB20D69D1B}"/>
    <cellStyle name="Currency 4 2 2 3 3 4" xfId="8745" xr:uid="{9EFFC3F0-6505-4DE1-BA52-88699A4F43E0}"/>
    <cellStyle name="Currency 4 2 2 3 3 4 2" xfId="8746" xr:uid="{AA658E50-6661-410E-AB14-6BB1A3E79B93}"/>
    <cellStyle name="Currency 4 2 2 3 3 5" xfId="8747" xr:uid="{481A141B-0474-4D6D-AD76-2B78BA0B4820}"/>
    <cellStyle name="Currency 4 2 2 3 3 5 2" xfId="8748" xr:uid="{498B2A32-7498-4343-ACD8-74C76E8B13F9}"/>
    <cellStyle name="Currency 4 2 2 3 3 6" xfId="8749" xr:uid="{9485190E-3079-40BA-B545-1EF2208BBA8D}"/>
    <cellStyle name="Currency 4 2 2 3 3 7" xfId="8750" xr:uid="{3691D71D-D46F-4B5B-8F8D-1CA681A9685C}"/>
    <cellStyle name="Currency 4 2 2 3 3 8" xfId="8751" xr:uid="{5774349E-682C-4459-A8DB-AD82A0F4F947}"/>
    <cellStyle name="Currency 4 2 2 3 4" xfId="8752" xr:uid="{0CEA928A-7E79-4111-B487-20371A4DEF48}"/>
    <cellStyle name="Currency 4 2 2 3 4 2" xfId="8753" xr:uid="{B45B7211-5C35-4F26-8EA1-1BC1FD901F63}"/>
    <cellStyle name="Currency 4 2 2 3 4 2 2" xfId="8754" xr:uid="{CD4A059D-789B-4200-8576-4B46801540C3}"/>
    <cellStyle name="Currency 4 2 2 3 4 2 2 2" xfId="8755" xr:uid="{F7D2C99E-9A92-4BA0-B646-94B15D61E9C8}"/>
    <cellStyle name="Currency 4 2 2 3 4 2 3" xfId="8756" xr:uid="{750AA944-2724-4B11-8954-F39F96626EE4}"/>
    <cellStyle name="Currency 4 2 2 3 4 3" xfId="8757" xr:uid="{9D6340EB-FA73-44A2-B775-0F455161017A}"/>
    <cellStyle name="Currency 4 2 2 3 4 3 2" xfId="8758" xr:uid="{C972E47D-6468-457B-8352-7C79273265ED}"/>
    <cellStyle name="Currency 4 2 2 3 4 4" xfId="8759" xr:uid="{6A09F295-676F-4F74-8D8A-71EB306836F0}"/>
    <cellStyle name="Currency 4 2 2 3 4 4 2" xfId="8760" xr:uid="{73FACEB5-3F34-4AB1-A4D0-139E62900238}"/>
    <cellStyle name="Currency 4 2 2 3 4 5" xfId="8761" xr:uid="{AEEAAE44-6991-408D-A72E-A8F0F221D086}"/>
    <cellStyle name="Currency 4 2 2 3 4 6" xfId="8762" xr:uid="{129AF2DF-AB7A-4C37-AB23-F9C37DE67254}"/>
    <cellStyle name="Currency 4 2 2 3 4 7" xfId="8763" xr:uid="{1B95FD1A-CF50-4CA0-8869-6D9B88E282B5}"/>
    <cellStyle name="Currency 4 2 2 3 5" xfId="8764" xr:uid="{117462C8-927D-45E1-8894-A84171AFFDA4}"/>
    <cellStyle name="Currency 4 2 2 3 5 2" xfId="8765" xr:uid="{9C479070-356B-487F-BADD-28AD76FBDF39}"/>
    <cellStyle name="Currency 4 2 2 3 5 2 2" xfId="8766" xr:uid="{B3CCCEF5-EE50-43A0-ABDB-39D23A555F66}"/>
    <cellStyle name="Currency 4 2 2 3 5 2 2 2" xfId="8767" xr:uid="{4E09367B-3064-4125-AE04-B82CA25FAB14}"/>
    <cellStyle name="Currency 4 2 2 3 5 2 3" xfId="8768" xr:uid="{C2E6B551-DE50-4D55-8D85-D5F91CB3A5BA}"/>
    <cellStyle name="Currency 4 2 2 3 5 3" xfId="8769" xr:uid="{04F7E076-43C9-4B60-A884-16296E75DB79}"/>
    <cellStyle name="Currency 4 2 2 3 5 3 2" xfId="8770" xr:uid="{F2E758FC-9945-4286-AEB4-EE0CF31E0B32}"/>
    <cellStyle name="Currency 4 2 2 3 5 4" xfId="8771" xr:uid="{C7997070-1D87-41DC-B95A-589B344ECD8E}"/>
    <cellStyle name="Currency 4 2 2 3 5 4 2" xfId="8772" xr:uid="{62EA8C14-C874-474D-8973-9FC336350010}"/>
    <cellStyle name="Currency 4 2 2 3 5 5" xfId="8773" xr:uid="{2EB648E1-B5E1-4FB7-9EF9-6916BB1CA3BA}"/>
    <cellStyle name="Currency 4 2 2 3 5 6" xfId="8774" xr:uid="{2AB039C9-4FC0-4159-9CC8-72E4E597081F}"/>
    <cellStyle name="Currency 4 2 2 3 5 7" xfId="8775" xr:uid="{A8D13C4F-56E5-4A48-B3AF-6899EFCF124D}"/>
    <cellStyle name="Currency 4 2 2 3 6" xfId="8776" xr:uid="{106BB416-0BB7-4D3E-B116-0CB94A2F3B30}"/>
    <cellStyle name="Currency 4 2 2 3 6 2" xfId="8777" xr:uid="{81923BB8-B960-4BEE-B259-8614446C043B}"/>
    <cellStyle name="Currency 4 2 2 3 6 2 2" xfId="8778" xr:uid="{A8E469E4-A123-4779-9AE1-60F5905728C0}"/>
    <cellStyle name="Currency 4 2 2 3 6 2 2 2" xfId="8779" xr:uid="{1AB8EE78-AF4E-4606-954D-80E489AAEAA1}"/>
    <cellStyle name="Currency 4 2 2 3 6 2 3" xfId="8780" xr:uid="{4C1DDA4C-BDF7-42A9-A107-7F5C7E621CA6}"/>
    <cellStyle name="Currency 4 2 2 3 6 3" xfId="8781" xr:uid="{3187A55D-A2AE-4D3E-B666-9056AD9ABF35}"/>
    <cellStyle name="Currency 4 2 2 3 6 3 2" xfId="8782" xr:uid="{9246AE0B-BB9C-49F4-B485-BE5AD9B703FA}"/>
    <cellStyle name="Currency 4 2 2 3 6 4" xfId="8783" xr:uid="{3EF75953-1E54-4F07-B887-2465EEE022CC}"/>
    <cellStyle name="Currency 4 2 2 3 6 4 2" xfId="8784" xr:uid="{BC108760-40A6-41FA-B769-10C590F15938}"/>
    <cellStyle name="Currency 4 2 2 3 6 5" xfId="8785" xr:uid="{E92FE4CC-4F01-4C27-8C44-6B4E2260B71B}"/>
    <cellStyle name="Currency 4 2 2 3 6 6" xfId="8786" xr:uid="{5D6B37D8-9B2A-4E7E-AC11-CAA3246C54C2}"/>
    <cellStyle name="Currency 4 2 2 3 6 7" xfId="8787" xr:uid="{A3547967-5F53-438D-8930-6EA87043EC37}"/>
    <cellStyle name="Currency 4 2 2 3 7" xfId="8788" xr:uid="{865096D3-676D-47A1-8EA7-FFA7BD877D8A}"/>
    <cellStyle name="Currency 4 2 2 3 7 2" xfId="8789" xr:uid="{5C62426E-E465-40F8-8349-7A931F1AD21E}"/>
    <cellStyle name="Currency 4 2 2 3 7 2 2" xfId="8790" xr:uid="{86605B19-E010-4210-B068-DCA7D6CEC653}"/>
    <cellStyle name="Currency 4 2 2 3 7 3" xfId="8791" xr:uid="{D0A1DD0C-FB9E-4398-BDE7-8B9E8BAF2F2F}"/>
    <cellStyle name="Currency 4 2 2 3 7 4" xfId="8792" xr:uid="{4CCF71E9-C863-4692-B359-E227CEEA874C}"/>
    <cellStyle name="Currency 4 2 2 3 8" xfId="8793" xr:uid="{5212D7F8-2910-45EC-8893-64817DB6D937}"/>
    <cellStyle name="Currency 4 2 2 3 8 2" xfId="8794" xr:uid="{622EB7B9-5ACA-4102-AF62-4BFB06C84B0A}"/>
    <cellStyle name="Currency 4 2 2 3 9" xfId="8795" xr:uid="{E7069783-57E1-4AA7-A231-43E2D923C9E2}"/>
    <cellStyle name="Currency 4 2 2 3 9 2" xfId="8796" xr:uid="{9B55F13D-DD1A-4434-AF78-A9B5EC8BA5A5}"/>
    <cellStyle name="Currency 4 2 2 4" xfId="8797" xr:uid="{F43E8C11-1548-4930-87D7-F36A7FBCE9AA}"/>
    <cellStyle name="Currency 4 2 2 4 10" xfId="8798" xr:uid="{08F03EBF-52AB-4D0E-873E-FA8B80CC713F}"/>
    <cellStyle name="Currency 4 2 2 4 2" xfId="8799" xr:uid="{3153E5EC-4462-4FF9-815F-C18C2D628E3A}"/>
    <cellStyle name="Currency 4 2 2 4 2 2" xfId="8800" xr:uid="{496998A9-7D17-46BF-982A-74C9416DB3F5}"/>
    <cellStyle name="Currency 4 2 2 4 2 2 2" xfId="8801" xr:uid="{261ED575-51A8-45D0-812A-F111A15C7529}"/>
    <cellStyle name="Currency 4 2 2 4 2 2 2 2" xfId="8802" xr:uid="{B99CC325-5DE0-44AA-9FC5-F56326F49A3F}"/>
    <cellStyle name="Currency 4 2 2 4 2 2 3" xfId="8803" xr:uid="{F00E6AA8-7063-4674-A64E-37AEB0AF3E3D}"/>
    <cellStyle name="Currency 4 2 2 4 2 3" xfId="8804" xr:uid="{EB2D8FB2-34CB-498E-9E17-9EAFA37CA55B}"/>
    <cellStyle name="Currency 4 2 2 4 2 3 2" xfId="8805" xr:uid="{3C802497-0A9A-4ECD-800F-BA413347C930}"/>
    <cellStyle name="Currency 4 2 2 4 2 4" xfId="8806" xr:uid="{541EBDDE-4059-45CE-9EF2-5E1C80686A52}"/>
    <cellStyle name="Currency 4 2 2 4 2 4 2" xfId="8807" xr:uid="{B7CAF72D-0CD8-40D3-9E8A-C8243DBD617F}"/>
    <cellStyle name="Currency 4 2 2 4 2 5" xfId="8808" xr:uid="{15D41049-770F-4BD0-A7A7-26CB535ECAC5}"/>
    <cellStyle name="Currency 4 2 2 4 2 6" xfId="8809" xr:uid="{F9CBC8E2-D238-4109-9288-C3D6E039FFFE}"/>
    <cellStyle name="Currency 4 2 2 4 2 7" xfId="8810" xr:uid="{7952D086-3EF2-4E7C-98D7-B8C86ACC0855}"/>
    <cellStyle name="Currency 4 2 2 4 3" xfId="8811" xr:uid="{4C2FA693-643D-4237-9A6C-109DDC6BA1C1}"/>
    <cellStyle name="Currency 4 2 2 4 3 2" xfId="8812" xr:uid="{33B4717C-2914-42B5-871B-D54340D4FA5B}"/>
    <cellStyle name="Currency 4 2 2 4 3 2 2" xfId="8813" xr:uid="{86EB1991-4537-43C8-BA49-F74DBEF8CE28}"/>
    <cellStyle name="Currency 4 2 2 4 3 2 2 2" xfId="8814" xr:uid="{3B5A2D16-94FA-4388-923C-9115692403F4}"/>
    <cellStyle name="Currency 4 2 2 4 3 2 3" xfId="8815" xr:uid="{EFE94B7A-B691-4876-9819-CB677E3A3AD7}"/>
    <cellStyle name="Currency 4 2 2 4 3 3" xfId="8816" xr:uid="{CF9EF6EF-E31C-4737-957B-80378E672430}"/>
    <cellStyle name="Currency 4 2 2 4 3 3 2" xfId="8817" xr:uid="{E445101C-BE14-40C2-BBB7-AAC5A6A3C533}"/>
    <cellStyle name="Currency 4 2 2 4 3 4" xfId="8818" xr:uid="{BD1C25B3-0598-4893-9F8B-8968CB29A881}"/>
    <cellStyle name="Currency 4 2 2 4 3 4 2" xfId="8819" xr:uid="{2AE6D410-4E1E-4827-BDFD-EC07BDCB8A96}"/>
    <cellStyle name="Currency 4 2 2 4 3 5" xfId="8820" xr:uid="{E751D107-60B6-474D-9EDA-E2C2BD4B298B}"/>
    <cellStyle name="Currency 4 2 2 4 3 6" xfId="8821" xr:uid="{C66A5DC3-5468-46B8-A0A1-9BAC9CBD0BDC}"/>
    <cellStyle name="Currency 4 2 2 4 3 7" xfId="8822" xr:uid="{05262154-AB4D-4D42-A28A-E65D5D83862C}"/>
    <cellStyle name="Currency 4 2 2 4 4" xfId="8823" xr:uid="{E4F0C7B7-8A40-4680-886C-529A42576BB8}"/>
    <cellStyle name="Currency 4 2 2 4 4 2" xfId="8824" xr:uid="{794A6457-E930-4A2A-8DB8-C3B4228A0662}"/>
    <cellStyle name="Currency 4 2 2 4 4 2 2" xfId="8825" xr:uid="{57B00D73-EED2-4F84-8671-D04EF857F62A}"/>
    <cellStyle name="Currency 4 2 2 4 4 2 2 2" xfId="8826" xr:uid="{50CA9965-E072-4CC2-8DC8-F925E033FD3B}"/>
    <cellStyle name="Currency 4 2 2 4 4 2 3" xfId="8827" xr:uid="{765DB255-8308-4E95-99C4-14B38C55A76E}"/>
    <cellStyle name="Currency 4 2 2 4 4 3" xfId="8828" xr:uid="{63D98A06-DC3A-4259-ACB4-AFC1B6C2A158}"/>
    <cellStyle name="Currency 4 2 2 4 4 3 2" xfId="8829" xr:uid="{F5B02DB5-F15C-40FE-9999-B77070D68F34}"/>
    <cellStyle name="Currency 4 2 2 4 4 4" xfId="8830" xr:uid="{9AE99184-B88E-4305-9FC6-4D290AF37169}"/>
    <cellStyle name="Currency 4 2 2 4 4 4 2" xfId="8831" xr:uid="{356290D4-BB81-4028-9DC0-22445A4382FA}"/>
    <cellStyle name="Currency 4 2 2 4 4 5" xfId="8832" xr:uid="{94A77533-9D09-4C46-B51E-221DED814139}"/>
    <cellStyle name="Currency 4 2 2 4 4 6" xfId="8833" xr:uid="{A0B3A88F-F7B1-48C9-9465-BD1903EDA7EA}"/>
    <cellStyle name="Currency 4 2 2 4 4 7" xfId="8834" xr:uid="{6476930F-AF72-4C39-A3F0-3EE36952E44E}"/>
    <cellStyle name="Currency 4 2 2 4 5" xfId="8835" xr:uid="{4EAF30F0-B71C-4E06-ADCE-436A451D9E42}"/>
    <cellStyle name="Currency 4 2 2 4 5 2" xfId="8836" xr:uid="{2FFD4C16-EC16-4FC6-8EAD-A6C076FEE015}"/>
    <cellStyle name="Currency 4 2 2 4 5 2 2" xfId="8837" xr:uid="{A4006BDD-5E14-45D3-80C9-86254E5B6F4E}"/>
    <cellStyle name="Currency 4 2 2 4 5 3" xfId="8838" xr:uid="{F984F4F1-5A6D-4453-9DF7-B26FB3E07890}"/>
    <cellStyle name="Currency 4 2 2 4 6" xfId="8839" xr:uid="{7C6BCD5F-3701-4BE4-BA8B-51991CAF972C}"/>
    <cellStyle name="Currency 4 2 2 4 6 2" xfId="8840" xr:uid="{839E7DCE-1FD9-4788-8E0B-192D3ED419DB}"/>
    <cellStyle name="Currency 4 2 2 4 7" xfId="8841" xr:uid="{141314EE-28F6-4816-9239-33DB1025065F}"/>
    <cellStyle name="Currency 4 2 2 4 7 2" xfId="8842" xr:uid="{46417D94-78E2-4B2E-8B9D-327CD20FE895}"/>
    <cellStyle name="Currency 4 2 2 4 8" xfId="8843" xr:uid="{023C421B-CF55-49A9-A26C-2240EEDAF7BD}"/>
    <cellStyle name="Currency 4 2 2 4 9" xfId="8844" xr:uid="{C3676F45-1864-4C44-BD9B-566BB168E7DA}"/>
    <cellStyle name="Currency 4 2 2 5" xfId="8845" xr:uid="{F29E906A-FDA1-4F42-B43B-DBDC8A3CD638}"/>
    <cellStyle name="Currency 4 2 2 5 2" xfId="8846" xr:uid="{708A6178-9C98-4B39-86DF-9E6732848651}"/>
    <cellStyle name="Currency 4 2 2 5 2 2" xfId="8847" xr:uid="{389757B2-3D42-4FDF-A8FC-D93B7C09B907}"/>
    <cellStyle name="Currency 4 2 2 5 2 2 2" xfId="8848" xr:uid="{19CDE39B-00C8-47F6-BF8B-24FC44B5DAF6}"/>
    <cellStyle name="Currency 4 2 2 5 2 2 2 2" xfId="8849" xr:uid="{50023548-F5E3-48B2-BECD-C1A6A4906AB5}"/>
    <cellStyle name="Currency 4 2 2 5 2 2 3" xfId="8850" xr:uid="{CC1D5563-A5BA-4BDC-8355-0D6886356C07}"/>
    <cellStyle name="Currency 4 2 2 5 2 3" xfId="8851" xr:uid="{E6F1E80D-7CA3-4002-B8AE-D3A2C02776B7}"/>
    <cellStyle name="Currency 4 2 2 5 2 3 2" xfId="8852" xr:uid="{AFE4A572-1C1F-484B-A46E-E2EB1ED4E989}"/>
    <cellStyle name="Currency 4 2 2 5 2 4" xfId="8853" xr:uid="{4EA43496-E8A9-42CA-8731-3E806BBBBE89}"/>
    <cellStyle name="Currency 4 2 2 5 2 4 2" xfId="8854" xr:uid="{4F9CDF52-7D26-44B6-9FD3-A7B42FE48EA9}"/>
    <cellStyle name="Currency 4 2 2 5 2 5" xfId="8855" xr:uid="{AAC7F305-20F8-40AD-BA01-B951EE9AA6BE}"/>
    <cellStyle name="Currency 4 2 2 5 2 6" xfId="8856" xr:uid="{2D9A58A6-EC09-462E-8A53-C95C4F593798}"/>
    <cellStyle name="Currency 4 2 2 5 2 7" xfId="8857" xr:uid="{87DAC246-AC26-450F-99DD-E5D4A953A5BC}"/>
    <cellStyle name="Currency 4 2 2 5 3" xfId="8858" xr:uid="{FB86F851-D829-432F-8D3F-1FE51D778751}"/>
    <cellStyle name="Currency 4 2 2 5 3 2" xfId="8859" xr:uid="{1B4A4539-7ECB-41F0-80A6-7921A009B14E}"/>
    <cellStyle name="Currency 4 2 2 5 3 2 2" xfId="8860" xr:uid="{051B620B-DCDA-41D7-8062-B76EE7C6B9FC}"/>
    <cellStyle name="Currency 4 2 2 5 3 3" xfId="8861" xr:uid="{E22D356B-2790-47E4-B564-1B84FD5B0341}"/>
    <cellStyle name="Currency 4 2 2 5 4" xfId="8862" xr:uid="{CB560F4D-B398-4BA5-8C5A-D4E0B29C31C4}"/>
    <cellStyle name="Currency 4 2 2 5 4 2" xfId="8863" xr:uid="{7AFCBE3B-2A0F-453D-9219-428BC0A559E0}"/>
    <cellStyle name="Currency 4 2 2 5 5" xfId="8864" xr:uid="{EA8C17BB-CC07-4AC2-8708-58D53A6DD51D}"/>
    <cellStyle name="Currency 4 2 2 5 5 2" xfId="8865" xr:uid="{EF2FEB88-5EBD-4148-B68E-DD027CA494E9}"/>
    <cellStyle name="Currency 4 2 2 5 6" xfId="8866" xr:uid="{93EF1A12-6398-4A7E-8B45-B393CEF0388A}"/>
    <cellStyle name="Currency 4 2 2 5 7" xfId="8867" xr:uid="{8EE5A80F-2473-48CA-8D52-31026EFFF3F9}"/>
    <cellStyle name="Currency 4 2 2 5 8" xfId="8868" xr:uid="{2AD82C25-4532-4090-86AC-C3446023A5AB}"/>
    <cellStyle name="Currency 4 2 2 6" xfId="8869" xr:uid="{48E90172-AB74-48E7-A429-7DAE14421A70}"/>
    <cellStyle name="Currency 4 2 2 6 2" xfId="8870" xr:uid="{3EADBCAD-525B-482C-8ABC-391BEA155B25}"/>
    <cellStyle name="Currency 4 2 2 6 2 2" xfId="8871" xr:uid="{2B5B441F-595B-4497-BACC-231A4AB5A0B8}"/>
    <cellStyle name="Currency 4 2 2 6 2 2 2" xfId="8872" xr:uid="{4CE4423F-9DC0-4D4E-A79F-6EEE39AF27F0}"/>
    <cellStyle name="Currency 4 2 2 6 2 3" xfId="8873" xr:uid="{B6B32009-8C9F-42D6-A9D0-29700DF9DAC1}"/>
    <cellStyle name="Currency 4 2 2 6 3" xfId="8874" xr:uid="{77D26805-97DB-4869-BA51-BE5B1112964D}"/>
    <cellStyle name="Currency 4 2 2 6 3 2" xfId="8875" xr:uid="{5E0EC776-0CAC-456C-AF32-1142D2D06092}"/>
    <cellStyle name="Currency 4 2 2 6 4" xfId="8876" xr:uid="{A153AA6A-6F16-43B3-A6B4-8626591C3FD9}"/>
    <cellStyle name="Currency 4 2 2 6 4 2" xfId="8877" xr:uid="{744A3630-B673-4C95-868E-A2825EB747F6}"/>
    <cellStyle name="Currency 4 2 2 6 5" xfId="8878" xr:uid="{5846AE65-0030-4D04-A3B8-6BA0ABC83DDB}"/>
    <cellStyle name="Currency 4 2 2 6 6" xfId="8879" xr:uid="{5B8EE0A4-ADE6-4F64-8305-AE626375B82D}"/>
    <cellStyle name="Currency 4 2 2 6 7" xfId="8880" xr:uid="{D2CBDB0F-5273-4C26-90C4-02E937CCF75E}"/>
    <cellStyle name="Currency 4 2 2 7" xfId="8881" xr:uid="{253CD076-31ED-4906-B600-1FF9AD51F679}"/>
    <cellStyle name="Currency 4 2 2 7 2" xfId="8882" xr:uid="{F67F4884-48F5-4E4F-A4A7-57BA57B6ABCD}"/>
    <cellStyle name="Currency 4 2 2 7 2 2" xfId="8883" xr:uid="{1DEF5A07-0324-429E-86F0-721AA7D315BF}"/>
    <cellStyle name="Currency 4 2 2 7 2 2 2" xfId="8884" xr:uid="{01971D4E-D7F3-43C2-95E0-27CAE47896BC}"/>
    <cellStyle name="Currency 4 2 2 7 2 3" xfId="8885" xr:uid="{34A58729-A6F2-49EB-A237-9CF72DA6A854}"/>
    <cellStyle name="Currency 4 2 2 7 3" xfId="8886" xr:uid="{38D3D874-5348-4542-8300-C9E36049645A}"/>
    <cellStyle name="Currency 4 2 2 7 3 2" xfId="8887" xr:uid="{492A0D5E-AEBE-48BC-975A-1D2604004AD0}"/>
    <cellStyle name="Currency 4 2 2 7 4" xfId="8888" xr:uid="{9413574F-5131-4387-9D95-C625806398B8}"/>
    <cellStyle name="Currency 4 2 2 7 4 2" xfId="8889" xr:uid="{9FB78653-AFEE-4686-A480-B5B4ED9840CC}"/>
    <cellStyle name="Currency 4 2 2 7 5" xfId="8890" xr:uid="{46F5EF54-F317-4627-A478-80D3E26D4962}"/>
    <cellStyle name="Currency 4 2 2 7 6" xfId="8891" xr:uid="{2B991798-3C9B-46AB-ABA4-63000DC1BB58}"/>
    <cellStyle name="Currency 4 2 2 7 7" xfId="8892" xr:uid="{E4C5BDCC-77BA-4733-92B4-DF9A3B571613}"/>
    <cellStyle name="Currency 4 2 3" xfId="8893" xr:uid="{09C14EAE-BED6-43CF-89A0-A4E458FC73A8}"/>
    <cellStyle name="Currency 4 2 4" xfId="8894" xr:uid="{D642CA34-022C-427A-B058-1DD1D9CF7E53}"/>
    <cellStyle name="Currency 4 2 4 10" xfId="8895" xr:uid="{4D712D3C-54FC-47CD-8BD7-E17DFF722F25}"/>
    <cellStyle name="Currency 4 2 4 11" xfId="8896" xr:uid="{27D7FEC4-206E-440F-8B58-6CC7B6D99DEF}"/>
    <cellStyle name="Currency 4 2 4 12" xfId="8897" xr:uid="{1700519F-DC0E-4E70-91A7-334DA74F046E}"/>
    <cellStyle name="Currency 4 2 4 2" xfId="8898" xr:uid="{205A048D-DE50-4EE5-B4DF-645AA4FB93E9}"/>
    <cellStyle name="Currency 4 2 4 2 10" xfId="8899" xr:uid="{0543EE75-0698-4DE1-8B7C-3AC81588CD3C}"/>
    <cellStyle name="Currency 4 2 4 2 2" xfId="8900" xr:uid="{CDEA27A9-2505-4E0C-8DC3-5EFCAF6C58D6}"/>
    <cellStyle name="Currency 4 2 4 2 2 2" xfId="8901" xr:uid="{899D19EE-5890-462C-AA7D-91781040A162}"/>
    <cellStyle name="Currency 4 2 4 2 2 2 2" xfId="8902" xr:uid="{B69188B0-4C16-4CC8-A279-C39737BBC034}"/>
    <cellStyle name="Currency 4 2 4 2 2 2 2 2" xfId="8903" xr:uid="{C5337BE7-F9BD-457C-BDFF-9974D955F96E}"/>
    <cellStyle name="Currency 4 2 4 2 2 2 3" xfId="8904" xr:uid="{2E35E751-DCAB-450A-AE64-1CE2FB984D25}"/>
    <cellStyle name="Currency 4 2 4 2 2 3" xfId="8905" xr:uid="{757E4FC6-F92F-4BB6-B3C1-506B33FEA1E1}"/>
    <cellStyle name="Currency 4 2 4 2 2 3 2" xfId="8906" xr:uid="{304849F5-9150-448F-83A2-5A1A104840A4}"/>
    <cellStyle name="Currency 4 2 4 2 2 4" xfId="8907" xr:uid="{94111155-EF0F-4FCA-8E47-D86D9EC5D943}"/>
    <cellStyle name="Currency 4 2 4 2 2 4 2" xfId="8908" xr:uid="{6CB30891-15CB-4C77-A7A8-7684D556B07F}"/>
    <cellStyle name="Currency 4 2 4 2 2 5" xfId="8909" xr:uid="{6D79D560-6A34-47E8-82CE-A1C187E3BF39}"/>
    <cellStyle name="Currency 4 2 4 2 2 6" xfId="8910" xr:uid="{F4808AE4-FD65-4ADF-8344-76806D257D49}"/>
    <cellStyle name="Currency 4 2 4 2 2 7" xfId="8911" xr:uid="{7A30AF45-5C3D-42E9-A014-EAF8DDBD3004}"/>
    <cellStyle name="Currency 4 2 4 2 3" xfId="8912" xr:uid="{162BB669-F8B1-41AC-A918-3201D5B655EC}"/>
    <cellStyle name="Currency 4 2 4 2 3 2" xfId="8913" xr:uid="{904BC2B3-F19B-4087-8770-43D1DA96C301}"/>
    <cellStyle name="Currency 4 2 4 2 3 2 2" xfId="8914" xr:uid="{9B8479BD-D941-4A81-9F2D-2BDDBED4A125}"/>
    <cellStyle name="Currency 4 2 4 2 3 2 2 2" xfId="8915" xr:uid="{C6F74350-F97B-4579-9BC6-B3792A9EEFEA}"/>
    <cellStyle name="Currency 4 2 4 2 3 2 3" xfId="8916" xr:uid="{36E3F1E8-D508-46C6-B2EF-3226EA080DA5}"/>
    <cellStyle name="Currency 4 2 4 2 3 3" xfId="8917" xr:uid="{BB4C2BC0-1CC5-4378-AC9F-2FAB84C0F1AE}"/>
    <cellStyle name="Currency 4 2 4 2 3 3 2" xfId="8918" xr:uid="{35884F14-6317-4845-BA5F-50193F48501F}"/>
    <cellStyle name="Currency 4 2 4 2 3 4" xfId="8919" xr:uid="{634DB408-6005-464C-B990-047810BC01E6}"/>
    <cellStyle name="Currency 4 2 4 2 3 4 2" xfId="8920" xr:uid="{E44383D0-AC18-4D9F-AC19-17042DE1BD23}"/>
    <cellStyle name="Currency 4 2 4 2 3 5" xfId="8921" xr:uid="{5274983A-411C-4151-B118-768DACC9237B}"/>
    <cellStyle name="Currency 4 2 4 2 3 6" xfId="8922" xr:uid="{AE77D53C-64D7-43A4-8143-19A74BB897CD}"/>
    <cellStyle name="Currency 4 2 4 2 3 7" xfId="8923" xr:uid="{82CDFCA8-C204-4A1B-AFCA-6E993457FA39}"/>
    <cellStyle name="Currency 4 2 4 2 4" xfId="8924" xr:uid="{C5FFDF21-9BB0-45FC-A7A3-38AB64835198}"/>
    <cellStyle name="Currency 4 2 4 2 4 2" xfId="8925" xr:uid="{DA8BA953-8C65-457B-825E-4ADE333ACF68}"/>
    <cellStyle name="Currency 4 2 4 2 4 2 2" xfId="8926" xr:uid="{B3F20953-CA79-41A6-A272-CF956FB8FD22}"/>
    <cellStyle name="Currency 4 2 4 2 4 2 2 2" xfId="8927" xr:uid="{FE32AB6A-D216-4252-98AB-08740E67E29D}"/>
    <cellStyle name="Currency 4 2 4 2 4 2 3" xfId="8928" xr:uid="{9A402DA0-9B2F-4A38-B9FC-3962BA682376}"/>
    <cellStyle name="Currency 4 2 4 2 4 3" xfId="8929" xr:uid="{810424F0-FCE3-453C-8DF6-0515C76A404F}"/>
    <cellStyle name="Currency 4 2 4 2 4 3 2" xfId="8930" xr:uid="{E0F9FF3C-4618-45A5-87C7-0AB303EAC5CF}"/>
    <cellStyle name="Currency 4 2 4 2 4 4" xfId="8931" xr:uid="{DC9CF940-6B93-47EC-8065-C6E6DE24943B}"/>
    <cellStyle name="Currency 4 2 4 2 4 4 2" xfId="8932" xr:uid="{1177555E-D2A3-40DC-9BA6-E7ED1133CD06}"/>
    <cellStyle name="Currency 4 2 4 2 4 5" xfId="8933" xr:uid="{4F046DF3-DCBF-41B6-9DC6-26E57668ABB5}"/>
    <cellStyle name="Currency 4 2 4 2 4 6" xfId="8934" xr:uid="{8B849186-5351-44FD-B44D-75453E471E18}"/>
    <cellStyle name="Currency 4 2 4 2 4 7" xfId="8935" xr:uid="{CFFDD547-CDB7-4670-A2A5-A3E8C137C50E}"/>
    <cellStyle name="Currency 4 2 4 2 5" xfId="8936" xr:uid="{8F74A2A6-7B71-4595-BBC7-D600A71665B9}"/>
    <cellStyle name="Currency 4 2 4 2 5 2" xfId="8937" xr:uid="{5AAC233E-532A-47B6-9DE9-2C7A3A48DC64}"/>
    <cellStyle name="Currency 4 2 4 2 5 2 2" xfId="8938" xr:uid="{74F8E572-E956-47DE-A1A7-1A66E4E69A18}"/>
    <cellStyle name="Currency 4 2 4 2 5 3" xfId="8939" xr:uid="{B721D589-2803-460E-BFFC-E780FBCA4E42}"/>
    <cellStyle name="Currency 4 2 4 2 6" xfId="8940" xr:uid="{36C6EFE0-321C-4AAD-98CC-30781FAE7045}"/>
    <cellStyle name="Currency 4 2 4 2 6 2" xfId="8941" xr:uid="{5363D096-BF50-4F41-AF11-4A26CBA28B05}"/>
    <cellStyle name="Currency 4 2 4 2 7" xfId="8942" xr:uid="{F6C3BE63-0559-4E6A-9EBE-C9CBF2A112A5}"/>
    <cellStyle name="Currency 4 2 4 2 7 2" xfId="8943" xr:uid="{60578C84-D807-4187-BE1D-159E11AF18A1}"/>
    <cellStyle name="Currency 4 2 4 2 8" xfId="8944" xr:uid="{482AB593-FE52-4542-8FD1-12636A102AD0}"/>
    <cellStyle name="Currency 4 2 4 2 9" xfId="8945" xr:uid="{07121921-D480-41C8-B9B6-AEB36F285649}"/>
    <cellStyle name="Currency 4 2 4 3" xfId="8946" xr:uid="{6EBA6839-665D-4E96-AF52-7FC4A3894D8C}"/>
    <cellStyle name="Currency 4 2 4 3 2" xfId="8947" xr:uid="{25E6FDD4-6E87-46F6-B2CE-2D5A23E6C39D}"/>
    <cellStyle name="Currency 4 2 4 3 2 2" xfId="8948" xr:uid="{448DAC5C-B101-4878-978E-E24FC767DDA4}"/>
    <cellStyle name="Currency 4 2 4 3 2 2 2" xfId="8949" xr:uid="{30DBA584-3C7D-430D-8974-9AB851424C05}"/>
    <cellStyle name="Currency 4 2 4 3 2 2 2 2" xfId="8950" xr:uid="{C9766F37-070F-4077-8DDE-74A61E53ED8F}"/>
    <cellStyle name="Currency 4 2 4 3 2 2 3" xfId="8951" xr:uid="{89D1DC70-13A5-4F78-9E72-037A231CAB44}"/>
    <cellStyle name="Currency 4 2 4 3 2 3" xfId="8952" xr:uid="{9B836A57-6921-45D3-86AD-2ED2345021E5}"/>
    <cellStyle name="Currency 4 2 4 3 2 3 2" xfId="8953" xr:uid="{A809261B-4B26-4558-8C81-838F04099CBF}"/>
    <cellStyle name="Currency 4 2 4 3 2 4" xfId="8954" xr:uid="{AF1F4965-7609-4E89-9D9A-033047A26CB0}"/>
    <cellStyle name="Currency 4 2 4 3 2 4 2" xfId="8955" xr:uid="{669E6D2E-01E6-4EEF-895B-35340BE435AE}"/>
    <cellStyle name="Currency 4 2 4 3 2 5" xfId="8956" xr:uid="{B923D606-44D4-468A-8CFE-574926E4EE71}"/>
    <cellStyle name="Currency 4 2 4 3 2 6" xfId="8957" xr:uid="{10C8742D-1C57-4B69-8306-DAFD110CF3D8}"/>
    <cellStyle name="Currency 4 2 4 3 2 7" xfId="8958" xr:uid="{2795721A-7CE5-41FA-AB8F-D919DEBE624E}"/>
    <cellStyle name="Currency 4 2 4 3 3" xfId="8959" xr:uid="{011F0052-60C0-4B25-9D68-10FE91211669}"/>
    <cellStyle name="Currency 4 2 4 3 3 2" xfId="8960" xr:uid="{320ED1C6-D655-440F-8026-BC6FB004D4B8}"/>
    <cellStyle name="Currency 4 2 4 3 3 2 2" xfId="8961" xr:uid="{1744E82C-DB9C-4204-8EEB-7C87DCAD8DC9}"/>
    <cellStyle name="Currency 4 2 4 3 3 3" xfId="8962" xr:uid="{BD3838CC-CCEB-436E-9FBC-882561EF92A7}"/>
    <cellStyle name="Currency 4 2 4 3 4" xfId="8963" xr:uid="{22FA05CD-F5CC-4297-B011-1B5F78DF661A}"/>
    <cellStyle name="Currency 4 2 4 3 4 2" xfId="8964" xr:uid="{F2878139-85AF-4E0B-B945-F9AD256038C1}"/>
    <cellStyle name="Currency 4 2 4 3 5" xfId="8965" xr:uid="{8374D5D7-E4E6-44CF-9CEF-E3EBEB3EA0D9}"/>
    <cellStyle name="Currency 4 2 4 3 5 2" xfId="8966" xr:uid="{1A065F93-CD98-43DC-BC3B-FC3257232CE7}"/>
    <cellStyle name="Currency 4 2 4 3 6" xfId="8967" xr:uid="{C0D92416-7E09-4B26-B316-AE37940B948E}"/>
    <cellStyle name="Currency 4 2 4 3 7" xfId="8968" xr:uid="{13D53786-2357-4914-AB96-5680CA393727}"/>
    <cellStyle name="Currency 4 2 4 3 8" xfId="8969" xr:uid="{7294AA3C-C1C0-4A89-B7D7-24AC9CB38FA4}"/>
    <cellStyle name="Currency 4 2 4 4" xfId="8970" xr:uid="{5D79B729-2085-4A4A-9CEB-21C2EAA18572}"/>
    <cellStyle name="Currency 4 2 4 4 2" xfId="8971" xr:uid="{356D9C4C-3BC0-4C9E-9990-3C0177CC7641}"/>
    <cellStyle name="Currency 4 2 4 4 2 2" xfId="8972" xr:uid="{5C5FF2FE-0D88-4525-BEA5-AEF616B58457}"/>
    <cellStyle name="Currency 4 2 4 4 2 2 2" xfId="8973" xr:uid="{297C3735-2A23-4483-B683-2FAD82527041}"/>
    <cellStyle name="Currency 4 2 4 4 2 3" xfId="8974" xr:uid="{16FC67F2-7B97-4CE7-B1E8-B1E9D1D70477}"/>
    <cellStyle name="Currency 4 2 4 4 3" xfId="8975" xr:uid="{37B35A18-7A05-403D-8793-CA2D073D5C0F}"/>
    <cellStyle name="Currency 4 2 4 4 3 2" xfId="8976" xr:uid="{273E0FE7-7FE1-4156-A46C-9ABD6BBD5F8A}"/>
    <cellStyle name="Currency 4 2 4 4 4" xfId="8977" xr:uid="{B8AC049E-6986-4609-A909-F25965402AFD}"/>
    <cellStyle name="Currency 4 2 4 4 4 2" xfId="8978" xr:uid="{CA768865-C659-4FAF-84C5-9F5D26486915}"/>
    <cellStyle name="Currency 4 2 4 4 5" xfId="8979" xr:uid="{1EFDE312-0D1B-4566-921D-71026B3130E0}"/>
    <cellStyle name="Currency 4 2 4 4 6" xfId="8980" xr:uid="{6D117D3E-9E32-45DD-A15D-C67662C069B8}"/>
    <cellStyle name="Currency 4 2 4 4 7" xfId="8981" xr:uid="{13D1A2A4-7241-4232-BA7E-005E233B0FC8}"/>
    <cellStyle name="Currency 4 2 4 5" xfId="8982" xr:uid="{0542FA09-84EB-443F-A57C-EA015ADD79C1}"/>
    <cellStyle name="Currency 4 2 4 5 2" xfId="8983" xr:uid="{371A134A-BACA-4E98-AA6A-F8E3D7CC8A8E}"/>
    <cellStyle name="Currency 4 2 4 5 2 2" xfId="8984" xr:uid="{3A0B391A-8F84-4767-8D5B-1E35CE4F60FF}"/>
    <cellStyle name="Currency 4 2 4 5 2 2 2" xfId="8985" xr:uid="{4FA26ABC-87BA-4315-A6ED-1195219FEC5A}"/>
    <cellStyle name="Currency 4 2 4 5 2 3" xfId="8986" xr:uid="{169BB802-751E-4C06-81ED-A7E8BF35A630}"/>
    <cellStyle name="Currency 4 2 4 5 3" xfId="8987" xr:uid="{084F2965-D061-42AF-B056-16F17F833FC7}"/>
    <cellStyle name="Currency 4 2 4 5 3 2" xfId="8988" xr:uid="{1088D348-8B15-4B02-A4D5-7B443225EB1B}"/>
    <cellStyle name="Currency 4 2 4 5 4" xfId="8989" xr:uid="{537964AC-79F5-4460-B40E-F0A3CB9B7F0B}"/>
    <cellStyle name="Currency 4 2 4 5 4 2" xfId="8990" xr:uid="{892DAAB8-B4EB-420C-859E-8C4B72BA14E7}"/>
    <cellStyle name="Currency 4 2 4 5 5" xfId="8991" xr:uid="{CC1B933D-39C3-4D6E-952A-C0762E1CDBF7}"/>
    <cellStyle name="Currency 4 2 4 5 6" xfId="8992" xr:uid="{7FCDDA1E-1CDD-491A-8FB9-25C51A351126}"/>
    <cellStyle name="Currency 4 2 4 5 7" xfId="8993" xr:uid="{70EF15ED-DC45-47F7-A46C-26A6CFD86384}"/>
    <cellStyle name="Currency 4 2 4 6" xfId="8994" xr:uid="{48D37124-5F90-4267-82D1-2CE955D1F671}"/>
    <cellStyle name="Currency 4 2 4 6 2" xfId="8995" xr:uid="{65C80AC0-AC40-4276-8588-05F766E36F80}"/>
    <cellStyle name="Currency 4 2 4 6 2 2" xfId="8996" xr:uid="{ACC29B34-2A1F-43CA-AABF-8B9EAB2F0A11}"/>
    <cellStyle name="Currency 4 2 4 6 2 2 2" xfId="8997" xr:uid="{96B84597-C17D-4EA8-9804-C18AF512193A}"/>
    <cellStyle name="Currency 4 2 4 6 2 3" xfId="8998" xr:uid="{03F012B0-9033-4AA6-A9EB-317ADF3D6CD5}"/>
    <cellStyle name="Currency 4 2 4 6 3" xfId="8999" xr:uid="{5A7B8BDB-AB20-4D2B-93DE-74076A1EA37E}"/>
    <cellStyle name="Currency 4 2 4 6 3 2" xfId="9000" xr:uid="{7CC01BF3-85B5-49A8-8846-2D916DBA4AAD}"/>
    <cellStyle name="Currency 4 2 4 6 4" xfId="9001" xr:uid="{87EF67DD-5941-43BF-ACFD-E4A2C108D3F9}"/>
    <cellStyle name="Currency 4 2 4 6 4 2" xfId="9002" xr:uid="{D9D9F5F3-08BA-451D-B7F8-A6D5A8B4D72D}"/>
    <cellStyle name="Currency 4 2 4 6 5" xfId="9003" xr:uid="{31DA548E-C03A-406D-9772-E5038A8BFC13}"/>
    <cellStyle name="Currency 4 2 4 6 6" xfId="9004" xr:uid="{39EC6FAD-7A77-47E0-BDD2-F874C25D6F28}"/>
    <cellStyle name="Currency 4 2 4 6 7" xfId="9005" xr:uid="{398BB433-7EDE-4DCC-87DF-9AC0F36EC54A}"/>
    <cellStyle name="Currency 4 2 4 7" xfId="9006" xr:uid="{62407954-9817-4F07-A3DA-DF7D69459B31}"/>
    <cellStyle name="Currency 4 2 4 7 2" xfId="9007" xr:uid="{D74AB2F1-6491-46E0-9328-6B12A6CB9D3C}"/>
    <cellStyle name="Currency 4 2 4 7 2 2" xfId="9008" xr:uid="{239BC283-C639-4F8C-9416-202CDBBB872B}"/>
    <cellStyle name="Currency 4 2 4 7 3" xfId="9009" xr:uid="{1700DADC-98F9-4EFC-BDF2-95E798B76424}"/>
    <cellStyle name="Currency 4 2 4 7 4" xfId="9010" xr:uid="{97E54E70-49D7-44FD-83AE-8E7CF04012C5}"/>
    <cellStyle name="Currency 4 2 4 8" xfId="9011" xr:uid="{7453A331-5247-4BA8-AC1A-00799AED848C}"/>
    <cellStyle name="Currency 4 2 4 8 2" xfId="9012" xr:uid="{D00B13BF-DC4C-47D4-A503-DFEB519954C4}"/>
    <cellStyle name="Currency 4 2 4 9" xfId="9013" xr:uid="{2BC1F097-EF6C-4931-8E05-0ECBD000BCE0}"/>
    <cellStyle name="Currency 4 2 4 9 2" xfId="9014" xr:uid="{A6A2BB23-721D-4AEE-A721-3BC188ABDBB3}"/>
    <cellStyle name="Currency 4 2 5" xfId="9015" xr:uid="{279B4DCF-F612-4AD3-8FCC-93DDB349B018}"/>
    <cellStyle name="Currency 4 2 5 10" xfId="9016" xr:uid="{9939EB77-285E-402D-A858-2634E0EC849C}"/>
    <cellStyle name="Currency 4 2 5 2" xfId="9017" xr:uid="{9D35BEC7-BD9E-40EB-882F-B2FD903D1922}"/>
    <cellStyle name="Currency 4 2 5 2 2" xfId="9018" xr:uid="{A0B509E5-4DCA-4B3E-B784-FA581DD81589}"/>
    <cellStyle name="Currency 4 2 5 2 2 2" xfId="9019" xr:uid="{BE10A409-B938-4E88-899A-F1BF2B7DC343}"/>
    <cellStyle name="Currency 4 2 5 2 2 2 2" xfId="9020" xr:uid="{CB254DC7-8C67-4D2C-848B-67F249BB4D26}"/>
    <cellStyle name="Currency 4 2 5 2 2 3" xfId="9021" xr:uid="{051994D7-27FB-453B-A62E-330525A08101}"/>
    <cellStyle name="Currency 4 2 5 2 3" xfId="9022" xr:uid="{FFEE1620-BF9C-47F4-A3CE-8256EABAE2CE}"/>
    <cellStyle name="Currency 4 2 5 2 3 2" xfId="9023" xr:uid="{8167329E-8D09-466A-A6A7-A75584C6999D}"/>
    <cellStyle name="Currency 4 2 5 2 4" xfId="9024" xr:uid="{5D1BAB73-61D7-4EAC-936D-725E072078D6}"/>
    <cellStyle name="Currency 4 2 5 2 4 2" xfId="9025" xr:uid="{C73D2E89-CEA3-43AD-8725-C0BDFE3A7315}"/>
    <cellStyle name="Currency 4 2 5 2 5" xfId="9026" xr:uid="{48FE0331-7331-4CAE-8CFB-FDB9454D76CD}"/>
    <cellStyle name="Currency 4 2 5 2 6" xfId="9027" xr:uid="{A1D238E4-864A-4F9F-BBDC-E4AFEE351E9E}"/>
    <cellStyle name="Currency 4 2 5 2 7" xfId="9028" xr:uid="{3FA7A6DB-894D-4568-8BB2-87C36CD51690}"/>
    <cellStyle name="Currency 4 2 5 3" xfId="9029" xr:uid="{3544A7CF-E801-40B5-AA2F-05B96D94B089}"/>
    <cellStyle name="Currency 4 2 5 3 2" xfId="9030" xr:uid="{DAACC5F8-AF58-4DC0-98F7-F41B6D12918C}"/>
    <cellStyle name="Currency 4 2 5 3 2 2" xfId="9031" xr:uid="{A8791EEF-3AE5-453C-BD96-7D6BDA77A1BD}"/>
    <cellStyle name="Currency 4 2 5 3 2 2 2" xfId="9032" xr:uid="{1705F3FD-A589-4E2B-8CCF-3D1814BD54C5}"/>
    <cellStyle name="Currency 4 2 5 3 2 3" xfId="9033" xr:uid="{AC9E17E9-8F78-481B-A663-B5B9FB03EFE6}"/>
    <cellStyle name="Currency 4 2 5 3 3" xfId="9034" xr:uid="{BF124D22-F44D-4065-86C9-19C7E09FF6F9}"/>
    <cellStyle name="Currency 4 2 5 3 3 2" xfId="9035" xr:uid="{78F8B0A8-AE07-4632-A6E2-73834F9FBF32}"/>
    <cellStyle name="Currency 4 2 5 3 4" xfId="9036" xr:uid="{30E8F97E-0E4B-4BBF-B4D4-2B37C0DEF1CF}"/>
    <cellStyle name="Currency 4 2 5 3 4 2" xfId="9037" xr:uid="{7AC8D5D4-E277-4015-8379-22EC7741F245}"/>
    <cellStyle name="Currency 4 2 5 3 5" xfId="9038" xr:uid="{E01414B7-61D6-4119-A4F0-295B4CC1F143}"/>
    <cellStyle name="Currency 4 2 5 3 6" xfId="9039" xr:uid="{F3763EAE-90D7-4BEF-ACFD-9E1BC00353AB}"/>
    <cellStyle name="Currency 4 2 5 3 7" xfId="9040" xr:uid="{81E506A4-3380-44BE-B6AA-A2179501810D}"/>
    <cellStyle name="Currency 4 2 5 4" xfId="9041" xr:uid="{792FC1C4-2438-4E38-A7E8-221FEC0FBA19}"/>
    <cellStyle name="Currency 4 2 5 4 2" xfId="9042" xr:uid="{E2B5E353-F74A-4259-AFD9-5E629A2DB47E}"/>
    <cellStyle name="Currency 4 2 5 4 2 2" xfId="9043" xr:uid="{497E8E10-8BB3-40D0-85A4-88369E353FB2}"/>
    <cellStyle name="Currency 4 2 5 4 2 2 2" xfId="9044" xr:uid="{D25B5C02-7D4B-4795-A858-407A759B2EE5}"/>
    <cellStyle name="Currency 4 2 5 4 2 3" xfId="9045" xr:uid="{031247AD-3135-4578-8ACE-4EF1C7DEB974}"/>
    <cellStyle name="Currency 4 2 5 4 3" xfId="9046" xr:uid="{55183B34-F60D-4814-8DA9-5E3A227F4593}"/>
    <cellStyle name="Currency 4 2 5 4 3 2" xfId="9047" xr:uid="{50FD6BF8-2045-49E5-875F-E73AC8DD601E}"/>
    <cellStyle name="Currency 4 2 5 4 4" xfId="9048" xr:uid="{64690361-DA3B-4863-BF88-0EE973ECE829}"/>
    <cellStyle name="Currency 4 2 5 4 4 2" xfId="9049" xr:uid="{1F2D9C01-0971-4CDF-B96E-47F131C90C85}"/>
    <cellStyle name="Currency 4 2 5 4 5" xfId="9050" xr:uid="{1B4474CF-1CDB-470E-97F6-5DD39779256F}"/>
    <cellStyle name="Currency 4 2 5 4 6" xfId="9051" xr:uid="{17D64966-D425-49EB-9D01-3AFF823DB56C}"/>
    <cellStyle name="Currency 4 2 5 4 7" xfId="9052" xr:uid="{B6BF2714-4A04-4629-9575-7B1F8E684B08}"/>
    <cellStyle name="Currency 4 2 5 5" xfId="9053" xr:uid="{E389C5C7-DFAF-49BB-914D-E33826C485D1}"/>
    <cellStyle name="Currency 4 2 5 5 2" xfId="9054" xr:uid="{27A16BB6-8A45-4698-9903-8E7915796FC3}"/>
    <cellStyle name="Currency 4 2 5 5 2 2" xfId="9055" xr:uid="{C9AB857C-A959-4BF5-BCED-D265E555816B}"/>
    <cellStyle name="Currency 4 2 5 5 3" xfId="9056" xr:uid="{C93809F0-2328-4810-81DD-F3DEDE76F0FC}"/>
    <cellStyle name="Currency 4 2 5 6" xfId="9057" xr:uid="{BBA0E4A1-92D6-4381-908B-F4F6CF343D36}"/>
    <cellStyle name="Currency 4 2 5 6 2" xfId="9058" xr:uid="{9D035D3C-A1B6-47F4-A359-E3C24C05C530}"/>
    <cellStyle name="Currency 4 2 5 7" xfId="9059" xr:uid="{3B32E8E3-A561-4393-85A2-5DEB6EF719F4}"/>
    <cellStyle name="Currency 4 2 5 7 2" xfId="9060" xr:uid="{C5EBECC2-FE80-4FD3-82BD-375013880594}"/>
    <cellStyle name="Currency 4 2 5 8" xfId="9061" xr:uid="{AA4E9C6E-0119-4B66-BE64-AD11E0B0C721}"/>
    <cellStyle name="Currency 4 2 5 9" xfId="9062" xr:uid="{DC7837DB-B92E-4910-B1FA-21BC9280B679}"/>
    <cellStyle name="Currency 4 2 6" xfId="9063" xr:uid="{F27EC66C-E336-4557-B7B3-76E7F67DB3D4}"/>
    <cellStyle name="Currency 4 2 6 2" xfId="9064" xr:uid="{1E220F01-AE4B-47AB-8163-6FA6E5AC8FEE}"/>
    <cellStyle name="Currency 4 2 6 2 2" xfId="9065" xr:uid="{2C1D050C-B6EF-4247-94C3-7411FAC24CC4}"/>
    <cellStyle name="Currency 4 2 6 2 2 2" xfId="9066" xr:uid="{1824AADF-AD97-4221-9AE7-3CCD67DC61E9}"/>
    <cellStyle name="Currency 4 2 6 2 2 2 2" xfId="9067" xr:uid="{48844626-84C2-448A-A248-598A562AB7B5}"/>
    <cellStyle name="Currency 4 2 6 2 2 3" xfId="9068" xr:uid="{EB4DBFF4-0CFD-4282-ADFB-4F4257C8E437}"/>
    <cellStyle name="Currency 4 2 6 2 3" xfId="9069" xr:uid="{7F511AB1-1B4D-4155-9646-A736EA315EC8}"/>
    <cellStyle name="Currency 4 2 6 2 3 2" xfId="9070" xr:uid="{DBDFADEA-A45D-4CEC-A41F-E929A93262B7}"/>
    <cellStyle name="Currency 4 2 6 2 4" xfId="9071" xr:uid="{30C763A6-9C44-4E20-8B5A-DADDC8F04728}"/>
    <cellStyle name="Currency 4 2 6 2 4 2" xfId="9072" xr:uid="{13AA8AD5-F248-48DA-BA3B-DF4DBA603801}"/>
    <cellStyle name="Currency 4 2 6 2 5" xfId="9073" xr:uid="{2B26200F-7654-4A17-A875-8F43738B3E57}"/>
    <cellStyle name="Currency 4 2 6 2 6" xfId="9074" xr:uid="{6861D2D4-061B-4F80-A5EC-E2B8C53CCF83}"/>
    <cellStyle name="Currency 4 2 6 2 7" xfId="9075" xr:uid="{A5AA93E0-139E-428C-9D62-1D4B2556AAF8}"/>
    <cellStyle name="Currency 4 2 6 3" xfId="9076" xr:uid="{8DDC5877-02A2-4E0E-A0E1-E383F2A94AE7}"/>
    <cellStyle name="Currency 4 2 6 3 2" xfId="9077" xr:uid="{EFE9C60A-73DA-436B-86F6-A7C78A445703}"/>
    <cellStyle name="Currency 4 2 6 3 2 2" xfId="9078" xr:uid="{E1198E30-8CC9-4BAF-B7DC-89A73FA16F43}"/>
    <cellStyle name="Currency 4 2 6 3 3" xfId="9079" xr:uid="{FB43A9AD-C5E9-44C2-B24E-4396E97EC04E}"/>
    <cellStyle name="Currency 4 2 6 4" xfId="9080" xr:uid="{B2CD96C2-5637-4934-B917-52D07163887B}"/>
    <cellStyle name="Currency 4 2 6 4 2" xfId="9081" xr:uid="{442A5E12-7209-4A5A-84CE-CFA827BAF135}"/>
    <cellStyle name="Currency 4 2 6 5" xfId="9082" xr:uid="{1870FB59-A615-4EAC-B43D-CDECBC3922BB}"/>
    <cellStyle name="Currency 4 2 6 5 2" xfId="9083" xr:uid="{01E4188D-17FE-49C8-B10A-43180FFE91D4}"/>
    <cellStyle name="Currency 4 2 6 6" xfId="9084" xr:uid="{8A4569C9-14FB-431A-B1CB-2DE408F68EA5}"/>
    <cellStyle name="Currency 4 2 6 7" xfId="9085" xr:uid="{BF96A252-90E4-4170-87E3-3BF42991518E}"/>
    <cellStyle name="Currency 4 2 6 8" xfId="9086" xr:uid="{68A54BA1-D3AA-4FFB-9C76-21C3113AF2A9}"/>
    <cellStyle name="Currency 4 2 7" xfId="9087" xr:uid="{209890D1-0293-4C0E-8784-DD2567AA6133}"/>
    <cellStyle name="Currency 4 2 7 2" xfId="9088" xr:uid="{F98E31E1-8BEC-4A53-8650-2FBC81FEAB23}"/>
    <cellStyle name="Currency 4 2 7 2 2" xfId="9089" xr:uid="{7CDB7B70-6458-493A-9283-8E2465637DFC}"/>
    <cellStyle name="Currency 4 2 7 2 2 2" xfId="9090" xr:uid="{ACD8FD7C-1AEA-4924-BFE6-0AA1931CCF32}"/>
    <cellStyle name="Currency 4 2 7 2 3" xfId="9091" xr:uid="{8529E643-8150-4EC1-A5BE-9DC00AD0F829}"/>
    <cellStyle name="Currency 4 2 7 3" xfId="9092" xr:uid="{39C5973D-EFBB-4DB3-8B99-219EE8EB6035}"/>
    <cellStyle name="Currency 4 2 7 3 2" xfId="9093" xr:uid="{EE212D2E-8508-4712-ADE3-72ED5C796D97}"/>
    <cellStyle name="Currency 4 2 7 4" xfId="9094" xr:uid="{7DAC1A13-5345-489A-A3EF-768941950DFA}"/>
    <cellStyle name="Currency 4 2 7 4 2" xfId="9095" xr:uid="{B367C17E-F3AC-4303-90CC-EDE5D193BEBB}"/>
    <cellStyle name="Currency 4 2 7 5" xfId="9096" xr:uid="{D94F1DD0-AFD7-44A9-B74E-74EEBA66B851}"/>
    <cellStyle name="Currency 4 2 7 6" xfId="9097" xr:uid="{FD784FEC-DD8F-4FEC-BBEB-E0C618FB28B7}"/>
    <cellStyle name="Currency 4 2 7 7" xfId="9098" xr:uid="{F9141F93-77DD-4678-8672-58C12133210C}"/>
    <cellStyle name="Currency 4 2 8" xfId="9099" xr:uid="{B4044122-A93D-45AD-ADA2-998664191B60}"/>
    <cellStyle name="Currency 4 2 8 2" xfId="9100" xr:uid="{29FC1A93-0D7B-470B-ADCB-D24814512F92}"/>
    <cellStyle name="Currency 4 2 8 2 2" xfId="9101" xr:uid="{874D7F9E-CF66-47B6-9C14-A53AE55A8AEB}"/>
    <cellStyle name="Currency 4 2 8 2 2 2" xfId="9102" xr:uid="{FD765A10-4EE2-4C69-92A5-593DA1D7746D}"/>
    <cellStyle name="Currency 4 2 8 2 3" xfId="9103" xr:uid="{C76F90B9-1B33-4511-A080-DECBD985DB82}"/>
    <cellStyle name="Currency 4 2 8 3" xfId="9104" xr:uid="{2D6F22D3-4CDE-4513-A556-5785972C3E9A}"/>
    <cellStyle name="Currency 4 2 8 3 2" xfId="9105" xr:uid="{31BB2ED2-1BE0-422C-8AF5-DA1718DEE768}"/>
    <cellStyle name="Currency 4 2 8 4" xfId="9106" xr:uid="{B15A0BDB-6D0F-49B1-B075-EF03E449891C}"/>
    <cellStyle name="Currency 4 2 8 4 2" xfId="9107" xr:uid="{41E0D2BB-421E-4991-BFA2-E257E00A9C51}"/>
    <cellStyle name="Currency 4 2 8 5" xfId="9108" xr:uid="{8B17B3A5-5A30-42CF-B868-2587F2FAF5A4}"/>
    <cellStyle name="Currency 4 2 8 6" xfId="9109" xr:uid="{2C4081D9-00B2-4C5B-AF93-1161E7DFDC08}"/>
    <cellStyle name="Currency 4 2 8 7" xfId="9110" xr:uid="{CDB1B3EB-C18B-4822-8A8F-8BE13CFF629B}"/>
    <cellStyle name="Currency 4 2 9" xfId="9111" xr:uid="{690DDDB7-A9E2-4A62-ACDE-B27B26EF971B}"/>
    <cellStyle name="Currency 4 3" xfId="9112" xr:uid="{FE7FF884-D61A-4442-8A0D-F111B66A65DF}"/>
    <cellStyle name="Currency 4 4" xfId="9113" xr:uid="{CA14877D-2766-4EB5-878D-23A03E0295B8}"/>
    <cellStyle name="Currency 4 5" xfId="9114" xr:uid="{6E993CF5-2A1E-45DE-817F-AB3588EC66EF}"/>
    <cellStyle name="Currency 4 6" xfId="9115" xr:uid="{070ECB1D-3959-4248-BB0D-60222AB79D4F}"/>
    <cellStyle name="Currency 4 7" xfId="9116" xr:uid="{B6F7C2A6-AB21-4333-B724-794E2AB5A856}"/>
    <cellStyle name="Currency 4 8" xfId="9117" xr:uid="{6EC43164-5ECB-4A46-8F79-934F5C5DE8D7}"/>
    <cellStyle name="Currency 4 9" xfId="9118" xr:uid="{2832339E-069D-4047-983D-6E5B59EC29ED}"/>
    <cellStyle name="Currency 5" xfId="9119" xr:uid="{A5D49553-A118-4354-9F51-438CF182E521}"/>
    <cellStyle name="Currency 5 2" xfId="9120" xr:uid="{2FAC9F72-19E7-4C9C-9F51-5970A68BDB0A}"/>
    <cellStyle name="Currency 5 3" xfId="9121" xr:uid="{24F39361-EBBB-4C91-B09C-0F6365B05E25}"/>
    <cellStyle name="Currency 5 4" xfId="9122" xr:uid="{242F3156-DD10-4269-A14F-7FDA73146D8F}"/>
    <cellStyle name="Currency 5 5" xfId="9123" xr:uid="{37F4FED2-F361-4FCB-818E-4B0BE701A34D}"/>
    <cellStyle name="Currency 6" xfId="9124" xr:uid="{9B3E889E-89DD-4B8F-A948-8EB6B1BA12E0}"/>
    <cellStyle name="Currency 6 10" xfId="9125" xr:uid="{A3B25DAD-79EA-42FF-8847-DFF826F24E1C}"/>
    <cellStyle name="Currency 6 10 2" xfId="9126" xr:uid="{C7C08C46-FE35-48D6-85F4-B7F41B6C14F6}"/>
    <cellStyle name="Currency 6 10 2 2" xfId="9127" xr:uid="{9BE8A5C9-03AA-4888-AFA6-4DB9C5BFF3B3}"/>
    <cellStyle name="Currency 6 10 2 2 2" xfId="9128" xr:uid="{4CC36726-21A2-4A4E-84F4-B9F8F59B101D}"/>
    <cellStyle name="Currency 6 10 2 2 2 2" xfId="9129" xr:uid="{3826D131-3DFF-41EB-8383-F8725AC7D605}"/>
    <cellStyle name="Currency 6 10 2 2 3" xfId="9130" xr:uid="{C326C713-A0C3-499C-AF36-2A2777456B55}"/>
    <cellStyle name="Currency 6 10 2 3" xfId="9131" xr:uid="{E9B1BA48-84E9-4B1B-B596-B81106C48FCA}"/>
    <cellStyle name="Currency 6 10 2 3 2" xfId="9132" xr:uid="{277E7345-3A74-4BBA-83A9-1E5FC4E17EAF}"/>
    <cellStyle name="Currency 6 10 2 4" xfId="9133" xr:uid="{F90D478C-C6B8-47EC-870E-333F9E5B4B27}"/>
    <cellStyle name="Currency 6 10 2 4 2" xfId="9134" xr:uid="{E945A5CC-0323-4FB8-B81B-AD7A8FFE1E73}"/>
    <cellStyle name="Currency 6 10 2 5" xfId="9135" xr:uid="{32DD9694-0F78-4CC0-9343-09F6A9ACEA3C}"/>
    <cellStyle name="Currency 6 10 2 6" xfId="9136" xr:uid="{771670EF-F488-4047-B17B-6E1F6DFA736C}"/>
    <cellStyle name="Currency 6 10 2 7" xfId="9137" xr:uid="{22F79C23-0A24-484A-A61C-346FC48BD6A8}"/>
    <cellStyle name="Currency 6 10 3" xfId="9138" xr:uid="{69B6DD52-384A-40B4-A080-59E00E021BD9}"/>
    <cellStyle name="Currency 6 10 3 2" xfId="9139" xr:uid="{E1057F30-F917-4F6A-90D6-4A41CE279C45}"/>
    <cellStyle name="Currency 6 10 3 2 2" xfId="9140" xr:uid="{658834F5-EE6C-47C7-A977-47834EF186F9}"/>
    <cellStyle name="Currency 6 10 3 3" xfId="9141" xr:uid="{8EFCAA49-8EE9-4BBA-BC8F-84A45406FB19}"/>
    <cellStyle name="Currency 6 10 4" xfId="9142" xr:uid="{CB1FCB7F-D4C5-457A-9631-750E018C1632}"/>
    <cellStyle name="Currency 6 10 4 2" xfId="9143" xr:uid="{B88446E0-7A26-46E7-AE01-6ED9A2A74321}"/>
    <cellStyle name="Currency 6 10 5" xfId="9144" xr:uid="{B286219B-1D66-4FD8-845D-EA563100F048}"/>
    <cellStyle name="Currency 6 10 5 2" xfId="9145" xr:uid="{5FD9090B-9705-4A7C-977A-B9F21874AE55}"/>
    <cellStyle name="Currency 6 10 6" xfId="9146" xr:uid="{3CEE3C63-8A1D-4976-BE88-97EEDA5CD3C3}"/>
    <cellStyle name="Currency 6 10 7" xfId="9147" xr:uid="{FCD3697E-B9BC-4BC9-9483-2E80901AD8BF}"/>
    <cellStyle name="Currency 6 10 8" xfId="9148" xr:uid="{2632BE63-70DA-4946-AD1E-E9EA47CD5263}"/>
    <cellStyle name="Currency 6 11" xfId="9149" xr:uid="{158BC545-3700-4031-AF1F-51CF5F725F0A}"/>
    <cellStyle name="Currency 6 11 2" xfId="9150" xr:uid="{00B3730C-0967-4A38-B4A1-DF7DD4854EB3}"/>
    <cellStyle name="Currency 6 11 2 2" xfId="9151" xr:uid="{F611EA9F-B276-4BCC-98D4-F98094550878}"/>
    <cellStyle name="Currency 6 11 2 2 2" xfId="9152" xr:uid="{407CA9AB-481E-4456-BC3C-1E3D50F1C069}"/>
    <cellStyle name="Currency 6 11 2 2 2 2" xfId="9153" xr:uid="{AA150ED7-91CB-4776-AA2B-575D4F800661}"/>
    <cellStyle name="Currency 6 11 2 2 3" xfId="9154" xr:uid="{E7E62C2D-4543-4FEC-A88B-D5F2E0CCF08B}"/>
    <cellStyle name="Currency 6 11 2 3" xfId="9155" xr:uid="{CF3D476C-C43B-44B6-8060-8655D86C1C5D}"/>
    <cellStyle name="Currency 6 11 2 3 2" xfId="9156" xr:uid="{E0B7E1CF-25E3-4EA7-9962-6602DA5D7A04}"/>
    <cellStyle name="Currency 6 11 2 4" xfId="9157" xr:uid="{FAECE659-7A5D-4846-98E4-8DB41F96164D}"/>
    <cellStyle name="Currency 6 11 2 4 2" xfId="9158" xr:uid="{9C6215EA-BF76-4352-ABA4-828FC82D8590}"/>
    <cellStyle name="Currency 6 11 2 5" xfId="9159" xr:uid="{A59FCFEF-64EB-4851-8D4C-727DAD1997BA}"/>
    <cellStyle name="Currency 6 11 2 6" xfId="9160" xr:uid="{A0D4DE0B-5E57-493B-9488-CC84C8F045E7}"/>
    <cellStyle name="Currency 6 11 2 7" xfId="9161" xr:uid="{9535CE3C-86AA-4972-A17D-A8107DA3525F}"/>
    <cellStyle name="Currency 6 11 3" xfId="9162" xr:uid="{907A92D8-7F0B-48BD-9E70-61ADDCF34755}"/>
    <cellStyle name="Currency 6 11 3 2" xfId="9163" xr:uid="{DA7F047B-1D41-4BBA-939B-9AE8F93FE2F7}"/>
    <cellStyle name="Currency 6 11 3 2 2" xfId="9164" xr:uid="{FD82EFD6-199D-43D8-A388-9E9E52D392B6}"/>
    <cellStyle name="Currency 6 11 3 3" xfId="9165" xr:uid="{F768D13F-C27D-404E-8A53-5703CA42BE56}"/>
    <cellStyle name="Currency 6 11 4" xfId="9166" xr:uid="{F25048B5-1BB7-4530-B49D-1F60EC3E69B0}"/>
    <cellStyle name="Currency 6 11 4 2" xfId="9167" xr:uid="{556C48A9-8F28-4185-805E-20DDF2DA8E2F}"/>
    <cellStyle name="Currency 6 11 5" xfId="9168" xr:uid="{D153C269-1355-458E-980B-DE5F6A26F1A1}"/>
    <cellStyle name="Currency 6 11 5 2" xfId="9169" xr:uid="{EBF60A1A-8404-4147-A9CB-CCAA9C7130CA}"/>
    <cellStyle name="Currency 6 11 6" xfId="9170" xr:uid="{50396066-66D8-403C-A2CA-4EB6E5DE1C33}"/>
    <cellStyle name="Currency 6 11 7" xfId="9171" xr:uid="{7FF0BC1C-0E82-4A99-9B94-0ABD16EAA1E4}"/>
    <cellStyle name="Currency 6 11 8" xfId="9172" xr:uid="{2C3A8F5A-8EA3-43E9-BBE3-792C8E60F5D7}"/>
    <cellStyle name="Currency 6 12" xfId="9173" xr:uid="{D3D0042C-60AF-4964-A9EE-1FBF4EE0054F}"/>
    <cellStyle name="Currency 6 12 2" xfId="9174" xr:uid="{CCAE2043-E141-4D7C-B085-08F1CE6BD3D9}"/>
    <cellStyle name="Currency 6 12 2 2" xfId="9175" xr:uid="{2218140E-AD1C-4D42-8E0A-596043FC4902}"/>
    <cellStyle name="Currency 6 12 2 2 2" xfId="9176" xr:uid="{B1800C60-F768-4E55-B256-04FEEDD3AD48}"/>
    <cellStyle name="Currency 6 12 2 3" xfId="9177" xr:uid="{F6CCDB38-3D64-42F2-84AB-14C22BEF27FC}"/>
    <cellStyle name="Currency 6 12 3" xfId="9178" xr:uid="{B3A52F3E-60C5-413F-8DB3-9C7F7A8AF7FC}"/>
    <cellStyle name="Currency 6 12 3 2" xfId="9179" xr:uid="{D3D4B4F4-47D4-4D42-BFF9-6400E009D272}"/>
    <cellStyle name="Currency 6 12 4" xfId="9180" xr:uid="{55085F63-9291-4BD0-8AAD-4B67BBA6F40F}"/>
    <cellStyle name="Currency 6 12 4 2" xfId="9181" xr:uid="{803857EA-C2AE-4EC4-B37E-E1706F5A235C}"/>
    <cellStyle name="Currency 6 12 5" xfId="9182" xr:uid="{E24759F8-62C9-4AE6-8CA9-14BBA8EACB31}"/>
    <cellStyle name="Currency 6 12 6" xfId="9183" xr:uid="{CE79C385-3DC1-4A22-9A63-DF530A73893B}"/>
    <cellStyle name="Currency 6 12 7" xfId="9184" xr:uid="{1D78B22A-3534-47DF-95AE-23C93F0BFACE}"/>
    <cellStyle name="Currency 6 13" xfId="9185" xr:uid="{C5D542E2-537B-467C-93C6-74995F196D0C}"/>
    <cellStyle name="Currency 6 13 2" xfId="9186" xr:uid="{94C97A01-59D0-4BE8-890D-9F9008D4C5DF}"/>
    <cellStyle name="Currency 6 13 2 2" xfId="9187" xr:uid="{44F7EE8D-E7A6-403D-88E0-6857D692CFDE}"/>
    <cellStyle name="Currency 6 13 2 2 2" xfId="9188" xr:uid="{014759F2-DCB8-447E-B94E-848F08C1BB31}"/>
    <cellStyle name="Currency 6 13 2 3" xfId="9189" xr:uid="{60A63E6A-08EC-4C6E-8AC4-88339ECE8120}"/>
    <cellStyle name="Currency 6 13 3" xfId="9190" xr:uid="{95770593-AC43-482A-A820-A4E8EAA32F68}"/>
    <cellStyle name="Currency 6 13 3 2" xfId="9191" xr:uid="{717A1BD8-5AF4-4F6C-A2F7-14FD8A94CE8B}"/>
    <cellStyle name="Currency 6 13 4" xfId="9192" xr:uid="{0FA06821-6E0A-401D-A9BA-A96ACD3ABF4D}"/>
    <cellStyle name="Currency 6 13 4 2" xfId="9193" xr:uid="{5279DA95-7F4F-4075-8DCB-8C3E8E9C03E7}"/>
    <cellStyle name="Currency 6 13 5" xfId="9194" xr:uid="{BFE13C19-10C9-49E8-B21C-4F9BD0CB7181}"/>
    <cellStyle name="Currency 6 13 6" xfId="9195" xr:uid="{ED22F408-E6EB-4483-BD08-B43DAB36C38B}"/>
    <cellStyle name="Currency 6 13 7" xfId="9196" xr:uid="{5F7ADC93-0118-4CFE-8D2F-ED5F240CAF98}"/>
    <cellStyle name="Currency 6 14" xfId="9197" xr:uid="{6E8C8673-7C51-47E7-9185-A7B9B609C28A}"/>
    <cellStyle name="Currency 6 15" xfId="9198" xr:uid="{1B407497-2057-495B-A1C6-B65E9867835E}"/>
    <cellStyle name="Currency 6 16" xfId="9199" xr:uid="{25219972-ADED-442A-B866-992514D23E77}"/>
    <cellStyle name="Currency 6 2" xfId="9200" xr:uid="{5016EEF3-6593-4FBC-9E11-CB60A0F6F53F}"/>
    <cellStyle name="Currency 6 2 2" xfId="9201" xr:uid="{3A9679F3-FBBF-4EF7-B887-3C415C76008E}"/>
    <cellStyle name="Currency 6 2 2 2" xfId="9202" xr:uid="{58FF8FC4-E9B9-4461-9503-CFCDDB0D0E60}"/>
    <cellStyle name="Currency 6 2 2 2 2" xfId="9203" xr:uid="{63EC0DDF-9A48-4AA0-B0BB-1A64397A3C90}"/>
    <cellStyle name="Currency 6 2 2 2 2 2" xfId="9204" xr:uid="{76AB97AB-46F7-4090-A0C6-8EDBE5A4F930}"/>
    <cellStyle name="Currency 6 2 2 2 2 2 2" xfId="9205" xr:uid="{DF84E146-8275-48F3-8AFA-FFB467396453}"/>
    <cellStyle name="Currency 6 2 2 2 2 3" xfId="9206" xr:uid="{B8432384-0D79-4B87-BE84-E2D090F3B37A}"/>
    <cellStyle name="Currency 6 2 2 2 3" xfId="9207" xr:uid="{E40E7C43-2C1B-46E9-94EF-7EE11EFB33C7}"/>
    <cellStyle name="Currency 6 2 2 2 3 2" xfId="9208" xr:uid="{F2EC81D2-0941-4BCF-B35E-5E72A0BFE2A3}"/>
    <cellStyle name="Currency 6 2 2 2 4" xfId="9209" xr:uid="{1BC1FC96-6F20-4595-8A9B-B7FB8C9417CB}"/>
    <cellStyle name="Currency 6 2 2 2 4 2" xfId="9210" xr:uid="{82E41E0E-12C9-4941-B8B4-B02032A766C7}"/>
    <cellStyle name="Currency 6 2 2 2 5" xfId="9211" xr:uid="{EA8B6AAF-BF3F-406D-BC0F-3D65309D5E09}"/>
    <cellStyle name="Currency 6 2 2 2 6" xfId="9212" xr:uid="{32D1C043-44E7-4F19-9677-910D4E78093B}"/>
    <cellStyle name="Currency 6 2 2 2 7" xfId="9213" xr:uid="{F5749045-59AD-4E25-8D0B-D1D101494E08}"/>
    <cellStyle name="Currency 6 2 2 3" xfId="9214" xr:uid="{39398EAD-B097-4930-B741-CF8A0220DEC7}"/>
    <cellStyle name="Currency 6 2 2 3 2" xfId="9215" xr:uid="{2292152D-950E-41BA-9C60-9019B1C63C75}"/>
    <cellStyle name="Currency 6 2 2 3 2 2" xfId="9216" xr:uid="{670F6BBF-80ED-4CC3-AEE1-F74216C503C5}"/>
    <cellStyle name="Currency 6 2 2 3 3" xfId="9217" xr:uid="{53B369F7-B395-46C2-BC8C-CA48857D56FA}"/>
    <cellStyle name="Currency 6 2 2 4" xfId="9218" xr:uid="{9B6B1499-4636-4115-A825-82F96DBB47C7}"/>
    <cellStyle name="Currency 6 2 2 4 2" xfId="9219" xr:uid="{086412B7-0D22-439D-B5CD-274DE156D2AC}"/>
    <cellStyle name="Currency 6 2 2 5" xfId="9220" xr:uid="{01AD4A0A-7837-4C8C-8B0E-E356D0016742}"/>
    <cellStyle name="Currency 6 2 2 5 2" xfId="9221" xr:uid="{945AEED9-9EA5-4EE8-868A-32A918D280A9}"/>
    <cellStyle name="Currency 6 2 2 6" xfId="9222" xr:uid="{38EB5856-844A-4BB5-B19F-EFDAA849ABE4}"/>
    <cellStyle name="Currency 6 2 2 7" xfId="9223" xr:uid="{8BCEA423-5087-4F3A-BD7F-FB31EFB21C4D}"/>
    <cellStyle name="Currency 6 2 2 8" xfId="9224" xr:uid="{8026A7C3-E435-4213-A547-AE7FF709549B}"/>
    <cellStyle name="Currency 6 2 3" xfId="9225" xr:uid="{78EF32F6-797A-4711-AA39-4FEC5C150593}"/>
    <cellStyle name="Currency 6 2 3 2" xfId="9226" xr:uid="{EB438C10-BB32-4C29-9393-40A41E49DFD4}"/>
    <cellStyle name="Currency 6 2 3 2 2" xfId="9227" xr:uid="{A0136BE7-85DD-4E3E-961A-739B4DE0AB81}"/>
    <cellStyle name="Currency 6 2 3 2 2 2" xfId="9228" xr:uid="{7F00DD66-8215-49D7-98C0-0489183C463B}"/>
    <cellStyle name="Currency 6 2 3 2 2 2 2" xfId="9229" xr:uid="{AEC5D9AF-BED1-4DF4-99E6-010D51EF9A94}"/>
    <cellStyle name="Currency 6 2 3 2 2 3" xfId="9230" xr:uid="{C2188AA8-2121-4096-8EC1-4FF6220AA83C}"/>
    <cellStyle name="Currency 6 2 3 2 3" xfId="9231" xr:uid="{5FB8E794-F21D-4F4D-8E3F-0A50DD09BABB}"/>
    <cellStyle name="Currency 6 2 3 2 3 2" xfId="9232" xr:uid="{4780A507-2413-44B5-B634-8D33A169EE34}"/>
    <cellStyle name="Currency 6 2 3 2 4" xfId="9233" xr:uid="{A0F927DD-A1E0-4564-BC7F-3B974A6DC4D6}"/>
    <cellStyle name="Currency 6 2 3 2 4 2" xfId="9234" xr:uid="{BC972EE6-6B23-4E55-AB8C-2E4C998D0F2F}"/>
    <cellStyle name="Currency 6 2 3 2 5" xfId="9235" xr:uid="{C5BA650F-E2B2-430E-91D5-3379B3DD9A67}"/>
    <cellStyle name="Currency 6 2 3 2 6" xfId="9236" xr:uid="{F14892CF-1F8B-43F0-B6D8-4840925071F8}"/>
    <cellStyle name="Currency 6 2 3 2 7" xfId="9237" xr:uid="{4B76CAC1-573C-4E72-98B2-A030F06B9251}"/>
    <cellStyle name="Currency 6 2 3 3" xfId="9238" xr:uid="{B9D8F5DD-E480-432F-A3D6-C458F098FC3B}"/>
    <cellStyle name="Currency 6 2 3 3 2" xfId="9239" xr:uid="{003479E9-0B79-4354-BA93-9E4258D70995}"/>
    <cellStyle name="Currency 6 2 3 3 2 2" xfId="9240" xr:uid="{D96DA691-8983-4EC5-AB68-14C0A9F8D843}"/>
    <cellStyle name="Currency 6 2 3 3 3" xfId="9241" xr:uid="{3BA56B3A-CFD2-4748-8035-94D89A892209}"/>
    <cellStyle name="Currency 6 2 3 4" xfId="9242" xr:uid="{6315972C-FDE4-41D5-9D52-898A8AEEA206}"/>
    <cellStyle name="Currency 6 2 3 4 2" xfId="9243" xr:uid="{5E531E07-B4C3-4F3B-929C-FB743D42CCA5}"/>
    <cellStyle name="Currency 6 2 3 5" xfId="9244" xr:uid="{0C2B2711-B89D-4252-9DC7-660EECC3F884}"/>
    <cellStyle name="Currency 6 2 3 5 2" xfId="9245" xr:uid="{8A7682E8-6344-4122-BABA-B835A0750332}"/>
    <cellStyle name="Currency 6 2 3 6" xfId="9246" xr:uid="{D1FFEF69-5B1D-4A93-BB30-1BBC979F5414}"/>
    <cellStyle name="Currency 6 2 3 7" xfId="9247" xr:uid="{2175B0A3-A608-412D-A3A7-8C23C8D79C2A}"/>
    <cellStyle name="Currency 6 2 3 8" xfId="9248" xr:uid="{1F315649-58AC-4BA0-B27F-10FBBFB177D3}"/>
    <cellStyle name="Currency 6 3" xfId="9249" xr:uid="{E1CFF550-B4B2-4506-88C0-2700E5D96ACE}"/>
    <cellStyle name="Currency 6 3 2" xfId="9250" xr:uid="{7F109EDE-BD35-4842-AE75-D22D85013487}"/>
    <cellStyle name="Currency 6 3 2 2" xfId="9251" xr:uid="{C810AA73-6C2E-4312-BD8A-31ED8C04C7E9}"/>
    <cellStyle name="Currency 6 3 2 2 2" xfId="9252" xr:uid="{66E623BE-491F-491C-B145-0C1BAD16ECC7}"/>
    <cellStyle name="Currency 6 3 2 2 2 2" xfId="9253" xr:uid="{1D5253A7-D73E-4C53-9F29-143189DC1B0E}"/>
    <cellStyle name="Currency 6 3 2 2 2 2 2" xfId="9254" xr:uid="{A6F5BF59-F16B-4EBF-9D6D-244BE52B8960}"/>
    <cellStyle name="Currency 6 3 2 2 2 3" xfId="9255" xr:uid="{09247C01-4E4C-4FE2-AA10-048410967F3C}"/>
    <cellStyle name="Currency 6 3 2 2 3" xfId="9256" xr:uid="{A015B94E-F34D-4E25-B097-ECAFE859FAEB}"/>
    <cellStyle name="Currency 6 3 2 2 3 2" xfId="9257" xr:uid="{4583A2C0-C231-4DA4-B753-6F91E4817F5C}"/>
    <cellStyle name="Currency 6 3 2 2 4" xfId="9258" xr:uid="{ADAB91A4-FAE7-4B65-8672-9F35EF67F46C}"/>
    <cellStyle name="Currency 6 3 2 2 4 2" xfId="9259" xr:uid="{B90F352C-54DE-4ABC-B133-4C5EDAFE609E}"/>
    <cellStyle name="Currency 6 3 2 2 5" xfId="9260" xr:uid="{2EF83889-930A-4E1A-BDE6-126BB0C5E763}"/>
    <cellStyle name="Currency 6 3 2 2 6" xfId="9261" xr:uid="{AB2B37CC-2205-413B-9E36-59623E9E5CE1}"/>
    <cellStyle name="Currency 6 3 2 2 7" xfId="9262" xr:uid="{39495ADD-8DB4-486C-A054-55DB29A28D01}"/>
    <cellStyle name="Currency 6 3 2 3" xfId="9263" xr:uid="{E248B49F-75F0-4B4C-8314-2A68DEC3C31D}"/>
    <cellStyle name="Currency 6 3 2 3 2" xfId="9264" xr:uid="{D8F6545D-0F36-4CD5-88CE-3FF98F9141C4}"/>
    <cellStyle name="Currency 6 3 2 3 2 2" xfId="9265" xr:uid="{4A3B20FA-FEAA-4AEF-8998-658062217755}"/>
    <cellStyle name="Currency 6 3 2 3 3" xfId="9266" xr:uid="{F665D987-6FC6-4CA6-B30D-F545810F8551}"/>
    <cellStyle name="Currency 6 3 2 4" xfId="9267" xr:uid="{E46F2F98-D807-497C-A8C8-207F118D523E}"/>
    <cellStyle name="Currency 6 3 2 4 2" xfId="9268" xr:uid="{E660AEE3-3C5D-477A-868A-56FDE12BC51B}"/>
    <cellStyle name="Currency 6 3 2 5" xfId="9269" xr:uid="{A1CAB1DA-4FFD-44E9-9555-782EF05C54BA}"/>
    <cellStyle name="Currency 6 3 2 5 2" xfId="9270" xr:uid="{6656E67E-28F7-4E08-A8B9-ADB117D9ED20}"/>
    <cellStyle name="Currency 6 3 2 6" xfId="9271" xr:uid="{09CC8EA4-DC2A-49BD-98F9-2AA54B49766E}"/>
    <cellStyle name="Currency 6 3 2 7" xfId="9272" xr:uid="{8B23ED0C-EAA6-4C89-B52F-FDA14926A72F}"/>
    <cellStyle name="Currency 6 3 2 8" xfId="9273" xr:uid="{3F717E31-30CD-4ED3-9AD1-3CF3BD1850D3}"/>
    <cellStyle name="Currency 6 3 3" xfId="9274" xr:uid="{6F6151F5-91E3-456E-AF44-324A19F240C5}"/>
    <cellStyle name="Currency 6 3 3 2" xfId="9275" xr:uid="{2FDC06B5-5C08-4F40-A6E6-D726AAFA9A13}"/>
    <cellStyle name="Currency 6 3 3 2 2" xfId="9276" xr:uid="{F1EABF0F-52B8-425A-A56D-92F494770603}"/>
    <cellStyle name="Currency 6 3 3 2 2 2" xfId="9277" xr:uid="{D8DC9D63-5326-48C0-AFAF-6CB7258FC79D}"/>
    <cellStyle name="Currency 6 3 3 2 2 2 2" xfId="9278" xr:uid="{112D86E5-CF9C-438C-BE38-EEBF9207510C}"/>
    <cellStyle name="Currency 6 3 3 2 2 3" xfId="9279" xr:uid="{E69C0F39-0D40-47E9-BB5A-36771DB65959}"/>
    <cellStyle name="Currency 6 3 3 2 3" xfId="9280" xr:uid="{2A11A685-0FBE-4EAF-93BD-4158F8854277}"/>
    <cellStyle name="Currency 6 3 3 2 3 2" xfId="9281" xr:uid="{7421DD0D-06A8-42BE-A1BD-7C34A72FB529}"/>
    <cellStyle name="Currency 6 3 3 2 4" xfId="9282" xr:uid="{4A8E1E00-CBF0-46EE-B73D-8A9BEC4B4508}"/>
    <cellStyle name="Currency 6 3 3 2 4 2" xfId="9283" xr:uid="{4607FEC3-D945-486F-AABE-D3A69793AAAB}"/>
    <cellStyle name="Currency 6 3 3 2 5" xfId="9284" xr:uid="{19F1F049-AE08-4DBF-B87B-4C7919EA47B9}"/>
    <cellStyle name="Currency 6 3 3 2 6" xfId="9285" xr:uid="{95943BCE-5077-465F-B0D8-BF11CD944143}"/>
    <cellStyle name="Currency 6 3 3 2 7" xfId="9286" xr:uid="{575C0740-DD3D-4FF5-B35E-EC6F9725340C}"/>
    <cellStyle name="Currency 6 3 3 3" xfId="9287" xr:uid="{18A94E54-DE78-4A50-A158-C79E71137226}"/>
    <cellStyle name="Currency 6 3 3 3 2" xfId="9288" xr:uid="{DFA57531-CC10-4E14-BFE8-87698C43053C}"/>
    <cellStyle name="Currency 6 3 3 3 2 2" xfId="9289" xr:uid="{5839CC34-361B-4749-A60A-C7C79020F318}"/>
    <cellStyle name="Currency 6 3 3 3 3" xfId="9290" xr:uid="{ED101026-0EC5-4125-B51B-F9343F7F7339}"/>
    <cellStyle name="Currency 6 3 3 4" xfId="9291" xr:uid="{E472669A-AF8B-4450-AF49-F57B3C55EB38}"/>
    <cellStyle name="Currency 6 3 3 4 2" xfId="9292" xr:uid="{70F18D70-8D20-48C4-AED6-0B20ABFC4AC8}"/>
    <cellStyle name="Currency 6 3 3 5" xfId="9293" xr:uid="{41FAC142-BADC-4722-B18C-F5BC381621E3}"/>
    <cellStyle name="Currency 6 3 3 5 2" xfId="9294" xr:uid="{FF2DCEEF-FA56-47CF-A8EF-AD7A878361DC}"/>
    <cellStyle name="Currency 6 3 3 6" xfId="9295" xr:uid="{4BABBCCA-4887-450F-A284-2A41F38F93B8}"/>
    <cellStyle name="Currency 6 3 3 7" xfId="9296" xr:uid="{0C6194EE-61FA-4138-AA6A-6D68C81053D5}"/>
    <cellStyle name="Currency 6 3 3 8" xfId="9297" xr:uid="{2A2405F6-D762-4621-9CE7-3B4928EF2360}"/>
    <cellStyle name="Currency 6 4" xfId="9298" xr:uid="{87F518A4-B218-446F-A264-9AC830DACAD5}"/>
    <cellStyle name="Currency 6 4 2" xfId="9299" xr:uid="{15C49294-3324-49C5-8C39-C4B4C595FE1E}"/>
    <cellStyle name="Currency 6 4 3" xfId="9300" xr:uid="{7056BB3A-9933-405D-B640-0876336EBFBA}"/>
    <cellStyle name="Currency 6 4 4" xfId="9301" xr:uid="{C0029913-A52F-4A1E-8316-062EBECBFC95}"/>
    <cellStyle name="Currency 6 4 4 2" xfId="9302" xr:uid="{4452D898-6CBA-4C3B-AF9F-FE7D1CBEF3E8}"/>
    <cellStyle name="Currency 6 4 4 2 2" xfId="9303" xr:uid="{3C544951-E07B-4FBF-A4CC-8E24C806541E}"/>
    <cellStyle name="Currency 6 4 4 2 2 2" xfId="9304" xr:uid="{9A29AA2B-2DB6-4553-BE04-DC0ECB79A5C7}"/>
    <cellStyle name="Currency 6 4 4 2 2 2 2" xfId="9305" xr:uid="{AD8BF861-96C3-4D59-AC3F-E5FF6B24739F}"/>
    <cellStyle name="Currency 6 4 4 2 2 3" xfId="9306" xr:uid="{B7363FE2-C5A2-4F6B-922D-18026649C654}"/>
    <cellStyle name="Currency 6 4 4 2 3" xfId="9307" xr:uid="{5597AB91-8943-43C5-B653-93EED49C6E80}"/>
    <cellStyle name="Currency 6 4 4 2 3 2" xfId="9308" xr:uid="{B660CC4E-113F-4BCF-AC16-C51754FD7681}"/>
    <cellStyle name="Currency 6 4 4 2 4" xfId="9309" xr:uid="{402E35E4-EECB-4A1A-A5AF-B86CE8414599}"/>
    <cellStyle name="Currency 6 4 4 2 4 2" xfId="9310" xr:uid="{A16D2154-DBE9-46DB-B7B5-5042E408296F}"/>
    <cellStyle name="Currency 6 4 4 2 5" xfId="9311" xr:uid="{13873695-7DB1-47F8-B6B5-0620EB2C5CDC}"/>
    <cellStyle name="Currency 6 4 4 2 6" xfId="9312" xr:uid="{01043ADF-F4D5-45A9-B0B6-5610A78D0A8E}"/>
    <cellStyle name="Currency 6 4 4 2 7" xfId="9313" xr:uid="{23286EF1-4BE8-4BA6-9892-A56BC73B0654}"/>
    <cellStyle name="Currency 6 4 4 3" xfId="9314" xr:uid="{DAB4F2E8-454C-4528-AA64-CDD337A3B44A}"/>
    <cellStyle name="Currency 6 4 4 3 2" xfId="9315" xr:uid="{8778EA11-FE8A-48C9-8E4F-2A2EC4278F2E}"/>
    <cellStyle name="Currency 6 4 4 3 2 2" xfId="9316" xr:uid="{08586707-5E05-44D4-A231-7BABCD223530}"/>
    <cellStyle name="Currency 6 4 4 3 3" xfId="9317" xr:uid="{C644CE6A-6A7E-4257-9883-229259CCF12F}"/>
    <cellStyle name="Currency 6 4 4 4" xfId="9318" xr:uid="{02098EAE-C859-42D9-9B11-EAA302816BF8}"/>
    <cellStyle name="Currency 6 4 4 4 2" xfId="9319" xr:uid="{F5FBA6FB-5427-4D4D-AB39-7A45021C3D7C}"/>
    <cellStyle name="Currency 6 4 4 5" xfId="9320" xr:uid="{3445149D-0755-4D01-8426-ED2AAF4575B1}"/>
    <cellStyle name="Currency 6 4 4 5 2" xfId="9321" xr:uid="{10FFE7E8-EA3A-49B0-BC4A-272428BE2D52}"/>
    <cellStyle name="Currency 6 4 4 6" xfId="9322" xr:uid="{F51E6170-D17E-4711-AC13-D8C4AE879380}"/>
    <cellStyle name="Currency 6 4 4 7" xfId="9323" xr:uid="{DF375780-228B-48FE-959E-CC189B3DAA6B}"/>
    <cellStyle name="Currency 6 4 4 8" xfId="9324" xr:uid="{30EF536D-E60F-4F74-A99E-696665D056F2}"/>
    <cellStyle name="Currency 6 5" xfId="9325" xr:uid="{C7BD82FF-D005-434B-8CDA-33550624E6A9}"/>
    <cellStyle name="Currency 6 5 2" xfId="9326" xr:uid="{DB27C898-D254-49B5-91D5-B2817A8E5813}"/>
    <cellStyle name="Currency 6 5 3" xfId="9327" xr:uid="{00C1EF89-F60E-4A2D-B9B5-E3ECCFD429B3}"/>
    <cellStyle name="Currency 6 5 3 10" xfId="9328" xr:uid="{6447CE0A-8E75-47A7-AC4A-748B37F50622}"/>
    <cellStyle name="Currency 6 5 3 11" xfId="9329" xr:uid="{773E4D89-03B6-4E87-A01B-F1226F8241D9}"/>
    <cellStyle name="Currency 6 5 3 12" xfId="9330" xr:uid="{0BA5685B-4548-4009-9698-CDF3D4BFAC06}"/>
    <cellStyle name="Currency 6 5 3 2" xfId="9331" xr:uid="{9A89189F-840F-4BD6-83A8-DBE059AA111A}"/>
    <cellStyle name="Currency 6 5 3 2 10" xfId="9332" xr:uid="{F2A0552B-7F39-423D-A566-378BECDDDC5E}"/>
    <cellStyle name="Currency 6 5 3 2 2" xfId="9333" xr:uid="{AA7E634E-1D69-4BC9-A0DF-AD74666A21F0}"/>
    <cellStyle name="Currency 6 5 3 2 2 2" xfId="9334" xr:uid="{8BDCC1DC-8F15-43B6-95E9-56079AFD8779}"/>
    <cellStyle name="Currency 6 5 3 2 2 2 2" xfId="9335" xr:uid="{C5DCB1F4-0466-415E-8824-8FAF272A1322}"/>
    <cellStyle name="Currency 6 5 3 2 2 2 2 2" xfId="9336" xr:uid="{75F2D2E6-9F68-4B94-99FF-8F0BBEDD4877}"/>
    <cellStyle name="Currency 6 5 3 2 2 2 3" xfId="9337" xr:uid="{BCC02814-41F3-4F33-B6C6-455529C77F7E}"/>
    <cellStyle name="Currency 6 5 3 2 2 3" xfId="9338" xr:uid="{3D9113FE-DBC9-48B0-BBBC-B08EBAA5B21A}"/>
    <cellStyle name="Currency 6 5 3 2 2 3 2" xfId="9339" xr:uid="{02EEBE63-BA9D-43C6-BF24-B664A6250365}"/>
    <cellStyle name="Currency 6 5 3 2 2 4" xfId="9340" xr:uid="{8DA4ABBD-D8F8-4736-967A-75E895521FA8}"/>
    <cellStyle name="Currency 6 5 3 2 2 4 2" xfId="9341" xr:uid="{39BC5752-78C5-4006-B9E9-6614C7B305FA}"/>
    <cellStyle name="Currency 6 5 3 2 2 5" xfId="9342" xr:uid="{BD4D8D5A-8D46-47F4-9C8A-DB341E97DE2E}"/>
    <cellStyle name="Currency 6 5 3 2 2 6" xfId="9343" xr:uid="{729851AE-5E83-4DD3-8C99-EDD09964D5FB}"/>
    <cellStyle name="Currency 6 5 3 2 2 7" xfId="9344" xr:uid="{97559D50-5FE5-4DEF-828A-44ACEC27E9F3}"/>
    <cellStyle name="Currency 6 5 3 2 3" xfId="9345" xr:uid="{4EF696C1-30EB-4A1B-B15A-F04F7EF71100}"/>
    <cellStyle name="Currency 6 5 3 2 3 2" xfId="9346" xr:uid="{830FC67D-5B7B-4E50-934C-EA3B7E93EFFC}"/>
    <cellStyle name="Currency 6 5 3 2 3 2 2" xfId="9347" xr:uid="{2354ED12-78F7-4520-AA9F-6D6DF4212DA4}"/>
    <cellStyle name="Currency 6 5 3 2 3 2 2 2" xfId="9348" xr:uid="{B1172FFF-61DF-46E7-AB1C-938BCCA52FA4}"/>
    <cellStyle name="Currency 6 5 3 2 3 2 3" xfId="9349" xr:uid="{616D47B0-C5B3-4F59-A421-18617DD731F0}"/>
    <cellStyle name="Currency 6 5 3 2 3 3" xfId="9350" xr:uid="{ED7D43B7-9E8C-4114-9038-963B6343D66B}"/>
    <cellStyle name="Currency 6 5 3 2 3 3 2" xfId="9351" xr:uid="{7273468A-B827-4878-AF95-2B470F91D9FC}"/>
    <cellStyle name="Currency 6 5 3 2 3 4" xfId="9352" xr:uid="{433A3BBA-043E-4605-92A3-9B2DA2763A6F}"/>
    <cellStyle name="Currency 6 5 3 2 3 4 2" xfId="9353" xr:uid="{F8FBADCD-69EC-4AC4-B6A6-C9134AC9EDA3}"/>
    <cellStyle name="Currency 6 5 3 2 3 5" xfId="9354" xr:uid="{7CF08CBE-DEEE-4E0E-B13A-78EE0F40C70F}"/>
    <cellStyle name="Currency 6 5 3 2 3 6" xfId="9355" xr:uid="{5DA783B2-52A3-4B09-8BFF-B8521B3B519C}"/>
    <cellStyle name="Currency 6 5 3 2 3 7" xfId="9356" xr:uid="{5AF36238-9D24-4327-9E16-220D6FCC6A65}"/>
    <cellStyle name="Currency 6 5 3 2 4" xfId="9357" xr:uid="{87E8C831-4370-4BD0-A6ED-5ED3CD2848E4}"/>
    <cellStyle name="Currency 6 5 3 2 4 2" xfId="9358" xr:uid="{2F133A49-B87D-437D-8609-DC3A589ACCB4}"/>
    <cellStyle name="Currency 6 5 3 2 4 2 2" xfId="9359" xr:uid="{2FB3CB10-FAFC-4C23-BB6E-891BC66593D1}"/>
    <cellStyle name="Currency 6 5 3 2 4 2 2 2" xfId="9360" xr:uid="{6ACDDFFF-57A0-4041-82D3-322D2C7F88C4}"/>
    <cellStyle name="Currency 6 5 3 2 4 2 3" xfId="9361" xr:uid="{B6422184-4FD6-472E-B4CD-76A18AF3B732}"/>
    <cellStyle name="Currency 6 5 3 2 4 3" xfId="9362" xr:uid="{01AAB421-6525-47AD-827F-925BFF301A95}"/>
    <cellStyle name="Currency 6 5 3 2 4 3 2" xfId="9363" xr:uid="{13B44D87-9AAF-4566-BC21-7AD810C07489}"/>
    <cellStyle name="Currency 6 5 3 2 4 4" xfId="9364" xr:uid="{189248DB-CD9A-455C-9C73-30EB4980F1BE}"/>
    <cellStyle name="Currency 6 5 3 2 4 4 2" xfId="9365" xr:uid="{DE2FFB81-9C21-45CE-88E3-3FC2A50A1459}"/>
    <cellStyle name="Currency 6 5 3 2 4 5" xfId="9366" xr:uid="{7E44E624-0295-439E-BE45-24D4AB0D27FB}"/>
    <cellStyle name="Currency 6 5 3 2 4 6" xfId="9367" xr:uid="{77DC9899-32DC-4386-8FD5-4D362139622E}"/>
    <cellStyle name="Currency 6 5 3 2 4 7" xfId="9368" xr:uid="{8EF3C0F2-DCB1-4D79-8697-02577CBDEECE}"/>
    <cellStyle name="Currency 6 5 3 2 5" xfId="9369" xr:uid="{09378C38-F8EF-48A7-8494-3C2037A99272}"/>
    <cellStyle name="Currency 6 5 3 2 5 2" xfId="9370" xr:uid="{6C9FED96-2ECC-4557-B0B6-DFE6C9B6E964}"/>
    <cellStyle name="Currency 6 5 3 2 5 2 2" xfId="9371" xr:uid="{1B6876F0-7D1F-4147-80EB-5B396B360A26}"/>
    <cellStyle name="Currency 6 5 3 2 5 3" xfId="9372" xr:uid="{6EB1CED2-6DD7-415D-81FA-6AE938328270}"/>
    <cellStyle name="Currency 6 5 3 2 6" xfId="9373" xr:uid="{88484180-289E-48A5-B619-A4CFE2FC2D97}"/>
    <cellStyle name="Currency 6 5 3 2 6 2" xfId="9374" xr:uid="{2E2D99E7-E3D7-4CBC-86D7-D94F375E0232}"/>
    <cellStyle name="Currency 6 5 3 2 7" xfId="9375" xr:uid="{93D51158-8DBB-41A2-905C-F7CC5A9BD5A3}"/>
    <cellStyle name="Currency 6 5 3 2 7 2" xfId="9376" xr:uid="{D100E1BA-CA99-4381-9F55-48C451EB02A7}"/>
    <cellStyle name="Currency 6 5 3 2 8" xfId="9377" xr:uid="{EBB1A741-CE6F-4FEC-A075-1C304A7C26D6}"/>
    <cellStyle name="Currency 6 5 3 2 9" xfId="9378" xr:uid="{097C56C7-E739-400E-AB77-FEE70BA37F2C}"/>
    <cellStyle name="Currency 6 5 3 3" xfId="9379" xr:uid="{5BB95875-A9A2-4A48-BAE4-CBFED04058E0}"/>
    <cellStyle name="Currency 6 5 3 3 2" xfId="9380" xr:uid="{79DD3825-8F5F-4516-9906-240CD4924587}"/>
    <cellStyle name="Currency 6 5 3 3 2 2" xfId="9381" xr:uid="{EF053447-216F-4586-8B4E-62D49CF6F63A}"/>
    <cellStyle name="Currency 6 5 3 3 2 2 2" xfId="9382" xr:uid="{67CABDA7-A0D9-4C4F-9DC2-16408C8004C6}"/>
    <cellStyle name="Currency 6 5 3 3 2 2 2 2" xfId="9383" xr:uid="{937C41E1-9519-4CFA-B216-14FA2D468188}"/>
    <cellStyle name="Currency 6 5 3 3 2 2 3" xfId="9384" xr:uid="{7A6009F8-0D5D-484B-9F6B-083418DF21D7}"/>
    <cellStyle name="Currency 6 5 3 3 2 3" xfId="9385" xr:uid="{B47E889D-6028-4A65-9F60-C47ECBE27F38}"/>
    <cellStyle name="Currency 6 5 3 3 2 3 2" xfId="9386" xr:uid="{D7543FF8-61B6-448D-A687-AECD6C4C765F}"/>
    <cellStyle name="Currency 6 5 3 3 2 4" xfId="9387" xr:uid="{C566DD06-FBD6-4717-A267-2AEE981A88E7}"/>
    <cellStyle name="Currency 6 5 3 3 2 4 2" xfId="9388" xr:uid="{39FC1437-6F0C-4609-8780-3131C5F5717B}"/>
    <cellStyle name="Currency 6 5 3 3 2 5" xfId="9389" xr:uid="{55BB9E85-9934-4B81-B0DE-6B4CA205DA6D}"/>
    <cellStyle name="Currency 6 5 3 3 2 6" xfId="9390" xr:uid="{877D8285-B926-4DE0-8FE8-56B7693EF048}"/>
    <cellStyle name="Currency 6 5 3 3 2 7" xfId="9391" xr:uid="{64ED96CA-A211-4EC4-B6DF-D0BA13791303}"/>
    <cellStyle name="Currency 6 5 3 3 3" xfId="9392" xr:uid="{6051AF84-9CF0-498F-8891-43AC115D9A4F}"/>
    <cellStyle name="Currency 6 5 3 3 3 2" xfId="9393" xr:uid="{4E1086AA-18D2-4DE0-8A04-915F55AA96AE}"/>
    <cellStyle name="Currency 6 5 3 3 3 2 2" xfId="9394" xr:uid="{2BF23189-BDF6-4502-A792-FBC13D62A209}"/>
    <cellStyle name="Currency 6 5 3 3 3 3" xfId="9395" xr:uid="{50F5B053-B2CA-4CD9-A3C0-EACBB729A4F0}"/>
    <cellStyle name="Currency 6 5 3 3 4" xfId="9396" xr:uid="{1DF147BF-19A6-4B01-BC66-B9771F529DB2}"/>
    <cellStyle name="Currency 6 5 3 3 4 2" xfId="9397" xr:uid="{E8FDBFE4-6894-4D99-AAE5-8C9168D26A5E}"/>
    <cellStyle name="Currency 6 5 3 3 5" xfId="9398" xr:uid="{C8F7CE27-0EB1-4A93-AF35-4134559424B3}"/>
    <cellStyle name="Currency 6 5 3 3 5 2" xfId="9399" xr:uid="{32D6995E-A15D-408D-8577-3D9606D5B262}"/>
    <cellStyle name="Currency 6 5 3 3 6" xfId="9400" xr:uid="{2BDB1934-96FF-4189-AB77-2C00AF9832B0}"/>
    <cellStyle name="Currency 6 5 3 3 7" xfId="9401" xr:uid="{0937293D-125A-4EAE-B755-0A4090FD245C}"/>
    <cellStyle name="Currency 6 5 3 3 8" xfId="9402" xr:uid="{A2E0D9E9-8CCE-4DFC-909E-437BA8CC2307}"/>
    <cellStyle name="Currency 6 5 3 4" xfId="9403" xr:uid="{4E6BFB92-494A-450F-8683-06D5D75919FC}"/>
    <cellStyle name="Currency 6 5 3 4 2" xfId="9404" xr:uid="{DB8F7739-CA7E-4E92-A550-E39D1243D38B}"/>
    <cellStyle name="Currency 6 5 3 4 2 2" xfId="9405" xr:uid="{79B6F262-3181-4040-BEFE-DB70E026CA2F}"/>
    <cellStyle name="Currency 6 5 3 4 2 2 2" xfId="9406" xr:uid="{AE3A7AC7-CD0A-42DF-A3A6-19D9443F96AF}"/>
    <cellStyle name="Currency 6 5 3 4 2 3" xfId="9407" xr:uid="{DD11B5A1-E528-42B5-9121-43A86164A498}"/>
    <cellStyle name="Currency 6 5 3 4 3" xfId="9408" xr:uid="{6F46BB0C-B441-47E9-8E99-77C63D78590F}"/>
    <cellStyle name="Currency 6 5 3 4 3 2" xfId="9409" xr:uid="{60CC8222-0A2B-4873-95EE-40B49679BD6A}"/>
    <cellStyle name="Currency 6 5 3 4 4" xfId="9410" xr:uid="{BD6AACD6-BA13-4C26-BE35-2AF54EFFD14B}"/>
    <cellStyle name="Currency 6 5 3 4 4 2" xfId="9411" xr:uid="{4229D39F-7FB4-4A3A-B30E-F75D2042C23F}"/>
    <cellStyle name="Currency 6 5 3 4 5" xfId="9412" xr:uid="{F5320A47-7F27-4E59-9AC1-C66E93038A41}"/>
    <cellStyle name="Currency 6 5 3 4 6" xfId="9413" xr:uid="{25E013F7-65F3-41EE-B48A-F2933BE33FBB}"/>
    <cellStyle name="Currency 6 5 3 4 7" xfId="9414" xr:uid="{7CB5DB11-FC96-4C21-9244-F94A63FE5CAB}"/>
    <cellStyle name="Currency 6 5 3 5" xfId="9415" xr:uid="{776F61CE-3C2A-457D-BB5A-6A7782783B52}"/>
    <cellStyle name="Currency 6 5 3 5 2" xfId="9416" xr:uid="{50D8BDFD-55A5-46AD-A271-5FAA3D0DF31E}"/>
    <cellStyle name="Currency 6 5 3 5 2 2" xfId="9417" xr:uid="{5EC92413-CE89-419A-8703-5BED182954C1}"/>
    <cellStyle name="Currency 6 5 3 5 2 2 2" xfId="9418" xr:uid="{2862FC99-0FC6-447A-90B6-91DB7A7976C5}"/>
    <cellStyle name="Currency 6 5 3 5 2 3" xfId="9419" xr:uid="{BBECD6DF-E0C9-4DB3-AAC5-8C77F3FCAAFD}"/>
    <cellStyle name="Currency 6 5 3 5 3" xfId="9420" xr:uid="{182A15B1-0C9E-474A-B6E1-2C45CCFEEF8A}"/>
    <cellStyle name="Currency 6 5 3 5 3 2" xfId="9421" xr:uid="{B8326EED-C6B7-4F8C-97B4-322AE64CA439}"/>
    <cellStyle name="Currency 6 5 3 5 4" xfId="9422" xr:uid="{7637B1D5-B4C6-4D5C-B5D7-380F65DC772E}"/>
    <cellStyle name="Currency 6 5 3 5 4 2" xfId="9423" xr:uid="{40C31749-8D34-48B7-B0F8-556543BDF16E}"/>
    <cellStyle name="Currency 6 5 3 5 5" xfId="9424" xr:uid="{DA6FE79D-1C87-455C-820D-F4CBC5B365EF}"/>
    <cellStyle name="Currency 6 5 3 5 6" xfId="9425" xr:uid="{78FBBC1A-ED14-4743-9123-DD4E4DE77E8A}"/>
    <cellStyle name="Currency 6 5 3 5 7" xfId="9426" xr:uid="{E736B9E2-B632-4D6C-A339-C690D0B58E29}"/>
    <cellStyle name="Currency 6 5 3 6" xfId="9427" xr:uid="{2B3F6AFE-26D4-4C05-8355-E0A79C992DE5}"/>
    <cellStyle name="Currency 6 5 3 6 2" xfId="9428" xr:uid="{0F8C3A2D-9E46-4FE8-A7FC-2167DD4020B7}"/>
    <cellStyle name="Currency 6 5 3 6 2 2" xfId="9429" xr:uid="{54D43DBE-F0C6-4FA9-BF69-E25C6C2C428A}"/>
    <cellStyle name="Currency 6 5 3 6 2 2 2" xfId="9430" xr:uid="{EF95B8C4-9B1E-4670-8E33-29EB9E2C6618}"/>
    <cellStyle name="Currency 6 5 3 6 2 3" xfId="9431" xr:uid="{86C62017-D56D-4695-8315-C79DEB696081}"/>
    <cellStyle name="Currency 6 5 3 6 3" xfId="9432" xr:uid="{BF1BC3CD-7CE6-4E8B-857B-ABFBFB69AB6D}"/>
    <cellStyle name="Currency 6 5 3 6 3 2" xfId="9433" xr:uid="{3A1CF4CE-EFA0-44B2-80A7-4FB4B8C7FB06}"/>
    <cellStyle name="Currency 6 5 3 6 4" xfId="9434" xr:uid="{4D42CF45-69FE-4F6B-B3D1-AAA8EBF2599B}"/>
    <cellStyle name="Currency 6 5 3 6 4 2" xfId="9435" xr:uid="{FC8D1CF3-5556-41EB-A05D-318CB690BC81}"/>
    <cellStyle name="Currency 6 5 3 6 5" xfId="9436" xr:uid="{2A60EB36-C887-4427-8FFF-D241B29EBFAD}"/>
    <cellStyle name="Currency 6 5 3 6 6" xfId="9437" xr:uid="{65318729-5690-4833-A1C7-E8ACE2CD9DFE}"/>
    <cellStyle name="Currency 6 5 3 6 7" xfId="9438" xr:uid="{718A1067-4779-432B-BA5D-CB21D5491BB5}"/>
    <cellStyle name="Currency 6 5 3 7" xfId="9439" xr:uid="{AC0011C6-328C-4DA3-9F10-8DB5E90DF84E}"/>
    <cellStyle name="Currency 6 5 3 7 2" xfId="9440" xr:uid="{EF14D247-0733-4A63-BBD3-E9804694404D}"/>
    <cellStyle name="Currency 6 5 3 7 2 2" xfId="9441" xr:uid="{C5C83737-73D1-4BB5-AB57-D96637ADD085}"/>
    <cellStyle name="Currency 6 5 3 7 3" xfId="9442" xr:uid="{16EFCE91-74DE-4B49-B987-C29795ED1ED9}"/>
    <cellStyle name="Currency 6 5 3 7 4" xfId="9443" xr:uid="{6CEEF7E6-2FA4-4349-A58A-D4F921E4B324}"/>
    <cellStyle name="Currency 6 5 3 8" xfId="9444" xr:uid="{3EBFE44F-2241-47EA-98E9-B67DF04ED715}"/>
    <cellStyle name="Currency 6 5 3 8 2" xfId="9445" xr:uid="{545FB488-0D4A-416F-B9ED-958B83D3492C}"/>
    <cellStyle name="Currency 6 5 3 9" xfId="9446" xr:uid="{76C78731-2F6F-437F-BADA-7F01DE3A1336}"/>
    <cellStyle name="Currency 6 5 3 9 2" xfId="9447" xr:uid="{EFEAD2C1-BB15-4F80-8A17-5F425DB93E50}"/>
    <cellStyle name="Currency 6 5 4" xfId="9448" xr:uid="{D76C49F9-9DEA-4845-BCF2-1722DB72C3D8}"/>
    <cellStyle name="Currency 6 5 4 10" xfId="9449" xr:uid="{54CC75BD-813C-427F-8917-EF65FFD8D04C}"/>
    <cellStyle name="Currency 6 5 4 2" xfId="9450" xr:uid="{7BF18F29-C51F-45FC-83FD-8CBC45380631}"/>
    <cellStyle name="Currency 6 5 4 2 2" xfId="9451" xr:uid="{100A82BB-E97F-4086-AA82-D0069C2535A0}"/>
    <cellStyle name="Currency 6 5 4 2 2 2" xfId="9452" xr:uid="{5F3107AC-4D32-4B76-B654-BE36C903E402}"/>
    <cellStyle name="Currency 6 5 4 2 2 2 2" xfId="9453" xr:uid="{A6E70E09-F61F-4D79-84E9-8EA2F91889E2}"/>
    <cellStyle name="Currency 6 5 4 2 2 3" xfId="9454" xr:uid="{15A160B2-746A-4E75-8BB9-5A4FD5F9BBBB}"/>
    <cellStyle name="Currency 6 5 4 2 3" xfId="9455" xr:uid="{E5646924-BEEF-4501-A0B4-2914F5D1B41C}"/>
    <cellStyle name="Currency 6 5 4 2 3 2" xfId="9456" xr:uid="{4DE9502C-9261-4DB5-912C-295F4C0ECBAF}"/>
    <cellStyle name="Currency 6 5 4 2 4" xfId="9457" xr:uid="{F0F37057-AEAB-4979-B5FD-9D1D317E7B49}"/>
    <cellStyle name="Currency 6 5 4 2 4 2" xfId="9458" xr:uid="{2F01C351-B82D-4A2B-8CAB-3AF742D98E0A}"/>
    <cellStyle name="Currency 6 5 4 2 5" xfId="9459" xr:uid="{C0598D47-E2AD-4943-8A53-8A66E7A89665}"/>
    <cellStyle name="Currency 6 5 4 2 6" xfId="9460" xr:uid="{4169A718-0910-42C0-B674-8C9416C419A5}"/>
    <cellStyle name="Currency 6 5 4 2 7" xfId="9461" xr:uid="{E6260B9F-BA70-493B-9CCC-9F9E7AFD4611}"/>
    <cellStyle name="Currency 6 5 4 3" xfId="9462" xr:uid="{2B88ECC7-8F9A-4E18-801C-CFDBCAE67053}"/>
    <cellStyle name="Currency 6 5 4 3 2" xfId="9463" xr:uid="{C61660FA-D813-43C2-9CFD-3AD64A0DAD6A}"/>
    <cellStyle name="Currency 6 5 4 3 2 2" xfId="9464" xr:uid="{12FA5953-13C8-4F43-8C83-85288C0DBEA4}"/>
    <cellStyle name="Currency 6 5 4 3 2 2 2" xfId="9465" xr:uid="{8CFDC290-727F-4C64-8635-895A29BADDE4}"/>
    <cellStyle name="Currency 6 5 4 3 2 3" xfId="9466" xr:uid="{C47E57B0-26BE-4DFF-872C-76B30C4A4531}"/>
    <cellStyle name="Currency 6 5 4 3 3" xfId="9467" xr:uid="{8ADDC04E-DF38-4880-9B63-303161DA2755}"/>
    <cellStyle name="Currency 6 5 4 3 3 2" xfId="9468" xr:uid="{5EA5A1B5-3144-4E63-8BB5-9E96FAE97F1F}"/>
    <cellStyle name="Currency 6 5 4 3 4" xfId="9469" xr:uid="{F383F587-7542-4E19-ADD7-6ECD392B6E24}"/>
    <cellStyle name="Currency 6 5 4 3 4 2" xfId="9470" xr:uid="{8D38601A-5EA4-43F7-873A-487D41CA70AE}"/>
    <cellStyle name="Currency 6 5 4 3 5" xfId="9471" xr:uid="{F2B7E51A-DA71-485C-975F-4092252403B3}"/>
    <cellStyle name="Currency 6 5 4 3 6" xfId="9472" xr:uid="{9F9E7F3B-466C-45B6-8AF5-43965427F223}"/>
    <cellStyle name="Currency 6 5 4 3 7" xfId="9473" xr:uid="{F2215C10-D002-4756-85A1-6B9B922FC3B9}"/>
    <cellStyle name="Currency 6 5 4 4" xfId="9474" xr:uid="{1236EDA9-5EBF-4265-84EE-105245EB80E1}"/>
    <cellStyle name="Currency 6 5 4 4 2" xfId="9475" xr:uid="{60870083-C67A-4CF9-A11B-48F883984879}"/>
    <cellStyle name="Currency 6 5 4 4 2 2" xfId="9476" xr:uid="{A429D951-5310-47C0-A038-696920F7B61D}"/>
    <cellStyle name="Currency 6 5 4 4 2 2 2" xfId="9477" xr:uid="{45B0649D-DB80-4123-BF89-A5EA6195468F}"/>
    <cellStyle name="Currency 6 5 4 4 2 3" xfId="9478" xr:uid="{9082A0D7-5438-4702-91FF-EC421CB3558F}"/>
    <cellStyle name="Currency 6 5 4 4 3" xfId="9479" xr:uid="{71756D30-50E1-4E22-9B0D-52CFECD7E0AA}"/>
    <cellStyle name="Currency 6 5 4 4 3 2" xfId="9480" xr:uid="{CB3BBFAD-4092-463A-B815-CBAA568D187C}"/>
    <cellStyle name="Currency 6 5 4 4 4" xfId="9481" xr:uid="{F28EF0B3-A247-4A26-A5EC-DB3A2954CCC0}"/>
    <cellStyle name="Currency 6 5 4 4 4 2" xfId="9482" xr:uid="{C7DCA024-B1B7-4951-84F7-3D4B2EA6E8BC}"/>
    <cellStyle name="Currency 6 5 4 4 5" xfId="9483" xr:uid="{83256327-4104-4D05-A83B-AAF102222673}"/>
    <cellStyle name="Currency 6 5 4 4 6" xfId="9484" xr:uid="{1DAECF0E-295D-4F70-9091-474E6FE74F06}"/>
    <cellStyle name="Currency 6 5 4 4 7" xfId="9485" xr:uid="{528F9917-1DA1-43B3-A1ED-14318C41F714}"/>
    <cellStyle name="Currency 6 5 4 5" xfId="9486" xr:uid="{69D15CC3-01D0-4711-9BE5-1958103ABE4A}"/>
    <cellStyle name="Currency 6 5 4 5 2" xfId="9487" xr:uid="{B0DB857A-73CF-4CAF-9126-E6B5FF199D4A}"/>
    <cellStyle name="Currency 6 5 4 5 2 2" xfId="9488" xr:uid="{24EA1B91-7AD8-48F4-93BB-A8083BBCEE65}"/>
    <cellStyle name="Currency 6 5 4 5 3" xfId="9489" xr:uid="{6256CA1D-57CE-4F33-9C9F-D1C1C4D1F0E2}"/>
    <cellStyle name="Currency 6 5 4 6" xfId="9490" xr:uid="{89691528-8C9B-431A-BD98-D07941693CD5}"/>
    <cellStyle name="Currency 6 5 4 6 2" xfId="9491" xr:uid="{74BF9E53-90E4-4054-AD03-FE122D005FA8}"/>
    <cellStyle name="Currency 6 5 4 7" xfId="9492" xr:uid="{454E6580-3983-42D2-BE00-8F67F539B07C}"/>
    <cellStyle name="Currency 6 5 4 7 2" xfId="9493" xr:uid="{F4D913AA-B7E3-402A-BFB3-AE7F2414FDAA}"/>
    <cellStyle name="Currency 6 5 4 8" xfId="9494" xr:uid="{FC7EB674-5A20-4128-BBE7-D3BAFA85E065}"/>
    <cellStyle name="Currency 6 5 4 9" xfId="9495" xr:uid="{6D5BC89D-7DD5-4FD7-916E-CA5E02EF845E}"/>
    <cellStyle name="Currency 6 5 5" xfId="9496" xr:uid="{900EC373-4919-43C6-AD7E-0D98D5FB8EBA}"/>
    <cellStyle name="Currency 6 5 5 2" xfId="9497" xr:uid="{C06FCD64-E8A3-4CD7-9B63-B4C4C2F7D3E4}"/>
    <cellStyle name="Currency 6 5 5 2 2" xfId="9498" xr:uid="{5A50FE3A-DF80-44C8-B9E1-C56C7ED85557}"/>
    <cellStyle name="Currency 6 5 5 2 2 2" xfId="9499" xr:uid="{4A08AA0B-02E3-4E37-807B-3D5F52CBEB98}"/>
    <cellStyle name="Currency 6 5 5 2 2 2 2" xfId="9500" xr:uid="{0F54F445-2023-4D2B-8839-8ECE919ABBA4}"/>
    <cellStyle name="Currency 6 5 5 2 2 3" xfId="9501" xr:uid="{3BABFF86-DEC5-4093-BAA3-2599FCD798C0}"/>
    <cellStyle name="Currency 6 5 5 2 3" xfId="9502" xr:uid="{E8C3360C-5347-4B4E-9918-8DCAF077C991}"/>
    <cellStyle name="Currency 6 5 5 2 3 2" xfId="9503" xr:uid="{1F2F43E1-9DA4-4B6D-A6BF-BCE65FEC93A3}"/>
    <cellStyle name="Currency 6 5 5 2 4" xfId="9504" xr:uid="{DAA7B5D1-E12A-45E8-9070-FD76DD320652}"/>
    <cellStyle name="Currency 6 5 5 2 4 2" xfId="9505" xr:uid="{99BF49EE-7DB0-4914-A2F0-CC0A7D92AE93}"/>
    <cellStyle name="Currency 6 5 5 2 5" xfId="9506" xr:uid="{2ADED865-0BBD-4A8F-941E-C3DE4981C6A0}"/>
    <cellStyle name="Currency 6 5 5 2 6" xfId="9507" xr:uid="{C98447BB-4F61-465A-BDE7-CA723C4EEA7D}"/>
    <cellStyle name="Currency 6 5 5 2 7" xfId="9508" xr:uid="{303A9947-C324-45C1-B8D6-118019639E1B}"/>
    <cellStyle name="Currency 6 5 5 3" xfId="9509" xr:uid="{FE16CF63-C56C-4D9D-8F09-D8C61731ADCF}"/>
    <cellStyle name="Currency 6 5 5 3 2" xfId="9510" xr:uid="{B541B6D2-40D0-446F-9933-6B3361E82A38}"/>
    <cellStyle name="Currency 6 5 5 3 2 2" xfId="9511" xr:uid="{1E55F021-2EEB-4563-8CC3-E24B22223DC5}"/>
    <cellStyle name="Currency 6 5 5 3 3" xfId="9512" xr:uid="{371F471B-DAFC-4DF7-A761-7071E1843229}"/>
    <cellStyle name="Currency 6 5 5 4" xfId="9513" xr:uid="{5F3F451D-702D-4D8C-83F4-AA626E190E1A}"/>
    <cellStyle name="Currency 6 5 5 4 2" xfId="9514" xr:uid="{F42F6838-D1B9-45C2-9A6E-6166587D9624}"/>
    <cellStyle name="Currency 6 5 5 5" xfId="9515" xr:uid="{D7B5EF1A-490C-468E-B89E-52BBA3A8ED9E}"/>
    <cellStyle name="Currency 6 5 5 5 2" xfId="9516" xr:uid="{60ED5048-7D9C-4AEF-BF65-F8A46E178F7A}"/>
    <cellStyle name="Currency 6 5 5 6" xfId="9517" xr:uid="{68E1AEC5-F547-4FEF-941B-4643C2857DE0}"/>
    <cellStyle name="Currency 6 5 5 7" xfId="9518" xr:uid="{DB6462BC-5072-4F24-A33A-E90F346764F4}"/>
    <cellStyle name="Currency 6 5 5 8" xfId="9519" xr:uid="{00010E0C-D3B8-4FA1-BEFB-EAEDF22EDD0F}"/>
    <cellStyle name="Currency 6 5 6" xfId="9520" xr:uid="{34DA1F74-8CF4-4642-8819-9C70E00C2ECD}"/>
    <cellStyle name="Currency 6 5 6 2" xfId="9521" xr:uid="{264B0FF9-E6C8-4F80-9250-E7BF6DA7918F}"/>
    <cellStyle name="Currency 6 5 6 2 2" xfId="9522" xr:uid="{C9A048F7-1545-4BED-B867-0F4E1EDF3859}"/>
    <cellStyle name="Currency 6 5 6 2 2 2" xfId="9523" xr:uid="{4627262A-5184-4A30-A0A4-564DBDEE3974}"/>
    <cellStyle name="Currency 6 5 6 2 2 2 2" xfId="9524" xr:uid="{3CE34651-CFA8-4690-B262-B5392C5CD9F3}"/>
    <cellStyle name="Currency 6 5 6 2 2 3" xfId="9525" xr:uid="{452D8429-EB7C-4FC3-B3F5-D7E175AA44A2}"/>
    <cellStyle name="Currency 6 5 6 2 3" xfId="9526" xr:uid="{E9452530-C9C0-4656-8039-F75944394959}"/>
    <cellStyle name="Currency 6 5 6 2 3 2" xfId="9527" xr:uid="{128E9992-18EB-4C2D-9820-8B4EE0E26E50}"/>
    <cellStyle name="Currency 6 5 6 2 4" xfId="9528" xr:uid="{B2C4F816-C9A2-4AF1-ADE1-63C5CD2B416A}"/>
    <cellStyle name="Currency 6 5 6 2 4 2" xfId="9529" xr:uid="{F9FE6275-BE4A-4B4B-AEC1-0CCA04BDEBF8}"/>
    <cellStyle name="Currency 6 5 6 2 5" xfId="9530" xr:uid="{209A1F03-C05F-439E-81F1-8C4B229B3995}"/>
    <cellStyle name="Currency 6 5 6 2 6" xfId="9531" xr:uid="{1F6BBCAC-C725-4E64-9E4A-EFBD11D34830}"/>
    <cellStyle name="Currency 6 5 6 2 7" xfId="9532" xr:uid="{226872B3-7A55-4A4E-9DEB-489CCDC17325}"/>
    <cellStyle name="Currency 6 5 6 3" xfId="9533" xr:uid="{C9EC00DF-B781-47D5-A807-80B4FD832DB0}"/>
    <cellStyle name="Currency 6 5 6 3 2" xfId="9534" xr:uid="{81900CEA-D848-4A97-A525-E6EEA678200D}"/>
    <cellStyle name="Currency 6 5 6 3 2 2" xfId="9535" xr:uid="{F5C58F58-5AF0-4F82-8878-8C11EA3BE55F}"/>
    <cellStyle name="Currency 6 5 6 3 3" xfId="9536" xr:uid="{A30FF806-9B72-4823-A87F-0508242D1EC4}"/>
    <cellStyle name="Currency 6 5 6 4" xfId="9537" xr:uid="{0205B683-275C-472A-B19D-F3FC76E11B6E}"/>
    <cellStyle name="Currency 6 5 6 4 2" xfId="9538" xr:uid="{38BE2B98-86B5-4F51-8632-69667FA52F9E}"/>
    <cellStyle name="Currency 6 5 6 5" xfId="9539" xr:uid="{2D4B1E1F-9116-415B-AD58-75886A027803}"/>
    <cellStyle name="Currency 6 5 6 5 2" xfId="9540" xr:uid="{4CFAE199-37AB-4FBA-B6C9-EF40091A305D}"/>
    <cellStyle name="Currency 6 5 6 6" xfId="9541" xr:uid="{024AE91A-961E-4858-8375-801A9E8A7FD0}"/>
    <cellStyle name="Currency 6 5 6 7" xfId="9542" xr:uid="{645FB62A-EE97-4D90-A33E-A0D800A57063}"/>
    <cellStyle name="Currency 6 5 6 8" xfId="9543" xr:uid="{9E12CD65-CCCE-4711-A422-833612F87F80}"/>
    <cellStyle name="Currency 6 5 7" xfId="9544" xr:uid="{BAAF98BE-3079-4A1A-AF00-A623F3A0D180}"/>
    <cellStyle name="Currency 6 5 7 2" xfId="9545" xr:uid="{098EBBFC-22D8-4247-8971-60F31D761EDB}"/>
    <cellStyle name="Currency 6 5 7 2 2" xfId="9546" xr:uid="{5F156027-EEF0-4B5D-A82D-1911F6632F44}"/>
    <cellStyle name="Currency 6 5 7 2 2 2" xfId="9547" xr:uid="{07F07C33-A7D7-444D-9819-683682F0C243}"/>
    <cellStyle name="Currency 6 5 7 2 3" xfId="9548" xr:uid="{7A43D8BD-200A-4963-B8FB-07C96ABFBBE9}"/>
    <cellStyle name="Currency 6 5 7 3" xfId="9549" xr:uid="{B80996FB-8932-4A2A-B89D-7858CFC2F4A5}"/>
    <cellStyle name="Currency 6 5 7 3 2" xfId="9550" xr:uid="{D6851084-75FC-43C3-8ED5-E0153E888EF3}"/>
    <cellStyle name="Currency 6 5 7 4" xfId="9551" xr:uid="{F5C87B1E-4F0A-461F-A637-A91E545A0A8F}"/>
    <cellStyle name="Currency 6 5 7 4 2" xfId="9552" xr:uid="{EBE2CC33-C605-4CC2-9B63-2C2D131C6F3F}"/>
    <cellStyle name="Currency 6 5 7 5" xfId="9553" xr:uid="{85331E92-D9AC-412C-BBF4-F602BF372478}"/>
    <cellStyle name="Currency 6 5 7 6" xfId="9554" xr:uid="{B93F205C-9EDD-40A5-811A-BBD477358758}"/>
    <cellStyle name="Currency 6 5 7 7" xfId="9555" xr:uid="{ECC8B524-9694-4E30-A474-06FBE09BD8FC}"/>
    <cellStyle name="Currency 6 5 8" xfId="9556" xr:uid="{7BF4D2CF-C6A2-4FEB-B684-6463F364BEEE}"/>
    <cellStyle name="Currency 6 5 8 2" xfId="9557" xr:uid="{6E046D47-2D9D-4A2A-9B25-C84EDA94161C}"/>
    <cellStyle name="Currency 6 5 8 2 2" xfId="9558" xr:uid="{DFBC20F0-C072-4124-BED5-21F4BD5EA0C0}"/>
    <cellStyle name="Currency 6 5 8 2 2 2" xfId="9559" xr:uid="{6A558B55-27DF-4241-96E3-7612D40E1E05}"/>
    <cellStyle name="Currency 6 5 8 2 3" xfId="9560" xr:uid="{64ED5C4D-78FF-4511-9CA8-5DC34EC749F2}"/>
    <cellStyle name="Currency 6 5 8 3" xfId="9561" xr:uid="{E6282ADB-4828-4A8A-BE41-A5365ED273EF}"/>
    <cellStyle name="Currency 6 5 8 3 2" xfId="9562" xr:uid="{3F4A7EA7-F724-48BB-B0A9-4E7DD331F849}"/>
    <cellStyle name="Currency 6 5 8 4" xfId="9563" xr:uid="{3E2D9685-115B-4686-B24A-068686F19D31}"/>
    <cellStyle name="Currency 6 5 8 4 2" xfId="9564" xr:uid="{24F04054-6610-4CD1-810E-33C6BEB9A68D}"/>
    <cellStyle name="Currency 6 5 8 5" xfId="9565" xr:uid="{6F10E2C1-A5CF-4D90-8F01-51A42D762C72}"/>
    <cellStyle name="Currency 6 5 8 6" xfId="9566" xr:uid="{0D426D0F-A6BC-4863-B867-DB672DBE321E}"/>
    <cellStyle name="Currency 6 5 8 7" xfId="9567" xr:uid="{69F2EECA-2084-4D7A-BAE3-E49BA78426E0}"/>
    <cellStyle name="Currency 6 6" xfId="9568" xr:uid="{F1478C7E-42B1-497A-B434-A916D2794ACD}"/>
    <cellStyle name="Currency 6 6 2" xfId="9569" xr:uid="{7A1C0B69-5415-49F5-8A3A-58F48DC5AD7C}"/>
    <cellStyle name="Currency 6 6 3" xfId="9570" xr:uid="{C91D63A2-835A-4D58-AA81-A97F002B0D30}"/>
    <cellStyle name="Currency 6 6 3 10" xfId="9571" xr:uid="{5118DCB8-C8FA-40A9-9A3B-7EE1F75E3B50}"/>
    <cellStyle name="Currency 6 6 3 11" xfId="9572" xr:uid="{35DC6F7E-75D2-4478-BCDC-6C6D956A3CF7}"/>
    <cellStyle name="Currency 6 6 3 12" xfId="9573" xr:uid="{2CBFCA5C-944F-4161-9445-9A428AB54654}"/>
    <cellStyle name="Currency 6 6 3 2" xfId="9574" xr:uid="{693C0F6A-7DDA-472A-8FBC-638BEB3647D8}"/>
    <cellStyle name="Currency 6 6 3 2 10" xfId="9575" xr:uid="{BD80ECD5-F4CB-4354-8703-11C52CE0F54F}"/>
    <cellStyle name="Currency 6 6 3 2 2" xfId="9576" xr:uid="{11A9EF22-057D-48DD-A877-177813FBE134}"/>
    <cellStyle name="Currency 6 6 3 2 2 2" xfId="9577" xr:uid="{03532193-A5D3-4A38-B7A3-533A8E4CD01A}"/>
    <cellStyle name="Currency 6 6 3 2 2 2 2" xfId="9578" xr:uid="{12A1D34C-BE09-44B9-9E7F-3F210C3C706D}"/>
    <cellStyle name="Currency 6 6 3 2 2 2 2 2" xfId="9579" xr:uid="{507DB22F-B6F6-4981-B8AE-4F3793FB22A1}"/>
    <cellStyle name="Currency 6 6 3 2 2 2 3" xfId="9580" xr:uid="{E8D102BD-1612-4BE6-9E92-CCD9B135D1F2}"/>
    <cellStyle name="Currency 6 6 3 2 2 3" xfId="9581" xr:uid="{C0C52F00-0E5D-45EE-8E62-05C8CFA9A85E}"/>
    <cellStyle name="Currency 6 6 3 2 2 3 2" xfId="9582" xr:uid="{C18D9D5F-0C36-499D-A8B2-92180AAF3843}"/>
    <cellStyle name="Currency 6 6 3 2 2 4" xfId="9583" xr:uid="{EF0BD889-DAA4-45A7-BE55-38049A4EA3EE}"/>
    <cellStyle name="Currency 6 6 3 2 2 4 2" xfId="9584" xr:uid="{77C20D6D-6381-4AF1-A121-AD59281385CF}"/>
    <cellStyle name="Currency 6 6 3 2 2 5" xfId="9585" xr:uid="{4CFB85A2-1D87-4E15-AD48-8249ADFB9805}"/>
    <cellStyle name="Currency 6 6 3 2 2 6" xfId="9586" xr:uid="{970D276B-C658-4063-8101-1CA30DDAF440}"/>
    <cellStyle name="Currency 6 6 3 2 2 7" xfId="9587" xr:uid="{DF2B2D24-4F63-4879-B698-3C023D40DB16}"/>
    <cellStyle name="Currency 6 6 3 2 3" xfId="9588" xr:uid="{2AE9ABB5-02C4-4A79-B931-B36FDBB02479}"/>
    <cellStyle name="Currency 6 6 3 2 3 2" xfId="9589" xr:uid="{DB77B7FA-C147-47D3-9CF2-4A9FB36FABEC}"/>
    <cellStyle name="Currency 6 6 3 2 3 2 2" xfId="9590" xr:uid="{3490ED91-1C15-4478-A30B-1C85532BB337}"/>
    <cellStyle name="Currency 6 6 3 2 3 2 2 2" xfId="9591" xr:uid="{2D1DEE59-98F0-41F4-9997-CB4AEFA4AC25}"/>
    <cellStyle name="Currency 6 6 3 2 3 2 3" xfId="9592" xr:uid="{439249BE-114E-4352-B71A-582D82D26343}"/>
    <cellStyle name="Currency 6 6 3 2 3 3" xfId="9593" xr:uid="{7C673482-1D30-41AE-B427-E154986D6FF3}"/>
    <cellStyle name="Currency 6 6 3 2 3 3 2" xfId="9594" xr:uid="{10A5CE37-ED9D-474B-A481-E168B7D45321}"/>
    <cellStyle name="Currency 6 6 3 2 3 4" xfId="9595" xr:uid="{D9D4D4D6-2F8F-4C24-BA1F-C037AEA95B47}"/>
    <cellStyle name="Currency 6 6 3 2 3 4 2" xfId="9596" xr:uid="{4D2204AD-D7D6-4463-B50D-8D714F74FFEB}"/>
    <cellStyle name="Currency 6 6 3 2 3 5" xfId="9597" xr:uid="{D8097968-2AD2-4873-B599-031545D74495}"/>
    <cellStyle name="Currency 6 6 3 2 3 6" xfId="9598" xr:uid="{10D87759-C236-4ACF-B87A-85791C869E25}"/>
    <cellStyle name="Currency 6 6 3 2 3 7" xfId="9599" xr:uid="{116159B8-201F-4B91-B71F-A774D011B88B}"/>
    <cellStyle name="Currency 6 6 3 2 4" xfId="9600" xr:uid="{935A46BD-8015-4BE8-9BA4-E7378572C704}"/>
    <cellStyle name="Currency 6 6 3 2 4 2" xfId="9601" xr:uid="{56FC2F97-C8F8-429F-99AA-9F998282B068}"/>
    <cellStyle name="Currency 6 6 3 2 4 2 2" xfId="9602" xr:uid="{FDCB14F2-5447-4A8B-A7EE-FA3C69FB6ED5}"/>
    <cellStyle name="Currency 6 6 3 2 4 2 2 2" xfId="9603" xr:uid="{38D39F19-83C9-4392-A020-80A2E10E4E2F}"/>
    <cellStyle name="Currency 6 6 3 2 4 2 3" xfId="9604" xr:uid="{169096BF-7888-443C-9DB3-E9DD7D8B07AA}"/>
    <cellStyle name="Currency 6 6 3 2 4 3" xfId="9605" xr:uid="{26BB45F2-E55C-4F2F-ABF9-8DF26FBB827F}"/>
    <cellStyle name="Currency 6 6 3 2 4 3 2" xfId="9606" xr:uid="{001CE9A8-C06E-445A-A6EE-E317127C31A4}"/>
    <cellStyle name="Currency 6 6 3 2 4 4" xfId="9607" xr:uid="{6647FF7F-CBD3-4D7C-B5C8-4AC3F9014477}"/>
    <cellStyle name="Currency 6 6 3 2 4 4 2" xfId="9608" xr:uid="{03F4FC76-6763-4049-98A4-7C2B85B216C5}"/>
    <cellStyle name="Currency 6 6 3 2 4 5" xfId="9609" xr:uid="{9D5B8B7D-2F77-46F4-80BA-9697A7BA2F8B}"/>
    <cellStyle name="Currency 6 6 3 2 4 6" xfId="9610" xr:uid="{3EA2C62C-E82E-43C1-8E64-8876DDB5BCD1}"/>
    <cellStyle name="Currency 6 6 3 2 4 7" xfId="9611" xr:uid="{7728CE11-6107-48B4-A63D-A5A37A184AB9}"/>
    <cellStyle name="Currency 6 6 3 2 5" xfId="9612" xr:uid="{6C107ECC-619B-4FBC-A78B-CF7A24C61AE6}"/>
    <cellStyle name="Currency 6 6 3 2 5 2" xfId="9613" xr:uid="{5463D9EC-E15D-4B8A-8A2F-5532D8FF59F8}"/>
    <cellStyle name="Currency 6 6 3 2 5 2 2" xfId="9614" xr:uid="{E9E83B2A-157F-4791-B49F-87C6FDA0A129}"/>
    <cellStyle name="Currency 6 6 3 2 5 3" xfId="9615" xr:uid="{A53BBC32-A7A2-4120-80FA-B9FC20D67ED6}"/>
    <cellStyle name="Currency 6 6 3 2 6" xfId="9616" xr:uid="{7389A8B1-F782-4437-8880-1455A6E8BA0F}"/>
    <cellStyle name="Currency 6 6 3 2 6 2" xfId="9617" xr:uid="{F0C8DECF-E683-436E-B16E-EFFE0B8FF5F3}"/>
    <cellStyle name="Currency 6 6 3 2 7" xfId="9618" xr:uid="{95ABBE4D-84A4-4531-92F6-D38FFEA66C60}"/>
    <cellStyle name="Currency 6 6 3 2 7 2" xfId="9619" xr:uid="{FE784604-C6E1-4E52-9E48-FFC1CD5478DE}"/>
    <cellStyle name="Currency 6 6 3 2 8" xfId="9620" xr:uid="{47D901E3-4313-409C-8D31-8BE03E9CD3EE}"/>
    <cellStyle name="Currency 6 6 3 2 9" xfId="9621" xr:uid="{E9CDE1BC-967B-462F-8FFA-502362973E76}"/>
    <cellStyle name="Currency 6 6 3 3" xfId="9622" xr:uid="{43DEDFF9-7D7B-49B9-B181-2A93731DFBC7}"/>
    <cellStyle name="Currency 6 6 3 3 2" xfId="9623" xr:uid="{4AEECDA1-CE77-4EF7-AEE6-18F3A789F16A}"/>
    <cellStyle name="Currency 6 6 3 3 2 2" xfId="9624" xr:uid="{6E53A5BE-384D-4BF6-B0B5-FEAA7112C366}"/>
    <cellStyle name="Currency 6 6 3 3 2 2 2" xfId="9625" xr:uid="{382AFB40-B27C-4D21-B404-3552C5A40FDD}"/>
    <cellStyle name="Currency 6 6 3 3 2 2 2 2" xfId="9626" xr:uid="{7674A99A-752B-4BA5-BE4C-5D275ACC74CA}"/>
    <cellStyle name="Currency 6 6 3 3 2 2 3" xfId="9627" xr:uid="{F4E36CFF-E12A-4FC5-843A-FF0244455E23}"/>
    <cellStyle name="Currency 6 6 3 3 2 3" xfId="9628" xr:uid="{1199EA18-10BF-4D3D-A941-B304D16974C8}"/>
    <cellStyle name="Currency 6 6 3 3 2 3 2" xfId="9629" xr:uid="{4FDB1E00-8875-407D-BEDA-1608FC26C312}"/>
    <cellStyle name="Currency 6 6 3 3 2 4" xfId="9630" xr:uid="{F7323810-E35F-4D90-8A51-789D3E4C6D85}"/>
    <cellStyle name="Currency 6 6 3 3 2 4 2" xfId="9631" xr:uid="{0B188740-4C30-4B48-A4E3-91ABE9A8123F}"/>
    <cellStyle name="Currency 6 6 3 3 2 5" xfId="9632" xr:uid="{06485972-5124-49E6-B5C8-481AA9C101ED}"/>
    <cellStyle name="Currency 6 6 3 3 2 6" xfId="9633" xr:uid="{066EE1E2-961D-4892-B547-F9035499BFFA}"/>
    <cellStyle name="Currency 6 6 3 3 2 7" xfId="9634" xr:uid="{DAD514BF-6F78-4458-935E-965DDAEB2E14}"/>
    <cellStyle name="Currency 6 6 3 3 3" xfId="9635" xr:uid="{C080ECB9-BE9D-48B2-AC16-A5BB635EFDDC}"/>
    <cellStyle name="Currency 6 6 3 3 3 2" xfId="9636" xr:uid="{35EAC85E-F77F-4A5E-A1BE-2603A517F099}"/>
    <cellStyle name="Currency 6 6 3 3 3 2 2" xfId="9637" xr:uid="{B6971BC2-A3F0-4260-8F20-3B3FEFB21F81}"/>
    <cellStyle name="Currency 6 6 3 3 3 3" xfId="9638" xr:uid="{07B142A8-F9C7-4DFB-8FF6-6AD696FA4F70}"/>
    <cellStyle name="Currency 6 6 3 3 4" xfId="9639" xr:uid="{2B41B7F6-1827-4210-B2E3-0D0E253812B3}"/>
    <cellStyle name="Currency 6 6 3 3 4 2" xfId="9640" xr:uid="{C7EEBB35-81BD-4CA0-8160-B05FEFB780AF}"/>
    <cellStyle name="Currency 6 6 3 3 5" xfId="9641" xr:uid="{CE190822-BE67-4E94-99EA-D2A5A2AB9590}"/>
    <cellStyle name="Currency 6 6 3 3 5 2" xfId="9642" xr:uid="{7A1519E2-D234-493D-9AB2-B63DEF63F278}"/>
    <cellStyle name="Currency 6 6 3 3 6" xfId="9643" xr:uid="{94091C4B-1AFD-4271-B0FA-94EC8B03C53B}"/>
    <cellStyle name="Currency 6 6 3 3 7" xfId="9644" xr:uid="{3EA6A5FD-8E2C-403F-9946-C27059C77A3B}"/>
    <cellStyle name="Currency 6 6 3 3 8" xfId="9645" xr:uid="{21A7C5E0-A8B8-4E86-8D6C-E730C4DFB3F9}"/>
    <cellStyle name="Currency 6 6 3 4" xfId="9646" xr:uid="{9BED64E4-43AC-49B4-9E59-16F50828DBD7}"/>
    <cellStyle name="Currency 6 6 3 4 2" xfId="9647" xr:uid="{2D94B22D-1F86-4DC3-94EF-2ACD65515E64}"/>
    <cellStyle name="Currency 6 6 3 4 2 2" xfId="9648" xr:uid="{2D1FD0B6-C5A0-4C4F-80E9-1CDCBFCAFE58}"/>
    <cellStyle name="Currency 6 6 3 4 2 2 2" xfId="9649" xr:uid="{BD262DA7-83DF-4AFE-A871-9DC42D637A40}"/>
    <cellStyle name="Currency 6 6 3 4 2 3" xfId="9650" xr:uid="{0A073C0E-8771-4389-BA3E-9B0440B1B601}"/>
    <cellStyle name="Currency 6 6 3 4 3" xfId="9651" xr:uid="{A6FCB80E-BC86-4F61-86F6-7CF1C173EC8E}"/>
    <cellStyle name="Currency 6 6 3 4 3 2" xfId="9652" xr:uid="{8165D3FE-6C1B-4774-B493-A9B0290274B1}"/>
    <cellStyle name="Currency 6 6 3 4 4" xfId="9653" xr:uid="{9E2DEFB9-1439-410A-89FD-A6126E583549}"/>
    <cellStyle name="Currency 6 6 3 4 4 2" xfId="9654" xr:uid="{3168718D-1FFF-4562-A8D6-5938FA87A2E6}"/>
    <cellStyle name="Currency 6 6 3 4 5" xfId="9655" xr:uid="{F944E66F-7EF1-49CD-A01F-DB3A23186608}"/>
    <cellStyle name="Currency 6 6 3 4 6" xfId="9656" xr:uid="{A8F6C004-6804-45A6-AFE6-BC4E34E504B2}"/>
    <cellStyle name="Currency 6 6 3 4 7" xfId="9657" xr:uid="{8E3295C1-63CE-43D2-93BD-199B67A30B90}"/>
    <cellStyle name="Currency 6 6 3 5" xfId="9658" xr:uid="{87D001AE-3AB6-491C-8C7A-D248697EF0F6}"/>
    <cellStyle name="Currency 6 6 3 5 2" xfId="9659" xr:uid="{ADD59A14-2B7B-4692-A023-4837F19F19EA}"/>
    <cellStyle name="Currency 6 6 3 5 2 2" xfId="9660" xr:uid="{947E8B58-280E-47D0-B64B-DEFCE8DC0324}"/>
    <cellStyle name="Currency 6 6 3 5 2 2 2" xfId="9661" xr:uid="{7DA91196-3B7F-4D55-BF58-3541456558B4}"/>
    <cellStyle name="Currency 6 6 3 5 2 3" xfId="9662" xr:uid="{BFE1AF55-CD08-4753-8BD6-DEDC8C714787}"/>
    <cellStyle name="Currency 6 6 3 5 3" xfId="9663" xr:uid="{6BC5C637-08E6-4759-A3D9-BF9D64BC5B54}"/>
    <cellStyle name="Currency 6 6 3 5 3 2" xfId="9664" xr:uid="{B69E5AC2-934F-4270-BB56-25BBA56BD1C9}"/>
    <cellStyle name="Currency 6 6 3 5 4" xfId="9665" xr:uid="{AD8FA1A9-769A-464B-A8E0-C8D4E0CD2688}"/>
    <cellStyle name="Currency 6 6 3 5 4 2" xfId="9666" xr:uid="{C54BB210-D314-488D-A3A2-CAD9F463EF3F}"/>
    <cellStyle name="Currency 6 6 3 5 5" xfId="9667" xr:uid="{AB28ABD6-2655-4180-A952-C76674323031}"/>
    <cellStyle name="Currency 6 6 3 5 6" xfId="9668" xr:uid="{1E20CED1-6971-4295-8C9C-0FF5912F9F13}"/>
    <cellStyle name="Currency 6 6 3 5 7" xfId="9669" xr:uid="{79FD11A4-6548-4156-8B27-5867CA9F2151}"/>
    <cellStyle name="Currency 6 6 3 6" xfId="9670" xr:uid="{E5623EEF-1F24-486D-A66A-ED9FCD6D8D59}"/>
    <cellStyle name="Currency 6 6 3 6 2" xfId="9671" xr:uid="{D492C8C0-BC0D-44CA-92D0-7E285B79595C}"/>
    <cellStyle name="Currency 6 6 3 6 2 2" xfId="9672" xr:uid="{6D8A48E9-18E0-463D-B43B-66F0AF5D66CD}"/>
    <cellStyle name="Currency 6 6 3 6 2 2 2" xfId="9673" xr:uid="{1D4D9A65-F28A-4A91-9D43-BBBBCAEB3720}"/>
    <cellStyle name="Currency 6 6 3 6 2 3" xfId="9674" xr:uid="{982D0A3C-157D-4B66-9B16-2201A54EE65A}"/>
    <cellStyle name="Currency 6 6 3 6 3" xfId="9675" xr:uid="{AD53A3B3-BFC4-484A-AB0A-33BE8B5D2CD4}"/>
    <cellStyle name="Currency 6 6 3 6 3 2" xfId="9676" xr:uid="{140EA302-4645-4900-A2E2-815D4880695F}"/>
    <cellStyle name="Currency 6 6 3 6 4" xfId="9677" xr:uid="{55F407B1-8EE2-4438-93EB-7BE41C376049}"/>
    <cellStyle name="Currency 6 6 3 6 4 2" xfId="9678" xr:uid="{272BD086-0B01-4D0F-836F-88F1CBD4BD01}"/>
    <cellStyle name="Currency 6 6 3 6 5" xfId="9679" xr:uid="{51F59DAF-47FE-489B-A924-120B05BB0DCE}"/>
    <cellStyle name="Currency 6 6 3 6 6" xfId="9680" xr:uid="{543091D0-5D75-434C-9F44-2EA061F3F2A1}"/>
    <cellStyle name="Currency 6 6 3 6 7" xfId="9681" xr:uid="{A5C81D6E-2C35-4B7E-A2FB-6EC5284840B6}"/>
    <cellStyle name="Currency 6 6 3 7" xfId="9682" xr:uid="{9B4067E0-C8D8-459D-B754-C1985FFA719B}"/>
    <cellStyle name="Currency 6 6 3 7 2" xfId="9683" xr:uid="{5484CBB3-B66D-45B1-AE9D-BF4173F7EC14}"/>
    <cellStyle name="Currency 6 6 3 7 2 2" xfId="9684" xr:uid="{DFF5DBCF-E44D-438D-972A-EE0895D62E1C}"/>
    <cellStyle name="Currency 6 6 3 7 3" xfId="9685" xr:uid="{7897AD14-7141-402D-BB91-D1E091701595}"/>
    <cellStyle name="Currency 6 6 3 7 4" xfId="9686" xr:uid="{E46C9D77-0778-4540-8C46-8EAA1AEAEC73}"/>
    <cellStyle name="Currency 6 6 3 8" xfId="9687" xr:uid="{0B8C5789-52FC-4FC9-9DF4-0060A14D9F69}"/>
    <cellStyle name="Currency 6 6 3 8 2" xfId="9688" xr:uid="{357EA19D-1AC6-4769-AEF7-1C4DC79CED5A}"/>
    <cellStyle name="Currency 6 6 3 9" xfId="9689" xr:uid="{AC475FE5-4963-49C3-9D3E-26F498AADB4E}"/>
    <cellStyle name="Currency 6 6 3 9 2" xfId="9690" xr:uid="{69811BDD-DAE6-4311-AFCB-05C6AB22FA18}"/>
    <cellStyle name="Currency 6 6 4" xfId="9691" xr:uid="{16A22705-7F47-4EFE-A440-7EA8F3B44A9E}"/>
    <cellStyle name="Currency 6 6 4 10" xfId="9692" xr:uid="{BCA7D05A-B18B-4DC1-893F-EFC49BAD8A3E}"/>
    <cellStyle name="Currency 6 6 4 2" xfId="9693" xr:uid="{4E634CA4-1CC0-4F21-90B0-CD34112FDD1B}"/>
    <cellStyle name="Currency 6 6 4 2 2" xfId="9694" xr:uid="{25E2D1D3-8188-4A6C-ACA6-E330F864A49F}"/>
    <cellStyle name="Currency 6 6 4 2 2 2" xfId="9695" xr:uid="{5527DB09-FDA7-4A14-BD50-DF0CB5DD72C1}"/>
    <cellStyle name="Currency 6 6 4 2 2 2 2" xfId="9696" xr:uid="{A7A0751C-4C75-499B-B771-FF1E1BEDB0F4}"/>
    <cellStyle name="Currency 6 6 4 2 2 3" xfId="9697" xr:uid="{DB016A5C-159E-4F6B-B79F-7D3C27441BDF}"/>
    <cellStyle name="Currency 6 6 4 2 3" xfId="9698" xr:uid="{425B4F39-8961-4E4B-B809-94ECA827607E}"/>
    <cellStyle name="Currency 6 6 4 2 3 2" xfId="9699" xr:uid="{D4F44438-9ADC-417A-81B3-4E75A9F788D3}"/>
    <cellStyle name="Currency 6 6 4 2 4" xfId="9700" xr:uid="{CEB1CBD8-C1D2-459A-8FA0-C70170FCB9AC}"/>
    <cellStyle name="Currency 6 6 4 2 4 2" xfId="9701" xr:uid="{616BF975-51B5-44A1-8F58-D6BEA6D9C438}"/>
    <cellStyle name="Currency 6 6 4 2 5" xfId="9702" xr:uid="{7A5C7F16-0816-48A7-9D4B-AA52CFAA1837}"/>
    <cellStyle name="Currency 6 6 4 2 6" xfId="9703" xr:uid="{4425C984-87DF-4584-B162-D5D515EF1CD9}"/>
    <cellStyle name="Currency 6 6 4 2 7" xfId="9704" xr:uid="{0CC84135-2F4B-42C5-B564-BF4D9D67D82E}"/>
    <cellStyle name="Currency 6 6 4 3" xfId="9705" xr:uid="{C9B80E56-9D47-4937-910E-A19AADF9ECBA}"/>
    <cellStyle name="Currency 6 6 4 3 2" xfId="9706" xr:uid="{C52E4D9C-6F24-4B3A-A5E8-A6C51D6E157C}"/>
    <cellStyle name="Currency 6 6 4 3 2 2" xfId="9707" xr:uid="{21849C11-67EF-4C55-8397-0D97EE51CCA1}"/>
    <cellStyle name="Currency 6 6 4 3 2 2 2" xfId="9708" xr:uid="{3A899392-EDF9-4107-B9C8-78BE7FD978EE}"/>
    <cellStyle name="Currency 6 6 4 3 2 3" xfId="9709" xr:uid="{F5A292E1-ACC6-4B3C-810C-D2F68465FB45}"/>
    <cellStyle name="Currency 6 6 4 3 3" xfId="9710" xr:uid="{A73723CD-F0D0-4115-AF69-6A49A30E2D21}"/>
    <cellStyle name="Currency 6 6 4 3 3 2" xfId="9711" xr:uid="{5C619591-8C53-4728-ABEF-F4F8242F9469}"/>
    <cellStyle name="Currency 6 6 4 3 4" xfId="9712" xr:uid="{E738F973-FC0E-4AA9-97C4-496316A91BD5}"/>
    <cellStyle name="Currency 6 6 4 3 4 2" xfId="9713" xr:uid="{BC8EC577-0FBD-47A1-9AF3-7B919C12C609}"/>
    <cellStyle name="Currency 6 6 4 3 5" xfId="9714" xr:uid="{4A24258B-12D1-4A7D-AA24-DC42E386D234}"/>
    <cellStyle name="Currency 6 6 4 3 6" xfId="9715" xr:uid="{1A486E74-3FF1-4D05-BA6D-6BC271879387}"/>
    <cellStyle name="Currency 6 6 4 3 7" xfId="9716" xr:uid="{B02E67DF-E5F0-4D06-9B2F-8140316B331A}"/>
    <cellStyle name="Currency 6 6 4 4" xfId="9717" xr:uid="{3FC11027-4461-4CCA-A00B-7B176436CA82}"/>
    <cellStyle name="Currency 6 6 4 4 2" xfId="9718" xr:uid="{4C378493-E447-440C-B492-E774EB25F3CD}"/>
    <cellStyle name="Currency 6 6 4 4 2 2" xfId="9719" xr:uid="{45BD6C0D-7985-4616-A649-B3C427526B14}"/>
    <cellStyle name="Currency 6 6 4 4 2 2 2" xfId="9720" xr:uid="{62AB44F5-09B5-4B03-8741-1A7FB8CD18FC}"/>
    <cellStyle name="Currency 6 6 4 4 2 3" xfId="9721" xr:uid="{2F41C342-55D3-4E2E-8481-DEDA414609FB}"/>
    <cellStyle name="Currency 6 6 4 4 3" xfId="9722" xr:uid="{8C8468FE-2930-4AD2-88EC-EA7533F026FB}"/>
    <cellStyle name="Currency 6 6 4 4 3 2" xfId="9723" xr:uid="{50DC5DFA-BBF7-472F-9B5F-74B3DF0A4556}"/>
    <cellStyle name="Currency 6 6 4 4 4" xfId="9724" xr:uid="{9BD4F991-BE82-4B87-88AB-778E9D774DBA}"/>
    <cellStyle name="Currency 6 6 4 4 4 2" xfId="9725" xr:uid="{7288822F-4477-438B-A36F-8D33BB405E80}"/>
    <cellStyle name="Currency 6 6 4 4 5" xfId="9726" xr:uid="{6069C33B-1918-4E14-8BDC-9B2E577781AC}"/>
    <cellStyle name="Currency 6 6 4 4 6" xfId="9727" xr:uid="{1E7DDA6C-B6BC-4319-8605-4498E7731470}"/>
    <cellStyle name="Currency 6 6 4 4 7" xfId="9728" xr:uid="{54E0489F-D4D7-47DE-A8D6-F1A86457508D}"/>
    <cellStyle name="Currency 6 6 4 5" xfId="9729" xr:uid="{71CCF1DC-9B5A-4D45-8396-BC1D9B5CDBA5}"/>
    <cellStyle name="Currency 6 6 4 5 2" xfId="9730" xr:uid="{20E5C344-EF26-446E-A643-8213117ADF44}"/>
    <cellStyle name="Currency 6 6 4 5 2 2" xfId="9731" xr:uid="{492C7E02-ADAD-40DF-B4C2-927146E200B3}"/>
    <cellStyle name="Currency 6 6 4 5 3" xfId="9732" xr:uid="{3CB06DCC-F2AD-46A4-872F-C3CDD23C6F85}"/>
    <cellStyle name="Currency 6 6 4 6" xfId="9733" xr:uid="{E1CF2A71-CD74-4AAD-B642-07D622BB1C9A}"/>
    <cellStyle name="Currency 6 6 4 6 2" xfId="9734" xr:uid="{F9B2D714-B0CA-46D6-A863-B76E5340C4AF}"/>
    <cellStyle name="Currency 6 6 4 7" xfId="9735" xr:uid="{E4AA8CD0-AFDD-4303-895A-81F33E8F14A1}"/>
    <cellStyle name="Currency 6 6 4 7 2" xfId="9736" xr:uid="{4DE52CD8-73EC-4EAF-A0B9-D2418EE55FD8}"/>
    <cellStyle name="Currency 6 6 4 8" xfId="9737" xr:uid="{20A931CA-8F5F-4BA7-8838-696671DDC118}"/>
    <cellStyle name="Currency 6 6 4 9" xfId="9738" xr:uid="{7723E5DA-46DB-4D8F-A907-2FADE8010F1D}"/>
    <cellStyle name="Currency 6 6 5" xfId="9739" xr:uid="{E302999D-B7D3-41B4-9036-FF557CA7DA33}"/>
    <cellStyle name="Currency 6 6 5 2" xfId="9740" xr:uid="{D826839C-2A59-46CB-863E-5329AB3E4A3E}"/>
    <cellStyle name="Currency 6 6 5 2 2" xfId="9741" xr:uid="{EFD8DACE-21B1-4C78-BDB3-6C0673AB0542}"/>
    <cellStyle name="Currency 6 6 5 2 2 2" xfId="9742" xr:uid="{9D73BDD4-E42F-42DB-B66E-6B54F3D95A17}"/>
    <cellStyle name="Currency 6 6 5 2 2 2 2" xfId="9743" xr:uid="{8CB21E78-E873-4ED3-9991-B545EF03130D}"/>
    <cellStyle name="Currency 6 6 5 2 2 3" xfId="9744" xr:uid="{A69A8147-BB52-480A-92E4-1320C40DD6B4}"/>
    <cellStyle name="Currency 6 6 5 2 3" xfId="9745" xr:uid="{04CB9A29-E3A3-4D09-997D-1A2325C7683C}"/>
    <cellStyle name="Currency 6 6 5 2 3 2" xfId="9746" xr:uid="{87B5E221-0FFF-47F9-B5A9-06C7BB517B9B}"/>
    <cellStyle name="Currency 6 6 5 2 4" xfId="9747" xr:uid="{AB42AD9D-0FDB-4220-8792-D2792F3CB4F5}"/>
    <cellStyle name="Currency 6 6 5 2 4 2" xfId="9748" xr:uid="{14C2D1ED-296E-472D-95D2-E590BE682D79}"/>
    <cellStyle name="Currency 6 6 5 2 5" xfId="9749" xr:uid="{CC2DFF6A-828D-43DA-B8DF-2E2BB82084C1}"/>
    <cellStyle name="Currency 6 6 5 2 6" xfId="9750" xr:uid="{5E10329D-6D29-4439-8AEA-816B9150D951}"/>
    <cellStyle name="Currency 6 6 5 2 7" xfId="9751" xr:uid="{5003923B-F5C9-40EA-A53E-FDCF115C12A0}"/>
    <cellStyle name="Currency 6 6 5 3" xfId="9752" xr:uid="{FC389D7A-217D-48DF-A5F5-E6E2778CE791}"/>
    <cellStyle name="Currency 6 6 5 3 2" xfId="9753" xr:uid="{05EF675C-DD69-4A58-8ADA-C24874F3DFF0}"/>
    <cellStyle name="Currency 6 6 5 3 2 2" xfId="9754" xr:uid="{79C38DC6-4DBB-4A69-8A70-F7DD3854E4FB}"/>
    <cellStyle name="Currency 6 6 5 3 3" xfId="9755" xr:uid="{39522C49-69BB-4240-BDDF-A9959E4ADA7E}"/>
    <cellStyle name="Currency 6 6 5 4" xfId="9756" xr:uid="{23BC760F-D79A-4FF7-A0B3-F938BD520CC0}"/>
    <cellStyle name="Currency 6 6 5 4 2" xfId="9757" xr:uid="{B58D4902-E01C-4B36-BB76-5AA944517EFD}"/>
    <cellStyle name="Currency 6 6 5 5" xfId="9758" xr:uid="{DA8D3865-9949-4D96-9F59-6BAA2C532F7A}"/>
    <cellStyle name="Currency 6 6 5 5 2" xfId="9759" xr:uid="{B68CD5D3-2460-4844-A3D8-F85972509690}"/>
    <cellStyle name="Currency 6 6 5 6" xfId="9760" xr:uid="{00E4806E-EA58-43B9-BFAF-4005598CB07C}"/>
    <cellStyle name="Currency 6 6 5 7" xfId="9761" xr:uid="{9081C229-E48B-4F22-8997-2E9EB0C908B0}"/>
    <cellStyle name="Currency 6 6 5 8" xfId="9762" xr:uid="{8A6963F5-A9F4-4A72-8DDD-DE79621F8E28}"/>
    <cellStyle name="Currency 6 6 6" xfId="9763" xr:uid="{D5DB709E-9FDB-4BF8-9CDA-9A9AC119DF70}"/>
    <cellStyle name="Currency 6 6 6 2" xfId="9764" xr:uid="{D9056E3A-A1D4-4A67-B2EE-0FFC22A36958}"/>
    <cellStyle name="Currency 6 6 6 2 2" xfId="9765" xr:uid="{21036862-B10C-461A-83CA-0BC8402FBAC1}"/>
    <cellStyle name="Currency 6 6 6 2 2 2" xfId="9766" xr:uid="{5B01A625-809A-4D1B-80AA-9BE9DFDD97D8}"/>
    <cellStyle name="Currency 6 6 6 2 3" xfId="9767" xr:uid="{E8241E15-419E-48E5-84B2-26A5C6428DF0}"/>
    <cellStyle name="Currency 6 6 6 3" xfId="9768" xr:uid="{61BC8B59-1764-4762-953A-3CB4E2EB054C}"/>
    <cellStyle name="Currency 6 6 6 3 2" xfId="9769" xr:uid="{64C5F0C2-AAD9-4B31-A815-8FCAC254F2F8}"/>
    <cellStyle name="Currency 6 6 6 4" xfId="9770" xr:uid="{30671706-B06C-460B-8D86-CF1959D2383B}"/>
    <cellStyle name="Currency 6 6 6 4 2" xfId="9771" xr:uid="{6A2188C4-D49B-4E0F-9153-E28B9B4F9C86}"/>
    <cellStyle name="Currency 6 6 6 5" xfId="9772" xr:uid="{AA39AACE-BCC7-4109-B09E-45BEF7C7B537}"/>
    <cellStyle name="Currency 6 6 6 6" xfId="9773" xr:uid="{39F3805D-0F07-4BDF-804A-F7212BCC402B}"/>
    <cellStyle name="Currency 6 6 6 7" xfId="9774" xr:uid="{5BEFBA57-CC13-41E7-829F-2D9B13765AE0}"/>
    <cellStyle name="Currency 6 6 7" xfId="9775" xr:uid="{7B8CE67A-1F0B-424B-81F7-E3A2CDC0D068}"/>
    <cellStyle name="Currency 6 6 7 2" xfId="9776" xr:uid="{F464E14F-C049-4F2B-8ED7-F7E41E30B5BB}"/>
    <cellStyle name="Currency 6 6 7 2 2" xfId="9777" xr:uid="{861BFD08-EEF1-451C-959A-413634271EF8}"/>
    <cellStyle name="Currency 6 6 7 2 2 2" xfId="9778" xr:uid="{25EB5041-0C20-4545-BF56-91738C1E0FB1}"/>
    <cellStyle name="Currency 6 6 7 2 3" xfId="9779" xr:uid="{2281B965-FFF6-4EED-A7CE-1C8E5EDE1584}"/>
    <cellStyle name="Currency 6 6 7 3" xfId="9780" xr:uid="{DB0210F3-26C0-4403-8693-C8655CE95D61}"/>
    <cellStyle name="Currency 6 6 7 3 2" xfId="9781" xr:uid="{E3026F93-B46F-4B2E-B8FE-2CB1E18A263D}"/>
    <cellStyle name="Currency 6 6 7 4" xfId="9782" xr:uid="{4AD27CB7-7E01-4014-A7BD-3FC81F5F7EE7}"/>
    <cellStyle name="Currency 6 6 7 4 2" xfId="9783" xr:uid="{CA9E81C5-088F-4B4C-8C60-B76AD649532A}"/>
    <cellStyle name="Currency 6 6 7 5" xfId="9784" xr:uid="{95F7BCBD-BC74-4263-BE4A-EB410898DD60}"/>
    <cellStyle name="Currency 6 6 7 6" xfId="9785" xr:uid="{D2409803-29F1-4714-80FA-4833715F513A}"/>
    <cellStyle name="Currency 6 6 7 7" xfId="9786" xr:uid="{9D303C54-0E0E-4BA4-8096-198E796CE89B}"/>
    <cellStyle name="Currency 6 7" xfId="9787" xr:uid="{A5A9FF86-B3FA-4AA4-9A6E-2F3B0F7567C5}"/>
    <cellStyle name="Currency 6 7 10" xfId="9788" xr:uid="{24D9D1DD-8304-435F-90D5-51D48A949AB8}"/>
    <cellStyle name="Currency 6 7 10 2" xfId="9789" xr:uid="{091489E5-6AED-4560-BF33-DA945E06DE94}"/>
    <cellStyle name="Currency 6 7 11" xfId="9790" xr:uid="{AFE42A73-916E-414E-9027-5823BD3E7444}"/>
    <cellStyle name="Currency 6 7 12" xfId="9791" xr:uid="{5C08725F-CFCB-48D8-A2D1-6F73BF9109F2}"/>
    <cellStyle name="Currency 6 7 13" xfId="9792" xr:uid="{BBB94C5E-10FB-42EC-9F55-B905F3F47D97}"/>
    <cellStyle name="Currency 6 7 2" xfId="9793" xr:uid="{B333A54E-507A-4D84-85F8-E6E66ABC9DD7}"/>
    <cellStyle name="Currency 6 7 2 10" xfId="9794" xr:uid="{566B4B7F-6F4F-4C58-BD40-C729597F7379}"/>
    <cellStyle name="Currency 6 7 2 2" xfId="9795" xr:uid="{4AD6D733-3C95-4FA2-88CC-A9772902F5A8}"/>
    <cellStyle name="Currency 6 7 2 2 2" xfId="9796" xr:uid="{C61637EF-BA80-4243-9B6D-678113068092}"/>
    <cellStyle name="Currency 6 7 2 2 2 2" xfId="9797" xr:uid="{E49FC934-7FE2-473B-9B79-9DB42CAE58CD}"/>
    <cellStyle name="Currency 6 7 2 2 2 2 2" xfId="9798" xr:uid="{938B444A-D7E3-4135-BAC0-955B27B43C7C}"/>
    <cellStyle name="Currency 6 7 2 2 2 3" xfId="9799" xr:uid="{894D5C6F-71E3-4F46-8474-34DC516B7AD4}"/>
    <cellStyle name="Currency 6 7 2 2 3" xfId="9800" xr:uid="{A53586FC-12E3-4B53-B01F-723E117E2F74}"/>
    <cellStyle name="Currency 6 7 2 2 3 2" xfId="9801" xr:uid="{FDC89EBE-7FF7-4984-843A-07C2FB758B2E}"/>
    <cellStyle name="Currency 6 7 2 2 4" xfId="9802" xr:uid="{C84C8EA2-8052-4F80-84AA-80F9680F3649}"/>
    <cellStyle name="Currency 6 7 2 2 4 2" xfId="9803" xr:uid="{A2C4346B-CE82-4172-AF80-3E979A3503C0}"/>
    <cellStyle name="Currency 6 7 2 2 5" xfId="9804" xr:uid="{A9BBF6B5-3849-49EA-9B7E-6360D1BA0468}"/>
    <cellStyle name="Currency 6 7 2 2 6" xfId="9805" xr:uid="{CEC224CD-17E3-4954-94AC-AD4A5657C026}"/>
    <cellStyle name="Currency 6 7 2 2 7" xfId="9806" xr:uid="{40273259-0B22-449A-85DB-FF6A18DB97BF}"/>
    <cellStyle name="Currency 6 7 2 3" xfId="9807" xr:uid="{8AE34882-98FE-492A-952E-27DF5D0274B6}"/>
    <cellStyle name="Currency 6 7 2 3 2" xfId="9808" xr:uid="{CBCBAA34-CF5B-49BE-ADBD-7D71E3C981AA}"/>
    <cellStyle name="Currency 6 7 2 3 2 2" xfId="9809" xr:uid="{20398972-4129-453D-BB72-204E426EFEE4}"/>
    <cellStyle name="Currency 6 7 2 3 2 2 2" xfId="9810" xr:uid="{F811D3D4-EA63-4B01-B594-7782C54D9AE3}"/>
    <cellStyle name="Currency 6 7 2 3 2 3" xfId="9811" xr:uid="{9A9D7A43-BB34-4EE6-8043-1B8F3E8B7BD3}"/>
    <cellStyle name="Currency 6 7 2 3 3" xfId="9812" xr:uid="{91A1A837-B60B-43B6-8747-AC4F4ADF7620}"/>
    <cellStyle name="Currency 6 7 2 3 3 2" xfId="9813" xr:uid="{16243033-EE20-481B-AE75-EAA9F8D76043}"/>
    <cellStyle name="Currency 6 7 2 3 4" xfId="9814" xr:uid="{0122F872-6322-4D60-B462-882E30945C1E}"/>
    <cellStyle name="Currency 6 7 2 3 4 2" xfId="9815" xr:uid="{3060ABEB-1763-4A49-A027-5AE021661720}"/>
    <cellStyle name="Currency 6 7 2 3 5" xfId="9816" xr:uid="{40A53C5B-9249-47CA-AD34-8E205ACEB8B6}"/>
    <cellStyle name="Currency 6 7 2 3 6" xfId="9817" xr:uid="{28DB0C12-E8E4-4166-BFC6-8FA030B133F7}"/>
    <cellStyle name="Currency 6 7 2 3 7" xfId="9818" xr:uid="{918322B4-F7C7-40F5-A46E-334F1C4ACDDA}"/>
    <cellStyle name="Currency 6 7 2 4" xfId="9819" xr:uid="{85934304-F3A2-4C67-8903-B700138A8E73}"/>
    <cellStyle name="Currency 6 7 2 4 2" xfId="9820" xr:uid="{E999DF39-52C1-40C7-8183-CC231966BBD6}"/>
    <cellStyle name="Currency 6 7 2 4 2 2" xfId="9821" xr:uid="{8CEFB529-FCBA-412F-8605-D72F26BB729F}"/>
    <cellStyle name="Currency 6 7 2 4 2 2 2" xfId="9822" xr:uid="{D52E865C-AED5-4AF8-9438-B0CBD80D4F5C}"/>
    <cellStyle name="Currency 6 7 2 4 2 3" xfId="9823" xr:uid="{CD3BCF7A-49B0-4575-9332-B7FFFEEC04C8}"/>
    <cellStyle name="Currency 6 7 2 4 3" xfId="9824" xr:uid="{5258B455-8775-47B0-83A4-80B0372393C3}"/>
    <cellStyle name="Currency 6 7 2 4 3 2" xfId="9825" xr:uid="{2362FD67-504F-46E8-BB19-DCEFC46AC18B}"/>
    <cellStyle name="Currency 6 7 2 4 4" xfId="9826" xr:uid="{9D8839C1-CB18-4321-A45D-31E0CF220F85}"/>
    <cellStyle name="Currency 6 7 2 4 4 2" xfId="9827" xr:uid="{371C356D-3F02-4660-AD21-3187F875136B}"/>
    <cellStyle name="Currency 6 7 2 4 5" xfId="9828" xr:uid="{407DA3A2-ED09-4964-8EB3-6DD5FB9CC730}"/>
    <cellStyle name="Currency 6 7 2 4 6" xfId="9829" xr:uid="{D9FA277A-578A-48ED-B197-D4BDFA834417}"/>
    <cellStyle name="Currency 6 7 2 4 7" xfId="9830" xr:uid="{A52E0125-5A20-4879-8018-30ED9C7E6B44}"/>
    <cellStyle name="Currency 6 7 2 5" xfId="9831" xr:uid="{4AE68013-5053-46B3-927F-230A6AC3C88B}"/>
    <cellStyle name="Currency 6 7 2 5 2" xfId="9832" xr:uid="{B5C3D6E5-E29E-4B86-8604-CD7017424A0F}"/>
    <cellStyle name="Currency 6 7 2 5 2 2" xfId="9833" xr:uid="{509CE83B-51FA-4EFD-856D-17595C6B1167}"/>
    <cellStyle name="Currency 6 7 2 5 3" xfId="9834" xr:uid="{1D9F7622-2F43-408C-8137-67E9258B2567}"/>
    <cellStyle name="Currency 6 7 2 6" xfId="9835" xr:uid="{F53B84C9-8F32-4C37-99F7-A79E2810B839}"/>
    <cellStyle name="Currency 6 7 2 6 2" xfId="9836" xr:uid="{7D7014FF-D659-4A55-8074-7B5AA1939D88}"/>
    <cellStyle name="Currency 6 7 2 7" xfId="9837" xr:uid="{6C7F8610-654D-43FC-A63D-BFCE2CC35AC3}"/>
    <cellStyle name="Currency 6 7 2 7 2" xfId="9838" xr:uid="{F00B4D4E-9AE5-4F65-AEEF-2145EF7E6413}"/>
    <cellStyle name="Currency 6 7 2 8" xfId="9839" xr:uid="{59F5E573-FAB1-4C15-A2A8-CB8158A73495}"/>
    <cellStyle name="Currency 6 7 2 9" xfId="9840" xr:uid="{946D23D4-F865-4CED-8A86-31D96302D92C}"/>
    <cellStyle name="Currency 6 7 3" xfId="9841" xr:uid="{6DC3B181-BB13-4DA3-A3F9-7F8443BD47CC}"/>
    <cellStyle name="Currency 6 7 3 2" xfId="9842" xr:uid="{9FBC01DF-0E75-480C-B150-0BA49A286CF1}"/>
    <cellStyle name="Currency 6 7 3 2 2" xfId="9843" xr:uid="{5DE511F6-591A-47DC-881F-ABD490EB7535}"/>
    <cellStyle name="Currency 6 7 3 2 2 2" xfId="9844" xr:uid="{B9157151-9AD4-48D3-9466-5FF867F7FA55}"/>
    <cellStyle name="Currency 6 7 3 2 2 2 2" xfId="9845" xr:uid="{BC1D087B-04F2-4177-BF57-D5E6A0537ED7}"/>
    <cellStyle name="Currency 6 7 3 2 2 3" xfId="9846" xr:uid="{ADEBD9FC-803A-4663-B051-DD4BFCD22EA3}"/>
    <cellStyle name="Currency 6 7 3 2 3" xfId="9847" xr:uid="{4812FDAA-6FC4-4DC0-9E43-8019EF61EFBC}"/>
    <cellStyle name="Currency 6 7 3 2 3 2" xfId="9848" xr:uid="{C7892552-3519-474A-866B-867DA3D264B9}"/>
    <cellStyle name="Currency 6 7 3 2 4" xfId="9849" xr:uid="{CF10406A-38A7-475E-A5C7-3AEE2A13304E}"/>
    <cellStyle name="Currency 6 7 3 2 4 2" xfId="9850" xr:uid="{281E8BB8-C557-4722-96EC-1FF8B4FE989E}"/>
    <cellStyle name="Currency 6 7 3 2 5" xfId="9851" xr:uid="{4550B204-0FFE-44CF-A7BA-A42CD0AD5C2F}"/>
    <cellStyle name="Currency 6 7 3 2 6" xfId="9852" xr:uid="{26FD654E-8469-4EC3-BB33-0A4DA7E73D12}"/>
    <cellStyle name="Currency 6 7 3 2 7" xfId="9853" xr:uid="{651490D6-D02C-4C55-9A80-17403BC356C7}"/>
    <cellStyle name="Currency 6 7 3 3" xfId="9854" xr:uid="{CA7C60F7-1D82-43C4-A913-F83C4AD8D07E}"/>
    <cellStyle name="Currency 6 7 3 3 2" xfId="9855" xr:uid="{AF86E4E0-C0B2-4E73-A6B4-C8257273627D}"/>
    <cellStyle name="Currency 6 7 3 3 2 2" xfId="9856" xr:uid="{E026D3B9-CA55-4531-9D64-D0095DD6239D}"/>
    <cellStyle name="Currency 6 7 3 3 3" xfId="9857" xr:uid="{2935D563-4C0D-42AD-A501-BF00B0A0113F}"/>
    <cellStyle name="Currency 6 7 3 4" xfId="9858" xr:uid="{86F993EE-7C9A-4C6D-AB2B-0E54080B2D56}"/>
    <cellStyle name="Currency 6 7 3 4 2" xfId="9859" xr:uid="{626691BF-DC89-4212-9135-191EA876C2A0}"/>
    <cellStyle name="Currency 6 7 3 5" xfId="9860" xr:uid="{7C26EB4D-9BA2-497E-B407-5978AD2A7738}"/>
    <cellStyle name="Currency 6 7 3 5 2" xfId="9861" xr:uid="{EA29B357-31C0-49F0-B18B-96D41131ADF9}"/>
    <cellStyle name="Currency 6 7 3 6" xfId="9862" xr:uid="{3606D40E-D4BA-43D6-8108-673076200F6C}"/>
    <cellStyle name="Currency 6 7 3 7" xfId="9863" xr:uid="{D515A6EC-D1E9-4A8E-81C5-62BA017B13F1}"/>
    <cellStyle name="Currency 6 7 3 8" xfId="9864" xr:uid="{4456F703-603E-46C7-BFBD-12781D898D68}"/>
    <cellStyle name="Currency 6 7 4" xfId="9865" xr:uid="{2B523825-5BC2-4C7A-AF0A-15B82F06F078}"/>
    <cellStyle name="Currency 6 7 4 2" xfId="9866" xr:uid="{7CFB3B5F-D9D6-4E67-9599-878BC01864A8}"/>
    <cellStyle name="Currency 6 7 4 2 2" xfId="9867" xr:uid="{BD642489-8571-4921-BF11-A45FEE02A40C}"/>
    <cellStyle name="Currency 6 7 4 2 2 2" xfId="9868" xr:uid="{F4067F26-81D8-4CA4-80AB-179BA47DB69F}"/>
    <cellStyle name="Currency 6 7 4 2 2 2 2" xfId="9869" xr:uid="{05B46B4C-D074-4B05-921B-558B069A7A7B}"/>
    <cellStyle name="Currency 6 7 4 2 2 3" xfId="9870" xr:uid="{96642811-C380-48A9-B499-35961686C3E8}"/>
    <cellStyle name="Currency 6 7 4 2 3" xfId="9871" xr:uid="{9AD852BD-70D9-433C-9EB4-CF1988D4C0D8}"/>
    <cellStyle name="Currency 6 7 4 2 3 2" xfId="9872" xr:uid="{F83793C6-D959-4E86-9B11-DC9B57920F93}"/>
    <cellStyle name="Currency 6 7 4 2 4" xfId="9873" xr:uid="{C238291E-68EE-4FD0-9170-17B404749891}"/>
    <cellStyle name="Currency 6 7 4 2 4 2" xfId="9874" xr:uid="{FA1C0BA1-892F-43D6-9483-3E266F393177}"/>
    <cellStyle name="Currency 6 7 4 2 5" xfId="9875" xr:uid="{A5344B88-A4B9-4F98-A7C0-09B37680FBE5}"/>
    <cellStyle name="Currency 6 7 4 2 6" xfId="9876" xr:uid="{3ADEF408-5A02-4407-A874-10FA0A79B4F9}"/>
    <cellStyle name="Currency 6 7 4 2 7" xfId="9877" xr:uid="{3ADB722F-EC09-4F7B-96F2-F7DAC892F847}"/>
    <cellStyle name="Currency 6 7 4 3" xfId="9878" xr:uid="{AF5A5E2E-5745-4CD3-A524-FBD92D35AAA2}"/>
    <cellStyle name="Currency 6 7 4 3 2" xfId="9879" xr:uid="{1E4B252A-9D69-4020-972C-2FEBDDB67D69}"/>
    <cellStyle name="Currency 6 7 4 3 2 2" xfId="9880" xr:uid="{893B02C2-CE2F-4B60-98BA-6EC53C926A89}"/>
    <cellStyle name="Currency 6 7 4 3 3" xfId="9881" xr:uid="{1F4F8A0C-192F-4349-9386-CC53B919F798}"/>
    <cellStyle name="Currency 6 7 4 4" xfId="9882" xr:uid="{22444C47-0146-4740-905A-0F8859608C40}"/>
    <cellStyle name="Currency 6 7 4 4 2" xfId="9883" xr:uid="{EE75EC14-09EB-49FE-92BC-5E9228D6110A}"/>
    <cellStyle name="Currency 6 7 4 5" xfId="9884" xr:uid="{DF53A9F6-FCAB-41B6-B98C-AB68D044172E}"/>
    <cellStyle name="Currency 6 7 4 5 2" xfId="9885" xr:uid="{95C6B740-EC2B-4067-9B7D-E1C4CE064161}"/>
    <cellStyle name="Currency 6 7 4 6" xfId="9886" xr:uid="{DBE24CB8-A1BD-42F8-B6D7-365D0C9B381A}"/>
    <cellStyle name="Currency 6 7 4 7" xfId="9887" xr:uid="{A828B8BA-754A-4E38-A63B-9F86F0F182C6}"/>
    <cellStyle name="Currency 6 7 4 8" xfId="9888" xr:uid="{99570367-42A8-4583-AE53-5A20BB560671}"/>
    <cellStyle name="Currency 6 7 5" xfId="9889" xr:uid="{FE3C44DC-6384-4352-8FD0-C58977CC28C8}"/>
    <cellStyle name="Currency 6 7 5 2" xfId="9890" xr:uid="{EC7CEAE9-0E11-4871-9398-660E8CDE07AA}"/>
    <cellStyle name="Currency 6 7 5 2 2" xfId="9891" xr:uid="{76FFFE0D-CF90-43FA-852C-5E087F2FABCD}"/>
    <cellStyle name="Currency 6 7 5 2 2 2" xfId="9892" xr:uid="{D06EB7B1-4489-4552-A850-0D543D0E3413}"/>
    <cellStyle name="Currency 6 7 5 2 3" xfId="9893" xr:uid="{1FB51D0A-3CAA-454A-AFD3-6621952CE779}"/>
    <cellStyle name="Currency 6 7 5 3" xfId="9894" xr:uid="{442D9F0C-17E6-4892-AB64-C4740ADBB1B5}"/>
    <cellStyle name="Currency 6 7 5 3 2" xfId="9895" xr:uid="{16E18380-3976-4475-A3FC-D0598F8D5245}"/>
    <cellStyle name="Currency 6 7 5 4" xfId="9896" xr:uid="{37FDEDED-C60E-4509-8F3B-36DE3A135FAF}"/>
    <cellStyle name="Currency 6 7 5 4 2" xfId="9897" xr:uid="{295687EC-A530-474A-9597-5127BF3619B2}"/>
    <cellStyle name="Currency 6 7 5 5" xfId="9898" xr:uid="{F490B0FC-BABC-457F-91C6-12BBE9440BC8}"/>
    <cellStyle name="Currency 6 7 5 6" xfId="9899" xr:uid="{7719B874-0CB6-4174-815D-B7000087F5B3}"/>
    <cellStyle name="Currency 6 7 5 7" xfId="9900" xr:uid="{1DD268AF-0C6F-42A4-8048-C696A4C059CF}"/>
    <cellStyle name="Currency 6 7 6" xfId="9901" xr:uid="{CAADA951-FE48-43EA-BC41-C85335BD4899}"/>
    <cellStyle name="Currency 6 7 6 2" xfId="9902" xr:uid="{46149CA6-886C-4D12-A78C-F3DC93794C92}"/>
    <cellStyle name="Currency 6 7 6 2 2" xfId="9903" xr:uid="{84DCA508-9B22-4B12-B9E3-5E26CDAED40A}"/>
    <cellStyle name="Currency 6 7 6 2 2 2" xfId="9904" xr:uid="{5A4C999D-0C6C-44FD-AAF0-55ADCB3A56F5}"/>
    <cellStyle name="Currency 6 7 6 2 3" xfId="9905" xr:uid="{AD91B4CE-C178-41F8-938B-DB9BEC414BD4}"/>
    <cellStyle name="Currency 6 7 6 3" xfId="9906" xr:uid="{5C98D222-A0C8-4FDA-8DFC-BB7EE770439D}"/>
    <cellStyle name="Currency 6 7 6 3 2" xfId="9907" xr:uid="{34040013-6921-4BFC-97B6-4B8AE4B8D0B8}"/>
    <cellStyle name="Currency 6 7 6 4" xfId="9908" xr:uid="{0B02AD28-24BC-4443-8B8F-43A7BB3C9C85}"/>
    <cellStyle name="Currency 6 7 6 4 2" xfId="9909" xr:uid="{7D557C1A-B3B4-4761-B6FE-49E94B364CC0}"/>
    <cellStyle name="Currency 6 7 6 5" xfId="9910" xr:uid="{B6CF61CD-3DD3-4C20-8B20-B7FCC92BB061}"/>
    <cellStyle name="Currency 6 7 6 6" xfId="9911" xr:uid="{1F9842BE-82AA-4DF1-8EB3-76B47AC0D178}"/>
    <cellStyle name="Currency 6 7 6 7" xfId="9912" xr:uid="{F6CFB869-8FEF-46DD-945F-87F9FFDBFBFC}"/>
    <cellStyle name="Currency 6 7 7" xfId="9913" xr:uid="{64D96114-9472-4CE1-B20B-B8B0B84BF424}"/>
    <cellStyle name="Currency 6 7 7 2" xfId="9914" xr:uid="{AACA225A-4B11-4B9D-BD04-62DBA025EBDB}"/>
    <cellStyle name="Currency 6 7 7 2 2" xfId="9915" xr:uid="{0209036B-0213-4ECB-BF9C-D6DDEF48D050}"/>
    <cellStyle name="Currency 6 7 7 2 2 2" xfId="9916" xr:uid="{02A65125-6836-4E99-86A1-0A9C0BEADE15}"/>
    <cellStyle name="Currency 6 7 7 2 3" xfId="9917" xr:uid="{FE7189D0-A530-49B5-8AD0-11E8F4A6E464}"/>
    <cellStyle name="Currency 6 7 7 3" xfId="9918" xr:uid="{30F03313-701D-49DC-B74B-CD8E29A55FD8}"/>
    <cellStyle name="Currency 6 7 7 3 2" xfId="9919" xr:uid="{96371415-7352-4C81-8C86-AAADCF024174}"/>
    <cellStyle name="Currency 6 7 7 4" xfId="9920" xr:uid="{49601A33-167B-4819-A02D-7BB9E3D6FAE9}"/>
    <cellStyle name="Currency 6 7 7 4 2" xfId="9921" xr:uid="{88ADFE22-524E-4B16-9001-3356D359C1A1}"/>
    <cellStyle name="Currency 6 7 7 5" xfId="9922" xr:uid="{79FCB0DC-EFBE-4FBA-913A-3ACDBA73CF3B}"/>
    <cellStyle name="Currency 6 7 7 6" xfId="9923" xr:uid="{FFECB0FA-46F3-4E25-A049-F04749C27365}"/>
    <cellStyle name="Currency 6 7 7 7" xfId="9924" xr:uid="{A4900FB4-2217-46B0-AE56-CA16B075BD9A}"/>
    <cellStyle name="Currency 6 7 8" xfId="9925" xr:uid="{A079275D-F790-441E-AFCF-594CA2F56B42}"/>
    <cellStyle name="Currency 6 7 8 2" xfId="9926" xr:uid="{819F224B-25A5-4EF1-97A1-40FEB3E165EF}"/>
    <cellStyle name="Currency 6 7 8 2 2" xfId="9927" xr:uid="{6C57CDEC-A90A-43B9-95FC-A0193A15A829}"/>
    <cellStyle name="Currency 6 7 8 3" xfId="9928" xr:uid="{85ADE4BF-741B-43B2-BA9C-C17CB6725889}"/>
    <cellStyle name="Currency 6 7 8 4" xfId="9929" xr:uid="{9E3F23F2-C3D3-4EA0-AA03-CC46D527ADD1}"/>
    <cellStyle name="Currency 6 7 9" xfId="9930" xr:uid="{15A9D400-9804-4C37-A1F5-A16349822E50}"/>
    <cellStyle name="Currency 6 7 9 2" xfId="9931" xr:uid="{DF86CB87-2EDA-46C4-9E11-3983AFAEC86C}"/>
    <cellStyle name="Currency 6 8" xfId="9932" xr:uid="{669C4CEF-FB47-4600-BF9E-795898B39D2E}"/>
    <cellStyle name="Currency 6 8 10" xfId="9933" xr:uid="{5EAA1BA4-8D77-4B48-88C1-3C006A835DA2}"/>
    <cellStyle name="Currency 6 8 11" xfId="9934" xr:uid="{65BFA618-2026-45BD-87BD-0906250304E0}"/>
    <cellStyle name="Currency 6 8 2" xfId="9935" xr:uid="{04AC1F7C-023F-4CF2-91DD-A1614945452A}"/>
    <cellStyle name="Currency 6 8 2 2" xfId="9936" xr:uid="{8D9ACDC8-936D-4EB4-8130-9CACF4D27B0A}"/>
    <cellStyle name="Currency 6 8 2 2 2" xfId="9937" xr:uid="{B8DE2FEB-74EB-4697-87AB-D43222D5D0B1}"/>
    <cellStyle name="Currency 6 8 2 2 2 2" xfId="9938" xr:uid="{29520A12-7730-4AA5-B586-FA3818C9C28C}"/>
    <cellStyle name="Currency 6 8 2 2 2 2 2" xfId="9939" xr:uid="{6A59EE89-ED2D-48CB-8751-EBA453E60B9D}"/>
    <cellStyle name="Currency 6 8 2 2 2 3" xfId="9940" xr:uid="{CACD7DB7-91DE-4E4B-813D-CB88766E9229}"/>
    <cellStyle name="Currency 6 8 2 2 3" xfId="9941" xr:uid="{F50FA269-5513-4945-B1C5-4772B797B6AF}"/>
    <cellStyle name="Currency 6 8 2 2 3 2" xfId="9942" xr:uid="{211F8A60-2213-488F-A2FD-B5E2D4427805}"/>
    <cellStyle name="Currency 6 8 2 2 4" xfId="9943" xr:uid="{E081635D-8524-465A-8878-064DAF4437D5}"/>
    <cellStyle name="Currency 6 8 2 2 4 2" xfId="9944" xr:uid="{38539690-829E-441A-9ED7-111CE67BEF22}"/>
    <cellStyle name="Currency 6 8 2 2 5" xfId="9945" xr:uid="{F5AA734D-B552-4A82-8D1D-A08F720667E1}"/>
    <cellStyle name="Currency 6 8 2 2 6" xfId="9946" xr:uid="{CCEE8401-3489-4C70-BC55-4868E26D7D9B}"/>
    <cellStyle name="Currency 6 8 2 2 7" xfId="9947" xr:uid="{CA70199F-8C56-4923-A6CD-A37006318BA4}"/>
    <cellStyle name="Currency 6 8 2 3" xfId="9948" xr:uid="{ADB57FAB-8EBC-44BE-8CDB-667F53D5446A}"/>
    <cellStyle name="Currency 6 8 2 3 2" xfId="9949" xr:uid="{671A1DA8-60A6-4A75-9AD6-E2A62CC81E1C}"/>
    <cellStyle name="Currency 6 8 2 3 2 2" xfId="9950" xr:uid="{E64A7B81-B18A-4478-B47D-69F581C68C9F}"/>
    <cellStyle name="Currency 6 8 2 3 3" xfId="9951" xr:uid="{4F4FDFBF-0DA5-486D-BC63-B0B43B3D7A2C}"/>
    <cellStyle name="Currency 6 8 2 4" xfId="9952" xr:uid="{74CC9B11-E8B6-4083-905D-F40FC49FBD21}"/>
    <cellStyle name="Currency 6 8 2 4 2" xfId="9953" xr:uid="{8ED05B7A-499A-49EE-83F1-66091464634E}"/>
    <cellStyle name="Currency 6 8 2 5" xfId="9954" xr:uid="{E464E787-9FAA-45FB-B24A-58A61DAA51A3}"/>
    <cellStyle name="Currency 6 8 2 5 2" xfId="9955" xr:uid="{F9B5D758-B6C9-4B49-8E37-E09038E77C4C}"/>
    <cellStyle name="Currency 6 8 2 6" xfId="9956" xr:uid="{2BC79E8F-E66F-4AEF-9F41-FAEE36A9746A}"/>
    <cellStyle name="Currency 6 8 2 7" xfId="9957" xr:uid="{3FB94881-D1B7-4AB3-8C45-C7C6C496800C}"/>
    <cellStyle name="Currency 6 8 2 8" xfId="9958" xr:uid="{10842660-C513-41A4-8D0F-945793E796C7}"/>
    <cellStyle name="Currency 6 8 3" xfId="9959" xr:uid="{504D6EAF-7775-44DD-A42D-8DF9AC5CCE2A}"/>
    <cellStyle name="Currency 6 8 3 2" xfId="9960" xr:uid="{FCF93E4C-AD36-4E0A-AD18-270C9D774416}"/>
    <cellStyle name="Currency 6 8 3 2 2" xfId="9961" xr:uid="{38794561-5D2A-474A-A6A8-A00892341E0A}"/>
    <cellStyle name="Currency 6 8 3 2 2 2" xfId="9962" xr:uid="{E6453371-77AF-43B4-98FE-3BC4018D6B27}"/>
    <cellStyle name="Currency 6 8 3 2 3" xfId="9963" xr:uid="{8825EEFD-315E-472D-BAF2-775EEC999FD4}"/>
    <cellStyle name="Currency 6 8 3 3" xfId="9964" xr:uid="{AAE267E5-8D42-46CB-BA19-4A3F37C4A8A7}"/>
    <cellStyle name="Currency 6 8 3 3 2" xfId="9965" xr:uid="{54225EDD-14B7-4A92-92EE-FB1E8A0A3130}"/>
    <cellStyle name="Currency 6 8 3 4" xfId="9966" xr:uid="{C963F40D-28A6-4E84-B5FA-4F312653AFD9}"/>
    <cellStyle name="Currency 6 8 3 4 2" xfId="9967" xr:uid="{83AB9DC2-4145-4CCB-8DD9-61D0D691FF68}"/>
    <cellStyle name="Currency 6 8 3 5" xfId="9968" xr:uid="{A36441CA-32F4-4C91-B73C-BA2EC93E9A1B}"/>
    <cellStyle name="Currency 6 8 3 6" xfId="9969" xr:uid="{077232BC-36DC-4E22-9D4F-E452F195E0EE}"/>
    <cellStyle name="Currency 6 8 3 7" xfId="9970" xr:uid="{E29B1A54-74EC-4017-BD0E-56B1C39F14FD}"/>
    <cellStyle name="Currency 6 8 4" xfId="9971" xr:uid="{0BE261C8-A0D2-4C8D-98E8-BA4DF0FFE095}"/>
    <cellStyle name="Currency 6 8 4 2" xfId="9972" xr:uid="{8129EF01-686E-4875-BC09-C18BF70941C7}"/>
    <cellStyle name="Currency 6 8 4 2 2" xfId="9973" xr:uid="{63EC98EE-C5BF-4072-9EBD-9C04E0F35EE2}"/>
    <cellStyle name="Currency 6 8 4 2 2 2" xfId="9974" xr:uid="{5E588881-B522-4431-8856-FF22F7C88BC9}"/>
    <cellStyle name="Currency 6 8 4 2 3" xfId="9975" xr:uid="{CED765F5-66A9-475B-92C2-E39E8A75CD72}"/>
    <cellStyle name="Currency 6 8 4 3" xfId="9976" xr:uid="{E0D1627A-9DE7-4B12-98FD-31300E995E89}"/>
    <cellStyle name="Currency 6 8 4 3 2" xfId="9977" xr:uid="{341CE69E-AA35-44D9-87D7-AE50B5625C3A}"/>
    <cellStyle name="Currency 6 8 4 4" xfId="9978" xr:uid="{EA8E959A-6119-4CC6-B1D1-F1F19674CC3E}"/>
    <cellStyle name="Currency 6 8 4 4 2" xfId="9979" xr:uid="{564ACDB8-9798-4B97-9F9A-6DEADD35465C}"/>
    <cellStyle name="Currency 6 8 4 5" xfId="9980" xr:uid="{E197C0A7-3D2F-4CE1-912B-86C09B7D5B54}"/>
    <cellStyle name="Currency 6 8 4 6" xfId="9981" xr:uid="{F15EBBCF-02D0-46C4-A550-8A17C0449BC3}"/>
    <cellStyle name="Currency 6 8 4 7" xfId="9982" xr:uid="{ABD581D0-5D74-4990-A40E-D35C09E5A916}"/>
    <cellStyle name="Currency 6 8 5" xfId="9983" xr:uid="{F51BD61F-57C6-438C-BCAB-E3B01C8AE7D8}"/>
    <cellStyle name="Currency 6 8 5 2" xfId="9984" xr:uid="{36AA9E2D-64F4-4388-9612-2A11E3CCD793}"/>
    <cellStyle name="Currency 6 8 5 2 2" xfId="9985" xr:uid="{844F20F0-F6C1-4FFA-864B-2F8291855E43}"/>
    <cellStyle name="Currency 6 8 5 2 2 2" xfId="9986" xr:uid="{8D00BEF8-E7B2-4788-A003-C1C88285FFED}"/>
    <cellStyle name="Currency 6 8 5 2 3" xfId="9987" xr:uid="{A495C77C-259E-43D8-A86C-4D1A55F4DF91}"/>
    <cellStyle name="Currency 6 8 5 3" xfId="9988" xr:uid="{AA5E486E-E14D-41AD-BABA-B83434026723}"/>
    <cellStyle name="Currency 6 8 5 3 2" xfId="9989" xr:uid="{60F5267D-16AC-4530-A9DA-80B801753A76}"/>
    <cellStyle name="Currency 6 8 5 4" xfId="9990" xr:uid="{73AB37F9-E63C-4BBE-9E62-0922FDEC32A3}"/>
    <cellStyle name="Currency 6 8 5 4 2" xfId="9991" xr:uid="{BACC3D01-897E-41FB-A17B-E1A3FD483F2C}"/>
    <cellStyle name="Currency 6 8 5 5" xfId="9992" xr:uid="{078D92A0-F954-4E99-A1D6-91481382DF01}"/>
    <cellStyle name="Currency 6 8 5 6" xfId="9993" xr:uid="{4DE8C871-5182-465F-953E-CB21550EE50B}"/>
    <cellStyle name="Currency 6 8 5 7" xfId="9994" xr:uid="{2253C9F2-11D4-4C18-B3F1-3BA1DFBC9278}"/>
    <cellStyle name="Currency 6 8 6" xfId="9995" xr:uid="{2A0C07A8-1766-4164-A8E9-1992E7E7F8EA}"/>
    <cellStyle name="Currency 6 8 6 2" xfId="9996" xr:uid="{0D67A1D5-FBFD-4E57-8A1D-6CF89A37EB6B}"/>
    <cellStyle name="Currency 6 8 6 2 2" xfId="9997" xr:uid="{CE104F92-1482-4CB4-8E23-F1CA916A3440}"/>
    <cellStyle name="Currency 6 8 6 3" xfId="9998" xr:uid="{49BCAFAC-2216-4B67-B1A8-75B68BDD6D27}"/>
    <cellStyle name="Currency 6 8 7" xfId="9999" xr:uid="{810F6DDF-7F4A-450A-8CBF-B8DD2452FD0C}"/>
    <cellStyle name="Currency 6 8 7 2" xfId="10000" xr:uid="{5E0898F6-0AD6-4DE9-A545-B7268EB79444}"/>
    <cellStyle name="Currency 6 8 8" xfId="10001" xr:uid="{F49DD328-43A1-4A91-BEFE-DA66017C5DB6}"/>
    <cellStyle name="Currency 6 8 8 2" xfId="10002" xr:uid="{EB31531F-675E-4798-AA18-0B5EAAA6BFE3}"/>
    <cellStyle name="Currency 6 8 9" xfId="10003" xr:uid="{898E4C45-9968-44B6-B35F-96710CD51C0E}"/>
    <cellStyle name="Currency 6 8_Actual PT" xfId="10004" xr:uid="{9DB2C688-4429-4E0D-A69E-58C08603DAEC}"/>
    <cellStyle name="Currency 6 9" xfId="10005" xr:uid="{1EDF8047-E419-4407-A52A-2C8468786634}"/>
    <cellStyle name="Currency 6 9 10" xfId="10006" xr:uid="{CDBE7236-1ACD-46C6-82BF-E611759C6171}"/>
    <cellStyle name="Currency 6 9 11" xfId="10007" xr:uid="{69EC757F-563A-4CB1-AE37-629F610D4D65}"/>
    <cellStyle name="Currency 6 9 2" xfId="10008" xr:uid="{33FD5B43-C614-4EAE-9753-454632DE57BD}"/>
    <cellStyle name="Currency 6 9 2 2" xfId="10009" xr:uid="{5A588CF5-3527-4F26-90CE-49191EC39594}"/>
    <cellStyle name="Currency 6 9 2 2 2" xfId="10010" xr:uid="{F2DB0840-D294-4C16-8A1F-AEB700BC5F00}"/>
    <cellStyle name="Currency 6 9 2 2 2 2" xfId="10011" xr:uid="{A3197442-19E7-4599-9045-95750678816C}"/>
    <cellStyle name="Currency 6 9 2 2 2 2 2" xfId="10012" xr:uid="{FB018F41-3B65-4D27-8A81-27449364912C}"/>
    <cellStyle name="Currency 6 9 2 2 2 3" xfId="10013" xr:uid="{4C9B362F-4EC8-421F-871C-BD27F7C35AB2}"/>
    <cellStyle name="Currency 6 9 2 2 3" xfId="10014" xr:uid="{952042A2-42E5-4C78-BCFE-466F97E2FEA2}"/>
    <cellStyle name="Currency 6 9 2 2 3 2" xfId="10015" xr:uid="{E77D5EBB-BF40-4267-9602-3FBB73B068DE}"/>
    <cellStyle name="Currency 6 9 2 2 4" xfId="10016" xr:uid="{369F30FC-C2CF-4C0E-866D-225204A7C0FE}"/>
    <cellStyle name="Currency 6 9 2 2 4 2" xfId="10017" xr:uid="{5BDB3E75-D844-4BB1-AAC2-42265D71AF39}"/>
    <cellStyle name="Currency 6 9 2 2 5" xfId="10018" xr:uid="{16846051-B3E6-4CC1-A192-A3829D3215C0}"/>
    <cellStyle name="Currency 6 9 2 2 6" xfId="10019" xr:uid="{1F89CBA6-8430-4294-A9DA-15154445E911}"/>
    <cellStyle name="Currency 6 9 2 2 7" xfId="10020" xr:uid="{63991164-04AB-436C-94F9-A0BCB7BDC61D}"/>
    <cellStyle name="Currency 6 9 2 3" xfId="10021" xr:uid="{C3FC9B73-BD52-4541-A036-2D05DA8C04A6}"/>
    <cellStyle name="Currency 6 9 2 3 2" xfId="10022" xr:uid="{7C45456B-D886-4D0B-83A0-460413C6212F}"/>
    <cellStyle name="Currency 6 9 2 3 2 2" xfId="10023" xr:uid="{32451EEC-45BF-4B9C-B509-C36D3D8EAB73}"/>
    <cellStyle name="Currency 6 9 2 3 3" xfId="10024" xr:uid="{068ABB5D-4890-4384-A348-AC5E9368F856}"/>
    <cellStyle name="Currency 6 9 2 4" xfId="10025" xr:uid="{94ADE078-C360-4922-8B59-9B3206651F6A}"/>
    <cellStyle name="Currency 6 9 2 4 2" xfId="10026" xr:uid="{B2327D48-351C-4090-8B87-50AC097B065B}"/>
    <cellStyle name="Currency 6 9 2 5" xfId="10027" xr:uid="{6DF36787-3B31-4C2E-A754-F2DF938EFE5F}"/>
    <cellStyle name="Currency 6 9 2 5 2" xfId="10028" xr:uid="{03E6E86F-5923-40F9-82B3-FCEAEB72845D}"/>
    <cellStyle name="Currency 6 9 2 6" xfId="10029" xr:uid="{CD5B481A-8E21-4EED-96F5-27C5EC617B1D}"/>
    <cellStyle name="Currency 6 9 2 7" xfId="10030" xr:uid="{6C9C86CD-3D8D-487E-BEC1-253C6F6D1923}"/>
    <cellStyle name="Currency 6 9 2 8" xfId="10031" xr:uid="{82BF21F7-CEC4-45D3-AB0F-FB7D3CC6E14D}"/>
    <cellStyle name="Currency 6 9 3" xfId="10032" xr:uid="{31E3A5D1-9BB2-4260-8A9D-51D4EECB824C}"/>
    <cellStyle name="Currency 6 9 3 2" xfId="10033" xr:uid="{2BEA56A9-229F-43B2-A642-B7EAEEDABEDB}"/>
    <cellStyle name="Currency 6 9 3 2 2" xfId="10034" xr:uid="{DA287EE2-C149-4042-B41B-EF16FD939B56}"/>
    <cellStyle name="Currency 6 9 3 2 2 2" xfId="10035" xr:uid="{D5E1ADC7-6402-4926-A7A1-2BA280D64F43}"/>
    <cellStyle name="Currency 6 9 3 2 3" xfId="10036" xr:uid="{2C73C92E-A68E-411F-833A-6EE923ECA5DF}"/>
    <cellStyle name="Currency 6 9 3 3" xfId="10037" xr:uid="{9D66955B-0782-4415-90FE-B17711A2C900}"/>
    <cellStyle name="Currency 6 9 3 3 2" xfId="10038" xr:uid="{2279AB23-ED8E-481F-B9B3-220C0B2CEE88}"/>
    <cellStyle name="Currency 6 9 3 4" xfId="10039" xr:uid="{D5F1D22C-6EB5-4493-8C75-2520B5828698}"/>
    <cellStyle name="Currency 6 9 3 4 2" xfId="10040" xr:uid="{A146982A-209E-417A-A9E8-47F9B8808330}"/>
    <cellStyle name="Currency 6 9 3 5" xfId="10041" xr:uid="{12EC748D-6F65-4CCF-8F79-86554B9C3D54}"/>
    <cellStyle name="Currency 6 9 3 6" xfId="10042" xr:uid="{0BA9D37B-9B85-4BE7-8883-0DDF4405133C}"/>
    <cellStyle name="Currency 6 9 3 7" xfId="10043" xr:uid="{AA459228-F519-4B80-A5C3-3BC5A2EBCFF9}"/>
    <cellStyle name="Currency 6 9 4" xfId="10044" xr:uid="{BC2789C7-F0C9-40C1-B913-503D6F5C5C0D}"/>
    <cellStyle name="Currency 6 9 4 2" xfId="10045" xr:uid="{363CAEC5-3B81-4800-9F83-CE599AF8067E}"/>
    <cellStyle name="Currency 6 9 4 2 2" xfId="10046" xr:uid="{E8C91BCA-779D-442E-B1BC-E3C17C3757FA}"/>
    <cellStyle name="Currency 6 9 4 2 2 2" xfId="10047" xr:uid="{5949F929-891B-46CB-AE8B-0FE2F67D2A64}"/>
    <cellStyle name="Currency 6 9 4 2 3" xfId="10048" xr:uid="{46EA53C6-9929-4D27-AF50-B91EE439BD18}"/>
    <cellStyle name="Currency 6 9 4 3" xfId="10049" xr:uid="{48FFC6C9-8576-4D79-B1FB-660D7F9C12E3}"/>
    <cellStyle name="Currency 6 9 4 3 2" xfId="10050" xr:uid="{F8933AE1-F018-4321-9C6A-25518F3506B9}"/>
    <cellStyle name="Currency 6 9 4 4" xfId="10051" xr:uid="{662865D8-003D-45B9-8F52-0BD7B27266AC}"/>
    <cellStyle name="Currency 6 9 4 4 2" xfId="10052" xr:uid="{CD1A14BF-A59A-4B2A-9509-252A57623C55}"/>
    <cellStyle name="Currency 6 9 4 5" xfId="10053" xr:uid="{95E32EEC-6C5B-4B2D-ABBD-D93F5F4F8D53}"/>
    <cellStyle name="Currency 6 9 4 6" xfId="10054" xr:uid="{41A44019-1FBC-46E0-8A3D-1F67A15A335C}"/>
    <cellStyle name="Currency 6 9 4 7" xfId="10055" xr:uid="{667A38CC-E845-4ABC-95E5-5B2C204FA085}"/>
    <cellStyle name="Currency 6 9 5" xfId="10056" xr:uid="{9A58C699-6309-4642-81D7-C30E96D406F6}"/>
    <cellStyle name="Currency 6 9 5 2" xfId="10057" xr:uid="{50827DF8-8F13-48DA-BF4F-88732E013AFD}"/>
    <cellStyle name="Currency 6 9 5 2 2" xfId="10058" xr:uid="{0FEA8FF7-6B8B-4F9D-8A4F-82296695823A}"/>
    <cellStyle name="Currency 6 9 5 2 2 2" xfId="10059" xr:uid="{48F60510-A39C-4808-9455-174851291BCC}"/>
    <cellStyle name="Currency 6 9 5 2 3" xfId="10060" xr:uid="{9EFF9FB3-06C1-4E95-918E-F490CCAC5E9C}"/>
    <cellStyle name="Currency 6 9 5 3" xfId="10061" xr:uid="{1FB3CFCA-BDC5-4A25-8061-8306577B912E}"/>
    <cellStyle name="Currency 6 9 5 3 2" xfId="10062" xr:uid="{ADFC9C72-218D-4ED3-A9B4-AB74E98907AB}"/>
    <cellStyle name="Currency 6 9 5 4" xfId="10063" xr:uid="{01E49798-87AE-4830-B128-AF7D8D4C207B}"/>
    <cellStyle name="Currency 6 9 5 4 2" xfId="10064" xr:uid="{155D50F1-C7EB-415B-ADFF-B7D644C21991}"/>
    <cellStyle name="Currency 6 9 5 5" xfId="10065" xr:uid="{9703FEB6-8D1F-455C-B7B5-8A3C38AE1312}"/>
    <cellStyle name="Currency 6 9 5 6" xfId="10066" xr:uid="{2D3C9C72-4A16-48E6-B094-7075197F6558}"/>
    <cellStyle name="Currency 6 9 5 7" xfId="10067" xr:uid="{5D47936E-C128-426F-82C7-DE1AFAEB7B82}"/>
    <cellStyle name="Currency 6 9 6" xfId="10068" xr:uid="{1D26E20E-0714-48BB-B506-7388E9CDA5CC}"/>
    <cellStyle name="Currency 6 9 6 2" xfId="10069" xr:uid="{E96165CF-8508-48F6-BEDB-FF8FF8B20520}"/>
    <cellStyle name="Currency 6 9 6 2 2" xfId="10070" xr:uid="{017D9F2F-61F1-4C5B-9514-B6F6DC80DB52}"/>
    <cellStyle name="Currency 6 9 6 3" xfId="10071" xr:uid="{771C8F8E-D748-4F65-BFBC-C9825C12EE3B}"/>
    <cellStyle name="Currency 6 9 7" xfId="10072" xr:uid="{1E79F029-6952-4733-B04A-69B99C8456D0}"/>
    <cellStyle name="Currency 6 9 7 2" xfId="10073" xr:uid="{CE472E7F-DD92-4F57-A0F3-9F01584F8F7A}"/>
    <cellStyle name="Currency 6 9 8" xfId="10074" xr:uid="{12973033-18AF-43D3-8813-3132113FD1E0}"/>
    <cellStyle name="Currency 6 9 8 2" xfId="10075" xr:uid="{FF31E6B9-26FD-4899-B09B-694EE73527FA}"/>
    <cellStyle name="Currency 6 9 9" xfId="10076" xr:uid="{0E8340A8-BB38-4FBD-B887-88F0A427505B}"/>
    <cellStyle name="Currency 6 9_Actual PT" xfId="10077" xr:uid="{2352EBBF-0429-4172-899C-E0DFA01939C5}"/>
    <cellStyle name="Currency 7" xfId="10078" xr:uid="{6B3F2F51-C7C2-46ED-BDC8-AB93FEA0A37E}"/>
    <cellStyle name="Currency 7 2" xfId="10079" xr:uid="{816D0655-7DC3-48B6-A63B-2A8CB646CA51}"/>
    <cellStyle name="Currency 7 2 2" xfId="10080" xr:uid="{BF516902-5906-4571-BF22-9525212790BA}"/>
    <cellStyle name="Currency 7 3" xfId="10081" xr:uid="{947A8FED-CAAD-496E-9240-1311C3967D57}"/>
    <cellStyle name="Currency 7 4" xfId="10082" xr:uid="{57CB1DEF-FCFD-4245-B630-B2BB3A82E55F}"/>
    <cellStyle name="Currency 7 5" xfId="10083" xr:uid="{DBA8AB79-C58E-491C-971C-F5EADC887465}"/>
    <cellStyle name="Currency 7 6" xfId="10084" xr:uid="{3E98EA9B-254D-4BA9-8A72-79AE105D6462}"/>
    <cellStyle name="Currency 8" xfId="10085" xr:uid="{F40469CD-36AB-479D-8BFF-BF15D86B219E}"/>
    <cellStyle name="Currency 8 2" xfId="10086" xr:uid="{764596CC-64E1-4770-A953-4F568F61E53E}"/>
    <cellStyle name="Currency 8 2 2" xfId="10087" xr:uid="{211A2B72-6EB0-46E1-8AB2-8E4507B8196E}"/>
    <cellStyle name="Currency 8 2 3" xfId="10088" xr:uid="{F6F4D1E9-BC9A-454D-8C61-1C64BE77B379}"/>
    <cellStyle name="Currency 8 2 3 10" xfId="10089" xr:uid="{9382A77A-8478-4CB1-9C8C-DF3C48F15480}"/>
    <cellStyle name="Currency 8 2 3 11" xfId="10090" xr:uid="{B4E79D89-A034-4799-8636-27D84384BD22}"/>
    <cellStyle name="Currency 8 2 3 12" xfId="10091" xr:uid="{C3C51DEA-22EA-464A-AC64-8853758FEC29}"/>
    <cellStyle name="Currency 8 2 3 2" xfId="10092" xr:uid="{A7DDCD02-12FB-43E6-979B-CC98D64D26DE}"/>
    <cellStyle name="Currency 8 2 3 2 10" xfId="10093" xr:uid="{73D8F692-319F-4DB5-A549-E5357005F0D8}"/>
    <cellStyle name="Currency 8 2 3 2 2" xfId="10094" xr:uid="{949FE3CE-1E9A-4C47-9CD5-F578732AB5C6}"/>
    <cellStyle name="Currency 8 2 3 2 2 2" xfId="10095" xr:uid="{46233E67-F7DD-4602-BC18-63BDF5A2EB01}"/>
    <cellStyle name="Currency 8 2 3 2 2 2 2" xfId="10096" xr:uid="{34A4AF0B-E91A-4469-B4FB-B17AA1B9E889}"/>
    <cellStyle name="Currency 8 2 3 2 2 2 2 2" xfId="10097" xr:uid="{4A9847F4-54A9-466C-B284-A410B0354A9C}"/>
    <cellStyle name="Currency 8 2 3 2 2 2 3" xfId="10098" xr:uid="{0CA44721-C71B-4243-BE26-CBAA3E337EC9}"/>
    <cellStyle name="Currency 8 2 3 2 2 3" xfId="10099" xr:uid="{6F24D9AE-9794-4C5F-BE2C-ADDEC4CE059C}"/>
    <cellStyle name="Currency 8 2 3 2 2 3 2" xfId="10100" xr:uid="{98A50C16-CA2D-4574-93DD-4526CC6945CF}"/>
    <cellStyle name="Currency 8 2 3 2 2 4" xfId="10101" xr:uid="{17F52FB2-261C-422F-B485-320272DB898B}"/>
    <cellStyle name="Currency 8 2 3 2 2 4 2" xfId="10102" xr:uid="{F3902EC2-A93C-43B2-9FDA-6E34B55539EF}"/>
    <cellStyle name="Currency 8 2 3 2 2 5" xfId="10103" xr:uid="{65AA1BE1-803B-49C1-B79A-9F14766E3F1D}"/>
    <cellStyle name="Currency 8 2 3 2 2 6" xfId="10104" xr:uid="{1F756EDE-D50E-47D6-B77B-091C98A5CB67}"/>
    <cellStyle name="Currency 8 2 3 2 2 7" xfId="10105" xr:uid="{4E13E987-9245-4264-BA7B-163F35B5336B}"/>
    <cellStyle name="Currency 8 2 3 2 3" xfId="10106" xr:uid="{38D7B71F-AE55-4B85-91A7-0BB487C7A1F7}"/>
    <cellStyle name="Currency 8 2 3 2 3 2" xfId="10107" xr:uid="{4691254D-DA70-4018-84E7-2A545CBDA81B}"/>
    <cellStyle name="Currency 8 2 3 2 3 2 2" xfId="10108" xr:uid="{678282DF-105B-4611-8DE7-CD7D643884A3}"/>
    <cellStyle name="Currency 8 2 3 2 3 2 2 2" xfId="10109" xr:uid="{C22C1922-E4D6-4B3F-ACDA-60F06AEC892F}"/>
    <cellStyle name="Currency 8 2 3 2 3 2 3" xfId="10110" xr:uid="{14BC68FC-32A4-461F-B15D-409773B52349}"/>
    <cellStyle name="Currency 8 2 3 2 3 3" xfId="10111" xr:uid="{B4068061-21D8-4BF7-A4CB-6B66324F8680}"/>
    <cellStyle name="Currency 8 2 3 2 3 3 2" xfId="10112" xr:uid="{4E822FE1-637D-4A6C-B0AA-C3D9E0CAC74E}"/>
    <cellStyle name="Currency 8 2 3 2 3 4" xfId="10113" xr:uid="{02433F82-3ECD-444C-9E43-1EEA25754B15}"/>
    <cellStyle name="Currency 8 2 3 2 3 4 2" xfId="10114" xr:uid="{96293AD4-D89F-4E6D-AC5E-D01AF0E8E868}"/>
    <cellStyle name="Currency 8 2 3 2 3 5" xfId="10115" xr:uid="{53A68C4E-26DA-47CC-AC55-AB7FB04E6410}"/>
    <cellStyle name="Currency 8 2 3 2 3 6" xfId="10116" xr:uid="{F31E6261-EFF9-40DE-ACDE-32761034CBB6}"/>
    <cellStyle name="Currency 8 2 3 2 3 7" xfId="10117" xr:uid="{0417664A-74DF-4D80-9F63-FEB3EE2D4C41}"/>
    <cellStyle name="Currency 8 2 3 2 4" xfId="10118" xr:uid="{68C7441E-6505-4DAD-894D-4DFD930C9061}"/>
    <cellStyle name="Currency 8 2 3 2 4 2" xfId="10119" xr:uid="{77F2F352-7743-4F25-AC97-B70B1D268B7D}"/>
    <cellStyle name="Currency 8 2 3 2 4 2 2" xfId="10120" xr:uid="{45BA8839-32B7-424B-A941-4B01469E63A9}"/>
    <cellStyle name="Currency 8 2 3 2 4 2 2 2" xfId="10121" xr:uid="{9246510A-8687-4B60-BD2F-473871A950FA}"/>
    <cellStyle name="Currency 8 2 3 2 4 2 3" xfId="10122" xr:uid="{B48F6D5A-D6EE-4DF2-A7C2-6208A0A3E683}"/>
    <cellStyle name="Currency 8 2 3 2 4 3" xfId="10123" xr:uid="{943A8AA6-BE3A-4486-80E3-D721830E03D9}"/>
    <cellStyle name="Currency 8 2 3 2 4 3 2" xfId="10124" xr:uid="{A50E05C7-A859-4003-ACBF-53CC5AA4E7B7}"/>
    <cellStyle name="Currency 8 2 3 2 4 4" xfId="10125" xr:uid="{FE130C91-4430-4B59-9CF8-5C2F0BAA158D}"/>
    <cellStyle name="Currency 8 2 3 2 4 4 2" xfId="10126" xr:uid="{CBA0142B-CFDA-4687-BF2E-E96E8D1B8D0C}"/>
    <cellStyle name="Currency 8 2 3 2 4 5" xfId="10127" xr:uid="{D4530A08-F155-413D-91D9-952719194EDC}"/>
    <cellStyle name="Currency 8 2 3 2 4 6" xfId="10128" xr:uid="{5401D1ED-D91E-4989-8ADF-301D5FDAA951}"/>
    <cellStyle name="Currency 8 2 3 2 4 7" xfId="10129" xr:uid="{7A458919-61B0-4160-98D6-46123B4E5EBA}"/>
    <cellStyle name="Currency 8 2 3 2 5" xfId="10130" xr:uid="{D1608E32-4B42-4F1A-ABBD-52ABDD1B7BB2}"/>
    <cellStyle name="Currency 8 2 3 2 5 2" xfId="10131" xr:uid="{F42CAF9E-5260-40B9-B056-EF6E1243D954}"/>
    <cellStyle name="Currency 8 2 3 2 5 2 2" xfId="10132" xr:uid="{7087B84B-829C-495D-BB4D-23305DA12D11}"/>
    <cellStyle name="Currency 8 2 3 2 5 3" xfId="10133" xr:uid="{DAE7F5B3-DC08-45F6-8BD7-23E61F18CEB9}"/>
    <cellStyle name="Currency 8 2 3 2 6" xfId="10134" xr:uid="{7A926DFE-0AA5-4009-A2DB-561494149A75}"/>
    <cellStyle name="Currency 8 2 3 2 6 2" xfId="10135" xr:uid="{CA7216CB-35F8-4650-8F28-72DA2A26082E}"/>
    <cellStyle name="Currency 8 2 3 2 7" xfId="10136" xr:uid="{B4649F22-66EB-40CB-901E-9B9C61ED4C4E}"/>
    <cellStyle name="Currency 8 2 3 2 7 2" xfId="10137" xr:uid="{DC0EE995-7241-4370-9893-55A1CBEE2FE5}"/>
    <cellStyle name="Currency 8 2 3 2 8" xfId="10138" xr:uid="{700B945D-706E-4A22-9C3D-21383FB56E63}"/>
    <cellStyle name="Currency 8 2 3 2 9" xfId="10139" xr:uid="{8B73A873-8143-49A8-A84D-2EEC49EE6B0B}"/>
    <cellStyle name="Currency 8 2 3 3" xfId="10140" xr:uid="{9873BA93-A69A-4BF5-A322-6C98FEA6D562}"/>
    <cellStyle name="Currency 8 2 3 3 2" xfId="10141" xr:uid="{0BDDDA7D-4AE0-4D9D-A07C-4606A35166A4}"/>
    <cellStyle name="Currency 8 2 3 3 2 2" xfId="10142" xr:uid="{1B446810-25DC-4819-8B3C-E35F0BD0791B}"/>
    <cellStyle name="Currency 8 2 3 3 2 2 2" xfId="10143" xr:uid="{56DB53AB-A5E4-436C-99F0-422187539F4C}"/>
    <cellStyle name="Currency 8 2 3 3 2 2 2 2" xfId="10144" xr:uid="{B576DF31-8178-48B7-BBCD-BCC2CC55B980}"/>
    <cellStyle name="Currency 8 2 3 3 2 2 3" xfId="10145" xr:uid="{71541BCA-E73B-4D09-ADDB-318176E6808E}"/>
    <cellStyle name="Currency 8 2 3 3 2 3" xfId="10146" xr:uid="{7ECBEF7D-3ABF-45B1-AC03-E29AF19E6EC2}"/>
    <cellStyle name="Currency 8 2 3 3 2 3 2" xfId="10147" xr:uid="{0CC1D756-9367-48A5-8606-DD1FAAB87A2E}"/>
    <cellStyle name="Currency 8 2 3 3 2 4" xfId="10148" xr:uid="{5502A011-3553-4990-B18D-A1BA4E23A7F8}"/>
    <cellStyle name="Currency 8 2 3 3 2 4 2" xfId="10149" xr:uid="{0629EF8B-9D78-41BE-BCF4-BCB61E0B8860}"/>
    <cellStyle name="Currency 8 2 3 3 2 5" xfId="10150" xr:uid="{A993BEF9-8F44-4056-B006-5CF82177DDEF}"/>
    <cellStyle name="Currency 8 2 3 3 2 6" xfId="10151" xr:uid="{7DFD4AA1-7E00-4E77-87AE-CD92474AA4F0}"/>
    <cellStyle name="Currency 8 2 3 3 2 7" xfId="10152" xr:uid="{21E43198-0C3D-4BB5-B840-A0A56A69313E}"/>
    <cellStyle name="Currency 8 2 3 3 3" xfId="10153" xr:uid="{FB55C91A-8D35-454A-9348-7CA3B1F44902}"/>
    <cellStyle name="Currency 8 2 3 3 3 2" xfId="10154" xr:uid="{782D0B7E-101C-4011-8398-B1166EE2E40E}"/>
    <cellStyle name="Currency 8 2 3 3 3 2 2" xfId="10155" xr:uid="{A3123D5E-16A0-4E10-98A1-B26F67D66C05}"/>
    <cellStyle name="Currency 8 2 3 3 3 3" xfId="10156" xr:uid="{5E937A12-2F6A-4DC3-9B1F-97C80713485A}"/>
    <cellStyle name="Currency 8 2 3 3 4" xfId="10157" xr:uid="{784FDDDD-7544-49CB-A1A0-91348C5C4E07}"/>
    <cellStyle name="Currency 8 2 3 3 4 2" xfId="10158" xr:uid="{EB2428EC-0A27-4968-96C3-B5329E9BB81C}"/>
    <cellStyle name="Currency 8 2 3 3 5" xfId="10159" xr:uid="{3EEDE64C-B870-46F8-B16C-4AC01C618ED8}"/>
    <cellStyle name="Currency 8 2 3 3 5 2" xfId="10160" xr:uid="{076A6E1A-E893-4260-8D6E-74E0F11A9038}"/>
    <cellStyle name="Currency 8 2 3 3 6" xfId="10161" xr:uid="{A76BEDDC-072C-49D1-89EA-EC28DA422AF7}"/>
    <cellStyle name="Currency 8 2 3 3 7" xfId="10162" xr:uid="{25842F0C-F8E3-4114-ABF8-A3ECDFF6C744}"/>
    <cellStyle name="Currency 8 2 3 3 8" xfId="10163" xr:uid="{9323F448-29DA-4828-8819-759D1E56C542}"/>
    <cellStyle name="Currency 8 2 3 4" xfId="10164" xr:uid="{AF8AD8A9-7EFB-4F34-BD5B-DBC4CADCECE5}"/>
    <cellStyle name="Currency 8 2 3 4 2" xfId="10165" xr:uid="{963AF837-2241-4066-85FB-E5DD5EBB1903}"/>
    <cellStyle name="Currency 8 2 3 4 2 2" xfId="10166" xr:uid="{ECC1266E-688E-4620-B741-4F1E60AA51F3}"/>
    <cellStyle name="Currency 8 2 3 4 2 2 2" xfId="10167" xr:uid="{220AC5D1-0B8F-424B-97AA-9652CD577249}"/>
    <cellStyle name="Currency 8 2 3 4 2 3" xfId="10168" xr:uid="{AD1861EF-10AD-449D-B72B-6A43FE02341B}"/>
    <cellStyle name="Currency 8 2 3 4 3" xfId="10169" xr:uid="{75E46FAC-2C63-42BE-BB80-1A011C00DFB5}"/>
    <cellStyle name="Currency 8 2 3 4 3 2" xfId="10170" xr:uid="{91D91A8C-B962-4038-AA7F-833E85143EBB}"/>
    <cellStyle name="Currency 8 2 3 4 4" xfId="10171" xr:uid="{DD0476C8-0EAC-4FA2-A7D7-73EE92F700D9}"/>
    <cellStyle name="Currency 8 2 3 4 4 2" xfId="10172" xr:uid="{9111C160-C6F5-4ECC-A23F-D844549F2B97}"/>
    <cellStyle name="Currency 8 2 3 4 5" xfId="10173" xr:uid="{080F656F-EF99-4B0A-9E95-BB4C5740ACB6}"/>
    <cellStyle name="Currency 8 2 3 4 6" xfId="10174" xr:uid="{9C952CB3-D181-4869-8BFD-39CFD62FBFEB}"/>
    <cellStyle name="Currency 8 2 3 4 7" xfId="10175" xr:uid="{1716E452-7DF4-4F67-B85B-56E1FE1CF6BC}"/>
    <cellStyle name="Currency 8 2 3 5" xfId="10176" xr:uid="{3173C3A6-5769-4899-A379-BDAC6F223F56}"/>
    <cellStyle name="Currency 8 2 3 5 2" xfId="10177" xr:uid="{17F6DE49-6B63-4D62-9A59-FEA36CB472CF}"/>
    <cellStyle name="Currency 8 2 3 5 2 2" xfId="10178" xr:uid="{516D5766-EF9B-4644-9196-9C20EDA6B58C}"/>
    <cellStyle name="Currency 8 2 3 5 2 2 2" xfId="10179" xr:uid="{2535260C-F843-474A-915C-68747C687E29}"/>
    <cellStyle name="Currency 8 2 3 5 2 3" xfId="10180" xr:uid="{B4CB14CA-7A48-441B-BAAD-3FA181740F6E}"/>
    <cellStyle name="Currency 8 2 3 5 3" xfId="10181" xr:uid="{543923E1-9097-4613-B6ED-4B2027A4FE9B}"/>
    <cellStyle name="Currency 8 2 3 5 3 2" xfId="10182" xr:uid="{EE036EDF-455D-457D-88ED-3C0B82BBEC0B}"/>
    <cellStyle name="Currency 8 2 3 5 4" xfId="10183" xr:uid="{C03FAC4A-A484-4BAE-8EB3-01242108A6A3}"/>
    <cellStyle name="Currency 8 2 3 5 4 2" xfId="10184" xr:uid="{6A5B8CF2-7B87-4CFB-AB85-934D2A0DED9E}"/>
    <cellStyle name="Currency 8 2 3 5 5" xfId="10185" xr:uid="{86E15DF7-95F3-4359-81A6-30728D68E03B}"/>
    <cellStyle name="Currency 8 2 3 5 6" xfId="10186" xr:uid="{D5ACF0A7-B2AA-438A-9BFC-A5BAA7DD0867}"/>
    <cellStyle name="Currency 8 2 3 5 7" xfId="10187" xr:uid="{3E734B09-6396-425F-A626-2DC281A1A3D4}"/>
    <cellStyle name="Currency 8 2 3 6" xfId="10188" xr:uid="{525D8412-1281-4389-9B98-2D7A16E7437F}"/>
    <cellStyle name="Currency 8 2 3 6 2" xfId="10189" xr:uid="{5ACAC28C-092B-483A-9400-953C2A8A7C5D}"/>
    <cellStyle name="Currency 8 2 3 6 2 2" xfId="10190" xr:uid="{77A92EC6-A6ED-4A6B-98CA-3B34B55C6801}"/>
    <cellStyle name="Currency 8 2 3 6 2 2 2" xfId="10191" xr:uid="{46BA9D7D-7E29-4224-9B22-46F2CE0D6590}"/>
    <cellStyle name="Currency 8 2 3 6 2 3" xfId="10192" xr:uid="{C86A1528-CB44-4244-B736-7F4C799C938E}"/>
    <cellStyle name="Currency 8 2 3 6 3" xfId="10193" xr:uid="{B19611C6-BB5E-4C14-BEE4-2968458F3640}"/>
    <cellStyle name="Currency 8 2 3 6 3 2" xfId="10194" xr:uid="{3D9DE5CE-5614-469F-994C-52F72277A445}"/>
    <cellStyle name="Currency 8 2 3 6 4" xfId="10195" xr:uid="{AC577D11-BC4A-49B3-AE75-A47E8A64C308}"/>
    <cellStyle name="Currency 8 2 3 6 4 2" xfId="10196" xr:uid="{F28D522B-3CA6-45DE-8D52-A2523E557EBB}"/>
    <cellStyle name="Currency 8 2 3 6 5" xfId="10197" xr:uid="{B002E54D-A518-4034-9065-3929D8935E53}"/>
    <cellStyle name="Currency 8 2 3 6 6" xfId="10198" xr:uid="{EFD156D2-0E72-4872-93C2-03BD39C2A0D4}"/>
    <cellStyle name="Currency 8 2 3 6 7" xfId="10199" xr:uid="{407BBD7B-8BED-4751-8658-D6F992F79A59}"/>
    <cellStyle name="Currency 8 2 3 7" xfId="10200" xr:uid="{1C5475E6-337C-48E8-86DE-0527D9A7AD7C}"/>
    <cellStyle name="Currency 8 2 3 7 2" xfId="10201" xr:uid="{0A11DCAE-E674-4833-B398-DB50EE79A4B9}"/>
    <cellStyle name="Currency 8 2 3 7 2 2" xfId="10202" xr:uid="{E2951947-3D1F-49EC-A5B9-5C1352302A48}"/>
    <cellStyle name="Currency 8 2 3 7 3" xfId="10203" xr:uid="{798F1B07-A6B7-49AD-9CB6-95A2947758FA}"/>
    <cellStyle name="Currency 8 2 3 7 4" xfId="10204" xr:uid="{7ABBFD7D-43D7-4526-A731-C4A89FFC5B34}"/>
    <cellStyle name="Currency 8 2 3 8" xfId="10205" xr:uid="{BC8FC833-A38E-4DA7-9AC6-63E5D2161EE2}"/>
    <cellStyle name="Currency 8 2 3 8 2" xfId="10206" xr:uid="{6964C9B5-5615-47AA-921A-75F8B73C6BC7}"/>
    <cellStyle name="Currency 8 2 3 9" xfId="10207" xr:uid="{1690BC22-27E9-4D68-BA25-269F9D01E95B}"/>
    <cellStyle name="Currency 8 2 3 9 2" xfId="10208" xr:uid="{57D50406-6BA0-4B11-A72E-548FB5EC065A}"/>
    <cellStyle name="Currency 8 2 4" xfId="10209" xr:uid="{CF4051DF-4E72-4728-A8B3-55869450A988}"/>
    <cellStyle name="Currency 8 2 4 10" xfId="10210" xr:uid="{7074B54D-7A12-4839-932A-224C933C0B9E}"/>
    <cellStyle name="Currency 8 2 4 2" xfId="10211" xr:uid="{D8D6078E-DB79-4579-BC7F-CA9DA38F7C04}"/>
    <cellStyle name="Currency 8 2 4 2 2" xfId="10212" xr:uid="{33F988E2-67BC-46C9-B932-48ABC209EEEB}"/>
    <cellStyle name="Currency 8 2 4 2 2 2" xfId="10213" xr:uid="{36FC4653-E039-42C1-A140-C512CD67A654}"/>
    <cellStyle name="Currency 8 2 4 2 2 2 2" xfId="10214" xr:uid="{EC52510B-2F73-404B-A4AB-819F54DA1490}"/>
    <cellStyle name="Currency 8 2 4 2 2 3" xfId="10215" xr:uid="{442A0FB4-D3BD-40E5-9540-76CB295C3E46}"/>
    <cellStyle name="Currency 8 2 4 2 3" xfId="10216" xr:uid="{D4011A26-B399-4799-BC9D-9CC2205412EA}"/>
    <cellStyle name="Currency 8 2 4 2 3 2" xfId="10217" xr:uid="{CEE87867-B57A-4486-B871-FA347878621E}"/>
    <cellStyle name="Currency 8 2 4 2 4" xfId="10218" xr:uid="{7EC407AE-1FBD-48FF-AB3F-5E34D12D5510}"/>
    <cellStyle name="Currency 8 2 4 2 4 2" xfId="10219" xr:uid="{AEBC4BB0-E804-44F3-8D10-23ADABA1598E}"/>
    <cellStyle name="Currency 8 2 4 2 5" xfId="10220" xr:uid="{45C7538C-C844-4ABF-8A54-BCB6263FFC2B}"/>
    <cellStyle name="Currency 8 2 4 2 6" xfId="10221" xr:uid="{FDF0593E-16E8-4DF2-8756-8B0B64878F71}"/>
    <cellStyle name="Currency 8 2 4 2 7" xfId="10222" xr:uid="{B6F2AC84-E199-447C-ACB0-B9C4C0DFF8D6}"/>
    <cellStyle name="Currency 8 2 4 3" xfId="10223" xr:uid="{4793652A-705C-472F-A541-F82A75A98C9F}"/>
    <cellStyle name="Currency 8 2 4 3 2" xfId="10224" xr:uid="{AFAC0417-A796-4F18-9B2C-C32F51929A0D}"/>
    <cellStyle name="Currency 8 2 4 3 2 2" xfId="10225" xr:uid="{0B228E4A-0E84-40A5-9E31-AB33E2F7E1F9}"/>
    <cellStyle name="Currency 8 2 4 3 2 2 2" xfId="10226" xr:uid="{2A42536B-1D86-4939-9EED-7AAEA05108E7}"/>
    <cellStyle name="Currency 8 2 4 3 2 3" xfId="10227" xr:uid="{B41F4582-D884-4503-8979-CC8769ADD050}"/>
    <cellStyle name="Currency 8 2 4 3 3" xfId="10228" xr:uid="{93E94EDA-EC86-41C2-B94C-AD2B4B922E0F}"/>
    <cellStyle name="Currency 8 2 4 3 3 2" xfId="10229" xr:uid="{807C50A6-22EE-4325-96F7-8CC050A6F41C}"/>
    <cellStyle name="Currency 8 2 4 3 4" xfId="10230" xr:uid="{C73448DC-FB31-4E83-AC95-2E815C714A4D}"/>
    <cellStyle name="Currency 8 2 4 3 4 2" xfId="10231" xr:uid="{F8C16DDC-3BFD-420C-9F11-4772A340ADDF}"/>
    <cellStyle name="Currency 8 2 4 3 5" xfId="10232" xr:uid="{E6874993-1597-4E16-873E-8E3834048ACE}"/>
    <cellStyle name="Currency 8 2 4 3 6" xfId="10233" xr:uid="{CC50E251-DCDD-4F67-881B-262AFAD66722}"/>
    <cellStyle name="Currency 8 2 4 3 7" xfId="10234" xr:uid="{3FE13A1B-0E07-4065-A318-552768F53E36}"/>
    <cellStyle name="Currency 8 2 4 4" xfId="10235" xr:uid="{33B3C1C0-559F-43E3-87E0-2479DCD4A924}"/>
    <cellStyle name="Currency 8 2 4 4 2" xfId="10236" xr:uid="{B1B04FCE-8041-42AE-B3B2-3878A850CA4F}"/>
    <cellStyle name="Currency 8 2 4 4 2 2" xfId="10237" xr:uid="{F6EA4393-E853-4480-A5D3-609C06190157}"/>
    <cellStyle name="Currency 8 2 4 4 2 2 2" xfId="10238" xr:uid="{A24A76BA-9F1A-4F8C-A470-A7F1BDA99047}"/>
    <cellStyle name="Currency 8 2 4 4 2 3" xfId="10239" xr:uid="{38BE3DD3-820F-4B5A-BAC4-7DC11394C315}"/>
    <cellStyle name="Currency 8 2 4 4 3" xfId="10240" xr:uid="{84272DE5-199F-4B33-A06E-77453F268F26}"/>
    <cellStyle name="Currency 8 2 4 4 3 2" xfId="10241" xr:uid="{A72AEA7A-0BB2-493D-BE5F-EDA02BBBFF14}"/>
    <cellStyle name="Currency 8 2 4 4 4" xfId="10242" xr:uid="{8C72B752-F539-44B9-984E-220C1195C403}"/>
    <cellStyle name="Currency 8 2 4 4 4 2" xfId="10243" xr:uid="{4DB5AC28-32C4-4F82-9E01-09C0BE9C4A35}"/>
    <cellStyle name="Currency 8 2 4 4 5" xfId="10244" xr:uid="{93F791D5-5FAA-49C3-98E8-E0C958084812}"/>
    <cellStyle name="Currency 8 2 4 4 6" xfId="10245" xr:uid="{D1AC095A-4E4A-4392-9000-04A0F22E1E3A}"/>
    <cellStyle name="Currency 8 2 4 4 7" xfId="10246" xr:uid="{9146E35F-6AA9-48BA-B862-4E1B3D04058D}"/>
    <cellStyle name="Currency 8 2 4 5" xfId="10247" xr:uid="{AF808C52-7353-4335-96B3-487168DF471B}"/>
    <cellStyle name="Currency 8 2 4 5 2" xfId="10248" xr:uid="{AC31785F-71A3-416F-BA30-9BA514625D2E}"/>
    <cellStyle name="Currency 8 2 4 5 2 2" xfId="10249" xr:uid="{4B25AB15-683F-43EF-9D34-9BDC20E90E15}"/>
    <cellStyle name="Currency 8 2 4 5 3" xfId="10250" xr:uid="{E09FF843-73C7-44C0-B75D-C6FFCC21096E}"/>
    <cellStyle name="Currency 8 2 4 6" xfId="10251" xr:uid="{11383065-7F55-4548-8BC9-07F250B15837}"/>
    <cellStyle name="Currency 8 2 4 6 2" xfId="10252" xr:uid="{A80B3920-E08C-4D73-9306-964A75F2DA6F}"/>
    <cellStyle name="Currency 8 2 4 7" xfId="10253" xr:uid="{831B406F-2624-4C36-8C0E-01A63A2841B5}"/>
    <cellStyle name="Currency 8 2 4 7 2" xfId="10254" xr:uid="{37965355-1C92-4F84-AA20-1CA34C96167C}"/>
    <cellStyle name="Currency 8 2 4 8" xfId="10255" xr:uid="{D3AEECBF-9B59-4C0A-AE92-65429ACC993C}"/>
    <cellStyle name="Currency 8 2 4 9" xfId="10256" xr:uid="{E96FCF3A-3A6D-41F4-B63B-E55046B0FB9B}"/>
    <cellStyle name="Currency 8 2 5" xfId="10257" xr:uid="{8442AF89-3EDB-4809-8415-1B76D9957CCF}"/>
    <cellStyle name="Currency 8 2 5 2" xfId="10258" xr:uid="{0CEB69F5-FD23-4D55-B0BF-4A7415548372}"/>
    <cellStyle name="Currency 8 2 5 2 2" xfId="10259" xr:uid="{B63A2F02-84F6-42F9-B043-1E6A9BCBDDE4}"/>
    <cellStyle name="Currency 8 2 5 2 2 2" xfId="10260" xr:uid="{ACAF01A9-6465-43D4-99F0-58049089B7C4}"/>
    <cellStyle name="Currency 8 2 5 2 2 2 2" xfId="10261" xr:uid="{E0454F0C-3C47-4548-B1DD-6D5795873C25}"/>
    <cellStyle name="Currency 8 2 5 2 2 3" xfId="10262" xr:uid="{1DC7F92B-9C95-4BB5-968C-E8A78FF1E6A6}"/>
    <cellStyle name="Currency 8 2 5 2 3" xfId="10263" xr:uid="{31EE259B-100F-4729-9B67-4F09549AC3DE}"/>
    <cellStyle name="Currency 8 2 5 2 3 2" xfId="10264" xr:uid="{8A964286-5737-4952-AA63-D90B8C4AB470}"/>
    <cellStyle name="Currency 8 2 5 2 4" xfId="10265" xr:uid="{2E43E6EC-4A6E-4EB9-9EE1-C47F6A66A8B4}"/>
    <cellStyle name="Currency 8 2 5 2 4 2" xfId="10266" xr:uid="{42524200-D82E-43F8-855F-313E1F0FCF89}"/>
    <cellStyle name="Currency 8 2 5 2 5" xfId="10267" xr:uid="{C2C1DFEF-96C3-40C8-834A-421FE2E8260B}"/>
    <cellStyle name="Currency 8 2 5 2 6" xfId="10268" xr:uid="{C41D80BA-B529-4571-BF50-DFE873388E9B}"/>
    <cellStyle name="Currency 8 2 5 2 7" xfId="10269" xr:uid="{2A20DAA5-31EC-421F-B279-F2C5490D9E70}"/>
    <cellStyle name="Currency 8 2 5 3" xfId="10270" xr:uid="{A519FD3F-0DC9-4965-8875-47B619249B6B}"/>
    <cellStyle name="Currency 8 2 5 3 2" xfId="10271" xr:uid="{B9337736-1587-47EA-858E-CF2BDE914E12}"/>
    <cellStyle name="Currency 8 2 5 3 2 2" xfId="10272" xr:uid="{6C686DD7-13A3-434F-B654-DB4AFE5AA490}"/>
    <cellStyle name="Currency 8 2 5 3 3" xfId="10273" xr:uid="{0E756745-C7C5-4959-BE46-EB3CCE5F9F8C}"/>
    <cellStyle name="Currency 8 2 5 4" xfId="10274" xr:uid="{AAF35B0F-C58F-4B27-84ED-07131E6628DC}"/>
    <cellStyle name="Currency 8 2 5 4 2" xfId="10275" xr:uid="{5C644AD5-B83B-49F3-9606-64BC7C7438B0}"/>
    <cellStyle name="Currency 8 2 5 5" xfId="10276" xr:uid="{22F14F02-4A33-4753-B708-34DE127DD622}"/>
    <cellStyle name="Currency 8 2 5 5 2" xfId="10277" xr:uid="{46246FB4-9F37-4696-BA15-CA8869700FD0}"/>
    <cellStyle name="Currency 8 2 5 6" xfId="10278" xr:uid="{32F53DDA-6482-4F8E-8582-30C183CD6ADC}"/>
    <cellStyle name="Currency 8 2 5 7" xfId="10279" xr:uid="{0BC31A7B-ED8A-4ED3-8CFA-FC657C9E8FFA}"/>
    <cellStyle name="Currency 8 2 5 8" xfId="10280" xr:uid="{9BD73695-2C4B-4FE6-A2E7-DAA6B7F5BA64}"/>
    <cellStyle name="Currency 8 2 6" xfId="10281" xr:uid="{E0398F5E-7158-40D0-B095-1972D2E084B2}"/>
    <cellStyle name="Currency 8 2 6 2" xfId="10282" xr:uid="{B945E40A-7A58-4522-8910-CB4F3B8A87C0}"/>
    <cellStyle name="Currency 8 2 6 2 2" xfId="10283" xr:uid="{77FE9228-139F-4956-90F5-A7987DAFEEFB}"/>
    <cellStyle name="Currency 8 2 6 2 2 2" xfId="10284" xr:uid="{4658DA6F-172B-40D2-AF81-5409E41FB0F5}"/>
    <cellStyle name="Currency 8 2 6 2 3" xfId="10285" xr:uid="{02C0E88A-7463-4D27-83C0-6F97238628F9}"/>
    <cellStyle name="Currency 8 2 6 3" xfId="10286" xr:uid="{F290E3FF-FECA-4D27-A742-31C71D5EF596}"/>
    <cellStyle name="Currency 8 2 6 3 2" xfId="10287" xr:uid="{EC63C02D-32EC-4A54-9DC9-98C477C60FFE}"/>
    <cellStyle name="Currency 8 2 6 4" xfId="10288" xr:uid="{EC858CA6-358F-42C9-B18D-ABA86E8B5E21}"/>
    <cellStyle name="Currency 8 2 6 4 2" xfId="10289" xr:uid="{631E46AD-AECE-4488-BFEB-7B827744A718}"/>
    <cellStyle name="Currency 8 2 6 5" xfId="10290" xr:uid="{E6E756EE-9260-4C9F-90D6-1D4B503F4DD1}"/>
    <cellStyle name="Currency 8 2 6 6" xfId="10291" xr:uid="{E480B7BA-FE80-4793-B959-B63903D490DF}"/>
    <cellStyle name="Currency 8 2 6 7" xfId="10292" xr:uid="{BF7D5136-F25B-407F-817A-A7D85C8DA274}"/>
    <cellStyle name="Currency 8 2 7" xfId="10293" xr:uid="{CEC99AFD-7385-47AB-8DFC-A9670903F365}"/>
    <cellStyle name="Currency 8 2 7 2" xfId="10294" xr:uid="{94696DE4-2ADA-4FB7-B24F-41DD69620A5F}"/>
    <cellStyle name="Currency 8 2 7 2 2" xfId="10295" xr:uid="{3716242B-EAE6-4116-9D52-8007117A4E75}"/>
    <cellStyle name="Currency 8 2 7 2 2 2" xfId="10296" xr:uid="{93B99BDE-CDBE-4657-819A-EFC3450A27B4}"/>
    <cellStyle name="Currency 8 2 7 2 3" xfId="10297" xr:uid="{A8E33211-DAF5-47B6-A8CC-0EA5A6A6A71B}"/>
    <cellStyle name="Currency 8 2 7 3" xfId="10298" xr:uid="{C0350BFD-D74D-4532-8BB7-054C118EB3EA}"/>
    <cellStyle name="Currency 8 2 7 3 2" xfId="10299" xr:uid="{52B4370D-CF2B-455A-9DA6-47DF0F2E4A55}"/>
    <cellStyle name="Currency 8 2 7 4" xfId="10300" xr:uid="{51E8DF7B-622B-4168-9C9D-722BC605067A}"/>
    <cellStyle name="Currency 8 2 7 4 2" xfId="10301" xr:uid="{C27F5AC7-9134-4D76-B0C9-90C30AD2BE46}"/>
    <cellStyle name="Currency 8 2 7 5" xfId="10302" xr:uid="{9B48BD5C-0345-4285-9C92-FFA934C96343}"/>
    <cellStyle name="Currency 8 2 7 6" xfId="10303" xr:uid="{15E664A9-1101-426F-B0C1-0B2236CADC02}"/>
    <cellStyle name="Currency 8 2 7 7" xfId="10304" xr:uid="{DD45EADE-DA21-4F1B-950B-502218D3C725}"/>
    <cellStyle name="Currency 8 3" xfId="10305" xr:uid="{44F7CBF0-E99B-4BF1-9964-9FE631A2E017}"/>
    <cellStyle name="Currency 8 4" xfId="10306" xr:uid="{F1025A6D-C4DD-447D-AB3D-297CC0264FE1}"/>
    <cellStyle name="Currency 9" xfId="10307" xr:uid="{42E274B6-AC06-4260-A2EA-3FD8C648DC2E}"/>
    <cellStyle name="Currency 9 2" xfId="10308" xr:uid="{18338609-06C2-4557-802D-BB385CF6ECBF}"/>
    <cellStyle name="Currency 9 3" xfId="10309" xr:uid="{041C63E6-8DD5-4A9E-A7FF-38BC4ADEE9C7}"/>
    <cellStyle name="Currency 9 4" xfId="10310" xr:uid="{05729A33-C3B8-44D6-99C8-5FF1D3777CDC}"/>
    <cellStyle name="Currency0" xfId="10311" xr:uid="{89E934A9-F635-47AE-B4E4-9B9EEF778C6A}"/>
    <cellStyle name="Currency0 10" xfId="10312" xr:uid="{2DD7529B-32E0-4654-9AFE-0F81296BB726}"/>
    <cellStyle name="Currency0 10 2" xfId="10313" xr:uid="{EF7CB970-1EAF-44B5-B396-EC62E8AAAF73}"/>
    <cellStyle name="Currency0 11" xfId="10314" xr:uid="{B04F25C9-37C6-4FB2-9E81-48CADEECAF59}"/>
    <cellStyle name="Currency0 11 2" xfId="10315" xr:uid="{4138CE83-20A4-4832-A183-053C720D46B2}"/>
    <cellStyle name="Currency0 12" xfId="10316" xr:uid="{D3825CC4-C7F3-4B65-8335-042BDDEE01C5}"/>
    <cellStyle name="Currency0 12 2" xfId="10317" xr:uid="{D1D86F2A-F8EB-48A6-91AB-5277B2D078D6}"/>
    <cellStyle name="Currency0 13" xfId="10318" xr:uid="{E1F0E85D-F5E9-4190-81EE-053E8EBA6147}"/>
    <cellStyle name="Currency0 13 2" xfId="10319" xr:uid="{FEEEF021-2876-4727-B909-47FE8CA869B5}"/>
    <cellStyle name="Currency0 14" xfId="10320" xr:uid="{10766B14-8299-45D0-BF0A-CC3D74B596EA}"/>
    <cellStyle name="Currency0 14 2" xfId="10321" xr:uid="{8245A8CD-B75F-43DF-BD52-8D2CEDDB62EC}"/>
    <cellStyle name="Currency0 15" xfId="10322" xr:uid="{18909FA2-3BE6-4911-8DE3-9F7DB8FD5D42}"/>
    <cellStyle name="Currency0 15 2" xfId="10323" xr:uid="{A6DEB933-8805-4D95-B9D4-D7B1CA60CBBE}"/>
    <cellStyle name="Currency0 16" xfId="10324" xr:uid="{4A1BF8EB-B657-46C7-A94A-3516E9C6D9A1}"/>
    <cellStyle name="Currency0 16 2" xfId="10325" xr:uid="{79DCBD74-FBB3-4FAC-89FB-404125762FE1}"/>
    <cellStyle name="Currency0 17" xfId="10326" xr:uid="{6A73F399-5E90-4EC6-9D88-8EC86A14598D}"/>
    <cellStyle name="Currency0 17 2" xfId="10327" xr:uid="{866F9124-C481-414E-B7AA-267C6B1FBBF2}"/>
    <cellStyle name="Currency0 18" xfId="10328" xr:uid="{9ACDE4EE-9E1E-4D1C-BE59-9CEED5E2E7AF}"/>
    <cellStyle name="Currency0 18 2" xfId="10329" xr:uid="{094B25D3-10F1-4801-BD24-CD675F81529F}"/>
    <cellStyle name="Currency0 19" xfId="10330" xr:uid="{00F6693C-B0D2-4943-95EB-51FC53103811}"/>
    <cellStyle name="Currency0 19 2" xfId="10331" xr:uid="{AB6BA1B3-71C0-45D8-891D-A42F916E1578}"/>
    <cellStyle name="Currency0 2" xfId="10332" xr:uid="{712865DD-8AD1-4019-9297-74B225EDF30F}"/>
    <cellStyle name="Currency0 2 2" xfId="10333" xr:uid="{8FC0DAE6-46AA-45D6-B24C-F635D958D2AD}"/>
    <cellStyle name="Currency0 2 2 2" xfId="10334" xr:uid="{8F8E101A-13E1-4D36-BE74-BEDB1A6AD854}"/>
    <cellStyle name="Currency0 2 3" xfId="10335" xr:uid="{2DBB70F0-DDAC-4971-8BB5-C23658684138}"/>
    <cellStyle name="Currency0 2_Actual PT" xfId="10336" xr:uid="{10C6558A-66D9-4DFF-9A18-A2E4AD60ACD0}"/>
    <cellStyle name="Currency0 20" xfId="10337" xr:uid="{C12C867A-E060-41FA-863C-4FACB39EEFFA}"/>
    <cellStyle name="Currency0 3" xfId="10338" xr:uid="{94BD4CC5-4434-47CD-9E7C-A55AEB22CA02}"/>
    <cellStyle name="Currency0 3 2" xfId="10339" xr:uid="{586B3C8B-6DB5-4ECA-99ED-15A42CF404C4}"/>
    <cellStyle name="Currency0 4" xfId="10340" xr:uid="{21603A55-A3AC-404B-8DE7-548C1C021E54}"/>
    <cellStyle name="Currency0 4 2" xfId="10341" xr:uid="{0729BBE0-6D15-48E6-A879-D30594EAA956}"/>
    <cellStyle name="Currency0 5" xfId="10342" xr:uid="{28112650-FABC-4140-8EB3-59365EB815D2}"/>
    <cellStyle name="Currency0 5 2" xfId="10343" xr:uid="{D01C3EE1-6CF3-4281-B115-70BE413B9502}"/>
    <cellStyle name="Currency0 6" xfId="10344" xr:uid="{DE5961F8-B5C6-4F74-9C82-DCC0EDB83797}"/>
    <cellStyle name="Currency0 6 2" xfId="10345" xr:uid="{3A6339DE-6CF0-4A73-B0B1-6396AC7B69EA}"/>
    <cellStyle name="Currency0 7" xfId="10346" xr:uid="{4D242D8C-C980-487F-B097-9B23F753C70D}"/>
    <cellStyle name="Currency0 7 2" xfId="10347" xr:uid="{3878FAE6-3047-4EE0-B24C-B67CB43F5851}"/>
    <cellStyle name="Currency0 8" xfId="10348" xr:uid="{98B06DAA-DCFA-427B-9ADC-D8E60D8C2218}"/>
    <cellStyle name="Currency0 8 2" xfId="10349" xr:uid="{EC9DC441-7021-4C3A-AC9F-157847F90AAB}"/>
    <cellStyle name="Currency0 9" xfId="10350" xr:uid="{CC953C66-75E0-4138-AF21-CDE1502CB3BA}"/>
    <cellStyle name="Currency0 9 2" xfId="10351" xr:uid="{C07A2E4B-E8BC-49EA-91A9-6B40D35F6E64}"/>
    <cellStyle name="Date" xfId="10352" xr:uid="{7447CC0C-B631-445E-9E89-515D4B72A134}"/>
    <cellStyle name="Date 2" xfId="10353" xr:uid="{5E4AD40D-5427-49C6-84A4-66BADD9AE74C}"/>
    <cellStyle name="Euro" xfId="10354" xr:uid="{DA22DF99-10FC-4E0B-93B0-426717B2ADC2}"/>
    <cellStyle name="Euro 2" xfId="10355" xr:uid="{D2317A96-4A0E-40F4-9D2E-1BC819ED80F8}"/>
    <cellStyle name="Explanatory Text 2" xfId="10356" xr:uid="{AAC8E6C0-278D-436C-84D7-B6F0728371BF}"/>
    <cellStyle name="Explanatory Text 2 2" xfId="10357" xr:uid="{3C33C261-263C-450F-8704-BD7B147C1BB5}"/>
    <cellStyle name="Explanatory Text 3" xfId="10358" xr:uid="{F3D7584F-B1D7-4856-ACFF-8E2A7AA4C7F9}"/>
    <cellStyle name="Explanatory Text 4" xfId="10359" xr:uid="{6C5290A7-BE32-4877-B317-F29B0AD96DB2}"/>
    <cellStyle name="Explanatory Text 5" xfId="10360" xr:uid="{D737DD94-52DB-4428-BF63-B4D54A170DD4}"/>
    <cellStyle name="Explanatory Text 6" xfId="10361" xr:uid="{296B591B-63BF-4B28-B227-204071BAC6B8}"/>
    <cellStyle name="Explanatory Text 7" xfId="10362" xr:uid="{9783F8A5-5792-4A4E-A74B-813CE0DBBA8F}"/>
    <cellStyle name="Explanatory Text 8" xfId="10363" xr:uid="{1B095784-1427-4432-84C6-E37E94E017E6}"/>
    <cellStyle name="Explanatory Text 8 2" xfId="10364" xr:uid="{B1C6521F-3074-49FF-9D10-B6088AA526C5}"/>
    <cellStyle name="Explanatory Text 9" xfId="10365" xr:uid="{D80E3B95-0557-48E0-8DBC-72880B9A3777}"/>
    <cellStyle name="EY House" xfId="10366" xr:uid="{83ACBB4F-1AA7-40E8-BC4B-0C59F04570D9}"/>
    <cellStyle name="f" xfId="10367" xr:uid="{4CC6B6C1-EAC3-4CF2-B723-B08671AC1297}"/>
    <cellStyle name="ffactors" xfId="10368" xr:uid="{09A1C030-3184-4EBD-9426-B38538E3A97A}"/>
    <cellStyle name="Fixed" xfId="10369" xr:uid="{B3D54B9D-47A2-4CE9-A624-85C9C6058BDB}"/>
    <cellStyle name="Fixed 2" xfId="10370" xr:uid="{544C638C-C8E6-4515-82DD-FC1C0C70BB3C}"/>
    <cellStyle name="Good 2" xfId="10371" xr:uid="{B55B4509-45D5-4661-9EE6-C66C44E5AB73}"/>
    <cellStyle name="Good 3" xfId="10372" xr:uid="{8746123C-6AC2-44D4-91C9-8CBAFB52A08E}"/>
    <cellStyle name="Good 4" xfId="10373" xr:uid="{12F40D1C-61EA-48C0-A2DA-46120C969614}"/>
    <cellStyle name="Good 5" xfId="10374" xr:uid="{299F223C-9978-4E48-968B-72D4F1DA5CEA}"/>
    <cellStyle name="Good 6" xfId="10375" xr:uid="{91AD288E-AF25-4712-BC22-7A98824F7D4D}"/>
    <cellStyle name="Good 7" xfId="10376" xr:uid="{1035C06A-BD23-482E-A797-62510635B766}"/>
    <cellStyle name="Good 8" xfId="10377" xr:uid="{3852F733-94C7-4029-98FA-3860BE04F7F7}"/>
    <cellStyle name="Good 8 2" xfId="10378" xr:uid="{4BA2FB76-67F7-4984-BE3D-52E70378CF8B}"/>
    <cellStyle name="Good 9" xfId="10379" xr:uid="{69D73E5C-5DBF-4FFC-8FAD-B99B04AEE67B}"/>
    <cellStyle name="Good 9 2" xfId="10380" xr:uid="{FDC10B7E-5794-42E6-96E9-02BF64375B5F}"/>
    <cellStyle name="Grey" xfId="10381" xr:uid="{70124658-FD5B-4895-B373-67BD9C0829D4}"/>
    <cellStyle name="HEADER" xfId="10382" xr:uid="{A23A3B6D-3C5D-4B3C-8F3D-B4D3BE830603}"/>
    <cellStyle name="Header1" xfId="10383" xr:uid="{2138044C-DC20-4E59-AE93-B0CE7EE6F322}"/>
    <cellStyle name="Header1 2" xfId="10384" xr:uid="{AA3B58EC-DC47-46C6-B752-7E1D709E1B3F}"/>
    <cellStyle name="Header1 2 10" xfId="10385" xr:uid="{F0E3C062-C80F-49F6-8EFA-5A0AC9CF5B0D}"/>
    <cellStyle name="Header1 2 10 10" xfId="10386" xr:uid="{DB61861D-2D0B-4476-982F-AE6617514767}"/>
    <cellStyle name="Header1 2 10 10 2" xfId="10387" xr:uid="{828A07E2-B32A-4A59-8254-79EE971E65E0}"/>
    <cellStyle name="Header1 2 10 10 2 2" xfId="10388" xr:uid="{AD7BCE26-18F5-4C5E-ADAC-A05292EC4D50}"/>
    <cellStyle name="Header1 2 10 10 2 2 2" xfId="10389" xr:uid="{82BBFD03-F2E3-4065-808C-9BF235E08928}"/>
    <cellStyle name="Header1 2 10 10 2 2 3" xfId="10390" xr:uid="{95681C90-432B-4A69-A230-6511109EF1AD}"/>
    <cellStyle name="Header1 2 10 10 2 3" xfId="10391" xr:uid="{BD79FF02-2D89-43EF-B747-F6EB61D46CCE}"/>
    <cellStyle name="Header1 2 10 10 2 3 2" xfId="10392" xr:uid="{CEC21BB2-3497-45E3-984E-86FCCE0D39FD}"/>
    <cellStyle name="Header1 2 10 10 2 3 3" xfId="10393" xr:uid="{CFF3B2AC-6D88-4DB1-A4C1-66CF26E8308E}"/>
    <cellStyle name="Header1 2 10 10 2 4" xfId="10394" xr:uid="{32DB595B-4E82-4AF2-93EB-5CE5D5B36E91}"/>
    <cellStyle name="Header1 2 10 10 2 4 2" xfId="10395" xr:uid="{250AE6A8-6826-4318-8104-E50A2A063D0B}"/>
    <cellStyle name="Header1 2 10 10 2 4 3" xfId="10396" xr:uid="{D9E5E3EF-0F7C-428C-8E1B-D1B25F283CB2}"/>
    <cellStyle name="Header1 2 10 10 2 5" xfId="10397" xr:uid="{BE3D3CB5-9AAE-4827-B312-42D89BA2DBF4}"/>
    <cellStyle name="Header1 2 10 10 2 5 2" xfId="10398" xr:uid="{439FF9A2-997E-4EF3-9C95-7BD996489C55}"/>
    <cellStyle name="Header1 2 10 10 2 5 3" xfId="10399" xr:uid="{EDBFC5A4-99A2-47AB-A028-523C450C6E84}"/>
    <cellStyle name="Header1 2 10 10 2 6" xfId="10400" xr:uid="{B7166F29-7738-4128-B74A-6F352D12E36F}"/>
    <cellStyle name="Header1 2 10 10 2 6 2" xfId="10401" xr:uid="{22EA2C20-E21F-4E46-88C0-9A067236DEDA}"/>
    <cellStyle name="Header1 2 10 10 2 6 3" xfId="10402" xr:uid="{AE5F0CE1-4315-461E-B1AA-3B0E5C003592}"/>
    <cellStyle name="Header1 2 10 10 2 7" xfId="10403" xr:uid="{6970D7F3-7ED9-4EDF-99ED-95B79BA445CD}"/>
    <cellStyle name="Header1 2 10 10 2 7 2" xfId="10404" xr:uid="{6C6A9093-323E-4C98-856B-9083384647CE}"/>
    <cellStyle name="Header1 2 10 10 2 7 3" xfId="10405" xr:uid="{4F805278-8CC2-4F8F-B408-B55E08494F11}"/>
    <cellStyle name="Header1 2 10 10 2 8" xfId="10406" xr:uid="{59A8B2EB-4A08-41A7-BC57-8BF01064E905}"/>
    <cellStyle name="Header1 2 10 10 2 9" xfId="10407" xr:uid="{7B1A5DE0-9635-4006-9D6B-B5F5D1CBD753}"/>
    <cellStyle name="Header1 2 10 10 3" xfId="10408" xr:uid="{4CB702C9-3E88-4126-8B02-77A2EF882D25}"/>
    <cellStyle name="Header1 2 10 10 3 2" xfId="10409" xr:uid="{F510CC18-9F4E-46B9-BD2F-5D98A3C9C77F}"/>
    <cellStyle name="Header1 2 10 10 3 2 2" xfId="10410" xr:uid="{B4728E4E-A318-4B6B-8D0B-59C60549A730}"/>
    <cellStyle name="Header1 2 10 10 3 2 3" xfId="10411" xr:uid="{254D4D86-30D4-4F82-B1D0-E9C33D17249C}"/>
    <cellStyle name="Header1 2 10 10 3 3" xfId="10412" xr:uid="{AF81A996-DC93-41B0-B7FF-2F678B612DDD}"/>
    <cellStyle name="Header1 2 10 10 3 3 2" xfId="10413" xr:uid="{B621CB0C-A198-45D8-9FE2-87BF9150160D}"/>
    <cellStyle name="Header1 2 10 10 3 3 3" xfId="10414" xr:uid="{025DECEB-9683-4A6A-B32A-DEC2114665B1}"/>
    <cellStyle name="Header1 2 10 10 3 4" xfId="10415" xr:uid="{8E778AA0-79E0-41D3-AD8F-76083649AE71}"/>
    <cellStyle name="Header1 2 10 10 3 4 2" xfId="10416" xr:uid="{882DD675-2007-4047-81E8-45F4472077B1}"/>
    <cellStyle name="Header1 2 10 10 3 4 3" xfId="10417" xr:uid="{B8776709-F56F-4DBB-98ED-D647B255DFC6}"/>
    <cellStyle name="Header1 2 10 10 3 5" xfId="10418" xr:uid="{1735DD14-20BE-49E6-AD40-3E40BD140725}"/>
    <cellStyle name="Header1 2 10 10 3 5 2" xfId="10419" xr:uid="{1CA1A334-E637-4920-BC02-D1DECC149AC5}"/>
    <cellStyle name="Header1 2 10 10 3 5 3" xfId="10420" xr:uid="{77D4A390-9741-4730-8B50-C271FD5C77B8}"/>
    <cellStyle name="Header1 2 10 10 3 6" xfId="10421" xr:uid="{7BA48D8A-6D95-4ADD-953A-F5E2F52E9736}"/>
    <cellStyle name="Header1 2 10 10 3 6 2" xfId="10422" xr:uid="{11199B79-028E-4CCA-8074-E4F0D87CEC80}"/>
    <cellStyle name="Header1 2 10 10 3 6 3" xfId="10423" xr:uid="{5041F52B-60B2-4E1D-9861-5D0DF2DFBD78}"/>
    <cellStyle name="Header1 2 10 10 3 7" xfId="10424" xr:uid="{E93D0039-E1E5-48D7-BFB6-5F513F79E599}"/>
    <cellStyle name="Header1 2 10 10 3 8" xfId="10425" xr:uid="{FCBE9967-C93C-48C1-AE47-6E5CF78E9BAE}"/>
    <cellStyle name="Header1 2 10 10 4" xfId="10426" xr:uid="{F06A36A4-B478-40FA-BADE-D71CEF166497}"/>
    <cellStyle name="Header1 2 10 10 4 2" xfId="10427" xr:uid="{2A6B0A3E-09ED-4E26-8496-3A9FC44E1818}"/>
    <cellStyle name="Header1 2 10 10 4 2 2" xfId="10428" xr:uid="{03B4196D-205B-4103-90CF-CE101172E903}"/>
    <cellStyle name="Header1 2 10 10 4 2 3" xfId="10429" xr:uid="{971C140F-C93D-405D-9A7F-8DEC9960A60D}"/>
    <cellStyle name="Header1 2 10 10 4 3" xfId="10430" xr:uid="{2FDAEF1C-0A07-48C9-9B12-AC915EB23106}"/>
    <cellStyle name="Header1 2 10 10 4 3 2" xfId="10431" xr:uid="{92F93E92-86C8-4A19-8787-EA35AC4704BE}"/>
    <cellStyle name="Header1 2 10 10 4 3 3" xfId="10432" xr:uid="{43F7A7B5-3475-4686-B820-045A910F99D3}"/>
    <cellStyle name="Header1 2 10 10 4 4" xfId="10433" xr:uid="{1207B1D0-A817-4347-99F6-0333628E2A9A}"/>
    <cellStyle name="Header1 2 10 10 4 4 2" xfId="10434" xr:uid="{D8C28B7A-A7C8-402A-B46C-55FBFF5BACB5}"/>
    <cellStyle name="Header1 2 10 10 4 4 3" xfId="10435" xr:uid="{7EA672DC-CD22-41E8-9CAB-FB0A5BA5C14C}"/>
    <cellStyle name="Header1 2 10 10 4 5" xfId="10436" xr:uid="{6E66FE16-E39C-40AA-8706-21333961D092}"/>
    <cellStyle name="Header1 2 10 10 4 5 2" xfId="10437" xr:uid="{534088A9-83B6-4950-A5CB-D34065C14EF9}"/>
    <cellStyle name="Header1 2 10 10 4 5 3" xfId="10438" xr:uid="{B2546084-3BE4-4EA5-8082-AE5ABB6FCCFC}"/>
    <cellStyle name="Header1 2 10 10 4 6" xfId="10439" xr:uid="{01520887-01E4-41E6-B4D7-B64C450E5B3B}"/>
    <cellStyle name="Header1 2 10 10 4 6 2" xfId="10440" xr:uid="{8E768EAE-C914-4FA2-B36F-17BB9DAC4FA5}"/>
    <cellStyle name="Header1 2 10 10 4 6 3" xfId="10441" xr:uid="{99C8538E-BE0C-4C38-BF24-CF8C084D69F1}"/>
    <cellStyle name="Header1 2 10 10 4 7" xfId="10442" xr:uid="{9E1FD47C-9FCB-41A5-AB56-618AB2BBE272}"/>
    <cellStyle name="Header1 2 10 10 4 8" xfId="10443" xr:uid="{5DACB25F-E618-4A5B-8714-FA743C74591D}"/>
    <cellStyle name="Header1 2 10 10 5" xfId="10444" xr:uid="{F2FF13C9-68E1-43EA-8FFB-B04E8F9A85CA}"/>
    <cellStyle name="Header1 2 10 10 5 2" xfId="10445" xr:uid="{46508BAE-2C33-4F52-9BF1-26E0E7D6A924}"/>
    <cellStyle name="Header1 2 10 10 5 2 2" xfId="10446" xr:uid="{3C9D2AA5-9277-4CA4-84AA-30FA37A6EF29}"/>
    <cellStyle name="Header1 2 10 10 5 2 3" xfId="10447" xr:uid="{082283C4-420A-404A-B7D1-76B21B38C91D}"/>
    <cellStyle name="Header1 2 10 10 5 3" xfId="10448" xr:uid="{4F09EA8A-E867-4B2B-B4C0-34D8F399C2BD}"/>
    <cellStyle name="Header1 2 10 10 5 3 2" xfId="10449" xr:uid="{F092766F-4B4F-403D-A896-3F8B618E5F85}"/>
    <cellStyle name="Header1 2 10 10 5 3 3" xfId="10450" xr:uid="{67E4AD96-DEA8-479E-A153-8A544AE8BE3D}"/>
    <cellStyle name="Header1 2 10 10 5 4" xfId="10451" xr:uid="{7E787F2E-027A-44C7-A17C-D84085C24F4B}"/>
    <cellStyle name="Header1 2 10 10 5 4 2" xfId="10452" xr:uid="{DE334C3C-04F9-4D16-AACD-F113BAEF8E90}"/>
    <cellStyle name="Header1 2 10 10 5 4 3" xfId="10453" xr:uid="{2EC29556-EEF5-4A11-A617-2CCC07F51D7B}"/>
    <cellStyle name="Header1 2 10 10 5 5" xfId="10454" xr:uid="{1EC6681B-1667-42FC-8AB8-F902A0243C29}"/>
    <cellStyle name="Header1 2 10 10 5 5 2" xfId="10455" xr:uid="{4FE60DA1-3972-4149-8466-CDDA1BD876D8}"/>
    <cellStyle name="Header1 2 10 10 5 5 3" xfId="10456" xr:uid="{DB2020CA-AC5F-4C39-9BA4-273DA797EFA6}"/>
    <cellStyle name="Header1 2 10 10 5 6" xfId="10457" xr:uid="{46DC694C-0746-4F0D-A767-BBD5BC14175F}"/>
    <cellStyle name="Header1 2 10 10 5 6 2" xfId="10458" xr:uid="{C4CC3F91-0AED-49C5-8FED-C1B642D1C0B3}"/>
    <cellStyle name="Header1 2 10 10 5 6 3" xfId="10459" xr:uid="{24B262CF-116C-40B9-A7A5-1C174D660A27}"/>
    <cellStyle name="Header1 2 10 10 5 7" xfId="10460" xr:uid="{8CE27F83-6322-49FD-A164-D0BBC4A890BF}"/>
    <cellStyle name="Header1 2 10 10 5 8" xfId="10461" xr:uid="{19980071-FC52-4A4C-834C-A3487FD20815}"/>
    <cellStyle name="Header1 2 10 10 6" xfId="10462" xr:uid="{EB7F4CC7-751D-40AD-B488-CB4FD32F4D8F}"/>
    <cellStyle name="Header1 2 10 10 6 2" xfId="10463" xr:uid="{B8C0CD09-C315-48FE-9616-29B095494BA0}"/>
    <cellStyle name="Header1 2 10 10 6 2 2" xfId="10464" xr:uid="{76B43423-5DB5-4FBD-97C0-B861DE4C82E6}"/>
    <cellStyle name="Header1 2 10 10 6 2 3" xfId="10465" xr:uid="{78C57E21-7E99-44D3-B220-FBAFDC376C0D}"/>
    <cellStyle name="Header1 2 10 10 6 3" xfId="10466" xr:uid="{223C154E-1DEB-47F4-A601-33A674FEBA9C}"/>
    <cellStyle name="Header1 2 10 10 6 3 2" xfId="10467" xr:uid="{D3BEDEAB-457B-40A9-9DB2-43FB4B527CE6}"/>
    <cellStyle name="Header1 2 10 10 6 3 3" xfId="10468" xr:uid="{648FC735-5B69-4F5E-97B9-F43DDD823999}"/>
    <cellStyle name="Header1 2 10 10 6 4" xfId="10469" xr:uid="{DB43B6BD-D952-4B5A-A1AF-3805B7AB2400}"/>
    <cellStyle name="Header1 2 10 10 6 4 2" xfId="10470" xr:uid="{6BA88261-CA69-46BD-962C-0ADBD3C1EE20}"/>
    <cellStyle name="Header1 2 10 10 6 4 3" xfId="10471" xr:uid="{5E21342A-A046-40D0-82C7-7120A4778D97}"/>
    <cellStyle name="Header1 2 10 10 6 5" xfId="10472" xr:uid="{1120B2F6-1D51-4E01-B4CF-20ADC6F3AEA5}"/>
    <cellStyle name="Header1 2 10 10 6 5 2" xfId="10473" xr:uid="{635D0FB2-6EF4-4BDD-B40D-2FA4EFF85F0A}"/>
    <cellStyle name="Header1 2 10 10 6 5 3" xfId="10474" xr:uid="{1044EEC0-4019-4201-84DE-849C92665C1D}"/>
    <cellStyle name="Header1 2 10 10 6 6" xfId="10475" xr:uid="{06DE8668-93AA-44B6-B288-87FBBA747A3C}"/>
    <cellStyle name="Header1 2 10 10 6 6 2" xfId="10476" xr:uid="{4EC0CFFD-39E5-4202-8AFB-5438539E69C7}"/>
    <cellStyle name="Header1 2 10 10 6 6 3" xfId="10477" xr:uid="{C5673562-39BD-4599-AB3E-C18A52688497}"/>
    <cellStyle name="Header1 2 10 10 6 7" xfId="10478" xr:uid="{1BECB00F-215B-43EE-8FE1-9C60FA5663BF}"/>
    <cellStyle name="Header1 2 10 10 6 8" xfId="10479" xr:uid="{E6709E3E-D183-4C24-942D-526A56D7FFF2}"/>
    <cellStyle name="Header1 2 10 10 7" xfId="10480" xr:uid="{C6B9A5BD-6A44-4CE0-B348-F0346DFF1D34}"/>
    <cellStyle name="Header1 2 10 10 8" xfId="10481" xr:uid="{FB6A9EA8-BDE4-4DFB-A153-C24C95FEE763}"/>
    <cellStyle name="Header1 2 10 11" xfId="10482" xr:uid="{B6A3AED9-98F9-4A8F-9D16-0EC52658AD5F}"/>
    <cellStyle name="Header1 2 10 11 2" xfId="10483" xr:uid="{960991D8-2434-4310-A0FA-81FFB6258C0F}"/>
    <cellStyle name="Header1 2 10 11 2 2" xfId="10484" xr:uid="{BD6785D7-607A-4CF4-9BB4-952E57C73B1D}"/>
    <cellStyle name="Header1 2 10 11 2 2 2" xfId="10485" xr:uid="{213B6AC3-60FE-4001-AF13-579547DBE5B9}"/>
    <cellStyle name="Header1 2 10 11 2 2 3" xfId="10486" xr:uid="{994849A2-02F4-4EF9-B465-636716C97553}"/>
    <cellStyle name="Header1 2 10 11 2 3" xfId="10487" xr:uid="{1CC86D7B-7108-4C04-ABB0-B7ADB9FE9ABF}"/>
    <cellStyle name="Header1 2 10 11 2 3 2" xfId="10488" xr:uid="{257298C8-B2E9-4546-B6DE-40930AA0A398}"/>
    <cellStyle name="Header1 2 10 11 2 3 3" xfId="10489" xr:uid="{6FA179D4-E1CC-479F-BD8A-EC05F537254C}"/>
    <cellStyle name="Header1 2 10 11 2 4" xfId="10490" xr:uid="{5CA4BF8E-186D-4BF5-9102-60CBC2F8147B}"/>
    <cellStyle name="Header1 2 10 11 2 4 2" xfId="10491" xr:uid="{318B9FA9-B818-4BCA-B3EC-0788905FD3E2}"/>
    <cellStyle name="Header1 2 10 11 2 4 3" xfId="10492" xr:uid="{E3F06518-16EA-44D0-AE5B-2ECF38B80D9F}"/>
    <cellStyle name="Header1 2 10 11 2 5" xfId="10493" xr:uid="{994C9C55-32DE-43EF-95DF-88F3B34ED17F}"/>
    <cellStyle name="Header1 2 10 11 2 5 2" xfId="10494" xr:uid="{2BA0D047-C9D0-43FD-9AA2-93E5E3D3C785}"/>
    <cellStyle name="Header1 2 10 11 2 5 3" xfId="10495" xr:uid="{F98C2178-6619-4B64-88C3-BC66E50D33E4}"/>
    <cellStyle name="Header1 2 10 11 2 6" xfId="10496" xr:uid="{8FE1D5B4-C800-465D-A76C-E97B315540A5}"/>
    <cellStyle name="Header1 2 10 11 2 6 2" xfId="10497" xr:uid="{37C97246-CC0E-4F44-9A51-5CC20EE97FFC}"/>
    <cellStyle name="Header1 2 10 11 2 6 3" xfId="10498" xr:uid="{8F57E91C-1911-4D42-8AFD-CF6E7503F030}"/>
    <cellStyle name="Header1 2 10 11 2 7" xfId="10499" xr:uid="{A5A10143-7C9B-41A9-AE6E-50B2CB034014}"/>
    <cellStyle name="Header1 2 10 11 2 7 2" xfId="10500" xr:uid="{DF20749A-7D35-485D-8AC7-6C9987787FA7}"/>
    <cellStyle name="Header1 2 10 11 2 7 3" xfId="10501" xr:uid="{28C8C624-8BA4-424D-8BCD-5DCF2786E398}"/>
    <cellStyle name="Header1 2 10 11 2 8" xfId="10502" xr:uid="{C81EAB61-C210-47D0-AE08-BEF1A88F60F1}"/>
    <cellStyle name="Header1 2 10 11 2 9" xfId="10503" xr:uid="{7404724A-E8C2-4B2B-A738-7E742AD6A9F0}"/>
    <cellStyle name="Header1 2 10 11 3" xfId="10504" xr:uid="{4B5C5A8B-B5BA-495B-9581-A06DA4FE60B7}"/>
    <cellStyle name="Header1 2 10 11 3 2" xfId="10505" xr:uid="{C1FF9A8A-9DFB-4E50-8EBB-4B3BBDB3A55D}"/>
    <cellStyle name="Header1 2 10 11 3 2 2" xfId="10506" xr:uid="{72AA8709-A40B-42D3-836E-12BD39BCFFA5}"/>
    <cellStyle name="Header1 2 10 11 3 2 3" xfId="10507" xr:uid="{5BAF18EA-70DA-409C-9FE2-3F13B9372916}"/>
    <cellStyle name="Header1 2 10 11 3 3" xfId="10508" xr:uid="{E4852D49-1CA8-4BEC-82DA-F419FEDC3BFA}"/>
    <cellStyle name="Header1 2 10 11 3 3 2" xfId="10509" xr:uid="{6ADA8532-93E0-47EA-86FA-1756B7A0D03C}"/>
    <cellStyle name="Header1 2 10 11 3 3 3" xfId="10510" xr:uid="{607E70B3-F9B9-47D8-A4C1-BDC9365758FD}"/>
    <cellStyle name="Header1 2 10 11 3 4" xfId="10511" xr:uid="{05E394A0-52EC-4CF9-BEE5-19A28FF4E7DB}"/>
    <cellStyle name="Header1 2 10 11 3 4 2" xfId="10512" xr:uid="{139BE745-4B08-4DAC-94B0-CF7A0DAE9851}"/>
    <cellStyle name="Header1 2 10 11 3 4 3" xfId="10513" xr:uid="{BB29698B-0008-4B0B-BA88-C676FB0892DD}"/>
    <cellStyle name="Header1 2 10 11 3 5" xfId="10514" xr:uid="{E3A66CF0-E6F2-4290-AE5B-8BF6D7857FDF}"/>
    <cellStyle name="Header1 2 10 11 3 5 2" xfId="10515" xr:uid="{8F1E489D-62AE-4C4A-9B05-E214EC55B93B}"/>
    <cellStyle name="Header1 2 10 11 3 5 3" xfId="10516" xr:uid="{955B9B11-5DCD-4FA5-AAB6-BEE53DBA3046}"/>
    <cellStyle name="Header1 2 10 11 3 6" xfId="10517" xr:uid="{6C77D37C-A353-4225-B869-7267CCE95CAD}"/>
    <cellStyle name="Header1 2 10 11 3 6 2" xfId="10518" xr:uid="{97FBF380-CC4D-466B-AE7B-6B7D6E242E36}"/>
    <cellStyle name="Header1 2 10 11 3 6 3" xfId="10519" xr:uid="{B1F66ABB-3E45-47BE-A540-77BBE47CB711}"/>
    <cellStyle name="Header1 2 10 11 3 7" xfId="10520" xr:uid="{A47DDD2E-5E48-4973-9270-F5AB66DA1D05}"/>
    <cellStyle name="Header1 2 10 11 3 8" xfId="10521" xr:uid="{07BEFF13-EEF9-4BC9-8250-4024498BEE51}"/>
    <cellStyle name="Header1 2 10 11 4" xfId="10522" xr:uid="{A615DEB7-699F-4A2D-BC16-CAE0A8F0E36C}"/>
    <cellStyle name="Header1 2 10 11 4 2" xfId="10523" xr:uid="{EB56B975-8259-467A-AFBE-EEA5147D3CC3}"/>
    <cellStyle name="Header1 2 10 11 4 2 2" xfId="10524" xr:uid="{5A5A9F68-C320-4F20-A2D1-78A0C37E884C}"/>
    <cellStyle name="Header1 2 10 11 4 2 3" xfId="10525" xr:uid="{2D0CF8AA-0936-460A-985A-0CBB413FD9AF}"/>
    <cellStyle name="Header1 2 10 11 4 3" xfId="10526" xr:uid="{0C4EEBBB-BCDF-4240-9BF0-51A75C572773}"/>
    <cellStyle name="Header1 2 10 11 4 3 2" xfId="10527" xr:uid="{C890BB44-FA63-482C-8F11-FCB0A6531C32}"/>
    <cellStyle name="Header1 2 10 11 4 3 3" xfId="10528" xr:uid="{29A871E8-9FAA-404F-9387-046B8CCFDFBF}"/>
    <cellStyle name="Header1 2 10 11 4 4" xfId="10529" xr:uid="{C95FE5EC-55D4-4817-9E06-1F476D1A00E6}"/>
    <cellStyle name="Header1 2 10 11 4 4 2" xfId="10530" xr:uid="{90D9D42F-7B06-4312-A22E-04E1F25FB025}"/>
    <cellStyle name="Header1 2 10 11 4 4 3" xfId="10531" xr:uid="{3459D5C0-2232-4D4C-A631-D7BC34F28415}"/>
    <cellStyle name="Header1 2 10 11 4 5" xfId="10532" xr:uid="{DCEECBAD-B092-4B0C-8A21-1272158E3FC2}"/>
    <cellStyle name="Header1 2 10 11 4 5 2" xfId="10533" xr:uid="{332D4341-CC53-4FEC-9A65-FA11CF4EA60C}"/>
    <cellStyle name="Header1 2 10 11 4 5 3" xfId="10534" xr:uid="{95778435-F7CF-4018-B20C-FB8F6DB9AE4D}"/>
    <cellStyle name="Header1 2 10 11 4 6" xfId="10535" xr:uid="{3740647D-E245-4275-B823-165C482CA94C}"/>
    <cellStyle name="Header1 2 10 11 4 6 2" xfId="10536" xr:uid="{D00C4564-B546-4096-ACB0-86D3FE3CF0F3}"/>
    <cellStyle name="Header1 2 10 11 4 6 3" xfId="10537" xr:uid="{3C8302AC-C443-425D-BB89-A46ABA0F5B72}"/>
    <cellStyle name="Header1 2 10 11 4 7" xfId="10538" xr:uid="{840BB192-07F1-4EE5-AD88-15E2B37C864F}"/>
    <cellStyle name="Header1 2 10 11 4 8" xfId="10539" xr:uid="{6776B5AD-4B5D-498F-8089-B4848D857A18}"/>
    <cellStyle name="Header1 2 10 11 5" xfId="10540" xr:uid="{6BF0BA6A-1A74-4CAB-BB48-621CBCA7BACD}"/>
    <cellStyle name="Header1 2 10 11 5 2" xfId="10541" xr:uid="{CEB3E66F-413A-43CC-8219-4DAA953A4C65}"/>
    <cellStyle name="Header1 2 10 11 5 2 2" xfId="10542" xr:uid="{6E28D402-9495-4AEC-ADE7-1F3F1870BC00}"/>
    <cellStyle name="Header1 2 10 11 5 2 3" xfId="10543" xr:uid="{ED4860B5-190E-4051-BADF-EA30EF579963}"/>
    <cellStyle name="Header1 2 10 11 5 3" xfId="10544" xr:uid="{62CAF91C-0F67-42C5-8E6C-D569DFBD35B9}"/>
    <cellStyle name="Header1 2 10 11 5 3 2" xfId="10545" xr:uid="{27E7DC98-B5EC-4092-B9BE-0E473FAC5FA4}"/>
    <cellStyle name="Header1 2 10 11 5 3 3" xfId="10546" xr:uid="{2EECD11A-D327-4BB2-88A0-5522834A5A2A}"/>
    <cellStyle name="Header1 2 10 11 5 4" xfId="10547" xr:uid="{626984D0-E551-45BE-BD93-D3CBFE44CF28}"/>
    <cellStyle name="Header1 2 10 11 5 4 2" xfId="10548" xr:uid="{850363FA-587C-4650-A78D-385E2F4EB1C7}"/>
    <cellStyle name="Header1 2 10 11 5 4 3" xfId="10549" xr:uid="{23294756-9375-4A23-859A-82383A09327B}"/>
    <cellStyle name="Header1 2 10 11 5 5" xfId="10550" xr:uid="{CB889890-7075-4E14-99D7-5EB3D1BCF56F}"/>
    <cellStyle name="Header1 2 10 11 5 5 2" xfId="10551" xr:uid="{0D196566-2970-4FF6-A57D-0AAB736D4E73}"/>
    <cellStyle name="Header1 2 10 11 5 5 3" xfId="10552" xr:uid="{2384D528-D3CC-4372-8E53-318A0D01DA9F}"/>
    <cellStyle name="Header1 2 10 11 5 6" xfId="10553" xr:uid="{2A68FFFF-428F-4031-9F30-90EEC777E238}"/>
    <cellStyle name="Header1 2 10 11 5 6 2" xfId="10554" xr:uid="{72FFD681-498E-43BB-B9F3-11A7E0C0B3E0}"/>
    <cellStyle name="Header1 2 10 11 5 6 3" xfId="10555" xr:uid="{AA221A8A-1E8B-4EA7-80AA-074CEA45D4DB}"/>
    <cellStyle name="Header1 2 10 11 5 7" xfId="10556" xr:uid="{F52CBF3D-F47D-4D0A-83A6-DC163F0A2146}"/>
    <cellStyle name="Header1 2 10 11 5 8" xfId="10557" xr:uid="{7D5DA611-DE87-4F12-A985-CC18BAF82A00}"/>
    <cellStyle name="Header1 2 10 11 6" xfId="10558" xr:uid="{CDE0A1B0-82C6-44E4-A355-8B914913E5AD}"/>
    <cellStyle name="Header1 2 10 11 6 2" xfId="10559" xr:uid="{DB197B1D-05F5-4810-99B6-5DB4491F1707}"/>
    <cellStyle name="Header1 2 10 11 6 2 2" xfId="10560" xr:uid="{042498FA-93F2-495A-8B28-A365DECA15F6}"/>
    <cellStyle name="Header1 2 10 11 6 2 3" xfId="10561" xr:uid="{D340D8D2-F86C-409A-A520-2FC8076AF6BD}"/>
    <cellStyle name="Header1 2 10 11 6 3" xfId="10562" xr:uid="{827A8D64-A9C9-4F01-8884-DEA46A12A26B}"/>
    <cellStyle name="Header1 2 10 11 6 3 2" xfId="10563" xr:uid="{AD357A98-FBB5-4D5A-809E-7B55E31F4DC3}"/>
    <cellStyle name="Header1 2 10 11 6 3 3" xfId="10564" xr:uid="{02FE4A17-0693-4438-8E81-A8DC1ACA48DF}"/>
    <cellStyle name="Header1 2 10 11 6 4" xfId="10565" xr:uid="{C5299C2E-8AA0-41FF-86AF-68E6BA94BA72}"/>
    <cellStyle name="Header1 2 10 11 6 4 2" xfId="10566" xr:uid="{6B3FC03D-0B1D-4C18-8674-5D89EA4D7857}"/>
    <cellStyle name="Header1 2 10 11 6 4 3" xfId="10567" xr:uid="{B1855C53-2A7E-4388-8090-4AB75A64A18A}"/>
    <cellStyle name="Header1 2 10 11 6 5" xfId="10568" xr:uid="{05195ED8-C7C8-442E-A529-DD06EB110EF2}"/>
    <cellStyle name="Header1 2 10 11 6 5 2" xfId="10569" xr:uid="{53642E14-5DE7-4D9C-A6E6-28C577D1B82F}"/>
    <cellStyle name="Header1 2 10 11 6 5 3" xfId="10570" xr:uid="{4210B2BD-EAA4-4A30-AD83-2049291125E6}"/>
    <cellStyle name="Header1 2 10 11 6 6" xfId="10571" xr:uid="{71FFCF63-AA1D-447B-9DAE-81C67BDA18BC}"/>
    <cellStyle name="Header1 2 10 11 6 6 2" xfId="10572" xr:uid="{66972803-344C-46B5-A423-42BB45B1F293}"/>
    <cellStyle name="Header1 2 10 11 6 6 3" xfId="10573" xr:uid="{EC838260-9FE9-452D-9270-78B8C0694F04}"/>
    <cellStyle name="Header1 2 10 11 6 7" xfId="10574" xr:uid="{480E124D-1381-47BD-84EB-D697C940901D}"/>
    <cellStyle name="Header1 2 10 11 6 8" xfId="10575" xr:uid="{9E35C078-334B-485D-A072-356868CAA264}"/>
    <cellStyle name="Header1 2 10 11 7" xfId="10576" xr:uid="{E5A9FFCA-B259-4025-84E6-3A5F1BA690C6}"/>
    <cellStyle name="Header1 2 10 12" xfId="10577" xr:uid="{15AD774D-C4E9-4C4D-ABE5-676E7BD071AA}"/>
    <cellStyle name="Header1 2 10 12 2" xfId="10578" xr:uid="{06B53986-5E31-48F1-850F-CEA1D4946381}"/>
    <cellStyle name="Header1 2 10 12 2 2" xfId="10579" xr:uid="{6A7EAB7F-FCD4-42ED-B223-CF65437FFD42}"/>
    <cellStyle name="Header1 2 10 12 2 3" xfId="10580" xr:uid="{5044F413-5361-4DDF-BEC8-19B0B6183892}"/>
    <cellStyle name="Header1 2 10 12 3" xfId="10581" xr:uid="{C268E4E7-033E-4DE1-AE69-F92D88008819}"/>
    <cellStyle name="Header1 2 10 12 3 2" xfId="10582" xr:uid="{1077E4AF-CD04-4877-9134-17D05BA1823E}"/>
    <cellStyle name="Header1 2 10 12 3 3" xfId="10583" xr:uid="{4039BEC7-CD3A-4774-8141-26338A87A0F8}"/>
    <cellStyle name="Header1 2 10 12 4" xfId="10584" xr:uid="{BD2A0DD4-374A-4EDC-9A20-CF5A322AD038}"/>
    <cellStyle name="Header1 2 10 12 4 2" xfId="10585" xr:uid="{978DA44E-F9FB-46CE-BC25-C89B3EE39D0B}"/>
    <cellStyle name="Header1 2 10 12 4 3" xfId="10586" xr:uid="{F44CD0BE-2787-43EB-A8BE-ED8D3A92E4EF}"/>
    <cellStyle name="Header1 2 10 12 5" xfId="10587" xr:uid="{75E3B1BF-544B-4A4E-A0C8-2AAE104B6659}"/>
    <cellStyle name="Header1 2 10 12 5 2" xfId="10588" xr:uid="{EE6C3857-18B1-47E5-85D9-AF2168711A8A}"/>
    <cellStyle name="Header1 2 10 12 5 3" xfId="10589" xr:uid="{00E2C768-4529-4EDD-AE55-64B639F2CE6C}"/>
    <cellStyle name="Header1 2 10 12 6" xfId="10590" xr:uid="{FBE7002E-796A-4EEA-800D-A26D90890BF6}"/>
    <cellStyle name="Header1 2 10 12 6 2" xfId="10591" xr:uid="{BA7B9295-D0AD-48D0-90B7-5684C8266AC3}"/>
    <cellStyle name="Header1 2 10 12 6 3" xfId="10592" xr:uid="{EC7F3902-0925-4DD9-AC3E-751581118774}"/>
    <cellStyle name="Header1 2 10 12 7" xfId="10593" xr:uid="{9AF1AC21-CF71-4195-9E29-D69D14291279}"/>
    <cellStyle name="Header1 2 10 12 7 2" xfId="10594" xr:uid="{54733A5A-C5C1-4D25-A82F-EF9C53301BD3}"/>
    <cellStyle name="Header1 2 10 12 7 3" xfId="10595" xr:uid="{F5CB641B-B0ED-4FC5-B692-76C54911AC3C}"/>
    <cellStyle name="Header1 2 10 12 8" xfId="10596" xr:uid="{89EE5342-DD9A-47D3-9686-0E01C27AA4A3}"/>
    <cellStyle name="Header1 2 10 12 9" xfId="10597" xr:uid="{274ECA07-4C68-43B4-90B0-4253B1824294}"/>
    <cellStyle name="Header1 2 10 13" xfId="10598" xr:uid="{F2D023E7-32DE-4A32-80F0-4913AAF13E16}"/>
    <cellStyle name="Header1 2 10 13 2" xfId="10599" xr:uid="{3F29962F-1656-463C-9DCF-02F6B08A3C34}"/>
    <cellStyle name="Header1 2 10 13 2 2" xfId="10600" xr:uid="{C19232A2-DA3C-4593-BAA5-9E67E89D98AA}"/>
    <cellStyle name="Header1 2 10 13 2 3" xfId="10601" xr:uid="{54B08B6F-8413-4A07-94E8-374B50A345C7}"/>
    <cellStyle name="Header1 2 10 13 3" xfId="10602" xr:uid="{BC093FF8-F5A4-4DF5-908B-CA0229D05147}"/>
    <cellStyle name="Header1 2 10 13 3 2" xfId="10603" xr:uid="{C4FEE59E-A027-4FB5-B5A8-4AFB1D69C90D}"/>
    <cellStyle name="Header1 2 10 13 3 3" xfId="10604" xr:uid="{5C52DCA9-607B-4F51-BBC2-06E3594C05A4}"/>
    <cellStyle name="Header1 2 10 13 4" xfId="10605" xr:uid="{CB5A5119-C5EF-4970-A05A-75FA6E67C114}"/>
    <cellStyle name="Header1 2 10 13 4 2" xfId="10606" xr:uid="{43E945E8-E078-420D-B457-728104E5134C}"/>
    <cellStyle name="Header1 2 10 13 4 3" xfId="10607" xr:uid="{06EEEAE8-6901-414F-8BB0-608C6EA27891}"/>
    <cellStyle name="Header1 2 10 13 5" xfId="10608" xr:uid="{A1BFF7E4-135C-4911-9CFE-7C6269DFDA88}"/>
    <cellStyle name="Header1 2 10 13 5 2" xfId="10609" xr:uid="{872CA48C-5B81-4456-A73B-F0DCDE25E7C7}"/>
    <cellStyle name="Header1 2 10 13 5 3" xfId="10610" xr:uid="{9364322F-57E0-4EA8-859B-506B58787A4C}"/>
    <cellStyle name="Header1 2 10 13 6" xfId="10611" xr:uid="{990DD01B-F7AC-4581-BEF2-5227705729F4}"/>
    <cellStyle name="Header1 2 10 13 6 2" xfId="10612" xr:uid="{2117BCF4-4310-4D61-AA60-6FF55D77F2D2}"/>
    <cellStyle name="Header1 2 10 13 6 3" xfId="10613" xr:uid="{013D510A-D787-4307-90A4-C5E29BB82AD3}"/>
    <cellStyle name="Header1 2 10 13 7" xfId="10614" xr:uid="{D93DADCE-2ABB-4FCC-AF74-5A4272B06A1E}"/>
    <cellStyle name="Header1 2 10 13 8" xfId="10615" xr:uid="{A6367FAC-BB58-4E07-A6D0-25F2847A12E4}"/>
    <cellStyle name="Header1 2 10 14" xfId="10616" xr:uid="{788028A7-31D3-40D7-A488-1ABF5F2D21ED}"/>
    <cellStyle name="Header1 2 10 14 2" xfId="10617" xr:uid="{536FD9D9-FBF9-4C50-836C-8C6A811A2D5F}"/>
    <cellStyle name="Header1 2 10 14 2 2" xfId="10618" xr:uid="{06504481-0E4A-4958-B1FB-64ACCA727A06}"/>
    <cellStyle name="Header1 2 10 14 2 3" xfId="10619" xr:uid="{0782D63B-E5EB-4A99-B570-71472F365A54}"/>
    <cellStyle name="Header1 2 10 14 3" xfId="10620" xr:uid="{405B36AB-BD03-49BD-B3A7-FEB9DA75A275}"/>
    <cellStyle name="Header1 2 10 14 3 2" xfId="10621" xr:uid="{1F2944AC-897F-4D26-A024-EDC9C2B5B8B4}"/>
    <cellStyle name="Header1 2 10 14 3 3" xfId="10622" xr:uid="{86424746-FBAA-4FE0-96BF-23D8D21BB7FC}"/>
    <cellStyle name="Header1 2 10 14 4" xfId="10623" xr:uid="{B6F065E7-8066-4C79-9687-F0B8D5673DB8}"/>
    <cellStyle name="Header1 2 10 14 4 2" xfId="10624" xr:uid="{DEA2209D-0698-4380-8DC8-439C01F6E9CD}"/>
    <cellStyle name="Header1 2 10 14 4 3" xfId="10625" xr:uid="{8C4F9760-7BB9-41E8-AF53-453009DEDAB6}"/>
    <cellStyle name="Header1 2 10 14 5" xfId="10626" xr:uid="{AE9DD260-5745-45C4-B986-DF413E3AB498}"/>
    <cellStyle name="Header1 2 10 14 5 2" xfId="10627" xr:uid="{4606C7BC-6688-4E61-9DCE-CD5C3765B3DA}"/>
    <cellStyle name="Header1 2 10 14 5 3" xfId="10628" xr:uid="{4CAC76B3-FC70-4867-A11F-42676825F910}"/>
    <cellStyle name="Header1 2 10 14 6" xfId="10629" xr:uid="{58BCD43C-E077-48F9-BED8-8579C6BE85B0}"/>
    <cellStyle name="Header1 2 10 14 6 2" xfId="10630" xr:uid="{B8B2A29B-2D98-4E54-85FB-12CD5030700C}"/>
    <cellStyle name="Header1 2 10 14 6 3" xfId="10631" xr:uid="{F452D45A-C5DE-40F8-AD91-12F1947D01AE}"/>
    <cellStyle name="Header1 2 10 14 7" xfId="10632" xr:uid="{E71D4B64-ABD8-4C6A-9149-F466827AD91D}"/>
    <cellStyle name="Header1 2 10 14 8" xfId="10633" xr:uid="{2E626234-7660-4B0D-9CBE-E89D5574CC36}"/>
    <cellStyle name="Header1 2 10 15" xfId="10634" xr:uid="{1399D1C1-E2FB-47E2-87D1-C4197BDC6DDA}"/>
    <cellStyle name="Header1 2 10 15 2" xfId="10635" xr:uid="{689BECB6-E826-4E22-92B6-6D7F0AA8A468}"/>
    <cellStyle name="Header1 2 10 15 2 2" xfId="10636" xr:uid="{CBFDE52C-4627-435A-9FA2-8E6E43EB1ACB}"/>
    <cellStyle name="Header1 2 10 15 2 3" xfId="10637" xr:uid="{D8ED7260-810D-47B7-9F0D-C5587E583A75}"/>
    <cellStyle name="Header1 2 10 15 3" xfId="10638" xr:uid="{DD6AD79B-E22D-4748-93C7-5AECB3C412C2}"/>
    <cellStyle name="Header1 2 10 15 3 2" xfId="10639" xr:uid="{5603AA39-A054-4E1D-BA2D-6680FB134B60}"/>
    <cellStyle name="Header1 2 10 15 3 3" xfId="10640" xr:uid="{C392955D-A831-4C12-98FA-98F061AB7887}"/>
    <cellStyle name="Header1 2 10 15 4" xfId="10641" xr:uid="{F57E97C8-882F-4E5D-AAE4-982783853A77}"/>
    <cellStyle name="Header1 2 10 15 4 2" xfId="10642" xr:uid="{7AE88858-164C-44F1-967D-73D3E0F46E59}"/>
    <cellStyle name="Header1 2 10 15 4 3" xfId="10643" xr:uid="{B8A233AA-F402-4B00-94F5-51CC2D1DAF32}"/>
    <cellStyle name="Header1 2 10 15 5" xfId="10644" xr:uid="{A126A9A2-391B-4442-AED3-54529CB1B7BA}"/>
    <cellStyle name="Header1 2 10 15 5 2" xfId="10645" xr:uid="{AF619152-2A74-4614-B9D8-08C6EFA6039A}"/>
    <cellStyle name="Header1 2 10 15 5 3" xfId="10646" xr:uid="{E5EAB99A-DA1C-4A90-97FF-23F77222499A}"/>
    <cellStyle name="Header1 2 10 15 6" xfId="10647" xr:uid="{01291EBA-A5A6-4704-AE30-E2B440E68AED}"/>
    <cellStyle name="Header1 2 10 15 6 2" xfId="10648" xr:uid="{4A33D352-2390-4C34-B07A-25AE358A4A5A}"/>
    <cellStyle name="Header1 2 10 15 6 3" xfId="10649" xr:uid="{D9AA02F0-4570-46BA-BC51-41AA7F1B886B}"/>
    <cellStyle name="Header1 2 10 15 7" xfId="10650" xr:uid="{E8908917-84A2-4B40-9196-D27FE7753197}"/>
    <cellStyle name="Header1 2 10 15 8" xfId="10651" xr:uid="{5DF30379-B649-4F04-8B1F-2D4272D07F8C}"/>
    <cellStyle name="Header1 2 10 16" xfId="10652" xr:uid="{3F9523F7-1210-46AD-8260-8E1FFD40BA82}"/>
    <cellStyle name="Header1 2 10 16 2" xfId="10653" xr:uid="{FA749C88-ACE6-4821-9E2F-C0E8CE2CC4F5}"/>
    <cellStyle name="Header1 2 10 16 2 2" xfId="10654" xr:uid="{E8EFFFFE-2EC4-47CB-8C0B-2DA71FC19B1D}"/>
    <cellStyle name="Header1 2 10 16 2 3" xfId="10655" xr:uid="{1678CCB2-864D-4DA6-87BE-05D3F3AB69C3}"/>
    <cellStyle name="Header1 2 10 16 3" xfId="10656" xr:uid="{E61E3B8E-8AE5-4B97-9DAC-5FE1A5E31562}"/>
    <cellStyle name="Header1 2 10 16 3 2" xfId="10657" xr:uid="{91D19184-BAC7-48D6-8940-FB36131ABAAB}"/>
    <cellStyle name="Header1 2 10 16 3 3" xfId="10658" xr:uid="{57224FC4-C31C-4E4C-9888-B5F1320230EC}"/>
    <cellStyle name="Header1 2 10 16 4" xfId="10659" xr:uid="{EA5DBD3C-2F81-48B1-B296-3E4A121A94ED}"/>
    <cellStyle name="Header1 2 10 16 4 2" xfId="10660" xr:uid="{A23A735A-2FD4-4338-80E5-4C1F9838CD73}"/>
    <cellStyle name="Header1 2 10 16 4 3" xfId="10661" xr:uid="{EC649DDA-1C6C-4A06-B03A-24BFEF197C4F}"/>
    <cellStyle name="Header1 2 10 16 5" xfId="10662" xr:uid="{59AA878A-65C8-4079-B6AF-16D8ACDF0629}"/>
    <cellStyle name="Header1 2 10 16 5 2" xfId="10663" xr:uid="{D824F0A7-7A67-46C7-B837-D07BAE9DDA9D}"/>
    <cellStyle name="Header1 2 10 16 5 3" xfId="10664" xr:uid="{93BC6993-EFE2-4E3C-AF00-9A189E5152CB}"/>
    <cellStyle name="Header1 2 10 16 6" xfId="10665" xr:uid="{E72C37AE-4A55-4F04-BF8E-47928881A381}"/>
    <cellStyle name="Header1 2 10 16 6 2" xfId="10666" xr:uid="{8B1ED813-EAB9-4C5C-B521-A315B3300F57}"/>
    <cellStyle name="Header1 2 10 16 6 3" xfId="10667" xr:uid="{90078F1E-207A-434E-92BC-888C86864DAC}"/>
    <cellStyle name="Header1 2 10 16 7" xfId="10668" xr:uid="{D9A1D77F-8045-4FBA-B13B-1BA2BE811164}"/>
    <cellStyle name="Header1 2 10 16 8" xfId="10669" xr:uid="{136CF613-5855-4750-8337-6EA7045B594C}"/>
    <cellStyle name="Header1 2 10 17" xfId="10670" xr:uid="{F439A377-FD5C-44A3-AC4F-A6F9EF60D0E4}"/>
    <cellStyle name="Header1 2 10 2" xfId="10671" xr:uid="{44A1A4F7-FEB3-44D3-B3A2-56DA1E3991A2}"/>
    <cellStyle name="Header1 2 10 2 10" xfId="10672" xr:uid="{9676F2A7-75C8-4D25-86C6-71B887C2DB2B}"/>
    <cellStyle name="Header1 2 10 2 10 2" xfId="10673" xr:uid="{E15B28A2-F206-467D-B43A-1B1096EF1456}"/>
    <cellStyle name="Header1 2 10 2 10 2 2" xfId="10674" xr:uid="{15B1D134-68B6-4472-97A8-0BA985CB5F0B}"/>
    <cellStyle name="Header1 2 10 2 10 2 2 2" xfId="10675" xr:uid="{884CC117-A86F-473B-B05C-F802BB544926}"/>
    <cellStyle name="Header1 2 10 2 10 2 2 3" xfId="10676" xr:uid="{4A2C208F-A0A0-4A13-981F-3E5B00DCB30E}"/>
    <cellStyle name="Header1 2 10 2 10 2 3" xfId="10677" xr:uid="{8F97EC7B-6C59-45B8-A637-57AA238018EE}"/>
    <cellStyle name="Header1 2 10 2 10 2 3 2" xfId="10678" xr:uid="{2B4ECA5D-B450-48B6-AAFD-8DA11D39093C}"/>
    <cellStyle name="Header1 2 10 2 10 2 3 3" xfId="10679" xr:uid="{78C0AC3A-7048-4FBA-A7FE-AE204920A440}"/>
    <cellStyle name="Header1 2 10 2 10 2 4" xfId="10680" xr:uid="{AD4101FD-0BBF-4780-A62C-A60D524CFE00}"/>
    <cellStyle name="Header1 2 10 2 10 2 4 2" xfId="10681" xr:uid="{A81864E7-4BA6-4024-A976-515E9E866F57}"/>
    <cellStyle name="Header1 2 10 2 10 2 4 3" xfId="10682" xr:uid="{43502079-FA0A-480C-810E-2ABF2648D268}"/>
    <cellStyle name="Header1 2 10 2 10 2 5" xfId="10683" xr:uid="{8265D3F0-EB4C-4722-937A-7949FEDB3092}"/>
    <cellStyle name="Header1 2 10 2 10 2 5 2" xfId="10684" xr:uid="{FD54720B-91C2-4142-8956-5552149DBED9}"/>
    <cellStyle name="Header1 2 10 2 10 2 5 3" xfId="10685" xr:uid="{45D8F5C6-16B3-490A-BF30-81E6B82D7B10}"/>
    <cellStyle name="Header1 2 10 2 10 2 6" xfId="10686" xr:uid="{B7D171C0-67C9-47CB-A883-F6B6110D49B0}"/>
    <cellStyle name="Header1 2 10 2 10 2 6 2" xfId="10687" xr:uid="{55E39728-D32F-47EF-8938-2A5DF188A56F}"/>
    <cellStyle name="Header1 2 10 2 10 2 6 3" xfId="10688" xr:uid="{C6B14945-6C6E-4995-982D-807EB3FEAFEC}"/>
    <cellStyle name="Header1 2 10 2 10 2 7" xfId="10689" xr:uid="{7DF36066-DD70-41F8-9604-BE31EA4974B4}"/>
    <cellStyle name="Header1 2 10 2 10 2 7 2" xfId="10690" xr:uid="{4E8E9905-8362-4745-9486-6900C90CA315}"/>
    <cellStyle name="Header1 2 10 2 10 2 7 3" xfId="10691" xr:uid="{C0024CC6-19B8-4FBA-8C38-A956B8DC43CC}"/>
    <cellStyle name="Header1 2 10 2 10 2 8" xfId="10692" xr:uid="{29B7C2EA-76E7-4EDB-9818-A803A703FEC0}"/>
    <cellStyle name="Header1 2 10 2 10 2 9" xfId="10693" xr:uid="{14C2E077-708B-47CF-9D3A-9101C34E9806}"/>
    <cellStyle name="Header1 2 10 2 10 3" xfId="10694" xr:uid="{5C2DF886-7E74-4D16-B131-D6665F4C3B58}"/>
    <cellStyle name="Header1 2 10 2 10 3 2" xfId="10695" xr:uid="{08D5377C-6E7F-407A-A800-151B188235F4}"/>
    <cellStyle name="Header1 2 10 2 10 3 2 2" xfId="10696" xr:uid="{156EEF47-AEDE-459D-A261-D98936E906E0}"/>
    <cellStyle name="Header1 2 10 2 10 3 2 3" xfId="10697" xr:uid="{EA43EC84-E810-4F47-9543-06A25E9A5D27}"/>
    <cellStyle name="Header1 2 10 2 10 3 3" xfId="10698" xr:uid="{981BD229-8DCE-4C74-BFF0-B43631008052}"/>
    <cellStyle name="Header1 2 10 2 10 3 3 2" xfId="10699" xr:uid="{1AE98E2E-B1FF-4932-B97E-018A903111B7}"/>
    <cellStyle name="Header1 2 10 2 10 3 3 3" xfId="10700" xr:uid="{3FCFDB76-8A0C-4CAC-B889-B0571C29517F}"/>
    <cellStyle name="Header1 2 10 2 10 3 4" xfId="10701" xr:uid="{698A6C6B-9F40-4704-8E85-14821312DA63}"/>
    <cellStyle name="Header1 2 10 2 10 3 4 2" xfId="10702" xr:uid="{4121A657-0709-48C3-81B5-41835EE54B71}"/>
    <cellStyle name="Header1 2 10 2 10 3 4 3" xfId="10703" xr:uid="{71F6DC53-3EDD-49F2-BC41-F100B01CE3C6}"/>
    <cellStyle name="Header1 2 10 2 10 3 5" xfId="10704" xr:uid="{87AFEF1B-0361-422D-B4B1-6FEC38D61FF1}"/>
    <cellStyle name="Header1 2 10 2 10 3 5 2" xfId="10705" xr:uid="{AEC0DB68-2401-45D7-A3A3-0B11DDDFBE45}"/>
    <cellStyle name="Header1 2 10 2 10 3 5 3" xfId="10706" xr:uid="{A02EB527-D665-4662-9643-3688036C3D47}"/>
    <cellStyle name="Header1 2 10 2 10 3 6" xfId="10707" xr:uid="{D51F9435-B660-4587-B7F5-910A7FC322A4}"/>
    <cellStyle name="Header1 2 10 2 10 3 6 2" xfId="10708" xr:uid="{49C8688C-5BFB-4044-9912-5B24D34F22FF}"/>
    <cellStyle name="Header1 2 10 2 10 3 6 3" xfId="10709" xr:uid="{492047C5-297E-42EA-85D7-8C9C786F5659}"/>
    <cellStyle name="Header1 2 10 2 10 3 7" xfId="10710" xr:uid="{02C41869-09C8-4F3F-AEC9-5187B255453B}"/>
    <cellStyle name="Header1 2 10 2 10 3 8" xfId="10711" xr:uid="{0A055BF8-D6B4-49D2-BA4E-F25DC431F88D}"/>
    <cellStyle name="Header1 2 10 2 10 4" xfId="10712" xr:uid="{B3DF3F4A-B706-472F-A656-E20ACD15B2C0}"/>
    <cellStyle name="Header1 2 10 2 10 4 2" xfId="10713" xr:uid="{5850B897-08C5-460E-9458-46F477F8C50F}"/>
    <cellStyle name="Header1 2 10 2 10 4 2 2" xfId="10714" xr:uid="{BAD96CF5-02B0-422F-989D-92AE47362899}"/>
    <cellStyle name="Header1 2 10 2 10 4 2 3" xfId="10715" xr:uid="{2A8979D7-12FC-4EEA-BF7E-4CBDDC359956}"/>
    <cellStyle name="Header1 2 10 2 10 4 3" xfId="10716" xr:uid="{B46D1748-4003-4F30-875F-AE2439DD9A88}"/>
    <cellStyle name="Header1 2 10 2 10 4 3 2" xfId="10717" xr:uid="{35D0E10B-18D9-40C2-AB5C-4F720C5A681D}"/>
    <cellStyle name="Header1 2 10 2 10 4 3 3" xfId="10718" xr:uid="{22A6E0A0-120C-4EEE-9F8E-B23129E41AF4}"/>
    <cellStyle name="Header1 2 10 2 10 4 4" xfId="10719" xr:uid="{7CA429BE-83D6-4E87-B9A8-B6F21507F2C7}"/>
    <cellStyle name="Header1 2 10 2 10 4 4 2" xfId="10720" xr:uid="{E41617BC-D2EF-4CCD-AFA8-B835D19FE4DA}"/>
    <cellStyle name="Header1 2 10 2 10 4 4 3" xfId="10721" xr:uid="{8DB2FDAB-A2B6-4DBF-9676-ED7675597B37}"/>
    <cellStyle name="Header1 2 10 2 10 4 5" xfId="10722" xr:uid="{379A2092-6B39-4F08-BE05-7CB388E0A335}"/>
    <cellStyle name="Header1 2 10 2 10 4 5 2" xfId="10723" xr:uid="{E946A5B7-1679-4D81-B861-5905041CFD1D}"/>
    <cellStyle name="Header1 2 10 2 10 4 5 3" xfId="10724" xr:uid="{CA278B74-6384-4E81-96AF-F242B7026B48}"/>
    <cellStyle name="Header1 2 10 2 10 4 6" xfId="10725" xr:uid="{7228EFCB-BC75-4FC1-AD4B-4499A733C35C}"/>
    <cellStyle name="Header1 2 10 2 10 4 6 2" xfId="10726" xr:uid="{17C333E8-E4D9-40B8-82D7-06681B783A05}"/>
    <cellStyle name="Header1 2 10 2 10 4 6 3" xfId="10727" xr:uid="{4972F74A-A351-43FE-A33B-7F472D917457}"/>
    <cellStyle name="Header1 2 10 2 10 4 7" xfId="10728" xr:uid="{2937B609-F823-47C9-9B68-F020B3C359B3}"/>
    <cellStyle name="Header1 2 10 2 10 4 8" xfId="10729" xr:uid="{59F7FC7D-7026-4935-895A-AA99F20750E7}"/>
    <cellStyle name="Header1 2 10 2 10 5" xfId="10730" xr:uid="{25E19B41-30DF-48BB-A7E7-AF838F22210A}"/>
    <cellStyle name="Header1 2 10 2 10 5 2" xfId="10731" xr:uid="{EC8F3D80-FECF-4FC4-9A16-1DBEA5C4CCAA}"/>
    <cellStyle name="Header1 2 10 2 10 5 2 2" xfId="10732" xr:uid="{EA629C0C-8F70-4590-9A6E-6451D1D3D2C3}"/>
    <cellStyle name="Header1 2 10 2 10 5 2 3" xfId="10733" xr:uid="{B94B811B-DC53-41BA-A9A4-42B81B6F472E}"/>
    <cellStyle name="Header1 2 10 2 10 5 3" xfId="10734" xr:uid="{5C8AB6B6-46DF-43AF-BA82-2BAAF2B8786B}"/>
    <cellStyle name="Header1 2 10 2 10 5 3 2" xfId="10735" xr:uid="{E6347BE1-AADF-4709-8D9B-13D09ADA4204}"/>
    <cellStyle name="Header1 2 10 2 10 5 3 3" xfId="10736" xr:uid="{22F7F078-F23B-4A8C-B5FF-4A09D048F94E}"/>
    <cellStyle name="Header1 2 10 2 10 5 4" xfId="10737" xr:uid="{70747D39-E028-47D2-9789-7875AD9D3FB6}"/>
    <cellStyle name="Header1 2 10 2 10 5 4 2" xfId="10738" xr:uid="{3CA8060D-248E-4F3C-B26E-6D10519E4FFC}"/>
    <cellStyle name="Header1 2 10 2 10 5 4 3" xfId="10739" xr:uid="{BCB440C3-015C-4A09-B1F4-E1A21179C9FE}"/>
    <cellStyle name="Header1 2 10 2 10 5 5" xfId="10740" xr:uid="{D3B5BDD0-E1DB-4E8D-9CE3-35F8C4A9498D}"/>
    <cellStyle name="Header1 2 10 2 10 5 5 2" xfId="10741" xr:uid="{24FA7F6F-40A5-4448-A640-C7D02612D23A}"/>
    <cellStyle name="Header1 2 10 2 10 5 5 3" xfId="10742" xr:uid="{BADC3C16-BD1E-4BD4-9BC7-BE23E6B261AE}"/>
    <cellStyle name="Header1 2 10 2 10 5 6" xfId="10743" xr:uid="{8C147F2A-FA1D-468E-8977-3CE206E6D390}"/>
    <cellStyle name="Header1 2 10 2 10 5 6 2" xfId="10744" xr:uid="{9F4291B1-2B6C-412A-93F7-9A1D9ABE80BA}"/>
    <cellStyle name="Header1 2 10 2 10 5 6 3" xfId="10745" xr:uid="{DD5EF47A-15DC-47D0-A587-EB6F70B6C87F}"/>
    <cellStyle name="Header1 2 10 2 10 5 7" xfId="10746" xr:uid="{68518A59-0E93-4ABF-80E3-7580D3BF9AF6}"/>
    <cellStyle name="Header1 2 10 2 10 5 8" xfId="10747" xr:uid="{A0090DA5-B130-4FE1-8711-74B3574D0A40}"/>
    <cellStyle name="Header1 2 10 2 10 6" xfId="10748" xr:uid="{F8DAEE04-9A17-406C-AA16-86A1E82F2E83}"/>
    <cellStyle name="Header1 2 10 2 10 6 2" xfId="10749" xr:uid="{236DDD7E-1299-406F-9576-4855DD7F487E}"/>
    <cellStyle name="Header1 2 10 2 10 6 2 2" xfId="10750" xr:uid="{1919520B-8DA4-41D7-8C1B-ABA77928D332}"/>
    <cellStyle name="Header1 2 10 2 10 6 2 3" xfId="10751" xr:uid="{A5E4D286-961F-40C3-A94C-9C020144B63E}"/>
    <cellStyle name="Header1 2 10 2 10 6 3" xfId="10752" xr:uid="{D43F813B-4111-4B3A-9880-8476D00B15EE}"/>
    <cellStyle name="Header1 2 10 2 10 6 3 2" xfId="10753" xr:uid="{E808F36D-EFD7-4AAE-81F4-338DD047C658}"/>
    <cellStyle name="Header1 2 10 2 10 6 3 3" xfId="10754" xr:uid="{3463CE87-6FC7-49A1-A833-AEFEEEB3D0D7}"/>
    <cellStyle name="Header1 2 10 2 10 6 4" xfId="10755" xr:uid="{306133D3-1746-4A5D-ADAB-7D070FF47EAD}"/>
    <cellStyle name="Header1 2 10 2 10 6 4 2" xfId="10756" xr:uid="{12C84F12-634F-4421-873D-2972A7FBBCEA}"/>
    <cellStyle name="Header1 2 10 2 10 6 4 3" xfId="10757" xr:uid="{E31FA5A8-D6A1-452D-8AB0-64F45DCD2C64}"/>
    <cellStyle name="Header1 2 10 2 10 6 5" xfId="10758" xr:uid="{EB597B35-5DEA-4C2B-9A2E-D9E30122D3A1}"/>
    <cellStyle name="Header1 2 10 2 10 6 5 2" xfId="10759" xr:uid="{91540E84-3126-4B9F-9B5A-CE06068775A4}"/>
    <cellStyle name="Header1 2 10 2 10 6 5 3" xfId="10760" xr:uid="{9DEA8FE1-8BC6-4EFB-AF78-F85AFD47B72E}"/>
    <cellStyle name="Header1 2 10 2 10 6 6" xfId="10761" xr:uid="{ADC5E782-F69C-4BD8-A68F-69C1CCB11413}"/>
    <cellStyle name="Header1 2 10 2 10 6 6 2" xfId="10762" xr:uid="{141A9190-7C80-427F-A0C6-CC344A0B1A44}"/>
    <cellStyle name="Header1 2 10 2 10 6 6 3" xfId="10763" xr:uid="{0B51FB6D-681D-4F33-B0C0-88E8E667EB34}"/>
    <cellStyle name="Header1 2 10 2 10 6 7" xfId="10764" xr:uid="{3A9D393F-DA12-46A1-A430-22A7EC34591D}"/>
    <cellStyle name="Header1 2 10 2 10 6 8" xfId="10765" xr:uid="{392ECA92-22A1-4D11-B4E0-2B647CD39BCE}"/>
    <cellStyle name="Header1 2 10 2 10 7" xfId="10766" xr:uid="{E97D113D-E48E-4C63-A73C-1791107255AE}"/>
    <cellStyle name="Header1 2 10 2 11" xfId="10767" xr:uid="{A7B8CFA2-64FE-4793-8E28-B026A630BC59}"/>
    <cellStyle name="Header1 2 10 2 11 2" xfId="10768" xr:uid="{18BD7ED1-25CD-459C-AA53-4A6D00B49AB8}"/>
    <cellStyle name="Header1 2 10 2 11 2 2" xfId="10769" xr:uid="{6D8DCF50-67CC-4679-A165-C395F34ACB48}"/>
    <cellStyle name="Header1 2 10 2 11 2 3" xfId="10770" xr:uid="{EBB4B764-FFFD-4D79-A623-3FE514BEBB5D}"/>
    <cellStyle name="Header1 2 10 2 11 3" xfId="10771" xr:uid="{D4F8AE5E-590F-43D1-8CAF-20A6C9FBA0DB}"/>
    <cellStyle name="Header1 2 10 2 11 3 2" xfId="10772" xr:uid="{7EA78790-A6CF-4A86-946A-E04E60A68E28}"/>
    <cellStyle name="Header1 2 10 2 11 3 3" xfId="10773" xr:uid="{87C0A85F-72AE-4476-9DE8-4E4B3084F9F2}"/>
    <cellStyle name="Header1 2 10 2 11 4" xfId="10774" xr:uid="{8F9A779A-A233-4E8D-9305-8D4D3562F565}"/>
    <cellStyle name="Header1 2 10 2 11 4 2" xfId="10775" xr:uid="{709113BC-BF9E-4736-B031-49702BADE587}"/>
    <cellStyle name="Header1 2 10 2 11 4 3" xfId="10776" xr:uid="{DA047152-7185-4AA7-97D5-9D2B291608B8}"/>
    <cellStyle name="Header1 2 10 2 11 5" xfId="10777" xr:uid="{B5F0CDC9-E7C2-4DF7-9599-EF56B3F4DBD3}"/>
    <cellStyle name="Header1 2 10 2 11 5 2" xfId="10778" xr:uid="{815D287C-3AB9-4E81-B992-11EE2251CF89}"/>
    <cellStyle name="Header1 2 10 2 11 5 3" xfId="10779" xr:uid="{DD1828C6-4D46-43A4-89AC-D44B9EE86463}"/>
    <cellStyle name="Header1 2 10 2 11 6" xfId="10780" xr:uid="{6A4DB834-A947-48CD-88F6-FAA23BDBC303}"/>
    <cellStyle name="Header1 2 10 2 11 6 2" xfId="10781" xr:uid="{2F2F1184-924B-48ED-BB43-CE148C94E2F9}"/>
    <cellStyle name="Header1 2 10 2 11 6 3" xfId="10782" xr:uid="{078E27F4-D703-44B0-BCD5-A73AFECA90EE}"/>
    <cellStyle name="Header1 2 10 2 11 7" xfId="10783" xr:uid="{D6F8C2CB-E427-4DAE-B461-33858C84D209}"/>
    <cellStyle name="Header1 2 10 2 11 7 2" xfId="10784" xr:uid="{68D37BF1-02D5-449A-815E-D82500587F31}"/>
    <cellStyle name="Header1 2 10 2 11 7 3" xfId="10785" xr:uid="{BD4B4869-A386-4392-A5C7-8C950A2CBED2}"/>
    <cellStyle name="Header1 2 10 2 11 8" xfId="10786" xr:uid="{BE70D1DB-5F91-4302-9DA6-0BBF3999C445}"/>
    <cellStyle name="Header1 2 10 2 11 9" xfId="10787" xr:uid="{803B0738-1C2E-4495-B9A6-48884B80FA83}"/>
    <cellStyle name="Header1 2 10 2 12" xfId="10788" xr:uid="{650B8B78-CCFC-414A-AFFD-CDE806206FC6}"/>
    <cellStyle name="Header1 2 10 2 12 2" xfId="10789" xr:uid="{442CC221-2B7A-4056-BA2A-1A0DCEB8DEAA}"/>
    <cellStyle name="Header1 2 10 2 12 2 2" xfId="10790" xr:uid="{C4F19DDB-CCAC-442E-8A41-C1BB508E840D}"/>
    <cellStyle name="Header1 2 10 2 12 2 3" xfId="10791" xr:uid="{A6B821E5-63F9-43FB-8489-5DCB0BFABD54}"/>
    <cellStyle name="Header1 2 10 2 12 3" xfId="10792" xr:uid="{C8097959-E16C-4BF0-A032-FAD7D9E9589C}"/>
    <cellStyle name="Header1 2 10 2 12 3 2" xfId="10793" xr:uid="{1F0D71FE-FDD3-4BA8-93F3-7E99D91612F7}"/>
    <cellStyle name="Header1 2 10 2 12 3 3" xfId="10794" xr:uid="{EAE3C43C-57A0-4FD3-BF7E-B839FF0241B3}"/>
    <cellStyle name="Header1 2 10 2 12 4" xfId="10795" xr:uid="{C09EB89A-07FE-40D7-A7F9-531433BECF98}"/>
    <cellStyle name="Header1 2 10 2 12 4 2" xfId="10796" xr:uid="{AC7FCE47-FE7D-4132-A879-177F93DAD71B}"/>
    <cellStyle name="Header1 2 10 2 12 4 3" xfId="10797" xr:uid="{2EDE96B1-00ED-4962-98B1-9A62FEEBF3E9}"/>
    <cellStyle name="Header1 2 10 2 12 5" xfId="10798" xr:uid="{7CFE8819-BE98-404E-8470-304FB9D9EDA5}"/>
    <cellStyle name="Header1 2 10 2 12 5 2" xfId="10799" xr:uid="{213DEEF3-98CB-47DE-B2A0-871E30A72A62}"/>
    <cellStyle name="Header1 2 10 2 12 5 3" xfId="10800" xr:uid="{B7E597EF-C48A-48A3-9F59-F1731F76C15D}"/>
    <cellStyle name="Header1 2 10 2 12 6" xfId="10801" xr:uid="{D69E1FF8-810B-42D5-B237-31535F72DC4D}"/>
    <cellStyle name="Header1 2 10 2 12 6 2" xfId="10802" xr:uid="{4F2FAF2A-0B84-4948-B7D6-071BC606692D}"/>
    <cellStyle name="Header1 2 10 2 12 6 3" xfId="10803" xr:uid="{A89D81C9-D8BA-471F-B683-7CE6EE9B6BA8}"/>
    <cellStyle name="Header1 2 10 2 12 7" xfId="10804" xr:uid="{D342596D-3869-438D-9493-A2C50FF8C683}"/>
    <cellStyle name="Header1 2 10 2 12 8" xfId="10805" xr:uid="{6802395B-E9BB-41C0-8DF8-E2347EFEC24A}"/>
    <cellStyle name="Header1 2 10 2 13" xfId="10806" xr:uid="{3A068BAF-93CF-44B8-A360-2F40AA5CF9C2}"/>
    <cellStyle name="Header1 2 10 2 13 2" xfId="10807" xr:uid="{2450A532-CEFE-4BBB-87A1-4D4BB94CBC1C}"/>
    <cellStyle name="Header1 2 10 2 13 2 2" xfId="10808" xr:uid="{6834CD30-DEEB-4AA5-8508-3EB29E99F76E}"/>
    <cellStyle name="Header1 2 10 2 13 2 3" xfId="10809" xr:uid="{1B736CFB-9281-42B7-BB41-3C4E9A3B16CE}"/>
    <cellStyle name="Header1 2 10 2 13 3" xfId="10810" xr:uid="{43F07F6D-00AA-4F45-8136-A8D556E74A15}"/>
    <cellStyle name="Header1 2 10 2 13 3 2" xfId="10811" xr:uid="{CF596EA9-0328-4EEC-A6F5-DA99DA87197B}"/>
    <cellStyle name="Header1 2 10 2 13 3 3" xfId="10812" xr:uid="{3B3DFC63-469E-4CF5-A7F9-47C7E1D15755}"/>
    <cellStyle name="Header1 2 10 2 13 4" xfId="10813" xr:uid="{A0E1F652-5073-42D0-B606-69BBCB1D7ACD}"/>
    <cellStyle name="Header1 2 10 2 13 4 2" xfId="10814" xr:uid="{28FBE13B-3BC1-4372-8920-1A7391989B71}"/>
    <cellStyle name="Header1 2 10 2 13 4 3" xfId="10815" xr:uid="{0B3A16AB-0AFD-4AAA-AA34-8C7D1108A472}"/>
    <cellStyle name="Header1 2 10 2 13 5" xfId="10816" xr:uid="{AFFF304C-20F7-48F0-B963-7F8E959296E0}"/>
    <cellStyle name="Header1 2 10 2 13 5 2" xfId="10817" xr:uid="{EF016469-E1D2-4F4C-8B05-6F5083968697}"/>
    <cellStyle name="Header1 2 10 2 13 5 3" xfId="10818" xr:uid="{AC6FDB2A-2B79-4622-A091-D0CC63000332}"/>
    <cellStyle name="Header1 2 10 2 13 6" xfId="10819" xr:uid="{70E71B6F-74A8-41FF-938E-FEF8E0A2C547}"/>
    <cellStyle name="Header1 2 10 2 13 6 2" xfId="10820" xr:uid="{F49AAE1A-7E1B-43A5-9893-69B5FE1D3C81}"/>
    <cellStyle name="Header1 2 10 2 13 6 3" xfId="10821" xr:uid="{0AD221C3-A439-4718-B4A9-2B484F2CAF58}"/>
    <cellStyle name="Header1 2 10 2 13 7" xfId="10822" xr:uid="{04AB749B-909C-4E43-AC92-BB18E8FCB01B}"/>
    <cellStyle name="Header1 2 10 2 13 8" xfId="10823" xr:uid="{236BEE1E-BD3A-4828-B691-EF4618E968B1}"/>
    <cellStyle name="Header1 2 10 2 14" xfId="10824" xr:uid="{E7D8DE41-2538-4058-A4D3-133808484D17}"/>
    <cellStyle name="Header1 2 10 2 14 2" xfId="10825" xr:uid="{084D370D-CAA9-470D-ADA8-66AE917723B3}"/>
    <cellStyle name="Header1 2 10 2 14 2 2" xfId="10826" xr:uid="{6C9B4AFC-67D7-409A-9A29-1C7597563986}"/>
    <cellStyle name="Header1 2 10 2 14 2 3" xfId="10827" xr:uid="{957E64B9-E4B4-4398-A6E8-2FE9DEF7A2F8}"/>
    <cellStyle name="Header1 2 10 2 14 3" xfId="10828" xr:uid="{83759000-18A0-4E4B-83D4-A817EA5B5AF6}"/>
    <cellStyle name="Header1 2 10 2 14 3 2" xfId="10829" xr:uid="{B69C4049-7D22-454C-8103-67F2C67D9067}"/>
    <cellStyle name="Header1 2 10 2 14 3 3" xfId="10830" xr:uid="{47617C77-70FE-4BE7-B5A0-3CF69AEDD6B2}"/>
    <cellStyle name="Header1 2 10 2 14 4" xfId="10831" xr:uid="{212DFFB7-BDC2-45FC-8DC9-6483FD910C41}"/>
    <cellStyle name="Header1 2 10 2 14 4 2" xfId="10832" xr:uid="{3254F61D-D1D8-4973-9863-3D00DB28FAA7}"/>
    <cellStyle name="Header1 2 10 2 14 4 3" xfId="10833" xr:uid="{728E7348-80C6-490E-A0D4-3873373695CB}"/>
    <cellStyle name="Header1 2 10 2 14 5" xfId="10834" xr:uid="{798A1A68-7792-43E8-B501-0E6EFE26F031}"/>
    <cellStyle name="Header1 2 10 2 14 5 2" xfId="10835" xr:uid="{DD92E94B-1F79-41E7-ADC9-B360E272BF7C}"/>
    <cellStyle name="Header1 2 10 2 14 5 3" xfId="10836" xr:uid="{826BFC43-EB63-447E-B790-D023A6A21939}"/>
    <cellStyle name="Header1 2 10 2 14 6" xfId="10837" xr:uid="{1B2340E9-0CE1-4B2C-A030-A2405BBC615C}"/>
    <cellStyle name="Header1 2 10 2 14 6 2" xfId="10838" xr:uid="{29EC8F11-0CC4-42CF-AC49-579B336E9A9E}"/>
    <cellStyle name="Header1 2 10 2 14 6 3" xfId="10839" xr:uid="{48FF3F9E-D340-46BA-B0E1-0A7DE7ACF5DC}"/>
    <cellStyle name="Header1 2 10 2 14 7" xfId="10840" xr:uid="{58BAA29E-A016-4D80-A0A4-A9A09B456AD2}"/>
    <cellStyle name="Header1 2 10 2 14 8" xfId="10841" xr:uid="{65A2B239-2950-4ACB-A7DA-DBA22CBEA4CC}"/>
    <cellStyle name="Header1 2 10 2 15" xfId="10842" xr:uid="{6870EC75-6CFE-4469-82C1-08083140F2BB}"/>
    <cellStyle name="Header1 2 10 2 15 2" xfId="10843" xr:uid="{18960770-7D95-465B-8B4F-C5E64A2F428C}"/>
    <cellStyle name="Header1 2 10 2 15 2 2" xfId="10844" xr:uid="{D6AD9091-4E4C-4DD7-B832-50DA17B69A9B}"/>
    <cellStyle name="Header1 2 10 2 15 2 3" xfId="10845" xr:uid="{B29ED3E1-F4E1-467C-B487-0ACD900DB2AC}"/>
    <cellStyle name="Header1 2 10 2 15 3" xfId="10846" xr:uid="{A06B2842-58A7-4355-B06C-D3F1C6391F94}"/>
    <cellStyle name="Header1 2 10 2 15 3 2" xfId="10847" xr:uid="{D0B6D7FF-1347-4427-8F94-C72BCA75D57E}"/>
    <cellStyle name="Header1 2 10 2 15 3 3" xfId="10848" xr:uid="{217EFCD8-AD9D-487F-A8FC-1324D4B1C176}"/>
    <cellStyle name="Header1 2 10 2 15 4" xfId="10849" xr:uid="{CC3FF0DD-F296-41FF-BFA8-3D2510122AF1}"/>
    <cellStyle name="Header1 2 10 2 15 4 2" xfId="10850" xr:uid="{7071BC93-EC59-4872-87B0-11B71A5143BF}"/>
    <cellStyle name="Header1 2 10 2 15 4 3" xfId="10851" xr:uid="{1BAF08AE-1C1C-4387-87D9-44373D6B6806}"/>
    <cellStyle name="Header1 2 10 2 15 5" xfId="10852" xr:uid="{2343209D-DBD6-45A6-9FFC-2658F20BD346}"/>
    <cellStyle name="Header1 2 10 2 15 5 2" xfId="10853" xr:uid="{23912FE1-14B3-4E23-9721-ECBCB13DA402}"/>
    <cellStyle name="Header1 2 10 2 15 5 3" xfId="10854" xr:uid="{DF02F156-B4DD-4FAB-9AE5-C200A82D2C28}"/>
    <cellStyle name="Header1 2 10 2 15 6" xfId="10855" xr:uid="{7848AAF5-1099-4A2D-A785-47FC8645FF97}"/>
    <cellStyle name="Header1 2 10 2 15 6 2" xfId="10856" xr:uid="{E12D821D-8C1E-43D5-BDCE-7EAFD68B869E}"/>
    <cellStyle name="Header1 2 10 2 15 6 3" xfId="10857" xr:uid="{5FD9E2AD-F948-49A5-B623-7B3A878C90FB}"/>
    <cellStyle name="Header1 2 10 2 15 7" xfId="10858" xr:uid="{699B872B-81C4-4F6F-99AE-5CEDF0091C1D}"/>
    <cellStyle name="Header1 2 10 2 15 8" xfId="10859" xr:uid="{0173926C-6118-4600-8667-18B4B45BADAD}"/>
    <cellStyle name="Header1 2 10 2 16" xfId="10860" xr:uid="{8E2B6153-E77C-4215-8933-EED1984663FB}"/>
    <cellStyle name="Header1 2 10 2 2" xfId="10861" xr:uid="{9B11530A-739C-48DE-A065-50860A1ADF1C}"/>
    <cellStyle name="Header1 2 10 2 2 2" xfId="10862" xr:uid="{65B771F4-A6C3-44AA-9702-D7C3C14483F0}"/>
    <cellStyle name="Header1 2 10 2 2 2 2" xfId="10863" xr:uid="{FBA464B3-3543-46A5-9092-DA6B841A50A7}"/>
    <cellStyle name="Header1 2 10 2 2 2 2 2" xfId="10864" xr:uid="{A97EF66D-77B7-4378-8C7A-D4D36F2CD2CB}"/>
    <cellStyle name="Header1 2 10 2 2 2 2 3" xfId="10865" xr:uid="{587ACAB3-DA0A-40BC-A498-2CCDE48243BE}"/>
    <cellStyle name="Header1 2 10 2 2 2 3" xfId="10866" xr:uid="{1C3EC736-4A4F-47A8-B033-E3EF06F3C489}"/>
    <cellStyle name="Header1 2 10 2 2 2 3 2" xfId="10867" xr:uid="{FE7CFB8A-DF6E-4BDF-B617-606F9C81B87B}"/>
    <cellStyle name="Header1 2 10 2 2 2 3 3" xfId="10868" xr:uid="{C3DD9B92-A6A1-49BD-9E40-91BADDC89A1B}"/>
    <cellStyle name="Header1 2 10 2 2 2 4" xfId="10869" xr:uid="{9C678595-EB23-4DB3-BF97-745D27197822}"/>
    <cellStyle name="Header1 2 10 2 2 2 4 2" xfId="10870" xr:uid="{8FB8B9B8-3EAF-4DAD-9CA0-5548D15B2799}"/>
    <cellStyle name="Header1 2 10 2 2 2 4 3" xfId="10871" xr:uid="{105036D6-0E5C-4789-A8A6-147E43E84697}"/>
    <cellStyle name="Header1 2 10 2 2 2 5" xfId="10872" xr:uid="{70301582-E206-4795-B8C1-2B9DFDE15DE9}"/>
    <cellStyle name="Header1 2 10 2 2 2 5 2" xfId="10873" xr:uid="{ACCA64E4-E5C2-4DFD-8826-0E3A9D92589A}"/>
    <cellStyle name="Header1 2 10 2 2 2 5 3" xfId="10874" xr:uid="{B0469721-3611-4974-81DF-BBB8D954A169}"/>
    <cellStyle name="Header1 2 10 2 2 2 6" xfId="10875" xr:uid="{72A66192-4951-4512-867F-EF8611E58653}"/>
    <cellStyle name="Header1 2 10 2 2 2 6 2" xfId="10876" xr:uid="{04F10E6E-676D-417E-9141-56F7F30361E0}"/>
    <cellStyle name="Header1 2 10 2 2 2 6 3" xfId="10877" xr:uid="{A567DF7F-A4C9-446F-9A8D-37FD21BB2626}"/>
    <cellStyle name="Header1 2 10 2 2 2 7" xfId="10878" xr:uid="{29F27055-CD0B-4205-98FA-214437774DF6}"/>
    <cellStyle name="Header1 2 10 2 2 2 7 2" xfId="10879" xr:uid="{B270C9AC-107E-4307-A51A-27F5A78ADCB8}"/>
    <cellStyle name="Header1 2 10 2 2 2 7 3" xfId="10880" xr:uid="{0B98A92C-AA8D-4516-8700-E22627FB521C}"/>
    <cellStyle name="Header1 2 10 2 2 2 8" xfId="10881" xr:uid="{9288B1F4-04A4-4063-AF6A-5F202D5A1A73}"/>
    <cellStyle name="Header1 2 10 2 2 2 9" xfId="10882" xr:uid="{BFB7E42A-08E0-4552-BD4B-75B3D54D848D}"/>
    <cellStyle name="Header1 2 10 2 2 3" xfId="10883" xr:uid="{EDE91ABC-0A28-420D-80ED-69B084FFDE49}"/>
    <cellStyle name="Header1 2 10 2 2 3 2" xfId="10884" xr:uid="{39C78E9D-A3E8-48C2-9C84-9B897BE19AC6}"/>
    <cellStyle name="Header1 2 10 2 2 3 2 2" xfId="10885" xr:uid="{3777C703-7B8D-478D-8B64-786AA2D1C791}"/>
    <cellStyle name="Header1 2 10 2 2 3 2 3" xfId="10886" xr:uid="{B6DEDDE9-6A45-4AB4-A2DD-7F8B93FF44A0}"/>
    <cellStyle name="Header1 2 10 2 2 3 3" xfId="10887" xr:uid="{AF1D523B-3693-4F3F-88C8-98A0DA79FE10}"/>
    <cellStyle name="Header1 2 10 2 2 3 3 2" xfId="10888" xr:uid="{3C831823-53E2-443D-B002-5937DA4C377F}"/>
    <cellStyle name="Header1 2 10 2 2 3 3 3" xfId="10889" xr:uid="{3F891735-3F33-4999-B630-6A3296E25627}"/>
    <cellStyle name="Header1 2 10 2 2 3 4" xfId="10890" xr:uid="{E253D791-3B27-42B6-82AC-8E56828B1896}"/>
    <cellStyle name="Header1 2 10 2 2 3 4 2" xfId="10891" xr:uid="{737ECBEA-0A01-49CA-9AA9-AB9EFCF1F5DF}"/>
    <cellStyle name="Header1 2 10 2 2 3 4 3" xfId="10892" xr:uid="{B149AABD-4832-4ED8-AC0D-6FFE4DA66DFF}"/>
    <cellStyle name="Header1 2 10 2 2 3 5" xfId="10893" xr:uid="{6B566990-077A-483A-BB09-9F83EB5D347A}"/>
    <cellStyle name="Header1 2 10 2 2 3 5 2" xfId="10894" xr:uid="{F03314E1-55A1-41AA-A16E-4D81C686AD93}"/>
    <cellStyle name="Header1 2 10 2 2 3 5 3" xfId="10895" xr:uid="{58D7A96C-F1B4-47E7-BEC6-5E982A407A02}"/>
    <cellStyle name="Header1 2 10 2 2 3 6" xfId="10896" xr:uid="{AE9F3FB2-1A7B-4A85-91DC-E6330613829C}"/>
    <cellStyle name="Header1 2 10 2 2 3 6 2" xfId="10897" xr:uid="{7838B789-B399-432C-8065-120136A319B7}"/>
    <cellStyle name="Header1 2 10 2 2 3 6 3" xfId="10898" xr:uid="{A6474BC2-987A-4641-9C26-B903550E7413}"/>
    <cellStyle name="Header1 2 10 2 2 3 7" xfId="10899" xr:uid="{A46E2E8E-7C0A-45E2-9C7C-DC90D1B03891}"/>
    <cellStyle name="Header1 2 10 2 2 3 8" xfId="10900" xr:uid="{2F9DD8E2-B7F3-4670-922D-4361F124EE12}"/>
    <cellStyle name="Header1 2 10 2 2 4" xfId="10901" xr:uid="{7C37B011-38BD-4FE6-A7E2-3558ED8F494E}"/>
    <cellStyle name="Header1 2 10 2 2 4 2" xfId="10902" xr:uid="{4E7E29E8-B9D6-41C1-B558-B148E490E278}"/>
    <cellStyle name="Header1 2 10 2 2 4 2 2" xfId="10903" xr:uid="{1BE9C59A-BC89-44B2-8268-20230D22EE15}"/>
    <cellStyle name="Header1 2 10 2 2 4 2 3" xfId="10904" xr:uid="{991DB0DA-D1CC-4525-9B20-27662DC81E8A}"/>
    <cellStyle name="Header1 2 10 2 2 4 3" xfId="10905" xr:uid="{7B8484F1-57D2-48B2-ABEF-A83A37F4788C}"/>
    <cellStyle name="Header1 2 10 2 2 4 3 2" xfId="10906" xr:uid="{FFAD6AA2-C098-4C71-AA09-AA2E362C6161}"/>
    <cellStyle name="Header1 2 10 2 2 4 3 3" xfId="10907" xr:uid="{F751E9BD-302C-4A28-9446-13915559B300}"/>
    <cellStyle name="Header1 2 10 2 2 4 4" xfId="10908" xr:uid="{8B3A8E6F-E759-4F02-9617-479ACF385298}"/>
    <cellStyle name="Header1 2 10 2 2 4 4 2" xfId="10909" xr:uid="{17CBDB62-C3F6-459A-B5FC-E3378BC78D23}"/>
    <cellStyle name="Header1 2 10 2 2 4 4 3" xfId="10910" xr:uid="{F3D5D5B8-FC7B-4BA6-84B1-C758EDD2EB1E}"/>
    <cellStyle name="Header1 2 10 2 2 4 5" xfId="10911" xr:uid="{A0634C8D-E2E6-40FC-9B8C-AED2173A2E94}"/>
    <cellStyle name="Header1 2 10 2 2 4 5 2" xfId="10912" xr:uid="{626C39E2-FCA2-4066-94D5-38EA4BDB1984}"/>
    <cellStyle name="Header1 2 10 2 2 4 5 3" xfId="10913" xr:uid="{317FB01B-CC11-46AE-AB7D-3D3ADC485ACD}"/>
    <cellStyle name="Header1 2 10 2 2 4 6" xfId="10914" xr:uid="{5B8CE7F3-8CC6-46D5-B0B9-534002A03430}"/>
    <cellStyle name="Header1 2 10 2 2 4 6 2" xfId="10915" xr:uid="{9176D8D1-5C9C-4E0F-9C05-0577DFD7E070}"/>
    <cellStyle name="Header1 2 10 2 2 4 6 3" xfId="10916" xr:uid="{D71E8B03-DAA3-48D5-A040-F73E639F1CE3}"/>
    <cellStyle name="Header1 2 10 2 2 4 7" xfId="10917" xr:uid="{4D369B40-FE75-4D23-931D-AD6D7208FC8A}"/>
    <cellStyle name="Header1 2 10 2 2 4 8" xfId="10918" xr:uid="{56257D9B-E088-41B7-B6EF-67CB1C319A1C}"/>
    <cellStyle name="Header1 2 10 2 2 5" xfId="10919" xr:uid="{4155ED58-A02C-4CA5-BA9C-CDE0292AA498}"/>
    <cellStyle name="Header1 2 10 2 2 5 2" xfId="10920" xr:uid="{D44CA60B-1F7F-4D73-9E96-861DD90341E2}"/>
    <cellStyle name="Header1 2 10 2 2 5 2 2" xfId="10921" xr:uid="{96AFC968-7DCC-41AC-BCD3-B14B16FB2B38}"/>
    <cellStyle name="Header1 2 10 2 2 5 2 3" xfId="10922" xr:uid="{2D6AD24C-A7B0-44A8-AEC3-FBA77CDC6EE0}"/>
    <cellStyle name="Header1 2 10 2 2 5 3" xfId="10923" xr:uid="{FAB76BF9-6F4F-414B-AE82-5F4E70F16921}"/>
    <cellStyle name="Header1 2 10 2 2 5 3 2" xfId="10924" xr:uid="{898FC63A-DBB8-490C-8FA4-E5C641219325}"/>
    <cellStyle name="Header1 2 10 2 2 5 3 3" xfId="10925" xr:uid="{6AB78F09-59C5-4A13-8B34-042BBFBF7ED7}"/>
    <cellStyle name="Header1 2 10 2 2 5 4" xfId="10926" xr:uid="{6EFEC502-12CE-483F-BFE3-0DFEAC2BB6B5}"/>
    <cellStyle name="Header1 2 10 2 2 5 4 2" xfId="10927" xr:uid="{B81867E4-92A0-4820-921D-DD36D908277A}"/>
    <cellStyle name="Header1 2 10 2 2 5 4 3" xfId="10928" xr:uid="{1E556019-9DB6-4503-8421-768A191B4E4B}"/>
    <cellStyle name="Header1 2 10 2 2 5 5" xfId="10929" xr:uid="{121B5C72-A66E-4F88-9445-AF5DDBD2992C}"/>
    <cellStyle name="Header1 2 10 2 2 5 5 2" xfId="10930" xr:uid="{C5C7E454-0578-4E5F-8D39-4242E734D6AF}"/>
    <cellStyle name="Header1 2 10 2 2 5 5 3" xfId="10931" xr:uid="{41F2F8C1-4676-4076-BE5F-E6159BEB1B2B}"/>
    <cellStyle name="Header1 2 10 2 2 5 6" xfId="10932" xr:uid="{41DCED5C-6555-4783-A0F2-746A4DA92376}"/>
    <cellStyle name="Header1 2 10 2 2 5 6 2" xfId="10933" xr:uid="{D73D013E-5DBE-4222-9E6A-AC8591EF4768}"/>
    <cellStyle name="Header1 2 10 2 2 5 6 3" xfId="10934" xr:uid="{EE832973-4DC7-4F29-A085-38D72099E09E}"/>
    <cellStyle name="Header1 2 10 2 2 5 7" xfId="10935" xr:uid="{11E9A69D-AF55-414D-BB9C-787D30D77933}"/>
    <cellStyle name="Header1 2 10 2 2 5 8" xfId="10936" xr:uid="{01859F3E-D105-4941-9AE4-6D5800F8B67A}"/>
    <cellStyle name="Header1 2 10 2 2 6" xfId="10937" xr:uid="{8FBF921C-E109-459A-A2DA-39AC6CD42FA3}"/>
    <cellStyle name="Header1 2 10 2 2 6 2" xfId="10938" xr:uid="{CF13CBD2-33B9-46EF-AAA4-7BB1CAE4BDE5}"/>
    <cellStyle name="Header1 2 10 2 2 6 2 2" xfId="10939" xr:uid="{526D9CBB-0CF9-4F2A-B613-4E76B9B7A430}"/>
    <cellStyle name="Header1 2 10 2 2 6 2 3" xfId="10940" xr:uid="{3966E3A6-2C89-4439-A02C-0BC7F912F72B}"/>
    <cellStyle name="Header1 2 10 2 2 6 3" xfId="10941" xr:uid="{E09E65EE-2A71-4D8D-AE1E-213EFEB4981D}"/>
    <cellStyle name="Header1 2 10 2 2 6 3 2" xfId="10942" xr:uid="{1CAD415F-D74B-4BBA-937C-506604B0E222}"/>
    <cellStyle name="Header1 2 10 2 2 6 3 3" xfId="10943" xr:uid="{0CBBA5B7-1EF4-42C0-B19E-2ABA5E0BFB3D}"/>
    <cellStyle name="Header1 2 10 2 2 6 4" xfId="10944" xr:uid="{D93006E6-E4DF-448B-A638-831D438DAA17}"/>
    <cellStyle name="Header1 2 10 2 2 6 4 2" xfId="10945" xr:uid="{1AA86207-E3D6-4BAD-8C45-3E3E42EAD865}"/>
    <cellStyle name="Header1 2 10 2 2 6 4 3" xfId="10946" xr:uid="{6100E091-0519-4F5E-9B6A-1FB3F23613CB}"/>
    <cellStyle name="Header1 2 10 2 2 6 5" xfId="10947" xr:uid="{B4DEE3FF-6722-4AF3-9143-F7A4060C554B}"/>
    <cellStyle name="Header1 2 10 2 2 6 5 2" xfId="10948" xr:uid="{7EB238BD-023A-4E42-964D-E82055FB6352}"/>
    <cellStyle name="Header1 2 10 2 2 6 5 3" xfId="10949" xr:uid="{F9327FFE-B24A-4F44-A45C-69617C7FF404}"/>
    <cellStyle name="Header1 2 10 2 2 6 6" xfId="10950" xr:uid="{8520E25F-4890-41F3-84D3-018ABAEC2CB8}"/>
    <cellStyle name="Header1 2 10 2 2 6 6 2" xfId="10951" xr:uid="{3724725B-AB5C-461B-A11B-06A1C534FA86}"/>
    <cellStyle name="Header1 2 10 2 2 6 6 3" xfId="10952" xr:uid="{3A03769D-B66C-4F2C-AA16-A37311D64048}"/>
    <cellStyle name="Header1 2 10 2 2 6 7" xfId="10953" xr:uid="{9C416C61-D6E4-43F8-BE3C-68F79508CF07}"/>
    <cellStyle name="Header1 2 10 2 2 6 8" xfId="10954" xr:uid="{615C8DA9-6D97-4215-9D58-D1CD9D6B6AE8}"/>
    <cellStyle name="Header1 2 10 2 2 7" xfId="10955" xr:uid="{18D2D0E9-2C61-424C-AF0D-DA74FBFF3D90}"/>
    <cellStyle name="Header1 2 10 2 2 8" xfId="10956" xr:uid="{11DBE4A8-7BF4-40CB-BE19-304A430E4B9E}"/>
    <cellStyle name="Header1 2 10 2 3" xfId="10957" xr:uid="{7829B06B-E140-40E4-9C1C-B799638D60DE}"/>
    <cellStyle name="Header1 2 10 2 3 2" xfId="10958" xr:uid="{C11A6489-5EBB-4DCE-BDC0-991AC5B5861F}"/>
    <cellStyle name="Header1 2 10 2 3 2 2" xfId="10959" xr:uid="{EC916DC2-0912-4781-8CCE-113D38FD58BF}"/>
    <cellStyle name="Header1 2 10 2 3 2 2 2" xfId="10960" xr:uid="{6547F9BB-C25B-4F9F-8309-17DF083CF567}"/>
    <cellStyle name="Header1 2 10 2 3 2 2 3" xfId="10961" xr:uid="{FBBAADFB-90D7-4663-8A39-D5B1BA73D112}"/>
    <cellStyle name="Header1 2 10 2 3 2 3" xfId="10962" xr:uid="{6E0E67FD-D526-433F-A59D-49DDEAE007FE}"/>
    <cellStyle name="Header1 2 10 2 3 2 3 2" xfId="10963" xr:uid="{09CC91A5-F73E-4C9C-9299-0D772A1F1DF1}"/>
    <cellStyle name="Header1 2 10 2 3 2 3 3" xfId="10964" xr:uid="{260FDB1A-EB23-476B-A72D-FD54A6E3C158}"/>
    <cellStyle name="Header1 2 10 2 3 2 4" xfId="10965" xr:uid="{E3CC2FB3-DA12-4690-AC2D-D956D105670E}"/>
    <cellStyle name="Header1 2 10 2 3 2 4 2" xfId="10966" xr:uid="{0642FC69-04AD-49B4-A5B6-2D32C6F4C6E2}"/>
    <cellStyle name="Header1 2 10 2 3 2 4 3" xfId="10967" xr:uid="{E758910A-6183-4C9D-BDEC-4EF6D1D6B24A}"/>
    <cellStyle name="Header1 2 10 2 3 2 5" xfId="10968" xr:uid="{1B7FD618-48E7-48D0-95BD-8C8AB5F86984}"/>
    <cellStyle name="Header1 2 10 2 3 2 5 2" xfId="10969" xr:uid="{62F8C46D-7FA5-44AF-9DE9-D3554E1FA8DE}"/>
    <cellStyle name="Header1 2 10 2 3 2 5 3" xfId="10970" xr:uid="{4C6A5534-50FD-4FC4-B750-1AA53C82877A}"/>
    <cellStyle name="Header1 2 10 2 3 2 6" xfId="10971" xr:uid="{8DFC1120-1F3D-4AE1-98E8-321A7FD6A515}"/>
    <cellStyle name="Header1 2 10 2 3 2 6 2" xfId="10972" xr:uid="{CFE59006-2B89-4B15-A537-513CE9545E5C}"/>
    <cellStyle name="Header1 2 10 2 3 2 6 3" xfId="10973" xr:uid="{1A0F18CE-D2C8-4B45-BE62-5F352D87EC03}"/>
    <cellStyle name="Header1 2 10 2 3 2 7" xfId="10974" xr:uid="{5C21EA4A-63D2-4E12-BD0A-301D717101D3}"/>
    <cellStyle name="Header1 2 10 2 3 2 7 2" xfId="10975" xr:uid="{AFE57D7D-366E-4772-B832-F6D61A97830B}"/>
    <cellStyle name="Header1 2 10 2 3 2 7 3" xfId="10976" xr:uid="{EF4A2F7A-ECBC-4915-ABDA-F736A239D42E}"/>
    <cellStyle name="Header1 2 10 2 3 2 8" xfId="10977" xr:uid="{FA72FFD8-C79B-41F7-B7F6-F013F9D98E46}"/>
    <cellStyle name="Header1 2 10 2 3 2 9" xfId="10978" xr:uid="{909AA176-F01B-4464-B8F6-CA6B9460FDE8}"/>
    <cellStyle name="Header1 2 10 2 3 3" xfId="10979" xr:uid="{A9BE40A2-7925-40FD-B936-A362DEB17FA9}"/>
    <cellStyle name="Header1 2 10 2 3 3 2" xfId="10980" xr:uid="{A22C6958-94B5-4B14-8BFF-5550619182FF}"/>
    <cellStyle name="Header1 2 10 2 3 3 2 2" xfId="10981" xr:uid="{336D9425-9B7C-4E07-83AE-F91C134EBAE2}"/>
    <cellStyle name="Header1 2 10 2 3 3 2 3" xfId="10982" xr:uid="{6D3F207D-3AE1-4C84-9260-5CC7593ABBB1}"/>
    <cellStyle name="Header1 2 10 2 3 3 3" xfId="10983" xr:uid="{B4124423-80E0-40BA-9A2C-99739FF8F03A}"/>
    <cellStyle name="Header1 2 10 2 3 3 3 2" xfId="10984" xr:uid="{10C8A844-6667-4F23-B255-C0B50F3F38F8}"/>
    <cellStyle name="Header1 2 10 2 3 3 3 3" xfId="10985" xr:uid="{F4ADE8F1-9AA6-4228-A1D1-68855C261365}"/>
    <cellStyle name="Header1 2 10 2 3 3 4" xfId="10986" xr:uid="{AAD365E0-56AD-48CC-8182-B608002355A5}"/>
    <cellStyle name="Header1 2 10 2 3 3 4 2" xfId="10987" xr:uid="{4C4F2391-2A00-4599-BF2F-ACC1AB6128B8}"/>
    <cellStyle name="Header1 2 10 2 3 3 4 3" xfId="10988" xr:uid="{9770509E-B04D-4A92-B5D8-A64A856F09ED}"/>
    <cellStyle name="Header1 2 10 2 3 3 5" xfId="10989" xr:uid="{26EBA4D8-685F-4797-9495-1B5EBC066AA3}"/>
    <cellStyle name="Header1 2 10 2 3 3 5 2" xfId="10990" xr:uid="{CB432A09-71DE-4980-8509-78A1C388E1E3}"/>
    <cellStyle name="Header1 2 10 2 3 3 5 3" xfId="10991" xr:uid="{5436BA2F-C021-4A3E-B856-7B7CD5A3EF77}"/>
    <cellStyle name="Header1 2 10 2 3 3 6" xfId="10992" xr:uid="{559A2EDB-CD9F-4F59-9DE6-9048226BA941}"/>
    <cellStyle name="Header1 2 10 2 3 3 6 2" xfId="10993" xr:uid="{4C547A6E-9E45-4FDB-B10D-722227C8E99C}"/>
    <cellStyle name="Header1 2 10 2 3 3 6 3" xfId="10994" xr:uid="{00C7A6CE-62AB-4ACA-A708-194F35650A1B}"/>
    <cellStyle name="Header1 2 10 2 3 3 7" xfId="10995" xr:uid="{C76072CB-CBAB-4499-A475-F6177D42B0B0}"/>
    <cellStyle name="Header1 2 10 2 3 3 8" xfId="10996" xr:uid="{B9CE94E5-E4F7-4729-86F8-F9D070F95B59}"/>
    <cellStyle name="Header1 2 10 2 3 4" xfId="10997" xr:uid="{6C377B7F-AFC8-4B13-9B9C-C1806C3F32A6}"/>
    <cellStyle name="Header1 2 10 2 3 4 2" xfId="10998" xr:uid="{6CF1C6E0-91BA-417B-BC26-14D5247E4673}"/>
    <cellStyle name="Header1 2 10 2 3 4 2 2" xfId="10999" xr:uid="{095E7D5C-A2B6-4B56-B45B-871E9E4DEE1C}"/>
    <cellStyle name="Header1 2 10 2 3 4 2 3" xfId="11000" xr:uid="{3EC04989-5B77-452D-A0D0-5D1FF9A1747A}"/>
    <cellStyle name="Header1 2 10 2 3 4 3" xfId="11001" xr:uid="{FA764B7B-C2C5-4928-A843-9625B9A94187}"/>
    <cellStyle name="Header1 2 10 2 3 4 3 2" xfId="11002" xr:uid="{F6BFCE73-1790-4DA2-AAE2-9B81F98F2939}"/>
    <cellStyle name="Header1 2 10 2 3 4 3 3" xfId="11003" xr:uid="{A822840F-D44C-4961-80C3-CF7A84544ADD}"/>
    <cellStyle name="Header1 2 10 2 3 4 4" xfId="11004" xr:uid="{7A19229A-E3C6-44FA-AAA2-AC32A9BAC0B9}"/>
    <cellStyle name="Header1 2 10 2 3 4 4 2" xfId="11005" xr:uid="{E162AE13-6E70-445C-9149-D6587BB59AB1}"/>
    <cellStyle name="Header1 2 10 2 3 4 4 3" xfId="11006" xr:uid="{E0DA4294-49A9-479E-B399-E2A723DFDE5A}"/>
    <cellStyle name="Header1 2 10 2 3 4 5" xfId="11007" xr:uid="{5AC097BB-2234-4515-9207-4304DD16ACAC}"/>
    <cellStyle name="Header1 2 10 2 3 4 5 2" xfId="11008" xr:uid="{A0407D19-DDFE-4E52-8474-C2027964E387}"/>
    <cellStyle name="Header1 2 10 2 3 4 5 3" xfId="11009" xr:uid="{0E3BD92E-C9EC-45A4-A571-8930E895BADF}"/>
    <cellStyle name="Header1 2 10 2 3 4 6" xfId="11010" xr:uid="{952ED1D2-CF72-4879-B06A-18D981B5CBE3}"/>
    <cellStyle name="Header1 2 10 2 3 4 6 2" xfId="11011" xr:uid="{153BF000-77B6-4204-884D-FAFE6F141F9C}"/>
    <cellStyle name="Header1 2 10 2 3 4 6 3" xfId="11012" xr:uid="{A353D488-D3CF-4158-84F6-F5536F77BD86}"/>
    <cellStyle name="Header1 2 10 2 3 4 7" xfId="11013" xr:uid="{CA4A95B2-5622-4FDC-9F3A-36E2C11BC415}"/>
    <cellStyle name="Header1 2 10 2 3 4 8" xfId="11014" xr:uid="{C972C81C-E439-4D35-AE87-44CD35DFB253}"/>
    <cellStyle name="Header1 2 10 2 3 5" xfId="11015" xr:uid="{ABC09582-E126-4BF4-998B-4158D4DB2C0D}"/>
    <cellStyle name="Header1 2 10 2 3 5 2" xfId="11016" xr:uid="{9B467B84-504B-41B6-8FE1-5424839D4A8D}"/>
    <cellStyle name="Header1 2 10 2 3 5 2 2" xfId="11017" xr:uid="{293B9985-CD52-440D-A4EF-C5E964275247}"/>
    <cellStyle name="Header1 2 10 2 3 5 2 3" xfId="11018" xr:uid="{5E1FF127-740B-4575-B033-5F9518621213}"/>
    <cellStyle name="Header1 2 10 2 3 5 3" xfId="11019" xr:uid="{9A8C2D19-4FA9-4509-B999-96D066AE774E}"/>
    <cellStyle name="Header1 2 10 2 3 5 3 2" xfId="11020" xr:uid="{0526BCE8-5283-4AEC-8D52-2A2D9E070F44}"/>
    <cellStyle name="Header1 2 10 2 3 5 3 3" xfId="11021" xr:uid="{7CF8DFAA-0071-4DC0-A827-49A5219370A3}"/>
    <cellStyle name="Header1 2 10 2 3 5 4" xfId="11022" xr:uid="{17FE4B92-5867-49E2-B01F-C47C04F31C64}"/>
    <cellStyle name="Header1 2 10 2 3 5 4 2" xfId="11023" xr:uid="{727A0E4A-2B59-4FE5-943B-5931F9E8258A}"/>
    <cellStyle name="Header1 2 10 2 3 5 4 3" xfId="11024" xr:uid="{309D7498-058C-4836-B61B-416B5BF27B8A}"/>
    <cellStyle name="Header1 2 10 2 3 5 5" xfId="11025" xr:uid="{DE463834-24B5-41F1-933C-7C2982B1E4DE}"/>
    <cellStyle name="Header1 2 10 2 3 5 5 2" xfId="11026" xr:uid="{06E4E167-75F4-4F53-B755-7D24EF6E143E}"/>
    <cellStyle name="Header1 2 10 2 3 5 5 3" xfId="11027" xr:uid="{1BEABE96-40E1-43E0-A0E9-C29962B60C8B}"/>
    <cellStyle name="Header1 2 10 2 3 5 6" xfId="11028" xr:uid="{205CAFB2-60E4-4080-9AD1-295BAFF74E84}"/>
    <cellStyle name="Header1 2 10 2 3 5 6 2" xfId="11029" xr:uid="{05A36C68-04DC-4C45-B7FA-EC3CDBDE802F}"/>
    <cellStyle name="Header1 2 10 2 3 5 6 3" xfId="11030" xr:uid="{A34897BE-1654-4E32-92DF-8EB934A18F4A}"/>
    <cellStyle name="Header1 2 10 2 3 5 7" xfId="11031" xr:uid="{71B39333-5141-4B53-9D20-9D9DF0640D48}"/>
    <cellStyle name="Header1 2 10 2 3 5 8" xfId="11032" xr:uid="{68382256-51E1-4054-BB6B-F147C69A32DC}"/>
    <cellStyle name="Header1 2 10 2 3 6" xfId="11033" xr:uid="{D606C47E-ADF6-4CAF-95F2-BD31A71094A3}"/>
    <cellStyle name="Header1 2 10 2 3 6 2" xfId="11034" xr:uid="{501F6714-18F9-48A2-994F-58CA0B3D29BC}"/>
    <cellStyle name="Header1 2 10 2 3 6 2 2" xfId="11035" xr:uid="{6909BC5C-FF3C-43B8-814E-C79E19200D7A}"/>
    <cellStyle name="Header1 2 10 2 3 6 2 3" xfId="11036" xr:uid="{2A92411B-D6E0-45BB-A27F-39AA1D309012}"/>
    <cellStyle name="Header1 2 10 2 3 6 3" xfId="11037" xr:uid="{0D33296C-1434-4660-BF8A-DEB6CC6D7CC5}"/>
    <cellStyle name="Header1 2 10 2 3 6 3 2" xfId="11038" xr:uid="{984E4990-7676-4E15-B1F9-B5567BEBA243}"/>
    <cellStyle name="Header1 2 10 2 3 6 3 3" xfId="11039" xr:uid="{DBB3F173-184A-4BCC-80C9-BAFC1A902A43}"/>
    <cellStyle name="Header1 2 10 2 3 6 4" xfId="11040" xr:uid="{8A090889-6202-4964-9F92-7DBD2A52CAA5}"/>
    <cellStyle name="Header1 2 10 2 3 6 4 2" xfId="11041" xr:uid="{00220287-AF7D-4976-91B5-A1AC41EC589B}"/>
    <cellStyle name="Header1 2 10 2 3 6 4 3" xfId="11042" xr:uid="{0175838B-5599-4F67-B220-7C7F9F04D0B6}"/>
    <cellStyle name="Header1 2 10 2 3 6 5" xfId="11043" xr:uid="{9A7EEA17-B0D4-457C-BE68-4B165C250516}"/>
    <cellStyle name="Header1 2 10 2 3 6 5 2" xfId="11044" xr:uid="{4E5492D5-8169-4181-A7D6-8CE5F7B28EF3}"/>
    <cellStyle name="Header1 2 10 2 3 6 5 3" xfId="11045" xr:uid="{B7F11883-2377-4E87-A572-01916EBDE28D}"/>
    <cellStyle name="Header1 2 10 2 3 6 6" xfId="11046" xr:uid="{4D119AE4-FEDC-4859-8414-EB8E5777DE83}"/>
    <cellStyle name="Header1 2 10 2 3 6 6 2" xfId="11047" xr:uid="{7735B797-830C-43DD-8E66-537151B36C0C}"/>
    <cellStyle name="Header1 2 10 2 3 6 6 3" xfId="11048" xr:uid="{AD0F9A3C-880B-4383-9C97-91AE5A2450FF}"/>
    <cellStyle name="Header1 2 10 2 3 6 7" xfId="11049" xr:uid="{3638AE43-C013-40CF-B31D-EA3E8C3F00E3}"/>
    <cellStyle name="Header1 2 10 2 3 6 8" xfId="11050" xr:uid="{4474A507-3CB3-4C64-B897-FC3CD340EEE7}"/>
    <cellStyle name="Header1 2 10 2 3 7" xfId="11051" xr:uid="{7214169F-E345-451C-AAB4-B9A80064DE6F}"/>
    <cellStyle name="Header1 2 10 2 3 8" xfId="11052" xr:uid="{DC208E49-D502-47BC-A162-B590D1D598DF}"/>
    <cellStyle name="Header1 2 10 2 4" xfId="11053" xr:uid="{F05E6333-D734-40DF-9F77-A6358C6BFF43}"/>
    <cellStyle name="Header1 2 10 2 4 2" xfId="11054" xr:uid="{1A882432-5507-4674-B5BA-A3C5911B8888}"/>
    <cellStyle name="Header1 2 10 2 4 2 2" xfId="11055" xr:uid="{064E9938-2F00-48DE-948F-CC3E059F2FD5}"/>
    <cellStyle name="Header1 2 10 2 4 2 2 2" xfId="11056" xr:uid="{DF35A1F5-4F34-4706-91AC-2D59F28B888F}"/>
    <cellStyle name="Header1 2 10 2 4 2 2 3" xfId="11057" xr:uid="{EC5C01B0-DBCB-4A87-AD18-9D5480B49A90}"/>
    <cellStyle name="Header1 2 10 2 4 2 3" xfId="11058" xr:uid="{AC6C669D-6304-4865-A9FB-5407B405E553}"/>
    <cellStyle name="Header1 2 10 2 4 2 3 2" xfId="11059" xr:uid="{AE96591C-E2EB-4551-95C0-3BA906FA8E38}"/>
    <cellStyle name="Header1 2 10 2 4 2 3 3" xfId="11060" xr:uid="{3EAC45E3-D994-413E-8D22-596EAD9FE73D}"/>
    <cellStyle name="Header1 2 10 2 4 2 4" xfId="11061" xr:uid="{FDBB8864-0F5C-485F-906B-443B6EDBE969}"/>
    <cellStyle name="Header1 2 10 2 4 2 4 2" xfId="11062" xr:uid="{3CD23A75-7E91-4687-B543-1973C0E2D3A7}"/>
    <cellStyle name="Header1 2 10 2 4 2 4 3" xfId="11063" xr:uid="{32A536AE-BDE5-4A6A-8FF9-6248B28A8675}"/>
    <cellStyle name="Header1 2 10 2 4 2 5" xfId="11064" xr:uid="{92669048-D80B-4D11-A9F2-4B18F96E1142}"/>
    <cellStyle name="Header1 2 10 2 4 2 5 2" xfId="11065" xr:uid="{6DFB9BDA-88CA-4F02-BEFA-BBFB1D8C33F4}"/>
    <cellStyle name="Header1 2 10 2 4 2 5 3" xfId="11066" xr:uid="{819F74AF-D87F-4BD8-B030-6EBC9A2DE1A9}"/>
    <cellStyle name="Header1 2 10 2 4 2 6" xfId="11067" xr:uid="{AB496E52-87D0-4F03-82C5-4A07B13B300F}"/>
    <cellStyle name="Header1 2 10 2 4 2 6 2" xfId="11068" xr:uid="{91C03B28-1753-4671-8D0D-BBAE6CD8A526}"/>
    <cellStyle name="Header1 2 10 2 4 2 6 3" xfId="11069" xr:uid="{7A11FE08-4ECD-4F83-AD42-27E6B79AEA85}"/>
    <cellStyle name="Header1 2 10 2 4 2 7" xfId="11070" xr:uid="{5FA8023A-0FB4-4125-A4B6-809D8B0E7EF2}"/>
    <cellStyle name="Header1 2 10 2 4 2 7 2" xfId="11071" xr:uid="{9C57AF5E-C2D0-4530-AA98-4EBA3782E330}"/>
    <cellStyle name="Header1 2 10 2 4 2 7 3" xfId="11072" xr:uid="{0E04A280-790F-402F-81A8-10FF62413782}"/>
    <cellStyle name="Header1 2 10 2 4 2 8" xfId="11073" xr:uid="{C5DF4923-95F4-4EE9-A9B4-1586AAD29CFB}"/>
    <cellStyle name="Header1 2 10 2 4 2 9" xfId="11074" xr:uid="{444E998D-5F90-4454-9E85-312D3C207C1D}"/>
    <cellStyle name="Header1 2 10 2 4 3" xfId="11075" xr:uid="{90450EEF-BCDE-4111-9DE6-6DB3660122AD}"/>
    <cellStyle name="Header1 2 10 2 4 3 2" xfId="11076" xr:uid="{57927E9C-4901-4EF2-9C18-3D17A81CEF21}"/>
    <cellStyle name="Header1 2 10 2 4 3 2 2" xfId="11077" xr:uid="{5810F5C0-38B9-43A0-9841-EDA06DD758A4}"/>
    <cellStyle name="Header1 2 10 2 4 3 2 3" xfId="11078" xr:uid="{E622845B-CE20-4799-A596-4C58A5F5030D}"/>
    <cellStyle name="Header1 2 10 2 4 3 3" xfId="11079" xr:uid="{2C0395D4-3785-45FD-9387-096FEF056782}"/>
    <cellStyle name="Header1 2 10 2 4 3 3 2" xfId="11080" xr:uid="{82604F33-16F1-4595-BC0A-89BB18A33F2B}"/>
    <cellStyle name="Header1 2 10 2 4 3 3 3" xfId="11081" xr:uid="{45773642-70BB-4D59-8819-E5D7E397683D}"/>
    <cellStyle name="Header1 2 10 2 4 3 4" xfId="11082" xr:uid="{0A640CA5-FD03-4A4C-BE9B-7E8718FFD1F0}"/>
    <cellStyle name="Header1 2 10 2 4 3 4 2" xfId="11083" xr:uid="{4275B72F-AE89-40B5-9896-9392A87AC77D}"/>
    <cellStyle name="Header1 2 10 2 4 3 4 3" xfId="11084" xr:uid="{4DE4651C-C027-4928-B0CE-89322AE34E24}"/>
    <cellStyle name="Header1 2 10 2 4 3 5" xfId="11085" xr:uid="{F7C9F95E-25A4-4E0F-B8BF-4BDF66B3826B}"/>
    <cellStyle name="Header1 2 10 2 4 3 5 2" xfId="11086" xr:uid="{3EEB514B-A337-4532-8EA1-84408F642D93}"/>
    <cellStyle name="Header1 2 10 2 4 3 5 3" xfId="11087" xr:uid="{5B9178B7-5052-46D6-976E-5EF5B3007D14}"/>
    <cellStyle name="Header1 2 10 2 4 3 6" xfId="11088" xr:uid="{95EA4DA0-9CEB-44D1-BE58-B6AB3B1E164E}"/>
    <cellStyle name="Header1 2 10 2 4 3 6 2" xfId="11089" xr:uid="{3B987593-BB8E-4E23-AA9A-CF41ACF15A45}"/>
    <cellStyle name="Header1 2 10 2 4 3 6 3" xfId="11090" xr:uid="{917CC659-827D-4F78-B5EE-3EF75A269183}"/>
    <cellStyle name="Header1 2 10 2 4 3 7" xfId="11091" xr:uid="{1C4EF4BE-D0E9-43E0-8313-8AEA6AE0682D}"/>
    <cellStyle name="Header1 2 10 2 4 3 8" xfId="11092" xr:uid="{91AF91D7-578F-46C0-A977-81F058D049F9}"/>
    <cellStyle name="Header1 2 10 2 4 4" xfId="11093" xr:uid="{4BC72351-D007-4A81-A329-E0ECA1752517}"/>
    <cellStyle name="Header1 2 10 2 4 4 2" xfId="11094" xr:uid="{E34408CC-11A7-422E-ACBC-177ED134FFEC}"/>
    <cellStyle name="Header1 2 10 2 4 4 2 2" xfId="11095" xr:uid="{D37D06BE-5ED5-4A2A-A275-D557BAFF2DF0}"/>
    <cellStyle name="Header1 2 10 2 4 4 2 3" xfId="11096" xr:uid="{774398F8-F8C9-408F-B385-930F22250D6B}"/>
    <cellStyle name="Header1 2 10 2 4 4 3" xfId="11097" xr:uid="{2E6A3773-10C3-465A-ADE2-66CA6AB8F06F}"/>
    <cellStyle name="Header1 2 10 2 4 4 3 2" xfId="11098" xr:uid="{734BF753-5046-4E2B-8A36-D7D56BE258F6}"/>
    <cellStyle name="Header1 2 10 2 4 4 3 3" xfId="11099" xr:uid="{2ED5425A-AE8D-4832-B5C8-AC38B433C0BE}"/>
    <cellStyle name="Header1 2 10 2 4 4 4" xfId="11100" xr:uid="{AAF7DB7D-AF31-4C72-9928-41D1DA6377E1}"/>
    <cellStyle name="Header1 2 10 2 4 4 4 2" xfId="11101" xr:uid="{C7C36262-1B2E-4DEB-AD0A-F2DE805FA2D8}"/>
    <cellStyle name="Header1 2 10 2 4 4 4 3" xfId="11102" xr:uid="{355B3541-A0F3-446A-8C78-69C3D3CA1DC3}"/>
    <cellStyle name="Header1 2 10 2 4 4 5" xfId="11103" xr:uid="{0B686C06-D8CB-4224-AC9D-E2EC06D81DAA}"/>
    <cellStyle name="Header1 2 10 2 4 4 5 2" xfId="11104" xr:uid="{1834FA0C-C048-4EA1-9E97-44717E20597B}"/>
    <cellStyle name="Header1 2 10 2 4 4 5 3" xfId="11105" xr:uid="{BC31914A-47E3-4BD3-8155-68CA4EF3765B}"/>
    <cellStyle name="Header1 2 10 2 4 4 6" xfId="11106" xr:uid="{AB62EBB0-78AD-4FF2-AB3E-7C64F3A9F6C4}"/>
    <cellStyle name="Header1 2 10 2 4 4 6 2" xfId="11107" xr:uid="{96FD2737-66E7-4295-B8D5-5520428DEEC2}"/>
    <cellStyle name="Header1 2 10 2 4 4 6 3" xfId="11108" xr:uid="{4B98B65D-AB00-4FCE-8CB3-DBEEB78B89CA}"/>
    <cellStyle name="Header1 2 10 2 4 4 7" xfId="11109" xr:uid="{AB208503-B1FA-4682-A81B-D581ABDE4323}"/>
    <cellStyle name="Header1 2 10 2 4 4 8" xfId="11110" xr:uid="{55B59237-AA8B-4FD4-BD49-A2D6AA93EF9D}"/>
    <cellStyle name="Header1 2 10 2 4 5" xfId="11111" xr:uid="{3CE0E66C-3681-4DE0-9340-13AE41ADDE43}"/>
    <cellStyle name="Header1 2 10 2 4 5 2" xfId="11112" xr:uid="{9EA8B521-09A9-4016-AC8A-C20DC37AAF00}"/>
    <cellStyle name="Header1 2 10 2 4 5 2 2" xfId="11113" xr:uid="{F739C275-C49F-4057-AFD8-CC919B963409}"/>
    <cellStyle name="Header1 2 10 2 4 5 2 3" xfId="11114" xr:uid="{B86835EC-1693-4CFB-80DD-A92E0F99EEBB}"/>
    <cellStyle name="Header1 2 10 2 4 5 3" xfId="11115" xr:uid="{43BD26DD-1C4E-40BD-9678-D7B3C54C999F}"/>
    <cellStyle name="Header1 2 10 2 4 5 3 2" xfId="11116" xr:uid="{936CF8FF-879E-40E9-8B30-61093E164E2C}"/>
    <cellStyle name="Header1 2 10 2 4 5 3 3" xfId="11117" xr:uid="{DC64CB03-9703-40A2-A210-67F28C993744}"/>
    <cellStyle name="Header1 2 10 2 4 5 4" xfId="11118" xr:uid="{F28390A3-CA6B-4B46-A308-605FE7563884}"/>
    <cellStyle name="Header1 2 10 2 4 5 4 2" xfId="11119" xr:uid="{41018F82-0DE7-49E7-AF3B-0FF16B18EB02}"/>
    <cellStyle name="Header1 2 10 2 4 5 4 3" xfId="11120" xr:uid="{71ADC154-54CD-4989-8389-D09BF5C609BA}"/>
    <cellStyle name="Header1 2 10 2 4 5 5" xfId="11121" xr:uid="{103453CC-28F5-48F2-A35F-2F72C3F13577}"/>
    <cellStyle name="Header1 2 10 2 4 5 5 2" xfId="11122" xr:uid="{EECB480B-A431-4240-9420-9B5DC7FB8C5C}"/>
    <cellStyle name="Header1 2 10 2 4 5 5 3" xfId="11123" xr:uid="{C638E0E2-C63B-48C6-97A4-2A8A5456B0F4}"/>
    <cellStyle name="Header1 2 10 2 4 5 6" xfId="11124" xr:uid="{5A85AEFE-DF1E-42AD-A86B-0A9B0688BFF1}"/>
    <cellStyle name="Header1 2 10 2 4 5 6 2" xfId="11125" xr:uid="{62BD90E4-346F-4E78-9B7D-638E007155BB}"/>
    <cellStyle name="Header1 2 10 2 4 5 6 3" xfId="11126" xr:uid="{653390A8-2B70-44FD-96F7-30FD665E2F1A}"/>
    <cellStyle name="Header1 2 10 2 4 5 7" xfId="11127" xr:uid="{676ED753-A005-4E7C-A805-64A0C944AF90}"/>
    <cellStyle name="Header1 2 10 2 4 5 8" xfId="11128" xr:uid="{177B5CD1-A5DA-45ED-82D7-01979DD012A2}"/>
    <cellStyle name="Header1 2 10 2 4 6" xfId="11129" xr:uid="{B8D05793-EB4F-429F-9243-1695AEAB3D0F}"/>
    <cellStyle name="Header1 2 10 2 4 6 2" xfId="11130" xr:uid="{751E5060-68BE-4112-9CE8-99C8EE5EDBE1}"/>
    <cellStyle name="Header1 2 10 2 4 6 2 2" xfId="11131" xr:uid="{102966DD-284D-469F-B300-D3AEAA24EE7D}"/>
    <cellStyle name="Header1 2 10 2 4 6 2 3" xfId="11132" xr:uid="{D43A1C70-4886-4D18-9232-D9B1D7875D64}"/>
    <cellStyle name="Header1 2 10 2 4 6 3" xfId="11133" xr:uid="{797BAEBC-6A8A-4226-9B68-CF3CFA59401C}"/>
    <cellStyle name="Header1 2 10 2 4 6 3 2" xfId="11134" xr:uid="{1EF03056-3D9D-4C0A-8F29-522F21B3FD9C}"/>
    <cellStyle name="Header1 2 10 2 4 6 3 3" xfId="11135" xr:uid="{156D0CDC-7842-4356-896C-5FF25D4F153B}"/>
    <cellStyle name="Header1 2 10 2 4 6 4" xfId="11136" xr:uid="{A1548AE4-FACD-4B1D-A7B3-B2FFB544F363}"/>
    <cellStyle name="Header1 2 10 2 4 6 4 2" xfId="11137" xr:uid="{4936036D-1163-48D8-BFE5-FB13B7E6C913}"/>
    <cellStyle name="Header1 2 10 2 4 6 4 3" xfId="11138" xr:uid="{8373003F-891E-4552-881F-69EFA5688613}"/>
    <cellStyle name="Header1 2 10 2 4 6 5" xfId="11139" xr:uid="{35D1AC13-D531-4BBE-92CF-0F9EBF90AC8E}"/>
    <cellStyle name="Header1 2 10 2 4 6 5 2" xfId="11140" xr:uid="{D822D80F-874B-49B3-8EEF-C3F23AE0FD6A}"/>
    <cellStyle name="Header1 2 10 2 4 6 5 3" xfId="11141" xr:uid="{66E473DD-D3FE-4A25-9E89-04183276216D}"/>
    <cellStyle name="Header1 2 10 2 4 6 6" xfId="11142" xr:uid="{7BE3C768-F57B-4563-888E-A9C16E569BD3}"/>
    <cellStyle name="Header1 2 10 2 4 6 6 2" xfId="11143" xr:uid="{C363BCEB-7709-49E2-BBFC-B1DF5D4A8667}"/>
    <cellStyle name="Header1 2 10 2 4 6 6 3" xfId="11144" xr:uid="{F804811A-E71A-4332-AA32-2C337A9717FA}"/>
    <cellStyle name="Header1 2 10 2 4 6 7" xfId="11145" xr:uid="{90BF8724-2F71-4AC8-B612-1946EC1C6815}"/>
    <cellStyle name="Header1 2 10 2 4 6 8" xfId="11146" xr:uid="{6533E74B-DCDC-47A0-A5D3-D68C52FE5EF0}"/>
    <cellStyle name="Header1 2 10 2 4 7" xfId="11147" xr:uid="{C4FCCB5D-2765-4C15-8618-B26D7D741A37}"/>
    <cellStyle name="Header1 2 10 2 4 8" xfId="11148" xr:uid="{63CEDD80-B73D-4C14-AC51-7AADAF8FDEAF}"/>
    <cellStyle name="Header1 2 10 2 5" xfId="11149" xr:uid="{AF6500BF-EE54-4334-BFF8-1F99AE95BCBD}"/>
    <cellStyle name="Header1 2 10 2 5 2" xfId="11150" xr:uid="{6FEB14CB-6B6B-46BA-B46A-34C6377DBEB8}"/>
    <cellStyle name="Header1 2 10 2 5 2 2" xfId="11151" xr:uid="{D20A25C5-555A-4D7F-AFF3-9EB54CDA5C6A}"/>
    <cellStyle name="Header1 2 10 2 5 2 2 2" xfId="11152" xr:uid="{22AE384D-3D12-426D-BFFB-0377B435FD14}"/>
    <cellStyle name="Header1 2 10 2 5 2 2 3" xfId="11153" xr:uid="{4699BFB3-9FE1-46ED-A01A-CB1DA79CC373}"/>
    <cellStyle name="Header1 2 10 2 5 2 3" xfId="11154" xr:uid="{FD946781-E205-4206-9EC3-76F18A0D3600}"/>
    <cellStyle name="Header1 2 10 2 5 2 3 2" xfId="11155" xr:uid="{5B8C8744-E0BD-4ED9-B232-80CACBC62E93}"/>
    <cellStyle name="Header1 2 10 2 5 2 3 3" xfId="11156" xr:uid="{E6879214-9DC6-44D7-8831-A6FC13A4FC2A}"/>
    <cellStyle name="Header1 2 10 2 5 2 4" xfId="11157" xr:uid="{979EFFAC-27E0-479A-B3C9-0FD57C8DF24C}"/>
    <cellStyle name="Header1 2 10 2 5 2 4 2" xfId="11158" xr:uid="{04510503-68E8-419F-BDCA-6FBD81088291}"/>
    <cellStyle name="Header1 2 10 2 5 2 4 3" xfId="11159" xr:uid="{BDA68D53-8590-4446-8449-3742AE9F1B8E}"/>
    <cellStyle name="Header1 2 10 2 5 2 5" xfId="11160" xr:uid="{D94398CE-1F91-47DF-8ADA-F3CB7A8A97A3}"/>
    <cellStyle name="Header1 2 10 2 5 2 5 2" xfId="11161" xr:uid="{31ECA7A6-A75A-415A-924B-65FEE3A3C8DB}"/>
    <cellStyle name="Header1 2 10 2 5 2 5 3" xfId="11162" xr:uid="{82FD536A-4A75-4CE1-B413-22B26F796CA0}"/>
    <cellStyle name="Header1 2 10 2 5 2 6" xfId="11163" xr:uid="{524A59EF-B776-4731-8B1C-7F27338E8488}"/>
    <cellStyle name="Header1 2 10 2 5 2 6 2" xfId="11164" xr:uid="{7275FD95-5997-41FE-8181-74C5F6BB3ECB}"/>
    <cellStyle name="Header1 2 10 2 5 2 6 3" xfId="11165" xr:uid="{F0ABD2E3-656B-4E68-9599-53B671A70149}"/>
    <cellStyle name="Header1 2 10 2 5 2 7" xfId="11166" xr:uid="{76FC879F-162C-48E5-BA4F-519BB5984922}"/>
    <cellStyle name="Header1 2 10 2 5 2 7 2" xfId="11167" xr:uid="{BDB7D4FD-B5D2-4EB9-9E88-910D37502745}"/>
    <cellStyle name="Header1 2 10 2 5 2 7 3" xfId="11168" xr:uid="{4FA4FA1D-99F6-4B17-A878-EA20B6D46C62}"/>
    <cellStyle name="Header1 2 10 2 5 2 8" xfId="11169" xr:uid="{F5290969-CA0E-4291-A23C-E86DF65AEE2D}"/>
    <cellStyle name="Header1 2 10 2 5 2 9" xfId="11170" xr:uid="{6E116FD1-B4BD-4720-9972-CF8FF1A1C3C7}"/>
    <cellStyle name="Header1 2 10 2 5 3" xfId="11171" xr:uid="{40869568-4EF1-44DE-88BE-BEBAE8EB3140}"/>
    <cellStyle name="Header1 2 10 2 5 3 2" xfId="11172" xr:uid="{14BD5C93-11BA-49DA-99F7-BAF26832A5F8}"/>
    <cellStyle name="Header1 2 10 2 5 3 2 2" xfId="11173" xr:uid="{46CDB3A1-5B2F-4EC3-96DB-AF2D5B71DC85}"/>
    <cellStyle name="Header1 2 10 2 5 3 2 3" xfId="11174" xr:uid="{5CD6843C-608A-4BA9-B349-B0B2C1687926}"/>
    <cellStyle name="Header1 2 10 2 5 3 3" xfId="11175" xr:uid="{5EFFCC4A-35AE-439C-A426-DBE100D2F44B}"/>
    <cellStyle name="Header1 2 10 2 5 3 3 2" xfId="11176" xr:uid="{CCCDC944-3D5E-49CE-AEB5-B00866E6FDE2}"/>
    <cellStyle name="Header1 2 10 2 5 3 3 3" xfId="11177" xr:uid="{DDB69249-B5B3-4244-8A69-728E4FD2D5F7}"/>
    <cellStyle name="Header1 2 10 2 5 3 4" xfId="11178" xr:uid="{F76821C7-7441-483C-AD23-8BBF1CE3DB30}"/>
    <cellStyle name="Header1 2 10 2 5 3 4 2" xfId="11179" xr:uid="{C2FD6564-D07F-40F9-8843-6287835358BA}"/>
    <cellStyle name="Header1 2 10 2 5 3 4 3" xfId="11180" xr:uid="{70823DB9-C470-46EE-9E63-AF42B20DCE75}"/>
    <cellStyle name="Header1 2 10 2 5 3 5" xfId="11181" xr:uid="{F9D4E786-3BA7-440B-8524-5DDDF658E2B4}"/>
    <cellStyle name="Header1 2 10 2 5 3 5 2" xfId="11182" xr:uid="{9A707F2C-7570-4266-ABAE-D795F5E1EDB8}"/>
    <cellStyle name="Header1 2 10 2 5 3 5 3" xfId="11183" xr:uid="{95332207-4B00-415B-B627-209B03F1759E}"/>
    <cellStyle name="Header1 2 10 2 5 3 6" xfId="11184" xr:uid="{DEA87080-D2F2-4451-9D5A-4557B1BEB0D3}"/>
    <cellStyle name="Header1 2 10 2 5 3 6 2" xfId="11185" xr:uid="{5FE8F962-9F5E-47AF-B61A-EEE728A46239}"/>
    <cellStyle name="Header1 2 10 2 5 3 6 3" xfId="11186" xr:uid="{5E1799C7-365A-47B1-BB0A-6F266ABB11A5}"/>
    <cellStyle name="Header1 2 10 2 5 3 7" xfId="11187" xr:uid="{8B40073B-5AD5-4913-83C4-F0EAED781D01}"/>
    <cellStyle name="Header1 2 10 2 5 3 8" xfId="11188" xr:uid="{24872307-C0AE-46F8-A6C3-7019F6A5D2F1}"/>
    <cellStyle name="Header1 2 10 2 5 4" xfId="11189" xr:uid="{2620B1A5-56E4-45F1-8434-9DA5AF10EA50}"/>
    <cellStyle name="Header1 2 10 2 5 4 2" xfId="11190" xr:uid="{A5DE6311-B382-4C0C-8D08-0A11AF394DD9}"/>
    <cellStyle name="Header1 2 10 2 5 4 2 2" xfId="11191" xr:uid="{B513CD06-62D1-4A2E-9B14-0345D11F9FF3}"/>
    <cellStyle name="Header1 2 10 2 5 4 2 3" xfId="11192" xr:uid="{9201B932-41E9-42EA-813E-0A336A4A10B3}"/>
    <cellStyle name="Header1 2 10 2 5 4 3" xfId="11193" xr:uid="{377B7EEE-EC71-4165-8CFA-4B2AB8DE32B9}"/>
    <cellStyle name="Header1 2 10 2 5 4 3 2" xfId="11194" xr:uid="{DDC1A97D-6EA6-4EEC-ABDB-C256C60EABEE}"/>
    <cellStyle name="Header1 2 10 2 5 4 3 3" xfId="11195" xr:uid="{50CA2439-1185-4DB6-9CCB-851796A2D019}"/>
    <cellStyle name="Header1 2 10 2 5 4 4" xfId="11196" xr:uid="{B17D89FC-3598-42B4-BCB5-B4699DFF69AC}"/>
    <cellStyle name="Header1 2 10 2 5 4 4 2" xfId="11197" xr:uid="{C6A99525-52CB-48B5-82BB-D6471D71DF31}"/>
    <cellStyle name="Header1 2 10 2 5 4 4 3" xfId="11198" xr:uid="{CA97AACA-D506-4A30-9543-D9CD20DE6E75}"/>
    <cellStyle name="Header1 2 10 2 5 4 5" xfId="11199" xr:uid="{CE8A2E35-7887-4380-A196-8456DD8EAE1D}"/>
    <cellStyle name="Header1 2 10 2 5 4 5 2" xfId="11200" xr:uid="{F5EA7D45-8E77-459F-92B5-6896083DF53B}"/>
    <cellStyle name="Header1 2 10 2 5 4 5 3" xfId="11201" xr:uid="{0942ABCE-F2BD-4EB4-A880-6EC40FD5ABE5}"/>
    <cellStyle name="Header1 2 10 2 5 4 6" xfId="11202" xr:uid="{F5D5D29F-81D9-4116-A75B-37DD26D30211}"/>
    <cellStyle name="Header1 2 10 2 5 4 6 2" xfId="11203" xr:uid="{B1707D33-5985-4A40-B16C-2C732776A767}"/>
    <cellStyle name="Header1 2 10 2 5 4 6 3" xfId="11204" xr:uid="{47E2F899-9761-446C-B955-4B12E6EC6948}"/>
    <cellStyle name="Header1 2 10 2 5 4 7" xfId="11205" xr:uid="{1ECCD505-8E36-4456-9E71-625F8BF37E12}"/>
    <cellStyle name="Header1 2 10 2 5 4 8" xfId="11206" xr:uid="{69B56A8C-1DE0-4A62-BC2B-8C36EFE47855}"/>
    <cellStyle name="Header1 2 10 2 5 5" xfId="11207" xr:uid="{D4DF470A-DAE7-40F7-AFC2-4B813CEBC6F7}"/>
    <cellStyle name="Header1 2 10 2 5 5 2" xfId="11208" xr:uid="{94D54A73-6CD6-4B02-BC06-FAA5CE146FCB}"/>
    <cellStyle name="Header1 2 10 2 5 5 2 2" xfId="11209" xr:uid="{2999D224-142F-4C6C-8BE0-036088C7ECD1}"/>
    <cellStyle name="Header1 2 10 2 5 5 2 3" xfId="11210" xr:uid="{9D42C9E9-86C0-440D-8DFF-712389754864}"/>
    <cellStyle name="Header1 2 10 2 5 5 3" xfId="11211" xr:uid="{EE64046F-0A86-4E21-8FB9-9647E9BA73DF}"/>
    <cellStyle name="Header1 2 10 2 5 5 3 2" xfId="11212" xr:uid="{BC7CECDB-AE0F-41C2-9C5F-1CA5A3425981}"/>
    <cellStyle name="Header1 2 10 2 5 5 3 3" xfId="11213" xr:uid="{6A2E77CB-8D10-4ACC-8D9E-67BC448F825F}"/>
    <cellStyle name="Header1 2 10 2 5 5 4" xfId="11214" xr:uid="{D3AAED8D-090F-4879-9AA3-DECA9E6DC623}"/>
    <cellStyle name="Header1 2 10 2 5 5 4 2" xfId="11215" xr:uid="{7C2CF4E2-87EF-41ED-86E7-2126D0EB7513}"/>
    <cellStyle name="Header1 2 10 2 5 5 4 3" xfId="11216" xr:uid="{5D1558DF-2626-432E-81CF-D52B1F961393}"/>
    <cellStyle name="Header1 2 10 2 5 5 5" xfId="11217" xr:uid="{9CAAC71C-1D9A-4DBA-B90C-9B7E551EAE28}"/>
    <cellStyle name="Header1 2 10 2 5 5 5 2" xfId="11218" xr:uid="{C956AFB3-5D3A-4888-9432-DBCD9CF2A4A6}"/>
    <cellStyle name="Header1 2 10 2 5 5 5 3" xfId="11219" xr:uid="{587F0700-1E40-44EE-86E5-B6C396CF722B}"/>
    <cellStyle name="Header1 2 10 2 5 5 6" xfId="11220" xr:uid="{9CAA679A-E385-4F33-A49A-C05855097016}"/>
    <cellStyle name="Header1 2 10 2 5 5 6 2" xfId="11221" xr:uid="{D03C2359-B838-4601-B024-FD8307503068}"/>
    <cellStyle name="Header1 2 10 2 5 5 6 3" xfId="11222" xr:uid="{185B035B-AE83-46DE-B1E2-152CE9DF8A5B}"/>
    <cellStyle name="Header1 2 10 2 5 5 7" xfId="11223" xr:uid="{58693B51-E491-4809-9FDB-1A5D244F672B}"/>
    <cellStyle name="Header1 2 10 2 5 5 8" xfId="11224" xr:uid="{8ED10D5D-8825-437E-B60F-1384973730DD}"/>
    <cellStyle name="Header1 2 10 2 5 6" xfId="11225" xr:uid="{8B6077B7-9469-4CA2-A6EE-C391B6BBA19F}"/>
    <cellStyle name="Header1 2 10 2 5 6 2" xfId="11226" xr:uid="{BFA38076-B8DC-435A-ABAC-751D8F8CC428}"/>
    <cellStyle name="Header1 2 10 2 5 6 2 2" xfId="11227" xr:uid="{19696550-7F01-469A-9537-2F5CE9187EFD}"/>
    <cellStyle name="Header1 2 10 2 5 6 2 3" xfId="11228" xr:uid="{9664E8F8-A5EE-40F1-A9D2-5EAB743D87EA}"/>
    <cellStyle name="Header1 2 10 2 5 6 3" xfId="11229" xr:uid="{C572E130-DEAE-465E-9A2B-C7B7FE588AF4}"/>
    <cellStyle name="Header1 2 10 2 5 6 3 2" xfId="11230" xr:uid="{49222EE3-B9DB-466C-BC34-D399C9B8C52F}"/>
    <cellStyle name="Header1 2 10 2 5 6 3 3" xfId="11231" xr:uid="{CFC4C736-286F-4154-9747-7EE627805EFE}"/>
    <cellStyle name="Header1 2 10 2 5 6 4" xfId="11232" xr:uid="{C7165535-E20C-4520-9FFF-F293A22AD942}"/>
    <cellStyle name="Header1 2 10 2 5 6 4 2" xfId="11233" xr:uid="{0B9C944F-7054-430C-93E2-632DB2D1E02A}"/>
    <cellStyle name="Header1 2 10 2 5 6 4 3" xfId="11234" xr:uid="{E42CC342-B1DE-4FFD-8B48-1CF233F73CEC}"/>
    <cellStyle name="Header1 2 10 2 5 6 5" xfId="11235" xr:uid="{96672900-2894-43CB-828B-B93673F6AB90}"/>
    <cellStyle name="Header1 2 10 2 5 6 5 2" xfId="11236" xr:uid="{DC5239ED-791E-40DD-A4E3-0F33B0AFAA4B}"/>
    <cellStyle name="Header1 2 10 2 5 6 5 3" xfId="11237" xr:uid="{F79A85B7-50A7-4BE7-916A-2EB66C7E816F}"/>
    <cellStyle name="Header1 2 10 2 5 6 6" xfId="11238" xr:uid="{0B9F8310-5EE6-4C52-A078-0955FB45B2FF}"/>
    <cellStyle name="Header1 2 10 2 5 6 6 2" xfId="11239" xr:uid="{BFF99C2D-DA82-4127-B381-44FD2EED48BE}"/>
    <cellStyle name="Header1 2 10 2 5 6 6 3" xfId="11240" xr:uid="{F670E6B6-56B4-4C3A-A335-4F5262199394}"/>
    <cellStyle name="Header1 2 10 2 5 6 7" xfId="11241" xr:uid="{071A27F4-4FE5-4B68-AC9A-00B87B35567C}"/>
    <cellStyle name="Header1 2 10 2 5 6 8" xfId="11242" xr:uid="{C796FAE3-8DB3-4C8E-B4FC-BF0673F97589}"/>
    <cellStyle name="Header1 2 10 2 5 7" xfId="11243" xr:uid="{CEA647A1-67BC-421E-B182-E0862BB0067E}"/>
    <cellStyle name="Header1 2 10 2 5 8" xfId="11244" xr:uid="{5205311B-782F-464C-A285-BE816133761D}"/>
    <cellStyle name="Header1 2 10 2 6" xfId="11245" xr:uid="{1F1786C8-D415-46E3-B791-CF4A61303930}"/>
    <cellStyle name="Header1 2 10 2 6 2" xfId="11246" xr:uid="{4A5CA2C9-3B78-40F8-BC9D-6C996F7AA3D9}"/>
    <cellStyle name="Header1 2 10 2 6 2 2" xfId="11247" xr:uid="{76037057-1947-47FE-94A1-0CBBD3E1BBAE}"/>
    <cellStyle name="Header1 2 10 2 6 2 2 2" xfId="11248" xr:uid="{C28D8EF8-2803-464E-AFCB-8721435EC4ED}"/>
    <cellStyle name="Header1 2 10 2 6 2 2 3" xfId="11249" xr:uid="{40DFCAC8-EE7F-428A-8962-706844D34D1B}"/>
    <cellStyle name="Header1 2 10 2 6 2 3" xfId="11250" xr:uid="{DD3995D4-3F6D-47F4-B1FD-15CD57B8214D}"/>
    <cellStyle name="Header1 2 10 2 6 2 3 2" xfId="11251" xr:uid="{43DF36DA-D4DA-4894-8EEA-A19AE7C9FF79}"/>
    <cellStyle name="Header1 2 10 2 6 2 3 3" xfId="11252" xr:uid="{A597CFFA-E2C2-4A2F-90BB-A1C7EB95CBFE}"/>
    <cellStyle name="Header1 2 10 2 6 2 4" xfId="11253" xr:uid="{B639732A-7E96-47E6-8C84-6E515A8D0A7F}"/>
    <cellStyle name="Header1 2 10 2 6 2 4 2" xfId="11254" xr:uid="{674F5097-3B57-455E-8C34-1C35B459F15D}"/>
    <cellStyle name="Header1 2 10 2 6 2 4 3" xfId="11255" xr:uid="{0296BFDD-9C42-47F0-827A-846A38D1A4CE}"/>
    <cellStyle name="Header1 2 10 2 6 2 5" xfId="11256" xr:uid="{62BEE524-6703-4205-A1FF-DB607A626BC1}"/>
    <cellStyle name="Header1 2 10 2 6 2 5 2" xfId="11257" xr:uid="{3AC7EC94-F0E4-43B6-9C81-87366C8ABD92}"/>
    <cellStyle name="Header1 2 10 2 6 2 5 3" xfId="11258" xr:uid="{DC035AA1-4769-4F23-AA8E-31CAC9FBCEB1}"/>
    <cellStyle name="Header1 2 10 2 6 2 6" xfId="11259" xr:uid="{8C6D6106-9777-47FC-84BB-8E5B3345F0EC}"/>
    <cellStyle name="Header1 2 10 2 6 2 6 2" xfId="11260" xr:uid="{172A3A03-AA51-404F-B8B7-381C69662BDE}"/>
    <cellStyle name="Header1 2 10 2 6 2 6 3" xfId="11261" xr:uid="{66D55300-DA41-4160-BCAA-A45A335496BB}"/>
    <cellStyle name="Header1 2 10 2 6 2 7" xfId="11262" xr:uid="{8BFCC175-D708-4386-87DD-61FD63117460}"/>
    <cellStyle name="Header1 2 10 2 6 2 7 2" xfId="11263" xr:uid="{75EFFC0E-E38A-4AE8-99AA-7B0F0D95426D}"/>
    <cellStyle name="Header1 2 10 2 6 2 7 3" xfId="11264" xr:uid="{AE789E3C-0530-4E5F-B862-255B7D232019}"/>
    <cellStyle name="Header1 2 10 2 6 2 8" xfId="11265" xr:uid="{01BC62AB-29AD-417F-B038-67DB417A91EF}"/>
    <cellStyle name="Header1 2 10 2 6 2 9" xfId="11266" xr:uid="{D2F67554-C0E1-4FED-8916-3F3C1F452262}"/>
    <cellStyle name="Header1 2 10 2 6 3" xfId="11267" xr:uid="{9F584578-098E-4D07-8E53-7F33FD3419F4}"/>
    <cellStyle name="Header1 2 10 2 6 3 2" xfId="11268" xr:uid="{741A21A4-C7F8-4418-B5EF-C663BD128C9B}"/>
    <cellStyle name="Header1 2 10 2 6 3 2 2" xfId="11269" xr:uid="{0F3BC688-B78A-4BB2-BBF4-E3772B46566C}"/>
    <cellStyle name="Header1 2 10 2 6 3 2 3" xfId="11270" xr:uid="{B1DF3CF4-EF98-4400-BD30-20765D6D2906}"/>
    <cellStyle name="Header1 2 10 2 6 3 3" xfId="11271" xr:uid="{4879218D-77F9-4E75-8F9A-2C1B8F60F6B5}"/>
    <cellStyle name="Header1 2 10 2 6 3 3 2" xfId="11272" xr:uid="{A80D5521-880F-41C9-ABD1-C372EC25C6C9}"/>
    <cellStyle name="Header1 2 10 2 6 3 3 3" xfId="11273" xr:uid="{AA86263C-B6D5-4A9C-87FC-C69A167AE2C9}"/>
    <cellStyle name="Header1 2 10 2 6 3 4" xfId="11274" xr:uid="{02EB1E0A-8B22-4EF5-A167-C307120AFA7E}"/>
    <cellStyle name="Header1 2 10 2 6 3 4 2" xfId="11275" xr:uid="{51C2A9F6-E223-4CB3-AAEF-5642C44E1E8A}"/>
    <cellStyle name="Header1 2 10 2 6 3 4 3" xfId="11276" xr:uid="{D7612F69-588F-4147-98D9-17AE28207B47}"/>
    <cellStyle name="Header1 2 10 2 6 3 5" xfId="11277" xr:uid="{CC70BE78-1063-4D5D-9236-10D52F4C159B}"/>
    <cellStyle name="Header1 2 10 2 6 3 5 2" xfId="11278" xr:uid="{DB9FF265-8776-427B-85D4-0076FB8BFC3A}"/>
    <cellStyle name="Header1 2 10 2 6 3 5 3" xfId="11279" xr:uid="{D88CA1D6-EBFA-402F-8F90-B4FF0D2E29B6}"/>
    <cellStyle name="Header1 2 10 2 6 3 6" xfId="11280" xr:uid="{382E3D4E-A311-452E-9804-83C0596CD0AD}"/>
    <cellStyle name="Header1 2 10 2 6 3 6 2" xfId="11281" xr:uid="{0514AA42-B455-4A1F-A4E5-615C355E9EF7}"/>
    <cellStyle name="Header1 2 10 2 6 3 6 3" xfId="11282" xr:uid="{CC44FFB6-C905-4FC7-8739-ECA294607DEC}"/>
    <cellStyle name="Header1 2 10 2 6 3 7" xfId="11283" xr:uid="{99C718A0-6B41-4B8A-B041-CFC8AACBD242}"/>
    <cellStyle name="Header1 2 10 2 6 3 8" xfId="11284" xr:uid="{4BE4E4E9-E6F6-4C25-93EB-8D4B60F89F69}"/>
    <cellStyle name="Header1 2 10 2 6 4" xfId="11285" xr:uid="{9AF95BBA-D9EB-41E0-9F5A-18F030A196F9}"/>
    <cellStyle name="Header1 2 10 2 6 4 2" xfId="11286" xr:uid="{CA95DAC9-CFE4-43C1-A923-D6F1014CD292}"/>
    <cellStyle name="Header1 2 10 2 6 4 2 2" xfId="11287" xr:uid="{5333A326-5DA6-4A13-8DA4-A63FBC3E91A5}"/>
    <cellStyle name="Header1 2 10 2 6 4 2 3" xfId="11288" xr:uid="{7A8ADA73-ACFA-4185-B5E2-18EC4C76B4D3}"/>
    <cellStyle name="Header1 2 10 2 6 4 3" xfId="11289" xr:uid="{77BA2D05-9046-4B24-B48B-0BDC9EC7B7C8}"/>
    <cellStyle name="Header1 2 10 2 6 4 3 2" xfId="11290" xr:uid="{A41A1356-88B7-4538-81A2-780C8022B6CD}"/>
    <cellStyle name="Header1 2 10 2 6 4 3 3" xfId="11291" xr:uid="{D6E100EA-BEEF-4F62-BF9B-2D49B501E715}"/>
    <cellStyle name="Header1 2 10 2 6 4 4" xfId="11292" xr:uid="{A805AE56-1D70-4A8E-98EB-35AF7C271869}"/>
    <cellStyle name="Header1 2 10 2 6 4 4 2" xfId="11293" xr:uid="{D78FB173-ABAB-4E1C-9F83-8838B5A077F4}"/>
    <cellStyle name="Header1 2 10 2 6 4 4 3" xfId="11294" xr:uid="{E597F594-C69B-4264-A6A9-6FE2AA1C77B3}"/>
    <cellStyle name="Header1 2 10 2 6 4 5" xfId="11295" xr:uid="{FE55C9DB-8A5F-4689-BA90-EAC6C833E94C}"/>
    <cellStyle name="Header1 2 10 2 6 4 5 2" xfId="11296" xr:uid="{A41DBA40-56A9-4042-89BB-2FD871AA38E7}"/>
    <cellStyle name="Header1 2 10 2 6 4 5 3" xfId="11297" xr:uid="{C3E4DF08-466F-49BB-B45E-6B1312BFDACF}"/>
    <cellStyle name="Header1 2 10 2 6 4 6" xfId="11298" xr:uid="{F0DF1D30-9FE8-4273-AECB-8F576867BBA1}"/>
    <cellStyle name="Header1 2 10 2 6 4 6 2" xfId="11299" xr:uid="{FE2341B0-8D9F-4B8B-A5DE-093D62651D75}"/>
    <cellStyle name="Header1 2 10 2 6 4 6 3" xfId="11300" xr:uid="{20BABAF2-B41B-4AF2-8EF2-176D7FF459E6}"/>
    <cellStyle name="Header1 2 10 2 6 4 7" xfId="11301" xr:uid="{D32F0B03-DD7E-4657-A542-6033C5413232}"/>
    <cellStyle name="Header1 2 10 2 6 4 8" xfId="11302" xr:uid="{92CBB36A-0D36-4FC1-A46E-11FEEC8AAE3D}"/>
    <cellStyle name="Header1 2 10 2 6 5" xfId="11303" xr:uid="{E514C19F-0128-4CBA-A6B4-65DE950361D8}"/>
    <cellStyle name="Header1 2 10 2 6 5 2" xfId="11304" xr:uid="{6918A820-AADD-41F5-998B-EC4A0A983495}"/>
    <cellStyle name="Header1 2 10 2 6 5 2 2" xfId="11305" xr:uid="{04AF1D31-D054-4247-8ECB-AEBDB7E6CFC5}"/>
    <cellStyle name="Header1 2 10 2 6 5 2 3" xfId="11306" xr:uid="{F0E8D594-B943-4D90-96E7-12C91B73CFD5}"/>
    <cellStyle name="Header1 2 10 2 6 5 3" xfId="11307" xr:uid="{64A4EF78-C09F-453A-8558-0413C3F9CE77}"/>
    <cellStyle name="Header1 2 10 2 6 5 3 2" xfId="11308" xr:uid="{F87C137A-ABCD-4534-9B9B-07A5292AEF97}"/>
    <cellStyle name="Header1 2 10 2 6 5 3 3" xfId="11309" xr:uid="{8CC478E6-177B-4CDB-AEC6-42AA0A2D3A59}"/>
    <cellStyle name="Header1 2 10 2 6 5 4" xfId="11310" xr:uid="{7E4792E5-02EB-4E7A-ABB5-94E6640A481A}"/>
    <cellStyle name="Header1 2 10 2 6 5 4 2" xfId="11311" xr:uid="{B77CD9BF-76E7-44C3-A8C5-B2B6464D91D2}"/>
    <cellStyle name="Header1 2 10 2 6 5 4 3" xfId="11312" xr:uid="{E411FB73-4B79-4A95-AD79-492CB2480885}"/>
    <cellStyle name="Header1 2 10 2 6 5 5" xfId="11313" xr:uid="{1BEA7780-BB0E-4E18-B413-7BD0338487E8}"/>
    <cellStyle name="Header1 2 10 2 6 5 5 2" xfId="11314" xr:uid="{186C8190-9A2A-4F8A-9161-92FC5C2F78A6}"/>
    <cellStyle name="Header1 2 10 2 6 5 5 3" xfId="11315" xr:uid="{FE6D9907-04BF-42D0-B6D8-CBD671BA7A59}"/>
    <cellStyle name="Header1 2 10 2 6 5 6" xfId="11316" xr:uid="{56CCFD05-5CD6-4498-BB68-D0A98D6D074E}"/>
    <cellStyle name="Header1 2 10 2 6 5 6 2" xfId="11317" xr:uid="{D5BBE34E-4097-4581-9D43-CD971D6628EC}"/>
    <cellStyle name="Header1 2 10 2 6 5 6 3" xfId="11318" xr:uid="{D0B04D95-55B4-4C65-B48B-6EAE78E5094E}"/>
    <cellStyle name="Header1 2 10 2 6 5 7" xfId="11319" xr:uid="{DBB641F1-FF09-4CDD-BC11-2D1AB6D90F81}"/>
    <cellStyle name="Header1 2 10 2 6 5 8" xfId="11320" xr:uid="{19FA5A89-967E-4457-87DB-6847B5556EF9}"/>
    <cellStyle name="Header1 2 10 2 6 6" xfId="11321" xr:uid="{B4DB930F-1040-4D80-ABE6-140A1474E3F2}"/>
    <cellStyle name="Header1 2 10 2 6 6 2" xfId="11322" xr:uid="{6F806B5B-8358-4E1E-8275-796318ACDF41}"/>
    <cellStyle name="Header1 2 10 2 6 6 2 2" xfId="11323" xr:uid="{5D076155-18C8-47DD-BE95-D3F8124AF9BC}"/>
    <cellStyle name="Header1 2 10 2 6 6 2 3" xfId="11324" xr:uid="{8591C0E5-D809-48CF-A0B3-48F45854DDDB}"/>
    <cellStyle name="Header1 2 10 2 6 6 3" xfId="11325" xr:uid="{9799CE06-38BB-445F-99E2-F4411CD14744}"/>
    <cellStyle name="Header1 2 10 2 6 6 3 2" xfId="11326" xr:uid="{93178BED-B7AD-4BB2-8BC9-C91856683545}"/>
    <cellStyle name="Header1 2 10 2 6 6 3 3" xfId="11327" xr:uid="{1D5EE8B3-5729-4327-B748-87CF432CD6C8}"/>
    <cellStyle name="Header1 2 10 2 6 6 4" xfId="11328" xr:uid="{D4244074-873D-497F-9714-954CAB3913F6}"/>
    <cellStyle name="Header1 2 10 2 6 6 4 2" xfId="11329" xr:uid="{5FC09AA4-16FB-4A07-9173-6712CF619B62}"/>
    <cellStyle name="Header1 2 10 2 6 6 4 3" xfId="11330" xr:uid="{69F334A6-05ED-428E-82C9-B2FB66994C2F}"/>
    <cellStyle name="Header1 2 10 2 6 6 5" xfId="11331" xr:uid="{D0C097B0-CD1B-4905-9E2D-F1ACD0598672}"/>
    <cellStyle name="Header1 2 10 2 6 6 5 2" xfId="11332" xr:uid="{11A8B761-CE37-47A6-B14A-DA547CAC612B}"/>
    <cellStyle name="Header1 2 10 2 6 6 5 3" xfId="11333" xr:uid="{99DAE5F5-BFE7-4D9D-AFAF-360BF76006D7}"/>
    <cellStyle name="Header1 2 10 2 6 6 6" xfId="11334" xr:uid="{2B73B86C-598B-4C9C-BBC5-BBCC804E4F68}"/>
    <cellStyle name="Header1 2 10 2 6 6 6 2" xfId="11335" xr:uid="{B72AA5E4-D442-4CB4-8FE1-8031C4BE5C9D}"/>
    <cellStyle name="Header1 2 10 2 6 6 6 3" xfId="11336" xr:uid="{FF3B457B-9441-4291-AA52-F8F72CA72DDC}"/>
    <cellStyle name="Header1 2 10 2 6 6 7" xfId="11337" xr:uid="{566D0D6A-D7A5-480F-9E99-5C1910B95132}"/>
    <cellStyle name="Header1 2 10 2 6 6 8" xfId="11338" xr:uid="{D1D570D1-55C3-4671-A9A0-9AEED95FAD57}"/>
    <cellStyle name="Header1 2 10 2 6 7" xfId="11339" xr:uid="{90C118F1-808C-42BF-93E0-42DF6511D8A2}"/>
    <cellStyle name="Header1 2 10 2 6 8" xfId="11340" xr:uid="{D7F53A11-BA86-4013-BF78-C72683426393}"/>
    <cellStyle name="Header1 2 10 2 7" xfId="11341" xr:uid="{BB57EB57-4624-4161-9B6D-614F5EA461E3}"/>
    <cellStyle name="Header1 2 10 2 7 2" xfId="11342" xr:uid="{04B38B26-E5B3-4187-8C36-F6CDAAA3F92F}"/>
    <cellStyle name="Header1 2 10 2 7 2 2" xfId="11343" xr:uid="{20F4A7D1-DDFD-4049-ADB2-A39D957C04E1}"/>
    <cellStyle name="Header1 2 10 2 7 2 2 2" xfId="11344" xr:uid="{3DE95110-F60B-4DD1-9ABB-3162FF4E7913}"/>
    <cellStyle name="Header1 2 10 2 7 2 2 3" xfId="11345" xr:uid="{E2F2E5F1-96CF-4CDC-8BDC-2782536EC0DD}"/>
    <cellStyle name="Header1 2 10 2 7 2 3" xfId="11346" xr:uid="{243C6FC9-364B-40E6-B810-53F634FE419A}"/>
    <cellStyle name="Header1 2 10 2 7 2 3 2" xfId="11347" xr:uid="{3E9CCB3C-3FBE-4D63-B509-FC745ED7CF10}"/>
    <cellStyle name="Header1 2 10 2 7 2 3 3" xfId="11348" xr:uid="{7CAF1444-8B55-4B50-8419-1DB2233C70C3}"/>
    <cellStyle name="Header1 2 10 2 7 2 4" xfId="11349" xr:uid="{2BB33048-FC51-467F-BF03-37E7854EE527}"/>
    <cellStyle name="Header1 2 10 2 7 2 4 2" xfId="11350" xr:uid="{F464FF1B-C73F-4319-90C4-1035CAE18126}"/>
    <cellStyle name="Header1 2 10 2 7 2 4 3" xfId="11351" xr:uid="{32025FEE-3634-4A1B-883D-AA82E32B7381}"/>
    <cellStyle name="Header1 2 10 2 7 2 5" xfId="11352" xr:uid="{502E9B65-8B20-43DA-8620-DA963866B1F5}"/>
    <cellStyle name="Header1 2 10 2 7 2 5 2" xfId="11353" xr:uid="{876C6060-3CDD-43A3-94F5-5F840EBBB7EC}"/>
    <cellStyle name="Header1 2 10 2 7 2 5 3" xfId="11354" xr:uid="{BF386178-10B4-4E03-ACA8-CDA9C301CDE9}"/>
    <cellStyle name="Header1 2 10 2 7 2 6" xfId="11355" xr:uid="{2E267F4E-D0F5-4AD9-A2E3-630DD13B0921}"/>
    <cellStyle name="Header1 2 10 2 7 2 6 2" xfId="11356" xr:uid="{BE1DE834-6C40-4E65-8684-8E2808C0CB6C}"/>
    <cellStyle name="Header1 2 10 2 7 2 6 3" xfId="11357" xr:uid="{5BE8B24C-0C30-44C7-A765-0C03C213967B}"/>
    <cellStyle name="Header1 2 10 2 7 2 7" xfId="11358" xr:uid="{DA602955-90D4-41BF-8AF2-FB820CD45261}"/>
    <cellStyle name="Header1 2 10 2 7 2 7 2" xfId="11359" xr:uid="{5F4A9818-9E4B-4CBF-877F-A25807E3209A}"/>
    <cellStyle name="Header1 2 10 2 7 2 7 3" xfId="11360" xr:uid="{E2C4A286-1FDD-409D-BFED-2D79A730019B}"/>
    <cellStyle name="Header1 2 10 2 7 2 8" xfId="11361" xr:uid="{F17F4B25-E2ED-4173-9892-AC2588106BD3}"/>
    <cellStyle name="Header1 2 10 2 7 2 9" xfId="11362" xr:uid="{1B892732-10A8-4EEF-9A20-EC7FE2EF1EC0}"/>
    <cellStyle name="Header1 2 10 2 7 3" xfId="11363" xr:uid="{5C2DF8B3-76A1-4BF6-8C10-F52E4C2905F8}"/>
    <cellStyle name="Header1 2 10 2 7 3 2" xfId="11364" xr:uid="{E166F14A-DD94-4279-B9D1-BC96422749F2}"/>
    <cellStyle name="Header1 2 10 2 7 3 2 2" xfId="11365" xr:uid="{AE1D162D-90E8-494A-93EB-394DC67DA1AC}"/>
    <cellStyle name="Header1 2 10 2 7 3 2 3" xfId="11366" xr:uid="{60AF3484-CC75-4107-B7A5-6AC5331EE365}"/>
    <cellStyle name="Header1 2 10 2 7 3 3" xfId="11367" xr:uid="{4D84D25E-FFE2-4993-B5C5-352E8E464C8D}"/>
    <cellStyle name="Header1 2 10 2 7 3 3 2" xfId="11368" xr:uid="{EB2A47D3-58FC-45A6-9983-F43D1446072A}"/>
    <cellStyle name="Header1 2 10 2 7 3 3 3" xfId="11369" xr:uid="{01A9AB6E-63CC-4123-B27A-B45B2C2EF362}"/>
    <cellStyle name="Header1 2 10 2 7 3 4" xfId="11370" xr:uid="{D0ECAD7C-849D-4ECB-9946-FB310A85D82F}"/>
    <cellStyle name="Header1 2 10 2 7 3 4 2" xfId="11371" xr:uid="{3D8D91BA-E943-4671-BFF9-53A77746CA5E}"/>
    <cellStyle name="Header1 2 10 2 7 3 4 3" xfId="11372" xr:uid="{3C342B4A-2B5B-4CD3-B1D7-BA052382ECCE}"/>
    <cellStyle name="Header1 2 10 2 7 3 5" xfId="11373" xr:uid="{9ACD2EFB-0EAE-46B6-A308-E29DA4AF27C3}"/>
    <cellStyle name="Header1 2 10 2 7 3 5 2" xfId="11374" xr:uid="{45BB02B7-EE34-4820-8093-155BB296608B}"/>
    <cellStyle name="Header1 2 10 2 7 3 5 3" xfId="11375" xr:uid="{E73CCA29-D46F-4E11-825C-592DB9EA5C1C}"/>
    <cellStyle name="Header1 2 10 2 7 3 6" xfId="11376" xr:uid="{E520F71F-C225-464D-BBB1-F712304B59D8}"/>
    <cellStyle name="Header1 2 10 2 7 3 6 2" xfId="11377" xr:uid="{C24147B2-6E12-4BBA-B703-30C9CCAC32AC}"/>
    <cellStyle name="Header1 2 10 2 7 3 6 3" xfId="11378" xr:uid="{6920E47E-85C1-48DB-A36B-E44024E8803B}"/>
    <cellStyle name="Header1 2 10 2 7 3 7" xfId="11379" xr:uid="{53C785C8-0283-4B1B-9DDC-8EFF98C79FD2}"/>
    <cellStyle name="Header1 2 10 2 7 3 8" xfId="11380" xr:uid="{90F69002-E651-45C0-94ED-604F1D30B0D8}"/>
    <cellStyle name="Header1 2 10 2 7 4" xfId="11381" xr:uid="{7B5A226E-5746-4E8E-A7A7-E6D1AA34067B}"/>
    <cellStyle name="Header1 2 10 2 7 4 2" xfId="11382" xr:uid="{52977C57-C181-4541-B298-0EE167371058}"/>
    <cellStyle name="Header1 2 10 2 7 4 2 2" xfId="11383" xr:uid="{98588EF4-58AE-4CBA-A9FF-680914038A67}"/>
    <cellStyle name="Header1 2 10 2 7 4 2 3" xfId="11384" xr:uid="{E7DF7AD1-D682-495B-A054-CF6865B7E23E}"/>
    <cellStyle name="Header1 2 10 2 7 4 3" xfId="11385" xr:uid="{120F5825-3A3F-4D13-8E21-25927C5817EF}"/>
    <cellStyle name="Header1 2 10 2 7 4 3 2" xfId="11386" xr:uid="{5F58C92B-FC36-420C-B45F-7CF1F9454A38}"/>
    <cellStyle name="Header1 2 10 2 7 4 3 3" xfId="11387" xr:uid="{7302098D-CBAF-4D09-922C-6ABD6DD3126B}"/>
    <cellStyle name="Header1 2 10 2 7 4 4" xfId="11388" xr:uid="{F083B276-9228-404D-8D9C-CA89B719E953}"/>
    <cellStyle name="Header1 2 10 2 7 4 4 2" xfId="11389" xr:uid="{48D18E9C-C8EF-4F06-AFA1-F45330FF55A5}"/>
    <cellStyle name="Header1 2 10 2 7 4 4 3" xfId="11390" xr:uid="{B0CA1142-FC19-4F73-B162-0369044AE49B}"/>
    <cellStyle name="Header1 2 10 2 7 4 5" xfId="11391" xr:uid="{C82BE9EB-9947-44A2-A683-16552B6F6654}"/>
    <cellStyle name="Header1 2 10 2 7 4 5 2" xfId="11392" xr:uid="{411D8572-B4CE-421B-B216-C4B8F25FFD20}"/>
    <cellStyle name="Header1 2 10 2 7 4 5 3" xfId="11393" xr:uid="{3494E395-15FE-4C64-99EB-3E99132D028D}"/>
    <cellStyle name="Header1 2 10 2 7 4 6" xfId="11394" xr:uid="{020F11FE-76DB-440D-A89B-1014340E9F9F}"/>
    <cellStyle name="Header1 2 10 2 7 4 6 2" xfId="11395" xr:uid="{77F7DCF8-33BE-4DD0-8262-C596B8E5B4F6}"/>
    <cellStyle name="Header1 2 10 2 7 4 6 3" xfId="11396" xr:uid="{7BEA18A7-EB41-40B1-A8E5-11BE66FE6FE3}"/>
    <cellStyle name="Header1 2 10 2 7 4 7" xfId="11397" xr:uid="{E54EE4B8-A3AA-481F-A68A-002BD9E138E0}"/>
    <cellStyle name="Header1 2 10 2 7 4 8" xfId="11398" xr:uid="{21381612-CBB1-4004-9513-602481FC2FDA}"/>
    <cellStyle name="Header1 2 10 2 7 5" xfId="11399" xr:uid="{C32F8F89-0CF5-442B-952F-879323BF19A1}"/>
    <cellStyle name="Header1 2 10 2 7 5 2" xfId="11400" xr:uid="{88770A77-5868-4086-B1BD-6CFFAE006433}"/>
    <cellStyle name="Header1 2 10 2 7 5 2 2" xfId="11401" xr:uid="{24923CE3-DB7D-43C1-B43D-CE9B3E34E9C7}"/>
    <cellStyle name="Header1 2 10 2 7 5 2 3" xfId="11402" xr:uid="{9339275D-6DD6-4BE0-A37F-179781836983}"/>
    <cellStyle name="Header1 2 10 2 7 5 3" xfId="11403" xr:uid="{1921904F-C07C-4B9B-937F-F95AEC1197AA}"/>
    <cellStyle name="Header1 2 10 2 7 5 3 2" xfId="11404" xr:uid="{4817AE49-487D-4E74-B145-7552B86790CA}"/>
    <cellStyle name="Header1 2 10 2 7 5 3 3" xfId="11405" xr:uid="{C13A3D08-8B21-46B1-B9D2-D7E02AAA6894}"/>
    <cellStyle name="Header1 2 10 2 7 5 4" xfId="11406" xr:uid="{3A62DDB1-69C4-4C90-A73C-D0BA418B2F30}"/>
    <cellStyle name="Header1 2 10 2 7 5 4 2" xfId="11407" xr:uid="{090FCE3C-BE9E-4C64-AB0E-649284349619}"/>
    <cellStyle name="Header1 2 10 2 7 5 4 3" xfId="11408" xr:uid="{782A2A9B-0C51-41C1-8E5B-0DD2AA67FC91}"/>
    <cellStyle name="Header1 2 10 2 7 5 5" xfId="11409" xr:uid="{1190A9A2-4F8E-48AE-99CA-8D64517DE659}"/>
    <cellStyle name="Header1 2 10 2 7 5 5 2" xfId="11410" xr:uid="{17630835-689E-40F9-ABAB-1323E661F6A1}"/>
    <cellStyle name="Header1 2 10 2 7 5 5 3" xfId="11411" xr:uid="{D7AE4FB3-6CFB-4CE2-A81D-3D90853C2366}"/>
    <cellStyle name="Header1 2 10 2 7 5 6" xfId="11412" xr:uid="{F21ACB4D-615B-4CA1-9C38-66C6DB384CDB}"/>
    <cellStyle name="Header1 2 10 2 7 5 6 2" xfId="11413" xr:uid="{F6CE95B6-71F2-4E09-AF5B-B9E8D11AA843}"/>
    <cellStyle name="Header1 2 10 2 7 5 6 3" xfId="11414" xr:uid="{64CFBA85-E9C0-48C6-95B9-E4FFBC9D7EC5}"/>
    <cellStyle name="Header1 2 10 2 7 5 7" xfId="11415" xr:uid="{78F213EA-F1C9-413C-9FDB-465DE0FB8322}"/>
    <cellStyle name="Header1 2 10 2 7 5 8" xfId="11416" xr:uid="{43DAF199-991C-4ECC-9592-69FCDB6C8A45}"/>
    <cellStyle name="Header1 2 10 2 7 6" xfId="11417" xr:uid="{B1A5974F-9CEE-4106-94A6-495C6C372443}"/>
    <cellStyle name="Header1 2 10 2 7 6 2" xfId="11418" xr:uid="{B1E67BAB-A5DD-400B-A155-008D689C45F9}"/>
    <cellStyle name="Header1 2 10 2 7 6 2 2" xfId="11419" xr:uid="{CD6C79D8-1667-4641-8BEF-9CAB1994EDF4}"/>
    <cellStyle name="Header1 2 10 2 7 6 2 3" xfId="11420" xr:uid="{1B55914F-865D-4810-A756-45E7BD6561ED}"/>
    <cellStyle name="Header1 2 10 2 7 6 3" xfId="11421" xr:uid="{1B9B0EEA-031B-4B52-BF95-212B1650B9B1}"/>
    <cellStyle name="Header1 2 10 2 7 6 3 2" xfId="11422" xr:uid="{B93B4BCC-C2CA-433A-BEFD-376316E540FE}"/>
    <cellStyle name="Header1 2 10 2 7 6 3 3" xfId="11423" xr:uid="{FF85FB51-EEFB-4E24-B9D0-82F1A0961441}"/>
    <cellStyle name="Header1 2 10 2 7 6 4" xfId="11424" xr:uid="{66EEB718-3340-4AE5-A75A-01955DDA15FC}"/>
    <cellStyle name="Header1 2 10 2 7 6 4 2" xfId="11425" xr:uid="{5E9E5D42-F9CD-42DA-91EE-8E546BC74A39}"/>
    <cellStyle name="Header1 2 10 2 7 6 4 3" xfId="11426" xr:uid="{07432D0C-A430-4878-A2C9-1B52911B1E38}"/>
    <cellStyle name="Header1 2 10 2 7 6 5" xfId="11427" xr:uid="{B8720481-5C47-4B43-AA00-BF96845573DF}"/>
    <cellStyle name="Header1 2 10 2 7 6 5 2" xfId="11428" xr:uid="{A12C4A45-50E0-4E98-8C57-AD4E2C77791D}"/>
    <cellStyle name="Header1 2 10 2 7 6 5 3" xfId="11429" xr:uid="{94E7910E-BAA1-493C-889D-B735B9862F56}"/>
    <cellStyle name="Header1 2 10 2 7 6 6" xfId="11430" xr:uid="{25F4C795-BB3B-4E09-8E66-0F708E5E43C4}"/>
    <cellStyle name="Header1 2 10 2 7 6 6 2" xfId="11431" xr:uid="{590B0C7C-5886-472F-83FD-41548A84B2AE}"/>
    <cellStyle name="Header1 2 10 2 7 6 6 3" xfId="11432" xr:uid="{6C0D6C5D-9063-45BA-9A89-D7C486AB268B}"/>
    <cellStyle name="Header1 2 10 2 7 6 7" xfId="11433" xr:uid="{059866F9-4877-4BE6-8A88-FD71660BFEF2}"/>
    <cellStyle name="Header1 2 10 2 7 6 8" xfId="11434" xr:uid="{C29D59B6-457A-470C-AE57-DF23592BC2E2}"/>
    <cellStyle name="Header1 2 10 2 7 7" xfId="11435" xr:uid="{870367A0-D19E-45FB-B0A5-33F1D3581EE3}"/>
    <cellStyle name="Header1 2 10 2 7 8" xfId="11436" xr:uid="{EF6B2E8A-09A2-4178-8414-05A66E65D85C}"/>
    <cellStyle name="Header1 2 10 2 8" xfId="11437" xr:uid="{A4B8C107-4986-4271-B379-13DCDC70678B}"/>
    <cellStyle name="Header1 2 10 2 8 2" xfId="11438" xr:uid="{333FB463-B300-4832-87B8-6A982A766BD1}"/>
    <cellStyle name="Header1 2 10 2 8 2 2" xfId="11439" xr:uid="{41CC2A9D-FCDD-4B54-BDF6-AA5D220A913C}"/>
    <cellStyle name="Header1 2 10 2 8 2 2 2" xfId="11440" xr:uid="{F5BEFF28-E9EA-4E87-939E-6EDDBCFBAF07}"/>
    <cellStyle name="Header1 2 10 2 8 2 2 3" xfId="11441" xr:uid="{34C00938-DA18-4173-B669-7A80416C74A0}"/>
    <cellStyle name="Header1 2 10 2 8 2 3" xfId="11442" xr:uid="{1900CC64-E160-44EC-AAF0-465D9089C23B}"/>
    <cellStyle name="Header1 2 10 2 8 2 3 2" xfId="11443" xr:uid="{F996CBEF-7730-48EA-AA9A-EFE7CA6E237C}"/>
    <cellStyle name="Header1 2 10 2 8 2 3 3" xfId="11444" xr:uid="{3928FAA1-8092-4A98-9DF4-2191DF72638D}"/>
    <cellStyle name="Header1 2 10 2 8 2 4" xfId="11445" xr:uid="{6540F052-44E3-4B71-8824-568424DC5B5A}"/>
    <cellStyle name="Header1 2 10 2 8 2 4 2" xfId="11446" xr:uid="{E8C5F825-EF8F-406E-B516-C542D83F6DDC}"/>
    <cellStyle name="Header1 2 10 2 8 2 4 3" xfId="11447" xr:uid="{C4389375-E03C-42D8-AEE9-1A32CA61801B}"/>
    <cellStyle name="Header1 2 10 2 8 2 5" xfId="11448" xr:uid="{90F63857-6A89-4BFA-96F3-A9B466A79BCE}"/>
    <cellStyle name="Header1 2 10 2 8 2 5 2" xfId="11449" xr:uid="{C632AE9B-8435-4253-BB1C-F79564DB3BD9}"/>
    <cellStyle name="Header1 2 10 2 8 2 5 3" xfId="11450" xr:uid="{87B56B79-AB87-4F58-8A60-32ED09B470C4}"/>
    <cellStyle name="Header1 2 10 2 8 2 6" xfId="11451" xr:uid="{BD8C363D-9F4C-4E7F-8A0E-EDB72E95A5DA}"/>
    <cellStyle name="Header1 2 10 2 8 2 6 2" xfId="11452" xr:uid="{B2832F29-1AA5-463B-90C1-9DDDCD545378}"/>
    <cellStyle name="Header1 2 10 2 8 2 6 3" xfId="11453" xr:uid="{5F8E28D3-CC8A-43ED-99F3-3DBE53DDE8EE}"/>
    <cellStyle name="Header1 2 10 2 8 2 7" xfId="11454" xr:uid="{258E21C2-6DC0-416A-95FB-E1F4E467EA3A}"/>
    <cellStyle name="Header1 2 10 2 8 2 7 2" xfId="11455" xr:uid="{5711C04D-954D-44D7-8435-0D63EB16C756}"/>
    <cellStyle name="Header1 2 10 2 8 2 7 3" xfId="11456" xr:uid="{E89A7BD7-7767-4F01-A3D2-C6F40B4B0426}"/>
    <cellStyle name="Header1 2 10 2 8 2 8" xfId="11457" xr:uid="{EDDEAE76-FE72-4B65-B490-714308CEEE09}"/>
    <cellStyle name="Header1 2 10 2 8 2 9" xfId="11458" xr:uid="{F473FBBB-9D1F-44B3-A3F9-5C0D2A4425CF}"/>
    <cellStyle name="Header1 2 10 2 8 3" xfId="11459" xr:uid="{1EF2DF73-7FA8-4CF0-B9C5-06FDCAE9D272}"/>
    <cellStyle name="Header1 2 10 2 8 3 2" xfId="11460" xr:uid="{D2FEB25A-A02C-4EB4-BB42-9D648A42F43C}"/>
    <cellStyle name="Header1 2 10 2 8 3 2 2" xfId="11461" xr:uid="{BBAD88DE-4242-432C-8FEE-138353FD46E4}"/>
    <cellStyle name="Header1 2 10 2 8 3 2 3" xfId="11462" xr:uid="{CC25C11D-2EBB-4576-B76C-0262D9D018CF}"/>
    <cellStyle name="Header1 2 10 2 8 3 3" xfId="11463" xr:uid="{5E542C5E-00DD-4E1F-AC2F-834E78EF2B79}"/>
    <cellStyle name="Header1 2 10 2 8 3 3 2" xfId="11464" xr:uid="{91693D6C-50BA-4C26-892A-60DE7E47E2F1}"/>
    <cellStyle name="Header1 2 10 2 8 3 3 3" xfId="11465" xr:uid="{3733DDE2-4035-49E3-BC81-7E9047C2233A}"/>
    <cellStyle name="Header1 2 10 2 8 3 4" xfId="11466" xr:uid="{F71002D0-B755-45F0-8A9C-6C30B561EF19}"/>
    <cellStyle name="Header1 2 10 2 8 3 4 2" xfId="11467" xr:uid="{5BBC1DFF-FB46-4E5F-BF8A-88ED72592EB2}"/>
    <cellStyle name="Header1 2 10 2 8 3 4 3" xfId="11468" xr:uid="{BA081665-D7A0-4AB0-80EC-270626C2259B}"/>
    <cellStyle name="Header1 2 10 2 8 3 5" xfId="11469" xr:uid="{504B3FEE-9039-4E93-AF66-11667349A511}"/>
    <cellStyle name="Header1 2 10 2 8 3 5 2" xfId="11470" xr:uid="{BA66EA03-4734-4466-807D-1C159D3833DA}"/>
    <cellStyle name="Header1 2 10 2 8 3 5 3" xfId="11471" xr:uid="{CEF9F2DC-6532-4982-A75B-7C57D2D10B63}"/>
    <cellStyle name="Header1 2 10 2 8 3 6" xfId="11472" xr:uid="{2B4A057F-7768-4D89-9480-330FDEBBCBC9}"/>
    <cellStyle name="Header1 2 10 2 8 3 6 2" xfId="11473" xr:uid="{C3802D8B-6177-40DD-A412-7A4EE2B1913F}"/>
    <cellStyle name="Header1 2 10 2 8 3 6 3" xfId="11474" xr:uid="{F143EC8B-9FAB-4020-9E88-CCCB93785C2D}"/>
    <cellStyle name="Header1 2 10 2 8 3 7" xfId="11475" xr:uid="{CF015CFB-5535-4C4A-8D8E-854320B49FC1}"/>
    <cellStyle name="Header1 2 10 2 8 3 8" xfId="11476" xr:uid="{C102E89C-59C9-4494-9131-5697F61004F8}"/>
    <cellStyle name="Header1 2 10 2 8 4" xfId="11477" xr:uid="{469A57EC-ABBF-4A45-A442-4CC85CCE1003}"/>
    <cellStyle name="Header1 2 10 2 8 4 2" xfId="11478" xr:uid="{97803065-9522-46C4-8FD5-040BDC589E47}"/>
    <cellStyle name="Header1 2 10 2 8 4 2 2" xfId="11479" xr:uid="{3DE437B9-B83B-4D70-8895-96F69F84B227}"/>
    <cellStyle name="Header1 2 10 2 8 4 2 3" xfId="11480" xr:uid="{AB92E639-7D75-4243-B9BD-B00BE85B0C82}"/>
    <cellStyle name="Header1 2 10 2 8 4 3" xfId="11481" xr:uid="{9BF3651E-18E2-4656-BFD0-E54966123797}"/>
    <cellStyle name="Header1 2 10 2 8 4 3 2" xfId="11482" xr:uid="{5B74D558-7EF1-420E-9ECB-FA8A8BBA140E}"/>
    <cellStyle name="Header1 2 10 2 8 4 3 3" xfId="11483" xr:uid="{30B535CF-CACA-4960-9799-B3D16D42801B}"/>
    <cellStyle name="Header1 2 10 2 8 4 4" xfId="11484" xr:uid="{EE314C8C-89E6-40A4-9761-14B03834203F}"/>
    <cellStyle name="Header1 2 10 2 8 4 4 2" xfId="11485" xr:uid="{9C623187-AFF2-45CD-8C49-98B5221C3F2E}"/>
    <cellStyle name="Header1 2 10 2 8 4 4 3" xfId="11486" xr:uid="{6EE6B941-3C24-49CF-ABE7-36EC7570E501}"/>
    <cellStyle name="Header1 2 10 2 8 4 5" xfId="11487" xr:uid="{FBB9E409-CEC3-4E55-B750-50C84E62FDDA}"/>
    <cellStyle name="Header1 2 10 2 8 4 5 2" xfId="11488" xr:uid="{A2ABE8AB-63AC-4FD3-9D78-068FA29007FD}"/>
    <cellStyle name="Header1 2 10 2 8 4 5 3" xfId="11489" xr:uid="{2CD7B961-E19C-4117-917F-A258A6115503}"/>
    <cellStyle name="Header1 2 10 2 8 4 6" xfId="11490" xr:uid="{C72CEFE4-82B4-43D7-A869-750E7A97EE08}"/>
    <cellStyle name="Header1 2 10 2 8 4 6 2" xfId="11491" xr:uid="{51564103-EF62-4033-820A-B85108EACE7D}"/>
    <cellStyle name="Header1 2 10 2 8 4 6 3" xfId="11492" xr:uid="{8F238035-4EC3-4946-8C03-6584D7DB30B0}"/>
    <cellStyle name="Header1 2 10 2 8 4 7" xfId="11493" xr:uid="{987E2446-9B21-49B0-9A80-6AAEB737755E}"/>
    <cellStyle name="Header1 2 10 2 8 4 8" xfId="11494" xr:uid="{CB0E84A3-307B-4C36-97BC-A03E9A7A6A7A}"/>
    <cellStyle name="Header1 2 10 2 8 5" xfId="11495" xr:uid="{DA4B6EE7-2CC1-47B0-AD6B-E1EE73665E06}"/>
    <cellStyle name="Header1 2 10 2 8 5 2" xfId="11496" xr:uid="{086B2301-1299-44EA-8696-BB402BF8BE01}"/>
    <cellStyle name="Header1 2 10 2 8 5 2 2" xfId="11497" xr:uid="{B6503CC9-B6C3-4BF0-81F3-B11F8EC134B4}"/>
    <cellStyle name="Header1 2 10 2 8 5 2 3" xfId="11498" xr:uid="{A58A477A-0671-4D1C-9F62-D1073DAB5832}"/>
    <cellStyle name="Header1 2 10 2 8 5 3" xfId="11499" xr:uid="{C421C5E7-8745-489F-9172-C79400BA772B}"/>
    <cellStyle name="Header1 2 10 2 8 5 3 2" xfId="11500" xr:uid="{665CDEA8-D4B1-44A1-A487-0610E24D13E8}"/>
    <cellStyle name="Header1 2 10 2 8 5 3 3" xfId="11501" xr:uid="{8D74867A-85B9-4881-91CE-7D00EF5C9D54}"/>
    <cellStyle name="Header1 2 10 2 8 5 4" xfId="11502" xr:uid="{FFE40F85-2E37-4723-8907-389284BF1449}"/>
    <cellStyle name="Header1 2 10 2 8 5 4 2" xfId="11503" xr:uid="{017987B3-60F7-4481-A19B-DE54426A3CF4}"/>
    <cellStyle name="Header1 2 10 2 8 5 4 3" xfId="11504" xr:uid="{4B3699E9-8FA6-4DF9-B848-5C0CF43A4CF2}"/>
    <cellStyle name="Header1 2 10 2 8 5 5" xfId="11505" xr:uid="{494BF6AA-5E35-4073-A8D0-9E9985F35872}"/>
    <cellStyle name="Header1 2 10 2 8 5 5 2" xfId="11506" xr:uid="{71C3A496-8F1F-4D79-A576-589F0F0A50A4}"/>
    <cellStyle name="Header1 2 10 2 8 5 5 3" xfId="11507" xr:uid="{ACABEFDA-ADD9-475B-B9B4-1B8A64F7491B}"/>
    <cellStyle name="Header1 2 10 2 8 5 6" xfId="11508" xr:uid="{95C51E7C-4FDC-40A5-AB13-97E7B093FA8A}"/>
    <cellStyle name="Header1 2 10 2 8 5 6 2" xfId="11509" xr:uid="{028C9845-C219-469B-A848-2E0A514E57DC}"/>
    <cellStyle name="Header1 2 10 2 8 5 6 3" xfId="11510" xr:uid="{C83E996E-12D6-44DF-8BDA-2CCDC2EE6743}"/>
    <cellStyle name="Header1 2 10 2 8 5 7" xfId="11511" xr:uid="{CF38BFC2-3591-4809-8A73-40A1EEDE7784}"/>
    <cellStyle name="Header1 2 10 2 8 5 8" xfId="11512" xr:uid="{B22537C1-27E7-4944-B321-F885CA5C9CDC}"/>
    <cellStyle name="Header1 2 10 2 8 6" xfId="11513" xr:uid="{F3CB704A-EF1B-4B19-A7FA-D595BC348EA8}"/>
    <cellStyle name="Header1 2 10 2 8 6 2" xfId="11514" xr:uid="{24A0617C-B80C-4482-854B-5BCD48CDC1FA}"/>
    <cellStyle name="Header1 2 10 2 8 6 2 2" xfId="11515" xr:uid="{CD95D9A2-D718-4DDF-95A9-A6F865DD09FC}"/>
    <cellStyle name="Header1 2 10 2 8 6 2 3" xfId="11516" xr:uid="{EB08BBA7-51AF-4321-BF49-58BC4705B902}"/>
    <cellStyle name="Header1 2 10 2 8 6 3" xfId="11517" xr:uid="{04251C22-DB59-433D-9A21-303E18C97A1C}"/>
    <cellStyle name="Header1 2 10 2 8 6 3 2" xfId="11518" xr:uid="{A25B0895-CFF8-4516-9862-75715F9FFB7D}"/>
    <cellStyle name="Header1 2 10 2 8 6 3 3" xfId="11519" xr:uid="{51F1C2D5-F70B-4191-A1A4-535CA4B2A98F}"/>
    <cellStyle name="Header1 2 10 2 8 6 4" xfId="11520" xr:uid="{13BD0C2C-0140-44EA-AB97-384E1B8478FE}"/>
    <cellStyle name="Header1 2 10 2 8 6 4 2" xfId="11521" xr:uid="{BC5A6459-84E7-45A1-BCD2-36992E6F7834}"/>
    <cellStyle name="Header1 2 10 2 8 6 4 3" xfId="11522" xr:uid="{22042CB4-2D77-4DDE-9BA6-10A4194A6B32}"/>
    <cellStyle name="Header1 2 10 2 8 6 5" xfId="11523" xr:uid="{BAA973D6-A7A4-438A-B565-C397ED4F120D}"/>
    <cellStyle name="Header1 2 10 2 8 6 5 2" xfId="11524" xr:uid="{851B44A0-7000-4974-9A61-AABD231AB18F}"/>
    <cellStyle name="Header1 2 10 2 8 6 5 3" xfId="11525" xr:uid="{BA52F2D0-C1BF-491C-9853-FAF721947C1B}"/>
    <cellStyle name="Header1 2 10 2 8 6 6" xfId="11526" xr:uid="{CAAADB7F-7784-413B-ACB5-2FACD926B83D}"/>
    <cellStyle name="Header1 2 10 2 8 6 6 2" xfId="11527" xr:uid="{7D888247-0C7D-4537-B972-D782DCE67CEA}"/>
    <cellStyle name="Header1 2 10 2 8 6 6 3" xfId="11528" xr:uid="{DEE5D9BF-B16C-40DD-B2CC-15958CA56897}"/>
    <cellStyle name="Header1 2 10 2 8 6 7" xfId="11529" xr:uid="{9F91E6F5-E8BE-4CAC-AAD6-9E84D394FF95}"/>
    <cellStyle name="Header1 2 10 2 8 6 8" xfId="11530" xr:uid="{94A7AAE6-32AC-450F-A219-1202711285F9}"/>
    <cellStyle name="Header1 2 10 2 8 7" xfId="11531" xr:uid="{70805FFD-3587-46D5-BE0B-8F1659882272}"/>
    <cellStyle name="Header1 2 10 2 8 8" xfId="11532" xr:uid="{46AE273B-F4FA-4541-AFFD-E3E874E1A17E}"/>
    <cellStyle name="Header1 2 10 2 9" xfId="11533" xr:uid="{9970B7B8-B0D5-477F-8087-49366D13E9EE}"/>
    <cellStyle name="Header1 2 10 2 9 2" xfId="11534" xr:uid="{648F7782-93FB-439A-9195-7360ED47D46E}"/>
    <cellStyle name="Header1 2 10 2 9 2 2" xfId="11535" xr:uid="{71179C0B-E84E-4057-98CE-4AF34FBCCD35}"/>
    <cellStyle name="Header1 2 10 2 9 2 2 2" xfId="11536" xr:uid="{739D31C6-0870-48F8-A77C-09B32B5E5B03}"/>
    <cellStyle name="Header1 2 10 2 9 2 2 3" xfId="11537" xr:uid="{58ECDC73-DC83-488D-859B-35A562903097}"/>
    <cellStyle name="Header1 2 10 2 9 2 3" xfId="11538" xr:uid="{A304D048-3EE6-499C-8000-03910E006DDD}"/>
    <cellStyle name="Header1 2 10 2 9 2 3 2" xfId="11539" xr:uid="{52D3C975-D77D-47EF-9145-2088FE322E3B}"/>
    <cellStyle name="Header1 2 10 2 9 2 3 3" xfId="11540" xr:uid="{C060B2DA-A53B-49EE-94C6-9F7B6495BFBC}"/>
    <cellStyle name="Header1 2 10 2 9 2 4" xfId="11541" xr:uid="{D41229BA-A670-4251-B1D9-57699138CCB8}"/>
    <cellStyle name="Header1 2 10 2 9 2 4 2" xfId="11542" xr:uid="{A04589C3-EE86-47CC-AD4B-8B33A3AEE2EE}"/>
    <cellStyle name="Header1 2 10 2 9 2 4 3" xfId="11543" xr:uid="{80070342-57BC-4548-BA06-EEA4821B26BD}"/>
    <cellStyle name="Header1 2 10 2 9 2 5" xfId="11544" xr:uid="{225AF36B-5154-40E8-9B9E-5BA25CCBFE61}"/>
    <cellStyle name="Header1 2 10 2 9 2 5 2" xfId="11545" xr:uid="{764B3B78-BB14-4875-AE0C-A5EFC176B3F0}"/>
    <cellStyle name="Header1 2 10 2 9 2 5 3" xfId="11546" xr:uid="{08D08B03-24FF-4615-B03F-000DD298E310}"/>
    <cellStyle name="Header1 2 10 2 9 2 6" xfId="11547" xr:uid="{19F95B45-597D-4477-A406-5E6CF0889E8C}"/>
    <cellStyle name="Header1 2 10 2 9 2 6 2" xfId="11548" xr:uid="{B26F2DB9-83A6-43A0-9E88-25CF0AC7CD12}"/>
    <cellStyle name="Header1 2 10 2 9 2 6 3" xfId="11549" xr:uid="{D5E42B18-0249-4ACA-B1BE-DEBB12F8417A}"/>
    <cellStyle name="Header1 2 10 2 9 2 7" xfId="11550" xr:uid="{859F4137-9CEB-4905-951B-BFBC12F8B6FB}"/>
    <cellStyle name="Header1 2 10 2 9 2 7 2" xfId="11551" xr:uid="{76270E02-89D8-423C-9D99-C72F29B36921}"/>
    <cellStyle name="Header1 2 10 2 9 2 7 3" xfId="11552" xr:uid="{4CB763CC-B415-4CF2-9093-218AF23D4B2B}"/>
    <cellStyle name="Header1 2 10 2 9 2 8" xfId="11553" xr:uid="{FE59EA04-37BE-47DF-BA9C-7527E75A9766}"/>
    <cellStyle name="Header1 2 10 2 9 2 9" xfId="11554" xr:uid="{F63DF94C-5B82-4904-907C-D5498DD534CD}"/>
    <cellStyle name="Header1 2 10 2 9 3" xfId="11555" xr:uid="{01EE9B3D-86AC-4AE2-AB53-4BB443EB4AE6}"/>
    <cellStyle name="Header1 2 10 2 9 3 2" xfId="11556" xr:uid="{42CF7433-8218-4D24-928F-F446C5847EA6}"/>
    <cellStyle name="Header1 2 10 2 9 3 2 2" xfId="11557" xr:uid="{924E90F2-F73B-4EC5-AB1F-0FE55F15C459}"/>
    <cellStyle name="Header1 2 10 2 9 3 2 3" xfId="11558" xr:uid="{A0756256-D66A-45A8-9405-9C359FA9096F}"/>
    <cellStyle name="Header1 2 10 2 9 3 3" xfId="11559" xr:uid="{F4D61DBA-0C9A-4806-BEF9-55374C1E9EBD}"/>
    <cellStyle name="Header1 2 10 2 9 3 3 2" xfId="11560" xr:uid="{B5559C8C-E6C3-4B82-AC2A-166B47FDA730}"/>
    <cellStyle name="Header1 2 10 2 9 3 3 3" xfId="11561" xr:uid="{35D14610-A808-4766-9531-E89A42AAA0D5}"/>
    <cellStyle name="Header1 2 10 2 9 3 4" xfId="11562" xr:uid="{87004CC5-80EF-4F2C-A4FA-3FC89D563132}"/>
    <cellStyle name="Header1 2 10 2 9 3 4 2" xfId="11563" xr:uid="{05905DE1-39CA-4695-AE52-49301885A020}"/>
    <cellStyle name="Header1 2 10 2 9 3 4 3" xfId="11564" xr:uid="{508DF426-8C56-4667-A695-FCEEBFDB4D54}"/>
    <cellStyle name="Header1 2 10 2 9 3 5" xfId="11565" xr:uid="{7C07BF52-BD50-46BF-8C8F-67035F4C40A9}"/>
    <cellStyle name="Header1 2 10 2 9 3 5 2" xfId="11566" xr:uid="{523EB7EC-A071-43DD-A370-B47A8DE3DE46}"/>
    <cellStyle name="Header1 2 10 2 9 3 5 3" xfId="11567" xr:uid="{E4D3E7D5-8602-4B39-84F9-FA27804D7546}"/>
    <cellStyle name="Header1 2 10 2 9 3 6" xfId="11568" xr:uid="{BD72A530-453C-471A-85FD-25765D5DCFA9}"/>
    <cellStyle name="Header1 2 10 2 9 3 6 2" xfId="11569" xr:uid="{64B0E458-30D3-49B2-9A55-E798887DAE93}"/>
    <cellStyle name="Header1 2 10 2 9 3 6 3" xfId="11570" xr:uid="{088B7BDB-4E64-4B7A-A2BC-550AE5FD040B}"/>
    <cellStyle name="Header1 2 10 2 9 3 7" xfId="11571" xr:uid="{0FCC6E56-4E75-4F29-8080-57450DA662D8}"/>
    <cellStyle name="Header1 2 10 2 9 3 8" xfId="11572" xr:uid="{264C7272-CFDD-4FC7-B2CD-8D7363A56527}"/>
    <cellStyle name="Header1 2 10 2 9 4" xfId="11573" xr:uid="{B1EAB727-918B-445C-B2AE-655A7199C31E}"/>
    <cellStyle name="Header1 2 10 2 9 4 2" xfId="11574" xr:uid="{02F23C43-59E4-4D32-8914-B1FF71C1A4B0}"/>
    <cellStyle name="Header1 2 10 2 9 4 2 2" xfId="11575" xr:uid="{65689BB0-5CE5-4B25-8EA2-B61719D135B4}"/>
    <cellStyle name="Header1 2 10 2 9 4 2 3" xfId="11576" xr:uid="{E8441DB3-EA6F-445E-8BC4-CB9E87E54FC4}"/>
    <cellStyle name="Header1 2 10 2 9 4 3" xfId="11577" xr:uid="{A914E28E-A6C2-49B9-9926-458CE3EF3F9B}"/>
    <cellStyle name="Header1 2 10 2 9 4 3 2" xfId="11578" xr:uid="{B4941FA5-C205-4D39-837A-77129C928508}"/>
    <cellStyle name="Header1 2 10 2 9 4 3 3" xfId="11579" xr:uid="{EA1542B1-89C9-4901-A907-50C941A9763F}"/>
    <cellStyle name="Header1 2 10 2 9 4 4" xfId="11580" xr:uid="{8828A218-CCE8-4315-B624-75A56033EE60}"/>
    <cellStyle name="Header1 2 10 2 9 4 4 2" xfId="11581" xr:uid="{D21FE1CC-3A7F-4A51-9496-DBAFBCC52038}"/>
    <cellStyle name="Header1 2 10 2 9 4 4 3" xfId="11582" xr:uid="{CB131050-9C93-4BDF-BD7F-D9C346AA5496}"/>
    <cellStyle name="Header1 2 10 2 9 4 5" xfId="11583" xr:uid="{1410CCA6-B081-40CC-A6D4-E742FA929F0C}"/>
    <cellStyle name="Header1 2 10 2 9 4 5 2" xfId="11584" xr:uid="{9B81023C-A49E-4C4C-93FC-2BE5C7865B0D}"/>
    <cellStyle name="Header1 2 10 2 9 4 5 3" xfId="11585" xr:uid="{BA4A8612-E5DF-417B-BA57-5B7FFC4299FA}"/>
    <cellStyle name="Header1 2 10 2 9 4 6" xfId="11586" xr:uid="{D2CBF861-7C59-45DD-A6FA-07057CFD4CF0}"/>
    <cellStyle name="Header1 2 10 2 9 4 6 2" xfId="11587" xr:uid="{0B987A9C-84F3-4359-8A6D-CD63CE27820C}"/>
    <cellStyle name="Header1 2 10 2 9 4 6 3" xfId="11588" xr:uid="{667BF9E7-C998-43EB-96CF-232CE8D86920}"/>
    <cellStyle name="Header1 2 10 2 9 4 7" xfId="11589" xr:uid="{F85AF706-38B6-480A-9D3F-14FF9B3129BB}"/>
    <cellStyle name="Header1 2 10 2 9 4 8" xfId="11590" xr:uid="{AAB26C23-DEA7-466D-AE70-EEEC18726C0D}"/>
    <cellStyle name="Header1 2 10 2 9 5" xfId="11591" xr:uid="{C020146E-1984-4B55-B8C4-E5EBECBA1EB6}"/>
    <cellStyle name="Header1 2 10 2 9 5 2" xfId="11592" xr:uid="{0AC443DC-DCAA-4315-90A1-48DC1093DC96}"/>
    <cellStyle name="Header1 2 10 2 9 5 2 2" xfId="11593" xr:uid="{19FD738C-6766-4BBD-8C87-172440FE2185}"/>
    <cellStyle name="Header1 2 10 2 9 5 2 3" xfId="11594" xr:uid="{611B6106-57AE-4A99-92DC-8CC992BB352F}"/>
    <cellStyle name="Header1 2 10 2 9 5 3" xfId="11595" xr:uid="{5ABBC02E-4CBB-4E6E-873B-C85D61022B24}"/>
    <cellStyle name="Header1 2 10 2 9 5 3 2" xfId="11596" xr:uid="{FD04301E-4A3D-492C-A8EC-878C236ACC6D}"/>
    <cellStyle name="Header1 2 10 2 9 5 3 3" xfId="11597" xr:uid="{E78368AF-ABAA-4A81-97F5-7E4B1CF68099}"/>
    <cellStyle name="Header1 2 10 2 9 5 4" xfId="11598" xr:uid="{325F48EE-173A-4830-BAC2-1120876BDDDC}"/>
    <cellStyle name="Header1 2 10 2 9 5 4 2" xfId="11599" xr:uid="{7FE8EAF5-CE6C-4E7F-8058-E87F025096E6}"/>
    <cellStyle name="Header1 2 10 2 9 5 4 3" xfId="11600" xr:uid="{925B72DB-3959-42B5-B40F-44186F6CE870}"/>
    <cellStyle name="Header1 2 10 2 9 5 5" xfId="11601" xr:uid="{70E2EA26-0B63-4921-80BD-125CAEE46286}"/>
    <cellStyle name="Header1 2 10 2 9 5 5 2" xfId="11602" xr:uid="{4C7D3BC7-7C9C-4CA0-A1B0-145E855580D9}"/>
    <cellStyle name="Header1 2 10 2 9 5 5 3" xfId="11603" xr:uid="{EA908FF6-4723-43CE-8BB2-89B98F0BE07B}"/>
    <cellStyle name="Header1 2 10 2 9 5 6" xfId="11604" xr:uid="{189F8346-B380-43D6-B267-A93B43A1E40A}"/>
    <cellStyle name="Header1 2 10 2 9 5 6 2" xfId="11605" xr:uid="{03D7D902-4495-4029-BFFA-0B0B2572DD3F}"/>
    <cellStyle name="Header1 2 10 2 9 5 6 3" xfId="11606" xr:uid="{F5013566-F1F3-4C88-A43E-3F0984C8CA16}"/>
    <cellStyle name="Header1 2 10 2 9 5 7" xfId="11607" xr:uid="{C54FBAA1-1271-4D20-A525-7BEE52C60A40}"/>
    <cellStyle name="Header1 2 10 2 9 5 8" xfId="11608" xr:uid="{672342DB-00A5-41FA-99C3-C7F1951C7812}"/>
    <cellStyle name="Header1 2 10 2 9 6" xfId="11609" xr:uid="{C4B7B15E-F38D-47BF-AD49-B94B0607DBC2}"/>
    <cellStyle name="Header1 2 10 2 9 6 2" xfId="11610" xr:uid="{D266378D-946F-4500-8131-1D39ED1CE6FD}"/>
    <cellStyle name="Header1 2 10 2 9 6 2 2" xfId="11611" xr:uid="{A5BB7ED2-E63A-4C06-8B56-9A58F248F975}"/>
    <cellStyle name="Header1 2 10 2 9 6 2 3" xfId="11612" xr:uid="{142B50BB-AEBD-401B-BC09-34688D486744}"/>
    <cellStyle name="Header1 2 10 2 9 6 3" xfId="11613" xr:uid="{9338FB6C-A8A7-4BD8-B892-C90932C3467F}"/>
    <cellStyle name="Header1 2 10 2 9 6 3 2" xfId="11614" xr:uid="{52E4FE3F-1B11-4769-830B-94205B635E7A}"/>
    <cellStyle name="Header1 2 10 2 9 6 3 3" xfId="11615" xr:uid="{CC6E32CA-8CED-4066-9F7B-98B1480B2DBA}"/>
    <cellStyle name="Header1 2 10 2 9 6 4" xfId="11616" xr:uid="{59E0029A-4EF2-4336-8311-563062A16E90}"/>
    <cellStyle name="Header1 2 10 2 9 6 4 2" xfId="11617" xr:uid="{B360D41D-4EE4-4A80-8DE1-3EAE052CF44A}"/>
    <cellStyle name="Header1 2 10 2 9 6 4 3" xfId="11618" xr:uid="{67F77F9E-D200-42F2-B3AE-AF12A0A1B70E}"/>
    <cellStyle name="Header1 2 10 2 9 6 5" xfId="11619" xr:uid="{A7CF83E0-B418-47C6-ADE3-BDC5EB7399EC}"/>
    <cellStyle name="Header1 2 10 2 9 6 5 2" xfId="11620" xr:uid="{1A512807-1D34-4B75-86D5-641E8F3F5BB1}"/>
    <cellStyle name="Header1 2 10 2 9 6 5 3" xfId="11621" xr:uid="{99B81E95-71A1-49A2-AEC0-241603C6A109}"/>
    <cellStyle name="Header1 2 10 2 9 6 6" xfId="11622" xr:uid="{4E7EA245-596F-4F36-8BE3-58FBE272CB28}"/>
    <cellStyle name="Header1 2 10 2 9 6 6 2" xfId="11623" xr:uid="{9F22A738-29E3-41E5-8867-140B0578CF0A}"/>
    <cellStyle name="Header1 2 10 2 9 6 6 3" xfId="11624" xr:uid="{5B09FEA2-45C3-4E9F-AF26-48D14087A540}"/>
    <cellStyle name="Header1 2 10 2 9 6 7" xfId="11625" xr:uid="{8E7633C6-70A2-468A-8E04-8FED069E96EB}"/>
    <cellStyle name="Header1 2 10 2 9 6 8" xfId="11626" xr:uid="{4D98F9B8-FC40-48ED-8A03-59A0FF90D29B}"/>
    <cellStyle name="Header1 2 10 2 9 7" xfId="11627" xr:uid="{F90F84FD-FB6B-49B7-BC1A-C01C95A5E520}"/>
    <cellStyle name="Header1 2 10 2 9 8" xfId="11628" xr:uid="{83F8C56F-E2E0-46FB-B6D3-0768CFCCC39E}"/>
    <cellStyle name="Header1 2 10 3" xfId="11629" xr:uid="{F18310F9-E25C-4DE7-BED7-F64CFB3CE7AE}"/>
    <cellStyle name="Header1 2 10 3 2" xfId="11630" xr:uid="{BF9C77F2-184D-4134-B639-51838BB37634}"/>
    <cellStyle name="Header1 2 10 3 2 2" xfId="11631" xr:uid="{11AA3DF2-F188-4C55-9941-5BE4988B79FC}"/>
    <cellStyle name="Header1 2 10 3 2 2 2" xfId="11632" xr:uid="{E9A19DFE-D227-4451-9961-A67CA016356A}"/>
    <cellStyle name="Header1 2 10 3 2 2 3" xfId="11633" xr:uid="{8547593A-5219-460B-B204-93C35345102A}"/>
    <cellStyle name="Header1 2 10 3 2 3" xfId="11634" xr:uid="{33298B6C-8E6C-4A05-A7AC-9136C4A9321F}"/>
    <cellStyle name="Header1 2 10 3 2 3 2" xfId="11635" xr:uid="{1A8344E3-8FD9-42F8-8D2E-CD327CDD1772}"/>
    <cellStyle name="Header1 2 10 3 2 3 3" xfId="11636" xr:uid="{22EF780E-24F2-43A0-834C-6C7C0D1DDE1B}"/>
    <cellStyle name="Header1 2 10 3 2 4" xfId="11637" xr:uid="{68FA8C6F-B561-4156-B2F8-A96BA019C2A1}"/>
    <cellStyle name="Header1 2 10 3 2 4 2" xfId="11638" xr:uid="{992D0334-6FF9-4686-880F-A24909EEAD5C}"/>
    <cellStyle name="Header1 2 10 3 2 4 3" xfId="11639" xr:uid="{FB262821-B04D-4C73-BD3C-4AF454D245C8}"/>
    <cellStyle name="Header1 2 10 3 2 5" xfId="11640" xr:uid="{A872399E-6A7C-4B02-B09C-14A374DA87D2}"/>
    <cellStyle name="Header1 2 10 3 2 5 2" xfId="11641" xr:uid="{2E9CAF3C-3CA5-4AFE-8847-49DDC502C4DD}"/>
    <cellStyle name="Header1 2 10 3 2 5 3" xfId="11642" xr:uid="{03A2AFCA-4E62-4E80-9B4E-0A2D923B1D5F}"/>
    <cellStyle name="Header1 2 10 3 2 6" xfId="11643" xr:uid="{A9B52EEC-4715-4B63-8E06-032DDFF3759F}"/>
    <cellStyle name="Header1 2 10 3 2 6 2" xfId="11644" xr:uid="{E38CF860-8464-457C-8AD1-7C15D5006B1E}"/>
    <cellStyle name="Header1 2 10 3 2 6 3" xfId="11645" xr:uid="{E8CDA1F2-3E43-4994-80C9-C270B23DEC62}"/>
    <cellStyle name="Header1 2 10 3 2 7" xfId="11646" xr:uid="{4060B0FA-D2C3-452B-9D3D-5431AD79559C}"/>
    <cellStyle name="Header1 2 10 3 2 7 2" xfId="11647" xr:uid="{C240BD32-25C9-4207-8FEB-D9B5985E4F00}"/>
    <cellStyle name="Header1 2 10 3 2 7 3" xfId="11648" xr:uid="{9FCF38C1-8137-435C-9C74-C4F598116C4D}"/>
    <cellStyle name="Header1 2 10 3 2 8" xfId="11649" xr:uid="{90518687-D743-44E4-8B7A-DADEA05D9B8A}"/>
    <cellStyle name="Header1 2 10 3 2 9" xfId="11650" xr:uid="{4B04417F-61C3-463F-9446-146AEBE58B1A}"/>
    <cellStyle name="Header1 2 10 3 3" xfId="11651" xr:uid="{68B926A2-FF0A-438F-950E-64224EE6D2A4}"/>
    <cellStyle name="Header1 2 10 3 3 2" xfId="11652" xr:uid="{BD196609-FE4A-428B-9652-9FBF2977E0EA}"/>
    <cellStyle name="Header1 2 10 3 3 2 2" xfId="11653" xr:uid="{5FD5D10B-03CB-4103-AD82-BD5AF1F83632}"/>
    <cellStyle name="Header1 2 10 3 3 2 3" xfId="11654" xr:uid="{8B53B7AA-19E5-4776-B446-4353314709A5}"/>
    <cellStyle name="Header1 2 10 3 3 3" xfId="11655" xr:uid="{B0E0CAFA-DD75-49FF-B825-5403F4884AA9}"/>
    <cellStyle name="Header1 2 10 3 3 3 2" xfId="11656" xr:uid="{31DC2577-69B6-46C3-863E-715B7D83A4E8}"/>
    <cellStyle name="Header1 2 10 3 3 3 3" xfId="11657" xr:uid="{ACA7D7EB-6D19-48E5-B8A3-A6073B61BB03}"/>
    <cellStyle name="Header1 2 10 3 3 4" xfId="11658" xr:uid="{99700BBD-D171-416A-8F69-05CCD070F2DE}"/>
    <cellStyle name="Header1 2 10 3 3 4 2" xfId="11659" xr:uid="{7764E991-AA07-4A42-84B3-5621EC773CE2}"/>
    <cellStyle name="Header1 2 10 3 3 4 3" xfId="11660" xr:uid="{1F59A016-4EB2-4605-9B5F-A67EDDA7FC8C}"/>
    <cellStyle name="Header1 2 10 3 3 5" xfId="11661" xr:uid="{3509FC3A-DF81-4BC9-A20B-566289409E13}"/>
    <cellStyle name="Header1 2 10 3 3 5 2" xfId="11662" xr:uid="{2653F9A9-0BCE-48DD-AEE2-538EBFCBA055}"/>
    <cellStyle name="Header1 2 10 3 3 5 3" xfId="11663" xr:uid="{8067EFFE-2224-4703-B05B-67CD126770C7}"/>
    <cellStyle name="Header1 2 10 3 3 6" xfId="11664" xr:uid="{3AF3473C-AA2A-4F2B-8190-FE15C90BC0A6}"/>
    <cellStyle name="Header1 2 10 3 3 6 2" xfId="11665" xr:uid="{D0EDB6C9-8C89-4CC6-9CE8-1805C86D95BA}"/>
    <cellStyle name="Header1 2 10 3 3 6 3" xfId="11666" xr:uid="{35F0E7BE-02B3-4D9F-9EF6-9A1FB3EA7F29}"/>
    <cellStyle name="Header1 2 10 3 3 7" xfId="11667" xr:uid="{DA50F27A-7EB5-46C9-B87F-0E60A2387F93}"/>
    <cellStyle name="Header1 2 10 3 3 8" xfId="11668" xr:uid="{0875665C-2A6E-43C4-AA45-1A941F6C09BD}"/>
    <cellStyle name="Header1 2 10 3 4" xfId="11669" xr:uid="{6D3ABBA4-BAD1-4B31-AB2D-931D75F44FBA}"/>
    <cellStyle name="Header1 2 10 3 4 2" xfId="11670" xr:uid="{8C6D4C5A-6847-4469-8436-AE151288696D}"/>
    <cellStyle name="Header1 2 10 3 4 2 2" xfId="11671" xr:uid="{D2E18937-83A1-41CE-ABF7-7794FD8786A6}"/>
    <cellStyle name="Header1 2 10 3 4 2 3" xfId="11672" xr:uid="{A2D063C0-F624-468F-9526-B7B7CC5CAFB8}"/>
    <cellStyle name="Header1 2 10 3 4 3" xfId="11673" xr:uid="{2F749E3A-1B3B-4DA0-A0C9-C15C10767269}"/>
    <cellStyle name="Header1 2 10 3 4 3 2" xfId="11674" xr:uid="{DFDAB5C4-B3F9-4D85-BA3A-BADD4A26F0BF}"/>
    <cellStyle name="Header1 2 10 3 4 3 3" xfId="11675" xr:uid="{76E28189-D95A-454B-BB9D-AC1A87800353}"/>
    <cellStyle name="Header1 2 10 3 4 4" xfId="11676" xr:uid="{2797E221-3395-4BF8-9B93-9AF1EAB7438D}"/>
    <cellStyle name="Header1 2 10 3 4 4 2" xfId="11677" xr:uid="{5D0A2A65-ABCB-4705-9FA5-EA7AF0F436EB}"/>
    <cellStyle name="Header1 2 10 3 4 4 3" xfId="11678" xr:uid="{FDCC2D2B-8D93-411C-8747-EBDFA2E69334}"/>
    <cellStyle name="Header1 2 10 3 4 5" xfId="11679" xr:uid="{71F972BB-88AD-42B3-AE66-C0FDD081D43C}"/>
    <cellStyle name="Header1 2 10 3 4 5 2" xfId="11680" xr:uid="{8A746B51-5FA3-404C-8FFE-F5AFCC6741BD}"/>
    <cellStyle name="Header1 2 10 3 4 5 3" xfId="11681" xr:uid="{9A21F9BE-D19D-4DF5-86DB-1BAF4CB41429}"/>
    <cellStyle name="Header1 2 10 3 4 6" xfId="11682" xr:uid="{2CF51417-97F1-480E-A300-D90B20C3FD74}"/>
    <cellStyle name="Header1 2 10 3 4 6 2" xfId="11683" xr:uid="{6C540544-88C5-4527-8D7F-450BBF7B5719}"/>
    <cellStyle name="Header1 2 10 3 4 6 3" xfId="11684" xr:uid="{8972FA91-B3F4-48D0-956E-87747DCE3FA2}"/>
    <cellStyle name="Header1 2 10 3 4 7" xfId="11685" xr:uid="{F20850AB-341E-4D61-B26E-C231F94C0657}"/>
    <cellStyle name="Header1 2 10 3 4 8" xfId="11686" xr:uid="{E0F494A2-EBED-42ED-9E65-84EE110C887B}"/>
    <cellStyle name="Header1 2 10 3 5" xfId="11687" xr:uid="{5B8A24DA-F936-4F71-919D-6DBFEEDF0B00}"/>
    <cellStyle name="Header1 2 10 3 5 2" xfId="11688" xr:uid="{5307967B-4541-45E5-A93B-5EB1A3D4296E}"/>
    <cellStyle name="Header1 2 10 3 5 2 2" xfId="11689" xr:uid="{C56AEEE9-F09E-4E41-AC00-5A999D61B9D5}"/>
    <cellStyle name="Header1 2 10 3 5 2 3" xfId="11690" xr:uid="{95B3D786-2E94-44C2-9B13-F68EFB07028B}"/>
    <cellStyle name="Header1 2 10 3 5 3" xfId="11691" xr:uid="{AA2A4BF2-CC1A-4AFB-ACBD-F78B82AA6D32}"/>
    <cellStyle name="Header1 2 10 3 5 3 2" xfId="11692" xr:uid="{C1995750-310B-4BC7-AFBC-3D4E84045FB2}"/>
    <cellStyle name="Header1 2 10 3 5 3 3" xfId="11693" xr:uid="{6A52D3F7-B574-42E8-AA07-E4A73022A4B2}"/>
    <cellStyle name="Header1 2 10 3 5 4" xfId="11694" xr:uid="{163318A2-D45D-46BF-9362-2B0EEDD02EDD}"/>
    <cellStyle name="Header1 2 10 3 5 4 2" xfId="11695" xr:uid="{2FA4E0DA-C697-4B9E-B5B3-B2129D74AA32}"/>
    <cellStyle name="Header1 2 10 3 5 4 3" xfId="11696" xr:uid="{FF7714A3-EF8D-45CD-9EEE-0A1AD84C0140}"/>
    <cellStyle name="Header1 2 10 3 5 5" xfId="11697" xr:uid="{8456812B-01C4-45CC-AC57-FBF3E7FC6C89}"/>
    <cellStyle name="Header1 2 10 3 5 5 2" xfId="11698" xr:uid="{BD4A9A3E-0442-4045-8515-D819F078B686}"/>
    <cellStyle name="Header1 2 10 3 5 5 3" xfId="11699" xr:uid="{E913561C-3DA2-4224-BFC4-FCDDF0AD6C91}"/>
    <cellStyle name="Header1 2 10 3 5 6" xfId="11700" xr:uid="{1EBC49EC-2CF5-41A7-956D-F89B4428D719}"/>
    <cellStyle name="Header1 2 10 3 5 6 2" xfId="11701" xr:uid="{250482F6-B95D-479C-988D-F31B53C7E3FF}"/>
    <cellStyle name="Header1 2 10 3 5 6 3" xfId="11702" xr:uid="{92B928ED-E7F9-42D4-A91D-BA04E4F2F2E9}"/>
    <cellStyle name="Header1 2 10 3 5 7" xfId="11703" xr:uid="{929705FA-0033-4C90-85E4-FDA83A20DA78}"/>
    <cellStyle name="Header1 2 10 3 5 8" xfId="11704" xr:uid="{EDB05A7A-774C-4D27-A56A-87C053B0AB77}"/>
    <cellStyle name="Header1 2 10 3 6" xfId="11705" xr:uid="{149383D4-F5AE-4078-8A26-563E531FECF1}"/>
    <cellStyle name="Header1 2 10 3 6 2" xfId="11706" xr:uid="{AD941B47-6C50-49AD-8330-BEB96B715258}"/>
    <cellStyle name="Header1 2 10 3 6 2 2" xfId="11707" xr:uid="{F0FE9D43-9E1E-4AC6-8DD6-35D6C480C7B7}"/>
    <cellStyle name="Header1 2 10 3 6 2 3" xfId="11708" xr:uid="{26083ABC-7982-496C-B8D1-C71934C2BDD5}"/>
    <cellStyle name="Header1 2 10 3 6 3" xfId="11709" xr:uid="{A7BA8BD3-3651-4CF9-B18E-B14614312020}"/>
    <cellStyle name="Header1 2 10 3 6 3 2" xfId="11710" xr:uid="{3D85D845-99EB-40F9-9755-9C5440C8B3F8}"/>
    <cellStyle name="Header1 2 10 3 6 3 3" xfId="11711" xr:uid="{551AEB4D-E74E-441D-98A1-6456BA53F172}"/>
    <cellStyle name="Header1 2 10 3 6 4" xfId="11712" xr:uid="{304E2E9E-60C1-40EC-AC48-B56E4ABD63A1}"/>
    <cellStyle name="Header1 2 10 3 6 4 2" xfId="11713" xr:uid="{FB7D452E-81C0-4FD2-8DD6-914C78B82461}"/>
    <cellStyle name="Header1 2 10 3 6 4 3" xfId="11714" xr:uid="{A83DE346-BAC7-4B74-B9DB-BD61841F85C7}"/>
    <cellStyle name="Header1 2 10 3 6 5" xfId="11715" xr:uid="{60A1C7D7-A9DC-4A8E-A38A-6FB9054B8EB3}"/>
    <cellStyle name="Header1 2 10 3 6 5 2" xfId="11716" xr:uid="{8409833A-0439-4DFE-8E9C-B8C1836093FD}"/>
    <cellStyle name="Header1 2 10 3 6 5 3" xfId="11717" xr:uid="{19ED66A3-57C0-4DCA-8E34-8D5F05893180}"/>
    <cellStyle name="Header1 2 10 3 6 6" xfId="11718" xr:uid="{B4FA2DFD-EBF2-4BA8-985C-2F5FBEAB8E0E}"/>
    <cellStyle name="Header1 2 10 3 6 6 2" xfId="11719" xr:uid="{F206CCAC-842A-480C-B068-631BC17017A2}"/>
    <cellStyle name="Header1 2 10 3 6 6 3" xfId="11720" xr:uid="{BC03818B-3670-4B46-A178-59E84EF76D10}"/>
    <cellStyle name="Header1 2 10 3 6 7" xfId="11721" xr:uid="{C48C0167-BB56-493B-9E92-AE99F0D04821}"/>
    <cellStyle name="Header1 2 10 3 6 8" xfId="11722" xr:uid="{BC5B887B-338F-41DF-8AB8-9997DFCA6E0C}"/>
    <cellStyle name="Header1 2 10 3 7" xfId="11723" xr:uid="{E59A7BCD-90AA-4CFF-8767-7A39A56F927D}"/>
    <cellStyle name="Header1 2 10 3 8" xfId="11724" xr:uid="{77546086-44F6-4E62-BF5A-CC16305EACAD}"/>
    <cellStyle name="Header1 2 10 4" xfId="11725" xr:uid="{1794CB78-34C9-4098-BB5C-6AE68D47F2DE}"/>
    <cellStyle name="Header1 2 10 4 2" xfId="11726" xr:uid="{3EE4D33C-3D20-4D3D-9A50-37C921AF6B40}"/>
    <cellStyle name="Header1 2 10 4 2 2" xfId="11727" xr:uid="{345F83A1-9E39-4D03-A496-9197E45745EF}"/>
    <cellStyle name="Header1 2 10 4 2 2 2" xfId="11728" xr:uid="{21742463-724B-4BAB-AFF3-81E53F12189F}"/>
    <cellStyle name="Header1 2 10 4 2 2 3" xfId="11729" xr:uid="{EF9A698D-EE57-4AB7-9E3A-0546A14F13A8}"/>
    <cellStyle name="Header1 2 10 4 2 3" xfId="11730" xr:uid="{D3BAC372-FB2F-44A6-8D27-9F93BC8C6E93}"/>
    <cellStyle name="Header1 2 10 4 2 3 2" xfId="11731" xr:uid="{30AB9E91-D6A2-4AC4-9458-67AF3D06B579}"/>
    <cellStyle name="Header1 2 10 4 2 3 3" xfId="11732" xr:uid="{125A7C12-9D0B-4349-8662-7AC3A2E80F14}"/>
    <cellStyle name="Header1 2 10 4 2 4" xfId="11733" xr:uid="{B54F8B85-92D4-4195-A96C-A0107F164243}"/>
    <cellStyle name="Header1 2 10 4 2 4 2" xfId="11734" xr:uid="{39F334A0-3822-4B5D-9702-C990942BFCD4}"/>
    <cellStyle name="Header1 2 10 4 2 4 3" xfId="11735" xr:uid="{AAAFD6B9-6938-4760-9882-F97F1AEE265C}"/>
    <cellStyle name="Header1 2 10 4 2 5" xfId="11736" xr:uid="{B87EB34F-5432-4C91-B39C-70CB4B298B08}"/>
    <cellStyle name="Header1 2 10 4 2 5 2" xfId="11737" xr:uid="{C5F42F4F-7C62-4A1E-A07D-29101173E954}"/>
    <cellStyle name="Header1 2 10 4 2 5 3" xfId="11738" xr:uid="{C8C4C7B2-B569-440B-AABD-7CE466ADB0E4}"/>
    <cellStyle name="Header1 2 10 4 2 6" xfId="11739" xr:uid="{88562292-16DB-4FFD-BA82-A99F889B3696}"/>
    <cellStyle name="Header1 2 10 4 2 6 2" xfId="11740" xr:uid="{81579753-D39E-45D1-A587-17A2DF2133E8}"/>
    <cellStyle name="Header1 2 10 4 2 6 3" xfId="11741" xr:uid="{71CFD9AF-5899-40FF-8CBD-EF3EF567146B}"/>
    <cellStyle name="Header1 2 10 4 2 7" xfId="11742" xr:uid="{BBCA9FC8-649C-48DD-A328-BD5BE6C27DB6}"/>
    <cellStyle name="Header1 2 10 4 2 7 2" xfId="11743" xr:uid="{AD16FDB1-7029-45A2-A847-FE5015DE8098}"/>
    <cellStyle name="Header1 2 10 4 2 7 3" xfId="11744" xr:uid="{CA081BE9-9457-475A-959E-AF1F64A0A0EA}"/>
    <cellStyle name="Header1 2 10 4 2 8" xfId="11745" xr:uid="{F6101960-277A-4CA2-A9F1-5FA721B058CB}"/>
    <cellStyle name="Header1 2 10 4 2 9" xfId="11746" xr:uid="{9049CDB5-1ABD-43F3-8904-495CADC6AF7E}"/>
    <cellStyle name="Header1 2 10 4 3" xfId="11747" xr:uid="{47BFE20F-15FB-4E35-AC5B-C1C50F08A38A}"/>
    <cellStyle name="Header1 2 10 4 3 2" xfId="11748" xr:uid="{74923AF1-709F-43B3-A5FC-7A2686CEE205}"/>
    <cellStyle name="Header1 2 10 4 3 2 2" xfId="11749" xr:uid="{078E3DDE-0550-487A-A4DA-892271D78C4F}"/>
    <cellStyle name="Header1 2 10 4 3 2 3" xfId="11750" xr:uid="{337055D4-DEB4-423A-9B20-5F86CED51BF1}"/>
    <cellStyle name="Header1 2 10 4 3 3" xfId="11751" xr:uid="{CB1888FE-AB02-4756-A85A-33809A30A53F}"/>
    <cellStyle name="Header1 2 10 4 3 3 2" xfId="11752" xr:uid="{510210B6-BA61-4368-96E7-A3D3BE00B7C0}"/>
    <cellStyle name="Header1 2 10 4 3 3 3" xfId="11753" xr:uid="{D439619E-0702-4B83-8C4E-4E5ACEBE337E}"/>
    <cellStyle name="Header1 2 10 4 3 4" xfId="11754" xr:uid="{C449A77F-71D0-47D6-9D53-61E1227D3658}"/>
    <cellStyle name="Header1 2 10 4 3 4 2" xfId="11755" xr:uid="{0CFC772A-2F65-4867-88DC-E91F4EFC6B55}"/>
    <cellStyle name="Header1 2 10 4 3 4 3" xfId="11756" xr:uid="{BB08576A-0FD1-4DF8-AF31-BED8F4DF813E}"/>
    <cellStyle name="Header1 2 10 4 3 5" xfId="11757" xr:uid="{230470EC-207D-4BB1-B6CC-C2D9711CE60C}"/>
    <cellStyle name="Header1 2 10 4 3 5 2" xfId="11758" xr:uid="{6680E169-4013-488B-8C5A-5C9C02F53A20}"/>
    <cellStyle name="Header1 2 10 4 3 5 3" xfId="11759" xr:uid="{69E954B7-9EFE-462D-BA1B-BAF6B0DDC13D}"/>
    <cellStyle name="Header1 2 10 4 3 6" xfId="11760" xr:uid="{F7AC2C87-DA6F-4DF9-8598-8EACD6889B39}"/>
    <cellStyle name="Header1 2 10 4 3 6 2" xfId="11761" xr:uid="{5AF6B202-D49D-4038-A0BE-970DB38139E1}"/>
    <cellStyle name="Header1 2 10 4 3 6 3" xfId="11762" xr:uid="{CDC4FB15-C3C1-446F-9C6F-56AA7874DBB9}"/>
    <cellStyle name="Header1 2 10 4 3 7" xfId="11763" xr:uid="{A525747F-7B7E-4CE1-8C7A-6BA59DFF6CC1}"/>
    <cellStyle name="Header1 2 10 4 3 8" xfId="11764" xr:uid="{85646E3D-2DAE-46BE-B8BC-5F78B58038BD}"/>
    <cellStyle name="Header1 2 10 4 4" xfId="11765" xr:uid="{3EAFD9F9-32F9-4C54-B2DA-984CBAE9C152}"/>
    <cellStyle name="Header1 2 10 4 4 2" xfId="11766" xr:uid="{1E66D05A-4D5B-4F18-9716-D12C1720CCEB}"/>
    <cellStyle name="Header1 2 10 4 4 2 2" xfId="11767" xr:uid="{29B3DCB6-DCF9-441E-9C5F-8C1C8C074423}"/>
    <cellStyle name="Header1 2 10 4 4 2 3" xfId="11768" xr:uid="{F8275A85-9E40-4419-9B83-79E96CC5C14B}"/>
    <cellStyle name="Header1 2 10 4 4 3" xfId="11769" xr:uid="{BE85EA58-0BA6-4093-B48C-5FD2899B3717}"/>
    <cellStyle name="Header1 2 10 4 4 3 2" xfId="11770" xr:uid="{C1668E92-0D42-4923-8987-F93A78F89B13}"/>
    <cellStyle name="Header1 2 10 4 4 3 3" xfId="11771" xr:uid="{FED88855-86ED-46BE-9A03-E34CD01A8BA4}"/>
    <cellStyle name="Header1 2 10 4 4 4" xfId="11772" xr:uid="{AA7A35C6-7B0F-4445-84D2-C80302DDC433}"/>
    <cellStyle name="Header1 2 10 4 4 4 2" xfId="11773" xr:uid="{11BBB4DE-FCFB-49B7-A6F3-13B96971C005}"/>
    <cellStyle name="Header1 2 10 4 4 4 3" xfId="11774" xr:uid="{7274D8F7-186F-4494-A916-7C37EEEFA422}"/>
    <cellStyle name="Header1 2 10 4 4 5" xfId="11775" xr:uid="{4858F649-3911-4F21-A1D1-3F11B86334F5}"/>
    <cellStyle name="Header1 2 10 4 4 5 2" xfId="11776" xr:uid="{CD0B58CF-E554-4394-85DA-C144480EBA83}"/>
    <cellStyle name="Header1 2 10 4 4 5 3" xfId="11777" xr:uid="{7A7058BE-A629-4DBB-89BD-49C21379B09F}"/>
    <cellStyle name="Header1 2 10 4 4 6" xfId="11778" xr:uid="{5B45127E-38B2-4F87-9B36-3274FF74B968}"/>
    <cellStyle name="Header1 2 10 4 4 6 2" xfId="11779" xr:uid="{045CF89A-9EF6-4A4A-8E42-376C9E25FAA8}"/>
    <cellStyle name="Header1 2 10 4 4 6 3" xfId="11780" xr:uid="{D14AB4A4-317E-40B6-96A8-CB54A49AB656}"/>
    <cellStyle name="Header1 2 10 4 4 7" xfId="11781" xr:uid="{C6ED7B49-5370-45E6-815D-26C23C13EFA3}"/>
    <cellStyle name="Header1 2 10 4 4 8" xfId="11782" xr:uid="{669EB6CC-14E8-470A-842E-445C4A047FEA}"/>
    <cellStyle name="Header1 2 10 4 5" xfId="11783" xr:uid="{81D31A0E-D125-4C1D-A917-7CE8FF3C16D0}"/>
    <cellStyle name="Header1 2 10 4 5 2" xfId="11784" xr:uid="{B542AF03-4889-42DF-8627-752843BCC60D}"/>
    <cellStyle name="Header1 2 10 4 5 2 2" xfId="11785" xr:uid="{ACFCC48C-53A5-4972-88BB-283682E9AFED}"/>
    <cellStyle name="Header1 2 10 4 5 2 3" xfId="11786" xr:uid="{71C54F1D-B50E-4104-B930-2539C21D03E6}"/>
    <cellStyle name="Header1 2 10 4 5 3" xfId="11787" xr:uid="{6D88B967-92A6-4987-A7E1-3187797E0131}"/>
    <cellStyle name="Header1 2 10 4 5 3 2" xfId="11788" xr:uid="{46A710F2-7145-418E-9568-EB24F7C14F35}"/>
    <cellStyle name="Header1 2 10 4 5 3 3" xfId="11789" xr:uid="{60450825-969D-47A3-A8AC-B7FA38CAFA45}"/>
    <cellStyle name="Header1 2 10 4 5 4" xfId="11790" xr:uid="{E21A77AB-8555-4F37-8A1E-CAFE28F6DAD2}"/>
    <cellStyle name="Header1 2 10 4 5 4 2" xfId="11791" xr:uid="{87D62FFF-4851-4220-A2BA-BC44B31E2191}"/>
    <cellStyle name="Header1 2 10 4 5 4 3" xfId="11792" xr:uid="{F7721398-0AE3-43B4-B990-E381F58B39CB}"/>
    <cellStyle name="Header1 2 10 4 5 5" xfId="11793" xr:uid="{2332EFBA-8D87-4053-9234-AB7B3BFB8694}"/>
    <cellStyle name="Header1 2 10 4 5 5 2" xfId="11794" xr:uid="{B556C420-247F-40D8-ABD0-D0179155D857}"/>
    <cellStyle name="Header1 2 10 4 5 5 3" xfId="11795" xr:uid="{C1507DFA-BDAC-496A-BB14-F07310AE208A}"/>
    <cellStyle name="Header1 2 10 4 5 6" xfId="11796" xr:uid="{FCA7530F-82F2-4CD2-8CBB-7F16229563DE}"/>
    <cellStyle name="Header1 2 10 4 5 6 2" xfId="11797" xr:uid="{0AEC7AFA-C358-4CC5-956D-7A7796FAC941}"/>
    <cellStyle name="Header1 2 10 4 5 6 3" xfId="11798" xr:uid="{1F538C1D-25AA-4082-A2CC-4D037E824902}"/>
    <cellStyle name="Header1 2 10 4 5 7" xfId="11799" xr:uid="{C8395435-C042-4050-AE43-3378A052396C}"/>
    <cellStyle name="Header1 2 10 4 5 8" xfId="11800" xr:uid="{C78E4FB7-6F7E-4EC7-AC61-2419B5A3C32C}"/>
    <cellStyle name="Header1 2 10 4 6" xfId="11801" xr:uid="{E71BD7DB-5DC1-4A13-A8E7-E9861A20D44F}"/>
    <cellStyle name="Header1 2 10 4 6 2" xfId="11802" xr:uid="{1C14642E-435E-4DB8-A650-FF7F66ADEB3A}"/>
    <cellStyle name="Header1 2 10 4 6 2 2" xfId="11803" xr:uid="{1DBF13E2-F18A-4F6F-85E2-EDC8FE84BB18}"/>
    <cellStyle name="Header1 2 10 4 6 2 3" xfId="11804" xr:uid="{992324B8-14F2-4BF3-9CF8-04F7C30C7A20}"/>
    <cellStyle name="Header1 2 10 4 6 3" xfId="11805" xr:uid="{842A68C5-F117-4540-98CE-023FE325B19A}"/>
    <cellStyle name="Header1 2 10 4 6 3 2" xfId="11806" xr:uid="{BE419205-6259-42C4-BE22-F4B1582A50B0}"/>
    <cellStyle name="Header1 2 10 4 6 3 3" xfId="11807" xr:uid="{B9763D13-C3C6-4154-AEE1-8900B478063A}"/>
    <cellStyle name="Header1 2 10 4 6 4" xfId="11808" xr:uid="{5A8D540C-412D-4B41-B27D-ECF0458FBD25}"/>
    <cellStyle name="Header1 2 10 4 6 4 2" xfId="11809" xr:uid="{EA6810FD-41AF-4DC4-B546-0897BDB7BA18}"/>
    <cellStyle name="Header1 2 10 4 6 4 3" xfId="11810" xr:uid="{6422302D-1FCF-46AD-BA2B-1463C80FF96D}"/>
    <cellStyle name="Header1 2 10 4 6 5" xfId="11811" xr:uid="{6B10B1F6-4EDA-4BED-98D6-831EE4F489F4}"/>
    <cellStyle name="Header1 2 10 4 6 5 2" xfId="11812" xr:uid="{12912CB1-8EE0-4AE2-9D7F-56DA0FE1A8A0}"/>
    <cellStyle name="Header1 2 10 4 6 5 3" xfId="11813" xr:uid="{290034FB-CFC6-4207-9E6A-93EC45E6E3C7}"/>
    <cellStyle name="Header1 2 10 4 6 6" xfId="11814" xr:uid="{F9AE0056-A13C-4DF7-BBDD-8C10C95473DC}"/>
    <cellStyle name="Header1 2 10 4 6 6 2" xfId="11815" xr:uid="{91F7CE55-E984-41C3-926D-F2F25B1C8D66}"/>
    <cellStyle name="Header1 2 10 4 6 6 3" xfId="11816" xr:uid="{CAC2D2E5-FC96-4756-B3A8-C52A0B7E9616}"/>
    <cellStyle name="Header1 2 10 4 6 7" xfId="11817" xr:uid="{D196F37E-6336-4104-9670-E3BA59DB615D}"/>
    <cellStyle name="Header1 2 10 4 6 8" xfId="11818" xr:uid="{24B03DFE-48B0-4AAF-B505-8905E34B7E86}"/>
    <cellStyle name="Header1 2 10 4 7" xfId="11819" xr:uid="{667170BA-808D-4D42-9EED-50426E494957}"/>
    <cellStyle name="Header1 2 10 4 8" xfId="11820" xr:uid="{3506745F-64EC-4D9E-BEC1-64761C896FC5}"/>
    <cellStyle name="Header1 2 10 5" xfId="11821" xr:uid="{9E47AD45-C914-408A-84F8-38178DA6F5F4}"/>
    <cellStyle name="Header1 2 10 5 2" xfId="11822" xr:uid="{88F992A2-AA52-42F3-A332-594FFB8CE9B8}"/>
    <cellStyle name="Header1 2 10 5 2 2" xfId="11823" xr:uid="{71B8D871-123C-47E8-BFA9-5EFDB16C5117}"/>
    <cellStyle name="Header1 2 10 5 2 2 2" xfId="11824" xr:uid="{BB50EEED-ED23-4941-8A1F-8EC3FAEF38F7}"/>
    <cellStyle name="Header1 2 10 5 2 2 3" xfId="11825" xr:uid="{9ACCBDBD-B32A-49F9-8CE5-AB48C8628D27}"/>
    <cellStyle name="Header1 2 10 5 2 3" xfId="11826" xr:uid="{7D3AA705-B217-4623-8BCA-C0979F8F6A3D}"/>
    <cellStyle name="Header1 2 10 5 2 3 2" xfId="11827" xr:uid="{7C861934-CC3B-442F-A1DB-9E01F60A4341}"/>
    <cellStyle name="Header1 2 10 5 2 3 3" xfId="11828" xr:uid="{E7913D4F-75EF-42DC-8E33-5D4B57ED06AA}"/>
    <cellStyle name="Header1 2 10 5 2 4" xfId="11829" xr:uid="{6995C944-B835-46D1-9895-A961C5FDB1E9}"/>
    <cellStyle name="Header1 2 10 5 2 4 2" xfId="11830" xr:uid="{10D045EE-48A2-4490-8971-CE11DB618E8C}"/>
    <cellStyle name="Header1 2 10 5 2 4 3" xfId="11831" xr:uid="{8B2E04D8-7944-4172-B788-2E99BFF91694}"/>
    <cellStyle name="Header1 2 10 5 2 5" xfId="11832" xr:uid="{F20357C2-3355-45D3-B351-1A7D550D02B6}"/>
    <cellStyle name="Header1 2 10 5 2 5 2" xfId="11833" xr:uid="{1F0FBF40-F2F0-41B8-B0BD-13AF3D430DAA}"/>
    <cellStyle name="Header1 2 10 5 2 5 3" xfId="11834" xr:uid="{423AE39C-4E1E-4FD0-B933-427411384DFF}"/>
    <cellStyle name="Header1 2 10 5 2 6" xfId="11835" xr:uid="{1B48A7A7-29F2-456E-8988-FCCDE15C90C3}"/>
    <cellStyle name="Header1 2 10 5 2 6 2" xfId="11836" xr:uid="{4916FF8B-AC33-4782-A238-12E5A0F454B9}"/>
    <cellStyle name="Header1 2 10 5 2 6 3" xfId="11837" xr:uid="{B76182F9-A1D6-40DA-99BC-53DE67D6F9F5}"/>
    <cellStyle name="Header1 2 10 5 2 7" xfId="11838" xr:uid="{4A23B3F2-6504-43CB-814D-0AD1AED542CE}"/>
    <cellStyle name="Header1 2 10 5 2 7 2" xfId="11839" xr:uid="{9CF900C2-04B1-42CF-8BE4-9A912888A81B}"/>
    <cellStyle name="Header1 2 10 5 2 7 3" xfId="11840" xr:uid="{2CC80B39-611E-4076-895F-D49ED7446538}"/>
    <cellStyle name="Header1 2 10 5 2 8" xfId="11841" xr:uid="{D0A70285-19DC-4100-A272-73519C13D58C}"/>
    <cellStyle name="Header1 2 10 5 2 9" xfId="11842" xr:uid="{C41D104E-E62A-400F-9C58-B4EA58D17CC2}"/>
    <cellStyle name="Header1 2 10 5 3" xfId="11843" xr:uid="{20C5D859-F74D-406A-9F3D-A6C458456BCD}"/>
    <cellStyle name="Header1 2 10 5 3 2" xfId="11844" xr:uid="{C2BF2C30-7123-4E19-BA1C-A8E14EFF1E2D}"/>
    <cellStyle name="Header1 2 10 5 3 2 2" xfId="11845" xr:uid="{E68B4CAA-ED71-414D-9978-9ECDB384C585}"/>
    <cellStyle name="Header1 2 10 5 3 2 3" xfId="11846" xr:uid="{BE570DE0-F153-4495-B4BB-BFD040B4CEB7}"/>
    <cellStyle name="Header1 2 10 5 3 3" xfId="11847" xr:uid="{9521AA5D-1F12-4A80-8512-EAA074A99AE3}"/>
    <cellStyle name="Header1 2 10 5 3 3 2" xfId="11848" xr:uid="{BA48E8C0-B616-4C3E-85D2-78FB7A78ABAF}"/>
    <cellStyle name="Header1 2 10 5 3 3 3" xfId="11849" xr:uid="{A5D27510-9655-4688-AF81-9F3DD2B1F96C}"/>
    <cellStyle name="Header1 2 10 5 3 4" xfId="11850" xr:uid="{EC69EE03-70B5-42C3-8AC0-B6BDE5F1FB72}"/>
    <cellStyle name="Header1 2 10 5 3 4 2" xfId="11851" xr:uid="{7BD31E2A-3D1F-466E-9D93-CDE808BC4D61}"/>
    <cellStyle name="Header1 2 10 5 3 4 3" xfId="11852" xr:uid="{A623175B-0D85-4905-A368-E495510F632E}"/>
    <cellStyle name="Header1 2 10 5 3 5" xfId="11853" xr:uid="{58F1EBAA-D454-46DC-880F-165FF7119ED7}"/>
    <cellStyle name="Header1 2 10 5 3 5 2" xfId="11854" xr:uid="{F17928EB-08FC-4659-B368-35B684698747}"/>
    <cellStyle name="Header1 2 10 5 3 5 3" xfId="11855" xr:uid="{6D5E160A-A534-46D9-B6E8-15682FA93645}"/>
    <cellStyle name="Header1 2 10 5 3 6" xfId="11856" xr:uid="{8DE23F0E-7984-416A-A13E-53AD4A83C930}"/>
    <cellStyle name="Header1 2 10 5 3 6 2" xfId="11857" xr:uid="{BEE88629-00F2-4EDF-945F-6E5A1A7CD47E}"/>
    <cellStyle name="Header1 2 10 5 3 6 3" xfId="11858" xr:uid="{A655011F-3AE2-4D3B-8BB0-17FF850441C8}"/>
    <cellStyle name="Header1 2 10 5 3 7" xfId="11859" xr:uid="{D3036A41-F4F2-47D6-834A-FEB502BBF345}"/>
    <cellStyle name="Header1 2 10 5 3 8" xfId="11860" xr:uid="{BDD7F48A-0A0E-4E7C-BA61-1106912FE78B}"/>
    <cellStyle name="Header1 2 10 5 4" xfId="11861" xr:uid="{7B11DA91-E4C3-44EE-A96F-E80D44C3A92D}"/>
    <cellStyle name="Header1 2 10 5 4 2" xfId="11862" xr:uid="{905179D2-852F-4B7D-8A95-F9503F18DB51}"/>
    <cellStyle name="Header1 2 10 5 4 2 2" xfId="11863" xr:uid="{3F151645-A3BD-409C-97A8-79D59679CA4B}"/>
    <cellStyle name="Header1 2 10 5 4 2 3" xfId="11864" xr:uid="{27F8D4A1-D8C3-492F-9C1A-42DCFAB309DD}"/>
    <cellStyle name="Header1 2 10 5 4 3" xfId="11865" xr:uid="{3D964EEC-BB56-4394-834E-9DA7744D34C5}"/>
    <cellStyle name="Header1 2 10 5 4 3 2" xfId="11866" xr:uid="{0FA0878A-C977-4952-B700-A54465E0BA58}"/>
    <cellStyle name="Header1 2 10 5 4 3 3" xfId="11867" xr:uid="{E2A4CAC9-255B-47E1-A4DB-76E8B7266E93}"/>
    <cellStyle name="Header1 2 10 5 4 4" xfId="11868" xr:uid="{48EC516F-90E0-4BF3-9F87-A50001F35D80}"/>
    <cellStyle name="Header1 2 10 5 4 4 2" xfId="11869" xr:uid="{572F11CE-DD92-4F24-BF10-337CF20AC9E3}"/>
    <cellStyle name="Header1 2 10 5 4 4 3" xfId="11870" xr:uid="{F2FD5182-C6F3-4F25-84B3-91A0ADDBDF7C}"/>
    <cellStyle name="Header1 2 10 5 4 5" xfId="11871" xr:uid="{32738574-5F11-42A2-9AD3-E4EC823BE006}"/>
    <cellStyle name="Header1 2 10 5 4 5 2" xfId="11872" xr:uid="{804EE691-4A90-4F3D-B5AE-0065F7215BB9}"/>
    <cellStyle name="Header1 2 10 5 4 5 3" xfId="11873" xr:uid="{A0E1FE58-D328-428A-8659-F8D87AECD30D}"/>
    <cellStyle name="Header1 2 10 5 4 6" xfId="11874" xr:uid="{BC523EDD-D363-4FED-B5CB-30EA6F18B107}"/>
    <cellStyle name="Header1 2 10 5 4 6 2" xfId="11875" xr:uid="{84C7D31A-6BC2-493C-8F8C-6A4361E05E6F}"/>
    <cellStyle name="Header1 2 10 5 4 6 3" xfId="11876" xr:uid="{FE5E6403-75F9-4E45-AB8C-725AE0C3CE9F}"/>
    <cellStyle name="Header1 2 10 5 4 7" xfId="11877" xr:uid="{F5937158-8C07-4436-A824-0C2F54989826}"/>
    <cellStyle name="Header1 2 10 5 4 8" xfId="11878" xr:uid="{F1339013-49EC-4501-856B-AFEEE6A43D48}"/>
    <cellStyle name="Header1 2 10 5 5" xfId="11879" xr:uid="{9E5BE7E1-4A4A-48CB-AD4C-3881DE7BE29B}"/>
    <cellStyle name="Header1 2 10 5 5 2" xfId="11880" xr:uid="{F6D3F7A2-5467-4468-8E7B-5C11B9B086C4}"/>
    <cellStyle name="Header1 2 10 5 5 2 2" xfId="11881" xr:uid="{2B169962-94B2-45C9-AB4F-55A681034FF4}"/>
    <cellStyle name="Header1 2 10 5 5 2 3" xfId="11882" xr:uid="{3748A2DC-7D76-43ED-8273-927C471E64AE}"/>
    <cellStyle name="Header1 2 10 5 5 3" xfId="11883" xr:uid="{3293973C-6213-4E9E-BFCD-4A78BBB02A6C}"/>
    <cellStyle name="Header1 2 10 5 5 3 2" xfId="11884" xr:uid="{DCCEC4B8-9A19-4775-A4C8-E5A8D42FBFDA}"/>
    <cellStyle name="Header1 2 10 5 5 3 3" xfId="11885" xr:uid="{2B5CE2BB-7115-4D5C-B2AB-384C4E6C12A3}"/>
    <cellStyle name="Header1 2 10 5 5 4" xfId="11886" xr:uid="{5AE5DBE3-E1FC-42AD-92E8-1D025A20A2EF}"/>
    <cellStyle name="Header1 2 10 5 5 4 2" xfId="11887" xr:uid="{7DF0325F-2396-4E30-98C1-75B3AFFA06FC}"/>
    <cellStyle name="Header1 2 10 5 5 4 3" xfId="11888" xr:uid="{FD9F6F02-9561-40F0-8B9A-4B0D2FC0D3FF}"/>
    <cellStyle name="Header1 2 10 5 5 5" xfId="11889" xr:uid="{46459CA0-6C1E-463F-B025-0A70A30AC80E}"/>
    <cellStyle name="Header1 2 10 5 5 5 2" xfId="11890" xr:uid="{71D708C4-581C-4847-8039-48110A1633C4}"/>
    <cellStyle name="Header1 2 10 5 5 5 3" xfId="11891" xr:uid="{6B40AAA4-8D1F-40B0-A7DF-997E4F8E975F}"/>
    <cellStyle name="Header1 2 10 5 5 6" xfId="11892" xr:uid="{3122983F-4132-4B53-AA5F-F172925C9D04}"/>
    <cellStyle name="Header1 2 10 5 5 6 2" xfId="11893" xr:uid="{7C5BEFF7-D226-4D0A-B7E4-DB1BA8BC5E76}"/>
    <cellStyle name="Header1 2 10 5 5 6 3" xfId="11894" xr:uid="{499C1F21-0806-4B21-B81F-777A4B6E4159}"/>
    <cellStyle name="Header1 2 10 5 5 7" xfId="11895" xr:uid="{28A647B2-27E7-4C11-8D96-FD5C3F8B6326}"/>
    <cellStyle name="Header1 2 10 5 5 8" xfId="11896" xr:uid="{EB40294C-BF5B-4A61-9D23-2293E9D90D8C}"/>
    <cellStyle name="Header1 2 10 5 6" xfId="11897" xr:uid="{CEDFF2A0-E0B5-4AE6-914F-D79184FC75CF}"/>
    <cellStyle name="Header1 2 10 5 6 2" xfId="11898" xr:uid="{CA1932B8-DD47-4332-8584-A66D684DD1FE}"/>
    <cellStyle name="Header1 2 10 5 6 2 2" xfId="11899" xr:uid="{EF72B694-750D-4F3F-97E8-53A8D00E1121}"/>
    <cellStyle name="Header1 2 10 5 6 2 3" xfId="11900" xr:uid="{D07E65C0-BCF4-43E3-BC7E-01F614DEF9C2}"/>
    <cellStyle name="Header1 2 10 5 6 3" xfId="11901" xr:uid="{13466BF4-3286-4745-9C29-2C6A56BABBC8}"/>
    <cellStyle name="Header1 2 10 5 6 3 2" xfId="11902" xr:uid="{FB069656-FABC-421B-9562-E5742D65EE71}"/>
    <cellStyle name="Header1 2 10 5 6 3 3" xfId="11903" xr:uid="{5F95ADFC-1312-40CF-BB7E-96F1DF681CA1}"/>
    <cellStyle name="Header1 2 10 5 6 4" xfId="11904" xr:uid="{0AB9E71B-8508-486F-A729-83C8E88DE76D}"/>
    <cellStyle name="Header1 2 10 5 6 4 2" xfId="11905" xr:uid="{07953372-FA60-46A2-AC8A-AC46EFCD33D9}"/>
    <cellStyle name="Header1 2 10 5 6 4 3" xfId="11906" xr:uid="{26FCACD0-7B10-4665-B1DE-5A98D637F0D1}"/>
    <cellStyle name="Header1 2 10 5 6 5" xfId="11907" xr:uid="{CF8D9D65-F695-4E10-B335-329C6BF6195E}"/>
    <cellStyle name="Header1 2 10 5 6 5 2" xfId="11908" xr:uid="{3A9F8EEF-79F0-4967-9E05-588256EF39FB}"/>
    <cellStyle name="Header1 2 10 5 6 5 3" xfId="11909" xr:uid="{B523E73B-9841-496B-8DDA-C0BB58D931A3}"/>
    <cellStyle name="Header1 2 10 5 6 6" xfId="11910" xr:uid="{3C731F1A-1F9C-4D3F-AB99-86E9B97A9CE1}"/>
    <cellStyle name="Header1 2 10 5 6 6 2" xfId="11911" xr:uid="{147CD49F-9C89-4E37-BECE-48BD884290DE}"/>
    <cellStyle name="Header1 2 10 5 6 6 3" xfId="11912" xr:uid="{7928BA20-1CE0-430E-BDC9-89CCCD5A5F75}"/>
    <cellStyle name="Header1 2 10 5 6 7" xfId="11913" xr:uid="{802C17C9-B96D-43EA-A352-6EED625472A6}"/>
    <cellStyle name="Header1 2 10 5 6 8" xfId="11914" xr:uid="{F79C9711-B45B-4864-8344-8FCB9B8C9830}"/>
    <cellStyle name="Header1 2 10 5 7" xfId="11915" xr:uid="{4B1966ED-977F-47F6-ABDC-EA01659F3907}"/>
    <cellStyle name="Header1 2 10 5 8" xfId="11916" xr:uid="{B78D4771-A41A-4D3E-90C5-E833D6E179B4}"/>
    <cellStyle name="Header1 2 10 6" xfId="11917" xr:uid="{CCAF9FB1-7869-4502-B48B-177B7D8BF942}"/>
    <cellStyle name="Header1 2 10 6 2" xfId="11918" xr:uid="{F3E423CD-6273-434D-8AF3-764AA161B91A}"/>
    <cellStyle name="Header1 2 10 6 2 2" xfId="11919" xr:uid="{EA18D0FC-FF52-44AC-AC52-40263BF41DBF}"/>
    <cellStyle name="Header1 2 10 6 2 2 2" xfId="11920" xr:uid="{D4E1B423-80EF-4C92-BF5F-D5CA5AFF00D5}"/>
    <cellStyle name="Header1 2 10 6 2 2 3" xfId="11921" xr:uid="{037F60D6-77A2-45A9-91DC-CB9256555B57}"/>
    <cellStyle name="Header1 2 10 6 2 3" xfId="11922" xr:uid="{1957F397-0627-43DE-9381-040FCE63D651}"/>
    <cellStyle name="Header1 2 10 6 2 3 2" xfId="11923" xr:uid="{FF430084-9D35-441B-9B08-C62870A2DB2D}"/>
    <cellStyle name="Header1 2 10 6 2 3 3" xfId="11924" xr:uid="{8DBD93CC-4EA5-4976-9EFF-3FC17C94DC41}"/>
    <cellStyle name="Header1 2 10 6 2 4" xfId="11925" xr:uid="{1FC9D1C9-4E76-4003-AA25-1DFEA99AD823}"/>
    <cellStyle name="Header1 2 10 6 2 4 2" xfId="11926" xr:uid="{27C8AE38-498B-4743-87A7-018AD24F0936}"/>
    <cellStyle name="Header1 2 10 6 2 4 3" xfId="11927" xr:uid="{CD6B9679-6081-480B-86BC-99B5F37B8565}"/>
    <cellStyle name="Header1 2 10 6 2 5" xfId="11928" xr:uid="{3949345B-3184-4AAE-A694-51021E924D38}"/>
    <cellStyle name="Header1 2 10 6 2 5 2" xfId="11929" xr:uid="{27E56DD9-7383-49CB-8451-5C3FD42DFB13}"/>
    <cellStyle name="Header1 2 10 6 2 5 3" xfId="11930" xr:uid="{865E6E63-8143-43D5-BD79-4D5732FC76FB}"/>
    <cellStyle name="Header1 2 10 6 2 6" xfId="11931" xr:uid="{F739CC05-9549-4A6F-B20D-1BD3A0C25CE3}"/>
    <cellStyle name="Header1 2 10 6 2 6 2" xfId="11932" xr:uid="{06141002-6CA2-4809-A8C1-3F5D901885AF}"/>
    <cellStyle name="Header1 2 10 6 2 6 3" xfId="11933" xr:uid="{138489F3-A3B0-4617-8524-DFC4AB167780}"/>
    <cellStyle name="Header1 2 10 6 2 7" xfId="11934" xr:uid="{A51B16EF-CAB4-4AB8-A1DB-CEE27CC5C859}"/>
    <cellStyle name="Header1 2 10 6 2 7 2" xfId="11935" xr:uid="{7F025B39-4EA1-43A8-94DF-4E302752FE53}"/>
    <cellStyle name="Header1 2 10 6 2 7 3" xfId="11936" xr:uid="{62193279-12A3-4917-AB59-F6634792AFF1}"/>
    <cellStyle name="Header1 2 10 6 2 8" xfId="11937" xr:uid="{258F2925-58F6-4C9F-BD28-A838EE477FF4}"/>
    <cellStyle name="Header1 2 10 6 2 9" xfId="11938" xr:uid="{C87B72E6-3A12-4E69-A5E7-523EB5E20911}"/>
    <cellStyle name="Header1 2 10 6 3" xfId="11939" xr:uid="{4F4D39E9-FAF6-4BCC-8DC6-9EA4EE2C5A9D}"/>
    <cellStyle name="Header1 2 10 6 3 2" xfId="11940" xr:uid="{FFD97240-5B09-4C85-9001-F9C0F1AD3F58}"/>
    <cellStyle name="Header1 2 10 6 3 2 2" xfId="11941" xr:uid="{00F724FA-8FA8-414C-B0B2-3B6494C2F0C7}"/>
    <cellStyle name="Header1 2 10 6 3 2 3" xfId="11942" xr:uid="{3D3BECD8-84BC-4429-8750-40B5E712EC6E}"/>
    <cellStyle name="Header1 2 10 6 3 3" xfId="11943" xr:uid="{9BC5D6E1-2671-4BEF-A17D-D87CA9A6D10F}"/>
    <cellStyle name="Header1 2 10 6 3 3 2" xfId="11944" xr:uid="{9CDDC652-B565-496A-825C-39A39A69484A}"/>
    <cellStyle name="Header1 2 10 6 3 3 3" xfId="11945" xr:uid="{AAC42C61-944F-4F6B-AF48-7BBCC74A8CE9}"/>
    <cellStyle name="Header1 2 10 6 3 4" xfId="11946" xr:uid="{40F71AED-976C-47A2-93A7-84DFEA2D97B6}"/>
    <cellStyle name="Header1 2 10 6 3 4 2" xfId="11947" xr:uid="{A1D3DCA4-5709-488D-8D2D-F0A38B6CE9A3}"/>
    <cellStyle name="Header1 2 10 6 3 4 3" xfId="11948" xr:uid="{4CC3C8CD-F5F9-458B-A472-100E05D895E6}"/>
    <cellStyle name="Header1 2 10 6 3 5" xfId="11949" xr:uid="{9E132DA3-0B9C-492B-BA37-A335D1BC3B12}"/>
    <cellStyle name="Header1 2 10 6 3 5 2" xfId="11950" xr:uid="{7581BF7B-073F-493F-9D16-AF4FE20E7C21}"/>
    <cellStyle name="Header1 2 10 6 3 5 3" xfId="11951" xr:uid="{37150D00-F44F-41ED-9797-07BC36D063BD}"/>
    <cellStyle name="Header1 2 10 6 3 6" xfId="11952" xr:uid="{036137EB-CE7D-4040-8D20-805DCC5374EE}"/>
    <cellStyle name="Header1 2 10 6 3 6 2" xfId="11953" xr:uid="{182F8FE2-DA9F-4EF4-96EA-BAA440126D76}"/>
    <cellStyle name="Header1 2 10 6 3 6 3" xfId="11954" xr:uid="{088CD400-82FA-470B-B368-6D87B849B908}"/>
    <cellStyle name="Header1 2 10 6 3 7" xfId="11955" xr:uid="{E847A409-3647-4AB4-AE9B-F478F9447E9C}"/>
    <cellStyle name="Header1 2 10 6 3 8" xfId="11956" xr:uid="{8BE612B9-6186-4FCD-8B0F-FFE030082897}"/>
    <cellStyle name="Header1 2 10 6 4" xfId="11957" xr:uid="{4E0AE06D-84CC-424E-973F-03AE2CAF368D}"/>
    <cellStyle name="Header1 2 10 6 4 2" xfId="11958" xr:uid="{969D4A15-5027-42FE-860B-E53D6EAC8198}"/>
    <cellStyle name="Header1 2 10 6 4 2 2" xfId="11959" xr:uid="{420CC51F-28DD-4159-8F9E-1F5EE12165A8}"/>
    <cellStyle name="Header1 2 10 6 4 2 3" xfId="11960" xr:uid="{5626279A-8030-4499-9CF2-E90E2825F3B0}"/>
    <cellStyle name="Header1 2 10 6 4 3" xfId="11961" xr:uid="{CB4F7ADB-D223-40EF-B386-AC0C66D80CA5}"/>
    <cellStyle name="Header1 2 10 6 4 3 2" xfId="11962" xr:uid="{0EF2DCBB-C7D0-4BE1-A18F-DA1EE455288C}"/>
    <cellStyle name="Header1 2 10 6 4 3 3" xfId="11963" xr:uid="{FA276B62-41AD-41C6-ADFB-C27368C01993}"/>
    <cellStyle name="Header1 2 10 6 4 4" xfId="11964" xr:uid="{8ECE8BAE-A16F-4FB1-8983-424C2229F495}"/>
    <cellStyle name="Header1 2 10 6 4 4 2" xfId="11965" xr:uid="{533403B6-8A4F-4204-9275-91BB0954AAA7}"/>
    <cellStyle name="Header1 2 10 6 4 4 3" xfId="11966" xr:uid="{49827AA4-D938-40B7-8047-FF2F126C5422}"/>
    <cellStyle name="Header1 2 10 6 4 5" xfId="11967" xr:uid="{2FF3BF48-0232-489B-A3EF-E4C6B81C463A}"/>
    <cellStyle name="Header1 2 10 6 4 5 2" xfId="11968" xr:uid="{A3637923-E1D1-48CF-8D25-347177A2479D}"/>
    <cellStyle name="Header1 2 10 6 4 5 3" xfId="11969" xr:uid="{60BE0098-1D6D-4870-8A4F-286AB9295C38}"/>
    <cellStyle name="Header1 2 10 6 4 6" xfId="11970" xr:uid="{3001A78E-1511-442A-A4E0-FCB07B915576}"/>
    <cellStyle name="Header1 2 10 6 4 6 2" xfId="11971" xr:uid="{6FA5C75C-7227-4717-9FA1-93E8A8BAF324}"/>
    <cellStyle name="Header1 2 10 6 4 6 3" xfId="11972" xr:uid="{BCADA336-5ECF-4932-934C-C4053A906588}"/>
    <cellStyle name="Header1 2 10 6 4 7" xfId="11973" xr:uid="{D00F361E-985D-40D3-A025-9D647B3F9201}"/>
    <cellStyle name="Header1 2 10 6 4 8" xfId="11974" xr:uid="{925DEAEA-86AB-4B24-809E-8F0994E06C8A}"/>
    <cellStyle name="Header1 2 10 6 5" xfId="11975" xr:uid="{9D5B2F81-5414-4722-9CCE-935D238F0F97}"/>
    <cellStyle name="Header1 2 10 6 5 2" xfId="11976" xr:uid="{5E9A8188-F3D3-4DD4-8E2C-33870F9A3FF9}"/>
    <cellStyle name="Header1 2 10 6 5 2 2" xfId="11977" xr:uid="{02FC1C7D-F4F4-4887-A65B-4DEE4B5F444F}"/>
    <cellStyle name="Header1 2 10 6 5 2 3" xfId="11978" xr:uid="{26D195E3-7671-4F05-8DDE-5A48E0C8B2D6}"/>
    <cellStyle name="Header1 2 10 6 5 3" xfId="11979" xr:uid="{D6D7BF6B-1E04-41D8-9082-39969954F7A8}"/>
    <cellStyle name="Header1 2 10 6 5 3 2" xfId="11980" xr:uid="{16650954-57AD-47F1-B2D7-0618070DB658}"/>
    <cellStyle name="Header1 2 10 6 5 3 3" xfId="11981" xr:uid="{443972E5-F537-4A30-B9E9-213E2108FD9D}"/>
    <cellStyle name="Header1 2 10 6 5 4" xfId="11982" xr:uid="{8099E75F-1C5C-460A-8383-BCF8B9B7C5CB}"/>
    <cellStyle name="Header1 2 10 6 5 4 2" xfId="11983" xr:uid="{65412B85-8263-45F1-9F56-7B5C89E7D771}"/>
    <cellStyle name="Header1 2 10 6 5 4 3" xfId="11984" xr:uid="{59BBE96A-342D-4AC6-A29E-59C69C041DFA}"/>
    <cellStyle name="Header1 2 10 6 5 5" xfId="11985" xr:uid="{B7674941-7498-4458-968D-94FE473A426F}"/>
    <cellStyle name="Header1 2 10 6 5 5 2" xfId="11986" xr:uid="{E9C12C86-1ED0-4A33-B4EA-3D2C08F29B36}"/>
    <cellStyle name="Header1 2 10 6 5 5 3" xfId="11987" xr:uid="{AF01B0ED-5D65-421C-A91B-20FE2BEC51A8}"/>
    <cellStyle name="Header1 2 10 6 5 6" xfId="11988" xr:uid="{D6C03556-7C37-448C-BA83-A360DCBBE270}"/>
    <cellStyle name="Header1 2 10 6 5 6 2" xfId="11989" xr:uid="{BE10C647-911A-4938-A69F-E9265AB804E9}"/>
    <cellStyle name="Header1 2 10 6 5 6 3" xfId="11990" xr:uid="{57886BE3-0787-4EDF-AC7F-4372179BAF36}"/>
    <cellStyle name="Header1 2 10 6 5 7" xfId="11991" xr:uid="{3109E7F0-4EB0-4C99-B647-28C6D0D5C65B}"/>
    <cellStyle name="Header1 2 10 6 5 8" xfId="11992" xr:uid="{EDE22C23-366C-43CB-9C02-9E8F8376BCFE}"/>
    <cellStyle name="Header1 2 10 6 6" xfId="11993" xr:uid="{6551A82B-7D50-4C82-860A-2C8BAAB5FE4F}"/>
    <cellStyle name="Header1 2 10 6 6 2" xfId="11994" xr:uid="{EEB4B646-F75B-4EF8-BF12-290D55322293}"/>
    <cellStyle name="Header1 2 10 6 6 2 2" xfId="11995" xr:uid="{D91C9FFC-F542-4869-A31A-2C3BEA82BFAE}"/>
    <cellStyle name="Header1 2 10 6 6 2 3" xfId="11996" xr:uid="{1ECFAC69-480F-43B0-904C-2FDD34976BEB}"/>
    <cellStyle name="Header1 2 10 6 6 3" xfId="11997" xr:uid="{F3B14351-B4FA-4364-B5CF-7C8EC7EE2724}"/>
    <cellStyle name="Header1 2 10 6 6 3 2" xfId="11998" xr:uid="{C271623F-8398-4D73-9925-FFC21BB6F299}"/>
    <cellStyle name="Header1 2 10 6 6 3 3" xfId="11999" xr:uid="{93CF5FD7-1E53-4F1C-A5FE-76CABC1B62EE}"/>
    <cellStyle name="Header1 2 10 6 6 4" xfId="12000" xr:uid="{4F95D80D-118A-4C2D-879E-E1CB7C8E2E2A}"/>
    <cellStyle name="Header1 2 10 6 6 4 2" xfId="12001" xr:uid="{40E692D7-6A58-4289-B381-3E1965AD7B3A}"/>
    <cellStyle name="Header1 2 10 6 6 4 3" xfId="12002" xr:uid="{B075674C-C0C1-41E1-AB42-E6141D92E8E2}"/>
    <cellStyle name="Header1 2 10 6 6 5" xfId="12003" xr:uid="{4C464DB0-4F4A-4F3E-A3F7-FFC23895F50A}"/>
    <cellStyle name="Header1 2 10 6 6 5 2" xfId="12004" xr:uid="{633D1608-BDF8-4953-9896-9D72FC21FCC2}"/>
    <cellStyle name="Header1 2 10 6 6 5 3" xfId="12005" xr:uid="{0E1863A3-4EAD-4348-A6DE-46A06B016915}"/>
    <cellStyle name="Header1 2 10 6 6 6" xfId="12006" xr:uid="{68426B70-CB40-4D2B-937D-6FC6846B88AC}"/>
    <cellStyle name="Header1 2 10 6 6 6 2" xfId="12007" xr:uid="{937DF7EB-B0B9-41FE-9948-82E7B1771EFD}"/>
    <cellStyle name="Header1 2 10 6 6 6 3" xfId="12008" xr:uid="{A5609C71-0026-47E8-914C-EC6055E09764}"/>
    <cellStyle name="Header1 2 10 6 6 7" xfId="12009" xr:uid="{7944235E-F289-4A7E-AB1E-10CA11181CB2}"/>
    <cellStyle name="Header1 2 10 6 6 8" xfId="12010" xr:uid="{6BFFD43A-46C1-4516-8C3B-D01293897347}"/>
    <cellStyle name="Header1 2 10 6 7" xfId="12011" xr:uid="{0BFBB890-6733-4BA5-ADAF-5BA3DAF7353A}"/>
    <cellStyle name="Header1 2 10 6 8" xfId="12012" xr:uid="{D576E797-0536-47F9-9890-FE196C88712E}"/>
    <cellStyle name="Header1 2 10 7" xfId="12013" xr:uid="{6EB8C910-F432-4267-AAAE-7052E8B2C560}"/>
    <cellStyle name="Header1 2 10 7 2" xfId="12014" xr:uid="{C66746B5-49E5-429B-81BE-A87C1D74B4E3}"/>
    <cellStyle name="Header1 2 10 7 2 2" xfId="12015" xr:uid="{8C197BE8-65CE-4F67-B992-E9A72F99B9BB}"/>
    <cellStyle name="Header1 2 10 7 2 2 2" xfId="12016" xr:uid="{EA6F9FEA-6BCA-4D17-A30F-6D60886AC282}"/>
    <cellStyle name="Header1 2 10 7 2 2 3" xfId="12017" xr:uid="{54E306C6-9824-42C9-A421-297E20500C3D}"/>
    <cellStyle name="Header1 2 10 7 2 3" xfId="12018" xr:uid="{4B1EA66F-877E-4A15-9233-AAFE5F4FC35D}"/>
    <cellStyle name="Header1 2 10 7 2 3 2" xfId="12019" xr:uid="{3C85E3B0-DD6F-4535-A271-84A71F3D72DD}"/>
    <cellStyle name="Header1 2 10 7 2 3 3" xfId="12020" xr:uid="{164C4A07-BED6-4100-BC13-BBF7E77B0AFE}"/>
    <cellStyle name="Header1 2 10 7 2 4" xfId="12021" xr:uid="{8EFC1F7D-E968-41D4-BC7F-DEAFE98D7E6E}"/>
    <cellStyle name="Header1 2 10 7 2 4 2" xfId="12022" xr:uid="{93186657-4A58-4844-8D2E-135796C1CC25}"/>
    <cellStyle name="Header1 2 10 7 2 4 3" xfId="12023" xr:uid="{D92C5C10-BCCF-43C4-BCBD-F312FE1AF6FC}"/>
    <cellStyle name="Header1 2 10 7 2 5" xfId="12024" xr:uid="{C8CC16C2-E4F5-4CE3-ACF2-BD88AB6E4200}"/>
    <cellStyle name="Header1 2 10 7 2 5 2" xfId="12025" xr:uid="{04AC9885-5B48-4A30-BAA7-98CF62239ECD}"/>
    <cellStyle name="Header1 2 10 7 2 5 3" xfId="12026" xr:uid="{44EB4102-86E0-4C62-9601-EF602AFC58AA}"/>
    <cellStyle name="Header1 2 10 7 2 6" xfId="12027" xr:uid="{6B9105BD-541A-465F-8E64-CF91040CB314}"/>
    <cellStyle name="Header1 2 10 7 2 6 2" xfId="12028" xr:uid="{E7E3914B-C00E-494E-99C7-55FED85D5621}"/>
    <cellStyle name="Header1 2 10 7 2 6 3" xfId="12029" xr:uid="{2424A0AD-4269-47C5-ADE3-DEEE2DE6B941}"/>
    <cellStyle name="Header1 2 10 7 2 7" xfId="12030" xr:uid="{CBE6FBA1-9576-4BD7-BD3D-084F19957553}"/>
    <cellStyle name="Header1 2 10 7 2 7 2" xfId="12031" xr:uid="{3DEBD95D-A041-46A1-B54B-908BEB5569D8}"/>
    <cellStyle name="Header1 2 10 7 2 7 3" xfId="12032" xr:uid="{FAA347CE-9419-49C2-8A90-251336A61FD5}"/>
    <cellStyle name="Header1 2 10 7 2 8" xfId="12033" xr:uid="{0E29DB1E-1A9F-450B-A734-C1B22F316452}"/>
    <cellStyle name="Header1 2 10 7 2 9" xfId="12034" xr:uid="{09740B34-1F51-4694-9DEB-59033D4F4EFE}"/>
    <cellStyle name="Header1 2 10 7 3" xfId="12035" xr:uid="{FDBB2903-6639-4791-9547-8176886CF987}"/>
    <cellStyle name="Header1 2 10 7 3 2" xfId="12036" xr:uid="{CF9A9FAC-E20A-40AA-89F1-A9C301E74DD4}"/>
    <cellStyle name="Header1 2 10 7 3 2 2" xfId="12037" xr:uid="{6E5634B5-481A-4B69-8DDF-564353CD104D}"/>
    <cellStyle name="Header1 2 10 7 3 2 3" xfId="12038" xr:uid="{4ABFA454-3977-4E58-8E80-016CBEDEDE9B}"/>
    <cellStyle name="Header1 2 10 7 3 3" xfId="12039" xr:uid="{27A7EDC6-70BB-47E0-BB53-AB7DB27A0674}"/>
    <cellStyle name="Header1 2 10 7 3 3 2" xfId="12040" xr:uid="{6DB40531-DE89-4476-9171-7D54B7D46623}"/>
    <cellStyle name="Header1 2 10 7 3 3 3" xfId="12041" xr:uid="{F0A26402-D18B-4F24-865F-A6A61C7601C5}"/>
    <cellStyle name="Header1 2 10 7 3 4" xfId="12042" xr:uid="{2687AC85-ADD0-4775-99C3-E7194E337A4C}"/>
    <cellStyle name="Header1 2 10 7 3 4 2" xfId="12043" xr:uid="{151A68FE-AB83-4BAC-8D0E-823BB03C152A}"/>
    <cellStyle name="Header1 2 10 7 3 4 3" xfId="12044" xr:uid="{803C1C8C-A507-46E4-ABAA-A94AAE398673}"/>
    <cellStyle name="Header1 2 10 7 3 5" xfId="12045" xr:uid="{E2346A07-A645-48B0-906B-DF1D83206F08}"/>
    <cellStyle name="Header1 2 10 7 3 5 2" xfId="12046" xr:uid="{BFEF2E12-0C30-4D91-9E5C-6A6101088369}"/>
    <cellStyle name="Header1 2 10 7 3 5 3" xfId="12047" xr:uid="{B03AE6E9-131B-41CD-8409-C22437017529}"/>
    <cellStyle name="Header1 2 10 7 3 6" xfId="12048" xr:uid="{F6F7C9B1-F480-421B-86AE-02EDE5771F9F}"/>
    <cellStyle name="Header1 2 10 7 3 6 2" xfId="12049" xr:uid="{A753726A-CF75-4F80-B5EF-8A4DA7285B23}"/>
    <cellStyle name="Header1 2 10 7 3 6 3" xfId="12050" xr:uid="{00F1AA1E-59AB-44D5-A9AF-2DB79E1DB00D}"/>
    <cellStyle name="Header1 2 10 7 3 7" xfId="12051" xr:uid="{2A982305-77D6-415E-8B6B-C1584F2B02D9}"/>
    <cellStyle name="Header1 2 10 7 3 8" xfId="12052" xr:uid="{B5FC5285-B332-4C6E-A175-5D4CFF04CE16}"/>
    <cellStyle name="Header1 2 10 7 4" xfId="12053" xr:uid="{02FA87E2-F372-4B5C-B61E-14296520F810}"/>
    <cellStyle name="Header1 2 10 7 4 2" xfId="12054" xr:uid="{D188CD28-A244-460E-935B-CABA7CC54EC5}"/>
    <cellStyle name="Header1 2 10 7 4 2 2" xfId="12055" xr:uid="{A9A155FA-743F-45E5-A1C3-F7D633CCDECA}"/>
    <cellStyle name="Header1 2 10 7 4 2 3" xfId="12056" xr:uid="{F702760E-EC2D-47C4-A961-F5D1466A1262}"/>
    <cellStyle name="Header1 2 10 7 4 3" xfId="12057" xr:uid="{86E73C7A-96C1-46FB-A6AA-F6A6D8892889}"/>
    <cellStyle name="Header1 2 10 7 4 3 2" xfId="12058" xr:uid="{F7372488-CD0E-4F9B-8797-646FD0AD2B70}"/>
    <cellStyle name="Header1 2 10 7 4 3 3" xfId="12059" xr:uid="{5F1C77FA-32E8-4991-9B33-86A81720AAA9}"/>
    <cellStyle name="Header1 2 10 7 4 4" xfId="12060" xr:uid="{653980B3-EFDB-4562-836D-B5409C867A80}"/>
    <cellStyle name="Header1 2 10 7 4 4 2" xfId="12061" xr:uid="{32498C78-E66C-4BF9-98CB-7DDAE7C64C70}"/>
    <cellStyle name="Header1 2 10 7 4 4 3" xfId="12062" xr:uid="{A9A2F511-BC16-4992-B49C-94690AE11F2D}"/>
    <cellStyle name="Header1 2 10 7 4 5" xfId="12063" xr:uid="{0B0291D9-9202-44A4-A8E8-29884886C46E}"/>
    <cellStyle name="Header1 2 10 7 4 5 2" xfId="12064" xr:uid="{1E0A8D1F-F785-478E-AB4F-69374F35E7A1}"/>
    <cellStyle name="Header1 2 10 7 4 5 3" xfId="12065" xr:uid="{49335041-9CF5-4A39-841A-4CC10779BD40}"/>
    <cellStyle name="Header1 2 10 7 4 6" xfId="12066" xr:uid="{F815C392-2B03-4F58-AF32-53F3211CC6D4}"/>
    <cellStyle name="Header1 2 10 7 4 6 2" xfId="12067" xr:uid="{303F944F-EECE-4FD7-A10F-AFE6A157C3C3}"/>
    <cellStyle name="Header1 2 10 7 4 6 3" xfId="12068" xr:uid="{2AE8BF85-976C-4FD8-97E3-984205835D49}"/>
    <cellStyle name="Header1 2 10 7 4 7" xfId="12069" xr:uid="{E2099BFB-3670-4F15-A61B-D4FF9AF2C2A5}"/>
    <cellStyle name="Header1 2 10 7 4 8" xfId="12070" xr:uid="{58DCC4B4-3ED3-4CE2-9B31-FA64773F5C83}"/>
    <cellStyle name="Header1 2 10 7 5" xfId="12071" xr:uid="{A82CF7AF-42BF-4000-9C88-146E166D2003}"/>
    <cellStyle name="Header1 2 10 7 5 2" xfId="12072" xr:uid="{8E016948-168F-401B-9CA6-149213122CCF}"/>
    <cellStyle name="Header1 2 10 7 5 2 2" xfId="12073" xr:uid="{DECE8E7F-DAE3-47B9-B1C3-AA951250A432}"/>
    <cellStyle name="Header1 2 10 7 5 2 3" xfId="12074" xr:uid="{AD404330-BB59-41EA-855B-0C8B95B9B884}"/>
    <cellStyle name="Header1 2 10 7 5 3" xfId="12075" xr:uid="{DF5B80BE-5162-4D93-8B96-2A69D38451E8}"/>
    <cellStyle name="Header1 2 10 7 5 3 2" xfId="12076" xr:uid="{492710FC-476D-44DA-A6F3-0F4F725F72EB}"/>
    <cellStyle name="Header1 2 10 7 5 3 3" xfId="12077" xr:uid="{D727232B-ACF4-4281-887C-87C65574388A}"/>
    <cellStyle name="Header1 2 10 7 5 4" xfId="12078" xr:uid="{B53FF1C9-4928-46B3-B6F0-D7F66D0B66F1}"/>
    <cellStyle name="Header1 2 10 7 5 4 2" xfId="12079" xr:uid="{1C21045A-A355-467A-842E-7CFE3C426A6E}"/>
    <cellStyle name="Header1 2 10 7 5 4 3" xfId="12080" xr:uid="{801336B7-6EA1-49CF-B754-C385BD2F2964}"/>
    <cellStyle name="Header1 2 10 7 5 5" xfId="12081" xr:uid="{DE461AA4-B2FE-49EE-8293-B52834E592DE}"/>
    <cellStyle name="Header1 2 10 7 5 5 2" xfId="12082" xr:uid="{31C799D8-7773-49E3-86DF-0682CA6A5005}"/>
    <cellStyle name="Header1 2 10 7 5 5 3" xfId="12083" xr:uid="{06352CD1-BDD9-4DD2-96A8-0D81B2C75CD5}"/>
    <cellStyle name="Header1 2 10 7 5 6" xfId="12084" xr:uid="{F6C8A991-ED0B-4371-A769-F4EA32105DE0}"/>
    <cellStyle name="Header1 2 10 7 5 6 2" xfId="12085" xr:uid="{4E7FD60F-C80B-4543-81A6-C1A443A104CC}"/>
    <cellStyle name="Header1 2 10 7 5 6 3" xfId="12086" xr:uid="{30C2D0C2-5EE1-4FC9-B498-C5A5F062039A}"/>
    <cellStyle name="Header1 2 10 7 5 7" xfId="12087" xr:uid="{E57C4C9A-2AC7-47A4-BADE-D8EBBB0A4B27}"/>
    <cellStyle name="Header1 2 10 7 5 8" xfId="12088" xr:uid="{5E032E58-5EF4-4102-BAEE-8DA8124F9397}"/>
    <cellStyle name="Header1 2 10 7 6" xfId="12089" xr:uid="{B6765C3F-EA8E-48BB-870E-64B761A5A46C}"/>
    <cellStyle name="Header1 2 10 7 6 2" xfId="12090" xr:uid="{3BFC31B7-C50E-4566-8A4C-0B21AC8AF990}"/>
    <cellStyle name="Header1 2 10 7 6 2 2" xfId="12091" xr:uid="{7E201B38-B0D5-458E-B387-1938E85C7149}"/>
    <cellStyle name="Header1 2 10 7 6 2 3" xfId="12092" xr:uid="{B120AEEC-A139-4D59-8BEB-8DE659170255}"/>
    <cellStyle name="Header1 2 10 7 6 3" xfId="12093" xr:uid="{25D7F0F9-BF55-4C9F-B1DC-8159C4964BEB}"/>
    <cellStyle name="Header1 2 10 7 6 3 2" xfId="12094" xr:uid="{85D87D95-F559-49C3-B938-DB83898FA680}"/>
    <cellStyle name="Header1 2 10 7 6 3 3" xfId="12095" xr:uid="{FEF67815-E885-41E4-B122-734633378F87}"/>
    <cellStyle name="Header1 2 10 7 6 4" xfId="12096" xr:uid="{C52CDB03-7A82-401D-A285-515D0B8D4ACB}"/>
    <cellStyle name="Header1 2 10 7 6 4 2" xfId="12097" xr:uid="{C5D089DA-B1DC-4DEE-8302-3994168E2F44}"/>
    <cellStyle name="Header1 2 10 7 6 4 3" xfId="12098" xr:uid="{139CD7FC-8054-4B50-9EA7-2C332F13174F}"/>
    <cellStyle name="Header1 2 10 7 6 5" xfId="12099" xr:uid="{E3751564-DB9E-45C2-A12F-751C72A4B04E}"/>
    <cellStyle name="Header1 2 10 7 6 5 2" xfId="12100" xr:uid="{2E3DDABE-A34C-4A44-8ECE-51697643EB0F}"/>
    <cellStyle name="Header1 2 10 7 6 5 3" xfId="12101" xr:uid="{A420178C-2C5D-434E-87D0-7FD2B8427A72}"/>
    <cellStyle name="Header1 2 10 7 6 6" xfId="12102" xr:uid="{98D9758B-4756-4530-9D0A-E89C1509FA41}"/>
    <cellStyle name="Header1 2 10 7 6 6 2" xfId="12103" xr:uid="{0636147E-A84C-4B58-B70D-80E21EA87983}"/>
    <cellStyle name="Header1 2 10 7 6 6 3" xfId="12104" xr:uid="{3EC6A014-93A9-4C4A-9078-1B52C58BF1FD}"/>
    <cellStyle name="Header1 2 10 7 6 7" xfId="12105" xr:uid="{E360479B-0F8C-4456-A69D-12598EBB129A}"/>
    <cellStyle name="Header1 2 10 7 6 8" xfId="12106" xr:uid="{E92965D1-26CA-40FD-BB78-958E2FA11D77}"/>
    <cellStyle name="Header1 2 10 7 7" xfId="12107" xr:uid="{3B128759-0E61-4B36-B01D-A8C0D13C3FD7}"/>
    <cellStyle name="Header1 2 10 7 8" xfId="12108" xr:uid="{BAF6D7FA-A96E-4AA0-87D9-D403962E9181}"/>
    <cellStyle name="Header1 2 10 8" xfId="12109" xr:uid="{C3E6D0EA-8061-4405-A005-22BA7C8EF01E}"/>
    <cellStyle name="Header1 2 10 8 2" xfId="12110" xr:uid="{6449C41C-4CB5-4D36-BE93-2B3593AAA075}"/>
    <cellStyle name="Header1 2 10 8 2 2" xfId="12111" xr:uid="{97F37243-D482-48E1-BA84-DB3F9FE8677C}"/>
    <cellStyle name="Header1 2 10 8 2 2 2" xfId="12112" xr:uid="{7C48E9B7-255C-42DB-84D0-2D1E7F8507FD}"/>
    <cellStyle name="Header1 2 10 8 2 2 3" xfId="12113" xr:uid="{2F4E0BFE-44D1-41C6-8503-7E87938D5197}"/>
    <cellStyle name="Header1 2 10 8 2 3" xfId="12114" xr:uid="{2804DEBD-8FD3-4778-AD8F-607F3B4D05C6}"/>
    <cellStyle name="Header1 2 10 8 2 3 2" xfId="12115" xr:uid="{0CA6D789-AC8E-4B3F-AEAC-0DDFCCFAA11D}"/>
    <cellStyle name="Header1 2 10 8 2 3 3" xfId="12116" xr:uid="{2C5538F4-63ED-4B89-BB37-0F3370BA12BB}"/>
    <cellStyle name="Header1 2 10 8 2 4" xfId="12117" xr:uid="{B9C77E33-AF5A-4051-92B3-B24422651BDE}"/>
    <cellStyle name="Header1 2 10 8 2 4 2" xfId="12118" xr:uid="{C7EAA1AD-26DF-427A-9657-7FEC03712443}"/>
    <cellStyle name="Header1 2 10 8 2 4 3" xfId="12119" xr:uid="{1950106B-5DCE-4EA2-9158-C47347749DF3}"/>
    <cellStyle name="Header1 2 10 8 2 5" xfId="12120" xr:uid="{118D15EE-E82A-4505-9377-470EBAFDAA0C}"/>
    <cellStyle name="Header1 2 10 8 2 5 2" xfId="12121" xr:uid="{C55F5191-A9B9-4011-A777-576307B0D6E7}"/>
    <cellStyle name="Header1 2 10 8 2 5 3" xfId="12122" xr:uid="{73265CD6-EE97-4E3B-84C0-90FFEEC4AC7E}"/>
    <cellStyle name="Header1 2 10 8 2 6" xfId="12123" xr:uid="{D4BAC67E-1654-4573-89F9-C580EB9D06A6}"/>
    <cellStyle name="Header1 2 10 8 2 6 2" xfId="12124" xr:uid="{FBA32C33-DCA2-4051-981A-104A3947DAD4}"/>
    <cellStyle name="Header1 2 10 8 2 6 3" xfId="12125" xr:uid="{51018BA2-A1B0-42F9-AAB1-9E2A844AF401}"/>
    <cellStyle name="Header1 2 10 8 2 7" xfId="12126" xr:uid="{2097AAF8-AFCC-4D3A-99BE-3FEA183371C8}"/>
    <cellStyle name="Header1 2 10 8 2 7 2" xfId="12127" xr:uid="{D69859F7-59F5-4E9F-8A5F-32BF436070B5}"/>
    <cellStyle name="Header1 2 10 8 2 7 3" xfId="12128" xr:uid="{F6D88D19-D7F1-458B-895F-6E4F750AEB7A}"/>
    <cellStyle name="Header1 2 10 8 2 8" xfId="12129" xr:uid="{5A447923-305F-4FF9-B5B1-EABE77370805}"/>
    <cellStyle name="Header1 2 10 8 2 9" xfId="12130" xr:uid="{7405035E-938E-4249-8DE4-A2CCD7C58CAB}"/>
    <cellStyle name="Header1 2 10 8 3" xfId="12131" xr:uid="{AFAF178B-FE2E-4CA9-9B96-6BFC1E60E08B}"/>
    <cellStyle name="Header1 2 10 8 3 2" xfId="12132" xr:uid="{69190E48-BC58-4170-9ACE-927C26B4D91C}"/>
    <cellStyle name="Header1 2 10 8 3 2 2" xfId="12133" xr:uid="{1904E0A1-897B-43BE-9A2B-9C288363E45E}"/>
    <cellStyle name="Header1 2 10 8 3 2 3" xfId="12134" xr:uid="{B71E3B89-48CC-4F1A-9897-BA8829E9F001}"/>
    <cellStyle name="Header1 2 10 8 3 3" xfId="12135" xr:uid="{6DC1AAB5-339C-4792-8ABF-1A1AA85F8E95}"/>
    <cellStyle name="Header1 2 10 8 3 3 2" xfId="12136" xr:uid="{C66AD54A-11BF-4C1F-9A34-115801E92E6A}"/>
    <cellStyle name="Header1 2 10 8 3 3 3" xfId="12137" xr:uid="{A91708D8-5F90-41AB-8501-27271D6BE894}"/>
    <cellStyle name="Header1 2 10 8 3 4" xfId="12138" xr:uid="{00C937FC-E879-4383-8110-39F0FA0FF6EE}"/>
    <cellStyle name="Header1 2 10 8 3 4 2" xfId="12139" xr:uid="{F970AAFF-8C61-488D-B260-DD1746300BF1}"/>
    <cellStyle name="Header1 2 10 8 3 4 3" xfId="12140" xr:uid="{7321EC74-78B9-43D7-B462-0350DCAF5D8C}"/>
    <cellStyle name="Header1 2 10 8 3 5" xfId="12141" xr:uid="{6773C71B-E7B3-41E2-8AB9-ACADE04C597F}"/>
    <cellStyle name="Header1 2 10 8 3 5 2" xfId="12142" xr:uid="{ED840F99-A6E0-40F9-AC06-3F43552C1332}"/>
    <cellStyle name="Header1 2 10 8 3 5 3" xfId="12143" xr:uid="{DE31B7D7-D5E9-4624-961C-55681DD2B8FF}"/>
    <cellStyle name="Header1 2 10 8 3 6" xfId="12144" xr:uid="{7AB79DEF-4B76-412B-8E5A-448BF2BCCDC9}"/>
    <cellStyle name="Header1 2 10 8 3 6 2" xfId="12145" xr:uid="{41AADA9C-E4B7-480C-87EF-984537C05442}"/>
    <cellStyle name="Header1 2 10 8 3 6 3" xfId="12146" xr:uid="{E2D06835-0ED3-4A02-9094-02159FEA12A5}"/>
    <cellStyle name="Header1 2 10 8 3 7" xfId="12147" xr:uid="{D6F8E17B-B3F8-4B9B-907C-8FC361D41994}"/>
    <cellStyle name="Header1 2 10 8 3 8" xfId="12148" xr:uid="{ED7A489D-1647-4B9B-A6EF-F32DF7516EC8}"/>
    <cellStyle name="Header1 2 10 8 4" xfId="12149" xr:uid="{C5BEA25E-3FD3-4557-913E-E6A8C7FD2FCE}"/>
    <cellStyle name="Header1 2 10 8 4 2" xfId="12150" xr:uid="{1FA2F057-9ACD-44E0-9D3C-6FCC0A0FE0C7}"/>
    <cellStyle name="Header1 2 10 8 4 2 2" xfId="12151" xr:uid="{8D210D4E-D7AA-47DA-8A62-CF6FAF1DE641}"/>
    <cellStyle name="Header1 2 10 8 4 2 3" xfId="12152" xr:uid="{E9569A69-66FE-4CE5-8D38-4474902F7308}"/>
    <cellStyle name="Header1 2 10 8 4 3" xfId="12153" xr:uid="{42CB7261-A806-43B6-B3A7-24E403C5EA6F}"/>
    <cellStyle name="Header1 2 10 8 4 3 2" xfId="12154" xr:uid="{85233620-3D05-47AD-BC72-7FE08A6692F1}"/>
    <cellStyle name="Header1 2 10 8 4 3 3" xfId="12155" xr:uid="{9E3F2D76-4DDE-47DC-8021-E44BA3596A9F}"/>
    <cellStyle name="Header1 2 10 8 4 4" xfId="12156" xr:uid="{67B6BF6E-40E7-4F51-A406-3915E26A7240}"/>
    <cellStyle name="Header1 2 10 8 4 4 2" xfId="12157" xr:uid="{149C0F5E-6157-4E3A-8993-CAC73D4BBA77}"/>
    <cellStyle name="Header1 2 10 8 4 4 3" xfId="12158" xr:uid="{45882131-6485-478F-B7E6-D219FEE6C349}"/>
    <cellStyle name="Header1 2 10 8 4 5" xfId="12159" xr:uid="{62561ACA-B92B-4125-8D40-8983DF36FECC}"/>
    <cellStyle name="Header1 2 10 8 4 5 2" xfId="12160" xr:uid="{27476440-2253-44E5-A47B-33E526F31F0C}"/>
    <cellStyle name="Header1 2 10 8 4 5 3" xfId="12161" xr:uid="{BA9F2349-25EF-4B09-BC03-1EB8976620BA}"/>
    <cellStyle name="Header1 2 10 8 4 6" xfId="12162" xr:uid="{5F44C89F-A0CE-4C23-B5F2-DBAA4CD027C2}"/>
    <cellStyle name="Header1 2 10 8 4 6 2" xfId="12163" xr:uid="{D4BC3488-D8D8-4DD9-B098-6E4862CA701B}"/>
    <cellStyle name="Header1 2 10 8 4 6 3" xfId="12164" xr:uid="{CAE395CE-6642-4878-A0A0-EA6F8B66FFA4}"/>
    <cellStyle name="Header1 2 10 8 4 7" xfId="12165" xr:uid="{9684393F-3800-40C9-BD45-634E1F6E2997}"/>
    <cellStyle name="Header1 2 10 8 4 8" xfId="12166" xr:uid="{DB7BD9DF-B965-43A5-9772-D05ED3CDD317}"/>
    <cellStyle name="Header1 2 10 8 5" xfId="12167" xr:uid="{25391991-8B86-4C4B-92D3-7063CF2C60BF}"/>
    <cellStyle name="Header1 2 10 8 5 2" xfId="12168" xr:uid="{3DF9B527-5C65-49BD-B075-F2BF2CA5F18C}"/>
    <cellStyle name="Header1 2 10 8 5 2 2" xfId="12169" xr:uid="{55C3EB58-702A-4162-95C8-86AF3AADF838}"/>
    <cellStyle name="Header1 2 10 8 5 2 3" xfId="12170" xr:uid="{E5CB44E4-9885-4399-B00F-BD136752F40D}"/>
    <cellStyle name="Header1 2 10 8 5 3" xfId="12171" xr:uid="{B7FD243D-ABA5-48FC-AE92-690678DD3AFA}"/>
    <cellStyle name="Header1 2 10 8 5 3 2" xfId="12172" xr:uid="{80B41BE0-355F-42CC-9935-33B9EDC5AA86}"/>
    <cellStyle name="Header1 2 10 8 5 3 3" xfId="12173" xr:uid="{5F5A5580-5BE5-49A7-BFDC-42981ED1EC36}"/>
    <cellStyle name="Header1 2 10 8 5 4" xfId="12174" xr:uid="{95112871-E64E-45AC-8240-F91F86E35F54}"/>
    <cellStyle name="Header1 2 10 8 5 4 2" xfId="12175" xr:uid="{DCDEEA97-7B63-4AEF-85FE-D4C3C242DC57}"/>
    <cellStyle name="Header1 2 10 8 5 4 3" xfId="12176" xr:uid="{04EAF5B2-2619-4B65-A1E3-A45450B588CD}"/>
    <cellStyle name="Header1 2 10 8 5 5" xfId="12177" xr:uid="{BE455146-F16D-47E5-B33C-E0788E2677C2}"/>
    <cellStyle name="Header1 2 10 8 5 5 2" xfId="12178" xr:uid="{514CD8F0-457D-4A4C-BC50-6F2176D77438}"/>
    <cellStyle name="Header1 2 10 8 5 5 3" xfId="12179" xr:uid="{0B6BF094-CBC6-4859-AD6D-FA07666DC4DC}"/>
    <cellStyle name="Header1 2 10 8 5 6" xfId="12180" xr:uid="{5ED58B0B-28D5-4505-B05D-8342E521DAB2}"/>
    <cellStyle name="Header1 2 10 8 5 6 2" xfId="12181" xr:uid="{A485E7ED-D245-4427-8369-63C66152A978}"/>
    <cellStyle name="Header1 2 10 8 5 6 3" xfId="12182" xr:uid="{A35438A6-99E9-4312-A01D-63B23B7448CD}"/>
    <cellStyle name="Header1 2 10 8 5 7" xfId="12183" xr:uid="{2B253028-CD19-493A-8B33-A48312585336}"/>
    <cellStyle name="Header1 2 10 8 5 8" xfId="12184" xr:uid="{97959F3F-30FD-4FAC-9B6D-65D738AF8050}"/>
    <cellStyle name="Header1 2 10 8 6" xfId="12185" xr:uid="{74E1AD62-9B8C-4973-B714-9C30E71B1F77}"/>
    <cellStyle name="Header1 2 10 8 6 2" xfId="12186" xr:uid="{01617F65-BBDC-46C2-A4A4-92960F73D537}"/>
    <cellStyle name="Header1 2 10 8 6 2 2" xfId="12187" xr:uid="{16248B18-F354-46CF-AA71-583D6DF60F5E}"/>
    <cellStyle name="Header1 2 10 8 6 2 3" xfId="12188" xr:uid="{958E0E20-34A9-41D3-8E3C-684A8A0D69AB}"/>
    <cellStyle name="Header1 2 10 8 6 3" xfId="12189" xr:uid="{0D738882-0118-4895-ACF8-8664256B755C}"/>
    <cellStyle name="Header1 2 10 8 6 3 2" xfId="12190" xr:uid="{C24BF699-D9E7-4AB5-AB63-ED1AAB2CA1E4}"/>
    <cellStyle name="Header1 2 10 8 6 3 3" xfId="12191" xr:uid="{717D6AC9-5759-415A-AA35-1A17AD624D7A}"/>
    <cellStyle name="Header1 2 10 8 6 4" xfId="12192" xr:uid="{9011A76A-6DD2-48C8-94C9-C9C6E1F065CE}"/>
    <cellStyle name="Header1 2 10 8 6 4 2" xfId="12193" xr:uid="{6250DE1B-74F1-4209-B411-C3CB8758A66A}"/>
    <cellStyle name="Header1 2 10 8 6 4 3" xfId="12194" xr:uid="{523C53B9-A800-4B04-9902-4169914F944D}"/>
    <cellStyle name="Header1 2 10 8 6 5" xfId="12195" xr:uid="{442E0A94-12A0-4254-B587-85FEBF02865D}"/>
    <cellStyle name="Header1 2 10 8 6 5 2" xfId="12196" xr:uid="{7ADCD499-481B-47D1-99E6-2A055CA8014D}"/>
    <cellStyle name="Header1 2 10 8 6 5 3" xfId="12197" xr:uid="{AB1D3A3D-7118-4325-8536-998EA072C009}"/>
    <cellStyle name="Header1 2 10 8 6 6" xfId="12198" xr:uid="{D9397F7F-D21B-48C1-A2FF-6BA1B5D59BC6}"/>
    <cellStyle name="Header1 2 10 8 6 6 2" xfId="12199" xr:uid="{4169030F-5559-4CD8-939B-5F732BF5AB42}"/>
    <cellStyle name="Header1 2 10 8 6 6 3" xfId="12200" xr:uid="{1FDFF440-143B-480B-8BF6-10718F24F75A}"/>
    <cellStyle name="Header1 2 10 8 6 7" xfId="12201" xr:uid="{DFFC6312-C561-4C1F-9908-4AEE9F64FFCF}"/>
    <cellStyle name="Header1 2 10 8 6 8" xfId="12202" xr:uid="{2F62CB8F-07CE-4A01-AE41-68EC846B3F70}"/>
    <cellStyle name="Header1 2 10 8 7" xfId="12203" xr:uid="{FD139EED-D06D-4E9C-B267-B3708C021A10}"/>
    <cellStyle name="Header1 2 10 8 8" xfId="12204" xr:uid="{80331284-CDDF-493E-AFF3-BF760FDD8B05}"/>
    <cellStyle name="Header1 2 10 9" xfId="12205" xr:uid="{5D11991E-958D-4B00-96B4-258BF95DEBA1}"/>
    <cellStyle name="Header1 2 10 9 2" xfId="12206" xr:uid="{96C71A9D-3441-4060-84B2-4CE57BB8A66A}"/>
    <cellStyle name="Header1 2 10 9 2 2" xfId="12207" xr:uid="{79A5B3AA-6C3F-4EFD-A277-A26056B172BB}"/>
    <cellStyle name="Header1 2 10 9 2 2 2" xfId="12208" xr:uid="{1A7AA523-1056-4A17-BE53-08C3313B226C}"/>
    <cellStyle name="Header1 2 10 9 2 2 3" xfId="12209" xr:uid="{7E86014B-5FDA-4DCE-BD8B-2D785170C1E9}"/>
    <cellStyle name="Header1 2 10 9 2 3" xfId="12210" xr:uid="{0BA5CC9D-BD14-440B-BAE2-CFEED4EDDB84}"/>
    <cellStyle name="Header1 2 10 9 2 3 2" xfId="12211" xr:uid="{DC576E76-ED6C-424B-97A6-EA413C036DC0}"/>
    <cellStyle name="Header1 2 10 9 2 3 3" xfId="12212" xr:uid="{23C7E216-9148-4887-B377-12ED1630C5F2}"/>
    <cellStyle name="Header1 2 10 9 2 4" xfId="12213" xr:uid="{EA77AFFD-27A4-4672-8DD1-656CBC300F19}"/>
    <cellStyle name="Header1 2 10 9 2 4 2" xfId="12214" xr:uid="{F7B5B7D9-DB05-4680-8D3A-302CFE9474E2}"/>
    <cellStyle name="Header1 2 10 9 2 4 3" xfId="12215" xr:uid="{2134BCA5-84BC-4ED9-93E5-1B96F529AF9C}"/>
    <cellStyle name="Header1 2 10 9 2 5" xfId="12216" xr:uid="{6027C18D-5F1D-441F-8D05-BEA6CA5145C1}"/>
    <cellStyle name="Header1 2 10 9 2 5 2" xfId="12217" xr:uid="{9E0AB9E5-4140-459B-BBC0-0E0F79FD80E7}"/>
    <cellStyle name="Header1 2 10 9 2 5 3" xfId="12218" xr:uid="{43DCB170-3D34-439B-AB6C-6379CC64EAA5}"/>
    <cellStyle name="Header1 2 10 9 2 6" xfId="12219" xr:uid="{D4A88DA0-91F1-4345-BDAA-609A1343DE3F}"/>
    <cellStyle name="Header1 2 10 9 2 6 2" xfId="12220" xr:uid="{52A19184-501B-4B00-9109-009661458804}"/>
    <cellStyle name="Header1 2 10 9 2 6 3" xfId="12221" xr:uid="{BFE9CBF8-70B2-472C-A343-9CB18D4216FE}"/>
    <cellStyle name="Header1 2 10 9 2 7" xfId="12222" xr:uid="{0B94CAE3-FE11-4C4A-85BA-252583CF55AF}"/>
    <cellStyle name="Header1 2 10 9 2 7 2" xfId="12223" xr:uid="{B6E75FA1-C3D1-4E3F-BB92-3D55FD887521}"/>
    <cellStyle name="Header1 2 10 9 2 7 3" xfId="12224" xr:uid="{AF67434B-EEDA-49A7-B58A-6CFC4A22F15F}"/>
    <cellStyle name="Header1 2 10 9 2 8" xfId="12225" xr:uid="{B7C44374-6A05-4F19-90EA-2D2A3700F5F0}"/>
    <cellStyle name="Header1 2 10 9 2 9" xfId="12226" xr:uid="{ECC3F70A-D3A4-47DE-8BCF-4E5496D06933}"/>
    <cellStyle name="Header1 2 10 9 3" xfId="12227" xr:uid="{167A9140-41F0-4E55-A8D1-713F29FA69F3}"/>
    <cellStyle name="Header1 2 10 9 3 2" xfId="12228" xr:uid="{51B8D1C0-579D-4A38-80A0-D8DA13718BE3}"/>
    <cellStyle name="Header1 2 10 9 3 2 2" xfId="12229" xr:uid="{5352600A-7CF8-49AB-8F8B-F33A62475CB5}"/>
    <cellStyle name="Header1 2 10 9 3 2 3" xfId="12230" xr:uid="{06742BCC-19F3-47E5-92E4-291A9E0AE669}"/>
    <cellStyle name="Header1 2 10 9 3 3" xfId="12231" xr:uid="{65506956-F333-4F8C-B828-8A6B60EEC9B3}"/>
    <cellStyle name="Header1 2 10 9 3 3 2" xfId="12232" xr:uid="{947D0F1E-1695-4C04-9F7E-C90B8F6C4C96}"/>
    <cellStyle name="Header1 2 10 9 3 3 3" xfId="12233" xr:uid="{F46DA8EE-4406-44DD-8511-F768BC996CE8}"/>
    <cellStyle name="Header1 2 10 9 3 4" xfId="12234" xr:uid="{6C4DE77A-3CF0-424D-9F40-F8D5E0E90633}"/>
    <cellStyle name="Header1 2 10 9 3 4 2" xfId="12235" xr:uid="{496083F4-A16A-4339-9AF5-2690A13D88A5}"/>
    <cellStyle name="Header1 2 10 9 3 4 3" xfId="12236" xr:uid="{524AD0A4-6C65-4502-A371-619AC10AEDE7}"/>
    <cellStyle name="Header1 2 10 9 3 5" xfId="12237" xr:uid="{C6FF44A1-E1E8-4A7F-9EAE-6D4FDCECB94A}"/>
    <cellStyle name="Header1 2 10 9 3 5 2" xfId="12238" xr:uid="{3AB59BE9-89A4-468A-AB34-35CCC1CFBE9C}"/>
    <cellStyle name="Header1 2 10 9 3 5 3" xfId="12239" xr:uid="{80351827-AFBB-41F5-8D4E-BEF5397663A3}"/>
    <cellStyle name="Header1 2 10 9 3 6" xfId="12240" xr:uid="{15375341-3727-41AF-8C07-5F93495733C2}"/>
    <cellStyle name="Header1 2 10 9 3 6 2" xfId="12241" xr:uid="{68BAEF07-E0A4-40D8-8698-87AFCBC86D92}"/>
    <cellStyle name="Header1 2 10 9 3 6 3" xfId="12242" xr:uid="{9F4B8866-98C6-415E-8DD9-4D1350534A87}"/>
    <cellStyle name="Header1 2 10 9 3 7" xfId="12243" xr:uid="{A723D596-1CAC-4347-B1EA-29A1B81A3C46}"/>
    <cellStyle name="Header1 2 10 9 3 8" xfId="12244" xr:uid="{FF03F79D-FD11-4B07-88F1-D37356A80177}"/>
    <cellStyle name="Header1 2 10 9 4" xfId="12245" xr:uid="{B17C3F3B-CABF-4495-996F-CBCC4021343D}"/>
    <cellStyle name="Header1 2 10 9 4 2" xfId="12246" xr:uid="{94371488-352E-4637-9FFE-C281B0D032B1}"/>
    <cellStyle name="Header1 2 10 9 4 2 2" xfId="12247" xr:uid="{3BF0249E-E156-4B9D-912D-11AD7703CBCA}"/>
    <cellStyle name="Header1 2 10 9 4 2 3" xfId="12248" xr:uid="{EFCA147B-9C69-4DB2-B2F2-EA589C29C4BD}"/>
    <cellStyle name="Header1 2 10 9 4 3" xfId="12249" xr:uid="{9E5EB3DF-FA6A-47FE-9B0B-BDEB32035572}"/>
    <cellStyle name="Header1 2 10 9 4 3 2" xfId="12250" xr:uid="{A7070B62-FC74-421E-9D24-9944BA7BE253}"/>
    <cellStyle name="Header1 2 10 9 4 3 3" xfId="12251" xr:uid="{7E906EEC-BFC2-48B5-980E-E21EE1199FA7}"/>
    <cellStyle name="Header1 2 10 9 4 4" xfId="12252" xr:uid="{356C9A74-71ED-4097-8D49-0567709F1740}"/>
    <cellStyle name="Header1 2 10 9 4 4 2" xfId="12253" xr:uid="{5892E698-7A3C-485A-B93A-3A71C25C47D2}"/>
    <cellStyle name="Header1 2 10 9 4 4 3" xfId="12254" xr:uid="{381DAA3A-F561-4D4A-B284-DAB4BBCEAF06}"/>
    <cellStyle name="Header1 2 10 9 4 5" xfId="12255" xr:uid="{252673AD-9927-496D-A098-A8D897FB571D}"/>
    <cellStyle name="Header1 2 10 9 4 5 2" xfId="12256" xr:uid="{395CB5C9-1ADC-48E5-A00D-7286CDCE5636}"/>
    <cellStyle name="Header1 2 10 9 4 5 3" xfId="12257" xr:uid="{4E5F5963-82DE-421E-B91F-98A04B143EF5}"/>
    <cellStyle name="Header1 2 10 9 4 6" xfId="12258" xr:uid="{13B59844-B558-49A8-92AB-8E23B420FDE8}"/>
    <cellStyle name="Header1 2 10 9 4 6 2" xfId="12259" xr:uid="{A7214A7F-D111-48EE-9D9D-5EFB5D5378AD}"/>
    <cellStyle name="Header1 2 10 9 4 6 3" xfId="12260" xr:uid="{C443AA1F-0953-4AD8-A913-006CA70E5954}"/>
    <cellStyle name="Header1 2 10 9 4 7" xfId="12261" xr:uid="{72344EAB-5C96-46A5-8008-EEA0D3F8DE9E}"/>
    <cellStyle name="Header1 2 10 9 4 8" xfId="12262" xr:uid="{78AAC5ED-4217-4DE2-A368-7F8C9C1D4EB7}"/>
    <cellStyle name="Header1 2 10 9 5" xfId="12263" xr:uid="{DC7A451B-E06C-4CFC-B26E-F92048AAF14A}"/>
    <cellStyle name="Header1 2 10 9 5 2" xfId="12264" xr:uid="{76D85BCA-742B-48F5-862A-7C4C135A9819}"/>
    <cellStyle name="Header1 2 10 9 5 2 2" xfId="12265" xr:uid="{9323134C-E747-486B-B925-2D7E81FB049C}"/>
    <cellStyle name="Header1 2 10 9 5 2 3" xfId="12266" xr:uid="{21DE1C30-15D0-4CA4-8A25-6C3E1D3DABE6}"/>
    <cellStyle name="Header1 2 10 9 5 3" xfId="12267" xr:uid="{43E553E0-771A-4C55-B6F9-8687458F11FC}"/>
    <cellStyle name="Header1 2 10 9 5 3 2" xfId="12268" xr:uid="{76AFD802-493B-46B4-B7D0-F3276E3C3DD2}"/>
    <cellStyle name="Header1 2 10 9 5 3 3" xfId="12269" xr:uid="{E5736DC4-3E80-49D5-8577-A6ABD3A4C325}"/>
    <cellStyle name="Header1 2 10 9 5 4" xfId="12270" xr:uid="{57932D8C-58BA-4AF4-9BFB-DB94B85F3F57}"/>
    <cellStyle name="Header1 2 10 9 5 4 2" xfId="12271" xr:uid="{86D9B3DD-697B-4F16-B44B-CACA75F2AFDB}"/>
    <cellStyle name="Header1 2 10 9 5 4 3" xfId="12272" xr:uid="{DB329EBD-9956-49D9-8473-559C0CFBFFEC}"/>
    <cellStyle name="Header1 2 10 9 5 5" xfId="12273" xr:uid="{58899B22-2B26-492D-9ABE-6F0B8E214136}"/>
    <cellStyle name="Header1 2 10 9 5 5 2" xfId="12274" xr:uid="{7F5DF1E8-583A-4C3F-B372-F6EEC6652F49}"/>
    <cellStyle name="Header1 2 10 9 5 5 3" xfId="12275" xr:uid="{E6746A72-D3F0-465E-B9DA-58C3379F3B85}"/>
    <cellStyle name="Header1 2 10 9 5 6" xfId="12276" xr:uid="{FA78B0B6-7FFB-4EBE-9226-BE640F35107C}"/>
    <cellStyle name="Header1 2 10 9 5 6 2" xfId="12277" xr:uid="{B84DEE16-D266-4CA6-92BD-BE5F69031BA2}"/>
    <cellStyle name="Header1 2 10 9 5 6 3" xfId="12278" xr:uid="{36E31EF4-C675-4982-BBE2-E853193121A3}"/>
    <cellStyle name="Header1 2 10 9 5 7" xfId="12279" xr:uid="{23B3A82D-27B3-4507-B6B2-688D88DC2FFC}"/>
    <cellStyle name="Header1 2 10 9 5 8" xfId="12280" xr:uid="{B4D12469-02B4-45C9-B4FA-3A4D0A1554DA}"/>
    <cellStyle name="Header1 2 10 9 6" xfId="12281" xr:uid="{BC5DE8F0-3B4B-45A2-9D89-4D8BC34F50E8}"/>
    <cellStyle name="Header1 2 10 9 6 2" xfId="12282" xr:uid="{A7AFDC5F-E5DC-4DCB-91AC-E416A03BE28F}"/>
    <cellStyle name="Header1 2 10 9 6 2 2" xfId="12283" xr:uid="{7A3E11E9-338A-4E9C-9BBF-73D868692016}"/>
    <cellStyle name="Header1 2 10 9 6 2 3" xfId="12284" xr:uid="{C46FB0DD-8E63-4464-AB27-8FAB85EE43D4}"/>
    <cellStyle name="Header1 2 10 9 6 3" xfId="12285" xr:uid="{6A368E6E-5BCF-481C-AAFD-3F504638BDAC}"/>
    <cellStyle name="Header1 2 10 9 6 3 2" xfId="12286" xr:uid="{578D7B44-87FD-468B-835D-BC321E0EB8BB}"/>
    <cellStyle name="Header1 2 10 9 6 3 3" xfId="12287" xr:uid="{69AC5901-968E-4D6D-9BC2-EF2B9BB22073}"/>
    <cellStyle name="Header1 2 10 9 6 4" xfId="12288" xr:uid="{4C3C946F-0105-4B4A-ACDE-14126DA18323}"/>
    <cellStyle name="Header1 2 10 9 6 4 2" xfId="12289" xr:uid="{3FFA9FBE-C68E-4784-B69E-002206CD1645}"/>
    <cellStyle name="Header1 2 10 9 6 4 3" xfId="12290" xr:uid="{1DD666AA-C120-4EA4-AC56-A61A214276FC}"/>
    <cellStyle name="Header1 2 10 9 6 5" xfId="12291" xr:uid="{826447FD-D39E-466D-94B2-8ED8E96871D4}"/>
    <cellStyle name="Header1 2 10 9 6 5 2" xfId="12292" xr:uid="{631F19A3-606C-4D98-A18E-02AAD2AC8026}"/>
    <cellStyle name="Header1 2 10 9 6 5 3" xfId="12293" xr:uid="{0EAD7B66-BE21-41A6-82B9-218DBD0213A7}"/>
    <cellStyle name="Header1 2 10 9 6 6" xfId="12294" xr:uid="{30F0DBE9-F3E9-4A40-BC14-D190DE84FFD5}"/>
    <cellStyle name="Header1 2 10 9 6 6 2" xfId="12295" xr:uid="{9FCC23DE-ACD2-4229-A1DE-53238657D0E0}"/>
    <cellStyle name="Header1 2 10 9 6 6 3" xfId="12296" xr:uid="{7E3247D5-65AE-41BB-8706-7A24ED29CF31}"/>
    <cellStyle name="Header1 2 10 9 6 7" xfId="12297" xr:uid="{027C5B04-121F-4A78-BB69-7797CCB84D24}"/>
    <cellStyle name="Header1 2 10 9 6 8" xfId="12298" xr:uid="{0B96B8DA-B29C-4F77-964D-4EB3AC16AD36}"/>
    <cellStyle name="Header1 2 10 9 7" xfId="12299" xr:uid="{E009AB88-85BB-43F5-8C59-D333FDEF27B1}"/>
    <cellStyle name="Header1 2 10 9 8" xfId="12300" xr:uid="{9467535D-EEC2-41AD-8A35-ADAD98613BF9}"/>
    <cellStyle name="Header1 2 11" xfId="12301" xr:uid="{24E81818-18FD-43F9-A203-B70306763E28}"/>
    <cellStyle name="Header1 2 11 10" xfId="12302" xr:uid="{C804960D-09D6-4EE0-A31C-FC5333AD5C16}"/>
    <cellStyle name="Header1 2 11 10 2" xfId="12303" xr:uid="{9392D39F-5D7B-44D6-8E32-6A51652550CA}"/>
    <cellStyle name="Header1 2 11 10 2 2" xfId="12304" xr:uid="{4D833028-9F51-4C3F-9101-9516152A9018}"/>
    <cellStyle name="Header1 2 11 10 2 2 2" xfId="12305" xr:uid="{A714D57F-D291-4F9C-A6FD-5F7893A0F1C8}"/>
    <cellStyle name="Header1 2 11 10 2 2 3" xfId="12306" xr:uid="{0BE3F5AA-2FBE-466F-9FB6-6698B6AF8A0F}"/>
    <cellStyle name="Header1 2 11 10 2 3" xfId="12307" xr:uid="{CA4E40EC-8BA3-4D8E-A1AF-EEA1207FB44A}"/>
    <cellStyle name="Header1 2 11 10 2 3 2" xfId="12308" xr:uid="{66A13A5A-82A7-4717-BFD6-8B5306DC5BEB}"/>
    <cellStyle name="Header1 2 11 10 2 3 3" xfId="12309" xr:uid="{5FFBA0F2-5046-4386-B418-4954AC43B9F2}"/>
    <cellStyle name="Header1 2 11 10 2 4" xfId="12310" xr:uid="{D20FA6CB-532F-4346-BD08-B0C9049598DB}"/>
    <cellStyle name="Header1 2 11 10 2 4 2" xfId="12311" xr:uid="{2B47051E-F0D3-4D4E-A2A3-4126D12A1046}"/>
    <cellStyle name="Header1 2 11 10 2 4 3" xfId="12312" xr:uid="{5CE7C499-DDA1-4A61-8BCB-400F9323BEC6}"/>
    <cellStyle name="Header1 2 11 10 2 5" xfId="12313" xr:uid="{9CED9044-EA94-4BDB-A5DF-B7C574141463}"/>
    <cellStyle name="Header1 2 11 10 2 5 2" xfId="12314" xr:uid="{01F62009-A71B-4620-9303-A4423F5D712A}"/>
    <cellStyle name="Header1 2 11 10 2 5 3" xfId="12315" xr:uid="{EB83C0CD-809B-468C-84B5-40429F54CE11}"/>
    <cellStyle name="Header1 2 11 10 2 6" xfId="12316" xr:uid="{909DF73C-0C4C-4218-B503-4374E6FF65A4}"/>
    <cellStyle name="Header1 2 11 10 2 6 2" xfId="12317" xr:uid="{C858101D-9A8B-4F25-BCBC-E1560E1C7CD6}"/>
    <cellStyle name="Header1 2 11 10 2 6 3" xfId="12318" xr:uid="{ED403F8E-0F65-4FDD-B473-C882D266F82D}"/>
    <cellStyle name="Header1 2 11 10 2 7" xfId="12319" xr:uid="{D87CF133-BC18-4911-929F-F165908AA6F9}"/>
    <cellStyle name="Header1 2 11 10 2 7 2" xfId="12320" xr:uid="{B988D106-AD07-4EC0-BF28-5814144C5C0E}"/>
    <cellStyle name="Header1 2 11 10 2 7 3" xfId="12321" xr:uid="{44A09634-E610-455A-B13A-7DA90FC3E7D2}"/>
    <cellStyle name="Header1 2 11 10 2 8" xfId="12322" xr:uid="{308BA9F8-60A5-4E0A-99C8-6D23DAC36393}"/>
    <cellStyle name="Header1 2 11 10 2 9" xfId="12323" xr:uid="{22B67DEA-CDE0-472B-8102-F16323FACEFC}"/>
    <cellStyle name="Header1 2 11 10 3" xfId="12324" xr:uid="{CAF58FFF-C833-4236-AEF2-8DEA56FF602C}"/>
    <cellStyle name="Header1 2 11 10 3 2" xfId="12325" xr:uid="{317506D9-9AC2-4DFC-89AD-8EB8A99961CC}"/>
    <cellStyle name="Header1 2 11 10 3 2 2" xfId="12326" xr:uid="{69BD5B2B-E550-4374-8BCA-A210813D1EDF}"/>
    <cellStyle name="Header1 2 11 10 3 2 3" xfId="12327" xr:uid="{04525662-9DCC-405B-AD22-8749B9928547}"/>
    <cellStyle name="Header1 2 11 10 3 3" xfId="12328" xr:uid="{775F79A8-6B8C-419C-9A86-3FE682EA9D47}"/>
    <cellStyle name="Header1 2 11 10 3 3 2" xfId="12329" xr:uid="{701AAC64-D292-424D-8CCF-690B32870A3A}"/>
    <cellStyle name="Header1 2 11 10 3 3 3" xfId="12330" xr:uid="{BE510951-4D6B-4D3B-BA44-7AC94DA2D18F}"/>
    <cellStyle name="Header1 2 11 10 3 4" xfId="12331" xr:uid="{F467D17C-912D-4AAC-BEC4-3A98198CD42B}"/>
    <cellStyle name="Header1 2 11 10 3 4 2" xfId="12332" xr:uid="{3B806EA1-A451-4B60-BF6C-8EA8A79B1B45}"/>
    <cellStyle name="Header1 2 11 10 3 4 3" xfId="12333" xr:uid="{341D0505-0E19-4996-BDEF-CD12AE730BE4}"/>
    <cellStyle name="Header1 2 11 10 3 5" xfId="12334" xr:uid="{5136CB02-41FB-42E1-A62E-44E58A48E1F6}"/>
    <cellStyle name="Header1 2 11 10 3 5 2" xfId="12335" xr:uid="{DA578BD8-4196-4BDC-B7FD-D1E551F5EEDA}"/>
    <cellStyle name="Header1 2 11 10 3 5 3" xfId="12336" xr:uid="{35B835C3-C74C-43B3-B534-1D368C264589}"/>
    <cellStyle name="Header1 2 11 10 3 6" xfId="12337" xr:uid="{C9C397A1-B9B1-4C88-9145-731A2F862437}"/>
    <cellStyle name="Header1 2 11 10 3 6 2" xfId="12338" xr:uid="{802F349E-003B-46E4-A96B-2A94426C0446}"/>
    <cellStyle name="Header1 2 11 10 3 6 3" xfId="12339" xr:uid="{9D1CD77A-92D0-48BD-8E2B-6FE3B3021F0D}"/>
    <cellStyle name="Header1 2 11 10 3 7" xfId="12340" xr:uid="{AA997310-59CA-4CF2-A83F-8F5112577A2B}"/>
    <cellStyle name="Header1 2 11 10 3 8" xfId="12341" xr:uid="{BD949F19-E82B-4591-B2A5-EB3339E3B457}"/>
    <cellStyle name="Header1 2 11 10 4" xfId="12342" xr:uid="{9EC20F10-E79D-41C2-AA8C-D11726030A82}"/>
    <cellStyle name="Header1 2 11 10 4 2" xfId="12343" xr:uid="{41B85D2E-34F9-4F49-95F7-0D5113F955CA}"/>
    <cellStyle name="Header1 2 11 10 4 2 2" xfId="12344" xr:uid="{A074A342-78D5-4319-B1D7-D08386085204}"/>
    <cellStyle name="Header1 2 11 10 4 2 3" xfId="12345" xr:uid="{92A5820F-9879-416B-8B9B-9AF9FCC83FD0}"/>
    <cellStyle name="Header1 2 11 10 4 3" xfId="12346" xr:uid="{741B1B23-1B81-4220-95BF-044151F548C4}"/>
    <cellStyle name="Header1 2 11 10 4 3 2" xfId="12347" xr:uid="{71D7996D-4663-4AD9-8D00-B9D541B2D4AF}"/>
    <cellStyle name="Header1 2 11 10 4 3 3" xfId="12348" xr:uid="{D55E36F1-D1EB-4536-AB86-7366F52A170D}"/>
    <cellStyle name="Header1 2 11 10 4 4" xfId="12349" xr:uid="{0D064ABC-6B5D-4224-8563-82BD7ED7FE1C}"/>
    <cellStyle name="Header1 2 11 10 4 4 2" xfId="12350" xr:uid="{14B8F684-0865-4028-8565-1DDB72640353}"/>
    <cellStyle name="Header1 2 11 10 4 4 3" xfId="12351" xr:uid="{330AA3CF-4BE8-474A-B58F-4062B0739180}"/>
    <cellStyle name="Header1 2 11 10 4 5" xfId="12352" xr:uid="{35B0AD4D-3945-46D9-8921-F6A2609BD665}"/>
    <cellStyle name="Header1 2 11 10 4 5 2" xfId="12353" xr:uid="{5545FF7E-87B7-426A-9299-DC22E373138A}"/>
    <cellStyle name="Header1 2 11 10 4 5 3" xfId="12354" xr:uid="{97528E25-AF2C-4CE3-B947-A54ED270E13F}"/>
    <cellStyle name="Header1 2 11 10 4 6" xfId="12355" xr:uid="{48636AFD-6282-4389-90A5-B4A99BB1369C}"/>
    <cellStyle name="Header1 2 11 10 4 6 2" xfId="12356" xr:uid="{EBD0448F-D703-4640-A8D3-B4386372443F}"/>
    <cellStyle name="Header1 2 11 10 4 6 3" xfId="12357" xr:uid="{985463B2-AA26-4CDE-BE4F-F09A68534683}"/>
    <cellStyle name="Header1 2 11 10 4 7" xfId="12358" xr:uid="{252F2954-1B64-463A-8558-BF4229AFAF15}"/>
    <cellStyle name="Header1 2 11 10 4 8" xfId="12359" xr:uid="{27897996-8AE9-4E5E-88C3-5820D707B8A6}"/>
    <cellStyle name="Header1 2 11 10 5" xfId="12360" xr:uid="{9C115CD5-93DF-4301-B1F9-B5A31FF9966B}"/>
    <cellStyle name="Header1 2 11 10 5 2" xfId="12361" xr:uid="{35158452-639C-4F98-818F-3BD849FC2997}"/>
    <cellStyle name="Header1 2 11 10 5 2 2" xfId="12362" xr:uid="{C65FABAB-B51D-4260-86D3-80B670E7FFB8}"/>
    <cellStyle name="Header1 2 11 10 5 2 3" xfId="12363" xr:uid="{BD64737C-1F8F-42A5-8CD5-BFE485805EDA}"/>
    <cellStyle name="Header1 2 11 10 5 3" xfId="12364" xr:uid="{C3C3E297-BE0F-420B-88A5-BF2FB30B637D}"/>
    <cellStyle name="Header1 2 11 10 5 3 2" xfId="12365" xr:uid="{E75A423A-3F87-4334-8EE2-1BD65D88322C}"/>
    <cellStyle name="Header1 2 11 10 5 3 3" xfId="12366" xr:uid="{E5ECB37B-6D6A-4792-978F-8BBC2B0A06DE}"/>
    <cellStyle name="Header1 2 11 10 5 4" xfId="12367" xr:uid="{AA140C82-3DCD-4224-B707-201E86CDB3F8}"/>
    <cellStyle name="Header1 2 11 10 5 4 2" xfId="12368" xr:uid="{8705903A-7EF0-4DDF-BE1A-FE3D134DFF38}"/>
    <cellStyle name="Header1 2 11 10 5 4 3" xfId="12369" xr:uid="{518C78C0-7531-4DBE-8662-FE7946810286}"/>
    <cellStyle name="Header1 2 11 10 5 5" xfId="12370" xr:uid="{E2454D18-47BC-4424-B062-6F3FB8018552}"/>
    <cellStyle name="Header1 2 11 10 5 5 2" xfId="12371" xr:uid="{3475CC27-EFFE-4D41-B7D9-D586FB499A73}"/>
    <cellStyle name="Header1 2 11 10 5 5 3" xfId="12372" xr:uid="{83F40F4F-0099-425F-B9C2-12F452087DDE}"/>
    <cellStyle name="Header1 2 11 10 5 6" xfId="12373" xr:uid="{4F4E8C4F-3741-4B42-805D-08D27BF51511}"/>
    <cellStyle name="Header1 2 11 10 5 6 2" xfId="12374" xr:uid="{C24FD2FB-FCC2-4FB5-B09D-C8E81F42082D}"/>
    <cellStyle name="Header1 2 11 10 5 6 3" xfId="12375" xr:uid="{BD08B567-A370-4BAD-81D6-EE58D46821E1}"/>
    <cellStyle name="Header1 2 11 10 5 7" xfId="12376" xr:uid="{1D747416-75DF-414C-8429-DC60DCF2B540}"/>
    <cellStyle name="Header1 2 11 10 5 8" xfId="12377" xr:uid="{807BDE6C-42B2-4ED9-9FA4-8CAED65775A8}"/>
    <cellStyle name="Header1 2 11 10 6" xfId="12378" xr:uid="{6C349ABB-F4D7-43D4-AE3D-C6CD71E4E430}"/>
    <cellStyle name="Header1 2 11 10 6 2" xfId="12379" xr:uid="{A55C42D9-D2E2-4970-8B3D-23E3D3E6F373}"/>
    <cellStyle name="Header1 2 11 10 6 2 2" xfId="12380" xr:uid="{73501DA9-C992-45BE-9022-CD26ED012D90}"/>
    <cellStyle name="Header1 2 11 10 6 2 3" xfId="12381" xr:uid="{82EF83D6-9334-4865-9BF5-572C9F7CA8EA}"/>
    <cellStyle name="Header1 2 11 10 6 3" xfId="12382" xr:uid="{55F63306-ED6A-4EC0-BEF7-9203803AEB4F}"/>
    <cellStyle name="Header1 2 11 10 6 3 2" xfId="12383" xr:uid="{77213FF2-E384-48DE-8D36-0BB8CEF1884F}"/>
    <cellStyle name="Header1 2 11 10 6 3 3" xfId="12384" xr:uid="{97121651-4F13-4445-9530-691B6184F535}"/>
    <cellStyle name="Header1 2 11 10 6 4" xfId="12385" xr:uid="{F5EC6548-3560-4F4C-A7A7-AAE8C8037621}"/>
    <cellStyle name="Header1 2 11 10 6 4 2" xfId="12386" xr:uid="{64C360B9-A859-4DC2-8081-C542D5A34233}"/>
    <cellStyle name="Header1 2 11 10 6 4 3" xfId="12387" xr:uid="{0D18C517-DFFF-4EED-AD1E-CFD0D74F783E}"/>
    <cellStyle name="Header1 2 11 10 6 5" xfId="12388" xr:uid="{AEF31ABE-BF88-42EE-83CD-6BC93274FAD4}"/>
    <cellStyle name="Header1 2 11 10 6 5 2" xfId="12389" xr:uid="{BC133E87-4943-4D5B-B0BE-850FB9D25510}"/>
    <cellStyle name="Header1 2 11 10 6 5 3" xfId="12390" xr:uid="{1EBE3361-4150-4311-BC39-21854443960E}"/>
    <cellStyle name="Header1 2 11 10 6 6" xfId="12391" xr:uid="{2F9BA555-BD12-4F2B-876A-A200AACE05FF}"/>
    <cellStyle name="Header1 2 11 10 6 6 2" xfId="12392" xr:uid="{6757A2F3-E9CE-4FBC-8102-80556B6B84A0}"/>
    <cellStyle name="Header1 2 11 10 6 6 3" xfId="12393" xr:uid="{B7956C89-C1B8-4E01-9306-FBA37596CAE7}"/>
    <cellStyle name="Header1 2 11 10 6 7" xfId="12394" xr:uid="{DB08347D-AF09-49D2-96B5-70115ED6BE38}"/>
    <cellStyle name="Header1 2 11 10 6 8" xfId="12395" xr:uid="{51EF9344-1540-47EB-953E-B1A6A7CAAC93}"/>
    <cellStyle name="Header1 2 11 10 7" xfId="12396" xr:uid="{ABEA2B95-F628-4C64-BC21-52AED5C4777C}"/>
    <cellStyle name="Header1 2 11 10 8" xfId="12397" xr:uid="{75883FD9-4C10-4BC8-A8C5-EE33C9923B62}"/>
    <cellStyle name="Header1 2 11 11" xfId="12398" xr:uid="{8A8CDA46-18C7-4DB7-9D68-963498D80E6A}"/>
    <cellStyle name="Header1 2 11 11 2" xfId="12399" xr:uid="{CA5D0B96-7249-41C6-9B18-6D5172B93351}"/>
    <cellStyle name="Header1 2 11 11 2 2" xfId="12400" xr:uid="{E7CD124D-F436-4405-B737-C45651478217}"/>
    <cellStyle name="Header1 2 11 11 2 2 2" xfId="12401" xr:uid="{27C5F948-D9BD-4AC9-8C69-EE42BF72A1D7}"/>
    <cellStyle name="Header1 2 11 11 2 2 3" xfId="12402" xr:uid="{E2B5FD28-7ECF-4F78-9925-94A3A095A219}"/>
    <cellStyle name="Header1 2 11 11 2 3" xfId="12403" xr:uid="{41DBE3E2-57E6-4298-BEED-E8CDCDD76FBD}"/>
    <cellStyle name="Header1 2 11 11 2 3 2" xfId="12404" xr:uid="{A9607140-6C28-423C-9326-DA5BD9C9C721}"/>
    <cellStyle name="Header1 2 11 11 2 3 3" xfId="12405" xr:uid="{E29D729D-EF3D-403E-A666-8CED6E743A17}"/>
    <cellStyle name="Header1 2 11 11 2 4" xfId="12406" xr:uid="{7491A1DF-D1CB-4CCA-9CD0-888DA5605EEE}"/>
    <cellStyle name="Header1 2 11 11 2 4 2" xfId="12407" xr:uid="{7A5042FF-04DE-464F-BCC5-41EA697B4C8B}"/>
    <cellStyle name="Header1 2 11 11 2 4 3" xfId="12408" xr:uid="{E1469FD4-07F7-41A8-98FC-0023738ED169}"/>
    <cellStyle name="Header1 2 11 11 2 5" xfId="12409" xr:uid="{5E2736EC-3B3F-4F5B-B993-29FF030284A2}"/>
    <cellStyle name="Header1 2 11 11 2 5 2" xfId="12410" xr:uid="{85E6F163-5797-4402-B70E-478CA68392CD}"/>
    <cellStyle name="Header1 2 11 11 2 5 3" xfId="12411" xr:uid="{9BA645F9-95FE-43FE-A032-CFC055666012}"/>
    <cellStyle name="Header1 2 11 11 2 6" xfId="12412" xr:uid="{A4BF3F13-A694-4E11-9F4A-E989E07DB2F9}"/>
    <cellStyle name="Header1 2 11 11 2 6 2" xfId="12413" xr:uid="{2668ABAF-889A-43A5-8C31-60193128FDE1}"/>
    <cellStyle name="Header1 2 11 11 2 6 3" xfId="12414" xr:uid="{7CEBF9E3-9797-4250-B407-82FE9764E850}"/>
    <cellStyle name="Header1 2 11 11 2 7" xfId="12415" xr:uid="{EAF2AD8A-697A-4809-A837-5A13F8709BA5}"/>
    <cellStyle name="Header1 2 11 11 2 7 2" xfId="12416" xr:uid="{A5191217-5770-4B65-8223-D8D5B11957DD}"/>
    <cellStyle name="Header1 2 11 11 2 7 3" xfId="12417" xr:uid="{E422222B-08BA-4686-AB2E-7BD2C4DEF19F}"/>
    <cellStyle name="Header1 2 11 11 2 8" xfId="12418" xr:uid="{6B2F049F-9137-40BE-AFE0-4E24630520E8}"/>
    <cellStyle name="Header1 2 11 11 2 9" xfId="12419" xr:uid="{0895FCA9-D73C-4224-956B-968CE87C437E}"/>
    <cellStyle name="Header1 2 11 11 3" xfId="12420" xr:uid="{C6CF7398-CE1C-4C1F-A040-FA0A0A0B1309}"/>
    <cellStyle name="Header1 2 11 11 3 2" xfId="12421" xr:uid="{BC3126C7-AC70-445D-90CF-C547094CF413}"/>
    <cellStyle name="Header1 2 11 11 3 2 2" xfId="12422" xr:uid="{F2F9837B-F3CA-4A05-BA76-1764C1B01BF2}"/>
    <cellStyle name="Header1 2 11 11 3 2 3" xfId="12423" xr:uid="{77118395-1147-4111-8B15-AF9BEF58895F}"/>
    <cellStyle name="Header1 2 11 11 3 3" xfId="12424" xr:uid="{D2F171F6-90DD-4B19-BD12-91E61BD2E19A}"/>
    <cellStyle name="Header1 2 11 11 3 3 2" xfId="12425" xr:uid="{C15BE16D-9A68-4920-AA3E-4DC2291DE56A}"/>
    <cellStyle name="Header1 2 11 11 3 3 3" xfId="12426" xr:uid="{1BAEE34F-77B0-498E-8CAD-15F2A6B704BC}"/>
    <cellStyle name="Header1 2 11 11 3 4" xfId="12427" xr:uid="{C1D129CE-34A1-47F6-B4EB-D9DAE1AF37D5}"/>
    <cellStyle name="Header1 2 11 11 3 4 2" xfId="12428" xr:uid="{EA1830E9-FED5-4A2E-BB35-3C6DD2F11E0F}"/>
    <cellStyle name="Header1 2 11 11 3 4 3" xfId="12429" xr:uid="{4133EEA6-0C1B-460E-93D8-0009FAA3B884}"/>
    <cellStyle name="Header1 2 11 11 3 5" xfId="12430" xr:uid="{EE0B6DA1-85E2-4304-B201-270E7BB4AC16}"/>
    <cellStyle name="Header1 2 11 11 3 5 2" xfId="12431" xr:uid="{9DBE4E7F-2F99-47F6-85DF-135FD9D17E5B}"/>
    <cellStyle name="Header1 2 11 11 3 5 3" xfId="12432" xr:uid="{529F2A92-9DD6-44B8-AD92-68486DCB550B}"/>
    <cellStyle name="Header1 2 11 11 3 6" xfId="12433" xr:uid="{8C5486C0-2C19-425F-9554-8A9398306D23}"/>
    <cellStyle name="Header1 2 11 11 3 6 2" xfId="12434" xr:uid="{80DA2334-4BDB-4670-9AE7-30014849DE6A}"/>
    <cellStyle name="Header1 2 11 11 3 6 3" xfId="12435" xr:uid="{215A093E-AFFF-46D8-B434-112285B74734}"/>
    <cellStyle name="Header1 2 11 11 3 7" xfId="12436" xr:uid="{181E5214-0A94-4A9A-A2EC-9F499D83A5C7}"/>
    <cellStyle name="Header1 2 11 11 3 8" xfId="12437" xr:uid="{8E2E2685-845E-4BB3-8FAE-AD21AD18FC00}"/>
    <cellStyle name="Header1 2 11 11 4" xfId="12438" xr:uid="{62C8517F-A998-4737-A61A-19B31BE7F3E8}"/>
    <cellStyle name="Header1 2 11 11 4 2" xfId="12439" xr:uid="{A5B96575-410D-4CD6-87EE-04F8F471AC23}"/>
    <cellStyle name="Header1 2 11 11 4 2 2" xfId="12440" xr:uid="{BDC63C3C-ED70-4A7D-A3CC-AE4D6B65351E}"/>
    <cellStyle name="Header1 2 11 11 4 2 3" xfId="12441" xr:uid="{5132FB44-E0E5-476D-B2CD-F67947EEB930}"/>
    <cellStyle name="Header1 2 11 11 4 3" xfId="12442" xr:uid="{9A9685E1-E67F-4C5F-A829-7BA1234C9919}"/>
    <cellStyle name="Header1 2 11 11 4 3 2" xfId="12443" xr:uid="{AE3CDA13-6479-4C0D-8EA9-F2E203E0A7CC}"/>
    <cellStyle name="Header1 2 11 11 4 3 3" xfId="12444" xr:uid="{0781AF40-B1D3-477E-B4DF-37F9E2376FE8}"/>
    <cellStyle name="Header1 2 11 11 4 4" xfId="12445" xr:uid="{D29C361D-0A55-48A3-A257-B2AC592ADC33}"/>
    <cellStyle name="Header1 2 11 11 4 4 2" xfId="12446" xr:uid="{0A6A6730-DE3B-45ED-9D0B-665D2E9D8AB5}"/>
    <cellStyle name="Header1 2 11 11 4 4 3" xfId="12447" xr:uid="{9CF60653-4632-4F5E-ADB9-3891D7AC04F9}"/>
    <cellStyle name="Header1 2 11 11 4 5" xfId="12448" xr:uid="{0A27FFB3-6704-47E2-ABED-12B42697D340}"/>
    <cellStyle name="Header1 2 11 11 4 5 2" xfId="12449" xr:uid="{D8A95B9A-92BC-4E9C-92BB-F5B1877847F7}"/>
    <cellStyle name="Header1 2 11 11 4 5 3" xfId="12450" xr:uid="{B13E0E05-507D-4379-A63B-713FF8B3C00D}"/>
    <cellStyle name="Header1 2 11 11 4 6" xfId="12451" xr:uid="{11074A69-A9F2-4BEA-9B2F-BB28F33630CE}"/>
    <cellStyle name="Header1 2 11 11 4 6 2" xfId="12452" xr:uid="{2EA949C8-7EDE-4219-9D76-06F06AAB39B6}"/>
    <cellStyle name="Header1 2 11 11 4 6 3" xfId="12453" xr:uid="{4630F26A-A0D3-4F53-80C0-300F994B6A30}"/>
    <cellStyle name="Header1 2 11 11 4 7" xfId="12454" xr:uid="{6B042ACA-8AF1-4ECA-90CA-EB3DB15860EB}"/>
    <cellStyle name="Header1 2 11 11 4 8" xfId="12455" xr:uid="{784BB973-D8B5-4343-A0B1-5BA798C06FE9}"/>
    <cellStyle name="Header1 2 11 11 5" xfId="12456" xr:uid="{BADE642D-5A9E-464D-A281-0CF3C99D7020}"/>
    <cellStyle name="Header1 2 11 11 5 2" xfId="12457" xr:uid="{4E4C673D-38DC-4619-89BF-A050DBBBFA27}"/>
    <cellStyle name="Header1 2 11 11 5 2 2" xfId="12458" xr:uid="{A8CB8E9C-B057-4F27-A51A-4A412CA9948E}"/>
    <cellStyle name="Header1 2 11 11 5 2 3" xfId="12459" xr:uid="{C3302D91-605F-41C1-8369-F36A52C371DA}"/>
    <cellStyle name="Header1 2 11 11 5 3" xfId="12460" xr:uid="{0557197D-9213-47CF-967C-D98E71A1BD0E}"/>
    <cellStyle name="Header1 2 11 11 5 3 2" xfId="12461" xr:uid="{BDE0C546-48C5-40C5-A085-E4F381B95231}"/>
    <cellStyle name="Header1 2 11 11 5 3 3" xfId="12462" xr:uid="{0DD9430B-D656-4555-B22F-F46C4C784A7B}"/>
    <cellStyle name="Header1 2 11 11 5 4" xfId="12463" xr:uid="{ECFBA0B5-1362-4C38-9233-15D54873BA7D}"/>
    <cellStyle name="Header1 2 11 11 5 4 2" xfId="12464" xr:uid="{80AFE39F-442D-4BE6-BE12-6D8608D3A6EA}"/>
    <cellStyle name="Header1 2 11 11 5 4 3" xfId="12465" xr:uid="{969EFC3F-04C3-40C1-82EE-F11D409CD11E}"/>
    <cellStyle name="Header1 2 11 11 5 5" xfId="12466" xr:uid="{9AEEBEF0-1AB2-4E9B-81C4-004C2F45C51A}"/>
    <cellStyle name="Header1 2 11 11 5 5 2" xfId="12467" xr:uid="{19CA338E-B0DE-488A-BB59-94267E2E77DF}"/>
    <cellStyle name="Header1 2 11 11 5 5 3" xfId="12468" xr:uid="{37ADC28C-4DED-47B0-96E3-0C99C1A13F8D}"/>
    <cellStyle name="Header1 2 11 11 5 6" xfId="12469" xr:uid="{CEA40DCE-DC4B-40D9-AE4F-669B383EBFA0}"/>
    <cellStyle name="Header1 2 11 11 5 6 2" xfId="12470" xr:uid="{22A7A6F0-8C49-42D9-B882-80B0B5559BE3}"/>
    <cellStyle name="Header1 2 11 11 5 6 3" xfId="12471" xr:uid="{578D1B53-9C3D-4DCC-9B6C-F8F43C9BFEE8}"/>
    <cellStyle name="Header1 2 11 11 5 7" xfId="12472" xr:uid="{8E123E45-474C-4099-8198-E18D47FDD799}"/>
    <cellStyle name="Header1 2 11 11 5 8" xfId="12473" xr:uid="{122028AC-912D-4DE0-9156-0A35C8740054}"/>
    <cellStyle name="Header1 2 11 11 6" xfId="12474" xr:uid="{AA228C62-E9DF-46EF-A0EC-9D2302599FB0}"/>
    <cellStyle name="Header1 2 11 11 6 2" xfId="12475" xr:uid="{79D8BF2D-EEF8-4AE5-8728-A16C43B36C6A}"/>
    <cellStyle name="Header1 2 11 11 6 2 2" xfId="12476" xr:uid="{49AE5896-DA27-4083-AB5E-75E85F52B508}"/>
    <cellStyle name="Header1 2 11 11 6 2 3" xfId="12477" xr:uid="{626B71E8-2D7B-4EB7-B2A4-2C01226240EE}"/>
    <cellStyle name="Header1 2 11 11 6 3" xfId="12478" xr:uid="{94B5BB8D-E273-4518-933A-FAC3A8603E7E}"/>
    <cellStyle name="Header1 2 11 11 6 3 2" xfId="12479" xr:uid="{CB9BF87B-26C4-4F6E-A7C9-86EFFFA0BADF}"/>
    <cellStyle name="Header1 2 11 11 6 3 3" xfId="12480" xr:uid="{D1D768C7-60B5-47DD-8FA9-8C1751C71263}"/>
    <cellStyle name="Header1 2 11 11 6 4" xfId="12481" xr:uid="{62DF3889-C2B6-4C51-A605-EAFBEA54340B}"/>
    <cellStyle name="Header1 2 11 11 6 4 2" xfId="12482" xr:uid="{AE969067-6D23-4BCA-A857-25668627E966}"/>
    <cellStyle name="Header1 2 11 11 6 4 3" xfId="12483" xr:uid="{EC7ABC61-1861-4330-A29C-D6C5BBA76C2A}"/>
    <cellStyle name="Header1 2 11 11 6 5" xfId="12484" xr:uid="{BE072E02-D026-490D-83DB-BD09C0B5C5E0}"/>
    <cellStyle name="Header1 2 11 11 6 5 2" xfId="12485" xr:uid="{F09CC122-08BF-4E2A-83AE-6059A23CDEC1}"/>
    <cellStyle name="Header1 2 11 11 6 5 3" xfId="12486" xr:uid="{77A13D1A-D183-4F45-9BF9-E080A7185338}"/>
    <cellStyle name="Header1 2 11 11 6 6" xfId="12487" xr:uid="{3368985D-9DEF-48F8-8533-629247C1E6C9}"/>
    <cellStyle name="Header1 2 11 11 6 6 2" xfId="12488" xr:uid="{C3CA4072-0FD1-47F1-A2F5-D7F11101C69A}"/>
    <cellStyle name="Header1 2 11 11 6 6 3" xfId="12489" xr:uid="{041A97CF-D01B-4F27-878D-17DFE58017A0}"/>
    <cellStyle name="Header1 2 11 11 6 7" xfId="12490" xr:uid="{ECDA8F7B-2A0F-4CC1-87BC-D40742912195}"/>
    <cellStyle name="Header1 2 11 11 6 8" xfId="12491" xr:uid="{EBD24F98-1E0F-4DD9-8558-940102D7AF30}"/>
    <cellStyle name="Header1 2 11 11 7" xfId="12492" xr:uid="{FB187DEF-89F1-4A1D-9492-7212ACA11DF5}"/>
    <cellStyle name="Header1 2 11 12" xfId="12493" xr:uid="{D9457C68-2964-4A3D-97DD-E290C0E032AF}"/>
    <cellStyle name="Header1 2 11 12 2" xfId="12494" xr:uid="{2DF11432-3BD5-48FE-B285-CB93627689AB}"/>
    <cellStyle name="Header1 2 11 12 2 2" xfId="12495" xr:uid="{E914F084-CB0C-4510-8821-FEE1EDCD7B90}"/>
    <cellStyle name="Header1 2 11 12 2 3" xfId="12496" xr:uid="{AFDB6FA4-F168-4463-9EB7-C5978A79FDB9}"/>
    <cellStyle name="Header1 2 11 12 3" xfId="12497" xr:uid="{63A2BF4A-9BDF-498C-B6EA-52C2A83F8A23}"/>
    <cellStyle name="Header1 2 11 12 3 2" xfId="12498" xr:uid="{A89C8BC3-3471-4ACD-BB2E-EAD1B205D41B}"/>
    <cellStyle name="Header1 2 11 12 3 3" xfId="12499" xr:uid="{A97C9803-BC60-4117-A00E-28E3BB571040}"/>
    <cellStyle name="Header1 2 11 12 4" xfId="12500" xr:uid="{369CAB1B-7637-4423-AF1A-7940E7F7996E}"/>
    <cellStyle name="Header1 2 11 12 4 2" xfId="12501" xr:uid="{A6BA385E-0CDE-4D06-910B-A52ABDCF1964}"/>
    <cellStyle name="Header1 2 11 12 4 3" xfId="12502" xr:uid="{CE36532F-1D0E-4D63-AFC6-E9897C3D5C97}"/>
    <cellStyle name="Header1 2 11 12 5" xfId="12503" xr:uid="{1C1C184B-AAFB-4E6E-80CD-F1E9A4FB8F64}"/>
    <cellStyle name="Header1 2 11 12 5 2" xfId="12504" xr:uid="{7CA24FC9-C14F-4D02-937C-AB11E04F255B}"/>
    <cellStyle name="Header1 2 11 12 5 3" xfId="12505" xr:uid="{722A3B21-21D8-453D-A9EC-CED4B2D722EB}"/>
    <cellStyle name="Header1 2 11 12 6" xfId="12506" xr:uid="{C9F75AAC-239D-4BCF-939D-06B3922C9AB5}"/>
    <cellStyle name="Header1 2 11 12 6 2" xfId="12507" xr:uid="{85BA80DE-D842-4FA1-990D-A55939C61760}"/>
    <cellStyle name="Header1 2 11 12 6 3" xfId="12508" xr:uid="{3037F851-F780-40CB-BBF4-60214AE7A979}"/>
    <cellStyle name="Header1 2 11 12 7" xfId="12509" xr:uid="{190A4932-D52C-4865-BD24-1CCFD56CC1A4}"/>
    <cellStyle name="Header1 2 11 12 7 2" xfId="12510" xr:uid="{92205379-891A-4A83-A0FB-86FD78DC1365}"/>
    <cellStyle name="Header1 2 11 12 7 3" xfId="12511" xr:uid="{C974C032-2ED4-4E94-B641-AC29C2368F5F}"/>
    <cellStyle name="Header1 2 11 12 8" xfId="12512" xr:uid="{7283B344-9DB0-4012-8365-A1F1F95F8D73}"/>
    <cellStyle name="Header1 2 11 12 9" xfId="12513" xr:uid="{F1B47E67-3FB2-4D79-9A20-3CDDD6FDF9E1}"/>
    <cellStyle name="Header1 2 11 13" xfId="12514" xr:uid="{EBDB0A95-9B09-43E4-A117-3D342F829440}"/>
    <cellStyle name="Header1 2 11 13 2" xfId="12515" xr:uid="{2FE35B17-1205-42BA-8D2F-B1069F0BAB20}"/>
    <cellStyle name="Header1 2 11 13 2 2" xfId="12516" xr:uid="{A8BD9790-BC09-4E7B-AD22-725931BAA674}"/>
    <cellStyle name="Header1 2 11 13 2 3" xfId="12517" xr:uid="{5C11DC2B-C5F7-4E22-B63A-383E6F7FE83B}"/>
    <cellStyle name="Header1 2 11 13 3" xfId="12518" xr:uid="{C5F0E310-66AD-46C7-91CA-8343704F4EDF}"/>
    <cellStyle name="Header1 2 11 13 3 2" xfId="12519" xr:uid="{CF9EA175-FD37-4251-8A05-5DA0C3D3FFF5}"/>
    <cellStyle name="Header1 2 11 13 3 3" xfId="12520" xr:uid="{01FDA9D1-DFBC-4507-8C63-6F5030409A3B}"/>
    <cellStyle name="Header1 2 11 13 4" xfId="12521" xr:uid="{730A9A99-A4F4-458D-8552-BE236D054E9F}"/>
    <cellStyle name="Header1 2 11 13 4 2" xfId="12522" xr:uid="{F9EF5F9D-E224-4696-AD8C-BC5F5A1DF6AC}"/>
    <cellStyle name="Header1 2 11 13 4 3" xfId="12523" xr:uid="{702DC9D5-1732-49A8-AB8E-BE4898A74839}"/>
    <cellStyle name="Header1 2 11 13 5" xfId="12524" xr:uid="{4BE6A574-62CD-4685-A562-5FD2BAF42DC2}"/>
    <cellStyle name="Header1 2 11 13 5 2" xfId="12525" xr:uid="{B6F6DA4E-7BFF-44DE-A931-E9E573C7E65B}"/>
    <cellStyle name="Header1 2 11 13 5 3" xfId="12526" xr:uid="{2375E7BA-C55E-4031-B156-C81C44372FA3}"/>
    <cellStyle name="Header1 2 11 13 6" xfId="12527" xr:uid="{AAD37D2C-B9DA-447E-BF8E-ED5671A2795D}"/>
    <cellStyle name="Header1 2 11 13 6 2" xfId="12528" xr:uid="{59636165-508B-4FBA-9B89-1422113C2A47}"/>
    <cellStyle name="Header1 2 11 13 6 3" xfId="12529" xr:uid="{AB8CA749-A78F-4CBC-8F10-FD93EA90FCA9}"/>
    <cellStyle name="Header1 2 11 13 7" xfId="12530" xr:uid="{BAEDFF06-84D7-461C-8416-3EB0E670D126}"/>
    <cellStyle name="Header1 2 11 13 8" xfId="12531" xr:uid="{1985558E-05FE-4243-A05E-7CAC1FD40288}"/>
    <cellStyle name="Header1 2 11 14" xfId="12532" xr:uid="{C57DA786-3DCF-44F5-AA1C-DFE0664203E6}"/>
    <cellStyle name="Header1 2 11 14 2" xfId="12533" xr:uid="{FA409F26-2470-4E59-BC20-FD3504A2FEDD}"/>
    <cellStyle name="Header1 2 11 14 2 2" xfId="12534" xr:uid="{5630DC3E-7DE2-4B5A-B81E-03D3FAAAEE23}"/>
    <cellStyle name="Header1 2 11 14 2 3" xfId="12535" xr:uid="{D17748AF-2E33-4FE1-9B67-B9BC53B194DB}"/>
    <cellStyle name="Header1 2 11 14 3" xfId="12536" xr:uid="{F01D0027-2506-4F79-9152-EF06EDCE0E6D}"/>
    <cellStyle name="Header1 2 11 14 3 2" xfId="12537" xr:uid="{5A8CCC01-BA8D-4E13-B70A-A42997A3162E}"/>
    <cellStyle name="Header1 2 11 14 3 3" xfId="12538" xr:uid="{4B42EF95-954C-4A14-84C5-88F4FAF34AB0}"/>
    <cellStyle name="Header1 2 11 14 4" xfId="12539" xr:uid="{EBE7CF07-9C27-4E89-9D46-1523D8A4E335}"/>
    <cellStyle name="Header1 2 11 14 4 2" xfId="12540" xr:uid="{1D6A6763-6588-4DE3-AA87-5F363FB60308}"/>
    <cellStyle name="Header1 2 11 14 4 3" xfId="12541" xr:uid="{6B53E860-D82E-4F66-9FF5-5D3A9A128AF4}"/>
    <cellStyle name="Header1 2 11 14 5" xfId="12542" xr:uid="{CBBE7496-3C47-442F-B08A-102D18B2FEEF}"/>
    <cellStyle name="Header1 2 11 14 5 2" xfId="12543" xr:uid="{40A7247D-D099-43BB-8180-6C9DBBAF28C0}"/>
    <cellStyle name="Header1 2 11 14 5 3" xfId="12544" xr:uid="{30671663-1F18-4EB3-8C2D-5E80753B5AE4}"/>
    <cellStyle name="Header1 2 11 14 6" xfId="12545" xr:uid="{A67696FA-6C48-4F1C-90D1-B17737C24CB1}"/>
    <cellStyle name="Header1 2 11 14 6 2" xfId="12546" xr:uid="{A1C67635-17B5-46D7-894D-64D5BA37C996}"/>
    <cellStyle name="Header1 2 11 14 6 3" xfId="12547" xr:uid="{AA6ABDE2-C61B-4869-A929-49FF9D8DC2CB}"/>
    <cellStyle name="Header1 2 11 14 7" xfId="12548" xr:uid="{523EDF44-6A72-4DD9-9C8F-D4833EF03927}"/>
    <cellStyle name="Header1 2 11 14 8" xfId="12549" xr:uid="{A4D242B8-0863-426F-A8D2-9CCF69DD16EE}"/>
    <cellStyle name="Header1 2 11 15" xfId="12550" xr:uid="{3ECD0BB7-F0F2-4E92-840D-E3613E465CE1}"/>
    <cellStyle name="Header1 2 11 15 2" xfId="12551" xr:uid="{70512008-29C8-422B-83AC-E952029826D4}"/>
    <cellStyle name="Header1 2 11 15 2 2" xfId="12552" xr:uid="{F3BE3BC8-1662-4E43-B732-F36475D1B824}"/>
    <cellStyle name="Header1 2 11 15 2 3" xfId="12553" xr:uid="{385BC443-FDE2-4A0D-A556-B07E0F0C9DAF}"/>
    <cellStyle name="Header1 2 11 15 3" xfId="12554" xr:uid="{242DEBD6-4685-4F1B-9DE9-DB9B902F06DD}"/>
    <cellStyle name="Header1 2 11 15 3 2" xfId="12555" xr:uid="{21D622D2-876A-4143-BE21-52D52A52764E}"/>
    <cellStyle name="Header1 2 11 15 3 3" xfId="12556" xr:uid="{BF60A451-9C6E-4119-9A3E-5EAAE39C064B}"/>
    <cellStyle name="Header1 2 11 15 4" xfId="12557" xr:uid="{BBD01A1B-F81D-414C-96B0-E616D0D557EB}"/>
    <cellStyle name="Header1 2 11 15 4 2" xfId="12558" xr:uid="{DAC74F4B-3616-4BBD-8192-72AAE3E5A47A}"/>
    <cellStyle name="Header1 2 11 15 4 3" xfId="12559" xr:uid="{60A40162-7C79-47D0-BC8D-B7255895C387}"/>
    <cellStyle name="Header1 2 11 15 5" xfId="12560" xr:uid="{AA7630D4-8E32-4162-A0BC-8269406286D9}"/>
    <cellStyle name="Header1 2 11 15 5 2" xfId="12561" xr:uid="{EA08F3BD-4782-4C06-A223-4D610016A79F}"/>
    <cellStyle name="Header1 2 11 15 5 3" xfId="12562" xr:uid="{4D41408B-819A-41B8-AE53-778AD54B4F09}"/>
    <cellStyle name="Header1 2 11 15 6" xfId="12563" xr:uid="{E30D93F0-1CCB-44C1-8805-07875615ABBB}"/>
    <cellStyle name="Header1 2 11 15 6 2" xfId="12564" xr:uid="{FC30B350-012A-4DAA-8EB2-B4DC3ABE48F8}"/>
    <cellStyle name="Header1 2 11 15 6 3" xfId="12565" xr:uid="{6C7119B1-5839-41CA-9ACE-72CB67201F43}"/>
    <cellStyle name="Header1 2 11 15 7" xfId="12566" xr:uid="{D77BA54A-9F7B-48F3-AE46-C18D4B837414}"/>
    <cellStyle name="Header1 2 11 15 8" xfId="12567" xr:uid="{59CD5F8A-C87E-4A2F-9FE6-B548F0D7463E}"/>
    <cellStyle name="Header1 2 11 16" xfId="12568" xr:uid="{5F52F736-E706-4D86-866B-A0F79FAD36AD}"/>
    <cellStyle name="Header1 2 11 16 2" xfId="12569" xr:uid="{2F7E6A03-2C38-4833-96CF-F5561A161ADA}"/>
    <cellStyle name="Header1 2 11 16 2 2" xfId="12570" xr:uid="{35DCBA14-DFDB-4AD9-998C-0AC765B7B6A9}"/>
    <cellStyle name="Header1 2 11 16 2 3" xfId="12571" xr:uid="{14B11D12-FE9E-4421-908A-68EFBCFDD823}"/>
    <cellStyle name="Header1 2 11 16 3" xfId="12572" xr:uid="{F36DCAC2-E4B2-4935-B054-8AE038C7B53D}"/>
    <cellStyle name="Header1 2 11 16 3 2" xfId="12573" xr:uid="{EEA45C25-D535-4606-9D39-D0ADC24B7390}"/>
    <cellStyle name="Header1 2 11 16 3 3" xfId="12574" xr:uid="{345312C6-9156-4E72-9D59-7F323C304379}"/>
    <cellStyle name="Header1 2 11 16 4" xfId="12575" xr:uid="{2F819BB9-A48C-4FAA-B838-1E806A3053A1}"/>
    <cellStyle name="Header1 2 11 16 4 2" xfId="12576" xr:uid="{D74E4C8F-5DEE-4A8F-BD83-8A8BAD2D7849}"/>
    <cellStyle name="Header1 2 11 16 4 3" xfId="12577" xr:uid="{737745A4-BC92-4D0E-8EE9-4F56D4353B7A}"/>
    <cellStyle name="Header1 2 11 16 5" xfId="12578" xr:uid="{F7FA775C-E682-4342-83FF-08364DFD2E26}"/>
    <cellStyle name="Header1 2 11 16 5 2" xfId="12579" xr:uid="{D44926B7-7B84-4B9C-BF28-8B7BCC01E8C9}"/>
    <cellStyle name="Header1 2 11 16 5 3" xfId="12580" xr:uid="{1F470070-0867-49CC-B710-7FDBF5DC3AF9}"/>
    <cellStyle name="Header1 2 11 16 6" xfId="12581" xr:uid="{6959C6B7-8E89-426D-BF61-07E2F4D997C5}"/>
    <cellStyle name="Header1 2 11 16 6 2" xfId="12582" xr:uid="{F2AB3CCC-7F97-4F40-81FE-D281CA4A4225}"/>
    <cellStyle name="Header1 2 11 16 6 3" xfId="12583" xr:uid="{42939751-B59C-49E2-A522-070EAB5683C8}"/>
    <cellStyle name="Header1 2 11 16 7" xfId="12584" xr:uid="{ECBB1A71-6FFE-43B7-842B-A3ADE9EA9A03}"/>
    <cellStyle name="Header1 2 11 16 8" xfId="12585" xr:uid="{05850CBD-C6AD-410C-8517-91AAB43C94AA}"/>
    <cellStyle name="Header1 2 11 17" xfId="12586" xr:uid="{2BA363E0-807D-4D1A-85D2-69185EE25FAC}"/>
    <cellStyle name="Header1 2 11 2" xfId="12587" xr:uid="{C514C1BE-3F03-43E5-ACAB-3651B60F6CFD}"/>
    <cellStyle name="Header1 2 11 2 10" xfId="12588" xr:uid="{CA0BCC1C-E0BB-4450-A208-A5C0F5E9CAE1}"/>
    <cellStyle name="Header1 2 11 2 10 2" xfId="12589" xr:uid="{CCC5312E-358A-4666-9E3A-98F0A0E1B16D}"/>
    <cellStyle name="Header1 2 11 2 10 2 2" xfId="12590" xr:uid="{9A6C88B8-BE58-44E5-BCFA-4B1301012818}"/>
    <cellStyle name="Header1 2 11 2 10 2 2 2" xfId="12591" xr:uid="{519B0009-F853-46C2-B5FE-2C4E58A7A513}"/>
    <cellStyle name="Header1 2 11 2 10 2 2 3" xfId="12592" xr:uid="{C4B050B6-0B43-4E58-8739-024382081BCA}"/>
    <cellStyle name="Header1 2 11 2 10 2 3" xfId="12593" xr:uid="{1C9E39FF-A677-4105-BEB8-2559B9E626DE}"/>
    <cellStyle name="Header1 2 11 2 10 2 3 2" xfId="12594" xr:uid="{84FF5093-313B-4212-AF6A-32372B6D93EF}"/>
    <cellStyle name="Header1 2 11 2 10 2 3 3" xfId="12595" xr:uid="{4826CFA8-7464-4E54-851B-86B4F41629E9}"/>
    <cellStyle name="Header1 2 11 2 10 2 4" xfId="12596" xr:uid="{433ABF7C-31BA-435A-BA97-3486630C3B7A}"/>
    <cellStyle name="Header1 2 11 2 10 2 4 2" xfId="12597" xr:uid="{8118AE3E-C3DA-4FF3-B29E-E5AD147F5FA2}"/>
    <cellStyle name="Header1 2 11 2 10 2 4 3" xfId="12598" xr:uid="{428EBF3E-FB4A-4F3E-B1D4-53EF582CC8D9}"/>
    <cellStyle name="Header1 2 11 2 10 2 5" xfId="12599" xr:uid="{9E9C52CB-D2DD-42B9-A868-D171EBAFC312}"/>
    <cellStyle name="Header1 2 11 2 10 2 5 2" xfId="12600" xr:uid="{FAAF3551-CB0E-4F74-8ADF-9BC117AC6A3A}"/>
    <cellStyle name="Header1 2 11 2 10 2 5 3" xfId="12601" xr:uid="{1A894C6D-76B5-4E33-B91B-DB4156BA8547}"/>
    <cellStyle name="Header1 2 11 2 10 2 6" xfId="12602" xr:uid="{5168A786-7A69-402C-876F-B81B187EDC88}"/>
    <cellStyle name="Header1 2 11 2 10 2 6 2" xfId="12603" xr:uid="{22107DA8-B7D2-4444-808C-2C507832A4E9}"/>
    <cellStyle name="Header1 2 11 2 10 2 6 3" xfId="12604" xr:uid="{C4CE90F2-CDC2-4358-A5E9-2349D13EDB18}"/>
    <cellStyle name="Header1 2 11 2 10 2 7" xfId="12605" xr:uid="{293722E2-B6F7-46FB-92D1-7ABE03F88E4A}"/>
    <cellStyle name="Header1 2 11 2 10 2 7 2" xfId="12606" xr:uid="{3EF23E91-8591-4F60-8578-FF35BD848B13}"/>
    <cellStyle name="Header1 2 11 2 10 2 7 3" xfId="12607" xr:uid="{34849798-83B2-4461-9720-206E955A9E5B}"/>
    <cellStyle name="Header1 2 11 2 10 2 8" xfId="12608" xr:uid="{3DA8B666-827F-4360-95F0-EFA31BBFB18A}"/>
    <cellStyle name="Header1 2 11 2 10 2 9" xfId="12609" xr:uid="{616EAE5F-C4AD-4D2D-B6B2-A60062B55F20}"/>
    <cellStyle name="Header1 2 11 2 10 3" xfId="12610" xr:uid="{CB06BFD1-461B-4205-8F97-B6AE63154438}"/>
    <cellStyle name="Header1 2 11 2 10 3 2" xfId="12611" xr:uid="{4269046F-4C4A-4D1E-8F7D-E9B48EB36E1B}"/>
    <cellStyle name="Header1 2 11 2 10 3 2 2" xfId="12612" xr:uid="{C40A3448-6BCD-4A24-8AF0-9759190B7C24}"/>
    <cellStyle name="Header1 2 11 2 10 3 2 3" xfId="12613" xr:uid="{9D43299D-8C27-4935-9B40-45BC4359ABBD}"/>
    <cellStyle name="Header1 2 11 2 10 3 3" xfId="12614" xr:uid="{EA593DE8-0FFD-4662-B11F-5850571C4A21}"/>
    <cellStyle name="Header1 2 11 2 10 3 3 2" xfId="12615" xr:uid="{855744DB-8145-4FC9-895B-0022ED711616}"/>
    <cellStyle name="Header1 2 11 2 10 3 3 3" xfId="12616" xr:uid="{BDF63666-EA2A-4241-8AC2-DA617B424A2B}"/>
    <cellStyle name="Header1 2 11 2 10 3 4" xfId="12617" xr:uid="{343FF840-21C9-4703-81FE-CDABC274A235}"/>
    <cellStyle name="Header1 2 11 2 10 3 4 2" xfId="12618" xr:uid="{1F5157FF-90C7-4B25-8A92-8F7A2E28B19F}"/>
    <cellStyle name="Header1 2 11 2 10 3 4 3" xfId="12619" xr:uid="{C151E94D-4912-4ED1-9AFE-FB0C08854161}"/>
    <cellStyle name="Header1 2 11 2 10 3 5" xfId="12620" xr:uid="{92E74212-A0B8-4CC8-8B0A-C9F59CB6F7D4}"/>
    <cellStyle name="Header1 2 11 2 10 3 5 2" xfId="12621" xr:uid="{79938CE2-E3C8-4C2B-8922-2CD2A82703C7}"/>
    <cellStyle name="Header1 2 11 2 10 3 5 3" xfId="12622" xr:uid="{737CD6D3-2076-46EB-A3CD-08572046B7AF}"/>
    <cellStyle name="Header1 2 11 2 10 3 6" xfId="12623" xr:uid="{7DF3B304-EE7B-4965-8F99-001E79D50C00}"/>
    <cellStyle name="Header1 2 11 2 10 3 6 2" xfId="12624" xr:uid="{D35DE893-EA01-4FE7-82FA-5054D0F77C22}"/>
    <cellStyle name="Header1 2 11 2 10 3 6 3" xfId="12625" xr:uid="{25EB6F60-D1C9-4146-B753-86E0C2019B20}"/>
    <cellStyle name="Header1 2 11 2 10 3 7" xfId="12626" xr:uid="{FB03CF4B-F3C4-4BFC-961E-6541AE186AC8}"/>
    <cellStyle name="Header1 2 11 2 10 3 8" xfId="12627" xr:uid="{B7BDC8C4-FF4D-460E-8A22-8DF5DABD1F65}"/>
    <cellStyle name="Header1 2 11 2 10 4" xfId="12628" xr:uid="{F58FA058-C86D-43BD-A5B2-B38E9BDC03F4}"/>
    <cellStyle name="Header1 2 11 2 10 4 2" xfId="12629" xr:uid="{2BB630DE-5AAF-4C03-9C4D-D91B30BAE37B}"/>
    <cellStyle name="Header1 2 11 2 10 4 2 2" xfId="12630" xr:uid="{838119D2-884A-4D73-8099-B458FD80AB89}"/>
    <cellStyle name="Header1 2 11 2 10 4 2 3" xfId="12631" xr:uid="{EBDFBEAB-9B0E-4871-8318-7D13E5ECE77D}"/>
    <cellStyle name="Header1 2 11 2 10 4 3" xfId="12632" xr:uid="{022F2E76-721A-4490-8CB8-C1007FF799B0}"/>
    <cellStyle name="Header1 2 11 2 10 4 3 2" xfId="12633" xr:uid="{E3C42568-06B2-4F71-BEC1-94D0BCC113AF}"/>
    <cellStyle name="Header1 2 11 2 10 4 3 3" xfId="12634" xr:uid="{2ED9A249-9F0E-4E90-AF83-B2DFAF43B1E3}"/>
    <cellStyle name="Header1 2 11 2 10 4 4" xfId="12635" xr:uid="{33BB1258-0583-4FC0-85EF-2912E2D5A52D}"/>
    <cellStyle name="Header1 2 11 2 10 4 4 2" xfId="12636" xr:uid="{A556457E-5BA5-40F5-871A-11E2EA927EA8}"/>
    <cellStyle name="Header1 2 11 2 10 4 4 3" xfId="12637" xr:uid="{E6091820-2240-4130-8FAF-EBF84B128AB3}"/>
    <cellStyle name="Header1 2 11 2 10 4 5" xfId="12638" xr:uid="{9FE2B4D3-4390-40A8-BB32-C985836F19AF}"/>
    <cellStyle name="Header1 2 11 2 10 4 5 2" xfId="12639" xr:uid="{CCD8DD5A-F118-4A65-8F1E-E661AAD3754A}"/>
    <cellStyle name="Header1 2 11 2 10 4 5 3" xfId="12640" xr:uid="{7BFB39DF-6855-4B8F-8702-77E2A7B5F639}"/>
    <cellStyle name="Header1 2 11 2 10 4 6" xfId="12641" xr:uid="{982ECFD3-D857-42B5-9C74-FE8962201597}"/>
    <cellStyle name="Header1 2 11 2 10 4 6 2" xfId="12642" xr:uid="{A06547AC-E869-4538-92FD-031334EC337B}"/>
    <cellStyle name="Header1 2 11 2 10 4 6 3" xfId="12643" xr:uid="{2182264B-F431-4D9E-97ED-E2648EFB3D92}"/>
    <cellStyle name="Header1 2 11 2 10 4 7" xfId="12644" xr:uid="{C746A151-5E5B-45F4-9C1F-1E992B9522F2}"/>
    <cellStyle name="Header1 2 11 2 10 4 8" xfId="12645" xr:uid="{AF2A61EB-DAC1-478B-AC57-17F88B2050D1}"/>
    <cellStyle name="Header1 2 11 2 10 5" xfId="12646" xr:uid="{D86E12EA-0A65-4F69-925B-2C23A0875195}"/>
    <cellStyle name="Header1 2 11 2 10 5 2" xfId="12647" xr:uid="{553CE0A0-8935-4AB0-AEAF-F57240B5CD8B}"/>
    <cellStyle name="Header1 2 11 2 10 5 2 2" xfId="12648" xr:uid="{A314C5B2-5C41-460B-843E-D38D302F1876}"/>
    <cellStyle name="Header1 2 11 2 10 5 2 3" xfId="12649" xr:uid="{030221B1-4CF9-447A-8D0C-C5E2FFB3FBC3}"/>
    <cellStyle name="Header1 2 11 2 10 5 3" xfId="12650" xr:uid="{2D824BD0-89EE-4669-8C80-4112177AFF09}"/>
    <cellStyle name="Header1 2 11 2 10 5 3 2" xfId="12651" xr:uid="{A1181F67-F62F-4944-A2F1-761F3A282C2F}"/>
    <cellStyle name="Header1 2 11 2 10 5 3 3" xfId="12652" xr:uid="{A808A6D4-F55C-4B96-B398-9759EF13365A}"/>
    <cellStyle name="Header1 2 11 2 10 5 4" xfId="12653" xr:uid="{A3DEF1D6-83F9-43EE-B4FD-0454FDE0C000}"/>
    <cellStyle name="Header1 2 11 2 10 5 4 2" xfId="12654" xr:uid="{31BE8407-A795-410F-8AA8-33CC897567D0}"/>
    <cellStyle name="Header1 2 11 2 10 5 4 3" xfId="12655" xr:uid="{0B95678B-1B98-41AE-8F5D-648C58FB2A99}"/>
    <cellStyle name="Header1 2 11 2 10 5 5" xfId="12656" xr:uid="{47E676E7-737A-4EA4-91F7-08E67114E878}"/>
    <cellStyle name="Header1 2 11 2 10 5 5 2" xfId="12657" xr:uid="{6BCFE3DC-BCB4-4908-9501-5D2637C363EC}"/>
    <cellStyle name="Header1 2 11 2 10 5 5 3" xfId="12658" xr:uid="{DC35A229-80ED-496F-AE76-58E0FC900AC3}"/>
    <cellStyle name="Header1 2 11 2 10 5 6" xfId="12659" xr:uid="{AC136FF4-19EB-44B7-A5B3-E87AD837F84A}"/>
    <cellStyle name="Header1 2 11 2 10 5 6 2" xfId="12660" xr:uid="{BBB6478C-42D6-43F3-8346-302F3A142589}"/>
    <cellStyle name="Header1 2 11 2 10 5 6 3" xfId="12661" xr:uid="{F20893A8-32BF-4E3B-8D11-43B6B62C9C58}"/>
    <cellStyle name="Header1 2 11 2 10 5 7" xfId="12662" xr:uid="{B913E4D8-C701-4E2F-959D-419DFA4D3A60}"/>
    <cellStyle name="Header1 2 11 2 10 5 8" xfId="12663" xr:uid="{1DF21DC7-230C-4426-ABA7-065ED09EF96E}"/>
    <cellStyle name="Header1 2 11 2 10 6" xfId="12664" xr:uid="{E5836FF4-2E70-4960-80DE-B99EBC4668FC}"/>
    <cellStyle name="Header1 2 11 2 10 6 2" xfId="12665" xr:uid="{84F5ED24-5A12-40F1-BDAC-591D28E3ACC3}"/>
    <cellStyle name="Header1 2 11 2 10 6 2 2" xfId="12666" xr:uid="{7A941AC3-6AF3-4C0E-A5EA-4E4ABAA6D2B2}"/>
    <cellStyle name="Header1 2 11 2 10 6 2 3" xfId="12667" xr:uid="{907AF3EA-CDD2-484C-8A82-ED37C6227676}"/>
    <cellStyle name="Header1 2 11 2 10 6 3" xfId="12668" xr:uid="{48A7A5F2-9F92-44BB-86D5-5DF7B53BF615}"/>
    <cellStyle name="Header1 2 11 2 10 6 3 2" xfId="12669" xr:uid="{C2357677-B403-4105-9C83-76F7A93DBFB3}"/>
    <cellStyle name="Header1 2 11 2 10 6 3 3" xfId="12670" xr:uid="{160FDFD1-9560-4FFE-B3B3-D03E9742B47E}"/>
    <cellStyle name="Header1 2 11 2 10 6 4" xfId="12671" xr:uid="{A9FBA1C0-DE7B-49A3-90E5-1044AE55779A}"/>
    <cellStyle name="Header1 2 11 2 10 6 4 2" xfId="12672" xr:uid="{F122F6A0-A87F-4BD8-B7C4-B16D1FBC4471}"/>
    <cellStyle name="Header1 2 11 2 10 6 4 3" xfId="12673" xr:uid="{8EB54894-C5ED-4AA6-A795-BEED19D9FEFC}"/>
    <cellStyle name="Header1 2 11 2 10 6 5" xfId="12674" xr:uid="{BE03B8F2-B6DF-47D5-BF20-E73A18BF0565}"/>
    <cellStyle name="Header1 2 11 2 10 6 5 2" xfId="12675" xr:uid="{24E09436-6C8F-4C58-90F0-700ECB497FDF}"/>
    <cellStyle name="Header1 2 11 2 10 6 5 3" xfId="12676" xr:uid="{AF8EA883-7DDC-46DA-8666-5795D8D3BA2A}"/>
    <cellStyle name="Header1 2 11 2 10 6 6" xfId="12677" xr:uid="{AA1A0042-B9E9-47F2-9CEA-54DFAF1D5264}"/>
    <cellStyle name="Header1 2 11 2 10 6 6 2" xfId="12678" xr:uid="{99FA778E-2A26-4126-A328-A90A28E8C0E1}"/>
    <cellStyle name="Header1 2 11 2 10 6 6 3" xfId="12679" xr:uid="{20B5C047-EB2A-48D5-A547-322DB241E76B}"/>
    <cellStyle name="Header1 2 11 2 10 6 7" xfId="12680" xr:uid="{A8635C56-A687-4D41-90FE-9CA28DBF23DE}"/>
    <cellStyle name="Header1 2 11 2 10 6 8" xfId="12681" xr:uid="{D7650FF6-3389-4CBE-BAB3-9859C809A363}"/>
    <cellStyle name="Header1 2 11 2 10 7" xfId="12682" xr:uid="{E8BE2FD2-8C73-43C2-AF28-8C0073DFEBD3}"/>
    <cellStyle name="Header1 2 11 2 11" xfId="12683" xr:uid="{2AEE8FE1-E32D-41DF-9FE0-EFFED172D7E4}"/>
    <cellStyle name="Header1 2 11 2 11 2" xfId="12684" xr:uid="{DEF6034A-B91A-4BF4-A65F-5AE915D17AB3}"/>
    <cellStyle name="Header1 2 11 2 11 2 2" xfId="12685" xr:uid="{372D12DD-2C54-4615-A1B4-628BCB288A90}"/>
    <cellStyle name="Header1 2 11 2 11 2 3" xfId="12686" xr:uid="{A7408328-C48B-4CA4-AF20-857EE7CB22F0}"/>
    <cellStyle name="Header1 2 11 2 11 3" xfId="12687" xr:uid="{74946F33-A098-4FB8-95CE-BF59F253DFCF}"/>
    <cellStyle name="Header1 2 11 2 11 3 2" xfId="12688" xr:uid="{CB22426B-0DE5-4F8B-AF28-CAE16E828893}"/>
    <cellStyle name="Header1 2 11 2 11 3 3" xfId="12689" xr:uid="{EE3AEA02-51D1-485B-B476-A0B9B9A3FFBC}"/>
    <cellStyle name="Header1 2 11 2 11 4" xfId="12690" xr:uid="{DD8F9216-B976-456C-9D34-A8CAA0798D35}"/>
    <cellStyle name="Header1 2 11 2 11 4 2" xfId="12691" xr:uid="{055D08AF-01A3-4967-AD12-6790BD0758CE}"/>
    <cellStyle name="Header1 2 11 2 11 4 3" xfId="12692" xr:uid="{4FDC8D6F-E773-4D6C-9F7F-BD8F31BA3E16}"/>
    <cellStyle name="Header1 2 11 2 11 5" xfId="12693" xr:uid="{99F4BCFE-A659-46BE-B9DA-003AF473ABCC}"/>
    <cellStyle name="Header1 2 11 2 11 5 2" xfId="12694" xr:uid="{AA82ABBF-03B9-402B-9B16-9B7986C3CCBA}"/>
    <cellStyle name="Header1 2 11 2 11 5 3" xfId="12695" xr:uid="{09CB9654-7BC1-4829-8A12-E43A49615B8F}"/>
    <cellStyle name="Header1 2 11 2 11 6" xfId="12696" xr:uid="{BED80446-FEFC-4BA8-A140-4C8428327196}"/>
    <cellStyle name="Header1 2 11 2 11 6 2" xfId="12697" xr:uid="{09916B57-0598-4765-807D-4514D8A0D94C}"/>
    <cellStyle name="Header1 2 11 2 11 6 3" xfId="12698" xr:uid="{41E65FAB-A983-422F-A2E3-B3300241345D}"/>
    <cellStyle name="Header1 2 11 2 11 7" xfId="12699" xr:uid="{27BC0C83-12E0-48AC-B1C2-1B40F88B43B4}"/>
    <cellStyle name="Header1 2 11 2 11 7 2" xfId="12700" xr:uid="{AF07A3CE-D931-4F99-94BE-4F5124A29583}"/>
    <cellStyle name="Header1 2 11 2 11 7 3" xfId="12701" xr:uid="{45E42E0B-1E24-4049-A136-11EE4BF0C4EA}"/>
    <cellStyle name="Header1 2 11 2 11 8" xfId="12702" xr:uid="{D7FFBA91-E8E7-45F7-9F92-72A5A40E2617}"/>
    <cellStyle name="Header1 2 11 2 11 9" xfId="12703" xr:uid="{D5AF6FBA-CBF3-420C-BD80-B07806CBB810}"/>
    <cellStyle name="Header1 2 11 2 12" xfId="12704" xr:uid="{5EABD056-D01B-494C-B98B-65F6E3C3FE0B}"/>
    <cellStyle name="Header1 2 11 2 12 2" xfId="12705" xr:uid="{9DB12AC5-27F4-4903-9125-E81DA35E241D}"/>
    <cellStyle name="Header1 2 11 2 12 2 2" xfId="12706" xr:uid="{BEECC8E0-D774-40AA-B2B7-FEB70B9DE508}"/>
    <cellStyle name="Header1 2 11 2 12 2 3" xfId="12707" xr:uid="{6D8D8AC2-F881-4371-BA2A-C4180A0D60A7}"/>
    <cellStyle name="Header1 2 11 2 12 3" xfId="12708" xr:uid="{C19604E0-FED1-4AF8-BD70-8B7DFCC030CB}"/>
    <cellStyle name="Header1 2 11 2 12 3 2" xfId="12709" xr:uid="{81FB6BF3-D62D-4EF7-97A7-013496920E18}"/>
    <cellStyle name="Header1 2 11 2 12 3 3" xfId="12710" xr:uid="{B4156EBF-B971-4244-9CAB-F99515625407}"/>
    <cellStyle name="Header1 2 11 2 12 4" xfId="12711" xr:uid="{3A4051CB-F13A-4B8A-AAE5-A0ADC1B8D4F5}"/>
    <cellStyle name="Header1 2 11 2 12 4 2" xfId="12712" xr:uid="{E8DE63CF-03BF-4E2C-BBF7-6394BD2818C1}"/>
    <cellStyle name="Header1 2 11 2 12 4 3" xfId="12713" xr:uid="{79E0058C-E584-466B-9072-75772A2C6026}"/>
    <cellStyle name="Header1 2 11 2 12 5" xfId="12714" xr:uid="{7F95F85D-E071-4197-9622-5D0A353D5146}"/>
    <cellStyle name="Header1 2 11 2 12 5 2" xfId="12715" xr:uid="{BE343FA6-E472-41F9-A3D0-F26E010908D8}"/>
    <cellStyle name="Header1 2 11 2 12 5 3" xfId="12716" xr:uid="{C73DE937-E275-4823-A75E-E41545F62289}"/>
    <cellStyle name="Header1 2 11 2 12 6" xfId="12717" xr:uid="{88D932FB-50B7-424B-92D0-DE377FFCF89A}"/>
    <cellStyle name="Header1 2 11 2 12 6 2" xfId="12718" xr:uid="{F117CE99-8AC1-414A-AD5A-36BD2E0D2E13}"/>
    <cellStyle name="Header1 2 11 2 12 6 3" xfId="12719" xr:uid="{778B9463-1A28-4565-B68C-883CCDAB719A}"/>
    <cellStyle name="Header1 2 11 2 12 7" xfId="12720" xr:uid="{46F349DB-26C7-4E11-BD2E-1BD3AE8704EC}"/>
    <cellStyle name="Header1 2 11 2 12 8" xfId="12721" xr:uid="{035F96B3-376A-4232-AB42-6D9876A98634}"/>
    <cellStyle name="Header1 2 11 2 13" xfId="12722" xr:uid="{D40E86B4-41C9-4009-BE2D-CCAF9A3CF58D}"/>
    <cellStyle name="Header1 2 11 2 13 2" xfId="12723" xr:uid="{960345F5-58A3-4152-9ECD-2AA8EEDFF776}"/>
    <cellStyle name="Header1 2 11 2 13 2 2" xfId="12724" xr:uid="{BD339086-95F0-480C-AAC0-94DAD1D18914}"/>
    <cellStyle name="Header1 2 11 2 13 2 3" xfId="12725" xr:uid="{0A7D65C0-439C-49D6-A27A-CD87F1F002AE}"/>
    <cellStyle name="Header1 2 11 2 13 3" xfId="12726" xr:uid="{82101399-F51F-4667-9446-4922BC186847}"/>
    <cellStyle name="Header1 2 11 2 13 3 2" xfId="12727" xr:uid="{0D7FAAB0-6DBA-4EDF-95B9-0A8DA5B19A16}"/>
    <cellStyle name="Header1 2 11 2 13 3 3" xfId="12728" xr:uid="{5CE0BD97-F6AC-4E53-89E8-F6D8F218AA56}"/>
    <cellStyle name="Header1 2 11 2 13 4" xfId="12729" xr:uid="{84D31D21-BBD4-44E4-8B43-5C02E725DD4C}"/>
    <cellStyle name="Header1 2 11 2 13 4 2" xfId="12730" xr:uid="{24324EE0-EA27-494D-B90A-614578B3E67C}"/>
    <cellStyle name="Header1 2 11 2 13 4 3" xfId="12731" xr:uid="{53EA54AF-F804-42BB-908B-840B21E8B741}"/>
    <cellStyle name="Header1 2 11 2 13 5" xfId="12732" xr:uid="{88B26D41-8FBD-4DB8-9AC1-A4F7130D382E}"/>
    <cellStyle name="Header1 2 11 2 13 5 2" xfId="12733" xr:uid="{BC663290-7AD3-4154-9029-B37F6983B549}"/>
    <cellStyle name="Header1 2 11 2 13 5 3" xfId="12734" xr:uid="{84B731D1-588C-49B1-8238-F8D97C3043CD}"/>
    <cellStyle name="Header1 2 11 2 13 6" xfId="12735" xr:uid="{E010E925-FF8C-4376-8B90-487E72CE3592}"/>
    <cellStyle name="Header1 2 11 2 13 6 2" xfId="12736" xr:uid="{0E3D24C4-54F3-4265-A57B-EC75242A7932}"/>
    <cellStyle name="Header1 2 11 2 13 6 3" xfId="12737" xr:uid="{C6513B5F-A514-4C17-85B2-86180E936956}"/>
    <cellStyle name="Header1 2 11 2 13 7" xfId="12738" xr:uid="{DEF6320D-944B-4DEF-983C-D3609572BB51}"/>
    <cellStyle name="Header1 2 11 2 13 8" xfId="12739" xr:uid="{1E60C2DB-5BAC-4119-A1F7-5B174C574859}"/>
    <cellStyle name="Header1 2 11 2 14" xfId="12740" xr:uid="{46671DF5-9931-49EC-A727-C740434BF0E5}"/>
    <cellStyle name="Header1 2 11 2 14 2" xfId="12741" xr:uid="{7C447477-717D-4901-8E55-E578369D5D5D}"/>
    <cellStyle name="Header1 2 11 2 14 2 2" xfId="12742" xr:uid="{8A90783E-D728-447F-AD5D-8C2C07DC33A8}"/>
    <cellStyle name="Header1 2 11 2 14 2 3" xfId="12743" xr:uid="{7FDC5A29-4AD2-468A-A1CE-04C40249DD25}"/>
    <cellStyle name="Header1 2 11 2 14 3" xfId="12744" xr:uid="{075E2288-0689-4EEE-AE4E-5999A25BAF87}"/>
    <cellStyle name="Header1 2 11 2 14 3 2" xfId="12745" xr:uid="{D61A4F2F-80C8-42D5-93E8-0AD3BA6DBE5E}"/>
    <cellStyle name="Header1 2 11 2 14 3 3" xfId="12746" xr:uid="{81B952A2-8892-4A38-9DBA-9A7E2FE3E963}"/>
    <cellStyle name="Header1 2 11 2 14 4" xfId="12747" xr:uid="{7744E3E6-F873-4013-BE4C-B07A2F37A418}"/>
    <cellStyle name="Header1 2 11 2 14 4 2" xfId="12748" xr:uid="{A7480800-2B92-4269-A7E1-14967FB8CFDF}"/>
    <cellStyle name="Header1 2 11 2 14 4 3" xfId="12749" xr:uid="{C48CB194-5031-4D27-8652-4F8F15959042}"/>
    <cellStyle name="Header1 2 11 2 14 5" xfId="12750" xr:uid="{DF7B8FC1-8D0D-4647-BD89-CBA8BF93D3DD}"/>
    <cellStyle name="Header1 2 11 2 14 5 2" xfId="12751" xr:uid="{DCECAE52-E481-4B98-843E-CB6F0EE70417}"/>
    <cellStyle name="Header1 2 11 2 14 5 3" xfId="12752" xr:uid="{9E0521B9-40F8-4235-9828-79FEF8675E33}"/>
    <cellStyle name="Header1 2 11 2 14 6" xfId="12753" xr:uid="{F6BDF557-C937-4E60-A1E5-F145A42FF2AF}"/>
    <cellStyle name="Header1 2 11 2 14 6 2" xfId="12754" xr:uid="{A86D9372-8607-432E-B36E-8D06CEE9C0DE}"/>
    <cellStyle name="Header1 2 11 2 14 6 3" xfId="12755" xr:uid="{E8222EEF-C639-49E8-9FF7-B08BE32A6117}"/>
    <cellStyle name="Header1 2 11 2 14 7" xfId="12756" xr:uid="{E2EDCFA2-E5E6-4C95-930D-81674A1BB87E}"/>
    <cellStyle name="Header1 2 11 2 14 8" xfId="12757" xr:uid="{F1679FE6-A0D7-4409-918B-B5C6B59131C2}"/>
    <cellStyle name="Header1 2 11 2 15" xfId="12758" xr:uid="{7E5ED83F-33DD-4EBA-8165-22DE960FD1F8}"/>
    <cellStyle name="Header1 2 11 2 15 2" xfId="12759" xr:uid="{503C2CA4-CFBD-41A4-8909-A861B54C381B}"/>
    <cellStyle name="Header1 2 11 2 15 2 2" xfId="12760" xr:uid="{A44AC5B3-9934-4AD7-906B-15146CD9C105}"/>
    <cellStyle name="Header1 2 11 2 15 2 3" xfId="12761" xr:uid="{26DAF617-3753-46A6-A2FA-F109E93440D9}"/>
    <cellStyle name="Header1 2 11 2 15 3" xfId="12762" xr:uid="{1D6CB030-041C-4A33-BEC7-44F58553DB75}"/>
    <cellStyle name="Header1 2 11 2 15 3 2" xfId="12763" xr:uid="{F1FA92E3-F683-4730-850B-D5C99295C49E}"/>
    <cellStyle name="Header1 2 11 2 15 3 3" xfId="12764" xr:uid="{257CD638-A138-461C-A448-CB623D525D68}"/>
    <cellStyle name="Header1 2 11 2 15 4" xfId="12765" xr:uid="{A193D421-EF9D-4421-AAD6-B190565516D4}"/>
    <cellStyle name="Header1 2 11 2 15 4 2" xfId="12766" xr:uid="{EB593F29-715D-420C-9182-39242C013177}"/>
    <cellStyle name="Header1 2 11 2 15 4 3" xfId="12767" xr:uid="{FCD51BDE-4B84-4651-BFB3-C2F0618287BB}"/>
    <cellStyle name="Header1 2 11 2 15 5" xfId="12768" xr:uid="{D8B87401-9B84-483A-A9D2-A0C34C5A0895}"/>
    <cellStyle name="Header1 2 11 2 15 5 2" xfId="12769" xr:uid="{10976592-318B-4048-B7E3-BDF0F851CB86}"/>
    <cellStyle name="Header1 2 11 2 15 5 3" xfId="12770" xr:uid="{AC4968CA-D281-4B23-B931-DEE25B7F65E8}"/>
    <cellStyle name="Header1 2 11 2 15 6" xfId="12771" xr:uid="{BE2F4754-1DDA-4893-B72F-C46D6BFD56DD}"/>
    <cellStyle name="Header1 2 11 2 15 6 2" xfId="12772" xr:uid="{E1DE28F9-EE3A-417D-A08C-D0C511E4A032}"/>
    <cellStyle name="Header1 2 11 2 15 6 3" xfId="12773" xr:uid="{44FEE6ED-EE39-4B39-829A-D00F8F0A7713}"/>
    <cellStyle name="Header1 2 11 2 15 7" xfId="12774" xr:uid="{4E48C79E-3581-40F1-9FD1-7BAF16E21DEE}"/>
    <cellStyle name="Header1 2 11 2 15 8" xfId="12775" xr:uid="{6E84D055-FA86-4657-8286-12FCDF8BDBF7}"/>
    <cellStyle name="Header1 2 11 2 16" xfId="12776" xr:uid="{D8AAEEF6-5AAB-40AB-9B19-3999130DC3DE}"/>
    <cellStyle name="Header1 2 11 2 2" xfId="12777" xr:uid="{7C823098-EA2F-413C-A0BB-3940499189E5}"/>
    <cellStyle name="Header1 2 11 2 2 2" xfId="12778" xr:uid="{AA983EC7-EBFD-4B88-B737-5AB6FA88CC4D}"/>
    <cellStyle name="Header1 2 11 2 2 2 2" xfId="12779" xr:uid="{CE5A3851-BBAB-4A9F-BB54-7C886E580F2F}"/>
    <cellStyle name="Header1 2 11 2 2 2 2 2" xfId="12780" xr:uid="{9A6CE47B-C926-463B-AD46-6381D6671D1F}"/>
    <cellStyle name="Header1 2 11 2 2 2 2 3" xfId="12781" xr:uid="{B53C3735-B526-4607-9C2F-369708906438}"/>
    <cellStyle name="Header1 2 11 2 2 2 3" xfId="12782" xr:uid="{F65558E0-1B05-44A2-8439-C00FE0EBF6C9}"/>
    <cellStyle name="Header1 2 11 2 2 2 3 2" xfId="12783" xr:uid="{8F63C876-B7D3-4D8B-A6F1-B034AFB921AB}"/>
    <cellStyle name="Header1 2 11 2 2 2 3 3" xfId="12784" xr:uid="{04ECA7C4-B6D4-4293-A796-2B1A24BE651D}"/>
    <cellStyle name="Header1 2 11 2 2 2 4" xfId="12785" xr:uid="{3F91E031-1A93-4A7C-B810-8CBD8E1ADBD7}"/>
    <cellStyle name="Header1 2 11 2 2 2 4 2" xfId="12786" xr:uid="{33CDA1E3-5F9D-432E-A246-67B26FDE074A}"/>
    <cellStyle name="Header1 2 11 2 2 2 4 3" xfId="12787" xr:uid="{7FEE92F1-8C82-477E-8A9B-7B7F069E240A}"/>
    <cellStyle name="Header1 2 11 2 2 2 5" xfId="12788" xr:uid="{CCB25A5E-5E1A-44B7-872A-CEF24BEE22CB}"/>
    <cellStyle name="Header1 2 11 2 2 2 5 2" xfId="12789" xr:uid="{B1DD4B18-1414-4717-BC65-4610E8DD0C20}"/>
    <cellStyle name="Header1 2 11 2 2 2 5 3" xfId="12790" xr:uid="{B9507734-C817-4504-9C55-A25DB1F12972}"/>
    <cellStyle name="Header1 2 11 2 2 2 6" xfId="12791" xr:uid="{6B70FC74-3EC4-487D-9D5D-6E56A935EA92}"/>
    <cellStyle name="Header1 2 11 2 2 2 6 2" xfId="12792" xr:uid="{DFD69051-9D8F-41FB-BBE8-38B098F200BC}"/>
    <cellStyle name="Header1 2 11 2 2 2 6 3" xfId="12793" xr:uid="{2F5BDC94-EE87-4640-A2EF-3D2DBFD09FA9}"/>
    <cellStyle name="Header1 2 11 2 2 2 7" xfId="12794" xr:uid="{932D3F5B-D1B8-41DA-ACD8-6C8E6ADCD6F2}"/>
    <cellStyle name="Header1 2 11 2 2 2 7 2" xfId="12795" xr:uid="{0817097A-0A6E-4EA9-A27A-BA6504F491BB}"/>
    <cellStyle name="Header1 2 11 2 2 2 7 3" xfId="12796" xr:uid="{71BDA3E0-C847-4FE2-B873-A032B6FD5EA3}"/>
    <cellStyle name="Header1 2 11 2 2 2 8" xfId="12797" xr:uid="{F86A16A9-BF76-495B-8F1C-26C3C03CD2FF}"/>
    <cellStyle name="Header1 2 11 2 2 2 9" xfId="12798" xr:uid="{BCF1D13D-3D42-484B-BF00-99A0A0C1ED67}"/>
    <cellStyle name="Header1 2 11 2 2 3" xfId="12799" xr:uid="{58CDF476-8B59-4210-AA26-5B85A0F9081E}"/>
    <cellStyle name="Header1 2 11 2 2 3 2" xfId="12800" xr:uid="{4046BA0E-45EA-4D3C-BC32-99D7C46C2EF3}"/>
    <cellStyle name="Header1 2 11 2 2 3 2 2" xfId="12801" xr:uid="{22E4C2D5-9804-4CE2-A24F-100F2C1C9FEF}"/>
    <cellStyle name="Header1 2 11 2 2 3 2 3" xfId="12802" xr:uid="{BA552213-C456-4682-BBF2-E91E98C4E2A5}"/>
    <cellStyle name="Header1 2 11 2 2 3 3" xfId="12803" xr:uid="{92C94459-D2BB-4DBF-9AA2-D8FEB2D9F9AB}"/>
    <cellStyle name="Header1 2 11 2 2 3 3 2" xfId="12804" xr:uid="{D3A4D137-825B-4897-9443-39EC7B7D54C3}"/>
    <cellStyle name="Header1 2 11 2 2 3 3 3" xfId="12805" xr:uid="{4A21A892-956E-49E0-9E71-89D6CB8A39E0}"/>
    <cellStyle name="Header1 2 11 2 2 3 4" xfId="12806" xr:uid="{3C90FB62-D303-4485-95FC-E3FF7B45C2A4}"/>
    <cellStyle name="Header1 2 11 2 2 3 4 2" xfId="12807" xr:uid="{8517F4F8-1765-4B4D-8655-8942B0331612}"/>
    <cellStyle name="Header1 2 11 2 2 3 4 3" xfId="12808" xr:uid="{20FE76BA-6CF0-49E6-B7D5-9297F0FB1C61}"/>
    <cellStyle name="Header1 2 11 2 2 3 5" xfId="12809" xr:uid="{1399B7FC-7201-4C92-8B0D-91C75002E2CA}"/>
    <cellStyle name="Header1 2 11 2 2 3 5 2" xfId="12810" xr:uid="{CA11617A-7F25-450F-A98C-D5354F7629F6}"/>
    <cellStyle name="Header1 2 11 2 2 3 5 3" xfId="12811" xr:uid="{6A28F424-2C56-46A5-813A-3B1B42B96B2F}"/>
    <cellStyle name="Header1 2 11 2 2 3 6" xfId="12812" xr:uid="{302332EB-6CD4-4E38-801A-4CB8305A25B3}"/>
    <cellStyle name="Header1 2 11 2 2 3 6 2" xfId="12813" xr:uid="{82DC184C-5525-43A7-90F2-0FADBD5DFB60}"/>
    <cellStyle name="Header1 2 11 2 2 3 6 3" xfId="12814" xr:uid="{2866355A-547A-48AE-A957-872CC99D7E67}"/>
    <cellStyle name="Header1 2 11 2 2 3 7" xfId="12815" xr:uid="{BB453106-B17D-4970-9E9F-4D55DF3BDC6D}"/>
    <cellStyle name="Header1 2 11 2 2 3 8" xfId="12816" xr:uid="{AFE57856-2E23-498D-B5CF-30DC8C6C4616}"/>
    <cellStyle name="Header1 2 11 2 2 4" xfId="12817" xr:uid="{3593C7B0-5C7C-4F89-82D1-12BBAF56DE08}"/>
    <cellStyle name="Header1 2 11 2 2 4 2" xfId="12818" xr:uid="{0596B043-24C9-4B8B-83DD-5356197BFEF2}"/>
    <cellStyle name="Header1 2 11 2 2 4 2 2" xfId="12819" xr:uid="{AEDF59D4-5FD0-418B-AAE7-1F394F202234}"/>
    <cellStyle name="Header1 2 11 2 2 4 2 3" xfId="12820" xr:uid="{460DDF24-146C-42C9-8BC8-97F5D517733D}"/>
    <cellStyle name="Header1 2 11 2 2 4 3" xfId="12821" xr:uid="{BC63A562-BC84-4302-8027-FD7EB2EEF2F2}"/>
    <cellStyle name="Header1 2 11 2 2 4 3 2" xfId="12822" xr:uid="{9918E44E-7242-4DB1-9FEB-9547BC0A7D80}"/>
    <cellStyle name="Header1 2 11 2 2 4 3 3" xfId="12823" xr:uid="{520BC58E-B23F-413F-AB5B-840C10165F61}"/>
    <cellStyle name="Header1 2 11 2 2 4 4" xfId="12824" xr:uid="{4821CA01-8722-47A2-AC7E-6D7D6C989246}"/>
    <cellStyle name="Header1 2 11 2 2 4 4 2" xfId="12825" xr:uid="{A9938943-7754-48E5-8641-026CE69FF00E}"/>
    <cellStyle name="Header1 2 11 2 2 4 4 3" xfId="12826" xr:uid="{E8BF1737-9E8F-4B7C-A0E6-99DBF67F36BE}"/>
    <cellStyle name="Header1 2 11 2 2 4 5" xfId="12827" xr:uid="{5A3425D3-330E-4E00-A1D2-41B8907DCA4B}"/>
    <cellStyle name="Header1 2 11 2 2 4 5 2" xfId="12828" xr:uid="{F2B3963E-9DDF-4564-8252-545041786996}"/>
    <cellStyle name="Header1 2 11 2 2 4 5 3" xfId="12829" xr:uid="{A4DE90F8-A853-4786-A249-96F24B960FBE}"/>
    <cellStyle name="Header1 2 11 2 2 4 6" xfId="12830" xr:uid="{D1FD2A4C-ADC4-4A9F-B480-08420C52E9ED}"/>
    <cellStyle name="Header1 2 11 2 2 4 6 2" xfId="12831" xr:uid="{B0FD0EC5-0F9B-4EF5-A3FE-2D279A75C4D7}"/>
    <cellStyle name="Header1 2 11 2 2 4 6 3" xfId="12832" xr:uid="{8DF4F6DD-694D-4CD7-A34F-CA37EF69D5E0}"/>
    <cellStyle name="Header1 2 11 2 2 4 7" xfId="12833" xr:uid="{1D3EF829-F26D-44FF-9D1C-E38EA3674D7E}"/>
    <cellStyle name="Header1 2 11 2 2 4 8" xfId="12834" xr:uid="{DEE6542E-8279-4A45-BA02-E6D2AA6027A1}"/>
    <cellStyle name="Header1 2 11 2 2 5" xfId="12835" xr:uid="{F6232D55-FB64-4BF1-BA8D-7210714648E3}"/>
    <cellStyle name="Header1 2 11 2 2 5 2" xfId="12836" xr:uid="{DAB867FD-473F-4E8F-A1D9-4AC75F12C81C}"/>
    <cellStyle name="Header1 2 11 2 2 5 2 2" xfId="12837" xr:uid="{C3ED7CD0-1AA4-4628-B894-79C654BE7525}"/>
    <cellStyle name="Header1 2 11 2 2 5 2 3" xfId="12838" xr:uid="{15E28197-A0AC-42C7-B967-6A22265B33D6}"/>
    <cellStyle name="Header1 2 11 2 2 5 3" xfId="12839" xr:uid="{3FDD0E4C-0F39-4369-A08F-F084A2ADA782}"/>
    <cellStyle name="Header1 2 11 2 2 5 3 2" xfId="12840" xr:uid="{D8856111-867C-4403-BBAF-C61D7C2FA2B4}"/>
    <cellStyle name="Header1 2 11 2 2 5 3 3" xfId="12841" xr:uid="{C1AC3FB8-7688-4AA6-B2D4-FFDDE913FA16}"/>
    <cellStyle name="Header1 2 11 2 2 5 4" xfId="12842" xr:uid="{543B3FB8-8E33-4B56-AD17-82E3EDCA2CF8}"/>
    <cellStyle name="Header1 2 11 2 2 5 4 2" xfId="12843" xr:uid="{C9A51935-35D0-41F8-8A73-29E7ACEC8A62}"/>
    <cellStyle name="Header1 2 11 2 2 5 4 3" xfId="12844" xr:uid="{5A8F424D-F158-4806-B087-1042AC376E21}"/>
    <cellStyle name="Header1 2 11 2 2 5 5" xfId="12845" xr:uid="{E18AA14A-FE22-43EC-8E62-FBD24DB56649}"/>
    <cellStyle name="Header1 2 11 2 2 5 5 2" xfId="12846" xr:uid="{E1B7C5C9-5FC4-4548-AD6A-763E74BE9021}"/>
    <cellStyle name="Header1 2 11 2 2 5 5 3" xfId="12847" xr:uid="{D440CF7A-714D-4A49-B841-AA8CA6F16F62}"/>
    <cellStyle name="Header1 2 11 2 2 5 6" xfId="12848" xr:uid="{8154840D-B26F-4F9B-9827-F9FF1C4F9E5F}"/>
    <cellStyle name="Header1 2 11 2 2 5 6 2" xfId="12849" xr:uid="{C3652AC1-0019-41D4-B4D3-20F4FA803DE2}"/>
    <cellStyle name="Header1 2 11 2 2 5 6 3" xfId="12850" xr:uid="{B26A8CA3-70DA-4B01-B605-54BC396C50EC}"/>
    <cellStyle name="Header1 2 11 2 2 5 7" xfId="12851" xr:uid="{D558069F-7A4B-4E23-85C7-50BDF88E76B3}"/>
    <cellStyle name="Header1 2 11 2 2 5 8" xfId="12852" xr:uid="{67FDF4B7-1459-41A9-A560-5A2DDFA241B0}"/>
    <cellStyle name="Header1 2 11 2 2 6" xfId="12853" xr:uid="{677D9014-E381-4F39-AED6-D036CE6F9A65}"/>
    <cellStyle name="Header1 2 11 2 2 6 2" xfId="12854" xr:uid="{17D8BBAF-F505-4A4A-8DCC-92115BDF2A17}"/>
    <cellStyle name="Header1 2 11 2 2 6 2 2" xfId="12855" xr:uid="{4BEEFF89-572C-4B27-BD8D-D8B08C32C94C}"/>
    <cellStyle name="Header1 2 11 2 2 6 2 3" xfId="12856" xr:uid="{9320F26B-322A-4CC7-99DC-987C21DF0349}"/>
    <cellStyle name="Header1 2 11 2 2 6 3" xfId="12857" xr:uid="{BF850C0E-92E4-4D50-AB9C-3EF83939D693}"/>
    <cellStyle name="Header1 2 11 2 2 6 3 2" xfId="12858" xr:uid="{AA82638E-D861-41BC-8A7C-010636A065A0}"/>
    <cellStyle name="Header1 2 11 2 2 6 3 3" xfId="12859" xr:uid="{9B836F4D-58A7-437B-BEEF-CF3225DAB35B}"/>
    <cellStyle name="Header1 2 11 2 2 6 4" xfId="12860" xr:uid="{D08279DC-A565-4B1C-9296-E06C1D193B53}"/>
    <cellStyle name="Header1 2 11 2 2 6 4 2" xfId="12861" xr:uid="{14BE0205-FC37-4575-BECA-FA333C249AA0}"/>
    <cellStyle name="Header1 2 11 2 2 6 4 3" xfId="12862" xr:uid="{EA6A93E7-0299-403B-A9C0-1078884CD499}"/>
    <cellStyle name="Header1 2 11 2 2 6 5" xfId="12863" xr:uid="{6F273877-1846-4006-B336-EAEE869FF917}"/>
    <cellStyle name="Header1 2 11 2 2 6 5 2" xfId="12864" xr:uid="{F2002B36-AB00-4CE9-850D-071865D1DEC8}"/>
    <cellStyle name="Header1 2 11 2 2 6 5 3" xfId="12865" xr:uid="{F23B26D4-D315-441E-93BA-6DAE662BE806}"/>
    <cellStyle name="Header1 2 11 2 2 6 6" xfId="12866" xr:uid="{281BA672-CFA1-4E4A-9138-A1FF427B21FB}"/>
    <cellStyle name="Header1 2 11 2 2 6 6 2" xfId="12867" xr:uid="{7B7A9291-93B8-4E7A-B359-21B1F513F494}"/>
    <cellStyle name="Header1 2 11 2 2 6 6 3" xfId="12868" xr:uid="{46792D61-2051-40ED-9A61-914FF574EAB9}"/>
    <cellStyle name="Header1 2 11 2 2 6 7" xfId="12869" xr:uid="{F035D2D9-2502-46D4-91F9-E4D5EF853365}"/>
    <cellStyle name="Header1 2 11 2 2 6 8" xfId="12870" xr:uid="{E4B9B53D-E5F5-4993-9328-7E45831FE1B8}"/>
    <cellStyle name="Header1 2 11 2 2 7" xfId="12871" xr:uid="{3BBEC577-BC95-42E1-87C5-3578E074CD1A}"/>
    <cellStyle name="Header1 2 11 2 2 8" xfId="12872" xr:uid="{AC05BE74-2C24-4658-AB47-B649D697E894}"/>
    <cellStyle name="Header1 2 11 2 3" xfId="12873" xr:uid="{CB7D32E5-0F8F-4D7D-BE65-2D71FD8D8D9C}"/>
    <cellStyle name="Header1 2 11 2 3 2" xfId="12874" xr:uid="{4D2707C7-4E68-4F0C-9C41-0271772453A4}"/>
    <cellStyle name="Header1 2 11 2 3 2 2" xfId="12875" xr:uid="{7BAF8E4F-F615-452C-B3BA-7FBF5C48EE31}"/>
    <cellStyle name="Header1 2 11 2 3 2 2 2" xfId="12876" xr:uid="{B7E58AA0-21B9-4CBB-9F1F-54DBB2742354}"/>
    <cellStyle name="Header1 2 11 2 3 2 2 3" xfId="12877" xr:uid="{DD448BB6-4EEF-46C6-810B-92CF2D1343F8}"/>
    <cellStyle name="Header1 2 11 2 3 2 3" xfId="12878" xr:uid="{B301A796-33BC-41B1-BB91-A16152DFCFAA}"/>
    <cellStyle name="Header1 2 11 2 3 2 3 2" xfId="12879" xr:uid="{6C2D1878-9571-43E4-A9D3-F4B7B8A065CA}"/>
    <cellStyle name="Header1 2 11 2 3 2 3 3" xfId="12880" xr:uid="{5910E225-BF3D-4FA6-B629-ACC1520F155F}"/>
    <cellStyle name="Header1 2 11 2 3 2 4" xfId="12881" xr:uid="{FBD75D71-DA12-4BC0-B245-CB036BF9749D}"/>
    <cellStyle name="Header1 2 11 2 3 2 4 2" xfId="12882" xr:uid="{16229481-45B4-40AF-A350-B1CD677293E0}"/>
    <cellStyle name="Header1 2 11 2 3 2 4 3" xfId="12883" xr:uid="{5C1D3EEE-877B-412D-9803-BA020BFD0378}"/>
    <cellStyle name="Header1 2 11 2 3 2 5" xfId="12884" xr:uid="{1C02074B-8908-456F-B504-B9345EBDE5DB}"/>
    <cellStyle name="Header1 2 11 2 3 2 5 2" xfId="12885" xr:uid="{B3724333-D074-49CC-8B16-1C43029315C8}"/>
    <cellStyle name="Header1 2 11 2 3 2 5 3" xfId="12886" xr:uid="{228F23F0-FFB1-4140-B4FD-65C1EC7A5AAE}"/>
    <cellStyle name="Header1 2 11 2 3 2 6" xfId="12887" xr:uid="{3110AE99-B784-4A15-82E4-5E749BB4AADB}"/>
    <cellStyle name="Header1 2 11 2 3 2 6 2" xfId="12888" xr:uid="{633AB8C6-86A1-4E8E-82AE-911281E679EC}"/>
    <cellStyle name="Header1 2 11 2 3 2 6 3" xfId="12889" xr:uid="{F6189296-A921-49A1-9761-0BCEDA0BD19D}"/>
    <cellStyle name="Header1 2 11 2 3 2 7" xfId="12890" xr:uid="{9B3DD4FE-6CAC-4383-B3F2-E728398AC0D4}"/>
    <cellStyle name="Header1 2 11 2 3 2 7 2" xfId="12891" xr:uid="{1CF3D67B-EF53-4AAE-935D-6C183A79B82D}"/>
    <cellStyle name="Header1 2 11 2 3 2 7 3" xfId="12892" xr:uid="{E67C5529-2FBE-46C6-9AC7-2AEB4FFFF271}"/>
    <cellStyle name="Header1 2 11 2 3 2 8" xfId="12893" xr:uid="{8B0BAD2C-DC75-42B9-8879-981972F12477}"/>
    <cellStyle name="Header1 2 11 2 3 2 9" xfId="12894" xr:uid="{CE84280B-E817-4F16-9380-83AC6E32CB5F}"/>
    <cellStyle name="Header1 2 11 2 3 3" xfId="12895" xr:uid="{4CC52D22-5CCF-4601-9004-00188780E35F}"/>
    <cellStyle name="Header1 2 11 2 3 3 2" xfId="12896" xr:uid="{6E14AD8A-08F5-4C4E-8418-4099C64B8FD0}"/>
    <cellStyle name="Header1 2 11 2 3 3 2 2" xfId="12897" xr:uid="{271745A5-F929-4AE8-A5F5-E8628F4755FC}"/>
    <cellStyle name="Header1 2 11 2 3 3 2 3" xfId="12898" xr:uid="{E7397CC9-9B4E-4E8F-AB97-041E5953F41D}"/>
    <cellStyle name="Header1 2 11 2 3 3 3" xfId="12899" xr:uid="{CB64BE8F-7DB6-4C82-AD27-6F27E5781832}"/>
    <cellStyle name="Header1 2 11 2 3 3 3 2" xfId="12900" xr:uid="{BD133D6E-A694-4595-BC87-99E41091B4EA}"/>
    <cellStyle name="Header1 2 11 2 3 3 3 3" xfId="12901" xr:uid="{9A0B43A3-15D8-44D2-80E0-BE5F977A5E9E}"/>
    <cellStyle name="Header1 2 11 2 3 3 4" xfId="12902" xr:uid="{1FA61968-B24A-4859-A734-9EE7AC3FE5C5}"/>
    <cellStyle name="Header1 2 11 2 3 3 4 2" xfId="12903" xr:uid="{0BAB591F-60C6-4268-812D-D2B9D04A7151}"/>
    <cellStyle name="Header1 2 11 2 3 3 4 3" xfId="12904" xr:uid="{76523C1C-38F2-40E2-8E2F-18B28200BA04}"/>
    <cellStyle name="Header1 2 11 2 3 3 5" xfId="12905" xr:uid="{05131681-6A05-4DBB-B3D6-ADE4EBD09937}"/>
    <cellStyle name="Header1 2 11 2 3 3 5 2" xfId="12906" xr:uid="{72DB4C81-3262-48E6-842D-506E44031091}"/>
    <cellStyle name="Header1 2 11 2 3 3 5 3" xfId="12907" xr:uid="{10A561EE-69D6-461E-9D28-65598A195A7A}"/>
    <cellStyle name="Header1 2 11 2 3 3 6" xfId="12908" xr:uid="{DC14F708-00A8-4441-8A93-8F44674E569C}"/>
    <cellStyle name="Header1 2 11 2 3 3 6 2" xfId="12909" xr:uid="{870A3229-0BB2-4527-A37A-53F99809B6D9}"/>
    <cellStyle name="Header1 2 11 2 3 3 6 3" xfId="12910" xr:uid="{EF8ABA6C-EE30-40CF-9CFD-7AE8C04D7D17}"/>
    <cellStyle name="Header1 2 11 2 3 3 7" xfId="12911" xr:uid="{A9D5D996-85D1-4290-B800-AAA3C2179D4A}"/>
    <cellStyle name="Header1 2 11 2 3 3 8" xfId="12912" xr:uid="{D438AC4B-F4F6-4CBF-AE0D-7F4317B070EC}"/>
    <cellStyle name="Header1 2 11 2 3 4" xfId="12913" xr:uid="{66B7350C-FD1C-4B30-B39D-44F465F10D4D}"/>
    <cellStyle name="Header1 2 11 2 3 4 2" xfId="12914" xr:uid="{FB7E990A-E591-4005-B966-60BFF6C9A150}"/>
    <cellStyle name="Header1 2 11 2 3 4 2 2" xfId="12915" xr:uid="{7709E85B-9020-4D92-9E1A-1CF0EAC71640}"/>
    <cellStyle name="Header1 2 11 2 3 4 2 3" xfId="12916" xr:uid="{7C725CFE-0819-4D89-8404-05FB587AC9D1}"/>
    <cellStyle name="Header1 2 11 2 3 4 3" xfId="12917" xr:uid="{2CDAAB42-2090-4129-BF11-D0A28C3543DA}"/>
    <cellStyle name="Header1 2 11 2 3 4 3 2" xfId="12918" xr:uid="{CBBB06FC-61F2-43A0-BAF2-9B5CBB198E4F}"/>
    <cellStyle name="Header1 2 11 2 3 4 3 3" xfId="12919" xr:uid="{7E9B5513-EA7F-4040-8462-6D8AC64823F0}"/>
    <cellStyle name="Header1 2 11 2 3 4 4" xfId="12920" xr:uid="{ABAB8256-1E8C-4459-8B8E-E5604BF79A11}"/>
    <cellStyle name="Header1 2 11 2 3 4 4 2" xfId="12921" xr:uid="{FF7CE671-C698-4E85-B057-C7A4BAAC08CE}"/>
    <cellStyle name="Header1 2 11 2 3 4 4 3" xfId="12922" xr:uid="{F24A8304-81A1-4B82-BAB5-DA8ADAE86EA0}"/>
    <cellStyle name="Header1 2 11 2 3 4 5" xfId="12923" xr:uid="{1717A978-3B39-452D-A553-08F3342B1027}"/>
    <cellStyle name="Header1 2 11 2 3 4 5 2" xfId="12924" xr:uid="{FB0DF5CD-10C1-401A-B3DC-C79CFC1FEED2}"/>
    <cellStyle name="Header1 2 11 2 3 4 5 3" xfId="12925" xr:uid="{BAEA3A32-E7BB-44A3-99A0-41241ACBAAAE}"/>
    <cellStyle name="Header1 2 11 2 3 4 6" xfId="12926" xr:uid="{783EE5AA-4BA5-4E29-958C-BB231CA0695B}"/>
    <cellStyle name="Header1 2 11 2 3 4 6 2" xfId="12927" xr:uid="{CECEF4F5-4DDE-4042-B939-8AF959C0F112}"/>
    <cellStyle name="Header1 2 11 2 3 4 6 3" xfId="12928" xr:uid="{DBBAC78C-E38C-473F-B334-136E0379A431}"/>
    <cellStyle name="Header1 2 11 2 3 4 7" xfId="12929" xr:uid="{458F1164-5CC2-4810-A56E-D7C2C776FFAC}"/>
    <cellStyle name="Header1 2 11 2 3 4 8" xfId="12930" xr:uid="{5892C08E-88F6-4469-AB50-9D13D8E0302D}"/>
    <cellStyle name="Header1 2 11 2 3 5" xfId="12931" xr:uid="{3199CDAE-2478-4017-8096-92B8EED619CE}"/>
    <cellStyle name="Header1 2 11 2 3 5 2" xfId="12932" xr:uid="{0FE1CC18-401E-49CB-9671-C7F99FE3B19A}"/>
    <cellStyle name="Header1 2 11 2 3 5 2 2" xfId="12933" xr:uid="{FB3ECB17-1BCC-4E50-B174-30D40293865B}"/>
    <cellStyle name="Header1 2 11 2 3 5 2 3" xfId="12934" xr:uid="{DD778F93-7B74-4837-8C7E-7A0C9D01465A}"/>
    <cellStyle name="Header1 2 11 2 3 5 3" xfId="12935" xr:uid="{F6FDBAC5-F1CB-4189-A33F-64AE123A7729}"/>
    <cellStyle name="Header1 2 11 2 3 5 3 2" xfId="12936" xr:uid="{45D07B85-15F7-4C59-8DDB-8813F8D9388E}"/>
    <cellStyle name="Header1 2 11 2 3 5 3 3" xfId="12937" xr:uid="{38A4BB35-28B6-45B8-9231-E489843ED716}"/>
    <cellStyle name="Header1 2 11 2 3 5 4" xfId="12938" xr:uid="{7532A5D7-76B0-40EE-8C3D-0DFB32F45801}"/>
    <cellStyle name="Header1 2 11 2 3 5 4 2" xfId="12939" xr:uid="{99D4078F-35F4-4A72-AD9D-FC151C8DD10C}"/>
    <cellStyle name="Header1 2 11 2 3 5 4 3" xfId="12940" xr:uid="{9CF0730A-F0EB-4118-84F1-2283D1ADE974}"/>
    <cellStyle name="Header1 2 11 2 3 5 5" xfId="12941" xr:uid="{B6AB23E8-E93C-4FF1-BB24-525863819C08}"/>
    <cellStyle name="Header1 2 11 2 3 5 5 2" xfId="12942" xr:uid="{22EA2626-13BB-40B0-8D1C-FDD9EB6F4370}"/>
    <cellStyle name="Header1 2 11 2 3 5 5 3" xfId="12943" xr:uid="{82F7E790-1E58-4328-8DC1-300D38E6C997}"/>
    <cellStyle name="Header1 2 11 2 3 5 6" xfId="12944" xr:uid="{35FBEE04-301E-42A0-AA89-4D8F174953FC}"/>
    <cellStyle name="Header1 2 11 2 3 5 6 2" xfId="12945" xr:uid="{46019268-1494-4087-9A04-4789BE7C0037}"/>
    <cellStyle name="Header1 2 11 2 3 5 6 3" xfId="12946" xr:uid="{AE49ADE8-8252-4C40-90FE-C297C98EE318}"/>
    <cellStyle name="Header1 2 11 2 3 5 7" xfId="12947" xr:uid="{93647B71-4B4A-422F-A0AA-F0A918A7C2F8}"/>
    <cellStyle name="Header1 2 11 2 3 5 8" xfId="12948" xr:uid="{AB74E659-B6F9-4E7B-AD3A-25254830ABD0}"/>
    <cellStyle name="Header1 2 11 2 3 6" xfId="12949" xr:uid="{5882B9D9-9A68-499D-81D2-7585C8DA45A9}"/>
    <cellStyle name="Header1 2 11 2 3 6 2" xfId="12950" xr:uid="{54354054-BCD5-4D6A-B91A-5279E469417E}"/>
    <cellStyle name="Header1 2 11 2 3 6 2 2" xfId="12951" xr:uid="{D4CAA1B4-92BB-42EE-B095-51520A73229A}"/>
    <cellStyle name="Header1 2 11 2 3 6 2 3" xfId="12952" xr:uid="{EF0A95BB-5C28-44E4-9C69-5AE71AAB9B85}"/>
    <cellStyle name="Header1 2 11 2 3 6 3" xfId="12953" xr:uid="{7C3DAC7B-7B54-42F9-B119-F3070CAF212E}"/>
    <cellStyle name="Header1 2 11 2 3 6 3 2" xfId="12954" xr:uid="{7F35D4E5-0BC6-4474-A248-A3468BD1A261}"/>
    <cellStyle name="Header1 2 11 2 3 6 3 3" xfId="12955" xr:uid="{2A4358C4-357C-4AA3-976E-A741C3F0AABD}"/>
    <cellStyle name="Header1 2 11 2 3 6 4" xfId="12956" xr:uid="{3115E2DB-98A6-45BD-A2CE-496C86D4DB4F}"/>
    <cellStyle name="Header1 2 11 2 3 6 4 2" xfId="12957" xr:uid="{18C96B0A-92A0-458E-85AB-8899E59F9561}"/>
    <cellStyle name="Header1 2 11 2 3 6 4 3" xfId="12958" xr:uid="{3F58B86A-216C-47E0-B902-BF730DCFB037}"/>
    <cellStyle name="Header1 2 11 2 3 6 5" xfId="12959" xr:uid="{979DFB4A-1750-4E9F-BF91-1F8A34671F24}"/>
    <cellStyle name="Header1 2 11 2 3 6 5 2" xfId="12960" xr:uid="{532A7811-69D6-4342-B07B-2D1B8CE66176}"/>
    <cellStyle name="Header1 2 11 2 3 6 5 3" xfId="12961" xr:uid="{2BC0CC7F-391D-4E00-A27D-E1FC0FB733D1}"/>
    <cellStyle name="Header1 2 11 2 3 6 6" xfId="12962" xr:uid="{57ABAE3E-0F6D-4453-96CD-43F9FAA5C155}"/>
    <cellStyle name="Header1 2 11 2 3 6 6 2" xfId="12963" xr:uid="{76D416C1-C848-4209-9EE4-D13F31711893}"/>
    <cellStyle name="Header1 2 11 2 3 6 6 3" xfId="12964" xr:uid="{2A8CDED9-8C23-43DD-B2C6-44D4FFE64966}"/>
    <cellStyle name="Header1 2 11 2 3 6 7" xfId="12965" xr:uid="{45FA8D0B-37B1-4A40-BEF7-63CA0A202871}"/>
    <cellStyle name="Header1 2 11 2 3 6 8" xfId="12966" xr:uid="{018FA2A3-BE16-465D-8252-C3050C780899}"/>
    <cellStyle name="Header1 2 11 2 3 7" xfId="12967" xr:uid="{C8BBFFBC-B626-4212-8FCE-886E0C3FD6F0}"/>
    <cellStyle name="Header1 2 11 2 3 8" xfId="12968" xr:uid="{6C8E171C-5256-4F07-BFBD-E507D13AF4EA}"/>
    <cellStyle name="Header1 2 11 2 4" xfId="12969" xr:uid="{3FC4F152-634F-4D1A-9382-00F86E151334}"/>
    <cellStyle name="Header1 2 11 2 4 2" xfId="12970" xr:uid="{E67AAC3E-B34E-4F14-B018-6DB485ADC1E3}"/>
    <cellStyle name="Header1 2 11 2 4 2 2" xfId="12971" xr:uid="{703E0D08-0C08-4974-89CF-707B850A54D4}"/>
    <cellStyle name="Header1 2 11 2 4 2 2 2" xfId="12972" xr:uid="{5259F327-96FF-478C-B9EA-DFDFEBC6A5DD}"/>
    <cellStyle name="Header1 2 11 2 4 2 2 3" xfId="12973" xr:uid="{7D519982-0150-491C-9534-9B3D787F5050}"/>
    <cellStyle name="Header1 2 11 2 4 2 3" xfId="12974" xr:uid="{0B245A59-9DC4-4772-A3A7-C1DB342987DE}"/>
    <cellStyle name="Header1 2 11 2 4 2 3 2" xfId="12975" xr:uid="{94C8ED51-4C17-4100-BB00-0DC2ADD70172}"/>
    <cellStyle name="Header1 2 11 2 4 2 3 3" xfId="12976" xr:uid="{DD2DDC48-9DC4-4C87-9602-620139312F52}"/>
    <cellStyle name="Header1 2 11 2 4 2 4" xfId="12977" xr:uid="{ABB54D35-2E4F-4BB4-A933-E0321FDC674F}"/>
    <cellStyle name="Header1 2 11 2 4 2 4 2" xfId="12978" xr:uid="{ABE36F22-2D8A-49F0-BEB9-039D477B710F}"/>
    <cellStyle name="Header1 2 11 2 4 2 4 3" xfId="12979" xr:uid="{9197F969-35C1-4191-86CD-5912C27BCA2B}"/>
    <cellStyle name="Header1 2 11 2 4 2 5" xfId="12980" xr:uid="{30982C76-29FA-486E-A7F7-70BBFB9C7E6C}"/>
    <cellStyle name="Header1 2 11 2 4 2 5 2" xfId="12981" xr:uid="{75A0C4F5-F98B-4BD7-8018-D06C4A692760}"/>
    <cellStyle name="Header1 2 11 2 4 2 5 3" xfId="12982" xr:uid="{880E75ED-6C8D-4AA1-9807-61F9A94F11B9}"/>
    <cellStyle name="Header1 2 11 2 4 2 6" xfId="12983" xr:uid="{515D7954-BDAC-4B23-9CAD-D7EF0CCF9918}"/>
    <cellStyle name="Header1 2 11 2 4 2 6 2" xfId="12984" xr:uid="{A0D1394E-4E29-48F2-A1D6-6C420BCB7C6F}"/>
    <cellStyle name="Header1 2 11 2 4 2 6 3" xfId="12985" xr:uid="{22A2EB79-F3BC-48AC-99C1-13BD716C354C}"/>
    <cellStyle name="Header1 2 11 2 4 2 7" xfId="12986" xr:uid="{8C6C858E-DF12-48AA-AF1E-B3C532F2E589}"/>
    <cellStyle name="Header1 2 11 2 4 2 7 2" xfId="12987" xr:uid="{06560196-5D10-4595-82D3-1676C6EBA097}"/>
    <cellStyle name="Header1 2 11 2 4 2 7 3" xfId="12988" xr:uid="{CE94A143-4A20-4A05-8115-A9C01B602B65}"/>
    <cellStyle name="Header1 2 11 2 4 2 8" xfId="12989" xr:uid="{825980FC-225F-40FB-A457-7F4652CFAABF}"/>
    <cellStyle name="Header1 2 11 2 4 2 9" xfId="12990" xr:uid="{075FC510-03BE-4C81-A322-C18416FF82F9}"/>
    <cellStyle name="Header1 2 11 2 4 3" xfId="12991" xr:uid="{D5CF7422-584A-4D0F-9A1E-EE335054F6BC}"/>
    <cellStyle name="Header1 2 11 2 4 3 2" xfId="12992" xr:uid="{45C351D6-0767-45EF-BC75-D5CE6AD70356}"/>
    <cellStyle name="Header1 2 11 2 4 3 2 2" xfId="12993" xr:uid="{CCCBF526-4171-4375-BA14-75B5A2CE631B}"/>
    <cellStyle name="Header1 2 11 2 4 3 2 3" xfId="12994" xr:uid="{55577A28-6139-4D4F-B829-976DEDEAA95F}"/>
    <cellStyle name="Header1 2 11 2 4 3 3" xfId="12995" xr:uid="{B46C25B4-B806-4D5C-AFD9-E0932495A4E8}"/>
    <cellStyle name="Header1 2 11 2 4 3 3 2" xfId="12996" xr:uid="{D1D71990-B155-4C2B-8E93-767D69212AD3}"/>
    <cellStyle name="Header1 2 11 2 4 3 3 3" xfId="12997" xr:uid="{55408FCF-B5D6-4A89-83F6-A948EBBBDD80}"/>
    <cellStyle name="Header1 2 11 2 4 3 4" xfId="12998" xr:uid="{8BC33690-B208-4002-A6D0-44147EA54C2B}"/>
    <cellStyle name="Header1 2 11 2 4 3 4 2" xfId="12999" xr:uid="{DF87C92C-F57D-46DB-A956-03F002B4BC6D}"/>
    <cellStyle name="Header1 2 11 2 4 3 4 3" xfId="13000" xr:uid="{0C7D155B-F02D-4ACD-9C58-2048E09D0E9F}"/>
    <cellStyle name="Header1 2 11 2 4 3 5" xfId="13001" xr:uid="{E6ECC4F5-3BA8-416D-B9E4-3AA6D1B81449}"/>
    <cellStyle name="Header1 2 11 2 4 3 5 2" xfId="13002" xr:uid="{084A5006-2A04-4029-8D0C-8B4484DC9DBC}"/>
    <cellStyle name="Header1 2 11 2 4 3 5 3" xfId="13003" xr:uid="{17003FB6-1956-4C26-85DB-6C7E82CF6BB0}"/>
    <cellStyle name="Header1 2 11 2 4 3 6" xfId="13004" xr:uid="{89050709-20B1-4E99-A07B-A26464EB33C1}"/>
    <cellStyle name="Header1 2 11 2 4 3 6 2" xfId="13005" xr:uid="{4255A9B3-4407-489C-94B2-EB4EE6463DAC}"/>
    <cellStyle name="Header1 2 11 2 4 3 6 3" xfId="13006" xr:uid="{799CFB37-1655-48AB-A1AE-2D1BBDCC690E}"/>
    <cellStyle name="Header1 2 11 2 4 3 7" xfId="13007" xr:uid="{44420E88-B9E0-4B1A-A285-2C4F05C00B6B}"/>
    <cellStyle name="Header1 2 11 2 4 3 8" xfId="13008" xr:uid="{BB1E77D7-6F08-45DF-8389-BBA76E15C810}"/>
    <cellStyle name="Header1 2 11 2 4 4" xfId="13009" xr:uid="{FD84ECC4-D30D-4DAF-93FD-0F15F782A686}"/>
    <cellStyle name="Header1 2 11 2 4 4 2" xfId="13010" xr:uid="{47254C27-1B65-49EE-B287-324CF72D27A5}"/>
    <cellStyle name="Header1 2 11 2 4 4 2 2" xfId="13011" xr:uid="{D5BF726C-C219-4E5C-B241-BDCC800A0C15}"/>
    <cellStyle name="Header1 2 11 2 4 4 2 3" xfId="13012" xr:uid="{65D7CBE1-27C7-41D0-809B-E888F318BF90}"/>
    <cellStyle name="Header1 2 11 2 4 4 3" xfId="13013" xr:uid="{56E8AE5B-65BD-4CE8-9E84-0431FE9CB002}"/>
    <cellStyle name="Header1 2 11 2 4 4 3 2" xfId="13014" xr:uid="{4AFCFA66-CFD2-4FA3-9330-C4A9AE01BDC7}"/>
    <cellStyle name="Header1 2 11 2 4 4 3 3" xfId="13015" xr:uid="{8549BACB-F5D1-4898-9E7B-4DD10760D5C9}"/>
    <cellStyle name="Header1 2 11 2 4 4 4" xfId="13016" xr:uid="{0029687C-8AD2-40A6-8226-8B81B64E03A1}"/>
    <cellStyle name="Header1 2 11 2 4 4 4 2" xfId="13017" xr:uid="{14847434-2B92-49FD-A074-3FF88B1833FB}"/>
    <cellStyle name="Header1 2 11 2 4 4 4 3" xfId="13018" xr:uid="{63A04933-2FBD-4C81-B6D8-F34CAE6562B1}"/>
    <cellStyle name="Header1 2 11 2 4 4 5" xfId="13019" xr:uid="{20F9D133-B5CF-46E1-8004-3E88A92E3923}"/>
    <cellStyle name="Header1 2 11 2 4 4 5 2" xfId="13020" xr:uid="{405A4952-0EBB-42C5-B858-79D3A6B810DC}"/>
    <cellStyle name="Header1 2 11 2 4 4 5 3" xfId="13021" xr:uid="{91EC829D-0BA4-48D4-9A80-43C649DDF20A}"/>
    <cellStyle name="Header1 2 11 2 4 4 6" xfId="13022" xr:uid="{12A07128-CF84-4860-A51C-91012CC5EDC4}"/>
    <cellStyle name="Header1 2 11 2 4 4 6 2" xfId="13023" xr:uid="{FFAB5B5C-5BB2-4929-B103-D8E2818DB394}"/>
    <cellStyle name="Header1 2 11 2 4 4 6 3" xfId="13024" xr:uid="{785BDA0E-2A83-475D-BEDA-D176A087BEBB}"/>
    <cellStyle name="Header1 2 11 2 4 4 7" xfId="13025" xr:uid="{4D2CC628-9846-4C91-B658-54E7AC576B5C}"/>
    <cellStyle name="Header1 2 11 2 4 4 8" xfId="13026" xr:uid="{DE70F2E2-6233-45DC-9DA4-EE6CBC765022}"/>
    <cellStyle name="Header1 2 11 2 4 5" xfId="13027" xr:uid="{B0AB73CD-DE9E-4606-886F-F9EBE6732B46}"/>
    <cellStyle name="Header1 2 11 2 4 5 2" xfId="13028" xr:uid="{EF8BAC89-7F60-4B5A-868F-C8E4BA3A115D}"/>
    <cellStyle name="Header1 2 11 2 4 5 2 2" xfId="13029" xr:uid="{383A78DD-6461-4847-9B50-AFF6D7A7B451}"/>
    <cellStyle name="Header1 2 11 2 4 5 2 3" xfId="13030" xr:uid="{10EF4FC8-2557-44FF-AA67-9100D6E1E479}"/>
    <cellStyle name="Header1 2 11 2 4 5 3" xfId="13031" xr:uid="{423D7B2D-EFA2-48D4-B77F-606CEEDA3933}"/>
    <cellStyle name="Header1 2 11 2 4 5 3 2" xfId="13032" xr:uid="{5075AD93-EA80-43B7-A298-6F3868A1309E}"/>
    <cellStyle name="Header1 2 11 2 4 5 3 3" xfId="13033" xr:uid="{28EC4F58-C7B2-4AE2-B291-60F736B3D761}"/>
    <cellStyle name="Header1 2 11 2 4 5 4" xfId="13034" xr:uid="{8B07A8AE-768C-42C8-BF3B-B6994F9446C4}"/>
    <cellStyle name="Header1 2 11 2 4 5 4 2" xfId="13035" xr:uid="{47E5A613-E5EA-498E-9AE7-8E754EC2D1F1}"/>
    <cellStyle name="Header1 2 11 2 4 5 4 3" xfId="13036" xr:uid="{AB2D399E-253B-4F0F-9C50-16DF3EA71E8A}"/>
    <cellStyle name="Header1 2 11 2 4 5 5" xfId="13037" xr:uid="{FDEB07BD-316B-4F00-9D29-75896EACB547}"/>
    <cellStyle name="Header1 2 11 2 4 5 5 2" xfId="13038" xr:uid="{2BC82D57-DAF7-4D06-85C5-69847267CA19}"/>
    <cellStyle name="Header1 2 11 2 4 5 5 3" xfId="13039" xr:uid="{97DB9A82-80C5-4031-A932-FFBAC9C9F9C4}"/>
    <cellStyle name="Header1 2 11 2 4 5 6" xfId="13040" xr:uid="{AB8D2B2E-7B86-438F-9096-0FE894A39965}"/>
    <cellStyle name="Header1 2 11 2 4 5 6 2" xfId="13041" xr:uid="{80AC3E5E-80F4-4621-AE46-751156B7D6C2}"/>
    <cellStyle name="Header1 2 11 2 4 5 6 3" xfId="13042" xr:uid="{709B95ED-EB18-460C-BFDB-A5E9B62966A1}"/>
    <cellStyle name="Header1 2 11 2 4 5 7" xfId="13043" xr:uid="{7DD140F6-31AF-4C68-8C92-B1863C37FC6A}"/>
    <cellStyle name="Header1 2 11 2 4 5 8" xfId="13044" xr:uid="{B0FAB678-FA93-444B-AD14-FF266D7188D0}"/>
    <cellStyle name="Header1 2 11 2 4 6" xfId="13045" xr:uid="{5A7D8C0D-7B6B-4C04-BF54-85DFE1A7FBD9}"/>
    <cellStyle name="Header1 2 11 2 4 6 2" xfId="13046" xr:uid="{CB5B76DB-63D9-4C3E-A156-03AF1ED72F5E}"/>
    <cellStyle name="Header1 2 11 2 4 6 2 2" xfId="13047" xr:uid="{7BB3A777-8DB5-4F52-9FD0-764CB1F21796}"/>
    <cellStyle name="Header1 2 11 2 4 6 2 3" xfId="13048" xr:uid="{5F6EE0FD-22A1-4923-9274-84120166246F}"/>
    <cellStyle name="Header1 2 11 2 4 6 3" xfId="13049" xr:uid="{0946C0BF-8F06-4D96-936A-9805C4293FDE}"/>
    <cellStyle name="Header1 2 11 2 4 6 3 2" xfId="13050" xr:uid="{059A26B0-B1C6-414A-9A26-C83D7E0F3A24}"/>
    <cellStyle name="Header1 2 11 2 4 6 3 3" xfId="13051" xr:uid="{94AE7F9A-F203-4053-B6DA-F530C77D6E24}"/>
    <cellStyle name="Header1 2 11 2 4 6 4" xfId="13052" xr:uid="{3256CDA7-6992-48AF-A90A-B48F7F9B211C}"/>
    <cellStyle name="Header1 2 11 2 4 6 4 2" xfId="13053" xr:uid="{E64FFB22-27D9-4F3C-B6D7-FC5ACA9A4908}"/>
    <cellStyle name="Header1 2 11 2 4 6 4 3" xfId="13054" xr:uid="{F53B94B2-EF61-425E-B19E-2FF3117A47C9}"/>
    <cellStyle name="Header1 2 11 2 4 6 5" xfId="13055" xr:uid="{8078D4B6-84D8-4775-9DA8-127C3B62C09F}"/>
    <cellStyle name="Header1 2 11 2 4 6 5 2" xfId="13056" xr:uid="{FF58BC7B-B1B4-4D41-9DC9-465E658BAB77}"/>
    <cellStyle name="Header1 2 11 2 4 6 5 3" xfId="13057" xr:uid="{5B980BF9-D746-41E8-A556-257F9F2BA751}"/>
    <cellStyle name="Header1 2 11 2 4 6 6" xfId="13058" xr:uid="{7E08F0BC-95E7-461A-9230-C67E38AD7F78}"/>
    <cellStyle name="Header1 2 11 2 4 6 6 2" xfId="13059" xr:uid="{3772B752-8747-4E57-9285-477F5BE5D817}"/>
    <cellStyle name="Header1 2 11 2 4 6 6 3" xfId="13060" xr:uid="{F02C7612-55B2-4C62-873F-D19D30D6B957}"/>
    <cellStyle name="Header1 2 11 2 4 6 7" xfId="13061" xr:uid="{603FB523-B981-4BDA-99BA-1B778D0B3291}"/>
    <cellStyle name="Header1 2 11 2 4 6 8" xfId="13062" xr:uid="{FDD4CDC0-F389-4D62-9BC6-3898EEFD79DF}"/>
    <cellStyle name="Header1 2 11 2 4 7" xfId="13063" xr:uid="{BF1275C3-9E4D-4E03-A815-F4F0C3334C99}"/>
    <cellStyle name="Header1 2 11 2 4 8" xfId="13064" xr:uid="{7EEA6F59-A8B5-46F8-B6F0-E24940E9B8CF}"/>
    <cellStyle name="Header1 2 11 2 5" xfId="13065" xr:uid="{6BFB5861-400E-4FE0-9DCF-785C0843ABA9}"/>
    <cellStyle name="Header1 2 11 2 5 2" xfId="13066" xr:uid="{D4A3E5A4-B346-4F72-B4A9-5E050C71DF8E}"/>
    <cellStyle name="Header1 2 11 2 5 2 2" xfId="13067" xr:uid="{280F5AE1-C753-4723-B75D-EB1866A461EA}"/>
    <cellStyle name="Header1 2 11 2 5 2 2 2" xfId="13068" xr:uid="{991E1373-EBE4-4F81-8551-D8DD8A44BB05}"/>
    <cellStyle name="Header1 2 11 2 5 2 2 3" xfId="13069" xr:uid="{DCB6C0A4-EB3F-4DC9-B3E7-DFEA314E3C83}"/>
    <cellStyle name="Header1 2 11 2 5 2 3" xfId="13070" xr:uid="{18644AD3-E723-45E8-ADFB-F5F8F013CE5F}"/>
    <cellStyle name="Header1 2 11 2 5 2 3 2" xfId="13071" xr:uid="{214AEC5C-11FE-4581-AB98-B8E1B4EC1545}"/>
    <cellStyle name="Header1 2 11 2 5 2 3 3" xfId="13072" xr:uid="{65E23392-A378-43A4-9FAA-EB673B0F097C}"/>
    <cellStyle name="Header1 2 11 2 5 2 4" xfId="13073" xr:uid="{626B7C76-BD56-4A66-8891-E2BB8908B4EF}"/>
    <cellStyle name="Header1 2 11 2 5 2 4 2" xfId="13074" xr:uid="{09D4A8DC-F6D8-4E71-80B8-7AA45A69B74F}"/>
    <cellStyle name="Header1 2 11 2 5 2 4 3" xfId="13075" xr:uid="{0CF99DC9-171A-44E2-842E-5985159A3675}"/>
    <cellStyle name="Header1 2 11 2 5 2 5" xfId="13076" xr:uid="{54F67FDD-A658-4230-9F71-9255B16462FB}"/>
    <cellStyle name="Header1 2 11 2 5 2 5 2" xfId="13077" xr:uid="{D878A7C6-B674-4E84-A941-41960EDFBF97}"/>
    <cellStyle name="Header1 2 11 2 5 2 5 3" xfId="13078" xr:uid="{04FE7FA5-1A3F-4577-9C22-F6A6551FAB5F}"/>
    <cellStyle name="Header1 2 11 2 5 2 6" xfId="13079" xr:uid="{5C98EB7A-526C-410F-89C4-09FCAB6DA8F2}"/>
    <cellStyle name="Header1 2 11 2 5 2 6 2" xfId="13080" xr:uid="{CD8D85A0-5F3E-42D1-839A-1F29F8E5BC99}"/>
    <cellStyle name="Header1 2 11 2 5 2 6 3" xfId="13081" xr:uid="{1EC1FBD7-4AC4-45B1-90DA-77628F89B7A6}"/>
    <cellStyle name="Header1 2 11 2 5 2 7" xfId="13082" xr:uid="{78EB5CA9-88A5-4606-96E6-6C3918C8E20B}"/>
    <cellStyle name="Header1 2 11 2 5 2 7 2" xfId="13083" xr:uid="{8F3947F8-9BA6-4A84-8DB8-84ADA89A7FCD}"/>
    <cellStyle name="Header1 2 11 2 5 2 7 3" xfId="13084" xr:uid="{8F9C2548-20B3-4D98-AB77-98C63E132A5F}"/>
    <cellStyle name="Header1 2 11 2 5 2 8" xfId="13085" xr:uid="{5D16D69E-9D10-4427-87FA-C319D92E2652}"/>
    <cellStyle name="Header1 2 11 2 5 2 9" xfId="13086" xr:uid="{FD7D4D1F-F752-4968-A063-E02301CDE8B4}"/>
    <cellStyle name="Header1 2 11 2 5 3" xfId="13087" xr:uid="{15D09C60-23D7-4A83-BDC3-752A186956A5}"/>
    <cellStyle name="Header1 2 11 2 5 3 2" xfId="13088" xr:uid="{51BC9412-1867-4AE1-BB36-75DE9C7FBFCF}"/>
    <cellStyle name="Header1 2 11 2 5 3 2 2" xfId="13089" xr:uid="{57E9AE25-4148-414A-8EF9-D40B584DF665}"/>
    <cellStyle name="Header1 2 11 2 5 3 2 3" xfId="13090" xr:uid="{7FC621AF-1BD5-461F-ACCA-6F43C432E095}"/>
    <cellStyle name="Header1 2 11 2 5 3 3" xfId="13091" xr:uid="{F40DA997-9753-4672-972A-75F65505B2EF}"/>
    <cellStyle name="Header1 2 11 2 5 3 3 2" xfId="13092" xr:uid="{C48E1A17-F726-432A-A17B-BF4F78940F9C}"/>
    <cellStyle name="Header1 2 11 2 5 3 3 3" xfId="13093" xr:uid="{52201096-FF76-438A-8E96-D33DCE8A47E4}"/>
    <cellStyle name="Header1 2 11 2 5 3 4" xfId="13094" xr:uid="{9A7E6217-E5D1-4C36-945F-4B38CB91BF4A}"/>
    <cellStyle name="Header1 2 11 2 5 3 4 2" xfId="13095" xr:uid="{EFA902E0-1D27-4531-A385-191DB6F278AC}"/>
    <cellStyle name="Header1 2 11 2 5 3 4 3" xfId="13096" xr:uid="{A3CE2E37-04EE-4C88-A400-A8CC4F35C665}"/>
    <cellStyle name="Header1 2 11 2 5 3 5" xfId="13097" xr:uid="{06BBBFA9-2981-4D42-9729-415EAB6DB122}"/>
    <cellStyle name="Header1 2 11 2 5 3 5 2" xfId="13098" xr:uid="{62E9AA57-0D03-4C32-AB65-B0BE30EABBD8}"/>
    <cellStyle name="Header1 2 11 2 5 3 5 3" xfId="13099" xr:uid="{C13C8CB9-7521-4B98-8F7B-DB3586BAE42C}"/>
    <cellStyle name="Header1 2 11 2 5 3 6" xfId="13100" xr:uid="{1A7F8163-0DC6-4DE5-B5B1-82E421E35893}"/>
    <cellStyle name="Header1 2 11 2 5 3 6 2" xfId="13101" xr:uid="{00F62FF9-5671-42C4-A03D-B83E4A1E0DAF}"/>
    <cellStyle name="Header1 2 11 2 5 3 6 3" xfId="13102" xr:uid="{0CA10DD7-97B8-4CA3-B535-8DE87A778641}"/>
    <cellStyle name="Header1 2 11 2 5 3 7" xfId="13103" xr:uid="{200071FC-9453-480B-94AD-40BCCBAB2B85}"/>
    <cellStyle name="Header1 2 11 2 5 3 8" xfId="13104" xr:uid="{EF5F7DEA-5409-4D39-8B74-9DD9111899BB}"/>
    <cellStyle name="Header1 2 11 2 5 4" xfId="13105" xr:uid="{FE9492CC-8E40-4006-A344-1498C9C4436C}"/>
    <cellStyle name="Header1 2 11 2 5 4 2" xfId="13106" xr:uid="{5A7950FA-864F-4EE0-9434-79D7F3EF2311}"/>
    <cellStyle name="Header1 2 11 2 5 4 2 2" xfId="13107" xr:uid="{DC1C52DB-4B32-4C08-8947-D9F687CE05B6}"/>
    <cellStyle name="Header1 2 11 2 5 4 2 3" xfId="13108" xr:uid="{41AA80CD-BD69-4B0F-BC61-D0AB7A888BB5}"/>
    <cellStyle name="Header1 2 11 2 5 4 3" xfId="13109" xr:uid="{61AE2066-E805-4DFF-8546-B9DDB6CEC262}"/>
    <cellStyle name="Header1 2 11 2 5 4 3 2" xfId="13110" xr:uid="{F8726800-A7E8-4409-BF04-A9BD48FDE4C1}"/>
    <cellStyle name="Header1 2 11 2 5 4 3 3" xfId="13111" xr:uid="{E73F75DD-22F0-429F-A771-B65BA63FA977}"/>
    <cellStyle name="Header1 2 11 2 5 4 4" xfId="13112" xr:uid="{718A27F7-A286-4B91-8E23-418B5E0D2D93}"/>
    <cellStyle name="Header1 2 11 2 5 4 4 2" xfId="13113" xr:uid="{FFDEA400-EF74-431D-A867-6F868EC6D8E7}"/>
    <cellStyle name="Header1 2 11 2 5 4 4 3" xfId="13114" xr:uid="{E4F77B4A-2B7F-4DFC-B549-62CEAAE22B4D}"/>
    <cellStyle name="Header1 2 11 2 5 4 5" xfId="13115" xr:uid="{194AE911-02F7-4D0D-9C0B-171FFFB8A010}"/>
    <cellStyle name="Header1 2 11 2 5 4 5 2" xfId="13116" xr:uid="{19FBE17D-5E7C-44AF-BA6E-8EC0BD606723}"/>
    <cellStyle name="Header1 2 11 2 5 4 5 3" xfId="13117" xr:uid="{621F14CA-E3BB-430C-8EFE-AE05F0558DF8}"/>
    <cellStyle name="Header1 2 11 2 5 4 6" xfId="13118" xr:uid="{291A4403-0B4F-4C36-91C0-5A817179358A}"/>
    <cellStyle name="Header1 2 11 2 5 4 6 2" xfId="13119" xr:uid="{F1894D00-0250-4974-8912-6A3D14E64744}"/>
    <cellStyle name="Header1 2 11 2 5 4 6 3" xfId="13120" xr:uid="{F5608C0C-E469-4072-AB06-338DC5049F8D}"/>
    <cellStyle name="Header1 2 11 2 5 4 7" xfId="13121" xr:uid="{E5B2FFDF-9048-48C2-802F-8B2A3C113215}"/>
    <cellStyle name="Header1 2 11 2 5 4 8" xfId="13122" xr:uid="{FE679EDE-7494-4310-BCD5-1C6A95734CF8}"/>
    <cellStyle name="Header1 2 11 2 5 5" xfId="13123" xr:uid="{49322D2C-2D8D-4A1F-99B5-179B0B7EBFF5}"/>
    <cellStyle name="Header1 2 11 2 5 5 2" xfId="13124" xr:uid="{3234670B-E14F-492B-97ED-CAED1118EB49}"/>
    <cellStyle name="Header1 2 11 2 5 5 2 2" xfId="13125" xr:uid="{6BC495A4-4B00-475B-A81C-951312F538F3}"/>
    <cellStyle name="Header1 2 11 2 5 5 2 3" xfId="13126" xr:uid="{0FB18D3B-F16A-4AFA-8A10-5887E15D21E2}"/>
    <cellStyle name="Header1 2 11 2 5 5 3" xfId="13127" xr:uid="{9F67A27E-9872-4E3D-996D-2A5852D92721}"/>
    <cellStyle name="Header1 2 11 2 5 5 3 2" xfId="13128" xr:uid="{5EEE5D56-2728-4ED8-B297-87E606665856}"/>
    <cellStyle name="Header1 2 11 2 5 5 3 3" xfId="13129" xr:uid="{050B7353-6D25-44D7-8762-9DEEBCC39564}"/>
    <cellStyle name="Header1 2 11 2 5 5 4" xfId="13130" xr:uid="{EDC6439E-141C-4280-ABC5-04590B1BB600}"/>
    <cellStyle name="Header1 2 11 2 5 5 4 2" xfId="13131" xr:uid="{84B2C647-DE73-419C-A663-944BA95A75FB}"/>
    <cellStyle name="Header1 2 11 2 5 5 4 3" xfId="13132" xr:uid="{9612542A-FB22-431F-AD67-018E5FC84C68}"/>
    <cellStyle name="Header1 2 11 2 5 5 5" xfId="13133" xr:uid="{83ACDF91-3AE0-454F-AC14-5FA000EA8776}"/>
    <cellStyle name="Header1 2 11 2 5 5 5 2" xfId="13134" xr:uid="{58922838-BDDB-439E-A380-146835041379}"/>
    <cellStyle name="Header1 2 11 2 5 5 5 3" xfId="13135" xr:uid="{65579FD6-3AF6-4559-8BB5-8D774E927DCA}"/>
    <cellStyle name="Header1 2 11 2 5 5 6" xfId="13136" xr:uid="{9E05F4AA-0DED-4C83-B04B-71CB22A1DAAB}"/>
    <cellStyle name="Header1 2 11 2 5 5 6 2" xfId="13137" xr:uid="{247BC8F2-476A-4837-952F-09F7F79AEC7C}"/>
    <cellStyle name="Header1 2 11 2 5 5 6 3" xfId="13138" xr:uid="{E0C5EEC3-8923-47ED-8D94-824DC0BF49C1}"/>
    <cellStyle name="Header1 2 11 2 5 5 7" xfId="13139" xr:uid="{3E95157D-3905-43DF-AFDD-0AFCAC74F831}"/>
    <cellStyle name="Header1 2 11 2 5 5 8" xfId="13140" xr:uid="{C24C91A8-3F43-4407-9695-EB5E1F31F930}"/>
    <cellStyle name="Header1 2 11 2 5 6" xfId="13141" xr:uid="{2EC2102B-CB7A-4D12-8771-16F968BB96C2}"/>
    <cellStyle name="Header1 2 11 2 5 6 2" xfId="13142" xr:uid="{71C06774-23CB-42F8-9944-3579C3A2C928}"/>
    <cellStyle name="Header1 2 11 2 5 6 2 2" xfId="13143" xr:uid="{87AAE97F-0AA5-409F-A3CC-64731BE58B65}"/>
    <cellStyle name="Header1 2 11 2 5 6 2 3" xfId="13144" xr:uid="{80347CB9-953F-424A-B24E-FD6A16240166}"/>
    <cellStyle name="Header1 2 11 2 5 6 3" xfId="13145" xr:uid="{DC8A3B6D-508C-4D8B-9197-B15D9766259C}"/>
    <cellStyle name="Header1 2 11 2 5 6 3 2" xfId="13146" xr:uid="{798D375E-CF48-41FD-AB79-D205A128ED0C}"/>
    <cellStyle name="Header1 2 11 2 5 6 3 3" xfId="13147" xr:uid="{07EDCB50-2063-40E4-9869-72F9905689B8}"/>
    <cellStyle name="Header1 2 11 2 5 6 4" xfId="13148" xr:uid="{77B96C5D-7A54-497F-8CA6-86BAF1BDA3A9}"/>
    <cellStyle name="Header1 2 11 2 5 6 4 2" xfId="13149" xr:uid="{1CE55A6D-4C6F-406F-93C0-D9499264EDB0}"/>
    <cellStyle name="Header1 2 11 2 5 6 4 3" xfId="13150" xr:uid="{B8ACC291-4504-4A1B-971E-137EC67E20D2}"/>
    <cellStyle name="Header1 2 11 2 5 6 5" xfId="13151" xr:uid="{037C78C7-930A-4492-A77F-B7D7896CF83B}"/>
    <cellStyle name="Header1 2 11 2 5 6 5 2" xfId="13152" xr:uid="{48C2CD46-6572-4E80-BDA7-C96E6DAA87D5}"/>
    <cellStyle name="Header1 2 11 2 5 6 5 3" xfId="13153" xr:uid="{DC67CC8F-0571-4B6A-93BF-6F4EE9728467}"/>
    <cellStyle name="Header1 2 11 2 5 6 6" xfId="13154" xr:uid="{D9AA97CE-607F-4E27-A191-862F889A2705}"/>
    <cellStyle name="Header1 2 11 2 5 6 6 2" xfId="13155" xr:uid="{C1AC011F-5D0B-4C06-871B-D3CD6D00C4CE}"/>
    <cellStyle name="Header1 2 11 2 5 6 6 3" xfId="13156" xr:uid="{01E08A4A-60E7-48E8-A0DF-2BAA88AE9DC7}"/>
    <cellStyle name="Header1 2 11 2 5 6 7" xfId="13157" xr:uid="{136F7D0B-1325-4F20-A4BD-BD8BB660AA2E}"/>
    <cellStyle name="Header1 2 11 2 5 6 8" xfId="13158" xr:uid="{C9888637-43ED-4F7E-B849-6B2D9F5AC5C0}"/>
    <cellStyle name="Header1 2 11 2 5 7" xfId="13159" xr:uid="{8DFB337D-0157-499F-B9EA-760618B233B1}"/>
    <cellStyle name="Header1 2 11 2 5 8" xfId="13160" xr:uid="{4B0201BD-44B3-436A-83F2-12C209909B08}"/>
    <cellStyle name="Header1 2 11 2 6" xfId="13161" xr:uid="{8E62A942-102A-448D-895C-5EACDC1F61B7}"/>
    <cellStyle name="Header1 2 11 2 6 2" xfId="13162" xr:uid="{D44D2950-9786-4611-B2D2-D704DC811B58}"/>
    <cellStyle name="Header1 2 11 2 6 2 2" xfId="13163" xr:uid="{9032417B-64CF-4C39-8447-24B412BBDBDC}"/>
    <cellStyle name="Header1 2 11 2 6 2 2 2" xfId="13164" xr:uid="{F9235E82-C5DA-48A8-9E70-5759CC7C8637}"/>
    <cellStyle name="Header1 2 11 2 6 2 2 3" xfId="13165" xr:uid="{3765642B-6F4D-4B4D-A97C-465CEEAED0A6}"/>
    <cellStyle name="Header1 2 11 2 6 2 3" xfId="13166" xr:uid="{838C7BB8-4BD1-48B8-B338-0A30B95E7577}"/>
    <cellStyle name="Header1 2 11 2 6 2 3 2" xfId="13167" xr:uid="{EB91C37B-A759-4D0E-B9B5-C1702DA41C37}"/>
    <cellStyle name="Header1 2 11 2 6 2 3 3" xfId="13168" xr:uid="{50D50377-A0B0-4870-BCD5-3D4B78B19413}"/>
    <cellStyle name="Header1 2 11 2 6 2 4" xfId="13169" xr:uid="{617BF4EB-2EA8-49CA-A492-52D89CBE6F56}"/>
    <cellStyle name="Header1 2 11 2 6 2 4 2" xfId="13170" xr:uid="{C06B3F0D-1E1F-4233-A446-5E6A3EBA2ED6}"/>
    <cellStyle name="Header1 2 11 2 6 2 4 3" xfId="13171" xr:uid="{FE420330-894B-4255-B062-79D35E304E02}"/>
    <cellStyle name="Header1 2 11 2 6 2 5" xfId="13172" xr:uid="{5D92C29F-89D3-4656-BF0B-E2D54D70B3AB}"/>
    <cellStyle name="Header1 2 11 2 6 2 5 2" xfId="13173" xr:uid="{5BA8A5B9-3648-450F-9E7E-BB5F42648AFA}"/>
    <cellStyle name="Header1 2 11 2 6 2 5 3" xfId="13174" xr:uid="{5AC1E51E-2B06-40AC-B023-9EAAB48675D7}"/>
    <cellStyle name="Header1 2 11 2 6 2 6" xfId="13175" xr:uid="{9BD61F34-B197-4797-8863-E8F0AD9A0783}"/>
    <cellStyle name="Header1 2 11 2 6 2 6 2" xfId="13176" xr:uid="{4DC39DE7-1594-4AB7-ACDF-A5C049B421A1}"/>
    <cellStyle name="Header1 2 11 2 6 2 6 3" xfId="13177" xr:uid="{73C71859-E9C1-49FF-BAAE-327C198C80B3}"/>
    <cellStyle name="Header1 2 11 2 6 2 7" xfId="13178" xr:uid="{FF9D38ED-44A9-49D4-8E5D-E829617EF930}"/>
    <cellStyle name="Header1 2 11 2 6 2 7 2" xfId="13179" xr:uid="{2ADE05B7-5080-4043-913B-64736B957DF7}"/>
    <cellStyle name="Header1 2 11 2 6 2 7 3" xfId="13180" xr:uid="{1D51D204-9EE4-4823-B461-FBE148FFAAC9}"/>
    <cellStyle name="Header1 2 11 2 6 2 8" xfId="13181" xr:uid="{20C1518F-CC5C-4BDA-AE70-DFD397EADA86}"/>
    <cellStyle name="Header1 2 11 2 6 2 9" xfId="13182" xr:uid="{3CC4F4E0-5103-410C-908C-79EBB635B83A}"/>
    <cellStyle name="Header1 2 11 2 6 3" xfId="13183" xr:uid="{86C1A3FF-22FB-485D-9AD7-2583BE014ABD}"/>
    <cellStyle name="Header1 2 11 2 6 3 2" xfId="13184" xr:uid="{4D7091F1-7B16-42D8-A2FF-77AE0B02BFC9}"/>
    <cellStyle name="Header1 2 11 2 6 3 2 2" xfId="13185" xr:uid="{C8A3ABC6-8037-43A7-9A3A-6CA2E1A99829}"/>
    <cellStyle name="Header1 2 11 2 6 3 2 3" xfId="13186" xr:uid="{8D6A8D82-25A1-40F8-8492-EE8B8B9E41CD}"/>
    <cellStyle name="Header1 2 11 2 6 3 3" xfId="13187" xr:uid="{65A25768-3372-4145-B8C2-EF70C879728B}"/>
    <cellStyle name="Header1 2 11 2 6 3 3 2" xfId="13188" xr:uid="{AFECCDAF-03D9-4D8A-8D99-76966BE99077}"/>
    <cellStyle name="Header1 2 11 2 6 3 3 3" xfId="13189" xr:uid="{4D4B3CBE-708A-483C-A41D-D12622D533CA}"/>
    <cellStyle name="Header1 2 11 2 6 3 4" xfId="13190" xr:uid="{C60C4E46-578D-48E0-9422-4F00B14FFE8C}"/>
    <cellStyle name="Header1 2 11 2 6 3 4 2" xfId="13191" xr:uid="{646FBA55-A764-4438-BD78-8D118107F448}"/>
    <cellStyle name="Header1 2 11 2 6 3 4 3" xfId="13192" xr:uid="{FD4FAB6A-6E30-4109-AA53-8D3F54CAF0E8}"/>
    <cellStyle name="Header1 2 11 2 6 3 5" xfId="13193" xr:uid="{12587631-1118-42D0-AB25-9911DFE0A599}"/>
    <cellStyle name="Header1 2 11 2 6 3 5 2" xfId="13194" xr:uid="{7409A574-E39F-4E55-9865-F0F61D84A625}"/>
    <cellStyle name="Header1 2 11 2 6 3 5 3" xfId="13195" xr:uid="{8D7EA0AB-749B-4AD9-ACC8-D16DFB56A68D}"/>
    <cellStyle name="Header1 2 11 2 6 3 6" xfId="13196" xr:uid="{BDB60059-C8E9-4849-8912-F4263001F29C}"/>
    <cellStyle name="Header1 2 11 2 6 3 6 2" xfId="13197" xr:uid="{53EAEBE3-C865-46CF-BCE6-7FD07718B9EA}"/>
    <cellStyle name="Header1 2 11 2 6 3 6 3" xfId="13198" xr:uid="{9D123A3A-225E-4CA0-9CA9-4EDD64D9D8B0}"/>
    <cellStyle name="Header1 2 11 2 6 3 7" xfId="13199" xr:uid="{347B91B1-7667-4A04-AEFE-6D659BD2393A}"/>
    <cellStyle name="Header1 2 11 2 6 3 8" xfId="13200" xr:uid="{19D6DEB3-836D-4D0C-8160-421D4D442710}"/>
    <cellStyle name="Header1 2 11 2 6 4" xfId="13201" xr:uid="{2339ECC6-6D85-48CC-A8DD-C086395B933A}"/>
    <cellStyle name="Header1 2 11 2 6 4 2" xfId="13202" xr:uid="{C08EA9A4-FE05-4B32-A9EE-2EEEA87366A0}"/>
    <cellStyle name="Header1 2 11 2 6 4 2 2" xfId="13203" xr:uid="{5641ABD1-F369-4409-A139-5EC39A854980}"/>
    <cellStyle name="Header1 2 11 2 6 4 2 3" xfId="13204" xr:uid="{1278C28C-03C7-4223-951D-41105E114B44}"/>
    <cellStyle name="Header1 2 11 2 6 4 3" xfId="13205" xr:uid="{875285BA-7C7A-4FEF-B22C-59334F20CD43}"/>
    <cellStyle name="Header1 2 11 2 6 4 3 2" xfId="13206" xr:uid="{DFFBE1F7-6C79-4AAD-A481-1573AE589969}"/>
    <cellStyle name="Header1 2 11 2 6 4 3 3" xfId="13207" xr:uid="{E8ED99B2-9357-4275-875C-F3691DD451CA}"/>
    <cellStyle name="Header1 2 11 2 6 4 4" xfId="13208" xr:uid="{E15D8923-5343-42ED-B358-9B6D562E3E66}"/>
    <cellStyle name="Header1 2 11 2 6 4 4 2" xfId="13209" xr:uid="{312CF893-3E57-43E5-A084-67326DF1E7FF}"/>
    <cellStyle name="Header1 2 11 2 6 4 4 3" xfId="13210" xr:uid="{3B59B20C-7983-46FC-BD1B-76923463F59B}"/>
    <cellStyle name="Header1 2 11 2 6 4 5" xfId="13211" xr:uid="{08485D0A-D88B-4A0F-B9CE-CC5A61EDFFFD}"/>
    <cellStyle name="Header1 2 11 2 6 4 5 2" xfId="13212" xr:uid="{693AEFA3-35C3-4500-85C0-D309C6B6E199}"/>
    <cellStyle name="Header1 2 11 2 6 4 5 3" xfId="13213" xr:uid="{4BDF9E14-D127-4FD5-BE2D-3CC2B5581AA3}"/>
    <cellStyle name="Header1 2 11 2 6 4 6" xfId="13214" xr:uid="{6AEDF470-3872-4DEF-8B18-6FF8DBD5194C}"/>
    <cellStyle name="Header1 2 11 2 6 4 6 2" xfId="13215" xr:uid="{53CBA7D8-CD7A-4DAA-AC1C-CD4A3AA0AB67}"/>
    <cellStyle name="Header1 2 11 2 6 4 6 3" xfId="13216" xr:uid="{08051034-A417-4B8E-ACD5-CAD9275C7C8C}"/>
    <cellStyle name="Header1 2 11 2 6 4 7" xfId="13217" xr:uid="{FDDF1216-5106-42EE-9B05-85E6B8A7F9A9}"/>
    <cellStyle name="Header1 2 11 2 6 4 8" xfId="13218" xr:uid="{B15F72BA-7054-46CF-9229-22FFF0561416}"/>
    <cellStyle name="Header1 2 11 2 6 5" xfId="13219" xr:uid="{84D16506-AB72-489D-A122-7CDE1681ED1B}"/>
    <cellStyle name="Header1 2 11 2 6 5 2" xfId="13220" xr:uid="{08814A06-D435-4930-9A44-9B8B734647FB}"/>
    <cellStyle name="Header1 2 11 2 6 5 2 2" xfId="13221" xr:uid="{A87B34CA-12E9-446E-9C41-D22B9C1F4B43}"/>
    <cellStyle name="Header1 2 11 2 6 5 2 3" xfId="13222" xr:uid="{7A685E8F-1C0D-4EC4-B5C2-39F3CCF94E22}"/>
    <cellStyle name="Header1 2 11 2 6 5 3" xfId="13223" xr:uid="{DC83E706-5DD4-4A5E-A5FB-CCD41D831813}"/>
    <cellStyle name="Header1 2 11 2 6 5 3 2" xfId="13224" xr:uid="{853E5235-4DE2-45E5-AAF7-95D103672DA3}"/>
    <cellStyle name="Header1 2 11 2 6 5 3 3" xfId="13225" xr:uid="{A0FC01D7-F82B-496B-95A9-4B929116B6EF}"/>
    <cellStyle name="Header1 2 11 2 6 5 4" xfId="13226" xr:uid="{005D4DF0-FDA5-4621-980B-D8C228A0090C}"/>
    <cellStyle name="Header1 2 11 2 6 5 4 2" xfId="13227" xr:uid="{13F02C76-ADFD-4A31-B42F-EE3A00272F2E}"/>
    <cellStyle name="Header1 2 11 2 6 5 4 3" xfId="13228" xr:uid="{B6A81852-04C0-4725-9DA4-A7C2B9D30F06}"/>
    <cellStyle name="Header1 2 11 2 6 5 5" xfId="13229" xr:uid="{D99300B8-58BD-4CC1-99AC-F4BEDD7ECC93}"/>
    <cellStyle name="Header1 2 11 2 6 5 5 2" xfId="13230" xr:uid="{E05F36B8-7831-451A-9C10-10D2B4F4EBA8}"/>
    <cellStyle name="Header1 2 11 2 6 5 5 3" xfId="13231" xr:uid="{4D011326-E709-4A39-A18A-F30BE54BAFEC}"/>
    <cellStyle name="Header1 2 11 2 6 5 6" xfId="13232" xr:uid="{D5B54DC6-A7B1-44E8-977D-F682B06D73A4}"/>
    <cellStyle name="Header1 2 11 2 6 5 6 2" xfId="13233" xr:uid="{B523E19D-359F-4CBA-8819-51176CF46E81}"/>
    <cellStyle name="Header1 2 11 2 6 5 6 3" xfId="13234" xr:uid="{0891C8D4-F684-4AEB-A80D-F2312940AAF9}"/>
    <cellStyle name="Header1 2 11 2 6 5 7" xfId="13235" xr:uid="{6AB7D0E3-5355-43B1-9846-640929C15361}"/>
    <cellStyle name="Header1 2 11 2 6 5 8" xfId="13236" xr:uid="{D87F1529-0C0A-4594-9DF9-DDE9803AA772}"/>
    <cellStyle name="Header1 2 11 2 6 6" xfId="13237" xr:uid="{AA651604-F4E8-49AD-88FD-7AE11C09A358}"/>
    <cellStyle name="Header1 2 11 2 6 6 2" xfId="13238" xr:uid="{3B04FB6B-DE38-43BF-A1CD-AE7125B0A725}"/>
    <cellStyle name="Header1 2 11 2 6 6 2 2" xfId="13239" xr:uid="{CB46FFD0-FBEE-4137-8145-586BA76B25CB}"/>
    <cellStyle name="Header1 2 11 2 6 6 2 3" xfId="13240" xr:uid="{568425C4-1C3A-45EF-87E0-85758AB88B9B}"/>
    <cellStyle name="Header1 2 11 2 6 6 3" xfId="13241" xr:uid="{29E46432-4E40-4581-9309-2DCEB2A0FBBC}"/>
    <cellStyle name="Header1 2 11 2 6 6 3 2" xfId="13242" xr:uid="{CBEDDB2C-B7C2-41AC-9199-D0544F6EFF3A}"/>
    <cellStyle name="Header1 2 11 2 6 6 3 3" xfId="13243" xr:uid="{2D6461D5-D3F6-4E5F-995D-47B8E423436C}"/>
    <cellStyle name="Header1 2 11 2 6 6 4" xfId="13244" xr:uid="{A3693589-38E4-4E29-813A-B703B51EFC01}"/>
    <cellStyle name="Header1 2 11 2 6 6 4 2" xfId="13245" xr:uid="{8A3FEDDE-F364-4D8F-A6CC-138FAA24D369}"/>
    <cellStyle name="Header1 2 11 2 6 6 4 3" xfId="13246" xr:uid="{6BF0E6DE-5B2A-448C-995C-B0A980BFAAFA}"/>
    <cellStyle name="Header1 2 11 2 6 6 5" xfId="13247" xr:uid="{5B7A518C-DBE8-47F5-AF96-E4EF531C8C7D}"/>
    <cellStyle name="Header1 2 11 2 6 6 5 2" xfId="13248" xr:uid="{283FF882-6FD1-47D4-B245-766EF6799B52}"/>
    <cellStyle name="Header1 2 11 2 6 6 5 3" xfId="13249" xr:uid="{0D2C4D55-F96E-4D16-B357-0DF2ACEFDD1B}"/>
    <cellStyle name="Header1 2 11 2 6 6 6" xfId="13250" xr:uid="{5AC89308-0F2A-4FB1-AC7C-F15787D8F2E4}"/>
    <cellStyle name="Header1 2 11 2 6 6 6 2" xfId="13251" xr:uid="{C7C6B364-3A07-4290-8D3F-E5661C46899D}"/>
    <cellStyle name="Header1 2 11 2 6 6 6 3" xfId="13252" xr:uid="{7992ACE4-8D05-4038-B996-80F7FB531DA8}"/>
    <cellStyle name="Header1 2 11 2 6 6 7" xfId="13253" xr:uid="{D741C03C-16C1-492D-8ED2-2DCC9075A974}"/>
    <cellStyle name="Header1 2 11 2 6 6 8" xfId="13254" xr:uid="{CAF18E8C-EB4A-4854-97BE-CD453A07D6E3}"/>
    <cellStyle name="Header1 2 11 2 6 7" xfId="13255" xr:uid="{32C3AEE8-A22E-4389-B756-360C62334B46}"/>
    <cellStyle name="Header1 2 11 2 6 8" xfId="13256" xr:uid="{55338565-97D5-4910-96DC-D6DB188F9529}"/>
    <cellStyle name="Header1 2 11 2 7" xfId="13257" xr:uid="{6DE8C289-7B6C-40C4-A3BA-717640CE90BC}"/>
    <cellStyle name="Header1 2 11 2 7 2" xfId="13258" xr:uid="{032AEB45-F900-48D0-A5EB-2A1C8FD790C9}"/>
    <cellStyle name="Header1 2 11 2 7 2 2" xfId="13259" xr:uid="{C4D0B35F-35EA-4319-ABEA-3DD830702B5D}"/>
    <cellStyle name="Header1 2 11 2 7 2 2 2" xfId="13260" xr:uid="{857FEC4B-298F-4D87-94E9-ECDE9B319D4E}"/>
    <cellStyle name="Header1 2 11 2 7 2 2 3" xfId="13261" xr:uid="{37701C8E-1D9E-429C-BA80-92E8180BC0A2}"/>
    <cellStyle name="Header1 2 11 2 7 2 3" xfId="13262" xr:uid="{73166C4B-8C8B-4B25-802E-899FB60757D1}"/>
    <cellStyle name="Header1 2 11 2 7 2 3 2" xfId="13263" xr:uid="{ACC29A60-9AEE-4A4A-B5D4-7B9B74527C69}"/>
    <cellStyle name="Header1 2 11 2 7 2 3 3" xfId="13264" xr:uid="{CE044826-2CD3-46ED-A819-F08AF5736C89}"/>
    <cellStyle name="Header1 2 11 2 7 2 4" xfId="13265" xr:uid="{69ABD1C9-BD41-4A03-A654-0EADDF9E23F3}"/>
    <cellStyle name="Header1 2 11 2 7 2 4 2" xfId="13266" xr:uid="{65F3E343-5A36-4271-888A-B99A9BC7EE80}"/>
    <cellStyle name="Header1 2 11 2 7 2 4 3" xfId="13267" xr:uid="{9035CF53-19BD-409A-A7C8-C3B24C9C5729}"/>
    <cellStyle name="Header1 2 11 2 7 2 5" xfId="13268" xr:uid="{81794287-5790-484E-8C18-019AA93AEC67}"/>
    <cellStyle name="Header1 2 11 2 7 2 5 2" xfId="13269" xr:uid="{5F9E9854-F4FA-492D-8DF4-01CA977CE653}"/>
    <cellStyle name="Header1 2 11 2 7 2 5 3" xfId="13270" xr:uid="{D6D7D215-0407-468A-902D-A9006B8D8C5D}"/>
    <cellStyle name="Header1 2 11 2 7 2 6" xfId="13271" xr:uid="{F5CF634A-1508-40AD-986A-CF1B6C350F50}"/>
    <cellStyle name="Header1 2 11 2 7 2 6 2" xfId="13272" xr:uid="{EDAFA582-B640-4B47-9F67-9C7DD3581786}"/>
    <cellStyle name="Header1 2 11 2 7 2 6 3" xfId="13273" xr:uid="{AD359F59-FFCD-492C-873C-C950284EB05F}"/>
    <cellStyle name="Header1 2 11 2 7 2 7" xfId="13274" xr:uid="{731850B8-8B9C-43F5-9CFA-08CDC2EB1EEC}"/>
    <cellStyle name="Header1 2 11 2 7 2 7 2" xfId="13275" xr:uid="{D7D34858-F969-4122-A90A-97BBCA1FA612}"/>
    <cellStyle name="Header1 2 11 2 7 2 7 3" xfId="13276" xr:uid="{DB845F61-C4A7-49B5-AD04-AFBD77E0A10D}"/>
    <cellStyle name="Header1 2 11 2 7 2 8" xfId="13277" xr:uid="{40E49BFE-6FAF-43F1-994E-1321EFCCA442}"/>
    <cellStyle name="Header1 2 11 2 7 2 9" xfId="13278" xr:uid="{6823473D-9CF2-44AF-B848-692D73B1F5E0}"/>
    <cellStyle name="Header1 2 11 2 7 3" xfId="13279" xr:uid="{2308FFD8-CD4C-4E33-84BF-B2917B6AB3DC}"/>
    <cellStyle name="Header1 2 11 2 7 3 2" xfId="13280" xr:uid="{6095A0FF-68A5-4748-82D3-3C5562BEF345}"/>
    <cellStyle name="Header1 2 11 2 7 3 2 2" xfId="13281" xr:uid="{0491D5F3-BC30-4495-9823-DF869D8B71F3}"/>
    <cellStyle name="Header1 2 11 2 7 3 2 3" xfId="13282" xr:uid="{1FCCC4FD-F78B-4047-8B2E-EE2710F14318}"/>
    <cellStyle name="Header1 2 11 2 7 3 3" xfId="13283" xr:uid="{A96372E8-27CB-46DE-87BA-A98A608DE190}"/>
    <cellStyle name="Header1 2 11 2 7 3 3 2" xfId="13284" xr:uid="{64325AD3-9A98-41A5-911E-C581C71F7700}"/>
    <cellStyle name="Header1 2 11 2 7 3 3 3" xfId="13285" xr:uid="{0BCC3A14-5F9D-4DB9-A6B7-20522A1B59D2}"/>
    <cellStyle name="Header1 2 11 2 7 3 4" xfId="13286" xr:uid="{98976E43-70B4-4C7B-A315-79F94A3C0A30}"/>
    <cellStyle name="Header1 2 11 2 7 3 4 2" xfId="13287" xr:uid="{33E2B51C-56A8-4003-94D9-93845466309D}"/>
    <cellStyle name="Header1 2 11 2 7 3 4 3" xfId="13288" xr:uid="{61D997ED-F626-4BE7-8394-F68FBDA6F39A}"/>
    <cellStyle name="Header1 2 11 2 7 3 5" xfId="13289" xr:uid="{941110E5-F3B1-47A7-B405-6AC18E739484}"/>
    <cellStyle name="Header1 2 11 2 7 3 5 2" xfId="13290" xr:uid="{ECD9427E-6B3D-4778-8223-03656834DD05}"/>
    <cellStyle name="Header1 2 11 2 7 3 5 3" xfId="13291" xr:uid="{CDFE7ACB-211E-41AF-A2E9-4985CBDA0974}"/>
    <cellStyle name="Header1 2 11 2 7 3 6" xfId="13292" xr:uid="{6C5B6E77-F39C-48BD-AFF7-095E307CC740}"/>
    <cellStyle name="Header1 2 11 2 7 3 6 2" xfId="13293" xr:uid="{9446B58F-11E2-4CE7-9141-B4DDC24E0C5F}"/>
    <cellStyle name="Header1 2 11 2 7 3 6 3" xfId="13294" xr:uid="{09CDB903-2580-4F62-A136-85FC4B2B9B01}"/>
    <cellStyle name="Header1 2 11 2 7 3 7" xfId="13295" xr:uid="{E031BBD6-734F-457F-B49F-D4857B16262F}"/>
    <cellStyle name="Header1 2 11 2 7 3 8" xfId="13296" xr:uid="{229A53E0-D970-4ED7-9F4D-B3445CE2E2FC}"/>
    <cellStyle name="Header1 2 11 2 7 4" xfId="13297" xr:uid="{C116DF6A-66C7-4241-B701-3671D83CA730}"/>
    <cellStyle name="Header1 2 11 2 7 4 2" xfId="13298" xr:uid="{A69CF5EB-5EB3-41B0-B923-0173597BBDAA}"/>
    <cellStyle name="Header1 2 11 2 7 4 2 2" xfId="13299" xr:uid="{5ECA4376-8697-4663-92CB-32026E67B94D}"/>
    <cellStyle name="Header1 2 11 2 7 4 2 3" xfId="13300" xr:uid="{A532E820-2AE5-47A8-BF98-9383671C5C87}"/>
    <cellStyle name="Header1 2 11 2 7 4 3" xfId="13301" xr:uid="{0A2E1B35-BBD1-4EBE-BF44-183C1652A930}"/>
    <cellStyle name="Header1 2 11 2 7 4 3 2" xfId="13302" xr:uid="{B6665083-B789-4B57-AE98-31124CAB3105}"/>
    <cellStyle name="Header1 2 11 2 7 4 3 3" xfId="13303" xr:uid="{6E2DB9FC-4521-478C-BF81-0B78ECC5996A}"/>
    <cellStyle name="Header1 2 11 2 7 4 4" xfId="13304" xr:uid="{0E46A612-0D80-4045-B52F-1601635A60F2}"/>
    <cellStyle name="Header1 2 11 2 7 4 4 2" xfId="13305" xr:uid="{6068970D-4AD8-412E-8F40-2C8074AFB4CA}"/>
    <cellStyle name="Header1 2 11 2 7 4 4 3" xfId="13306" xr:uid="{67B690D6-C35E-42D7-A254-300A7F08BE08}"/>
    <cellStyle name="Header1 2 11 2 7 4 5" xfId="13307" xr:uid="{316F6A8F-A223-402F-A5EA-DFFE838F756E}"/>
    <cellStyle name="Header1 2 11 2 7 4 5 2" xfId="13308" xr:uid="{8CBF02BA-5B19-4630-8CE1-52E58AD6E95D}"/>
    <cellStyle name="Header1 2 11 2 7 4 5 3" xfId="13309" xr:uid="{41BD3273-2B8F-421F-97A4-DCA6C78F645C}"/>
    <cellStyle name="Header1 2 11 2 7 4 6" xfId="13310" xr:uid="{9D036ECF-6198-4175-A415-D57947E2F875}"/>
    <cellStyle name="Header1 2 11 2 7 4 6 2" xfId="13311" xr:uid="{26C6ABE7-C655-4515-8E5F-96F9D91005BA}"/>
    <cellStyle name="Header1 2 11 2 7 4 6 3" xfId="13312" xr:uid="{CF0248FE-336C-413D-A290-A0A03405F54F}"/>
    <cellStyle name="Header1 2 11 2 7 4 7" xfId="13313" xr:uid="{E4044E68-8684-4C4F-A45A-B95A1330AC3D}"/>
    <cellStyle name="Header1 2 11 2 7 4 8" xfId="13314" xr:uid="{4F112C68-96F7-4E49-B03B-2418EB62AC53}"/>
    <cellStyle name="Header1 2 11 2 7 5" xfId="13315" xr:uid="{E5575456-FDE8-476E-9227-E8F8948E0121}"/>
    <cellStyle name="Header1 2 11 2 7 5 2" xfId="13316" xr:uid="{2829596C-B0F2-47E9-8659-59C26D326786}"/>
    <cellStyle name="Header1 2 11 2 7 5 2 2" xfId="13317" xr:uid="{EBEBB631-0B4D-47E5-957C-557AF55E29CD}"/>
    <cellStyle name="Header1 2 11 2 7 5 2 3" xfId="13318" xr:uid="{07A0C7FE-52BD-4F3A-9A2B-A3A071C69DFD}"/>
    <cellStyle name="Header1 2 11 2 7 5 3" xfId="13319" xr:uid="{6D0F7EFF-AFF6-495A-8BA5-5E3BC1784B36}"/>
    <cellStyle name="Header1 2 11 2 7 5 3 2" xfId="13320" xr:uid="{8166DAAE-FFB9-4226-9476-3A5AB918421A}"/>
    <cellStyle name="Header1 2 11 2 7 5 3 3" xfId="13321" xr:uid="{541EEC33-BA36-44BC-854B-9EB2356EC4A6}"/>
    <cellStyle name="Header1 2 11 2 7 5 4" xfId="13322" xr:uid="{70D46E6C-2D2E-4B77-A22B-B25093C8030C}"/>
    <cellStyle name="Header1 2 11 2 7 5 4 2" xfId="13323" xr:uid="{EF39D174-55DB-4D92-909D-FA9D82528A1D}"/>
    <cellStyle name="Header1 2 11 2 7 5 4 3" xfId="13324" xr:uid="{6E4E20D9-4A5A-450B-9AD8-1B681C4453F7}"/>
    <cellStyle name="Header1 2 11 2 7 5 5" xfId="13325" xr:uid="{ED75DAF2-BE06-43B2-97DA-3ACE455F11C3}"/>
    <cellStyle name="Header1 2 11 2 7 5 5 2" xfId="13326" xr:uid="{CFC6E812-925B-401A-AF64-A7A0E9CFADAD}"/>
    <cellStyle name="Header1 2 11 2 7 5 5 3" xfId="13327" xr:uid="{31C25C49-4F35-4536-829F-2AB93DB6DCBC}"/>
    <cellStyle name="Header1 2 11 2 7 5 6" xfId="13328" xr:uid="{18D6940B-84B9-47C6-8700-570A1F3A7396}"/>
    <cellStyle name="Header1 2 11 2 7 5 6 2" xfId="13329" xr:uid="{15D4A71C-7D2C-432C-B6FC-D38830564821}"/>
    <cellStyle name="Header1 2 11 2 7 5 6 3" xfId="13330" xr:uid="{FBB6CC01-B5A3-4335-99A6-09A6BD7C9ECD}"/>
    <cellStyle name="Header1 2 11 2 7 5 7" xfId="13331" xr:uid="{7019A60E-CF12-46DD-B3E0-BD7363F2A1D5}"/>
    <cellStyle name="Header1 2 11 2 7 5 8" xfId="13332" xr:uid="{B65257BB-9F51-4D9B-9DD6-30D79F58FA7E}"/>
    <cellStyle name="Header1 2 11 2 7 6" xfId="13333" xr:uid="{CE932499-D0CC-433D-999B-495F2CE9C247}"/>
    <cellStyle name="Header1 2 11 2 7 6 2" xfId="13334" xr:uid="{1BFF722C-6651-49EC-9F46-0F17971170C4}"/>
    <cellStyle name="Header1 2 11 2 7 6 2 2" xfId="13335" xr:uid="{DB701732-43B9-4743-9586-BABB224EAEE1}"/>
    <cellStyle name="Header1 2 11 2 7 6 2 3" xfId="13336" xr:uid="{4D07C394-E4B2-4FEF-ABCB-067F5E13C378}"/>
    <cellStyle name="Header1 2 11 2 7 6 3" xfId="13337" xr:uid="{927EFAA2-6426-485B-804A-DCBABD8FCEA7}"/>
    <cellStyle name="Header1 2 11 2 7 6 3 2" xfId="13338" xr:uid="{0B356D66-757B-4B5F-A689-61A175A7580A}"/>
    <cellStyle name="Header1 2 11 2 7 6 3 3" xfId="13339" xr:uid="{B6D8053F-C72C-4841-824B-58C3A5D8270C}"/>
    <cellStyle name="Header1 2 11 2 7 6 4" xfId="13340" xr:uid="{9B4705DB-9624-4620-AF27-18AFC6E96299}"/>
    <cellStyle name="Header1 2 11 2 7 6 4 2" xfId="13341" xr:uid="{F0DEBB86-40E5-4EF6-975B-2AE612664D08}"/>
    <cellStyle name="Header1 2 11 2 7 6 4 3" xfId="13342" xr:uid="{19EC6B6A-7166-4932-B865-939BB268F565}"/>
    <cellStyle name="Header1 2 11 2 7 6 5" xfId="13343" xr:uid="{8A996F07-4507-4FF2-B00C-B8ED2118BC44}"/>
    <cellStyle name="Header1 2 11 2 7 6 5 2" xfId="13344" xr:uid="{746BEC83-046D-43BF-A442-9690B2872742}"/>
    <cellStyle name="Header1 2 11 2 7 6 5 3" xfId="13345" xr:uid="{493D0609-D02E-4000-9764-61645B1089B6}"/>
    <cellStyle name="Header1 2 11 2 7 6 6" xfId="13346" xr:uid="{50EBCDF3-1121-4974-A9B9-3F7DE9483D95}"/>
    <cellStyle name="Header1 2 11 2 7 6 6 2" xfId="13347" xr:uid="{75B626F8-D075-4C57-A3DA-DB62DEA34D8C}"/>
    <cellStyle name="Header1 2 11 2 7 6 6 3" xfId="13348" xr:uid="{1CA7A0A1-4DA5-47DE-9A77-A2990E1D82E8}"/>
    <cellStyle name="Header1 2 11 2 7 6 7" xfId="13349" xr:uid="{D08ED240-42E0-41DC-8B1F-FB5BCBCDB7AD}"/>
    <cellStyle name="Header1 2 11 2 7 6 8" xfId="13350" xr:uid="{BED10D34-1238-4132-8D9C-C258180B2073}"/>
    <cellStyle name="Header1 2 11 2 7 7" xfId="13351" xr:uid="{9F81D2FC-B2ED-4CD3-AF1D-91B4483961E6}"/>
    <cellStyle name="Header1 2 11 2 7 8" xfId="13352" xr:uid="{3CDE7F42-94CD-47E8-9E9E-CCE212D300C6}"/>
    <cellStyle name="Header1 2 11 2 8" xfId="13353" xr:uid="{9AA64390-2D95-49D3-AA50-14BBA54A1058}"/>
    <cellStyle name="Header1 2 11 2 8 2" xfId="13354" xr:uid="{802DAFC4-5F48-449E-80A9-18EACD294B43}"/>
    <cellStyle name="Header1 2 11 2 8 2 2" xfId="13355" xr:uid="{859F5B18-70D9-4FCD-BCA4-4817F0BFA17C}"/>
    <cellStyle name="Header1 2 11 2 8 2 2 2" xfId="13356" xr:uid="{CEF8B712-08CE-4AA4-B1DB-A504D6809C35}"/>
    <cellStyle name="Header1 2 11 2 8 2 2 3" xfId="13357" xr:uid="{0BCCD1ED-BD41-4540-959C-996B39467543}"/>
    <cellStyle name="Header1 2 11 2 8 2 3" xfId="13358" xr:uid="{EA8EA8D7-5949-493E-AD81-3192F04B1704}"/>
    <cellStyle name="Header1 2 11 2 8 2 3 2" xfId="13359" xr:uid="{2E67D1A9-5CD1-41B0-9C3A-4B5A7A5356FC}"/>
    <cellStyle name="Header1 2 11 2 8 2 3 3" xfId="13360" xr:uid="{0883184F-5830-46EF-80B1-714EBE2253B1}"/>
    <cellStyle name="Header1 2 11 2 8 2 4" xfId="13361" xr:uid="{3EA462E8-9162-4A73-8499-5189296800A0}"/>
    <cellStyle name="Header1 2 11 2 8 2 4 2" xfId="13362" xr:uid="{D079C5A9-311B-42B1-ADBD-267D18884611}"/>
    <cellStyle name="Header1 2 11 2 8 2 4 3" xfId="13363" xr:uid="{F3CFA334-1C6D-49A4-BFC5-F1A9393232C9}"/>
    <cellStyle name="Header1 2 11 2 8 2 5" xfId="13364" xr:uid="{BCBE387C-746E-4C1C-A143-7F40BDB5E302}"/>
    <cellStyle name="Header1 2 11 2 8 2 5 2" xfId="13365" xr:uid="{A869EB80-6AA9-4DA9-9D02-243FA8C1DAED}"/>
    <cellStyle name="Header1 2 11 2 8 2 5 3" xfId="13366" xr:uid="{750C25A1-CC04-4512-9845-C601BAF15198}"/>
    <cellStyle name="Header1 2 11 2 8 2 6" xfId="13367" xr:uid="{98640335-8508-44CC-8A5A-2CDFCAD37E46}"/>
    <cellStyle name="Header1 2 11 2 8 2 6 2" xfId="13368" xr:uid="{15AAD3B0-2F6D-4949-92C3-361DF7D98EFC}"/>
    <cellStyle name="Header1 2 11 2 8 2 6 3" xfId="13369" xr:uid="{95020350-0B9C-41D3-BE1E-5E7E79551A93}"/>
    <cellStyle name="Header1 2 11 2 8 2 7" xfId="13370" xr:uid="{A8748BF5-3AC4-4B7E-AD09-6193591AD6CE}"/>
    <cellStyle name="Header1 2 11 2 8 2 7 2" xfId="13371" xr:uid="{5C28DAA9-261F-49B2-B37F-1DBE83AFF71B}"/>
    <cellStyle name="Header1 2 11 2 8 2 7 3" xfId="13372" xr:uid="{42840152-8984-413F-9A34-F2013022549F}"/>
    <cellStyle name="Header1 2 11 2 8 2 8" xfId="13373" xr:uid="{5F1EC088-F45B-4DF5-9623-E1245BC6E5E7}"/>
    <cellStyle name="Header1 2 11 2 8 2 9" xfId="13374" xr:uid="{4C946CCE-B0C6-4D6D-96AC-C85297DCCBD6}"/>
    <cellStyle name="Header1 2 11 2 8 3" xfId="13375" xr:uid="{700A26DF-14EB-4CCE-90C4-3BF5F8428167}"/>
    <cellStyle name="Header1 2 11 2 8 3 2" xfId="13376" xr:uid="{B6F50397-44A8-4183-BB81-2AA3D640771B}"/>
    <cellStyle name="Header1 2 11 2 8 3 2 2" xfId="13377" xr:uid="{5A4F6D1F-D5A7-4EB9-A2C3-668B8E2218CA}"/>
    <cellStyle name="Header1 2 11 2 8 3 2 3" xfId="13378" xr:uid="{0B21DB47-B4B1-445B-8201-716D2BF212D4}"/>
    <cellStyle name="Header1 2 11 2 8 3 3" xfId="13379" xr:uid="{CCBE16D1-BDBB-44EA-99A6-9834177BF98E}"/>
    <cellStyle name="Header1 2 11 2 8 3 3 2" xfId="13380" xr:uid="{61C4CC77-C92B-4027-944A-7E867BF7B244}"/>
    <cellStyle name="Header1 2 11 2 8 3 3 3" xfId="13381" xr:uid="{3705D9B8-6C04-42F2-89CD-97C620A41410}"/>
    <cellStyle name="Header1 2 11 2 8 3 4" xfId="13382" xr:uid="{AB27D98C-07A8-4362-A58C-F7E12E58E1D9}"/>
    <cellStyle name="Header1 2 11 2 8 3 4 2" xfId="13383" xr:uid="{6D6F9E46-FFA7-42E0-AF13-79B47B782340}"/>
    <cellStyle name="Header1 2 11 2 8 3 4 3" xfId="13384" xr:uid="{9FFA69D4-D132-420B-8129-9A6B34D87723}"/>
    <cellStyle name="Header1 2 11 2 8 3 5" xfId="13385" xr:uid="{639E350E-BC0F-4253-A239-88F63BAA2630}"/>
    <cellStyle name="Header1 2 11 2 8 3 5 2" xfId="13386" xr:uid="{92AEF6D2-DC9B-46DF-BD2F-D23301D0697B}"/>
    <cellStyle name="Header1 2 11 2 8 3 5 3" xfId="13387" xr:uid="{A79E6599-3905-480A-91AF-737E7F65298A}"/>
    <cellStyle name="Header1 2 11 2 8 3 6" xfId="13388" xr:uid="{DEDC809A-6E6B-438E-BC03-29012754BE27}"/>
    <cellStyle name="Header1 2 11 2 8 3 6 2" xfId="13389" xr:uid="{01A10356-F65C-4B44-8BAA-72560C4EDCBE}"/>
    <cellStyle name="Header1 2 11 2 8 3 6 3" xfId="13390" xr:uid="{D066D2C5-324B-4161-A1E2-627F2387C43D}"/>
    <cellStyle name="Header1 2 11 2 8 3 7" xfId="13391" xr:uid="{79FF0975-482E-49A6-A553-DBFA72EC9E7B}"/>
    <cellStyle name="Header1 2 11 2 8 3 8" xfId="13392" xr:uid="{BCA34855-B314-45E4-BA8B-DCBDCAB70AB7}"/>
    <cellStyle name="Header1 2 11 2 8 4" xfId="13393" xr:uid="{FCB98518-AEE5-4D7F-99C1-B80061549578}"/>
    <cellStyle name="Header1 2 11 2 8 4 2" xfId="13394" xr:uid="{B820789C-36BC-47EF-9BF8-928668970A38}"/>
    <cellStyle name="Header1 2 11 2 8 4 2 2" xfId="13395" xr:uid="{A43865B8-07AC-421C-AC6E-BEA35744EFA9}"/>
    <cellStyle name="Header1 2 11 2 8 4 2 3" xfId="13396" xr:uid="{DE098583-1F1B-40D7-9532-1F97E0FBF3AB}"/>
    <cellStyle name="Header1 2 11 2 8 4 3" xfId="13397" xr:uid="{8209CEF4-CFD7-4E5F-BF5C-682D5289FD92}"/>
    <cellStyle name="Header1 2 11 2 8 4 3 2" xfId="13398" xr:uid="{697E1036-32C0-43AD-82BE-2DCCFF30E06B}"/>
    <cellStyle name="Header1 2 11 2 8 4 3 3" xfId="13399" xr:uid="{A8EE7196-463C-479C-805D-B96A9AFE2400}"/>
    <cellStyle name="Header1 2 11 2 8 4 4" xfId="13400" xr:uid="{7AE41F2A-5436-48B3-9CC5-963196F7FD6E}"/>
    <cellStyle name="Header1 2 11 2 8 4 4 2" xfId="13401" xr:uid="{8C297985-7EFD-40F9-91BF-06FF92B57750}"/>
    <cellStyle name="Header1 2 11 2 8 4 4 3" xfId="13402" xr:uid="{80684A34-9A85-4336-8DC9-4BD541DDD319}"/>
    <cellStyle name="Header1 2 11 2 8 4 5" xfId="13403" xr:uid="{EA4A2688-E51D-4A04-A6CF-7EACC5C8B184}"/>
    <cellStyle name="Header1 2 11 2 8 4 5 2" xfId="13404" xr:uid="{F93D209F-6547-49D9-B31C-4A3ED17367F9}"/>
    <cellStyle name="Header1 2 11 2 8 4 5 3" xfId="13405" xr:uid="{67F269F3-D57F-4910-B0E3-C79CD30BEBEB}"/>
    <cellStyle name="Header1 2 11 2 8 4 6" xfId="13406" xr:uid="{01FBD3FF-FA80-4B54-95EF-75EB6F2871FC}"/>
    <cellStyle name="Header1 2 11 2 8 4 6 2" xfId="13407" xr:uid="{0CAF3D1A-8A68-45F6-864F-C41CC1780816}"/>
    <cellStyle name="Header1 2 11 2 8 4 6 3" xfId="13408" xr:uid="{9F111840-9D3A-456D-9E18-D17394240110}"/>
    <cellStyle name="Header1 2 11 2 8 4 7" xfId="13409" xr:uid="{B6F7538F-4FF6-45AE-973A-4994F8AD3C0B}"/>
    <cellStyle name="Header1 2 11 2 8 4 8" xfId="13410" xr:uid="{74E3C201-C469-44A3-B688-17943A0A4D04}"/>
    <cellStyle name="Header1 2 11 2 8 5" xfId="13411" xr:uid="{A7A82004-EF9C-43D3-BFC7-7E4ED4919380}"/>
    <cellStyle name="Header1 2 11 2 8 5 2" xfId="13412" xr:uid="{BF74593C-0950-4439-90F5-163E997DA3ED}"/>
    <cellStyle name="Header1 2 11 2 8 5 2 2" xfId="13413" xr:uid="{7C105FF4-6715-4CD6-865B-3A384CDD6C13}"/>
    <cellStyle name="Header1 2 11 2 8 5 2 3" xfId="13414" xr:uid="{8EBBC495-EEBB-4FA3-ADAC-2DDBB3B1355D}"/>
    <cellStyle name="Header1 2 11 2 8 5 3" xfId="13415" xr:uid="{2DB427E5-879D-4158-8796-E01388F9B7BE}"/>
    <cellStyle name="Header1 2 11 2 8 5 3 2" xfId="13416" xr:uid="{6DF61DAD-288E-4F7C-847C-E59B9013680D}"/>
    <cellStyle name="Header1 2 11 2 8 5 3 3" xfId="13417" xr:uid="{92276584-E308-42AA-8833-796DA120050A}"/>
    <cellStyle name="Header1 2 11 2 8 5 4" xfId="13418" xr:uid="{652E3424-47E7-4A2F-889C-B3AD4B265A73}"/>
    <cellStyle name="Header1 2 11 2 8 5 4 2" xfId="13419" xr:uid="{F4FCB0B5-603B-4494-9E1D-CC81E88947E7}"/>
    <cellStyle name="Header1 2 11 2 8 5 4 3" xfId="13420" xr:uid="{1BE4BFD8-767D-4846-B0E7-418363CEB6AA}"/>
    <cellStyle name="Header1 2 11 2 8 5 5" xfId="13421" xr:uid="{6F5EE005-CD49-44F8-A4BC-4D9F5F00A148}"/>
    <cellStyle name="Header1 2 11 2 8 5 5 2" xfId="13422" xr:uid="{41724736-8450-4731-B377-75E32D09FC86}"/>
    <cellStyle name="Header1 2 11 2 8 5 5 3" xfId="13423" xr:uid="{9322374F-CB83-4079-A5C1-221D7D71FD01}"/>
    <cellStyle name="Header1 2 11 2 8 5 6" xfId="13424" xr:uid="{D5592B84-8561-42DC-A6C2-15B164D23E77}"/>
    <cellStyle name="Header1 2 11 2 8 5 6 2" xfId="13425" xr:uid="{E20AA630-6F33-4925-B66E-9F437EFF9C98}"/>
    <cellStyle name="Header1 2 11 2 8 5 6 3" xfId="13426" xr:uid="{AD36B4BD-220B-4EDA-8E5C-1B756DE2C8AD}"/>
    <cellStyle name="Header1 2 11 2 8 5 7" xfId="13427" xr:uid="{09C4B660-A728-4A3D-AEA6-54798549E8D9}"/>
    <cellStyle name="Header1 2 11 2 8 5 8" xfId="13428" xr:uid="{8D572585-E0D3-41C1-911D-C43AC5509B7D}"/>
    <cellStyle name="Header1 2 11 2 8 6" xfId="13429" xr:uid="{9033C6AF-7ECC-4300-8D24-5229DD1E2E25}"/>
    <cellStyle name="Header1 2 11 2 8 6 2" xfId="13430" xr:uid="{2CF91FB9-7E56-4610-8B21-51B2819001A5}"/>
    <cellStyle name="Header1 2 11 2 8 6 2 2" xfId="13431" xr:uid="{2E25D914-FD12-46D8-8207-C8096830E854}"/>
    <cellStyle name="Header1 2 11 2 8 6 2 3" xfId="13432" xr:uid="{C85C92EA-5CAE-4656-854D-ED92D7CDCA54}"/>
    <cellStyle name="Header1 2 11 2 8 6 3" xfId="13433" xr:uid="{A8F2295C-E190-4D34-BAFA-B0C575435C8F}"/>
    <cellStyle name="Header1 2 11 2 8 6 3 2" xfId="13434" xr:uid="{A0A62E52-9284-4148-AB4E-3922F4E8E224}"/>
    <cellStyle name="Header1 2 11 2 8 6 3 3" xfId="13435" xr:uid="{48D6206E-1B0F-4E78-B972-1F4B0C6BA3D2}"/>
    <cellStyle name="Header1 2 11 2 8 6 4" xfId="13436" xr:uid="{12FE9A78-79F6-4AEE-A793-829ED673D7DB}"/>
    <cellStyle name="Header1 2 11 2 8 6 4 2" xfId="13437" xr:uid="{287B0D33-75EE-4972-B495-0A9F86104121}"/>
    <cellStyle name="Header1 2 11 2 8 6 4 3" xfId="13438" xr:uid="{13805EDA-867A-40AB-A5C0-0DEB5F7CEA7C}"/>
    <cellStyle name="Header1 2 11 2 8 6 5" xfId="13439" xr:uid="{C29C348E-958E-42B3-9595-FC7301CA303E}"/>
    <cellStyle name="Header1 2 11 2 8 6 5 2" xfId="13440" xr:uid="{4D16A4A3-F865-4E8D-864B-786EA161FC80}"/>
    <cellStyle name="Header1 2 11 2 8 6 5 3" xfId="13441" xr:uid="{5F8D49A1-4B94-472D-BA3D-45528B5A42E3}"/>
    <cellStyle name="Header1 2 11 2 8 6 6" xfId="13442" xr:uid="{AED1F1DD-3842-4DD2-91B4-A404C4169DBD}"/>
    <cellStyle name="Header1 2 11 2 8 6 6 2" xfId="13443" xr:uid="{14666268-C859-4F96-93F9-B146C5F94820}"/>
    <cellStyle name="Header1 2 11 2 8 6 6 3" xfId="13444" xr:uid="{AFF9FF6B-15CA-4ACD-8E28-28F765EDBC5D}"/>
    <cellStyle name="Header1 2 11 2 8 6 7" xfId="13445" xr:uid="{71E1B629-C532-4427-A51F-AE67F53B88EA}"/>
    <cellStyle name="Header1 2 11 2 8 6 8" xfId="13446" xr:uid="{0D1A5A84-043D-41BF-AF27-206A2E59947E}"/>
    <cellStyle name="Header1 2 11 2 8 7" xfId="13447" xr:uid="{85E22BCF-C5DE-4530-9FE9-11B9B4578606}"/>
    <cellStyle name="Header1 2 11 2 8 8" xfId="13448" xr:uid="{F6DDE24A-F068-4846-9929-DFC7CCC44D48}"/>
    <cellStyle name="Header1 2 11 2 9" xfId="13449" xr:uid="{39723257-F72F-4C3D-A4FF-C99F9CFA38B4}"/>
    <cellStyle name="Header1 2 11 2 9 2" xfId="13450" xr:uid="{AED632F9-B0D2-4621-ABCD-338576B54606}"/>
    <cellStyle name="Header1 2 11 2 9 2 2" xfId="13451" xr:uid="{7082E120-CFFE-44DE-95EC-576CF945FFF9}"/>
    <cellStyle name="Header1 2 11 2 9 2 2 2" xfId="13452" xr:uid="{7802F157-4034-41EE-B452-C93BA29A5D1D}"/>
    <cellStyle name="Header1 2 11 2 9 2 2 3" xfId="13453" xr:uid="{FD01BD75-4F08-4693-907D-CF13AEF78F9D}"/>
    <cellStyle name="Header1 2 11 2 9 2 3" xfId="13454" xr:uid="{2195C85F-ED2A-4EE4-93F3-E42DFF7A686B}"/>
    <cellStyle name="Header1 2 11 2 9 2 3 2" xfId="13455" xr:uid="{4883944E-7C3E-4294-AECD-03381B1E5C20}"/>
    <cellStyle name="Header1 2 11 2 9 2 3 3" xfId="13456" xr:uid="{5A3B299E-4C42-4FB0-944C-4AC3A91DF7F8}"/>
    <cellStyle name="Header1 2 11 2 9 2 4" xfId="13457" xr:uid="{EDB40B41-5DEA-48EA-9BAC-3743BAF617E0}"/>
    <cellStyle name="Header1 2 11 2 9 2 4 2" xfId="13458" xr:uid="{99397D6B-3C40-4CF4-8BE7-A53353E7B657}"/>
    <cellStyle name="Header1 2 11 2 9 2 4 3" xfId="13459" xr:uid="{92FF45E9-6941-4134-88E1-FF0DDBDBE784}"/>
    <cellStyle name="Header1 2 11 2 9 2 5" xfId="13460" xr:uid="{0FA25C02-45AC-4A5B-9BE1-012EBE7159CD}"/>
    <cellStyle name="Header1 2 11 2 9 2 5 2" xfId="13461" xr:uid="{11A9C650-41A7-4157-8E8D-D30E652F20A8}"/>
    <cellStyle name="Header1 2 11 2 9 2 5 3" xfId="13462" xr:uid="{7EA91088-D8E2-4E09-BC24-57EE35613097}"/>
    <cellStyle name="Header1 2 11 2 9 2 6" xfId="13463" xr:uid="{D096EDA8-ACC8-45A7-9507-38C22C0EAAEE}"/>
    <cellStyle name="Header1 2 11 2 9 2 6 2" xfId="13464" xr:uid="{723B7D86-C19B-47B5-88D0-27F6693633C1}"/>
    <cellStyle name="Header1 2 11 2 9 2 6 3" xfId="13465" xr:uid="{F6A0786B-93E7-4915-B48A-D59ED6832765}"/>
    <cellStyle name="Header1 2 11 2 9 2 7" xfId="13466" xr:uid="{596B87A3-8336-42C4-8F22-DE73118647AE}"/>
    <cellStyle name="Header1 2 11 2 9 2 7 2" xfId="13467" xr:uid="{85493E09-29DA-431A-AC3E-C13A8BBAE480}"/>
    <cellStyle name="Header1 2 11 2 9 2 7 3" xfId="13468" xr:uid="{87A18DFB-9575-4991-ABBE-9E1CABD56FE8}"/>
    <cellStyle name="Header1 2 11 2 9 2 8" xfId="13469" xr:uid="{046557E7-E487-4FB7-918B-5E974F924A40}"/>
    <cellStyle name="Header1 2 11 2 9 2 9" xfId="13470" xr:uid="{0B6097E7-07D0-4CF1-B965-FFC555031B71}"/>
    <cellStyle name="Header1 2 11 2 9 3" xfId="13471" xr:uid="{37D80A8E-9C00-4C6F-977F-38432388A267}"/>
    <cellStyle name="Header1 2 11 2 9 3 2" xfId="13472" xr:uid="{EE3B4B22-3B52-448F-868C-DDF0CBB2735D}"/>
    <cellStyle name="Header1 2 11 2 9 3 2 2" xfId="13473" xr:uid="{B3F0BC3B-982B-4C21-8F5C-C52B1518A600}"/>
    <cellStyle name="Header1 2 11 2 9 3 2 3" xfId="13474" xr:uid="{916BDF30-6EC0-4932-8F56-CDD0899F0344}"/>
    <cellStyle name="Header1 2 11 2 9 3 3" xfId="13475" xr:uid="{3D7BD18B-1FD6-47AD-803E-B04475D0672B}"/>
    <cellStyle name="Header1 2 11 2 9 3 3 2" xfId="13476" xr:uid="{04F106EE-A228-45AA-8A8D-9D5174222B75}"/>
    <cellStyle name="Header1 2 11 2 9 3 3 3" xfId="13477" xr:uid="{966C1EAA-2831-4883-A8D8-16D1D4DBF383}"/>
    <cellStyle name="Header1 2 11 2 9 3 4" xfId="13478" xr:uid="{4FA94C65-C3E1-4A20-AA38-00520BD8B766}"/>
    <cellStyle name="Header1 2 11 2 9 3 4 2" xfId="13479" xr:uid="{0C0E3B21-8A97-43DF-A91D-D46AE6CB5CDF}"/>
    <cellStyle name="Header1 2 11 2 9 3 4 3" xfId="13480" xr:uid="{5EB49601-C6F8-48C5-A2A1-E0DF81B29D9A}"/>
    <cellStyle name="Header1 2 11 2 9 3 5" xfId="13481" xr:uid="{F4DA751C-08EE-49C0-B8B3-4DBD62BBBB6D}"/>
    <cellStyle name="Header1 2 11 2 9 3 5 2" xfId="13482" xr:uid="{1CE4A6A4-8ACB-452B-B8EE-64942BE4CA04}"/>
    <cellStyle name="Header1 2 11 2 9 3 5 3" xfId="13483" xr:uid="{C7CF0D08-E032-4179-93FA-0DB03902CCF5}"/>
    <cellStyle name="Header1 2 11 2 9 3 6" xfId="13484" xr:uid="{352686DB-E9F5-47E6-9900-E00F341E25CD}"/>
    <cellStyle name="Header1 2 11 2 9 3 6 2" xfId="13485" xr:uid="{41DB7D52-3712-41A0-A0D5-E81D330BE973}"/>
    <cellStyle name="Header1 2 11 2 9 3 6 3" xfId="13486" xr:uid="{3195BA13-A686-4355-BCD4-2630CE5130AA}"/>
    <cellStyle name="Header1 2 11 2 9 3 7" xfId="13487" xr:uid="{6EEB3A87-9980-4EDB-A925-54F6433374B5}"/>
    <cellStyle name="Header1 2 11 2 9 3 8" xfId="13488" xr:uid="{B8C9936B-D4C5-41E7-9E67-ACF747AC19D4}"/>
    <cellStyle name="Header1 2 11 2 9 4" xfId="13489" xr:uid="{C2EBC4D4-BC62-4D08-B939-744A7BC55D01}"/>
    <cellStyle name="Header1 2 11 2 9 4 2" xfId="13490" xr:uid="{871B5C1D-8F7C-4C69-81B0-D0A74E59709D}"/>
    <cellStyle name="Header1 2 11 2 9 4 2 2" xfId="13491" xr:uid="{2F85ECA1-0815-4C21-BF5E-C4467B187447}"/>
    <cellStyle name="Header1 2 11 2 9 4 2 3" xfId="13492" xr:uid="{6A1CDF7E-EFAD-460E-B09F-D63F5ED02C39}"/>
    <cellStyle name="Header1 2 11 2 9 4 3" xfId="13493" xr:uid="{0CA89D45-CCD0-4DA1-A97D-B47783087987}"/>
    <cellStyle name="Header1 2 11 2 9 4 3 2" xfId="13494" xr:uid="{49D076CA-4DA0-460C-B830-6C808A5DED56}"/>
    <cellStyle name="Header1 2 11 2 9 4 3 3" xfId="13495" xr:uid="{C2BAB506-DED2-4BF2-971F-EB89FAD80912}"/>
    <cellStyle name="Header1 2 11 2 9 4 4" xfId="13496" xr:uid="{B190D797-A30B-4891-A987-8D5D7A7F0E4C}"/>
    <cellStyle name="Header1 2 11 2 9 4 4 2" xfId="13497" xr:uid="{16A9D324-86D8-44E2-B4D1-37881FD482A6}"/>
    <cellStyle name="Header1 2 11 2 9 4 4 3" xfId="13498" xr:uid="{DBB33FC7-1A38-49EA-B25F-33C631AACF44}"/>
    <cellStyle name="Header1 2 11 2 9 4 5" xfId="13499" xr:uid="{D7BF4F47-614B-44A8-8781-69208DE1C896}"/>
    <cellStyle name="Header1 2 11 2 9 4 5 2" xfId="13500" xr:uid="{A35CD75C-43AB-4696-9F0B-0B34A179E3B4}"/>
    <cellStyle name="Header1 2 11 2 9 4 5 3" xfId="13501" xr:uid="{0F7C3618-8564-4515-B538-9C043D942F83}"/>
    <cellStyle name="Header1 2 11 2 9 4 6" xfId="13502" xr:uid="{252BB915-FD34-4E8A-9869-62FC190AA303}"/>
    <cellStyle name="Header1 2 11 2 9 4 6 2" xfId="13503" xr:uid="{CDD6ABDC-D6C3-452B-90B9-57B5285A190A}"/>
    <cellStyle name="Header1 2 11 2 9 4 6 3" xfId="13504" xr:uid="{2A63A6FE-A023-4CBC-8906-FC4D0AF66F44}"/>
    <cellStyle name="Header1 2 11 2 9 4 7" xfId="13505" xr:uid="{4A4AB2EA-2F0D-4017-BA6F-836F173011EF}"/>
    <cellStyle name="Header1 2 11 2 9 4 8" xfId="13506" xr:uid="{601AE540-C0ED-488D-9431-FDA99A6A0A06}"/>
    <cellStyle name="Header1 2 11 2 9 5" xfId="13507" xr:uid="{F62A6ADE-BFE7-443E-8351-63803AC385FF}"/>
    <cellStyle name="Header1 2 11 2 9 5 2" xfId="13508" xr:uid="{D91E30CE-C26D-4DD0-9869-342A3A51627A}"/>
    <cellStyle name="Header1 2 11 2 9 5 2 2" xfId="13509" xr:uid="{62B778F2-7A63-48D6-A98E-12B86EDC15DE}"/>
    <cellStyle name="Header1 2 11 2 9 5 2 3" xfId="13510" xr:uid="{EF28D156-36D2-47B9-9CC5-36DDEA1398E1}"/>
    <cellStyle name="Header1 2 11 2 9 5 3" xfId="13511" xr:uid="{CC7C6EEE-0205-47CA-8B68-1E75086FB0E1}"/>
    <cellStyle name="Header1 2 11 2 9 5 3 2" xfId="13512" xr:uid="{5A250DCC-74D5-47E2-9C27-0DDBE55ACFF5}"/>
    <cellStyle name="Header1 2 11 2 9 5 3 3" xfId="13513" xr:uid="{25137C7C-1D3E-4388-A3AA-6B5F43237751}"/>
    <cellStyle name="Header1 2 11 2 9 5 4" xfId="13514" xr:uid="{54366E6C-DCCE-4E09-9B49-0B9BDC1E3E70}"/>
    <cellStyle name="Header1 2 11 2 9 5 4 2" xfId="13515" xr:uid="{3A1CDDB0-8792-4436-ADFC-A2F54CE341E6}"/>
    <cellStyle name="Header1 2 11 2 9 5 4 3" xfId="13516" xr:uid="{BB8F51D6-52F0-45C6-B8A4-109504B48E13}"/>
    <cellStyle name="Header1 2 11 2 9 5 5" xfId="13517" xr:uid="{4505EF59-AFEA-4129-A8A5-9C623AD89F72}"/>
    <cellStyle name="Header1 2 11 2 9 5 5 2" xfId="13518" xr:uid="{741484A2-4043-49BE-8AC8-9E82D996A5EC}"/>
    <cellStyle name="Header1 2 11 2 9 5 5 3" xfId="13519" xr:uid="{2A54D458-FD25-451E-A79A-B41D7DCAD2F1}"/>
    <cellStyle name="Header1 2 11 2 9 5 6" xfId="13520" xr:uid="{81A958B5-44A7-4BAD-9EBE-1901BCEC081B}"/>
    <cellStyle name="Header1 2 11 2 9 5 6 2" xfId="13521" xr:uid="{0E83D132-E843-4B4E-B600-F2FDE8719EE2}"/>
    <cellStyle name="Header1 2 11 2 9 5 6 3" xfId="13522" xr:uid="{111693E0-F59B-4193-AF05-567B23CF5D6E}"/>
    <cellStyle name="Header1 2 11 2 9 5 7" xfId="13523" xr:uid="{056D84BC-735D-4E55-B240-A7FFE3C5E007}"/>
    <cellStyle name="Header1 2 11 2 9 5 8" xfId="13524" xr:uid="{319B4DCF-FE96-4426-A2A3-C105FC829DE8}"/>
    <cellStyle name="Header1 2 11 2 9 6" xfId="13525" xr:uid="{F3443173-143F-4302-A132-F32DA881BE48}"/>
    <cellStyle name="Header1 2 11 2 9 6 2" xfId="13526" xr:uid="{086B139B-C473-456A-B38E-F69C37AFBACA}"/>
    <cellStyle name="Header1 2 11 2 9 6 2 2" xfId="13527" xr:uid="{2DCB20EA-33C8-4734-94A8-36FA4F4C42BC}"/>
    <cellStyle name="Header1 2 11 2 9 6 2 3" xfId="13528" xr:uid="{401E0E0C-116C-46A7-AFAC-FEF9551FF5EF}"/>
    <cellStyle name="Header1 2 11 2 9 6 3" xfId="13529" xr:uid="{BB2AC0C6-D04B-4BE5-BD75-F97D6D064A7D}"/>
    <cellStyle name="Header1 2 11 2 9 6 3 2" xfId="13530" xr:uid="{E7DB0D36-9677-4FBE-884A-35363B3F72A1}"/>
    <cellStyle name="Header1 2 11 2 9 6 3 3" xfId="13531" xr:uid="{25EB19DF-688C-4019-BBE4-2B8A4054A9BB}"/>
    <cellStyle name="Header1 2 11 2 9 6 4" xfId="13532" xr:uid="{75546AF0-CA89-4BF6-AE22-E6B99F54364F}"/>
    <cellStyle name="Header1 2 11 2 9 6 4 2" xfId="13533" xr:uid="{47E2A7DF-B7A4-414D-BC51-DED90CDB0C9C}"/>
    <cellStyle name="Header1 2 11 2 9 6 4 3" xfId="13534" xr:uid="{97A4E75D-9FD9-4FFB-9F25-6893E8C4AB34}"/>
    <cellStyle name="Header1 2 11 2 9 6 5" xfId="13535" xr:uid="{4A38C913-FEBA-48CC-9B94-75BD2AF22818}"/>
    <cellStyle name="Header1 2 11 2 9 6 5 2" xfId="13536" xr:uid="{19A8CC49-68E9-4B5A-BFA8-C27A610344DA}"/>
    <cellStyle name="Header1 2 11 2 9 6 5 3" xfId="13537" xr:uid="{A82999D3-47CB-495A-9527-6D4BFDD57C51}"/>
    <cellStyle name="Header1 2 11 2 9 6 6" xfId="13538" xr:uid="{8E438CE4-4A98-4317-8AED-022520E35054}"/>
    <cellStyle name="Header1 2 11 2 9 6 6 2" xfId="13539" xr:uid="{4C773077-FF21-4DC9-A8E5-1505DDA45744}"/>
    <cellStyle name="Header1 2 11 2 9 6 6 3" xfId="13540" xr:uid="{7CD72A54-5755-4672-95AD-82F7D6E95032}"/>
    <cellStyle name="Header1 2 11 2 9 6 7" xfId="13541" xr:uid="{09247493-13C8-47E4-B6D9-16E211577D55}"/>
    <cellStyle name="Header1 2 11 2 9 6 8" xfId="13542" xr:uid="{BDCFFFF3-6245-4770-8176-F6DD5B0B0E60}"/>
    <cellStyle name="Header1 2 11 2 9 7" xfId="13543" xr:uid="{0513DDF3-F32F-4B0B-8270-9B566984F8EC}"/>
    <cellStyle name="Header1 2 11 2 9 8" xfId="13544" xr:uid="{7DF706A9-DA50-44B4-9210-223C2DEEC969}"/>
    <cellStyle name="Header1 2 11 3" xfId="13545" xr:uid="{E38AEA61-C339-468A-9C3C-4364C1828F9A}"/>
    <cellStyle name="Header1 2 11 3 2" xfId="13546" xr:uid="{A4650230-973B-4E63-A2EE-05D912413D62}"/>
    <cellStyle name="Header1 2 11 3 2 2" xfId="13547" xr:uid="{B042991C-299E-4761-95C1-E8B49C2273FF}"/>
    <cellStyle name="Header1 2 11 3 2 2 2" xfId="13548" xr:uid="{D5366CB5-E701-4D22-8CF5-F7E7C927DECB}"/>
    <cellStyle name="Header1 2 11 3 2 2 3" xfId="13549" xr:uid="{B41815AC-5B11-4FDE-A0AD-96B85DC2BF81}"/>
    <cellStyle name="Header1 2 11 3 2 3" xfId="13550" xr:uid="{7675AEDB-C914-493E-9FBE-F09C1E2F227B}"/>
    <cellStyle name="Header1 2 11 3 2 3 2" xfId="13551" xr:uid="{C79835F1-DE1F-41F0-B3D7-07C9A1C49001}"/>
    <cellStyle name="Header1 2 11 3 2 3 3" xfId="13552" xr:uid="{19A7ED1A-1DD6-4D1C-BAEE-DC464E38EF42}"/>
    <cellStyle name="Header1 2 11 3 2 4" xfId="13553" xr:uid="{9B0B76E1-48B5-4BB7-A342-32D7B632C09E}"/>
    <cellStyle name="Header1 2 11 3 2 4 2" xfId="13554" xr:uid="{07704481-3970-4EAD-A474-13EB5D44DEC7}"/>
    <cellStyle name="Header1 2 11 3 2 4 3" xfId="13555" xr:uid="{FDA74CFE-567A-46A1-B0B7-440372A8BEB9}"/>
    <cellStyle name="Header1 2 11 3 2 5" xfId="13556" xr:uid="{4E438267-5CAF-4AE4-87D7-BB557D95E1D6}"/>
    <cellStyle name="Header1 2 11 3 2 5 2" xfId="13557" xr:uid="{042877AF-AE94-4643-B7D8-3A1A79F4F150}"/>
    <cellStyle name="Header1 2 11 3 2 5 3" xfId="13558" xr:uid="{06882C00-A8B0-48CA-95AF-C31826AAB591}"/>
    <cellStyle name="Header1 2 11 3 2 6" xfId="13559" xr:uid="{0C04EA62-9AC7-4C56-86B5-99FAEBAF5D88}"/>
    <cellStyle name="Header1 2 11 3 2 6 2" xfId="13560" xr:uid="{FD68F662-95AC-4FD5-B040-A2D5E82301B9}"/>
    <cellStyle name="Header1 2 11 3 2 6 3" xfId="13561" xr:uid="{B10B9F12-08AC-48D4-AFE1-0F3266150803}"/>
    <cellStyle name="Header1 2 11 3 2 7" xfId="13562" xr:uid="{AC1B0D02-FCC2-4172-977E-82B50E4320E3}"/>
    <cellStyle name="Header1 2 11 3 2 7 2" xfId="13563" xr:uid="{B143ADE8-B623-4C9E-9D26-4D1EC04A6D51}"/>
    <cellStyle name="Header1 2 11 3 2 7 3" xfId="13564" xr:uid="{ABB6D8CA-6C8B-4A11-9DC2-D10DC4BC65AF}"/>
    <cellStyle name="Header1 2 11 3 2 8" xfId="13565" xr:uid="{A2ADD339-3E22-417F-9AD5-1316B2794E5D}"/>
    <cellStyle name="Header1 2 11 3 2 9" xfId="13566" xr:uid="{3EB6047C-8833-46BC-B651-3E31C17FA311}"/>
    <cellStyle name="Header1 2 11 3 3" xfId="13567" xr:uid="{C09E4215-4754-48D3-8C50-CD249A6CF189}"/>
    <cellStyle name="Header1 2 11 3 3 2" xfId="13568" xr:uid="{B37013AF-287D-4A65-AC68-07925FD47FE0}"/>
    <cellStyle name="Header1 2 11 3 3 2 2" xfId="13569" xr:uid="{83980A00-4204-4BC3-807A-7D43DBCEFF9A}"/>
    <cellStyle name="Header1 2 11 3 3 2 3" xfId="13570" xr:uid="{C773D204-14DA-4C2E-B75C-58CE216AE939}"/>
    <cellStyle name="Header1 2 11 3 3 3" xfId="13571" xr:uid="{63A3F9BD-E339-4096-91B9-D160DA34E86B}"/>
    <cellStyle name="Header1 2 11 3 3 3 2" xfId="13572" xr:uid="{0455AC9B-E725-4528-82E6-87D3A45B09B7}"/>
    <cellStyle name="Header1 2 11 3 3 3 3" xfId="13573" xr:uid="{275DAD24-FD74-4DD7-BA2A-097E4615B9B2}"/>
    <cellStyle name="Header1 2 11 3 3 4" xfId="13574" xr:uid="{367BB5AF-6644-4C5B-B5D8-A90C3925BFE7}"/>
    <cellStyle name="Header1 2 11 3 3 4 2" xfId="13575" xr:uid="{01293DF9-8CB8-4627-8E6B-F5CEC4DE3D27}"/>
    <cellStyle name="Header1 2 11 3 3 4 3" xfId="13576" xr:uid="{D5E9B3C2-FC06-4419-BA48-8F66016BB2C5}"/>
    <cellStyle name="Header1 2 11 3 3 5" xfId="13577" xr:uid="{DFCAAB95-DC5F-4E26-9F3C-5F0D3C71A4DD}"/>
    <cellStyle name="Header1 2 11 3 3 5 2" xfId="13578" xr:uid="{19E74578-5F7F-4BFD-8975-5420317D8F02}"/>
    <cellStyle name="Header1 2 11 3 3 5 3" xfId="13579" xr:uid="{923B88DE-2CF3-40E2-A00F-243247F30E63}"/>
    <cellStyle name="Header1 2 11 3 3 6" xfId="13580" xr:uid="{66B6D9C6-9977-4A64-81F0-A9590F92BEB9}"/>
    <cellStyle name="Header1 2 11 3 3 6 2" xfId="13581" xr:uid="{FCA903CD-DAF2-4D0F-A857-0C5FA9C6B1F5}"/>
    <cellStyle name="Header1 2 11 3 3 6 3" xfId="13582" xr:uid="{1EE781E9-E285-4DC5-8C5C-78A16D2F4B9A}"/>
    <cellStyle name="Header1 2 11 3 3 7" xfId="13583" xr:uid="{571686AD-AF11-4C26-824E-017C2EF2ECFD}"/>
    <cellStyle name="Header1 2 11 3 3 8" xfId="13584" xr:uid="{A9D9404E-5A82-4736-B44A-16EC4C3534C1}"/>
    <cellStyle name="Header1 2 11 3 4" xfId="13585" xr:uid="{4B1C9E32-593F-46F2-8E26-7ECE13D1FF9B}"/>
    <cellStyle name="Header1 2 11 3 4 2" xfId="13586" xr:uid="{36CD7F2D-6425-43F7-8492-59E1FD9B7496}"/>
    <cellStyle name="Header1 2 11 3 4 2 2" xfId="13587" xr:uid="{BF1791A6-8D39-42DB-8F0A-4F193C514DEF}"/>
    <cellStyle name="Header1 2 11 3 4 2 3" xfId="13588" xr:uid="{71A97F4C-8BF1-41B3-96DE-F3735C858B0E}"/>
    <cellStyle name="Header1 2 11 3 4 3" xfId="13589" xr:uid="{822F4E76-C0D7-4AF8-BF75-E85D0D6AA273}"/>
    <cellStyle name="Header1 2 11 3 4 3 2" xfId="13590" xr:uid="{F6AE5C3D-C5B4-4550-AB40-047A2AB923D8}"/>
    <cellStyle name="Header1 2 11 3 4 3 3" xfId="13591" xr:uid="{76F2607F-B76B-4D2B-BBBC-5CA7CF28E522}"/>
    <cellStyle name="Header1 2 11 3 4 4" xfId="13592" xr:uid="{A24512D2-D3CC-4C57-AFAE-94A5B2E7DD5F}"/>
    <cellStyle name="Header1 2 11 3 4 4 2" xfId="13593" xr:uid="{1FEA948B-4282-4700-A52C-8C144D24D193}"/>
    <cellStyle name="Header1 2 11 3 4 4 3" xfId="13594" xr:uid="{2D906099-DEAD-4CD2-A422-29A4021E45B3}"/>
    <cellStyle name="Header1 2 11 3 4 5" xfId="13595" xr:uid="{C56BB637-BA76-4B91-A5AC-72A95330B885}"/>
    <cellStyle name="Header1 2 11 3 4 5 2" xfId="13596" xr:uid="{49EABF1A-EEBF-4802-B5A3-025951B6DB99}"/>
    <cellStyle name="Header1 2 11 3 4 5 3" xfId="13597" xr:uid="{9688D91D-6E3A-4E2E-AB52-423F701D5545}"/>
    <cellStyle name="Header1 2 11 3 4 6" xfId="13598" xr:uid="{FB5D07A7-1C67-4C5C-9E7D-CB5888A56141}"/>
    <cellStyle name="Header1 2 11 3 4 6 2" xfId="13599" xr:uid="{B34DA626-FF63-449C-9F07-5CAC10CF7A92}"/>
    <cellStyle name="Header1 2 11 3 4 6 3" xfId="13600" xr:uid="{7389749D-6C84-4887-9101-AA1933B0A3E9}"/>
    <cellStyle name="Header1 2 11 3 4 7" xfId="13601" xr:uid="{485B544B-6C21-4C89-8A33-77CF1B5B7E0B}"/>
    <cellStyle name="Header1 2 11 3 4 8" xfId="13602" xr:uid="{475B4870-0264-47FF-9D6F-431666B70C71}"/>
    <cellStyle name="Header1 2 11 3 5" xfId="13603" xr:uid="{23DE1FA3-5303-4F0A-950F-D53D9481C6AB}"/>
    <cellStyle name="Header1 2 11 3 5 2" xfId="13604" xr:uid="{4495DBCA-2B51-4799-9B8D-88F3556DB4C7}"/>
    <cellStyle name="Header1 2 11 3 5 2 2" xfId="13605" xr:uid="{58E6AD26-4208-4BF0-B00C-2718B5D2412E}"/>
    <cellStyle name="Header1 2 11 3 5 2 3" xfId="13606" xr:uid="{3B1EAAF7-3F19-48B6-ABF2-310BC8B5C164}"/>
    <cellStyle name="Header1 2 11 3 5 3" xfId="13607" xr:uid="{334B43AF-8072-4E88-AE45-68B509037017}"/>
    <cellStyle name="Header1 2 11 3 5 3 2" xfId="13608" xr:uid="{B39DBAFF-F06F-486D-A62C-A12A49E180CA}"/>
    <cellStyle name="Header1 2 11 3 5 3 3" xfId="13609" xr:uid="{87777905-911C-407A-AB77-4CF5FCCCABAA}"/>
    <cellStyle name="Header1 2 11 3 5 4" xfId="13610" xr:uid="{1C505083-BC20-4D72-865F-03A6B8567FAF}"/>
    <cellStyle name="Header1 2 11 3 5 4 2" xfId="13611" xr:uid="{A935A316-FC40-4ED3-BD3A-3692018CB3E0}"/>
    <cellStyle name="Header1 2 11 3 5 4 3" xfId="13612" xr:uid="{ABAF3D93-5A4D-4F2C-B97B-A7B34F00ED7B}"/>
    <cellStyle name="Header1 2 11 3 5 5" xfId="13613" xr:uid="{124C1E01-60A0-4CB4-9791-E3DF19E15034}"/>
    <cellStyle name="Header1 2 11 3 5 5 2" xfId="13614" xr:uid="{0A42B308-93EC-4F4E-AB83-E92E2A8FC64E}"/>
    <cellStyle name="Header1 2 11 3 5 5 3" xfId="13615" xr:uid="{FEB9FE8B-1AEE-4848-9C71-A2FD56A4134E}"/>
    <cellStyle name="Header1 2 11 3 5 6" xfId="13616" xr:uid="{D986EB71-83A4-4938-9C7E-A91AA590839A}"/>
    <cellStyle name="Header1 2 11 3 5 6 2" xfId="13617" xr:uid="{8945D2B9-3D6F-4CC0-BA3A-645718BEEA12}"/>
    <cellStyle name="Header1 2 11 3 5 6 3" xfId="13618" xr:uid="{4F7DDE48-4F35-47E7-8038-B535B30E8D53}"/>
    <cellStyle name="Header1 2 11 3 5 7" xfId="13619" xr:uid="{267B2815-B42C-4553-9E66-770A9BFCA719}"/>
    <cellStyle name="Header1 2 11 3 5 8" xfId="13620" xr:uid="{0925828A-1566-4CE1-8BC3-46249F191655}"/>
    <cellStyle name="Header1 2 11 3 6" xfId="13621" xr:uid="{BA6B0EBB-6C94-4129-BC53-A8D054D76C04}"/>
    <cellStyle name="Header1 2 11 3 6 2" xfId="13622" xr:uid="{D7D7BABE-0D7D-488E-B4B8-7CBE397E8E80}"/>
    <cellStyle name="Header1 2 11 3 6 2 2" xfId="13623" xr:uid="{41B41778-44C5-43F3-AF48-68349F915B4F}"/>
    <cellStyle name="Header1 2 11 3 6 2 3" xfId="13624" xr:uid="{869282A4-223B-4391-B462-CC97C1F4446E}"/>
    <cellStyle name="Header1 2 11 3 6 3" xfId="13625" xr:uid="{5F745BF5-A2AE-445D-9F1B-DFF4F4FAD000}"/>
    <cellStyle name="Header1 2 11 3 6 3 2" xfId="13626" xr:uid="{6CEA840D-7CEC-45B3-AB37-AC032EC32C6C}"/>
    <cellStyle name="Header1 2 11 3 6 3 3" xfId="13627" xr:uid="{D47F6292-1F7C-4102-9839-3539EC6FB9C3}"/>
    <cellStyle name="Header1 2 11 3 6 4" xfId="13628" xr:uid="{F7B3C7A9-EB5F-4116-9F91-1684C7012140}"/>
    <cellStyle name="Header1 2 11 3 6 4 2" xfId="13629" xr:uid="{DC41DD30-D7C3-4239-9042-99F5F5370961}"/>
    <cellStyle name="Header1 2 11 3 6 4 3" xfId="13630" xr:uid="{55243C18-C1E3-49B6-B2D7-E46A9F8B5111}"/>
    <cellStyle name="Header1 2 11 3 6 5" xfId="13631" xr:uid="{40F157C5-B271-4C0D-B195-0C614107AE9B}"/>
    <cellStyle name="Header1 2 11 3 6 5 2" xfId="13632" xr:uid="{8C0DEE97-E49F-4A66-BCE2-C5139D715B50}"/>
    <cellStyle name="Header1 2 11 3 6 5 3" xfId="13633" xr:uid="{B8E7F10E-1C96-478B-9E1E-D66D65AE82C3}"/>
    <cellStyle name="Header1 2 11 3 6 6" xfId="13634" xr:uid="{B7DFAA0A-48A5-403C-9E0A-6238487C3A74}"/>
    <cellStyle name="Header1 2 11 3 6 6 2" xfId="13635" xr:uid="{D67ABA00-9EA2-406E-A580-B42134C756F3}"/>
    <cellStyle name="Header1 2 11 3 6 6 3" xfId="13636" xr:uid="{4442841A-4ECB-4E69-8A3E-23B99579D0E2}"/>
    <cellStyle name="Header1 2 11 3 6 7" xfId="13637" xr:uid="{9ABADB15-BD51-4226-A780-319423252637}"/>
    <cellStyle name="Header1 2 11 3 6 8" xfId="13638" xr:uid="{7F925F66-7D94-4D65-993B-D54FF4056B1F}"/>
    <cellStyle name="Header1 2 11 3 7" xfId="13639" xr:uid="{FFD9AB83-EBDB-4868-8E7F-76CD448ED3A2}"/>
    <cellStyle name="Header1 2 11 3 8" xfId="13640" xr:uid="{BA395FDF-9695-45BE-A19A-C274B865FC21}"/>
    <cellStyle name="Header1 2 11 4" xfId="13641" xr:uid="{3F4EBC9D-22C2-4ACE-B617-550BE236B387}"/>
    <cellStyle name="Header1 2 11 4 2" xfId="13642" xr:uid="{ECF5BA6D-5E6A-45D1-B202-E89F589DD397}"/>
    <cellStyle name="Header1 2 11 4 2 2" xfId="13643" xr:uid="{FA37F42B-F554-4443-A871-7B96DB8B0542}"/>
    <cellStyle name="Header1 2 11 4 2 2 2" xfId="13644" xr:uid="{BF24DAA2-A570-4484-9DF3-8D8F4444C0C9}"/>
    <cellStyle name="Header1 2 11 4 2 2 3" xfId="13645" xr:uid="{905CACDD-7C03-4679-BF51-6E1C4B9E8CBD}"/>
    <cellStyle name="Header1 2 11 4 2 3" xfId="13646" xr:uid="{47D34238-B78D-4651-8F7E-25F0220966CA}"/>
    <cellStyle name="Header1 2 11 4 2 3 2" xfId="13647" xr:uid="{96916877-AF9A-412E-9945-AA2AD140C60E}"/>
    <cellStyle name="Header1 2 11 4 2 3 3" xfId="13648" xr:uid="{9EE287FE-B5BC-42C1-9A7F-1D17E6E3F9C1}"/>
    <cellStyle name="Header1 2 11 4 2 4" xfId="13649" xr:uid="{C8AD14E4-D250-4F66-95A3-64979F3BA1FA}"/>
    <cellStyle name="Header1 2 11 4 2 4 2" xfId="13650" xr:uid="{8626161A-5D12-4DD4-8A5D-51C9C6D0E91D}"/>
    <cellStyle name="Header1 2 11 4 2 4 3" xfId="13651" xr:uid="{B00D777F-2968-4891-814A-F6E0E5AADB59}"/>
    <cellStyle name="Header1 2 11 4 2 5" xfId="13652" xr:uid="{97A8672E-DF82-47EC-A519-E9E7BB6B69A7}"/>
    <cellStyle name="Header1 2 11 4 2 5 2" xfId="13653" xr:uid="{30D02AF5-4525-4DBD-8F41-3134BF5385C7}"/>
    <cellStyle name="Header1 2 11 4 2 5 3" xfId="13654" xr:uid="{8A674F42-7A6C-4934-A596-2E6BDD8C91B0}"/>
    <cellStyle name="Header1 2 11 4 2 6" xfId="13655" xr:uid="{76A2D72F-CB02-43F3-AD19-9555A8274AD5}"/>
    <cellStyle name="Header1 2 11 4 2 6 2" xfId="13656" xr:uid="{30132BED-5D7B-479E-A043-A001C8EAB8AD}"/>
    <cellStyle name="Header1 2 11 4 2 6 3" xfId="13657" xr:uid="{C71BC1BE-64DB-4ACC-9AA6-BF20F077994E}"/>
    <cellStyle name="Header1 2 11 4 2 7" xfId="13658" xr:uid="{641C0CBD-705B-48C2-B7B7-D71AC7725916}"/>
    <cellStyle name="Header1 2 11 4 2 7 2" xfId="13659" xr:uid="{DC5932BB-1E07-499A-A06F-25D6FD83AB12}"/>
    <cellStyle name="Header1 2 11 4 2 7 3" xfId="13660" xr:uid="{B413B50C-8BAF-4395-86B5-219B48844627}"/>
    <cellStyle name="Header1 2 11 4 2 8" xfId="13661" xr:uid="{9CD249A8-043A-43B2-BC9A-13DA68726AA1}"/>
    <cellStyle name="Header1 2 11 4 2 9" xfId="13662" xr:uid="{B5DD75F4-3CBD-4CBA-B8A1-7F2C1987563C}"/>
    <cellStyle name="Header1 2 11 4 3" xfId="13663" xr:uid="{6BDE3E25-ACBF-407A-997F-0CEABA84F117}"/>
    <cellStyle name="Header1 2 11 4 3 2" xfId="13664" xr:uid="{7DC052BE-8488-4A09-8C01-287980068282}"/>
    <cellStyle name="Header1 2 11 4 3 2 2" xfId="13665" xr:uid="{FF30D571-1EEF-4B06-B6EB-28D4F5ECEDB5}"/>
    <cellStyle name="Header1 2 11 4 3 2 3" xfId="13666" xr:uid="{3DE9D07B-C212-40A5-B691-0080F48D5A5E}"/>
    <cellStyle name="Header1 2 11 4 3 3" xfId="13667" xr:uid="{2015B12E-8F28-4F70-A828-CCA050E190C6}"/>
    <cellStyle name="Header1 2 11 4 3 3 2" xfId="13668" xr:uid="{54C60E04-1CD9-43AA-BCE2-CC5239E5C592}"/>
    <cellStyle name="Header1 2 11 4 3 3 3" xfId="13669" xr:uid="{ECC3A077-D9D4-4258-8064-7EF2368DCD05}"/>
    <cellStyle name="Header1 2 11 4 3 4" xfId="13670" xr:uid="{B35CB7E0-1FCA-4082-B8D8-4CE07FFB6F95}"/>
    <cellStyle name="Header1 2 11 4 3 4 2" xfId="13671" xr:uid="{77E16105-1A41-470A-A837-47D9D27FEA34}"/>
    <cellStyle name="Header1 2 11 4 3 4 3" xfId="13672" xr:uid="{003E1A19-2DD3-4363-BE81-13D02B591CDA}"/>
    <cellStyle name="Header1 2 11 4 3 5" xfId="13673" xr:uid="{500AE1CE-ED14-4335-BD23-0939E8D69C47}"/>
    <cellStyle name="Header1 2 11 4 3 5 2" xfId="13674" xr:uid="{B4B3036A-D399-496A-8549-3FEBE647EDCA}"/>
    <cellStyle name="Header1 2 11 4 3 5 3" xfId="13675" xr:uid="{C9F1F6C4-1BD7-4B1F-93B1-025ABC24C216}"/>
    <cellStyle name="Header1 2 11 4 3 6" xfId="13676" xr:uid="{2FB98615-8EF9-443D-837E-A26F55A30153}"/>
    <cellStyle name="Header1 2 11 4 3 6 2" xfId="13677" xr:uid="{86C26144-E9CC-4310-90F0-7FA8888281ED}"/>
    <cellStyle name="Header1 2 11 4 3 6 3" xfId="13678" xr:uid="{FEB75777-8774-40E5-AA38-6F9095CC854B}"/>
    <cellStyle name="Header1 2 11 4 3 7" xfId="13679" xr:uid="{1442D26A-89F8-4119-8CFB-A43E75B2010E}"/>
    <cellStyle name="Header1 2 11 4 3 8" xfId="13680" xr:uid="{BFA50F8D-F60D-49CB-849C-DD87921C4449}"/>
    <cellStyle name="Header1 2 11 4 4" xfId="13681" xr:uid="{08B8841E-7B17-440D-99AB-36D0E672C921}"/>
    <cellStyle name="Header1 2 11 4 4 2" xfId="13682" xr:uid="{E6B6DF58-4280-49DB-BF05-0F99C981E13D}"/>
    <cellStyle name="Header1 2 11 4 4 2 2" xfId="13683" xr:uid="{785AF201-D9DA-49C2-B957-4B0B6828A962}"/>
    <cellStyle name="Header1 2 11 4 4 2 3" xfId="13684" xr:uid="{731FDA92-55E7-46A8-B148-50D87906AA55}"/>
    <cellStyle name="Header1 2 11 4 4 3" xfId="13685" xr:uid="{739863DA-2D2A-445A-A590-67539C32F3E6}"/>
    <cellStyle name="Header1 2 11 4 4 3 2" xfId="13686" xr:uid="{2ADC3672-3827-4FAA-A472-221B828A9B5C}"/>
    <cellStyle name="Header1 2 11 4 4 3 3" xfId="13687" xr:uid="{FE8B9C9A-29D6-43DC-8FA2-4FA23252BA90}"/>
    <cellStyle name="Header1 2 11 4 4 4" xfId="13688" xr:uid="{F8954F20-F615-4D6B-BF38-53D46A31500A}"/>
    <cellStyle name="Header1 2 11 4 4 4 2" xfId="13689" xr:uid="{DA3F19AA-6CCF-4216-96D4-7F58CDA214BD}"/>
    <cellStyle name="Header1 2 11 4 4 4 3" xfId="13690" xr:uid="{54BDBD13-BF03-4A8C-8E8A-11F958F8D80E}"/>
    <cellStyle name="Header1 2 11 4 4 5" xfId="13691" xr:uid="{82486565-5CF2-48A3-B44A-AF7BC27145F0}"/>
    <cellStyle name="Header1 2 11 4 4 5 2" xfId="13692" xr:uid="{06055629-69D1-48EF-9C52-E1AC22769028}"/>
    <cellStyle name="Header1 2 11 4 4 5 3" xfId="13693" xr:uid="{980C4C81-5AD9-4D5C-87A3-4F73E10BD811}"/>
    <cellStyle name="Header1 2 11 4 4 6" xfId="13694" xr:uid="{A4450E2D-AF34-42BE-8726-64DCF6271C5E}"/>
    <cellStyle name="Header1 2 11 4 4 6 2" xfId="13695" xr:uid="{AA123B34-E7DC-4C81-B3DE-BDC7022F8F1C}"/>
    <cellStyle name="Header1 2 11 4 4 6 3" xfId="13696" xr:uid="{BBD410AA-68C1-4D20-99E1-2CD073A09713}"/>
    <cellStyle name="Header1 2 11 4 4 7" xfId="13697" xr:uid="{DAF7E036-7E00-4D8D-B4E9-F94FD0C8F66E}"/>
    <cellStyle name="Header1 2 11 4 4 8" xfId="13698" xr:uid="{E1182113-1895-4F9F-94D7-D275BC3F42DB}"/>
    <cellStyle name="Header1 2 11 4 5" xfId="13699" xr:uid="{377F28DC-DA5C-418B-81BB-23407CD5FFBE}"/>
    <cellStyle name="Header1 2 11 4 5 2" xfId="13700" xr:uid="{BC7816AA-18C3-4466-B753-2465DEB975B0}"/>
    <cellStyle name="Header1 2 11 4 5 2 2" xfId="13701" xr:uid="{95389FA1-7B98-4BF8-B8EB-169B6F34AF29}"/>
    <cellStyle name="Header1 2 11 4 5 2 3" xfId="13702" xr:uid="{11BD6C4A-E245-42FC-874A-C7C123CFC2F2}"/>
    <cellStyle name="Header1 2 11 4 5 3" xfId="13703" xr:uid="{1D9DAEA1-8796-4B36-83D7-17910585F47E}"/>
    <cellStyle name="Header1 2 11 4 5 3 2" xfId="13704" xr:uid="{E361B1E5-35FD-43E2-9BE8-3F7ACD43122C}"/>
    <cellStyle name="Header1 2 11 4 5 3 3" xfId="13705" xr:uid="{82513FE0-8007-4FD1-9C86-5082040A4C15}"/>
    <cellStyle name="Header1 2 11 4 5 4" xfId="13706" xr:uid="{502FF838-6268-4154-A454-2A35D56C32A3}"/>
    <cellStyle name="Header1 2 11 4 5 4 2" xfId="13707" xr:uid="{1E7261AF-E929-4ABB-9FE3-C84FE0F2A330}"/>
    <cellStyle name="Header1 2 11 4 5 4 3" xfId="13708" xr:uid="{D6ED5A6D-8CDE-41C2-A07F-6781133FD0C9}"/>
    <cellStyle name="Header1 2 11 4 5 5" xfId="13709" xr:uid="{D7A6D966-970E-4042-B8A1-E992B7389CFF}"/>
    <cellStyle name="Header1 2 11 4 5 5 2" xfId="13710" xr:uid="{3409BE3E-4CE7-4EB0-BE90-4FC7D5E8978C}"/>
    <cellStyle name="Header1 2 11 4 5 5 3" xfId="13711" xr:uid="{109EC65C-6E75-4109-9296-6D168BD31D57}"/>
    <cellStyle name="Header1 2 11 4 5 6" xfId="13712" xr:uid="{ADC0BC8A-D7AA-4B20-BA1D-12D0170B3A2A}"/>
    <cellStyle name="Header1 2 11 4 5 6 2" xfId="13713" xr:uid="{0A849712-EC2D-49A5-A6F7-8E0164AC448E}"/>
    <cellStyle name="Header1 2 11 4 5 6 3" xfId="13714" xr:uid="{E4F53F6E-062D-4545-A210-1174F973FAEE}"/>
    <cellStyle name="Header1 2 11 4 5 7" xfId="13715" xr:uid="{B9031240-5910-46E3-9FDD-4D3FDAAE202F}"/>
    <cellStyle name="Header1 2 11 4 5 8" xfId="13716" xr:uid="{17E787A6-C285-4322-8BF3-CBCA503C8439}"/>
    <cellStyle name="Header1 2 11 4 6" xfId="13717" xr:uid="{98A4482C-8AF9-431F-AB05-29455ED24A46}"/>
    <cellStyle name="Header1 2 11 4 6 2" xfId="13718" xr:uid="{53B7B61C-64BC-4566-826D-A26372C3B69C}"/>
    <cellStyle name="Header1 2 11 4 6 2 2" xfId="13719" xr:uid="{458008FD-A45F-429E-B4B4-CB9D7D1BB12E}"/>
    <cellStyle name="Header1 2 11 4 6 2 3" xfId="13720" xr:uid="{5EF55335-E679-4D56-ACF8-87494B23B2C6}"/>
    <cellStyle name="Header1 2 11 4 6 3" xfId="13721" xr:uid="{631B5B17-41CC-4EF1-9515-C62D53854C9B}"/>
    <cellStyle name="Header1 2 11 4 6 3 2" xfId="13722" xr:uid="{E6C628DA-5EBF-4F62-84DD-37611282EEAC}"/>
    <cellStyle name="Header1 2 11 4 6 3 3" xfId="13723" xr:uid="{7FAC71B4-4F1C-4045-A797-353FCB99AA24}"/>
    <cellStyle name="Header1 2 11 4 6 4" xfId="13724" xr:uid="{9CD761D5-CE5F-47C4-BEE8-72F8C3E175A0}"/>
    <cellStyle name="Header1 2 11 4 6 4 2" xfId="13725" xr:uid="{D78A2EA4-CAB0-4902-91F3-EACC3038972B}"/>
    <cellStyle name="Header1 2 11 4 6 4 3" xfId="13726" xr:uid="{94571716-7444-46EA-AEA1-C67FA73CDF32}"/>
    <cellStyle name="Header1 2 11 4 6 5" xfId="13727" xr:uid="{C6297A46-AB3D-4EDB-8DA5-86DDFD486081}"/>
    <cellStyle name="Header1 2 11 4 6 5 2" xfId="13728" xr:uid="{40788603-E649-4FDA-8C0F-27848D09CF28}"/>
    <cellStyle name="Header1 2 11 4 6 5 3" xfId="13729" xr:uid="{1F30AC5A-886B-4848-AA3E-8F2E9959847B}"/>
    <cellStyle name="Header1 2 11 4 6 6" xfId="13730" xr:uid="{359DC5A4-96A1-4545-863D-1EE2AC59813B}"/>
    <cellStyle name="Header1 2 11 4 6 6 2" xfId="13731" xr:uid="{E78B9709-A76A-482A-AFC1-617CF53E13F2}"/>
    <cellStyle name="Header1 2 11 4 6 6 3" xfId="13732" xr:uid="{02F7E564-1E82-4D85-8044-93B20F035957}"/>
    <cellStyle name="Header1 2 11 4 6 7" xfId="13733" xr:uid="{58C3D52A-E565-4DD8-9FB6-ACC58F9C0123}"/>
    <cellStyle name="Header1 2 11 4 6 8" xfId="13734" xr:uid="{9140535E-7B14-4438-8C5E-66836685CC61}"/>
    <cellStyle name="Header1 2 11 4 7" xfId="13735" xr:uid="{DD6F16B9-395A-421E-BF2C-22E2EABF5C4D}"/>
    <cellStyle name="Header1 2 11 4 8" xfId="13736" xr:uid="{EA140673-9A2E-4305-8A66-F2FDA9504255}"/>
    <cellStyle name="Header1 2 11 5" xfId="13737" xr:uid="{523EE6A0-130D-475C-BD80-4F599213BB85}"/>
    <cellStyle name="Header1 2 11 5 2" xfId="13738" xr:uid="{C2B7A9F4-E788-4A0A-AA51-15006E563569}"/>
    <cellStyle name="Header1 2 11 5 2 2" xfId="13739" xr:uid="{83CB01EF-6FCE-4814-8351-B50D64BFE519}"/>
    <cellStyle name="Header1 2 11 5 2 2 2" xfId="13740" xr:uid="{42200945-FB04-4816-BD37-EB41C1E52FF1}"/>
    <cellStyle name="Header1 2 11 5 2 2 3" xfId="13741" xr:uid="{79B5C39C-30E2-4F5F-A3EE-6FED7135B29D}"/>
    <cellStyle name="Header1 2 11 5 2 3" xfId="13742" xr:uid="{A6374FF5-9BBB-45F2-A57A-081B98FA0BA9}"/>
    <cellStyle name="Header1 2 11 5 2 3 2" xfId="13743" xr:uid="{AA7D9B25-A9B7-4DA3-9C85-5176F0888CBC}"/>
    <cellStyle name="Header1 2 11 5 2 3 3" xfId="13744" xr:uid="{D7CDDB39-83EF-4985-9ED0-DCC151E41575}"/>
    <cellStyle name="Header1 2 11 5 2 4" xfId="13745" xr:uid="{B27D9EBD-3746-4370-AFCA-E599DA49993F}"/>
    <cellStyle name="Header1 2 11 5 2 4 2" xfId="13746" xr:uid="{919FE28A-489E-4F6F-8A63-BC5D37ADFB08}"/>
    <cellStyle name="Header1 2 11 5 2 4 3" xfId="13747" xr:uid="{D1CF7953-A8C0-42E5-8BE6-055E9D7043F3}"/>
    <cellStyle name="Header1 2 11 5 2 5" xfId="13748" xr:uid="{1DC8ECB6-BD7F-41CA-8BEC-B05ECEFFB836}"/>
    <cellStyle name="Header1 2 11 5 2 5 2" xfId="13749" xr:uid="{A2E82C5C-0017-49DC-8322-4B7E85623915}"/>
    <cellStyle name="Header1 2 11 5 2 5 3" xfId="13750" xr:uid="{3A5FC5A8-06C5-484B-8F41-87E6BAD7BE2C}"/>
    <cellStyle name="Header1 2 11 5 2 6" xfId="13751" xr:uid="{2230063A-D675-438D-AF3D-B5BF901C6233}"/>
    <cellStyle name="Header1 2 11 5 2 6 2" xfId="13752" xr:uid="{8ED2A687-1353-47C3-9075-51D78457A010}"/>
    <cellStyle name="Header1 2 11 5 2 6 3" xfId="13753" xr:uid="{2C3ACC4C-F67B-4919-89C4-A819E7FADB7B}"/>
    <cellStyle name="Header1 2 11 5 2 7" xfId="13754" xr:uid="{C452FAFE-17A6-46EE-978C-EBAF2CC729B7}"/>
    <cellStyle name="Header1 2 11 5 2 7 2" xfId="13755" xr:uid="{1E08D829-32C9-48E7-B198-E1F7B8A66D93}"/>
    <cellStyle name="Header1 2 11 5 2 7 3" xfId="13756" xr:uid="{4AC9418A-B271-46D2-8179-4EED895FD159}"/>
    <cellStyle name="Header1 2 11 5 2 8" xfId="13757" xr:uid="{DFAA112B-63DC-46E2-8A82-62EC67504883}"/>
    <cellStyle name="Header1 2 11 5 2 9" xfId="13758" xr:uid="{FEABE084-7E4A-4659-9D72-66606F9A0AD2}"/>
    <cellStyle name="Header1 2 11 5 3" xfId="13759" xr:uid="{00BDC614-A326-4259-BD14-944C5C4C6B4A}"/>
    <cellStyle name="Header1 2 11 5 3 2" xfId="13760" xr:uid="{342806E8-C3C8-438D-BF47-640A73769347}"/>
    <cellStyle name="Header1 2 11 5 3 2 2" xfId="13761" xr:uid="{525E8F76-5905-4B99-B269-16C56D478F3C}"/>
    <cellStyle name="Header1 2 11 5 3 2 3" xfId="13762" xr:uid="{D49D7C0C-D628-44D2-9961-BB89DE39795A}"/>
    <cellStyle name="Header1 2 11 5 3 3" xfId="13763" xr:uid="{48320E6E-255B-44A7-B96F-513380D97411}"/>
    <cellStyle name="Header1 2 11 5 3 3 2" xfId="13764" xr:uid="{0DE9D935-A77E-49D6-A884-12BD90033862}"/>
    <cellStyle name="Header1 2 11 5 3 3 3" xfId="13765" xr:uid="{1C9FC7A8-7398-4945-8FD4-978F0E53D4BE}"/>
    <cellStyle name="Header1 2 11 5 3 4" xfId="13766" xr:uid="{8865E45C-4832-43F0-B9D5-1CBA199D09BA}"/>
    <cellStyle name="Header1 2 11 5 3 4 2" xfId="13767" xr:uid="{FAF11F7F-4C25-4ECF-95A6-CEB9BF408DE2}"/>
    <cellStyle name="Header1 2 11 5 3 4 3" xfId="13768" xr:uid="{F3829E0A-090B-4EBB-829D-B0C4AF0B2577}"/>
    <cellStyle name="Header1 2 11 5 3 5" xfId="13769" xr:uid="{1EC47671-6E68-4297-9438-DEB872467F9F}"/>
    <cellStyle name="Header1 2 11 5 3 5 2" xfId="13770" xr:uid="{58F23D22-A4E9-4C41-B74B-9CAEC41381B7}"/>
    <cellStyle name="Header1 2 11 5 3 5 3" xfId="13771" xr:uid="{7CCE7EC9-7112-4639-A863-C144793C3EAF}"/>
    <cellStyle name="Header1 2 11 5 3 6" xfId="13772" xr:uid="{CE8BDCE9-CD63-4BB6-82AB-079B08F9810B}"/>
    <cellStyle name="Header1 2 11 5 3 6 2" xfId="13773" xr:uid="{F36B84F0-7642-467E-B17B-B893FF8A9234}"/>
    <cellStyle name="Header1 2 11 5 3 6 3" xfId="13774" xr:uid="{0F1FD396-BBF6-4709-81E3-45EDEDD77A36}"/>
    <cellStyle name="Header1 2 11 5 3 7" xfId="13775" xr:uid="{FF9A5F0D-D880-47AE-A71E-82C3356940E6}"/>
    <cellStyle name="Header1 2 11 5 3 8" xfId="13776" xr:uid="{4B827DA4-A609-4C34-9EF0-25E20A0C2E8B}"/>
    <cellStyle name="Header1 2 11 5 4" xfId="13777" xr:uid="{6132ABBB-41DC-4D04-962D-8106CB3C7266}"/>
    <cellStyle name="Header1 2 11 5 4 2" xfId="13778" xr:uid="{53309F6B-B993-47BD-94C3-AA0D44D49EF0}"/>
    <cellStyle name="Header1 2 11 5 4 2 2" xfId="13779" xr:uid="{2BE4EEF7-CFF4-4E0E-B227-C1D8D2860410}"/>
    <cellStyle name="Header1 2 11 5 4 2 3" xfId="13780" xr:uid="{0B2A2ABB-1ED4-400A-97F5-30C5EEAA14D5}"/>
    <cellStyle name="Header1 2 11 5 4 3" xfId="13781" xr:uid="{AB94DCDC-237B-4401-AAA4-B4E1D2E7723B}"/>
    <cellStyle name="Header1 2 11 5 4 3 2" xfId="13782" xr:uid="{25F38A57-FBD7-422B-A32C-3224EB7258FD}"/>
    <cellStyle name="Header1 2 11 5 4 3 3" xfId="13783" xr:uid="{41A9D92E-E01D-45E1-B9F5-F8F2B2E358B2}"/>
    <cellStyle name="Header1 2 11 5 4 4" xfId="13784" xr:uid="{D4DF51C3-1C9C-4790-A495-205420EB0438}"/>
    <cellStyle name="Header1 2 11 5 4 4 2" xfId="13785" xr:uid="{B949355C-A9BB-4028-A9CB-70831C36D31A}"/>
    <cellStyle name="Header1 2 11 5 4 4 3" xfId="13786" xr:uid="{63D4BC3D-3E68-43F6-8FB7-2E6D8C35F2F3}"/>
    <cellStyle name="Header1 2 11 5 4 5" xfId="13787" xr:uid="{CAF70B47-A8A0-4777-AA2C-7126E85936B4}"/>
    <cellStyle name="Header1 2 11 5 4 5 2" xfId="13788" xr:uid="{4DF75857-B23B-44FF-8493-EA0E3B987299}"/>
    <cellStyle name="Header1 2 11 5 4 5 3" xfId="13789" xr:uid="{A7D06C72-0411-422F-8FCF-90CE3E336040}"/>
    <cellStyle name="Header1 2 11 5 4 6" xfId="13790" xr:uid="{C3BC0915-95DB-47FA-B999-994D05A422CA}"/>
    <cellStyle name="Header1 2 11 5 4 6 2" xfId="13791" xr:uid="{7C6374A7-55E0-4872-A715-682CDA24DA3B}"/>
    <cellStyle name="Header1 2 11 5 4 6 3" xfId="13792" xr:uid="{18795E21-C4CB-4888-9CDE-D1643A223FD0}"/>
    <cellStyle name="Header1 2 11 5 4 7" xfId="13793" xr:uid="{E8D2A9B7-62ED-4D46-86DF-1DDA1A6F0608}"/>
    <cellStyle name="Header1 2 11 5 4 8" xfId="13794" xr:uid="{63951D23-520A-45D6-9317-DDAEFF7E4B16}"/>
    <cellStyle name="Header1 2 11 5 5" xfId="13795" xr:uid="{727F0551-3337-4E12-944D-D6441484E745}"/>
    <cellStyle name="Header1 2 11 5 5 2" xfId="13796" xr:uid="{1A60BB4C-0598-410F-B143-CACF42971856}"/>
    <cellStyle name="Header1 2 11 5 5 2 2" xfId="13797" xr:uid="{4FF83511-0162-4E76-944B-56170F520182}"/>
    <cellStyle name="Header1 2 11 5 5 2 3" xfId="13798" xr:uid="{580F6E59-AA8E-4855-B44B-837EEF619274}"/>
    <cellStyle name="Header1 2 11 5 5 3" xfId="13799" xr:uid="{3BA61E0E-EAC9-4708-87B0-5F06673E49EA}"/>
    <cellStyle name="Header1 2 11 5 5 3 2" xfId="13800" xr:uid="{6056E975-92AA-4419-8011-A91A69A75703}"/>
    <cellStyle name="Header1 2 11 5 5 3 3" xfId="13801" xr:uid="{862A82F5-1069-4D98-91C2-CE3FB0F04B32}"/>
    <cellStyle name="Header1 2 11 5 5 4" xfId="13802" xr:uid="{52E460FF-20DB-41FC-8756-B7E01B7398F6}"/>
    <cellStyle name="Header1 2 11 5 5 4 2" xfId="13803" xr:uid="{E0D83162-9DF5-4391-8CBF-A8BFC44DFFFE}"/>
    <cellStyle name="Header1 2 11 5 5 4 3" xfId="13804" xr:uid="{82AB30FD-88F1-472D-B560-29B03E2B2E5D}"/>
    <cellStyle name="Header1 2 11 5 5 5" xfId="13805" xr:uid="{E9433498-AB67-4DFC-96F9-F4DB3B91AC26}"/>
    <cellStyle name="Header1 2 11 5 5 5 2" xfId="13806" xr:uid="{865E7087-CA41-4061-8C45-F1E9E1917A0C}"/>
    <cellStyle name="Header1 2 11 5 5 5 3" xfId="13807" xr:uid="{A08C9897-83F4-4BD3-911B-B4DF55FD04C4}"/>
    <cellStyle name="Header1 2 11 5 5 6" xfId="13808" xr:uid="{C1EFBD1F-0689-46C0-92CD-0C334B2B4FEC}"/>
    <cellStyle name="Header1 2 11 5 5 6 2" xfId="13809" xr:uid="{DFF37657-5C56-4917-B81F-2848FD09F7F1}"/>
    <cellStyle name="Header1 2 11 5 5 6 3" xfId="13810" xr:uid="{0581525A-6583-4FC5-B3AD-F9845C2F622C}"/>
    <cellStyle name="Header1 2 11 5 5 7" xfId="13811" xr:uid="{6BD46CEC-778F-4010-9095-38908B322849}"/>
    <cellStyle name="Header1 2 11 5 5 8" xfId="13812" xr:uid="{ECCF0523-BB39-4703-BB60-4C9F702A5B7C}"/>
    <cellStyle name="Header1 2 11 5 6" xfId="13813" xr:uid="{DB305D8E-16EE-4B62-89ED-AC09DB8162F0}"/>
    <cellStyle name="Header1 2 11 5 6 2" xfId="13814" xr:uid="{28DCF5C4-E5F1-4945-BD11-B89F0FC0C000}"/>
    <cellStyle name="Header1 2 11 5 6 2 2" xfId="13815" xr:uid="{3584017D-2BD8-44F4-8A9D-8CC577577624}"/>
    <cellStyle name="Header1 2 11 5 6 2 3" xfId="13816" xr:uid="{B3FAEB3A-F700-453A-8C35-52D2501B5E4A}"/>
    <cellStyle name="Header1 2 11 5 6 3" xfId="13817" xr:uid="{139C368D-5EB4-4F46-800A-86574F0D2FA1}"/>
    <cellStyle name="Header1 2 11 5 6 3 2" xfId="13818" xr:uid="{C4847A16-E269-4B33-A39F-C6EB28F5B33F}"/>
    <cellStyle name="Header1 2 11 5 6 3 3" xfId="13819" xr:uid="{6C43FCCC-457F-49C4-AA28-AF0E438AE83A}"/>
    <cellStyle name="Header1 2 11 5 6 4" xfId="13820" xr:uid="{522E014A-68ED-4241-9B63-4A8493290AC5}"/>
    <cellStyle name="Header1 2 11 5 6 4 2" xfId="13821" xr:uid="{BA76E78D-489A-4E53-A3DC-E18DF211FC0F}"/>
    <cellStyle name="Header1 2 11 5 6 4 3" xfId="13822" xr:uid="{2C2DE79F-E027-4406-BDA5-9A8C426D4F4B}"/>
    <cellStyle name="Header1 2 11 5 6 5" xfId="13823" xr:uid="{3EA69DD6-360D-41F7-AE15-F9BA3713F639}"/>
    <cellStyle name="Header1 2 11 5 6 5 2" xfId="13824" xr:uid="{DF815555-0A84-49D3-B0B2-C55FB115E21A}"/>
    <cellStyle name="Header1 2 11 5 6 5 3" xfId="13825" xr:uid="{F3EEE321-FDFF-4E65-BB9B-5CC798F6F1F8}"/>
    <cellStyle name="Header1 2 11 5 6 6" xfId="13826" xr:uid="{7BA72862-525E-4D24-A4B6-0488679AFCAB}"/>
    <cellStyle name="Header1 2 11 5 6 6 2" xfId="13827" xr:uid="{255CA321-97D1-4FD0-9685-132DF38F0CB6}"/>
    <cellStyle name="Header1 2 11 5 6 6 3" xfId="13828" xr:uid="{82E33986-D085-4CBE-A5DC-29B6713F9F5D}"/>
    <cellStyle name="Header1 2 11 5 6 7" xfId="13829" xr:uid="{42C43BCA-C702-4D60-8141-A9634DF35D67}"/>
    <cellStyle name="Header1 2 11 5 6 8" xfId="13830" xr:uid="{77BBA059-D21E-447F-B4C8-C329D55759BF}"/>
    <cellStyle name="Header1 2 11 5 7" xfId="13831" xr:uid="{63C0988E-D7B6-4D74-B784-52C4CC6FDB9B}"/>
    <cellStyle name="Header1 2 11 5 8" xfId="13832" xr:uid="{48DF2279-6401-4D6E-B063-9F3299ABC0B5}"/>
    <cellStyle name="Header1 2 11 6" xfId="13833" xr:uid="{B40F825B-498E-4112-982B-FFC1FCC3D8EB}"/>
    <cellStyle name="Header1 2 11 6 2" xfId="13834" xr:uid="{CF97EB42-D847-4CA7-9E3E-711C4F09D947}"/>
    <cellStyle name="Header1 2 11 6 2 2" xfId="13835" xr:uid="{15F32456-5DB5-4FAC-9E57-A444F0C75CF0}"/>
    <cellStyle name="Header1 2 11 6 2 2 2" xfId="13836" xr:uid="{7A615D1F-259E-4D24-B7CE-C5B1FEDDEBF9}"/>
    <cellStyle name="Header1 2 11 6 2 2 3" xfId="13837" xr:uid="{44F59930-2C24-4A13-894C-6CC0BAEA103D}"/>
    <cellStyle name="Header1 2 11 6 2 3" xfId="13838" xr:uid="{5FBE8683-2EC5-472A-922F-45D2E7D81523}"/>
    <cellStyle name="Header1 2 11 6 2 3 2" xfId="13839" xr:uid="{311205E9-660A-4C32-8EB8-30152B35722C}"/>
    <cellStyle name="Header1 2 11 6 2 3 3" xfId="13840" xr:uid="{1227106B-1607-46FB-84F7-C6661AC32B1B}"/>
    <cellStyle name="Header1 2 11 6 2 4" xfId="13841" xr:uid="{2CFA877F-291C-4364-890D-E258698F665B}"/>
    <cellStyle name="Header1 2 11 6 2 4 2" xfId="13842" xr:uid="{41FB01AB-73C8-4B24-81BD-3F95AFA20C6E}"/>
    <cellStyle name="Header1 2 11 6 2 4 3" xfId="13843" xr:uid="{970FD4C3-1975-4BB5-A6AC-2ABE8365501A}"/>
    <cellStyle name="Header1 2 11 6 2 5" xfId="13844" xr:uid="{1A39DBA0-AB1A-48CB-8EE9-B52845939BF8}"/>
    <cellStyle name="Header1 2 11 6 2 5 2" xfId="13845" xr:uid="{E03CDA43-8222-4B47-8B63-05B0DEC1FD07}"/>
    <cellStyle name="Header1 2 11 6 2 5 3" xfId="13846" xr:uid="{C20B9A5F-51EB-4430-9863-D954CDC5A229}"/>
    <cellStyle name="Header1 2 11 6 2 6" xfId="13847" xr:uid="{67A58D13-3977-48DA-B380-DE2EB07CEC3C}"/>
    <cellStyle name="Header1 2 11 6 2 6 2" xfId="13848" xr:uid="{01D9FFC1-9263-42D8-B703-FAB03FE7687F}"/>
    <cellStyle name="Header1 2 11 6 2 6 3" xfId="13849" xr:uid="{6A9FBDF7-717C-4A78-BF05-6B083B8C69D5}"/>
    <cellStyle name="Header1 2 11 6 2 7" xfId="13850" xr:uid="{C9CA8A19-BDCD-4958-B301-EC8766509FAC}"/>
    <cellStyle name="Header1 2 11 6 2 7 2" xfId="13851" xr:uid="{73305F29-19EC-4EE4-B482-424B11227835}"/>
    <cellStyle name="Header1 2 11 6 2 7 3" xfId="13852" xr:uid="{DECF1E6A-95EB-4F96-83CD-90501E652CF0}"/>
    <cellStyle name="Header1 2 11 6 2 8" xfId="13853" xr:uid="{8F608317-2147-4E56-96B5-CC7E35A08008}"/>
    <cellStyle name="Header1 2 11 6 2 9" xfId="13854" xr:uid="{4E321A0E-C5C5-48FF-A712-70D903FA74E6}"/>
    <cellStyle name="Header1 2 11 6 3" xfId="13855" xr:uid="{5E753D8D-EE93-411C-8741-372611E51F8E}"/>
    <cellStyle name="Header1 2 11 6 3 2" xfId="13856" xr:uid="{0DB89672-AA29-4400-A349-837986CC952E}"/>
    <cellStyle name="Header1 2 11 6 3 2 2" xfId="13857" xr:uid="{9919E904-42DE-45DD-B54E-A831ACA3ED5F}"/>
    <cellStyle name="Header1 2 11 6 3 2 3" xfId="13858" xr:uid="{6E0684C3-09EF-4A40-AE97-4A2C969AA61B}"/>
    <cellStyle name="Header1 2 11 6 3 3" xfId="13859" xr:uid="{9D75838E-34D1-42C1-BA65-71C7BBFC9E3D}"/>
    <cellStyle name="Header1 2 11 6 3 3 2" xfId="13860" xr:uid="{76131A3F-67DF-4D4C-B5B5-D8D1B787EC8F}"/>
    <cellStyle name="Header1 2 11 6 3 3 3" xfId="13861" xr:uid="{7CD28871-A6BE-4A20-949E-31FAEA9A6340}"/>
    <cellStyle name="Header1 2 11 6 3 4" xfId="13862" xr:uid="{0D810D3C-7AE7-4EDB-A34E-0CEAC487A6C4}"/>
    <cellStyle name="Header1 2 11 6 3 4 2" xfId="13863" xr:uid="{360DD1D4-C620-4AC8-A95A-811E87F081A4}"/>
    <cellStyle name="Header1 2 11 6 3 4 3" xfId="13864" xr:uid="{A50D7C50-B972-4648-A148-A3F4AD657BF7}"/>
    <cellStyle name="Header1 2 11 6 3 5" xfId="13865" xr:uid="{7EFD0CBC-770F-45E6-A824-AE7A20FBDC5C}"/>
    <cellStyle name="Header1 2 11 6 3 5 2" xfId="13866" xr:uid="{3F2D00F6-09B6-4B28-B69E-8420DD3F1BF8}"/>
    <cellStyle name="Header1 2 11 6 3 5 3" xfId="13867" xr:uid="{8770BE05-D73A-4383-9BC0-862E275ABC3F}"/>
    <cellStyle name="Header1 2 11 6 3 6" xfId="13868" xr:uid="{9E7F045A-5429-4AF3-BC93-A21A5F11CAE1}"/>
    <cellStyle name="Header1 2 11 6 3 6 2" xfId="13869" xr:uid="{02264F3D-9C56-47BE-8E8D-DED10A6531E7}"/>
    <cellStyle name="Header1 2 11 6 3 6 3" xfId="13870" xr:uid="{C9AF074E-46D4-4AAE-9D79-D1876CDF8268}"/>
    <cellStyle name="Header1 2 11 6 3 7" xfId="13871" xr:uid="{FFDB1CDC-2977-43D1-8883-58579D357151}"/>
    <cellStyle name="Header1 2 11 6 3 8" xfId="13872" xr:uid="{C8D90574-F347-460E-8A08-13E2ED69125C}"/>
    <cellStyle name="Header1 2 11 6 4" xfId="13873" xr:uid="{EDA42988-1BB2-444A-8397-110471FF9DB9}"/>
    <cellStyle name="Header1 2 11 6 4 2" xfId="13874" xr:uid="{47ABE1B0-A0AA-4E85-B302-D7CAD1D63546}"/>
    <cellStyle name="Header1 2 11 6 4 2 2" xfId="13875" xr:uid="{C95DFF19-FF5E-4521-B750-ADB415171A9E}"/>
    <cellStyle name="Header1 2 11 6 4 2 3" xfId="13876" xr:uid="{A63FAD37-2244-4B77-ACF0-5989AB9BD5C3}"/>
    <cellStyle name="Header1 2 11 6 4 3" xfId="13877" xr:uid="{9D130A46-1BF0-4AAF-8BC5-B8A47AF6DA71}"/>
    <cellStyle name="Header1 2 11 6 4 3 2" xfId="13878" xr:uid="{4340D980-651C-446C-ADBE-501A1AA05075}"/>
    <cellStyle name="Header1 2 11 6 4 3 3" xfId="13879" xr:uid="{F104D19B-77C6-42D8-B910-D5B09E2B5CF3}"/>
    <cellStyle name="Header1 2 11 6 4 4" xfId="13880" xr:uid="{6858C2E7-BAB7-414D-9326-CDBD2C43FF20}"/>
    <cellStyle name="Header1 2 11 6 4 4 2" xfId="13881" xr:uid="{3A288EB8-9DDD-4848-A2F4-39A9E8AC0D0F}"/>
    <cellStyle name="Header1 2 11 6 4 4 3" xfId="13882" xr:uid="{B973AC92-C99B-4899-AFBA-7A73200CC3E0}"/>
    <cellStyle name="Header1 2 11 6 4 5" xfId="13883" xr:uid="{F624F2FE-2E5C-4303-A22E-54F0CD267084}"/>
    <cellStyle name="Header1 2 11 6 4 5 2" xfId="13884" xr:uid="{C536DBCF-B78C-4A83-B5B9-77CD3C32659F}"/>
    <cellStyle name="Header1 2 11 6 4 5 3" xfId="13885" xr:uid="{E0D7736F-CAA3-4E66-B467-2B5D0113E23C}"/>
    <cellStyle name="Header1 2 11 6 4 6" xfId="13886" xr:uid="{B14F88D8-9DD2-4D44-AEDC-F58955540B51}"/>
    <cellStyle name="Header1 2 11 6 4 6 2" xfId="13887" xr:uid="{080F25B4-88ED-48B4-BBF0-C25EB07C6BEC}"/>
    <cellStyle name="Header1 2 11 6 4 6 3" xfId="13888" xr:uid="{96F6DAC7-5180-4140-BEEB-A8A77FC5952B}"/>
    <cellStyle name="Header1 2 11 6 4 7" xfId="13889" xr:uid="{33A2FF1D-200C-4D42-B300-641F111404B1}"/>
    <cellStyle name="Header1 2 11 6 4 8" xfId="13890" xr:uid="{B096AC59-934F-4F01-86A5-E133518FA975}"/>
    <cellStyle name="Header1 2 11 6 5" xfId="13891" xr:uid="{EEFE7F87-60E7-49FE-8A86-DB688B7ADBA9}"/>
    <cellStyle name="Header1 2 11 6 5 2" xfId="13892" xr:uid="{908507E5-F442-4270-BB49-A6D807B34FD7}"/>
    <cellStyle name="Header1 2 11 6 5 2 2" xfId="13893" xr:uid="{FBD1ADB3-093B-49A0-BBDE-56EB01CDA654}"/>
    <cellStyle name="Header1 2 11 6 5 2 3" xfId="13894" xr:uid="{95857FE6-9AAD-4418-94C7-2484A239CE9C}"/>
    <cellStyle name="Header1 2 11 6 5 3" xfId="13895" xr:uid="{727F72BC-71EC-41E3-9B6C-42319C953F26}"/>
    <cellStyle name="Header1 2 11 6 5 3 2" xfId="13896" xr:uid="{5B2CB768-C93B-4093-9377-339B97CB24BE}"/>
    <cellStyle name="Header1 2 11 6 5 3 3" xfId="13897" xr:uid="{AFB9CC3C-4E9F-431E-AB7D-F2864C8DA3F9}"/>
    <cellStyle name="Header1 2 11 6 5 4" xfId="13898" xr:uid="{94611E0B-0164-4D65-8CBE-4248BFFE6943}"/>
    <cellStyle name="Header1 2 11 6 5 4 2" xfId="13899" xr:uid="{6C10EED6-9F36-4014-AE2F-5D92FA31BBE0}"/>
    <cellStyle name="Header1 2 11 6 5 4 3" xfId="13900" xr:uid="{CE2766C4-3496-4170-BE0B-E2C7460CA5C8}"/>
    <cellStyle name="Header1 2 11 6 5 5" xfId="13901" xr:uid="{C86CD8A3-DAEB-418C-AD0E-18EBD273C74A}"/>
    <cellStyle name="Header1 2 11 6 5 5 2" xfId="13902" xr:uid="{691AFED7-E05A-4F3A-8F82-05E6892CBD07}"/>
    <cellStyle name="Header1 2 11 6 5 5 3" xfId="13903" xr:uid="{14507E0D-981C-45DE-B1A4-498E49394776}"/>
    <cellStyle name="Header1 2 11 6 5 6" xfId="13904" xr:uid="{90099448-F1CA-440D-8BEA-D34EC4858B08}"/>
    <cellStyle name="Header1 2 11 6 5 6 2" xfId="13905" xr:uid="{97AF901A-58C1-490C-9A45-6C468407A5F0}"/>
    <cellStyle name="Header1 2 11 6 5 6 3" xfId="13906" xr:uid="{ECCAD21C-4C79-4AC5-9102-0AA13E9A4521}"/>
    <cellStyle name="Header1 2 11 6 5 7" xfId="13907" xr:uid="{079A2157-3716-44ED-8742-E659DC0514FD}"/>
    <cellStyle name="Header1 2 11 6 5 8" xfId="13908" xr:uid="{EE601065-1189-4F4F-ACD8-AE1CAEE9F740}"/>
    <cellStyle name="Header1 2 11 6 6" xfId="13909" xr:uid="{87DECC3A-E49E-4BC1-85CB-58D9259A48C1}"/>
    <cellStyle name="Header1 2 11 6 6 2" xfId="13910" xr:uid="{E6D4AD0B-8C05-438E-8868-243CFC5F7B0C}"/>
    <cellStyle name="Header1 2 11 6 6 2 2" xfId="13911" xr:uid="{BDEF9311-476C-4BBA-AA6A-D0114A8AB440}"/>
    <cellStyle name="Header1 2 11 6 6 2 3" xfId="13912" xr:uid="{747260E9-5A0E-417B-9FF6-ABF65FC30055}"/>
    <cellStyle name="Header1 2 11 6 6 3" xfId="13913" xr:uid="{28235251-B021-44CB-AE16-8DCAD89BFD6A}"/>
    <cellStyle name="Header1 2 11 6 6 3 2" xfId="13914" xr:uid="{C50B8E79-0FFE-48CA-AE00-B5303F694126}"/>
    <cellStyle name="Header1 2 11 6 6 3 3" xfId="13915" xr:uid="{22DF3054-7C68-4B32-82E1-E98FF39B3EC4}"/>
    <cellStyle name="Header1 2 11 6 6 4" xfId="13916" xr:uid="{8B519CCF-05A1-4C00-BC2C-7F7B9D3F079C}"/>
    <cellStyle name="Header1 2 11 6 6 4 2" xfId="13917" xr:uid="{09967737-6254-43E9-9079-25C9D65F85CD}"/>
    <cellStyle name="Header1 2 11 6 6 4 3" xfId="13918" xr:uid="{98104E94-BCE0-41BF-9953-5F027645C2F9}"/>
    <cellStyle name="Header1 2 11 6 6 5" xfId="13919" xr:uid="{1EEA8EB9-157E-4F7B-AE10-0A5F38D2B159}"/>
    <cellStyle name="Header1 2 11 6 6 5 2" xfId="13920" xr:uid="{28197F6D-45F6-4FF8-B3E0-BCD96C185AAA}"/>
    <cellStyle name="Header1 2 11 6 6 5 3" xfId="13921" xr:uid="{EC6CF7AF-B1B3-49ED-B573-992FC2B44B29}"/>
    <cellStyle name="Header1 2 11 6 6 6" xfId="13922" xr:uid="{089CCCA1-1DA6-4FEE-A81F-A8C57556F12C}"/>
    <cellStyle name="Header1 2 11 6 6 6 2" xfId="13923" xr:uid="{0BFC37BF-5160-4E22-BC51-CAFDADFF8D9B}"/>
    <cellStyle name="Header1 2 11 6 6 6 3" xfId="13924" xr:uid="{BBB50F52-701A-4555-A88E-A554F729B0AD}"/>
    <cellStyle name="Header1 2 11 6 6 7" xfId="13925" xr:uid="{980F20E9-7FE6-4958-8378-B23D3EEBB957}"/>
    <cellStyle name="Header1 2 11 6 6 8" xfId="13926" xr:uid="{620C9C4B-DEF0-4E84-AB74-4C7794252328}"/>
    <cellStyle name="Header1 2 11 6 7" xfId="13927" xr:uid="{FB52E99B-E10A-4953-A76D-275BD5CBBFBC}"/>
    <cellStyle name="Header1 2 11 6 8" xfId="13928" xr:uid="{02BF0FE2-1375-489A-A1D6-BC1EBE55FC76}"/>
    <cellStyle name="Header1 2 11 7" xfId="13929" xr:uid="{65E6516A-5523-40B1-857F-48034CB323FB}"/>
    <cellStyle name="Header1 2 11 7 2" xfId="13930" xr:uid="{3D64AF7E-4270-4765-AED7-9BD8E0748689}"/>
    <cellStyle name="Header1 2 11 7 2 2" xfId="13931" xr:uid="{789ED840-5F3B-4C3A-B511-03F6793F5A48}"/>
    <cellStyle name="Header1 2 11 7 2 2 2" xfId="13932" xr:uid="{8AEF9775-A79D-4C69-AA2E-2F695D822F12}"/>
    <cellStyle name="Header1 2 11 7 2 2 3" xfId="13933" xr:uid="{248D3240-2ED0-4E00-9300-CF4FA63BD90D}"/>
    <cellStyle name="Header1 2 11 7 2 3" xfId="13934" xr:uid="{C11A308F-7F29-450F-BB7B-3C8AA426913B}"/>
    <cellStyle name="Header1 2 11 7 2 3 2" xfId="13935" xr:uid="{C2B319E5-D6D6-4968-AC3F-97B1413922D1}"/>
    <cellStyle name="Header1 2 11 7 2 3 3" xfId="13936" xr:uid="{E8F7D322-E9CF-43F3-952D-C33521FEB9B9}"/>
    <cellStyle name="Header1 2 11 7 2 4" xfId="13937" xr:uid="{D686779B-6EE8-462B-B449-8F5B4680A924}"/>
    <cellStyle name="Header1 2 11 7 2 4 2" xfId="13938" xr:uid="{4F7800A0-62C8-4058-9FFD-82247CA8AB80}"/>
    <cellStyle name="Header1 2 11 7 2 4 3" xfId="13939" xr:uid="{A0C33F3B-BF07-47DC-AF9D-4C7530B4D939}"/>
    <cellStyle name="Header1 2 11 7 2 5" xfId="13940" xr:uid="{5F414BFD-1C41-47C5-B27F-FE9C69AFD6C1}"/>
    <cellStyle name="Header1 2 11 7 2 5 2" xfId="13941" xr:uid="{D4DC74F2-2F93-44A3-8529-37053DB19870}"/>
    <cellStyle name="Header1 2 11 7 2 5 3" xfId="13942" xr:uid="{93BEB625-D1D9-410A-B373-F7426FEE8E68}"/>
    <cellStyle name="Header1 2 11 7 2 6" xfId="13943" xr:uid="{368ADE49-EA11-4C43-91EA-BC1A6BA8258C}"/>
    <cellStyle name="Header1 2 11 7 2 6 2" xfId="13944" xr:uid="{5C1E575D-4B67-4696-84D4-1BA06BA065FF}"/>
    <cellStyle name="Header1 2 11 7 2 6 3" xfId="13945" xr:uid="{33DAC5C6-4234-4D33-AE15-2500B9DA4D19}"/>
    <cellStyle name="Header1 2 11 7 2 7" xfId="13946" xr:uid="{6EBB7509-5C94-4F28-ADCA-40EF0985B619}"/>
    <cellStyle name="Header1 2 11 7 2 7 2" xfId="13947" xr:uid="{40828296-DC14-4C45-9F01-C3D8DD6FAC30}"/>
    <cellStyle name="Header1 2 11 7 2 7 3" xfId="13948" xr:uid="{3C241097-1E5A-464A-B4AA-8D2C8E7AE422}"/>
    <cellStyle name="Header1 2 11 7 2 8" xfId="13949" xr:uid="{F890A3C3-EEBE-47D7-8DCE-A9F9592E6535}"/>
    <cellStyle name="Header1 2 11 7 2 9" xfId="13950" xr:uid="{3646C8B9-470E-4130-9648-8250B26F93DA}"/>
    <cellStyle name="Header1 2 11 7 3" xfId="13951" xr:uid="{DA45CD4A-83CA-4A97-9E1B-E016B73D98EA}"/>
    <cellStyle name="Header1 2 11 7 3 2" xfId="13952" xr:uid="{189BBDCF-9228-4512-9258-50CE6C23468B}"/>
    <cellStyle name="Header1 2 11 7 3 2 2" xfId="13953" xr:uid="{F9AE53CC-DD8B-41DA-84AE-DE6778EBBE22}"/>
    <cellStyle name="Header1 2 11 7 3 2 3" xfId="13954" xr:uid="{CD7886A7-6DBF-40BE-B786-80A5AECE5830}"/>
    <cellStyle name="Header1 2 11 7 3 3" xfId="13955" xr:uid="{B12EF1F2-7516-404F-AD0A-3FFEF261897E}"/>
    <cellStyle name="Header1 2 11 7 3 3 2" xfId="13956" xr:uid="{B2EB9E09-E3EB-434E-A516-75A6C33234AE}"/>
    <cellStyle name="Header1 2 11 7 3 3 3" xfId="13957" xr:uid="{F02AED69-0A6D-4FE3-8AA3-D9F2EF727BBA}"/>
    <cellStyle name="Header1 2 11 7 3 4" xfId="13958" xr:uid="{D4A89DCF-509F-4AC3-B4E2-371CF083E7EF}"/>
    <cellStyle name="Header1 2 11 7 3 4 2" xfId="13959" xr:uid="{9AD40A5C-665F-420B-A2EB-5C22EFB12570}"/>
    <cellStyle name="Header1 2 11 7 3 4 3" xfId="13960" xr:uid="{628843B6-CAFA-4ECA-B664-3040BB11F375}"/>
    <cellStyle name="Header1 2 11 7 3 5" xfId="13961" xr:uid="{44212C53-7954-4C50-9875-555C13148C0E}"/>
    <cellStyle name="Header1 2 11 7 3 5 2" xfId="13962" xr:uid="{E70FB116-6ECB-4175-B91D-AB05BC0B02F4}"/>
    <cellStyle name="Header1 2 11 7 3 5 3" xfId="13963" xr:uid="{456AFE45-79D5-4EEE-9738-0F1D1DF71619}"/>
    <cellStyle name="Header1 2 11 7 3 6" xfId="13964" xr:uid="{7F216A09-C6FF-431A-93D1-932ABF66DD92}"/>
    <cellStyle name="Header1 2 11 7 3 6 2" xfId="13965" xr:uid="{9EE194E7-CC08-44E7-8AB6-0FF09EE9A73A}"/>
    <cellStyle name="Header1 2 11 7 3 6 3" xfId="13966" xr:uid="{9A013516-B89D-4CA2-8995-87E12377A17E}"/>
    <cellStyle name="Header1 2 11 7 3 7" xfId="13967" xr:uid="{65638734-45BF-4C74-BE10-2C93C2574AED}"/>
    <cellStyle name="Header1 2 11 7 3 8" xfId="13968" xr:uid="{26F7F1FC-DC45-49A3-A12E-4819F070881D}"/>
    <cellStyle name="Header1 2 11 7 4" xfId="13969" xr:uid="{969C75E6-3883-42D8-A637-1736B8F32746}"/>
    <cellStyle name="Header1 2 11 7 4 2" xfId="13970" xr:uid="{CFBC1987-1140-47E4-A3FD-3BE7B31162DB}"/>
    <cellStyle name="Header1 2 11 7 4 2 2" xfId="13971" xr:uid="{A08324C7-D4EC-433B-8893-7D9975722A8E}"/>
    <cellStyle name="Header1 2 11 7 4 2 3" xfId="13972" xr:uid="{B506FA29-3F5C-426B-BA58-A0F2319A8805}"/>
    <cellStyle name="Header1 2 11 7 4 3" xfId="13973" xr:uid="{BF72CE12-1DA5-436D-AA62-4021666625E6}"/>
    <cellStyle name="Header1 2 11 7 4 3 2" xfId="13974" xr:uid="{843CB2A3-EA2F-4492-AB1F-6C8FC8E23E01}"/>
    <cellStyle name="Header1 2 11 7 4 3 3" xfId="13975" xr:uid="{47D05E00-70DE-48EF-B143-D3046D5A7BCC}"/>
    <cellStyle name="Header1 2 11 7 4 4" xfId="13976" xr:uid="{4D815C75-2E04-4DE6-A807-DE62C357929D}"/>
    <cellStyle name="Header1 2 11 7 4 4 2" xfId="13977" xr:uid="{9D310383-2156-4963-A475-C2B9C6203788}"/>
    <cellStyle name="Header1 2 11 7 4 4 3" xfId="13978" xr:uid="{8CECF288-DFF2-4BFE-BDD2-2C80C7EDC49F}"/>
    <cellStyle name="Header1 2 11 7 4 5" xfId="13979" xr:uid="{0FD643E8-584D-4D69-BD7A-AC5C71665610}"/>
    <cellStyle name="Header1 2 11 7 4 5 2" xfId="13980" xr:uid="{887EEE44-3091-4238-BA6F-94EA9F9269D0}"/>
    <cellStyle name="Header1 2 11 7 4 5 3" xfId="13981" xr:uid="{3F131FC5-8677-4FEF-B1B5-433AA3B4159B}"/>
    <cellStyle name="Header1 2 11 7 4 6" xfId="13982" xr:uid="{CD4F7A36-D8DC-4BDC-BD03-7E1CFFC83561}"/>
    <cellStyle name="Header1 2 11 7 4 6 2" xfId="13983" xr:uid="{9BD5F9DE-665B-4FE5-834F-BE5A790A63D4}"/>
    <cellStyle name="Header1 2 11 7 4 6 3" xfId="13984" xr:uid="{CF42DD65-F82D-4666-AD0D-EB8B75D09159}"/>
    <cellStyle name="Header1 2 11 7 4 7" xfId="13985" xr:uid="{16F24B1A-4724-43C0-9530-FF2F00580959}"/>
    <cellStyle name="Header1 2 11 7 4 8" xfId="13986" xr:uid="{93E53A7E-1154-4B18-BD17-8A84AB7C4F1B}"/>
    <cellStyle name="Header1 2 11 7 5" xfId="13987" xr:uid="{0AB29C29-7CB3-4F95-8F10-DD4A3A00B635}"/>
    <cellStyle name="Header1 2 11 7 5 2" xfId="13988" xr:uid="{BB0A1197-20E5-4003-B567-A4200335FC4E}"/>
    <cellStyle name="Header1 2 11 7 5 2 2" xfId="13989" xr:uid="{BE0F195B-DADC-4A75-A8EA-F4258D945A4D}"/>
    <cellStyle name="Header1 2 11 7 5 2 3" xfId="13990" xr:uid="{6CED1329-8C52-494C-BF72-6B0F42F2FA92}"/>
    <cellStyle name="Header1 2 11 7 5 3" xfId="13991" xr:uid="{8CDB91B6-5C44-4B33-8502-FC363C02AA61}"/>
    <cellStyle name="Header1 2 11 7 5 3 2" xfId="13992" xr:uid="{F8750F39-D2CF-4BD6-97C8-99CEA2EB89D6}"/>
    <cellStyle name="Header1 2 11 7 5 3 3" xfId="13993" xr:uid="{A5F69CFF-0041-4A5F-9DE0-27C4BBF88AAD}"/>
    <cellStyle name="Header1 2 11 7 5 4" xfId="13994" xr:uid="{D7C07081-FEA3-4D9C-A3B3-AF624D999727}"/>
    <cellStyle name="Header1 2 11 7 5 4 2" xfId="13995" xr:uid="{F3412566-8CA6-4ABB-9D63-960D2A2F6D07}"/>
    <cellStyle name="Header1 2 11 7 5 4 3" xfId="13996" xr:uid="{400F0330-10FF-41E4-9DA6-03255E443E08}"/>
    <cellStyle name="Header1 2 11 7 5 5" xfId="13997" xr:uid="{65DBDE1F-C886-4B2D-BFEE-AE0B13337C76}"/>
    <cellStyle name="Header1 2 11 7 5 5 2" xfId="13998" xr:uid="{208A036C-2019-4A06-A8A9-5658067301B9}"/>
    <cellStyle name="Header1 2 11 7 5 5 3" xfId="13999" xr:uid="{C2EF46CE-89AA-42AA-BA98-69C12765A066}"/>
    <cellStyle name="Header1 2 11 7 5 6" xfId="14000" xr:uid="{E20238EE-6971-4AE0-8429-65C0F5C39B39}"/>
    <cellStyle name="Header1 2 11 7 5 6 2" xfId="14001" xr:uid="{584A984E-4E39-4CB3-9B03-21FB2561C400}"/>
    <cellStyle name="Header1 2 11 7 5 6 3" xfId="14002" xr:uid="{F60E3C5E-8BD0-4AE8-A4E3-A7236FB43A07}"/>
    <cellStyle name="Header1 2 11 7 5 7" xfId="14003" xr:uid="{DC2A3905-8545-496B-ADFC-99B390EAD5D1}"/>
    <cellStyle name="Header1 2 11 7 5 8" xfId="14004" xr:uid="{D81F1466-E678-4ADF-A46C-7FD52500754B}"/>
    <cellStyle name="Header1 2 11 7 6" xfId="14005" xr:uid="{9E7AEA24-5116-47D5-8234-87938D652905}"/>
    <cellStyle name="Header1 2 11 7 6 2" xfId="14006" xr:uid="{AC0E79BF-44D3-4122-8C06-B4BF3CA5E4C3}"/>
    <cellStyle name="Header1 2 11 7 6 2 2" xfId="14007" xr:uid="{C8A75084-8263-483A-A1E6-E9C25F576475}"/>
    <cellStyle name="Header1 2 11 7 6 2 3" xfId="14008" xr:uid="{64193018-BCC4-484D-8C39-B3E6E6CC6196}"/>
    <cellStyle name="Header1 2 11 7 6 3" xfId="14009" xr:uid="{709E8DE9-AC34-4E71-A2DA-33446D69A10E}"/>
    <cellStyle name="Header1 2 11 7 6 3 2" xfId="14010" xr:uid="{6F8B80EC-290E-4925-B852-1EC8C7FF44D2}"/>
    <cellStyle name="Header1 2 11 7 6 3 3" xfId="14011" xr:uid="{F26F8A95-B57A-4005-A4B6-C359E44D7A88}"/>
    <cellStyle name="Header1 2 11 7 6 4" xfId="14012" xr:uid="{26A7D4C7-590D-4B21-9235-D7912703BF1D}"/>
    <cellStyle name="Header1 2 11 7 6 4 2" xfId="14013" xr:uid="{15CF0B8F-20FD-48F8-8721-1E9A8EC23184}"/>
    <cellStyle name="Header1 2 11 7 6 4 3" xfId="14014" xr:uid="{48350A4C-6240-4635-BE23-8C7C7BAF4C41}"/>
    <cellStyle name="Header1 2 11 7 6 5" xfId="14015" xr:uid="{9FD85C29-945F-4F9A-A308-70FE39C8098B}"/>
    <cellStyle name="Header1 2 11 7 6 5 2" xfId="14016" xr:uid="{769E9EC4-70CC-4B86-8B3A-824CEF11EEC6}"/>
    <cellStyle name="Header1 2 11 7 6 5 3" xfId="14017" xr:uid="{B3BCCE4F-C498-4CA8-AA34-F32E4F6003FD}"/>
    <cellStyle name="Header1 2 11 7 6 6" xfId="14018" xr:uid="{007BD956-6109-41AC-9057-1461B6F9467E}"/>
    <cellStyle name="Header1 2 11 7 6 6 2" xfId="14019" xr:uid="{5A6700D7-7D80-4C4A-8074-C42EC8791BCA}"/>
    <cellStyle name="Header1 2 11 7 6 6 3" xfId="14020" xr:uid="{ED51FCB0-0041-4A32-9D87-6433B6D40CB5}"/>
    <cellStyle name="Header1 2 11 7 6 7" xfId="14021" xr:uid="{4E09CF02-4EE8-4DEC-9C46-7FA13F3A3A1F}"/>
    <cellStyle name="Header1 2 11 7 6 8" xfId="14022" xr:uid="{F49D6193-8BCD-4695-BA3C-68A502D96D41}"/>
    <cellStyle name="Header1 2 11 7 7" xfId="14023" xr:uid="{9AF0CB9A-0B4F-40CE-87AB-5EEAE3E1782B}"/>
    <cellStyle name="Header1 2 11 7 8" xfId="14024" xr:uid="{0FFF93D4-CEFD-4600-902F-05D9996094BC}"/>
    <cellStyle name="Header1 2 11 8" xfId="14025" xr:uid="{E22D4C29-D0A5-4FB2-8D68-72719A58C5C3}"/>
    <cellStyle name="Header1 2 11 8 2" xfId="14026" xr:uid="{99651495-DAD0-4414-A9D6-170350111F72}"/>
    <cellStyle name="Header1 2 11 8 2 2" xfId="14027" xr:uid="{4EF0BE5E-3F02-4EDA-ACCE-2EE511012339}"/>
    <cellStyle name="Header1 2 11 8 2 2 2" xfId="14028" xr:uid="{05F4B5D1-E89D-447A-9D29-9F49085A893F}"/>
    <cellStyle name="Header1 2 11 8 2 2 3" xfId="14029" xr:uid="{CCAE674A-2284-4024-9479-64F5F0C3B282}"/>
    <cellStyle name="Header1 2 11 8 2 3" xfId="14030" xr:uid="{1793B8BD-DAD2-4A03-82A3-361EA7B57CB8}"/>
    <cellStyle name="Header1 2 11 8 2 3 2" xfId="14031" xr:uid="{71B4E3B5-BDED-41E7-BAA9-C2BF24DB4EB8}"/>
    <cellStyle name="Header1 2 11 8 2 3 3" xfId="14032" xr:uid="{6ACFBCA1-9F91-4944-846A-27DAEF2D245E}"/>
    <cellStyle name="Header1 2 11 8 2 4" xfId="14033" xr:uid="{7D39AB37-8FFC-469D-8DA0-70FC6B9BC9FB}"/>
    <cellStyle name="Header1 2 11 8 2 4 2" xfId="14034" xr:uid="{185800CD-41F5-4CFD-8593-25F372BA51D5}"/>
    <cellStyle name="Header1 2 11 8 2 4 3" xfId="14035" xr:uid="{3439A811-4E45-4F45-8C0D-FB918A31FD37}"/>
    <cellStyle name="Header1 2 11 8 2 5" xfId="14036" xr:uid="{4E584138-7A41-4C22-A808-6D9C36633852}"/>
    <cellStyle name="Header1 2 11 8 2 5 2" xfId="14037" xr:uid="{06751621-F9D5-49DF-B71E-6C97A67D4C53}"/>
    <cellStyle name="Header1 2 11 8 2 5 3" xfId="14038" xr:uid="{141CC880-9617-43A9-858E-85B50622D153}"/>
    <cellStyle name="Header1 2 11 8 2 6" xfId="14039" xr:uid="{E1EE7EAA-D631-4D8C-9444-09000338E9FD}"/>
    <cellStyle name="Header1 2 11 8 2 6 2" xfId="14040" xr:uid="{4B4AE71C-301C-4719-BCA2-AFE15D99B8EC}"/>
    <cellStyle name="Header1 2 11 8 2 6 3" xfId="14041" xr:uid="{827D4D77-2AB0-4F3D-BB4E-BF6F6F91F83B}"/>
    <cellStyle name="Header1 2 11 8 2 7" xfId="14042" xr:uid="{3DE106DE-D660-4136-9FB4-D73715A407B5}"/>
    <cellStyle name="Header1 2 11 8 2 7 2" xfId="14043" xr:uid="{3A3E1F2B-D32A-4101-89F4-FED116D07DFE}"/>
    <cellStyle name="Header1 2 11 8 2 7 3" xfId="14044" xr:uid="{8EA1924C-CA9C-422A-8DAA-ACA9F0B5A21A}"/>
    <cellStyle name="Header1 2 11 8 2 8" xfId="14045" xr:uid="{A658E3C9-E542-4E84-BC40-2A29C0A56027}"/>
    <cellStyle name="Header1 2 11 8 2 9" xfId="14046" xr:uid="{59401BB6-7EBF-4F65-9DDC-D1A2DF38643F}"/>
    <cellStyle name="Header1 2 11 8 3" xfId="14047" xr:uid="{3090B224-E288-4EF6-941C-ADB06FD450B0}"/>
    <cellStyle name="Header1 2 11 8 3 2" xfId="14048" xr:uid="{E20D43B6-5844-47C4-88D5-B7BD221D044C}"/>
    <cellStyle name="Header1 2 11 8 3 2 2" xfId="14049" xr:uid="{B7DDEADC-D937-4B48-A1A5-5C24008898C6}"/>
    <cellStyle name="Header1 2 11 8 3 2 3" xfId="14050" xr:uid="{37811BDA-61D1-4408-9E2F-D58134029277}"/>
    <cellStyle name="Header1 2 11 8 3 3" xfId="14051" xr:uid="{F82466BA-0400-4CF5-AD9E-58D1E54FF1F3}"/>
    <cellStyle name="Header1 2 11 8 3 3 2" xfId="14052" xr:uid="{8085D2A0-C237-4C1A-84A5-FE64EB521148}"/>
    <cellStyle name="Header1 2 11 8 3 3 3" xfId="14053" xr:uid="{4550F995-6A85-4AB2-B653-3E2903038352}"/>
    <cellStyle name="Header1 2 11 8 3 4" xfId="14054" xr:uid="{16824BC3-C698-43E0-8749-1EDD579D8122}"/>
    <cellStyle name="Header1 2 11 8 3 4 2" xfId="14055" xr:uid="{57C72583-B923-4CA9-9262-B8394218DCD3}"/>
    <cellStyle name="Header1 2 11 8 3 4 3" xfId="14056" xr:uid="{6C87A2C9-06ED-4961-AE30-7326EA7D4705}"/>
    <cellStyle name="Header1 2 11 8 3 5" xfId="14057" xr:uid="{90901390-B973-4416-A771-1DAAF45A311B}"/>
    <cellStyle name="Header1 2 11 8 3 5 2" xfId="14058" xr:uid="{8DFA08DE-B42C-4955-94A8-81AD32909868}"/>
    <cellStyle name="Header1 2 11 8 3 5 3" xfId="14059" xr:uid="{270545C5-DBD3-493B-8B8A-386DE1B6F7ED}"/>
    <cellStyle name="Header1 2 11 8 3 6" xfId="14060" xr:uid="{15AC86B3-CA0D-4CEF-8B3E-A645EE6772D0}"/>
    <cellStyle name="Header1 2 11 8 3 6 2" xfId="14061" xr:uid="{C3DC1C76-91F9-4650-B3F1-79F7AFBE3A03}"/>
    <cellStyle name="Header1 2 11 8 3 6 3" xfId="14062" xr:uid="{AD852F83-A8F9-4493-8B39-BAEB10F86837}"/>
    <cellStyle name="Header1 2 11 8 3 7" xfId="14063" xr:uid="{98C78380-9DF0-4A31-AC7F-21027F0C8D98}"/>
    <cellStyle name="Header1 2 11 8 3 8" xfId="14064" xr:uid="{5F790C8F-8017-48A4-85F0-19B658D5A69A}"/>
    <cellStyle name="Header1 2 11 8 4" xfId="14065" xr:uid="{2AD0153E-9CCE-4B10-8F83-17151A75AE78}"/>
    <cellStyle name="Header1 2 11 8 4 2" xfId="14066" xr:uid="{FD8FD272-4A0F-4E15-A678-469260E44564}"/>
    <cellStyle name="Header1 2 11 8 4 2 2" xfId="14067" xr:uid="{B9BA518B-048A-4C8B-88E3-C4F03FCE7B0D}"/>
    <cellStyle name="Header1 2 11 8 4 2 3" xfId="14068" xr:uid="{2972DBFB-50F3-442E-BD84-26A782CC086A}"/>
    <cellStyle name="Header1 2 11 8 4 3" xfId="14069" xr:uid="{1CD3CFF4-B567-40B7-A427-6B0B3C92A965}"/>
    <cellStyle name="Header1 2 11 8 4 3 2" xfId="14070" xr:uid="{F9A568FA-07D6-41B7-B830-837470C04A7F}"/>
    <cellStyle name="Header1 2 11 8 4 3 3" xfId="14071" xr:uid="{8746C86C-433B-4087-844F-E4A98B3A04F0}"/>
    <cellStyle name="Header1 2 11 8 4 4" xfId="14072" xr:uid="{CE3C5F43-40C7-4E72-8F34-DD55971791C8}"/>
    <cellStyle name="Header1 2 11 8 4 4 2" xfId="14073" xr:uid="{A0E4C8C4-22D2-46B8-808E-D7F63C237FDD}"/>
    <cellStyle name="Header1 2 11 8 4 4 3" xfId="14074" xr:uid="{29AE2B4A-A1B8-48D3-913B-ADF3EF116640}"/>
    <cellStyle name="Header1 2 11 8 4 5" xfId="14075" xr:uid="{7EFAAAE9-FCDE-4E51-B94E-7242D75D61F5}"/>
    <cellStyle name="Header1 2 11 8 4 5 2" xfId="14076" xr:uid="{D36CDFBD-2BF4-4B5A-B2C9-5BE800C87834}"/>
    <cellStyle name="Header1 2 11 8 4 5 3" xfId="14077" xr:uid="{B6F6D297-A279-4E23-AE0E-28FC4AC98724}"/>
    <cellStyle name="Header1 2 11 8 4 6" xfId="14078" xr:uid="{5E884956-5D93-45FB-B899-D6D24B72B1B0}"/>
    <cellStyle name="Header1 2 11 8 4 6 2" xfId="14079" xr:uid="{426EFF80-8965-42E6-9C6E-20E22AFE5D0D}"/>
    <cellStyle name="Header1 2 11 8 4 6 3" xfId="14080" xr:uid="{008B9A8F-691C-4290-A9B8-F5E242FCA3E1}"/>
    <cellStyle name="Header1 2 11 8 4 7" xfId="14081" xr:uid="{0F712931-36E7-49E3-8899-E9E0054D0BD5}"/>
    <cellStyle name="Header1 2 11 8 4 8" xfId="14082" xr:uid="{29BF6E59-23C0-4055-B8EA-7F0ECCE51AC4}"/>
    <cellStyle name="Header1 2 11 8 5" xfId="14083" xr:uid="{A640CF78-A929-4FEC-965A-043972226B73}"/>
    <cellStyle name="Header1 2 11 8 5 2" xfId="14084" xr:uid="{FA74DA19-1CC4-4DB8-BCFB-79CA880DA682}"/>
    <cellStyle name="Header1 2 11 8 5 2 2" xfId="14085" xr:uid="{9AAC38AB-FD67-4360-8A58-0DD598116C72}"/>
    <cellStyle name="Header1 2 11 8 5 2 3" xfId="14086" xr:uid="{FEAE7F14-F1A2-458D-9433-61F3A2A5BC9F}"/>
    <cellStyle name="Header1 2 11 8 5 3" xfId="14087" xr:uid="{4FC394C7-89A6-4B0F-A157-0DE7CD64D941}"/>
    <cellStyle name="Header1 2 11 8 5 3 2" xfId="14088" xr:uid="{2E7D4AE3-1176-46D3-AFAE-307E0C87F36A}"/>
    <cellStyle name="Header1 2 11 8 5 3 3" xfId="14089" xr:uid="{9D08F1AA-4EEF-4722-82BE-CAED23CDB3D4}"/>
    <cellStyle name="Header1 2 11 8 5 4" xfId="14090" xr:uid="{C15ACB4A-3429-44D3-A401-AE7CE79D3570}"/>
    <cellStyle name="Header1 2 11 8 5 4 2" xfId="14091" xr:uid="{AA4E0FA6-0253-40B6-861A-91225E698167}"/>
    <cellStyle name="Header1 2 11 8 5 4 3" xfId="14092" xr:uid="{1A2ABA07-534D-41B2-8C66-FFCC1C0620C9}"/>
    <cellStyle name="Header1 2 11 8 5 5" xfId="14093" xr:uid="{9D0CF212-AA42-446F-B643-FCA701DE891B}"/>
    <cellStyle name="Header1 2 11 8 5 5 2" xfId="14094" xr:uid="{4813D894-18F0-4AA1-8096-C0D4CE805AFD}"/>
    <cellStyle name="Header1 2 11 8 5 5 3" xfId="14095" xr:uid="{C10EEB6A-48B1-47C1-9F9E-21E5DF74BAF0}"/>
    <cellStyle name="Header1 2 11 8 5 6" xfId="14096" xr:uid="{609FA7A8-7052-4A66-AA43-CB9BA69D2DDE}"/>
    <cellStyle name="Header1 2 11 8 5 6 2" xfId="14097" xr:uid="{FD7EBFF3-3B3C-4E13-8334-1871683F2C1F}"/>
    <cellStyle name="Header1 2 11 8 5 6 3" xfId="14098" xr:uid="{69D492FD-A084-4AE0-BE62-99C033E1B0A9}"/>
    <cellStyle name="Header1 2 11 8 5 7" xfId="14099" xr:uid="{AE1DB593-4344-45F6-9C7E-F4C83A108E1A}"/>
    <cellStyle name="Header1 2 11 8 5 8" xfId="14100" xr:uid="{AA94F8FB-559D-4D43-8B01-E7B7296A49A5}"/>
    <cellStyle name="Header1 2 11 8 6" xfId="14101" xr:uid="{A743E3D5-43CD-4AB6-BCE6-ABB061D6846E}"/>
    <cellStyle name="Header1 2 11 8 6 2" xfId="14102" xr:uid="{56F66C26-ED06-432A-999E-7296548AF9DB}"/>
    <cellStyle name="Header1 2 11 8 6 2 2" xfId="14103" xr:uid="{5B239BB0-46AC-44E6-9552-F04AB288C184}"/>
    <cellStyle name="Header1 2 11 8 6 2 3" xfId="14104" xr:uid="{77A6CD5E-7A74-4529-80D5-C1746432D257}"/>
    <cellStyle name="Header1 2 11 8 6 3" xfId="14105" xr:uid="{31F23AB0-F5FF-4B8C-9AB0-D66235ACB393}"/>
    <cellStyle name="Header1 2 11 8 6 3 2" xfId="14106" xr:uid="{37BBF8D4-37B8-47C0-8BD5-632798F4F4A3}"/>
    <cellStyle name="Header1 2 11 8 6 3 3" xfId="14107" xr:uid="{A3EB9469-34A6-4836-99D6-BF2729225145}"/>
    <cellStyle name="Header1 2 11 8 6 4" xfId="14108" xr:uid="{ECC00A11-D686-49FA-98FE-CC8479A0C884}"/>
    <cellStyle name="Header1 2 11 8 6 4 2" xfId="14109" xr:uid="{8DB6FB89-B005-44E7-A5CE-CABAC7A58332}"/>
    <cellStyle name="Header1 2 11 8 6 4 3" xfId="14110" xr:uid="{5006AFCE-DE6F-4FD3-B25E-25C00B61C85A}"/>
    <cellStyle name="Header1 2 11 8 6 5" xfId="14111" xr:uid="{06B43257-8BAC-4D43-ACDB-AA20646D8D46}"/>
    <cellStyle name="Header1 2 11 8 6 5 2" xfId="14112" xr:uid="{BB3D7F02-3ABE-4525-9ECF-D15DDFF7D1A0}"/>
    <cellStyle name="Header1 2 11 8 6 5 3" xfId="14113" xr:uid="{97341E45-7122-4AFA-9123-24F2EC587830}"/>
    <cellStyle name="Header1 2 11 8 6 6" xfId="14114" xr:uid="{FA1412E9-AE02-4BC1-9599-9E17963DA913}"/>
    <cellStyle name="Header1 2 11 8 6 6 2" xfId="14115" xr:uid="{394D54B9-66DF-4FF7-90ED-6AECC9D971ED}"/>
    <cellStyle name="Header1 2 11 8 6 6 3" xfId="14116" xr:uid="{731CE298-959B-4836-BDCC-479F23C266D9}"/>
    <cellStyle name="Header1 2 11 8 6 7" xfId="14117" xr:uid="{AA4E451F-E6E4-48B6-91FA-D46902677929}"/>
    <cellStyle name="Header1 2 11 8 6 8" xfId="14118" xr:uid="{D6A7EA2D-074E-41DE-AA91-A2CE310A4113}"/>
    <cellStyle name="Header1 2 11 8 7" xfId="14119" xr:uid="{3F334BE8-55D6-47DE-9DEA-D809354D0DF2}"/>
    <cellStyle name="Header1 2 11 8 8" xfId="14120" xr:uid="{499D9F48-6EC3-4504-82CA-B66AD0AA8590}"/>
    <cellStyle name="Header1 2 11 9" xfId="14121" xr:uid="{2452F34E-306F-4556-97C1-4F9EA9723475}"/>
    <cellStyle name="Header1 2 11 9 2" xfId="14122" xr:uid="{24459BF7-CB03-4E42-B216-430345FFE667}"/>
    <cellStyle name="Header1 2 11 9 2 2" xfId="14123" xr:uid="{EB7718BF-7276-4BD1-8F9A-F4479CDE6E07}"/>
    <cellStyle name="Header1 2 11 9 2 2 2" xfId="14124" xr:uid="{D0F938F5-30A2-42F8-8DB0-D8C7D212D7FE}"/>
    <cellStyle name="Header1 2 11 9 2 2 3" xfId="14125" xr:uid="{A27694EE-A375-4DA8-8473-C496F8C0464A}"/>
    <cellStyle name="Header1 2 11 9 2 3" xfId="14126" xr:uid="{8E23A316-989A-4D94-A98A-4CBC3B7B9692}"/>
    <cellStyle name="Header1 2 11 9 2 3 2" xfId="14127" xr:uid="{12BB2FF5-66DC-4F96-9426-4F607D1ACF75}"/>
    <cellStyle name="Header1 2 11 9 2 3 3" xfId="14128" xr:uid="{F348D0FE-3F6D-47D6-90BA-2EDF28E5A535}"/>
    <cellStyle name="Header1 2 11 9 2 4" xfId="14129" xr:uid="{4F643163-3AA5-4175-B460-0C3C8F31CF07}"/>
    <cellStyle name="Header1 2 11 9 2 4 2" xfId="14130" xr:uid="{0554CCE8-9CD6-4C0B-AF36-9F2BF0C2D42B}"/>
    <cellStyle name="Header1 2 11 9 2 4 3" xfId="14131" xr:uid="{4EBED7F3-7DDA-4377-BE27-C2147093AEF7}"/>
    <cellStyle name="Header1 2 11 9 2 5" xfId="14132" xr:uid="{C6C4D0D7-FE3B-451B-9943-E908BD98F51A}"/>
    <cellStyle name="Header1 2 11 9 2 5 2" xfId="14133" xr:uid="{2947AFFC-EAF3-4A76-990F-897DCE5D6356}"/>
    <cellStyle name="Header1 2 11 9 2 5 3" xfId="14134" xr:uid="{23C07A6D-4730-4843-9BEB-303FA3A73C51}"/>
    <cellStyle name="Header1 2 11 9 2 6" xfId="14135" xr:uid="{01ABE183-C1BC-4A83-BE82-D29A52A14B72}"/>
    <cellStyle name="Header1 2 11 9 2 6 2" xfId="14136" xr:uid="{3F3C6F38-3B4C-4765-A7B0-A10AF62B6CD8}"/>
    <cellStyle name="Header1 2 11 9 2 6 3" xfId="14137" xr:uid="{6F6B7C30-843D-49F3-A5A2-8A702C4775B1}"/>
    <cellStyle name="Header1 2 11 9 2 7" xfId="14138" xr:uid="{05C7C5A3-2983-4DD2-9982-E8B0DB2A5457}"/>
    <cellStyle name="Header1 2 11 9 2 7 2" xfId="14139" xr:uid="{8ED34E35-36D7-449B-B59C-2E3B3754F324}"/>
    <cellStyle name="Header1 2 11 9 2 7 3" xfId="14140" xr:uid="{5E68423B-9336-4564-BF28-93896246F4C9}"/>
    <cellStyle name="Header1 2 11 9 2 8" xfId="14141" xr:uid="{542BB01E-99A3-4CA5-9AEC-4F45F3B92880}"/>
    <cellStyle name="Header1 2 11 9 2 9" xfId="14142" xr:uid="{0EC8B985-08C1-4B52-8274-E45FFE520749}"/>
    <cellStyle name="Header1 2 11 9 3" xfId="14143" xr:uid="{53A87E9F-6C0F-4CE8-BE23-A68D1B93FE62}"/>
    <cellStyle name="Header1 2 11 9 3 2" xfId="14144" xr:uid="{A1230DC1-7254-4A98-9E2F-E606B1CC324B}"/>
    <cellStyle name="Header1 2 11 9 3 2 2" xfId="14145" xr:uid="{61B1A6B5-91EC-45AF-8EF4-D8E16BEC925B}"/>
    <cellStyle name="Header1 2 11 9 3 2 3" xfId="14146" xr:uid="{58F0F804-5D5C-4AC5-BD8D-8008B3517345}"/>
    <cellStyle name="Header1 2 11 9 3 3" xfId="14147" xr:uid="{F3B5FCA8-CB88-4F8B-A016-05584AA9F043}"/>
    <cellStyle name="Header1 2 11 9 3 3 2" xfId="14148" xr:uid="{57DE9568-34E6-46E0-8C26-7449D8E78770}"/>
    <cellStyle name="Header1 2 11 9 3 3 3" xfId="14149" xr:uid="{816405AE-58E5-42D2-8C6E-569F770E1F7B}"/>
    <cellStyle name="Header1 2 11 9 3 4" xfId="14150" xr:uid="{6E50797D-37EF-4893-8D72-37D848235FFA}"/>
    <cellStyle name="Header1 2 11 9 3 4 2" xfId="14151" xr:uid="{9FD45831-C4ED-429D-822F-5E6EC7B4A23B}"/>
    <cellStyle name="Header1 2 11 9 3 4 3" xfId="14152" xr:uid="{6DA9FA5A-93D8-4549-8AAE-161C9DC5336F}"/>
    <cellStyle name="Header1 2 11 9 3 5" xfId="14153" xr:uid="{28B9BA00-59A4-4D16-9020-3F34C3AF612D}"/>
    <cellStyle name="Header1 2 11 9 3 5 2" xfId="14154" xr:uid="{ACD2FABC-BBA8-4F45-B480-DBDF89F9160F}"/>
    <cellStyle name="Header1 2 11 9 3 5 3" xfId="14155" xr:uid="{C0C1D36B-57D8-4DDC-9572-8B2C130C042F}"/>
    <cellStyle name="Header1 2 11 9 3 6" xfId="14156" xr:uid="{C6B36BA2-88C0-4388-97C9-906E8051D46E}"/>
    <cellStyle name="Header1 2 11 9 3 6 2" xfId="14157" xr:uid="{00B42224-7D75-4A9D-AC68-536B900F398E}"/>
    <cellStyle name="Header1 2 11 9 3 6 3" xfId="14158" xr:uid="{3306498B-E5B6-4E72-B34A-BF8BDA6259C4}"/>
    <cellStyle name="Header1 2 11 9 3 7" xfId="14159" xr:uid="{C3684EC8-49B3-40CF-8D1F-D388CD3DA393}"/>
    <cellStyle name="Header1 2 11 9 3 8" xfId="14160" xr:uid="{353A6B38-D4EE-4126-B354-2405FD5F5216}"/>
    <cellStyle name="Header1 2 11 9 4" xfId="14161" xr:uid="{1EDA3851-D64B-4484-9DBC-E8DC3CB83AD7}"/>
    <cellStyle name="Header1 2 11 9 4 2" xfId="14162" xr:uid="{F904E86E-C4FB-46A0-ABD8-140F3C311328}"/>
    <cellStyle name="Header1 2 11 9 4 2 2" xfId="14163" xr:uid="{3BEF7871-D54B-4A62-A18F-2CC453A8E9C8}"/>
    <cellStyle name="Header1 2 11 9 4 2 3" xfId="14164" xr:uid="{26A576BD-1468-4E28-A63F-5BF625BC016A}"/>
    <cellStyle name="Header1 2 11 9 4 3" xfId="14165" xr:uid="{DEBAAA50-21F8-46AB-8F51-F815E7108E4A}"/>
    <cellStyle name="Header1 2 11 9 4 3 2" xfId="14166" xr:uid="{62A5E6C3-40E3-48DD-9733-4E8C880A8D8B}"/>
    <cellStyle name="Header1 2 11 9 4 3 3" xfId="14167" xr:uid="{5F2E7436-79F3-405A-AF08-6B8277493221}"/>
    <cellStyle name="Header1 2 11 9 4 4" xfId="14168" xr:uid="{DBCA27BB-E2DD-4440-9532-3F3B13E951E6}"/>
    <cellStyle name="Header1 2 11 9 4 4 2" xfId="14169" xr:uid="{D883F8BD-91D4-4613-B956-E36D7C28B993}"/>
    <cellStyle name="Header1 2 11 9 4 4 3" xfId="14170" xr:uid="{A905FD0D-A302-4591-979F-F34FA8C85685}"/>
    <cellStyle name="Header1 2 11 9 4 5" xfId="14171" xr:uid="{86FE6115-7E6D-4058-AA09-514A47024F5B}"/>
    <cellStyle name="Header1 2 11 9 4 5 2" xfId="14172" xr:uid="{202B0DEA-3993-47DD-BFF3-B2F7961FDED9}"/>
    <cellStyle name="Header1 2 11 9 4 5 3" xfId="14173" xr:uid="{239233D6-CC39-4B6D-AFF9-36CC2500BF65}"/>
    <cellStyle name="Header1 2 11 9 4 6" xfId="14174" xr:uid="{B52DE58C-2069-4964-86F6-5981BF327A5F}"/>
    <cellStyle name="Header1 2 11 9 4 6 2" xfId="14175" xr:uid="{DC5EA6B1-C4C1-4767-B3E5-4B2909197F1C}"/>
    <cellStyle name="Header1 2 11 9 4 6 3" xfId="14176" xr:uid="{47BAA975-EF17-4E08-9E39-DCB4254C3605}"/>
    <cellStyle name="Header1 2 11 9 4 7" xfId="14177" xr:uid="{6B09963C-9D81-4F59-B1EE-0EDECA4CF0EB}"/>
    <cellStyle name="Header1 2 11 9 4 8" xfId="14178" xr:uid="{23BB6B30-D59E-4C0B-A517-35D102F60785}"/>
    <cellStyle name="Header1 2 11 9 5" xfId="14179" xr:uid="{DA3FF103-4973-4265-810E-25F13359CA5A}"/>
    <cellStyle name="Header1 2 11 9 5 2" xfId="14180" xr:uid="{FF221A3B-5B74-48A6-84B8-BD508CFBCA3E}"/>
    <cellStyle name="Header1 2 11 9 5 2 2" xfId="14181" xr:uid="{E8288BBA-A2C4-48E3-8E04-0306D90F34CF}"/>
    <cellStyle name="Header1 2 11 9 5 2 3" xfId="14182" xr:uid="{C589CE8A-E7E1-4BE9-ADAE-37BB92E92773}"/>
    <cellStyle name="Header1 2 11 9 5 3" xfId="14183" xr:uid="{C2FD313E-1417-433C-9B02-681263E787E4}"/>
    <cellStyle name="Header1 2 11 9 5 3 2" xfId="14184" xr:uid="{039222DB-76C0-4723-8AE9-B55898D8E851}"/>
    <cellStyle name="Header1 2 11 9 5 3 3" xfId="14185" xr:uid="{EB8E663B-B93A-4F6B-A59B-D6C709B928AD}"/>
    <cellStyle name="Header1 2 11 9 5 4" xfId="14186" xr:uid="{F7F9F7F3-D175-4E50-83E5-76296DF0E956}"/>
    <cellStyle name="Header1 2 11 9 5 4 2" xfId="14187" xr:uid="{AC08B5A3-0EC9-4615-AE4D-A45110DAD11E}"/>
    <cellStyle name="Header1 2 11 9 5 4 3" xfId="14188" xr:uid="{39F2E70E-54D1-4CA9-B431-15A3425954B8}"/>
    <cellStyle name="Header1 2 11 9 5 5" xfId="14189" xr:uid="{AF0D9ACA-E971-4DE6-AB8D-1F890CFBE0C0}"/>
    <cellStyle name="Header1 2 11 9 5 5 2" xfId="14190" xr:uid="{3A29972B-94A8-40F9-965E-93518E3DAFBB}"/>
    <cellStyle name="Header1 2 11 9 5 5 3" xfId="14191" xr:uid="{E4A726FB-2920-4DA9-A6CB-7EDB9245083E}"/>
    <cellStyle name="Header1 2 11 9 5 6" xfId="14192" xr:uid="{E40A4F93-F40D-434A-BD98-AEF1F5D5E0A2}"/>
    <cellStyle name="Header1 2 11 9 5 6 2" xfId="14193" xr:uid="{8052E432-AF38-43B2-A166-08206B8F722A}"/>
    <cellStyle name="Header1 2 11 9 5 6 3" xfId="14194" xr:uid="{18B01471-27DB-434C-9694-F4DF1666322C}"/>
    <cellStyle name="Header1 2 11 9 5 7" xfId="14195" xr:uid="{4B25D1DB-AE1E-4CF6-B305-7439A44FB963}"/>
    <cellStyle name="Header1 2 11 9 5 8" xfId="14196" xr:uid="{3B12B0BE-25E3-4C61-AD7A-E0B765AED99C}"/>
    <cellStyle name="Header1 2 11 9 6" xfId="14197" xr:uid="{34C4A7FA-1B22-470A-820C-76B021B63692}"/>
    <cellStyle name="Header1 2 11 9 6 2" xfId="14198" xr:uid="{FE528604-F226-4E47-B8DE-2301A627EC72}"/>
    <cellStyle name="Header1 2 11 9 6 2 2" xfId="14199" xr:uid="{6BF9E9FE-3304-46EB-AC31-1A10742FDA62}"/>
    <cellStyle name="Header1 2 11 9 6 2 3" xfId="14200" xr:uid="{CAB2BA48-9DAA-4B6A-B2EB-A157917E0B6A}"/>
    <cellStyle name="Header1 2 11 9 6 3" xfId="14201" xr:uid="{673473A3-FC70-43CC-879E-D4F12E5114CA}"/>
    <cellStyle name="Header1 2 11 9 6 3 2" xfId="14202" xr:uid="{DC7A982B-3182-42AA-9A2D-94F77454C0F2}"/>
    <cellStyle name="Header1 2 11 9 6 3 3" xfId="14203" xr:uid="{F3AC73CD-5C55-498E-A956-B08148A40CEE}"/>
    <cellStyle name="Header1 2 11 9 6 4" xfId="14204" xr:uid="{82AA90C0-C129-43EF-B645-BC7D5687C42E}"/>
    <cellStyle name="Header1 2 11 9 6 4 2" xfId="14205" xr:uid="{E53785F3-BE58-4D5C-8F4F-215814993C30}"/>
    <cellStyle name="Header1 2 11 9 6 4 3" xfId="14206" xr:uid="{DD742F79-E04D-4DBC-8BD5-1B2775756CFB}"/>
    <cellStyle name="Header1 2 11 9 6 5" xfId="14207" xr:uid="{B1F1B446-9F54-47AC-8E33-1BB50D71DA90}"/>
    <cellStyle name="Header1 2 11 9 6 5 2" xfId="14208" xr:uid="{3FBA6F6A-B9CB-447C-9681-FF324BC09BF5}"/>
    <cellStyle name="Header1 2 11 9 6 5 3" xfId="14209" xr:uid="{4BAF3EF0-2227-4675-9D4E-C627B3BEB845}"/>
    <cellStyle name="Header1 2 11 9 6 6" xfId="14210" xr:uid="{B4C409F7-C70E-470F-8F94-CF0646FC750B}"/>
    <cellStyle name="Header1 2 11 9 6 6 2" xfId="14211" xr:uid="{6BE6A7F0-1A89-4295-91A1-975DA3393AC9}"/>
    <cellStyle name="Header1 2 11 9 6 6 3" xfId="14212" xr:uid="{598F66CA-A0E7-493A-8B90-2358AFB0CE3C}"/>
    <cellStyle name="Header1 2 11 9 6 7" xfId="14213" xr:uid="{D24FC028-EB48-439A-9428-9A6EF827C0F7}"/>
    <cellStyle name="Header1 2 11 9 6 8" xfId="14214" xr:uid="{A3F2B897-735D-4A76-8EA2-ECAC824FB015}"/>
    <cellStyle name="Header1 2 11 9 7" xfId="14215" xr:uid="{B6DDE36F-3869-4DDB-91D9-E6241223FDE4}"/>
    <cellStyle name="Header1 2 11 9 8" xfId="14216" xr:uid="{2B135C09-8845-44B5-BFBF-A24E93174672}"/>
    <cellStyle name="Header1 2 12" xfId="14217" xr:uid="{5A74AA70-9604-4AE6-AE2D-D72CAAD84834}"/>
    <cellStyle name="Header1 2 12 10" xfId="14218" xr:uid="{938F66E8-978C-4228-8F23-A3FE48AEA3E6}"/>
    <cellStyle name="Header1 2 12 10 2" xfId="14219" xr:uid="{2B2615A4-B0FF-4D1C-B57E-82F294E1EB4C}"/>
    <cellStyle name="Header1 2 12 10 2 2" xfId="14220" xr:uid="{51FAFE44-95F6-4E30-BD35-596F0EB88C7C}"/>
    <cellStyle name="Header1 2 12 10 2 2 2" xfId="14221" xr:uid="{A762D398-787B-49FD-8354-5D5A5605C5ED}"/>
    <cellStyle name="Header1 2 12 10 2 2 3" xfId="14222" xr:uid="{CE462E1F-1E46-44BB-98A2-83268FFEFD44}"/>
    <cellStyle name="Header1 2 12 10 2 3" xfId="14223" xr:uid="{382C34F6-297F-4BBC-8967-6385F33E718B}"/>
    <cellStyle name="Header1 2 12 10 2 3 2" xfId="14224" xr:uid="{969952F9-9AD6-4A52-98A2-74F62D73F58C}"/>
    <cellStyle name="Header1 2 12 10 2 3 3" xfId="14225" xr:uid="{1292D9FB-DE66-4026-85EC-D4129D260DC5}"/>
    <cellStyle name="Header1 2 12 10 2 4" xfId="14226" xr:uid="{9F24D6F8-C3CF-4E6B-A711-2CED969FA3BE}"/>
    <cellStyle name="Header1 2 12 10 2 4 2" xfId="14227" xr:uid="{4CD942DA-39FD-4185-845A-1ADA1E2AF6DA}"/>
    <cellStyle name="Header1 2 12 10 2 4 3" xfId="14228" xr:uid="{9739C608-46B3-4CCA-9BE7-7D2C4F59E4C9}"/>
    <cellStyle name="Header1 2 12 10 2 5" xfId="14229" xr:uid="{E0AB6E5F-99FB-4AED-AEE0-F70251EFCBCD}"/>
    <cellStyle name="Header1 2 12 10 2 5 2" xfId="14230" xr:uid="{208F60DC-0F02-40A2-AC22-2878702FE891}"/>
    <cellStyle name="Header1 2 12 10 2 5 3" xfId="14231" xr:uid="{58B4632A-0E8D-42C2-B9A2-9A6E771FE1FD}"/>
    <cellStyle name="Header1 2 12 10 2 6" xfId="14232" xr:uid="{8232A3F6-B5D2-450B-A451-E3FD10A2C406}"/>
    <cellStyle name="Header1 2 12 10 2 6 2" xfId="14233" xr:uid="{BC9AB873-38AB-46D4-A4E3-BDE13C677986}"/>
    <cellStyle name="Header1 2 12 10 2 6 3" xfId="14234" xr:uid="{6995CF13-42D0-49D9-838F-8D934C099604}"/>
    <cellStyle name="Header1 2 12 10 2 7" xfId="14235" xr:uid="{B1A8297A-26A4-4DF7-B2AB-70E50F0ECE01}"/>
    <cellStyle name="Header1 2 12 10 2 7 2" xfId="14236" xr:uid="{28DE5367-9388-419A-940F-680071DA15C7}"/>
    <cellStyle name="Header1 2 12 10 2 7 3" xfId="14237" xr:uid="{95207254-96E5-458F-9390-6B99487D49B3}"/>
    <cellStyle name="Header1 2 12 10 2 8" xfId="14238" xr:uid="{4B805A19-F1A7-4575-AF53-D3CE81701EE9}"/>
    <cellStyle name="Header1 2 12 10 2 9" xfId="14239" xr:uid="{CC7153FE-9E84-4157-95B9-61F902E50252}"/>
    <cellStyle name="Header1 2 12 10 3" xfId="14240" xr:uid="{E201BF7C-3150-4DBC-81EF-DFACF4842838}"/>
    <cellStyle name="Header1 2 12 10 3 2" xfId="14241" xr:uid="{6D7E118F-1D27-432B-8F98-54AC1455241B}"/>
    <cellStyle name="Header1 2 12 10 3 2 2" xfId="14242" xr:uid="{C124572C-7869-4ECA-B4DC-C1BC08CC0788}"/>
    <cellStyle name="Header1 2 12 10 3 2 3" xfId="14243" xr:uid="{06B7BD0A-EF61-4F26-8D4F-14858614C22A}"/>
    <cellStyle name="Header1 2 12 10 3 3" xfId="14244" xr:uid="{D435EF73-60F5-4B8D-91D2-19BA426F2374}"/>
    <cellStyle name="Header1 2 12 10 3 3 2" xfId="14245" xr:uid="{F75C9082-AF53-4A1D-9F2F-5A4EA1E7C677}"/>
    <cellStyle name="Header1 2 12 10 3 3 3" xfId="14246" xr:uid="{1635FE10-1C02-415E-952D-235EEBF18605}"/>
    <cellStyle name="Header1 2 12 10 3 4" xfId="14247" xr:uid="{460C9082-31AA-4DB0-AA1B-52001581B1F5}"/>
    <cellStyle name="Header1 2 12 10 3 4 2" xfId="14248" xr:uid="{500F6358-B295-4BE6-90BF-767D6EF70C39}"/>
    <cellStyle name="Header1 2 12 10 3 4 3" xfId="14249" xr:uid="{ECA1866B-CF82-4F29-B093-E15CE3373D83}"/>
    <cellStyle name="Header1 2 12 10 3 5" xfId="14250" xr:uid="{A887020A-D564-4A9E-AAAF-72E16840A729}"/>
    <cellStyle name="Header1 2 12 10 3 5 2" xfId="14251" xr:uid="{471B385F-FC4E-4AD0-AB14-1CDB9DBE51A7}"/>
    <cellStyle name="Header1 2 12 10 3 5 3" xfId="14252" xr:uid="{5C39B389-BAF9-4002-A4E3-4EEA800B0F94}"/>
    <cellStyle name="Header1 2 12 10 3 6" xfId="14253" xr:uid="{1D50A755-1E7B-4509-8D41-2304E18613E2}"/>
    <cellStyle name="Header1 2 12 10 3 6 2" xfId="14254" xr:uid="{D87C384D-2992-455E-B992-F7931ACFA26F}"/>
    <cellStyle name="Header1 2 12 10 3 6 3" xfId="14255" xr:uid="{39DFC58F-5E5A-4683-AF06-A73FE00DF03B}"/>
    <cellStyle name="Header1 2 12 10 3 7" xfId="14256" xr:uid="{2AF2814C-87BB-46D0-B684-3F3EC7D13052}"/>
    <cellStyle name="Header1 2 12 10 3 8" xfId="14257" xr:uid="{BDE88570-C806-43C5-BA93-1172D9AFECE4}"/>
    <cellStyle name="Header1 2 12 10 4" xfId="14258" xr:uid="{4566C39E-41EE-4BE9-9A2D-B9383BE696E2}"/>
    <cellStyle name="Header1 2 12 10 4 2" xfId="14259" xr:uid="{47169837-6FFA-4ACC-A7F8-809321EEBA78}"/>
    <cellStyle name="Header1 2 12 10 4 2 2" xfId="14260" xr:uid="{48E901C9-2F44-497B-A22B-049A1642F514}"/>
    <cellStyle name="Header1 2 12 10 4 2 3" xfId="14261" xr:uid="{639914B4-9CA0-42A8-939B-51A3B525EEE8}"/>
    <cellStyle name="Header1 2 12 10 4 3" xfId="14262" xr:uid="{EC7D87F3-659E-4EAA-9E51-B452F322EA3A}"/>
    <cellStyle name="Header1 2 12 10 4 3 2" xfId="14263" xr:uid="{ABEC767A-E0B9-439C-BACB-CDB4EBF23D0C}"/>
    <cellStyle name="Header1 2 12 10 4 3 3" xfId="14264" xr:uid="{7FA80DE6-2505-4AFB-9A75-06A0B2C41775}"/>
    <cellStyle name="Header1 2 12 10 4 4" xfId="14265" xr:uid="{B32291FE-B368-4B44-9190-B7A5F63E44D1}"/>
    <cellStyle name="Header1 2 12 10 4 4 2" xfId="14266" xr:uid="{69E7638E-9210-4F13-BCC2-72B359424A8E}"/>
    <cellStyle name="Header1 2 12 10 4 4 3" xfId="14267" xr:uid="{1271120D-7641-439E-8048-454FD6105DAA}"/>
    <cellStyle name="Header1 2 12 10 4 5" xfId="14268" xr:uid="{581C8B63-D749-45F0-A354-E5F6EB134067}"/>
    <cellStyle name="Header1 2 12 10 4 5 2" xfId="14269" xr:uid="{E82FB839-7F03-4C4A-88EE-0EA8BCEC70A6}"/>
    <cellStyle name="Header1 2 12 10 4 5 3" xfId="14270" xr:uid="{D785B32C-CED7-48D8-BB82-604F80D991F5}"/>
    <cellStyle name="Header1 2 12 10 4 6" xfId="14271" xr:uid="{31281D51-A681-4E18-8403-D9F1B2D3CD21}"/>
    <cellStyle name="Header1 2 12 10 4 6 2" xfId="14272" xr:uid="{1F16929B-5140-4927-921E-8D30CBFE83E8}"/>
    <cellStyle name="Header1 2 12 10 4 6 3" xfId="14273" xr:uid="{3FDA7D5E-7647-4A02-9302-A2A3EBF3AEF8}"/>
    <cellStyle name="Header1 2 12 10 4 7" xfId="14274" xr:uid="{E13FC5B2-87C1-409F-AAE6-FE300C49D513}"/>
    <cellStyle name="Header1 2 12 10 4 8" xfId="14275" xr:uid="{5F1480E6-1578-4D34-AC62-C343846557CF}"/>
    <cellStyle name="Header1 2 12 10 5" xfId="14276" xr:uid="{165B4D07-03C7-49C8-99CD-DD306091216E}"/>
    <cellStyle name="Header1 2 12 10 5 2" xfId="14277" xr:uid="{2E36D8B4-9B4B-4351-8702-0DA0E5E0CED5}"/>
    <cellStyle name="Header1 2 12 10 5 2 2" xfId="14278" xr:uid="{80048E48-7935-43BA-9C6B-63A454284522}"/>
    <cellStyle name="Header1 2 12 10 5 2 3" xfId="14279" xr:uid="{437FB165-7991-4C14-96CC-AFDAE720A234}"/>
    <cellStyle name="Header1 2 12 10 5 3" xfId="14280" xr:uid="{83CF4BB9-2E46-48E6-8348-707098771CDA}"/>
    <cellStyle name="Header1 2 12 10 5 3 2" xfId="14281" xr:uid="{4BE6C5B4-CBB9-4490-B5E6-B9631791C040}"/>
    <cellStyle name="Header1 2 12 10 5 3 3" xfId="14282" xr:uid="{62992559-7148-4D37-933B-71582DDCF5C8}"/>
    <cellStyle name="Header1 2 12 10 5 4" xfId="14283" xr:uid="{9B91CB09-EC8D-4337-9EAA-22AA9B6411CD}"/>
    <cellStyle name="Header1 2 12 10 5 4 2" xfId="14284" xr:uid="{90218A1C-C001-40CC-9DB1-8E416ED5141B}"/>
    <cellStyle name="Header1 2 12 10 5 4 3" xfId="14285" xr:uid="{02FB4910-C41C-498C-9CF8-D699B389FE28}"/>
    <cellStyle name="Header1 2 12 10 5 5" xfId="14286" xr:uid="{377166AD-E872-4028-9C0E-FB9A9448D789}"/>
    <cellStyle name="Header1 2 12 10 5 5 2" xfId="14287" xr:uid="{64F22B7A-8ACF-4439-A1C4-2626B67B2F14}"/>
    <cellStyle name="Header1 2 12 10 5 5 3" xfId="14288" xr:uid="{E7F78F4F-0097-4763-9DB2-0168B4FEB12D}"/>
    <cellStyle name="Header1 2 12 10 5 6" xfId="14289" xr:uid="{3CAEA9D7-E08A-42CE-BE34-CBA088BFAF37}"/>
    <cellStyle name="Header1 2 12 10 5 6 2" xfId="14290" xr:uid="{E237DE99-FB6E-436E-B06D-5CE5510E13AB}"/>
    <cellStyle name="Header1 2 12 10 5 6 3" xfId="14291" xr:uid="{BFF555B8-D27B-4B76-A073-BFF9A3F2B4B3}"/>
    <cellStyle name="Header1 2 12 10 5 7" xfId="14292" xr:uid="{E9A63A02-80D0-4C97-80D5-1E85A10C32BC}"/>
    <cellStyle name="Header1 2 12 10 5 8" xfId="14293" xr:uid="{185355D9-68B4-4F55-81DD-DE6B73F633C8}"/>
    <cellStyle name="Header1 2 12 10 6" xfId="14294" xr:uid="{23663E81-07D3-49F6-B127-3AE830ECFC9B}"/>
    <cellStyle name="Header1 2 12 10 6 2" xfId="14295" xr:uid="{BD0D92C9-6011-4C49-88B3-EE9D07EA2514}"/>
    <cellStyle name="Header1 2 12 10 6 2 2" xfId="14296" xr:uid="{E05C1DAF-F02E-411D-936F-1BAF66CCF625}"/>
    <cellStyle name="Header1 2 12 10 6 2 3" xfId="14297" xr:uid="{A5E066AE-ACAE-4E21-987D-06ED8B4A887F}"/>
    <cellStyle name="Header1 2 12 10 6 3" xfId="14298" xr:uid="{B1E2EC99-2624-4E92-B1D3-DED223656000}"/>
    <cellStyle name="Header1 2 12 10 6 3 2" xfId="14299" xr:uid="{FA749796-5735-40AD-A58E-B4ECA08762A6}"/>
    <cellStyle name="Header1 2 12 10 6 3 3" xfId="14300" xr:uid="{602093A0-8063-4C40-ACFC-E51BD546E02B}"/>
    <cellStyle name="Header1 2 12 10 6 4" xfId="14301" xr:uid="{7C625CD4-5612-4E58-898F-F528B29AA8F5}"/>
    <cellStyle name="Header1 2 12 10 6 4 2" xfId="14302" xr:uid="{1FF69DE6-041B-4BB1-AD39-3A7D61A1B77D}"/>
    <cellStyle name="Header1 2 12 10 6 4 3" xfId="14303" xr:uid="{7216CC57-CF9F-4CE3-90E7-88AEFEE2EED5}"/>
    <cellStyle name="Header1 2 12 10 6 5" xfId="14304" xr:uid="{6B737916-095B-45C1-9060-B0E6E0429582}"/>
    <cellStyle name="Header1 2 12 10 6 5 2" xfId="14305" xr:uid="{DE16CE32-9401-4483-8D39-EF22B1B1454E}"/>
    <cellStyle name="Header1 2 12 10 6 5 3" xfId="14306" xr:uid="{0572E424-E7DC-40F3-97CE-AA6208FEED49}"/>
    <cellStyle name="Header1 2 12 10 6 6" xfId="14307" xr:uid="{BC4E5154-527C-4568-A9E8-CF08209E5EBD}"/>
    <cellStyle name="Header1 2 12 10 6 6 2" xfId="14308" xr:uid="{EA2DA8DB-3630-4633-9EDF-9C624B5571F9}"/>
    <cellStyle name="Header1 2 12 10 6 6 3" xfId="14309" xr:uid="{13E8EC78-2C9F-4CA2-B4D7-E8A8CF1AADCA}"/>
    <cellStyle name="Header1 2 12 10 6 7" xfId="14310" xr:uid="{77009615-4DA2-47AE-AAB0-5A03C24EF0ED}"/>
    <cellStyle name="Header1 2 12 10 6 8" xfId="14311" xr:uid="{A1784915-69D1-486F-8CFE-D04DEEF90B68}"/>
    <cellStyle name="Header1 2 12 10 7" xfId="14312" xr:uid="{B79C9F4F-A4F4-4040-A83F-945A3E43B305}"/>
    <cellStyle name="Header1 2 12 10 8" xfId="14313" xr:uid="{DB89DB3F-03B5-4E85-8EC1-6E8B268AF42E}"/>
    <cellStyle name="Header1 2 12 11" xfId="14314" xr:uid="{653BA78F-420D-430E-BF8B-ECB617543525}"/>
    <cellStyle name="Header1 2 12 11 2" xfId="14315" xr:uid="{4B2DF048-B6BB-41A8-8C89-D720BF94A24A}"/>
    <cellStyle name="Header1 2 12 11 2 2" xfId="14316" xr:uid="{51E91CBC-A1C1-4790-AFF9-C87A2E10D464}"/>
    <cellStyle name="Header1 2 12 11 2 2 2" xfId="14317" xr:uid="{7FF1674C-95E3-4154-B215-10C084F9C7FB}"/>
    <cellStyle name="Header1 2 12 11 2 2 3" xfId="14318" xr:uid="{49426672-497D-4936-BB96-01BF57A59EEE}"/>
    <cellStyle name="Header1 2 12 11 2 3" xfId="14319" xr:uid="{3C173559-B636-447B-9CB0-F50C95B74BD9}"/>
    <cellStyle name="Header1 2 12 11 2 3 2" xfId="14320" xr:uid="{266474CF-46F2-4F1B-ADE2-7DD9459B96D5}"/>
    <cellStyle name="Header1 2 12 11 2 3 3" xfId="14321" xr:uid="{8DA9B2B4-34B3-4709-A886-4D30722FC726}"/>
    <cellStyle name="Header1 2 12 11 2 4" xfId="14322" xr:uid="{ADC10795-A8B2-451C-8B91-77D360A79355}"/>
    <cellStyle name="Header1 2 12 11 2 4 2" xfId="14323" xr:uid="{92015179-218A-4D74-802E-E6A2C80D24E3}"/>
    <cellStyle name="Header1 2 12 11 2 4 3" xfId="14324" xr:uid="{EEC0DE51-2904-4C7D-87B7-472EF7AF52DE}"/>
    <cellStyle name="Header1 2 12 11 2 5" xfId="14325" xr:uid="{389FC0E9-D7C7-489D-B07C-DEFA50E1B6F8}"/>
    <cellStyle name="Header1 2 12 11 2 5 2" xfId="14326" xr:uid="{C82517B9-8DFA-41D8-8AC4-045BB1B9F309}"/>
    <cellStyle name="Header1 2 12 11 2 5 3" xfId="14327" xr:uid="{670D575C-D956-40E9-849B-05B204FE3B2A}"/>
    <cellStyle name="Header1 2 12 11 2 6" xfId="14328" xr:uid="{197F2658-EFD1-40D5-8D54-780D9E3322FB}"/>
    <cellStyle name="Header1 2 12 11 2 6 2" xfId="14329" xr:uid="{1CD1AD04-0BCF-408E-9D7F-E48293932E04}"/>
    <cellStyle name="Header1 2 12 11 2 6 3" xfId="14330" xr:uid="{3C3911A7-0498-4941-AB0B-D9DEE71AD97A}"/>
    <cellStyle name="Header1 2 12 11 2 7" xfId="14331" xr:uid="{D6F39307-1759-40E8-98EB-37ADBA992B0B}"/>
    <cellStyle name="Header1 2 12 11 2 7 2" xfId="14332" xr:uid="{82FFB027-577A-4714-8B00-130AA06966C7}"/>
    <cellStyle name="Header1 2 12 11 2 7 3" xfId="14333" xr:uid="{12409AD3-1F0A-4C8E-9A48-9E539E5F98A5}"/>
    <cellStyle name="Header1 2 12 11 2 8" xfId="14334" xr:uid="{40B45106-6B88-4310-808C-BFC14A4FA40F}"/>
    <cellStyle name="Header1 2 12 11 2 9" xfId="14335" xr:uid="{1013D10D-79AB-4CF7-8B40-0D9F2E6807F2}"/>
    <cellStyle name="Header1 2 12 11 3" xfId="14336" xr:uid="{C9838EA5-8D6D-4C41-8F04-524D89C38AF6}"/>
    <cellStyle name="Header1 2 12 11 3 2" xfId="14337" xr:uid="{AE83C900-D30E-468E-B555-2632C9475380}"/>
    <cellStyle name="Header1 2 12 11 3 2 2" xfId="14338" xr:uid="{B56F3727-BE5A-4752-9C33-925CEEA67E83}"/>
    <cellStyle name="Header1 2 12 11 3 2 3" xfId="14339" xr:uid="{2A5A571C-7413-4D0A-98EB-355766BE6A3E}"/>
    <cellStyle name="Header1 2 12 11 3 3" xfId="14340" xr:uid="{4E946DFF-4D2C-45E4-AF18-33E6B5D0C8E7}"/>
    <cellStyle name="Header1 2 12 11 3 3 2" xfId="14341" xr:uid="{5CBD5447-CD1D-46A7-BD4A-71EBB78F63F1}"/>
    <cellStyle name="Header1 2 12 11 3 3 3" xfId="14342" xr:uid="{3C12A09F-09C2-4927-B179-58BB993767EC}"/>
    <cellStyle name="Header1 2 12 11 3 4" xfId="14343" xr:uid="{5F69E97A-4E1B-4F4C-8ED9-56E5D796B67B}"/>
    <cellStyle name="Header1 2 12 11 3 4 2" xfId="14344" xr:uid="{3BC6631C-7AC0-49F0-811C-4717DF938937}"/>
    <cellStyle name="Header1 2 12 11 3 4 3" xfId="14345" xr:uid="{FD0D6846-5CA7-4271-986E-1126D1AE9481}"/>
    <cellStyle name="Header1 2 12 11 3 5" xfId="14346" xr:uid="{D34A595A-C4B5-41F8-8772-60C214C647AC}"/>
    <cellStyle name="Header1 2 12 11 3 5 2" xfId="14347" xr:uid="{B1CD492F-E98E-4496-B985-8F7B315841DE}"/>
    <cellStyle name="Header1 2 12 11 3 5 3" xfId="14348" xr:uid="{AA0A983E-99CC-4D85-8BDD-D650628ECA92}"/>
    <cellStyle name="Header1 2 12 11 3 6" xfId="14349" xr:uid="{3CF7E612-1F3C-474A-A681-EF55996709DB}"/>
    <cellStyle name="Header1 2 12 11 3 6 2" xfId="14350" xr:uid="{77993D78-809D-4A08-B8F6-1D83D90BA849}"/>
    <cellStyle name="Header1 2 12 11 3 6 3" xfId="14351" xr:uid="{3BD63496-D861-4F8C-8412-BBC7972C5E2F}"/>
    <cellStyle name="Header1 2 12 11 3 7" xfId="14352" xr:uid="{48E4EECC-808A-43B2-A4D9-4C4EE8584748}"/>
    <cellStyle name="Header1 2 12 11 3 8" xfId="14353" xr:uid="{E236B6EE-1EC4-42E3-BB6B-F3A2ADB8FD41}"/>
    <cellStyle name="Header1 2 12 11 4" xfId="14354" xr:uid="{B1D598E1-7753-4779-9CB6-6BBA61FBCBF0}"/>
    <cellStyle name="Header1 2 12 11 4 2" xfId="14355" xr:uid="{A8115633-DDAA-4AD1-93A2-DA30EAC2756B}"/>
    <cellStyle name="Header1 2 12 11 4 2 2" xfId="14356" xr:uid="{EB18DE69-70E2-43F6-AA4E-37E8C4F1FA34}"/>
    <cellStyle name="Header1 2 12 11 4 2 3" xfId="14357" xr:uid="{C4D533F0-E710-4026-A4FA-8CB9C15DF2C2}"/>
    <cellStyle name="Header1 2 12 11 4 3" xfId="14358" xr:uid="{F3D4E175-7201-4EB5-91B3-C2E9E03FFA67}"/>
    <cellStyle name="Header1 2 12 11 4 3 2" xfId="14359" xr:uid="{86915E0C-1571-47BB-A474-6DD5722C41CD}"/>
    <cellStyle name="Header1 2 12 11 4 3 3" xfId="14360" xr:uid="{849726DC-19D8-4B02-8EA6-CFA8F02F3598}"/>
    <cellStyle name="Header1 2 12 11 4 4" xfId="14361" xr:uid="{875B95B6-D6A4-4DA1-B64E-27A411BB8135}"/>
    <cellStyle name="Header1 2 12 11 4 4 2" xfId="14362" xr:uid="{A6EC67C8-333D-4751-A675-218DE0CCB8BC}"/>
    <cellStyle name="Header1 2 12 11 4 4 3" xfId="14363" xr:uid="{A44AEEE1-176B-4927-B46C-518B790BEBB1}"/>
    <cellStyle name="Header1 2 12 11 4 5" xfId="14364" xr:uid="{3E30D8B0-D793-47A0-8A86-3F26C66FEB7B}"/>
    <cellStyle name="Header1 2 12 11 4 5 2" xfId="14365" xr:uid="{27B83F04-F59E-41BB-A28A-533D03D8A44D}"/>
    <cellStyle name="Header1 2 12 11 4 5 3" xfId="14366" xr:uid="{DBCDFAFC-9CA5-4F6F-AC16-971670D79093}"/>
    <cellStyle name="Header1 2 12 11 4 6" xfId="14367" xr:uid="{B29639BD-315E-4B02-89D0-0354EB4B3EC7}"/>
    <cellStyle name="Header1 2 12 11 4 6 2" xfId="14368" xr:uid="{40D7F3C2-E509-4B21-81F5-31AF0C0BDF5A}"/>
    <cellStyle name="Header1 2 12 11 4 6 3" xfId="14369" xr:uid="{00FA7A71-CD11-42CD-A983-BEAF59017F4F}"/>
    <cellStyle name="Header1 2 12 11 4 7" xfId="14370" xr:uid="{B58E4AA6-8F1E-46A5-80B7-6D863F6DB913}"/>
    <cellStyle name="Header1 2 12 11 4 8" xfId="14371" xr:uid="{A9CAC3AD-34FC-4E05-A622-B72D70738B74}"/>
    <cellStyle name="Header1 2 12 11 5" xfId="14372" xr:uid="{5B6FD14C-CD34-42DF-A2B6-D8480F2D1E6C}"/>
    <cellStyle name="Header1 2 12 11 5 2" xfId="14373" xr:uid="{E5F3604E-2E14-4C2B-9949-949FC062FCE1}"/>
    <cellStyle name="Header1 2 12 11 5 2 2" xfId="14374" xr:uid="{7B055B47-9861-4203-A6DE-5D9152C9E2BA}"/>
    <cellStyle name="Header1 2 12 11 5 2 3" xfId="14375" xr:uid="{AF6FA01C-EC58-418B-A792-1F6C00C2006F}"/>
    <cellStyle name="Header1 2 12 11 5 3" xfId="14376" xr:uid="{38FAD44E-804A-426E-86CE-22F9EEC86482}"/>
    <cellStyle name="Header1 2 12 11 5 3 2" xfId="14377" xr:uid="{97540077-0DC3-4509-9646-9473C4418F36}"/>
    <cellStyle name="Header1 2 12 11 5 3 3" xfId="14378" xr:uid="{8F17C157-2342-463F-AD80-C020D4D509D6}"/>
    <cellStyle name="Header1 2 12 11 5 4" xfId="14379" xr:uid="{55F3CCAE-F171-4EE4-9F1B-D1882FBDF999}"/>
    <cellStyle name="Header1 2 12 11 5 4 2" xfId="14380" xr:uid="{54B258CA-A2C7-465E-911D-94328C5E1582}"/>
    <cellStyle name="Header1 2 12 11 5 4 3" xfId="14381" xr:uid="{C06E3F6C-0D4B-4ED2-9EC7-4CA02269A86D}"/>
    <cellStyle name="Header1 2 12 11 5 5" xfId="14382" xr:uid="{2B3922AF-E517-4863-88E8-07A76D40B3A0}"/>
    <cellStyle name="Header1 2 12 11 5 5 2" xfId="14383" xr:uid="{5A6AF12A-2BC4-4FC8-B97C-7BC5A569CF22}"/>
    <cellStyle name="Header1 2 12 11 5 5 3" xfId="14384" xr:uid="{81957BA9-B10F-448A-8EC8-F6CEF5E19196}"/>
    <cellStyle name="Header1 2 12 11 5 6" xfId="14385" xr:uid="{6733C1D4-1303-4F7D-A4E6-2910D04A8F12}"/>
    <cellStyle name="Header1 2 12 11 5 6 2" xfId="14386" xr:uid="{315CC655-1100-4D83-B86A-FFE3CCC940AA}"/>
    <cellStyle name="Header1 2 12 11 5 6 3" xfId="14387" xr:uid="{A033D401-2888-4EED-A3F3-3B74D1EBB5F5}"/>
    <cellStyle name="Header1 2 12 11 5 7" xfId="14388" xr:uid="{22E33AA4-CA42-45FD-A38B-621C3572427B}"/>
    <cellStyle name="Header1 2 12 11 5 8" xfId="14389" xr:uid="{336993AD-2450-4939-96AD-9900B6C7C927}"/>
    <cellStyle name="Header1 2 12 11 6" xfId="14390" xr:uid="{8FA1A272-B7D4-4D81-A026-4CD5FC4E8675}"/>
    <cellStyle name="Header1 2 12 11 6 2" xfId="14391" xr:uid="{7C4975DB-0CC5-4B76-8D94-DEBEB53AD7E8}"/>
    <cellStyle name="Header1 2 12 11 6 2 2" xfId="14392" xr:uid="{1FD58CA7-D1C7-470A-AB5A-1403A61F141C}"/>
    <cellStyle name="Header1 2 12 11 6 2 3" xfId="14393" xr:uid="{CED3A6C8-8205-403D-B46E-0101CFFF4429}"/>
    <cellStyle name="Header1 2 12 11 6 3" xfId="14394" xr:uid="{16538DFF-4672-4C25-AD84-011D7208B42E}"/>
    <cellStyle name="Header1 2 12 11 6 3 2" xfId="14395" xr:uid="{204D8028-D851-477B-AC13-2A026F0BE3DC}"/>
    <cellStyle name="Header1 2 12 11 6 3 3" xfId="14396" xr:uid="{8D279B96-EAD6-42BB-ADCD-A2475A9983B5}"/>
    <cellStyle name="Header1 2 12 11 6 4" xfId="14397" xr:uid="{1E7A61A5-FF61-4D34-A3E6-840AC535836A}"/>
    <cellStyle name="Header1 2 12 11 6 4 2" xfId="14398" xr:uid="{F52BDC91-61B2-4427-A0C7-24BF3B365CD1}"/>
    <cellStyle name="Header1 2 12 11 6 4 3" xfId="14399" xr:uid="{36837D1D-2877-4365-ABEF-600ED183B3E3}"/>
    <cellStyle name="Header1 2 12 11 6 5" xfId="14400" xr:uid="{87D6B3F4-9515-4225-AAE2-EAF48E4F4E21}"/>
    <cellStyle name="Header1 2 12 11 6 5 2" xfId="14401" xr:uid="{5626370E-7A46-4F1C-BD19-4B91E660EE45}"/>
    <cellStyle name="Header1 2 12 11 6 5 3" xfId="14402" xr:uid="{B729F5E9-9B1A-4117-ACC0-1514FA99AFE7}"/>
    <cellStyle name="Header1 2 12 11 6 6" xfId="14403" xr:uid="{FC96A1A3-E28B-4AD1-8230-4379C605CFA3}"/>
    <cellStyle name="Header1 2 12 11 6 6 2" xfId="14404" xr:uid="{3E95EDE3-902A-42F4-AFC3-0295C6692570}"/>
    <cellStyle name="Header1 2 12 11 6 6 3" xfId="14405" xr:uid="{DFD1F3A8-E92E-4C21-AC1F-F3CB0BD0B233}"/>
    <cellStyle name="Header1 2 12 11 6 7" xfId="14406" xr:uid="{39F19924-6BCF-4A32-9753-5AEFA2D74ED9}"/>
    <cellStyle name="Header1 2 12 11 6 8" xfId="14407" xr:uid="{7593D46F-5152-41D5-BFF8-8A3A68C6ABA4}"/>
    <cellStyle name="Header1 2 12 11 7" xfId="14408" xr:uid="{A379DF70-52DA-4BC2-B690-B03ADB46261B}"/>
    <cellStyle name="Header1 2 12 12" xfId="14409" xr:uid="{2B9AE5AE-F8C8-425E-92FA-83316DBA0F4C}"/>
    <cellStyle name="Header1 2 12 12 2" xfId="14410" xr:uid="{AD7DF622-4F38-4C37-A330-9EB0228CE16F}"/>
    <cellStyle name="Header1 2 12 12 2 2" xfId="14411" xr:uid="{8277BC36-C8BB-4ABA-B736-325AF46EBC8C}"/>
    <cellStyle name="Header1 2 12 12 2 3" xfId="14412" xr:uid="{4C9E3983-B6C8-4913-8BF8-AD32BDACD808}"/>
    <cellStyle name="Header1 2 12 12 3" xfId="14413" xr:uid="{7887F550-79AB-4181-95D1-B1699C879320}"/>
    <cellStyle name="Header1 2 12 12 3 2" xfId="14414" xr:uid="{F8BE12C5-CBFD-4A84-AF77-CB566057DE87}"/>
    <cellStyle name="Header1 2 12 12 3 3" xfId="14415" xr:uid="{EF7D3B28-9A73-4459-90D4-7E660FA0F942}"/>
    <cellStyle name="Header1 2 12 12 4" xfId="14416" xr:uid="{21BD4891-A10B-4C3B-859B-9736AE38AF6D}"/>
    <cellStyle name="Header1 2 12 12 4 2" xfId="14417" xr:uid="{15AB7077-D89C-40BE-85F3-CF0813E7685C}"/>
    <cellStyle name="Header1 2 12 12 4 3" xfId="14418" xr:uid="{FC9D64B2-8643-4769-82F4-EE77D0F2026E}"/>
    <cellStyle name="Header1 2 12 12 5" xfId="14419" xr:uid="{58A85AB7-9F23-4452-A657-F27095A19BA0}"/>
    <cellStyle name="Header1 2 12 12 5 2" xfId="14420" xr:uid="{45F30D3A-C89F-45C9-A4AD-0EC1B6DAE8C0}"/>
    <cellStyle name="Header1 2 12 12 5 3" xfId="14421" xr:uid="{F728DC22-94D6-4E11-8E9C-AA842FF46B73}"/>
    <cellStyle name="Header1 2 12 12 6" xfId="14422" xr:uid="{11DA0D05-0E8B-4D8F-BA98-E7B6DF589980}"/>
    <cellStyle name="Header1 2 12 12 6 2" xfId="14423" xr:uid="{07EFE411-2743-4625-A210-4458B3A212C9}"/>
    <cellStyle name="Header1 2 12 12 6 3" xfId="14424" xr:uid="{6F9F3749-0D52-486D-8189-BCD03B86BAE1}"/>
    <cellStyle name="Header1 2 12 12 7" xfId="14425" xr:uid="{E3EC17A5-9558-484D-94E9-5AA8C41A4A4C}"/>
    <cellStyle name="Header1 2 12 12 7 2" xfId="14426" xr:uid="{539186BC-7A92-49F9-A8CA-500BE8A8E486}"/>
    <cellStyle name="Header1 2 12 12 7 3" xfId="14427" xr:uid="{1C22E67F-AA45-42DC-A155-2B7D87B1A8A1}"/>
    <cellStyle name="Header1 2 12 12 8" xfId="14428" xr:uid="{211E81B5-7377-40C4-A13C-C61EF83E84A6}"/>
    <cellStyle name="Header1 2 12 12 9" xfId="14429" xr:uid="{886E63C5-6535-4300-B71B-C4DEED69007E}"/>
    <cellStyle name="Header1 2 12 13" xfId="14430" xr:uid="{4E0A3C55-875C-46F1-88CF-7C80C9870764}"/>
    <cellStyle name="Header1 2 12 13 2" xfId="14431" xr:uid="{B3998EFA-0275-4A5E-9944-B8D04BAEBCC3}"/>
    <cellStyle name="Header1 2 12 13 2 2" xfId="14432" xr:uid="{C71AB87D-8A1F-4624-91C3-F379124E327E}"/>
    <cellStyle name="Header1 2 12 13 2 3" xfId="14433" xr:uid="{25BECA5E-0ACE-46F4-9DB0-69A6EA3B56AC}"/>
    <cellStyle name="Header1 2 12 13 3" xfId="14434" xr:uid="{CF925FA0-0CC5-4400-8EF7-1F4DBC384B87}"/>
    <cellStyle name="Header1 2 12 13 3 2" xfId="14435" xr:uid="{8DFD3547-23B1-45C8-B41E-C3FEE9B240BC}"/>
    <cellStyle name="Header1 2 12 13 3 3" xfId="14436" xr:uid="{9DD98E25-4634-4569-97F5-EFD95F5C8B79}"/>
    <cellStyle name="Header1 2 12 13 4" xfId="14437" xr:uid="{332ABD21-0172-4862-8889-28B48586A75A}"/>
    <cellStyle name="Header1 2 12 13 4 2" xfId="14438" xr:uid="{4CBCF48C-F4E2-4FCB-9E47-2B2B670C1591}"/>
    <cellStyle name="Header1 2 12 13 4 3" xfId="14439" xr:uid="{280249A5-6A5B-40A6-8571-D40356CBECD9}"/>
    <cellStyle name="Header1 2 12 13 5" xfId="14440" xr:uid="{4B232B16-4024-4E93-80A8-694DE0476139}"/>
    <cellStyle name="Header1 2 12 13 5 2" xfId="14441" xr:uid="{BE574007-C606-47D4-A14A-732526530F13}"/>
    <cellStyle name="Header1 2 12 13 5 3" xfId="14442" xr:uid="{14C9492D-7A23-42FE-8727-F57BB39E5B1F}"/>
    <cellStyle name="Header1 2 12 13 6" xfId="14443" xr:uid="{7093CC0B-4186-44A9-85C9-9A0F50CC22A5}"/>
    <cellStyle name="Header1 2 12 13 6 2" xfId="14444" xr:uid="{9ADB83F8-E055-4019-A277-B0E848F6F53C}"/>
    <cellStyle name="Header1 2 12 13 6 3" xfId="14445" xr:uid="{3B312855-CD03-4618-A1D9-974DD64ACD1C}"/>
    <cellStyle name="Header1 2 12 13 7" xfId="14446" xr:uid="{FB79E869-C939-43A8-B001-7D659E27D3E2}"/>
    <cellStyle name="Header1 2 12 13 8" xfId="14447" xr:uid="{A69D667B-E9F2-43F3-B786-92543CB41422}"/>
    <cellStyle name="Header1 2 12 14" xfId="14448" xr:uid="{DD479795-EF64-4BE4-916E-FE95EA9B609C}"/>
    <cellStyle name="Header1 2 12 14 2" xfId="14449" xr:uid="{30B9004E-3ECB-4F0F-9928-0F2072FF849E}"/>
    <cellStyle name="Header1 2 12 14 2 2" xfId="14450" xr:uid="{230BAFD7-406E-42C2-8062-5390F7C97B46}"/>
    <cellStyle name="Header1 2 12 14 2 3" xfId="14451" xr:uid="{779928A1-2F88-44E1-A300-931EBFAB243B}"/>
    <cellStyle name="Header1 2 12 14 3" xfId="14452" xr:uid="{ACE8744B-76B3-4B0F-A801-33E8E4B83C8E}"/>
    <cellStyle name="Header1 2 12 14 3 2" xfId="14453" xr:uid="{D9912E75-FF5A-4F59-9E79-AB1F4072070C}"/>
    <cellStyle name="Header1 2 12 14 3 3" xfId="14454" xr:uid="{AB0027FD-3BD8-410F-8EE0-C61ED2C7A410}"/>
    <cellStyle name="Header1 2 12 14 4" xfId="14455" xr:uid="{0C409C00-A4A4-4298-A991-A73126E8E862}"/>
    <cellStyle name="Header1 2 12 14 4 2" xfId="14456" xr:uid="{C42AC372-030F-4BBB-81C5-D457B74D498B}"/>
    <cellStyle name="Header1 2 12 14 4 3" xfId="14457" xr:uid="{6C927AE0-5991-430F-B774-78C182F0AF0E}"/>
    <cellStyle name="Header1 2 12 14 5" xfId="14458" xr:uid="{5D76362A-CD78-4E17-9804-424FD49E9CE0}"/>
    <cellStyle name="Header1 2 12 14 5 2" xfId="14459" xr:uid="{2DBB4E72-46B9-4E71-B84F-A284399405AF}"/>
    <cellStyle name="Header1 2 12 14 5 3" xfId="14460" xr:uid="{44779FF5-ED64-4FC8-A92D-0B2A6E5B5035}"/>
    <cellStyle name="Header1 2 12 14 6" xfId="14461" xr:uid="{D026FC91-847F-42DE-B751-FB52D5917DEF}"/>
    <cellStyle name="Header1 2 12 14 6 2" xfId="14462" xr:uid="{A67BD6A5-57CC-47FD-8EA9-3C23E3690009}"/>
    <cellStyle name="Header1 2 12 14 6 3" xfId="14463" xr:uid="{373BC764-D5AD-4E0A-B0FB-2E11EDF9A057}"/>
    <cellStyle name="Header1 2 12 14 7" xfId="14464" xr:uid="{3AC2DF28-25F4-4873-805B-2A3C4C6879C1}"/>
    <cellStyle name="Header1 2 12 14 8" xfId="14465" xr:uid="{0BF71577-61F7-48FD-BAD6-29951C440978}"/>
    <cellStyle name="Header1 2 12 15" xfId="14466" xr:uid="{5520768C-6383-4294-8FBE-04C01CD6287C}"/>
    <cellStyle name="Header1 2 12 15 2" xfId="14467" xr:uid="{320B037C-2B13-47EC-9149-C491DE08E4B5}"/>
    <cellStyle name="Header1 2 12 15 2 2" xfId="14468" xr:uid="{EC7BC35D-D8ED-40C4-9FAC-2B043538353F}"/>
    <cellStyle name="Header1 2 12 15 2 3" xfId="14469" xr:uid="{37F2BF26-3DE3-41E2-9071-ADB0140C070F}"/>
    <cellStyle name="Header1 2 12 15 3" xfId="14470" xr:uid="{025C15B3-2F50-4C1D-9C23-8B64BF12DB70}"/>
    <cellStyle name="Header1 2 12 15 3 2" xfId="14471" xr:uid="{23E95831-A0CF-4B60-A2D2-FAC0E50D9567}"/>
    <cellStyle name="Header1 2 12 15 3 3" xfId="14472" xr:uid="{0AE671AB-0AF1-446E-9A8B-9D50CF69E294}"/>
    <cellStyle name="Header1 2 12 15 4" xfId="14473" xr:uid="{46BF5EDF-1BE8-4237-9797-3166E477BED0}"/>
    <cellStyle name="Header1 2 12 15 4 2" xfId="14474" xr:uid="{7622797E-AAB1-4CA1-9A81-47B358B779BC}"/>
    <cellStyle name="Header1 2 12 15 4 3" xfId="14475" xr:uid="{FD8B13C6-486C-4408-B896-F9EE3B9C29B2}"/>
    <cellStyle name="Header1 2 12 15 5" xfId="14476" xr:uid="{53450961-E83E-41EC-BAC6-2DB6A9BF8AC9}"/>
    <cellStyle name="Header1 2 12 15 5 2" xfId="14477" xr:uid="{BAC8FEB6-8793-40FE-872E-7A507BD8A83B}"/>
    <cellStyle name="Header1 2 12 15 5 3" xfId="14478" xr:uid="{C3FBC4A5-33A3-4D39-B3E2-0DA751E7FE2D}"/>
    <cellStyle name="Header1 2 12 15 6" xfId="14479" xr:uid="{7DFFEAD3-8054-4FC2-8AA5-437BF6B72A9A}"/>
    <cellStyle name="Header1 2 12 15 6 2" xfId="14480" xr:uid="{1B1B2E9E-8305-42D5-917B-AF09F537B068}"/>
    <cellStyle name="Header1 2 12 15 6 3" xfId="14481" xr:uid="{73EF1D9F-8F7B-496E-8D6D-2299E33947BD}"/>
    <cellStyle name="Header1 2 12 15 7" xfId="14482" xr:uid="{8968874F-BE52-4E07-8CE1-4F1985EF71E1}"/>
    <cellStyle name="Header1 2 12 15 8" xfId="14483" xr:uid="{CDC4D663-D444-4E76-B9C1-95499E797E56}"/>
    <cellStyle name="Header1 2 12 16" xfId="14484" xr:uid="{702CD757-2B94-4A2F-B4A3-56CE8A98DD86}"/>
    <cellStyle name="Header1 2 12 16 2" xfId="14485" xr:uid="{87055341-1606-4576-A8C5-A9D0A14505D3}"/>
    <cellStyle name="Header1 2 12 16 2 2" xfId="14486" xr:uid="{E4FF5455-D123-4794-B7ED-64DA7BA73D78}"/>
    <cellStyle name="Header1 2 12 16 2 3" xfId="14487" xr:uid="{6E9DA0E3-0E6F-4E41-8692-576C04532181}"/>
    <cellStyle name="Header1 2 12 16 3" xfId="14488" xr:uid="{0C3E5783-8FD6-4994-A358-0FF778822F92}"/>
    <cellStyle name="Header1 2 12 16 3 2" xfId="14489" xr:uid="{61FD3E99-C67D-48B9-87B3-6BB27B306EE2}"/>
    <cellStyle name="Header1 2 12 16 3 3" xfId="14490" xr:uid="{C619B654-10E9-43DF-878F-BA64D4F8484A}"/>
    <cellStyle name="Header1 2 12 16 4" xfId="14491" xr:uid="{85D89D13-DD5F-4B10-A6B5-13A8D38CAE77}"/>
    <cellStyle name="Header1 2 12 16 4 2" xfId="14492" xr:uid="{B4EA16C7-1A1C-4903-B18F-07792DD9260D}"/>
    <cellStyle name="Header1 2 12 16 4 3" xfId="14493" xr:uid="{3ED01479-340C-476A-8937-25F692C44480}"/>
    <cellStyle name="Header1 2 12 16 5" xfId="14494" xr:uid="{186A62D4-931C-417C-BC3F-09A3D3E49633}"/>
    <cellStyle name="Header1 2 12 16 5 2" xfId="14495" xr:uid="{4EDFB3F2-6CDA-4EEC-B905-CEFF8A45A449}"/>
    <cellStyle name="Header1 2 12 16 5 3" xfId="14496" xr:uid="{EA0E6406-47EB-4F1C-8301-F97E32082BF1}"/>
    <cellStyle name="Header1 2 12 16 6" xfId="14497" xr:uid="{1092BD5E-3E8C-4642-AFE3-ECF022C16043}"/>
    <cellStyle name="Header1 2 12 16 6 2" xfId="14498" xr:uid="{08669FC8-5328-4B7D-BEEC-E581B7635C99}"/>
    <cellStyle name="Header1 2 12 16 6 3" xfId="14499" xr:uid="{9B9E9DF2-9DCF-4EE5-8521-F76F35019536}"/>
    <cellStyle name="Header1 2 12 16 7" xfId="14500" xr:uid="{1AF24F23-9175-4666-B191-C99C1F5E4186}"/>
    <cellStyle name="Header1 2 12 16 8" xfId="14501" xr:uid="{658C3E88-49C0-4FC1-8328-7F3409397922}"/>
    <cellStyle name="Header1 2 12 17" xfId="14502" xr:uid="{59AFB8AE-895D-48C4-8A6A-271468309690}"/>
    <cellStyle name="Header1 2 12 2" xfId="14503" xr:uid="{7B685F9E-140A-4F94-9846-431898D5FA78}"/>
    <cellStyle name="Header1 2 12 2 10" xfId="14504" xr:uid="{7533AD9C-98FB-4058-B671-605DC1EB71AA}"/>
    <cellStyle name="Header1 2 12 2 10 2" xfId="14505" xr:uid="{16A58E50-BD4C-4AC2-BB2F-3FEAA91B1274}"/>
    <cellStyle name="Header1 2 12 2 10 2 2" xfId="14506" xr:uid="{043AA932-F472-476D-9F1E-2BB06CF8A55C}"/>
    <cellStyle name="Header1 2 12 2 10 2 2 2" xfId="14507" xr:uid="{CEA1FF23-4DEC-4CBC-9DC4-5DFA87689B52}"/>
    <cellStyle name="Header1 2 12 2 10 2 2 3" xfId="14508" xr:uid="{F3B9BC98-D9C3-4C03-9CE8-79757CC6825E}"/>
    <cellStyle name="Header1 2 12 2 10 2 3" xfId="14509" xr:uid="{205493B1-A930-4E82-94FF-9D6AC3EF1968}"/>
    <cellStyle name="Header1 2 12 2 10 2 3 2" xfId="14510" xr:uid="{92111555-43FB-4A9C-89E9-36C5FB164C93}"/>
    <cellStyle name="Header1 2 12 2 10 2 3 3" xfId="14511" xr:uid="{8252AB83-3408-4561-BFDE-843EFCA93D31}"/>
    <cellStyle name="Header1 2 12 2 10 2 4" xfId="14512" xr:uid="{E0B7B20C-5B52-460C-A431-2834CDA631D0}"/>
    <cellStyle name="Header1 2 12 2 10 2 4 2" xfId="14513" xr:uid="{CFFE4715-0035-4586-B068-AF304050C053}"/>
    <cellStyle name="Header1 2 12 2 10 2 4 3" xfId="14514" xr:uid="{441C743B-A3A0-4AAB-BB01-B7016C6D9B40}"/>
    <cellStyle name="Header1 2 12 2 10 2 5" xfId="14515" xr:uid="{1FE96C23-D432-4FCF-8403-3B927D963B42}"/>
    <cellStyle name="Header1 2 12 2 10 2 5 2" xfId="14516" xr:uid="{39319F7E-61CD-417D-BCDB-A6E2CA48F5D2}"/>
    <cellStyle name="Header1 2 12 2 10 2 5 3" xfId="14517" xr:uid="{65463C36-8374-4040-9F3B-3B588E3ABA61}"/>
    <cellStyle name="Header1 2 12 2 10 2 6" xfId="14518" xr:uid="{59F0B0CD-DF64-454B-8551-AC2BE400C5AF}"/>
    <cellStyle name="Header1 2 12 2 10 2 6 2" xfId="14519" xr:uid="{3652D1E4-C920-411D-AF33-36D82BF15086}"/>
    <cellStyle name="Header1 2 12 2 10 2 6 3" xfId="14520" xr:uid="{9B0DBFB4-3EFE-4CBD-BE9A-EBA3748F721E}"/>
    <cellStyle name="Header1 2 12 2 10 2 7" xfId="14521" xr:uid="{B7507103-15EA-4DED-BF40-7EAD4893BC3E}"/>
    <cellStyle name="Header1 2 12 2 10 2 7 2" xfId="14522" xr:uid="{F8596C82-2781-4808-88F2-302F5CBC1A74}"/>
    <cellStyle name="Header1 2 12 2 10 2 7 3" xfId="14523" xr:uid="{AD070352-F296-400F-B785-3BC44ACF4D60}"/>
    <cellStyle name="Header1 2 12 2 10 2 8" xfId="14524" xr:uid="{C538997E-3662-4A5C-A81E-7D873D4A1B83}"/>
    <cellStyle name="Header1 2 12 2 10 2 9" xfId="14525" xr:uid="{0899FA6A-B412-40D1-8409-204F4F7CE5BA}"/>
    <cellStyle name="Header1 2 12 2 10 3" xfId="14526" xr:uid="{EE140C6D-9CAE-4652-8D52-3815D89D0996}"/>
    <cellStyle name="Header1 2 12 2 10 3 2" xfId="14527" xr:uid="{62F2FDDD-D3AF-4DD9-ACBB-EF6B7E283219}"/>
    <cellStyle name="Header1 2 12 2 10 3 2 2" xfId="14528" xr:uid="{3B68F629-AA21-4C17-81F3-FE3C3ADAD22D}"/>
    <cellStyle name="Header1 2 12 2 10 3 2 3" xfId="14529" xr:uid="{F099EF97-68BE-482F-956C-1B2D553B7739}"/>
    <cellStyle name="Header1 2 12 2 10 3 3" xfId="14530" xr:uid="{24C90F6E-83FF-4142-925B-70E58E6055BE}"/>
    <cellStyle name="Header1 2 12 2 10 3 3 2" xfId="14531" xr:uid="{321C5666-DC81-4A7A-A3B1-CEE93728D57E}"/>
    <cellStyle name="Header1 2 12 2 10 3 3 3" xfId="14532" xr:uid="{9D20D250-0840-404D-BD3B-30939CDDAE67}"/>
    <cellStyle name="Header1 2 12 2 10 3 4" xfId="14533" xr:uid="{9FB5CDFA-B8FC-42B6-BECA-76D08C8531DD}"/>
    <cellStyle name="Header1 2 12 2 10 3 4 2" xfId="14534" xr:uid="{03F759BF-960C-4D51-908D-51D82A4DC3DE}"/>
    <cellStyle name="Header1 2 12 2 10 3 4 3" xfId="14535" xr:uid="{9C64268F-644B-46F0-B9E7-87278B61FA29}"/>
    <cellStyle name="Header1 2 12 2 10 3 5" xfId="14536" xr:uid="{8CFAA817-6BEF-4A98-9DB1-9FA5E1F3E892}"/>
    <cellStyle name="Header1 2 12 2 10 3 5 2" xfId="14537" xr:uid="{3154D3FC-244D-4DEB-8ED2-7662D3147B35}"/>
    <cellStyle name="Header1 2 12 2 10 3 5 3" xfId="14538" xr:uid="{7F470774-B033-4279-ACCE-0194E6F32B6B}"/>
    <cellStyle name="Header1 2 12 2 10 3 6" xfId="14539" xr:uid="{E4D5878A-D8D5-4578-851B-32C6B28BA9B2}"/>
    <cellStyle name="Header1 2 12 2 10 3 6 2" xfId="14540" xr:uid="{4A86AAD6-4569-4783-89E0-EF36B315DFE2}"/>
    <cellStyle name="Header1 2 12 2 10 3 6 3" xfId="14541" xr:uid="{7F66A988-DD7E-49E6-83B5-8CF8182F4C3C}"/>
    <cellStyle name="Header1 2 12 2 10 3 7" xfId="14542" xr:uid="{B1EDA8B3-694D-4299-BA95-BB7287C2150F}"/>
    <cellStyle name="Header1 2 12 2 10 3 8" xfId="14543" xr:uid="{E7F35FD7-B935-4D4D-A573-373D05FD3E0A}"/>
    <cellStyle name="Header1 2 12 2 10 4" xfId="14544" xr:uid="{FC96EAFC-EEDA-4389-9277-5A743AF617CC}"/>
    <cellStyle name="Header1 2 12 2 10 4 2" xfId="14545" xr:uid="{C4AC4C7E-DF39-42AE-AF09-CD7B2D541D67}"/>
    <cellStyle name="Header1 2 12 2 10 4 2 2" xfId="14546" xr:uid="{F7F06D45-6C43-486A-83EE-3FBAD0711A3E}"/>
    <cellStyle name="Header1 2 12 2 10 4 2 3" xfId="14547" xr:uid="{134C093F-7B57-46C3-A184-D043D2BCFA6C}"/>
    <cellStyle name="Header1 2 12 2 10 4 3" xfId="14548" xr:uid="{19DB7C04-02CD-4D05-B346-B6AE267FFD5C}"/>
    <cellStyle name="Header1 2 12 2 10 4 3 2" xfId="14549" xr:uid="{A5573431-7F10-433F-938B-86DF027AAF68}"/>
    <cellStyle name="Header1 2 12 2 10 4 3 3" xfId="14550" xr:uid="{18B153CC-02F0-443E-9C6F-25505E3AB48A}"/>
    <cellStyle name="Header1 2 12 2 10 4 4" xfId="14551" xr:uid="{265ECFCF-6B7A-4970-B185-11B35EDCB9F1}"/>
    <cellStyle name="Header1 2 12 2 10 4 4 2" xfId="14552" xr:uid="{E781C44C-D9EF-4449-B39C-9D7270EFAD01}"/>
    <cellStyle name="Header1 2 12 2 10 4 4 3" xfId="14553" xr:uid="{8A6A0CB8-0B8A-4659-A1F6-CCE1D0557042}"/>
    <cellStyle name="Header1 2 12 2 10 4 5" xfId="14554" xr:uid="{BFCE4DCB-84B9-4968-B70B-73B8CA006F93}"/>
    <cellStyle name="Header1 2 12 2 10 4 5 2" xfId="14555" xr:uid="{72EDD899-76B5-4CC2-8215-EFA2950F9B3B}"/>
    <cellStyle name="Header1 2 12 2 10 4 5 3" xfId="14556" xr:uid="{11FC3D5F-006A-4B31-A5A2-14EEDECD5C40}"/>
    <cellStyle name="Header1 2 12 2 10 4 6" xfId="14557" xr:uid="{CF50F33C-69D4-4F29-9E45-BB356D132C68}"/>
    <cellStyle name="Header1 2 12 2 10 4 6 2" xfId="14558" xr:uid="{43FE5B8B-907C-463A-ADEE-D9127693EEC7}"/>
    <cellStyle name="Header1 2 12 2 10 4 6 3" xfId="14559" xr:uid="{EBA35E18-122E-4AC8-AD56-B664DE451EC2}"/>
    <cellStyle name="Header1 2 12 2 10 4 7" xfId="14560" xr:uid="{215AB7A3-8129-4EA5-B941-33186D9C0E23}"/>
    <cellStyle name="Header1 2 12 2 10 4 8" xfId="14561" xr:uid="{AF68CBE5-B57F-4966-B5F6-322C2D41DCC1}"/>
    <cellStyle name="Header1 2 12 2 10 5" xfId="14562" xr:uid="{A7FD4B5D-C2F3-4C5C-9B69-CEBBAC6AD18C}"/>
    <cellStyle name="Header1 2 12 2 10 5 2" xfId="14563" xr:uid="{CAC76166-789B-4597-A157-006EAA9AE628}"/>
    <cellStyle name="Header1 2 12 2 10 5 2 2" xfId="14564" xr:uid="{3B6A157D-5747-4F3C-B998-01D6597B9601}"/>
    <cellStyle name="Header1 2 12 2 10 5 2 3" xfId="14565" xr:uid="{DCDE5106-9172-4AD0-BB4D-B5C2124D73C1}"/>
    <cellStyle name="Header1 2 12 2 10 5 3" xfId="14566" xr:uid="{D8DB7711-C395-4CE9-B09C-E3FAD887AAA0}"/>
    <cellStyle name="Header1 2 12 2 10 5 3 2" xfId="14567" xr:uid="{39C8892C-4169-470D-B54F-CDEA186AD177}"/>
    <cellStyle name="Header1 2 12 2 10 5 3 3" xfId="14568" xr:uid="{566702FA-C089-4FD3-B379-7E087FE16E28}"/>
    <cellStyle name="Header1 2 12 2 10 5 4" xfId="14569" xr:uid="{72E859FE-7091-42BA-B156-5B2B8B8F80D4}"/>
    <cellStyle name="Header1 2 12 2 10 5 4 2" xfId="14570" xr:uid="{038DDE57-CCD8-4172-B328-D0A902BDC199}"/>
    <cellStyle name="Header1 2 12 2 10 5 4 3" xfId="14571" xr:uid="{DF6CC502-D413-40CE-9278-26EA03DEDE4B}"/>
    <cellStyle name="Header1 2 12 2 10 5 5" xfId="14572" xr:uid="{26D9F5F4-4835-4DF5-B914-184267A6472C}"/>
    <cellStyle name="Header1 2 12 2 10 5 5 2" xfId="14573" xr:uid="{FCDACF14-41B2-43F5-BB3D-EEF49B05ED20}"/>
    <cellStyle name="Header1 2 12 2 10 5 5 3" xfId="14574" xr:uid="{5C9483A7-00FF-4EC9-BCBA-B677D10A225D}"/>
    <cellStyle name="Header1 2 12 2 10 5 6" xfId="14575" xr:uid="{75C0F8EF-F114-4C22-9415-23AD4EADBE3E}"/>
    <cellStyle name="Header1 2 12 2 10 5 6 2" xfId="14576" xr:uid="{A1AB2628-E46E-4FA4-B93F-90A54C65923F}"/>
    <cellStyle name="Header1 2 12 2 10 5 6 3" xfId="14577" xr:uid="{2EC50F6B-E7EB-4764-AA16-45C47F7893E1}"/>
    <cellStyle name="Header1 2 12 2 10 5 7" xfId="14578" xr:uid="{5FB312D9-4DBC-455D-835F-D6C074B2A51E}"/>
    <cellStyle name="Header1 2 12 2 10 5 8" xfId="14579" xr:uid="{1F850F1F-8FA6-4F07-AA57-83CEDC40AF63}"/>
    <cellStyle name="Header1 2 12 2 10 6" xfId="14580" xr:uid="{97EB6F04-1C43-4DC2-9515-1B9714B221D9}"/>
    <cellStyle name="Header1 2 12 2 10 6 2" xfId="14581" xr:uid="{2BD82C14-FFCB-4579-9F63-18AAD10A261C}"/>
    <cellStyle name="Header1 2 12 2 10 6 2 2" xfId="14582" xr:uid="{1E7F72F2-D76F-46AB-99CE-D57CCA576DD5}"/>
    <cellStyle name="Header1 2 12 2 10 6 2 3" xfId="14583" xr:uid="{8D04AEA6-946C-4310-8D62-CBADE86AEA34}"/>
    <cellStyle name="Header1 2 12 2 10 6 3" xfId="14584" xr:uid="{C3F0A258-5F75-4C7A-AB40-76A6AE18AAA6}"/>
    <cellStyle name="Header1 2 12 2 10 6 3 2" xfId="14585" xr:uid="{BD2A0003-1C0A-4970-9C25-75288ADB9B3A}"/>
    <cellStyle name="Header1 2 12 2 10 6 3 3" xfId="14586" xr:uid="{FCAC20AA-7D72-419D-A3F7-D4642F130820}"/>
    <cellStyle name="Header1 2 12 2 10 6 4" xfId="14587" xr:uid="{AD4617EC-D834-47C9-A715-420B5BD5BA60}"/>
    <cellStyle name="Header1 2 12 2 10 6 4 2" xfId="14588" xr:uid="{B55F9081-E342-4F39-9B2A-F5DCA36D0CA0}"/>
    <cellStyle name="Header1 2 12 2 10 6 4 3" xfId="14589" xr:uid="{382F03D0-DE69-4192-B299-CE9D8BB5E5D5}"/>
    <cellStyle name="Header1 2 12 2 10 6 5" xfId="14590" xr:uid="{114CD396-3D22-44B6-B551-11084A65FEE8}"/>
    <cellStyle name="Header1 2 12 2 10 6 5 2" xfId="14591" xr:uid="{BB5C985F-E2A6-4543-8554-260992A4119D}"/>
    <cellStyle name="Header1 2 12 2 10 6 5 3" xfId="14592" xr:uid="{A3819E92-9C0F-4C8D-ABE2-F8FB4EFB7977}"/>
    <cellStyle name="Header1 2 12 2 10 6 6" xfId="14593" xr:uid="{BF64B42C-A84D-47D5-A13C-EF7F396CD812}"/>
    <cellStyle name="Header1 2 12 2 10 6 6 2" xfId="14594" xr:uid="{629CB8D2-32C6-45D5-8CC2-D77F51E781CA}"/>
    <cellStyle name="Header1 2 12 2 10 6 6 3" xfId="14595" xr:uid="{2C706E95-C291-4413-BAC1-8AB3349867CA}"/>
    <cellStyle name="Header1 2 12 2 10 6 7" xfId="14596" xr:uid="{92E4D82C-814E-4A00-AFBF-C3EBAEC1FE04}"/>
    <cellStyle name="Header1 2 12 2 10 6 8" xfId="14597" xr:uid="{12630356-A6FB-4A7E-8670-FB639374D866}"/>
    <cellStyle name="Header1 2 12 2 10 7" xfId="14598" xr:uid="{8643B8B8-9668-4DB3-BB56-455704015C18}"/>
    <cellStyle name="Header1 2 12 2 11" xfId="14599" xr:uid="{6CEFF44D-9705-4EC9-AABE-DD876A12A112}"/>
    <cellStyle name="Header1 2 12 2 11 2" xfId="14600" xr:uid="{0FEBCAFE-639F-49FE-975E-D64942216E5E}"/>
    <cellStyle name="Header1 2 12 2 11 2 2" xfId="14601" xr:uid="{32C1A405-8DD6-42F1-81B5-1664D0B30596}"/>
    <cellStyle name="Header1 2 12 2 11 2 3" xfId="14602" xr:uid="{9041FB7C-C8AB-4F18-AFD7-E59DD30EADA1}"/>
    <cellStyle name="Header1 2 12 2 11 3" xfId="14603" xr:uid="{FDAD095E-31DA-4206-BCC0-F0982351EAF6}"/>
    <cellStyle name="Header1 2 12 2 11 3 2" xfId="14604" xr:uid="{D5077135-C6DB-4309-8D83-3286809631DB}"/>
    <cellStyle name="Header1 2 12 2 11 3 3" xfId="14605" xr:uid="{1AF2ED90-24AC-4155-8203-F2DA927834FB}"/>
    <cellStyle name="Header1 2 12 2 11 4" xfId="14606" xr:uid="{BB6744DA-3103-49BF-B77E-B672AC22B738}"/>
    <cellStyle name="Header1 2 12 2 11 4 2" xfId="14607" xr:uid="{D94FCD94-EE11-4ED8-B0DC-149F9739AD0F}"/>
    <cellStyle name="Header1 2 12 2 11 4 3" xfId="14608" xr:uid="{C90F3736-24FD-4245-AD81-ABD88F7A2FCB}"/>
    <cellStyle name="Header1 2 12 2 11 5" xfId="14609" xr:uid="{3D903E62-0405-48C1-9742-C971FCF3C1A2}"/>
    <cellStyle name="Header1 2 12 2 11 5 2" xfId="14610" xr:uid="{11C723D9-D306-415C-B63C-A170681D965E}"/>
    <cellStyle name="Header1 2 12 2 11 5 3" xfId="14611" xr:uid="{B6270121-2712-42AF-B684-583E553FCBE3}"/>
    <cellStyle name="Header1 2 12 2 11 6" xfId="14612" xr:uid="{BF480367-4E80-42ED-A4B4-4381451B4521}"/>
    <cellStyle name="Header1 2 12 2 11 6 2" xfId="14613" xr:uid="{7265FF78-C516-4B3C-9115-DD103F17F3B2}"/>
    <cellStyle name="Header1 2 12 2 11 6 3" xfId="14614" xr:uid="{65A72C15-6E97-48E7-9640-4CE1281A8933}"/>
    <cellStyle name="Header1 2 12 2 11 7" xfId="14615" xr:uid="{3CEF8ECF-A58F-47DC-933C-8FDB05DD58BF}"/>
    <cellStyle name="Header1 2 12 2 11 7 2" xfId="14616" xr:uid="{8DB200F0-4945-4115-A534-833D277BCC26}"/>
    <cellStyle name="Header1 2 12 2 11 7 3" xfId="14617" xr:uid="{439C47B7-4292-45E7-B98B-66C86761092D}"/>
    <cellStyle name="Header1 2 12 2 11 8" xfId="14618" xr:uid="{6A308325-41D5-4362-8BE3-C0FB5AB6F67A}"/>
    <cellStyle name="Header1 2 12 2 11 9" xfId="14619" xr:uid="{1FEEE2DE-AFF8-4C9E-B157-3B48436C8EA2}"/>
    <cellStyle name="Header1 2 12 2 12" xfId="14620" xr:uid="{17B1CC33-4999-413A-8869-D2B1264E9496}"/>
    <cellStyle name="Header1 2 12 2 12 2" xfId="14621" xr:uid="{44F38C51-F6CE-4E5A-845F-D8D68C1C1E6C}"/>
    <cellStyle name="Header1 2 12 2 12 2 2" xfId="14622" xr:uid="{0391D4E5-4AF9-441D-A0CD-A317C91817A9}"/>
    <cellStyle name="Header1 2 12 2 12 2 3" xfId="14623" xr:uid="{883000C4-4640-4047-AD2C-830E0C37D5E2}"/>
    <cellStyle name="Header1 2 12 2 12 3" xfId="14624" xr:uid="{149096EB-B4D7-40CF-991D-385579DA4687}"/>
    <cellStyle name="Header1 2 12 2 12 3 2" xfId="14625" xr:uid="{692DD91B-EEB7-45C8-ABBC-3F579C612FFF}"/>
    <cellStyle name="Header1 2 12 2 12 3 3" xfId="14626" xr:uid="{AC5DF29F-5AA2-43C9-ABFB-59D9B92727D6}"/>
    <cellStyle name="Header1 2 12 2 12 4" xfId="14627" xr:uid="{EF040963-702C-4281-9224-88A62AB74094}"/>
    <cellStyle name="Header1 2 12 2 12 4 2" xfId="14628" xr:uid="{7E44BF12-C49D-40B6-8C54-5EA15F6D8873}"/>
    <cellStyle name="Header1 2 12 2 12 4 3" xfId="14629" xr:uid="{ACFADF54-3D21-4EEF-8EA7-12EE86587576}"/>
    <cellStyle name="Header1 2 12 2 12 5" xfId="14630" xr:uid="{ECA99708-B485-45AC-8856-DC5984FE3353}"/>
    <cellStyle name="Header1 2 12 2 12 5 2" xfId="14631" xr:uid="{8E4087EF-CDFD-4DA5-8447-49D98409C344}"/>
    <cellStyle name="Header1 2 12 2 12 5 3" xfId="14632" xr:uid="{BA45D17C-A62D-4B53-8D84-2DF9C8F1A8D8}"/>
    <cellStyle name="Header1 2 12 2 12 6" xfId="14633" xr:uid="{5352BA79-2B5B-4E03-97EA-6D84C0E0BF7A}"/>
    <cellStyle name="Header1 2 12 2 12 6 2" xfId="14634" xr:uid="{B0BAF593-263B-4402-A68B-CFA860936881}"/>
    <cellStyle name="Header1 2 12 2 12 6 3" xfId="14635" xr:uid="{44AD6AC6-BE2D-41A6-A519-7B255156A178}"/>
    <cellStyle name="Header1 2 12 2 12 7" xfId="14636" xr:uid="{28826B47-94D3-4A7D-B528-7D8587883864}"/>
    <cellStyle name="Header1 2 12 2 12 8" xfId="14637" xr:uid="{FA0BF64E-7D43-4F65-A4E4-A1307D4C46D5}"/>
    <cellStyle name="Header1 2 12 2 13" xfId="14638" xr:uid="{A149544B-AC18-4E2C-B680-4690D919ADBA}"/>
    <cellStyle name="Header1 2 12 2 13 2" xfId="14639" xr:uid="{D3C012D4-EBBF-4CB5-BE47-605793F9044C}"/>
    <cellStyle name="Header1 2 12 2 13 2 2" xfId="14640" xr:uid="{D6D606CC-FF39-4E32-BEE8-76DFE1AFF757}"/>
    <cellStyle name="Header1 2 12 2 13 2 3" xfId="14641" xr:uid="{AAE8213C-93EE-4FEC-B714-0D28BBE11B79}"/>
    <cellStyle name="Header1 2 12 2 13 3" xfId="14642" xr:uid="{032FD672-A79A-4C21-A74F-7F054726E828}"/>
    <cellStyle name="Header1 2 12 2 13 3 2" xfId="14643" xr:uid="{C4BECF09-AC19-4554-BB7F-83AA42FFB793}"/>
    <cellStyle name="Header1 2 12 2 13 3 3" xfId="14644" xr:uid="{965076E2-C20F-4D40-A717-D62459BCD44B}"/>
    <cellStyle name="Header1 2 12 2 13 4" xfId="14645" xr:uid="{EDB7719C-A9C3-4421-9F76-C7B17A9332F2}"/>
    <cellStyle name="Header1 2 12 2 13 4 2" xfId="14646" xr:uid="{2CB1CFF0-1A5E-4EA6-BF9C-4177311936A6}"/>
    <cellStyle name="Header1 2 12 2 13 4 3" xfId="14647" xr:uid="{ADD84D8A-FFC9-426D-A321-4BA9A8B507B5}"/>
    <cellStyle name="Header1 2 12 2 13 5" xfId="14648" xr:uid="{9731E17F-C608-4859-BE66-EE249F09A653}"/>
    <cellStyle name="Header1 2 12 2 13 5 2" xfId="14649" xr:uid="{7C14D096-EDA6-49EA-AD37-8317EF93895A}"/>
    <cellStyle name="Header1 2 12 2 13 5 3" xfId="14650" xr:uid="{9DD3FBE0-88F7-4913-AB24-547CB5B392C8}"/>
    <cellStyle name="Header1 2 12 2 13 6" xfId="14651" xr:uid="{09DD602A-14AE-40FB-B2E0-1A77DE8549C3}"/>
    <cellStyle name="Header1 2 12 2 13 6 2" xfId="14652" xr:uid="{970B7D8B-86DE-48B1-80B0-C08D482D766F}"/>
    <cellStyle name="Header1 2 12 2 13 6 3" xfId="14653" xr:uid="{1BE621A5-ED4A-49F4-8D7B-01DADADEEB2F}"/>
    <cellStyle name="Header1 2 12 2 13 7" xfId="14654" xr:uid="{AE1D6F2E-EDD0-4375-B5BD-0F478D8A4F4A}"/>
    <cellStyle name="Header1 2 12 2 13 8" xfId="14655" xr:uid="{CEE7AE98-7FD5-44CA-B11A-028D8E1AD1E9}"/>
    <cellStyle name="Header1 2 12 2 14" xfId="14656" xr:uid="{E075C393-644C-4B80-8F93-BCE479818A7D}"/>
    <cellStyle name="Header1 2 12 2 14 2" xfId="14657" xr:uid="{C2B0C163-0E65-4228-95E9-0291926CEAE5}"/>
    <cellStyle name="Header1 2 12 2 14 2 2" xfId="14658" xr:uid="{EC1A6388-F94E-4299-91A1-29F323AF2A24}"/>
    <cellStyle name="Header1 2 12 2 14 2 3" xfId="14659" xr:uid="{1DFD1E24-29FB-45EE-958E-B7A8BDC2752E}"/>
    <cellStyle name="Header1 2 12 2 14 3" xfId="14660" xr:uid="{EB7C0921-7B45-4474-B56F-2C855DD102B7}"/>
    <cellStyle name="Header1 2 12 2 14 3 2" xfId="14661" xr:uid="{45F3B0A7-0790-45C4-9561-26B8EB31A120}"/>
    <cellStyle name="Header1 2 12 2 14 3 3" xfId="14662" xr:uid="{CC022859-0BD4-42B0-B977-D188B58654FA}"/>
    <cellStyle name="Header1 2 12 2 14 4" xfId="14663" xr:uid="{58694F5F-C259-4477-A3BB-21FEEB141520}"/>
    <cellStyle name="Header1 2 12 2 14 4 2" xfId="14664" xr:uid="{4A329270-E855-42CC-A4E1-A6F25A03A1E3}"/>
    <cellStyle name="Header1 2 12 2 14 4 3" xfId="14665" xr:uid="{6D9FA56E-780D-45DF-A778-604828EC74E5}"/>
    <cellStyle name="Header1 2 12 2 14 5" xfId="14666" xr:uid="{372D38CE-6266-421E-A14B-0AB24DE0C48C}"/>
    <cellStyle name="Header1 2 12 2 14 5 2" xfId="14667" xr:uid="{23ADA522-0508-4A19-B1CA-531AA0245A14}"/>
    <cellStyle name="Header1 2 12 2 14 5 3" xfId="14668" xr:uid="{0D0F7479-771D-4C56-88A8-A1679520C7AC}"/>
    <cellStyle name="Header1 2 12 2 14 6" xfId="14669" xr:uid="{E0764F98-C12C-4EA7-9EB4-3EE60F79BA5E}"/>
    <cellStyle name="Header1 2 12 2 14 6 2" xfId="14670" xr:uid="{2FAD9450-7CA1-4965-B38B-8A975B8CE359}"/>
    <cellStyle name="Header1 2 12 2 14 6 3" xfId="14671" xr:uid="{1A3A1591-589A-4950-9801-0EB167BAE667}"/>
    <cellStyle name="Header1 2 12 2 14 7" xfId="14672" xr:uid="{BEB3374E-5A16-47E1-AEBA-E8D933BBC460}"/>
    <cellStyle name="Header1 2 12 2 14 8" xfId="14673" xr:uid="{F07362A1-D90A-49A2-AC53-E6E5BEEC1D22}"/>
    <cellStyle name="Header1 2 12 2 15" xfId="14674" xr:uid="{73B5720F-3999-4697-89E5-7C36666CDE1A}"/>
    <cellStyle name="Header1 2 12 2 15 2" xfId="14675" xr:uid="{9F93C58D-CC28-428A-BD3B-7E8E8EE23B97}"/>
    <cellStyle name="Header1 2 12 2 15 2 2" xfId="14676" xr:uid="{81851A13-3325-482B-B04D-66BD2B43B451}"/>
    <cellStyle name="Header1 2 12 2 15 2 3" xfId="14677" xr:uid="{5A74D21D-64E8-44B8-AD16-E8982CC13D71}"/>
    <cellStyle name="Header1 2 12 2 15 3" xfId="14678" xr:uid="{A92F8C90-B5C3-47F2-A0F6-AF0830746696}"/>
    <cellStyle name="Header1 2 12 2 15 3 2" xfId="14679" xr:uid="{ACC7B05F-A1E5-4298-9906-18F3296F79B9}"/>
    <cellStyle name="Header1 2 12 2 15 3 3" xfId="14680" xr:uid="{335FD078-42AE-4410-8805-82B9536573D6}"/>
    <cellStyle name="Header1 2 12 2 15 4" xfId="14681" xr:uid="{523AF5F4-9508-48BA-BB78-76E40888FD63}"/>
    <cellStyle name="Header1 2 12 2 15 4 2" xfId="14682" xr:uid="{7720333A-02D8-4264-BDE2-025329D57C9E}"/>
    <cellStyle name="Header1 2 12 2 15 4 3" xfId="14683" xr:uid="{34F1B0B1-4BE8-484D-94CE-FEFB3DF63D78}"/>
    <cellStyle name="Header1 2 12 2 15 5" xfId="14684" xr:uid="{74566AF1-7AF7-4FBA-AE0F-7798DFCBAD5B}"/>
    <cellStyle name="Header1 2 12 2 15 5 2" xfId="14685" xr:uid="{C63D5FE2-7F32-46A1-91C4-37B132741AA9}"/>
    <cellStyle name="Header1 2 12 2 15 5 3" xfId="14686" xr:uid="{FD5CE172-EF9C-4A2F-A540-9AC398A1F457}"/>
    <cellStyle name="Header1 2 12 2 15 6" xfId="14687" xr:uid="{514D62B4-5063-47F7-8314-44F9210B9FE2}"/>
    <cellStyle name="Header1 2 12 2 15 6 2" xfId="14688" xr:uid="{5C8D1748-1466-47D4-B9BB-A0B8F3E1CE83}"/>
    <cellStyle name="Header1 2 12 2 15 6 3" xfId="14689" xr:uid="{ED385F7E-CE8D-444D-A9F0-D56691D4F9BE}"/>
    <cellStyle name="Header1 2 12 2 15 7" xfId="14690" xr:uid="{BC87D43A-28ED-4976-8150-FA7FFEA9B681}"/>
    <cellStyle name="Header1 2 12 2 15 8" xfId="14691" xr:uid="{8B65A5C6-00B6-4B05-A07E-907B7DB56254}"/>
    <cellStyle name="Header1 2 12 2 16" xfId="14692" xr:uid="{8D8144EE-6BCB-4B51-8FB8-64FFF5DF248E}"/>
    <cellStyle name="Header1 2 12 2 2" xfId="14693" xr:uid="{B0AD251A-9BEE-4E70-BDB2-98DD870D9A32}"/>
    <cellStyle name="Header1 2 12 2 2 2" xfId="14694" xr:uid="{4F2EB6DB-8FE4-463C-9437-A1B89209F6E6}"/>
    <cellStyle name="Header1 2 12 2 2 2 2" xfId="14695" xr:uid="{972B9E5A-759A-4D4A-8545-10D88222B7C2}"/>
    <cellStyle name="Header1 2 12 2 2 2 2 2" xfId="14696" xr:uid="{E9C03BAB-0F25-4891-97C5-04C88B3CD84F}"/>
    <cellStyle name="Header1 2 12 2 2 2 2 3" xfId="14697" xr:uid="{01D3BB1E-5893-47F5-A011-F787DCEB0A85}"/>
    <cellStyle name="Header1 2 12 2 2 2 3" xfId="14698" xr:uid="{A9F755F9-5FD7-4451-A8F2-7948BBA4513B}"/>
    <cellStyle name="Header1 2 12 2 2 2 3 2" xfId="14699" xr:uid="{CE2CE995-D93A-4C2E-93EA-F358137E74BD}"/>
    <cellStyle name="Header1 2 12 2 2 2 3 3" xfId="14700" xr:uid="{CA93937B-1615-4230-BBE5-17021CFCA397}"/>
    <cellStyle name="Header1 2 12 2 2 2 4" xfId="14701" xr:uid="{816BFEBB-7FB8-4068-9923-C1B25501F318}"/>
    <cellStyle name="Header1 2 12 2 2 2 4 2" xfId="14702" xr:uid="{CDD83CD3-F15A-4748-A82F-68DD715CD175}"/>
    <cellStyle name="Header1 2 12 2 2 2 4 3" xfId="14703" xr:uid="{2ACA665D-A566-4949-BF9A-36A2F06319E3}"/>
    <cellStyle name="Header1 2 12 2 2 2 5" xfId="14704" xr:uid="{2FDC7591-D604-4FEA-817E-13B633EACF9E}"/>
    <cellStyle name="Header1 2 12 2 2 2 5 2" xfId="14705" xr:uid="{92BB5EF4-8F97-47AF-A062-6C00D1D2C1F1}"/>
    <cellStyle name="Header1 2 12 2 2 2 5 3" xfId="14706" xr:uid="{C5E52B95-087B-4BD0-A548-5103F848EEFE}"/>
    <cellStyle name="Header1 2 12 2 2 2 6" xfId="14707" xr:uid="{B415B4E7-C88A-496F-B436-A51D022BB021}"/>
    <cellStyle name="Header1 2 12 2 2 2 6 2" xfId="14708" xr:uid="{5DDE9B60-7296-4269-A1D0-602B7774A8B7}"/>
    <cellStyle name="Header1 2 12 2 2 2 6 3" xfId="14709" xr:uid="{E127269A-8D9E-46DA-A68D-2C7737E67C40}"/>
    <cellStyle name="Header1 2 12 2 2 2 7" xfId="14710" xr:uid="{2466CDCD-4D32-4BFD-989A-673F19C93530}"/>
    <cellStyle name="Header1 2 12 2 2 2 7 2" xfId="14711" xr:uid="{F45799FA-373B-44EB-B804-2162B7C41F00}"/>
    <cellStyle name="Header1 2 12 2 2 2 7 3" xfId="14712" xr:uid="{16D8B3A9-EC9C-48E1-AF48-C2862945F8E7}"/>
    <cellStyle name="Header1 2 12 2 2 2 8" xfId="14713" xr:uid="{E6D92D2B-11FD-4D2B-8DD2-FB07E98E503D}"/>
    <cellStyle name="Header1 2 12 2 2 2 9" xfId="14714" xr:uid="{10E0D064-34D8-45A7-9DBF-76B3C2B39955}"/>
    <cellStyle name="Header1 2 12 2 2 3" xfId="14715" xr:uid="{8EC8A1E4-268D-461E-B8EE-58A8055E4C4E}"/>
    <cellStyle name="Header1 2 12 2 2 3 2" xfId="14716" xr:uid="{531F6188-A79B-481D-95BD-5B68A8434005}"/>
    <cellStyle name="Header1 2 12 2 2 3 2 2" xfId="14717" xr:uid="{E79D0E2C-96B8-4C06-A8C7-868EA4E66645}"/>
    <cellStyle name="Header1 2 12 2 2 3 2 3" xfId="14718" xr:uid="{CFE807BE-BDEE-415F-A0A8-356AC6CA5A0E}"/>
    <cellStyle name="Header1 2 12 2 2 3 3" xfId="14719" xr:uid="{74D18828-BFF7-4E71-80C7-040F7D421B73}"/>
    <cellStyle name="Header1 2 12 2 2 3 3 2" xfId="14720" xr:uid="{A4E05282-CAAB-43A8-8238-1DE3399362DA}"/>
    <cellStyle name="Header1 2 12 2 2 3 3 3" xfId="14721" xr:uid="{7F068A5E-DC87-4D65-9758-2B2F10DC7E60}"/>
    <cellStyle name="Header1 2 12 2 2 3 4" xfId="14722" xr:uid="{E3D4CCBA-5251-485E-AE28-8E022EFD4A7E}"/>
    <cellStyle name="Header1 2 12 2 2 3 4 2" xfId="14723" xr:uid="{BE9CFEE2-5C56-44F4-AA33-1230089B5DC0}"/>
    <cellStyle name="Header1 2 12 2 2 3 4 3" xfId="14724" xr:uid="{43AFA2E6-0A32-4FCC-911D-BE10BE08C2CE}"/>
    <cellStyle name="Header1 2 12 2 2 3 5" xfId="14725" xr:uid="{6C057A2B-E314-42AD-AD9F-638C224050A8}"/>
    <cellStyle name="Header1 2 12 2 2 3 5 2" xfId="14726" xr:uid="{4B6AAA72-E715-47A7-9E68-6FDA2C5090B7}"/>
    <cellStyle name="Header1 2 12 2 2 3 5 3" xfId="14727" xr:uid="{CB99C19E-E9A3-4687-A96C-38C7B77C54F2}"/>
    <cellStyle name="Header1 2 12 2 2 3 6" xfId="14728" xr:uid="{263A53D6-7F45-46B4-BEED-C878C5E57037}"/>
    <cellStyle name="Header1 2 12 2 2 3 6 2" xfId="14729" xr:uid="{1075C6B7-1C6C-45C3-A090-E40634973F25}"/>
    <cellStyle name="Header1 2 12 2 2 3 6 3" xfId="14730" xr:uid="{2DECC998-1F7B-47A9-A16F-9399A9B34A4B}"/>
    <cellStyle name="Header1 2 12 2 2 3 7" xfId="14731" xr:uid="{00D7794F-9368-4599-B2B1-D19C76A7B2E7}"/>
    <cellStyle name="Header1 2 12 2 2 3 8" xfId="14732" xr:uid="{6320DA2C-0773-41DF-9F33-874FE436E4C4}"/>
    <cellStyle name="Header1 2 12 2 2 4" xfId="14733" xr:uid="{A6B2D3BF-A755-4197-A13A-E6748F18081F}"/>
    <cellStyle name="Header1 2 12 2 2 4 2" xfId="14734" xr:uid="{4F368AB3-8E3F-4A32-AC26-CA38595BC64F}"/>
    <cellStyle name="Header1 2 12 2 2 4 2 2" xfId="14735" xr:uid="{3693EF6A-503C-467D-BF90-7C403F7973F8}"/>
    <cellStyle name="Header1 2 12 2 2 4 2 3" xfId="14736" xr:uid="{E48F3B55-B16A-4BB3-8387-69DD47894CCB}"/>
    <cellStyle name="Header1 2 12 2 2 4 3" xfId="14737" xr:uid="{A87F6A6A-B2A6-4708-8375-E0114BE967FC}"/>
    <cellStyle name="Header1 2 12 2 2 4 3 2" xfId="14738" xr:uid="{5F484F81-6D01-4A60-B726-D974BB1B6BBF}"/>
    <cellStyle name="Header1 2 12 2 2 4 3 3" xfId="14739" xr:uid="{070D47A0-8271-4C8C-BC54-4F3E47FAA94F}"/>
    <cellStyle name="Header1 2 12 2 2 4 4" xfId="14740" xr:uid="{F6BF9815-A597-4A83-968A-F2179A48E8C3}"/>
    <cellStyle name="Header1 2 12 2 2 4 4 2" xfId="14741" xr:uid="{39225D1F-379B-4CB1-B81F-9698276C34A3}"/>
    <cellStyle name="Header1 2 12 2 2 4 4 3" xfId="14742" xr:uid="{644A34EF-7E19-4C24-B73D-A8FBB12F16A1}"/>
    <cellStyle name="Header1 2 12 2 2 4 5" xfId="14743" xr:uid="{42C0ED27-FDD7-4EA0-83A6-A8E6835BE0FB}"/>
    <cellStyle name="Header1 2 12 2 2 4 5 2" xfId="14744" xr:uid="{A604B039-D881-4CE8-BA3F-111752085A82}"/>
    <cellStyle name="Header1 2 12 2 2 4 5 3" xfId="14745" xr:uid="{A60103B2-C68B-47CF-88D6-95EB8B60BD42}"/>
    <cellStyle name="Header1 2 12 2 2 4 6" xfId="14746" xr:uid="{A3DF4372-0A53-40C1-9814-DBDB071CF8D3}"/>
    <cellStyle name="Header1 2 12 2 2 4 6 2" xfId="14747" xr:uid="{A2BD6044-5F6B-4671-B6FF-12B547763C5C}"/>
    <cellStyle name="Header1 2 12 2 2 4 6 3" xfId="14748" xr:uid="{D7089F17-3523-41B8-853E-D9272DD256C3}"/>
    <cellStyle name="Header1 2 12 2 2 4 7" xfId="14749" xr:uid="{EF212E9C-61EC-46B0-BF73-B4A171178CF5}"/>
    <cellStyle name="Header1 2 12 2 2 4 8" xfId="14750" xr:uid="{622F4E42-DE2A-4870-AD03-F983BDF0B40F}"/>
    <cellStyle name="Header1 2 12 2 2 5" xfId="14751" xr:uid="{E8D2E1B3-AB91-4BC1-A606-906CD6A0A7C6}"/>
    <cellStyle name="Header1 2 12 2 2 5 2" xfId="14752" xr:uid="{53F0B720-3E25-416B-97B6-B40FAE3C075E}"/>
    <cellStyle name="Header1 2 12 2 2 5 2 2" xfId="14753" xr:uid="{D0E57DD2-B17F-461E-A185-0C17F02DB1CD}"/>
    <cellStyle name="Header1 2 12 2 2 5 2 3" xfId="14754" xr:uid="{00B43271-F9CC-4900-9F93-CF349949376A}"/>
    <cellStyle name="Header1 2 12 2 2 5 3" xfId="14755" xr:uid="{75478E6B-5A7C-458C-BFF7-117DF2C803E6}"/>
    <cellStyle name="Header1 2 12 2 2 5 3 2" xfId="14756" xr:uid="{D25E2C9D-3820-489F-8F5A-BB44CBA9A449}"/>
    <cellStyle name="Header1 2 12 2 2 5 3 3" xfId="14757" xr:uid="{20CE3E8E-401D-4FDF-94F9-67D5C7A3D6A9}"/>
    <cellStyle name="Header1 2 12 2 2 5 4" xfId="14758" xr:uid="{0CA2020C-3D1C-4D47-8D99-0CDB8AC13EB9}"/>
    <cellStyle name="Header1 2 12 2 2 5 4 2" xfId="14759" xr:uid="{EECD159F-FCFD-4879-A187-CB0E41003682}"/>
    <cellStyle name="Header1 2 12 2 2 5 4 3" xfId="14760" xr:uid="{ECBED0E4-11A7-4AA1-88D5-54E4131B709E}"/>
    <cellStyle name="Header1 2 12 2 2 5 5" xfId="14761" xr:uid="{C2DF75D7-71FB-44E8-8E2C-ED1F50D04D4E}"/>
    <cellStyle name="Header1 2 12 2 2 5 5 2" xfId="14762" xr:uid="{CD0036A4-307A-48E3-BDB9-E1CD436367F8}"/>
    <cellStyle name="Header1 2 12 2 2 5 5 3" xfId="14763" xr:uid="{5BB30363-74EC-46D1-9F70-81F78DAFEB0E}"/>
    <cellStyle name="Header1 2 12 2 2 5 6" xfId="14764" xr:uid="{4368FCCB-F26B-4D1E-A8B7-FF2FB2136EAA}"/>
    <cellStyle name="Header1 2 12 2 2 5 6 2" xfId="14765" xr:uid="{DCCFA749-6FEA-493F-824C-C612F62BC43A}"/>
    <cellStyle name="Header1 2 12 2 2 5 6 3" xfId="14766" xr:uid="{11C07046-C448-4AA2-AC89-C38E70EB7F26}"/>
    <cellStyle name="Header1 2 12 2 2 5 7" xfId="14767" xr:uid="{510060EB-1A44-424D-BABC-A01DA219B3C9}"/>
    <cellStyle name="Header1 2 12 2 2 5 8" xfId="14768" xr:uid="{866115BD-D222-421E-91D4-1A39B753B9E3}"/>
    <cellStyle name="Header1 2 12 2 2 6" xfId="14769" xr:uid="{3FDEA847-3784-4D17-B245-5428DE971B00}"/>
    <cellStyle name="Header1 2 12 2 2 6 2" xfId="14770" xr:uid="{9A875F36-0B26-44E8-9C2B-AFC114787222}"/>
    <cellStyle name="Header1 2 12 2 2 6 2 2" xfId="14771" xr:uid="{2F930460-B714-4D03-BB8C-4814821A1655}"/>
    <cellStyle name="Header1 2 12 2 2 6 2 3" xfId="14772" xr:uid="{86BB324F-2763-4679-B680-1E79F33151CE}"/>
    <cellStyle name="Header1 2 12 2 2 6 3" xfId="14773" xr:uid="{4A1ADB1F-A60D-4330-8874-7691F4539C67}"/>
    <cellStyle name="Header1 2 12 2 2 6 3 2" xfId="14774" xr:uid="{CD2C4F2E-78F3-4193-8636-8A9B8887CE81}"/>
    <cellStyle name="Header1 2 12 2 2 6 3 3" xfId="14775" xr:uid="{DAB7183E-FBF7-48CD-BDB2-192EE68BFE85}"/>
    <cellStyle name="Header1 2 12 2 2 6 4" xfId="14776" xr:uid="{06D6A9E7-97C4-453A-996B-64482A3097D4}"/>
    <cellStyle name="Header1 2 12 2 2 6 4 2" xfId="14777" xr:uid="{61501135-88A2-4CB1-BFA1-AC693A6F7976}"/>
    <cellStyle name="Header1 2 12 2 2 6 4 3" xfId="14778" xr:uid="{12869C11-3590-40CF-AD18-2CE904A96DC8}"/>
    <cellStyle name="Header1 2 12 2 2 6 5" xfId="14779" xr:uid="{671A904C-30EB-44BF-859D-9DE2345EF3AD}"/>
    <cellStyle name="Header1 2 12 2 2 6 5 2" xfId="14780" xr:uid="{18169844-0A42-4E24-9651-0401F14150B3}"/>
    <cellStyle name="Header1 2 12 2 2 6 5 3" xfId="14781" xr:uid="{33DC0C22-77CC-4C70-943A-41E84C676AC3}"/>
    <cellStyle name="Header1 2 12 2 2 6 6" xfId="14782" xr:uid="{7C96BCAF-A6D7-4533-9ED5-4C7F9758D5B4}"/>
    <cellStyle name="Header1 2 12 2 2 6 6 2" xfId="14783" xr:uid="{AD852817-9C3E-494B-AA4E-2AA4AFDD4B2B}"/>
    <cellStyle name="Header1 2 12 2 2 6 6 3" xfId="14784" xr:uid="{4B423004-FE7D-4583-9B2C-B3DD6C65A4F1}"/>
    <cellStyle name="Header1 2 12 2 2 6 7" xfId="14785" xr:uid="{72B41D55-A1D5-4F35-A113-D6664FC34D55}"/>
    <cellStyle name="Header1 2 12 2 2 6 8" xfId="14786" xr:uid="{40E754B7-804A-423A-8D06-745C349EBB01}"/>
    <cellStyle name="Header1 2 12 2 2 7" xfId="14787" xr:uid="{8B3C7FB0-E9F8-4721-92DE-8BBF1DF331EE}"/>
    <cellStyle name="Header1 2 12 2 2 8" xfId="14788" xr:uid="{D4E62BF6-C5F7-4590-A712-8B72FC3FC106}"/>
    <cellStyle name="Header1 2 12 2 3" xfId="14789" xr:uid="{23AA7957-EB65-4ECF-B5FB-DF4B4779001D}"/>
    <cellStyle name="Header1 2 12 2 3 2" xfId="14790" xr:uid="{3997BA31-ECF9-4D20-B413-61C5318628BF}"/>
    <cellStyle name="Header1 2 12 2 3 2 2" xfId="14791" xr:uid="{F422AC29-9ECF-4860-8423-FC0930FC4F13}"/>
    <cellStyle name="Header1 2 12 2 3 2 2 2" xfId="14792" xr:uid="{9008FE4C-7682-4DFE-831B-2EB4B0D1A93F}"/>
    <cellStyle name="Header1 2 12 2 3 2 2 3" xfId="14793" xr:uid="{571332B2-A35A-41AB-A76E-9123DA34EE2E}"/>
    <cellStyle name="Header1 2 12 2 3 2 3" xfId="14794" xr:uid="{732D9D6D-E7CF-4190-A16C-62EEAAA54F92}"/>
    <cellStyle name="Header1 2 12 2 3 2 3 2" xfId="14795" xr:uid="{5110DD0C-F98A-4033-92B3-0C7860197E2F}"/>
    <cellStyle name="Header1 2 12 2 3 2 3 3" xfId="14796" xr:uid="{92B9346D-AA52-4AE3-A8E2-1A9993C560EF}"/>
    <cellStyle name="Header1 2 12 2 3 2 4" xfId="14797" xr:uid="{95A9C7F2-C7EB-497E-ACFC-86D30CA1FF9A}"/>
    <cellStyle name="Header1 2 12 2 3 2 4 2" xfId="14798" xr:uid="{EBC49F35-18E6-42DA-BCB1-A03A2F1436BD}"/>
    <cellStyle name="Header1 2 12 2 3 2 4 3" xfId="14799" xr:uid="{A754926F-54CA-45B1-8A74-C48AEAC8F6DD}"/>
    <cellStyle name="Header1 2 12 2 3 2 5" xfId="14800" xr:uid="{66AD042B-C826-4677-8D46-8218CD4A8F3E}"/>
    <cellStyle name="Header1 2 12 2 3 2 5 2" xfId="14801" xr:uid="{B432BE3C-8E5A-4D38-8024-8A3D5251C5C4}"/>
    <cellStyle name="Header1 2 12 2 3 2 5 3" xfId="14802" xr:uid="{E147AD46-314F-4F15-B253-BB453B2FD3D6}"/>
    <cellStyle name="Header1 2 12 2 3 2 6" xfId="14803" xr:uid="{4C11DD31-D577-4CBB-A76F-955E7B591558}"/>
    <cellStyle name="Header1 2 12 2 3 2 6 2" xfId="14804" xr:uid="{AEE74CC3-AAD8-41C0-955B-5E9A2A5A5280}"/>
    <cellStyle name="Header1 2 12 2 3 2 6 3" xfId="14805" xr:uid="{5A479FD8-D0AA-4793-A01F-FD24A2AC3385}"/>
    <cellStyle name="Header1 2 12 2 3 2 7" xfId="14806" xr:uid="{C3D090B3-1399-42CE-AB8F-304DC0E349F2}"/>
    <cellStyle name="Header1 2 12 2 3 2 7 2" xfId="14807" xr:uid="{3645376C-681E-4660-A37A-0D22F3A0C213}"/>
    <cellStyle name="Header1 2 12 2 3 2 7 3" xfId="14808" xr:uid="{9E74558C-0A2B-4BCB-AE66-DC144ACE28AA}"/>
    <cellStyle name="Header1 2 12 2 3 2 8" xfId="14809" xr:uid="{ED87017C-C650-4A88-9D5D-2CDC1E258A1B}"/>
    <cellStyle name="Header1 2 12 2 3 2 9" xfId="14810" xr:uid="{7E14ACF9-2A43-4085-B60F-F7DB4D8949EC}"/>
    <cellStyle name="Header1 2 12 2 3 3" xfId="14811" xr:uid="{557E0DCE-A36F-4D32-BAAB-2A9C5BE6B5BD}"/>
    <cellStyle name="Header1 2 12 2 3 3 2" xfId="14812" xr:uid="{3E9BC6A3-FDE1-4D62-8462-173C130A6508}"/>
    <cellStyle name="Header1 2 12 2 3 3 2 2" xfId="14813" xr:uid="{4738F121-E65A-45A0-B2F8-A987484D3F8A}"/>
    <cellStyle name="Header1 2 12 2 3 3 2 3" xfId="14814" xr:uid="{E9798755-0BF6-4B3A-9E4F-002BD54492C8}"/>
    <cellStyle name="Header1 2 12 2 3 3 3" xfId="14815" xr:uid="{088207BA-5DDB-4DCA-A5AC-DB6F42C29306}"/>
    <cellStyle name="Header1 2 12 2 3 3 3 2" xfId="14816" xr:uid="{4FD9420B-3940-4D27-B628-D7048BF0E84D}"/>
    <cellStyle name="Header1 2 12 2 3 3 3 3" xfId="14817" xr:uid="{099ADC63-201A-4E3D-8CB6-6E22DEED1408}"/>
    <cellStyle name="Header1 2 12 2 3 3 4" xfId="14818" xr:uid="{162FCF32-8F87-497C-AED9-A4AEF2782E5B}"/>
    <cellStyle name="Header1 2 12 2 3 3 4 2" xfId="14819" xr:uid="{7874AFFA-60BB-4FE3-A613-177A58624CC2}"/>
    <cellStyle name="Header1 2 12 2 3 3 4 3" xfId="14820" xr:uid="{116C8143-794A-44F0-8DDF-226D3200C050}"/>
    <cellStyle name="Header1 2 12 2 3 3 5" xfId="14821" xr:uid="{63BFF2AB-F51B-46D6-BD02-DCB26AC73312}"/>
    <cellStyle name="Header1 2 12 2 3 3 5 2" xfId="14822" xr:uid="{A85D8FC8-FC4F-470B-BFE7-E10DA9E9D9F5}"/>
    <cellStyle name="Header1 2 12 2 3 3 5 3" xfId="14823" xr:uid="{AD0ED4B3-9EC8-484C-B020-AD606BAEB30E}"/>
    <cellStyle name="Header1 2 12 2 3 3 6" xfId="14824" xr:uid="{3787C852-149A-4BBC-B8AB-51F1CFAF8342}"/>
    <cellStyle name="Header1 2 12 2 3 3 6 2" xfId="14825" xr:uid="{F35814C3-AED4-4F5B-BF75-991D65A3E059}"/>
    <cellStyle name="Header1 2 12 2 3 3 6 3" xfId="14826" xr:uid="{41FC12D5-0D36-4053-9177-D98484E629DC}"/>
    <cellStyle name="Header1 2 12 2 3 3 7" xfId="14827" xr:uid="{0E5D98E4-00E3-4CAE-A5E4-BAB22451A5FB}"/>
    <cellStyle name="Header1 2 12 2 3 3 8" xfId="14828" xr:uid="{DB66437E-A177-48C1-B478-0939CA5EB37D}"/>
    <cellStyle name="Header1 2 12 2 3 4" xfId="14829" xr:uid="{AF7F410C-27B8-4A71-B3AC-6CFDB62843F0}"/>
    <cellStyle name="Header1 2 12 2 3 4 2" xfId="14830" xr:uid="{421BD97C-B831-40F8-A96D-05A3B86B74DA}"/>
    <cellStyle name="Header1 2 12 2 3 4 2 2" xfId="14831" xr:uid="{6A5D9899-FEEE-4937-8ABD-8B8C40B319B3}"/>
    <cellStyle name="Header1 2 12 2 3 4 2 3" xfId="14832" xr:uid="{C746A6BF-EEE3-4002-BCE4-3FCFF571577C}"/>
    <cellStyle name="Header1 2 12 2 3 4 3" xfId="14833" xr:uid="{44F46864-01BA-4232-98C7-2785CE56E69F}"/>
    <cellStyle name="Header1 2 12 2 3 4 3 2" xfId="14834" xr:uid="{82FD7ADB-7E00-4A66-AE0B-41D45E8E37F8}"/>
    <cellStyle name="Header1 2 12 2 3 4 3 3" xfId="14835" xr:uid="{B469AE2B-5A24-4DCA-9A14-0B6B2B8DDA10}"/>
    <cellStyle name="Header1 2 12 2 3 4 4" xfId="14836" xr:uid="{5796AE96-6A51-497F-93F4-1C495D0A48A6}"/>
    <cellStyle name="Header1 2 12 2 3 4 4 2" xfId="14837" xr:uid="{D7B7C5B8-57F4-45A9-A8AE-FFEC210A55B5}"/>
    <cellStyle name="Header1 2 12 2 3 4 4 3" xfId="14838" xr:uid="{4F3A7ED0-267C-44A8-AD18-3577E725BD8F}"/>
    <cellStyle name="Header1 2 12 2 3 4 5" xfId="14839" xr:uid="{B92A90E6-7AB0-462A-83B7-A7097310BC50}"/>
    <cellStyle name="Header1 2 12 2 3 4 5 2" xfId="14840" xr:uid="{CA70892B-8822-4FA5-B905-2353416F3DFB}"/>
    <cellStyle name="Header1 2 12 2 3 4 5 3" xfId="14841" xr:uid="{97E696EC-C1A8-4D79-A51C-D82EDF5A1594}"/>
    <cellStyle name="Header1 2 12 2 3 4 6" xfId="14842" xr:uid="{7ED189B0-0458-4277-A7F9-DA75F34898CC}"/>
    <cellStyle name="Header1 2 12 2 3 4 6 2" xfId="14843" xr:uid="{87850424-309A-4D8B-A4A7-9DE8862E0BFC}"/>
    <cellStyle name="Header1 2 12 2 3 4 6 3" xfId="14844" xr:uid="{13775A20-9D3F-4650-A0E9-57E4A4A990F5}"/>
    <cellStyle name="Header1 2 12 2 3 4 7" xfId="14845" xr:uid="{963DE9E0-11E1-4BD5-9C75-03C05C9F1450}"/>
    <cellStyle name="Header1 2 12 2 3 4 8" xfId="14846" xr:uid="{4C486936-0143-4DCF-9FCE-13F7A62BFEDC}"/>
    <cellStyle name="Header1 2 12 2 3 5" xfId="14847" xr:uid="{C8BC1034-DD11-45C9-996A-50052AD1BDEE}"/>
    <cellStyle name="Header1 2 12 2 3 5 2" xfId="14848" xr:uid="{429835B0-0E11-4519-BFAB-9BD7EB244AC0}"/>
    <cellStyle name="Header1 2 12 2 3 5 2 2" xfId="14849" xr:uid="{29D0232A-216F-4566-AFA7-8F65F68662E9}"/>
    <cellStyle name="Header1 2 12 2 3 5 2 3" xfId="14850" xr:uid="{721E2BD8-4B3D-4335-9A95-8E12478EF322}"/>
    <cellStyle name="Header1 2 12 2 3 5 3" xfId="14851" xr:uid="{41CDC431-5406-45F2-AAF4-7AE390960FB5}"/>
    <cellStyle name="Header1 2 12 2 3 5 3 2" xfId="14852" xr:uid="{BEA33747-0B3D-4B74-8395-0A2B98813E78}"/>
    <cellStyle name="Header1 2 12 2 3 5 3 3" xfId="14853" xr:uid="{F1906FAE-9AA6-47AC-8CC3-2D62210F56A6}"/>
    <cellStyle name="Header1 2 12 2 3 5 4" xfId="14854" xr:uid="{7EACC8C2-D16F-4B4F-B3E6-AE66F8428BD1}"/>
    <cellStyle name="Header1 2 12 2 3 5 4 2" xfId="14855" xr:uid="{1F1EDA5B-6BA4-4B7F-9D8C-682BA10D0FEA}"/>
    <cellStyle name="Header1 2 12 2 3 5 4 3" xfId="14856" xr:uid="{A80EB0B2-7DDF-487D-8643-B8501CA6D63B}"/>
    <cellStyle name="Header1 2 12 2 3 5 5" xfId="14857" xr:uid="{D014B835-19FD-4FEE-B3FE-D05BC72E8A41}"/>
    <cellStyle name="Header1 2 12 2 3 5 5 2" xfId="14858" xr:uid="{4301AAEC-10AD-476D-BBD9-950416F93941}"/>
    <cellStyle name="Header1 2 12 2 3 5 5 3" xfId="14859" xr:uid="{828D9D43-5FFC-4DBF-98D0-BC50B5F93795}"/>
    <cellStyle name="Header1 2 12 2 3 5 6" xfId="14860" xr:uid="{148F70D0-B6F7-4F48-BAC6-8FAC9E0E5F20}"/>
    <cellStyle name="Header1 2 12 2 3 5 6 2" xfId="14861" xr:uid="{B756CA02-657E-42D0-99F8-1007DDF12610}"/>
    <cellStyle name="Header1 2 12 2 3 5 6 3" xfId="14862" xr:uid="{3FCA0A15-E9EF-4318-A8DA-F3B39D85F0A9}"/>
    <cellStyle name="Header1 2 12 2 3 5 7" xfId="14863" xr:uid="{F9E61A1A-EA5D-4DC0-8F69-7779B615A159}"/>
    <cellStyle name="Header1 2 12 2 3 5 8" xfId="14864" xr:uid="{64931866-1E98-4CCF-A87C-618C7F530B28}"/>
    <cellStyle name="Header1 2 12 2 3 6" xfId="14865" xr:uid="{FDEB6C92-EEFC-47F9-AC5E-5B5A34713548}"/>
    <cellStyle name="Header1 2 12 2 3 6 2" xfId="14866" xr:uid="{5B0C389D-1D49-4BC1-B5FE-9A10C9F7E1D9}"/>
    <cellStyle name="Header1 2 12 2 3 6 2 2" xfId="14867" xr:uid="{B9D801C7-9D33-41DF-BFDB-9FCE6E96D619}"/>
    <cellStyle name="Header1 2 12 2 3 6 2 3" xfId="14868" xr:uid="{3BEEEE1D-664A-4DE4-8DC8-E077B9AAE6AF}"/>
    <cellStyle name="Header1 2 12 2 3 6 3" xfId="14869" xr:uid="{7FBECF5F-61EA-43B0-A12E-C59BE597153D}"/>
    <cellStyle name="Header1 2 12 2 3 6 3 2" xfId="14870" xr:uid="{B4708217-305D-4E4F-AD93-B4B479FDEB4D}"/>
    <cellStyle name="Header1 2 12 2 3 6 3 3" xfId="14871" xr:uid="{DED68F4A-1500-4D94-8B21-5C56C2162D5F}"/>
    <cellStyle name="Header1 2 12 2 3 6 4" xfId="14872" xr:uid="{6C16626F-3D47-4CD6-B8E6-8ABD5D008917}"/>
    <cellStyle name="Header1 2 12 2 3 6 4 2" xfId="14873" xr:uid="{7BEF71FC-CE20-40CB-AFBD-4C6632A9D7B5}"/>
    <cellStyle name="Header1 2 12 2 3 6 4 3" xfId="14874" xr:uid="{8758ADC0-864B-44DE-9A7B-7C738C8E3F1D}"/>
    <cellStyle name="Header1 2 12 2 3 6 5" xfId="14875" xr:uid="{238F88A5-3076-4712-AFA6-20F86D2C3E9D}"/>
    <cellStyle name="Header1 2 12 2 3 6 5 2" xfId="14876" xr:uid="{E32656ED-7084-4923-A1B6-16C190DB4BCD}"/>
    <cellStyle name="Header1 2 12 2 3 6 5 3" xfId="14877" xr:uid="{1D3E9AE2-6E68-4678-BE32-FC92429B8E80}"/>
    <cellStyle name="Header1 2 12 2 3 6 6" xfId="14878" xr:uid="{24CD6266-33E1-488D-87A2-10DF5BE4DBB8}"/>
    <cellStyle name="Header1 2 12 2 3 6 6 2" xfId="14879" xr:uid="{D25BAAEC-94A1-4657-A58A-701A97211802}"/>
    <cellStyle name="Header1 2 12 2 3 6 6 3" xfId="14880" xr:uid="{BB6C77C7-CF23-4072-BFCC-EBAA0807208C}"/>
    <cellStyle name="Header1 2 12 2 3 6 7" xfId="14881" xr:uid="{859DB4F1-34E8-4226-8C64-B78C317FA668}"/>
    <cellStyle name="Header1 2 12 2 3 6 8" xfId="14882" xr:uid="{5F855C61-5D5A-48A9-98B2-30BE954F8A8D}"/>
    <cellStyle name="Header1 2 12 2 3 7" xfId="14883" xr:uid="{CD4345B1-79F0-42F8-98C0-805A04D75443}"/>
    <cellStyle name="Header1 2 12 2 3 8" xfId="14884" xr:uid="{78595984-8A10-4837-9176-53308FD6AEAA}"/>
    <cellStyle name="Header1 2 12 2 4" xfId="14885" xr:uid="{84DF4439-9176-42AC-9F0E-F71B9AD9E2AE}"/>
    <cellStyle name="Header1 2 12 2 4 2" xfId="14886" xr:uid="{389CF700-D89F-443A-BB1B-5ECF0E1DA913}"/>
    <cellStyle name="Header1 2 12 2 4 2 2" xfId="14887" xr:uid="{9DF0119B-B9C7-456C-BF5C-8ECEC8B54496}"/>
    <cellStyle name="Header1 2 12 2 4 2 2 2" xfId="14888" xr:uid="{949EDAC0-E986-416F-8BB1-AE2C616AF252}"/>
    <cellStyle name="Header1 2 12 2 4 2 2 3" xfId="14889" xr:uid="{CB1813C0-4FB0-4A55-9A5E-F6042672FEDF}"/>
    <cellStyle name="Header1 2 12 2 4 2 3" xfId="14890" xr:uid="{99C54DDD-E935-4657-8B1F-38943B019C95}"/>
    <cellStyle name="Header1 2 12 2 4 2 3 2" xfId="14891" xr:uid="{E38BF4C7-68FB-4633-AF94-F1AAB438F555}"/>
    <cellStyle name="Header1 2 12 2 4 2 3 3" xfId="14892" xr:uid="{21E0CC29-DD5D-4F19-9DC8-E20AC39B3FAA}"/>
    <cellStyle name="Header1 2 12 2 4 2 4" xfId="14893" xr:uid="{6494A545-8FF3-4127-A3D3-608B594EAA38}"/>
    <cellStyle name="Header1 2 12 2 4 2 4 2" xfId="14894" xr:uid="{5CC9E9E3-F195-40C5-BFA6-6F70693057A7}"/>
    <cellStyle name="Header1 2 12 2 4 2 4 3" xfId="14895" xr:uid="{0E68D2CE-2B81-4D91-8545-9E2C55F6E4B3}"/>
    <cellStyle name="Header1 2 12 2 4 2 5" xfId="14896" xr:uid="{0BA1E9D4-5B26-4874-8905-58FC335F73A7}"/>
    <cellStyle name="Header1 2 12 2 4 2 5 2" xfId="14897" xr:uid="{01FB2D3B-7D20-4716-BA33-337369B38B1B}"/>
    <cellStyle name="Header1 2 12 2 4 2 5 3" xfId="14898" xr:uid="{6CD09030-085E-4D96-85C3-E3C3966CAACE}"/>
    <cellStyle name="Header1 2 12 2 4 2 6" xfId="14899" xr:uid="{E8373F06-1536-4326-9A00-067C59E944BA}"/>
    <cellStyle name="Header1 2 12 2 4 2 6 2" xfId="14900" xr:uid="{0B328BC8-706B-4BE7-8D10-83625A4231BF}"/>
    <cellStyle name="Header1 2 12 2 4 2 6 3" xfId="14901" xr:uid="{1BFA0656-8232-4459-AE82-12B3A96537D3}"/>
    <cellStyle name="Header1 2 12 2 4 2 7" xfId="14902" xr:uid="{F6EFAFE5-2B79-4384-A98D-178F6322B95D}"/>
    <cellStyle name="Header1 2 12 2 4 2 7 2" xfId="14903" xr:uid="{4E34A842-B153-4960-B2BE-A2E0A5E3FA6E}"/>
    <cellStyle name="Header1 2 12 2 4 2 7 3" xfId="14904" xr:uid="{7B72704B-0695-4698-8507-B38F047B2B71}"/>
    <cellStyle name="Header1 2 12 2 4 2 8" xfId="14905" xr:uid="{93BB9EFB-D75F-480F-8FED-E6C50B40FDF8}"/>
    <cellStyle name="Header1 2 12 2 4 2 9" xfId="14906" xr:uid="{D2F1AABF-8B0B-490B-944C-9A1758E7AF56}"/>
    <cellStyle name="Header1 2 12 2 4 3" xfId="14907" xr:uid="{08DE28C1-7A82-4FAC-AD5B-59FD2A48289E}"/>
    <cellStyle name="Header1 2 12 2 4 3 2" xfId="14908" xr:uid="{331EAF08-CF10-444C-805B-740EA8398748}"/>
    <cellStyle name="Header1 2 12 2 4 3 2 2" xfId="14909" xr:uid="{A8920F20-266E-441A-8A70-391E5B146C0F}"/>
    <cellStyle name="Header1 2 12 2 4 3 2 3" xfId="14910" xr:uid="{966FA66E-1E1A-4148-AC12-0E0F0370F9DC}"/>
    <cellStyle name="Header1 2 12 2 4 3 3" xfId="14911" xr:uid="{2E251AF5-AF90-41C7-8AC2-DD5C5A1D10A4}"/>
    <cellStyle name="Header1 2 12 2 4 3 3 2" xfId="14912" xr:uid="{24DE4D3D-C20A-4064-98DA-EDA8A72F5928}"/>
    <cellStyle name="Header1 2 12 2 4 3 3 3" xfId="14913" xr:uid="{52B4C582-B661-449D-92D9-2AA7E2530956}"/>
    <cellStyle name="Header1 2 12 2 4 3 4" xfId="14914" xr:uid="{95F98E29-F621-49A0-94AA-CA4749933F53}"/>
    <cellStyle name="Header1 2 12 2 4 3 4 2" xfId="14915" xr:uid="{DB05550E-4B2B-4246-B55E-701A63ECA14D}"/>
    <cellStyle name="Header1 2 12 2 4 3 4 3" xfId="14916" xr:uid="{1CD0C5EF-C667-498B-8903-19FC48F61DAA}"/>
    <cellStyle name="Header1 2 12 2 4 3 5" xfId="14917" xr:uid="{40FD43E6-5293-48A4-9060-C82FEA7CD02F}"/>
    <cellStyle name="Header1 2 12 2 4 3 5 2" xfId="14918" xr:uid="{3FE44310-ABFD-483B-825F-A7CD5F4EDAEC}"/>
    <cellStyle name="Header1 2 12 2 4 3 5 3" xfId="14919" xr:uid="{44C3F483-5EEC-41ED-9443-6F5EE848CC6D}"/>
    <cellStyle name="Header1 2 12 2 4 3 6" xfId="14920" xr:uid="{14C5530F-7079-4CCB-B5F6-80399E540D46}"/>
    <cellStyle name="Header1 2 12 2 4 3 6 2" xfId="14921" xr:uid="{51B427E8-EF5A-4A82-B171-A10863B967AF}"/>
    <cellStyle name="Header1 2 12 2 4 3 6 3" xfId="14922" xr:uid="{E8E65C8C-2B5F-4126-9057-667121E03161}"/>
    <cellStyle name="Header1 2 12 2 4 3 7" xfId="14923" xr:uid="{65E04A23-83D3-4724-81B0-BF9DED1FB4FB}"/>
    <cellStyle name="Header1 2 12 2 4 3 8" xfId="14924" xr:uid="{B98AB983-8BAD-4818-B1CC-D8E88BA13EDD}"/>
    <cellStyle name="Header1 2 12 2 4 4" xfId="14925" xr:uid="{9B0697F6-42AE-471B-882C-F09DD11723A1}"/>
    <cellStyle name="Header1 2 12 2 4 4 2" xfId="14926" xr:uid="{A268A401-6874-4560-8E74-170FB85B2EC9}"/>
    <cellStyle name="Header1 2 12 2 4 4 2 2" xfId="14927" xr:uid="{7013EB8A-39BB-4884-AFB5-A5441CDE14D0}"/>
    <cellStyle name="Header1 2 12 2 4 4 2 3" xfId="14928" xr:uid="{3759C0F3-2FD2-424A-B915-8BA32CC8EFBB}"/>
    <cellStyle name="Header1 2 12 2 4 4 3" xfId="14929" xr:uid="{0586BB80-5D28-4000-8958-8C9415CF662E}"/>
    <cellStyle name="Header1 2 12 2 4 4 3 2" xfId="14930" xr:uid="{E54FED82-7410-4AE2-BE4C-F2F587A5910A}"/>
    <cellStyle name="Header1 2 12 2 4 4 3 3" xfId="14931" xr:uid="{865DF47D-2B3B-4C66-B441-D17632AEA625}"/>
    <cellStyle name="Header1 2 12 2 4 4 4" xfId="14932" xr:uid="{CC047B48-B1C7-401C-823A-6E2345D1942C}"/>
    <cellStyle name="Header1 2 12 2 4 4 4 2" xfId="14933" xr:uid="{1E0A1C75-752A-4AA8-82BE-B2E33B06B424}"/>
    <cellStyle name="Header1 2 12 2 4 4 4 3" xfId="14934" xr:uid="{6EDC943E-7C39-476D-A2C6-F9AD7E2F9795}"/>
    <cellStyle name="Header1 2 12 2 4 4 5" xfId="14935" xr:uid="{ACEB5378-C7EB-43FB-B234-DD733F6EBC99}"/>
    <cellStyle name="Header1 2 12 2 4 4 5 2" xfId="14936" xr:uid="{241407C8-ECC3-4C9D-8ED8-F2271062A99E}"/>
    <cellStyle name="Header1 2 12 2 4 4 5 3" xfId="14937" xr:uid="{6AE46B7E-C0F2-44A8-801A-9704BE6A48C8}"/>
    <cellStyle name="Header1 2 12 2 4 4 6" xfId="14938" xr:uid="{E5F075B2-E419-472D-9229-AE9E55373CC6}"/>
    <cellStyle name="Header1 2 12 2 4 4 6 2" xfId="14939" xr:uid="{296EDCD5-9503-40E5-9750-F6FE699EBB3A}"/>
    <cellStyle name="Header1 2 12 2 4 4 6 3" xfId="14940" xr:uid="{37A5133D-4F45-495D-91D8-73DAE017CE03}"/>
    <cellStyle name="Header1 2 12 2 4 4 7" xfId="14941" xr:uid="{C4A88DB8-B364-45DE-AD9B-E83053979B1F}"/>
    <cellStyle name="Header1 2 12 2 4 4 8" xfId="14942" xr:uid="{E46137C1-363C-4260-BE82-BE5B50E7ECB0}"/>
    <cellStyle name="Header1 2 12 2 4 5" xfId="14943" xr:uid="{2EDF6DFB-6B4C-4055-9321-8C4BA1759B97}"/>
    <cellStyle name="Header1 2 12 2 4 5 2" xfId="14944" xr:uid="{9863EEFF-8E05-4A12-8669-A10511FD72CA}"/>
    <cellStyle name="Header1 2 12 2 4 5 2 2" xfId="14945" xr:uid="{53FB182B-2675-4564-B3A0-BF6975C1528E}"/>
    <cellStyle name="Header1 2 12 2 4 5 2 3" xfId="14946" xr:uid="{85FFED99-7CAA-43CC-94B7-DB9900789C1B}"/>
    <cellStyle name="Header1 2 12 2 4 5 3" xfId="14947" xr:uid="{F9C99A61-3039-4DBD-A478-06EB14CDCED4}"/>
    <cellStyle name="Header1 2 12 2 4 5 3 2" xfId="14948" xr:uid="{59D5D296-2431-4C3D-AFD9-F75421FBC32F}"/>
    <cellStyle name="Header1 2 12 2 4 5 3 3" xfId="14949" xr:uid="{4B7AE215-D5E9-4265-BC98-1C3B188E0227}"/>
    <cellStyle name="Header1 2 12 2 4 5 4" xfId="14950" xr:uid="{DC566420-FC73-417E-821E-6136F57E7210}"/>
    <cellStyle name="Header1 2 12 2 4 5 4 2" xfId="14951" xr:uid="{EE051D9C-6E2E-4765-B070-FEA09C3DEDB2}"/>
    <cellStyle name="Header1 2 12 2 4 5 4 3" xfId="14952" xr:uid="{45CB36F9-DD95-4E50-B150-7A4BB76B7E3F}"/>
    <cellStyle name="Header1 2 12 2 4 5 5" xfId="14953" xr:uid="{0B7A468C-54E8-4BF4-8EE9-4BEA1CA2802F}"/>
    <cellStyle name="Header1 2 12 2 4 5 5 2" xfId="14954" xr:uid="{4509FD0E-2CA8-4F23-83BE-15F96E6BCD03}"/>
    <cellStyle name="Header1 2 12 2 4 5 5 3" xfId="14955" xr:uid="{B23A072E-89A6-419E-8B91-12EA225B15E8}"/>
    <cellStyle name="Header1 2 12 2 4 5 6" xfId="14956" xr:uid="{0B836F43-DBC4-4D59-BF14-C3D78B73B5D3}"/>
    <cellStyle name="Header1 2 12 2 4 5 6 2" xfId="14957" xr:uid="{4F6A3D00-DE1B-4FE4-AE04-EEA46BFEA231}"/>
    <cellStyle name="Header1 2 12 2 4 5 6 3" xfId="14958" xr:uid="{2A91EB27-97E4-4D58-A7FC-C03FE0D571E3}"/>
    <cellStyle name="Header1 2 12 2 4 5 7" xfId="14959" xr:uid="{F0E40EEA-D402-4E0E-BD3F-BF09809D57E0}"/>
    <cellStyle name="Header1 2 12 2 4 5 8" xfId="14960" xr:uid="{16D9C2A4-E225-4710-A413-4FE7F062A108}"/>
    <cellStyle name="Header1 2 12 2 4 6" xfId="14961" xr:uid="{AE199435-F07F-4BC2-A794-C44130146C40}"/>
    <cellStyle name="Header1 2 12 2 4 6 2" xfId="14962" xr:uid="{040440F6-3E67-46BB-9B5C-0FBECB3A8810}"/>
    <cellStyle name="Header1 2 12 2 4 6 2 2" xfId="14963" xr:uid="{19E1A50E-7A9B-48D7-A0A7-3AC39692E574}"/>
    <cellStyle name="Header1 2 12 2 4 6 2 3" xfId="14964" xr:uid="{F444FFA9-1AA9-4158-82B2-9F05796C6203}"/>
    <cellStyle name="Header1 2 12 2 4 6 3" xfId="14965" xr:uid="{AE4B6A72-F39F-4294-8DFA-46E2B8CAB6B4}"/>
    <cellStyle name="Header1 2 12 2 4 6 3 2" xfId="14966" xr:uid="{0FEE4A0F-A305-4A7A-A915-4744D28223AD}"/>
    <cellStyle name="Header1 2 12 2 4 6 3 3" xfId="14967" xr:uid="{078443DB-A0BB-4B9F-8E7B-87FC1719DD46}"/>
    <cellStyle name="Header1 2 12 2 4 6 4" xfId="14968" xr:uid="{233E12BC-9A13-47F3-A3F0-902AFFC62B95}"/>
    <cellStyle name="Header1 2 12 2 4 6 4 2" xfId="14969" xr:uid="{5936D544-2A51-4C35-92BD-DCEA751BC7A2}"/>
    <cellStyle name="Header1 2 12 2 4 6 4 3" xfId="14970" xr:uid="{54EB794C-7470-4737-9C64-305E07F695C1}"/>
    <cellStyle name="Header1 2 12 2 4 6 5" xfId="14971" xr:uid="{DCD3353F-58F1-4CA7-B75D-5E7E90763522}"/>
    <cellStyle name="Header1 2 12 2 4 6 5 2" xfId="14972" xr:uid="{EB4BAB78-E326-4DEF-8102-CC7AE86A5F8E}"/>
    <cellStyle name="Header1 2 12 2 4 6 5 3" xfId="14973" xr:uid="{D8CC9842-09D8-4B1A-9A41-2201C9BC1E14}"/>
    <cellStyle name="Header1 2 12 2 4 6 6" xfId="14974" xr:uid="{24044213-F945-4B65-8672-089A3D81502F}"/>
    <cellStyle name="Header1 2 12 2 4 6 6 2" xfId="14975" xr:uid="{EA7DC1D0-88B3-4DB4-9C23-773C1FF2DA34}"/>
    <cellStyle name="Header1 2 12 2 4 6 6 3" xfId="14976" xr:uid="{398C4F7A-0CA9-419C-AB93-119FFBFD8CA7}"/>
    <cellStyle name="Header1 2 12 2 4 6 7" xfId="14977" xr:uid="{D4781EBA-A749-4733-BFAB-DAE8F43D375F}"/>
    <cellStyle name="Header1 2 12 2 4 6 8" xfId="14978" xr:uid="{320B59F8-2B89-4991-8D77-32B4781076C3}"/>
    <cellStyle name="Header1 2 12 2 4 7" xfId="14979" xr:uid="{3051DFDE-1779-430B-A00D-BF8E65BC2322}"/>
    <cellStyle name="Header1 2 12 2 4 8" xfId="14980" xr:uid="{35CD8F81-1BF9-4C69-BD98-E6147FCED198}"/>
    <cellStyle name="Header1 2 12 2 5" xfId="14981" xr:uid="{96234D2D-ED64-413E-900C-140166752E85}"/>
    <cellStyle name="Header1 2 12 2 5 2" xfId="14982" xr:uid="{E9D9FD2A-E262-4FE3-98C5-3988D165BB86}"/>
    <cellStyle name="Header1 2 12 2 5 2 2" xfId="14983" xr:uid="{896F6019-4F7D-4E63-AA02-7F4E26AA154D}"/>
    <cellStyle name="Header1 2 12 2 5 2 2 2" xfId="14984" xr:uid="{6AC7DA88-7C24-4082-920A-FEE6F375629C}"/>
    <cellStyle name="Header1 2 12 2 5 2 2 3" xfId="14985" xr:uid="{B23AAEB8-6A53-4E77-ABDE-9EAF92473694}"/>
    <cellStyle name="Header1 2 12 2 5 2 3" xfId="14986" xr:uid="{3AF32AB6-DC22-4D13-8AF0-C3FA6A86EE18}"/>
    <cellStyle name="Header1 2 12 2 5 2 3 2" xfId="14987" xr:uid="{0AB796D5-40BF-4FAD-8314-7419FDC21786}"/>
    <cellStyle name="Header1 2 12 2 5 2 3 3" xfId="14988" xr:uid="{63040B20-A581-4F66-ACC0-897A5618B318}"/>
    <cellStyle name="Header1 2 12 2 5 2 4" xfId="14989" xr:uid="{A1296A61-C92B-4877-BCA8-1C9DEDB12CD0}"/>
    <cellStyle name="Header1 2 12 2 5 2 4 2" xfId="14990" xr:uid="{4061D2BD-AB20-4BE1-9D49-9DE310F3FF61}"/>
    <cellStyle name="Header1 2 12 2 5 2 4 3" xfId="14991" xr:uid="{D0073D25-00C9-43DD-AFF5-AC5221318F51}"/>
    <cellStyle name="Header1 2 12 2 5 2 5" xfId="14992" xr:uid="{C43B69B7-6BF8-466E-84DA-A7C8BBA7DD79}"/>
    <cellStyle name="Header1 2 12 2 5 2 5 2" xfId="14993" xr:uid="{93B0501C-1BBD-4B97-BF6C-8BE3C5FB46C1}"/>
    <cellStyle name="Header1 2 12 2 5 2 5 3" xfId="14994" xr:uid="{C24A4F8A-59E8-47F3-BFD6-59DE2757E1D3}"/>
    <cellStyle name="Header1 2 12 2 5 2 6" xfId="14995" xr:uid="{66CCCDB7-D8D7-46D8-84AF-E6B34460C78C}"/>
    <cellStyle name="Header1 2 12 2 5 2 6 2" xfId="14996" xr:uid="{829E6631-5521-445E-8810-BE92EC9899C5}"/>
    <cellStyle name="Header1 2 12 2 5 2 6 3" xfId="14997" xr:uid="{22853768-7F34-4873-9698-8BE580D4A0B0}"/>
    <cellStyle name="Header1 2 12 2 5 2 7" xfId="14998" xr:uid="{5CB1C8C1-E4DE-4689-AB89-5C467AAD36FF}"/>
    <cellStyle name="Header1 2 12 2 5 2 7 2" xfId="14999" xr:uid="{8C96DA11-9F3C-47C8-AF5A-4B91AA0302F5}"/>
    <cellStyle name="Header1 2 12 2 5 2 7 3" xfId="15000" xr:uid="{B1823E47-BB10-450E-8DE0-2ED14A0EA7B6}"/>
    <cellStyle name="Header1 2 12 2 5 2 8" xfId="15001" xr:uid="{0F0AA74F-5E7A-4DC3-97B0-A75CE170F67F}"/>
    <cellStyle name="Header1 2 12 2 5 2 9" xfId="15002" xr:uid="{4C68991A-D52E-44EC-B25A-D5FC6A3BC9CA}"/>
    <cellStyle name="Header1 2 12 2 5 3" xfId="15003" xr:uid="{0CAD53FD-3FB6-445D-B14E-5FE9AA0EAEA3}"/>
    <cellStyle name="Header1 2 12 2 5 3 2" xfId="15004" xr:uid="{F1898229-9A81-426C-9D68-C0A94A0C2A6F}"/>
    <cellStyle name="Header1 2 12 2 5 3 2 2" xfId="15005" xr:uid="{D6FD11CE-AAB9-4205-8372-C3DE1324712F}"/>
    <cellStyle name="Header1 2 12 2 5 3 2 3" xfId="15006" xr:uid="{141EC758-ADC1-4D90-AF09-6EBFB5BDA1EE}"/>
    <cellStyle name="Header1 2 12 2 5 3 3" xfId="15007" xr:uid="{4653DD2F-92EF-4E8D-8063-675E7F56292D}"/>
    <cellStyle name="Header1 2 12 2 5 3 3 2" xfId="15008" xr:uid="{A7172ECF-84BB-4A42-9E42-0703FB71D61A}"/>
    <cellStyle name="Header1 2 12 2 5 3 3 3" xfId="15009" xr:uid="{5815196E-6F9A-4CAA-AA6C-21901E978024}"/>
    <cellStyle name="Header1 2 12 2 5 3 4" xfId="15010" xr:uid="{29649D7A-571D-42C4-841C-5A1EA9CAA7F8}"/>
    <cellStyle name="Header1 2 12 2 5 3 4 2" xfId="15011" xr:uid="{90BCE959-A379-411A-90AB-90E39FC4E8D4}"/>
    <cellStyle name="Header1 2 12 2 5 3 4 3" xfId="15012" xr:uid="{E12A00EF-AFA2-481D-B71D-BDB38C4EAC61}"/>
    <cellStyle name="Header1 2 12 2 5 3 5" xfId="15013" xr:uid="{2A4A4F52-A08A-4D6D-AC35-3D5087FC4B78}"/>
    <cellStyle name="Header1 2 12 2 5 3 5 2" xfId="15014" xr:uid="{4F0D4CEB-AC86-46F9-8143-3E2E69BEDD8A}"/>
    <cellStyle name="Header1 2 12 2 5 3 5 3" xfId="15015" xr:uid="{DEAF3561-DABC-4D28-B9B9-E46E1BDF2A4A}"/>
    <cellStyle name="Header1 2 12 2 5 3 6" xfId="15016" xr:uid="{8F873E98-5B72-4AD0-BDA7-CFA977FB6679}"/>
    <cellStyle name="Header1 2 12 2 5 3 6 2" xfId="15017" xr:uid="{9B410E51-391F-4098-A6A0-CF24E0916FE9}"/>
    <cellStyle name="Header1 2 12 2 5 3 6 3" xfId="15018" xr:uid="{6FCA608B-C700-4055-8C07-59FDDC31121D}"/>
    <cellStyle name="Header1 2 12 2 5 3 7" xfId="15019" xr:uid="{6EB077B9-C2BA-4F0C-8186-274CAD117054}"/>
    <cellStyle name="Header1 2 12 2 5 3 8" xfId="15020" xr:uid="{98AC6F57-DBBE-4474-9F23-AE5EA1BFBD66}"/>
    <cellStyle name="Header1 2 12 2 5 4" xfId="15021" xr:uid="{750F336E-DFBA-4A26-A08B-3774C8057F4F}"/>
    <cellStyle name="Header1 2 12 2 5 4 2" xfId="15022" xr:uid="{4C295334-C04C-4F10-B498-0A7BB047C3D8}"/>
    <cellStyle name="Header1 2 12 2 5 4 2 2" xfId="15023" xr:uid="{3AF6B672-41F6-4E3A-A201-2C67357E0B95}"/>
    <cellStyle name="Header1 2 12 2 5 4 2 3" xfId="15024" xr:uid="{7B7570DC-6AB3-4D92-A0CB-9757F52D9FB1}"/>
    <cellStyle name="Header1 2 12 2 5 4 3" xfId="15025" xr:uid="{2E25760E-802F-405D-A4F0-AD7C591AD3D7}"/>
    <cellStyle name="Header1 2 12 2 5 4 3 2" xfId="15026" xr:uid="{FA0DB0AE-EA2A-47E7-8D95-0A37EB43143F}"/>
    <cellStyle name="Header1 2 12 2 5 4 3 3" xfId="15027" xr:uid="{00B31B25-66B4-438E-A83D-F7208ED59614}"/>
    <cellStyle name="Header1 2 12 2 5 4 4" xfId="15028" xr:uid="{F79A721E-F66E-4B45-B64C-84A530907A60}"/>
    <cellStyle name="Header1 2 12 2 5 4 4 2" xfId="15029" xr:uid="{938E1273-ACAF-4492-A252-0C53762470B0}"/>
    <cellStyle name="Header1 2 12 2 5 4 4 3" xfId="15030" xr:uid="{B7A76D24-A9E3-484C-8371-5E5D8E63C239}"/>
    <cellStyle name="Header1 2 12 2 5 4 5" xfId="15031" xr:uid="{D3BEF35F-A5D8-4BB1-AB04-2175E087389C}"/>
    <cellStyle name="Header1 2 12 2 5 4 5 2" xfId="15032" xr:uid="{B9658011-4B93-4496-BEC0-EAC95ED74633}"/>
    <cellStyle name="Header1 2 12 2 5 4 5 3" xfId="15033" xr:uid="{293F15F0-D322-45F1-88F3-A3783D9B62DF}"/>
    <cellStyle name="Header1 2 12 2 5 4 6" xfId="15034" xr:uid="{0B887755-5FC3-4C61-9B74-A63F4079F0AD}"/>
    <cellStyle name="Header1 2 12 2 5 4 6 2" xfId="15035" xr:uid="{F6C672C1-AB0D-431B-A14E-54CF9BA6BC2C}"/>
    <cellStyle name="Header1 2 12 2 5 4 6 3" xfId="15036" xr:uid="{D3C69FEB-E138-4D98-92C9-3002BC3CD6AF}"/>
    <cellStyle name="Header1 2 12 2 5 4 7" xfId="15037" xr:uid="{F7C49B0E-811B-451F-8D96-72C51ABE40A0}"/>
    <cellStyle name="Header1 2 12 2 5 4 8" xfId="15038" xr:uid="{63DBE3C5-7361-4D5A-BA25-B8F6D6A0B413}"/>
    <cellStyle name="Header1 2 12 2 5 5" xfId="15039" xr:uid="{45E71E9E-91B5-4A14-B180-F60B4CDCE77A}"/>
    <cellStyle name="Header1 2 12 2 5 5 2" xfId="15040" xr:uid="{F25237E0-772A-416A-AA11-A3892C1161C6}"/>
    <cellStyle name="Header1 2 12 2 5 5 2 2" xfId="15041" xr:uid="{AA5E1C8D-18BA-4D9F-8066-5A70B98A6F1E}"/>
    <cellStyle name="Header1 2 12 2 5 5 2 3" xfId="15042" xr:uid="{01B2F0A1-EC7E-4BFE-B07C-D54BD3751220}"/>
    <cellStyle name="Header1 2 12 2 5 5 3" xfId="15043" xr:uid="{8361160A-34A4-4CBD-BD70-9F70BAE43EAC}"/>
    <cellStyle name="Header1 2 12 2 5 5 3 2" xfId="15044" xr:uid="{094FED68-CB87-4191-9B9A-71CAF16370D9}"/>
    <cellStyle name="Header1 2 12 2 5 5 3 3" xfId="15045" xr:uid="{60D6ED16-5DC9-42C5-ABA2-43A9052598E6}"/>
    <cellStyle name="Header1 2 12 2 5 5 4" xfId="15046" xr:uid="{BEDBE86F-48F8-4896-B423-8D767D9ACECD}"/>
    <cellStyle name="Header1 2 12 2 5 5 4 2" xfId="15047" xr:uid="{E47E84DE-CB05-4F16-8DE5-079A07AF1229}"/>
    <cellStyle name="Header1 2 12 2 5 5 4 3" xfId="15048" xr:uid="{0C8D6611-0917-4794-BAD5-088C2A0AF1C9}"/>
    <cellStyle name="Header1 2 12 2 5 5 5" xfId="15049" xr:uid="{AFE0826F-F5D8-4073-BB55-A511C0D5A81E}"/>
    <cellStyle name="Header1 2 12 2 5 5 5 2" xfId="15050" xr:uid="{87B96F0C-99B9-4221-8349-66A142F2E967}"/>
    <cellStyle name="Header1 2 12 2 5 5 5 3" xfId="15051" xr:uid="{BC386DE3-34F6-4F79-8F05-02544E9A76FD}"/>
    <cellStyle name="Header1 2 12 2 5 5 6" xfId="15052" xr:uid="{4088C6ED-19BF-48FE-B6E5-ABED325589A8}"/>
    <cellStyle name="Header1 2 12 2 5 5 6 2" xfId="15053" xr:uid="{2F189692-F5DA-4548-BA23-69DDD1173DC2}"/>
    <cellStyle name="Header1 2 12 2 5 5 6 3" xfId="15054" xr:uid="{34B1FA5E-03DA-43EA-9CF2-ED0009A22D1A}"/>
    <cellStyle name="Header1 2 12 2 5 5 7" xfId="15055" xr:uid="{B8CE4066-B7FF-46FE-B309-DBDEB75B9625}"/>
    <cellStyle name="Header1 2 12 2 5 5 8" xfId="15056" xr:uid="{3631654A-4A3E-487D-9D1D-1220BE8CA1A2}"/>
    <cellStyle name="Header1 2 12 2 5 6" xfId="15057" xr:uid="{14089C40-9BF4-4209-91DF-6E2D4075EFF5}"/>
    <cellStyle name="Header1 2 12 2 5 6 2" xfId="15058" xr:uid="{22AE9AFD-AB54-41F3-AFC7-69F47FCFC86A}"/>
    <cellStyle name="Header1 2 12 2 5 6 2 2" xfId="15059" xr:uid="{8EF6A7EF-08ED-479D-8679-B5889397C880}"/>
    <cellStyle name="Header1 2 12 2 5 6 2 3" xfId="15060" xr:uid="{C5B77DBD-12D3-4728-904A-45C2F29679EA}"/>
    <cellStyle name="Header1 2 12 2 5 6 3" xfId="15061" xr:uid="{38528BA5-AAF5-4D62-863B-928C7F42701F}"/>
    <cellStyle name="Header1 2 12 2 5 6 3 2" xfId="15062" xr:uid="{C5090ACC-EE1B-408A-8165-7A4873CB402E}"/>
    <cellStyle name="Header1 2 12 2 5 6 3 3" xfId="15063" xr:uid="{2094E6D5-FCA3-4825-AE01-60187FA7A2A7}"/>
    <cellStyle name="Header1 2 12 2 5 6 4" xfId="15064" xr:uid="{5A60156D-590A-4CA3-B1F0-BA2BC8FA089E}"/>
    <cellStyle name="Header1 2 12 2 5 6 4 2" xfId="15065" xr:uid="{0B1963DF-08EC-491A-B0D7-2084BA5D1E3F}"/>
    <cellStyle name="Header1 2 12 2 5 6 4 3" xfId="15066" xr:uid="{83D5E2AA-4643-47D9-9223-81F35FCCAE76}"/>
    <cellStyle name="Header1 2 12 2 5 6 5" xfId="15067" xr:uid="{2779B96C-5F71-4430-A962-D8059DCEB0FB}"/>
    <cellStyle name="Header1 2 12 2 5 6 5 2" xfId="15068" xr:uid="{E2AD87B0-90D8-4458-9257-7A9D756759C6}"/>
    <cellStyle name="Header1 2 12 2 5 6 5 3" xfId="15069" xr:uid="{DFAA8CA4-B21B-446D-B481-295156225734}"/>
    <cellStyle name="Header1 2 12 2 5 6 6" xfId="15070" xr:uid="{90DB7363-184A-4336-A9DB-B07B4E75F124}"/>
    <cellStyle name="Header1 2 12 2 5 6 6 2" xfId="15071" xr:uid="{FC4FA702-1382-4F2D-AF73-D4EBBD2AB156}"/>
    <cellStyle name="Header1 2 12 2 5 6 6 3" xfId="15072" xr:uid="{B83A90C5-BEB6-4E36-9571-E54C66993D20}"/>
    <cellStyle name="Header1 2 12 2 5 6 7" xfId="15073" xr:uid="{8506870F-8899-4C6E-A012-3EE32079E4C2}"/>
    <cellStyle name="Header1 2 12 2 5 6 8" xfId="15074" xr:uid="{DCAA39EE-B069-4EFB-B717-40134DF1A3B4}"/>
    <cellStyle name="Header1 2 12 2 5 7" xfId="15075" xr:uid="{243D8D2F-311F-457B-BB4B-F787F799C0D9}"/>
    <cellStyle name="Header1 2 12 2 5 8" xfId="15076" xr:uid="{2D6D2E85-03CF-4780-8BA5-CD80DE9B7BC9}"/>
    <cellStyle name="Header1 2 12 2 6" xfId="15077" xr:uid="{7402E94A-0353-48CF-B9FD-096A101957EC}"/>
    <cellStyle name="Header1 2 12 2 6 2" xfId="15078" xr:uid="{FD872F3A-39E3-4240-8477-F26B1A117CB5}"/>
    <cellStyle name="Header1 2 12 2 6 2 2" xfId="15079" xr:uid="{80C3E2B0-BDCE-4CD5-800C-FD8AC829C49E}"/>
    <cellStyle name="Header1 2 12 2 6 2 2 2" xfId="15080" xr:uid="{F3F6D1F7-28F3-441B-908D-1956B4F14D99}"/>
    <cellStyle name="Header1 2 12 2 6 2 2 3" xfId="15081" xr:uid="{94AEFD10-E602-4F26-AEF3-D398BA977EFB}"/>
    <cellStyle name="Header1 2 12 2 6 2 3" xfId="15082" xr:uid="{B9141A71-6BB6-4F7E-8AEF-353E688453CB}"/>
    <cellStyle name="Header1 2 12 2 6 2 3 2" xfId="15083" xr:uid="{87B3C837-90C5-49A0-AA6C-759A78C4ED1A}"/>
    <cellStyle name="Header1 2 12 2 6 2 3 3" xfId="15084" xr:uid="{5798EB0C-98BE-4D0F-BF44-1EF5CC2C750C}"/>
    <cellStyle name="Header1 2 12 2 6 2 4" xfId="15085" xr:uid="{3D4C1F0F-8BBD-4DE1-9772-F639E0C64342}"/>
    <cellStyle name="Header1 2 12 2 6 2 4 2" xfId="15086" xr:uid="{40EAC31E-D6F6-44E0-B346-CDE25CCEBA1D}"/>
    <cellStyle name="Header1 2 12 2 6 2 4 3" xfId="15087" xr:uid="{496C8840-0B9A-41BF-AFA5-212D6CCC8AF9}"/>
    <cellStyle name="Header1 2 12 2 6 2 5" xfId="15088" xr:uid="{25091B6E-BA36-4542-BAF8-1E662BA47469}"/>
    <cellStyle name="Header1 2 12 2 6 2 5 2" xfId="15089" xr:uid="{B6AE8909-BBAD-4D14-97E6-0527A863C7CC}"/>
    <cellStyle name="Header1 2 12 2 6 2 5 3" xfId="15090" xr:uid="{793D556A-0C55-484C-BBF8-EB474FA428E6}"/>
    <cellStyle name="Header1 2 12 2 6 2 6" xfId="15091" xr:uid="{CCB980BC-2E03-4A7D-A46E-F60AFF28FAB8}"/>
    <cellStyle name="Header1 2 12 2 6 2 6 2" xfId="15092" xr:uid="{78D54346-5433-49C0-BF82-FF854157D9D3}"/>
    <cellStyle name="Header1 2 12 2 6 2 6 3" xfId="15093" xr:uid="{3C9C5595-4B78-4E63-AEAA-1200D0525D2A}"/>
    <cellStyle name="Header1 2 12 2 6 2 7" xfId="15094" xr:uid="{12D2E6A8-B2F9-4E9F-ADF9-5811B656CC18}"/>
    <cellStyle name="Header1 2 12 2 6 2 7 2" xfId="15095" xr:uid="{B12BA152-589C-4C9F-B91C-8AA76D336CE6}"/>
    <cellStyle name="Header1 2 12 2 6 2 7 3" xfId="15096" xr:uid="{B3079A52-22EA-461D-B7B1-8CB4DD0E6E7A}"/>
    <cellStyle name="Header1 2 12 2 6 2 8" xfId="15097" xr:uid="{AA1CE985-BAEC-4335-AE67-8000BC641B41}"/>
    <cellStyle name="Header1 2 12 2 6 2 9" xfId="15098" xr:uid="{59F2750F-F776-4A5C-9FF8-1F7ED303480F}"/>
    <cellStyle name="Header1 2 12 2 6 3" xfId="15099" xr:uid="{4E38547D-3FF3-4606-ACC6-8D0A68C67E96}"/>
    <cellStyle name="Header1 2 12 2 6 3 2" xfId="15100" xr:uid="{3E13621B-0F4D-4BE1-AD3A-CE7DEB7E6D21}"/>
    <cellStyle name="Header1 2 12 2 6 3 2 2" xfId="15101" xr:uid="{4CF78049-CA30-495A-9807-1A9234494CFE}"/>
    <cellStyle name="Header1 2 12 2 6 3 2 3" xfId="15102" xr:uid="{77CBFD44-C51F-4241-8442-DB66D9DD25C2}"/>
    <cellStyle name="Header1 2 12 2 6 3 3" xfId="15103" xr:uid="{447A0A95-DF41-4A81-AB86-82DAE9E72B18}"/>
    <cellStyle name="Header1 2 12 2 6 3 3 2" xfId="15104" xr:uid="{787960D3-F45C-4FF7-8D66-E11884B6DDE0}"/>
    <cellStyle name="Header1 2 12 2 6 3 3 3" xfId="15105" xr:uid="{16154038-B78F-4CFE-A270-F15773397A2C}"/>
    <cellStyle name="Header1 2 12 2 6 3 4" xfId="15106" xr:uid="{B84C47AA-F527-46B3-912E-F8B73E0DDC04}"/>
    <cellStyle name="Header1 2 12 2 6 3 4 2" xfId="15107" xr:uid="{887E1290-87DF-43E6-86A7-DE36E2C463C7}"/>
    <cellStyle name="Header1 2 12 2 6 3 4 3" xfId="15108" xr:uid="{F01A32D1-4C7E-40CD-89CA-596C5C4A4EFD}"/>
    <cellStyle name="Header1 2 12 2 6 3 5" xfId="15109" xr:uid="{8C2A707B-D685-461E-B84E-176E540751EB}"/>
    <cellStyle name="Header1 2 12 2 6 3 5 2" xfId="15110" xr:uid="{B3DCF036-41F2-42E3-B81B-DBD880D0CC2F}"/>
    <cellStyle name="Header1 2 12 2 6 3 5 3" xfId="15111" xr:uid="{DA9E664B-B898-4A88-9189-2AF434EC53C2}"/>
    <cellStyle name="Header1 2 12 2 6 3 6" xfId="15112" xr:uid="{247D4937-05BD-4E96-97C0-426EAD93E909}"/>
    <cellStyle name="Header1 2 12 2 6 3 6 2" xfId="15113" xr:uid="{68E8A0AD-5E9C-472F-8196-68678CC8A1D4}"/>
    <cellStyle name="Header1 2 12 2 6 3 6 3" xfId="15114" xr:uid="{BEA705A6-6B4D-4080-97C0-6D8A1FC5E3DA}"/>
    <cellStyle name="Header1 2 12 2 6 3 7" xfId="15115" xr:uid="{27260657-FD89-413B-A7CD-CE0A85342619}"/>
    <cellStyle name="Header1 2 12 2 6 3 8" xfId="15116" xr:uid="{C5A55E21-8BCE-4618-B95A-F936EE72D9B3}"/>
    <cellStyle name="Header1 2 12 2 6 4" xfId="15117" xr:uid="{715B687E-B4D8-4A1C-BBDD-5CC6E6F14A60}"/>
    <cellStyle name="Header1 2 12 2 6 4 2" xfId="15118" xr:uid="{F9D5AF4D-C5A6-492C-A405-CCC66B6F4E60}"/>
    <cellStyle name="Header1 2 12 2 6 4 2 2" xfId="15119" xr:uid="{ADE872E4-5763-407B-8C47-CFD97F060856}"/>
    <cellStyle name="Header1 2 12 2 6 4 2 3" xfId="15120" xr:uid="{26D08173-DE22-43E8-AD2F-8451F95A8A03}"/>
    <cellStyle name="Header1 2 12 2 6 4 3" xfId="15121" xr:uid="{E82D3623-8951-46A0-82E3-DBC3D169FE0E}"/>
    <cellStyle name="Header1 2 12 2 6 4 3 2" xfId="15122" xr:uid="{0AA66C75-AF24-48EB-8F76-3CC24ADD06F6}"/>
    <cellStyle name="Header1 2 12 2 6 4 3 3" xfId="15123" xr:uid="{70A86753-24D5-43E5-9285-67E567D8E1E1}"/>
    <cellStyle name="Header1 2 12 2 6 4 4" xfId="15124" xr:uid="{21ABAF0D-B720-4DD7-8891-0331D4AE4EDC}"/>
    <cellStyle name="Header1 2 12 2 6 4 4 2" xfId="15125" xr:uid="{27988556-CB0F-4F24-A286-437C718FAB64}"/>
    <cellStyle name="Header1 2 12 2 6 4 4 3" xfId="15126" xr:uid="{9D1F54B3-80BC-4694-A917-4826EC79830E}"/>
    <cellStyle name="Header1 2 12 2 6 4 5" xfId="15127" xr:uid="{E8E89078-7F3B-4AE3-A44D-D893E39837F0}"/>
    <cellStyle name="Header1 2 12 2 6 4 5 2" xfId="15128" xr:uid="{75E793CC-9AC9-41BE-8BE6-2DC7C128380B}"/>
    <cellStyle name="Header1 2 12 2 6 4 5 3" xfId="15129" xr:uid="{9BF6B567-A698-4678-B2BD-A1FED93AD507}"/>
    <cellStyle name="Header1 2 12 2 6 4 6" xfId="15130" xr:uid="{3932DA29-2C6E-4335-808F-400628EFF12B}"/>
    <cellStyle name="Header1 2 12 2 6 4 6 2" xfId="15131" xr:uid="{EEDA0370-034B-4D25-B932-A938770192F3}"/>
    <cellStyle name="Header1 2 12 2 6 4 6 3" xfId="15132" xr:uid="{DAF2CB89-9A71-412C-B964-905114912C88}"/>
    <cellStyle name="Header1 2 12 2 6 4 7" xfId="15133" xr:uid="{B56A0597-E7D2-4327-8CBC-314BD4334418}"/>
    <cellStyle name="Header1 2 12 2 6 4 8" xfId="15134" xr:uid="{0053B096-44AF-4C01-9ED2-EDDC886BEEDB}"/>
    <cellStyle name="Header1 2 12 2 6 5" xfId="15135" xr:uid="{7AD6EA4C-170E-414D-8517-AD82F03F37E9}"/>
    <cellStyle name="Header1 2 12 2 6 5 2" xfId="15136" xr:uid="{04193ABB-ABCB-41EB-BA37-F74177ACC512}"/>
    <cellStyle name="Header1 2 12 2 6 5 2 2" xfId="15137" xr:uid="{1647E755-5AB7-4E86-A32E-3E7BD8874241}"/>
    <cellStyle name="Header1 2 12 2 6 5 2 3" xfId="15138" xr:uid="{ACFD3218-8412-40CF-997F-8F274FF74E77}"/>
    <cellStyle name="Header1 2 12 2 6 5 3" xfId="15139" xr:uid="{A060ED62-BC8C-4A63-ABF2-F23D228D8CAD}"/>
    <cellStyle name="Header1 2 12 2 6 5 3 2" xfId="15140" xr:uid="{0570A4EA-9DAD-4F07-AC75-22F956165A0A}"/>
    <cellStyle name="Header1 2 12 2 6 5 3 3" xfId="15141" xr:uid="{25474CB4-DC9C-48CD-A8DA-287B49EDD896}"/>
    <cellStyle name="Header1 2 12 2 6 5 4" xfId="15142" xr:uid="{E5630853-7730-4895-B31A-405F1266F774}"/>
    <cellStyle name="Header1 2 12 2 6 5 4 2" xfId="15143" xr:uid="{1D69829E-CEED-4ACB-8F19-83C76D9070E8}"/>
    <cellStyle name="Header1 2 12 2 6 5 4 3" xfId="15144" xr:uid="{C15CD9AB-E15D-4476-8471-7EA3B457EDE4}"/>
    <cellStyle name="Header1 2 12 2 6 5 5" xfId="15145" xr:uid="{6B94C80C-133B-42C5-B322-926CD86FAB79}"/>
    <cellStyle name="Header1 2 12 2 6 5 5 2" xfId="15146" xr:uid="{0F43F5C9-75D3-407B-942A-9CD74270A2FC}"/>
    <cellStyle name="Header1 2 12 2 6 5 5 3" xfId="15147" xr:uid="{EAAD1C88-B01C-4CAC-A1BB-81ABCFDE653D}"/>
    <cellStyle name="Header1 2 12 2 6 5 6" xfId="15148" xr:uid="{C27445E1-B5CE-4BF2-A7E1-ED12F73A0112}"/>
    <cellStyle name="Header1 2 12 2 6 5 6 2" xfId="15149" xr:uid="{EB793D76-7A3B-43FC-B905-D9EC68E52561}"/>
    <cellStyle name="Header1 2 12 2 6 5 6 3" xfId="15150" xr:uid="{5C2711C4-0D52-42BE-9409-87AB77D0B10A}"/>
    <cellStyle name="Header1 2 12 2 6 5 7" xfId="15151" xr:uid="{4BCC8600-AF76-4FC2-968D-760B819F8CC6}"/>
    <cellStyle name="Header1 2 12 2 6 5 8" xfId="15152" xr:uid="{97AB8977-2867-4BA0-81AA-3D98A16798D1}"/>
    <cellStyle name="Header1 2 12 2 6 6" xfId="15153" xr:uid="{895180A3-2556-45CF-B808-C9D35C0C8CD9}"/>
    <cellStyle name="Header1 2 12 2 6 6 2" xfId="15154" xr:uid="{C655FD38-EF37-485F-B79E-B38581AA57AA}"/>
    <cellStyle name="Header1 2 12 2 6 6 2 2" xfId="15155" xr:uid="{124BCACC-C245-40DE-94C0-285B049A8D91}"/>
    <cellStyle name="Header1 2 12 2 6 6 2 3" xfId="15156" xr:uid="{BA8D0249-1591-49F6-A427-58033A12120E}"/>
    <cellStyle name="Header1 2 12 2 6 6 3" xfId="15157" xr:uid="{A75C8C3B-9F1E-4AFA-9629-0C6DE068DF1F}"/>
    <cellStyle name="Header1 2 12 2 6 6 3 2" xfId="15158" xr:uid="{CC4E2C04-533B-4A56-BEEA-9F6F69DE451E}"/>
    <cellStyle name="Header1 2 12 2 6 6 3 3" xfId="15159" xr:uid="{9C9B1FE9-9592-4307-B2FB-3CEBE692F0A7}"/>
    <cellStyle name="Header1 2 12 2 6 6 4" xfId="15160" xr:uid="{E17207D9-E1B3-4223-80E9-B07444BED871}"/>
    <cellStyle name="Header1 2 12 2 6 6 4 2" xfId="15161" xr:uid="{A8D5B6D8-BD22-46CA-8361-D9ACAD28C9F4}"/>
    <cellStyle name="Header1 2 12 2 6 6 4 3" xfId="15162" xr:uid="{87CFEF58-DF3B-401D-8377-8FF302603659}"/>
    <cellStyle name="Header1 2 12 2 6 6 5" xfId="15163" xr:uid="{720418E5-F46A-4617-A106-06D15258B3D0}"/>
    <cellStyle name="Header1 2 12 2 6 6 5 2" xfId="15164" xr:uid="{38CE8E87-2CE8-4B93-A690-9AD8599F8901}"/>
    <cellStyle name="Header1 2 12 2 6 6 5 3" xfId="15165" xr:uid="{ADB5ED75-0FCB-4747-85B0-739AD6737983}"/>
    <cellStyle name="Header1 2 12 2 6 6 6" xfId="15166" xr:uid="{1D5A6CA4-B446-4B9C-82BF-BFD854BE0F78}"/>
    <cellStyle name="Header1 2 12 2 6 6 6 2" xfId="15167" xr:uid="{F52D455C-E0D7-48B0-A9CA-029560B734DE}"/>
    <cellStyle name="Header1 2 12 2 6 6 6 3" xfId="15168" xr:uid="{F00B7680-FD9D-49C9-A63B-610AEC73E0DE}"/>
    <cellStyle name="Header1 2 12 2 6 6 7" xfId="15169" xr:uid="{F70474E2-E6A4-45AF-AC5D-5ED433EDB09E}"/>
    <cellStyle name="Header1 2 12 2 6 6 8" xfId="15170" xr:uid="{5A9F37AA-B6D5-42C8-80B3-5B179C1A7AA1}"/>
    <cellStyle name="Header1 2 12 2 6 7" xfId="15171" xr:uid="{1C0F107F-E048-49F3-9495-AF75AC5D6FA1}"/>
    <cellStyle name="Header1 2 12 2 6 8" xfId="15172" xr:uid="{F2E69216-F5E2-4F65-8FBB-15293237FED4}"/>
    <cellStyle name="Header1 2 12 2 7" xfId="15173" xr:uid="{3CD4BF3A-8DD0-40CC-A4E0-6AA96E428478}"/>
    <cellStyle name="Header1 2 12 2 7 2" xfId="15174" xr:uid="{05473EFC-F781-4323-BA74-6A6B90C4ABDD}"/>
    <cellStyle name="Header1 2 12 2 7 2 2" xfId="15175" xr:uid="{4CE95DE3-4852-4E9D-A8D9-5C38542F0D21}"/>
    <cellStyle name="Header1 2 12 2 7 2 2 2" xfId="15176" xr:uid="{91C16CAE-DC2C-4F34-B558-AE8DB29BA206}"/>
    <cellStyle name="Header1 2 12 2 7 2 2 3" xfId="15177" xr:uid="{11C23FB7-BF5D-475E-B567-A57FB15CBC79}"/>
    <cellStyle name="Header1 2 12 2 7 2 3" xfId="15178" xr:uid="{83B35A7A-6008-4DC3-A153-DF6EADAE2B97}"/>
    <cellStyle name="Header1 2 12 2 7 2 3 2" xfId="15179" xr:uid="{23C4F1B0-AD51-489A-A6D5-2F3FD7C1B047}"/>
    <cellStyle name="Header1 2 12 2 7 2 3 3" xfId="15180" xr:uid="{76E9813A-ED23-4834-A1CA-BFA92B5C763F}"/>
    <cellStyle name="Header1 2 12 2 7 2 4" xfId="15181" xr:uid="{58C8CDCB-A8C1-4C3B-A2BB-C060163A9E26}"/>
    <cellStyle name="Header1 2 12 2 7 2 4 2" xfId="15182" xr:uid="{E588B9AF-D109-4B1B-88B3-560F1E099CE2}"/>
    <cellStyle name="Header1 2 12 2 7 2 4 3" xfId="15183" xr:uid="{E15E97D6-0C58-4FCB-852B-0A718AB8D64D}"/>
    <cellStyle name="Header1 2 12 2 7 2 5" xfId="15184" xr:uid="{056D6F2B-5BFF-4F33-A10A-E69B329B8DE2}"/>
    <cellStyle name="Header1 2 12 2 7 2 5 2" xfId="15185" xr:uid="{F060DAA5-D2F2-4A79-80E8-A9EED9AE8D0F}"/>
    <cellStyle name="Header1 2 12 2 7 2 5 3" xfId="15186" xr:uid="{53207C23-C3CE-478A-AF47-0DACF5C376AF}"/>
    <cellStyle name="Header1 2 12 2 7 2 6" xfId="15187" xr:uid="{14752055-F21E-40E5-8AFA-CF0F87EF415C}"/>
    <cellStyle name="Header1 2 12 2 7 2 6 2" xfId="15188" xr:uid="{33EEC1FE-6CE0-4FB6-B63F-7CC63A337C3B}"/>
    <cellStyle name="Header1 2 12 2 7 2 6 3" xfId="15189" xr:uid="{9D714F0A-CD60-487F-BFD4-A706BA0B53FB}"/>
    <cellStyle name="Header1 2 12 2 7 2 7" xfId="15190" xr:uid="{FC43A8FB-85C9-4063-AB12-3637B147DF5A}"/>
    <cellStyle name="Header1 2 12 2 7 2 7 2" xfId="15191" xr:uid="{C18183A2-70D8-4C88-A7B5-FCB774BE4680}"/>
    <cellStyle name="Header1 2 12 2 7 2 7 3" xfId="15192" xr:uid="{8C1A280C-1A92-4BDB-B063-EA704A2AD211}"/>
    <cellStyle name="Header1 2 12 2 7 2 8" xfId="15193" xr:uid="{EF6E20D8-8B4D-45A0-A2C9-61F51702833A}"/>
    <cellStyle name="Header1 2 12 2 7 2 9" xfId="15194" xr:uid="{DF5FC1FC-B494-4287-8C98-78C522F45138}"/>
    <cellStyle name="Header1 2 12 2 7 3" xfId="15195" xr:uid="{27C87E39-2030-4D9F-9E8D-78B73902F2DF}"/>
    <cellStyle name="Header1 2 12 2 7 3 2" xfId="15196" xr:uid="{1D60AD4A-6DAD-469F-B1CF-6E81738F4F44}"/>
    <cellStyle name="Header1 2 12 2 7 3 2 2" xfId="15197" xr:uid="{7DCCC882-6BFE-4809-ACB6-75151E011FB9}"/>
    <cellStyle name="Header1 2 12 2 7 3 2 3" xfId="15198" xr:uid="{FCFEB6D7-F2DD-4BDA-8BA9-A9494A71336E}"/>
    <cellStyle name="Header1 2 12 2 7 3 3" xfId="15199" xr:uid="{21F62938-5C20-46E3-BFC0-06A149D077A3}"/>
    <cellStyle name="Header1 2 12 2 7 3 3 2" xfId="15200" xr:uid="{46168A74-5ED7-40D0-A44A-51C10B78E480}"/>
    <cellStyle name="Header1 2 12 2 7 3 3 3" xfId="15201" xr:uid="{F53C615D-4DD9-4B46-A7C9-ED27A5BE4B67}"/>
    <cellStyle name="Header1 2 12 2 7 3 4" xfId="15202" xr:uid="{5BCE13FE-0F4A-4B98-8707-BF92D9889053}"/>
    <cellStyle name="Header1 2 12 2 7 3 4 2" xfId="15203" xr:uid="{CF6FFD0C-5889-4100-BFA4-AB4B373DB619}"/>
    <cellStyle name="Header1 2 12 2 7 3 4 3" xfId="15204" xr:uid="{2FC3BD53-94E4-4D36-AB26-83BFF301843E}"/>
    <cellStyle name="Header1 2 12 2 7 3 5" xfId="15205" xr:uid="{61822CC3-4425-4203-953A-124AAE7D4BEB}"/>
    <cellStyle name="Header1 2 12 2 7 3 5 2" xfId="15206" xr:uid="{E8826766-F6BD-4126-8754-24186A9676CD}"/>
    <cellStyle name="Header1 2 12 2 7 3 5 3" xfId="15207" xr:uid="{51AA356D-9A0C-40CD-82D3-0B4F07A87D95}"/>
    <cellStyle name="Header1 2 12 2 7 3 6" xfId="15208" xr:uid="{BFB2CC23-6352-4353-AF5B-66C347D13E28}"/>
    <cellStyle name="Header1 2 12 2 7 3 6 2" xfId="15209" xr:uid="{190812FF-E379-423A-8FEE-0B5B3D2CA041}"/>
    <cellStyle name="Header1 2 12 2 7 3 6 3" xfId="15210" xr:uid="{749F1F91-2171-4511-A663-F72331193911}"/>
    <cellStyle name="Header1 2 12 2 7 3 7" xfId="15211" xr:uid="{572D649C-B370-4838-9A5C-F2A56EF73475}"/>
    <cellStyle name="Header1 2 12 2 7 3 8" xfId="15212" xr:uid="{8AF25D27-3BC0-486F-A3CA-FBB452E3BEFC}"/>
    <cellStyle name="Header1 2 12 2 7 4" xfId="15213" xr:uid="{1D0BE768-D2D9-4EB9-9F8B-57F06CF8DBA5}"/>
    <cellStyle name="Header1 2 12 2 7 4 2" xfId="15214" xr:uid="{93EB0C85-FCC3-4183-A8AC-5C4CB7D62BB5}"/>
    <cellStyle name="Header1 2 12 2 7 4 2 2" xfId="15215" xr:uid="{D7437702-F760-4508-BC59-6E685287609C}"/>
    <cellStyle name="Header1 2 12 2 7 4 2 3" xfId="15216" xr:uid="{3BC8910C-821A-416C-B579-9534D7DC17FE}"/>
    <cellStyle name="Header1 2 12 2 7 4 3" xfId="15217" xr:uid="{A2E8D3C1-6D6B-4394-911B-F84C38819BEF}"/>
    <cellStyle name="Header1 2 12 2 7 4 3 2" xfId="15218" xr:uid="{6BF4B50A-0CA6-4396-BB75-3012E486FDAC}"/>
    <cellStyle name="Header1 2 12 2 7 4 3 3" xfId="15219" xr:uid="{82A71E25-8149-40E1-A5F1-739B394C181F}"/>
    <cellStyle name="Header1 2 12 2 7 4 4" xfId="15220" xr:uid="{D43EEC8C-B1B0-4953-B356-C2262279F7D1}"/>
    <cellStyle name="Header1 2 12 2 7 4 4 2" xfId="15221" xr:uid="{9561554F-0686-45A3-BB85-5F82189DFC3F}"/>
    <cellStyle name="Header1 2 12 2 7 4 4 3" xfId="15222" xr:uid="{FF76905D-7979-458A-A4B1-C9C53706F8AE}"/>
    <cellStyle name="Header1 2 12 2 7 4 5" xfId="15223" xr:uid="{2D9DF8A8-9014-4A59-9D9D-76DE3199BCD1}"/>
    <cellStyle name="Header1 2 12 2 7 4 5 2" xfId="15224" xr:uid="{C1371CE9-2A81-40EC-B71D-91BD6DB9CE5B}"/>
    <cellStyle name="Header1 2 12 2 7 4 5 3" xfId="15225" xr:uid="{4CEE1C9D-D9BE-4081-9F2A-9C3A8EFB3667}"/>
    <cellStyle name="Header1 2 12 2 7 4 6" xfId="15226" xr:uid="{96544D81-7B8A-45B6-9908-8243DC6BDEB0}"/>
    <cellStyle name="Header1 2 12 2 7 4 6 2" xfId="15227" xr:uid="{42E39585-72BD-47F6-BD38-340B714A8BA5}"/>
    <cellStyle name="Header1 2 12 2 7 4 6 3" xfId="15228" xr:uid="{650DE346-F910-4A55-B18E-8DD2AA37F6BC}"/>
    <cellStyle name="Header1 2 12 2 7 4 7" xfId="15229" xr:uid="{79E40D5B-0807-49DC-B960-172F2083F041}"/>
    <cellStyle name="Header1 2 12 2 7 4 8" xfId="15230" xr:uid="{92B10142-98F4-41E0-BA45-FDBDEDD44A82}"/>
    <cellStyle name="Header1 2 12 2 7 5" xfId="15231" xr:uid="{1FB5AA70-B8BA-46C0-A38F-8E42B2E019CF}"/>
    <cellStyle name="Header1 2 12 2 7 5 2" xfId="15232" xr:uid="{A186215C-3454-4616-B21B-520D5966774F}"/>
    <cellStyle name="Header1 2 12 2 7 5 2 2" xfId="15233" xr:uid="{3653F760-D855-437D-9AF4-78747E510AED}"/>
    <cellStyle name="Header1 2 12 2 7 5 2 3" xfId="15234" xr:uid="{4A24F5E4-6F61-4F39-A94B-01C615185650}"/>
    <cellStyle name="Header1 2 12 2 7 5 3" xfId="15235" xr:uid="{36258A1B-04D5-4B6D-A76A-75997E81A3ED}"/>
    <cellStyle name="Header1 2 12 2 7 5 3 2" xfId="15236" xr:uid="{8AA09F76-C9BA-4E0B-88F7-BC10DAD5653A}"/>
    <cellStyle name="Header1 2 12 2 7 5 3 3" xfId="15237" xr:uid="{3222457F-8882-4AE9-B8F9-B5204B067D58}"/>
    <cellStyle name="Header1 2 12 2 7 5 4" xfId="15238" xr:uid="{D82C46A1-B191-437A-85C9-A7F406C8BEE8}"/>
    <cellStyle name="Header1 2 12 2 7 5 4 2" xfId="15239" xr:uid="{BA1C60A3-4562-4739-B845-6C16C7C4ADFA}"/>
    <cellStyle name="Header1 2 12 2 7 5 4 3" xfId="15240" xr:uid="{41194442-7644-493F-B55F-051F1A339C12}"/>
    <cellStyle name="Header1 2 12 2 7 5 5" xfId="15241" xr:uid="{9081D860-C61D-43D9-9BFC-FD082AF3E996}"/>
    <cellStyle name="Header1 2 12 2 7 5 5 2" xfId="15242" xr:uid="{B59EAECA-6705-4BFB-AD43-75139E9A8D85}"/>
    <cellStyle name="Header1 2 12 2 7 5 5 3" xfId="15243" xr:uid="{FBDDB04B-BAF0-4F94-BC3F-405D02814A70}"/>
    <cellStyle name="Header1 2 12 2 7 5 6" xfId="15244" xr:uid="{86AC961F-10E9-4E20-8A0E-923568697300}"/>
    <cellStyle name="Header1 2 12 2 7 5 6 2" xfId="15245" xr:uid="{57A790A6-D3C4-42A3-A4FC-F082E71AC0F8}"/>
    <cellStyle name="Header1 2 12 2 7 5 6 3" xfId="15246" xr:uid="{1742853D-6D9E-4C39-8A7A-8DD63BA1B963}"/>
    <cellStyle name="Header1 2 12 2 7 5 7" xfId="15247" xr:uid="{4F36A2B3-D1AF-41A5-917A-37F56B9513E9}"/>
    <cellStyle name="Header1 2 12 2 7 5 8" xfId="15248" xr:uid="{C0125C97-0E7B-4D2B-ACAB-DD12DC9FFD32}"/>
    <cellStyle name="Header1 2 12 2 7 6" xfId="15249" xr:uid="{509D5437-D23B-4282-8443-5BA1C9FA8DFD}"/>
    <cellStyle name="Header1 2 12 2 7 6 2" xfId="15250" xr:uid="{ECE767F3-160F-4D35-A778-491AC1FF1F49}"/>
    <cellStyle name="Header1 2 12 2 7 6 2 2" xfId="15251" xr:uid="{2256C6E0-522F-489E-932B-DFCCF26CD22D}"/>
    <cellStyle name="Header1 2 12 2 7 6 2 3" xfId="15252" xr:uid="{270A4FD4-48BD-476D-96D3-F83615C07BA3}"/>
    <cellStyle name="Header1 2 12 2 7 6 3" xfId="15253" xr:uid="{572A5908-D358-410E-AF47-FC67EC4532A3}"/>
    <cellStyle name="Header1 2 12 2 7 6 3 2" xfId="15254" xr:uid="{63B5F5D0-6810-4723-A5A0-584086CA40BD}"/>
    <cellStyle name="Header1 2 12 2 7 6 3 3" xfId="15255" xr:uid="{8F4E794E-73DC-4077-88D5-301B336B46DA}"/>
    <cellStyle name="Header1 2 12 2 7 6 4" xfId="15256" xr:uid="{658DA12A-A638-451F-8ED5-9869E092E527}"/>
    <cellStyle name="Header1 2 12 2 7 6 4 2" xfId="15257" xr:uid="{641DD2F0-6575-4998-B9FF-60A983C05D5A}"/>
    <cellStyle name="Header1 2 12 2 7 6 4 3" xfId="15258" xr:uid="{6350C3E1-F868-4518-8C1F-81488E4972DC}"/>
    <cellStyle name="Header1 2 12 2 7 6 5" xfId="15259" xr:uid="{9A547261-9256-49BC-80EC-B0D17F5E4C79}"/>
    <cellStyle name="Header1 2 12 2 7 6 5 2" xfId="15260" xr:uid="{75574FA2-B9D3-494F-98A0-FBB628AE43AD}"/>
    <cellStyle name="Header1 2 12 2 7 6 5 3" xfId="15261" xr:uid="{75E01349-FD54-467D-82F1-259D7961A7E8}"/>
    <cellStyle name="Header1 2 12 2 7 6 6" xfId="15262" xr:uid="{0B2EF16B-E29B-4586-A4E8-C23FCB7309A2}"/>
    <cellStyle name="Header1 2 12 2 7 6 6 2" xfId="15263" xr:uid="{616F2C82-E38B-43BC-A96E-1D5B6E9C7961}"/>
    <cellStyle name="Header1 2 12 2 7 6 6 3" xfId="15264" xr:uid="{EBFC4385-5164-4343-895A-4D7DCC2D98D4}"/>
    <cellStyle name="Header1 2 12 2 7 6 7" xfId="15265" xr:uid="{7D30743A-F9B9-4D26-8223-E913D02CBEEA}"/>
    <cellStyle name="Header1 2 12 2 7 6 8" xfId="15266" xr:uid="{75C389D5-9B2B-47C7-87F1-69E06CE8F8D1}"/>
    <cellStyle name="Header1 2 12 2 7 7" xfId="15267" xr:uid="{04BF27CB-C413-48B8-BA60-CBD89F1BD2DC}"/>
    <cellStyle name="Header1 2 12 2 7 8" xfId="15268" xr:uid="{F88009E7-F25C-4ACC-9080-1ED9DE0A3D36}"/>
    <cellStyle name="Header1 2 12 2 8" xfId="15269" xr:uid="{037A951C-5B6A-4301-A750-E33379EA3068}"/>
    <cellStyle name="Header1 2 12 2 8 2" xfId="15270" xr:uid="{333E2ECD-1D49-41CD-AD53-4F8BF9975390}"/>
    <cellStyle name="Header1 2 12 2 8 2 2" xfId="15271" xr:uid="{A714320E-C243-48EF-821C-FE9995673A52}"/>
    <cellStyle name="Header1 2 12 2 8 2 2 2" xfId="15272" xr:uid="{0DA45FAD-C35B-431D-863B-7C37F15E8BAE}"/>
    <cellStyle name="Header1 2 12 2 8 2 2 3" xfId="15273" xr:uid="{CCB9073F-C82B-4178-9AD6-3D5A5DCF04C5}"/>
    <cellStyle name="Header1 2 12 2 8 2 3" xfId="15274" xr:uid="{9CF9C30D-22F5-4CB2-B204-5C2A9E3B9BE8}"/>
    <cellStyle name="Header1 2 12 2 8 2 3 2" xfId="15275" xr:uid="{DC6B04E7-CB66-45BC-8345-2B2BD38833A8}"/>
    <cellStyle name="Header1 2 12 2 8 2 3 3" xfId="15276" xr:uid="{01877993-C9D4-4BC6-8F56-82D233898C69}"/>
    <cellStyle name="Header1 2 12 2 8 2 4" xfId="15277" xr:uid="{CF8EBC44-B8D9-44FF-8C4C-5281A0704A2F}"/>
    <cellStyle name="Header1 2 12 2 8 2 4 2" xfId="15278" xr:uid="{04254B08-CDEF-446E-82A7-C696689ADED1}"/>
    <cellStyle name="Header1 2 12 2 8 2 4 3" xfId="15279" xr:uid="{A1E4729C-3A23-49C8-ABE8-9933C3E9271C}"/>
    <cellStyle name="Header1 2 12 2 8 2 5" xfId="15280" xr:uid="{CFB4864F-31B9-44BA-A3AB-8256003307FB}"/>
    <cellStyle name="Header1 2 12 2 8 2 5 2" xfId="15281" xr:uid="{6BDA94AA-97C9-4127-9B10-89C1EC4F2E83}"/>
    <cellStyle name="Header1 2 12 2 8 2 5 3" xfId="15282" xr:uid="{09E58ADB-E7B9-4446-845B-8746CC3A3B17}"/>
    <cellStyle name="Header1 2 12 2 8 2 6" xfId="15283" xr:uid="{F8E8B6C4-11B7-4C41-A4D3-4B0B2E897AFE}"/>
    <cellStyle name="Header1 2 12 2 8 2 6 2" xfId="15284" xr:uid="{B976F4EA-3799-48E2-A4CE-85ADE93C7FA2}"/>
    <cellStyle name="Header1 2 12 2 8 2 6 3" xfId="15285" xr:uid="{00773AC5-CA7C-4A90-B93F-10E3D1738E34}"/>
    <cellStyle name="Header1 2 12 2 8 2 7" xfId="15286" xr:uid="{8CD84CB8-A60B-47E9-89B4-9E0F2B0E2DBF}"/>
    <cellStyle name="Header1 2 12 2 8 2 7 2" xfId="15287" xr:uid="{76128C29-4880-4854-B365-AE555E064837}"/>
    <cellStyle name="Header1 2 12 2 8 2 7 3" xfId="15288" xr:uid="{6B2FC995-97A0-4344-AB5F-030CC101AB9C}"/>
    <cellStyle name="Header1 2 12 2 8 2 8" xfId="15289" xr:uid="{8E34B79C-BE2B-4D48-9F78-9583A8DC15AD}"/>
    <cellStyle name="Header1 2 12 2 8 2 9" xfId="15290" xr:uid="{B42B79EF-1072-42BE-8724-96462E86BB65}"/>
    <cellStyle name="Header1 2 12 2 8 3" xfId="15291" xr:uid="{8390F4AD-EFAD-4B7E-9E64-4BCE13A276D8}"/>
    <cellStyle name="Header1 2 12 2 8 3 2" xfId="15292" xr:uid="{8FFA99E8-234B-493C-9B9F-0E4DCCCB8920}"/>
    <cellStyle name="Header1 2 12 2 8 3 2 2" xfId="15293" xr:uid="{A4FAD1E5-3066-456E-A3BA-C32A3EC443F3}"/>
    <cellStyle name="Header1 2 12 2 8 3 2 3" xfId="15294" xr:uid="{C073DF7E-916C-4471-A15C-F8B331BE8554}"/>
    <cellStyle name="Header1 2 12 2 8 3 3" xfId="15295" xr:uid="{DF19BB16-D659-4907-8B1F-66093B2A1B05}"/>
    <cellStyle name="Header1 2 12 2 8 3 3 2" xfId="15296" xr:uid="{29C349EC-E05A-41E1-A0D2-84424FC00E66}"/>
    <cellStyle name="Header1 2 12 2 8 3 3 3" xfId="15297" xr:uid="{543BB19D-A742-4017-AA7C-86B7FD48590A}"/>
    <cellStyle name="Header1 2 12 2 8 3 4" xfId="15298" xr:uid="{FF603142-2824-48FA-994C-982A8AC9DBE6}"/>
    <cellStyle name="Header1 2 12 2 8 3 4 2" xfId="15299" xr:uid="{28DD3B6C-2C32-4DD6-AD7A-5268C1732433}"/>
    <cellStyle name="Header1 2 12 2 8 3 4 3" xfId="15300" xr:uid="{13A13A6A-6E47-487C-A048-A1C36D438DE4}"/>
    <cellStyle name="Header1 2 12 2 8 3 5" xfId="15301" xr:uid="{A4DFA7DD-1D61-4D14-A584-F3A829957281}"/>
    <cellStyle name="Header1 2 12 2 8 3 5 2" xfId="15302" xr:uid="{F4D9D3C1-7D40-4A37-B9A9-AFFFDB04C383}"/>
    <cellStyle name="Header1 2 12 2 8 3 5 3" xfId="15303" xr:uid="{16EBC249-048A-4177-926E-6754DCF44602}"/>
    <cellStyle name="Header1 2 12 2 8 3 6" xfId="15304" xr:uid="{35960D80-24F0-4C08-A32C-06706DC042CB}"/>
    <cellStyle name="Header1 2 12 2 8 3 6 2" xfId="15305" xr:uid="{C588A8AD-7893-4573-B7CC-82EAED91C208}"/>
    <cellStyle name="Header1 2 12 2 8 3 6 3" xfId="15306" xr:uid="{0B3E1315-37A7-4091-96A9-47D4F62BE30E}"/>
    <cellStyle name="Header1 2 12 2 8 3 7" xfId="15307" xr:uid="{29BF769A-815D-4F5E-84DD-1E8CE664ECD9}"/>
    <cellStyle name="Header1 2 12 2 8 3 8" xfId="15308" xr:uid="{A12CDB50-165E-4ED5-889F-54EE28532AB2}"/>
    <cellStyle name="Header1 2 12 2 8 4" xfId="15309" xr:uid="{5E5C508A-5241-4880-A2EF-BBC31A73DDA4}"/>
    <cellStyle name="Header1 2 12 2 8 4 2" xfId="15310" xr:uid="{856E7AFC-3232-4B98-9BB9-B4D299C999A1}"/>
    <cellStyle name="Header1 2 12 2 8 4 2 2" xfId="15311" xr:uid="{D0537D5E-CFCF-49C4-ABE1-95A5D8BC8A4A}"/>
    <cellStyle name="Header1 2 12 2 8 4 2 3" xfId="15312" xr:uid="{D8753D88-744C-4E7D-9EF9-4D3D22E431F0}"/>
    <cellStyle name="Header1 2 12 2 8 4 3" xfId="15313" xr:uid="{27C11EA5-DF4A-4A31-A32D-3C746E5F2F63}"/>
    <cellStyle name="Header1 2 12 2 8 4 3 2" xfId="15314" xr:uid="{77714E26-1444-4CE0-A772-A48E468BCE8A}"/>
    <cellStyle name="Header1 2 12 2 8 4 3 3" xfId="15315" xr:uid="{38845243-2889-458D-9272-656A847ACB2C}"/>
    <cellStyle name="Header1 2 12 2 8 4 4" xfId="15316" xr:uid="{918ECBF0-6928-44DE-9F89-04E225BC3E4E}"/>
    <cellStyle name="Header1 2 12 2 8 4 4 2" xfId="15317" xr:uid="{1E60E0AB-78D7-4472-B65A-4980D5821E80}"/>
    <cellStyle name="Header1 2 12 2 8 4 4 3" xfId="15318" xr:uid="{860DF6F1-B2A3-488E-941B-0B560A49095E}"/>
    <cellStyle name="Header1 2 12 2 8 4 5" xfId="15319" xr:uid="{FA0BD1C1-DBBE-4E18-ADF7-39D37F37CF53}"/>
    <cellStyle name="Header1 2 12 2 8 4 5 2" xfId="15320" xr:uid="{8D3DB761-E795-408C-8FE9-01C0C8F42FE0}"/>
    <cellStyle name="Header1 2 12 2 8 4 5 3" xfId="15321" xr:uid="{F90E0B21-F9E5-4E24-BF7C-7396310B6535}"/>
    <cellStyle name="Header1 2 12 2 8 4 6" xfId="15322" xr:uid="{847EB590-41B8-4DAF-8E9B-E387E3DF5518}"/>
    <cellStyle name="Header1 2 12 2 8 4 6 2" xfId="15323" xr:uid="{D48C6BB1-57D2-4615-A845-BF776FE3E8E4}"/>
    <cellStyle name="Header1 2 12 2 8 4 6 3" xfId="15324" xr:uid="{CC855911-CDBB-4443-A755-A73E9BF397F5}"/>
    <cellStyle name="Header1 2 12 2 8 4 7" xfId="15325" xr:uid="{3F957D53-82B0-46CF-8623-6F64A432A446}"/>
    <cellStyle name="Header1 2 12 2 8 4 8" xfId="15326" xr:uid="{CBA9FD65-0135-4146-8100-DF4DCD63EF4A}"/>
    <cellStyle name="Header1 2 12 2 8 5" xfId="15327" xr:uid="{4F3C8F5A-EEB7-4775-A3EF-64A2FF4FD414}"/>
    <cellStyle name="Header1 2 12 2 8 5 2" xfId="15328" xr:uid="{DB21C96A-421F-4939-967F-9543E54F3CC2}"/>
    <cellStyle name="Header1 2 12 2 8 5 2 2" xfId="15329" xr:uid="{2BAF4D9C-80E4-4901-A3DE-1B369C27C976}"/>
    <cellStyle name="Header1 2 12 2 8 5 2 3" xfId="15330" xr:uid="{1DF7E79D-66FA-41FB-AAA4-B1A378037202}"/>
    <cellStyle name="Header1 2 12 2 8 5 3" xfId="15331" xr:uid="{111304E0-440B-4578-BAA4-B54DFCAFE292}"/>
    <cellStyle name="Header1 2 12 2 8 5 3 2" xfId="15332" xr:uid="{F5BBBC61-D3C3-4BF9-A90E-65C9FFCFD688}"/>
    <cellStyle name="Header1 2 12 2 8 5 3 3" xfId="15333" xr:uid="{237B34C4-B8AF-4095-8B3C-77A049BEBB05}"/>
    <cellStyle name="Header1 2 12 2 8 5 4" xfId="15334" xr:uid="{ACA1FC40-A3A6-4B28-9808-C2B531CE9B37}"/>
    <cellStyle name="Header1 2 12 2 8 5 4 2" xfId="15335" xr:uid="{CE1F954A-302D-4EC1-96ED-0DBA99D3B7A7}"/>
    <cellStyle name="Header1 2 12 2 8 5 4 3" xfId="15336" xr:uid="{2029DD8C-0877-4281-9DF5-4E13625AA361}"/>
    <cellStyle name="Header1 2 12 2 8 5 5" xfId="15337" xr:uid="{827CF749-BD41-49AB-8441-8DAA365300CA}"/>
    <cellStyle name="Header1 2 12 2 8 5 5 2" xfId="15338" xr:uid="{5B35D339-AE17-4F92-BF99-969625CE53C1}"/>
    <cellStyle name="Header1 2 12 2 8 5 5 3" xfId="15339" xr:uid="{685917AC-37CA-4EFB-8324-CB3433041B99}"/>
    <cellStyle name="Header1 2 12 2 8 5 6" xfId="15340" xr:uid="{9EA81A0B-DD3A-4DA7-BC1A-6DE86C419C74}"/>
    <cellStyle name="Header1 2 12 2 8 5 6 2" xfId="15341" xr:uid="{28724500-C959-42F5-9FA3-F6AE78FF3521}"/>
    <cellStyle name="Header1 2 12 2 8 5 6 3" xfId="15342" xr:uid="{0D1BC495-BED1-4C85-BB3A-A5EA30B492AB}"/>
    <cellStyle name="Header1 2 12 2 8 5 7" xfId="15343" xr:uid="{916632B8-02E6-4316-91E6-07A30C56B5CE}"/>
    <cellStyle name="Header1 2 12 2 8 5 8" xfId="15344" xr:uid="{22FD9F5D-8369-4491-B44D-F29D19F5BF1F}"/>
    <cellStyle name="Header1 2 12 2 8 6" xfId="15345" xr:uid="{629FBD97-9181-4918-8842-81C78593FDB6}"/>
    <cellStyle name="Header1 2 12 2 8 6 2" xfId="15346" xr:uid="{E1C2ABA7-D33A-43D9-B7AA-12E41FB62D80}"/>
    <cellStyle name="Header1 2 12 2 8 6 2 2" xfId="15347" xr:uid="{4ACF1807-E32A-459A-86FB-E30AD73AD20A}"/>
    <cellStyle name="Header1 2 12 2 8 6 2 3" xfId="15348" xr:uid="{D1014940-D304-46DE-8688-59D9E35D1B64}"/>
    <cellStyle name="Header1 2 12 2 8 6 3" xfId="15349" xr:uid="{C080686A-03C5-4F10-A5D6-B648A74493C2}"/>
    <cellStyle name="Header1 2 12 2 8 6 3 2" xfId="15350" xr:uid="{88F9C962-54CC-4E53-A83E-532FD060E518}"/>
    <cellStyle name="Header1 2 12 2 8 6 3 3" xfId="15351" xr:uid="{49DACE71-037D-4D97-92F2-BE923832943C}"/>
    <cellStyle name="Header1 2 12 2 8 6 4" xfId="15352" xr:uid="{536DB101-3AD4-42D8-BDC9-FA262D80A68B}"/>
    <cellStyle name="Header1 2 12 2 8 6 4 2" xfId="15353" xr:uid="{3402DC1C-292E-4BB6-A965-2B6D00F38950}"/>
    <cellStyle name="Header1 2 12 2 8 6 4 3" xfId="15354" xr:uid="{F208048E-D4CC-4E5C-9755-FC7F49AAA84E}"/>
    <cellStyle name="Header1 2 12 2 8 6 5" xfId="15355" xr:uid="{FD3F7C67-0B03-414C-891A-C526840DCA3A}"/>
    <cellStyle name="Header1 2 12 2 8 6 5 2" xfId="15356" xr:uid="{4422EDCF-543D-45ED-8034-B21A1A4B089F}"/>
    <cellStyle name="Header1 2 12 2 8 6 5 3" xfId="15357" xr:uid="{4E85196B-3DF5-4F65-BE69-EC31CA426A4F}"/>
    <cellStyle name="Header1 2 12 2 8 6 6" xfId="15358" xr:uid="{A43294AC-E49F-4D24-B779-C38C954619DE}"/>
    <cellStyle name="Header1 2 12 2 8 6 6 2" xfId="15359" xr:uid="{AABB7DC1-CC9D-4068-9EDD-CF761EB07FAA}"/>
    <cellStyle name="Header1 2 12 2 8 6 6 3" xfId="15360" xr:uid="{7220172E-4BE0-4942-B7D4-7F754D854352}"/>
    <cellStyle name="Header1 2 12 2 8 6 7" xfId="15361" xr:uid="{015307D1-1929-41F4-BA62-66B40A2671C1}"/>
    <cellStyle name="Header1 2 12 2 8 6 8" xfId="15362" xr:uid="{82555B4C-684F-42AD-863B-8F11DA1E207C}"/>
    <cellStyle name="Header1 2 12 2 8 7" xfId="15363" xr:uid="{22E02DC1-0030-4B42-88EA-088BF52B7ACC}"/>
    <cellStyle name="Header1 2 12 2 8 8" xfId="15364" xr:uid="{95AF4629-1296-4F22-AC7E-568837AECBD8}"/>
    <cellStyle name="Header1 2 12 2 9" xfId="15365" xr:uid="{2E4534A0-C178-4C8C-B901-B0943DC772AF}"/>
    <cellStyle name="Header1 2 12 2 9 2" xfId="15366" xr:uid="{EB8D66AA-9BAD-432C-9619-68C354B4A440}"/>
    <cellStyle name="Header1 2 12 2 9 2 2" xfId="15367" xr:uid="{AD993CB8-BA6A-42DA-BEFF-F524A1639BE0}"/>
    <cellStyle name="Header1 2 12 2 9 2 2 2" xfId="15368" xr:uid="{108BD959-1793-43D7-A3B0-B5CD10C3EBA4}"/>
    <cellStyle name="Header1 2 12 2 9 2 2 3" xfId="15369" xr:uid="{D239968B-D09F-4DEF-B0F6-2E295CF4048C}"/>
    <cellStyle name="Header1 2 12 2 9 2 3" xfId="15370" xr:uid="{595566C3-9551-44FE-B597-F40B7CBAFA63}"/>
    <cellStyle name="Header1 2 12 2 9 2 3 2" xfId="15371" xr:uid="{C6956677-AE62-41C2-8FCC-89080C138476}"/>
    <cellStyle name="Header1 2 12 2 9 2 3 3" xfId="15372" xr:uid="{E4538395-18F3-440B-90FE-F651FA536B93}"/>
    <cellStyle name="Header1 2 12 2 9 2 4" xfId="15373" xr:uid="{6A3DB413-C9DE-4BC1-944F-094EB68FD0F8}"/>
    <cellStyle name="Header1 2 12 2 9 2 4 2" xfId="15374" xr:uid="{BFABE7EA-CA4E-41DE-9503-0AEAE0EB6A8D}"/>
    <cellStyle name="Header1 2 12 2 9 2 4 3" xfId="15375" xr:uid="{76646DB9-9899-456D-89BD-5BB04A1C35F9}"/>
    <cellStyle name="Header1 2 12 2 9 2 5" xfId="15376" xr:uid="{D9463D13-9D20-4D74-9E83-3F004D33BD70}"/>
    <cellStyle name="Header1 2 12 2 9 2 5 2" xfId="15377" xr:uid="{E9D97348-E37B-49D8-8CB7-98BEF7D43979}"/>
    <cellStyle name="Header1 2 12 2 9 2 5 3" xfId="15378" xr:uid="{97F6EFC2-4941-4B5C-9C79-E40510C0DF2D}"/>
    <cellStyle name="Header1 2 12 2 9 2 6" xfId="15379" xr:uid="{AD67A62B-89B5-49F6-8883-FBE1F1B42F38}"/>
    <cellStyle name="Header1 2 12 2 9 2 6 2" xfId="15380" xr:uid="{B4CC9266-9027-4CE3-B70B-A97168836380}"/>
    <cellStyle name="Header1 2 12 2 9 2 6 3" xfId="15381" xr:uid="{606C999A-8EB4-4D77-8680-7004A86C1A22}"/>
    <cellStyle name="Header1 2 12 2 9 2 7" xfId="15382" xr:uid="{0F7A6FB2-2300-4829-B28E-82E48A2966E8}"/>
    <cellStyle name="Header1 2 12 2 9 2 7 2" xfId="15383" xr:uid="{FD8E393B-4826-4C70-AAE6-7480644E6BDF}"/>
    <cellStyle name="Header1 2 12 2 9 2 7 3" xfId="15384" xr:uid="{B9275A7A-B9CF-4AB3-B2DF-1357DD45CD7C}"/>
    <cellStyle name="Header1 2 12 2 9 2 8" xfId="15385" xr:uid="{46DD1361-5A79-4C7E-B82C-5E9E778BC4F3}"/>
    <cellStyle name="Header1 2 12 2 9 2 9" xfId="15386" xr:uid="{4F2D6BBF-5CCB-43DE-B838-0CEDB83720CF}"/>
    <cellStyle name="Header1 2 12 2 9 3" xfId="15387" xr:uid="{3F3AB359-6AFE-4D59-B22B-8B721FEA6C6E}"/>
    <cellStyle name="Header1 2 12 2 9 3 2" xfId="15388" xr:uid="{1E4D9FE9-7FC9-4C3F-8AE8-2C254232D2C1}"/>
    <cellStyle name="Header1 2 12 2 9 3 2 2" xfId="15389" xr:uid="{051DD50D-DFC5-4D70-ABD1-74BC2E431A4E}"/>
    <cellStyle name="Header1 2 12 2 9 3 2 3" xfId="15390" xr:uid="{5B2C4D8E-77DC-4530-85D7-70D0E89CBBD3}"/>
    <cellStyle name="Header1 2 12 2 9 3 3" xfId="15391" xr:uid="{6F4BDF81-565C-405A-AFE4-08BC8F795DC3}"/>
    <cellStyle name="Header1 2 12 2 9 3 3 2" xfId="15392" xr:uid="{9597C421-BBC8-45FC-96CC-74C6AC3FF42D}"/>
    <cellStyle name="Header1 2 12 2 9 3 3 3" xfId="15393" xr:uid="{76D135C9-42BC-49B3-9532-561C997F6BFA}"/>
    <cellStyle name="Header1 2 12 2 9 3 4" xfId="15394" xr:uid="{8F612DA0-6DE9-4AC9-988F-F21DEE6AFB20}"/>
    <cellStyle name="Header1 2 12 2 9 3 4 2" xfId="15395" xr:uid="{BA1334BA-24AE-4498-BFB3-05602270B867}"/>
    <cellStyle name="Header1 2 12 2 9 3 4 3" xfId="15396" xr:uid="{A5913C47-2C37-4D74-8CA8-DDC794362B01}"/>
    <cellStyle name="Header1 2 12 2 9 3 5" xfId="15397" xr:uid="{3600F005-A6AC-4899-962F-C24BB8CB9934}"/>
    <cellStyle name="Header1 2 12 2 9 3 5 2" xfId="15398" xr:uid="{16A3C6C5-502F-4574-B534-B7F95A2BBDA7}"/>
    <cellStyle name="Header1 2 12 2 9 3 5 3" xfId="15399" xr:uid="{5A7C0587-28D5-4518-84A7-78DB4DF89346}"/>
    <cellStyle name="Header1 2 12 2 9 3 6" xfId="15400" xr:uid="{8A6DA8CC-B328-4142-9E71-527806B25AED}"/>
    <cellStyle name="Header1 2 12 2 9 3 6 2" xfId="15401" xr:uid="{69AED3E0-4611-41EC-B868-A0DCCF1F19B5}"/>
    <cellStyle name="Header1 2 12 2 9 3 6 3" xfId="15402" xr:uid="{BFF8A4A2-5C38-459A-9359-A347F52DC6AC}"/>
    <cellStyle name="Header1 2 12 2 9 3 7" xfId="15403" xr:uid="{1E63B19E-C2B1-4566-A35C-E320179BAAC2}"/>
    <cellStyle name="Header1 2 12 2 9 3 8" xfId="15404" xr:uid="{8CC00475-CE4B-4495-9BFC-A02A79578468}"/>
    <cellStyle name="Header1 2 12 2 9 4" xfId="15405" xr:uid="{0D0900FE-967D-421B-98FC-C77C6157A148}"/>
    <cellStyle name="Header1 2 12 2 9 4 2" xfId="15406" xr:uid="{82A1E31A-01D4-4129-AAEF-59A9071F1C32}"/>
    <cellStyle name="Header1 2 12 2 9 4 2 2" xfId="15407" xr:uid="{3DE89C1B-1781-4338-862E-158F5EF23E01}"/>
    <cellStyle name="Header1 2 12 2 9 4 2 3" xfId="15408" xr:uid="{4CD2BBB5-2BA5-415D-888F-570AEAAD85EA}"/>
    <cellStyle name="Header1 2 12 2 9 4 3" xfId="15409" xr:uid="{0E6CD981-BC88-4EA7-9A7C-374B2F490EB3}"/>
    <cellStyle name="Header1 2 12 2 9 4 3 2" xfId="15410" xr:uid="{9732675F-96A9-43D2-B577-C855192E2E0E}"/>
    <cellStyle name="Header1 2 12 2 9 4 3 3" xfId="15411" xr:uid="{2B7B822A-18DF-45B6-AD43-F973D66A012E}"/>
    <cellStyle name="Header1 2 12 2 9 4 4" xfId="15412" xr:uid="{6C6BBF23-8C54-44F2-A323-6C3E1EAAE7F2}"/>
    <cellStyle name="Header1 2 12 2 9 4 4 2" xfId="15413" xr:uid="{7D860B5B-9D74-4995-AC9E-11ECBCF84259}"/>
    <cellStyle name="Header1 2 12 2 9 4 4 3" xfId="15414" xr:uid="{3EBE75CC-CA93-4CB7-BBFE-3100E4AB3E85}"/>
    <cellStyle name="Header1 2 12 2 9 4 5" xfId="15415" xr:uid="{576C729D-1190-48DD-8826-FDE9BA7A7714}"/>
    <cellStyle name="Header1 2 12 2 9 4 5 2" xfId="15416" xr:uid="{BCEFBB3F-0C98-49E6-B65A-EEFB00D156DF}"/>
    <cellStyle name="Header1 2 12 2 9 4 5 3" xfId="15417" xr:uid="{9D385349-0045-478B-B482-3DC717817E32}"/>
    <cellStyle name="Header1 2 12 2 9 4 6" xfId="15418" xr:uid="{040035D2-EF2E-451D-BC9F-CD754736FE70}"/>
    <cellStyle name="Header1 2 12 2 9 4 6 2" xfId="15419" xr:uid="{3FA0A654-CAF1-4DBE-B963-9E820FC7022D}"/>
    <cellStyle name="Header1 2 12 2 9 4 6 3" xfId="15420" xr:uid="{10A1A558-26B5-44C8-82EF-3CCF0811C9DD}"/>
    <cellStyle name="Header1 2 12 2 9 4 7" xfId="15421" xr:uid="{BF7DA3F7-4A2B-4698-8F31-0A3AE4A03C47}"/>
    <cellStyle name="Header1 2 12 2 9 4 8" xfId="15422" xr:uid="{D622F003-27F0-466D-B85A-765D1BE34735}"/>
    <cellStyle name="Header1 2 12 2 9 5" xfId="15423" xr:uid="{188B6FF1-AE12-4A3F-9ED6-BF8EDF946855}"/>
    <cellStyle name="Header1 2 12 2 9 5 2" xfId="15424" xr:uid="{4A86BEE0-7A72-478B-B465-22CF463FB666}"/>
    <cellStyle name="Header1 2 12 2 9 5 2 2" xfId="15425" xr:uid="{A61C9C5D-0F20-45C0-8A45-50B94C7DE4FA}"/>
    <cellStyle name="Header1 2 12 2 9 5 2 3" xfId="15426" xr:uid="{DE2433BC-3B20-4A90-B742-DE5F3E51F777}"/>
    <cellStyle name="Header1 2 12 2 9 5 3" xfId="15427" xr:uid="{5C793145-02BC-4522-B471-048461BF6059}"/>
    <cellStyle name="Header1 2 12 2 9 5 3 2" xfId="15428" xr:uid="{42DA049D-6F09-4C1E-AA65-EBDAB399C011}"/>
    <cellStyle name="Header1 2 12 2 9 5 3 3" xfId="15429" xr:uid="{0F40F314-7835-4861-8B56-96E5CAFFF095}"/>
    <cellStyle name="Header1 2 12 2 9 5 4" xfId="15430" xr:uid="{3F343B02-4403-4DAF-BCC1-63C24801E28D}"/>
    <cellStyle name="Header1 2 12 2 9 5 4 2" xfId="15431" xr:uid="{CF941606-04E8-48B4-A4EB-D8C6E139F333}"/>
    <cellStyle name="Header1 2 12 2 9 5 4 3" xfId="15432" xr:uid="{6117269E-07EA-47F6-AF81-683A47EC3A61}"/>
    <cellStyle name="Header1 2 12 2 9 5 5" xfId="15433" xr:uid="{B4310167-970E-43B0-8E68-4964C018CF64}"/>
    <cellStyle name="Header1 2 12 2 9 5 5 2" xfId="15434" xr:uid="{DE4EAD25-56C6-49A5-AC0C-4BBB3173F0F7}"/>
    <cellStyle name="Header1 2 12 2 9 5 5 3" xfId="15435" xr:uid="{99CA5FBA-740F-4FD0-A83B-C2B688772D32}"/>
    <cellStyle name="Header1 2 12 2 9 5 6" xfId="15436" xr:uid="{2F13646B-A088-4579-BC1D-482504A5FBE3}"/>
    <cellStyle name="Header1 2 12 2 9 5 6 2" xfId="15437" xr:uid="{3BC7DC60-1718-4480-BA8B-C07A5A3347BD}"/>
    <cellStyle name="Header1 2 12 2 9 5 6 3" xfId="15438" xr:uid="{B231335A-DE95-4074-9A87-6FDC22ED0367}"/>
    <cellStyle name="Header1 2 12 2 9 5 7" xfId="15439" xr:uid="{2C5BCF23-6905-4CAF-9897-AFA9485341AE}"/>
    <cellStyle name="Header1 2 12 2 9 5 8" xfId="15440" xr:uid="{A792C355-AD0D-430D-B61D-56468E4A911B}"/>
    <cellStyle name="Header1 2 12 2 9 6" xfId="15441" xr:uid="{B54D0C24-BD51-44B4-AF06-508F24B6570E}"/>
    <cellStyle name="Header1 2 12 2 9 6 2" xfId="15442" xr:uid="{3564210D-E537-4045-B7B8-BC0F322AF5BB}"/>
    <cellStyle name="Header1 2 12 2 9 6 2 2" xfId="15443" xr:uid="{7849F075-0A6A-4905-86C4-A1B82F61ED72}"/>
    <cellStyle name="Header1 2 12 2 9 6 2 3" xfId="15444" xr:uid="{E09CCD5D-12D0-40B4-9E5D-C0127D41022D}"/>
    <cellStyle name="Header1 2 12 2 9 6 3" xfId="15445" xr:uid="{CADC927C-B18A-4ED0-A5A3-032A67E746BC}"/>
    <cellStyle name="Header1 2 12 2 9 6 3 2" xfId="15446" xr:uid="{802FDD12-5A66-4ABA-A2B4-0155B22C808F}"/>
    <cellStyle name="Header1 2 12 2 9 6 3 3" xfId="15447" xr:uid="{3D86CD86-7F79-4806-B52C-9F5271482FED}"/>
    <cellStyle name="Header1 2 12 2 9 6 4" xfId="15448" xr:uid="{2DAE90BD-658F-45DB-B535-38F6BEFF2CB0}"/>
    <cellStyle name="Header1 2 12 2 9 6 4 2" xfId="15449" xr:uid="{9B00F14A-FD64-46B9-84A2-85D30BEB4158}"/>
    <cellStyle name="Header1 2 12 2 9 6 4 3" xfId="15450" xr:uid="{A53C7CDC-F9A9-46D5-8356-B424C04B7860}"/>
    <cellStyle name="Header1 2 12 2 9 6 5" xfId="15451" xr:uid="{58540827-942A-42B5-8062-8B90EA1E187F}"/>
    <cellStyle name="Header1 2 12 2 9 6 5 2" xfId="15452" xr:uid="{85611A2B-4CF6-4E3F-922A-FF0A4405C9D7}"/>
    <cellStyle name="Header1 2 12 2 9 6 5 3" xfId="15453" xr:uid="{654EAA23-8A90-46B9-8957-38F1AE9C3E84}"/>
    <cellStyle name="Header1 2 12 2 9 6 6" xfId="15454" xr:uid="{8967171D-C559-42F1-AF4D-5F0FA6783F91}"/>
    <cellStyle name="Header1 2 12 2 9 6 6 2" xfId="15455" xr:uid="{D24C8A1E-43C1-4122-8C40-F49A3CC24750}"/>
    <cellStyle name="Header1 2 12 2 9 6 6 3" xfId="15456" xr:uid="{FB6FCA27-A138-4D34-82BB-4086CCA2E9A6}"/>
    <cellStyle name="Header1 2 12 2 9 6 7" xfId="15457" xr:uid="{719AC787-784D-4838-B25B-D87B426A896E}"/>
    <cellStyle name="Header1 2 12 2 9 6 8" xfId="15458" xr:uid="{ABBCCE5E-01D3-4AA2-96CB-FB39DB0BEDF7}"/>
    <cellStyle name="Header1 2 12 2 9 7" xfId="15459" xr:uid="{DFBB7154-3442-4FE7-90F5-3DEE5A0F0B85}"/>
    <cellStyle name="Header1 2 12 2 9 8" xfId="15460" xr:uid="{51C46002-04CD-4BEC-BA33-840E6E10A678}"/>
    <cellStyle name="Header1 2 12 3" xfId="15461" xr:uid="{3825E9DA-FF80-4854-94A7-D6ED9083A117}"/>
    <cellStyle name="Header1 2 12 3 2" xfId="15462" xr:uid="{430CBE0B-0FBC-4FA2-8CE4-AEED301920C9}"/>
    <cellStyle name="Header1 2 12 3 2 2" xfId="15463" xr:uid="{3D544760-0BD2-4496-909B-787E7171E538}"/>
    <cellStyle name="Header1 2 12 3 2 2 2" xfId="15464" xr:uid="{78BB8866-C1BE-4CA8-A61B-408B7DBEF7FB}"/>
    <cellStyle name="Header1 2 12 3 2 2 3" xfId="15465" xr:uid="{265F6494-0863-4137-80A3-6AD53FC1A091}"/>
    <cellStyle name="Header1 2 12 3 2 3" xfId="15466" xr:uid="{BBD7220A-4A3A-4160-B146-2298336EC3D7}"/>
    <cellStyle name="Header1 2 12 3 2 3 2" xfId="15467" xr:uid="{2E29FF59-87D5-4433-9C68-F1566899A5C4}"/>
    <cellStyle name="Header1 2 12 3 2 3 3" xfId="15468" xr:uid="{CA223DEE-DDE4-4AE8-A3CF-482A9621A519}"/>
    <cellStyle name="Header1 2 12 3 2 4" xfId="15469" xr:uid="{B17EBFC3-8F39-4EE7-A267-15F0A58B3D1B}"/>
    <cellStyle name="Header1 2 12 3 2 4 2" xfId="15470" xr:uid="{4270CA3D-27C8-4F3D-B8E8-BCAAB92FB45D}"/>
    <cellStyle name="Header1 2 12 3 2 4 3" xfId="15471" xr:uid="{1CF7C52C-647B-4F6B-9A7A-F30C10B1DC40}"/>
    <cellStyle name="Header1 2 12 3 2 5" xfId="15472" xr:uid="{9D832AA9-7B1F-4423-8D5A-D15092195A78}"/>
    <cellStyle name="Header1 2 12 3 2 5 2" xfId="15473" xr:uid="{64D6931C-98AE-4513-9211-4FF9E703D028}"/>
    <cellStyle name="Header1 2 12 3 2 5 3" xfId="15474" xr:uid="{9A467CB1-3F6B-4C66-BF0D-5D525DB620BD}"/>
    <cellStyle name="Header1 2 12 3 2 6" xfId="15475" xr:uid="{0465132B-DAE9-44B1-AE3D-B3356723CACB}"/>
    <cellStyle name="Header1 2 12 3 2 6 2" xfId="15476" xr:uid="{20705A1D-3FBF-4349-8F4C-52E78A470AAD}"/>
    <cellStyle name="Header1 2 12 3 2 6 3" xfId="15477" xr:uid="{17F1F496-DC49-4FE2-A08A-932D0E0CEF0D}"/>
    <cellStyle name="Header1 2 12 3 2 7" xfId="15478" xr:uid="{92005090-465F-4311-9E73-F13D1F32F41E}"/>
    <cellStyle name="Header1 2 12 3 2 7 2" xfId="15479" xr:uid="{BBBDC71A-E422-4468-9795-46FC18B8ACF0}"/>
    <cellStyle name="Header1 2 12 3 2 7 3" xfId="15480" xr:uid="{AB5DA3F2-C57E-4746-886B-85FDEA89A8D7}"/>
    <cellStyle name="Header1 2 12 3 2 8" xfId="15481" xr:uid="{EF4FA3B8-773C-4CD8-84C8-9C23B5C751A7}"/>
    <cellStyle name="Header1 2 12 3 2 9" xfId="15482" xr:uid="{9A32FFE4-379E-40B4-B156-342117A90C2F}"/>
    <cellStyle name="Header1 2 12 3 3" xfId="15483" xr:uid="{F88EECEF-4118-4775-9A63-14000DA5C6C1}"/>
    <cellStyle name="Header1 2 12 3 3 2" xfId="15484" xr:uid="{F2BF01D7-E784-4AA4-944F-92BFEE890D20}"/>
    <cellStyle name="Header1 2 12 3 3 2 2" xfId="15485" xr:uid="{7F6BFDE5-F413-4D9E-99FF-686C26101DDE}"/>
    <cellStyle name="Header1 2 12 3 3 2 3" xfId="15486" xr:uid="{D41F8651-81F3-4141-A849-8483190EEFEC}"/>
    <cellStyle name="Header1 2 12 3 3 3" xfId="15487" xr:uid="{2EF81F15-2711-42E4-BF41-D2641F9D2CA2}"/>
    <cellStyle name="Header1 2 12 3 3 3 2" xfId="15488" xr:uid="{FA933291-3FE3-4CA1-8BE7-B4E85812D5BF}"/>
    <cellStyle name="Header1 2 12 3 3 3 3" xfId="15489" xr:uid="{5F1F1495-35C7-4A8E-A716-A2C3F5A3F81E}"/>
    <cellStyle name="Header1 2 12 3 3 4" xfId="15490" xr:uid="{FCFAC6DD-A19D-4A45-B76F-FAB107BD51E5}"/>
    <cellStyle name="Header1 2 12 3 3 4 2" xfId="15491" xr:uid="{7F141AA0-C887-4528-B45C-2BC6E8CF7839}"/>
    <cellStyle name="Header1 2 12 3 3 4 3" xfId="15492" xr:uid="{54B729CB-C2D1-4476-B0A5-222180A53B6E}"/>
    <cellStyle name="Header1 2 12 3 3 5" xfId="15493" xr:uid="{5AEF0AAF-2665-49F0-8C58-8ACB5346279B}"/>
    <cellStyle name="Header1 2 12 3 3 5 2" xfId="15494" xr:uid="{36FAA342-F486-4096-9916-3D6D4D71F53F}"/>
    <cellStyle name="Header1 2 12 3 3 5 3" xfId="15495" xr:uid="{385B807E-28CC-4679-9C1C-52377F00269D}"/>
    <cellStyle name="Header1 2 12 3 3 6" xfId="15496" xr:uid="{3DB550F9-FDB6-44D3-BB91-8D55BA0D0010}"/>
    <cellStyle name="Header1 2 12 3 3 6 2" xfId="15497" xr:uid="{45AB8769-22C1-4172-9C28-FDB95AEA4C39}"/>
    <cellStyle name="Header1 2 12 3 3 6 3" xfId="15498" xr:uid="{7440DC89-6636-4B59-A44F-0F27A3F50968}"/>
    <cellStyle name="Header1 2 12 3 3 7" xfId="15499" xr:uid="{CA99BD56-46AB-4C07-B18E-BACB152CE892}"/>
    <cellStyle name="Header1 2 12 3 3 8" xfId="15500" xr:uid="{32537312-D1C1-417C-B77A-E0AD06A4785D}"/>
    <cellStyle name="Header1 2 12 3 4" xfId="15501" xr:uid="{A35F3D38-6D10-4382-9D3D-1C5041477420}"/>
    <cellStyle name="Header1 2 12 3 4 2" xfId="15502" xr:uid="{5AA0947A-B0A1-4312-9F97-A7C2F2ED6528}"/>
    <cellStyle name="Header1 2 12 3 4 2 2" xfId="15503" xr:uid="{86E5AFD1-C348-4788-9467-6BF4F662E141}"/>
    <cellStyle name="Header1 2 12 3 4 2 3" xfId="15504" xr:uid="{0096A4CA-48A2-417C-BAE6-1342DFA8420D}"/>
    <cellStyle name="Header1 2 12 3 4 3" xfId="15505" xr:uid="{5AE4DFA1-5669-48F2-BEF3-8816C1B0A395}"/>
    <cellStyle name="Header1 2 12 3 4 3 2" xfId="15506" xr:uid="{4EFE693A-F2EF-469E-A95B-EE89CCBA2E67}"/>
    <cellStyle name="Header1 2 12 3 4 3 3" xfId="15507" xr:uid="{998D4B49-CBD3-4EC3-88A5-C6D8CCA87A9C}"/>
    <cellStyle name="Header1 2 12 3 4 4" xfId="15508" xr:uid="{AA39F4A4-B17A-4638-9FE9-09A6808B8A3A}"/>
    <cellStyle name="Header1 2 12 3 4 4 2" xfId="15509" xr:uid="{5371A04F-DF81-4832-B7FD-DD4BED952DC8}"/>
    <cellStyle name="Header1 2 12 3 4 4 3" xfId="15510" xr:uid="{668F46CC-B002-4C34-95E9-FD33BEFD590E}"/>
    <cellStyle name="Header1 2 12 3 4 5" xfId="15511" xr:uid="{81FC6D09-AF76-4566-9998-C114C167324D}"/>
    <cellStyle name="Header1 2 12 3 4 5 2" xfId="15512" xr:uid="{521C958D-A606-41F8-AF97-202F6D0FC3EF}"/>
    <cellStyle name="Header1 2 12 3 4 5 3" xfId="15513" xr:uid="{38F88992-C81F-47DA-B740-24E76945F9BC}"/>
    <cellStyle name="Header1 2 12 3 4 6" xfId="15514" xr:uid="{4672291D-350B-4F09-BACC-3B9872E93F9C}"/>
    <cellStyle name="Header1 2 12 3 4 6 2" xfId="15515" xr:uid="{50AABAA3-F120-499D-999B-87348F5534EB}"/>
    <cellStyle name="Header1 2 12 3 4 6 3" xfId="15516" xr:uid="{D4B9B4DB-E01E-4417-B3FB-7A731881AA61}"/>
    <cellStyle name="Header1 2 12 3 4 7" xfId="15517" xr:uid="{68978029-2629-499B-8839-F31DE302505F}"/>
    <cellStyle name="Header1 2 12 3 4 8" xfId="15518" xr:uid="{FEEFE2F7-A5CA-4FE7-AAE3-55952C0969AE}"/>
    <cellStyle name="Header1 2 12 3 5" xfId="15519" xr:uid="{C893EA0E-891A-496C-AE32-54A476874ED1}"/>
    <cellStyle name="Header1 2 12 3 5 2" xfId="15520" xr:uid="{F27BC83B-FC60-4A58-A215-AC5BEC764E42}"/>
    <cellStyle name="Header1 2 12 3 5 2 2" xfId="15521" xr:uid="{EEF31C26-97B8-4ABE-88A2-F66D7C5C9FA7}"/>
    <cellStyle name="Header1 2 12 3 5 2 3" xfId="15522" xr:uid="{5016F601-C3E7-496F-AFA2-C7466932B05E}"/>
    <cellStyle name="Header1 2 12 3 5 3" xfId="15523" xr:uid="{D44EF685-E238-44C5-AEBE-6BBAA8EF8FA9}"/>
    <cellStyle name="Header1 2 12 3 5 3 2" xfId="15524" xr:uid="{7443A923-E535-4607-A4BD-AD5E163BE25F}"/>
    <cellStyle name="Header1 2 12 3 5 3 3" xfId="15525" xr:uid="{23C0A8CC-2C1D-4573-A556-3FDDDDD32F0E}"/>
    <cellStyle name="Header1 2 12 3 5 4" xfId="15526" xr:uid="{07266CD5-77BD-4793-8980-CF74C2A4DB73}"/>
    <cellStyle name="Header1 2 12 3 5 4 2" xfId="15527" xr:uid="{14792A2D-7EB5-49C1-8100-92817DFD4FD3}"/>
    <cellStyle name="Header1 2 12 3 5 4 3" xfId="15528" xr:uid="{541E772E-9EF6-4DEC-8A3D-167E2868022D}"/>
    <cellStyle name="Header1 2 12 3 5 5" xfId="15529" xr:uid="{A0B56062-E28D-4C19-B982-81C2BA0D049B}"/>
    <cellStyle name="Header1 2 12 3 5 5 2" xfId="15530" xr:uid="{548B102C-B8D2-4AEC-8E1C-E01EC6E069A8}"/>
    <cellStyle name="Header1 2 12 3 5 5 3" xfId="15531" xr:uid="{B317A1E5-A7E2-4BF5-8E77-26D4C100ADC1}"/>
    <cellStyle name="Header1 2 12 3 5 6" xfId="15532" xr:uid="{8802E216-F799-481C-BEDF-F0E64136CD68}"/>
    <cellStyle name="Header1 2 12 3 5 6 2" xfId="15533" xr:uid="{2B02A33A-D0CF-4A4A-AAF9-45C1D367F082}"/>
    <cellStyle name="Header1 2 12 3 5 6 3" xfId="15534" xr:uid="{16731BC5-7B8C-4F3F-B4BF-8069FC18C191}"/>
    <cellStyle name="Header1 2 12 3 5 7" xfId="15535" xr:uid="{EDF5D5B1-59E8-4183-BC21-4E3FA1F19EB6}"/>
    <cellStyle name="Header1 2 12 3 5 8" xfId="15536" xr:uid="{EE31A9F4-03BE-4A1A-BC41-08FC649A3ACA}"/>
    <cellStyle name="Header1 2 12 3 6" xfId="15537" xr:uid="{BE3BA4F7-2DB1-4BD8-8F47-447D2152CC1D}"/>
    <cellStyle name="Header1 2 12 3 6 2" xfId="15538" xr:uid="{D4632006-0D81-4AD5-A861-0750CBE03C79}"/>
    <cellStyle name="Header1 2 12 3 6 2 2" xfId="15539" xr:uid="{A03327FC-F002-413B-9E34-77DAAF867ABD}"/>
    <cellStyle name="Header1 2 12 3 6 2 3" xfId="15540" xr:uid="{B51ACCC8-1B61-4E71-BCAC-9A5B751686CD}"/>
    <cellStyle name="Header1 2 12 3 6 3" xfId="15541" xr:uid="{2DE6B8E4-808F-40E4-AF43-E2BC7AB71C5C}"/>
    <cellStyle name="Header1 2 12 3 6 3 2" xfId="15542" xr:uid="{12DD871B-43B2-42F7-8BB3-B12D1CE0B158}"/>
    <cellStyle name="Header1 2 12 3 6 3 3" xfId="15543" xr:uid="{F69E54A0-2E5A-45D7-B205-7588D86C18B0}"/>
    <cellStyle name="Header1 2 12 3 6 4" xfId="15544" xr:uid="{D18833C2-8909-42AF-8863-16B48F5C63C2}"/>
    <cellStyle name="Header1 2 12 3 6 4 2" xfId="15545" xr:uid="{D65183AB-EBDC-4368-A28D-09E13AB28C79}"/>
    <cellStyle name="Header1 2 12 3 6 4 3" xfId="15546" xr:uid="{995EA024-1996-40F9-AE29-C7AAF675E809}"/>
    <cellStyle name="Header1 2 12 3 6 5" xfId="15547" xr:uid="{164F5855-CDFB-4078-9BF1-939E1F6F5C28}"/>
    <cellStyle name="Header1 2 12 3 6 5 2" xfId="15548" xr:uid="{B2B1E910-5979-4D5E-9131-F702A1FA22BE}"/>
    <cellStyle name="Header1 2 12 3 6 5 3" xfId="15549" xr:uid="{98BFE743-D344-4754-B7D3-D0B23040708A}"/>
    <cellStyle name="Header1 2 12 3 6 6" xfId="15550" xr:uid="{0ED0D019-6BCA-4321-AEF5-D0BF9F46311E}"/>
    <cellStyle name="Header1 2 12 3 6 6 2" xfId="15551" xr:uid="{5E8BFDFB-2C44-45EA-B1DA-C11FEC0D5840}"/>
    <cellStyle name="Header1 2 12 3 6 6 3" xfId="15552" xr:uid="{667265F1-C319-4A49-90E3-9B383CA087BF}"/>
    <cellStyle name="Header1 2 12 3 6 7" xfId="15553" xr:uid="{B93C5637-7C53-4CD7-B0EF-5EBA89D8D9A6}"/>
    <cellStyle name="Header1 2 12 3 6 8" xfId="15554" xr:uid="{A5024853-D484-436F-B232-B7444646F5D6}"/>
    <cellStyle name="Header1 2 12 3 7" xfId="15555" xr:uid="{65BE5605-E2B6-4D0C-A1D9-473E30EF276E}"/>
    <cellStyle name="Header1 2 12 3 8" xfId="15556" xr:uid="{0B32EBF6-844C-4BA7-B586-7A1B056FA31F}"/>
    <cellStyle name="Header1 2 12 4" xfId="15557" xr:uid="{D29D60A9-ECAF-4199-BEB1-47BCB93CA98E}"/>
    <cellStyle name="Header1 2 12 4 2" xfId="15558" xr:uid="{37C0CA00-020B-4010-937E-AFC7F744BF17}"/>
    <cellStyle name="Header1 2 12 4 2 2" xfId="15559" xr:uid="{AB143CB0-545A-4F67-8E8E-D12B27119E5F}"/>
    <cellStyle name="Header1 2 12 4 2 2 2" xfId="15560" xr:uid="{D8B0D3C5-8F44-4234-8A4A-636DC1F16A6B}"/>
    <cellStyle name="Header1 2 12 4 2 2 3" xfId="15561" xr:uid="{04570D6D-E917-4125-8A65-D72E746AD275}"/>
    <cellStyle name="Header1 2 12 4 2 3" xfId="15562" xr:uid="{DAA646DE-A4AC-4F5B-A971-E771347BC67C}"/>
    <cellStyle name="Header1 2 12 4 2 3 2" xfId="15563" xr:uid="{E3F72CD0-48A3-4FD5-B040-47762CAE0B4D}"/>
    <cellStyle name="Header1 2 12 4 2 3 3" xfId="15564" xr:uid="{CBEABE01-29F0-445D-8F8D-1612B86FE2F2}"/>
    <cellStyle name="Header1 2 12 4 2 4" xfId="15565" xr:uid="{30796C52-2A3E-433D-ADBE-6A4019DC0369}"/>
    <cellStyle name="Header1 2 12 4 2 4 2" xfId="15566" xr:uid="{6E453B5C-69DA-4D1B-BD2F-5AD40D38FF07}"/>
    <cellStyle name="Header1 2 12 4 2 4 3" xfId="15567" xr:uid="{E8295CAE-8D68-49CC-ACA5-D6F7BE7E90F0}"/>
    <cellStyle name="Header1 2 12 4 2 5" xfId="15568" xr:uid="{CDFF66E0-F933-4457-839D-08BB9D89CDBB}"/>
    <cellStyle name="Header1 2 12 4 2 5 2" xfId="15569" xr:uid="{4E6F2660-2402-4C1F-B568-155E5F65B369}"/>
    <cellStyle name="Header1 2 12 4 2 5 3" xfId="15570" xr:uid="{6326502B-2FD4-4990-A878-D3D71B6D8C54}"/>
    <cellStyle name="Header1 2 12 4 2 6" xfId="15571" xr:uid="{592FB05E-D69D-4FBD-B989-17A36CF11ECC}"/>
    <cellStyle name="Header1 2 12 4 2 6 2" xfId="15572" xr:uid="{D5CF5135-384C-4768-AB77-A5D1E6A6982C}"/>
    <cellStyle name="Header1 2 12 4 2 6 3" xfId="15573" xr:uid="{493851F8-86AA-4D57-9A33-D2847C0F3ED1}"/>
    <cellStyle name="Header1 2 12 4 2 7" xfId="15574" xr:uid="{9C111130-9761-478E-B00D-207E312DBFC2}"/>
    <cellStyle name="Header1 2 12 4 2 7 2" xfId="15575" xr:uid="{E963FFD8-B99C-44F9-A4C0-04AB93049E46}"/>
    <cellStyle name="Header1 2 12 4 2 7 3" xfId="15576" xr:uid="{97190858-78BD-45EA-BB77-FE40047BCA65}"/>
    <cellStyle name="Header1 2 12 4 2 8" xfId="15577" xr:uid="{0CF80344-35C3-42C3-8313-8E69237A68C2}"/>
    <cellStyle name="Header1 2 12 4 2 9" xfId="15578" xr:uid="{65601950-0925-4A5C-A522-73965B582D1C}"/>
    <cellStyle name="Header1 2 12 4 3" xfId="15579" xr:uid="{9385D516-506F-4198-A8C7-70C592EA1B23}"/>
    <cellStyle name="Header1 2 12 4 3 2" xfId="15580" xr:uid="{02FC099C-7136-4515-93A8-43736B9F8CC9}"/>
    <cellStyle name="Header1 2 12 4 3 2 2" xfId="15581" xr:uid="{89DAE2A5-0C93-4ECA-8105-B4E8E798723A}"/>
    <cellStyle name="Header1 2 12 4 3 2 3" xfId="15582" xr:uid="{DA28E2C8-F0F6-43B8-9B2E-C3B975987D21}"/>
    <cellStyle name="Header1 2 12 4 3 3" xfId="15583" xr:uid="{63CF0BDB-4CD2-4F00-B0EA-F081A11F6D10}"/>
    <cellStyle name="Header1 2 12 4 3 3 2" xfId="15584" xr:uid="{0EAC018C-C93E-4D15-A78A-ADC7DE9A0F13}"/>
    <cellStyle name="Header1 2 12 4 3 3 3" xfId="15585" xr:uid="{DDE8A8B9-5673-4086-8E5B-7AE320E466E1}"/>
    <cellStyle name="Header1 2 12 4 3 4" xfId="15586" xr:uid="{1CEABC7D-C457-4144-AA01-2BED1EB1F86C}"/>
    <cellStyle name="Header1 2 12 4 3 4 2" xfId="15587" xr:uid="{67CC8372-C0D2-4DDB-BBF8-A06489B2678F}"/>
    <cellStyle name="Header1 2 12 4 3 4 3" xfId="15588" xr:uid="{8B9941E5-269D-4789-B65F-2A0D346A2A18}"/>
    <cellStyle name="Header1 2 12 4 3 5" xfId="15589" xr:uid="{7EECDCD7-2C52-463E-B141-0F7BCE66A9DB}"/>
    <cellStyle name="Header1 2 12 4 3 5 2" xfId="15590" xr:uid="{72572802-2CAA-4479-945F-2C39160A2965}"/>
    <cellStyle name="Header1 2 12 4 3 5 3" xfId="15591" xr:uid="{83299EF1-E739-49B5-BB28-082C53D49D1F}"/>
    <cellStyle name="Header1 2 12 4 3 6" xfId="15592" xr:uid="{0D63754D-38AB-40FC-A754-5AABC0528EBD}"/>
    <cellStyle name="Header1 2 12 4 3 6 2" xfId="15593" xr:uid="{31DD3ABA-6471-4B2F-8CF7-222A6950E382}"/>
    <cellStyle name="Header1 2 12 4 3 6 3" xfId="15594" xr:uid="{57FDF1F2-2263-4ABF-A413-83647A6EDADA}"/>
    <cellStyle name="Header1 2 12 4 3 7" xfId="15595" xr:uid="{4E6BEDF2-0896-4B24-89C3-3893276984B1}"/>
    <cellStyle name="Header1 2 12 4 3 8" xfId="15596" xr:uid="{CAEB5BE5-87DB-4035-8C5E-F3816406A5E8}"/>
    <cellStyle name="Header1 2 12 4 4" xfId="15597" xr:uid="{BDC2FF64-1336-46FD-A273-92511D584B47}"/>
    <cellStyle name="Header1 2 12 4 4 2" xfId="15598" xr:uid="{0C04BFCB-2B80-4160-8FFE-797C90CDDD9C}"/>
    <cellStyle name="Header1 2 12 4 4 2 2" xfId="15599" xr:uid="{B632E816-0F24-4E3B-B062-F5FA6475675E}"/>
    <cellStyle name="Header1 2 12 4 4 2 3" xfId="15600" xr:uid="{D89C0C51-372B-4284-91D3-1DEB05D19C70}"/>
    <cellStyle name="Header1 2 12 4 4 3" xfId="15601" xr:uid="{7A38B69F-0C0E-4B84-B085-27A0D2B8B0FC}"/>
    <cellStyle name="Header1 2 12 4 4 3 2" xfId="15602" xr:uid="{54901889-42C7-4186-8C5A-D89D35913384}"/>
    <cellStyle name="Header1 2 12 4 4 3 3" xfId="15603" xr:uid="{FAB04CD7-7F07-4719-97B4-AD89EF71443A}"/>
    <cellStyle name="Header1 2 12 4 4 4" xfId="15604" xr:uid="{D115C6EE-BE29-4C5D-8716-3FE6796C9021}"/>
    <cellStyle name="Header1 2 12 4 4 4 2" xfId="15605" xr:uid="{91A76204-4EB4-4622-A660-28B3481118E6}"/>
    <cellStyle name="Header1 2 12 4 4 4 3" xfId="15606" xr:uid="{73C2E792-294F-44F6-9F16-70AD5C238B9E}"/>
    <cellStyle name="Header1 2 12 4 4 5" xfId="15607" xr:uid="{A2067C75-F2C3-4442-8581-163C019E8540}"/>
    <cellStyle name="Header1 2 12 4 4 5 2" xfId="15608" xr:uid="{5A4C59AC-483B-44EA-9B18-1AD6F486291A}"/>
    <cellStyle name="Header1 2 12 4 4 5 3" xfId="15609" xr:uid="{0B8723E6-9521-48E9-86F9-C5831357F4C1}"/>
    <cellStyle name="Header1 2 12 4 4 6" xfId="15610" xr:uid="{9768AE17-27E8-4E6E-9BCA-C0C6213CE8AF}"/>
    <cellStyle name="Header1 2 12 4 4 6 2" xfId="15611" xr:uid="{84176FFB-8B20-4823-9594-83A6EF371850}"/>
    <cellStyle name="Header1 2 12 4 4 6 3" xfId="15612" xr:uid="{96F886DF-9813-425A-B71C-B453D887FDC3}"/>
    <cellStyle name="Header1 2 12 4 4 7" xfId="15613" xr:uid="{DE9D3CF6-DCCC-4DEC-A726-0C2EA4FC3529}"/>
    <cellStyle name="Header1 2 12 4 4 8" xfId="15614" xr:uid="{30850954-97C0-4C81-8C6A-413CFF74F8A7}"/>
    <cellStyle name="Header1 2 12 4 5" xfId="15615" xr:uid="{549EE2FB-D663-4617-99A3-62CE435AB710}"/>
    <cellStyle name="Header1 2 12 4 5 2" xfId="15616" xr:uid="{4510B583-5C4B-49A2-AC58-EF06CDF3E839}"/>
    <cellStyle name="Header1 2 12 4 5 2 2" xfId="15617" xr:uid="{889406C0-2BAC-451E-A653-BC411056C475}"/>
    <cellStyle name="Header1 2 12 4 5 2 3" xfId="15618" xr:uid="{12B342DD-69F8-4EAE-B7BC-8164592097F6}"/>
    <cellStyle name="Header1 2 12 4 5 3" xfId="15619" xr:uid="{9E6EB330-8B00-4572-91C7-4AC5704D43F3}"/>
    <cellStyle name="Header1 2 12 4 5 3 2" xfId="15620" xr:uid="{8E50A8E3-F17D-4899-B3C6-C3BC9A11CE94}"/>
    <cellStyle name="Header1 2 12 4 5 3 3" xfId="15621" xr:uid="{072246FB-A95D-4D87-8B4F-EAF257EA062D}"/>
    <cellStyle name="Header1 2 12 4 5 4" xfId="15622" xr:uid="{3E72BA35-A0CF-4C97-A9A4-375BF0628D5B}"/>
    <cellStyle name="Header1 2 12 4 5 4 2" xfId="15623" xr:uid="{AF6A408D-9843-47FC-AB42-39EF1C1E301D}"/>
    <cellStyle name="Header1 2 12 4 5 4 3" xfId="15624" xr:uid="{0BAC8899-4C1B-4446-AC3E-4CDA8FAD7271}"/>
    <cellStyle name="Header1 2 12 4 5 5" xfId="15625" xr:uid="{55E4BEB5-2ADB-4EB4-91B2-002250B4B93B}"/>
    <cellStyle name="Header1 2 12 4 5 5 2" xfId="15626" xr:uid="{40AF5B65-65D6-4C89-9C8B-1FE04D2D1888}"/>
    <cellStyle name="Header1 2 12 4 5 5 3" xfId="15627" xr:uid="{0F7D117A-486D-4901-AEAB-8F09CD1A0F1D}"/>
    <cellStyle name="Header1 2 12 4 5 6" xfId="15628" xr:uid="{A8C3CB81-E81D-4867-BD88-EAF29DCFB5F3}"/>
    <cellStyle name="Header1 2 12 4 5 6 2" xfId="15629" xr:uid="{46FFB249-9CE7-4D1D-BDF5-6FBD7AF17264}"/>
    <cellStyle name="Header1 2 12 4 5 6 3" xfId="15630" xr:uid="{A709B665-74BB-41A8-AD2A-377EDF17E2BB}"/>
    <cellStyle name="Header1 2 12 4 5 7" xfId="15631" xr:uid="{63B710DE-9530-4673-8B95-5A72C4AF61A5}"/>
    <cellStyle name="Header1 2 12 4 5 8" xfId="15632" xr:uid="{119984A0-84CE-461F-A1BA-3182A05ACC97}"/>
    <cellStyle name="Header1 2 12 4 6" xfId="15633" xr:uid="{2C4A0088-E5D6-4FD6-ACE8-D5A9F68ADAE8}"/>
    <cellStyle name="Header1 2 12 4 6 2" xfId="15634" xr:uid="{0690E568-F43B-43ED-81C2-3BB11DC5D6D0}"/>
    <cellStyle name="Header1 2 12 4 6 2 2" xfId="15635" xr:uid="{C53CC2D0-FA30-48FC-83E6-F74566BC9B27}"/>
    <cellStyle name="Header1 2 12 4 6 2 3" xfId="15636" xr:uid="{D9E02029-065B-40BB-ADA1-D69F47BAB044}"/>
    <cellStyle name="Header1 2 12 4 6 3" xfId="15637" xr:uid="{9F0AA655-14C0-4FC4-B836-1AF496965148}"/>
    <cellStyle name="Header1 2 12 4 6 3 2" xfId="15638" xr:uid="{9562061F-5376-4D60-82BF-A2D9660FCF8F}"/>
    <cellStyle name="Header1 2 12 4 6 3 3" xfId="15639" xr:uid="{5E968B7D-ED57-41D2-A985-9CDD40403363}"/>
    <cellStyle name="Header1 2 12 4 6 4" xfId="15640" xr:uid="{340D8786-0207-414E-897A-23441F11F1E0}"/>
    <cellStyle name="Header1 2 12 4 6 4 2" xfId="15641" xr:uid="{822371D0-21C5-48BA-9F65-514EF8613821}"/>
    <cellStyle name="Header1 2 12 4 6 4 3" xfId="15642" xr:uid="{60B70C79-AAE1-425D-96DB-2175940127B7}"/>
    <cellStyle name="Header1 2 12 4 6 5" xfId="15643" xr:uid="{3D65CB29-C112-4AED-B2E3-13CCDC80D491}"/>
    <cellStyle name="Header1 2 12 4 6 5 2" xfId="15644" xr:uid="{635F2251-7F8C-47EC-B1D9-D647DB0388A7}"/>
    <cellStyle name="Header1 2 12 4 6 5 3" xfId="15645" xr:uid="{C9A1E907-6E81-47EB-9AED-F9D6344F33EC}"/>
    <cellStyle name="Header1 2 12 4 6 6" xfId="15646" xr:uid="{79479178-336D-4513-A585-F9C1B562930F}"/>
    <cellStyle name="Header1 2 12 4 6 6 2" xfId="15647" xr:uid="{02CE6CE3-6F28-4E27-B146-FBB218371449}"/>
    <cellStyle name="Header1 2 12 4 6 6 3" xfId="15648" xr:uid="{7F2B47BF-2FF7-4D02-B071-7DD3556CD39F}"/>
    <cellStyle name="Header1 2 12 4 6 7" xfId="15649" xr:uid="{24DDDCC9-83AA-41F7-BF12-78E4F612B7BF}"/>
    <cellStyle name="Header1 2 12 4 6 8" xfId="15650" xr:uid="{748A7FD5-19F7-4D97-BCA0-CE7CB39A88D2}"/>
    <cellStyle name="Header1 2 12 4 7" xfId="15651" xr:uid="{2AFA5622-2A0A-4663-92D8-EB1C6E821C6C}"/>
    <cellStyle name="Header1 2 12 4 8" xfId="15652" xr:uid="{E08A2991-9409-47E9-A06E-2D2FB375BA0D}"/>
    <cellStyle name="Header1 2 12 5" xfId="15653" xr:uid="{F013368C-3A9B-494F-AA84-1CC1FC3AB737}"/>
    <cellStyle name="Header1 2 12 5 2" xfId="15654" xr:uid="{38B47AC8-EB0C-4B91-9C3E-7E52F7578677}"/>
    <cellStyle name="Header1 2 12 5 2 2" xfId="15655" xr:uid="{95EAD781-CF29-4C90-B561-8B8F21C1CAED}"/>
    <cellStyle name="Header1 2 12 5 2 2 2" xfId="15656" xr:uid="{52443ADD-AE22-4C96-A9C9-E6BAC63AC8D1}"/>
    <cellStyle name="Header1 2 12 5 2 2 3" xfId="15657" xr:uid="{62000686-82AA-4BA5-BF3D-C2A55A3FEFAC}"/>
    <cellStyle name="Header1 2 12 5 2 3" xfId="15658" xr:uid="{B9E9FED9-596B-4219-B75D-D5573AD4C69D}"/>
    <cellStyle name="Header1 2 12 5 2 3 2" xfId="15659" xr:uid="{6A340ED1-B74D-44D2-8509-7875B6695532}"/>
    <cellStyle name="Header1 2 12 5 2 3 3" xfId="15660" xr:uid="{DBA5541E-E5AF-4A27-B7CC-18A3EABC4AA2}"/>
    <cellStyle name="Header1 2 12 5 2 4" xfId="15661" xr:uid="{432A245B-809A-4E23-BC20-987EB44AD515}"/>
    <cellStyle name="Header1 2 12 5 2 4 2" xfId="15662" xr:uid="{EDD0918A-7C33-4068-B4B2-0244183ACB03}"/>
    <cellStyle name="Header1 2 12 5 2 4 3" xfId="15663" xr:uid="{0037C42D-92B1-445C-BAD7-6B5D1CD00B70}"/>
    <cellStyle name="Header1 2 12 5 2 5" xfId="15664" xr:uid="{80EDCD4E-23BE-4B52-A13D-A93F2F5C13DB}"/>
    <cellStyle name="Header1 2 12 5 2 5 2" xfId="15665" xr:uid="{07B00B8F-4CD2-44B6-BB53-55323F07A036}"/>
    <cellStyle name="Header1 2 12 5 2 5 3" xfId="15666" xr:uid="{A8221E4C-5A4A-401D-82C2-03B9BE931446}"/>
    <cellStyle name="Header1 2 12 5 2 6" xfId="15667" xr:uid="{E9BA160D-D89F-46AE-837D-C88085BDB2E6}"/>
    <cellStyle name="Header1 2 12 5 2 6 2" xfId="15668" xr:uid="{6B216CDF-7DC8-480A-91CE-5D8577A851C2}"/>
    <cellStyle name="Header1 2 12 5 2 6 3" xfId="15669" xr:uid="{C482E401-5B38-461F-801B-3384F094AEC4}"/>
    <cellStyle name="Header1 2 12 5 2 7" xfId="15670" xr:uid="{ED53889E-EC8A-458D-A811-DFA16FF38346}"/>
    <cellStyle name="Header1 2 12 5 2 7 2" xfId="15671" xr:uid="{ED141BF4-0CDD-4961-8874-AD094DE8B16A}"/>
    <cellStyle name="Header1 2 12 5 2 7 3" xfId="15672" xr:uid="{706E7BB5-815F-46B7-AFED-F9E4A8819A32}"/>
    <cellStyle name="Header1 2 12 5 2 8" xfId="15673" xr:uid="{CF7FE8E0-DC51-4045-B6AB-9C8BEAF4E37B}"/>
    <cellStyle name="Header1 2 12 5 2 9" xfId="15674" xr:uid="{5B6B4CA5-46C2-41F8-814E-3C48B2FFB90D}"/>
    <cellStyle name="Header1 2 12 5 3" xfId="15675" xr:uid="{EB1F6C13-FBF2-4A11-B5F0-15D86D3F3F4D}"/>
    <cellStyle name="Header1 2 12 5 3 2" xfId="15676" xr:uid="{F33C9F5A-848E-4C24-B5E2-C1FE59F055A9}"/>
    <cellStyle name="Header1 2 12 5 3 2 2" xfId="15677" xr:uid="{B8D4C254-040D-44C9-BBB5-ABD784992D67}"/>
    <cellStyle name="Header1 2 12 5 3 2 3" xfId="15678" xr:uid="{D73EFA75-62EE-4B78-9D1D-A65B20E20687}"/>
    <cellStyle name="Header1 2 12 5 3 3" xfId="15679" xr:uid="{096C1380-B638-4193-A3BF-DA50F6F76451}"/>
    <cellStyle name="Header1 2 12 5 3 3 2" xfId="15680" xr:uid="{0D6FA391-8249-49A8-A4C9-8762724CC3E2}"/>
    <cellStyle name="Header1 2 12 5 3 3 3" xfId="15681" xr:uid="{B0CE7425-C7ED-44FF-9D4E-31F58EC45A51}"/>
    <cellStyle name="Header1 2 12 5 3 4" xfId="15682" xr:uid="{343DC8BF-BA12-445D-A088-49CD23A70421}"/>
    <cellStyle name="Header1 2 12 5 3 4 2" xfId="15683" xr:uid="{DB595A50-F62B-48A6-A750-7191F611E758}"/>
    <cellStyle name="Header1 2 12 5 3 4 3" xfId="15684" xr:uid="{89955E5F-D5D3-4B6C-93A5-CD21074538AB}"/>
    <cellStyle name="Header1 2 12 5 3 5" xfId="15685" xr:uid="{8ED19B97-8E9F-43B8-8D87-83DF5A872A40}"/>
    <cellStyle name="Header1 2 12 5 3 5 2" xfId="15686" xr:uid="{265D0D75-C0B4-478C-9F12-7C86DA2C4915}"/>
    <cellStyle name="Header1 2 12 5 3 5 3" xfId="15687" xr:uid="{49E5750C-30D7-4FE2-864D-679679BB4887}"/>
    <cellStyle name="Header1 2 12 5 3 6" xfId="15688" xr:uid="{EFA8A997-523E-41E9-8584-A35E292356B2}"/>
    <cellStyle name="Header1 2 12 5 3 6 2" xfId="15689" xr:uid="{8EA0FEA8-3618-4020-A2B9-A7A23A14742A}"/>
    <cellStyle name="Header1 2 12 5 3 6 3" xfId="15690" xr:uid="{451CE698-8635-456C-820E-66418FD55800}"/>
    <cellStyle name="Header1 2 12 5 3 7" xfId="15691" xr:uid="{304866A7-F08F-4754-8FDA-C84CEC37FE4D}"/>
    <cellStyle name="Header1 2 12 5 3 8" xfId="15692" xr:uid="{AFF282E9-2FBC-4737-A619-B250FB6C1B64}"/>
    <cellStyle name="Header1 2 12 5 4" xfId="15693" xr:uid="{2653D521-E3A9-4FAE-80CC-56CB7D481C7D}"/>
    <cellStyle name="Header1 2 12 5 4 2" xfId="15694" xr:uid="{C920AA86-BBD5-4B6D-A6A3-41A57B8F0B08}"/>
    <cellStyle name="Header1 2 12 5 4 2 2" xfId="15695" xr:uid="{1D3CBD25-EFB7-492D-B082-35A0022A4FB0}"/>
    <cellStyle name="Header1 2 12 5 4 2 3" xfId="15696" xr:uid="{5D8F1D62-EBA4-49FC-9D1B-0DF3D5F86965}"/>
    <cellStyle name="Header1 2 12 5 4 3" xfId="15697" xr:uid="{29F5F137-580B-4C74-80A7-5C59ECA83C37}"/>
    <cellStyle name="Header1 2 12 5 4 3 2" xfId="15698" xr:uid="{CC8608CE-7A3D-482A-A8A5-880DB802E343}"/>
    <cellStyle name="Header1 2 12 5 4 3 3" xfId="15699" xr:uid="{25A5E8BD-B964-4A72-9636-47CC04A25918}"/>
    <cellStyle name="Header1 2 12 5 4 4" xfId="15700" xr:uid="{47B261E2-8A8D-4C49-9B0E-022C8DB76413}"/>
    <cellStyle name="Header1 2 12 5 4 4 2" xfId="15701" xr:uid="{FC90E205-9C0E-4BB6-8FF3-FA0EBF64A2F2}"/>
    <cellStyle name="Header1 2 12 5 4 4 3" xfId="15702" xr:uid="{DD759D6D-6D86-4DDF-AE03-2AE86666247F}"/>
    <cellStyle name="Header1 2 12 5 4 5" xfId="15703" xr:uid="{709DB171-0DE5-4429-BFE4-E2D65C9EE3B2}"/>
    <cellStyle name="Header1 2 12 5 4 5 2" xfId="15704" xr:uid="{6517302D-E2CD-4348-9F39-89933DF6ED9D}"/>
    <cellStyle name="Header1 2 12 5 4 5 3" xfId="15705" xr:uid="{E7B4DD77-82EE-4C4A-BF81-3FB11320FAAF}"/>
    <cellStyle name="Header1 2 12 5 4 6" xfId="15706" xr:uid="{E52FDA89-2926-484A-9AB0-D0C3088E5F1E}"/>
    <cellStyle name="Header1 2 12 5 4 6 2" xfId="15707" xr:uid="{DF5FA71A-2799-4FD9-9012-6335FB7A6CB9}"/>
    <cellStyle name="Header1 2 12 5 4 6 3" xfId="15708" xr:uid="{A3335A9E-CE6E-47E9-BE59-CA0CDEE9E56B}"/>
    <cellStyle name="Header1 2 12 5 4 7" xfId="15709" xr:uid="{A078560A-137B-4FBD-A273-2E0F7D4DBA6C}"/>
    <cellStyle name="Header1 2 12 5 4 8" xfId="15710" xr:uid="{1F3E3512-8345-4EF9-9854-96A917060B20}"/>
    <cellStyle name="Header1 2 12 5 5" xfId="15711" xr:uid="{2B2E62A2-5D37-4D1D-87C7-FEDDE839B73F}"/>
    <cellStyle name="Header1 2 12 5 5 2" xfId="15712" xr:uid="{2CC95E22-2AA6-46A6-80B7-88AC91708053}"/>
    <cellStyle name="Header1 2 12 5 5 2 2" xfId="15713" xr:uid="{D1118F65-D6E3-4E66-A6D9-25B9EEABBCA5}"/>
    <cellStyle name="Header1 2 12 5 5 2 3" xfId="15714" xr:uid="{075C242B-3F21-4BC3-8B81-53DCD47FCC71}"/>
    <cellStyle name="Header1 2 12 5 5 3" xfId="15715" xr:uid="{EB991C04-E1CC-47FC-984C-248FA2B972AB}"/>
    <cellStyle name="Header1 2 12 5 5 3 2" xfId="15716" xr:uid="{1299C3E3-1C14-4E89-993D-324C34DC0723}"/>
    <cellStyle name="Header1 2 12 5 5 3 3" xfId="15717" xr:uid="{3D502670-DF96-4D32-9F4A-E1C461CDF0D0}"/>
    <cellStyle name="Header1 2 12 5 5 4" xfId="15718" xr:uid="{46A95245-250C-4351-A349-36F80CA08BFB}"/>
    <cellStyle name="Header1 2 12 5 5 4 2" xfId="15719" xr:uid="{D59A5B2C-6C85-4EEA-BF07-37105247D612}"/>
    <cellStyle name="Header1 2 12 5 5 4 3" xfId="15720" xr:uid="{60F26B4D-FB7F-4EDB-83D2-5772890B4AAB}"/>
    <cellStyle name="Header1 2 12 5 5 5" xfId="15721" xr:uid="{06739921-ABFC-4EE0-BC1E-CE4FBF713D00}"/>
    <cellStyle name="Header1 2 12 5 5 5 2" xfId="15722" xr:uid="{3D921645-09BD-480B-B9EA-ECC9D9E0B202}"/>
    <cellStyle name="Header1 2 12 5 5 5 3" xfId="15723" xr:uid="{F0E2A19B-04B5-42F9-A52D-C16E1D6AD5FC}"/>
    <cellStyle name="Header1 2 12 5 5 6" xfId="15724" xr:uid="{0CBB5FB1-BD75-4435-8544-7895AE8C8809}"/>
    <cellStyle name="Header1 2 12 5 5 6 2" xfId="15725" xr:uid="{EF21F4A9-EC67-4AD8-8AFC-39A95FCBA16C}"/>
    <cellStyle name="Header1 2 12 5 5 6 3" xfId="15726" xr:uid="{A73250B4-5E05-458E-850C-38A63EFC0CE6}"/>
    <cellStyle name="Header1 2 12 5 5 7" xfId="15727" xr:uid="{96CEF03C-35CB-4936-AF7B-603E9F758491}"/>
    <cellStyle name="Header1 2 12 5 5 8" xfId="15728" xr:uid="{58D584B4-F0A6-4CB5-A9B9-E517DE13D87C}"/>
    <cellStyle name="Header1 2 12 5 6" xfId="15729" xr:uid="{460A8D0C-208B-49DF-9FAD-C4A04AF9748D}"/>
    <cellStyle name="Header1 2 12 5 6 2" xfId="15730" xr:uid="{0552A9A6-BDB8-424B-BBBA-B6BBB60B1543}"/>
    <cellStyle name="Header1 2 12 5 6 2 2" xfId="15731" xr:uid="{9C7A5D43-F6A8-4904-8E6D-03029BA64892}"/>
    <cellStyle name="Header1 2 12 5 6 2 3" xfId="15732" xr:uid="{04767BAA-9939-40C1-80C4-A8275159D41D}"/>
    <cellStyle name="Header1 2 12 5 6 3" xfId="15733" xr:uid="{56A6B49E-CD6C-4A76-B412-4E4E93CB352F}"/>
    <cellStyle name="Header1 2 12 5 6 3 2" xfId="15734" xr:uid="{5685EDE6-8F65-404C-A3E6-CA2880871596}"/>
    <cellStyle name="Header1 2 12 5 6 3 3" xfId="15735" xr:uid="{AB9E4EA9-5991-4E01-B93D-D34021F2C019}"/>
    <cellStyle name="Header1 2 12 5 6 4" xfId="15736" xr:uid="{466270CE-7F7B-4967-9434-D7F68664A860}"/>
    <cellStyle name="Header1 2 12 5 6 4 2" xfId="15737" xr:uid="{B116C004-A72B-4E00-8058-BB8324375648}"/>
    <cellStyle name="Header1 2 12 5 6 4 3" xfId="15738" xr:uid="{802C9500-E142-4BBB-A1C6-DC356C49F866}"/>
    <cellStyle name="Header1 2 12 5 6 5" xfId="15739" xr:uid="{D564E3D1-2994-4C03-8289-A0E0A67365B0}"/>
    <cellStyle name="Header1 2 12 5 6 5 2" xfId="15740" xr:uid="{B6BA51C4-557A-4EBD-9E65-57DD807F8448}"/>
    <cellStyle name="Header1 2 12 5 6 5 3" xfId="15741" xr:uid="{80367958-E687-44B9-B762-3ADFE6E43808}"/>
    <cellStyle name="Header1 2 12 5 6 6" xfId="15742" xr:uid="{4ED0CFCC-F7AD-4915-A50D-8957EA9086E5}"/>
    <cellStyle name="Header1 2 12 5 6 6 2" xfId="15743" xr:uid="{1422CD87-4DB4-4C6A-89B6-CBA62906AAC5}"/>
    <cellStyle name="Header1 2 12 5 6 6 3" xfId="15744" xr:uid="{6AA136CA-345C-4332-9CD2-7F6E9A537091}"/>
    <cellStyle name="Header1 2 12 5 6 7" xfId="15745" xr:uid="{5D7B290B-A44A-4726-A32E-90E83A44FFFC}"/>
    <cellStyle name="Header1 2 12 5 6 8" xfId="15746" xr:uid="{25C340F2-A04F-4037-A02A-0C11E500535C}"/>
    <cellStyle name="Header1 2 12 5 7" xfId="15747" xr:uid="{90E27259-A75B-4A6F-833C-2245F0EC0A92}"/>
    <cellStyle name="Header1 2 12 5 8" xfId="15748" xr:uid="{A0B80617-7409-4255-8E55-978A969C8AF9}"/>
    <cellStyle name="Header1 2 12 6" xfId="15749" xr:uid="{AF4D3A48-DB1F-4DBC-8B10-598EB2C393D7}"/>
    <cellStyle name="Header1 2 12 6 2" xfId="15750" xr:uid="{6413DC4A-616F-48E1-B1D8-310C5A662C1D}"/>
    <cellStyle name="Header1 2 12 6 2 2" xfId="15751" xr:uid="{A3D8D1D2-F626-4F19-9CB8-5600B6A6B9C6}"/>
    <cellStyle name="Header1 2 12 6 2 2 2" xfId="15752" xr:uid="{6FA364EB-3C06-461A-BD09-A73A97811879}"/>
    <cellStyle name="Header1 2 12 6 2 2 3" xfId="15753" xr:uid="{5435399B-6091-4B76-94EB-4B4918098C7D}"/>
    <cellStyle name="Header1 2 12 6 2 3" xfId="15754" xr:uid="{DC5EAE93-B857-451F-A5F3-07B8F7376400}"/>
    <cellStyle name="Header1 2 12 6 2 3 2" xfId="15755" xr:uid="{F8ED9438-1B9F-4CE1-B2C0-F220DC5756B0}"/>
    <cellStyle name="Header1 2 12 6 2 3 3" xfId="15756" xr:uid="{C6C6939D-85DD-4626-B88C-DAC270F091D5}"/>
    <cellStyle name="Header1 2 12 6 2 4" xfId="15757" xr:uid="{7390C4EB-0F69-4FFB-AF8E-696D2D046B6E}"/>
    <cellStyle name="Header1 2 12 6 2 4 2" xfId="15758" xr:uid="{0CB9621A-6915-4ED3-829C-C38083D33A33}"/>
    <cellStyle name="Header1 2 12 6 2 4 3" xfId="15759" xr:uid="{75268A67-236A-458E-A931-DBFD81A14648}"/>
    <cellStyle name="Header1 2 12 6 2 5" xfId="15760" xr:uid="{F02716DC-E338-4423-A5DF-7AB091DB980F}"/>
    <cellStyle name="Header1 2 12 6 2 5 2" xfId="15761" xr:uid="{A17A5165-D111-4E4C-84FA-E279A68C57A6}"/>
    <cellStyle name="Header1 2 12 6 2 5 3" xfId="15762" xr:uid="{8A8B93F9-5BEC-47C0-94D4-0477D68C375E}"/>
    <cellStyle name="Header1 2 12 6 2 6" xfId="15763" xr:uid="{95A840F5-A939-403C-9191-7818BA8E34D9}"/>
    <cellStyle name="Header1 2 12 6 2 6 2" xfId="15764" xr:uid="{4B1EECDF-588E-4D16-B9EA-B1E9A0A45D38}"/>
    <cellStyle name="Header1 2 12 6 2 6 3" xfId="15765" xr:uid="{A6C67E13-8073-433A-BE9C-C361B6E3B380}"/>
    <cellStyle name="Header1 2 12 6 2 7" xfId="15766" xr:uid="{4DF3F986-611B-445D-8A26-A49A9C562208}"/>
    <cellStyle name="Header1 2 12 6 2 7 2" xfId="15767" xr:uid="{A1AE2D8D-3D61-43CB-9708-3CD825695824}"/>
    <cellStyle name="Header1 2 12 6 2 7 3" xfId="15768" xr:uid="{CE0E0F99-5E56-440D-B6A9-6EA8F7B6EAC0}"/>
    <cellStyle name="Header1 2 12 6 2 8" xfId="15769" xr:uid="{C2FB227D-4A69-4A66-9B26-022D53926AD3}"/>
    <cellStyle name="Header1 2 12 6 2 9" xfId="15770" xr:uid="{844796F1-8B56-46D3-B1F5-1F131E5B4A60}"/>
    <cellStyle name="Header1 2 12 6 3" xfId="15771" xr:uid="{83D47847-1CD4-4B05-AA91-D269A7A26012}"/>
    <cellStyle name="Header1 2 12 6 3 2" xfId="15772" xr:uid="{5E3E1369-C51C-4A44-A721-D1BE79B6A5B8}"/>
    <cellStyle name="Header1 2 12 6 3 2 2" xfId="15773" xr:uid="{61C3B64D-EFC9-4DCB-B5CE-97E786AF3B1A}"/>
    <cellStyle name="Header1 2 12 6 3 2 3" xfId="15774" xr:uid="{9D6FF480-3B2C-4830-8A82-49030E917C83}"/>
    <cellStyle name="Header1 2 12 6 3 3" xfId="15775" xr:uid="{95B0BDA2-9527-4FAF-B19F-6E5494856368}"/>
    <cellStyle name="Header1 2 12 6 3 3 2" xfId="15776" xr:uid="{B562E948-D682-4B87-9F6D-4CE41F3421E6}"/>
    <cellStyle name="Header1 2 12 6 3 3 3" xfId="15777" xr:uid="{EE32A1EA-4F45-4EED-998C-24C8C20FC97D}"/>
    <cellStyle name="Header1 2 12 6 3 4" xfId="15778" xr:uid="{A149A3C9-36FF-4B2D-8818-DCE480C5BD81}"/>
    <cellStyle name="Header1 2 12 6 3 4 2" xfId="15779" xr:uid="{BAF628DF-83DB-429A-A209-CE4C124B1A12}"/>
    <cellStyle name="Header1 2 12 6 3 4 3" xfId="15780" xr:uid="{C1091F01-98CA-41DD-B0DB-54BF909C5DB5}"/>
    <cellStyle name="Header1 2 12 6 3 5" xfId="15781" xr:uid="{2F0C9993-3920-48E0-B977-F48867556BCF}"/>
    <cellStyle name="Header1 2 12 6 3 5 2" xfId="15782" xr:uid="{E6EDE6F5-6806-440E-8983-33F4AE1E60C0}"/>
    <cellStyle name="Header1 2 12 6 3 5 3" xfId="15783" xr:uid="{B2040246-06F3-4F8C-893C-9122F24D9E78}"/>
    <cellStyle name="Header1 2 12 6 3 6" xfId="15784" xr:uid="{744FE738-9337-413C-A232-720D7659B069}"/>
    <cellStyle name="Header1 2 12 6 3 6 2" xfId="15785" xr:uid="{2879B3E3-00FE-4123-AD4D-8C97E0D5024F}"/>
    <cellStyle name="Header1 2 12 6 3 6 3" xfId="15786" xr:uid="{0766253E-3E62-4ABA-9C86-0A284FF2B265}"/>
    <cellStyle name="Header1 2 12 6 3 7" xfId="15787" xr:uid="{DB839FDD-ACA6-4D6A-8EEC-CBE2EA72A6EE}"/>
    <cellStyle name="Header1 2 12 6 3 8" xfId="15788" xr:uid="{86DC77FA-29A3-49FE-81A2-FD7EC3C076CE}"/>
    <cellStyle name="Header1 2 12 6 4" xfId="15789" xr:uid="{094AAFCA-DD86-43F2-B4C9-EF3561F34463}"/>
    <cellStyle name="Header1 2 12 6 4 2" xfId="15790" xr:uid="{37D903DD-3633-4610-AE7D-F1BE8F037C46}"/>
    <cellStyle name="Header1 2 12 6 4 2 2" xfId="15791" xr:uid="{0F47D277-D831-45AA-8461-88CFC3E98748}"/>
    <cellStyle name="Header1 2 12 6 4 2 3" xfId="15792" xr:uid="{34F112D0-E1A1-460B-A7A3-B3B7F235DA31}"/>
    <cellStyle name="Header1 2 12 6 4 3" xfId="15793" xr:uid="{11358351-372A-4E74-9F91-BED88B16928D}"/>
    <cellStyle name="Header1 2 12 6 4 3 2" xfId="15794" xr:uid="{0EDFE950-3D87-4A53-9A2A-095AE956597D}"/>
    <cellStyle name="Header1 2 12 6 4 3 3" xfId="15795" xr:uid="{6283BDE1-9968-43A7-9053-9B7F6E813118}"/>
    <cellStyle name="Header1 2 12 6 4 4" xfId="15796" xr:uid="{507685EC-B663-4DE5-BED7-A6D434578BDC}"/>
    <cellStyle name="Header1 2 12 6 4 4 2" xfId="15797" xr:uid="{500A7EFA-1384-462D-A54E-219DB4EEAE4E}"/>
    <cellStyle name="Header1 2 12 6 4 4 3" xfId="15798" xr:uid="{A679DF5D-BFD4-443B-97CD-C26B94365374}"/>
    <cellStyle name="Header1 2 12 6 4 5" xfId="15799" xr:uid="{304366F1-1F3C-4C61-8EFB-DF2DD63334CE}"/>
    <cellStyle name="Header1 2 12 6 4 5 2" xfId="15800" xr:uid="{BBC8FC5C-EBB8-42C9-B727-2C2712D7669F}"/>
    <cellStyle name="Header1 2 12 6 4 5 3" xfId="15801" xr:uid="{1B364F3C-55A3-4D42-9903-0120EDF3A076}"/>
    <cellStyle name="Header1 2 12 6 4 6" xfId="15802" xr:uid="{09ED790E-4305-4F15-99C2-1D56032A9D46}"/>
    <cellStyle name="Header1 2 12 6 4 6 2" xfId="15803" xr:uid="{5080AF40-B663-4816-A74F-3FDD841D925F}"/>
    <cellStyle name="Header1 2 12 6 4 6 3" xfId="15804" xr:uid="{33D1BA6E-E702-421A-97E2-4562CC4EE46A}"/>
    <cellStyle name="Header1 2 12 6 4 7" xfId="15805" xr:uid="{1ADE4414-C927-4FC9-9BF1-0E0CEDBC39BD}"/>
    <cellStyle name="Header1 2 12 6 4 8" xfId="15806" xr:uid="{F9A6F67A-BA07-4E23-B17B-EFF0E7ED2830}"/>
    <cellStyle name="Header1 2 12 6 5" xfId="15807" xr:uid="{35659958-308B-462D-8F8C-26AB2DE04B43}"/>
    <cellStyle name="Header1 2 12 6 5 2" xfId="15808" xr:uid="{A721492F-63C2-4004-AE2B-5F6D451C4FE7}"/>
    <cellStyle name="Header1 2 12 6 5 2 2" xfId="15809" xr:uid="{71F97A5A-07C2-4CC6-A421-DF972A2EA629}"/>
    <cellStyle name="Header1 2 12 6 5 2 3" xfId="15810" xr:uid="{D43F52B0-A1DB-423C-8454-A2265054F81A}"/>
    <cellStyle name="Header1 2 12 6 5 3" xfId="15811" xr:uid="{0666EA47-C2A1-41D5-B4D1-293541819578}"/>
    <cellStyle name="Header1 2 12 6 5 3 2" xfId="15812" xr:uid="{607345D1-3788-4006-80DF-E4A282CBDD8F}"/>
    <cellStyle name="Header1 2 12 6 5 3 3" xfId="15813" xr:uid="{056A518D-A4D8-4214-812F-3FE355F954DF}"/>
    <cellStyle name="Header1 2 12 6 5 4" xfId="15814" xr:uid="{C9A58028-7850-4726-BD74-F961355BDAFC}"/>
    <cellStyle name="Header1 2 12 6 5 4 2" xfId="15815" xr:uid="{807167DF-33E8-4006-B0E8-D3BAE54A66DD}"/>
    <cellStyle name="Header1 2 12 6 5 4 3" xfId="15816" xr:uid="{7FEA13D2-4038-4795-AC7B-A29EFC6DB3E2}"/>
    <cellStyle name="Header1 2 12 6 5 5" xfId="15817" xr:uid="{A0FEFE51-8A7E-4ED6-8FA0-71BDA2FC9269}"/>
    <cellStyle name="Header1 2 12 6 5 5 2" xfId="15818" xr:uid="{81EA0182-A611-485F-BB55-31088DE65FBB}"/>
    <cellStyle name="Header1 2 12 6 5 5 3" xfId="15819" xr:uid="{461AC983-120E-48A2-BD41-16750FC7D5FD}"/>
    <cellStyle name="Header1 2 12 6 5 6" xfId="15820" xr:uid="{8B7F0490-B0D8-4645-A773-52E9F919C82F}"/>
    <cellStyle name="Header1 2 12 6 5 6 2" xfId="15821" xr:uid="{0E3D0FAF-F7A8-4F86-A224-C473E45BC674}"/>
    <cellStyle name="Header1 2 12 6 5 6 3" xfId="15822" xr:uid="{13DEE1E7-0B9E-406B-9598-B7082E1D8573}"/>
    <cellStyle name="Header1 2 12 6 5 7" xfId="15823" xr:uid="{D94D7BCF-34B7-4823-BEE0-7FAC55E93C34}"/>
    <cellStyle name="Header1 2 12 6 5 8" xfId="15824" xr:uid="{5EE2310C-AD8F-46A1-9B56-BC0095D0D356}"/>
    <cellStyle name="Header1 2 12 6 6" xfId="15825" xr:uid="{D774862C-8E3D-4749-B522-F69899916CF8}"/>
    <cellStyle name="Header1 2 12 6 6 2" xfId="15826" xr:uid="{57F55E2F-3879-4C22-B135-820A4CB0F1B2}"/>
    <cellStyle name="Header1 2 12 6 6 2 2" xfId="15827" xr:uid="{84F308E9-EB78-4AA8-86DF-CB7A9BEDA088}"/>
    <cellStyle name="Header1 2 12 6 6 2 3" xfId="15828" xr:uid="{6DFEEDEB-2C52-4D69-BD7D-9FF0CE8B2478}"/>
    <cellStyle name="Header1 2 12 6 6 3" xfId="15829" xr:uid="{F6409185-5A80-4E39-99E1-4ADBFA0DFDD2}"/>
    <cellStyle name="Header1 2 12 6 6 3 2" xfId="15830" xr:uid="{F46D853B-973A-4D42-9731-142BEFFCBB2F}"/>
    <cellStyle name="Header1 2 12 6 6 3 3" xfId="15831" xr:uid="{C2B6CE10-00E2-4EA4-B0A4-BF17E85D5900}"/>
    <cellStyle name="Header1 2 12 6 6 4" xfId="15832" xr:uid="{48B503B5-31B9-4D43-90A0-3603D14DA1CA}"/>
    <cellStyle name="Header1 2 12 6 6 4 2" xfId="15833" xr:uid="{5F622115-F1E7-474A-BDCC-21B6212DBB68}"/>
    <cellStyle name="Header1 2 12 6 6 4 3" xfId="15834" xr:uid="{9E32C540-6272-4FDD-9001-87EEFDFF7ABC}"/>
    <cellStyle name="Header1 2 12 6 6 5" xfId="15835" xr:uid="{B9C93F0F-2049-48B3-B386-A7DA23FD3A56}"/>
    <cellStyle name="Header1 2 12 6 6 5 2" xfId="15836" xr:uid="{AF681B4A-3E65-4FF9-BE7E-88DA09A1A3CD}"/>
    <cellStyle name="Header1 2 12 6 6 5 3" xfId="15837" xr:uid="{1D9FAF54-EE0F-47C7-BB1B-7A8EACF8DCE7}"/>
    <cellStyle name="Header1 2 12 6 6 6" xfId="15838" xr:uid="{ED29163F-9D7B-4292-95A0-540E214CBDE7}"/>
    <cellStyle name="Header1 2 12 6 6 6 2" xfId="15839" xr:uid="{D8ED4A54-A0E4-4A99-8330-19535B14F9CC}"/>
    <cellStyle name="Header1 2 12 6 6 6 3" xfId="15840" xr:uid="{4CCA6EAF-E449-41A0-AAE0-962F7D75B75A}"/>
    <cellStyle name="Header1 2 12 6 6 7" xfId="15841" xr:uid="{9636A260-DF90-4144-A9E2-C43F084F5EA8}"/>
    <cellStyle name="Header1 2 12 6 6 8" xfId="15842" xr:uid="{B0EF291F-6662-476A-96B1-57176616A685}"/>
    <cellStyle name="Header1 2 12 6 7" xfId="15843" xr:uid="{3AFE71FC-12BB-4F9D-AAD9-73E5EC9198D9}"/>
    <cellStyle name="Header1 2 12 6 8" xfId="15844" xr:uid="{CBECD923-588F-492D-87DC-439B1ED40EBA}"/>
    <cellStyle name="Header1 2 12 7" xfId="15845" xr:uid="{A0126F79-1C16-47A3-9EB9-5ECED962F2FA}"/>
    <cellStyle name="Header1 2 12 7 2" xfId="15846" xr:uid="{D27FFF8D-FF5B-426E-98E1-43E8C1A29ADA}"/>
    <cellStyle name="Header1 2 12 7 2 2" xfId="15847" xr:uid="{D3DD0218-0957-4C8F-B282-F15DB1C05585}"/>
    <cellStyle name="Header1 2 12 7 2 2 2" xfId="15848" xr:uid="{854370BD-DFEE-4BF5-83E5-A1D2B32C2826}"/>
    <cellStyle name="Header1 2 12 7 2 2 3" xfId="15849" xr:uid="{ECB6C92B-D9A3-471F-AA8F-F0231EE61874}"/>
    <cellStyle name="Header1 2 12 7 2 3" xfId="15850" xr:uid="{70FBCA15-5B95-40D3-BEDF-69A5DE0D1132}"/>
    <cellStyle name="Header1 2 12 7 2 3 2" xfId="15851" xr:uid="{137D6421-6C0F-468A-8ADA-A828758A70F3}"/>
    <cellStyle name="Header1 2 12 7 2 3 3" xfId="15852" xr:uid="{6C1B6669-4AFD-45CC-B5C8-B491B8A794C5}"/>
    <cellStyle name="Header1 2 12 7 2 4" xfId="15853" xr:uid="{EEDDEDAC-EB31-443C-B591-3E2D2CA215E7}"/>
    <cellStyle name="Header1 2 12 7 2 4 2" xfId="15854" xr:uid="{5A8D9FC1-0997-4849-B528-1BB4B45123A3}"/>
    <cellStyle name="Header1 2 12 7 2 4 3" xfId="15855" xr:uid="{333DA05C-7E82-40D5-BCAD-CBC7CAEFDD1E}"/>
    <cellStyle name="Header1 2 12 7 2 5" xfId="15856" xr:uid="{30F5FE5B-C35C-4A7B-90D0-B3AC3E6CAF4B}"/>
    <cellStyle name="Header1 2 12 7 2 5 2" xfId="15857" xr:uid="{AF6E5290-FA2B-4110-B824-667E1C385274}"/>
    <cellStyle name="Header1 2 12 7 2 5 3" xfId="15858" xr:uid="{5FA2C62A-0A8C-42AB-91C8-5B86320402DE}"/>
    <cellStyle name="Header1 2 12 7 2 6" xfId="15859" xr:uid="{4DCC09EE-0A70-4AF5-8DEF-9BAAC77F437C}"/>
    <cellStyle name="Header1 2 12 7 2 6 2" xfId="15860" xr:uid="{09C6EA59-CB82-4C91-96C5-21A26B39EE87}"/>
    <cellStyle name="Header1 2 12 7 2 6 3" xfId="15861" xr:uid="{8762644D-2CFB-4305-87F2-8516E922CABD}"/>
    <cellStyle name="Header1 2 12 7 2 7" xfId="15862" xr:uid="{061D1D96-4084-4898-8364-D2CC613EE066}"/>
    <cellStyle name="Header1 2 12 7 2 7 2" xfId="15863" xr:uid="{8F9B8104-A646-43A4-8304-44FC9054F607}"/>
    <cellStyle name="Header1 2 12 7 2 7 3" xfId="15864" xr:uid="{019798BF-78D6-4321-869A-524AAF727AA2}"/>
    <cellStyle name="Header1 2 12 7 2 8" xfId="15865" xr:uid="{A00BBC58-0B19-4A98-B484-785A5D34EC36}"/>
    <cellStyle name="Header1 2 12 7 2 9" xfId="15866" xr:uid="{BAFBA048-AD3C-4F8A-8C0E-FA62B7EAAE3C}"/>
    <cellStyle name="Header1 2 12 7 3" xfId="15867" xr:uid="{987D0CAE-1073-4648-834F-0AC62ED6B92D}"/>
    <cellStyle name="Header1 2 12 7 3 2" xfId="15868" xr:uid="{90E84485-285F-4ECD-B0EA-428DBB245C7C}"/>
    <cellStyle name="Header1 2 12 7 3 2 2" xfId="15869" xr:uid="{C9B8DBF7-202A-44C9-BB99-0DFD7DF33EDB}"/>
    <cellStyle name="Header1 2 12 7 3 2 3" xfId="15870" xr:uid="{F295FF0A-BA10-4337-AC2F-4F13E35DB3D4}"/>
    <cellStyle name="Header1 2 12 7 3 3" xfId="15871" xr:uid="{346739A3-7A14-46AE-B26D-F1FFA6FCD8E9}"/>
    <cellStyle name="Header1 2 12 7 3 3 2" xfId="15872" xr:uid="{A56B20D8-3168-4327-BACB-C72EC079C582}"/>
    <cellStyle name="Header1 2 12 7 3 3 3" xfId="15873" xr:uid="{2422C570-0272-4C70-9434-9FA1C40D01B2}"/>
    <cellStyle name="Header1 2 12 7 3 4" xfId="15874" xr:uid="{18DD6297-E717-4AA1-B43E-ED986B8338B2}"/>
    <cellStyle name="Header1 2 12 7 3 4 2" xfId="15875" xr:uid="{B08B4242-499C-4129-A1C4-EC7B640D4247}"/>
    <cellStyle name="Header1 2 12 7 3 4 3" xfId="15876" xr:uid="{CA30C26F-7CFA-46C8-99E9-A6FD3542993D}"/>
    <cellStyle name="Header1 2 12 7 3 5" xfId="15877" xr:uid="{8921AE40-CE78-4551-84F2-2A33CDA909FF}"/>
    <cellStyle name="Header1 2 12 7 3 5 2" xfId="15878" xr:uid="{9EBB7FEE-D845-421F-8077-2B8CEA76E09B}"/>
    <cellStyle name="Header1 2 12 7 3 5 3" xfId="15879" xr:uid="{630B842E-37B5-4519-8349-D7AA458D0AB7}"/>
    <cellStyle name="Header1 2 12 7 3 6" xfId="15880" xr:uid="{10C4E188-98EC-4BEA-B7EF-7E515C63BD12}"/>
    <cellStyle name="Header1 2 12 7 3 6 2" xfId="15881" xr:uid="{8D633EAF-ACA3-42AE-AD8A-776928BF1878}"/>
    <cellStyle name="Header1 2 12 7 3 6 3" xfId="15882" xr:uid="{B1B76D22-9630-452E-A330-548478FEC3C5}"/>
    <cellStyle name="Header1 2 12 7 3 7" xfId="15883" xr:uid="{7C1035C6-39D0-423B-B25A-CC2F9E3DFAF9}"/>
    <cellStyle name="Header1 2 12 7 3 8" xfId="15884" xr:uid="{6550D505-829F-425A-AFE9-4D6FFCF2E5D2}"/>
    <cellStyle name="Header1 2 12 7 4" xfId="15885" xr:uid="{6358BB46-D2D5-4B66-A3CC-D6D0E11A6465}"/>
    <cellStyle name="Header1 2 12 7 4 2" xfId="15886" xr:uid="{FFF0474A-CF71-4ECD-B0E9-E8F227FE9425}"/>
    <cellStyle name="Header1 2 12 7 4 2 2" xfId="15887" xr:uid="{39A3E952-AC0E-407C-89C5-4B913A19F988}"/>
    <cellStyle name="Header1 2 12 7 4 2 3" xfId="15888" xr:uid="{7AC44A7A-862B-4E7A-841A-32B2B6E7C868}"/>
    <cellStyle name="Header1 2 12 7 4 3" xfId="15889" xr:uid="{A39E6A8D-73F5-402D-B2F5-51FDB7D62D45}"/>
    <cellStyle name="Header1 2 12 7 4 3 2" xfId="15890" xr:uid="{8A4CD54C-AD64-47A0-AAC5-D3A10AC8B812}"/>
    <cellStyle name="Header1 2 12 7 4 3 3" xfId="15891" xr:uid="{56B54763-17A3-4D71-8EC7-E6537CAF29BB}"/>
    <cellStyle name="Header1 2 12 7 4 4" xfId="15892" xr:uid="{EF169953-C950-4805-A969-D11101869B0B}"/>
    <cellStyle name="Header1 2 12 7 4 4 2" xfId="15893" xr:uid="{0E2C1D43-7C3C-47AC-AC82-72B5E460D514}"/>
    <cellStyle name="Header1 2 12 7 4 4 3" xfId="15894" xr:uid="{CEF85329-755F-45BD-A73C-69ABDAF61EE1}"/>
    <cellStyle name="Header1 2 12 7 4 5" xfId="15895" xr:uid="{E0B637F1-C447-4663-9852-84CFA9E9FDCA}"/>
    <cellStyle name="Header1 2 12 7 4 5 2" xfId="15896" xr:uid="{AAC41BD9-95D2-4BA8-8B9A-2DEA25028A5D}"/>
    <cellStyle name="Header1 2 12 7 4 5 3" xfId="15897" xr:uid="{F9EAE3E6-F9C5-40FA-9154-4582062C7992}"/>
    <cellStyle name="Header1 2 12 7 4 6" xfId="15898" xr:uid="{5629D9A2-E580-46F9-81FC-C3E4F8D72FCA}"/>
    <cellStyle name="Header1 2 12 7 4 6 2" xfId="15899" xr:uid="{5C0E3A27-F95C-492B-855D-FECC8A307851}"/>
    <cellStyle name="Header1 2 12 7 4 6 3" xfId="15900" xr:uid="{1B46BE96-DD68-43CB-9961-B6C3125DDEB0}"/>
    <cellStyle name="Header1 2 12 7 4 7" xfId="15901" xr:uid="{1CD1B2D1-E565-40E8-8457-E78B4C47F5CD}"/>
    <cellStyle name="Header1 2 12 7 4 8" xfId="15902" xr:uid="{673FE13D-284F-41AA-90B8-D8980C25D87E}"/>
    <cellStyle name="Header1 2 12 7 5" xfId="15903" xr:uid="{0116922B-F86D-4BBC-8031-E649E7490885}"/>
    <cellStyle name="Header1 2 12 7 5 2" xfId="15904" xr:uid="{10C9AC96-472C-490A-B294-547E2ABB4199}"/>
    <cellStyle name="Header1 2 12 7 5 2 2" xfId="15905" xr:uid="{4B1BC1F3-2260-4DE0-A480-875B6D921E7B}"/>
    <cellStyle name="Header1 2 12 7 5 2 3" xfId="15906" xr:uid="{A47FD8BF-8937-4F12-B8E3-9DCFA3CF7635}"/>
    <cellStyle name="Header1 2 12 7 5 3" xfId="15907" xr:uid="{6320A823-6B77-49C8-B606-017C0EAD26E6}"/>
    <cellStyle name="Header1 2 12 7 5 3 2" xfId="15908" xr:uid="{E2517EBC-D0E3-4F61-912A-6CDBBAC5C942}"/>
    <cellStyle name="Header1 2 12 7 5 3 3" xfId="15909" xr:uid="{C85EB2B0-5DB9-4A73-A391-382A63D6AF15}"/>
    <cellStyle name="Header1 2 12 7 5 4" xfId="15910" xr:uid="{BAE3D583-E1EC-4E45-9473-8E08207C4BA1}"/>
    <cellStyle name="Header1 2 12 7 5 4 2" xfId="15911" xr:uid="{ACE1FB94-CFE4-4D45-B880-12423291B7BD}"/>
    <cellStyle name="Header1 2 12 7 5 4 3" xfId="15912" xr:uid="{773438D0-AE99-4911-9466-0A1A0E26C6D4}"/>
    <cellStyle name="Header1 2 12 7 5 5" xfId="15913" xr:uid="{E6B6B498-7A5A-4297-B2B9-C689D28700B3}"/>
    <cellStyle name="Header1 2 12 7 5 5 2" xfId="15914" xr:uid="{0169C008-9252-450F-BDAF-990C75F2CC24}"/>
    <cellStyle name="Header1 2 12 7 5 5 3" xfId="15915" xr:uid="{33E4BF30-1B1B-4A9B-9087-57B8BE7AD8A0}"/>
    <cellStyle name="Header1 2 12 7 5 6" xfId="15916" xr:uid="{8DA83B64-B7C0-4A24-A377-74FF33A6F9D2}"/>
    <cellStyle name="Header1 2 12 7 5 6 2" xfId="15917" xr:uid="{19B943C1-E849-4198-A5C6-B5083857BD98}"/>
    <cellStyle name="Header1 2 12 7 5 6 3" xfId="15918" xr:uid="{D54AF2A0-488D-46C5-8B8F-7C0668ED2AE2}"/>
    <cellStyle name="Header1 2 12 7 5 7" xfId="15919" xr:uid="{340965F1-254E-4B51-9BE5-D34B13F71125}"/>
    <cellStyle name="Header1 2 12 7 5 8" xfId="15920" xr:uid="{0C1556A0-E128-4C50-841D-739D7BD15968}"/>
    <cellStyle name="Header1 2 12 7 6" xfId="15921" xr:uid="{DDC68698-706F-4837-BE31-29712B748F27}"/>
    <cellStyle name="Header1 2 12 7 6 2" xfId="15922" xr:uid="{DFE1AA6A-E78A-4514-A851-5D62B16BA5BC}"/>
    <cellStyle name="Header1 2 12 7 6 2 2" xfId="15923" xr:uid="{46EB602D-D18C-4E6C-89F0-3F15395F6194}"/>
    <cellStyle name="Header1 2 12 7 6 2 3" xfId="15924" xr:uid="{472940F2-AC99-4EA7-B8E5-29EDD190A4E0}"/>
    <cellStyle name="Header1 2 12 7 6 3" xfId="15925" xr:uid="{BB1C7CB9-3DA3-4207-B66D-31AFDC1B2A65}"/>
    <cellStyle name="Header1 2 12 7 6 3 2" xfId="15926" xr:uid="{7DB9F6BC-E71D-4BA9-B26C-D493CB0E89B1}"/>
    <cellStyle name="Header1 2 12 7 6 3 3" xfId="15927" xr:uid="{BE2F6C7C-E6D7-4948-B01C-E2F895648253}"/>
    <cellStyle name="Header1 2 12 7 6 4" xfId="15928" xr:uid="{6C3789D3-8285-4547-AFC7-4819BB434BDA}"/>
    <cellStyle name="Header1 2 12 7 6 4 2" xfId="15929" xr:uid="{FF7F8BD1-C4D1-464E-9010-D16C842F9F26}"/>
    <cellStyle name="Header1 2 12 7 6 4 3" xfId="15930" xr:uid="{BC018587-4303-4115-851A-28326572114A}"/>
    <cellStyle name="Header1 2 12 7 6 5" xfId="15931" xr:uid="{E2E3AE79-9625-49F2-8764-DC28A14E1771}"/>
    <cellStyle name="Header1 2 12 7 6 5 2" xfId="15932" xr:uid="{78B1A390-6CD2-44AC-9B04-DDE57D9CB002}"/>
    <cellStyle name="Header1 2 12 7 6 5 3" xfId="15933" xr:uid="{84495FB5-C9EB-4ECD-AA6A-62879579FC45}"/>
    <cellStyle name="Header1 2 12 7 6 6" xfId="15934" xr:uid="{303C7AC2-C4D9-4782-9C49-D2ADDA88AC41}"/>
    <cellStyle name="Header1 2 12 7 6 6 2" xfId="15935" xr:uid="{9B56E5AC-4A11-45C4-ADA6-183A7159A2C8}"/>
    <cellStyle name="Header1 2 12 7 6 6 3" xfId="15936" xr:uid="{16B5198A-E5C8-46BE-BF10-5C0C9BB49A6C}"/>
    <cellStyle name="Header1 2 12 7 6 7" xfId="15937" xr:uid="{A13F0BEE-FEA5-47C1-ACB7-29EFA32584DB}"/>
    <cellStyle name="Header1 2 12 7 6 8" xfId="15938" xr:uid="{2A0C5931-809C-4465-9D68-BE8822699481}"/>
    <cellStyle name="Header1 2 12 7 7" xfId="15939" xr:uid="{A8C03B67-B28E-435B-97AA-6F5636D98C93}"/>
    <cellStyle name="Header1 2 12 7 8" xfId="15940" xr:uid="{2BC4BC4E-2828-4E06-B5ED-5A8222A9A28F}"/>
    <cellStyle name="Header1 2 12 8" xfId="15941" xr:uid="{5A2498F4-17B8-43D6-9D46-AEDC2A6EB356}"/>
    <cellStyle name="Header1 2 12 8 2" xfId="15942" xr:uid="{15846037-FFC2-48DA-863B-D33CDF30294E}"/>
    <cellStyle name="Header1 2 12 8 2 2" xfId="15943" xr:uid="{17F0FC70-5C11-4697-8281-EADD6B140040}"/>
    <cellStyle name="Header1 2 12 8 2 2 2" xfId="15944" xr:uid="{7454EFB1-0EEC-430A-B274-4F225A0923E2}"/>
    <cellStyle name="Header1 2 12 8 2 2 3" xfId="15945" xr:uid="{76DA39BA-5E99-4C7E-BD75-8D6BF65ECA26}"/>
    <cellStyle name="Header1 2 12 8 2 3" xfId="15946" xr:uid="{BAFC37F6-239F-4B8D-9591-458D7EA86B42}"/>
    <cellStyle name="Header1 2 12 8 2 3 2" xfId="15947" xr:uid="{B7959A9E-7524-48B6-8CF4-B5CB6A652E5E}"/>
    <cellStyle name="Header1 2 12 8 2 3 3" xfId="15948" xr:uid="{7AF99F91-1552-433F-B02E-8EA2B15A0633}"/>
    <cellStyle name="Header1 2 12 8 2 4" xfId="15949" xr:uid="{503E85D3-EA50-4197-893C-DA5A4230E870}"/>
    <cellStyle name="Header1 2 12 8 2 4 2" xfId="15950" xr:uid="{90765335-7F16-4998-B544-B64D68E6C066}"/>
    <cellStyle name="Header1 2 12 8 2 4 3" xfId="15951" xr:uid="{BC8E3CEA-95E8-41CB-A70F-C90C08DA0642}"/>
    <cellStyle name="Header1 2 12 8 2 5" xfId="15952" xr:uid="{8D38295A-6DA4-4658-94F6-497A56AEE1CB}"/>
    <cellStyle name="Header1 2 12 8 2 5 2" xfId="15953" xr:uid="{CB8C05CD-FA70-4C90-8309-0DDBB5048289}"/>
    <cellStyle name="Header1 2 12 8 2 5 3" xfId="15954" xr:uid="{25ECDD98-0EE3-40FF-8ECF-1621AED1EED0}"/>
    <cellStyle name="Header1 2 12 8 2 6" xfId="15955" xr:uid="{3BC40793-DE97-4E69-BFE7-C5082732FC2F}"/>
    <cellStyle name="Header1 2 12 8 2 6 2" xfId="15956" xr:uid="{47BCEB26-18D5-449B-81C2-AB0D1BC2B70E}"/>
    <cellStyle name="Header1 2 12 8 2 6 3" xfId="15957" xr:uid="{B128846A-90E7-44AB-B0EE-03D7FE591822}"/>
    <cellStyle name="Header1 2 12 8 2 7" xfId="15958" xr:uid="{448C1590-EB44-442E-997A-2174C02AE4BD}"/>
    <cellStyle name="Header1 2 12 8 2 7 2" xfId="15959" xr:uid="{21AD73A1-9912-4FAD-8ADD-00D59E261884}"/>
    <cellStyle name="Header1 2 12 8 2 7 3" xfId="15960" xr:uid="{32714750-DF6E-4454-ACEA-4E907271518F}"/>
    <cellStyle name="Header1 2 12 8 2 8" xfId="15961" xr:uid="{A974123B-6095-4289-9CE8-A60F2142A593}"/>
    <cellStyle name="Header1 2 12 8 2 9" xfId="15962" xr:uid="{C8FEC26C-B4EF-415E-B63A-D16BBF2A711F}"/>
    <cellStyle name="Header1 2 12 8 3" xfId="15963" xr:uid="{FDE318C1-DB58-499F-B2FE-98CEC1D8A040}"/>
    <cellStyle name="Header1 2 12 8 3 2" xfId="15964" xr:uid="{39A17AB1-4151-40AB-8A17-2AB16E8284FF}"/>
    <cellStyle name="Header1 2 12 8 3 2 2" xfId="15965" xr:uid="{28463468-374C-468D-ADC4-E18CF44C1ECE}"/>
    <cellStyle name="Header1 2 12 8 3 2 3" xfId="15966" xr:uid="{271CF14F-083E-4B2E-8281-4F107A164AA3}"/>
    <cellStyle name="Header1 2 12 8 3 3" xfId="15967" xr:uid="{28ADBB44-46C7-4D33-A2B7-857EB6659B2B}"/>
    <cellStyle name="Header1 2 12 8 3 3 2" xfId="15968" xr:uid="{5BD40ACC-C061-4AB1-88DD-42819469CE02}"/>
    <cellStyle name="Header1 2 12 8 3 3 3" xfId="15969" xr:uid="{8773DD14-D491-47C0-AF3B-6895785A5940}"/>
    <cellStyle name="Header1 2 12 8 3 4" xfId="15970" xr:uid="{E6119090-EB5C-41C8-B7D8-B725165DC496}"/>
    <cellStyle name="Header1 2 12 8 3 4 2" xfId="15971" xr:uid="{A4501716-56C2-4653-B038-6BD099151746}"/>
    <cellStyle name="Header1 2 12 8 3 4 3" xfId="15972" xr:uid="{37C0B7D5-06D8-4A14-8B68-537F25064FD5}"/>
    <cellStyle name="Header1 2 12 8 3 5" xfId="15973" xr:uid="{151B06F5-BCC9-44B6-B5D9-9EBDC338AFFA}"/>
    <cellStyle name="Header1 2 12 8 3 5 2" xfId="15974" xr:uid="{12C46123-3B81-487E-A48E-8786C5EE6AB2}"/>
    <cellStyle name="Header1 2 12 8 3 5 3" xfId="15975" xr:uid="{D9DF5C5D-5115-43F1-A16D-53FEC7FA1991}"/>
    <cellStyle name="Header1 2 12 8 3 6" xfId="15976" xr:uid="{C8477F4A-6295-40AB-9DE9-3AB5C5EA524F}"/>
    <cellStyle name="Header1 2 12 8 3 6 2" xfId="15977" xr:uid="{446F2CC5-BB41-49A1-BB97-FB3D41DB77A1}"/>
    <cellStyle name="Header1 2 12 8 3 6 3" xfId="15978" xr:uid="{DAD4A411-ACDB-481D-BBFB-350389BE9F5D}"/>
    <cellStyle name="Header1 2 12 8 3 7" xfId="15979" xr:uid="{50E5DBC7-E400-4E68-9E80-655135A1B76D}"/>
    <cellStyle name="Header1 2 12 8 3 8" xfId="15980" xr:uid="{E26F7A09-A73E-4F2D-8544-CA155EC43131}"/>
    <cellStyle name="Header1 2 12 8 4" xfId="15981" xr:uid="{CC8F83CE-9ABE-42DD-9F42-83812E3CE0C6}"/>
    <cellStyle name="Header1 2 12 8 4 2" xfId="15982" xr:uid="{EBB6E2D7-EAF0-44B9-9411-F27B53C591FA}"/>
    <cellStyle name="Header1 2 12 8 4 2 2" xfId="15983" xr:uid="{74059B9A-7690-4E2C-B8ED-66DFBDCE81CE}"/>
    <cellStyle name="Header1 2 12 8 4 2 3" xfId="15984" xr:uid="{57D4E6D3-C8DE-46E1-B8CC-9DA829DCEB0D}"/>
    <cellStyle name="Header1 2 12 8 4 3" xfId="15985" xr:uid="{FD50E6CB-8FF0-48EC-914A-CE8462049581}"/>
    <cellStyle name="Header1 2 12 8 4 3 2" xfId="15986" xr:uid="{093D9CC6-74D4-43F4-83BC-E72E5EA734AD}"/>
    <cellStyle name="Header1 2 12 8 4 3 3" xfId="15987" xr:uid="{46930F6F-004F-44F8-8DD1-47A23CD565ED}"/>
    <cellStyle name="Header1 2 12 8 4 4" xfId="15988" xr:uid="{5B2E2FF6-E01A-4197-AE07-5FF2F22E0D99}"/>
    <cellStyle name="Header1 2 12 8 4 4 2" xfId="15989" xr:uid="{A27ECAFA-975A-4184-90D4-CEA97228CA72}"/>
    <cellStyle name="Header1 2 12 8 4 4 3" xfId="15990" xr:uid="{4376DB02-E8F1-431E-B5A7-B565F33622CD}"/>
    <cellStyle name="Header1 2 12 8 4 5" xfId="15991" xr:uid="{9844010A-8C08-4DF0-9C04-E50B46413FFC}"/>
    <cellStyle name="Header1 2 12 8 4 5 2" xfId="15992" xr:uid="{1B15CF5C-6A9B-47DA-8E0E-17AE72EBB867}"/>
    <cellStyle name="Header1 2 12 8 4 5 3" xfId="15993" xr:uid="{8762002D-D89A-4C23-9FC3-47AB67A3AD61}"/>
    <cellStyle name="Header1 2 12 8 4 6" xfId="15994" xr:uid="{AB96B7A6-BE3F-4895-A800-FF587AF44B67}"/>
    <cellStyle name="Header1 2 12 8 4 6 2" xfId="15995" xr:uid="{8C92B651-8716-41D0-A27A-D1CFAC25BA2C}"/>
    <cellStyle name="Header1 2 12 8 4 6 3" xfId="15996" xr:uid="{C7212546-287E-4BD1-A2B9-A194D3261651}"/>
    <cellStyle name="Header1 2 12 8 4 7" xfId="15997" xr:uid="{F691D017-73A8-4C0B-8841-923DE436C0B4}"/>
    <cellStyle name="Header1 2 12 8 4 8" xfId="15998" xr:uid="{5487DA61-DB31-4AA3-B58C-1F9FEF3A731D}"/>
    <cellStyle name="Header1 2 12 8 5" xfId="15999" xr:uid="{599955F8-607A-4AB4-8F72-2BB119ABABBC}"/>
    <cellStyle name="Header1 2 12 8 5 2" xfId="16000" xr:uid="{EA2C0F75-F086-4DF5-9D61-59E41EDDB739}"/>
    <cellStyle name="Header1 2 12 8 5 2 2" xfId="16001" xr:uid="{3E1AB69A-9077-4AA2-B57F-6430758D2119}"/>
    <cellStyle name="Header1 2 12 8 5 2 3" xfId="16002" xr:uid="{0458140B-B6FC-4671-AA3F-5BC993B148A6}"/>
    <cellStyle name="Header1 2 12 8 5 3" xfId="16003" xr:uid="{7892B249-2EFC-4A76-93D5-845DD0FBCFFC}"/>
    <cellStyle name="Header1 2 12 8 5 3 2" xfId="16004" xr:uid="{F74535BA-9652-4845-8ABB-B3F602F42B9F}"/>
    <cellStyle name="Header1 2 12 8 5 3 3" xfId="16005" xr:uid="{E857F77B-442E-4F0A-A527-D3E6A539368B}"/>
    <cellStyle name="Header1 2 12 8 5 4" xfId="16006" xr:uid="{34D52D4C-0668-444E-AB30-BEEE6C20D859}"/>
    <cellStyle name="Header1 2 12 8 5 4 2" xfId="16007" xr:uid="{181CA472-8664-433D-9A44-C3939506A140}"/>
    <cellStyle name="Header1 2 12 8 5 4 3" xfId="16008" xr:uid="{69F5769B-D59E-4094-B08A-A913CE279584}"/>
    <cellStyle name="Header1 2 12 8 5 5" xfId="16009" xr:uid="{F4B20A2B-F375-44ED-88A2-73A3ADAAE9A9}"/>
    <cellStyle name="Header1 2 12 8 5 5 2" xfId="16010" xr:uid="{D07102EC-588A-4279-82B2-FAE250DB3BDA}"/>
    <cellStyle name="Header1 2 12 8 5 5 3" xfId="16011" xr:uid="{52108404-19E4-4325-B050-1F27DC3174A1}"/>
    <cellStyle name="Header1 2 12 8 5 6" xfId="16012" xr:uid="{9C7358F8-C9B0-4D2D-8259-9900C80D9128}"/>
    <cellStyle name="Header1 2 12 8 5 6 2" xfId="16013" xr:uid="{9261D365-4C7F-4E58-9A95-67DA4C441496}"/>
    <cellStyle name="Header1 2 12 8 5 6 3" xfId="16014" xr:uid="{1BC0F9E9-EA67-4A06-846E-19081BD1CA38}"/>
    <cellStyle name="Header1 2 12 8 5 7" xfId="16015" xr:uid="{61892E72-4E29-4EF5-832E-B3A3F158D17E}"/>
    <cellStyle name="Header1 2 12 8 5 8" xfId="16016" xr:uid="{6EDC5883-FF3F-4D89-B9DE-12522181E8AB}"/>
    <cellStyle name="Header1 2 12 8 6" xfId="16017" xr:uid="{B7EEEEC6-3921-4CC0-8186-E8CCF340DB85}"/>
    <cellStyle name="Header1 2 12 8 6 2" xfId="16018" xr:uid="{AF38397E-4E59-464C-88FB-F39FC32DBE7C}"/>
    <cellStyle name="Header1 2 12 8 6 2 2" xfId="16019" xr:uid="{1B6C6F9F-4DB1-41E8-8379-EBC0023DC5F4}"/>
    <cellStyle name="Header1 2 12 8 6 2 3" xfId="16020" xr:uid="{E4997D29-A95B-4732-878F-93D455DD15A4}"/>
    <cellStyle name="Header1 2 12 8 6 3" xfId="16021" xr:uid="{3CA6AAE6-DA96-4872-9D75-939F39493C7F}"/>
    <cellStyle name="Header1 2 12 8 6 3 2" xfId="16022" xr:uid="{AA531AA3-B6D7-4F17-820B-10A7287C385C}"/>
    <cellStyle name="Header1 2 12 8 6 3 3" xfId="16023" xr:uid="{20582961-880F-48A0-A733-425D318316EC}"/>
    <cellStyle name="Header1 2 12 8 6 4" xfId="16024" xr:uid="{A140E060-9C68-4158-8686-C3B19CB5D507}"/>
    <cellStyle name="Header1 2 12 8 6 4 2" xfId="16025" xr:uid="{73258F7D-7048-4C46-8F5B-EE99D707CB32}"/>
    <cellStyle name="Header1 2 12 8 6 4 3" xfId="16026" xr:uid="{2EFA3CF5-4197-4647-BFEF-AF6AA17AF81C}"/>
    <cellStyle name="Header1 2 12 8 6 5" xfId="16027" xr:uid="{7E1EEB7C-2CBF-4F06-8EE6-7E73E15B9ECD}"/>
    <cellStyle name="Header1 2 12 8 6 5 2" xfId="16028" xr:uid="{4C381235-5B0B-46F0-B668-D84BCE8BEBCF}"/>
    <cellStyle name="Header1 2 12 8 6 5 3" xfId="16029" xr:uid="{E07C6F8E-56F4-4BA9-8D05-E375E2D799B7}"/>
    <cellStyle name="Header1 2 12 8 6 6" xfId="16030" xr:uid="{1857EA4C-FC23-4E5E-83B8-3F62AD26DDD5}"/>
    <cellStyle name="Header1 2 12 8 6 6 2" xfId="16031" xr:uid="{F0BF5D02-2C7C-41CF-B792-1196AD609CEF}"/>
    <cellStyle name="Header1 2 12 8 6 6 3" xfId="16032" xr:uid="{B01E589B-0C1A-41CB-B500-4412EF162F0B}"/>
    <cellStyle name="Header1 2 12 8 6 7" xfId="16033" xr:uid="{D074BE04-DD29-4388-91D8-AAE6E8004FE1}"/>
    <cellStyle name="Header1 2 12 8 6 8" xfId="16034" xr:uid="{837A85A8-5664-4922-84EF-F2C6C796D757}"/>
    <cellStyle name="Header1 2 12 8 7" xfId="16035" xr:uid="{89BF6EE9-218C-4A71-B775-EBAA247AFBF4}"/>
    <cellStyle name="Header1 2 12 8 8" xfId="16036" xr:uid="{E4F66C21-9D1A-4681-873A-29B5A3C1DFCB}"/>
    <cellStyle name="Header1 2 12 9" xfId="16037" xr:uid="{1B64F3F7-031C-4DD4-98CB-45894D009F0F}"/>
    <cellStyle name="Header1 2 12 9 2" xfId="16038" xr:uid="{A4D6B85F-2B25-4117-BD24-F4FC9A6CC684}"/>
    <cellStyle name="Header1 2 12 9 2 2" xfId="16039" xr:uid="{2E9D0C2D-78E1-4005-A40F-F533420CA926}"/>
    <cellStyle name="Header1 2 12 9 2 2 2" xfId="16040" xr:uid="{E35E1F7E-5664-4B7F-BD76-1BCACD3F9F9F}"/>
    <cellStyle name="Header1 2 12 9 2 2 3" xfId="16041" xr:uid="{A0C80C4C-3A86-469B-93A7-7B444275E581}"/>
    <cellStyle name="Header1 2 12 9 2 3" xfId="16042" xr:uid="{6E667918-B74E-4A28-893D-85685E197128}"/>
    <cellStyle name="Header1 2 12 9 2 3 2" xfId="16043" xr:uid="{B70E63FB-A6BF-468A-B38F-489FBC1E9E0F}"/>
    <cellStyle name="Header1 2 12 9 2 3 3" xfId="16044" xr:uid="{959AE121-5EB8-4FF8-A166-EFB2415D6AEC}"/>
    <cellStyle name="Header1 2 12 9 2 4" xfId="16045" xr:uid="{FF80BC99-329A-4B58-B280-19DFCCB95E4F}"/>
    <cellStyle name="Header1 2 12 9 2 4 2" xfId="16046" xr:uid="{5108A152-D7BE-4AA0-847D-A6AF67678626}"/>
    <cellStyle name="Header1 2 12 9 2 4 3" xfId="16047" xr:uid="{8992BD5D-D3B5-4DF1-9894-19BD9341FF8A}"/>
    <cellStyle name="Header1 2 12 9 2 5" xfId="16048" xr:uid="{F3ABEF22-33F3-4EF5-B480-DE5B62D0D868}"/>
    <cellStyle name="Header1 2 12 9 2 5 2" xfId="16049" xr:uid="{7A5BFAB5-0A9F-4495-A1EA-F5EDD4AA3EFB}"/>
    <cellStyle name="Header1 2 12 9 2 5 3" xfId="16050" xr:uid="{27124E36-123A-40FE-A50A-F4ACDA987C38}"/>
    <cellStyle name="Header1 2 12 9 2 6" xfId="16051" xr:uid="{251EA5F7-E405-479D-9B01-7EAF03AD9BE3}"/>
    <cellStyle name="Header1 2 12 9 2 6 2" xfId="16052" xr:uid="{95385F32-34C9-4C7B-B920-2EB449CAE702}"/>
    <cellStyle name="Header1 2 12 9 2 6 3" xfId="16053" xr:uid="{2A955385-441B-4F81-9D03-B04AEC26DF5D}"/>
    <cellStyle name="Header1 2 12 9 2 7" xfId="16054" xr:uid="{5D33AD8E-EF6D-48C0-B0F3-479DC7154103}"/>
    <cellStyle name="Header1 2 12 9 2 7 2" xfId="16055" xr:uid="{6FB0A1AD-730A-4584-A8A1-98A65A5E59B2}"/>
    <cellStyle name="Header1 2 12 9 2 7 3" xfId="16056" xr:uid="{79900911-8327-4833-8DB3-2D0869408DB9}"/>
    <cellStyle name="Header1 2 12 9 2 8" xfId="16057" xr:uid="{5FC7C1A0-1B06-448D-8A96-61F27A5D0941}"/>
    <cellStyle name="Header1 2 12 9 2 9" xfId="16058" xr:uid="{E01C6014-E5D4-4037-81EE-70ACBEB7BB2A}"/>
    <cellStyle name="Header1 2 12 9 3" xfId="16059" xr:uid="{0331F962-80F7-4DA0-81C8-E4101039AC18}"/>
    <cellStyle name="Header1 2 12 9 3 2" xfId="16060" xr:uid="{D6C9FAF7-5EC9-45EA-B636-4A42D74252D7}"/>
    <cellStyle name="Header1 2 12 9 3 2 2" xfId="16061" xr:uid="{554D93F1-31B7-4EA5-8CFC-20AC1923B771}"/>
    <cellStyle name="Header1 2 12 9 3 2 3" xfId="16062" xr:uid="{031A5765-AC50-4CEF-8240-D156C5523B28}"/>
    <cellStyle name="Header1 2 12 9 3 3" xfId="16063" xr:uid="{2CF63E37-47D6-4596-9B24-2958F5B69188}"/>
    <cellStyle name="Header1 2 12 9 3 3 2" xfId="16064" xr:uid="{3DDB8208-C428-4852-B538-A15BC9E83CCA}"/>
    <cellStyle name="Header1 2 12 9 3 3 3" xfId="16065" xr:uid="{F2516BC0-FEC1-4CA1-A080-C060BCCF37ED}"/>
    <cellStyle name="Header1 2 12 9 3 4" xfId="16066" xr:uid="{3384E9AB-0E2D-4831-AAE9-A8E8381BB3B4}"/>
    <cellStyle name="Header1 2 12 9 3 4 2" xfId="16067" xr:uid="{E60A9652-4615-4162-9437-26BB8376A6BC}"/>
    <cellStyle name="Header1 2 12 9 3 4 3" xfId="16068" xr:uid="{B49A87FC-A452-43C6-9BA4-D59529A6005B}"/>
    <cellStyle name="Header1 2 12 9 3 5" xfId="16069" xr:uid="{BF6247D9-9DD5-4DC7-9CB3-523058EB1071}"/>
    <cellStyle name="Header1 2 12 9 3 5 2" xfId="16070" xr:uid="{7C67F989-47A8-4628-8559-D5CE60ABADF9}"/>
    <cellStyle name="Header1 2 12 9 3 5 3" xfId="16071" xr:uid="{0E518312-8696-4DFF-8E44-95DD53E6ED60}"/>
    <cellStyle name="Header1 2 12 9 3 6" xfId="16072" xr:uid="{E663ABA9-093C-4B6D-886A-85986A5CE78A}"/>
    <cellStyle name="Header1 2 12 9 3 6 2" xfId="16073" xr:uid="{CC5C5D9E-1D78-487A-ABEC-AEB322899EF4}"/>
    <cellStyle name="Header1 2 12 9 3 6 3" xfId="16074" xr:uid="{A41909DC-7443-4EB6-A8C8-F2FE36518F1C}"/>
    <cellStyle name="Header1 2 12 9 3 7" xfId="16075" xr:uid="{9006A50F-759F-497F-8C8C-EE34F05C9229}"/>
    <cellStyle name="Header1 2 12 9 3 8" xfId="16076" xr:uid="{32BA7633-C76C-4630-B567-2BB0AA19C34F}"/>
    <cellStyle name="Header1 2 12 9 4" xfId="16077" xr:uid="{6D6A49F5-DB43-4BFF-A645-11D73A3F579C}"/>
    <cellStyle name="Header1 2 12 9 4 2" xfId="16078" xr:uid="{EC179EED-6AAA-48AC-99E9-9036848E92B1}"/>
    <cellStyle name="Header1 2 12 9 4 2 2" xfId="16079" xr:uid="{03900570-85E0-4991-9065-C37F2FC6AC56}"/>
    <cellStyle name="Header1 2 12 9 4 2 3" xfId="16080" xr:uid="{CFFB00BE-EC57-4C91-A867-05AC280731BD}"/>
    <cellStyle name="Header1 2 12 9 4 3" xfId="16081" xr:uid="{276D984F-F45F-4908-9D52-F78D4BC414F9}"/>
    <cellStyle name="Header1 2 12 9 4 3 2" xfId="16082" xr:uid="{D80415AB-855A-4730-B1B3-0E276651E344}"/>
    <cellStyle name="Header1 2 12 9 4 3 3" xfId="16083" xr:uid="{41BF2A9A-41DA-42FE-A833-3E711E844ED9}"/>
    <cellStyle name="Header1 2 12 9 4 4" xfId="16084" xr:uid="{273387F6-D592-4B32-B050-E23D2F724A26}"/>
    <cellStyle name="Header1 2 12 9 4 4 2" xfId="16085" xr:uid="{680B7A9C-C1E2-4A89-B9A0-5A7E5FBB1915}"/>
    <cellStyle name="Header1 2 12 9 4 4 3" xfId="16086" xr:uid="{90489413-3FCB-40FC-91A8-5F6599A33E90}"/>
    <cellStyle name="Header1 2 12 9 4 5" xfId="16087" xr:uid="{16058729-ED25-4167-A0F3-EFE5A309FCE2}"/>
    <cellStyle name="Header1 2 12 9 4 5 2" xfId="16088" xr:uid="{05B050FC-8574-40E8-9517-A45106AF227D}"/>
    <cellStyle name="Header1 2 12 9 4 5 3" xfId="16089" xr:uid="{68C23954-9CFF-44D9-8FD3-166C4269C713}"/>
    <cellStyle name="Header1 2 12 9 4 6" xfId="16090" xr:uid="{E63F7D24-5544-4AFD-B991-6748039A4632}"/>
    <cellStyle name="Header1 2 12 9 4 6 2" xfId="16091" xr:uid="{3F9FC442-FC75-403E-9806-BB5763F744ED}"/>
    <cellStyle name="Header1 2 12 9 4 6 3" xfId="16092" xr:uid="{CE872B47-7389-4EEA-9338-89008D59B644}"/>
    <cellStyle name="Header1 2 12 9 4 7" xfId="16093" xr:uid="{C64F7F43-1E5A-4343-86F1-226785773BA9}"/>
    <cellStyle name="Header1 2 12 9 4 8" xfId="16094" xr:uid="{B0D22773-DB28-403C-B5FA-B275765D8F7B}"/>
    <cellStyle name="Header1 2 12 9 5" xfId="16095" xr:uid="{8BB85CD4-65E8-43F9-ADC8-384E958936A8}"/>
    <cellStyle name="Header1 2 12 9 5 2" xfId="16096" xr:uid="{4327A267-544A-4216-A363-24BF61CEB553}"/>
    <cellStyle name="Header1 2 12 9 5 2 2" xfId="16097" xr:uid="{512BAC59-32C6-48CC-9708-732F2A27FFAE}"/>
    <cellStyle name="Header1 2 12 9 5 2 3" xfId="16098" xr:uid="{99296403-0701-4AE6-AB16-C74D3F998224}"/>
    <cellStyle name="Header1 2 12 9 5 3" xfId="16099" xr:uid="{ADAF9A6D-AAD5-4C2F-8317-F8AA33469138}"/>
    <cellStyle name="Header1 2 12 9 5 3 2" xfId="16100" xr:uid="{6B831071-220F-4CC1-B1F5-F3FD40434A25}"/>
    <cellStyle name="Header1 2 12 9 5 3 3" xfId="16101" xr:uid="{D74517AD-70A7-412B-BB71-66080A97D529}"/>
    <cellStyle name="Header1 2 12 9 5 4" xfId="16102" xr:uid="{0F393816-209E-4FEF-8A8E-C4B1783B966F}"/>
    <cellStyle name="Header1 2 12 9 5 4 2" xfId="16103" xr:uid="{FE392631-34A4-4EFE-B7C9-69D61EE366CB}"/>
    <cellStyle name="Header1 2 12 9 5 4 3" xfId="16104" xr:uid="{E259878C-E6AC-4FC3-9960-3C77FE783116}"/>
    <cellStyle name="Header1 2 12 9 5 5" xfId="16105" xr:uid="{A66DAA73-1DEF-4061-B098-AE7340F56D2D}"/>
    <cellStyle name="Header1 2 12 9 5 5 2" xfId="16106" xr:uid="{0345EF76-F619-485D-976A-BA9456A369D0}"/>
    <cellStyle name="Header1 2 12 9 5 5 3" xfId="16107" xr:uid="{CA67873C-5627-4D5E-89F3-6DAC671757D6}"/>
    <cellStyle name="Header1 2 12 9 5 6" xfId="16108" xr:uid="{086D7B18-94FE-4BE4-B780-6A5059FA74C2}"/>
    <cellStyle name="Header1 2 12 9 5 6 2" xfId="16109" xr:uid="{EFF6827F-2893-47D2-93F1-A7913E2099B1}"/>
    <cellStyle name="Header1 2 12 9 5 6 3" xfId="16110" xr:uid="{5C906291-8610-4667-A9DD-5F0C590DF2B6}"/>
    <cellStyle name="Header1 2 12 9 5 7" xfId="16111" xr:uid="{A8AE8210-53B1-4A48-A79C-643B3A3AD39D}"/>
    <cellStyle name="Header1 2 12 9 5 8" xfId="16112" xr:uid="{CDC8011C-FD34-48A9-972B-E4BC35CE49E4}"/>
    <cellStyle name="Header1 2 12 9 6" xfId="16113" xr:uid="{82464F50-DC05-4299-A3C6-3372CEE674FA}"/>
    <cellStyle name="Header1 2 12 9 6 2" xfId="16114" xr:uid="{C87BBE42-66C8-4862-8ADF-55F2356B43A2}"/>
    <cellStyle name="Header1 2 12 9 6 2 2" xfId="16115" xr:uid="{DB09D972-211B-49B7-AD81-CC432E714CAB}"/>
    <cellStyle name="Header1 2 12 9 6 2 3" xfId="16116" xr:uid="{EA05D0A8-92CD-4D9A-8DE4-E18B51BCF666}"/>
    <cellStyle name="Header1 2 12 9 6 3" xfId="16117" xr:uid="{A7E1A08E-D2CE-4C2E-B949-36F40B0DF446}"/>
    <cellStyle name="Header1 2 12 9 6 3 2" xfId="16118" xr:uid="{E289CB22-DD87-478D-890C-47B2A17E60E7}"/>
    <cellStyle name="Header1 2 12 9 6 3 3" xfId="16119" xr:uid="{DB6CB7F2-1857-43C3-B242-B4DF6141EB6E}"/>
    <cellStyle name="Header1 2 12 9 6 4" xfId="16120" xr:uid="{C2D3A8DB-31D2-4B5E-B933-0408CD09B08A}"/>
    <cellStyle name="Header1 2 12 9 6 4 2" xfId="16121" xr:uid="{78D120DB-9C77-4F03-A77F-16B543AC0F6D}"/>
    <cellStyle name="Header1 2 12 9 6 4 3" xfId="16122" xr:uid="{EAAD2E71-7D13-4388-A650-49F7D1828C77}"/>
    <cellStyle name="Header1 2 12 9 6 5" xfId="16123" xr:uid="{70BB262A-B8F9-40FF-B269-7D3183EDF0CB}"/>
    <cellStyle name="Header1 2 12 9 6 5 2" xfId="16124" xr:uid="{6A0F3BA2-5686-4A0A-8EC3-B1FA397D1DF6}"/>
    <cellStyle name="Header1 2 12 9 6 5 3" xfId="16125" xr:uid="{74E0BFE8-B6A0-4ABE-A49E-3AB481ED64B5}"/>
    <cellStyle name="Header1 2 12 9 6 6" xfId="16126" xr:uid="{FE1BA388-29A5-4BF2-BEA3-A45792070F87}"/>
    <cellStyle name="Header1 2 12 9 6 6 2" xfId="16127" xr:uid="{69669850-D809-4A06-A7A5-D4BC9131B578}"/>
    <cellStyle name="Header1 2 12 9 6 6 3" xfId="16128" xr:uid="{87FCB914-2DF9-46C9-AA6D-F47F7D9181C6}"/>
    <cellStyle name="Header1 2 12 9 6 7" xfId="16129" xr:uid="{4A927DD9-EBEC-4D28-B6DC-2958E6C3FBD7}"/>
    <cellStyle name="Header1 2 12 9 6 8" xfId="16130" xr:uid="{6387737A-845A-410D-A60A-31808C7E4A02}"/>
    <cellStyle name="Header1 2 12 9 7" xfId="16131" xr:uid="{FE710144-D4A9-4C92-BAF6-61539FF97978}"/>
    <cellStyle name="Header1 2 12 9 8" xfId="16132" xr:uid="{580BCD47-4345-45D2-B550-6507AC7EB27F}"/>
    <cellStyle name="Header1 2 13" xfId="16133" xr:uid="{1D6F0600-E853-451D-A9B7-7E9ADAD20BE1}"/>
    <cellStyle name="Header1 2 13 10" xfId="16134" xr:uid="{D4362345-31DF-4EE2-9629-F8C5F0AD8554}"/>
    <cellStyle name="Header1 2 13 10 2" xfId="16135" xr:uid="{19B57D2B-14B1-479D-8AEB-8FA7822C05B7}"/>
    <cellStyle name="Header1 2 13 10 2 2" xfId="16136" xr:uid="{A536806E-1E7B-4381-BC7A-483FF186E319}"/>
    <cellStyle name="Header1 2 13 10 2 2 2" xfId="16137" xr:uid="{13D3E7D5-D8E2-4D70-B437-2C9D0B055E63}"/>
    <cellStyle name="Header1 2 13 10 2 2 3" xfId="16138" xr:uid="{4624160F-DC05-41F5-B9FA-58284DB3F227}"/>
    <cellStyle name="Header1 2 13 10 2 3" xfId="16139" xr:uid="{AFF73252-0D53-447B-9E99-697F8A407C06}"/>
    <cellStyle name="Header1 2 13 10 2 3 2" xfId="16140" xr:uid="{B7495FF6-46E6-46BC-9941-6A9EC98F81C1}"/>
    <cellStyle name="Header1 2 13 10 2 3 3" xfId="16141" xr:uid="{FB769C19-70AD-4987-818D-667223D5167C}"/>
    <cellStyle name="Header1 2 13 10 2 4" xfId="16142" xr:uid="{CCE9BE33-FF4A-4862-970D-D74C74640901}"/>
    <cellStyle name="Header1 2 13 10 2 4 2" xfId="16143" xr:uid="{B18BE0E9-9C6C-4E89-B616-4C0463DE8488}"/>
    <cellStyle name="Header1 2 13 10 2 4 3" xfId="16144" xr:uid="{8707F99E-972A-4331-97FF-4497A5841441}"/>
    <cellStyle name="Header1 2 13 10 2 5" xfId="16145" xr:uid="{E1AEA13F-9E9D-49D9-8C66-BC46650F28C6}"/>
    <cellStyle name="Header1 2 13 10 2 5 2" xfId="16146" xr:uid="{015C42AB-8542-4FF5-A18E-2B5A465DD006}"/>
    <cellStyle name="Header1 2 13 10 2 5 3" xfId="16147" xr:uid="{37222053-8714-43EA-9E49-0D1DDBE8168A}"/>
    <cellStyle name="Header1 2 13 10 2 6" xfId="16148" xr:uid="{CCBF45AA-DBED-4596-BA54-696561A3E110}"/>
    <cellStyle name="Header1 2 13 10 2 6 2" xfId="16149" xr:uid="{2781D04C-35B4-42A5-90A9-511A1F3EE34B}"/>
    <cellStyle name="Header1 2 13 10 2 6 3" xfId="16150" xr:uid="{D889D762-372A-4CF9-8E02-C793981A582D}"/>
    <cellStyle name="Header1 2 13 10 2 7" xfId="16151" xr:uid="{18187E86-53CE-4CBF-A205-2F9CA12C15B9}"/>
    <cellStyle name="Header1 2 13 10 2 7 2" xfId="16152" xr:uid="{FE7186AA-458A-4DD2-A7FD-30DE8302D5E7}"/>
    <cellStyle name="Header1 2 13 10 2 7 3" xfId="16153" xr:uid="{9371C817-543C-40B1-8AF2-731758CC94B0}"/>
    <cellStyle name="Header1 2 13 10 2 8" xfId="16154" xr:uid="{F03AF44C-AD5B-4717-A1E3-6CD527F98C73}"/>
    <cellStyle name="Header1 2 13 10 2 9" xfId="16155" xr:uid="{DB1EE7D8-1F4E-4D4F-85DB-EB10E51B75B9}"/>
    <cellStyle name="Header1 2 13 10 3" xfId="16156" xr:uid="{AB203065-D6F9-4643-BA33-81AC1917D843}"/>
    <cellStyle name="Header1 2 13 10 3 2" xfId="16157" xr:uid="{EDF4995E-6737-4BE2-9A1E-F858E6F866A9}"/>
    <cellStyle name="Header1 2 13 10 3 2 2" xfId="16158" xr:uid="{7AE9523A-5FFE-4BD2-A9AB-51C7476927F2}"/>
    <cellStyle name="Header1 2 13 10 3 2 3" xfId="16159" xr:uid="{5E18FA6E-6C68-48D7-8F75-F313EFE2E298}"/>
    <cellStyle name="Header1 2 13 10 3 3" xfId="16160" xr:uid="{949E8B8E-F513-47F3-ABA2-6772D0359C73}"/>
    <cellStyle name="Header1 2 13 10 3 3 2" xfId="16161" xr:uid="{25FC4511-17C8-4530-99F1-073D8BE51E3C}"/>
    <cellStyle name="Header1 2 13 10 3 3 3" xfId="16162" xr:uid="{5A6FE846-6705-4A66-9DAE-DEFDD9AA94FA}"/>
    <cellStyle name="Header1 2 13 10 3 4" xfId="16163" xr:uid="{8A3D4EE1-2440-4CAB-99B6-1C24AE2C530A}"/>
    <cellStyle name="Header1 2 13 10 3 4 2" xfId="16164" xr:uid="{571E81BA-F774-4BDD-94D6-67AAD9C6FA29}"/>
    <cellStyle name="Header1 2 13 10 3 4 3" xfId="16165" xr:uid="{B78E49D8-0CFF-446F-A5D6-766BDC834B77}"/>
    <cellStyle name="Header1 2 13 10 3 5" xfId="16166" xr:uid="{D0F84E1E-B626-4CE7-8012-A8699F019CC8}"/>
    <cellStyle name="Header1 2 13 10 3 5 2" xfId="16167" xr:uid="{B80544C1-C088-4C0C-AFFF-1A1D5C8F46F6}"/>
    <cellStyle name="Header1 2 13 10 3 5 3" xfId="16168" xr:uid="{2D2585A8-208C-4479-8B34-0310BC487400}"/>
    <cellStyle name="Header1 2 13 10 3 6" xfId="16169" xr:uid="{A4B09292-2446-49FC-9C50-5E2B438242AF}"/>
    <cellStyle name="Header1 2 13 10 3 6 2" xfId="16170" xr:uid="{1887A63C-CD37-4AE7-A8FA-ECCE14E18321}"/>
    <cellStyle name="Header1 2 13 10 3 6 3" xfId="16171" xr:uid="{CCD30D2A-A523-46E4-96C5-209759EB0353}"/>
    <cellStyle name="Header1 2 13 10 3 7" xfId="16172" xr:uid="{A00E3564-AC4A-44DB-B00E-93CA31FDD025}"/>
    <cellStyle name="Header1 2 13 10 3 8" xfId="16173" xr:uid="{F021D2A4-AEF7-47EA-A217-038C33BEA065}"/>
    <cellStyle name="Header1 2 13 10 4" xfId="16174" xr:uid="{D1B8D40A-4945-40DC-A06F-7741FF7CAED3}"/>
    <cellStyle name="Header1 2 13 10 4 2" xfId="16175" xr:uid="{5B0EFAD9-8B3D-42F9-BFC2-F70F865235D3}"/>
    <cellStyle name="Header1 2 13 10 4 2 2" xfId="16176" xr:uid="{A5283D20-364B-4AE2-8DB2-C3D6A3DAC1E5}"/>
    <cellStyle name="Header1 2 13 10 4 2 3" xfId="16177" xr:uid="{2D4E6386-9131-4FF0-B21C-6B22EB5D17DB}"/>
    <cellStyle name="Header1 2 13 10 4 3" xfId="16178" xr:uid="{35A5FE84-08F8-4674-8728-D6F59FE493D3}"/>
    <cellStyle name="Header1 2 13 10 4 3 2" xfId="16179" xr:uid="{0B217857-6B1E-48EA-8D34-A74F0BF8D3FA}"/>
    <cellStyle name="Header1 2 13 10 4 3 3" xfId="16180" xr:uid="{C16F7E59-2C91-47A2-9EB1-6A748681955B}"/>
    <cellStyle name="Header1 2 13 10 4 4" xfId="16181" xr:uid="{C5B6EEFC-7C52-42E7-80CF-335ECFC30BF6}"/>
    <cellStyle name="Header1 2 13 10 4 4 2" xfId="16182" xr:uid="{57BE60FC-C25F-4E22-8584-E5C1A0A39A4A}"/>
    <cellStyle name="Header1 2 13 10 4 4 3" xfId="16183" xr:uid="{1E70EC7D-0373-4C85-803C-4073B634ED6C}"/>
    <cellStyle name="Header1 2 13 10 4 5" xfId="16184" xr:uid="{9873AF4A-6AD2-49EB-BF5B-DB548EAF8543}"/>
    <cellStyle name="Header1 2 13 10 4 5 2" xfId="16185" xr:uid="{787B9245-BD5F-421D-B410-0655CF119F9C}"/>
    <cellStyle name="Header1 2 13 10 4 5 3" xfId="16186" xr:uid="{9BA082CA-EFB7-4497-81FA-E5CB53410A3F}"/>
    <cellStyle name="Header1 2 13 10 4 6" xfId="16187" xr:uid="{67FA48D0-A458-41B6-8789-A795104705CA}"/>
    <cellStyle name="Header1 2 13 10 4 6 2" xfId="16188" xr:uid="{395E74AF-75EC-464F-8177-6047BEF0CBBE}"/>
    <cellStyle name="Header1 2 13 10 4 6 3" xfId="16189" xr:uid="{9045DA4B-EDC0-41EA-8592-6F75E1C655F2}"/>
    <cellStyle name="Header1 2 13 10 4 7" xfId="16190" xr:uid="{CE16A44A-F7F9-4516-8236-0AB99C054AE5}"/>
    <cellStyle name="Header1 2 13 10 4 8" xfId="16191" xr:uid="{7A272542-6400-4296-B604-2B6DAD44748B}"/>
    <cellStyle name="Header1 2 13 10 5" xfId="16192" xr:uid="{C322D100-0231-4BA4-836E-4F5CEAD20D37}"/>
    <cellStyle name="Header1 2 13 10 5 2" xfId="16193" xr:uid="{EAD0C6B2-FF89-480E-8DD0-EC57A5C00B5C}"/>
    <cellStyle name="Header1 2 13 10 5 2 2" xfId="16194" xr:uid="{BE60B7B1-7942-4103-97C5-5E8FB61B44EB}"/>
    <cellStyle name="Header1 2 13 10 5 2 3" xfId="16195" xr:uid="{96625CFC-E1EE-4266-B23C-267DB0D9087E}"/>
    <cellStyle name="Header1 2 13 10 5 3" xfId="16196" xr:uid="{E212339E-FC0C-47F2-B774-6896555161C6}"/>
    <cellStyle name="Header1 2 13 10 5 3 2" xfId="16197" xr:uid="{00835D48-8233-419F-A558-B60D761FA577}"/>
    <cellStyle name="Header1 2 13 10 5 3 3" xfId="16198" xr:uid="{DCB86FDA-B485-4E29-A0D2-A367A4AA2DA7}"/>
    <cellStyle name="Header1 2 13 10 5 4" xfId="16199" xr:uid="{6427B7AA-DAE3-41C3-9373-E8915031B3DA}"/>
    <cellStyle name="Header1 2 13 10 5 4 2" xfId="16200" xr:uid="{EB00566D-4798-4DE5-B524-E8584FFA2CF1}"/>
    <cellStyle name="Header1 2 13 10 5 4 3" xfId="16201" xr:uid="{9BE79676-35DC-4D7F-A5D9-DF3642F65007}"/>
    <cellStyle name="Header1 2 13 10 5 5" xfId="16202" xr:uid="{7D19183B-1AF6-4AA9-82CF-8D599F845468}"/>
    <cellStyle name="Header1 2 13 10 5 5 2" xfId="16203" xr:uid="{A9CBE5D8-A46C-4B15-A44A-08AF310E784C}"/>
    <cellStyle name="Header1 2 13 10 5 5 3" xfId="16204" xr:uid="{C585DF3F-97FF-4BE1-BB83-3683B58B049E}"/>
    <cellStyle name="Header1 2 13 10 5 6" xfId="16205" xr:uid="{A13245B6-2B59-4143-B895-D7F8706BF21C}"/>
    <cellStyle name="Header1 2 13 10 5 6 2" xfId="16206" xr:uid="{13B12E0B-1440-443B-BCDE-2A2E015FE538}"/>
    <cellStyle name="Header1 2 13 10 5 6 3" xfId="16207" xr:uid="{036EC75A-7C6B-42CB-9E76-D87495C05FC6}"/>
    <cellStyle name="Header1 2 13 10 5 7" xfId="16208" xr:uid="{0FA078A1-9548-4110-AC71-B83565EFFBC9}"/>
    <cellStyle name="Header1 2 13 10 5 8" xfId="16209" xr:uid="{3C43BBC3-6C16-4108-AD98-5559F9805369}"/>
    <cellStyle name="Header1 2 13 10 6" xfId="16210" xr:uid="{11698970-7288-4413-9BEC-20963F5BD0B8}"/>
    <cellStyle name="Header1 2 13 10 6 2" xfId="16211" xr:uid="{B8F27036-D9A3-49F7-AA4C-B08469FAC6B3}"/>
    <cellStyle name="Header1 2 13 10 6 2 2" xfId="16212" xr:uid="{E1DF5B36-66A0-4596-969B-4B3AFA4C35DB}"/>
    <cellStyle name="Header1 2 13 10 6 2 3" xfId="16213" xr:uid="{28D0F8BD-B0CB-4E46-BECA-867A40818CC9}"/>
    <cellStyle name="Header1 2 13 10 6 3" xfId="16214" xr:uid="{7593A50D-4EF0-4D6B-BB18-29B1AF645E59}"/>
    <cellStyle name="Header1 2 13 10 6 3 2" xfId="16215" xr:uid="{FCF747EC-02D6-4C63-A79F-9E9B03C64FF7}"/>
    <cellStyle name="Header1 2 13 10 6 3 3" xfId="16216" xr:uid="{5C32319D-74FB-433D-B839-B995A352300B}"/>
    <cellStyle name="Header1 2 13 10 6 4" xfId="16217" xr:uid="{D79D36CD-820E-4A89-BC0E-B3D67F925707}"/>
    <cellStyle name="Header1 2 13 10 6 4 2" xfId="16218" xr:uid="{ECE7DAC2-5A4E-40A0-AEAB-44AF9E4F06CD}"/>
    <cellStyle name="Header1 2 13 10 6 4 3" xfId="16219" xr:uid="{4477E065-645C-4953-A8EF-49D8D401ED96}"/>
    <cellStyle name="Header1 2 13 10 6 5" xfId="16220" xr:uid="{CB009BB8-34A9-4633-9404-A72CB84203D2}"/>
    <cellStyle name="Header1 2 13 10 6 5 2" xfId="16221" xr:uid="{3005B0DF-E602-4E55-A3AD-F2168B74A8EF}"/>
    <cellStyle name="Header1 2 13 10 6 5 3" xfId="16222" xr:uid="{D74CB661-869E-4F61-931C-F10916C9E173}"/>
    <cellStyle name="Header1 2 13 10 6 6" xfId="16223" xr:uid="{0077162C-8AF4-4F0D-97E2-68D006948266}"/>
    <cellStyle name="Header1 2 13 10 6 6 2" xfId="16224" xr:uid="{17B268AB-F871-4064-B552-6D9673F7B249}"/>
    <cellStyle name="Header1 2 13 10 6 6 3" xfId="16225" xr:uid="{DA3C994B-1685-4DA5-8B78-4795231BCBA8}"/>
    <cellStyle name="Header1 2 13 10 6 7" xfId="16226" xr:uid="{913124BD-279E-4F61-8B83-B135706E140D}"/>
    <cellStyle name="Header1 2 13 10 6 8" xfId="16227" xr:uid="{C1A8A40A-DE4E-4A02-AF1E-34446B5D6D2B}"/>
    <cellStyle name="Header1 2 13 10 7" xfId="16228" xr:uid="{4CA7593D-83E4-4C41-B60D-962799E1F482}"/>
    <cellStyle name="Header1 2 13 10 8" xfId="16229" xr:uid="{4137FD7C-F0CA-4F6F-9046-7AEC1EB3EBA4}"/>
    <cellStyle name="Header1 2 13 11" xfId="16230" xr:uid="{F0D2BAE7-C0D0-4988-AD66-3937CE12007C}"/>
    <cellStyle name="Header1 2 13 11 2" xfId="16231" xr:uid="{B744B2C7-4234-4432-9DE2-E926F783BCD8}"/>
    <cellStyle name="Header1 2 13 11 2 2" xfId="16232" xr:uid="{CC5C228C-277A-4510-AC58-E461CC3E38FA}"/>
    <cellStyle name="Header1 2 13 11 2 2 2" xfId="16233" xr:uid="{021A7D7C-3F30-4BC8-801E-8FF16F829D97}"/>
    <cellStyle name="Header1 2 13 11 2 2 3" xfId="16234" xr:uid="{45EA3337-8C47-4AD4-AB84-C04910042136}"/>
    <cellStyle name="Header1 2 13 11 2 3" xfId="16235" xr:uid="{11EE52DC-BDEC-4FBD-B0B7-5F238CC147C6}"/>
    <cellStyle name="Header1 2 13 11 2 3 2" xfId="16236" xr:uid="{CE2C4F28-C902-496E-B5F2-2E6BFFE5FCE6}"/>
    <cellStyle name="Header1 2 13 11 2 3 3" xfId="16237" xr:uid="{F9D670D0-2FFE-45C0-8D86-4A19A87FE0CC}"/>
    <cellStyle name="Header1 2 13 11 2 4" xfId="16238" xr:uid="{5A6D9E96-86AF-45CC-93B9-A5A6D245489B}"/>
    <cellStyle name="Header1 2 13 11 2 4 2" xfId="16239" xr:uid="{419AB957-9523-435B-BC88-BF7591290EC6}"/>
    <cellStyle name="Header1 2 13 11 2 4 3" xfId="16240" xr:uid="{73E9578A-C00F-4B70-8159-12FEA06158B6}"/>
    <cellStyle name="Header1 2 13 11 2 5" xfId="16241" xr:uid="{CDFF158C-4299-4B19-BC06-CC3B86F151C5}"/>
    <cellStyle name="Header1 2 13 11 2 5 2" xfId="16242" xr:uid="{C72AF7CC-370B-456E-B52C-16AA92EE4063}"/>
    <cellStyle name="Header1 2 13 11 2 5 3" xfId="16243" xr:uid="{344FA522-4DAC-4361-A0DD-D2D3D525FD1B}"/>
    <cellStyle name="Header1 2 13 11 2 6" xfId="16244" xr:uid="{735F25D1-C0E7-402B-B087-1241270C2A4B}"/>
    <cellStyle name="Header1 2 13 11 2 6 2" xfId="16245" xr:uid="{DEFBF5ED-883E-46D1-BEB1-524A945BF2DE}"/>
    <cellStyle name="Header1 2 13 11 2 6 3" xfId="16246" xr:uid="{4C4A5E97-7106-410B-987D-938FB8E17B5C}"/>
    <cellStyle name="Header1 2 13 11 2 7" xfId="16247" xr:uid="{77F3655F-D2AA-486A-AA72-DF16627720E2}"/>
    <cellStyle name="Header1 2 13 11 2 7 2" xfId="16248" xr:uid="{FE694F74-C59C-4E43-A791-BCF3D85DD937}"/>
    <cellStyle name="Header1 2 13 11 2 7 3" xfId="16249" xr:uid="{A24A90D7-36DA-4A6C-B7D5-C1478E304AE2}"/>
    <cellStyle name="Header1 2 13 11 2 8" xfId="16250" xr:uid="{1121EF5F-45D0-4554-8508-1C5581665ECB}"/>
    <cellStyle name="Header1 2 13 11 2 9" xfId="16251" xr:uid="{A68B9773-F2F6-4453-94DA-F47EB893E32F}"/>
    <cellStyle name="Header1 2 13 11 3" xfId="16252" xr:uid="{46812DAB-4927-4C98-9E54-D218BFB52314}"/>
    <cellStyle name="Header1 2 13 11 3 2" xfId="16253" xr:uid="{E6397E5E-8A36-4A3C-9A90-B89CF2E6DCA9}"/>
    <cellStyle name="Header1 2 13 11 3 2 2" xfId="16254" xr:uid="{138CEF56-C8AC-4552-A7E8-4A9C15DC37A1}"/>
    <cellStyle name="Header1 2 13 11 3 2 3" xfId="16255" xr:uid="{03286B53-AF9E-4950-82F3-BE7A1BED3B10}"/>
    <cellStyle name="Header1 2 13 11 3 3" xfId="16256" xr:uid="{16E3A3BF-AF46-4398-933C-DB0E547C4630}"/>
    <cellStyle name="Header1 2 13 11 3 3 2" xfId="16257" xr:uid="{3664BA86-EE27-4874-82D4-D66E628F82AE}"/>
    <cellStyle name="Header1 2 13 11 3 3 3" xfId="16258" xr:uid="{8E110CAF-1CF1-47BF-90FD-DB6C63344398}"/>
    <cellStyle name="Header1 2 13 11 3 4" xfId="16259" xr:uid="{A0DB46EC-7608-45FD-AE19-9887D71A181B}"/>
    <cellStyle name="Header1 2 13 11 3 4 2" xfId="16260" xr:uid="{C57C3F69-1AFA-4BF1-B95A-2D5445685ACD}"/>
    <cellStyle name="Header1 2 13 11 3 4 3" xfId="16261" xr:uid="{79412469-44F3-4E06-921B-6F31B288CC09}"/>
    <cellStyle name="Header1 2 13 11 3 5" xfId="16262" xr:uid="{56AE4E20-F8B7-4CCB-BA19-091A616ECE03}"/>
    <cellStyle name="Header1 2 13 11 3 5 2" xfId="16263" xr:uid="{C69C8C59-A23E-4E8D-8DF8-234EFE78CF2F}"/>
    <cellStyle name="Header1 2 13 11 3 5 3" xfId="16264" xr:uid="{70E5AB20-BABF-4C8B-A451-43DC0FB73639}"/>
    <cellStyle name="Header1 2 13 11 3 6" xfId="16265" xr:uid="{8159C42B-78C0-42DA-A3E8-DC3E72ABDF45}"/>
    <cellStyle name="Header1 2 13 11 3 6 2" xfId="16266" xr:uid="{18FDD78A-58A7-4E15-8145-677A65E4F3FC}"/>
    <cellStyle name="Header1 2 13 11 3 6 3" xfId="16267" xr:uid="{194B8A71-5DFB-4DED-A7E2-086A7E6745F1}"/>
    <cellStyle name="Header1 2 13 11 3 7" xfId="16268" xr:uid="{C9D39528-9EEE-41D9-B454-CE6B73BA69A5}"/>
    <cellStyle name="Header1 2 13 11 3 8" xfId="16269" xr:uid="{05E6411C-63E1-4626-8084-B82DD66637FB}"/>
    <cellStyle name="Header1 2 13 11 4" xfId="16270" xr:uid="{A86C8F10-8F87-42BB-AA0E-11FB64DB8B9A}"/>
    <cellStyle name="Header1 2 13 11 4 2" xfId="16271" xr:uid="{A5FD3CBE-9D54-4BA8-A14F-18F7252BB5A9}"/>
    <cellStyle name="Header1 2 13 11 4 2 2" xfId="16272" xr:uid="{73D22A29-A665-4885-955C-547BDF4A75E0}"/>
    <cellStyle name="Header1 2 13 11 4 2 3" xfId="16273" xr:uid="{799CA3B0-1D24-4E14-A820-C3BE5BDE705C}"/>
    <cellStyle name="Header1 2 13 11 4 3" xfId="16274" xr:uid="{22C0A451-6FF3-4FB8-9B94-F9F829350058}"/>
    <cellStyle name="Header1 2 13 11 4 3 2" xfId="16275" xr:uid="{ECAE4DDE-2F00-4F73-8597-2EF00D4B70E8}"/>
    <cellStyle name="Header1 2 13 11 4 3 3" xfId="16276" xr:uid="{9644E735-83FB-42F0-BFB2-2FB49846C34A}"/>
    <cellStyle name="Header1 2 13 11 4 4" xfId="16277" xr:uid="{63DBC3AF-E12F-4181-8664-19AE3B46E58C}"/>
    <cellStyle name="Header1 2 13 11 4 4 2" xfId="16278" xr:uid="{178B77D7-39D8-4912-96F5-8C7DBEC2B4E6}"/>
    <cellStyle name="Header1 2 13 11 4 4 3" xfId="16279" xr:uid="{C1772136-2743-4050-B1EE-B2522C52E4A0}"/>
    <cellStyle name="Header1 2 13 11 4 5" xfId="16280" xr:uid="{1B50B7B0-EFDF-48D6-9BD1-53E83942B9AD}"/>
    <cellStyle name="Header1 2 13 11 4 5 2" xfId="16281" xr:uid="{8110FB17-47CF-4C5F-A45E-06224D93E1E4}"/>
    <cellStyle name="Header1 2 13 11 4 5 3" xfId="16282" xr:uid="{0EC16FC5-7BEF-4850-AA52-C0C80DF00CF3}"/>
    <cellStyle name="Header1 2 13 11 4 6" xfId="16283" xr:uid="{26F9FDD0-318A-4C0F-B8AF-35B9663C653F}"/>
    <cellStyle name="Header1 2 13 11 4 6 2" xfId="16284" xr:uid="{36C79C16-76FD-4405-BB0E-E39DD34A9A8A}"/>
    <cellStyle name="Header1 2 13 11 4 6 3" xfId="16285" xr:uid="{FE69140C-3F64-458C-B98F-56DC28AD2139}"/>
    <cellStyle name="Header1 2 13 11 4 7" xfId="16286" xr:uid="{549FC117-7CE9-4DF8-9FF0-7C7FB77C7C44}"/>
    <cellStyle name="Header1 2 13 11 4 8" xfId="16287" xr:uid="{90859D48-21B5-4341-87C6-B89834B69943}"/>
    <cellStyle name="Header1 2 13 11 5" xfId="16288" xr:uid="{306AC9F7-C1AC-43A4-B36F-36D1C63794AD}"/>
    <cellStyle name="Header1 2 13 11 5 2" xfId="16289" xr:uid="{9392776C-F968-4DE1-AAB1-66A21BCB2687}"/>
    <cellStyle name="Header1 2 13 11 5 2 2" xfId="16290" xr:uid="{2A792B93-6382-4B3A-A9A0-BBA30CE5E715}"/>
    <cellStyle name="Header1 2 13 11 5 2 3" xfId="16291" xr:uid="{40203226-2C6C-4C08-A087-6F2AB55FB278}"/>
    <cellStyle name="Header1 2 13 11 5 3" xfId="16292" xr:uid="{A443861F-802C-4B19-B36F-7992CED514B7}"/>
    <cellStyle name="Header1 2 13 11 5 3 2" xfId="16293" xr:uid="{38BBE661-043C-45B0-94EA-5ECFFEA04FF6}"/>
    <cellStyle name="Header1 2 13 11 5 3 3" xfId="16294" xr:uid="{41347646-EF39-47CB-A200-030FD4EF62A8}"/>
    <cellStyle name="Header1 2 13 11 5 4" xfId="16295" xr:uid="{2AD40DE2-F222-4D60-B5F8-30880F33C6B8}"/>
    <cellStyle name="Header1 2 13 11 5 4 2" xfId="16296" xr:uid="{0C9FC725-D7BD-40F8-BB8E-D092C94B7E08}"/>
    <cellStyle name="Header1 2 13 11 5 4 3" xfId="16297" xr:uid="{1CB13D13-C95C-4A2A-86DB-530E99E5AF00}"/>
    <cellStyle name="Header1 2 13 11 5 5" xfId="16298" xr:uid="{5A16DA37-C7AC-43F0-9D93-E333F3942C47}"/>
    <cellStyle name="Header1 2 13 11 5 5 2" xfId="16299" xr:uid="{658324E8-1A8A-4AE7-8829-996321CF44F8}"/>
    <cellStyle name="Header1 2 13 11 5 5 3" xfId="16300" xr:uid="{E299CE3D-A6C0-46B6-960C-306EE1435378}"/>
    <cellStyle name="Header1 2 13 11 5 6" xfId="16301" xr:uid="{9C0966D8-8F92-46D6-99C7-63B077C92C9D}"/>
    <cellStyle name="Header1 2 13 11 5 6 2" xfId="16302" xr:uid="{320A6112-8D41-4AD0-80A9-827D027EBAC8}"/>
    <cellStyle name="Header1 2 13 11 5 6 3" xfId="16303" xr:uid="{B3F46FAE-0F43-4659-B9D7-7616973E0293}"/>
    <cellStyle name="Header1 2 13 11 5 7" xfId="16304" xr:uid="{8EB2CE4B-7852-4133-B7AA-B66CF6F364DD}"/>
    <cellStyle name="Header1 2 13 11 5 8" xfId="16305" xr:uid="{D14FEB1C-FF9B-41CC-A7C6-198F41D6C9BF}"/>
    <cellStyle name="Header1 2 13 11 6" xfId="16306" xr:uid="{18572F0F-E5A9-4B84-8C16-C63DC0A01ED1}"/>
    <cellStyle name="Header1 2 13 11 6 2" xfId="16307" xr:uid="{9B760F80-76CB-4CD8-B2FB-EC213FE88889}"/>
    <cellStyle name="Header1 2 13 11 6 2 2" xfId="16308" xr:uid="{6F02EA42-C066-4F4F-B6DC-25129C9C36A4}"/>
    <cellStyle name="Header1 2 13 11 6 2 3" xfId="16309" xr:uid="{C3EC173A-B052-4CE7-A09E-AF17B9FA39C9}"/>
    <cellStyle name="Header1 2 13 11 6 3" xfId="16310" xr:uid="{3F0B9E34-DE0D-4725-9963-0F30CE89806F}"/>
    <cellStyle name="Header1 2 13 11 6 3 2" xfId="16311" xr:uid="{C0BCD992-0F15-4D11-A9BF-C720D440D7EE}"/>
    <cellStyle name="Header1 2 13 11 6 3 3" xfId="16312" xr:uid="{69C3DFDB-4FDD-4420-9FFC-6C1EBFE6E3D3}"/>
    <cellStyle name="Header1 2 13 11 6 4" xfId="16313" xr:uid="{A071C18F-21BA-4AEA-9445-13BF5603EDE0}"/>
    <cellStyle name="Header1 2 13 11 6 4 2" xfId="16314" xr:uid="{E2BDC0DB-9DE4-4586-9826-28C6F9ADE805}"/>
    <cellStyle name="Header1 2 13 11 6 4 3" xfId="16315" xr:uid="{73617A78-E98A-4010-98EE-53DABAFAEB69}"/>
    <cellStyle name="Header1 2 13 11 6 5" xfId="16316" xr:uid="{6247BF9E-9982-412B-8FF0-0269BD7E0307}"/>
    <cellStyle name="Header1 2 13 11 6 5 2" xfId="16317" xr:uid="{6B8A45D8-98F5-459E-960E-B16F629C4098}"/>
    <cellStyle name="Header1 2 13 11 6 5 3" xfId="16318" xr:uid="{0944267F-752C-47E5-A5D2-133C3309545B}"/>
    <cellStyle name="Header1 2 13 11 6 6" xfId="16319" xr:uid="{58D3EBD4-0571-46AF-8BAA-3C2DE99659DD}"/>
    <cellStyle name="Header1 2 13 11 6 6 2" xfId="16320" xr:uid="{9FCE67AA-2008-4CD9-B3AB-7A9A8A9825D5}"/>
    <cellStyle name="Header1 2 13 11 6 6 3" xfId="16321" xr:uid="{EBCE50CD-2E51-466C-A6EE-466E01A4C86C}"/>
    <cellStyle name="Header1 2 13 11 6 7" xfId="16322" xr:uid="{A59107D2-E363-4E3E-8351-88EE6F38865C}"/>
    <cellStyle name="Header1 2 13 11 6 8" xfId="16323" xr:uid="{114687B9-A6F1-4DEE-8E86-3F4302D80BCC}"/>
    <cellStyle name="Header1 2 13 11 7" xfId="16324" xr:uid="{2DFA05D7-2CB4-4CFF-B38B-A4CF93C29A9C}"/>
    <cellStyle name="Header1 2 13 12" xfId="16325" xr:uid="{15A54294-57DF-4873-820C-D90B677AD12E}"/>
    <cellStyle name="Header1 2 13 12 2" xfId="16326" xr:uid="{9CD8ADB3-6947-42F4-A8E7-58F1825DC769}"/>
    <cellStyle name="Header1 2 13 12 2 2" xfId="16327" xr:uid="{E3D25D96-E4E3-4CAF-857A-BFB31C930F08}"/>
    <cellStyle name="Header1 2 13 12 2 3" xfId="16328" xr:uid="{D5EF2933-A4F7-4062-935C-65C3C6A13E2D}"/>
    <cellStyle name="Header1 2 13 12 3" xfId="16329" xr:uid="{B991B316-522C-4E23-89B2-273303CA0E9B}"/>
    <cellStyle name="Header1 2 13 12 3 2" xfId="16330" xr:uid="{DA58685C-4169-4A23-B802-D52915DFD60E}"/>
    <cellStyle name="Header1 2 13 12 3 3" xfId="16331" xr:uid="{35EF43E4-7F19-48D4-AB28-16E33A227F79}"/>
    <cellStyle name="Header1 2 13 12 4" xfId="16332" xr:uid="{AA75D9E3-CDBC-49FC-A494-45E35B230994}"/>
    <cellStyle name="Header1 2 13 12 4 2" xfId="16333" xr:uid="{5501F50E-AFCD-477F-BBAA-C2E17E977664}"/>
    <cellStyle name="Header1 2 13 12 4 3" xfId="16334" xr:uid="{A8B886C7-56EA-4D72-940A-80E468A3DE44}"/>
    <cellStyle name="Header1 2 13 12 5" xfId="16335" xr:uid="{2F0A0925-1ECE-479B-94A4-76AE770987CF}"/>
    <cellStyle name="Header1 2 13 12 5 2" xfId="16336" xr:uid="{28C3412B-3DF2-4845-BC3A-F4CCBFA31992}"/>
    <cellStyle name="Header1 2 13 12 5 3" xfId="16337" xr:uid="{6EEA5755-66A2-4BD5-8DD6-6099C8464FC7}"/>
    <cellStyle name="Header1 2 13 12 6" xfId="16338" xr:uid="{E8039708-49F1-4C51-8D96-0877AED21876}"/>
    <cellStyle name="Header1 2 13 12 6 2" xfId="16339" xr:uid="{A37FB97D-8852-470D-82F8-49D19A7F6AB8}"/>
    <cellStyle name="Header1 2 13 12 6 3" xfId="16340" xr:uid="{01742495-B4D3-4A5B-94A8-9F58296AFAE7}"/>
    <cellStyle name="Header1 2 13 12 7" xfId="16341" xr:uid="{95CD2BEE-A61C-4538-9E01-C7592B0426C8}"/>
    <cellStyle name="Header1 2 13 12 7 2" xfId="16342" xr:uid="{A9CAA956-941C-48B7-917E-05E4462E03C0}"/>
    <cellStyle name="Header1 2 13 12 7 3" xfId="16343" xr:uid="{574BC717-4D06-4365-9641-9551F5EB336B}"/>
    <cellStyle name="Header1 2 13 12 8" xfId="16344" xr:uid="{2A1748B1-5AF5-421C-A938-37BD4B099824}"/>
    <cellStyle name="Header1 2 13 12 9" xfId="16345" xr:uid="{4A9FF276-1AFB-432D-9D2F-1835E224AE94}"/>
    <cellStyle name="Header1 2 13 13" xfId="16346" xr:uid="{CEA0AF24-EB5C-43A8-92EB-B80D3A5C7250}"/>
    <cellStyle name="Header1 2 13 13 2" xfId="16347" xr:uid="{184C51BE-EC50-4782-B6F5-F2F6C93A0915}"/>
    <cellStyle name="Header1 2 13 13 2 2" xfId="16348" xr:uid="{A9511205-AB32-42E6-8DC9-6AF5FD169444}"/>
    <cellStyle name="Header1 2 13 13 2 3" xfId="16349" xr:uid="{B4D02406-9ABE-4978-B91D-41623729D738}"/>
    <cellStyle name="Header1 2 13 13 3" xfId="16350" xr:uid="{4AF35B0F-BA22-4CBC-8781-AFC5604F344F}"/>
    <cellStyle name="Header1 2 13 13 3 2" xfId="16351" xr:uid="{FD270AD0-6F53-4651-8045-B83E1AD24729}"/>
    <cellStyle name="Header1 2 13 13 3 3" xfId="16352" xr:uid="{A39CEEFE-AEFC-4F47-94CB-A744CE45B040}"/>
    <cellStyle name="Header1 2 13 13 4" xfId="16353" xr:uid="{5781F1E6-96D9-49D6-ABD5-8C07C9D0F7AE}"/>
    <cellStyle name="Header1 2 13 13 4 2" xfId="16354" xr:uid="{FA942F89-47A4-4EAC-89A4-BE516C3005D2}"/>
    <cellStyle name="Header1 2 13 13 4 3" xfId="16355" xr:uid="{D43B6E4C-1F1D-43C9-BA14-8A8824C5C8C3}"/>
    <cellStyle name="Header1 2 13 13 5" xfId="16356" xr:uid="{BA57474C-5F7D-4C90-B89A-985AF5C2D5A0}"/>
    <cellStyle name="Header1 2 13 13 5 2" xfId="16357" xr:uid="{87CAD35F-60A9-4606-BAA4-110FE0753FF9}"/>
    <cellStyle name="Header1 2 13 13 5 3" xfId="16358" xr:uid="{E9F2CD48-FFA0-40DA-BF30-0207936B705A}"/>
    <cellStyle name="Header1 2 13 13 6" xfId="16359" xr:uid="{5F6FBFEF-2C59-451B-B6C6-5704379DFD72}"/>
    <cellStyle name="Header1 2 13 13 6 2" xfId="16360" xr:uid="{A1B5E936-0BA5-4F4A-8FA8-06219CA469DD}"/>
    <cellStyle name="Header1 2 13 13 6 3" xfId="16361" xr:uid="{0B5E243D-867B-43DB-B1CE-AD3982347294}"/>
    <cellStyle name="Header1 2 13 13 7" xfId="16362" xr:uid="{93AB0831-A4F1-48F2-93F1-BD33A3C7A9C9}"/>
    <cellStyle name="Header1 2 13 13 8" xfId="16363" xr:uid="{59069B40-B606-48E2-A4B1-2369B09F7EEF}"/>
    <cellStyle name="Header1 2 13 14" xfId="16364" xr:uid="{B8837A70-18F2-45C6-AC5D-A11CBB37A6C5}"/>
    <cellStyle name="Header1 2 13 14 2" xfId="16365" xr:uid="{674916E8-2BD6-47E1-85C5-DA1C3AB5D5F4}"/>
    <cellStyle name="Header1 2 13 14 2 2" xfId="16366" xr:uid="{43C6CB18-3142-4067-B0CC-C86838862AA8}"/>
    <cellStyle name="Header1 2 13 14 2 3" xfId="16367" xr:uid="{4DFCDB6D-0468-4FB7-88B8-3900542045CE}"/>
    <cellStyle name="Header1 2 13 14 3" xfId="16368" xr:uid="{5A879BED-75AC-47AE-AF87-1A020852E1BF}"/>
    <cellStyle name="Header1 2 13 14 3 2" xfId="16369" xr:uid="{7BB13225-1D90-46DE-91D3-467D9B51D90B}"/>
    <cellStyle name="Header1 2 13 14 3 3" xfId="16370" xr:uid="{C4C5F282-6817-4153-8CB7-C3699AA351B5}"/>
    <cellStyle name="Header1 2 13 14 4" xfId="16371" xr:uid="{504D4E52-23BF-42B7-9E3B-E57E3E30B035}"/>
    <cellStyle name="Header1 2 13 14 4 2" xfId="16372" xr:uid="{C264B4AA-8244-4A83-9F57-1938DA9EFF0B}"/>
    <cellStyle name="Header1 2 13 14 4 3" xfId="16373" xr:uid="{E8983249-3F56-4722-8FF8-3DD5F86C7D02}"/>
    <cellStyle name="Header1 2 13 14 5" xfId="16374" xr:uid="{CC5B28B3-5E6F-48E4-BC14-67582E8A578D}"/>
    <cellStyle name="Header1 2 13 14 5 2" xfId="16375" xr:uid="{0AC9423B-0B94-4B76-9DC9-E1FD2D9D86E8}"/>
    <cellStyle name="Header1 2 13 14 5 3" xfId="16376" xr:uid="{94EE9B42-FB93-406B-9F1F-12CB7897A486}"/>
    <cellStyle name="Header1 2 13 14 6" xfId="16377" xr:uid="{DA7B05B9-7F3B-4A52-8095-CA77BBDDE15A}"/>
    <cellStyle name="Header1 2 13 14 6 2" xfId="16378" xr:uid="{B8593102-053C-4277-8A77-A7DDF3B010C7}"/>
    <cellStyle name="Header1 2 13 14 6 3" xfId="16379" xr:uid="{BB4D3F71-82B3-41E8-8BDF-18962C7C96E3}"/>
    <cellStyle name="Header1 2 13 14 7" xfId="16380" xr:uid="{FADE0BC5-D795-4690-8B58-944C3CE8A0FA}"/>
    <cellStyle name="Header1 2 13 14 8" xfId="16381" xr:uid="{18BBFAA3-AA5A-4E1B-AD79-2BE028B83BE9}"/>
    <cellStyle name="Header1 2 13 15" xfId="16382" xr:uid="{7B9F3D7E-ABB7-479D-B4D1-9A961AF90651}"/>
    <cellStyle name="Header1 2 13 15 2" xfId="16383" xr:uid="{D82301FE-02EA-45A5-972A-086CE8677E14}"/>
    <cellStyle name="Header1 2 13 15 2 2" xfId="16384" xr:uid="{741F677C-89BE-4CF4-9404-007D84ADE49C}"/>
    <cellStyle name="Header1 2 13 15 2 3" xfId="16385" xr:uid="{47C4C236-5057-44FE-A109-DEDDB087B598}"/>
    <cellStyle name="Header1 2 13 15 3" xfId="16386" xr:uid="{9E2F75CE-8C3D-4C03-9E0C-247A63F7B3CA}"/>
    <cellStyle name="Header1 2 13 15 3 2" xfId="16387" xr:uid="{87BA4C9E-92F1-4122-A495-8E90F89507C5}"/>
    <cellStyle name="Header1 2 13 15 3 3" xfId="16388" xr:uid="{E29B6CB6-D9AD-482B-9604-79D51EA3318F}"/>
    <cellStyle name="Header1 2 13 15 4" xfId="16389" xr:uid="{26E66A24-287D-4E1C-8D78-8D0A2DD011F4}"/>
    <cellStyle name="Header1 2 13 15 4 2" xfId="16390" xr:uid="{A6333F9F-5D6D-4693-8732-957856CDDCCE}"/>
    <cellStyle name="Header1 2 13 15 4 3" xfId="16391" xr:uid="{A23039BA-68BC-4B1A-8B61-254A8F2E259D}"/>
    <cellStyle name="Header1 2 13 15 5" xfId="16392" xr:uid="{32BA1F57-6459-4E18-9F61-A8F85FAC2F50}"/>
    <cellStyle name="Header1 2 13 15 5 2" xfId="16393" xr:uid="{AE1EBA97-B68D-47D2-A800-9E28F186DD66}"/>
    <cellStyle name="Header1 2 13 15 5 3" xfId="16394" xr:uid="{4756E862-67FE-40E5-BB64-9A9C5F669C88}"/>
    <cellStyle name="Header1 2 13 15 6" xfId="16395" xr:uid="{3B644B0D-3BA9-46EA-8966-3D13EBBDF025}"/>
    <cellStyle name="Header1 2 13 15 6 2" xfId="16396" xr:uid="{B96A04ED-2A8F-4BA1-B821-89BC38DF9156}"/>
    <cellStyle name="Header1 2 13 15 6 3" xfId="16397" xr:uid="{AF0785C4-92B0-4141-9713-EDA32A6C1EFD}"/>
    <cellStyle name="Header1 2 13 15 7" xfId="16398" xr:uid="{306E7BCE-86C1-4845-A2FA-6AB2385A540C}"/>
    <cellStyle name="Header1 2 13 15 8" xfId="16399" xr:uid="{00131FD8-EA4C-489C-86CA-25984038275A}"/>
    <cellStyle name="Header1 2 13 16" xfId="16400" xr:uid="{EDB8D909-F089-4D01-A8F0-8BF0A33E10C2}"/>
    <cellStyle name="Header1 2 13 16 2" xfId="16401" xr:uid="{A5193F71-3CA7-4C2B-9CCC-0884781DB371}"/>
    <cellStyle name="Header1 2 13 16 2 2" xfId="16402" xr:uid="{14DAF465-22CA-4011-8AF2-10B05C0AE85F}"/>
    <cellStyle name="Header1 2 13 16 2 3" xfId="16403" xr:uid="{9C79C40A-F2EB-4E94-886E-04093A4879D2}"/>
    <cellStyle name="Header1 2 13 16 3" xfId="16404" xr:uid="{A6D501DA-1896-4953-962C-AB4F8E6C7BD7}"/>
    <cellStyle name="Header1 2 13 16 3 2" xfId="16405" xr:uid="{297159C9-1D0B-4DEA-8FDB-E850E0CBB4DA}"/>
    <cellStyle name="Header1 2 13 16 3 3" xfId="16406" xr:uid="{29775C96-03F8-4190-B85E-E91C4F028BF0}"/>
    <cellStyle name="Header1 2 13 16 4" xfId="16407" xr:uid="{8126433C-C03D-440E-8280-E3BCE7710D7E}"/>
    <cellStyle name="Header1 2 13 16 4 2" xfId="16408" xr:uid="{80C5E0EB-C25C-4005-AF35-A2F567F39F0E}"/>
    <cellStyle name="Header1 2 13 16 4 3" xfId="16409" xr:uid="{60A4232A-8259-4B46-BBE1-CACE32C48F0B}"/>
    <cellStyle name="Header1 2 13 16 5" xfId="16410" xr:uid="{175CE73E-8C5C-493B-8225-CBCE9E50B202}"/>
    <cellStyle name="Header1 2 13 16 5 2" xfId="16411" xr:uid="{AED24927-8057-4D51-BE1B-A94716251CC3}"/>
    <cellStyle name="Header1 2 13 16 5 3" xfId="16412" xr:uid="{0F00159E-4D58-462C-8341-06CCA6FF90EF}"/>
    <cellStyle name="Header1 2 13 16 6" xfId="16413" xr:uid="{1A355ACA-BC02-4274-BD8D-A310E8359424}"/>
    <cellStyle name="Header1 2 13 16 6 2" xfId="16414" xr:uid="{143E016F-9DB7-42AB-BF7D-F426E2CB5C7E}"/>
    <cellStyle name="Header1 2 13 16 6 3" xfId="16415" xr:uid="{ED984501-637D-426F-9413-BAD00A9A33A1}"/>
    <cellStyle name="Header1 2 13 16 7" xfId="16416" xr:uid="{5E30F364-A26E-45A2-BDB4-6FECA75722F5}"/>
    <cellStyle name="Header1 2 13 16 8" xfId="16417" xr:uid="{79B30F25-9DAD-4BE8-8E04-A53CC9B3B1B9}"/>
    <cellStyle name="Header1 2 13 17" xfId="16418" xr:uid="{083B7342-A62F-40FC-8922-3238BFE61FC1}"/>
    <cellStyle name="Header1 2 13 2" xfId="16419" xr:uid="{4081A147-03B7-4FE2-9AB1-B06348A47D7F}"/>
    <cellStyle name="Header1 2 13 2 10" xfId="16420" xr:uid="{44C6F993-0F6A-4561-B2E3-D92BF397BAB5}"/>
    <cellStyle name="Header1 2 13 2 10 2" xfId="16421" xr:uid="{E38297CD-C0C7-4681-BE12-0821C56E0FDD}"/>
    <cellStyle name="Header1 2 13 2 10 2 2" xfId="16422" xr:uid="{3B6DF6EC-7620-4B45-B648-008FE53C1045}"/>
    <cellStyle name="Header1 2 13 2 10 2 2 2" xfId="16423" xr:uid="{14D78B9C-D28C-4998-AEBD-A644AE310518}"/>
    <cellStyle name="Header1 2 13 2 10 2 2 3" xfId="16424" xr:uid="{2FFCE859-CE27-4BB7-8160-6986D93B9518}"/>
    <cellStyle name="Header1 2 13 2 10 2 3" xfId="16425" xr:uid="{B146E083-02B0-4B62-A9CD-2FE866DCD396}"/>
    <cellStyle name="Header1 2 13 2 10 2 3 2" xfId="16426" xr:uid="{F7BEAD49-1685-4058-9540-8343A237D850}"/>
    <cellStyle name="Header1 2 13 2 10 2 3 3" xfId="16427" xr:uid="{2DA8CE35-30C5-4F47-8ED2-F66D09D57D83}"/>
    <cellStyle name="Header1 2 13 2 10 2 4" xfId="16428" xr:uid="{72F49A9A-2972-49B5-9E7A-F2728AE53856}"/>
    <cellStyle name="Header1 2 13 2 10 2 4 2" xfId="16429" xr:uid="{CA34DDEE-3387-4628-B8DD-55B89013B2EB}"/>
    <cellStyle name="Header1 2 13 2 10 2 4 3" xfId="16430" xr:uid="{D92B3ECC-28E4-4B74-B30D-51B26D612091}"/>
    <cellStyle name="Header1 2 13 2 10 2 5" xfId="16431" xr:uid="{CDCC03B4-5F33-4216-B625-6A9EA512F6C4}"/>
    <cellStyle name="Header1 2 13 2 10 2 5 2" xfId="16432" xr:uid="{18B16C4B-CB8B-4E26-893F-CEB047EF4947}"/>
    <cellStyle name="Header1 2 13 2 10 2 5 3" xfId="16433" xr:uid="{83F81E8E-4B32-4657-A5C3-F7BB071A12FF}"/>
    <cellStyle name="Header1 2 13 2 10 2 6" xfId="16434" xr:uid="{36108F45-63D1-480D-87B8-1BAB358333AF}"/>
    <cellStyle name="Header1 2 13 2 10 2 6 2" xfId="16435" xr:uid="{298F9A50-D951-4D1C-A3E4-458FB0C6F19F}"/>
    <cellStyle name="Header1 2 13 2 10 2 6 3" xfId="16436" xr:uid="{AEE77D07-C83F-4DFA-A194-5A04C8A941C7}"/>
    <cellStyle name="Header1 2 13 2 10 2 7" xfId="16437" xr:uid="{DC6B172D-0562-4579-862F-44F89F1B18D0}"/>
    <cellStyle name="Header1 2 13 2 10 2 7 2" xfId="16438" xr:uid="{B5FB7F2B-A17C-4F9C-9F63-19A827DB1134}"/>
    <cellStyle name="Header1 2 13 2 10 2 7 3" xfId="16439" xr:uid="{07636393-5176-47BD-8AA0-93B077A415B0}"/>
    <cellStyle name="Header1 2 13 2 10 2 8" xfId="16440" xr:uid="{875D7B56-5A78-4280-A9B9-31157AD5AAAA}"/>
    <cellStyle name="Header1 2 13 2 10 2 9" xfId="16441" xr:uid="{F64C1652-7B2C-4F85-981C-F5DCDA4EA711}"/>
    <cellStyle name="Header1 2 13 2 10 3" xfId="16442" xr:uid="{1E3C3AF3-C7BA-48E3-B800-5600FB7A87D8}"/>
    <cellStyle name="Header1 2 13 2 10 3 2" xfId="16443" xr:uid="{8F658466-831D-4BE4-A0A9-85A3F4A71D6F}"/>
    <cellStyle name="Header1 2 13 2 10 3 2 2" xfId="16444" xr:uid="{0087D5BA-4343-4835-9853-CD9759D01297}"/>
    <cellStyle name="Header1 2 13 2 10 3 2 3" xfId="16445" xr:uid="{9C79A694-AAFE-4FC3-B770-54C9BA29BCAE}"/>
    <cellStyle name="Header1 2 13 2 10 3 3" xfId="16446" xr:uid="{78962DB9-A16E-4A64-936E-B3F3038ED6F3}"/>
    <cellStyle name="Header1 2 13 2 10 3 3 2" xfId="16447" xr:uid="{932B4445-42DF-4CE0-AFD5-9BA66AB785D3}"/>
    <cellStyle name="Header1 2 13 2 10 3 3 3" xfId="16448" xr:uid="{63091221-C26F-4DCE-BD2A-715B1772633C}"/>
    <cellStyle name="Header1 2 13 2 10 3 4" xfId="16449" xr:uid="{E6D299AE-B56B-4E18-847F-1461643F5E40}"/>
    <cellStyle name="Header1 2 13 2 10 3 4 2" xfId="16450" xr:uid="{9B80FA65-B103-42B8-8AE7-15CDD34A41C7}"/>
    <cellStyle name="Header1 2 13 2 10 3 4 3" xfId="16451" xr:uid="{D806DB02-473D-4235-9867-238D444DC418}"/>
    <cellStyle name="Header1 2 13 2 10 3 5" xfId="16452" xr:uid="{D9FF59CA-3394-492D-84EB-E054AD6BB854}"/>
    <cellStyle name="Header1 2 13 2 10 3 5 2" xfId="16453" xr:uid="{7F0756CC-5888-4B3F-89C3-2E334986584A}"/>
    <cellStyle name="Header1 2 13 2 10 3 5 3" xfId="16454" xr:uid="{DA789E11-BE2F-41D5-86B8-F70FBC1D0E2A}"/>
    <cellStyle name="Header1 2 13 2 10 3 6" xfId="16455" xr:uid="{60EC1BEC-0461-48B3-92E2-0F5D02F0F41D}"/>
    <cellStyle name="Header1 2 13 2 10 3 6 2" xfId="16456" xr:uid="{7AE07EFD-950C-453B-99E8-E732083B8B2B}"/>
    <cellStyle name="Header1 2 13 2 10 3 6 3" xfId="16457" xr:uid="{92147BEB-5F17-46D3-9A63-8DDB0FA6CE41}"/>
    <cellStyle name="Header1 2 13 2 10 3 7" xfId="16458" xr:uid="{997BE295-EEC6-4AF4-AE3E-59A23FA5EEB7}"/>
    <cellStyle name="Header1 2 13 2 10 3 8" xfId="16459" xr:uid="{4F1D797B-A22D-4717-A63A-F9225A0E476A}"/>
    <cellStyle name="Header1 2 13 2 10 4" xfId="16460" xr:uid="{9DF6923A-028E-4CCB-A1FC-CDB7F36AC38F}"/>
    <cellStyle name="Header1 2 13 2 10 4 2" xfId="16461" xr:uid="{24EA4F50-1F8B-4B89-84F7-0B78343C6581}"/>
    <cellStyle name="Header1 2 13 2 10 4 2 2" xfId="16462" xr:uid="{79EA01B5-0A84-48B7-A8EB-16279AD835A4}"/>
    <cellStyle name="Header1 2 13 2 10 4 2 3" xfId="16463" xr:uid="{60A84F07-0091-4EEE-990E-BA240A875BBA}"/>
    <cellStyle name="Header1 2 13 2 10 4 3" xfId="16464" xr:uid="{A81AD5B8-04B6-49D9-BBFB-61356808B90C}"/>
    <cellStyle name="Header1 2 13 2 10 4 3 2" xfId="16465" xr:uid="{4939D802-A97C-4228-AA65-A5859A14A7AE}"/>
    <cellStyle name="Header1 2 13 2 10 4 3 3" xfId="16466" xr:uid="{6143DF7F-FDA9-45F6-96CD-023DBC9FC833}"/>
    <cellStyle name="Header1 2 13 2 10 4 4" xfId="16467" xr:uid="{91C5ADFC-8411-4227-8E0D-64A7E96CDF7B}"/>
    <cellStyle name="Header1 2 13 2 10 4 4 2" xfId="16468" xr:uid="{1E3BAEBF-C1E8-493E-B6A4-616340A38D76}"/>
    <cellStyle name="Header1 2 13 2 10 4 4 3" xfId="16469" xr:uid="{7CFDB835-8565-4500-8FFC-BB194090A079}"/>
    <cellStyle name="Header1 2 13 2 10 4 5" xfId="16470" xr:uid="{1B608044-ED57-4489-8682-27D6492D1267}"/>
    <cellStyle name="Header1 2 13 2 10 4 5 2" xfId="16471" xr:uid="{0D288EFF-7A22-4B81-AE9D-83B1D5CB8E3F}"/>
    <cellStyle name="Header1 2 13 2 10 4 5 3" xfId="16472" xr:uid="{554C3F35-ECBB-46E1-BC0F-92D813855995}"/>
    <cellStyle name="Header1 2 13 2 10 4 6" xfId="16473" xr:uid="{A4D9404F-1E0C-480A-8CD0-8FBD5BD3E325}"/>
    <cellStyle name="Header1 2 13 2 10 4 6 2" xfId="16474" xr:uid="{F8DF6F0F-A289-4F67-A39A-9A691F8DAF8E}"/>
    <cellStyle name="Header1 2 13 2 10 4 6 3" xfId="16475" xr:uid="{67E1094A-206C-4440-A547-A5EDCA6FFF57}"/>
    <cellStyle name="Header1 2 13 2 10 4 7" xfId="16476" xr:uid="{399A5CD8-18FB-4434-9340-7ADBF68D07A8}"/>
    <cellStyle name="Header1 2 13 2 10 4 8" xfId="16477" xr:uid="{20D0E7DD-D147-4DA9-8BC1-2501D67BDF74}"/>
    <cellStyle name="Header1 2 13 2 10 5" xfId="16478" xr:uid="{0CD2DDC2-81EC-4B64-9D1B-EB26A5475D2F}"/>
    <cellStyle name="Header1 2 13 2 10 5 2" xfId="16479" xr:uid="{3BD16CDF-B50F-43DD-AEE6-4881A0661C3E}"/>
    <cellStyle name="Header1 2 13 2 10 5 2 2" xfId="16480" xr:uid="{228E3F21-5AFF-442F-B37D-990E383E5A7F}"/>
    <cellStyle name="Header1 2 13 2 10 5 2 3" xfId="16481" xr:uid="{6FABA6F6-FB9C-487B-BC15-5B6F0C4320C8}"/>
    <cellStyle name="Header1 2 13 2 10 5 3" xfId="16482" xr:uid="{A4306FCC-E2E9-41B3-9D63-B52BE09094D3}"/>
    <cellStyle name="Header1 2 13 2 10 5 3 2" xfId="16483" xr:uid="{CF9011F8-6A2F-4EF3-B711-B50857A55FB1}"/>
    <cellStyle name="Header1 2 13 2 10 5 3 3" xfId="16484" xr:uid="{9E6C13A4-4139-486B-96FE-9F1DA4C77A0E}"/>
    <cellStyle name="Header1 2 13 2 10 5 4" xfId="16485" xr:uid="{43765FD6-7D5A-4FF9-BB38-B4CC8F274690}"/>
    <cellStyle name="Header1 2 13 2 10 5 4 2" xfId="16486" xr:uid="{3C5EF10D-F28D-4358-A045-7FFDAE0D9A1B}"/>
    <cellStyle name="Header1 2 13 2 10 5 4 3" xfId="16487" xr:uid="{E7E5F3DB-5335-4BF5-AC96-F48A31247F63}"/>
    <cellStyle name="Header1 2 13 2 10 5 5" xfId="16488" xr:uid="{00A0674B-EFB4-42A7-AF21-2F20AD1BF369}"/>
    <cellStyle name="Header1 2 13 2 10 5 5 2" xfId="16489" xr:uid="{5298B158-C41F-405E-83D6-223CF8DF956D}"/>
    <cellStyle name="Header1 2 13 2 10 5 5 3" xfId="16490" xr:uid="{7E59C142-707E-4ECC-8FDF-D5B3997C7F33}"/>
    <cellStyle name="Header1 2 13 2 10 5 6" xfId="16491" xr:uid="{394EB11F-485C-478F-BAF5-B4D8FF6DADA7}"/>
    <cellStyle name="Header1 2 13 2 10 5 6 2" xfId="16492" xr:uid="{2B3AF284-5B27-4C14-AA38-0E48329A8215}"/>
    <cellStyle name="Header1 2 13 2 10 5 6 3" xfId="16493" xr:uid="{39A995E5-775F-44AA-9043-8FFA85A58177}"/>
    <cellStyle name="Header1 2 13 2 10 5 7" xfId="16494" xr:uid="{DCDBEE98-6B9A-4B45-BB4D-9489A9D54211}"/>
    <cellStyle name="Header1 2 13 2 10 5 8" xfId="16495" xr:uid="{E902CA68-FC80-471F-B347-BA8AA864B13C}"/>
    <cellStyle name="Header1 2 13 2 10 6" xfId="16496" xr:uid="{428A1882-2D5D-4250-AC85-5F5BCB7E0D93}"/>
    <cellStyle name="Header1 2 13 2 10 6 2" xfId="16497" xr:uid="{1E0C29A8-0DFE-446B-BB67-0F24DC2F2CD4}"/>
    <cellStyle name="Header1 2 13 2 10 6 2 2" xfId="16498" xr:uid="{445E3363-B0C9-4D66-B0CF-99B831C0F32E}"/>
    <cellStyle name="Header1 2 13 2 10 6 2 3" xfId="16499" xr:uid="{9FC2A668-C0A3-4229-BD2C-DC6738FE3555}"/>
    <cellStyle name="Header1 2 13 2 10 6 3" xfId="16500" xr:uid="{84C6F79D-DC0E-4225-A862-E2F8E35AB494}"/>
    <cellStyle name="Header1 2 13 2 10 6 3 2" xfId="16501" xr:uid="{CA631485-AE80-46CE-AF32-4CB6E967ED5D}"/>
    <cellStyle name="Header1 2 13 2 10 6 3 3" xfId="16502" xr:uid="{0DCA27BA-378A-4926-925F-2586ACB5F40E}"/>
    <cellStyle name="Header1 2 13 2 10 6 4" xfId="16503" xr:uid="{8E5C23DA-487D-42D3-9878-15D5FAC6B835}"/>
    <cellStyle name="Header1 2 13 2 10 6 4 2" xfId="16504" xr:uid="{AD6BDDB4-0732-4720-94FA-DCFABA900311}"/>
    <cellStyle name="Header1 2 13 2 10 6 4 3" xfId="16505" xr:uid="{2F1A05A5-BB6A-4444-BD40-D2A3A720D7C4}"/>
    <cellStyle name="Header1 2 13 2 10 6 5" xfId="16506" xr:uid="{799AE28E-9C04-43DF-AAE6-5C73138E12F3}"/>
    <cellStyle name="Header1 2 13 2 10 6 5 2" xfId="16507" xr:uid="{CB624AB1-9614-483A-B447-4605B0E3ABEB}"/>
    <cellStyle name="Header1 2 13 2 10 6 5 3" xfId="16508" xr:uid="{75F1DC5D-4C67-4DBE-B925-FC503D569028}"/>
    <cellStyle name="Header1 2 13 2 10 6 6" xfId="16509" xr:uid="{B64E325C-D9DA-4A19-8EFF-32B28140265B}"/>
    <cellStyle name="Header1 2 13 2 10 6 6 2" xfId="16510" xr:uid="{A22B4CDA-D2A7-4FFB-9083-D4D4F13CD94F}"/>
    <cellStyle name="Header1 2 13 2 10 6 6 3" xfId="16511" xr:uid="{8E434ABD-5CEC-41D7-8779-015982F29A27}"/>
    <cellStyle name="Header1 2 13 2 10 6 7" xfId="16512" xr:uid="{0A70DD20-28FF-44B8-B065-BA28D6B6E823}"/>
    <cellStyle name="Header1 2 13 2 10 6 8" xfId="16513" xr:uid="{F7727731-0442-45ED-A92B-7FA63F22EA4D}"/>
    <cellStyle name="Header1 2 13 2 10 7" xfId="16514" xr:uid="{5316C103-C520-4860-AA8C-43AE8938915E}"/>
    <cellStyle name="Header1 2 13 2 11" xfId="16515" xr:uid="{94DBFBC2-DBE6-4DF3-85A5-9B4EF4CDBEA5}"/>
    <cellStyle name="Header1 2 13 2 11 2" xfId="16516" xr:uid="{2829ADC7-15DE-419B-A487-FFB8EA7DA26D}"/>
    <cellStyle name="Header1 2 13 2 11 2 2" xfId="16517" xr:uid="{28F77B9A-0DDD-40D7-B35B-8DAD674A18B2}"/>
    <cellStyle name="Header1 2 13 2 11 2 3" xfId="16518" xr:uid="{54148CA8-9DE3-4512-ACDD-5F927DADA2EC}"/>
    <cellStyle name="Header1 2 13 2 11 3" xfId="16519" xr:uid="{07D8B546-C621-42B0-A098-3A2831CB9ECE}"/>
    <cellStyle name="Header1 2 13 2 11 3 2" xfId="16520" xr:uid="{E518DBBD-5A47-4B60-ADD0-24A882634B1E}"/>
    <cellStyle name="Header1 2 13 2 11 3 3" xfId="16521" xr:uid="{A7C07CA9-FFC0-47CB-826E-0814541876CA}"/>
    <cellStyle name="Header1 2 13 2 11 4" xfId="16522" xr:uid="{8A87B763-34E6-4B3D-B177-74A22C7BC29E}"/>
    <cellStyle name="Header1 2 13 2 11 4 2" xfId="16523" xr:uid="{923079BB-F60B-4A49-896A-C75E70F28E32}"/>
    <cellStyle name="Header1 2 13 2 11 4 3" xfId="16524" xr:uid="{BDFD67E6-C100-4643-B9C3-B36B8EE68B06}"/>
    <cellStyle name="Header1 2 13 2 11 5" xfId="16525" xr:uid="{09901EE9-F258-4E43-9D74-731D6F9C395C}"/>
    <cellStyle name="Header1 2 13 2 11 5 2" xfId="16526" xr:uid="{42D03A33-1B75-4002-9C23-672ED27B6F18}"/>
    <cellStyle name="Header1 2 13 2 11 5 3" xfId="16527" xr:uid="{A00F489B-E87A-4FAD-B2A6-32F17DBAD17E}"/>
    <cellStyle name="Header1 2 13 2 11 6" xfId="16528" xr:uid="{0233006F-0925-430F-87B3-B97222FA74F1}"/>
    <cellStyle name="Header1 2 13 2 11 6 2" xfId="16529" xr:uid="{D78B7D3B-BFCB-4B96-BE35-07D7A8C027A3}"/>
    <cellStyle name="Header1 2 13 2 11 6 3" xfId="16530" xr:uid="{B0BBD1C3-D3F7-4AE1-981D-4071347EC7E2}"/>
    <cellStyle name="Header1 2 13 2 11 7" xfId="16531" xr:uid="{B5638BFF-4CBD-4876-BD7F-5870D7403A64}"/>
    <cellStyle name="Header1 2 13 2 11 7 2" xfId="16532" xr:uid="{E8AC8FE2-AB69-4BE6-B1B8-E9276F1BB68C}"/>
    <cellStyle name="Header1 2 13 2 11 7 3" xfId="16533" xr:uid="{21DF9247-938A-4653-A912-31687BA4B0C2}"/>
    <cellStyle name="Header1 2 13 2 11 8" xfId="16534" xr:uid="{DBEB06AC-7200-4EE8-83F3-2E483F0B7EEF}"/>
    <cellStyle name="Header1 2 13 2 11 9" xfId="16535" xr:uid="{FEF8B5DF-9B2B-4352-A973-ABA794595585}"/>
    <cellStyle name="Header1 2 13 2 12" xfId="16536" xr:uid="{E91D1B7C-C254-4E73-928C-DCE741BC733A}"/>
    <cellStyle name="Header1 2 13 2 12 2" xfId="16537" xr:uid="{4FFA3E62-6A72-44D7-A059-897BA7B2386F}"/>
    <cellStyle name="Header1 2 13 2 12 2 2" xfId="16538" xr:uid="{14CA2EB2-AA19-44F1-909F-1A0B6DACF28C}"/>
    <cellStyle name="Header1 2 13 2 12 2 3" xfId="16539" xr:uid="{D856ED0B-6472-4A10-BE59-6DF68C82630D}"/>
    <cellStyle name="Header1 2 13 2 12 3" xfId="16540" xr:uid="{6FE03BE5-4E47-4922-A9BD-7C448FF4BC52}"/>
    <cellStyle name="Header1 2 13 2 12 3 2" xfId="16541" xr:uid="{524D4392-FB6D-455E-BAEA-C5222AD72C5F}"/>
    <cellStyle name="Header1 2 13 2 12 3 3" xfId="16542" xr:uid="{C9058C44-DE72-48C3-A7F4-C3AB68E5F69B}"/>
    <cellStyle name="Header1 2 13 2 12 4" xfId="16543" xr:uid="{666B02DD-6A6E-4DB5-B49A-E8BD71F1442B}"/>
    <cellStyle name="Header1 2 13 2 12 4 2" xfId="16544" xr:uid="{4CD26A1A-260B-4B02-A896-753DAD4FA545}"/>
    <cellStyle name="Header1 2 13 2 12 4 3" xfId="16545" xr:uid="{EE1897FA-F894-4654-A31F-91BA24749092}"/>
    <cellStyle name="Header1 2 13 2 12 5" xfId="16546" xr:uid="{37370EE1-4B1A-496A-BB07-33190F8BD645}"/>
    <cellStyle name="Header1 2 13 2 12 5 2" xfId="16547" xr:uid="{58B32A76-ABAD-45DB-83C6-A105B7BCB639}"/>
    <cellStyle name="Header1 2 13 2 12 5 3" xfId="16548" xr:uid="{68C6B841-AF5A-4FC7-AECF-A881A2AAF90D}"/>
    <cellStyle name="Header1 2 13 2 12 6" xfId="16549" xr:uid="{E5ECED47-1E4C-4989-BA23-DEAFEE4E003E}"/>
    <cellStyle name="Header1 2 13 2 12 6 2" xfId="16550" xr:uid="{FFDFAE8B-5935-4CBA-BBFA-211EDD25FAA3}"/>
    <cellStyle name="Header1 2 13 2 12 6 3" xfId="16551" xr:uid="{965272EC-705A-441B-ACCC-D10CDA22C990}"/>
    <cellStyle name="Header1 2 13 2 12 7" xfId="16552" xr:uid="{31A96811-69BC-4B5C-BC2D-7AF9781FF886}"/>
    <cellStyle name="Header1 2 13 2 12 8" xfId="16553" xr:uid="{ED4E83EB-2741-4E9D-BF60-BEE818E53CB7}"/>
    <cellStyle name="Header1 2 13 2 13" xfId="16554" xr:uid="{C982C5D4-6C51-43CC-882B-FA1B17DCF272}"/>
    <cellStyle name="Header1 2 13 2 13 2" xfId="16555" xr:uid="{3911617C-0DA5-4171-82B6-209D0A8B0991}"/>
    <cellStyle name="Header1 2 13 2 13 2 2" xfId="16556" xr:uid="{12AEB7DE-883C-4DA1-A07D-E812F28143E4}"/>
    <cellStyle name="Header1 2 13 2 13 2 3" xfId="16557" xr:uid="{89E9631F-6855-4317-85AE-7B9C90C1E833}"/>
    <cellStyle name="Header1 2 13 2 13 3" xfId="16558" xr:uid="{0D98C8F0-706A-4B59-A105-E4F53E925272}"/>
    <cellStyle name="Header1 2 13 2 13 3 2" xfId="16559" xr:uid="{5D8F5F40-C225-469A-AC33-329D1B2F88ED}"/>
    <cellStyle name="Header1 2 13 2 13 3 3" xfId="16560" xr:uid="{D89C45BA-1906-451B-A4D9-55168B7D9210}"/>
    <cellStyle name="Header1 2 13 2 13 4" xfId="16561" xr:uid="{7848343A-640C-4D8A-B4BF-63988EAC2232}"/>
    <cellStyle name="Header1 2 13 2 13 4 2" xfId="16562" xr:uid="{1E70EA17-CFCE-474C-9C03-B95068946480}"/>
    <cellStyle name="Header1 2 13 2 13 4 3" xfId="16563" xr:uid="{D1B99563-AC28-4598-9F29-0561C37413F4}"/>
    <cellStyle name="Header1 2 13 2 13 5" xfId="16564" xr:uid="{AD10E104-2F7E-4919-835A-B377DD8F0A4F}"/>
    <cellStyle name="Header1 2 13 2 13 5 2" xfId="16565" xr:uid="{CC9B58B5-3547-4862-8077-E69F0FB50FC8}"/>
    <cellStyle name="Header1 2 13 2 13 5 3" xfId="16566" xr:uid="{5B97C017-5372-4140-8AC7-847294D54806}"/>
    <cellStyle name="Header1 2 13 2 13 6" xfId="16567" xr:uid="{97103F0F-1499-4481-A143-7F5A49B7E3C8}"/>
    <cellStyle name="Header1 2 13 2 13 6 2" xfId="16568" xr:uid="{32C63164-56EF-409F-BDFB-2DC1A552495F}"/>
    <cellStyle name="Header1 2 13 2 13 6 3" xfId="16569" xr:uid="{C928C35E-6129-4ECE-B5DC-9856CF6183A2}"/>
    <cellStyle name="Header1 2 13 2 13 7" xfId="16570" xr:uid="{5F80C793-7110-4221-B37C-7E43A5D6A7D8}"/>
    <cellStyle name="Header1 2 13 2 13 8" xfId="16571" xr:uid="{87CD2781-D15E-4D19-86CA-A6245B6518EF}"/>
    <cellStyle name="Header1 2 13 2 14" xfId="16572" xr:uid="{88BA2913-9C55-4B94-9E58-B0C869951D87}"/>
    <cellStyle name="Header1 2 13 2 14 2" xfId="16573" xr:uid="{31B53C07-7049-42BE-9022-1C0906DD4985}"/>
    <cellStyle name="Header1 2 13 2 14 2 2" xfId="16574" xr:uid="{99332FB5-DBC8-4CEF-8575-6B0BB67A6033}"/>
    <cellStyle name="Header1 2 13 2 14 2 3" xfId="16575" xr:uid="{506DC9E6-C070-4DC9-8088-FA39A187579C}"/>
    <cellStyle name="Header1 2 13 2 14 3" xfId="16576" xr:uid="{912CA7C3-92F3-4894-9E76-5DF32DDCE5FB}"/>
    <cellStyle name="Header1 2 13 2 14 3 2" xfId="16577" xr:uid="{84C68343-54A5-4F1F-B45C-1F3660BB5562}"/>
    <cellStyle name="Header1 2 13 2 14 3 3" xfId="16578" xr:uid="{95D1749E-8E08-4D53-A155-5CB55045CA64}"/>
    <cellStyle name="Header1 2 13 2 14 4" xfId="16579" xr:uid="{B9D114CF-22D4-4337-BB71-19EBC77CDCD4}"/>
    <cellStyle name="Header1 2 13 2 14 4 2" xfId="16580" xr:uid="{815D39B2-3F3F-4EA2-9DEB-8B2E810A0BAC}"/>
    <cellStyle name="Header1 2 13 2 14 4 3" xfId="16581" xr:uid="{2C051053-1688-47B7-9970-A65B0568DF36}"/>
    <cellStyle name="Header1 2 13 2 14 5" xfId="16582" xr:uid="{53A584BC-5E86-4315-A673-5C5B0C9AB577}"/>
    <cellStyle name="Header1 2 13 2 14 5 2" xfId="16583" xr:uid="{BEE67539-45C7-4348-A1FC-AC65BB049F8E}"/>
    <cellStyle name="Header1 2 13 2 14 5 3" xfId="16584" xr:uid="{51467BE7-688D-4503-A254-4B86DBAC53DD}"/>
    <cellStyle name="Header1 2 13 2 14 6" xfId="16585" xr:uid="{5F5A68CF-C6CA-43DE-BF84-2BE290DEB3B0}"/>
    <cellStyle name="Header1 2 13 2 14 6 2" xfId="16586" xr:uid="{6C0E13BF-62C2-4B27-AD68-D68761113553}"/>
    <cellStyle name="Header1 2 13 2 14 6 3" xfId="16587" xr:uid="{76EF2C23-4FA2-4B61-A5CD-C1FBB06F6DC2}"/>
    <cellStyle name="Header1 2 13 2 14 7" xfId="16588" xr:uid="{8B286CDC-5D3F-4789-8B7B-1973F43A8305}"/>
    <cellStyle name="Header1 2 13 2 14 8" xfId="16589" xr:uid="{AD457805-FFE1-4685-9A75-6A2EEAC01145}"/>
    <cellStyle name="Header1 2 13 2 15" xfId="16590" xr:uid="{B6F3F595-EAD3-4A05-9750-8528672081D0}"/>
    <cellStyle name="Header1 2 13 2 15 2" xfId="16591" xr:uid="{7219B7E9-2233-4176-8919-73636382CC0A}"/>
    <cellStyle name="Header1 2 13 2 15 2 2" xfId="16592" xr:uid="{11B3CD86-048B-4711-8E41-B4F913EE27F8}"/>
    <cellStyle name="Header1 2 13 2 15 2 3" xfId="16593" xr:uid="{9F8A85F4-E451-4670-A559-70565F4EC3E5}"/>
    <cellStyle name="Header1 2 13 2 15 3" xfId="16594" xr:uid="{05DB4D67-5F4E-488A-8758-52BAF86FE3A0}"/>
    <cellStyle name="Header1 2 13 2 15 3 2" xfId="16595" xr:uid="{BD3C19EA-A012-423A-940B-7FE3BA00C732}"/>
    <cellStyle name="Header1 2 13 2 15 3 3" xfId="16596" xr:uid="{30EC6B34-6C7A-4C40-BBC9-74D6681D2EE9}"/>
    <cellStyle name="Header1 2 13 2 15 4" xfId="16597" xr:uid="{60CE792A-4B32-4A25-BD6C-B9F9ACDE0BA2}"/>
    <cellStyle name="Header1 2 13 2 15 4 2" xfId="16598" xr:uid="{FDED5D2F-2BC6-4635-8187-A262B4E1A6A5}"/>
    <cellStyle name="Header1 2 13 2 15 4 3" xfId="16599" xr:uid="{D65602D7-0ECC-4D9D-913B-ABB18338AA04}"/>
    <cellStyle name="Header1 2 13 2 15 5" xfId="16600" xr:uid="{34BE1954-6454-411D-A23E-1B35D8BAE776}"/>
    <cellStyle name="Header1 2 13 2 15 5 2" xfId="16601" xr:uid="{67FC4169-C617-4A1F-91E0-7170912B0DB7}"/>
    <cellStyle name="Header1 2 13 2 15 5 3" xfId="16602" xr:uid="{0BDEFD8E-24B8-489E-89B5-3E0CD52D4E5F}"/>
    <cellStyle name="Header1 2 13 2 15 6" xfId="16603" xr:uid="{7AD522EE-88E5-4884-A4BE-BEE8913B141D}"/>
    <cellStyle name="Header1 2 13 2 15 6 2" xfId="16604" xr:uid="{33825950-1057-4445-B68F-5E3318147247}"/>
    <cellStyle name="Header1 2 13 2 15 6 3" xfId="16605" xr:uid="{468C50F7-1C8C-4E88-8A67-FBE2DF4E701D}"/>
    <cellStyle name="Header1 2 13 2 15 7" xfId="16606" xr:uid="{27E23DEE-1798-4B68-8124-E34E5EA8DA07}"/>
    <cellStyle name="Header1 2 13 2 15 8" xfId="16607" xr:uid="{1BC1AB5D-FFB1-4A2E-A6EA-28A50437A068}"/>
    <cellStyle name="Header1 2 13 2 16" xfId="16608" xr:uid="{0D1E8200-B11C-4625-A26C-B8A33EFC7F86}"/>
    <cellStyle name="Header1 2 13 2 2" xfId="16609" xr:uid="{AD32E244-588D-451F-8C96-5A0D8DE94504}"/>
    <cellStyle name="Header1 2 13 2 2 2" xfId="16610" xr:uid="{7140C8F3-9F0C-491C-8A81-C2D57844A456}"/>
    <cellStyle name="Header1 2 13 2 2 2 2" xfId="16611" xr:uid="{262F9561-AA6A-412A-AE86-F53B1788121A}"/>
    <cellStyle name="Header1 2 13 2 2 2 2 2" xfId="16612" xr:uid="{8112C2B7-EA7F-4B23-B5C3-C2C16230EAAF}"/>
    <cellStyle name="Header1 2 13 2 2 2 2 3" xfId="16613" xr:uid="{741A738B-B2B2-4E5E-8AC7-C9D4D3B94731}"/>
    <cellStyle name="Header1 2 13 2 2 2 3" xfId="16614" xr:uid="{9B761CE3-B627-4F28-8DD2-7A597CC57985}"/>
    <cellStyle name="Header1 2 13 2 2 2 3 2" xfId="16615" xr:uid="{301FE1DD-3A1B-4F9C-9628-B8218D6A6CA9}"/>
    <cellStyle name="Header1 2 13 2 2 2 3 3" xfId="16616" xr:uid="{680D92AA-CA6B-4E78-A0F9-B1D3E47D6357}"/>
    <cellStyle name="Header1 2 13 2 2 2 4" xfId="16617" xr:uid="{7A0C4B3C-94E8-478D-9EFE-912028D42278}"/>
    <cellStyle name="Header1 2 13 2 2 2 4 2" xfId="16618" xr:uid="{0B524B89-0485-41C9-8AC4-A3487568C045}"/>
    <cellStyle name="Header1 2 13 2 2 2 4 3" xfId="16619" xr:uid="{8FD7F02E-2341-470D-BDD4-C5492AFE2151}"/>
    <cellStyle name="Header1 2 13 2 2 2 5" xfId="16620" xr:uid="{240DC28C-D670-4EA4-B30C-B897EEE29371}"/>
    <cellStyle name="Header1 2 13 2 2 2 5 2" xfId="16621" xr:uid="{08C7C523-D07D-42CA-8768-AB6546485F81}"/>
    <cellStyle name="Header1 2 13 2 2 2 5 3" xfId="16622" xr:uid="{ACE0BA1D-35B2-4599-A6F6-A68EE969F254}"/>
    <cellStyle name="Header1 2 13 2 2 2 6" xfId="16623" xr:uid="{6742DF82-C39E-4560-8473-A0D06B989550}"/>
    <cellStyle name="Header1 2 13 2 2 2 6 2" xfId="16624" xr:uid="{286AE8AF-DA2B-458A-8A63-5916BC9EAAE5}"/>
    <cellStyle name="Header1 2 13 2 2 2 6 3" xfId="16625" xr:uid="{A1C2C3F6-E675-4DF2-8186-237AE5D2F79D}"/>
    <cellStyle name="Header1 2 13 2 2 2 7" xfId="16626" xr:uid="{ACDE515E-A212-460B-A809-83E9BA68B6D5}"/>
    <cellStyle name="Header1 2 13 2 2 2 7 2" xfId="16627" xr:uid="{A0786380-BB47-4E0F-8886-4AC6AC0D4326}"/>
    <cellStyle name="Header1 2 13 2 2 2 7 3" xfId="16628" xr:uid="{98AB5EC8-4202-4E31-A8F2-9E44C09E41D4}"/>
    <cellStyle name="Header1 2 13 2 2 2 8" xfId="16629" xr:uid="{A49A0189-EA36-44F0-8FCD-3B8A00999E5A}"/>
    <cellStyle name="Header1 2 13 2 2 2 9" xfId="16630" xr:uid="{3BB75241-7997-487A-9805-3D223AF00B0F}"/>
    <cellStyle name="Header1 2 13 2 2 3" xfId="16631" xr:uid="{1754B9B6-8F5F-4EFF-8DB6-6550ECB16B1D}"/>
    <cellStyle name="Header1 2 13 2 2 3 2" xfId="16632" xr:uid="{17DEEB3D-8B89-41DF-B0B6-45C1B7904029}"/>
    <cellStyle name="Header1 2 13 2 2 3 2 2" xfId="16633" xr:uid="{ED3974BE-A34D-419B-A1EC-EE0DB023CEF3}"/>
    <cellStyle name="Header1 2 13 2 2 3 2 3" xfId="16634" xr:uid="{FEB44209-0085-45AC-B75D-DA1F37B1D73E}"/>
    <cellStyle name="Header1 2 13 2 2 3 3" xfId="16635" xr:uid="{A151AD98-CB85-4FBF-AC89-405826E8E5D2}"/>
    <cellStyle name="Header1 2 13 2 2 3 3 2" xfId="16636" xr:uid="{003E15B4-AB11-47D9-BEDD-EB00F5FEDC15}"/>
    <cellStyle name="Header1 2 13 2 2 3 3 3" xfId="16637" xr:uid="{692AC7F0-5B3B-4597-B2E2-CD36AA4641C0}"/>
    <cellStyle name="Header1 2 13 2 2 3 4" xfId="16638" xr:uid="{9E82B9EC-81BF-4BE9-A041-4B8671F0D07A}"/>
    <cellStyle name="Header1 2 13 2 2 3 4 2" xfId="16639" xr:uid="{9B2854D5-A76F-4456-958B-126716F142BF}"/>
    <cellStyle name="Header1 2 13 2 2 3 4 3" xfId="16640" xr:uid="{DF6AA425-45E2-4BC1-AEDE-2BFEE8817FC2}"/>
    <cellStyle name="Header1 2 13 2 2 3 5" xfId="16641" xr:uid="{1E2EBA1C-A445-42F0-8937-505305ECB9B1}"/>
    <cellStyle name="Header1 2 13 2 2 3 5 2" xfId="16642" xr:uid="{F7C41A2D-A4FF-4A97-ADB2-6034C31F8F2A}"/>
    <cellStyle name="Header1 2 13 2 2 3 5 3" xfId="16643" xr:uid="{276F96AC-F90E-453E-82E7-0FB528CEB97C}"/>
    <cellStyle name="Header1 2 13 2 2 3 6" xfId="16644" xr:uid="{22A177FA-CC68-44CF-87D2-1374D774AA84}"/>
    <cellStyle name="Header1 2 13 2 2 3 6 2" xfId="16645" xr:uid="{7D7DF829-2DF3-48E3-B742-4D7F8CB2604F}"/>
    <cellStyle name="Header1 2 13 2 2 3 6 3" xfId="16646" xr:uid="{3E0B7461-76F2-41AE-930F-2FBE7B9A5A0B}"/>
    <cellStyle name="Header1 2 13 2 2 3 7" xfId="16647" xr:uid="{2B3F7D6B-99C8-487E-8215-3FE31043DFD3}"/>
    <cellStyle name="Header1 2 13 2 2 3 8" xfId="16648" xr:uid="{D72BAA61-DB28-42EB-971A-81678E3AFAA4}"/>
    <cellStyle name="Header1 2 13 2 2 4" xfId="16649" xr:uid="{CBDDAB85-9A30-4CA6-8550-A5C488F1313F}"/>
    <cellStyle name="Header1 2 13 2 2 4 2" xfId="16650" xr:uid="{AB7D9776-B0BD-44A3-94F8-3D307A5B316D}"/>
    <cellStyle name="Header1 2 13 2 2 4 2 2" xfId="16651" xr:uid="{EFFE2273-04B2-4569-A6A8-A6046C54493A}"/>
    <cellStyle name="Header1 2 13 2 2 4 2 3" xfId="16652" xr:uid="{30D5527A-0BB5-4078-879B-E17F2110E6AC}"/>
    <cellStyle name="Header1 2 13 2 2 4 3" xfId="16653" xr:uid="{38EA8F94-F748-4370-B988-711D243CD4B3}"/>
    <cellStyle name="Header1 2 13 2 2 4 3 2" xfId="16654" xr:uid="{59EDE85E-4183-4460-9687-126CF6CED164}"/>
    <cellStyle name="Header1 2 13 2 2 4 3 3" xfId="16655" xr:uid="{6744BAAD-B794-4D77-B1E0-73368B9819DB}"/>
    <cellStyle name="Header1 2 13 2 2 4 4" xfId="16656" xr:uid="{FF09186E-BD4E-4E2A-ACED-385BF845D98A}"/>
    <cellStyle name="Header1 2 13 2 2 4 4 2" xfId="16657" xr:uid="{BC2864A9-220D-4EE6-98B8-98FE346EF185}"/>
    <cellStyle name="Header1 2 13 2 2 4 4 3" xfId="16658" xr:uid="{B61138B9-2A73-4002-8DA0-37D1B425E5B2}"/>
    <cellStyle name="Header1 2 13 2 2 4 5" xfId="16659" xr:uid="{329E19FF-BAA7-4182-9C74-0D0721869B36}"/>
    <cellStyle name="Header1 2 13 2 2 4 5 2" xfId="16660" xr:uid="{DB9A0368-4B5E-4749-B497-7ABB46DE7142}"/>
    <cellStyle name="Header1 2 13 2 2 4 5 3" xfId="16661" xr:uid="{67E2D137-FD25-4CA1-B44B-9120B78ADF28}"/>
    <cellStyle name="Header1 2 13 2 2 4 6" xfId="16662" xr:uid="{B7420ADE-A2FF-48E1-83C6-411A67567F48}"/>
    <cellStyle name="Header1 2 13 2 2 4 6 2" xfId="16663" xr:uid="{3BAEA435-3F73-45AD-B940-5A98186ED43A}"/>
    <cellStyle name="Header1 2 13 2 2 4 6 3" xfId="16664" xr:uid="{DE3CF7D2-F2FD-4C7C-A138-6E9E1D03F500}"/>
    <cellStyle name="Header1 2 13 2 2 4 7" xfId="16665" xr:uid="{BFD90631-A2AF-430C-9818-609417216C60}"/>
    <cellStyle name="Header1 2 13 2 2 4 8" xfId="16666" xr:uid="{5924F32F-9447-4E8A-922D-0F731A4884DC}"/>
    <cellStyle name="Header1 2 13 2 2 5" xfId="16667" xr:uid="{4BD9D063-B08C-459A-B1EA-3D55E76CD84C}"/>
    <cellStyle name="Header1 2 13 2 2 5 2" xfId="16668" xr:uid="{DC1A3937-E887-4061-8518-A0164298F7B3}"/>
    <cellStyle name="Header1 2 13 2 2 5 2 2" xfId="16669" xr:uid="{87929BF8-8BE0-4BAA-90DE-A122CD55613F}"/>
    <cellStyle name="Header1 2 13 2 2 5 2 3" xfId="16670" xr:uid="{95A6EE6A-C6D0-4AE9-854F-B2ACF2389AD2}"/>
    <cellStyle name="Header1 2 13 2 2 5 3" xfId="16671" xr:uid="{7EE85BE0-8B51-4CC8-9E0F-F2FE8DF8D78F}"/>
    <cellStyle name="Header1 2 13 2 2 5 3 2" xfId="16672" xr:uid="{E7F8DC4B-0360-4BB9-83F2-1EA6B726268C}"/>
    <cellStyle name="Header1 2 13 2 2 5 3 3" xfId="16673" xr:uid="{6B273DE1-CE54-4843-9257-105EC660ACDE}"/>
    <cellStyle name="Header1 2 13 2 2 5 4" xfId="16674" xr:uid="{AD18B9D9-302F-4F6B-9407-71B3BEF3C1EF}"/>
    <cellStyle name="Header1 2 13 2 2 5 4 2" xfId="16675" xr:uid="{75B19283-AB6F-4FFA-844E-67CEAD79189C}"/>
    <cellStyle name="Header1 2 13 2 2 5 4 3" xfId="16676" xr:uid="{E28501AF-08FB-44A4-B62E-20F56DA79E3E}"/>
    <cellStyle name="Header1 2 13 2 2 5 5" xfId="16677" xr:uid="{00E80E3A-BDC6-4BC6-BD98-4A472623FD38}"/>
    <cellStyle name="Header1 2 13 2 2 5 5 2" xfId="16678" xr:uid="{CE21E539-09CB-4FF9-A1BB-27B716C4D97E}"/>
    <cellStyle name="Header1 2 13 2 2 5 5 3" xfId="16679" xr:uid="{AEC73C55-5BA2-4C15-8AFF-E33FDD4CAF8C}"/>
    <cellStyle name="Header1 2 13 2 2 5 6" xfId="16680" xr:uid="{123B64BB-90AA-4737-9B24-E95B607A88F0}"/>
    <cellStyle name="Header1 2 13 2 2 5 6 2" xfId="16681" xr:uid="{544CF305-3602-4EF8-BF6F-5CD3B78AD48A}"/>
    <cellStyle name="Header1 2 13 2 2 5 6 3" xfId="16682" xr:uid="{0CA3EEED-6B55-4563-A1AA-8A8095D36C04}"/>
    <cellStyle name="Header1 2 13 2 2 5 7" xfId="16683" xr:uid="{714664D3-81A1-4FAE-A495-D9B244AF5D1D}"/>
    <cellStyle name="Header1 2 13 2 2 5 8" xfId="16684" xr:uid="{3B102FEC-C078-463B-93AC-AF6461F947A5}"/>
    <cellStyle name="Header1 2 13 2 2 6" xfId="16685" xr:uid="{EEDEAC80-77D8-4221-8B89-AF908B18C1DD}"/>
    <cellStyle name="Header1 2 13 2 2 6 2" xfId="16686" xr:uid="{1B8F36A3-D586-42F3-A568-EDD10C497E3D}"/>
    <cellStyle name="Header1 2 13 2 2 6 2 2" xfId="16687" xr:uid="{F25BAECE-D2D0-4487-829A-28E5ABD2F54C}"/>
    <cellStyle name="Header1 2 13 2 2 6 2 3" xfId="16688" xr:uid="{8F217FD0-96E1-4188-A27D-F9DA3BF057DA}"/>
    <cellStyle name="Header1 2 13 2 2 6 3" xfId="16689" xr:uid="{F2BDAF46-48AE-4218-B9A5-E4661470A729}"/>
    <cellStyle name="Header1 2 13 2 2 6 3 2" xfId="16690" xr:uid="{B614CD54-D51C-441A-966C-C77AB78379F0}"/>
    <cellStyle name="Header1 2 13 2 2 6 3 3" xfId="16691" xr:uid="{430A6B69-967E-4937-89CE-2CB79F96D4B1}"/>
    <cellStyle name="Header1 2 13 2 2 6 4" xfId="16692" xr:uid="{6A1E3303-33E8-4C5D-9AEC-78E50F114DF8}"/>
    <cellStyle name="Header1 2 13 2 2 6 4 2" xfId="16693" xr:uid="{9D8D6BD2-8600-4FFA-AF2F-3E03C1102354}"/>
    <cellStyle name="Header1 2 13 2 2 6 4 3" xfId="16694" xr:uid="{A29694E9-E2ED-4B03-B1C1-EEB12EFA05BC}"/>
    <cellStyle name="Header1 2 13 2 2 6 5" xfId="16695" xr:uid="{6EF22832-8C83-4DB0-B68D-0B9E748D0CF4}"/>
    <cellStyle name="Header1 2 13 2 2 6 5 2" xfId="16696" xr:uid="{02144524-ED1C-47BD-BB90-BC608578C004}"/>
    <cellStyle name="Header1 2 13 2 2 6 5 3" xfId="16697" xr:uid="{79107B82-D30F-4320-BE4A-5B7AAC534A45}"/>
    <cellStyle name="Header1 2 13 2 2 6 6" xfId="16698" xr:uid="{990069F3-1866-4B43-BF31-8C5F81BEFB95}"/>
    <cellStyle name="Header1 2 13 2 2 6 6 2" xfId="16699" xr:uid="{563495A5-F404-4981-A24B-12DC92D8F61D}"/>
    <cellStyle name="Header1 2 13 2 2 6 6 3" xfId="16700" xr:uid="{DFA54B69-FCEB-4EC9-89BF-8B5F6DE3A5AD}"/>
    <cellStyle name="Header1 2 13 2 2 6 7" xfId="16701" xr:uid="{2A335893-323D-450E-B558-60CC2B1E2F93}"/>
    <cellStyle name="Header1 2 13 2 2 6 8" xfId="16702" xr:uid="{AC6DE0B4-D381-49B1-9B3F-83AE56E0BC29}"/>
    <cellStyle name="Header1 2 13 2 2 7" xfId="16703" xr:uid="{8DC00D8A-84F8-4E1A-B123-64033133F5A2}"/>
    <cellStyle name="Header1 2 13 2 2 8" xfId="16704" xr:uid="{3B216CBB-AD97-49F5-97DB-235204E13809}"/>
    <cellStyle name="Header1 2 13 2 3" xfId="16705" xr:uid="{A470EA19-5B1F-4F7A-A9BF-6C0DB52BA1B8}"/>
    <cellStyle name="Header1 2 13 2 3 2" xfId="16706" xr:uid="{3657ED81-54AD-4CDC-952F-BCBB776D7F4C}"/>
    <cellStyle name="Header1 2 13 2 3 2 2" xfId="16707" xr:uid="{0803E800-37E0-4F7F-ADC6-E53E010B1352}"/>
    <cellStyle name="Header1 2 13 2 3 2 2 2" xfId="16708" xr:uid="{89759447-A13D-4A0E-9140-69096AD21E51}"/>
    <cellStyle name="Header1 2 13 2 3 2 2 3" xfId="16709" xr:uid="{99393D57-1FEC-41FA-8570-3AF33A35F7EF}"/>
    <cellStyle name="Header1 2 13 2 3 2 3" xfId="16710" xr:uid="{908064CB-D2EA-4234-9ADB-9AE2A90A2531}"/>
    <cellStyle name="Header1 2 13 2 3 2 3 2" xfId="16711" xr:uid="{EE16CCCA-87A4-47A1-8D0C-085E1C22F41F}"/>
    <cellStyle name="Header1 2 13 2 3 2 3 3" xfId="16712" xr:uid="{4E29C41F-1580-49AD-A0A6-3BA7DEB69EED}"/>
    <cellStyle name="Header1 2 13 2 3 2 4" xfId="16713" xr:uid="{15B79966-9BAE-4CF3-99A7-8DB71A148E70}"/>
    <cellStyle name="Header1 2 13 2 3 2 4 2" xfId="16714" xr:uid="{DB211E9C-9108-42A4-B2BE-AD660479E481}"/>
    <cellStyle name="Header1 2 13 2 3 2 4 3" xfId="16715" xr:uid="{EC0C74A1-AE5F-44C0-B7E3-C282BAAA22F4}"/>
    <cellStyle name="Header1 2 13 2 3 2 5" xfId="16716" xr:uid="{5F9291CA-83A4-4966-A4EC-EE9EC148678C}"/>
    <cellStyle name="Header1 2 13 2 3 2 5 2" xfId="16717" xr:uid="{7045E861-0F3D-403D-B3F5-D40DE551413D}"/>
    <cellStyle name="Header1 2 13 2 3 2 5 3" xfId="16718" xr:uid="{23CE5B70-46A2-4E62-8585-64F90EDCCB60}"/>
    <cellStyle name="Header1 2 13 2 3 2 6" xfId="16719" xr:uid="{8C11F4D1-0B0B-4ADF-BEC5-216D6AC21064}"/>
    <cellStyle name="Header1 2 13 2 3 2 6 2" xfId="16720" xr:uid="{F8174570-939A-466A-9566-C2562A3A58F5}"/>
    <cellStyle name="Header1 2 13 2 3 2 6 3" xfId="16721" xr:uid="{F55C565C-CC2A-4C2F-94AC-7B49A51079CA}"/>
    <cellStyle name="Header1 2 13 2 3 2 7" xfId="16722" xr:uid="{DB674E7A-6006-46F1-8803-7207CB0C8AE0}"/>
    <cellStyle name="Header1 2 13 2 3 2 7 2" xfId="16723" xr:uid="{BC6DFDF8-E21D-4A9A-914B-66BA92C3F2FE}"/>
    <cellStyle name="Header1 2 13 2 3 2 7 3" xfId="16724" xr:uid="{FA60D506-AC5D-45FD-B860-7D55333CA716}"/>
    <cellStyle name="Header1 2 13 2 3 2 8" xfId="16725" xr:uid="{8D6E3CDA-FA4E-4393-82BA-CB0F73A78255}"/>
    <cellStyle name="Header1 2 13 2 3 2 9" xfId="16726" xr:uid="{DEEA56F7-338F-4363-8F01-4EEA23068061}"/>
    <cellStyle name="Header1 2 13 2 3 3" xfId="16727" xr:uid="{E4383261-A776-4900-BE82-4943AFD5ADD5}"/>
    <cellStyle name="Header1 2 13 2 3 3 2" xfId="16728" xr:uid="{2274256E-53D8-4A17-8227-ABE0BD54F001}"/>
    <cellStyle name="Header1 2 13 2 3 3 2 2" xfId="16729" xr:uid="{D9D91C74-D2B9-4CEF-B5E0-81511DD5E42A}"/>
    <cellStyle name="Header1 2 13 2 3 3 2 3" xfId="16730" xr:uid="{330714AA-B81F-4920-984C-BF4C94311B34}"/>
    <cellStyle name="Header1 2 13 2 3 3 3" xfId="16731" xr:uid="{1A37189C-0739-4ADE-90FE-CAF6E981B02D}"/>
    <cellStyle name="Header1 2 13 2 3 3 3 2" xfId="16732" xr:uid="{D4605CB2-F482-4B8F-9B40-E2EB12873F25}"/>
    <cellStyle name="Header1 2 13 2 3 3 3 3" xfId="16733" xr:uid="{35B81E3D-F4C9-432B-BA26-CD6415CE2B8A}"/>
    <cellStyle name="Header1 2 13 2 3 3 4" xfId="16734" xr:uid="{39FAAF0C-E3D0-4929-8554-0C15B5273D26}"/>
    <cellStyle name="Header1 2 13 2 3 3 4 2" xfId="16735" xr:uid="{DDF21742-50E5-437C-A0EB-635CBEF74599}"/>
    <cellStyle name="Header1 2 13 2 3 3 4 3" xfId="16736" xr:uid="{1394B551-3550-41F2-A5BB-18741CA6AAB6}"/>
    <cellStyle name="Header1 2 13 2 3 3 5" xfId="16737" xr:uid="{C6BBB590-C115-4BA9-BEF1-78C9F51425A2}"/>
    <cellStyle name="Header1 2 13 2 3 3 5 2" xfId="16738" xr:uid="{6590EF80-79EF-44C8-AF28-B385E540BCC7}"/>
    <cellStyle name="Header1 2 13 2 3 3 5 3" xfId="16739" xr:uid="{33490A2B-18CA-4731-A889-3C22E7360075}"/>
    <cellStyle name="Header1 2 13 2 3 3 6" xfId="16740" xr:uid="{185E9C5D-3E5F-489A-858D-9C11C0C43B8B}"/>
    <cellStyle name="Header1 2 13 2 3 3 6 2" xfId="16741" xr:uid="{177FE0E2-48A0-41D8-8ADC-8A7C78F4E025}"/>
    <cellStyle name="Header1 2 13 2 3 3 6 3" xfId="16742" xr:uid="{BFE9953E-04A1-49A6-9365-B008173BD3D1}"/>
    <cellStyle name="Header1 2 13 2 3 3 7" xfId="16743" xr:uid="{BA98608E-2DC7-4163-AD9A-0D9DD3F3B4E6}"/>
    <cellStyle name="Header1 2 13 2 3 3 8" xfId="16744" xr:uid="{EA300CC9-B5E6-4FA3-9A53-CE3B1A984739}"/>
    <cellStyle name="Header1 2 13 2 3 4" xfId="16745" xr:uid="{2390FC4F-78E5-4236-B2DA-73A4A0D7DAAB}"/>
    <cellStyle name="Header1 2 13 2 3 4 2" xfId="16746" xr:uid="{036C156E-F3D4-4025-8AF1-A03FA58B53FE}"/>
    <cellStyle name="Header1 2 13 2 3 4 2 2" xfId="16747" xr:uid="{2669370C-8175-4C97-93BD-B25EB9C15A5D}"/>
    <cellStyle name="Header1 2 13 2 3 4 2 3" xfId="16748" xr:uid="{6D712FEE-762A-435A-8D11-A8CE482C517E}"/>
    <cellStyle name="Header1 2 13 2 3 4 3" xfId="16749" xr:uid="{A78706E7-23AC-4531-90CA-AB44F2161E97}"/>
    <cellStyle name="Header1 2 13 2 3 4 3 2" xfId="16750" xr:uid="{AD73CF27-0641-4E3A-B218-6AB5969FC5D8}"/>
    <cellStyle name="Header1 2 13 2 3 4 3 3" xfId="16751" xr:uid="{A6DA101F-5C56-4EF5-BB79-1940C7A543B5}"/>
    <cellStyle name="Header1 2 13 2 3 4 4" xfId="16752" xr:uid="{51190261-3FC4-4403-BDD2-CC4164AFD1AB}"/>
    <cellStyle name="Header1 2 13 2 3 4 4 2" xfId="16753" xr:uid="{2A2A513D-36AC-43AF-A707-631F8666E7FF}"/>
    <cellStyle name="Header1 2 13 2 3 4 4 3" xfId="16754" xr:uid="{48A5E576-D472-4C10-9E5B-8B20BDE38800}"/>
    <cellStyle name="Header1 2 13 2 3 4 5" xfId="16755" xr:uid="{CA6D2CEA-87B8-4554-BC94-21FCABFD19AB}"/>
    <cellStyle name="Header1 2 13 2 3 4 5 2" xfId="16756" xr:uid="{2C5BD32F-2863-4F44-9EFF-3511D12245E2}"/>
    <cellStyle name="Header1 2 13 2 3 4 5 3" xfId="16757" xr:uid="{B700D759-0E2C-49E4-A530-BB8D544FC90B}"/>
    <cellStyle name="Header1 2 13 2 3 4 6" xfId="16758" xr:uid="{EE252378-3DE6-412B-9B76-914ED8A55E24}"/>
    <cellStyle name="Header1 2 13 2 3 4 6 2" xfId="16759" xr:uid="{D3A2E845-CD78-4923-BBD7-837B975C2E1C}"/>
    <cellStyle name="Header1 2 13 2 3 4 6 3" xfId="16760" xr:uid="{A0EF34B0-09BE-4A2D-97A1-72D5D3A966F3}"/>
    <cellStyle name="Header1 2 13 2 3 4 7" xfId="16761" xr:uid="{7A7A59A8-006E-4018-9A88-A9A83AA01D1D}"/>
    <cellStyle name="Header1 2 13 2 3 4 8" xfId="16762" xr:uid="{EBC46BAC-5F84-4AB4-9744-E9565FFD8117}"/>
    <cellStyle name="Header1 2 13 2 3 5" xfId="16763" xr:uid="{95E17B41-3C40-4524-9F88-3D568CF93224}"/>
    <cellStyle name="Header1 2 13 2 3 5 2" xfId="16764" xr:uid="{0BEA8AA6-B932-4F85-AB23-AD3DFF46ADFF}"/>
    <cellStyle name="Header1 2 13 2 3 5 2 2" xfId="16765" xr:uid="{1084C59F-3FB6-44AC-8715-8A6FB194079E}"/>
    <cellStyle name="Header1 2 13 2 3 5 2 3" xfId="16766" xr:uid="{DA9F518E-E0D6-42E9-AFE5-B1E0CFD6BBBA}"/>
    <cellStyle name="Header1 2 13 2 3 5 3" xfId="16767" xr:uid="{FD86E253-7289-4027-8838-6B8258154A7C}"/>
    <cellStyle name="Header1 2 13 2 3 5 3 2" xfId="16768" xr:uid="{DEA08A1F-5A8D-4AF9-8A06-A9146569B89E}"/>
    <cellStyle name="Header1 2 13 2 3 5 3 3" xfId="16769" xr:uid="{49229426-BDD2-4352-8D07-3FE159D32B32}"/>
    <cellStyle name="Header1 2 13 2 3 5 4" xfId="16770" xr:uid="{7EBB4F2B-5080-45BB-A55E-38D6B1D5DE5A}"/>
    <cellStyle name="Header1 2 13 2 3 5 4 2" xfId="16771" xr:uid="{0A318427-D79C-4B02-B1F6-7BA0F94695B2}"/>
    <cellStyle name="Header1 2 13 2 3 5 4 3" xfId="16772" xr:uid="{1A959816-F0C4-4A81-A094-080DE442B985}"/>
    <cellStyle name="Header1 2 13 2 3 5 5" xfId="16773" xr:uid="{84A1EA8D-5CEB-44F9-9B90-40F283843572}"/>
    <cellStyle name="Header1 2 13 2 3 5 5 2" xfId="16774" xr:uid="{43E223C7-587A-445F-8164-489E280786A5}"/>
    <cellStyle name="Header1 2 13 2 3 5 5 3" xfId="16775" xr:uid="{22D6C095-3FE6-429D-A107-C88D8E3673C8}"/>
    <cellStyle name="Header1 2 13 2 3 5 6" xfId="16776" xr:uid="{CBCE4C17-66BE-4E03-B8F5-8449B2864665}"/>
    <cellStyle name="Header1 2 13 2 3 5 6 2" xfId="16777" xr:uid="{C93DAF1E-FD01-4B82-B231-04AC49A14251}"/>
    <cellStyle name="Header1 2 13 2 3 5 6 3" xfId="16778" xr:uid="{2C58CBBD-251A-4411-86D0-812397109185}"/>
    <cellStyle name="Header1 2 13 2 3 5 7" xfId="16779" xr:uid="{29AE3161-57A5-47E6-A0EF-BAA4B556B642}"/>
    <cellStyle name="Header1 2 13 2 3 5 8" xfId="16780" xr:uid="{A7A84646-9F48-426E-8465-84FDF92FCCA1}"/>
    <cellStyle name="Header1 2 13 2 3 6" xfId="16781" xr:uid="{90AC4837-4500-4565-8E1F-8DBD6DEF4AE3}"/>
    <cellStyle name="Header1 2 13 2 3 6 2" xfId="16782" xr:uid="{C422F3F3-9026-4DE3-831F-33A73321CD73}"/>
    <cellStyle name="Header1 2 13 2 3 6 2 2" xfId="16783" xr:uid="{C0ECCE35-A598-4978-B573-3C2AB6BD41D2}"/>
    <cellStyle name="Header1 2 13 2 3 6 2 3" xfId="16784" xr:uid="{31776B6E-367F-40D4-8E9C-D70B1DB26588}"/>
    <cellStyle name="Header1 2 13 2 3 6 3" xfId="16785" xr:uid="{5FAEABF9-D6F5-42F4-A906-12C91104487F}"/>
    <cellStyle name="Header1 2 13 2 3 6 3 2" xfId="16786" xr:uid="{83DD22E5-AF03-44D1-973C-C525DA9CB362}"/>
    <cellStyle name="Header1 2 13 2 3 6 3 3" xfId="16787" xr:uid="{49E8A05B-41EB-49EA-9031-B05F4B5B2427}"/>
    <cellStyle name="Header1 2 13 2 3 6 4" xfId="16788" xr:uid="{EADAABA2-1520-4AD5-B0B5-998904EFB57F}"/>
    <cellStyle name="Header1 2 13 2 3 6 4 2" xfId="16789" xr:uid="{9735624C-0FA9-4A32-BF49-07F3DCDAD0A3}"/>
    <cellStyle name="Header1 2 13 2 3 6 4 3" xfId="16790" xr:uid="{78E6DEA7-80FE-4D2E-9309-AB08EA0B1E45}"/>
    <cellStyle name="Header1 2 13 2 3 6 5" xfId="16791" xr:uid="{65318321-38E2-4E41-99C5-91ED358B1BE6}"/>
    <cellStyle name="Header1 2 13 2 3 6 5 2" xfId="16792" xr:uid="{1BDD0FFE-A7D5-415E-884F-B03FB3074DA3}"/>
    <cellStyle name="Header1 2 13 2 3 6 5 3" xfId="16793" xr:uid="{1B50122F-EB43-48F7-8E7B-AD0230EF2E68}"/>
    <cellStyle name="Header1 2 13 2 3 6 6" xfId="16794" xr:uid="{8E41FE76-4B52-46DC-A598-2717C22B4699}"/>
    <cellStyle name="Header1 2 13 2 3 6 6 2" xfId="16795" xr:uid="{B85118B8-F3DF-457C-88C7-EA23B94E31E7}"/>
    <cellStyle name="Header1 2 13 2 3 6 6 3" xfId="16796" xr:uid="{D8F4D04D-99C3-436B-8916-C4B1E4D143D5}"/>
    <cellStyle name="Header1 2 13 2 3 6 7" xfId="16797" xr:uid="{811C6729-BBEF-4842-8DB5-8A1723CEB983}"/>
    <cellStyle name="Header1 2 13 2 3 6 8" xfId="16798" xr:uid="{13AC8207-4A8E-481D-ABF4-AFD1E71D1C8A}"/>
    <cellStyle name="Header1 2 13 2 3 7" xfId="16799" xr:uid="{C5D045C2-0168-4EC4-82B1-25953B2A91FF}"/>
    <cellStyle name="Header1 2 13 2 3 8" xfId="16800" xr:uid="{FC2AFEAA-1F72-4B5E-B489-F6445F30B584}"/>
    <cellStyle name="Header1 2 13 2 4" xfId="16801" xr:uid="{76FB5C0B-E3D2-4239-9262-C59D7845EC57}"/>
    <cellStyle name="Header1 2 13 2 4 2" xfId="16802" xr:uid="{5ED6962E-D087-4025-9E36-353C0FE98DF0}"/>
    <cellStyle name="Header1 2 13 2 4 2 2" xfId="16803" xr:uid="{7F2A1377-8ABA-4BFA-B8E2-101BA29DC5F9}"/>
    <cellStyle name="Header1 2 13 2 4 2 2 2" xfId="16804" xr:uid="{F53E61D8-220B-47BE-8FF0-F4FDBEFE12FC}"/>
    <cellStyle name="Header1 2 13 2 4 2 2 3" xfId="16805" xr:uid="{6E52CDCF-CD54-44FD-8DEE-F0F156DB046E}"/>
    <cellStyle name="Header1 2 13 2 4 2 3" xfId="16806" xr:uid="{AAE9BDD6-3AAB-4D32-9809-5A0CE069F55D}"/>
    <cellStyle name="Header1 2 13 2 4 2 3 2" xfId="16807" xr:uid="{B2273B58-CB03-4F65-B6C2-04581506778F}"/>
    <cellStyle name="Header1 2 13 2 4 2 3 3" xfId="16808" xr:uid="{938771E9-01FB-4502-8460-664FF08084B6}"/>
    <cellStyle name="Header1 2 13 2 4 2 4" xfId="16809" xr:uid="{AB98750D-E69B-4314-8344-AF665AB8466E}"/>
    <cellStyle name="Header1 2 13 2 4 2 4 2" xfId="16810" xr:uid="{8C26A9B0-68A8-4DB8-9896-1A2917646E60}"/>
    <cellStyle name="Header1 2 13 2 4 2 4 3" xfId="16811" xr:uid="{69807441-86FA-4C49-AFF9-50F6AA821D7A}"/>
    <cellStyle name="Header1 2 13 2 4 2 5" xfId="16812" xr:uid="{D4D51991-E988-4BDE-ABC3-C936CD5A8834}"/>
    <cellStyle name="Header1 2 13 2 4 2 5 2" xfId="16813" xr:uid="{D5C6E84C-F863-4F99-834E-36CAECE5FDEE}"/>
    <cellStyle name="Header1 2 13 2 4 2 5 3" xfId="16814" xr:uid="{96A37C42-D294-448B-9CEE-C3787FB63A26}"/>
    <cellStyle name="Header1 2 13 2 4 2 6" xfId="16815" xr:uid="{BD92A98E-3106-4B47-A5F2-CB9C2E687DF0}"/>
    <cellStyle name="Header1 2 13 2 4 2 6 2" xfId="16816" xr:uid="{32FB5951-12FB-4F8C-95C1-B4A02B2015CF}"/>
    <cellStyle name="Header1 2 13 2 4 2 6 3" xfId="16817" xr:uid="{E025704B-C0B2-4DBA-80D7-EA02FEDF0BFC}"/>
    <cellStyle name="Header1 2 13 2 4 2 7" xfId="16818" xr:uid="{969DCCE4-3C30-40A6-BBF5-70D175399367}"/>
    <cellStyle name="Header1 2 13 2 4 2 7 2" xfId="16819" xr:uid="{96AAA967-7D4F-4EF5-B075-6F71B60C7F4A}"/>
    <cellStyle name="Header1 2 13 2 4 2 7 3" xfId="16820" xr:uid="{B8D98D9F-C83F-4FAA-B32A-1BE45B8791FA}"/>
    <cellStyle name="Header1 2 13 2 4 2 8" xfId="16821" xr:uid="{731ED22F-6DB8-4546-AC27-6FDA42E866C0}"/>
    <cellStyle name="Header1 2 13 2 4 2 9" xfId="16822" xr:uid="{B537AFB4-4040-422B-B092-5E16881F5B4E}"/>
    <cellStyle name="Header1 2 13 2 4 3" xfId="16823" xr:uid="{B1AE755E-82A0-46C8-8770-F028F65CF3D6}"/>
    <cellStyle name="Header1 2 13 2 4 3 2" xfId="16824" xr:uid="{7391187A-B01C-49DF-A4FF-6F2C3A76A2A3}"/>
    <cellStyle name="Header1 2 13 2 4 3 2 2" xfId="16825" xr:uid="{233E44A0-E7B9-455D-B3CA-E68CD514112D}"/>
    <cellStyle name="Header1 2 13 2 4 3 2 3" xfId="16826" xr:uid="{1D99B3A6-05EC-4AB9-AC22-25D59F95C3F1}"/>
    <cellStyle name="Header1 2 13 2 4 3 3" xfId="16827" xr:uid="{894B1AD8-91C5-4A4C-ABAA-27E0632F465B}"/>
    <cellStyle name="Header1 2 13 2 4 3 3 2" xfId="16828" xr:uid="{5CAC86DC-5B97-4C16-BF3B-BC14A6700D6D}"/>
    <cellStyle name="Header1 2 13 2 4 3 3 3" xfId="16829" xr:uid="{3C7B0837-3CB5-4647-B679-A43E4CDF973D}"/>
    <cellStyle name="Header1 2 13 2 4 3 4" xfId="16830" xr:uid="{88D4DECF-2F97-474A-B353-EF9DEBBCDDD9}"/>
    <cellStyle name="Header1 2 13 2 4 3 4 2" xfId="16831" xr:uid="{0245F5A9-6E65-4995-B810-5AEFB7A1CB29}"/>
    <cellStyle name="Header1 2 13 2 4 3 4 3" xfId="16832" xr:uid="{9D875CFD-E965-429D-B373-B7EEB26F572B}"/>
    <cellStyle name="Header1 2 13 2 4 3 5" xfId="16833" xr:uid="{FE5005E8-CD8C-4AB0-A1A7-A0F6157BA9D7}"/>
    <cellStyle name="Header1 2 13 2 4 3 5 2" xfId="16834" xr:uid="{1032A0EC-FBC1-4F38-B8CD-4630BE0A60F3}"/>
    <cellStyle name="Header1 2 13 2 4 3 5 3" xfId="16835" xr:uid="{3B50B348-1B17-4DB8-A6E6-F9BA068FF6CB}"/>
    <cellStyle name="Header1 2 13 2 4 3 6" xfId="16836" xr:uid="{53D3DA58-2022-42AE-9665-2057076EA4C1}"/>
    <cellStyle name="Header1 2 13 2 4 3 6 2" xfId="16837" xr:uid="{86F4479E-6B1D-4E60-9F71-459104A53188}"/>
    <cellStyle name="Header1 2 13 2 4 3 6 3" xfId="16838" xr:uid="{B08FFA99-1F75-4F27-90D7-42C76F725608}"/>
    <cellStyle name="Header1 2 13 2 4 3 7" xfId="16839" xr:uid="{1EB6726F-393D-44E2-8685-916312C96530}"/>
    <cellStyle name="Header1 2 13 2 4 3 8" xfId="16840" xr:uid="{E5297868-F3CA-41CD-ADB3-F8D1D194F2F8}"/>
    <cellStyle name="Header1 2 13 2 4 4" xfId="16841" xr:uid="{765AA237-F5AA-4602-AB8B-E7423EAE4127}"/>
    <cellStyle name="Header1 2 13 2 4 4 2" xfId="16842" xr:uid="{7A1D04B2-6623-44CB-8E59-34F6C91EB6B5}"/>
    <cellStyle name="Header1 2 13 2 4 4 2 2" xfId="16843" xr:uid="{03A063C4-A1DA-41B1-BBFB-713D7ED64124}"/>
    <cellStyle name="Header1 2 13 2 4 4 2 3" xfId="16844" xr:uid="{9A8C4E5A-2171-45E4-BE7A-AC27EC065F3F}"/>
    <cellStyle name="Header1 2 13 2 4 4 3" xfId="16845" xr:uid="{1B9249D2-B7F1-4CDD-8CF3-C19C4623ECB2}"/>
    <cellStyle name="Header1 2 13 2 4 4 3 2" xfId="16846" xr:uid="{E1BFA635-393B-425C-9CC4-BF228AFD4F41}"/>
    <cellStyle name="Header1 2 13 2 4 4 3 3" xfId="16847" xr:uid="{C1310544-4CD4-4CFB-A406-550366352CB3}"/>
    <cellStyle name="Header1 2 13 2 4 4 4" xfId="16848" xr:uid="{1C6CAF21-B22E-464C-AB6B-7A39DE42E928}"/>
    <cellStyle name="Header1 2 13 2 4 4 4 2" xfId="16849" xr:uid="{8480BBBF-1012-4223-BD69-B1C059BF0822}"/>
    <cellStyle name="Header1 2 13 2 4 4 4 3" xfId="16850" xr:uid="{A3325A37-DABE-4A20-9BFE-1738F0C87FA7}"/>
    <cellStyle name="Header1 2 13 2 4 4 5" xfId="16851" xr:uid="{EBC89CF0-0653-49C2-8E08-4942D96609BB}"/>
    <cellStyle name="Header1 2 13 2 4 4 5 2" xfId="16852" xr:uid="{E4FBDFE9-067F-4C3F-97FD-DDFB7C0BB315}"/>
    <cellStyle name="Header1 2 13 2 4 4 5 3" xfId="16853" xr:uid="{2E01A33A-E956-4BF0-96D9-3EB6EABF625A}"/>
    <cellStyle name="Header1 2 13 2 4 4 6" xfId="16854" xr:uid="{DED5C22C-5412-4AEB-8B02-5AC7183EF2B7}"/>
    <cellStyle name="Header1 2 13 2 4 4 6 2" xfId="16855" xr:uid="{E6590368-830C-47AA-98F4-9F5DDE0C5DE2}"/>
    <cellStyle name="Header1 2 13 2 4 4 6 3" xfId="16856" xr:uid="{833845F3-997C-4542-8361-69E250AF7495}"/>
    <cellStyle name="Header1 2 13 2 4 4 7" xfId="16857" xr:uid="{B76E79D8-9951-4B94-9C21-1D2ADBDB8203}"/>
    <cellStyle name="Header1 2 13 2 4 4 8" xfId="16858" xr:uid="{B8B8215B-64F7-406D-A150-5897FF34404C}"/>
    <cellStyle name="Header1 2 13 2 4 5" xfId="16859" xr:uid="{1666C378-0814-4245-BFD0-9A22B19706BA}"/>
    <cellStyle name="Header1 2 13 2 4 5 2" xfId="16860" xr:uid="{802E4317-A7FF-4EA9-B2B3-E49FC0F1AB3C}"/>
    <cellStyle name="Header1 2 13 2 4 5 2 2" xfId="16861" xr:uid="{CD13E9FC-2157-4B8E-8A05-6FBA9F2435FB}"/>
    <cellStyle name="Header1 2 13 2 4 5 2 3" xfId="16862" xr:uid="{AB53920F-BCF0-4A90-874B-12118588FD6C}"/>
    <cellStyle name="Header1 2 13 2 4 5 3" xfId="16863" xr:uid="{A235B45F-772B-4860-9708-6C3725D544AA}"/>
    <cellStyle name="Header1 2 13 2 4 5 3 2" xfId="16864" xr:uid="{5C5D88DB-771F-4E4A-83C2-07B734CFBFEC}"/>
    <cellStyle name="Header1 2 13 2 4 5 3 3" xfId="16865" xr:uid="{6015565F-41FC-4132-84E8-7E960F92817B}"/>
    <cellStyle name="Header1 2 13 2 4 5 4" xfId="16866" xr:uid="{7C55575C-DFF8-4075-9713-625BEC2734E2}"/>
    <cellStyle name="Header1 2 13 2 4 5 4 2" xfId="16867" xr:uid="{D597A1F9-A087-40AC-8B62-195FDB6ED70D}"/>
    <cellStyle name="Header1 2 13 2 4 5 4 3" xfId="16868" xr:uid="{EEDFB0DE-908C-4B88-911A-A9AD76350625}"/>
    <cellStyle name="Header1 2 13 2 4 5 5" xfId="16869" xr:uid="{8A18C20C-A89C-43BB-94A8-DEA73BA77F69}"/>
    <cellStyle name="Header1 2 13 2 4 5 5 2" xfId="16870" xr:uid="{DCD164CD-1D1D-4E4F-9497-23530A15AE63}"/>
    <cellStyle name="Header1 2 13 2 4 5 5 3" xfId="16871" xr:uid="{27C876F5-C412-4A72-AB56-D864241C720A}"/>
    <cellStyle name="Header1 2 13 2 4 5 6" xfId="16872" xr:uid="{372851DD-BE6C-4DFF-8624-CF17B23F0C92}"/>
    <cellStyle name="Header1 2 13 2 4 5 6 2" xfId="16873" xr:uid="{9BEE6C02-5DDD-4862-866A-1C5BAD4B1D0D}"/>
    <cellStyle name="Header1 2 13 2 4 5 6 3" xfId="16874" xr:uid="{47690C3F-6F15-449F-BB5B-26F8410A3F92}"/>
    <cellStyle name="Header1 2 13 2 4 5 7" xfId="16875" xr:uid="{1947B69F-150B-4FE7-917C-CD1F3222056F}"/>
    <cellStyle name="Header1 2 13 2 4 5 8" xfId="16876" xr:uid="{4751E1F7-668C-4884-8FF8-9BD66C89ABB3}"/>
    <cellStyle name="Header1 2 13 2 4 6" xfId="16877" xr:uid="{7A624E53-FFCF-4389-8698-77549D5F50BD}"/>
    <cellStyle name="Header1 2 13 2 4 6 2" xfId="16878" xr:uid="{1CE2B8FB-4240-466C-8C96-98ABCCDFBDB6}"/>
    <cellStyle name="Header1 2 13 2 4 6 2 2" xfId="16879" xr:uid="{8A9EAE18-1F60-45D1-A6BC-63C7CCE5E89D}"/>
    <cellStyle name="Header1 2 13 2 4 6 2 3" xfId="16880" xr:uid="{74816C14-15A6-4672-BBA7-65B317C7E955}"/>
    <cellStyle name="Header1 2 13 2 4 6 3" xfId="16881" xr:uid="{221CFE9A-BC1E-41CD-888A-2EC001DE26C5}"/>
    <cellStyle name="Header1 2 13 2 4 6 3 2" xfId="16882" xr:uid="{052DD0DA-614A-4CE0-B98F-DA8150FC7241}"/>
    <cellStyle name="Header1 2 13 2 4 6 3 3" xfId="16883" xr:uid="{CA568E1F-B8DC-42CA-9C98-3DFBA508C10B}"/>
    <cellStyle name="Header1 2 13 2 4 6 4" xfId="16884" xr:uid="{6C922D84-FE8F-44D4-B0DA-5450F42E204F}"/>
    <cellStyle name="Header1 2 13 2 4 6 4 2" xfId="16885" xr:uid="{DA73018E-F533-4BF5-A547-06B05A9415A7}"/>
    <cellStyle name="Header1 2 13 2 4 6 4 3" xfId="16886" xr:uid="{9214429E-F6D0-48A6-935E-0EA00142C1E4}"/>
    <cellStyle name="Header1 2 13 2 4 6 5" xfId="16887" xr:uid="{AC68BE18-4DAD-41BA-B1C2-D6032035CE1B}"/>
    <cellStyle name="Header1 2 13 2 4 6 5 2" xfId="16888" xr:uid="{4EF594DE-EA64-4014-B7F6-DE7E54F1F141}"/>
    <cellStyle name="Header1 2 13 2 4 6 5 3" xfId="16889" xr:uid="{162B574A-FD88-4920-8DB5-9D0995754069}"/>
    <cellStyle name="Header1 2 13 2 4 6 6" xfId="16890" xr:uid="{CFF7D1D5-AF0A-43DA-AEC7-7BCC4C34842F}"/>
    <cellStyle name="Header1 2 13 2 4 6 6 2" xfId="16891" xr:uid="{8212DB04-C0C1-49C1-82B7-8740DBD8BDC0}"/>
    <cellStyle name="Header1 2 13 2 4 6 6 3" xfId="16892" xr:uid="{AFDB5059-6FE5-4F1A-8311-C1CB628AE989}"/>
    <cellStyle name="Header1 2 13 2 4 6 7" xfId="16893" xr:uid="{52E7E779-6967-45E3-A442-6D734C527B8E}"/>
    <cellStyle name="Header1 2 13 2 4 6 8" xfId="16894" xr:uid="{9BF79AF2-EDC5-4B31-A973-4404C26F330D}"/>
    <cellStyle name="Header1 2 13 2 4 7" xfId="16895" xr:uid="{65308541-0611-450F-A610-8835FA5EEE8F}"/>
    <cellStyle name="Header1 2 13 2 4 8" xfId="16896" xr:uid="{617EDE98-40F3-4598-A716-346873B861C2}"/>
    <cellStyle name="Header1 2 13 2 5" xfId="16897" xr:uid="{DD6386E9-58BA-464C-8D44-933C68457C21}"/>
    <cellStyle name="Header1 2 13 2 5 2" xfId="16898" xr:uid="{70EEE31C-D808-41D0-B822-5C20350F16A1}"/>
    <cellStyle name="Header1 2 13 2 5 2 2" xfId="16899" xr:uid="{23FFFD38-D7DC-49CF-9A99-3645B26DF9B7}"/>
    <cellStyle name="Header1 2 13 2 5 2 2 2" xfId="16900" xr:uid="{58D4D297-7C23-4DDF-B1A6-5D7EB6202C92}"/>
    <cellStyle name="Header1 2 13 2 5 2 2 3" xfId="16901" xr:uid="{E624D1B3-F76F-4FE1-B0FC-9076BED03D1F}"/>
    <cellStyle name="Header1 2 13 2 5 2 3" xfId="16902" xr:uid="{DF49DE2B-3058-420D-B03A-9F8011F29C27}"/>
    <cellStyle name="Header1 2 13 2 5 2 3 2" xfId="16903" xr:uid="{B95CD159-0B83-4081-9422-A63FBA14640C}"/>
    <cellStyle name="Header1 2 13 2 5 2 3 3" xfId="16904" xr:uid="{38B60167-9F13-4F1F-8631-F5F54B596740}"/>
    <cellStyle name="Header1 2 13 2 5 2 4" xfId="16905" xr:uid="{E682760D-3A16-4EF5-800F-10A7E0A68A30}"/>
    <cellStyle name="Header1 2 13 2 5 2 4 2" xfId="16906" xr:uid="{1CBD7FAB-61B7-431D-A281-76C7AD513558}"/>
    <cellStyle name="Header1 2 13 2 5 2 4 3" xfId="16907" xr:uid="{BA210408-8D02-435B-9D55-2B503F3D3DDF}"/>
    <cellStyle name="Header1 2 13 2 5 2 5" xfId="16908" xr:uid="{A9C1FE13-76A9-4DF6-B291-2CCAF4866BD7}"/>
    <cellStyle name="Header1 2 13 2 5 2 5 2" xfId="16909" xr:uid="{BC5337CB-649A-4D15-9F12-6BE5F5ED7BBB}"/>
    <cellStyle name="Header1 2 13 2 5 2 5 3" xfId="16910" xr:uid="{700A1F1D-5AF9-4E1E-967C-676754D72CCC}"/>
    <cellStyle name="Header1 2 13 2 5 2 6" xfId="16911" xr:uid="{4A2A30C3-D5D1-4DE7-82E8-DE696F7BF789}"/>
    <cellStyle name="Header1 2 13 2 5 2 6 2" xfId="16912" xr:uid="{37082DE4-F4BC-4DE1-89C8-17BFA6AAEC8E}"/>
    <cellStyle name="Header1 2 13 2 5 2 6 3" xfId="16913" xr:uid="{C3191AB5-9A91-43AF-85E9-CC0C243EDA22}"/>
    <cellStyle name="Header1 2 13 2 5 2 7" xfId="16914" xr:uid="{9B47F0CB-A6A8-4C16-87B5-DF47C0AA8EA7}"/>
    <cellStyle name="Header1 2 13 2 5 2 7 2" xfId="16915" xr:uid="{A4DA7850-F52B-4BD6-8E47-155D941C24D0}"/>
    <cellStyle name="Header1 2 13 2 5 2 7 3" xfId="16916" xr:uid="{D9640271-7F71-4DD4-84C6-C79062DE77F0}"/>
    <cellStyle name="Header1 2 13 2 5 2 8" xfId="16917" xr:uid="{2ECF65C2-B50F-4A0C-973A-FB3BC4D8E2D7}"/>
    <cellStyle name="Header1 2 13 2 5 2 9" xfId="16918" xr:uid="{31711C5B-7A7A-454F-8FC2-01110D59938F}"/>
    <cellStyle name="Header1 2 13 2 5 3" xfId="16919" xr:uid="{891602E1-F6FF-4B31-B0AA-E47B104A8911}"/>
    <cellStyle name="Header1 2 13 2 5 3 2" xfId="16920" xr:uid="{D34906B1-EE7C-43C9-9B02-FBE48355BFF9}"/>
    <cellStyle name="Header1 2 13 2 5 3 2 2" xfId="16921" xr:uid="{B39D414E-9391-4BB6-A460-1614AACB2FC9}"/>
    <cellStyle name="Header1 2 13 2 5 3 2 3" xfId="16922" xr:uid="{A540DFC4-7E75-4DB8-ACB1-B57BD83C94FD}"/>
    <cellStyle name="Header1 2 13 2 5 3 3" xfId="16923" xr:uid="{53D2DEE4-4E5B-4958-8E7D-3D722072F5CF}"/>
    <cellStyle name="Header1 2 13 2 5 3 3 2" xfId="16924" xr:uid="{EBAC83FA-0303-4EF6-885E-220566A9EF1C}"/>
    <cellStyle name="Header1 2 13 2 5 3 3 3" xfId="16925" xr:uid="{19AA92A5-8C7F-49F9-B013-D9172FF05790}"/>
    <cellStyle name="Header1 2 13 2 5 3 4" xfId="16926" xr:uid="{CB3E89E4-04A1-422D-8FC6-6CAE38C6927C}"/>
    <cellStyle name="Header1 2 13 2 5 3 4 2" xfId="16927" xr:uid="{0C819500-CAD7-4037-A605-FD74D2B4C663}"/>
    <cellStyle name="Header1 2 13 2 5 3 4 3" xfId="16928" xr:uid="{C705A6B2-EDCD-4D5F-9E18-19BD243C450A}"/>
    <cellStyle name="Header1 2 13 2 5 3 5" xfId="16929" xr:uid="{A3D7302B-A7DD-4394-A555-623565AEEB23}"/>
    <cellStyle name="Header1 2 13 2 5 3 5 2" xfId="16930" xr:uid="{D77B5973-869A-4AEB-99F9-3B8C82DACC86}"/>
    <cellStyle name="Header1 2 13 2 5 3 5 3" xfId="16931" xr:uid="{21AD879A-0EA0-4F79-8292-9FE938E73AAA}"/>
    <cellStyle name="Header1 2 13 2 5 3 6" xfId="16932" xr:uid="{F285ECA5-AEAC-47ED-9584-2EAF84CA3646}"/>
    <cellStyle name="Header1 2 13 2 5 3 6 2" xfId="16933" xr:uid="{EEB6CCA1-6179-4F3E-BF6B-D4C87796695F}"/>
    <cellStyle name="Header1 2 13 2 5 3 6 3" xfId="16934" xr:uid="{AA96086E-4215-404F-A197-97C17745C301}"/>
    <cellStyle name="Header1 2 13 2 5 3 7" xfId="16935" xr:uid="{EB056964-5F23-4AE9-A87D-F924E6808A31}"/>
    <cellStyle name="Header1 2 13 2 5 3 8" xfId="16936" xr:uid="{5978599F-36D7-412C-B74B-11FC5F468087}"/>
    <cellStyle name="Header1 2 13 2 5 4" xfId="16937" xr:uid="{56E08DAB-CE2B-4286-85B1-4CE63B52F9E7}"/>
    <cellStyle name="Header1 2 13 2 5 4 2" xfId="16938" xr:uid="{FDC464D6-F6FC-46DB-B25D-94EB444ABB83}"/>
    <cellStyle name="Header1 2 13 2 5 4 2 2" xfId="16939" xr:uid="{A15474E2-7D30-4B81-AD82-C038009825D4}"/>
    <cellStyle name="Header1 2 13 2 5 4 2 3" xfId="16940" xr:uid="{470DA774-D8E6-46C2-9D98-319032A520F7}"/>
    <cellStyle name="Header1 2 13 2 5 4 3" xfId="16941" xr:uid="{B89CF853-9B24-4F78-A4A7-7EACCA591C51}"/>
    <cellStyle name="Header1 2 13 2 5 4 3 2" xfId="16942" xr:uid="{DBF8CDAF-3579-4662-93DE-5F4EB35DF3F9}"/>
    <cellStyle name="Header1 2 13 2 5 4 3 3" xfId="16943" xr:uid="{412C1057-9364-45E6-8746-F7DD9FD1BB6F}"/>
    <cellStyle name="Header1 2 13 2 5 4 4" xfId="16944" xr:uid="{6831D93D-CDD3-4DCF-8882-58C58CA0DD07}"/>
    <cellStyle name="Header1 2 13 2 5 4 4 2" xfId="16945" xr:uid="{A2C2E3D7-D015-4689-916E-56A92CDF0031}"/>
    <cellStyle name="Header1 2 13 2 5 4 4 3" xfId="16946" xr:uid="{001F9BF1-322E-4877-B8FA-0ED7054D3BE0}"/>
    <cellStyle name="Header1 2 13 2 5 4 5" xfId="16947" xr:uid="{EA2F8B51-6E4D-4FCE-825B-25E1DC31D8BE}"/>
    <cellStyle name="Header1 2 13 2 5 4 5 2" xfId="16948" xr:uid="{11CDBBD0-6DD9-4E00-A0D4-690ADB5D7D6A}"/>
    <cellStyle name="Header1 2 13 2 5 4 5 3" xfId="16949" xr:uid="{9EDDC69C-94B8-4D35-820D-46A132389C33}"/>
    <cellStyle name="Header1 2 13 2 5 4 6" xfId="16950" xr:uid="{21DBF539-D579-4374-ADCC-E5429B8C0D14}"/>
    <cellStyle name="Header1 2 13 2 5 4 6 2" xfId="16951" xr:uid="{E72B2007-D1F1-49BC-8CAE-9048195BCE54}"/>
    <cellStyle name="Header1 2 13 2 5 4 6 3" xfId="16952" xr:uid="{F525C9FD-0D27-4F3F-A025-5E64962CC120}"/>
    <cellStyle name="Header1 2 13 2 5 4 7" xfId="16953" xr:uid="{9CB662B6-A942-43F7-9B98-66C98C59C7A6}"/>
    <cellStyle name="Header1 2 13 2 5 4 8" xfId="16954" xr:uid="{A10DB21E-0DDD-48C8-BA8F-20CF65E9576B}"/>
    <cellStyle name="Header1 2 13 2 5 5" xfId="16955" xr:uid="{C5BBA3C3-4C38-4F25-A0BD-5E5F69F7E2AC}"/>
    <cellStyle name="Header1 2 13 2 5 5 2" xfId="16956" xr:uid="{2B6B9060-CDC6-4D34-9893-1932B238AA86}"/>
    <cellStyle name="Header1 2 13 2 5 5 2 2" xfId="16957" xr:uid="{DF427D55-9B7D-484C-A63F-1B2292D86530}"/>
    <cellStyle name="Header1 2 13 2 5 5 2 3" xfId="16958" xr:uid="{96D1E32C-E641-4506-B3AE-9BFE537EB782}"/>
    <cellStyle name="Header1 2 13 2 5 5 3" xfId="16959" xr:uid="{36D27057-1DAB-4958-B4FD-4A9BF53352D4}"/>
    <cellStyle name="Header1 2 13 2 5 5 3 2" xfId="16960" xr:uid="{6C02E3A2-F4FF-47CE-AECF-BFD289052EA6}"/>
    <cellStyle name="Header1 2 13 2 5 5 3 3" xfId="16961" xr:uid="{E2EA0C39-3725-43D1-B3A9-971101F61753}"/>
    <cellStyle name="Header1 2 13 2 5 5 4" xfId="16962" xr:uid="{51CBC051-A1B9-445B-8854-30A1292078B9}"/>
    <cellStyle name="Header1 2 13 2 5 5 4 2" xfId="16963" xr:uid="{7E3011E6-3536-4A73-B771-2F9F5E9C576C}"/>
    <cellStyle name="Header1 2 13 2 5 5 4 3" xfId="16964" xr:uid="{C67D3F05-B722-4CC6-A44A-97C46E4868D9}"/>
    <cellStyle name="Header1 2 13 2 5 5 5" xfId="16965" xr:uid="{35CB00AC-3A1C-4954-AB42-44CB1A9AB4B4}"/>
    <cellStyle name="Header1 2 13 2 5 5 5 2" xfId="16966" xr:uid="{661FE5D6-935D-4D83-B0B6-D3DB3864927A}"/>
    <cellStyle name="Header1 2 13 2 5 5 5 3" xfId="16967" xr:uid="{3F16E4B8-0FB1-4BC2-B0F4-507837F27C03}"/>
    <cellStyle name="Header1 2 13 2 5 5 6" xfId="16968" xr:uid="{D19A65A6-7BE0-4176-A63D-305556ABEAFA}"/>
    <cellStyle name="Header1 2 13 2 5 5 6 2" xfId="16969" xr:uid="{5F99B904-EF3E-45EE-AC0C-D617B65DA8C2}"/>
    <cellStyle name="Header1 2 13 2 5 5 6 3" xfId="16970" xr:uid="{7A816724-105A-47E6-A54F-F5905B38859A}"/>
    <cellStyle name="Header1 2 13 2 5 5 7" xfId="16971" xr:uid="{97FE5FEA-372F-44C3-A717-B9768EE7A5E6}"/>
    <cellStyle name="Header1 2 13 2 5 5 8" xfId="16972" xr:uid="{E3C2E5F6-3D05-45AF-A55F-8137F05A71B7}"/>
    <cellStyle name="Header1 2 13 2 5 6" xfId="16973" xr:uid="{F275BD57-2816-4899-9DBA-A4E6A32A1F2E}"/>
    <cellStyle name="Header1 2 13 2 5 6 2" xfId="16974" xr:uid="{AF2A9C8B-D3D7-46FA-9402-CFD237202BEF}"/>
    <cellStyle name="Header1 2 13 2 5 6 2 2" xfId="16975" xr:uid="{7D4F938D-5FD9-487E-894F-0114693DBDF6}"/>
    <cellStyle name="Header1 2 13 2 5 6 2 3" xfId="16976" xr:uid="{6D115B90-F18E-49D2-A7E8-E8A7FE239218}"/>
    <cellStyle name="Header1 2 13 2 5 6 3" xfId="16977" xr:uid="{913C75E8-A60F-4377-B306-64168CBC2B10}"/>
    <cellStyle name="Header1 2 13 2 5 6 3 2" xfId="16978" xr:uid="{C213B5D6-DDF2-4750-969C-7EC231B4C1BC}"/>
    <cellStyle name="Header1 2 13 2 5 6 3 3" xfId="16979" xr:uid="{A4F93D82-8D03-4ECB-B9FF-F64B80080CF1}"/>
    <cellStyle name="Header1 2 13 2 5 6 4" xfId="16980" xr:uid="{8DA0A5B1-D4FA-4B49-92AC-011DF17799B0}"/>
    <cellStyle name="Header1 2 13 2 5 6 4 2" xfId="16981" xr:uid="{8B705B83-0E05-46E0-BF24-EC45BB2FF7A3}"/>
    <cellStyle name="Header1 2 13 2 5 6 4 3" xfId="16982" xr:uid="{30B55E89-1355-45E2-9C18-32B4C23984F6}"/>
    <cellStyle name="Header1 2 13 2 5 6 5" xfId="16983" xr:uid="{3E69E1F6-9CF1-42D6-9878-338AB022CFB6}"/>
    <cellStyle name="Header1 2 13 2 5 6 5 2" xfId="16984" xr:uid="{3F6792BB-15D3-4DF3-84D2-E6AE174912CB}"/>
    <cellStyle name="Header1 2 13 2 5 6 5 3" xfId="16985" xr:uid="{A19DC08C-C493-4EC7-AE83-72D86D1FFD6A}"/>
    <cellStyle name="Header1 2 13 2 5 6 6" xfId="16986" xr:uid="{F6D15463-B40E-422B-9376-9872E5358536}"/>
    <cellStyle name="Header1 2 13 2 5 6 6 2" xfId="16987" xr:uid="{834A2135-D6A9-4682-B929-6DAC9C9707FB}"/>
    <cellStyle name="Header1 2 13 2 5 6 6 3" xfId="16988" xr:uid="{60BB3857-C8D0-4C19-BE32-35B08174504B}"/>
    <cellStyle name="Header1 2 13 2 5 6 7" xfId="16989" xr:uid="{388E4460-44BE-424B-92F8-914355974843}"/>
    <cellStyle name="Header1 2 13 2 5 6 8" xfId="16990" xr:uid="{EFF320E1-6C5E-484E-B050-A138D8429E76}"/>
    <cellStyle name="Header1 2 13 2 5 7" xfId="16991" xr:uid="{38148DFD-AF0C-45CC-89AB-52E78C364CDE}"/>
    <cellStyle name="Header1 2 13 2 5 8" xfId="16992" xr:uid="{F7A0BBF6-5BDC-4D9E-8BB6-BE8980CE7B30}"/>
    <cellStyle name="Header1 2 13 2 6" xfId="16993" xr:uid="{BC23B8CC-B7BE-4B9F-8CA3-C7C24410431E}"/>
    <cellStyle name="Header1 2 13 2 6 2" xfId="16994" xr:uid="{1C05A286-63F0-4FBC-B7EE-119EB6F01351}"/>
    <cellStyle name="Header1 2 13 2 6 2 2" xfId="16995" xr:uid="{FF79E255-486D-4980-98BD-758DC8255A03}"/>
    <cellStyle name="Header1 2 13 2 6 2 2 2" xfId="16996" xr:uid="{3292B1B6-99C9-43FE-B675-CFC5D6CB44E5}"/>
    <cellStyle name="Header1 2 13 2 6 2 2 3" xfId="16997" xr:uid="{17241EC3-B390-4A33-874C-38E2973D0E96}"/>
    <cellStyle name="Header1 2 13 2 6 2 3" xfId="16998" xr:uid="{DCE9C7BC-9B20-4BA2-AE92-31A7BED9C784}"/>
    <cellStyle name="Header1 2 13 2 6 2 3 2" xfId="16999" xr:uid="{4EB533DB-5568-46F0-81FC-B8E7E866BB8D}"/>
    <cellStyle name="Header1 2 13 2 6 2 3 3" xfId="17000" xr:uid="{75A3A70B-5B1F-448B-903B-42FB81010CC5}"/>
    <cellStyle name="Header1 2 13 2 6 2 4" xfId="17001" xr:uid="{A24D9121-751E-4496-81F8-73CA2C53136B}"/>
    <cellStyle name="Header1 2 13 2 6 2 4 2" xfId="17002" xr:uid="{16216401-E09E-4DCD-A97A-73543C4BF1A8}"/>
    <cellStyle name="Header1 2 13 2 6 2 4 3" xfId="17003" xr:uid="{F2FA440B-DB86-4952-8A6C-B4F3DBBE3A3E}"/>
    <cellStyle name="Header1 2 13 2 6 2 5" xfId="17004" xr:uid="{2F3FB76F-3DAF-48AC-B6FE-BB7D9F0ADE08}"/>
    <cellStyle name="Header1 2 13 2 6 2 5 2" xfId="17005" xr:uid="{7FB9A4C1-5E5E-407D-A8F7-66B08C07CF81}"/>
    <cellStyle name="Header1 2 13 2 6 2 5 3" xfId="17006" xr:uid="{08505E46-6FFB-458D-BF4A-C80977AF095F}"/>
    <cellStyle name="Header1 2 13 2 6 2 6" xfId="17007" xr:uid="{30D25959-E2D1-4C3A-B13B-E7B180BE9234}"/>
    <cellStyle name="Header1 2 13 2 6 2 6 2" xfId="17008" xr:uid="{C2D666BB-D839-4B39-A724-F99365876101}"/>
    <cellStyle name="Header1 2 13 2 6 2 6 3" xfId="17009" xr:uid="{3CF36947-3BB2-4FC7-9FB5-C66EA44C7D56}"/>
    <cellStyle name="Header1 2 13 2 6 2 7" xfId="17010" xr:uid="{3F768AE8-4827-41F5-B894-37242A7DA817}"/>
    <cellStyle name="Header1 2 13 2 6 2 7 2" xfId="17011" xr:uid="{8CA5EA93-D358-42C5-AE8B-EC06212F9A4C}"/>
    <cellStyle name="Header1 2 13 2 6 2 7 3" xfId="17012" xr:uid="{E2426C22-4224-42B2-A199-578177A2697A}"/>
    <cellStyle name="Header1 2 13 2 6 2 8" xfId="17013" xr:uid="{C600038F-9635-4306-B2B6-7C30FFDBA492}"/>
    <cellStyle name="Header1 2 13 2 6 2 9" xfId="17014" xr:uid="{F16B9075-CCEA-49F5-8505-1E8888239C11}"/>
    <cellStyle name="Header1 2 13 2 6 3" xfId="17015" xr:uid="{2C81D986-297E-458C-8A1B-A3AEBFCDCF0D}"/>
    <cellStyle name="Header1 2 13 2 6 3 2" xfId="17016" xr:uid="{E9F4CEB4-A231-40D4-BB92-8DC574B56D41}"/>
    <cellStyle name="Header1 2 13 2 6 3 2 2" xfId="17017" xr:uid="{58118B2D-EF0C-44CC-BD79-8001F33CA3CC}"/>
    <cellStyle name="Header1 2 13 2 6 3 2 3" xfId="17018" xr:uid="{BB328E90-40FF-475D-9268-9B6EDDFDA243}"/>
    <cellStyle name="Header1 2 13 2 6 3 3" xfId="17019" xr:uid="{02BCB832-EDD9-41DA-ADAB-82EEBE54798A}"/>
    <cellStyle name="Header1 2 13 2 6 3 3 2" xfId="17020" xr:uid="{8A9FE3ED-D284-4C4B-9A31-5F4619D6BDBA}"/>
    <cellStyle name="Header1 2 13 2 6 3 3 3" xfId="17021" xr:uid="{154CD5FF-537D-4E56-BF2F-3E23ADA63227}"/>
    <cellStyle name="Header1 2 13 2 6 3 4" xfId="17022" xr:uid="{B211F732-1961-4D19-9446-DBDEBD698212}"/>
    <cellStyle name="Header1 2 13 2 6 3 4 2" xfId="17023" xr:uid="{96E89A69-8060-4B05-A409-3F43018A074F}"/>
    <cellStyle name="Header1 2 13 2 6 3 4 3" xfId="17024" xr:uid="{4D7D95E7-1E48-489F-99B3-7788C335FB38}"/>
    <cellStyle name="Header1 2 13 2 6 3 5" xfId="17025" xr:uid="{88842ECC-95C4-4F63-8764-BE8E2FDB273D}"/>
    <cellStyle name="Header1 2 13 2 6 3 5 2" xfId="17026" xr:uid="{E5E7F743-A8A6-4034-A277-2025BA49011A}"/>
    <cellStyle name="Header1 2 13 2 6 3 5 3" xfId="17027" xr:uid="{12DF8BDE-E291-4C28-9DE4-BA942FB752C7}"/>
    <cellStyle name="Header1 2 13 2 6 3 6" xfId="17028" xr:uid="{634295DC-27F3-4539-BC45-33B5192337B2}"/>
    <cellStyle name="Header1 2 13 2 6 3 6 2" xfId="17029" xr:uid="{90A3BAD1-18D7-49CA-92CA-0E97378799F1}"/>
    <cellStyle name="Header1 2 13 2 6 3 6 3" xfId="17030" xr:uid="{E988AAE3-66CB-4E45-AFDB-BC3F9FEF7001}"/>
    <cellStyle name="Header1 2 13 2 6 3 7" xfId="17031" xr:uid="{82111CAE-D893-4CD0-BD30-A981B94C4FA5}"/>
    <cellStyle name="Header1 2 13 2 6 3 8" xfId="17032" xr:uid="{6B0B38C3-5744-4088-A57A-E4242E06E885}"/>
    <cellStyle name="Header1 2 13 2 6 4" xfId="17033" xr:uid="{A2E07753-6423-440A-AF20-4F413932C322}"/>
    <cellStyle name="Header1 2 13 2 6 4 2" xfId="17034" xr:uid="{6903BB34-A434-4761-98AB-6A1080ACED81}"/>
    <cellStyle name="Header1 2 13 2 6 4 2 2" xfId="17035" xr:uid="{67DBA331-4CB7-4090-A057-B7D91747E99F}"/>
    <cellStyle name="Header1 2 13 2 6 4 2 3" xfId="17036" xr:uid="{39F90E1E-94CF-4117-92DD-AB5CF46474F3}"/>
    <cellStyle name="Header1 2 13 2 6 4 3" xfId="17037" xr:uid="{59B8BA98-CEDE-4193-944F-E1212D9548CB}"/>
    <cellStyle name="Header1 2 13 2 6 4 3 2" xfId="17038" xr:uid="{B45DE393-6D82-441A-AAEB-40FC4DD2CC63}"/>
    <cellStyle name="Header1 2 13 2 6 4 3 3" xfId="17039" xr:uid="{AD83EE2E-1075-4FF7-8CA7-760571203722}"/>
    <cellStyle name="Header1 2 13 2 6 4 4" xfId="17040" xr:uid="{9905819A-B68A-46D4-9C91-9F6240496897}"/>
    <cellStyle name="Header1 2 13 2 6 4 4 2" xfId="17041" xr:uid="{6930FA8C-AD9A-476F-9ED3-F93C9DABCB23}"/>
    <cellStyle name="Header1 2 13 2 6 4 4 3" xfId="17042" xr:uid="{6EA484A4-23EF-4A5A-B80F-519DBEA59B12}"/>
    <cellStyle name="Header1 2 13 2 6 4 5" xfId="17043" xr:uid="{5F452614-28EF-4761-BA54-46AF9759388D}"/>
    <cellStyle name="Header1 2 13 2 6 4 5 2" xfId="17044" xr:uid="{CCC42751-F6D3-46A7-A024-C968354C47B9}"/>
    <cellStyle name="Header1 2 13 2 6 4 5 3" xfId="17045" xr:uid="{90D1303D-08CF-483C-B265-34CD1CA1DD6D}"/>
    <cellStyle name="Header1 2 13 2 6 4 6" xfId="17046" xr:uid="{CFFE64D4-0F08-4C18-A0B0-9FB9BBF3C5FF}"/>
    <cellStyle name="Header1 2 13 2 6 4 6 2" xfId="17047" xr:uid="{93C6D30B-431D-4CD7-B41C-15F7E5501C4D}"/>
    <cellStyle name="Header1 2 13 2 6 4 6 3" xfId="17048" xr:uid="{3447CC6C-3EAA-4323-AA33-CCEAD672613C}"/>
    <cellStyle name="Header1 2 13 2 6 4 7" xfId="17049" xr:uid="{9F646EE2-74B9-4D54-B4CD-7E91BDED1E45}"/>
    <cellStyle name="Header1 2 13 2 6 4 8" xfId="17050" xr:uid="{A52F5A42-1D6A-4E3B-97B5-2929EC6A520D}"/>
    <cellStyle name="Header1 2 13 2 6 5" xfId="17051" xr:uid="{04B1545F-A4DA-4F65-B01D-E323786F435B}"/>
    <cellStyle name="Header1 2 13 2 6 5 2" xfId="17052" xr:uid="{F3A93BD8-00BE-46ED-875F-53C4E51B99AB}"/>
    <cellStyle name="Header1 2 13 2 6 5 2 2" xfId="17053" xr:uid="{73888CC3-9AD2-418E-ABAD-A6DCBBA8DFCF}"/>
    <cellStyle name="Header1 2 13 2 6 5 2 3" xfId="17054" xr:uid="{5934C819-CA44-42C6-8782-566B4B3ABE19}"/>
    <cellStyle name="Header1 2 13 2 6 5 3" xfId="17055" xr:uid="{9B79F4F6-C922-4AF7-A36B-AEB14E2FDF8C}"/>
    <cellStyle name="Header1 2 13 2 6 5 3 2" xfId="17056" xr:uid="{6F4B103F-A5D0-4CF9-B1B6-79E734E6EF9E}"/>
    <cellStyle name="Header1 2 13 2 6 5 3 3" xfId="17057" xr:uid="{249B4E09-A0F0-4639-BE6B-A928ED11581F}"/>
    <cellStyle name="Header1 2 13 2 6 5 4" xfId="17058" xr:uid="{F83F97EB-26A6-4353-A407-4F2B8808C56A}"/>
    <cellStyle name="Header1 2 13 2 6 5 4 2" xfId="17059" xr:uid="{F85B9D34-ED03-429D-803A-ECF92C953831}"/>
    <cellStyle name="Header1 2 13 2 6 5 4 3" xfId="17060" xr:uid="{94DA8679-F744-4692-B499-1EBDEFF98638}"/>
    <cellStyle name="Header1 2 13 2 6 5 5" xfId="17061" xr:uid="{7AC7DF95-2ACF-4E7F-BBE9-8C3349B10C54}"/>
    <cellStyle name="Header1 2 13 2 6 5 5 2" xfId="17062" xr:uid="{8600235D-FB94-4DEA-A644-2CCEEEF5C7EA}"/>
    <cellStyle name="Header1 2 13 2 6 5 5 3" xfId="17063" xr:uid="{BCF12C11-E68C-4478-BCB6-9436398D5C5E}"/>
    <cellStyle name="Header1 2 13 2 6 5 6" xfId="17064" xr:uid="{ADC88E8A-25DC-49B7-A787-35A8D08B5AF6}"/>
    <cellStyle name="Header1 2 13 2 6 5 6 2" xfId="17065" xr:uid="{206089AA-2E1A-4518-8596-542B94773688}"/>
    <cellStyle name="Header1 2 13 2 6 5 6 3" xfId="17066" xr:uid="{9F82432F-F617-423D-90CC-A45C1FEF7A89}"/>
    <cellStyle name="Header1 2 13 2 6 5 7" xfId="17067" xr:uid="{429FFDFB-FEA0-457D-A7A9-A6C7543425B4}"/>
    <cellStyle name="Header1 2 13 2 6 5 8" xfId="17068" xr:uid="{3823DB5A-3873-4E1E-A4CB-25FB64B92048}"/>
    <cellStyle name="Header1 2 13 2 6 6" xfId="17069" xr:uid="{7AA134F9-E65D-41D8-A596-06C2D4954F2E}"/>
    <cellStyle name="Header1 2 13 2 6 6 2" xfId="17070" xr:uid="{F73B2F2E-231E-4AEE-8A23-0ACF41CA5624}"/>
    <cellStyle name="Header1 2 13 2 6 6 2 2" xfId="17071" xr:uid="{564196C1-DCD4-4C81-A292-5937ADA5A85C}"/>
    <cellStyle name="Header1 2 13 2 6 6 2 3" xfId="17072" xr:uid="{3C9AAE3F-6675-4122-83BD-06240CFE58BA}"/>
    <cellStyle name="Header1 2 13 2 6 6 3" xfId="17073" xr:uid="{15C5ECF5-145A-4BBD-B2CF-7C793846C35B}"/>
    <cellStyle name="Header1 2 13 2 6 6 3 2" xfId="17074" xr:uid="{8F0242BF-5158-48FB-934F-DC616D3F14B0}"/>
    <cellStyle name="Header1 2 13 2 6 6 3 3" xfId="17075" xr:uid="{A9D468DD-3E12-43FC-A4AA-93CDB6FE677A}"/>
    <cellStyle name="Header1 2 13 2 6 6 4" xfId="17076" xr:uid="{EE3053CD-983E-479E-8036-D357614EB9C4}"/>
    <cellStyle name="Header1 2 13 2 6 6 4 2" xfId="17077" xr:uid="{1645C6FE-4519-42BA-A54D-617BC41EA42E}"/>
    <cellStyle name="Header1 2 13 2 6 6 4 3" xfId="17078" xr:uid="{9DE6368F-50E0-411E-9C17-25FDBC8A5023}"/>
    <cellStyle name="Header1 2 13 2 6 6 5" xfId="17079" xr:uid="{E280D91C-7AA2-489D-86D4-D0C246863CA3}"/>
    <cellStyle name="Header1 2 13 2 6 6 5 2" xfId="17080" xr:uid="{80C58CD0-94EE-4E79-B6C7-5F7011DDB8E8}"/>
    <cellStyle name="Header1 2 13 2 6 6 5 3" xfId="17081" xr:uid="{F729A494-291D-4D7A-96AE-FDDA8B84BD2D}"/>
    <cellStyle name="Header1 2 13 2 6 6 6" xfId="17082" xr:uid="{98743916-B065-4FD3-9C1C-774F9F10CD03}"/>
    <cellStyle name="Header1 2 13 2 6 6 6 2" xfId="17083" xr:uid="{9458495D-B6BB-4559-AB3F-1A3CBFF7C9FD}"/>
    <cellStyle name="Header1 2 13 2 6 6 6 3" xfId="17084" xr:uid="{5E68B529-A1E9-4FBF-9ED7-2D4E69F4CFC8}"/>
    <cellStyle name="Header1 2 13 2 6 6 7" xfId="17085" xr:uid="{4ADFEDE1-1C9C-4983-92D2-74B21CDA023B}"/>
    <cellStyle name="Header1 2 13 2 6 6 8" xfId="17086" xr:uid="{66C1FF2C-6CEE-40A1-BF57-27CCF183F918}"/>
    <cellStyle name="Header1 2 13 2 6 7" xfId="17087" xr:uid="{0A6296E4-B0E0-4FE5-9E71-3DC40D92C9DE}"/>
    <cellStyle name="Header1 2 13 2 6 8" xfId="17088" xr:uid="{1CD9C10B-35AB-4C41-BD25-C60DC735A3A8}"/>
    <cellStyle name="Header1 2 13 2 7" xfId="17089" xr:uid="{86009C27-D279-4FAC-9230-423DD9BE7831}"/>
    <cellStyle name="Header1 2 13 2 7 2" xfId="17090" xr:uid="{3E4CE935-B4B5-4C27-8D02-DAD31DD09994}"/>
    <cellStyle name="Header1 2 13 2 7 2 2" xfId="17091" xr:uid="{97C40110-CE1D-4C18-AED8-79EAF8AA1F44}"/>
    <cellStyle name="Header1 2 13 2 7 2 2 2" xfId="17092" xr:uid="{DF894C43-E9A1-4AC3-B607-A58A650E6C4F}"/>
    <cellStyle name="Header1 2 13 2 7 2 2 3" xfId="17093" xr:uid="{28D8091E-4A99-45BF-BE71-963CACC8F3A3}"/>
    <cellStyle name="Header1 2 13 2 7 2 3" xfId="17094" xr:uid="{3C48C3AB-65FF-4108-AD57-3FE83A02EA76}"/>
    <cellStyle name="Header1 2 13 2 7 2 3 2" xfId="17095" xr:uid="{1B8BFA06-F5A0-4D3F-8E5F-757C8415FF63}"/>
    <cellStyle name="Header1 2 13 2 7 2 3 3" xfId="17096" xr:uid="{A9F20AC7-5BCE-4EE3-AD81-F5C66C3B0B91}"/>
    <cellStyle name="Header1 2 13 2 7 2 4" xfId="17097" xr:uid="{86F32A27-C36E-45BF-9E82-1006CD260606}"/>
    <cellStyle name="Header1 2 13 2 7 2 4 2" xfId="17098" xr:uid="{04A4E9DE-5925-4968-AF8D-06AD27508A6F}"/>
    <cellStyle name="Header1 2 13 2 7 2 4 3" xfId="17099" xr:uid="{C2CF42D7-0222-4CF4-9CE2-ECF8F60D559F}"/>
    <cellStyle name="Header1 2 13 2 7 2 5" xfId="17100" xr:uid="{5D0DEA20-E8EB-4697-A6DB-9AAAC4668A20}"/>
    <cellStyle name="Header1 2 13 2 7 2 5 2" xfId="17101" xr:uid="{61CBE15A-A23B-4EF6-A740-CC01BCB84298}"/>
    <cellStyle name="Header1 2 13 2 7 2 5 3" xfId="17102" xr:uid="{7EC2C07B-6DB9-41A0-A46F-7DF6CC4D464A}"/>
    <cellStyle name="Header1 2 13 2 7 2 6" xfId="17103" xr:uid="{B4B2680F-3D45-4233-A7F2-BCDD1B08CF20}"/>
    <cellStyle name="Header1 2 13 2 7 2 6 2" xfId="17104" xr:uid="{4A27F948-7CA0-40FD-9D8C-D8A6BB54581A}"/>
    <cellStyle name="Header1 2 13 2 7 2 6 3" xfId="17105" xr:uid="{0D1409E4-2A73-49D0-B0A1-6C0EAC1B77C3}"/>
    <cellStyle name="Header1 2 13 2 7 2 7" xfId="17106" xr:uid="{B495F195-B5EF-4B88-A8CA-23067D498EB9}"/>
    <cellStyle name="Header1 2 13 2 7 2 7 2" xfId="17107" xr:uid="{33DC3F5E-4999-47C2-BBF6-C62FF3C487A2}"/>
    <cellStyle name="Header1 2 13 2 7 2 7 3" xfId="17108" xr:uid="{67FE3F5E-39D8-4169-85A6-B50650376C37}"/>
    <cellStyle name="Header1 2 13 2 7 2 8" xfId="17109" xr:uid="{9CDBF7CB-50DD-449E-8301-029073FB6F46}"/>
    <cellStyle name="Header1 2 13 2 7 2 9" xfId="17110" xr:uid="{71E91598-8F81-4E6F-94E6-56C1B9067FED}"/>
    <cellStyle name="Header1 2 13 2 7 3" xfId="17111" xr:uid="{E1C77B71-6559-4A53-AC08-28126FCE175E}"/>
    <cellStyle name="Header1 2 13 2 7 3 2" xfId="17112" xr:uid="{B16FE392-C1D6-4D46-9F3A-CAEEC792D8D0}"/>
    <cellStyle name="Header1 2 13 2 7 3 2 2" xfId="17113" xr:uid="{C9996F11-A8BB-4CAD-B1B0-740CF8F12C1A}"/>
    <cellStyle name="Header1 2 13 2 7 3 2 3" xfId="17114" xr:uid="{C2A065A8-5BB1-4332-80F4-82B9F2904152}"/>
    <cellStyle name="Header1 2 13 2 7 3 3" xfId="17115" xr:uid="{82E534D2-2914-4091-8127-7026D780BE0F}"/>
    <cellStyle name="Header1 2 13 2 7 3 3 2" xfId="17116" xr:uid="{7AFC052B-F1C9-4E7B-9E78-052A689E0F9E}"/>
    <cellStyle name="Header1 2 13 2 7 3 3 3" xfId="17117" xr:uid="{E6491320-D994-437F-9683-8ED058106248}"/>
    <cellStyle name="Header1 2 13 2 7 3 4" xfId="17118" xr:uid="{1139F416-5BDF-448E-B7A1-F6198E0EEE0C}"/>
    <cellStyle name="Header1 2 13 2 7 3 4 2" xfId="17119" xr:uid="{D03E5480-F8C0-4D2A-9F5B-3ED42C1F1FBF}"/>
    <cellStyle name="Header1 2 13 2 7 3 4 3" xfId="17120" xr:uid="{D2122516-458F-46F5-AD56-705F744E5501}"/>
    <cellStyle name="Header1 2 13 2 7 3 5" xfId="17121" xr:uid="{AE1F82BB-5C32-42DB-9F8F-A683A2079C97}"/>
    <cellStyle name="Header1 2 13 2 7 3 5 2" xfId="17122" xr:uid="{00902DBA-0AF9-4017-B018-ABA5F23331A0}"/>
    <cellStyle name="Header1 2 13 2 7 3 5 3" xfId="17123" xr:uid="{5339DE07-8F7C-4DD0-B1F6-71FC617FD3B9}"/>
    <cellStyle name="Header1 2 13 2 7 3 6" xfId="17124" xr:uid="{87AE6FBE-5335-43F7-B8A8-324135CDFF09}"/>
    <cellStyle name="Header1 2 13 2 7 3 6 2" xfId="17125" xr:uid="{94555DF4-16DD-4B4E-9595-271BA435AFD4}"/>
    <cellStyle name="Header1 2 13 2 7 3 6 3" xfId="17126" xr:uid="{B5A3E962-0AA7-4402-A384-3EF50BA58B54}"/>
    <cellStyle name="Header1 2 13 2 7 3 7" xfId="17127" xr:uid="{7257CD27-D5F6-4BA0-BB91-777654E86FC8}"/>
    <cellStyle name="Header1 2 13 2 7 3 8" xfId="17128" xr:uid="{BC6BFF10-91CD-4B5B-B819-D17EC3FA8358}"/>
    <cellStyle name="Header1 2 13 2 7 4" xfId="17129" xr:uid="{D0E33B4C-B168-4CBC-BB96-F93A9FA38693}"/>
    <cellStyle name="Header1 2 13 2 7 4 2" xfId="17130" xr:uid="{3AE303C3-734F-4A49-AEDD-2E02D42CD998}"/>
    <cellStyle name="Header1 2 13 2 7 4 2 2" xfId="17131" xr:uid="{DC05807E-0ED8-4A85-96FD-BEC71B31C7EE}"/>
    <cellStyle name="Header1 2 13 2 7 4 2 3" xfId="17132" xr:uid="{18FFE68A-675F-4CDC-B662-FFCF43F889C6}"/>
    <cellStyle name="Header1 2 13 2 7 4 3" xfId="17133" xr:uid="{092029E1-5A37-4E3B-B8A8-FE2EBDC381D2}"/>
    <cellStyle name="Header1 2 13 2 7 4 3 2" xfId="17134" xr:uid="{2391B5C7-C4FE-49A9-95C0-E6CB19A69D56}"/>
    <cellStyle name="Header1 2 13 2 7 4 3 3" xfId="17135" xr:uid="{2AD418B3-BC03-4514-9C54-D486A7012737}"/>
    <cellStyle name="Header1 2 13 2 7 4 4" xfId="17136" xr:uid="{6742BD5C-7C51-4868-BEF9-656681EEE07A}"/>
    <cellStyle name="Header1 2 13 2 7 4 4 2" xfId="17137" xr:uid="{D1CDB005-0C70-4E78-9D7E-8CDBE3C203F5}"/>
    <cellStyle name="Header1 2 13 2 7 4 4 3" xfId="17138" xr:uid="{932A3FD6-2C3C-45F9-A1FB-7B59E526E17F}"/>
    <cellStyle name="Header1 2 13 2 7 4 5" xfId="17139" xr:uid="{D5D494CF-F46C-4CFD-A626-CE1E93EC327E}"/>
    <cellStyle name="Header1 2 13 2 7 4 5 2" xfId="17140" xr:uid="{505FBF82-3483-4F1B-82F6-6A78E5243488}"/>
    <cellStyle name="Header1 2 13 2 7 4 5 3" xfId="17141" xr:uid="{3CCB3857-6EAA-4A73-BE99-95459FF324BB}"/>
    <cellStyle name="Header1 2 13 2 7 4 6" xfId="17142" xr:uid="{9F3B0649-4F8F-4AB5-B822-1D5D98C902F6}"/>
    <cellStyle name="Header1 2 13 2 7 4 6 2" xfId="17143" xr:uid="{6ADF629A-BADF-4AA7-80C4-E92D97DE47C5}"/>
    <cellStyle name="Header1 2 13 2 7 4 6 3" xfId="17144" xr:uid="{AB97897F-7795-4760-BA3D-9AAA3EE40140}"/>
    <cellStyle name="Header1 2 13 2 7 4 7" xfId="17145" xr:uid="{8C93FF95-48EE-4CF2-87B1-2D07BD928F01}"/>
    <cellStyle name="Header1 2 13 2 7 4 8" xfId="17146" xr:uid="{57281D07-DDB6-438F-965B-5F9B2948D969}"/>
    <cellStyle name="Header1 2 13 2 7 5" xfId="17147" xr:uid="{36445790-4EDE-4035-885C-9D81E0932672}"/>
    <cellStyle name="Header1 2 13 2 7 5 2" xfId="17148" xr:uid="{FA0CDC5C-EF68-4988-AB75-60C2CEE89029}"/>
    <cellStyle name="Header1 2 13 2 7 5 2 2" xfId="17149" xr:uid="{E668CDFB-3A0C-44AF-92D1-E9165EBF4324}"/>
    <cellStyle name="Header1 2 13 2 7 5 2 3" xfId="17150" xr:uid="{1A2F19A7-AE35-45A6-B8BA-23DD9BD54AA7}"/>
    <cellStyle name="Header1 2 13 2 7 5 3" xfId="17151" xr:uid="{87EDD1FF-EC97-495F-B450-316B6981BEF8}"/>
    <cellStyle name="Header1 2 13 2 7 5 3 2" xfId="17152" xr:uid="{CF601188-4B8D-4AF7-B184-93C42A54AD7B}"/>
    <cellStyle name="Header1 2 13 2 7 5 3 3" xfId="17153" xr:uid="{EAC0EC14-BEE0-4461-944B-C3CC37D4BDEC}"/>
    <cellStyle name="Header1 2 13 2 7 5 4" xfId="17154" xr:uid="{5A1375DE-AB8D-4B54-9D55-544D3773A832}"/>
    <cellStyle name="Header1 2 13 2 7 5 4 2" xfId="17155" xr:uid="{FE2F0494-9FB1-485C-B9E4-FB2F3FD8441C}"/>
    <cellStyle name="Header1 2 13 2 7 5 4 3" xfId="17156" xr:uid="{750BCF57-597E-40D8-A301-C65A31D39BF0}"/>
    <cellStyle name="Header1 2 13 2 7 5 5" xfId="17157" xr:uid="{F4E3B602-02D6-4BC6-96E8-6E6C2AADBDC3}"/>
    <cellStyle name="Header1 2 13 2 7 5 5 2" xfId="17158" xr:uid="{C0D33A69-5798-4625-A4CD-A1CD7EA3CB03}"/>
    <cellStyle name="Header1 2 13 2 7 5 5 3" xfId="17159" xr:uid="{B9ECACFB-EDFB-4E1A-A7B0-EE591AE23049}"/>
    <cellStyle name="Header1 2 13 2 7 5 6" xfId="17160" xr:uid="{EF51FC3F-1DCA-4994-9F74-F63AD9B302F9}"/>
    <cellStyle name="Header1 2 13 2 7 5 6 2" xfId="17161" xr:uid="{1814160A-09A5-459D-8E73-723DA4EC3D88}"/>
    <cellStyle name="Header1 2 13 2 7 5 6 3" xfId="17162" xr:uid="{19F9352C-C5A6-4A16-BFB0-E287F33BBBB6}"/>
    <cellStyle name="Header1 2 13 2 7 5 7" xfId="17163" xr:uid="{EAD2FAF3-CF19-4D59-BFF5-C74CB929FC17}"/>
    <cellStyle name="Header1 2 13 2 7 5 8" xfId="17164" xr:uid="{6074F9B8-F67E-4C57-9FA9-D57E4673A188}"/>
    <cellStyle name="Header1 2 13 2 7 6" xfId="17165" xr:uid="{EBC10E16-C43A-4631-836B-D9EA3BCA99D0}"/>
    <cellStyle name="Header1 2 13 2 7 6 2" xfId="17166" xr:uid="{56A3F038-29AB-4B08-BD9C-499DF9DAF1C2}"/>
    <cellStyle name="Header1 2 13 2 7 6 2 2" xfId="17167" xr:uid="{34AC21AC-388F-4D7D-BBA7-2CD99865444E}"/>
    <cellStyle name="Header1 2 13 2 7 6 2 3" xfId="17168" xr:uid="{FF83C30C-08FD-45E4-AABE-14719AF92471}"/>
    <cellStyle name="Header1 2 13 2 7 6 3" xfId="17169" xr:uid="{5B412E81-C153-4275-A339-41389B8396A5}"/>
    <cellStyle name="Header1 2 13 2 7 6 3 2" xfId="17170" xr:uid="{0A5CD8EF-0CD5-4950-980C-371E525782F9}"/>
    <cellStyle name="Header1 2 13 2 7 6 3 3" xfId="17171" xr:uid="{F9974224-09E0-4074-9545-0DDD495F93D3}"/>
    <cellStyle name="Header1 2 13 2 7 6 4" xfId="17172" xr:uid="{3F2638CC-15E3-4C1F-82B9-5450920636CE}"/>
    <cellStyle name="Header1 2 13 2 7 6 4 2" xfId="17173" xr:uid="{55F8E90E-E310-4B2A-9D29-FA5B26F7D871}"/>
    <cellStyle name="Header1 2 13 2 7 6 4 3" xfId="17174" xr:uid="{52EAD40A-EC4F-4635-BFC9-9A7E36AEE918}"/>
    <cellStyle name="Header1 2 13 2 7 6 5" xfId="17175" xr:uid="{2C2E0E21-C3D8-42E7-9952-7CE2FBDC636A}"/>
    <cellStyle name="Header1 2 13 2 7 6 5 2" xfId="17176" xr:uid="{40A0A280-A68B-4070-A2AC-B82AFC99A8E7}"/>
    <cellStyle name="Header1 2 13 2 7 6 5 3" xfId="17177" xr:uid="{FFE346F8-38D7-4591-947F-16E383A552D2}"/>
    <cellStyle name="Header1 2 13 2 7 6 6" xfId="17178" xr:uid="{0DC0EEFB-E428-4B3C-A372-6E69BBE81E69}"/>
    <cellStyle name="Header1 2 13 2 7 6 6 2" xfId="17179" xr:uid="{E7258CEE-ECD7-4B7F-B287-82B8228C281D}"/>
    <cellStyle name="Header1 2 13 2 7 6 6 3" xfId="17180" xr:uid="{C0A10D63-3BBA-446B-A2CB-407ECF0763ED}"/>
    <cellStyle name="Header1 2 13 2 7 6 7" xfId="17181" xr:uid="{3EAF7490-037F-4741-A551-C14CF87AFCDB}"/>
    <cellStyle name="Header1 2 13 2 7 6 8" xfId="17182" xr:uid="{DEEC684A-D7A0-4E83-B93B-1DDF94BAFB50}"/>
    <cellStyle name="Header1 2 13 2 7 7" xfId="17183" xr:uid="{DBFD9F08-A6C8-4394-8221-F6DD992917DE}"/>
    <cellStyle name="Header1 2 13 2 7 8" xfId="17184" xr:uid="{D0BC8A36-3038-4EBD-902B-8AF9ECD3EC31}"/>
    <cellStyle name="Header1 2 13 2 8" xfId="17185" xr:uid="{9891E071-9982-431A-B529-1E9D98BAFB6D}"/>
    <cellStyle name="Header1 2 13 2 8 2" xfId="17186" xr:uid="{B900BB4F-5F18-434B-9925-1263BD44A75E}"/>
    <cellStyle name="Header1 2 13 2 8 2 2" xfId="17187" xr:uid="{A8117D6F-D92F-4306-BA1B-4F55B5E017E9}"/>
    <cellStyle name="Header1 2 13 2 8 2 2 2" xfId="17188" xr:uid="{3F06E4FA-4154-48FA-9D45-151B86BECFC7}"/>
    <cellStyle name="Header1 2 13 2 8 2 2 3" xfId="17189" xr:uid="{89890E34-D06D-4DF7-AE7A-75F0BAD67C01}"/>
    <cellStyle name="Header1 2 13 2 8 2 3" xfId="17190" xr:uid="{92E2E7B0-2A3E-4AB3-A07C-232E19965019}"/>
    <cellStyle name="Header1 2 13 2 8 2 3 2" xfId="17191" xr:uid="{DE63F1C4-6DB1-49AE-8B12-ABFA519B4AA6}"/>
    <cellStyle name="Header1 2 13 2 8 2 3 3" xfId="17192" xr:uid="{CDF05489-B7AB-4563-8C3A-FC4FE08CED65}"/>
    <cellStyle name="Header1 2 13 2 8 2 4" xfId="17193" xr:uid="{ED641E62-EE49-482F-892D-1188F743D92D}"/>
    <cellStyle name="Header1 2 13 2 8 2 4 2" xfId="17194" xr:uid="{946FB78E-E783-4D39-A1F8-645196BA7440}"/>
    <cellStyle name="Header1 2 13 2 8 2 4 3" xfId="17195" xr:uid="{8CD6B612-E1DF-40F8-905C-B2A069D5022F}"/>
    <cellStyle name="Header1 2 13 2 8 2 5" xfId="17196" xr:uid="{938E2861-FFB9-4817-A330-8034E05CE02C}"/>
    <cellStyle name="Header1 2 13 2 8 2 5 2" xfId="17197" xr:uid="{79ED7D90-20E3-4080-930E-69FF072E96C2}"/>
    <cellStyle name="Header1 2 13 2 8 2 5 3" xfId="17198" xr:uid="{0763A33F-87F3-4B1F-A3DC-15E76261942F}"/>
    <cellStyle name="Header1 2 13 2 8 2 6" xfId="17199" xr:uid="{98CEFF44-E929-4480-AEAC-E362E30F499F}"/>
    <cellStyle name="Header1 2 13 2 8 2 6 2" xfId="17200" xr:uid="{F4465CC3-2A87-4971-BC7B-A63787EA028D}"/>
    <cellStyle name="Header1 2 13 2 8 2 6 3" xfId="17201" xr:uid="{DD9D449B-DFAD-4FEC-8373-7B17EC18414D}"/>
    <cellStyle name="Header1 2 13 2 8 2 7" xfId="17202" xr:uid="{E52CF890-22D0-4043-A5AF-C89F1E1E3ACC}"/>
    <cellStyle name="Header1 2 13 2 8 2 7 2" xfId="17203" xr:uid="{77854054-B895-4E0D-816E-C85B4A6427D2}"/>
    <cellStyle name="Header1 2 13 2 8 2 7 3" xfId="17204" xr:uid="{D7943C58-94E8-46D6-A5DD-BD4CF9520BD8}"/>
    <cellStyle name="Header1 2 13 2 8 2 8" xfId="17205" xr:uid="{84A0CA1F-31F0-4070-9807-764284A21EA3}"/>
    <cellStyle name="Header1 2 13 2 8 2 9" xfId="17206" xr:uid="{CA7ACC50-6AAD-4DD3-B648-92B4A4325F0E}"/>
    <cellStyle name="Header1 2 13 2 8 3" xfId="17207" xr:uid="{B35E513D-DB69-433D-A604-7AD2BC6D4EA2}"/>
    <cellStyle name="Header1 2 13 2 8 3 2" xfId="17208" xr:uid="{579D0DC1-8B6E-49E1-8CD4-94A4B7995D08}"/>
    <cellStyle name="Header1 2 13 2 8 3 2 2" xfId="17209" xr:uid="{68BC9D36-BB43-4032-8CA2-9E0479152783}"/>
    <cellStyle name="Header1 2 13 2 8 3 2 3" xfId="17210" xr:uid="{A09E19BB-A5F6-41F0-9EC8-E3605EDD675A}"/>
    <cellStyle name="Header1 2 13 2 8 3 3" xfId="17211" xr:uid="{D62060B3-0644-4A00-B6F4-6F13D5F3B623}"/>
    <cellStyle name="Header1 2 13 2 8 3 3 2" xfId="17212" xr:uid="{7EFA2CB1-3B75-4FF4-8213-49590F3250DD}"/>
    <cellStyle name="Header1 2 13 2 8 3 3 3" xfId="17213" xr:uid="{91D9ED69-00C5-4131-81F1-85334FA92417}"/>
    <cellStyle name="Header1 2 13 2 8 3 4" xfId="17214" xr:uid="{D5C168CE-D778-41D9-B128-4D744D3415BE}"/>
    <cellStyle name="Header1 2 13 2 8 3 4 2" xfId="17215" xr:uid="{830751F3-4B11-40FD-9E1F-D122E0742A4B}"/>
    <cellStyle name="Header1 2 13 2 8 3 4 3" xfId="17216" xr:uid="{09E161DA-95F3-4178-844B-169F7D0D139E}"/>
    <cellStyle name="Header1 2 13 2 8 3 5" xfId="17217" xr:uid="{E9D1342D-CEA7-4E83-B041-70FF6BB4CA42}"/>
    <cellStyle name="Header1 2 13 2 8 3 5 2" xfId="17218" xr:uid="{89FF01BA-AE9E-45A3-AFE2-603684FC982A}"/>
    <cellStyle name="Header1 2 13 2 8 3 5 3" xfId="17219" xr:uid="{FFD991AC-A0B3-4AC1-90BA-AC4D629FD050}"/>
    <cellStyle name="Header1 2 13 2 8 3 6" xfId="17220" xr:uid="{67FF3921-3F72-49C9-A39E-10A7BFAA1AC5}"/>
    <cellStyle name="Header1 2 13 2 8 3 6 2" xfId="17221" xr:uid="{105234D0-94F8-44AF-A79E-7D40E57AEE69}"/>
    <cellStyle name="Header1 2 13 2 8 3 6 3" xfId="17222" xr:uid="{FC3C56BC-3385-4F2E-8478-F08559203748}"/>
    <cellStyle name="Header1 2 13 2 8 3 7" xfId="17223" xr:uid="{6A1E3B01-A181-4FA9-AAB0-1A65A2143286}"/>
    <cellStyle name="Header1 2 13 2 8 3 8" xfId="17224" xr:uid="{A0F4B307-3023-4731-B37D-6385113B4CAF}"/>
    <cellStyle name="Header1 2 13 2 8 4" xfId="17225" xr:uid="{8E9FFC7A-A363-4F25-BD4E-E5F78CBA4957}"/>
    <cellStyle name="Header1 2 13 2 8 4 2" xfId="17226" xr:uid="{1B26A092-EAF3-4DEB-A1CF-CB6698F79CE5}"/>
    <cellStyle name="Header1 2 13 2 8 4 2 2" xfId="17227" xr:uid="{BABDF2D5-396A-42B3-8A41-491814E094D1}"/>
    <cellStyle name="Header1 2 13 2 8 4 2 3" xfId="17228" xr:uid="{C9352E60-4079-4EF5-A4F3-BB34A93DEE11}"/>
    <cellStyle name="Header1 2 13 2 8 4 3" xfId="17229" xr:uid="{04C85287-87F7-4997-94AE-9EEFD889D1E1}"/>
    <cellStyle name="Header1 2 13 2 8 4 3 2" xfId="17230" xr:uid="{63546299-B8BF-4AB4-9FEC-65AD94576C3D}"/>
    <cellStyle name="Header1 2 13 2 8 4 3 3" xfId="17231" xr:uid="{2482BC2E-5E07-4245-82C8-A24275B2484C}"/>
    <cellStyle name="Header1 2 13 2 8 4 4" xfId="17232" xr:uid="{76191B2C-999B-40C8-B299-314CD2B4F0CA}"/>
    <cellStyle name="Header1 2 13 2 8 4 4 2" xfId="17233" xr:uid="{5BC0C606-D56B-4B49-8665-C6857D55EF55}"/>
    <cellStyle name="Header1 2 13 2 8 4 4 3" xfId="17234" xr:uid="{0610CA17-A664-4FD5-BF18-B654BCC24976}"/>
    <cellStyle name="Header1 2 13 2 8 4 5" xfId="17235" xr:uid="{06375C10-160D-4FA9-A873-ABEF257CD979}"/>
    <cellStyle name="Header1 2 13 2 8 4 5 2" xfId="17236" xr:uid="{1F9A6EC6-E290-4F41-B265-1D11D5D350DD}"/>
    <cellStyle name="Header1 2 13 2 8 4 5 3" xfId="17237" xr:uid="{E9ACC420-A61E-4BB1-B58C-4E57E8D91893}"/>
    <cellStyle name="Header1 2 13 2 8 4 6" xfId="17238" xr:uid="{E879A1DC-2427-43E4-BFAA-05BC409E0381}"/>
    <cellStyle name="Header1 2 13 2 8 4 6 2" xfId="17239" xr:uid="{7531A42A-F273-4655-8420-F8D66A899A3B}"/>
    <cellStyle name="Header1 2 13 2 8 4 6 3" xfId="17240" xr:uid="{BA6F4DF6-277F-4A19-AC62-26AC4683C6D3}"/>
    <cellStyle name="Header1 2 13 2 8 4 7" xfId="17241" xr:uid="{E51A2582-4F6C-413A-AD87-E685F0F13A21}"/>
    <cellStyle name="Header1 2 13 2 8 4 8" xfId="17242" xr:uid="{97C5279C-8D60-4DF2-AC94-59433D0EDC06}"/>
    <cellStyle name="Header1 2 13 2 8 5" xfId="17243" xr:uid="{0D042DF9-BD0A-4BA6-819B-797C8810BD6D}"/>
    <cellStyle name="Header1 2 13 2 8 5 2" xfId="17244" xr:uid="{18A94806-5C06-445F-A739-763447C7780C}"/>
    <cellStyle name="Header1 2 13 2 8 5 2 2" xfId="17245" xr:uid="{4A10B68D-DC68-4A4C-944D-2A1756D8F51A}"/>
    <cellStyle name="Header1 2 13 2 8 5 2 3" xfId="17246" xr:uid="{C8FC56B2-7AEC-4A22-8DD9-422712B49827}"/>
    <cellStyle name="Header1 2 13 2 8 5 3" xfId="17247" xr:uid="{D373AF8D-E44B-4663-A751-9C316BCC7BCB}"/>
    <cellStyle name="Header1 2 13 2 8 5 3 2" xfId="17248" xr:uid="{B8ADA147-85B4-4E47-BB11-1104263C79B6}"/>
    <cellStyle name="Header1 2 13 2 8 5 3 3" xfId="17249" xr:uid="{8E64ED52-81A7-4C7E-A45E-BA718568D2EC}"/>
    <cellStyle name="Header1 2 13 2 8 5 4" xfId="17250" xr:uid="{A6F96410-9681-4AC9-8ED8-0A3B7ED039CA}"/>
    <cellStyle name="Header1 2 13 2 8 5 4 2" xfId="17251" xr:uid="{A3A10583-1BE3-4715-BF94-17F1D0F2008E}"/>
    <cellStyle name="Header1 2 13 2 8 5 4 3" xfId="17252" xr:uid="{11BDE008-5C50-4C30-AE07-A05FA7923347}"/>
    <cellStyle name="Header1 2 13 2 8 5 5" xfId="17253" xr:uid="{3AA9079E-670B-4416-8B28-72C0345941A6}"/>
    <cellStyle name="Header1 2 13 2 8 5 5 2" xfId="17254" xr:uid="{9F25D6D7-C3BF-4B7C-A24A-854A1E3D05B9}"/>
    <cellStyle name="Header1 2 13 2 8 5 5 3" xfId="17255" xr:uid="{85148A7E-3049-496F-B2F1-4C69FDDEE2B2}"/>
    <cellStyle name="Header1 2 13 2 8 5 6" xfId="17256" xr:uid="{D8BF0604-60AC-4E72-A5C0-4F5AE1F6FF12}"/>
    <cellStyle name="Header1 2 13 2 8 5 6 2" xfId="17257" xr:uid="{31C31AB7-F90D-4F86-9C0B-CFBB5112491B}"/>
    <cellStyle name="Header1 2 13 2 8 5 6 3" xfId="17258" xr:uid="{7B1621C4-5E4A-49B2-B8A9-BA9F0F072533}"/>
    <cellStyle name="Header1 2 13 2 8 5 7" xfId="17259" xr:uid="{377A2F78-B7DC-43EE-86A2-27954BBC0F2E}"/>
    <cellStyle name="Header1 2 13 2 8 5 8" xfId="17260" xr:uid="{240B4A18-2218-4B3B-9A87-A5CE2FD6D6CA}"/>
    <cellStyle name="Header1 2 13 2 8 6" xfId="17261" xr:uid="{1B361F81-8C16-4717-BAB6-D5942B5532A0}"/>
    <cellStyle name="Header1 2 13 2 8 6 2" xfId="17262" xr:uid="{FFD12F3C-E8FB-4BCA-8913-21E7D08CA6E4}"/>
    <cellStyle name="Header1 2 13 2 8 6 2 2" xfId="17263" xr:uid="{9F3DBDFE-FBEE-40F1-A6D7-4FEB2FC1A3BF}"/>
    <cellStyle name="Header1 2 13 2 8 6 2 3" xfId="17264" xr:uid="{4151E524-61F0-4D04-A23B-E78FF2E6B715}"/>
    <cellStyle name="Header1 2 13 2 8 6 3" xfId="17265" xr:uid="{A88F08BA-3C30-47B7-8022-310620F1B63F}"/>
    <cellStyle name="Header1 2 13 2 8 6 3 2" xfId="17266" xr:uid="{C3502305-77E0-4EAD-9976-B792D6D2D967}"/>
    <cellStyle name="Header1 2 13 2 8 6 3 3" xfId="17267" xr:uid="{FC6D0DAC-C09F-436E-BA17-3E48BC0696D4}"/>
    <cellStyle name="Header1 2 13 2 8 6 4" xfId="17268" xr:uid="{F3BBB874-4E5C-4B5D-A7B1-321569361AAC}"/>
    <cellStyle name="Header1 2 13 2 8 6 4 2" xfId="17269" xr:uid="{60D862B1-25A7-4173-BA88-7192A4074B9C}"/>
    <cellStyle name="Header1 2 13 2 8 6 4 3" xfId="17270" xr:uid="{E9F1F478-5ABB-446E-9DDF-458C703AA16C}"/>
    <cellStyle name="Header1 2 13 2 8 6 5" xfId="17271" xr:uid="{2914226E-20CB-40A5-BCB3-FA2A4FCAC790}"/>
    <cellStyle name="Header1 2 13 2 8 6 5 2" xfId="17272" xr:uid="{47994C21-2A5E-4286-B764-9843BF621576}"/>
    <cellStyle name="Header1 2 13 2 8 6 5 3" xfId="17273" xr:uid="{5F96CA34-793D-4E2A-9BE4-4B8F43156C26}"/>
    <cellStyle name="Header1 2 13 2 8 6 6" xfId="17274" xr:uid="{740391B7-B47F-421A-A421-6837FBA6CD34}"/>
    <cellStyle name="Header1 2 13 2 8 6 6 2" xfId="17275" xr:uid="{ADC15094-FB6A-47D7-AB7D-7BA6FA46A741}"/>
    <cellStyle name="Header1 2 13 2 8 6 6 3" xfId="17276" xr:uid="{E0C4AFAA-CC7D-41E9-A579-68ACDD07B0CC}"/>
    <cellStyle name="Header1 2 13 2 8 6 7" xfId="17277" xr:uid="{9B9281D0-EF35-4011-9311-263570A32466}"/>
    <cellStyle name="Header1 2 13 2 8 6 8" xfId="17278" xr:uid="{CF590DE9-8B49-4BC1-B81B-85F4604327E2}"/>
    <cellStyle name="Header1 2 13 2 8 7" xfId="17279" xr:uid="{B5C94770-3C53-48EB-952E-9F3588563D40}"/>
    <cellStyle name="Header1 2 13 2 8 8" xfId="17280" xr:uid="{43C04425-8416-4B79-BCFF-5908F82663CF}"/>
    <cellStyle name="Header1 2 13 2 9" xfId="17281" xr:uid="{8CCF0F19-85F9-471F-B2F4-1F2C57791C96}"/>
    <cellStyle name="Header1 2 13 2 9 2" xfId="17282" xr:uid="{89815B42-32FA-42B1-98D6-BD27D491DAA0}"/>
    <cellStyle name="Header1 2 13 2 9 2 2" xfId="17283" xr:uid="{9B433D86-69D3-4C45-9853-5CF1C4892C1C}"/>
    <cellStyle name="Header1 2 13 2 9 2 2 2" xfId="17284" xr:uid="{9E1340A6-D1D7-4B18-923D-77226EB879F0}"/>
    <cellStyle name="Header1 2 13 2 9 2 2 3" xfId="17285" xr:uid="{44BF4291-3461-4EE4-9057-80FB0579E003}"/>
    <cellStyle name="Header1 2 13 2 9 2 3" xfId="17286" xr:uid="{C420B058-74F4-44B5-8092-424B11CBB06A}"/>
    <cellStyle name="Header1 2 13 2 9 2 3 2" xfId="17287" xr:uid="{DF19589A-FDD2-4580-A2E1-F14DB8E0C883}"/>
    <cellStyle name="Header1 2 13 2 9 2 3 3" xfId="17288" xr:uid="{8CB0D684-F63D-46B2-94EF-9C2BD8613146}"/>
    <cellStyle name="Header1 2 13 2 9 2 4" xfId="17289" xr:uid="{4D3F9149-9DE8-4A13-A5E8-C2C976615779}"/>
    <cellStyle name="Header1 2 13 2 9 2 4 2" xfId="17290" xr:uid="{AE9E1315-5CB6-470D-9B8A-C9E4816E3989}"/>
    <cellStyle name="Header1 2 13 2 9 2 4 3" xfId="17291" xr:uid="{F3C5265C-F0DB-4065-B76E-0A1A4541A92B}"/>
    <cellStyle name="Header1 2 13 2 9 2 5" xfId="17292" xr:uid="{8F1AB6C1-B499-4C13-962C-89060BDBD19E}"/>
    <cellStyle name="Header1 2 13 2 9 2 5 2" xfId="17293" xr:uid="{22520A65-4D74-4510-80ED-85893786D543}"/>
    <cellStyle name="Header1 2 13 2 9 2 5 3" xfId="17294" xr:uid="{0E99BCA7-C244-4FA8-BB92-BA97651809A2}"/>
    <cellStyle name="Header1 2 13 2 9 2 6" xfId="17295" xr:uid="{02193693-8C72-465D-9A1D-236C36641414}"/>
    <cellStyle name="Header1 2 13 2 9 2 6 2" xfId="17296" xr:uid="{137ED4C9-E5FC-4F57-B8D6-913AA8CB9F89}"/>
    <cellStyle name="Header1 2 13 2 9 2 6 3" xfId="17297" xr:uid="{62B1896E-23D2-4564-88E0-B93146076008}"/>
    <cellStyle name="Header1 2 13 2 9 2 7" xfId="17298" xr:uid="{2F4B0CAF-A7C9-4BF9-81D8-B8D4094FF28A}"/>
    <cellStyle name="Header1 2 13 2 9 2 7 2" xfId="17299" xr:uid="{8F17D121-9D10-490B-A30B-A1A5219FFFBC}"/>
    <cellStyle name="Header1 2 13 2 9 2 7 3" xfId="17300" xr:uid="{ECD6A103-AFC1-4113-9FA4-3802CCE0206F}"/>
    <cellStyle name="Header1 2 13 2 9 2 8" xfId="17301" xr:uid="{1613D177-C514-4183-94A9-4FA7C825695E}"/>
    <cellStyle name="Header1 2 13 2 9 2 9" xfId="17302" xr:uid="{CB530C39-0E5F-4540-BF70-D27C6FF474D9}"/>
    <cellStyle name="Header1 2 13 2 9 3" xfId="17303" xr:uid="{1A5F7995-98D3-49B9-B941-F2660FCC28EF}"/>
    <cellStyle name="Header1 2 13 2 9 3 2" xfId="17304" xr:uid="{ADB71504-D404-4A7A-854A-E8F2D9CA6DEF}"/>
    <cellStyle name="Header1 2 13 2 9 3 2 2" xfId="17305" xr:uid="{8CE443A7-38D1-4CF0-BC17-8936F92A19F0}"/>
    <cellStyle name="Header1 2 13 2 9 3 2 3" xfId="17306" xr:uid="{82A3E927-B116-4CA8-AA16-0242433C8816}"/>
    <cellStyle name="Header1 2 13 2 9 3 3" xfId="17307" xr:uid="{28B45678-BEDD-4D04-A119-FB2EA72BCDEF}"/>
    <cellStyle name="Header1 2 13 2 9 3 3 2" xfId="17308" xr:uid="{79BB2623-A672-4314-AA10-FB9798A3F46B}"/>
    <cellStyle name="Header1 2 13 2 9 3 3 3" xfId="17309" xr:uid="{E282F57F-FDD2-498F-99B6-0821E5F3B8FB}"/>
    <cellStyle name="Header1 2 13 2 9 3 4" xfId="17310" xr:uid="{97507CB5-A728-4BD8-AF9C-2B1BA21FA6E4}"/>
    <cellStyle name="Header1 2 13 2 9 3 4 2" xfId="17311" xr:uid="{4EC77287-D9E9-4F7A-A5BD-B8BB97B0F1D3}"/>
    <cellStyle name="Header1 2 13 2 9 3 4 3" xfId="17312" xr:uid="{182CA296-EBA1-40BE-B745-6A20AE7A982F}"/>
    <cellStyle name="Header1 2 13 2 9 3 5" xfId="17313" xr:uid="{DFBA5635-05C3-4AB0-A282-4736A3039754}"/>
    <cellStyle name="Header1 2 13 2 9 3 5 2" xfId="17314" xr:uid="{C07FB210-48B9-49E6-9E43-EF41EA743DF0}"/>
    <cellStyle name="Header1 2 13 2 9 3 5 3" xfId="17315" xr:uid="{F630B475-6CE4-45AE-AF45-6E5504B33414}"/>
    <cellStyle name="Header1 2 13 2 9 3 6" xfId="17316" xr:uid="{8B40F9EF-B69E-47B4-AA13-8953F261EFF1}"/>
    <cellStyle name="Header1 2 13 2 9 3 6 2" xfId="17317" xr:uid="{297339CA-856E-4757-96AA-864DBA8A33FC}"/>
    <cellStyle name="Header1 2 13 2 9 3 6 3" xfId="17318" xr:uid="{F99E0194-B749-42D6-BF1E-67C934047561}"/>
    <cellStyle name="Header1 2 13 2 9 3 7" xfId="17319" xr:uid="{5430BAC0-74FC-4AC4-8D3A-D360AF4ED01C}"/>
    <cellStyle name="Header1 2 13 2 9 3 8" xfId="17320" xr:uid="{FCFDFF2C-D57C-4B55-827A-D4CC335E5BDE}"/>
    <cellStyle name="Header1 2 13 2 9 4" xfId="17321" xr:uid="{0644FC91-EB34-4B14-8240-8A15F4706836}"/>
    <cellStyle name="Header1 2 13 2 9 4 2" xfId="17322" xr:uid="{F591969F-7AEB-4D10-AB93-B8C854A9DE1B}"/>
    <cellStyle name="Header1 2 13 2 9 4 2 2" xfId="17323" xr:uid="{96575FCE-85ED-4C4F-91F1-2AB71B68DE47}"/>
    <cellStyle name="Header1 2 13 2 9 4 2 3" xfId="17324" xr:uid="{8E70DD3B-475F-464B-9BFE-1FA3AB5D5944}"/>
    <cellStyle name="Header1 2 13 2 9 4 3" xfId="17325" xr:uid="{65CF347B-2376-4D22-8DCA-D9DF1888ECFD}"/>
    <cellStyle name="Header1 2 13 2 9 4 3 2" xfId="17326" xr:uid="{C836B3C5-974D-49B9-9DBA-79AE1C3F1B05}"/>
    <cellStyle name="Header1 2 13 2 9 4 3 3" xfId="17327" xr:uid="{9C7B3139-6743-4EE6-9FE5-4BEEB09AA2FF}"/>
    <cellStyle name="Header1 2 13 2 9 4 4" xfId="17328" xr:uid="{85337969-403E-455E-AAEF-0D4112C49C1B}"/>
    <cellStyle name="Header1 2 13 2 9 4 4 2" xfId="17329" xr:uid="{C1F96AE9-0722-4149-9F73-E478B1BBDE60}"/>
    <cellStyle name="Header1 2 13 2 9 4 4 3" xfId="17330" xr:uid="{D5394375-30E9-4388-8AAF-36328E227C62}"/>
    <cellStyle name="Header1 2 13 2 9 4 5" xfId="17331" xr:uid="{B07FFB82-1A8A-4366-85C0-6B1A1A7C5A47}"/>
    <cellStyle name="Header1 2 13 2 9 4 5 2" xfId="17332" xr:uid="{0324A2CD-2AE9-4735-9818-5271525D9B83}"/>
    <cellStyle name="Header1 2 13 2 9 4 5 3" xfId="17333" xr:uid="{A23E56AF-0DDD-4DAF-A64C-27805984EB1D}"/>
    <cellStyle name="Header1 2 13 2 9 4 6" xfId="17334" xr:uid="{6CF74DA5-38C1-4D55-A284-961DEEB56390}"/>
    <cellStyle name="Header1 2 13 2 9 4 6 2" xfId="17335" xr:uid="{C51890BF-F905-4BF0-8262-85C6EDDA871F}"/>
    <cellStyle name="Header1 2 13 2 9 4 6 3" xfId="17336" xr:uid="{09DAE9B6-4211-44C6-8D2A-9A47496F36BE}"/>
    <cellStyle name="Header1 2 13 2 9 4 7" xfId="17337" xr:uid="{3D70302A-4723-4EDA-B0A2-6FD344B166FE}"/>
    <cellStyle name="Header1 2 13 2 9 4 8" xfId="17338" xr:uid="{36A9E4F4-8FD7-485B-8C80-F2C9074C8D79}"/>
    <cellStyle name="Header1 2 13 2 9 5" xfId="17339" xr:uid="{C7446270-503A-4BD3-8A2A-CA7E1470B844}"/>
    <cellStyle name="Header1 2 13 2 9 5 2" xfId="17340" xr:uid="{32A03A22-E918-4540-9B63-0D0FC568F58B}"/>
    <cellStyle name="Header1 2 13 2 9 5 2 2" xfId="17341" xr:uid="{F30CFE48-DB52-44A6-8A4C-4E6101832BAF}"/>
    <cellStyle name="Header1 2 13 2 9 5 2 3" xfId="17342" xr:uid="{66E1D142-8CE5-44F9-B537-EB4616D3C0EC}"/>
    <cellStyle name="Header1 2 13 2 9 5 3" xfId="17343" xr:uid="{C81AD7FB-817F-41E2-95AD-860ACD367021}"/>
    <cellStyle name="Header1 2 13 2 9 5 3 2" xfId="17344" xr:uid="{E0C62EB6-5C42-4547-985B-FED996395296}"/>
    <cellStyle name="Header1 2 13 2 9 5 3 3" xfId="17345" xr:uid="{AE28E1FE-A63D-4CE0-B8AB-753251F5568F}"/>
    <cellStyle name="Header1 2 13 2 9 5 4" xfId="17346" xr:uid="{526813CF-45EB-47EF-B81A-099CE1592EF2}"/>
    <cellStyle name="Header1 2 13 2 9 5 4 2" xfId="17347" xr:uid="{53ADF4DE-1C77-49B0-A6A8-E677CA6711DA}"/>
    <cellStyle name="Header1 2 13 2 9 5 4 3" xfId="17348" xr:uid="{48353E7E-E405-4294-9AEF-AD8B56E5DCD5}"/>
    <cellStyle name="Header1 2 13 2 9 5 5" xfId="17349" xr:uid="{E5C08692-411E-421D-8A8C-772D9E5114B7}"/>
    <cellStyle name="Header1 2 13 2 9 5 5 2" xfId="17350" xr:uid="{FEBFA959-FD09-4EA8-9AC8-DB41071BCBA9}"/>
    <cellStyle name="Header1 2 13 2 9 5 5 3" xfId="17351" xr:uid="{39C5112E-4135-426B-B4CE-49D04E0340BA}"/>
    <cellStyle name="Header1 2 13 2 9 5 6" xfId="17352" xr:uid="{D73A4BC0-0666-4377-8F25-EABB671AAE6B}"/>
    <cellStyle name="Header1 2 13 2 9 5 6 2" xfId="17353" xr:uid="{258CDECF-B209-4640-8D00-95F952B2CF04}"/>
    <cellStyle name="Header1 2 13 2 9 5 6 3" xfId="17354" xr:uid="{B944C605-A3DF-4459-A846-4FBD986286F6}"/>
    <cellStyle name="Header1 2 13 2 9 5 7" xfId="17355" xr:uid="{9ECDC2CC-F6DB-4FCD-A189-5F692E524FB6}"/>
    <cellStyle name="Header1 2 13 2 9 5 8" xfId="17356" xr:uid="{38246699-2392-44C8-AEDD-3CF6E23F17D1}"/>
    <cellStyle name="Header1 2 13 2 9 6" xfId="17357" xr:uid="{FE019B53-03A8-4888-8BFA-6C5469DFBB89}"/>
    <cellStyle name="Header1 2 13 2 9 6 2" xfId="17358" xr:uid="{976A33A7-9EAE-4DD5-9F1D-0AB5B645652B}"/>
    <cellStyle name="Header1 2 13 2 9 6 2 2" xfId="17359" xr:uid="{5DF55F0C-A3C9-4D7D-AED7-98D1FF18FC75}"/>
    <cellStyle name="Header1 2 13 2 9 6 2 3" xfId="17360" xr:uid="{9AA73232-A91F-4E3C-853F-5F24D32E5059}"/>
    <cellStyle name="Header1 2 13 2 9 6 3" xfId="17361" xr:uid="{E17D35BF-00E0-4277-B6AA-520A1C37C82F}"/>
    <cellStyle name="Header1 2 13 2 9 6 3 2" xfId="17362" xr:uid="{8E9F34DB-ED6A-413D-91D6-115232A49699}"/>
    <cellStyle name="Header1 2 13 2 9 6 3 3" xfId="17363" xr:uid="{752763EB-5EBC-41E6-86A7-85F0422E67E9}"/>
    <cellStyle name="Header1 2 13 2 9 6 4" xfId="17364" xr:uid="{9DFC90C2-6EE9-483B-B802-A48ABBCB23AB}"/>
    <cellStyle name="Header1 2 13 2 9 6 4 2" xfId="17365" xr:uid="{CC1DD3A9-51AC-4D26-9F99-78045A3BAE09}"/>
    <cellStyle name="Header1 2 13 2 9 6 4 3" xfId="17366" xr:uid="{E4AAE92A-08EA-46F1-8168-C47FB54CFC7E}"/>
    <cellStyle name="Header1 2 13 2 9 6 5" xfId="17367" xr:uid="{CF587C43-8F60-4AD4-810E-789AD79681FD}"/>
    <cellStyle name="Header1 2 13 2 9 6 5 2" xfId="17368" xr:uid="{8DF7CBCF-6057-4EF3-92EE-D21E8FFDD464}"/>
    <cellStyle name="Header1 2 13 2 9 6 5 3" xfId="17369" xr:uid="{481D6FBC-F33A-49A0-B771-5CD4A9B5D57A}"/>
    <cellStyle name="Header1 2 13 2 9 6 6" xfId="17370" xr:uid="{77DB64B7-7B29-43F4-896D-6CB0300BE52B}"/>
    <cellStyle name="Header1 2 13 2 9 6 6 2" xfId="17371" xr:uid="{EF887EE3-BB06-42E6-B816-EE2C38A74775}"/>
    <cellStyle name="Header1 2 13 2 9 6 6 3" xfId="17372" xr:uid="{2FD834AA-037C-4A7C-A79A-7575C4482DB8}"/>
    <cellStyle name="Header1 2 13 2 9 6 7" xfId="17373" xr:uid="{C71B141F-FC63-49D3-8A33-75E1C38058C4}"/>
    <cellStyle name="Header1 2 13 2 9 6 8" xfId="17374" xr:uid="{A470F814-84DB-4013-9815-5BD92470261E}"/>
    <cellStyle name="Header1 2 13 2 9 7" xfId="17375" xr:uid="{415A7DE8-A824-4AA6-B4A1-9125BC747980}"/>
    <cellStyle name="Header1 2 13 2 9 8" xfId="17376" xr:uid="{AA4B6FD9-6B4E-430D-A19D-02AD50504A94}"/>
    <cellStyle name="Header1 2 13 3" xfId="17377" xr:uid="{D425D385-0650-4E6F-B728-16274D0AAD88}"/>
    <cellStyle name="Header1 2 13 3 2" xfId="17378" xr:uid="{5CDC2324-9E9D-492F-9476-B8E320D4820F}"/>
    <cellStyle name="Header1 2 13 3 2 2" xfId="17379" xr:uid="{55E78D1F-F65C-496E-A2A2-0D887E9E9BB8}"/>
    <cellStyle name="Header1 2 13 3 2 2 2" xfId="17380" xr:uid="{0066DB79-659E-4517-9452-4EAD8F9DEB74}"/>
    <cellStyle name="Header1 2 13 3 2 2 3" xfId="17381" xr:uid="{F000F379-4713-411B-B1FB-BE597BD58832}"/>
    <cellStyle name="Header1 2 13 3 2 3" xfId="17382" xr:uid="{1F5115FE-755B-4139-AE16-DDC00915A0ED}"/>
    <cellStyle name="Header1 2 13 3 2 3 2" xfId="17383" xr:uid="{9097D538-DC8E-4AFB-BFDA-852BC68C81A9}"/>
    <cellStyle name="Header1 2 13 3 2 3 3" xfId="17384" xr:uid="{F1E5791C-3691-4C56-BFFF-98F9B1B2F0D5}"/>
    <cellStyle name="Header1 2 13 3 2 4" xfId="17385" xr:uid="{010BAA64-BF8C-476F-9217-BA24AEFCB8D2}"/>
    <cellStyle name="Header1 2 13 3 2 4 2" xfId="17386" xr:uid="{047252F2-5CF3-4565-8BF0-467BB87ED4E0}"/>
    <cellStyle name="Header1 2 13 3 2 4 3" xfId="17387" xr:uid="{FFD4ABE5-99F8-4D0F-B2BE-F44EF655D3E3}"/>
    <cellStyle name="Header1 2 13 3 2 5" xfId="17388" xr:uid="{D78D3A92-E747-4FB3-9327-75CBA22DB492}"/>
    <cellStyle name="Header1 2 13 3 2 5 2" xfId="17389" xr:uid="{5BB70CF3-850C-484A-9419-2D053116B10F}"/>
    <cellStyle name="Header1 2 13 3 2 5 3" xfId="17390" xr:uid="{71FDC0D1-ADA2-4E1F-B7B6-40071F3FDF3E}"/>
    <cellStyle name="Header1 2 13 3 2 6" xfId="17391" xr:uid="{91BE2B2D-EEA8-4C81-BB44-D56223D14F41}"/>
    <cellStyle name="Header1 2 13 3 2 6 2" xfId="17392" xr:uid="{8F5CAD4B-5B29-4594-AA89-CA0876FF8CB9}"/>
    <cellStyle name="Header1 2 13 3 2 6 3" xfId="17393" xr:uid="{2F50B53A-F36E-47A9-A364-49C4C877AD39}"/>
    <cellStyle name="Header1 2 13 3 2 7" xfId="17394" xr:uid="{64DF4CE6-A0EC-4AE8-9CD9-1E98C76FBD47}"/>
    <cellStyle name="Header1 2 13 3 2 7 2" xfId="17395" xr:uid="{98C6024F-C65B-43CA-AB1E-D7FA5BF2E265}"/>
    <cellStyle name="Header1 2 13 3 2 7 3" xfId="17396" xr:uid="{FE7ED9F1-B302-4048-90EC-273F08BC760C}"/>
    <cellStyle name="Header1 2 13 3 2 8" xfId="17397" xr:uid="{6B5C5F2C-DCBA-458C-9028-3E582AB34188}"/>
    <cellStyle name="Header1 2 13 3 2 9" xfId="17398" xr:uid="{D660C70B-0E94-4929-A60F-335A90E01FC0}"/>
    <cellStyle name="Header1 2 13 3 3" xfId="17399" xr:uid="{9BEACCEA-E72C-4284-BCC5-E87124EF7979}"/>
    <cellStyle name="Header1 2 13 3 3 2" xfId="17400" xr:uid="{CABCA5D4-C386-40B0-B3E1-8E61F5152B03}"/>
    <cellStyle name="Header1 2 13 3 3 2 2" xfId="17401" xr:uid="{55832CF7-5B9F-4116-9647-14B58998973C}"/>
    <cellStyle name="Header1 2 13 3 3 2 3" xfId="17402" xr:uid="{4BFD8E89-8FD1-4CEB-BF11-B4B59D98329C}"/>
    <cellStyle name="Header1 2 13 3 3 3" xfId="17403" xr:uid="{62A19BFF-AF15-4D99-9A2F-C7CAC040948B}"/>
    <cellStyle name="Header1 2 13 3 3 3 2" xfId="17404" xr:uid="{5F4F54EE-715B-4D0A-8313-5F94A235F44D}"/>
    <cellStyle name="Header1 2 13 3 3 3 3" xfId="17405" xr:uid="{B5271F70-0283-40CB-9198-5B3E0721D59F}"/>
    <cellStyle name="Header1 2 13 3 3 4" xfId="17406" xr:uid="{674C7598-CB6E-413C-AD8E-D70A10A3EC3C}"/>
    <cellStyle name="Header1 2 13 3 3 4 2" xfId="17407" xr:uid="{9931750C-66F7-4B7D-9EFB-DA902437E647}"/>
    <cellStyle name="Header1 2 13 3 3 4 3" xfId="17408" xr:uid="{C64268DC-3A71-400A-B52D-A500D74CCC6A}"/>
    <cellStyle name="Header1 2 13 3 3 5" xfId="17409" xr:uid="{86A2F727-B35F-4E22-8A2B-E547971FDB98}"/>
    <cellStyle name="Header1 2 13 3 3 5 2" xfId="17410" xr:uid="{F30135C5-354C-4CB0-BF36-2F9B5F6A3178}"/>
    <cellStyle name="Header1 2 13 3 3 5 3" xfId="17411" xr:uid="{3D669F4C-60FB-475F-A880-A56824591B10}"/>
    <cellStyle name="Header1 2 13 3 3 6" xfId="17412" xr:uid="{21B82EB6-42F7-4401-BB8E-A9CB5F20990D}"/>
    <cellStyle name="Header1 2 13 3 3 6 2" xfId="17413" xr:uid="{0270A2CC-CC18-4CC9-94BB-90FFE373A0EA}"/>
    <cellStyle name="Header1 2 13 3 3 6 3" xfId="17414" xr:uid="{638DB81E-EEBC-4D2D-9264-35ED338E6DB4}"/>
    <cellStyle name="Header1 2 13 3 3 7" xfId="17415" xr:uid="{08372636-1C7A-42F9-9A78-B741992518FF}"/>
    <cellStyle name="Header1 2 13 3 3 8" xfId="17416" xr:uid="{CD1B8946-37E4-4A33-8AEC-2D5B88ED79FB}"/>
    <cellStyle name="Header1 2 13 3 4" xfId="17417" xr:uid="{611DC445-88E7-4828-97FF-727B178C643D}"/>
    <cellStyle name="Header1 2 13 3 4 2" xfId="17418" xr:uid="{C45F6A1D-BAF9-4FFA-A961-1D111C2A04B7}"/>
    <cellStyle name="Header1 2 13 3 4 2 2" xfId="17419" xr:uid="{4A3137CA-817A-4940-A987-FE0E9245C863}"/>
    <cellStyle name="Header1 2 13 3 4 2 3" xfId="17420" xr:uid="{0BDA3D45-548E-4924-B919-AC3DC5937B59}"/>
    <cellStyle name="Header1 2 13 3 4 3" xfId="17421" xr:uid="{7D062D23-9FE9-4EB3-850D-5E51A4FA7C39}"/>
    <cellStyle name="Header1 2 13 3 4 3 2" xfId="17422" xr:uid="{79D460DC-9D93-44B0-AFD9-A51063EB0F9D}"/>
    <cellStyle name="Header1 2 13 3 4 3 3" xfId="17423" xr:uid="{571FC002-879C-47AA-81A0-3A3B0042B768}"/>
    <cellStyle name="Header1 2 13 3 4 4" xfId="17424" xr:uid="{EDEF74AD-7191-4177-B7BF-52B47EE3007F}"/>
    <cellStyle name="Header1 2 13 3 4 4 2" xfId="17425" xr:uid="{2359A249-316E-49CE-8661-D7808AFE0956}"/>
    <cellStyle name="Header1 2 13 3 4 4 3" xfId="17426" xr:uid="{8D70DA23-997B-45A0-9A11-C1DC150B7223}"/>
    <cellStyle name="Header1 2 13 3 4 5" xfId="17427" xr:uid="{A03B209D-1EC5-4FAC-A997-D85A813793CC}"/>
    <cellStyle name="Header1 2 13 3 4 5 2" xfId="17428" xr:uid="{6B326D07-A8F0-488F-8A04-ECBFDE9D05EC}"/>
    <cellStyle name="Header1 2 13 3 4 5 3" xfId="17429" xr:uid="{FA440E98-3983-4C6A-A276-7BF64053DE3B}"/>
    <cellStyle name="Header1 2 13 3 4 6" xfId="17430" xr:uid="{2821909D-1309-475B-9706-9BC1118BAD0A}"/>
    <cellStyle name="Header1 2 13 3 4 6 2" xfId="17431" xr:uid="{2C0D6E0F-F4AE-4FD9-8F23-F2F299BD0A51}"/>
    <cellStyle name="Header1 2 13 3 4 6 3" xfId="17432" xr:uid="{7BBDC439-FBB9-4809-825D-B56779E65987}"/>
    <cellStyle name="Header1 2 13 3 4 7" xfId="17433" xr:uid="{A27D0F05-6771-41BD-81CB-0F52F7F473A1}"/>
    <cellStyle name="Header1 2 13 3 4 8" xfId="17434" xr:uid="{81FDE094-FF6B-4F16-8C59-FFAB18B82EE6}"/>
    <cellStyle name="Header1 2 13 3 5" xfId="17435" xr:uid="{F82ECC7B-7083-4042-9223-86382012DA2D}"/>
    <cellStyle name="Header1 2 13 3 5 2" xfId="17436" xr:uid="{9EE511CD-5350-4D99-9A0A-EECBC5B789C2}"/>
    <cellStyle name="Header1 2 13 3 5 2 2" xfId="17437" xr:uid="{FD1C8097-D182-4491-8D57-338AC7892D40}"/>
    <cellStyle name="Header1 2 13 3 5 2 3" xfId="17438" xr:uid="{54FACA56-570C-41A6-B0DB-DA35EC76CFC4}"/>
    <cellStyle name="Header1 2 13 3 5 3" xfId="17439" xr:uid="{0478670D-AE35-4B3A-B513-1A0907178600}"/>
    <cellStyle name="Header1 2 13 3 5 3 2" xfId="17440" xr:uid="{0AA0972D-CBB0-4E33-A7E7-EFFE69562F89}"/>
    <cellStyle name="Header1 2 13 3 5 3 3" xfId="17441" xr:uid="{D33E66FC-4DE9-4209-9A76-9B5CFC700D35}"/>
    <cellStyle name="Header1 2 13 3 5 4" xfId="17442" xr:uid="{41581373-BADF-45FE-A258-20781659F6F4}"/>
    <cellStyle name="Header1 2 13 3 5 4 2" xfId="17443" xr:uid="{B3B1B19E-CDD4-4562-B965-2A8742CB03EB}"/>
    <cellStyle name="Header1 2 13 3 5 4 3" xfId="17444" xr:uid="{68F83FD4-5218-40B2-9942-60A60284A664}"/>
    <cellStyle name="Header1 2 13 3 5 5" xfId="17445" xr:uid="{64192FDF-C8FB-4EC2-9F78-6F4FF88A19B5}"/>
    <cellStyle name="Header1 2 13 3 5 5 2" xfId="17446" xr:uid="{F563C91E-AE33-4F34-BD63-E55D7C8BE08B}"/>
    <cellStyle name="Header1 2 13 3 5 5 3" xfId="17447" xr:uid="{0A1F7B5D-280A-4658-991B-8A705CED0E6C}"/>
    <cellStyle name="Header1 2 13 3 5 6" xfId="17448" xr:uid="{A40B5CCA-E08C-4B66-ACCF-7824AACD48D2}"/>
    <cellStyle name="Header1 2 13 3 5 6 2" xfId="17449" xr:uid="{1349B3D5-99C1-41E1-8DFF-7299485B27F8}"/>
    <cellStyle name="Header1 2 13 3 5 6 3" xfId="17450" xr:uid="{49E41EF9-6E59-4674-A935-3462029450E8}"/>
    <cellStyle name="Header1 2 13 3 5 7" xfId="17451" xr:uid="{0A3F17C3-708F-4DB9-8DF5-49B45E9E81A3}"/>
    <cellStyle name="Header1 2 13 3 5 8" xfId="17452" xr:uid="{E024E997-1741-43F3-A054-5B66E55CB6BA}"/>
    <cellStyle name="Header1 2 13 3 6" xfId="17453" xr:uid="{2A7CE6ED-19F2-4891-9FED-1F24B8EC78E9}"/>
    <cellStyle name="Header1 2 13 3 6 2" xfId="17454" xr:uid="{F024395E-6D84-4251-BF75-DEEF63CD2C47}"/>
    <cellStyle name="Header1 2 13 3 6 2 2" xfId="17455" xr:uid="{9F8DA6AC-9334-4214-BAE1-816EF25CFC1B}"/>
    <cellStyle name="Header1 2 13 3 6 2 3" xfId="17456" xr:uid="{B082673D-00E7-4DB0-B796-906DF806B4C9}"/>
    <cellStyle name="Header1 2 13 3 6 3" xfId="17457" xr:uid="{3B8924A2-CE1A-44F8-B718-B246D1C1272D}"/>
    <cellStyle name="Header1 2 13 3 6 3 2" xfId="17458" xr:uid="{20A2AF60-BC32-4D5D-BAE8-29C33A266F9A}"/>
    <cellStyle name="Header1 2 13 3 6 3 3" xfId="17459" xr:uid="{29EA39B1-E374-453B-A2FD-E7DA14F5F001}"/>
    <cellStyle name="Header1 2 13 3 6 4" xfId="17460" xr:uid="{40102D48-81E8-4B9E-8418-CF047679966A}"/>
    <cellStyle name="Header1 2 13 3 6 4 2" xfId="17461" xr:uid="{9101FE8A-2CE2-4444-B2EC-A3A575013B1C}"/>
    <cellStyle name="Header1 2 13 3 6 4 3" xfId="17462" xr:uid="{301F8670-82CE-4C91-BCF2-6E002FF30F33}"/>
    <cellStyle name="Header1 2 13 3 6 5" xfId="17463" xr:uid="{02300E4F-DE39-4260-8B22-1F44711CBBC0}"/>
    <cellStyle name="Header1 2 13 3 6 5 2" xfId="17464" xr:uid="{8B410A3C-DA64-45EC-B68F-24C55C3FD992}"/>
    <cellStyle name="Header1 2 13 3 6 5 3" xfId="17465" xr:uid="{049BB396-10D5-4DEF-A552-8488B420A8CB}"/>
    <cellStyle name="Header1 2 13 3 6 6" xfId="17466" xr:uid="{943A89D3-1BA5-48CC-9C26-36C21529E22C}"/>
    <cellStyle name="Header1 2 13 3 6 6 2" xfId="17467" xr:uid="{B61A53A1-CA7B-44EC-8684-D8D55E7ED99D}"/>
    <cellStyle name="Header1 2 13 3 6 6 3" xfId="17468" xr:uid="{EDDD4923-823B-4F64-AFDE-349EDA758E19}"/>
    <cellStyle name="Header1 2 13 3 6 7" xfId="17469" xr:uid="{B7669375-8941-4AB3-8E19-B1C96F4CF8A4}"/>
    <cellStyle name="Header1 2 13 3 6 8" xfId="17470" xr:uid="{42E22D1B-A53F-4BD4-B2A8-A13389EFF98B}"/>
    <cellStyle name="Header1 2 13 3 7" xfId="17471" xr:uid="{6EF38811-7E9D-4811-93D5-559DBF78556A}"/>
    <cellStyle name="Header1 2 13 3 8" xfId="17472" xr:uid="{FBB88A1E-B566-486E-B874-19AC7D7C590B}"/>
    <cellStyle name="Header1 2 13 4" xfId="17473" xr:uid="{4C52BABC-070B-409C-A693-D1F637C4B3EB}"/>
    <cellStyle name="Header1 2 13 4 2" xfId="17474" xr:uid="{DCD5630D-647E-4615-AAF4-89504A3F33B1}"/>
    <cellStyle name="Header1 2 13 4 2 2" xfId="17475" xr:uid="{696FAA31-C12C-40C6-8AC3-75931A00195B}"/>
    <cellStyle name="Header1 2 13 4 2 2 2" xfId="17476" xr:uid="{6D331F67-908D-4FC6-875A-0E51F346DC44}"/>
    <cellStyle name="Header1 2 13 4 2 2 3" xfId="17477" xr:uid="{E6B501D3-023D-4347-A259-DE5E4E7468B9}"/>
    <cellStyle name="Header1 2 13 4 2 3" xfId="17478" xr:uid="{6B7A5869-A532-47BF-BE6A-5FABBF6271E2}"/>
    <cellStyle name="Header1 2 13 4 2 3 2" xfId="17479" xr:uid="{DA130160-A9A5-4A31-95BC-252853457A51}"/>
    <cellStyle name="Header1 2 13 4 2 3 3" xfId="17480" xr:uid="{EF0B26CA-744B-4103-ADD1-31E2AD6853EF}"/>
    <cellStyle name="Header1 2 13 4 2 4" xfId="17481" xr:uid="{DD1732A6-B115-4B35-9B8A-A134212C21A7}"/>
    <cellStyle name="Header1 2 13 4 2 4 2" xfId="17482" xr:uid="{B5CC9562-D264-42A2-BBE8-C3A01A0C0073}"/>
    <cellStyle name="Header1 2 13 4 2 4 3" xfId="17483" xr:uid="{FC8D0728-5840-4C93-8640-A36BB216F1C2}"/>
    <cellStyle name="Header1 2 13 4 2 5" xfId="17484" xr:uid="{3E240BF0-508D-4707-8527-26FB2E8DD503}"/>
    <cellStyle name="Header1 2 13 4 2 5 2" xfId="17485" xr:uid="{A994826D-3D02-42BB-8A3E-8D8937322246}"/>
    <cellStyle name="Header1 2 13 4 2 5 3" xfId="17486" xr:uid="{C5F8AAF8-E6E9-4027-85AE-ACFC3F3DB9C8}"/>
    <cellStyle name="Header1 2 13 4 2 6" xfId="17487" xr:uid="{2A7196C3-ECB9-40E3-B84C-6E6DC18BA29A}"/>
    <cellStyle name="Header1 2 13 4 2 6 2" xfId="17488" xr:uid="{0641D4B2-1FBB-49B9-B0B1-0DF4AE8BA450}"/>
    <cellStyle name="Header1 2 13 4 2 6 3" xfId="17489" xr:uid="{A5E170B6-81C3-4883-B712-D9DF75DF60A2}"/>
    <cellStyle name="Header1 2 13 4 2 7" xfId="17490" xr:uid="{805B13A7-0EE5-46D1-8EC3-958CD5FD1275}"/>
    <cellStyle name="Header1 2 13 4 2 7 2" xfId="17491" xr:uid="{9FCF4E62-A2CC-4721-A63C-11C823CA6802}"/>
    <cellStyle name="Header1 2 13 4 2 7 3" xfId="17492" xr:uid="{7454F3B7-669B-42B6-8216-606B261FB5CB}"/>
    <cellStyle name="Header1 2 13 4 2 8" xfId="17493" xr:uid="{3AE464F0-1989-48FF-9F08-2CD5B1133F09}"/>
    <cellStyle name="Header1 2 13 4 2 9" xfId="17494" xr:uid="{942A35A4-B937-41D5-B9E1-EBAA08DE85EC}"/>
    <cellStyle name="Header1 2 13 4 3" xfId="17495" xr:uid="{4BDFFEF5-98D7-4862-B8FC-6ED5BC96B0FA}"/>
    <cellStyle name="Header1 2 13 4 3 2" xfId="17496" xr:uid="{047BA885-2341-4D17-A948-8EFDE5E2BCFB}"/>
    <cellStyle name="Header1 2 13 4 3 2 2" xfId="17497" xr:uid="{E3C6F058-CB46-4DDB-A302-68034D237C28}"/>
    <cellStyle name="Header1 2 13 4 3 2 3" xfId="17498" xr:uid="{AC3E94D2-7658-440F-B2D4-7F6DE9D8DC78}"/>
    <cellStyle name="Header1 2 13 4 3 3" xfId="17499" xr:uid="{FC4B5B65-A660-44CE-96EB-B40630012495}"/>
    <cellStyle name="Header1 2 13 4 3 3 2" xfId="17500" xr:uid="{71F523E1-BD62-4A94-8B21-BB4DF512A44E}"/>
    <cellStyle name="Header1 2 13 4 3 3 3" xfId="17501" xr:uid="{38B0707F-2599-4B6D-A141-E8AC11B2D316}"/>
    <cellStyle name="Header1 2 13 4 3 4" xfId="17502" xr:uid="{F25B396D-6258-4A26-8CD4-2225308B724F}"/>
    <cellStyle name="Header1 2 13 4 3 4 2" xfId="17503" xr:uid="{EDA6784F-3108-4531-A3B7-C6A33D39E8BA}"/>
    <cellStyle name="Header1 2 13 4 3 4 3" xfId="17504" xr:uid="{486F76F9-18A5-442B-A5E9-821489473949}"/>
    <cellStyle name="Header1 2 13 4 3 5" xfId="17505" xr:uid="{0042F686-6854-4218-A9F6-F30BD2FAA8AB}"/>
    <cellStyle name="Header1 2 13 4 3 5 2" xfId="17506" xr:uid="{36A1E18F-6281-4855-9947-777D11067CFB}"/>
    <cellStyle name="Header1 2 13 4 3 5 3" xfId="17507" xr:uid="{66FDCBA0-E35E-412E-9176-B98BEE872BC9}"/>
    <cellStyle name="Header1 2 13 4 3 6" xfId="17508" xr:uid="{90F2EBE4-213C-45E4-B349-E6A82967133A}"/>
    <cellStyle name="Header1 2 13 4 3 6 2" xfId="17509" xr:uid="{0C9B9BD3-45C8-4282-9019-FE8D47308C9D}"/>
    <cellStyle name="Header1 2 13 4 3 6 3" xfId="17510" xr:uid="{C508EA75-DE03-47B9-BD42-15EF5B98162A}"/>
    <cellStyle name="Header1 2 13 4 3 7" xfId="17511" xr:uid="{CE147B83-8252-4973-935E-DD675BD3D59B}"/>
    <cellStyle name="Header1 2 13 4 3 8" xfId="17512" xr:uid="{C531C6F4-2F60-441A-8C17-128DF68E299B}"/>
    <cellStyle name="Header1 2 13 4 4" xfId="17513" xr:uid="{FDD34EF8-828C-41D1-8E42-2FA79E7C4227}"/>
    <cellStyle name="Header1 2 13 4 4 2" xfId="17514" xr:uid="{D9EC1590-1244-4DA5-B525-325E8267EDA3}"/>
    <cellStyle name="Header1 2 13 4 4 2 2" xfId="17515" xr:uid="{ABEFAA1F-3B9D-4E4B-94EB-9BE067413C0F}"/>
    <cellStyle name="Header1 2 13 4 4 2 3" xfId="17516" xr:uid="{6268B968-A835-4523-BD58-0EFFFFAC504A}"/>
    <cellStyle name="Header1 2 13 4 4 3" xfId="17517" xr:uid="{C961D731-03E5-4373-95E7-61098878ABA1}"/>
    <cellStyle name="Header1 2 13 4 4 3 2" xfId="17518" xr:uid="{51BA76B5-F1C3-4396-A609-68A061E22AFA}"/>
    <cellStyle name="Header1 2 13 4 4 3 3" xfId="17519" xr:uid="{EE26B489-6EB6-4C38-9D26-A499D567B5AC}"/>
    <cellStyle name="Header1 2 13 4 4 4" xfId="17520" xr:uid="{611A8521-0F5B-49FB-A569-065696628472}"/>
    <cellStyle name="Header1 2 13 4 4 4 2" xfId="17521" xr:uid="{6BE9726E-3A6A-40CB-9E05-3A901384F0A1}"/>
    <cellStyle name="Header1 2 13 4 4 4 3" xfId="17522" xr:uid="{B44D4F5D-2B5E-4D21-9D82-7C4BBF0E667F}"/>
    <cellStyle name="Header1 2 13 4 4 5" xfId="17523" xr:uid="{1670BCD9-33BE-407D-B590-9D86F8101B24}"/>
    <cellStyle name="Header1 2 13 4 4 5 2" xfId="17524" xr:uid="{4FA9236B-0B12-43D8-B2EC-DDAD59E148EF}"/>
    <cellStyle name="Header1 2 13 4 4 5 3" xfId="17525" xr:uid="{79F07764-492E-4AA6-B091-F2F5B7B531FC}"/>
    <cellStyle name="Header1 2 13 4 4 6" xfId="17526" xr:uid="{2EFEF92E-F302-4CBF-9DF1-B1647ED2E11A}"/>
    <cellStyle name="Header1 2 13 4 4 6 2" xfId="17527" xr:uid="{78EECAFD-F03F-4A44-AD28-4292BED93584}"/>
    <cellStyle name="Header1 2 13 4 4 6 3" xfId="17528" xr:uid="{E08D4094-4C2F-4807-89E7-3E3F84D1F63F}"/>
    <cellStyle name="Header1 2 13 4 4 7" xfId="17529" xr:uid="{6911C276-3D72-4C20-8DD1-9C48213BF00E}"/>
    <cellStyle name="Header1 2 13 4 4 8" xfId="17530" xr:uid="{30536539-32E3-4A73-81FA-98D8CD39C291}"/>
    <cellStyle name="Header1 2 13 4 5" xfId="17531" xr:uid="{F64B422F-F254-43D8-8025-FF576A90924B}"/>
    <cellStyle name="Header1 2 13 4 5 2" xfId="17532" xr:uid="{31BC6B51-BEC7-494C-9365-ACDC635CD6A6}"/>
    <cellStyle name="Header1 2 13 4 5 2 2" xfId="17533" xr:uid="{2E8CFD9B-4DB1-479B-941D-5F0C87A6FC3C}"/>
    <cellStyle name="Header1 2 13 4 5 2 3" xfId="17534" xr:uid="{535B2683-39CB-479E-8D9B-111CBB42C119}"/>
    <cellStyle name="Header1 2 13 4 5 3" xfId="17535" xr:uid="{06CDCDC2-084B-41F5-B1BF-75ED125CE833}"/>
    <cellStyle name="Header1 2 13 4 5 3 2" xfId="17536" xr:uid="{034958C5-A4DA-4DF3-B606-9D9C2682B103}"/>
    <cellStyle name="Header1 2 13 4 5 3 3" xfId="17537" xr:uid="{393790D9-29AF-4BD9-8F84-17A332D15195}"/>
    <cellStyle name="Header1 2 13 4 5 4" xfId="17538" xr:uid="{0E7882D5-04FA-4C9D-8EF3-D9D7F45FFA27}"/>
    <cellStyle name="Header1 2 13 4 5 4 2" xfId="17539" xr:uid="{1708E54C-841C-4111-AC27-E1526E58061E}"/>
    <cellStyle name="Header1 2 13 4 5 4 3" xfId="17540" xr:uid="{681724F8-9A9F-446B-AB8A-D04324BCB391}"/>
    <cellStyle name="Header1 2 13 4 5 5" xfId="17541" xr:uid="{BEB390BC-E4C6-4519-A0C8-63F69A9644D9}"/>
    <cellStyle name="Header1 2 13 4 5 5 2" xfId="17542" xr:uid="{0EAD92CD-C17C-4713-B095-622FCACB9345}"/>
    <cellStyle name="Header1 2 13 4 5 5 3" xfId="17543" xr:uid="{F91DF0DD-1AE9-4373-B3CA-985162615053}"/>
    <cellStyle name="Header1 2 13 4 5 6" xfId="17544" xr:uid="{4BA40E08-66E3-45B5-8EBB-00942DC09CF1}"/>
    <cellStyle name="Header1 2 13 4 5 6 2" xfId="17545" xr:uid="{31AB663B-5BDF-4D2A-81F4-AD536D6AEF79}"/>
    <cellStyle name="Header1 2 13 4 5 6 3" xfId="17546" xr:uid="{C8B8C9E3-84E7-4CC8-B9B9-2A30DC7A4BD8}"/>
    <cellStyle name="Header1 2 13 4 5 7" xfId="17547" xr:uid="{5B7F4355-6268-460B-A4F5-6228EF3E3D6A}"/>
    <cellStyle name="Header1 2 13 4 5 8" xfId="17548" xr:uid="{4E352394-4E11-4E4A-ABFC-1BD45E4AB4E5}"/>
    <cellStyle name="Header1 2 13 4 6" xfId="17549" xr:uid="{ADFC438C-9F2B-4E47-8BDD-EC6908A486BF}"/>
    <cellStyle name="Header1 2 13 4 6 2" xfId="17550" xr:uid="{81E69147-F579-4B1D-9785-65AC8F8A3A9D}"/>
    <cellStyle name="Header1 2 13 4 6 2 2" xfId="17551" xr:uid="{2205805C-3619-43EF-93DC-81D3B9010998}"/>
    <cellStyle name="Header1 2 13 4 6 2 3" xfId="17552" xr:uid="{63CFF46B-75A2-4A65-BE46-904E0126E0E1}"/>
    <cellStyle name="Header1 2 13 4 6 3" xfId="17553" xr:uid="{60D5EB6A-1498-4A1B-9929-0A398C45E6AC}"/>
    <cellStyle name="Header1 2 13 4 6 3 2" xfId="17554" xr:uid="{C55A2C41-E4E5-4542-BF5D-AD2C9A6404F8}"/>
    <cellStyle name="Header1 2 13 4 6 3 3" xfId="17555" xr:uid="{F0DCFA13-54CE-4B87-B41A-236343F106A4}"/>
    <cellStyle name="Header1 2 13 4 6 4" xfId="17556" xr:uid="{3199533D-3078-43A4-9A91-8FF5A8338E5C}"/>
    <cellStyle name="Header1 2 13 4 6 4 2" xfId="17557" xr:uid="{C332607F-E172-46AE-9E08-5760228F4934}"/>
    <cellStyle name="Header1 2 13 4 6 4 3" xfId="17558" xr:uid="{4F94385A-0CBB-4543-A9FF-3991E7C9C540}"/>
    <cellStyle name="Header1 2 13 4 6 5" xfId="17559" xr:uid="{785EC44C-08B8-4002-A3B3-8FB9E6137654}"/>
    <cellStyle name="Header1 2 13 4 6 5 2" xfId="17560" xr:uid="{9ED20F95-FE42-40E2-AFF7-03956BAD5FC7}"/>
    <cellStyle name="Header1 2 13 4 6 5 3" xfId="17561" xr:uid="{67E2E175-0B8D-4B90-98FC-92A7A8C04B0F}"/>
    <cellStyle name="Header1 2 13 4 6 6" xfId="17562" xr:uid="{AAE32B33-E7F5-4A40-B957-C5F7BE6FEAB9}"/>
    <cellStyle name="Header1 2 13 4 6 6 2" xfId="17563" xr:uid="{BCDA4DC3-F091-4933-92E8-BC0F7B750FD1}"/>
    <cellStyle name="Header1 2 13 4 6 6 3" xfId="17564" xr:uid="{DD44ECD0-E992-47C4-8604-2FE087F44C93}"/>
    <cellStyle name="Header1 2 13 4 6 7" xfId="17565" xr:uid="{3398628B-22A7-4801-AF9B-20D39F387C23}"/>
    <cellStyle name="Header1 2 13 4 6 8" xfId="17566" xr:uid="{F90AE8B0-0133-4B1C-88B3-5ABA0DF5A8F7}"/>
    <cellStyle name="Header1 2 13 4 7" xfId="17567" xr:uid="{1876D790-1ADE-4AEA-BBE0-9DB9B9F766AE}"/>
    <cellStyle name="Header1 2 13 4 8" xfId="17568" xr:uid="{C8456568-2C94-49AA-B6CB-9060A4ED053C}"/>
    <cellStyle name="Header1 2 13 5" xfId="17569" xr:uid="{011653DC-A853-4DFE-A5D4-9B306422185E}"/>
    <cellStyle name="Header1 2 13 5 2" xfId="17570" xr:uid="{E6C5B1C6-7123-4C0C-B427-B447145F6F50}"/>
    <cellStyle name="Header1 2 13 5 2 2" xfId="17571" xr:uid="{1430658E-556E-46F3-9143-CB95E9875513}"/>
    <cellStyle name="Header1 2 13 5 2 2 2" xfId="17572" xr:uid="{4BD45F3B-BFB5-4E53-AEE2-A56E9DB7A0F8}"/>
    <cellStyle name="Header1 2 13 5 2 2 3" xfId="17573" xr:uid="{D8739F4D-A094-48F0-BCA8-1EF2473EBF74}"/>
    <cellStyle name="Header1 2 13 5 2 3" xfId="17574" xr:uid="{8527A7F4-DD11-497C-A6CD-D0505F705418}"/>
    <cellStyle name="Header1 2 13 5 2 3 2" xfId="17575" xr:uid="{C10E32C5-3DB0-435E-A5A7-0998381E2890}"/>
    <cellStyle name="Header1 2 13 5 2 3 3" xfId="17576" xr:uid="{38228114-276A-4B5E-AC97-FDD0F6B54E27}"/>
    <cellStyle name="Header1 2 13 5 2 4" xfId="17577" xr:uid="{327CDDAE-DE11-4F9D-B65A-0475DB4F7EB1}"/>
    <cellStyle name="Header1 2 13 5 2 4 2" xfId="17578" xr:uid="{0B48089F-2151-45D8-A28A-76AE83071045}"/>
    <cellStyle name="Header1 2 13 5 2 4 3" xfId="17579" xr:uid="{AB037B1D-76FC-4220-BB57-79F666EBA1D2}"/>
    <cellStyle name="Header1 2 13 5 2 5" xfId="17580" xr:uid="{E03EE562-310C-4D0E-83C8-F360DC182654}"/>
    <cellStyle name="Header1 2 13 5 2 5 2" xfId="17581" xr:uid="{72838900-5D89-4689-A498-6BD92DD7CCD0}"/>
    <cellStyle name="Header1 2 13 5 2 5 3" xfId="17582" xr:uid="{18B837F6-D637-4E0A-93BD-81AE647FA78C}"/>
    <cellStyle name="Header1 2 13 5 2 6" xfId="17583" xr:uid="{2F944005-BB4D-45CF-9015-4DFB880D85DC}"/>
    <cellStyle name="Header1 2 13 5 2 6 2" xfId="17584" xr:uid="{B89B4FC5-6661-42B9-B603-605C1662068A}"/>
    <cellStyle name="Header1 2 13 5 2 6 3" xfId="17585" xr:uid="{880B07EF-9C39-4756-961B-510007BD2D59}"/>
    <cellStyle name="Header1 2 13 5 2 7" xfId="17586" xr:uid="{10EA28AD-8151-4A27-AF7D-A6D50C867AFF}"/>
    <cellStyle name="Header1 2 13 5 2 7 2" xfId="17587" xr:uid="{D2DC7E3D-27C8-41FB-BFC0-25EF4608B587}"/>
    <cellStyle name="Header1 2 13 5 2 7 3" xfId="17588" xr:uid="{9BC693F9-BA00-4F9D-859B-78BE4864F47E}"/>
    <cellStyle name="Header1 2 13 5 2 8" xfId="17589" xr:uid="{B61A9A00-8DD6-4838-8A26-59A8C68F6E8E}"/>
    <cellStyle name="Header1 2 13 5 2 9" xfId="17590" xr:uid="{69848984-1C3D-47B0-8170-45AABD60CE82}"/>
    <cellStyle name="Header1 2 13 5 3" xfId="17591" xr:uid="{54BC2A23-274E-4E45-8877-9EDD10287EFD}"/>
    <cellStyle name="Header1 2 13 5 3 2" xfId="17592" xr:uid="{977307DB-F614-447E-B3EA-6153B2DB60E3}"/>
    <cellStyle name="Header1 2 13 5 3 2 2" xfId="17593" xr:uid="{C7A74666-31D5-4E32-9D7D-740DB0937423}"/>
    <cellStyle name="Header1 2 13 5 3 2 3" xfId="17594" xr:uid="{7220AD87-DB27-4C26-83C0-44FF6050A93A}"/>
    <cellStyle name="Header1 2 13 5 3 3" xfId="17595" xr:uid="{B6D9E75E-4B0F-457B-BE47-2E620B46BEED}"/>
    <cellStyle name="Header1 2 13 5 3 3 2" xfId="17596" xr:uid="{D026C467-70C8-46C9-9A3D-86D779D05A4C}"/>
    <cellStyle name="Header1 2 13 5 3 3 3" xfId="17597" xr:uid="{59F73DD4-ED6E-4111-923F-CEF555A3B5DE}"/>
    <cellStyle name="Header1 2 13 5 3 4" xfId="17598" xr:uid="{06E69D29-CE3D-4A29-9509-F8FC9A0742E7}"/>
    <cellStyle name="Header1 2 13 5 3 4 2" xfId="17599" xr:uid="{94C79314-542D-4A3D-BDF8-B825F548185C}"/>
    <cellStyle name="Header1 2 13 5 3 4 3" xfId="17600" xr:uid="{EA36DCF2-9B95-480A-949E-898A86DEAB78}"/>
    <cellStyle name="Header1 2 13 5 3 5" xfId="17601" xr:uid="{094FE40C-42E2-4371-B0B8-4D1E20B1D16D}"/>
    <cellStyle name="Header1 2 13 5 3 5 2" xfId="17602" xr:uid="{378B2FC5-2E4E-4AA0-A7B3-A3DF0D388497}"/>
    <cellStyle name="Header1 2 13 5 3 5 3" xfId="17603" xr:uid="{5F82805A-8053-40F4-9493-C64DBBE3C33E}"/>
    <cellStyle name="Header1 2 13 5 3 6" xfId="17604" xr:uid="{1DC69D31-BBC8-4C2B-A349-ABF3E35CC2AA}"/>
    <cellStyle name="Header1 2 13 5 3 6 2" xfId="17605" xr:uid="{4809F6E3-0209-42D6-AD12-9383550151C8}"/>
    <cellStyle name="Header1 2 13 5 3 6 3" xfId="17606" xr:uid="{294F1DAE-DA7B-434D-8926-98DD5F1D414E}"/>
    <cellStyle name="Header1 2 13 5 3 7" xfId="17607" xr:uid="{BC6AC09D-6071-49D0-BB2B-9AC4144FD2E4}"/>
    <cellStyle name="Header1 2 13 5 3 8" xfId="17608" xr:uid="{643E50C6-7CF9-469B-AE49-D49AAC2763F8}"/>
    <cellStyle name="Header1 2 13 5 4" xfId="17609" xr:uid="{3D9A35D3-C689-48D9-9888-E2191AC113FC}"/>
    <cellStyle name="Header1 2 13 5 4 2" xfId="17610" xr:uid="{B62499D4-D792-4593-B3F1-19CFD620F117}"/>
    <cellStyle name="Header1 2 13 5 4 2 2" xfId="17611" xr:uid="{43500DB8-A86B-4383-9593-28E9869089E3}"/>
    <cellStyle name="Header1 2 13 5 4 2 3" xfId="17612" xr:uid="{DD2B0053-5EF2-4430-A4DA-C075236C3B9F}"/>
    <cellStyle name="Header1 2 13 5 4 3" xfId="17613" xr:uid="{E232FE2B-A860-40C1-A24B-639A5AC39670}"/>
    <cellStyle name="Header1 2 13 5 4 3 2" xfId="17614" xr:uid="{CB7653C6-9C73-4589-AE13-DD6402A793FA}"/>
    <cellStyle name="Header1 2 13 5 4 3 3" xfId="17615" xr:uid="{BD0BE46E-40D1-4E54-9EE7-6CF67A68A9EE}"/>
    <cellStyle name="Header1 2 13 5 4 4" xfId="17616" xr:uid="{3D16B8A1-4765-44E8-B149-DA39838B27F6}"/>
    <cellStyle name="Header1 2 13 5 4 4 2" xfId="17617" xr:uid="{A4596581-212A-40E3-B0F8-F3957715C984}"/>
    <cellStyle name="Header1 2 13 5 4 4 3" xfId="17618" xr:uid="{E6A3F6F8-D7AF-4ABB-AE64-EE8657B5340E}"/>
    <cellStyle name="Header1 2 13 5 4 5" xfId="17619" xr:uid="{66930F50-9C33-4AEA-BF67-257FE97CE391}"/>
    <cellStyle name="Header1 2 13 5 4 5 2" xfId="17620" xr:uid="{5793208A-C4A8-400C-8B97-6380B3A683B5}"/>
    <cellStyle name="Header1 2 13 5 4 5 3" xfId="17621" xr:uid="{8FA7F718-ED0A-4041-9E9E-400B945DB0B0}"/>
    <cellStyle name="Header1 2 13 5 4 6" xfId="17622" xr:uid="{F72D719E-B6F4-443E-A51E-CF27BE1DB3E7}"/>
    <cellStyle name="Header1 2 13 5 4 6 2" xfId="17623" xr:uid="{7DA3445E-8E31-4C15-8B5F-723EA40D3DC8}"/>
    <cellStyle name="Header1 2 13 5 4 6 3" xfId="17624" xr:uid="{C150E90A-CE57-4D9A-B570-2F194596A535}"/>
    <cellStyle name="Header1 2 13 5 4 7" xfId="17625" xr:uid="{364F738B-16DF-4C2E-AB8F-401672AA0539}"/>
    <cellStyle name="Header1 2 13 5 4 8" xfId="17626" xr:uid="{ED0F1C0D-EB51-4099-B91B-9F8C9BFDA4F7}"/>
    <cellStyle name="Header1 2 13 5 5" xfId="17627" xr:uid="{0E16F42B-9435-4D01-BD9A-7778A51AD22B}"/>
    <cellStyle name="Header1 2 13 5 5 2" xfId="17628" xr:uid="{F26EA4AC-6193-4DD5-A0B3-4AA2F16A3ED0}"/>
    <cellStyle name="Header1 2 13 5 5 2 2" xfId="17629" xr:uid="{5AD307BF-E4E8-4182-BFE3-928B165263D5}"/>
    <cellStyle name="Header1 2 13 5 5 2 3" xfId="17630" xr:uid="{BE816013-C436-4B7D-ACF5-FC8D6414B013}"/>
    <cellStyle name="Header1 2 13 5 5 3" xfId="17631" xr:uid="{BCF46F9C-0284-482C-B498-2A725623A98F}"/>
    <cellStyle name="Header1 2 13 5 5 3 2" xfId="17632" xr:uid="{74BFCAA1-FFEA-44D2-A8E2-2F7537BC2134}"/>
    <cellStyle name="Header1 2 13 5 5 3 3" xfId="17633" xr:uid="{BC8DC959-25FA-43DE-AC6F-E23659C7E6C9}"/>
    <cellStyle name="Header1 2 13 5 5 4" xfId="17634" xr:uid="{7A46FAD3-ACFF-41A4-92DD-5C058CDDDCDF}"/>
    <cellStyle name="Header1 2 13 5 5 4 2" xfId="17635" xr:uid="{A5D0E86C-3B7E-4A11-A4BC-890EB73E0EEC}"/>
    <cellStyle name="Header1 2 13 5 5 4 3" xfId="17636" xr:uid="{1213E3CD-D37E-4D5A-A878-70FC7DFD1F09}"/>
    <cellStyle name="Header1 2 13 5 5 5" xfId="17637" xr:uid="{CDB6A069-9CCB-4F5A-8F89-A42301AD4D2E}"/>
    <cellStyle name="Header1 2 13 5 5 5 2" xfId="17638" xr:uid="{9DEF931D-4C91-40EB-8C3F-2F94C3356AB3}"/>
    <cellStyle name="Header1 2 13 5 5 5 3" xfId="17639" xr:uid="{F81CE45B-7EE1-4F70-882E-F192CA9A0834}"/>
    <cellStyle name="Header1 2 13 5 5 6" xfId="17640" xr:uid="{B1F885C9-DAD3-4411-A892-36C09DA4C2F4}"/>
    <cellStyle name="Header1 2 13 5 5 6 2" xfId="17641" xr:uid="{2912E266-5D82-423D-8200-D7D634189417}"/>
    <cellStyle name="Header1 2 13 5 5 6 3" xfId="17642" xr:uid="{06C44945-1C66-4803-9BD2-BDF240F82260}"/>
    <cellStyle name="Header1 2 13 5 5 7" xfId="17643" xr:uid="{18DA2AAD-7650-4E46-80F5-DD08F101D217}"/>
    <cellStyle name="Header1 2 13 5 5 8" xfId="17644" xr:uid="{1900B6E9-92C3-48D2-A808-7F72097F5970}"/>
    <cellStyle name="Header1 2 13 5 6" xfId="17645" xr:uid="{78039D4B-C620-4934-A968-3169792EF915}"/>
    <cellStyle name="Header1 2 13 5 6 2" xfId="17646" xr:uid="{FDD1D036-32F0-4CFB-962B-6DF893025BED}"/>
    <cellStyle name="Header1 2 13 5 6 2 2" xfId="17647" xr:uid="{0A7099E2-874B-4C6C-B434-1FC489A3E20E}"/>
    <cellStyle name="Header1 2 13 5 6 2 3" xfId="17648" xr:uid="{28EF592F-A0AB-4054-84D0-575206D33753}"/>
    <cellStyle name="Header1 2 13 5 6 3" xfId="17649" xr:uid="{06748AC0-51F7-4971-8E09-2B3D763DCD34}"/>
    <cellStyle name="Header1 2 13 5 6 3 2" xfId="17650" xr:uid="{2951B5D8-A1C3-4754-A88B-D9F6848E2716}"/>
    <cellStyle name="Header1 2 13 5 6 3 3" xfId="17651" xr:uid="{FF9848E3-41A8-485D-8296-5EA3F9A29DC0}"/>
    <cellStyle name="Header1 2 13 5 6 4" xfId="17652" xr:uid="{F8C47AF6-C4B8-4ECA-A686-AFC6FF6F6EB8}"/>
    <cellStyle name="Header1 2 13 5 6 4 2" xfId="17653" xr:uid="{8C8B4251-FED2-44D2-A5D6-365D810458E2}"/>
    <cellStyle name="Header1 2 13 5 6 4 3" xfId="17654" xr:uid="{A5194EFB-914B-41D6-B7A4-55AA10D790B4}"/>
    <cellStyle name="Header1 2 13 5 6 5" xfId="17655" xr:uid="{A722DD07-97B7-4E31-BA96-3DF9541F3190}"/>
    <cellStyle name="Header1 2 13 5 6 5 2" xfId="17656" xr:uid="{B7C0A99F-6403-464C-9584-B05DACF489B5}"/>
    <cellStyle name="Header1 2 13 5 6 5 3" xfId="17657" xr:uid="{C3825284-A49F-407F-9A67-E158BFC65588}"/>
    <cellStyle name="Header1 2 13 5 6 6" xfId="17658" xr:uid="{43B3801F-80E8-4125-A24B-25CF369505A9}"/>
    <cellStyle name="Header1 2 13 5 6 6 2" xfId="17659" xr:uid="{ECAAF75D-F2FD-4440-96CD-A593145547C6}"/>
    <cellStyle name="Header1 2 13 5 6 6 3" xfId="17660" xr:uid="{345FD6CF-B92D-45F7-AF34-7107C38036D4}"/>
    <cellStyle name="Header1 2 13 5 6 7" xfId="17661" xr:uid="{9FB35185-F87F-44B4-BDD1-104B1A9A7162}"/>
    <cellStyle name="Header1 2 13 5 6 8" xfId="17662" xr:uid="{3883F0AB-64D8-4590-8E6B-2FC2525BBD95}"/>
    <cellStyle name="Header1 2 13 5 7" xfId="17663" xr:uid="{C368018E-1C19-4443-83CF-043A3EA91D84}"/>
    <cellStyle name="Header1 2 13 5 8" xfId="17664" xr:uid="{511E74ED-CE3B-495B-9B35-7351E6D01BEF}"/>
    <cellStyle name="Header1 2 13 6" xfId="17665" xr:uid="{CF00DD59-3353-47E7-A2A2-4BE4B5D5ABD7}"/>
    <cellStyle name="Header1 2 13 6 2" xfId="17666" xr:uid="{05CCA5E0-055B-4EEB-8131-8A5E593FB681}"/>
    <cellStyle name="Header1 2 13 6 2 2" xfId="17667" xr:uid="{50805A51-04A0-433B-8973-9497E6517478}"/>
    <cellStyle name="Header1 2 13 6 2 2 2" xfId="17668" xr:uid="{65811385-D6B7-48A6-A333-4C74C5E001C4}"/>
    <cellStyle name="Header1 2 13 6 2 2 3" xfId="17669" xr:uid="{7078343A-B5EA-4DDB-B1BE-B4B03803FAE4}"/>
    <cellStyle name="Header1 2 13 6 2 3" xfId="17670" xr:uid="{213F6998-77DE-4AF4-96E4-EC5F1978B122}"/>
    <cellStyle name="Header1 2 13 6 2 3 2" xfId="17671" xr:uid="{62D19A0F-6A18-42A9-BFFD-12ADB5345C35}"/>
    <cellStyle name="Header1 2 13 6 2 3 3" xfId="17672" xr:uid="{5B14DDAD-E03B-4FA8-9D6E-73E03630956C}"/>
    <cellStyle name="Header1 2 13 6 2 4" xfId="17673" xr:uid="{217B5AB2-9ACE-4AA5-8854-6F3F11F2E761}"/>
    <cellStyle name="Header1 2 13 6 2 4 2" xfId="17674" xr:uid="{F2F4CC9A-0E61-48F4-824C-32CC49A1FDAE}"/>
    <cellStyle name="Header1 2 13 6 2 4 3" xfId="17675" xr:uid="{B8D40650-D1E2-4F8D-8CB9-83A2968ADF52}"/>
    <cellStyle name="Header1 2 13 6 2 5" xfId="17676" xr:uid="{A81A0D90-B67C-4021-9890-503F99F51149}"/>
    <cellStyle name="Header1 2 13 6 2 5 2" xfId="17677" xr:uid="{0F373057-DB2F-4A1F-9E37-F61D3BA8CE61}"/>
    <cellStyle name="Header1 2 13 6 2 5 3" xfId="17678" xr:uid="{DE5419BB-98B5-4F60-9818-3C6EC032ABF3}"/>
    <cellStyle name="Header1 2 13 6 2 6" xfId="17679" xr:uid="{8121E332-7E87-43C9-AE8D-38C8C625C35D}"/>
    <cellStyle name="Header1 2 13 6 2 6 2" xfId="17680" xr:uid="{C9CC6FD4-B347-4906-8AEA-A36D65C82352}"/>
    <cellStyle name="Header1 2 13 6 2 6 3" xfId="17681" xr:uid="{492A12F8-CF3F-44B5-A211-47E096D8260F}"/>
    <cellStyle name="Header1 2 13 6 2 7" xfId="17682" xr:uid="{A20AA655-FC17-43F3-BDAE-5AF078FAB9A9}"/>
    <cellStyle name="Header1 2 13 6 2 7 2" xfId="17683" xr:uid="{15559787-E4D7-4DB4-828B-15FC0EB0E0EF}"/>
    <cellStyle name="Header1 2 13 6 2 7 3" xfId="17684" xr:uid="{E181C104-BC02-41B7-867B-A04AC3C600A9}"/>
    <cellStyle name="Header1 2 13 6 2 8" xfId="17685" xr:uid="{0EACF41C-3AC0-4BC8-A8AF-3B6CDEF5F88C}"/>
    <cellStyle name="Header1 2 13 6 2 9" xfId="17686" xr:uid="{9ABD8057-7B77-4560-9822-B9E92CF97C38}"/>
    <cellStyle name="Header1 2 13 6 3" xfId="17687" xr:uid="{E5E65B5F-1E4C-428D-81DA-CA562577FEA2}"/>
    <cellStyle name="Header1 2 13 6 3 2" xfId="17688" xr:uid="{8367BBFB-1704-4161-8658-6402ED1AFE32}"/>
    <cellStyle name="Header1 2 13 6 3 2 2" xfId="17689" xr:uid="{14FAF1C7-18BC-4FCB-A9F4-BDCF92259F56}"/>
    <cellStyle name="Header1 2 13 6 3 2 3" xfId="17690" xr:uid="{EC85D581-DD03-4A85-8E83-1130945C0815}"/>
    <cellStyle name="Header1 2 13 6 3 3" xfId="17691" xr:uid="{E698150A-286E-4384-8996-C32FDE9FE8FF}"/>
    <cellStyle name="Header1 2 13 6 3 3 2" xfId="17692" xr:uid="{CE9A97F3-79F6-4EE6-8089-E1ADFF3DD5DF}"/>
    <cellStyle name="Header1 2 13 6 3 3 3" xfId="17693" xr:uid="{A8E27CB5-3F8E-4FF7-B5F6-7735D8835C8E}"/>
    <cellStyle name="Header1 2 13 6 3 4" xfId="17694" xr:uid="{8F52BA33-E5CA-4DFC-8ADD-7CA778235295}"/>
    <cellStyle name="Header1 2 13 6 3 4 2" xfId="17695" xr:uid="{D58DA83D-A3B4-444C-8D98-ECE57093D3AF}"/>
    <cellStyle name="Header1 2 13 6 3 4 3" xfId="17696" xr:uid="{D2E869D3-F452-4546-ADB4-C77E909F9A71}"/>
    <cellStyle name="Header1 2 13 6 3 5" xfId="17697" xr:uid="{539BF37A-72EF-4A44-BA9A-2966E3D62A40}"/>
    <cellStyle name="Header1 2 13 6 3 5 2" xfId="17698" xr:uid="{D6412C51-72D2-4B36-9FC0-B130E78E8259}"/>
    <cellStyle name="Header1 2 13 6 3 5 3" xfId="17699" xr:uid="{2626E947-2EB9-4C40-8F0B-77DC4B5BE9E9}"/>
    <cellStyle name="Header1 2 13 6 3 6" xfId="17700" xr:uid="{05A287BE-87E0-42A7-AA7A-B85239834220}"/>
    <cellStyle name="Header1 2 13 6 3 6 2" xfId="17701" xr:uid="{219B9206-A738-4FB3-8108-7FF9FCA7C6E9}"/>
    <cellStyle name="Header1 2 13 6 3 6 3" xfId="17702" xr:uid="{59230F84-8D15-4366-AA3E-029603D7207A}"/>
    <cellStyle name="Header1 2 13 6 3 7" xfId="17703" xr:uid="{D4E64CCA-4BF3-47F0-A524-17731B65F4DD}"/>
    <cellStyle name="Header1 2 13 6 3 8" xfId="17704" xr:uid="{3882DFEE-D139-438D-9470-F9822094F5BF}"/>
    <cellStyle name="Header1 2 13 6 4" xfId="17705" xr:uid="{E23C59B1-3540-43D8-A110-1782FC54C255}"/>
    <cellStyle name="Header1 2 13 6 4 2" xfId="17706" xr:uid="{1D26A095-3088-456C-B679-4E814A984692}"/>
    <cellStyle name="Header1 2 13 6 4 2 2" xfId="17707" xr:uid="{35DB10F9-51DF-4753-BA00-09FB0A01004D}"/>
    <cellStyle name="Header1 2 13 6 4 2 3" xfId="17708" xr:uid="{29C6A154-9B24-449F-8A1E-B1B3268E26F1}"/>
    <cellStyle name="Header1 2 13 6 4 3" xfId="17709" xr:uid="{E417A8BA-69C0-4260-91F1-1BA5087CB57B}"/>
    <cellStyle name="Header1 2 13 6 4 3 2" xfId="17710" xr:uid="{8C96FD25-B49A-4A7D-A2A4-C5E04DC42D89}"/>
    <cellStyle name="Header1 2 13 6 4 3 3" xfId="17711" xr:uid="{D1372C22-B499-4DB3-A920-FE5DF97AC45F}"/>
    <cellStyle name="Header1 2 13 6 4 4" xfId="17712" xr:uid="{BA2B399E-94C6-4295-AF3C-F21F645F2080}"/>
    <cellStyle name="Header1 2 13 6 4 4 2" xfId="17713" xr:uid="{ECB75C72-188B-4C4D-915A-B806FC4B550F}"/>
    <cellStyle name="Header1 2 13 6 4 4 3" xfId="17714" xr:uid="{E0518C0D-AF73-4804-B9CC-0DB64A231E07}"/>
    <cellStyle name="Header1 2 13 6 4 5" xfId="17715" xr:uid="{5260EA41-5A89-45B9-BC27-E4A8DC76ECCA}"/>
    <cellStyle name="Header1 2 13 6 4 5 2" xfId="17716" xr:uid="{69025EE5-EC95-4BB1-8335-82A5CE864D5A}"/>
    <cellStyle name="Header1 2 13 6 4 5 3" xfId="17717" xr:uid="{5F8ABAD3-8E92-42E1-8371-3B24BE77C74A}"/>
    <cellStyle name="Header1 2 13 6 4 6" xfId="17718" xr:uid="{CD940260-67F3-47B5-878A-E5B48F35BC7B}"/>
    <cellStyle name="Header1 2 13 6 4 6 2" xfId="17719" xr:uid="{40E74B8A-D6AF-457F-8A45-CBBA123D57D7}"/>
    <cellStyle name="Header1 2 13 6 4 6 3" xfId="17720" xr:uid="{90B0FED1-1DAF-40E0-A9FC-1F4ED1EC8612}"/>
    <cellStyle name="Header1 2 13 6 4 7" xfId="17721" xr:uid="{118B380D-BF7F-43BE-9522-F9B7B3F0B3FF}"/>
    <cellStyle name="Header1 2 13 6 4 8" xfId="17722" xr:uid="{CC588653-787F-482E-B1EC-9B8046CFDADC}"/>
    <cellStyle name="Header1 2 13 6 5" xfId="17723" xr:uid="{46B7DBC7-45B5-4BCC-A179-D6647E07D62C}"/>
    <cellStyle name="Header1 2 13 6 5 2" xfId="17724" xr:uid="{03B22744-99EA-41E8-A390-47AE2BB63B93}"/>
    <cellStyle name="Header1 2 13 6 5 2 2" xfId="17725" xr:uid="{9797FEB5-650E-493F-B74B-1A52AE9ECEA9}"/>
    <cellStyle name="Header1 2 13 6 5 2 3" xfId="17726" xr:uid="{7CEE4611-95A4-4A59-B64D-1F3590C501F7}"/>
    <cellStyle name="Header1 2 13 6 5 3" xfId="17727" xr:uid="{59A938C0-5DEE-4C60-BD9C-F4BAE9BBE337}"/>
    <cellStyle name="Header1 2 13 6 5 3 2" xfId="17728" xr:uid="{B0E092B6-26C6-4DCF-9F46-31938F97FEB2}"/>
    <cellStyle name="Header1 2 13 6 5 3 3" xfId="17729" xr:uid="{AE079E79-3D2E-4285-9191-0C9ED5796EF4}"/>
    <cellStyle name="Header1 2 13 6 5 4" xfId="17730" xr:uid="{9A81E2BA-1E2A-4D05-83A4-9033D6F4B82F}"/>
    <cellStyle name="Header1 2 13 6 5 4 2" xfId="17731" xr:uid="{D4C88728-0DE5-4D58-A546-1321BF70CA5F}"/>
    <cellStyle name="Header1 2 13 6 5 4 3" xfId="17732" xr:uid="{8FC7234A-20A0-4F75-9E32-86CA5C95C2CD}"/>
    <cellStyle name="Header1 2 13 6 5 5" xfId="17733" xr:uid="{085003C6-6B80-4A7A-AA2A-8441B688D9D0}"/>
    <cellStyle name="Header1 2 13 6 5 5 2" xfId="17734" xr:uid="{6D8FCF3C-EBFE-4FB0-BBC1-1CA8E627954D}"/>
    <cellStyle name="Header1 2 13 6 5 5 3" xfId="17735" xr:uid="{41AC4F4F-5CEF-45D1-BF51-25CB63D10B13}"/>
    <cellStyle name="Header1 2 13 6 5 6" xfId="17736" xr:uid="{C427F76E-96FF-4F66-A7D8-BFB80D0115E7}"/>
    <cellStyle name="Header1 2 13 6 5 6 2" xfId="17737" xr:uid="{CD13AF48-182E-41EF-8766-BFB2B07132A9}"/>
    <cellStyle name="Header1 2 13 6 5 6 3" xfId="17738" xr:uid="{3A6AE56A-DCD0-42BB-8C84-684E73B60826}"/>
    <cellStyle name="Header1 2 13 6 5 7" xfId="17739" xr:uid="{DA4185DB-AF50-4EBF-86FE-75FB4A29149A}"/>
    <cellStyle name="Header1 2 13 6 5 8" xfId="17740" xr:uid="{A7F221C7-4D55-4AEF-BC3B-84E61267375C}"/>
    <cellStyle name="Header1 2 13 6 6" xfId="17741" xr:uid="{B0759F45-D686-4995-B7E9-200F6F1A4729}"/>
    <cellStyle name="Header1 2 13 6 6 2" xfId="17742" xr:uid="{1B0DE8E7-85A8-4C89-A8A5-6B7E6394F694}"/>
    <cellStyle name="Header1 2 13 6 6 2 2" xfId="17743" xr:uid="{C053948A-4E5B-46F4-A5FF-B1E86A7239D0}"/>
    <cellStyle name="Header1 2 13 6 6 2 3" xfId="17744" xr:uid="{4B758784-90F2-4053-B482-4BC6A39030B2}"/>
    <cellStyle name="Header1 2 13 6 6 3" xfId="17745" xr:uid="{A7CC126C-4163-4246-B814-C95C01027050}"/>
    <cellStyle name="Header1 2 13 6 6 3 2" xfId="17746" xr:uid="{9AF4A099-4E54-4DA1-8C00-7A0FE145EE64}"/>
    <cellStyle name="Header1 2 13 6 6 3 3" xfId="17747" xr:uid="{4B1CF4B8-560D-4943-9D11-7F4F00BD2292}"/>
    <cellStyle name="Header1 2 13 6 6 4" xfId="17748" xr:uid="{D405B200-ECC9-4A2B-B485-98BDE5CEF3F2}"/>
    <cellStyle name="Header1 2 13 6 6 4 2" xfId="17749" xr:uid="{D6CEBA58-1442-409A-9700-86605CE70B16}"/>
    <cellStyle name="Header1 2 13 6 6 4 3" xfId="17750" xr:uid="{C70E3335-90AE-48E7-B866-DBE24B23A7D1}"/>
    <cellStyle name="Header1 2 13 6 6 5" xfId="17751" xr:uid="{670A86BC-E5F1-4FEE-8D98-0E2767DDC360}"/>
    <cellStyle name="Header1 2 13 6 6 5 2" xfId="17752" xr:uid="{BB97DCF6-48F0-4427-9D9D-3A66BFA8D886}"/>
    <cellStyle name="Header1 2 13 6 6 5 3" xfId="17753" xr:uid="{454CEBFE-1918-4DA0-BB23-E408D3C0EA24}"/>
    <cellStyle name="Header1 2 13 6 6 6" xfId="17754" xr:uid="{34B2041C-0C8B-4DC5-BB56-7DE2C7881A02}"/>
    <cellStyle name="Header1 2 13 6 6 6 2" xfId="17755" xr:uid="{ED2642B7-DF5A-4046-83D0-337949F269D6}"/>
    <cellStyle name="Header1 2 13 6 6 6 3" xfId="17756" xr:uid="{B08EB998-4F6F-4CFB-BFBC-1BE591D226A1}"/>
    <cellStyle name="Header1 2 13 6 6 7" xfId="17757" xr:uid="{FCD9C124-A7AE-4BA5-A325-32D3C8CDC8DB}"/>
    <cellStyle name="Header1 2 13 6 6 8" xfId="17758" xr:uid="{E61ED311-5158-41CB-985D-AA3E725A7BEF}"/>
    <cellStyle name="Header1 2 13 6 7" xfId="17759" xr:uid="{16C5C0AD-40D4-4C24-80E3-7C48BF3F34A4}"/>
    <cellStyle name="Header1 2 13 6 8" xfId="17760" xr:uid="{CA9CD44B-E766-427E-8F5C-8814D1788B8D}"/>
    <cellStyle name="Header1 2 13 7" xfId="17761" xr:uid="{915E3E0B-708B-4B7B-BEB2-3C7EA4C06091}"/>
    <cellStyle name="Header1 2 13 7 2" xfId="17762" xr:uid="{9054AC17-4860-48BC-A6DF-1D423F876399}"/>
    <cellStyle name="Header1 2 13 7 2 2" xfId="17763" xr:uid="{80CA53AE-C5D6-42B7-9693-779317B770B7}"/>
    <cellStyle name="Header1 2 13 7 2 2 2" xfId="17764" xr:uid="{B33B8AFE-0E1F-48A6-8F4E-60840B987C61}"/>
    <cellStyle name="Header1 2 13 7 2 2 3" xfId="17765" xr:uid="{466DC356-60BC-4B23-842C-80750A167E0F}"/>
    <cellStyle name="Header1 2 13 7 2 3" xfId="17766" xr:uid="{A3B67F53-F25B-4176-813F-0688595AD3BA}"/>
    <cellStyle name="Header1 2 13 7 2 3 2" xfId="17767" xr:uid="{04E37405-B8B2-4BF6-9601-53FF5A5A913E}"/>
    <cellStyle name="Header1 2 13 7 2 3 3" xfId="17768" xr:uid="{036112FA-A9A1-4A14-9037-AEEE176457B8}"/>
    <cellStyle name="Header1 2 13 7 2 4" xfId="17769" xr:uid="{1752B598-12CB-4A40-9161-F88074E8B841}"/>
    <cellStyle name="Header1 2 13 7 2 4 2" xfId="17770" xr:uid="{E1FADE77-B5C2-4614-9397-FCE70D992AB4}"/>
    <cellStyle name="Header1 2 13 7 2 4 3" xfId="17771" xr:uid="{F1F1E27B-4AC7-4A3F-B006-990195BA5607}"/>
    <cellStyle name="Header1 2 13 7 2 5" xfId="17772" xr:uid="{A66CCB45-07F0-4691-AD69-6B7E3A2D7255}"/>
    <cellStyle name="Header1 2 13 7 2 5 2" xfId="17773" xr:uid="{081C2EA7-23E4-4EFB-BF8E-25A4B60D79E9}"/>
    <cellStyle name="Header1 2 13 7 2 5 3" xfId="17774" xr:uid="{7EC40BB5-4F91-4C9F-89CA-A4F973977B2B}"/>
    <cellStyle name="Header1 2 13 7 2 6" xfId="17775" xr:uid="{BE69A012-70BA-4AF5-AD19-ED88317E1DC9}"/>
    <cellStyle name="Header1 2 13 7 2 6 2" xfId="17776" xr:uid="{D1DA5453-554D-4B90-802D-BD215A4F5D7D}"/>
    <cellStyle name="Header1 2 13 7 2 6 3" xfId="17777" xr:uid="{0126C439-AA52-4BAC-BB7A-2C0F3D567D4E}"/>
    <cellStyle name="Header1 2 13 7 2 7" xfId="17778" xr:uid="{19EA54C6-DD74-4A2A-A853-06154141E655}"/>
    <cellStyle name="Header1 2 13 7 2 7 2" xfId="17779" xr:uid="{A6457D4E-A717-4C25-9C8E-0C57196975CB}"/>
    <cellStyle name="Header1 2 13 7 2 7 3" xfId="17780" xr:uid="{01035947-670F-494F-9ECA-D2C6BCFBCE7F}"/>
    <cellStyle name="Header1 2 13 7 2 8" xfId="17781" xr:uid="{94854929-AA6A-4512-830E-AC5483697B26}"/>
    <cellStyle name="Header1 2 13 7 2 9" xfId="17782" xr:uid="{24925476-9912-4D31-90F2-B21622277108}"/>
    <cellStyle name="Header1 2 13 7 3" xfId="17783" xr:uid="{392EB852-E252-4698-AB0B-26B7FC248C7A}"/>
    <cellStyle name="Header1 2 13 7 3 2" xfId="17784" xr:uid="{7050BACC-0ED8-4538-9D39-313D617DAABC}"/>
    <cellStyle name="Header1 2 13 7 3 2 2" xfId="17785" xr:uid="{8AD62F2C-D037-47A3-9503-70DAA5F077A3}"/>
    <cellStyle name="Header1 2 13 7 3 2 3" xfId="17786" xr:uid="{D47300A2-9195-4AAF-A22B-EC2DF9A5C637}"/>
    <cellStyle name="Header1 2 13 7 3 3" xfId="17787" xr:uid="{201B7733-599D-4124-A4D6-3896D14BB452}"/>
    <cellStyle name="Header1 2 13 7 3 3 2" xfId="17788" xr:uid="{08D50A1B-A7AA-4F21-A0E1-32F951D9B04F}"/>
    <cellStyle name="Header1 2 13 7 3 3 3" xfId="17789" xr:uid="{DC10391D-A234-493C-985B-531F90601607}"/>
    <cellStyle name="Header1 2 13 7 3 4" xfId="17790" xr:uid="{469F7AC5-B4C4-4A74-9463-5766BC4A2F4A}"/>
    <cellStyle name="Header1 2 13 7 3 4 2" xfId="17791" xr:uid="{1429078B-DF97-45AE-94E6-75491F65F0CC}"/>
    <cellStyle name="Header1 2 13 7 3 4 3" xfId="17792" xr:uid="{204D396D-78EC-4C2B-8D36-C8EC55195392}"/>
    <cellStyle name="Header1 2 13 7 3 5" xfId="17793" xr:uid="{6210DDAA-274A-431E-883F-D79D3E83B280}"/>
    <cellStyle name="Header1 2 13 7 3 5 2" xfId="17794" xr:uid="{A0038D8C-E293-46E9-A841-1823800D5AAF}"/>
    <cellStyle name="Header1 2 13 7 3 5 3" xfId="17795" xr:uid="{8C7C9341-F3F5-4BBD-94C1-44AC146FCACB}"/>
    <cellStyle name="Header1 2 13 7 3 6" xfId="17796" xr:uid="{D52736A4-A96A-434F-98AA-CF1D63528499}"/>
    <cellStyle name="Header1 2 13 7 3 6 2" xfId="17797" xr:uid="{B046156F-275A-42F9-AB02-4256C22B3D04}"/>
    <cellStyle name="Header1 2 13 7 3 6 3" xfId="17798" xr:uid="{17EFDFCC-190B-43AB-84EF-7F6454C0F059}"/>
    <cellStyle name="Header1 2 13 7 3 7" xfId="17799" xr:uid="{02DADFB1-E25D-448F-8A50-348CB5A95582}"/>
    <cellStyle name="Header1 2 13 7 3 8" xfId="17800" xr:uid="{6DB1C3FF-A31C-4BCB-9CBF-9933F977ADF5}"/>
    <cellStyle name="Header1 2 13 7 4" xfId="17801" xr:uid="{50915A82-FB19-4B99-A433-AC7FCECA003E}"/>
    <cellStyle name="Header1 2 13 7 4 2" xfId="17802" xr:uid="{160C953D-DEB6-498A-B897-C20DB9489F6E}"/>
    <cellStyle name="Header1 2 13 7 4 2 2" xfId="17803" xr:uid="{8F34F172-49BC-4616-9FE2-0E77F286DB78}"/>
    <cellStyle name="Header1 2 13 7 4 2 3" xfId="17804" xr:uid="{A7482058-8D1B-477E-A85E-DDC1FB4B7281}"/>
    <cellStyle name="Header1 2 13 7 4 3" xfId="17805" xr:uid="{E4458EB2-2ED9-4351-9521-E9F0C77C5858}"/>
    <cellStyle name="Header1 2 13 7 4 3 2" xfId="17806" xr:uid="{A8F9F261-150D-483C-B12F-CD5EAD0A191F}"/>
    <cellStyle name="Header1 2 13 7 4 3 3" xfId="17807" xr:uid="{40DEA669-478D-400B-8E3E-8D1DCB0E3811}"/>
    <cellStyle name="Header1 2 13 7 4 4" xfId="17808" xr:uid="{EA7A82D0-707D-4E5C-A66B-E74952062532}"/>
    <cellStyle name="Header1 2 13 7 4 4 2" xfId="17809" xr:uid="{61C1F6A1-F4A7-4411-BE81-DEBA1DA46218}"/>
    <cellStyle name="Header1 2 13 7 4 4 3" xfId="17810" xr:uid="{50E73EEB-8886-46C1-8DBB-453083B1AF07}"/>
    <cellStyle name="Header1 2 13 7 4 5" xfId="17811" xr:uid="{E0B22652-DE48-4950-8327-C6F0387475DD}"/>
    <cellStyle name="Header1 2 13 7 4 5 2" xfId="17812" xr:uid="{2C101410-6FEF-4506-BF21-D4499BCD974B}"/>
    <cellStyle name="Header1 2 13 7 4 5 3" xfId="17813" xr:uid="{FBCD3A4C-6735-4086-95F0-B878D19ACA91}"/>
    <cellStyle name="Header1 2 13 7 4 6" xfId="17814" xr:uid="{5602284A-0CE6-4DAA-9C8F-058EB8909B06}"/>
    <cellStyle name="Header1 2 13 7 4 6 2" xfId="17815" xr:uid="{8F09B3CF-7955-4C37-BE29-AC701D90EEFA}"/>
    <cellStyle name="Header1 2 13 7 4 6 3" xfId="17816" xr:uid="{D411A343-9C4D-4BFC-A16F-EC1AAF5F66A3}"/>
    <cellStyle name="Header1 2 13 7 4 7" xfId="17817" xr:uid="{593C95F5-E0EF-436E-AB7A-236433EBE822}"/>
    <cellStyle name="Header1 2 13 7 4 8" xfId="17818" xr:uid="{7B6DEA32-DD58-4B21-A096-7C3BBA2BCA3B}"/>
    <cellStyle name="Header1 2 13 7 5" xfId="17819" xr:uid="{304E1CB9-02BF-4280-9F73-667697EF9518}"/>
    <cellStyle name="Header1 2 13 7 5 2" xfId="17820" xr:uid="{2185B5BB-83F2-46A6-A327-5235312CD98B}"/>
    <cellStyle name="Header1 2 13 7 5 2 2" xfId="17821" xr:uid="{DF274826-C6AD-4AA1-9605-405D0F237960}"/>
    <cellStyle name="Header1 2 13 7 5 2 3" xfId="17822" xr:uid="{B5ABA4C6-84C5-46CE-A02F-9C14353B76A4}"/>
    <cellStyle name="Header1 2 13 7 5 3" xfId="17823" xr:uid="{D6A7AD43-F383-4994-BB51-97DA3CE481FC}"/>
    <cellStyle name="Header1 2 13 7 5 3 2" xfId="17824" xr:uid="{99B8B660-CC22-442D-9E9A-8A1A5DCBF49E}"/>
    <cellStyle name="Header1 2 13 7 5 3 3" xfId="17825" xr:uid="{E5D581FB-D0F5-416C-B72C-963211407868}"/>
    <cellStyle name="Header1 2 13 7 5 4" xfId="17826" xr:uid="{BCE058AB-96BC-451B-B1B9-799DD373C30C}"/>
    <cellStyle name="Header1 2 13 7 5 4 2" xfId="17827" xr:uid="{B3CFEA4C-D2C0-4460-9361-AA488358A517}"/>
    <cellStyle name="Header1 2 13 7 5 4 3" xfId="17828" xr:uid="{2DA1BE25-96F9-4713-81B2-F341073A9B00}"/>
    <cellStyle name="Header1 2 13 7 5 5" xfId="17829" xr:uid="{3844EC2B-DCDA-499A-9E27-6E121B580B6E}"/>
    <cellStyle name="Header1 2 13 7 5 5 2" xfId="17830" xr:uid="{340034E6-E6B2-473C-A376-F3B891661CCA}"/>
    <cellStyle name="Header1 2 13 7 5 5 3" xfId="17831" xr:uid="{FA833AEE-C1FE-4EB0-BD3C-2BD276B48CB5}"/>
    <cellStyle name="Header1 2 13 7 5 6" xfId="17832" xr:uid="{13055261-0E3D-4357-BB1B-356D6277D320}"/>
    <cellStyle name="Header1 2 13 7 5 6 2" xfId="17833" xr:uid="{324F4870-EA2C-45F2-9080-B6F34AD472E5}"/>
    <cellStyle name="Header1 2 13 7 5 6 3" xfId="17834" xr:uid="{4882D888-301F-431E-9D49-009E5321D1E7}"/>
    <cellStyle name="Header1 2 13 7 5 7" xfId="17835" xr:uid="{D4B882B0-C069-419A-8A54-A7EF8984165A}"/>
    <cellStyle name="Header1 2 13 7 5 8" xfId="17836" xr:uid="{F981E253-128C-4EAE-88C2-B3D4B36013AD}"/>
    <cellStyle name="Header1 2 13 7 6" xfId="17837" xr:uid="{B60C88FE-75A3-4548-93C6-5ECBE9232A75}"/>
    <cellStyle name="Header1 2 13 7 6 2" xfId="17838" xr:uid="{2AA652E1-FFD3-4BEC-81D1-1967B1DAB1C4}"/>
    <cellStyle name="Header1 2 13 7 6 2 2" xfId="17839" xr:uid="{BEAF1329-D45C-4F83-8DF8-BC5B5B2D1A88}"/>
    <cellStyle name="Header1 2 13 7 6 2 3" xfId="17840" xr:uid="{36C5579A-57E8-42F9-9A9E-70B775285461}"/>
    <cellStyle name="Header1 2 13 7 6 3" xfId="17841" xr:uid="{A839F966-1BB0-4895-A1C8-FF28CCB25347}"/>
    <cellStyle name="Header1 2 13 7 6 3 2" xfId="17842" xr:uid="{B5FB5C8B-EB65-4622-A30B-80AA2D00F9DA}"/>
    <cellStyle name="Header1 2 13 7 6 3 3" xfId="17843" xr:uid="{E335584D-73A7-41AD-80A4-2CF3DD41BBB2}"/>
    <cellStyle name="Header1 2 13 7 6 4" xfId="17844" xr:uid="{54B003B6-7FE7-4D81-92D3-5C5844AC10E1}"/>
    <cellStyle name="Header1 2 13 7 6 4 2" xfId="17845" xr:uid="{426C8D15-FD0B-4196-939B-74496B0AB382}"/>
    <cellStyle name="Header1 2 13 7 6 4 3" xfId="17846" xr:uid="{A2F1BF73-1A8B-419D-BEE3-D953F726EDE2}"/>
    <cellStyle name="Header1 2 13 7 6 5" xfId="17847" xr:uid="{25A93229-CB7C-45E8-9C31-A95CBA4D786D}"/>
    <cellStyle name="Header1 2 13 7 6 5 2" xfId="17848" xr:uid="{E7E84293-F3E4-40DE-8CEC-22C8F3872C25}"/>
    <cellStyle name="Header1 2 13 7 6 5 3" xfId="17849" xr:uid="{9DF5D4FD-B8CE-447B-98B0-A2DCFDD36CDC}"/>
    <cellStyle name="Header1 2 13 7 6 6" xfId="17850" xr:uid="{4A80F478-9825-4998-AB32-38FEE1B23212}"/>
    <cellStyle name="Header1 2 13 7 6 6 2" xfId="17851" xr:uid="{EA4265ED-AB3E-4D86-BDDC-F14FDF007FBF}"/>
    <cellStyle name="Header1 2 13 7 6 6 3" xfId="17852" xr:uid="{D5DD8E6C-694C-4DBD-945A-E2C5A1D6238C}"/>
    <cellStyle name="Header1 2 13 7 6 7" xfId="17853" xr:uid="{F5C20141-AF40-49CD-80A1-0F12F325C70A}"/>
    <cellStyle name="Header1 2 13 7 6 8" xfId="17854" xr:uid="{6EE07EDC-C25C-4ABC-BB0E-4FC5FC74847F}"/>
    <cellStyle name="Header1 2 13 7 7" xfId="17855" xr:uid="{15DBDF27-736C-4969-B5F1-D584D4EFDB20}"/>
    <cellStyle name="Header1 2 13 7 8" xfId="17856" xr:uid="{63AB149C-C0CF-45D9-8FC6-E098117C656E}"/>
    <cellStyle name="Header1 2 13 8" xfId="17857" xr:uid="{1DC742E2-0407-4667-B039-CD64521E0453}"/>
    <cellStyle name="Header1 2 13 8 2" xfId="17858" xr:uid="{285C9A65-4704-4C45-A61C-F400C12CEDA8}"/>
    <cellStyle name="Header1 2 13 8 2 2" xfId="17859" xr:uid="{FD2C33E5-3700-4599-87A2-6DB33B88A9DD}"/>
    <cellStyle name="Header1 2 13 8 2 2 2" xfId="17860" xr:uid="{95A7ED1B-7284-42E7-94C6-6B08DA0C98D8}"/>
    <cellStyle name="Header1 2 13 8 2 2 3" xfId="17861" xr:uid="{904C647E-5A5E-4784-95ED-C1C81D4E7489}"/>
    <cellStyle name="Header1 2 13 8 2 3" xfId="17862" xr:uid="{ED92656D-60DD-4570-A432-925BBF2FE108}"/>
    <cellStyle name="Header1 2 13 8 2 3 2" xfId="17863" xr:uid="{F59AAE75-F9CA-43A0-82BE-0AF951B037A6}"/>
    <cellStyle name="Header1 2 13 8 2 3 3" xfId="17864" xr:uid="{7FDE2B98-90DC-46C2-A153-E8C0273175F4}"/>
    <cellStyle name="Header1 2 13 8 2 4" xfId="17865" xr:uid="{C80980CD-3500-45F7-947A-B984C071CE2C}"/>
    <cellStyle name="Header1 2 13 8 2 4 2" xfId="17866" xr:uid="{BD65C467-E34E-493F-912F-9B35FD7A0151}"/>
    <cellStyle name="Header1 2 13 8 2 4 3" xfId="17867" xr:uid="{E3C5FF44-D5FD-4DE6-94FD-675997E1013C}"/>
    <cellStyle name="Header1 2 13 8 2 5" xfId="17868" xr:uid="{A183C876-94AC-4C75-94CA-65639BA162BB}"/>
    <cellStyle name="Header1 2 13 8 2 5 2" xfId="17869" xr:uid="{FA4DEB62-FC1B-488B-8C6C-09B2C8580B92}"/>
    <cellStyle name="Header1 2 13 8 2 5 3" xfId="17870" xr:uid="{6E72EDA2-6507-41E2-9317-9A858F94756F}"/>
    <cellStyle name="Header1 2 13 8 2 6" xfId="17871" xr:uid="{E73B9896-3D48-4830-8D51-6DCF68867670}"/>
    <cellStyle name="Header1 2 13 8 2 6 2" xfId="17872" xr:uid="{D9AF6906-136E-41C0-9B2C-A838F27BF45B}"/>
    <cellStyle name="Header1 2 13 8 2 6 3" xfId="17873" xr:uid="{5ECAFAC7-9AE5-4428-ADF3-7C3F8F5DC931}"/>
    <cellStyle name="Header1 2 13 8 2 7" xfId="17874" xr:uid="{76DE6EB7-6A9B-45B0-B9B0-4C494FBC1ACA}"/>
    <cellStyle name="Header1 2 13 8 2 7 2" xfId="17875" xr:uid="{DAF9D4F7-B84B-403D-A7B9-36511A06A727}"/>
    <cellStyle name="Header1 2 13 8 2 7 3" xfId="17876" xr:uid="{3D6E472C-037B-4DBB-A5B2-A42C30F588AE}"/>
    <cellStyle name="Header1 2 13 8 2 8" xfId="17877" xr:uid="{5761FC23-8937-44F8-A711-4FD0CCFDF761}"/>
    <cellStyle name="Header1 2 13 8 2 9" xfId="17878" xr:uid="{36A7173E-A389-4519-9734-E2C3C377F9C8}"/>
    <cellStyle name="Header1 2 13 8 3" xfId="17879" xr:uid="{B9C65DD2-AC8A-48CD-A75A-D7F29923D30F}"/>
    <cellStyle name="Header1 2 13 8 3 2" xfId="17880" xr:uid="{5787366B-D0E0-4C37-8C72-E2F2D52AFA14}"/>
    <cellStyle name="Header1 2 13 8 3 2 2" xfId="17881" xr:uid="{3CFE7227-D8A4-49E8-81B7-09727F8C21BE}"/>
    <cellStyle name="Header1 2 13 8 3 2 3" xfId="17882" xr:uid="{27AC8006-8B04-4BED-83F0-AF2B2D1947F8}"/>
    <cellStyle name="Header1 2 13 8 3 3" xfId="17883" xr:uid="{93745D11-B8C2-4FE9-9ABD-29714B3C6214}"/>
    <cellStyle name="Header1 2 13 8 3 3 2" xfId="17884" xr:uid="{D99C85A5-9699-44D9-9B22-2E38EBAA2480}"/>
    <cellStyle name="Header1 2 13 8 3 3 3" xfId="17885" xr:uid="{2ADD7F60-43F9-4758-B42A-019B07C36BDF}"/>
    <cellStyle name="Header1 2 13 8 3 4" xfId="17886" xr:uid="{E866F03D-CF8B-48EA-ABC5-715ED26792B0}"/>
    <cellStyle name="Header1 2 13 8 3 4 2" xfId="17887" xr:uid="{2B8C95C7-6303-4864-A49C-D92715C5BE5C}"/>
    <cellStyle name="Header1 2 13 8 3 4 3" xfId="17888" xr:uid="{863CCB76-C834-4DFB-9A81-30DD21854AB8}"/>
    <cellStyle name="Header1 2 13 8 3 5" xfId="17889" xr:uid="{1C7C2B56-F8FC-4085-A4E4-1363FD627EFE}"/>
    <cellStyle name="Header1 2 13 8 3 5 2" xfId="17890" xr:uid="{2D77F25B-8C57-41F4-8C5F-21F629473568}"/>
    <cellStyle name="Header1 2 13 8 3 5 3" xfId="17891" xr:uid="{CD5A3A44-D9CA-4732-8244-E66A1492D986}"/>
    <cellStyle name="Header1 2 13 8 3 6" xfId="17892" xr:uid="{DE89F96F-29F5-4151-9868-CB45D80D6560}"/>
    <cellStyle name="Header1 2 13 8 3 6 2" xfId="17893" xr:uid="{C1A26BFB-9A37-4732-9D41-81FB71B77D1F}"/>
    <cellStyle name="Header1 2 13 8 3 6 3" xfId="17894" xr:uid="{B8F071C7-C289-4F39-9AE8-2685CB84486D}"/>
    <cellStyle name="Header1 2 13 8 3 7" xfId="17895" xr:uid="{680D4237-29E8-43D7-956A-18FB748FF57A}"/>
    <cellStyle name="Header1 2 13 8 3 8" xfId="17896" xr:uid="{671025D6-2F3D-4B48-B1EE-B611D6C8DE3A}"/>
    <cellStyle name="Header1 2 13 8 4" xfId="17897" xr:uid="{23D15269-E283-4698-8A72-4397E668C9A2}"/>
    <cellStyle name="Header1 2 13 8 4 2" xfId="17898" xr:uid="{242D02A7-7F98-45F5-9B9B-5517636FC59C}"/>
    <cellStyle name="Header1 2 13 8 4 2 2" xfId="17899" xr:uid="{0929ED92-27CC-47BC-BB36-361622F1F671}"/>
    <cellStyle name="Header1 2 13 8 4 2 3" xfId="17900" xr:uid="{148BC5A4-BC8E-4C54-860C-876059439BCB}"/>
    <cellStyle name="Header1 2 13 8 4 3" xfId="17901" xr:uid="{CD372F12-89BD-4774-A168-EB4447DA5F91}"/>
    <cellStyle name="Header1 2 13 8 4 3 2" xfId="17902" xr:uid="{AF23FAED-93B1-42F3-885C-B25720208F40}"/>
    <cellStyle name="Header1 2 13 8 4 3 3" xfId="17903" xr:uid="{9B4876B9-40F1-42B4-956F-72F6D85494FD}"/>
    <cellStyle name="Header1 2 13 8 4 4" xfId="17904" xr:uid="{39CFE6EA-0ED4-4030-9AA4-3551A5192FC6}"/>
    <cellStyle name="Header1 2 13 8 4 4 2" xfId="17905" xr:uid="{CEC71D00-6305-487B-8B17-7F1E86621730}"/>
    <cellStyle name="Header1 2 13 8 4 4 3" xfId="17906" xr:uid="{D6244D86-C4EA-4CE7-9A9F-EE4B00AA6268}"/>
    <cellStyle name="Header1 2 13 8 4 5" xfId="17907" xr:uid="{67F2A365-229C-4DDC-9ABF-83A300F034F8}"/>
    <cellStyle name="Header1 2 13 8 4 5 2" xfId="17908" xr:uid="{8E4160A0-F412-43A7-AEC3-CA2CD2797AB0}"/>
    <cellStyle name="Header1 2 13 8 4 5 3" xfId="17909" xr:uid="{5C7BFCC8-4B9A-4DA7-9722-01A66B8E5A3A}"/>
    <cellStyle name="Header1 2 13 8 4 6" xfId="17910" xr:uid="{F68B382C-9FED-432F-9668-3296B666377C}"/>
    <cellStyle name="Header1 2 13 8 4 6 2" xfId="17911" xr:uid="{35A76B6D-1CD6-4995-B73D-6EF3D163A4B4}"/>
    <cellStyle name="Header1 2 13 8 4 6 3" xfId="17912" xr:uid="{0261837D-067F-4C83-8569-4C17F58262D8}"/>
    <cellStyle name="Header1 2 13 8 4 7" xfId="17913" xr:uid="{E873A867-967E-46E1-9F2D-12672D559EFD}"/>
    <cellStyle name="Header1 2 13 8 4 8" xfId="17914" xr:uid="{8F739AC1-4BEE-4F48-94FF-AAF5A0EE2F26}"/>
    <cellStyle name="Header1 2 13 8 5" xfId="17915" xr:uid="{F0742C72-E681-4CFB-ACAD-AB4614841F34}"/>
    <cellStyle name="Header1 2 13 8 5 2" xfId="17916" xr:uid="{8F6929DC-B8EF-4DEC-89B6-604126DEAD03}"/>
    <cellStyle name="Header1 2 13 8 5 2 2" xfId="17917" xr:uid="{8CFE719F-27C6-4D2E-B860-C960EDAA57D1}"/>
    <cellStyle name="Header1 2 13 8 5 2 3" xfId="17918" xr:uid="{3D76EF0E-09FB-4ACE-8E2A-3F23FEF42E36}"/>
    <cellStyle name="Header1 2 13 8 5 3" xfId="17919" xr:uid="{A5630C8C-DA95-4C6E-AECF-391205FDC15C}"/>
    <cellStyle name="Header1 2 13 8 5 3 2" xfId="17920" xr:uid="{1DBC5FF3-8B4C-423D-9225-3C84F18ECB6D}"/>
    <cellStyle name="Header1 2 13 8 5 3 3" xfId="17921" xr:uid="{498444F1-1F7C-4D29-B135-ECC7386D758C}"/>
    <cellStyle name="Header1 2 13 8 5 4" xfId="17922" xr:uid="{5AD55E2F-2B48-439D-8FB6-A5CEC5F6E33D}"/>
    <cellStyle name="Header1 2 13 8 5 4 2" xfId="17923" xr:uid="{7D1B140D-CC5F-4DDB-89DC-BFA1A7EC2C96}"/>
    <cellStyle name="Header1 2 13 8 5 4 3" xfId="17924" xr:uid="{E13ECC74-8BE1-4F2A-96DB-816B630C2169}"/>
    <cellStyle name="Header1 2 13 8 5 5" xfId="17925" xr:uid="{6CA87BF3-3A96-4422-B583-0989514DA785}"/>
    <cellStyle name="Header1 2 13 8 5 5 2" xfId="17926" xr:uid="{963C52B5-D7EE-4F4B-A786-E2CF4C44ECAA}"/>
    <cellStyle name="Header1 2 13 8 5 5 3" xfId="17927" xr:uid="{279985EC-2E50-4C60-9D57-4DEEE59E93CD}"/>
    <cellStyle name="Header1 2 13 8 5 6" xfId="17928" xr:uid="{48A8DD86-53BD-4DEB-8777-E1CA38B3BBBB}"/>
    <cellStyle name="Header1 2 13 8 5 6 2" xfId="17929" xr:uid="{B337B67F-D8DE-4B7D-AB11-BAA3B5240FA7}"/>
    <cellStyle name="Header1 2 13 8 5 6 3" xfId="17930" xr:uid="{6F23B93C-DDD5-442C-9518-6834B30EA4C5}"/>
    <cellStyle name="Header1 2 13 8 5 7" xfId="17931" xr:uid="{3A9ECC7A-A5FE-4041-9A97-9D0E1C2E2DC2}"/>
    <cellStyle name="Header1 2 13 8 5 8" xfId="17932" xr:uid="{8307025A-0C96-4565-947C-8B5F8DD0F500}"/>
    <cellStyle name="Header1 2 13 8 6" xfId="17933" xr:uid="{14E38841-B07A-4CC1-AAD1-57FBFEE1E7E1}"/>
    <cellStyle name="Header1 2 13 8 6 2" xfId="17934" xr:uid="{47FED446-5D5E-4004-B87B-7A57D5798DC1}"/>
    <cellStyle name="Header1 2 13 8 6 2 2" xfId="17935" xr:uid="{5D116044-0E1A-4014-9C78-0774294CAB26}"/>
    <cellStyle name="Header1 2 13 8 6 2 3" xfId="17936" xr:uid="{26D275B1-595E-446D-8FD7-A5AC26330AA3}"/>
    <cellStyle name="Header1 2 13 8 6 3" xfId="17937" xr:uid="{97814EED-3AA3-4B28-AB22-017319AA0FF9}"/>
    <cellStyle name="Header1 2 13 8 6 3 2" xfId="17938" xr:uid="{ABD7B8AB-7E16-46D8-8E37-4DC9D9391363}"/>
    <cellStyle name="Header1 2 13 8 6 3 3" xfId="17939" xr:uid="{57512422-2E51-4144-BAEE-80E6CB7D3821}"/>
    <cellStyle name="Header1 2 13 8 6 4" xfId="17940" xr:uid="{DA343DC5-1A88-4D1E-B062-A22C7E9E8642}"/>
    <cellStyle name="Header1 2 13 8 6 4 2" xfId="17941" xr:uid="{AA22325F-A9F9-4AF1-AEA6-DB5CDEE2236D}"/>
    <cellStyle name="Header1 2 13 8 6 4 3" xfId="17942" xr:uid="{F9845922-FACE-4292-ADFE-603C0E256B97}"/>
    <cellStyle name="Header1 2 13 8 6 5" xfId="17943" xr:uid="{A74B8F28-5441-4DAE-9FE5-E50D95F9D8B6}"/>
    <cellStyle name="Header1 2 13 8 6 5 2" xfId="17944" xr:uid="{DB75D4EF-5F51-4061-9CD3-69C3BEAD209A}"/>
    <cellStyle name="Header1 2 13 8 6 5 3" xfId="17945" xr:uid="{8FFFB90D-E51A-420C-B2AD-82461D4A21E6}"/>
    <cellStyle name="Header1 2 13 8 6 6" xfId="17946" xr:uid="{AC952F3D-3003-40EC-A40F-D113FF5FA536}"/>
    <cellStyle name="Header1 2 13 8 6 6 2" xfId="17947" xr:uid="{5102450D-36C1-4B66-BF55-73CD32EB7ED2}"/>
    <cellStyle name="Header1 2 13 8 6 6 3" xfId="17948" xr:uid="{2ECFAB1F-D198-4E7A-A0A8-E02A21415D7A}"/>
    <cellStyle name="Header1 2 13 8 6 7" xfId="17949" xr:uid="{0D3E6318-53FC-4589-983B-44FE9692E16C}"/>
    <cellStyle name="Header1 2 13 8 6 8" xfId="17950" xr:uid="{384BE775-B8EE-49F8-95FC-29251148ABAB}"/>
    <cellStyle name="Header1 2 13 8 7" xfId="17951" xr:uid="{8E0FFDCE-107F-4A11-97B6-BEF2A9219DAC}"/>
    <cellStyle name="Header1 2 13 8 8" xfId="17952" xr:uid="{2DC76D6E-656A-47C4-A690-7BA32D42EDE0}"/>
    <cellStyle name="Header1 2 13 9" xfId="17953" xr:uid="{2DCA7F2F-4B9D-4C50-9545-8373B8E073CC}"/>
    <cellStyle name="Header1 2 13 9 2" xfId="17954" xr:uid="{E8E9EEED-13AB-41F8-A13C-0D80B5701785}"/>
    <cellStyle name="Header1 2 13 9 2 2" xfId="17955" xr:uid="{8D2A1889-516B-4535-B7DB-EF40BE227FAA}"/>
    <cellStyle name="Header1 2 13 9 2 2 2" xfId="17956" xr:uid="{A26783BC-D6C0-4377-85AF-8EF26B5839C3}"/>
    <cellStyle name="Header1 2 13 9 2 2 3" xfId="17957" xr:uid="{4D2D930F-F458-46B8-9CD2-5DB33B47F45C}"/>
    <cellStyle name="Header1 2 13 9 2 3" xfId="17958" xr:uid="{887C0435-6B50-4D5B-8BEB-361BF004B015}"/>
    <cellStyle name="Header1 2 13 9 2 3 2" xfId="17959" xr:uid="{55A10C8F-A907-429A-8674-C2C80D0734BC}"/>
    <cellStyle name="Header1 2 13 9 2 3 3" xfId="17960" xr:uid="{ED86BE54-F6EF-4466-8DD9-850A32C3DE46}"/>
    <cellStyle name="Header1 2 13 9 2 4" xfId="17961" xr:uid="{890890AC-56BA-40B6-9AF8-99F1CA59B1CE}"/>
    <cellStyle name="Header1 2 13 9 2 4 2" xfId="17962" xr:uid="{9FEB9D39-31E7-43F5-905C-18CE68F97F1C}"/>
    <cellStyle name="Header1 2 13 9 2 4 3" xfId="17963" xr:uid="{558EB69D-66AA-4CFD-AF4D-9CEB12110288}"/>
    <cellStyle name="Header1 2 13 9 2 5" xfId="17964" xr:uid="{5D8549DF-EE2E-4F86-957A-D9736D64AE28}"/>
    <cellStyle name="Header1 2 13 9 2 5 2" xfId="17965" xr:uid="{A740DA8D-21A6-4D4F-9DD4-B1FED6DD6E76}"/>
    <cellStyle name="Header1 2 13 9 2 5 3" xfId="17966" xr:uid="{053C71EA-85A5-4BB2-930E-4BD164D4236A}"/>
    <cellStyle name="Header1 2 13 9 2 6" xfId="17967" xr:uid="{03EDCD81-A4E4-486F-AFAC-332E2E1EC36D}"/>
    <cellStyle name="Header1 2 13 9 2 6 2" xfId="17968" xr:uid="{19748B27-9D00-4F36-9BC8-AAA3DFF8D6A4}"/>
    <cellStyle name="Header1 2 13 9 2 6 3" xfId="17969" xr:uid="{F581ACC8-432E-4A9F-9F22-9745ADD107BC}"/>
    <cellStyle name="Header1 2 13 9 2 7" xfId="17970" xr:uid="{8C35E49B-4BAA-4FE9-B323-4BA698F19E99}"/>
    <cellStyle name="Header1 2 13 9 2 7 2" xfId="17971" xr:uid="{96762417-4872-4621-98AF-AAAA34D26B25}"/>
    <cellStyle name="Header1 2 13 9 2 7 3" xfId="17972" xr:uid="{0775286B-CA69-4A73-83D7-B53A3EC02C08}"/>
    <cellStyle name="Header1 2 13 9 2 8" xfId="17973" xr:uid="{6A9D6A1F-50EF-49DC-8D15-6174CAD6C232}"/>
    <cellStyle name="Header1 2 13 9 2 9" xfId="17974" xr:uid="{62D1F5A2-ACA0-46C0-97C9-5C3F23AE85F0}"/>
    <cellStyle name="Header1 2 13 9 3" xfId="17975" xr:uid="{CB8AB0EC-09CD-4DF5-9F12-2D78F06E1111}"/>
    <cellStyle name="Header1 2 13 9 3 2" xfId="17976" xr:uid="{E355FA68-4F6C-429F-A0DD-5154FD215DBB}"/>
    <cellStyle name="Header1 2 13 9 3 2 2" xfId="17977" xr:uid="{273F2F20-A0F5-4760-9FB8-23EEE9C47CDF}"/>
    <cellStyle name="Header1 2 13 9 3 2 3" xfId="17978" xr:uid="{194C45F2-7DBC-4D3F-9E82-490246BC0C2D}"/>
    <cellStyle name="Header1 2 13 9 3 3" xfId="17979" xr:uid="{253336EF-E91A-4704-98EE-F79B2EBCBC11}"/>
    <cellStyle name="Header1 2 13 9 3 3 2" xfId="17980" xr:uid="{CBD1F7CC-2A25-41AD-A5DD-AF89B525B1C3}"/>
    <cellStyle name="Header1 2 13 9 3 3 3" xfId="17981" xr:uid="{E2E3F8FC-6E9E-4D00-A660-B8A34C5F8703}"/>
    <cellStyle name="Header1 2 13 9 3 4" xfId="17982" xr:uid="{A438F18A-6879-4605-8940-F41E07FD6F45}"/>
    <cellStyle name="Header1 2 13 9 3 4 2" xfId="17983" xr:uid="{54745B31-5F7A-4941-9CA1-D4C91DD675E0}"/>
    <cellStyle name="Header1 2 13 9 3 4 3" xfId="17984" xr:uid="{8D111E7B-FC4B-4F43-AD49-204C519882E0}"/>
    <cellStyle name="Header1 2 13 9 3 5" xfId="17985" xr:uid="{C9B3CCE3-344F-45EC-BF2A-2AAABAB7DB3C}"/>
    <cellStyle name="Header1 2 13 9 3 5 2" xfId="17986" xr:uid="{DF573FDB-1E12-4B1D-8C61-2BBA5465FF02}"/>
    <cellStyle name="Header1 2 13 9 3 5 3" xfId="17987" xr:uid="{9152D978-F6BE-41C5-B1B7-3939476D4DBD}"/>
    <cellStyle name="Header1 2 13 9 3 6" xfId="17988" xr:uid="{69B89D5C-B210-415E-9FC5-BBE62649E560}"/>
    <cellStyle name="Header1 2 13 9 3 6 2" xfId="17989" xr:uid="{73F14A53-914B-48C6-AB14-050F5F92B8F2}"/>
    <cellStyle name="Header1 2 13 9 3 6 3" xfId="17990" xr:uid="{BBD07F12-C06B-4B5C-81BB-415CE2E693A2}"/>
    <cellStyle name="Header1 2 13 9 3 7" xfId="17991" xr:uid="{5899CC5F-C61F-43EE-AE47-9CB798D1A324}"/>
    <cellStyle name="Header1 2 13 9 3 8" xfId="17992" xr:uid="{D257DDC3-9654-4BB1-B60B-C61297C94418}"/>
    <cellStyle name="Header1 2 13 9 4" xfId="17993" xr:uid="{378C8C72-2811-4941-8C90-C2B236A71A89}"/>
    <cellStyle name="Header1 2 13 9 4 2" xfId="17994" xr:uid="{6207C10E-B6D1-42CC-8670-0C7321519FE8}"/>
    <cellStyle name="Header1 2 13 9 4 2 2" xfId="17995" xr:uid="{7E63F344-6465-4804-9011-B2918A58B69B}"/>
    <cellStyle name="Header1 2 13 9 4 2 3" xfId="17996" xr:uid="{260D2361-887D-4864-984A-BE1A8AA61C09}"/>
    <cellStyle name="Header1 2 13 9 4 3" xfId="17997" xr:uid="{5A3EE3DD-86F7-4B01-8D9F-E39710155611}"/>
    <cellStyle name="Header1 2 13 9 4 3 2" xfId="17998" xr:uid="{AFF365B7-7CC4-4CA2-A74B-8A223E835480}"/>
    <cellStyle name="Header1 2 13 9 4 3 3" xfId="17999" xr:uid="{625F9386-1B7E-44E8-9D6E-30E63A069474}"/>
    <cellStyle name="Header1 2 13 9 4 4" xfId="18000" xr:uid="{5C8DA697-300E-41E3-B238-FDB7B95C8048}"/>
    <cellStyle name="Header1 2 13 9 4 4 2" xfId="18001" xr:uid="{BF9AC4F5-F0A4-4234-A187-0169C3BF4A58}"/>
    <cellStyle name="Header1 2 13 9 4 4 3" xfId="18002" xr:uid="{D901220A-F1C5-4986-B828-5190612F4371}"/>
    <cellStyle name="Header1 2 13 9 4 5" xfId="18003" xr:uid="{5EA3A9D8-01E4-4F57-B53E-554F7E1A3B21}"/>
    <cellStyle name="Header1 2 13 9 4 5 2" xfId="18004" xr:uid="{A4E716D0-4A7D-4903-92A6-BBB31AE6B2F2}"/>
    <cellStyle name="Header1 2 13 9 4 5 3" xfId="18005" xr:uid="{D92AF86C-AC20-4B69-96F2-A33F3FCA24B2}"/>
    <cellStyle name="Header1 2 13 9 4 6" xfId="18006" xr:uid="{1CB3D7D6-2212-40D9-BB5C-5B26750563A0}"/>
    <cellStyle name="Header1 2 13 9 4 6 2" xfId="18007" xr:uid="{2F631F04-546F-440E-8252-E304E8E3998C}"/>
    <cellStyle name="Header1 2 13 9 4 6 3" xfId="18008" xr:uid="{8C5D574F-9C94-4533-8D5F-DC85311D3637}"/>
    <cellStyle name="Header1 2 13 9 4 7" xfId="18009" xr:uid="{5BCA7126-A201-4FF2-82D3-776C7B315D0F}"/>
    <cellStyle name="Header1 2 13 9 4 8" xfId="18010" xr:uid="{ED50AA8A-768D-4C11-8E6A-D029313A24B6}"/>
    <cellStyle name="Header1 2 13 9 5" xfId="18011" xr:uid="{13777A83-623B-4EA9-A993-49CAE5DD6FBF}"/>
    <cellStyle name="Header1 2 13 9 5 2" xfId="18012" xr:uid="{B3189632-6B50-4E52-A13D-A85B5C190F00}"/>
    <cellStyle name="Header1 2 13 9 5 2 2" xfId="18013" xr:uid="{E51D1914-13C5-49C4-A5E1-71DFF1DCEC08}"/>
    <cellStyle name="Header1 2 13 9 5 2 3" xfId="18014" xr:uid="{6678E5D9-D46D-49C2-B4DB-5D758A9DBD7D}"/>
    <cellStyle name="Header1 2 13 9 5 3" xfId="18015" xr:uid="{6FE9E79F-75F1-4D23-B195-35F545D2C383}"/>
    <cellStyle name="Header1 2 13 9 5 3 2" xfId="18016" xr:uid="{A992EA54-CD8B-4D1D-9B1E-5C2020205B76}"/>
    <cellStyle name="Header1 2 13 9 5 3 3" xfId="18017" xr:uid="{5236EAE6-4F59-4E3F-ABB1-6567B0D5991F}"/>
    <cellStyle name="Header1 2 13 9 5 4" xfId="18018" xr:uid="{11C99298-2332-4608-BD9A-23375201B9AB}"/>
    <cellStyle name="Header1 2 13 9 5 4 2" xfId="18019" xr:uid="{C41BC660-60BE-4E15-A2E2-2F9AC95C5FB2}"/>
    <cellStyle name="Header1 2 13 9 5 4 3" xfId="18020" xr:uid="{0597CD06-F35F-4A2B-960B-792806B422CC}"/>
    <cellStyle name="Header1 2 13 9 5 5" xfId="18021" xr:uid="{4B30A81F-312C-4E10-8D39-1EA483A402F0}"/>
    <cellStyle name="Header1 2 13 9 5 5 2" xfId="18022" xr:uid="{E3BF0429-CF2F-437C-96DB-11F98404A6FF}"/>
    <cellStyle name="Header1 2 13 9 5 5 3" xfId="18023" xr:uid="{A700B179-83D7-4147-9FB6-0B3AFA3294E1}"/>
    <cellStyle name="Header1 2 13 9 5 6" xfId="18024" xr:uid="{27A0C007-FD28-4B6E-86DE-337876A0AB5D}"/>
    <cellStyle name="Header1 2 13 9 5 6 2" xfId="18025" xr:uid="{4E030E51-18D2-4065-A252-E58622655D7C}"/>
    <cellStyle name="Header1 2 13 9 5 6 3" xfId="18026" xr:uid="{18AE6121-46CD-463B-BB98-02994A48C355}"/>
    <cellStyle name="Header1 2 13 9 5 7" xfId="18027" xr:uid="{C95E2C9C-F291-4531-944B-F4C7F73B870E}"/>
    <cellStyle name="Header1 2 13 9 5 8" xfId="18028" xr:uid="{4281B553-6410-46BB-B8C6-4192377AA161}"/>
    <cellStyle name="Header1 2 13 9 6" xfId="18029" xr:uid="{0B6B511B-939B-47AD-AA29-3980CBD608A0}"/>
    <cellStyle name="Header1 2 13 9 6 2" xfId="18030" xr:uid="{3015DDF9-9BF6-44A6-B76B-E1022673C3F3}"/>
    <cellStyle name="Header1 2 13 9 6 2 2" xfId="18031" xr:uid="{E4D37809-C919-4332-A3F8-D3E830DB268B}"/>
    <cellStyle name="Header1 2 13 9 6 2 3" xfId="18032" xr:uid="{4722C517-F45F-4EAF-BD85-2A1AA72545FA}"/>
    <cellStyle name="Header1 2 13 9 6 3" xfId="18033" xr:uid="{86ED1FA5-FF72-4E37-9437-C5FA24B119FC}"/>
    <cellStyle name="Header1 2 13 9 6 3 2" xfId="18034" xr:uid="{B2883803-DA8A-460D-8A0B-01634590B4A7}"/>
    <cellStyle name="Header1 2 13 9 6 3 3" xfId="18035" xr:uid="{84EEB0C7-EBA9-4089-B03F-584B14386795}"/>
    <cellStyle name="Header1 2 13 9 6 4" xfId="18036" xr:uid="{09B629B9-7803-49DD-819F-2D2115BF9FE5}"/>
    <cellStyle name="Header1 2 13 9 6 4 2" xfId="18037" xr:uid="{ED28AE80-9741-42CA-9513-A2B578033F8B}"/>
    <cellStyle name="Header1 2 13 9 6 4 3" xfId="18038" xr:uid="{7DEAAC0B-0240-4968-A1C6-4E7A96D216A9}"/>
    <cellStyle name="Header1 2 13 9 6 5" xfId="18039" xr:uid="{A983CD2E-9AF2-417B-9D39-AF494865C98F}"/>
    <cellStyle name="Header1 2 13 9 6 5 2" xfId="18040" xr:uid="{D90F6158-190D-438D-8DBB-4C76CC22DE27}"/>
    <cellStyle name="Header1 2 13 9 6 5 3" xfId="18041" xr:uid="{EDBB9DAE-A651-4D1D-BBDE-FFAE5AB5BDED}"/>
    <cellStyle name="Header1 2 13 9 6 6" xfId="18042" xr:uid="{BDC63973-A303-4678-8D7E-3F8A9DFEEAD9}"/>
    <cellStyle name="Header1 2 13 9 6 6 2" xfId="18043" xr:uid="{ABA4F753-EA97-463E-BFF0-D48183C91481}"/>
    <cellStyle name="Header1 2 13 9 6 6 3" xfId="18044" xr:uid="{1B6854A4-63A2-48E4-B4BF-E6304C3A26D5}"/>
    <cellStyle name="Header1 2 13 9 6 7" xfId="18045" xr:uid="{4B7344E4-92E4-4C19-9FDC-F39DF119C13F}"/>
    <cellStyle name="Header1 2 13 9 6 8" xfId="18046" xr:uid="{E47185CF-C19D-42C4-B170-607A611472AF}"/>
    <cellStyle name="Header1 2 13 9 7" xfId="18047" xr:uid="{A2FFE499-DBA0-4904-8A42-6EBCC08E5F72}"/>
    <cellStyle name="Header1 2 13 9 8" xfId="18048" xr:uid="{4F4F2A4B-A47F-49C5-AF56-455A49ACF49C}"/>
    <cellStyle name="Header1 2 14" xfId="18049" xr:uid="{AFF38CC8-9728-4CB5-8A3F-B0189BBFE852}"/>
    <cellStyle name="Header1 2 14 10" xfId="18050" xr:uid="{9A6CED5B-1456-4715-B24B-9273F306E9B4}"/>
    <cellStyle name="Header1 2 14 10 2" xfId="18051" xr:uid="{687D2830-80B7-4FE9-B5EC-00B79202E1E6}"/>
    <cellStyle name="Header1 2 14 10 2 2" xfId="18052" xr:uid="{7AA8A5B0-2F74-485D-B64D-D410A7D37A20}"/>
    <cellStyle name="Header1 2 14 10 2 2 2" xfId="18053" xr:uid="{5F4CDD8D-2E7C-42FB-87BE-EF39F604EE58}"/>
    <cellStyle name="Header1 2 14 10 2 2 3" xfId="18054" xr:uid="{F81999E7-EB55-447D-B1EA-74EAD60A0F29}"/>
    <cellStyle name="Header1 2 14 10 2 3" xfId="18055" xr:uid="{1B8686B2-73AF-4C7C-B1DE-316DB73EBEAB}"/>
    <cellStyle name="Header1 2 14 10 2 3 2" xfId="18056" xr:uid="{FB980AB0-35EA-4183-AA58-CE1413687615}"/>
    <cellStyle name="Header1 2 14 10 2 3 3" xfId="18057" xr:uid="{EB3B3CDE-32BA-47D8-911E-A0184DE3117D}"/>
    <cellStyle name="Header1 2 14 10 2 4" xfId="18058" xr:uid="{6743ACCE-8761-4D4D-81E0-9F67C92C3124}"/>
    <cellStyle name="Header1 2 14 10 2 4 2" xfId="18059" xr:uid="{72CACEB0-169C-45A1-A325-03EC001AC423}"/>
    <cellStyle name="Header1 2 14 10 2 4 3" xfId="18060" xr:uid="{0C2A660C-DC0C-4658-AD05-93D3334F3DC2}"/>
    <cellStyle name="Header1 2 14 10 2 5" xfId="18061" xr:uid="{35C51F3A-B54C-4D13-9382-FEBE870E4029}"/>
    <cellStyle name="Header1 2 14 10 2 5 2" xfId="18062" xr:uid="{ABF1AC16-FD96-4051-88E6-428A1A21D978}"/>
    <cellStyle name="Header1 2 14 10 2 5 3" xfId="18063" xr:uid="{1D5E33CE-D911-4EEC-8FCE-B6D79AA30BEF}"/>
    <cellStyle name="Header1 2 14 10 2 6" xfId="18064" xr:uid="{5FFBBCF5-18D7-4FE9-939C-A90CFE536C47}"/>
    <cellStyle name="Header1 2 14 10 2 6 2" xfId="18065" xr:uid="{BADC176E-081C-4BC7-91E6-B4ACC9D77357}"/>
    <cellStyle name="Header1 2 14 10 2 6 3" xfId="18066" xr:uid="{5F85E3D0-2B5C-4868-B250-76C6F7E4DD40}"/>
    <cellStyle name="Header1 2 14 10 2 7" xfId="18067" xr:uid="{5C868386-9575-4F29-915D-51FEDD23D9DD}"/>
    <cellStyle name="Header1 2 14 10 2 7 2" xfId="18068" xr:uid="{944DB292-C492-45B8-8FDB-2347A40B72C8}"/>
    <cellStyle name="Header1 2 14 10 2 7 3" xfId="18069" xr:uid="{7C20F2CA-F41C-458D-B32C-9E7A9AD04B2F}"/>
    <cellStyle name="Header1 2 14 10 2 8" xfId="18070" xr:uid="{B6DF4D2D-E955-436B-8372-E5106B4213F8}"/>
    <cellStyle name="Header1 2 14 10 2 9" xfId="18071" xr:uid="{09BDD69A-08DB-4F28-93E5-7DACD0CBB220}"/>
    <cellStyle name="Header1 2 14 10 3" xfId="18072" xr:uid="{DA6B7481-CE63-41CC-82FD-C61F06726B8D}"/>
    <cellStyle name="Header1 2 14 10 3 2" xfId="18073" xr:uid="{63F84AE0-0573-4D7C-AD4B-83CF8BBE7355}"/>
    <cellStyle name="Header1 2 14 10 3 2 2" xfId="18074" xr:uid="{92F105BF-5363-46A7-ADEC-8C24CC7ECF38}"/>
    <cellStyle name="Header1 2 14 10 3 2 3" xfId="18075" xr:uid="{79B6398B-4BDA-40DD-98EF-CD948BB73DCF}"/>
    <cellStyle name="Header1 2 14 10 3 3" xfId="18076" xr:uid="{3918DFB3-CB24-47E8-86F2-717B374F2C01}"/>
    <cellStyle name="Header1 2 14 10 3 3 2" xfId="18077" xr:uid="{9E264D53-053A-4720-8542-631D5556DB94}"/>
    <cellStyle name="Header1 2 14 10 3 3 3" xfId="18078" xr:uid="{6CF37689-C9E1-419A-A551-94B6BCDCD477}"/>
    <cellStyle name="Header1 2 14 10 3 4" xfId="18079" xr:uid="{10714C55-8D15-487E-87CC-8C2CF7C63778}"/>
    <cellStyle name="Header1 2 14 10 3 4 2" xfId="18080" xr:uid="{FF63E80A-BB46-4151-AE47-0F2497BBBB70}"/>
    <cellStyle name="Header1 2 14 10 3 4 3" xfId="18081" xr:uid="{377BAA4D-A69A-4C50-91B2-4A772E5F9E7E}"/>
    <cellStyle name="Header1 2 14 10 3 5" xfId="18082" xr:uid="{AA9EA80D-6A14-4A32-926A-B4512E0798B0}"/>
    <cellStyle name="Header1 2 14 10 3 5 2" xfId="18083" xr:uid="{705D9216-A896-4B33-8355-AA566C2464B9}"/>
    <cellStyle name="Header1 2 14 10 3 5 3" xfId="18084" xr:uid="{C3E5BBB8-01C3-4FA6-9978-9118AC0FFD9E}"/>
    <cellStyle name="Header1 2 14 10 3 6" xfId="18085" xr:uid="{47DD69DC-CA49-405E-845C-A9A4A8362697}"/>
    <cellStyle name="Header1 2 14 10 3 6 2" xfId="18086" xr:uid="{FCB05525-FAA1-445B-98C7-002A301E7A7C}"/>
    <cellStyle name="Header1 2 14 10 3 6 3" xfId="18087" xr:uid="{770A120C-3951-405C-8962-CE93DD26D24D}"/>
    <cellStyle name="Header1 2 14 10 3 7" xfId="18088" xr:uid="{89B94733-6451-4CFB-9D4F-F2D0F1D51E1B}"/>
    <cellStyle name="Header1 2 14 10 3 8" xfId="18089" xr:uid="{8EA35D8F-B9B7-43F9-A4BB-494D15285082}"/>
    <cellStyle name="Header1 2 14 10 4" xfId="18090" xr:uid="{2ABDA335-10B0-4298-951C-7137D1A1807F}"/>
    <cellStyle name="Header1 2 14 10 4 2" xfId="18091" xr:uid="{47300AF1-F259-4897-A625-6A1875443434}"/>
    <cellStyle name="Header1 2 14 10 4 2 2" xfId="18092" xr:uid="{D5119E31-C863-4701-83E8-94543C599ADC}"/>
    <cellStyle name="Header1 2 14 10 4 2 3" xfId="18093" xr:uid="{5F7472D9-79BB-4C2C-807C-05587BE53008}"/>
    <cellStyle name="Header1 2 14 10 4 3" xfId="18094" xr:uid="{B53D2BDD-65BC-48D5-ADD6-11EE3E6AF896}"/>
    <cellStyle name="Header1 2 14 10 4 3 2" xfId="18095" xr:uid="{76B0ECA4-11E0-49AD-BD5C-3CD479CFF3F0}"/>
    <cellStyle name="Header1 2 14 10 4 3 3" xfId="18096" xr:uid="{85C6E058-BFEE-4B8C-A94B-8F6B9C3FCBA0}"/>
    <cellStyle name="Header1 2 14 10 4 4" xfId="18097" xr:uid="{64355E18-75FD-4238-977B-6D1C8EEB4828}"/>
    <cellStyle name="Header1 2 14 10 4 4 2" xfId="18098" xr:uid="{DD898121-D7EA-4A45-8DFC-3C01BE3BC5ED}"/>
    <cellStyle name="Header1 2 14 10 4 4 3" xfId="18099" xr:uid="{76396E11-BE8A-4B8C-AB76-66CCB06F6D64}"/>
    <cellStyle name="Header1 2 14 10 4 5" xfId="18100" xr:uid="{579FF86A-1B2B-4A5E-9A1B-21FC1F416C38}"/>
    <cellStyle name="Header1 2 14 10 4 5 2" xfId="18101" xr:uid="{D5A9FF90-39B6-4679-8ECD-D2A03049E1C8}"/>
    <cellStyle name="Header1 2 14 10 4 5 3" xfId="18102" xr:uid="{0FE1FC57-F816-4F8B-AF23-FB2980EEF861}"/>
    <cellStyle name="Header1 2 14 10 4 6" xfId="18103" xr:uid="{80207AE0-832E-4107-88E4-5A2ECAF15F01}"/>
    <cellStyle name="Header1 2 14 10 4 6 2" xfId="18104" xr:uid="{B360DC1C-DEDD-4C39-BC9B-F070E56C5A89}"/>
    <cellStyle name="Header1 2 14 10 4 6 3" xfId="18105" xr:uid="{11F02375-A935-484A-9099-926663D415D6}"/>
    <cellStyle name="Header1 2 14 10 4 7" xfId="18106" xr:uid="{B5F8CCBC-C36E-405E-A3B9-D413D8AE5392}"/>
    <cellStyle name="Header1 2 14 10 4 8" xfId="18107" xr:uid="{227839AA-281B-4380-83F9-4FACE674380E}"/>
    <cellStyle name="Header1 2 14 10 5" xfId="18108" xr:uid="{449EABE6-5357-4CB5-BFE7-CDE0885DB3F5}"/>
    <cellStyle name="Header1 2 14 10 5 2" xfId="18109" xr:uid="{191AFDA3-33AF-44EA-8002-D8D04954838E}"/>
    <cellStyle name="Header1 2 14 10 5 2 2" xfId="18110" xr:uid="{584C711A-5A64-42C4-A7AC-B52E5009F808}"/>
    <cellStyle name="Header1 2 14 10 5 2 3" xfId="18111" xr:uid="{56577643-67CD-414D-8166-F7DC1A7BE4BB}"/>
    <cellStyle name="Header1 2 14 10 5 3" xfId="18112" xr:uid="{B472DB40-C496-46E8-8BF5-78B36B9D1160}"/>
    <cellStyle name="Header1 2 14 10 5 3 2" xfId="18113" xr:uid="{3B42BE67-DF52-4D7D-8208-058C0B9C731F}"/>
    <cellStyle name="Header1 2 14 10 5 3 3" xfId="18114" xr:uid="{10F89A97-72B1-4494-8FD5-D0925FFF5D1A}"/>
    <cellStyle name="Header1 2 14 10 5 4" xfId="18115" xr:uid="{45366B8E-7CE6-45D3-8BA9-3E9F51060094}"/>
    <cellStyle name="Header1 2 14 10 5 4 2" xfId="18116" xr:uid="{FA780EC6-9604-4587-99F8-C75C3F04F247}"/>
    <cellStyle name="Header1 2 14 10 5 4 3" xfId="18117" xr:uid="{7C55ADB1-68DE-4820-AF15-BDD5B96454A7}"/>
    <cellStyle name="Header1 2 14 10 5 5" xfId="18118" xr:uid="{CD18714A-B8D8-4B69-BD0B-E3D889AB52C2}"/>
    <cellStyle name="Header1 2 14 10 5 5 2" xfId="18119" xr:uid="{A2E4AC52-740B-49EC-BFF0-91872061C689}"/>
    <cellStyle name="Header1 2 14 10 5 5 3" xfId="18120" xr:uid="{C8FAAE62-5380-4C31-8C09-7DB24F32D278}"/>
    <cellStyle name="Header1 2 14 10 5 6" xfId="18121" xr:uid="{FB654917-82E4-4D3E-B14C-20B827677A7E}"/>
    <cellStyle name="Header1 2 14 10 5 6 2" xfId="18122" xr:uid="{EA5CFD48-A407-498D-819B-3451ABB5913B}"/>
    <cellStyle name="Header1 2 14 10 5 6 3" xfId="18123" xr:uid="{5007A778-E225-49E1-BA11-C5B1C53735A6}"/>
    <cellStyle name="Header1 2 14 10 5 7" xfId="18124" xr:uid="{D863DA38-FDA0-4514-BED3-96F04322DA09}"/>
    <cellStyle name="Header1 2 14 10 5 8" xfId="18125" xr:uid="{8CEEF869-487B-49CB-A2FC-5D4FB8456339}"/>
    <cellStyle name="Header1 2 14 10 6" xfId="18126" xr:uid="{F14AA52D-9652-410B-B82E-C021F32340E4}"/>
    <cellStyle name="Header1 2 14 10 6 2" xfId="18127" xr:uid="{CF159409-91C0-4C87-967C-BD025891F0FD}"/>
    <cellStyle name="Header1 2 14 10 6 2 2" xfId="18128" xr:uid="{B17B260E-7932-4A8A-8E48-E4789339C2EC}"/>
    <cellStyle name="Header1 2 14 10 6 2 3" xfId="18129" xr:uid="{CF5E631A-F116-46DE-88ED-5E7817200763}"/>
    <cellStyle name="Header1 2 14 10 6 3" xfId="18130" xr:uid="{B108F3C3-CCB0-4A4F-96E1-28997C6213A3}"/>
    <cellStyle name="Header1 2 14 10 6 3 2" xfId="18131" xr:uid="{E741A365-5EB5-4FD0-A15D-242AB2A0B7DE}"/>
    <cellStyle name="Header1 2 14 10 6 3 3" xfId="18132" xr:uid="{C105A09F-4EF7-48F0-A42B-A8A22D3031D5}"/>
    <cellStyle name="Header1 2 14 10 6 4" xfId="18133" xr:uid="{51DCAA1F-EC5B-472D-8B9A-DB03F9046B14}"/>
    <cellStyle name="Header1 2 14 10 6 4 2" xfId="18134" xr:uid="{EAF488C6-3E6D-470C-B9E9-E52E9192D89D}"/>
    <cellStyle name="Header1 2 14 10 6 4 3" xfId="18135" xr:uid="{198F3FEC-D7D1-45CB-AE25-36FA63745D8A}"/>
    <cellStyle name="Header1 2 14 10 6 5" xfId="18136" xr:uid="{5E0E30EF-5E2C-4DC2-9693-601913EEF49C}"/>
    <cellStyle name="Header1 2 14 10 6 5 2" xfId="18137" xr:uid="{1179F868-9D2F-49F5-8D89-EA3A68A11854}"/>
    <cellStyle name="Header1 2 14 10 6 5 3" xfId="18138" xr:uid="{CF15E75C-1D3F-462C-BFAB-3F7FCDE2E8A9}"/>
    <cellStyle name="Header1 2 14 10 6 6" xfId="18139" xr:uid="{E36AF72C-08F0-49D3-9CFA-C8941B710187}"/>
    <cellStyle name="Header1 2 14 10 6 6 2" xfId="18140" xr:uid="{4925DBC9-B26A-4B82-910E-CC7B76D7D6BC}"/>
    <cellStyle name="Header1 2 14 10 6 6 3" xfId="18141" xr:uid="{EAD5B0C6-1EB9-4311-8116-3C33B6563FF8}"/>
    <cellStyle name="Header1 2 14 10 6 7" xfId="18142" xr:uid="{E625453B-4C16-43DE-A5A4-A0A98977EA4D}"/>
    <cellStyle name="Header1 2 14 10 6 8" xfId="18143" xr:uid="{01563805-37B6-40E8-BBA9-B77A81DA6823}"/>
    <cellStyle name="Header1 2 14 10 7" xfId="18144" xr:uid="{01AC2F1F-B551-4EA6-8AC4-F8D4E43273E8}"/>
    <cellStyle name="Header1 2 14 10 8" xfId="18145" xr:uid="{4E609C2E-7390-4D78-B0B1-128C99C4B6E3}"/>
    <cellStyle name="Header1 2 14 11" xfId="18146" xr:uid="{30B771D5-357E-442D-B54C-20727A97706D}"/>
    <cellStyle name="Header1 2 14 11 2" xfId="18147" xr:uid="{A3127631-1950-4A07-A411-185DEE776CF8}"/>
    <cellStyle name="Header1 2 14 11 2 2" xfId="18148" xr:uid="{B76F675B-7078-4047-8997-D7C32CE760D9}"/>
    <cellStyle name="Header1 2 14 11 2 2 2" xfId="18149" xr:uid="{944B8D70-258F-4B16-BD30-36D07129B522}"/>
    <cellStyle name="Header1 2 14 11 2 2 3" xfId="18150" xr:uid="{85364604-B895-4971-8796-BB665E9C2BE2}"/>
    <cellStyle name="Header1 2 14 11 2 3" xfId="18151" xr:uid="{AA1E9224-0BBB-4165-BF25-6D61F05071CC}"/>
    <cellStyle name="Header1 2 14 11 2 3 2" xfId="18152" xr:uid="{CAB97246-1255-43DE-AD92-35E45E18165F}"/>
    <cellStyle name="Header1 2 14 11 2 3 3" xfId="18153" xr:uid="{55F1108C-7C4D-419C-BF50-DD5C01BA39FC}"/>
    <cellStyle name="Header1 2 14 11 2 4" xfId="18154" xr:uid="{708C31BA-E4F9-470B-8066-18712479B789}"/>
    <cellStyle name="Header1 2 14 11 2 4 2" xfId="18155" xr:uid="{6109AD6E-57C2-43F2-B4C3-A61D7F214142}"/>
    <cellStyle name="Header1 2 14 11 2 4 3" xfId="18156" xr:uid="{3CCE60DA-A751-4A56-8258-5DDF2EC7F5C6}"/>
    <cellStyle name="Header1 2 14 11 2 5" xfId="18157" xr:uid="{169F9CC3-5C95-4844-A029-4065BB1C82F2}"/>
    <cellStyle name="Header1 2 14 11 2 5 2" xfId="18158" xr:uid="{1DDF6EED-6342-42EB-BFD1-4A716C2414AA}"/>
    <cellStyle name="Header1 2 14 11 2 5 3" xfId="18159" xr:uid="{1D551E97-7721-4FCE-878C-ED2BA3561E76}"/>
    <cellStyle name="Header1 2 14 11 2 6" xfId="18160" xr:uid="{14177EE2-C294-4671-BC3B-0071A4D9F59B}"/>
    <cellStyle name="Header1 2 14 11 2 6 2" xfId="18161" xr:uid="{A6C0F667-54BC-4B02-8FC4-01616C498196}"/>
    <cellStyle name="Header1 2 14 11 2 6 3" xfId="18162" xr:uid="{6BB88328-D8DC-489E-84F3-026EF11CA3A2}"/>
    <cellStyle name="Header1 2 14 11 2 7" xfId="18163" xr:uid="{E7921519-67D3-4DF1-B57F-E2D45D26DAC9}"/>
    <cellStyle name="Header1 2 14 11 2 7 2" xfId="18164" xr:uid="{25166715-FA4B-4856-8843-F651F65B65B8}"/>
    <cellStyle name="Header1 2 14 11 2 7 3" xfId="18165" xr:uid="{284C007F-B173-48E6-BE9F-6895FB730A59}"/>
    <cellStyle name="Header1 2 14 11 2 8" xfId="18166" xr:uid="{70FD5B09-5418-4401-A94C-4D55CFF995A1}"/>
    <cellStyle name="Header1 2 14 11 2 9" xfId="18167" xr:uid="{06FC0862-B759-461C-B74C-82614B4D6147}"/>
    <cellStyle name="Header1 2 14 11 3" xfId="18168" xr:uid="{43B8C8F2-9B49-4DDE-9D2D-82BE8E3985D7}"/>
    <cellStyle name="Header1 2 14 11 3 2" xfId="18169" xr:uid="{72036999-68D1-49DD-978B-853C3F99CF04}"/>
    <cellStyle name="Header1 2 14 11 3 2 2" xfId="18170" xr:uid="{830C8A2B-D864-413B-8AF4-45A2A2603B9A}"/>
    <cellStyle name="Header1 2 14 11 3 2 3" xfId="18171" xr:uid="{FBEDE346-634B-48A8-A131-4C88012922AC}"/>
    <cellStyle name="Header1 2 14 11 3 3" xfId="18172" xr:uid="{C6F9741D-D845-4188-849F-8602A7FA4C09}"/>
    <cellStyle name="Header1 2 14 11 3 3 2" xfId="18173" xr:uid="{4B48B7E9-B77F-468B-8586-1E7701E1A7E6}"/>
    <cellStyle name="Header1 2 14 11 3 3 3" xfId="18174" xr:uid="{9513E646-66E5-4DA8-B585-8FD8E6FAA821}"/>
    <cellStyle name="Header1 2 14 11 3 4" xfId="18175" xr:uid="{5D1DE74D-5BEC-4D5E-B49E-EFA5E0CFD769}"/>
    <cellStyle name="Header1 2 14 11 3 4 2" xfId="18176" xr:uid="{10560FD9-2352-4372-A916-CC38F34BD3D4}"/>
    <cellStyle name="Header1 2 14 11 3 4 3" xfId="18177" xr:uid="{40939242-A201-4F5B-919E-7D64A549DC06}"/>
    <cellStyle name="Header1 2 14 11 3 5" xfId="18178" xr:uid="{BA000225-D565-4D38-9D2F-81D62608E1EC}"/>
    <cellStyle name="Header1 2 14 11 3 5 2" xfId="18179" xr:uid="{EC49DCAE-5536-4CB3-B30D-168DB732012D}"/>
    <cellStyle name="Header1 2 14 11 3 5 3" xfId="18180" xr:uid="{B91844CF-5875-46D5-9F61-91642468AC6D}"/>
    <cellStyle name="Header1 2 14 11 3 6" xfId="18181" xr:uid="{BEAB89A2-A4B3-4256-936A-16D533D0C942}"/>
    <cellStyle name="Header1 2 14 11 3 6 2" xfId="18182" xr:uid="{04334BCD-9CF9-40FE-A6B5-A8B32993D78A}"/>
    <cellStyle name="Header1 2 14 11 3 6 3" xfId="18183" xr:uid="{4EBD7EC6-0357-4217-94F4-BD7390426242}"/>
    <cellStyle name="Header1 2 14 11 3 7" xfId="18184" xr:uid="{3A59F346-F6F5-4099-87BA-DF6EA2590599}"/>
    <cellStyle name="Header1 2 14 11 3 8" xfId="18185" xr:uid="{A1DC987D-1C7E-44F6-86FF-9DCD19660615}"/>
    <cellStyle name="Header1 2 14 11 4" xfId="18186" xr:uid="{F71694FC-66E2-4D45-AD39-39D7C2C09AAE}"/>
    <cellStyle name="Header1 2 14 11 4 2" xfId="18187" xr:uid="{69CB8DC3-501E-4640-8E1E-5847AAFA217F}"/>
    <cellStyle name="Header1 2 14 11 4 2 2" xfId="18188" xr:uid="{83169FB4-8BB5-4D49-AE3B-F4F6156B87C9}"/>
    <cellStyle name="Header1 2 14 11 4 2 3" xfId="18189" xr:uid="{06EE1F9A-492D-49D3-AD6D-621588908024}"/>
    <cellStyle name="Header1 2 14 11 4 3" xfId="18190" xr:uid="{46A865FD-F997-4940-8431-B98DE8299871}"/>
    <cellStyle name="Header1 2 14 11 4 3 2" xfId="18191" xr:uid="{0489B6FA-C98C-4784-A228-03AD5E9FD84D}"/>
    <cellStyle name="Header1 2 14 11 4 3 3" xfId="18192" xr:uid="{14CFCC69-02A7-4F83-BA7A-00574B998FC2}"/>
    <cellStyle name="Header1 2 14 11 4 4" xfId="18193" xr:uid="{B45B2818-6322-4D03-883C-9BC9492D528A}"/>
    <cellStyle name="Header1 2 14 11 4 4 2" xfId="18194" xr:uid="{B1FE9764-95DB-4770-8918-3A39C6B3C72D}"/>
    <cellStyle name="Header1 2 14 11 4 4 3" xfId="18195" xr:uid="{A54CF713-3424-495D-9A6A-47EA0421DD67}"/>
    <cellStyle name="Header1 2 14 11 4 5" xfId="18196" xr:uid="{4996A6B5-66C9-4A8C-BDBB-A85FFF74C7E8}"/>
    <cellStyle name="Header1 2 14 11 4 5 2" xfId="18197" xr:uid="{DFA19338-3C36-4ABF-83CB-732BB1F1DDEE}"/>
    <cellStyle name="Header1 2 14 11 4 5 3" xfId="18198" xr:uid="{7F5AF2CB-103C-44A1-8334-8B329A9B4A19}"/>
    <cellStyle name="Header1 2 14 11 4 6" xfId="18199" xr:uid="{DC429140-BF53-4EF7-B3DF-3291DE70CBC7}"/>
    <cellStyle name="Header1 2 14 11 4 6 2" xfId="18200" xr:uid="{7B470DDD-D570-43C8-B4BD-7CE43224FCEF}"/>
    <cellStyle name="Header1 2 14 11 4 6 3" xfId="18201" xr:uid="{3A5FD281-1EA4-44C2-B34C-B083901CAD8C}"/>
    <cellStyle name="Header1 2 14 11 4 7" xfId="18202" xr:uid="{348F2DEA-FD18-4D31-8D3C-C18B09DD5AC6}"/>
    <cellStyle name="Header1 2 14 11 4 8" xfId="18203" xr:uid="{203F31A7-EA8E-4792-95B1-9577EDAD0A99}"/>
    <cellStyle name="Header1 2 14 11 5" xfId="18204" xr:uid="{EF0B2F00-76AE-410F-BE27-322ED2FFE87C}"/>
    <cellStyle name="Header1 2 14 11 5 2" xfId="18205" xr:uid="{2CDD95CC-376E-454B-93B4-B0E680923BC2}"/>
    <cellStyle name="Header1 2 14 11 5 2 2" xfId="18206" xr:uid="{E5016881-E83B-4F27-8770-04A4A34633E9}"/>
    <cellStyle name="Header1 2 14 11 5 2 3" xfId="18207" xr:uid="{06D9B3F8-D97F-4E48-A21E-3957154AD0EE}"/>
    <cellStyle name="Header1 2 14 11 5 3" xfId="18208" xr:uid="{701C3DFB-1E90-48AE-AF33-86EAD413F87C}"/>
    <cellStyle name="Header1 2 14 11 5 3 2" xfId="18209" xr:uid="{FF0B00AA-1B94-46B9-8B6A-2DF951E8EC03}"/>
    <cellStyle name="Header1 2 14 11 5 3 3" xfId="18210" xr:uid="{25CB6B87-9727-4B2F-9EB7-18D59C62A0CC}"/>
    <cellStyle name="Header1 2 14 11 5 4" xfId="18211" xr:uid="{E3F55595-906A-41FC-852C-AC02590E2D3F}"/>
    <cellStyle name="Header1 2 14 11 5 4 2" xfId="18212" xr:uid="{341DB0D0-A69A-48AE-82CD-846BAC24E064}"/>
    <cellStyle name="Header1 2 14 11 5 4 3" xfId="18213" xr:uid="{B53F53E6-7552-4183-8216-6622A3124050}"/>
    <cellStyle name="Header1 2 14 11 5 5" xfId="18214" xr:uid="{1895253D-C427-44E7-820A-5E730326AAF7}"/>
    <cellStyle name="Header1 2 14 11 5 5 2" xfId="18215" xr:uid="{5BF7F865-BA81-4091-900D-B8C60443F25F}"/>
    <cellStyle name="Header1 2 14 11 5 5 3" xfId="18216" xr:uid="{36CA3FF9-ADCF-4851-97EE-BD8A8A0D99CC}"/>
    <cellStyle name="Header1 2 14 11 5 6" xfId="18217" xr:uid="{8E13775C-05B9-446A-B2EC-8AF931842378}"/>
    <cellStyle name="Header1 2 14 11 5 6 2" xfId="18218" xr:uid="{D2C159D9-ED81-42F0-B2C1-EF2F9FBDC93A}"/>
    <cellStyle name="Header1 2 14 11 5 6 3" xfId="18219" xr:uid="{4C407611-0DBA-4539-80A1-10B846793294}"/>
    <cellStyle name="Header1 2 14 11 5 7" xfId="18220" xr:uid="{941817BE-B175-447C-BB5F-89FCEFBB3611}"/>
    <cellStyle name="Header1 2 14 11 5 8" xfId="18221" xr:uid="{F0E67D15-E228-4C7C-9F42-B7FC731BD265}"/>
    <cellStyle name="Header1 2 14 11 6" xfId="18222" xr:uid="{429EA45C-8ED3-4AFC-B466-1DE169E6DD2B}"/>
    <cellStyle name="Header1 2 14 11 6 2" xfId="18223" xr:uid="{51997A62-25B4-45C8-AC9E-728C32CA0584}"/>
    <cellStyle name="Header1 2 14 11 6 2 2" xfId="18224" xr:uid="{DD4E27BD-6030-4CB8-873C-8D1FD4E26F55}"/>
    <cellStyle name="Header1 2 14 11 6 2 3" xfId="18225" xr:uid="{E4AFA76C-6D92-44C2-A2B3-78477F2B212E}"/>
    <cellStyle name="Header1 2 14 11 6 3" xfId="18226" xr:uid="{DA8BE6AA-128D-46B4-8E50-77DFB8548484}"/>
    <cellStyle name="Header1 2 14 11 6 3 2" xfId="18227" xr:uid="{7DB28EB6-17EA-4A0C-AB45-9E43248AFCA1}"/>
    <cellStyle name="Header1 2 14 11 6 3 3" xfId="18228" xr:uid="{DDA5AF2C-59BE-4B4F-BCCE-B9C198682B65}"/>
    <cellStyle name="Header1 2 14 11 6 4" xfId="18229" xr:uid="{DC03F635-B2AD-4784-BA44-14AD032A19AF}"/>
    <cellStyle name="Header1 2 14 11 6 4 2" xfId="18230" xr:uid="{B5C1CAFF-D80B-40BD-99A5-FEA697731C7A}"/>
    <cellStyle name="Header1 2 14 11 6 4 3" xfId="18231" xr:uid="{6017317C-14C6-4793-B304-EFAD3544FD40}"/>
    <cellStyle name="Header1 2 14 11 6 5" xfId="18232" xr:uid="{FE698444-0619-4884-949B-8AE6078E73C4}"/>
    <cellStyle name="Header1 2 14 11 6 5 2" xfId="18233" xr:uid="{B45F2BCC-E06D-4B97-ADE9-846DA7041435}"/>
    <cellStyle name="Header1 2 14 11 6 5 3" xfId="18234" xr:uid="{AF204D85-F85F-4D41-B533-FFF66394DA9C}"/>
    <cellStyle name="Header1 2 14 11 6 6" xfId="18235" xr:uid="{785E4084-FD9B-455B-AC7A-DB56A5E13AA2}"/>
    <cellStyle name="Header1 2 14 11 6 6 2" xfId="18236" xr:uid="{3181EBF3-D924-4427-A977-F84B43C5E1D3}"/>
    <cellStyle name="Header1 2 14 11 6 6 3" xfId="18237" xr:uid="{BFF40FD0-DB64-4CB6-A7B6-807FC940FD50}"/>
    <cellStyle name="Header1 2 14 11 6 7" xfId="18238" xr:uid="{2312DD18-631C-49BD-B095-614EC841FB73}"/>
    <cellStyle name="Header1 2 14 11 6 8" xfId="18239" xr:uid="{4A0BD493-9410-4D74-86A8-0765104E2A0A}"/>
    <cellStyle name="Header1 2 14 11 7" xfId="18240" xr:uid="{62017C4A-B4C6-434C-A4ED-EA4BA12237D8}"/>
    <cellStyle name="Header1 2 14 12" xfId="18241" xr:uid="{234E180F-6489-4CB5-ACA3-7DB3452F4F33}"/>
    <cellStyle name="Header1 2 14 12 2" xfId="18242" xr:uid="{08EE5909-7050-4C4D-BBB4-B2FAB96E721E}"/>
    <cellStyle name="Header1 2 14 12 2 2" xfId="18243" xr:uid="{34C800A0-C93D-4ACF-BABF-B001CD214545}"/>
    <cellStyle name="Header1 2 14 12 2 3" xfId="18244" xr:uid="{45079893-1BAF-40DF-8101-5C5F120E16D6}"/>
    <cellStyle name="Header1 2 14 12 3" xfId="18245" xr:uid="{460A5848-B95E-4BEB-BFB3-EC57F600E50C}"/>
    <cellStyle name="Header1 2 14 12 3 2" xfId="18246" xr:uid="{B61106A0-F161-4313-920F-FFFD43350F71}"/>
    <cellStyle name="Header1 2 14 12 3 3" xfId="18247" xr:uid="{AE79744D-2BEA-4E19-91F0-9DFD1AD417AD}"/>
    <cellStyle name="Header1 2 14 12 4" xfId="18248" xr:uid="{58912486-1E80-417E-80BA-6E59BFE0D622}"/>
    <cellStyle name="Header1 2 14 12 4 2" xfId="18249" xr:uid="{9ED44507-B738-4514-9BA4-01FC5165F0DB}"/>
    <cellStyle name="Header1 2 14 12 4 3" xfId="18250" xr:uid="{16A51D02-BCDC-42F7-8F20-B48C27E5DAB1}"/>
    <cellStyle name="Header1 2 14 12 5" xfId="18251" xr:uid="{1197F17C-CCD1-455A-919E-87C6BDA4BCF6}"/>
    <cellStyle name="Header1 2 14 12 5 2" xfId="18252" xr:uid="{E0BF4788-AAEE-436A-9214-C964CFB9D0D0}"/>
    <cellStyle name="Header1 2 14 12 5 3" xfId="18253" xr:uid="{94CE9D26-4F89-4526-B818-F0E4499E23B5}"/>
    <cellStyle name="Header1 2 14 12 6" xfId="18254" xr:uid="{5EC9EC96-D8EB-4C22-925E-897183C47E86}"/>
    <cellStyle name="Header1 2 14 12 6 2" xfId="18255" xr:uid="{5E2CBBD3-B9AD-4EE5-AEC8-6C3AC9D24C79}"/>
    <cellStyle name="Header1 2 14 12 6 3" xfId="18256" xr:uid="{A9B22981-E9FF-49E3-A826-57D972C4F844}"/>
    <cellStyle name="Header1 2 14 12 7" xfId="18257" xr:uid="{64634BE8-ACCC-4888-BF6F-45FF8CCA44CE}"/>
    <cellStyle name="Header1 2 14 12 7 2" xfId="18258" xr:uid="{1D58B3BC-F245-47A3-A07D-E4E9180E9614}"/>
    <cellStyle name="Header1 2 14 12 7 3" xfId="18259" xr:uid="{B2F63539-8CD3-4A28-8927-D4ED10D5E9FA}"/>
    <cellStyle name="Header1 2 14 12 8" xfId="18260" xr:uid="{08B63A06-9889-4035-933C-9C2ECBAD9A7E}"/>
    <cellStyle name="Header1 2 14 12 9" xfId="18261" xr:uid="{34C45534-850B-46F4-9341-DF642CF5164E}"/>
    <cellStyle name="Header1 2 14 13" xfId="18262" xr:uid="{7226F77D-66B6-4620-95EA-1DF95398D620}"/>
    <cellStyle name="Header1 2 14 13 2" xfId="18263" xr:uid="{2348E675-0210-4C3E-9FE7-A483DCCB6F83}"/>
    <cellStyle name="Header1 2 14 13 2 2" xfId="18264" xr:uid="{25997635-A381-4415-A8FD-7452436245F0}"/>
    <cellStyle name="Header1 2 14 13 2 3" xfId="18265" xr:uid="{38CA3457-F4CD-4125-A5F1-71E9D663EF33}"/>
    <cellStyle name="Header1 2 14 13 3" xfId="18266" xr:uid="{2AB9A32C-9F31-4302-B326-3E4558E7DE23}"/>
    <cellStyle name="Header1 2 14 13 3 2" xfId="18267" xr:uid="{2ACDE22B-FC6C-46A9-87F3-E62AB429B3AA}"/>
    <cellStyle name="Header1 2 14 13 3 3" xfId="18268" xr:uid="{6897374A-B029-4D81-901F-FB184C7CF0EA}"/>
    <cellStyle name="Header1 2 14 13 4" xfId="18269" xr:uid="{8B5CE708-44D9-43D2-9EEE-70808DB6ACB3}"/>
    <cellStyle name="Header1 2 14 13 4 2" xfId="18270" xr:uid="{5C8EB9C0-FB75-4A05-89CD-A4AD2F3547E7}"/>
    <cellStyle name="Header1 2 14 13 4 3" xfId="18271" xr:uid="{4AC21546-A039-477D-AC5A-E89EA7688E66}"/>
    <cellStyle name="Header1 2 14 13 5" xfId="18272" xr:uid="{D6B4E010-B855-46A1-97A0-3ECDF5F61749}"/>
    <cellStyle name="Header1 2 14 13 5 2" xfId="18273" xr:uid="{B3228FB8-C1A8-42FF-995F-3E8890B24984}"/>
    <cellStyle name="Header1 2 14 13 5 3" xfId="18274" xr:uid="{E9151716-8514-44D6-9028-EBEDF19951CB}"/>
    <cellStyle name="Header1 2 14 13 6" xfId="18275" xr:uid="{D1DAE187-4302-4AAB-846F-D036686B1C8E}"/>
    <cellStyle name="Header1 2 14 13 6 2" xfId="18276" xr:uid="{96A3761C-7C92-44C4-8230-C6FC1A4DE7CD}"/>
    <cellStyle name="Header1 2 14 13 6 3" xfId="18277" xr:uid="{18C4E47B-40B5-45C6-B37D-65AC28AF6994}"/>
    <cellStyle name="Header1 2 14 13 7" xfId="18278" xr:uid="{BDA04A86-BF28-4746-81BF-A1AD3FD290F5}"/>
    <cellStyle name="Header1 2 14 13 8" xfId="18279" xr:uid="{454A4610-9D85-4DEB-80F2-3EFFC55C1DA4}"/>
    <cellStyle name="Header1 2 14 14" xfId="18280" xr:uid="{E0B9D2E4-5A1E-479B-9501-07EAC1B25AAC}"/>
    <cellStyle name="Header1 2 14 14 2" xfId="18281" xr:uid="{E4903453-A9DB-4874-84EC-BF7F92C9AAC3}"/>
    <cellStyle name="Header1 2 14 14 2 2" xfId="18282" xr:uid="{D7AACBAD-EE05-4225-BA6B-8846201FEFE8}"/>
    <cellStyle name="Header1 2 14 14 2 3" xfId="18283" xr:uid="{A57E9C11-1684-41BE-8E05-33093D65E604}"/>
    <cellStyle name="Header1 2 14 14 3" xfId="18284" xr:uid="{AB2201AC-928D-42D0-A08A-32DF3B75F444}"/>
    <cellStyle name="Header1 2 14 14 3 2" xfId="18285" xr:uid="{75C14E24-14C8-418F-BEDA-47CA5ACE02D3}"/>
    <cellStyle name="Header1 2 14 14 3 3" xfId="18286" xr:uid="{CF26A388-E94B-4BAF-8786-E00468768372}"/>
    <cellStyle name="Header1 2 14 14 4" xfId="18287" xr:uid="{1B571704-26BC-47AB-B20A-3DCCA91CA3FA}"/>
    <cellStyle name="Header1 2 14 14 4 2" xfId="18288" xr:uid="{380511BB-D957-4D97-9019-88CF05D6B0FC}"/>
    <cellStyle name="Header1 2 14 14 4 3" xfId="18289" xr:uid="{152B2C67-DF6A-4194-906B-69797EE3BFEB}"/>
    <cellStyle name="Header1 2 14 14 5" xfId="18290" xr:uid="{6DA7B3E7-26A3-4A3C-8572-026D51030FD1}"/>
    <cellStyle name="Header1 2 14 14 5 2" xfId="18291" xr:uid="{9E0C5E2E-DC04-41D2-8613-66A4F1B3E3C7}"/>
    <cellStyle name="Header1 2 14 14 5 3" xfId="18292" xr:uid="{0289CED1-F83D-423F-BBAF-FB8767CB6350}"/>
    <cellStyle name="Header1 2 14 14 6" xfId="18293" xr:uid="{1BE0EB12-C3BB-42FF-8322-53F4FB6A178D}"/>
    <cellStyle name="Header1 2 14 14 6 2" xfId="18294" xr:uid="{363C444B-CBDF-460B-8A5D-EAE481F5F736}"/>
    <cellStyle name="Header1 2 14 14 6 3" xfId="18295" xr:uid="{44345830-9FCD-4546-882C-79C7392F9792}"/>
    <cellStyle name="Header1 2 14 14 7" xfId="18296" xr:uid="{4761ECE2-F75A-43D6-907D-1F984B701A8A}"/>
    <cellStyle name="Header1 2 14 14 8" xfId="18297" xr:uid="{496F6EC7-C055-4881-9587-29B106FA3E15}"/>
    <cellStyle name="Header1 2 14 15" xfId="18298" xr:uid="{55690802-872B-4F89-AB48-F1A2DA2A4928}"/>
    <cellStyle name="Header1 2 14 15 2" xfId="18299" xr:uid="{D89544CD-0F44-4BCE-B278-8CF216B25BD4}"/>
    <cellStyle name="Header1 2 14 15 2 2" xfId="18300" xr:uid="{D12CCA21-D5EB-4E9C-A8E0-DEE8E3572F6C}"/>
    <cellStyle name="Header1 2 14 15 2 3" xfId="18301" xr:uid="{5C441293-873D-4A09-AEFF-3AD4E8038B26}"/>
    <cellStyle name="Header1 2 14 15 3" xfId="18302" xr:uid="{55A9131A-B2D3-417F-BCB5-A69F3D24A297}"/>
    <cellStyle name="Header1 2 14 15 3 2" xfId="18303" xr:uid="{AF5203A1-6E1C-4326-89AB-B630E0413578}"/>
    <cellStyle name="Header1 2 14 15 3 3" xfId="18304" xr:uid="{A12B5B5C-03B6-4EA1-A974-AD58195A4ACA}"/>
    <cellStyle name="Header1 2 14 15 4" xfId="18305" xr:uid="{CCAAC180-40D8-4B12-9DE7-4E32314D8852}"/>
    <cellStyle name="Header1 2 14 15 4 2" xfId="18306" xr:uid="{37422E4F-E644-4ABB-A685-8AFFC442A6A2}"/>
    <cellStyle name="Header1 2 14 15 4 3" xfId="18307" xr:uid="{61822240-856B-473F-8818-91A33F5CB865}"/>
    <cellStyle name="Header1 2 14 15 5" xfId="18308" xr:uid="{B72C6E7D-6631-437D-ACC2-F2851FBEBE0A}"/>
    <cellStyle name="Header1 2 14 15 5 2" xfId="18309" xr:uid="{CF0FAEE4-4A36-4974-AE9B-30005235670F}"/>
    <cellStyle name="Header1 2 14 15 5 3" xfId="18310" xr:uid="{BA5DD784-3442-4425-A2F6-111E0D649FB2}"/>
    <cellStyle name="Header1 2 14 15 6" xfId="18311" xr:uid="{5B793106-0056-4E79-810E-7AAA60862FA3}"/>
    <cellStyle name="Header1 2 14 15 6 2" xfId="18312" xr:uid="{4386C7E9-0B62-4FC3-B714-7B6C4BE8E62C}"/>
    <cellStyle name="Header1 2 14 15 6 3" xfId="18313" xr:uid="{13FF4C77-06AD-4E0B-9BBE-3E3C9E64C479}"/>
    <cellStyle name="Header1 2 14 15 7" xfId="18314" xr:uid="{1D029D38-C9E3-4FD3-9F84-156F03612E70}"/>
    <cellStyle name="Header1 2 14 15 8" xfId="18315" xr:uid="{D23FCA4A-8CB5-496E-BA17-E39BFF4AC1DB}"/>
    <cellStyle name="Header1 2 14 16" xfId="18316" xr:uid="{00421118-A1BD-4B12-9588-D617DC655A03}"/>
    <cellStyle name="Header1 2 14 16 2" xfId="18317" xr:uid="{22864303-93C6-4E9E-A784-7EDF8474B0E0}"/>
    <cellStyle name="Header1 2 14 16 2 2" xfId="18318" xr:uid="{850E6F16-7F1A-40B3-BB5E-1B8A17B7F139}"/>
    <cellStyle name="Header1 2 14 16 2 3" xfId="18319" xr:uid="{DFF203BC-DC29-465C-B3FC-E45C0970EF06}"/>
    <cellStyle name="Header1 2 14 16 3" xfId="18320" xr:uid="{61137212-4620-46E8-98E0-0C28F3C74C86}"/>
    <cellStyle name="Header1 2 14 16 3 2" xfId="18321" xr:uid="{3565CBB5-CDD2-4503-9454-3AF8A7A1DCDA}"/>
    <cellStyle name="Header1 2 14 16 3 3" xfId="18322" xr:uid="{13F57718-1317-41E1-AF6A-A06B01F804A7}"/>
    <cellStyle name="Header1 2 14 16 4" xfId="18323" xr:uid="{A1D3A34A-3BD0-4BAC-8DEE-EAC6F998E884}"/>
    <cellStyle name="Header1 2 14 16 4 2" xfId="18324" xr:uid="{961EC89A-F1CE-4D0B-A2F2-61E7FF5FD9F7}"/>
    <cellStyle name="Header1 2 14 16 4 3" xfId="18325" xr:uid="{2733A1C9-4FA3-4A93-813B-E430BDFB0EA9}"/>
    <cellStyle name="Header1 2 14 16 5" xfId="18326" xr:uid="{B06069F8-EB56-420B-9BAB-5FBDC43DDB82}"/>
    <cellStyle name="Header1 2 14 16 5 2" xfId="18327" xr:uid="{72243D9A-6295-4214-9DAB-657B1FBEAC99}"/>
    <cellStyle name="Header1 2 14 16 5 3" xfId="18328" xr:uid="{868D6033-AC87-466C-A69E-24667076E51B}"/>
    <cellStyle name="Header1 2 14 16 6" xfId="18329" xr:uid="{429CB50A-9B49-48FE-AE43-3D151E3FD44C}"/>
    <cellStyle name="Header1 2 14 16 6 2" xfId="18330" xr:uid="{567F075E-D81D-4980-BE29-46D71CBB698C}"/>
    <cellStyle name="Header1 2 14 16 6 3" xfId="18331" xr:uid="{F8CF5792-DE1B-4817-ADF8-19E96C0CE4EA}"/>
    <cellStyle name="Header1 2 14 16 7" xfId="18332" xr:uid="{6219760F-BB7A-40C2-AC83-37E3718139FA}"/>
    <cellStyle name="Header1 2 14 16 8" xfId="18333" xr:uid="{B6572A51-9206-4F7B-A0E7-1C72147E88CB}"/>
    <cellStyle name="Header1 2 14 17" xfId="18334" xr:uid="{F3474197-B2B1-4952-AFF5-37C7D82115B5}"/>
    <cellStyle name="Header1 2 14 2" xfId="18335" xr:uid="{5440A210-E615-430C-885E-F63EBD7F4DBC}"/>
    <cellStyle name="Header1 2 14 2 10" xfId="18336" xr:uid="{384CE5AA-5126-419E-A234-BEE92C2D5689}"/>
    <cellStyle name="Header1 2 14 2 10 2" xfId="18337" xr:uid="{052BC9A7-0919-4FEF-B036-007D49981B0A}"/>
    <cellStyle name="Header1 2 14 2 10 2 2" xfId="18338" xr:uid="{3EF77F13-05CA-47F0-973C-EFCAC8061277}"/>
    <cellStyle name="Header1 2 14 2 10 2 2 2" xfId="18339" xr:uid="{8209AB21-9CF3-44C0-B7B3-5754CF23B8F3}"/>
    <cellStyle name="Header1 2 14 2 10 2 2 3" xfId="18340" xr:uid="{1ADB6B47-1F02-4CB4-94E5-BBFC247C3294}"/>
    <cellStyle name="Header1 2 14 2 10 2 3" xfId="18341" xr:uid="{1BB05039-1B5C-4E44-83CA-C742A803B3D1}"/>
    <cellStyle name="Header1 2 14 2 10 2 3 2" xfId="18342" xr:uid="{92535589-252E-4C01-AD70-7CAE63921073}"/>
    <cellStyle name="Header1 2 14 2 10 2 3 3" xfId="18343" xr:uid="{35EEBAA7-32C8-4BD8-A147-9F50FB8EFE18}"/>
    <cellStyle name="Header1 2 14 2 10 2 4" xfId="18344" xr:uid="{2255FBA1-A2D1-4137-BEAC-8188A4225DD3}"/>
    <cellStyle name="Header1 2 14 2 10 2 4 2" xfId="18345" xr:uid="{9A713360-81DF-456A-9318-6CAC83370144}"/>
    <cellStyle name="Header1 2 14 2 10 2 4 3" xfId="18346" xr:uid="{6492047D-4AD9-42D7-AE0A-56A794D66130}"/>
    <cellStyle name="Header1 2 14 2 10 2 5" xfId="18347" xr:uid="{532343BF-46D8-4165-BE68-2E6F4B8480FA}"/>
    <cellStyle name="Header1 2 14 2 10 2 5 2" xfId="18348" xr:uid="{F5AA2ED6-6848-48A0-A4F7-76506E60164F}"/>
    <cellStyle name="Header1 2 14 2 10 2 5 3" xfId="18349" xr:uid="{7ABD679B-E6FF-49B9-B734-A6B38F4572D3}"/>
    <cellStyle name="Header1 2 14 2 10 2 6" xfId="18350" xr:uid="{D2DCF0B6-B597-4395-A484-BC7DBB7F0ECC}"/>
    <cellStyle name="Header1 2 14 2 10 2 6 2" xfId="18351" xr:uid="{9CBFD2EF-A009-448E-AF7D-E1D594EE96FA}"/>
    <cellStyle name="Header1 2 14 2 10 2 6 3" xfId="18352" xr:uid="{722D141C-60FB-44BF-9E6E-BC9A839B0A86}"/>
    <cellStyle name="Header1 2 14 2 10 2 7" xfId="18353" xr:uid="{629610A0-B28A-4C57-8FCC-0D14A8A58747}"/>
    <cellStyle name="Header1 2 14 2 10 2 7 2" xfId="18354" xr:uid="{9ECF9486-07B3-4249-A072-123A35EC6F88}"/>
    <cellStyle name="Header1 2 14 2 10 2 7 3" xfId="18355" xr:uid="{C02DFA48-C4D1-47E2-B9C4-481FD18E2AE7}"/>
    <cellStyle name="Header1 2 14 2 10 2 8" xfId="18356" xr:uid="{E8B66E4C-511F-4940-9F95-68C42E624111}"/>
    <cellStyle name="Header1 2 14 2 10 2 9" xfId="18357" xr:uid="{C9FCA988-1D30-432D-9CCF-894A455F5B37}"/>
    <cellStyle name="Header1 2 14 2 10 3" xfId="18358" xr:uid="{CFB42BA0-BEBA-41C2-ABC5-16CF7271B668}"/>
    <cellStyle name="Header1 2 14 2 10 3 2" xfId="18359" xr:uid="{368EAE6D-895E-48BA-9723-6878E8FE3163}"/>
    <cellStyle name="Header1 2 14 2 10 3 2 2" xfId="18360" xr:uid="{F1C10E74-6AB9-4B56-A071-635C467D7014}"/>
    <cellStyle name="Header1 2 14 2 10 3 2 3" xfId="18361" xr:uid="{1010D5B1-E5EC-48FD-B0E3-B556354ED2B9}"/>
    <cellStyle name="Header1 2 14 2 10 3 3" xfId="18362" xr:uid="{1B7F0A60-EF2A-42C5-892B-6A2FAA864887}"/>
    <cellStyle name="Header1 2 14 2 10 3 3 2" xfId="18363" xr:uid="{E5F069DF-4DEA-444A-B02A-95C667D7FFB6}"/>
    <cellStyle name="Header1 2 14 2 10 3 3 3" xfId="18364" xr:uid="{C48E40A2-F318-4AE6-8A00-18EAFD4B32AF}"/>
    <cellStyle name="Header1 2 14 2 10 3 4" xfId="18365" xr:uid="{3CAF5280-157E-4707-B9C2-0890A985B0C6}"/>
    <cellStyle name="Header1 2 14 2 10 3 4 2" xfId="18366" xr:uid="{52738C54-B1E0-4A34-B838-1929C676604A}"/>
    <cellStyle name="Header1 2 14 2 10 3 4 3" xfId="18367" xr:uid="{C971824C-F61A-4540-A7BB-0D86E32ECF4E}"/>
    <cellStyle name="Header1 2 14 2 10 3 5" xfId="18368" xr:uid="{6108301D-9FFE-45C5-B625-552B0A3E4C15}"/>
    <cellStyle name="Header1 2 14 2 10 3 5 2" xfId="18369" xr:uid="{CC780017-E146-4010-A4CA-DBAD7D599B64}"/>
    <cellStyle name="Header1 2 14 2 10 3 5 3" xfId="18370" xr:uid="{7D1AEEDA-BF7A-44D0-AE4F-AD70DA7C3307}"/>
    <cellStyle name="Header1 2 14 2 10 3 6" xfId="18371" xr:uid="{D7270DC6-D7D4-4478-87B9-32762A2BA2E6}"/>
    <cellStyle name="Header1 2 14 2 10 3 6 2" xfId="18372" xr:uid="{EB0C1BCB-D40A-4CBF-B53D-80350D4A1E5C}"/>
    <cellStyle name="Header1 2 14 2 10 3 6 3" xfId="18373" xr:uid="{91DE3AB2-B3C8-4952-B584-52C1F155E65F}"/>
    <cellStyle name="Header1 2 14 2 10 3 7" xfId="18374" xr:uid="{2A317778-0FD0-4954-8D69-4D904CC65DA1}"/>
    <cellStyle name="Header1 2 14 2 10 3 8" xfId="18375" xr:uid="{3B98C81B-AE25-4DFF-A536-BBE3ACB233E9}"/>
    <cellStyle name="Header1 2 14 2 10 4" xfId="18376" xr:uid="{F2162984-AD2A-414A-A559-DCED34EFF538}"/>
    <cellStyle name="Header1 2 14 2 10 4 2" xfId="18377" xr:uid="{30B49A3F-7889-4D74-8F66-C0783E646ACC}"/>
    <cellStyle name="Header1 2 14 2 10 4 2 2" xfId="18378" xr:uid="{ACEE0B49-BA54-480C-AC09-214CF7401D07}"/>
    <cellStyle name="Header1 2 14 2 10 4 2 3" xfId="18379" xr:uid="{8539D128-B8CE-465E-9B9B-EF9B00DE37F0}"/>
    <cellStyle name="Header1 2 14 2 10 4 3" xfId="18380" xr:uid="{A73D8E5F-ED20-4504-94CB-7FC9144ABBD2}"/>
    <cellStyle name="Header1 2 14 2 10 4 3 2" xfId="18381" xr:uid="{C66C2432-8D7F-44C5-B4D5-14B5C4C76E0B}"/>
    <cellStyle name="Header1 2 14 2 10 4 3 3" xfId="18382" xr:uid="{36143626-4738-42C4-AD47-0CFE0ED991F5}"/>
    <cellStyle name="Header1 2 14 2 10 4 4" xfId="18383" xr:uid="{CA9B505D-2299-472C-A13C-FCB418593137}"/>
    <cellStyle name="Header1 2 14 2 10 4 4 2" xfId="18384" xr:uid="{593EE1D6-FC62-4D4A-9DB3-1A12ED480B7B}"/>
    <cellStyle name="Header1 2 14 2 10 4 4 3" xfId="18385" xr:uid="{D87C1B59-62B1-40B0-9F66-E6095AF624A4}"/>
    <cellStyle name="Header1 2 14 2 10 4 5" xfId="18386" xr:uid="{3DED851F-2F14-4CC4-9202-1BF7028AD323}"/>
    <cellStyle name="Header1 2 14 2 10 4 5 2" xfId="18387" xr:uid="{928EFDA5-B50E-4AD7-A1C5-C1BE895E3B36}"/>
    <cellStyle name="Header1 2 14 2 10 4 5 3" xfId="18388" xr:uid="{B1A83BCF-720D-4F87-8FBC-652105DAD2A6}"/>
    <cellStyle name="Header1 2 14 2 10 4 6" xfId="18389" xr:uid="{3E979163-8791-4780-9F73-76458B5A9DD9}"/>
    <cellStyle name="Header1 2 14 2 10 4 6 2" xfId="18390" xr:uid="{15942F30-B227-428A-9985-6FB2A2762FBC}"/>
    <cellStyle name="Header1 2 14 2 10 4 6 3" xfId="18391" xr:uid="{4718C519-68E9-408F-8C4F-287FF60EC901}"/>
    <cellStyle name="Header1 2 14 2 10 4 7" xfId="18392" xr:uid="{5EBE478B-0E14-4B37-AABA-EC91AB9D66EA}"/>
    <cellStyle name="Header1 2 14 2 10 4 8" xfId="18393" xr:uid="{8CBFD215-D370-422C-BB0B-A3A70D64108B}"/>
    <cellStyle name="Header1 2 14 2 10 5" xfId="18394" xr:uid="{D249F9F9-8F89-4B34-B086-D4003774E36E}"/>
    <cellStyle name="Header1 2 14 2 10 5 2" xfId="18395" xr:uid="{954E86A1-869E-4271-AEBF-5A58F90D48A3}"/>
    <cellStyle name="Header1 2 14 2 10 5 2 2" xfId="18396" xr:uid="{936A2AA9-9047-4CC4-939C-1AD8A5E50D43}"/>
    <cellStyle name="Header1 2 14 2 10 5 2 3" xfId="18397" xr:uid="{7E37F749-586A-404F-AEC8-F6C939F2690E}"/>
    <cellStyle name="Header1 2 14 2 10 5 3" xfId="18398" xr:uid="{59210D86-E719-42E0-AE7F-798FF0281D5C}"/>
    <cellStyle name="Header1 2 14 2 10 5 3 2" xfId="18399" xr:uid="{19B049A8-226F-4BD4-B7CD-0C9408F5635D}"/>
    <cellStyle name="Header1 2 14 2 10 5 3 3" xfId="18400" xr:uid="{DC952FB5-3C68-4622-9446-5325FD270404}"/>
    <cellStyle name="Header1 2 14 2 10 5 4" xfId="18401" xr:uid="{BF91B227-4C70-4A8E-92E8-27803653BC6B}"/>
    <cellStyle name="Header1 2 14 2 10 5 4 2" xfId="18402" xr:uid="{EEA1C3A7-C368-424D-B756-3A684B118839}"/>
    <cellStyle name="Header1 2 14 2 10 5 4 3" xfId="18403" xr:uid="{210741E6-3981-42C1-8403-37D95D7DBB75}"/>
    <cellStyle name="Header1 2 14 2 10 5 5" xfId="18404" xr:uid="{C717BD99-EF83-4601-9428-370294FC7908}"/>
    <cellStyle name="Header1 2 14 2 10 5 5 2" xfId="18405" xr:uid="{2659EBAF-159D-4EB8-9C10-5564750D0016}"/>
    <cellStyle name="Header1 2 14 2 10 5 5 3" xfId="18406" xr:uid="{7719EFF6-AD1F-4680-88A4-A9179B3DC48A}"/>
    <cellStyle name="Header1 2 14 2 10 5 6" xfId="18407" xr:uid="{6728C261-F7D8-4494-BD29-20810E15E54E}"/>
    <cellStyle name="Header1 2 14 2 10 5 6 2" xfId="18408" xr:uid="{9EEA4697-5873-4ABE-9435-E5926D715C93}"/>
    <cellStyle name="Header1 2 14 2 10 5 6 3" xfId="18409" xr:uid="{526C6C78-80FF-4E86-A49F-567082147066}"/>
    <cellStyle name="Header1 2 14 2 10 5 7" xfId="18410" xr:uid="{68E71CC6-7949-4623-A7EF-A108E8F9BEB8}"/>
    <cellStyle name="Header1 2 14 2 10 5 8" xfId="18411" xr:uid="{080E0608-3891-499B-9996-1AF5F1F8384D}"/>
    <cellStyle name="Header1 2 14 2 10 6" xfId="18412" xr:uid="{414ADC5F-0BC7-43F3-9D9E-64A9F5F01571}"/>
    <cellStyle name="Header1 2 14 2 10 6 2" xfId="18413" xr:uid="{08652910-4CA9-4098-AB97-569CA82B693A}"/>
    <cellStyle name="Header1 2 14 2 10 6 2 2" xfId="18414" xr:uid="{152E5CFD-8EF4-4A17-8DB0-35365359963D}"/>
    <cellStyle name="Header1 2 14 2 10 6 2 3" xfId="18415" xr:uid="{E9A96F36-8751-4492-9AD5-825D0AA82981}"/>
    <cellStyle name="Header1 2 14 2 10 6 3" xfId="18416" xr:uid="{405F50A0-EC73-40EC-8C5D-D09379737A02}"/>
    <cellStyle name="Header1 2 14 2 10 6 3 2" xfId="18417" xr:uid="{540F2D15-85C1-457C-8AED-2C06110F6209}"/>
    <cellStyle name="Header1 2 14 2 10 6 3 3" xfId="18418" xr:uid="{019EA769-E516-466A-8BDF-076AE88E6CE0}"/>
    <cellStyle name="Header1 2 14 2 10 6 4" xfId="18419" xr:uid="{84C26F19-A56A-446F-A880-3E041A046E7E}"/>
    <cellStyle name="Header1 2 14 2 10 6 4 2" xfId="18420" xr:uid="{CB689712-2484-4F21-8414-AEDBA5A45E7C}"/>
    <cellStyle name="Header1 2 14 2 10 6 4 3" xfId="18421" xr:uid="{B563836A-B098-440A-9F7D-A65CD21D4F10}"/>
    <cellStyle name="Header1 2 14 2 10 6 5" xfId="18422" xr:uid="{1D83E152-1DBB-4593-BD7C-A3DAC59AA1BF}"/>
    <cellStyle name="Header1 2 14 2 10 6 5 2" xfId="18423" xr:uid="{8A733488-F6B7-4C2C-9C6C-96EADA8082DF}"/>
    <cellStyle name="Header1 2 14 2 10 6 5 3" xfId="18424" xr:uid="{BB090516-C0D5-4952-A531-7DB755B6AD1C}"/>
    <cellStyle name="Header1 2 14 2 10 6 6" xfId="18425" xr:uid="{8C26CEF1-C7A9-4F5C-98B9-B24EA661F4EB}"/>
    <cellStyle name="Header1 2 14 2 10 6 6 2" xfId="18426" xr:uid="{DDEBE064-869D-4C69-9E6D-0E889655E2CB}"/>
    <cellStyle name="Header1 2 14 2 10 6 6 3" xfId="18427" xr:uid="{9192F2DC-4AE7-4093-BE44-5BAFE3CDE24C}"/>
    <cellStyle name="Header1 2 14 2 10 6 7" xfId="18428" xr:uid="{C76E583B-D6A8-43C2-8B35-C78D5AF03378}"/>
    <cellStyle name="Header1 2 14 2 10 6 8" xfId="18429" xr:uid="{353736C2-CFCC-4F55-B8B6-D1E56A1EF605}"/>
    <cellStyle name="Header1 2 14 2 10 7" xfId="18430" xr:uid="{A4B6D361-3612-4E8A-A917-9B3DA36B7239}"/>
    <cellStyle name="Header1 2 14 2 11" xfId="18431" xr:uid="{5FD3923E-00F5-4E9C-9298-7A6026DF25E0}"/>
    <cellStyle name="Header1 2 14 2 11 2" xfId="18432" xr:uid="{E55F5CF9-7B0D-426C-B825-EDB22B032056}"/>
    <cellStyle name="Header1 2 14 2 11 2 2" xfId="18433" xr:uid="{489FDA14-239F-40CB-A5D9-4B3C5B977F89}"/>
    <cellStyle name="Header1 2 14 2 11 2 3" xfId="18434" xr:uid="{598B357C-A132-458D-B6BA-4CE63D822D5A}"/>
    <cellStyle name="Header1 2 14 2 11 3" xfId="18435" xr:uid="{1B8A05D9-1F2E-4A56-888F-11F68B738A49}"/>
    <cellStyle name="Header1 2 14 2 11 3 2" xfId="18436" xr:uid="{B5EF1989-E1B1-43F0-BCE8-ECA2321DCD6C}"/>
    <cellStyle name="Header1 2 14 2 11 3 3" xfId="18437" xr:uid="{B0CB0E21-994F-49D5-9031-BAF25FC9A07A}"/>
    <cellStyle name="Header1 2 14 2 11 4" xfId="18438" xr:uid="{83032965-0B21-47AE-AE0B-B47CD7F0417E}"/>
    <cellStyle name="Header1 2 14 2 11 4 2" xfId="18439" xr:uid="{B6E9DDA4-9A69-4AE2-9AED-92F5EB183A4A}"/>
    <cellStyle name="Header1 2 14 2 11 4 3" xfId="18440" xr:uid="{43BA4DC4-0758-473A-9508-A1B3F87141BA}"/>
    <cellStyle name="Header1 2 14 2 11 5" xfId="18441" xr:uid="{7B04B02C-1433-46FA-A7A4-4B2BCFA95110}"/>
    <cellStyle name="Header1 2 14 2 11 5 2" xfId="18442" xr:uid="{A0F91041-1DF6-4E45-8520-A93ABED67FAF}"/>
    <cellStyle name="Header1 2 14 2 11 5 3" xfId="18443" xr:uid="{AD122E51-1645-4640-8CC5-3E34C6446D90}"/>
    <cellStyle name="Header1 2 14 2 11 6" xfId="18444" xr:uid="{A0DA89DB-85E2-4FEF-AA92-0DB9D617C90F}"/>
    <cellStyle name="Header1 2 14 2 11 6 2" xfId="18445" xr:uid="{CFA0CDC7-8703-4602-A82E-C0A2F4D4D347}"/>
    <cellStyle name="Header1 2 14 2 11 6 3" xfId="18446" xr:uid="{0BD1CB1F-DDF8-4AF4-BD49-DC2BF01339A3}"/>
    <cellStyle name="Header1 2 14 2 11 7" xfId="18447" xr:uid="{005F73F0-B0DD-44FD-902F-D156AC2C6959}"/>
    <cellStyle name="Header1 2 14 2 11 7 2" xfId="18448" xr:uid="{7A88550E-8F4C-462A-9574-9B1FFF2C14CE}"/>
    <cellStyle name="Header1 2 14 2 11 7 3" xfId="18449" xr:uid="{D48C8AA0-BCA4-4AF2-BA9E-778E46B39049}"/>
    <cellStyle name="Header1 2 14 2 11 8" xfId="18450" xr:uid="{7720273C-D73B-4AC8-A15B-FBEAF0713ECD}"/>
    <cellStyle name="Header1 2 14 2 11 9" xfId="18451" xr:uid="{6CA5F90A-530E-4001-B0F4-C7460ADD7704}"/>
    <cellStyle name="Header1 2 14 2 12" xfId="18452" xr:uid="{D691115A-8235-476D-A122-87B6A4631258}"/>
    <cellStyle name="Header1 2 14 2 12 2" xfId="18453" xr:uid="{1CB1D451-319A-4A7B-9022-7390CCF853DA}"/>
    <cellStyle name="Header1 2 14 2 12 2 2" xfId="18454" xr:uid="{8E2428DD-AE79-4910-B196-3AEA9D2F7E5A}"/>
    <cellStyle name="Header1 2 14 2 12 2 3" xfId="18455" xr:uid="{F8F491FC-44DA-48B9-832D-6CEA482C3773}"/>
    <cellStyle name="Header1 2 14 2 12 3" xfId="18456" xr:uid="{2DBD3DB4-FD85-4315-988A-289B86D416EB}"/>
    <cellStyle name="Header1 2 14 2 12 3 2" xfId="18457" xr:uid="{4C1F4416-68F5-4F6C-8065-CEC947ECA06D}"/>
    <cellStyle name="Header1 2 14 2 12 3 3" xfId="18458" xr:uid="{A45AB914-980A-4D73-BC0C-97FD65F7835E}"/>
    <cellStyle name="Header1 2 14 2 12 4" xfId="18459" xr:uid="{1F23F136-75A3-45B2-9BB7-B3CFAB5DD1D4}"/>
    <cellStyle name="Header1 2 14 2 12 4 2" xfId="18460" xr:uid="{5B0CEA49-5829-473C-A2AA-981B75F810A8}"/>
    <cellStyle name="Header1 2 14 2 12 4 3" xfId="18461" xr:uid="{4872657C-D1E6-495D-85B6-E58C5B208BE8}"/>
    <cellStyle name="Header1 2 14 2 12 5" xfId="18462" xr:uid="{885D3716-504B-4C90-A40A-686F65AEC174}"/>
    <cellStyle name="Header1 2 14 2 12 5 2" xfId="18463" xr:uid="{0D87B82E-E005-4343-9AEA-9DD7A46D413F}"/>
    <cellStyle name="Header1 2 14 2 12 5 3" xfId="18464" xr:uid="{FD603D68-430E-4E00-B3D4-AB9CA5C84DD5}"/>
    <cellStyle name="Header1 2 14 2 12 6" xfId="18465" xr:uid="{9E8BF817-F069-4A4E-8533-603C12B116BB}"/>
    <cellStyle name="Header1 2 14 2 12 6 2" xfId="18466" xr:uid="{FF1BFBE4-976A-428C-8FE7-26110A292163}"/>
    <cellStyle name="Header1 2 14 2 12 6 3" xfId="18467" xr:uid="{6E4F0DE1-9744-40CB-9FEF-8128965C62B2}"/>
    <cellStyle name="Header1 2 14 2 12 7" xfId="18468" xr:uid="{91E56881-9D8F-46F4-9DBA-B72B0D8406B6}"/>
    <cellStyle name="Header1 2 14 2 12 8" xfId="18469" xr:uid="{81C95293-CE04-415B-8171-7F444B94796B}"/>
    <cellStyle name="Header1 2 14 2 13" xfId="18470" xr:uid="{0C5F6B7F-07E6-4FD2-95C1-7EF5631F73F9}"/>
    <cellStyle name="Header1 2 14 2 13 2" xfId="18471" xr:uid="{E64D4C94-4B79-4DF6-AE4C-A8C02A2F2E7D}"/>
    <cellStyle name="Header1 2 14 2 13 2 2" xfId="18472" xr:uid="{560F3C31-C0BA-4690-BADE-63A6DB65243F}"/>
    <cellStyle name="Header1 2 14 2 13 2 3" xfId="18473" xr:uid="{51A5F1B9-EA36-41ED-BE5A-0E5741DB8B4F}"/>
    <cellStyle name="Header1 2 14 2 13 3" xfId="18474" xr:uid="{7584D05E-AC48-4404-93EB-34ED3FD35CC3}"/>
    <cellStyle name="Header1 2 14 2 13 3 2" xfId="18475" xr:uid="{E38289AC-49F8-4AE1-A456-6EF0FF325D3E}"/>
    <cellStyle name="Header1 2 14 2 13 3 3" xfId="18476" xr:uid="{F8457C18-3A43-4076-A8B7-D0F21F60D994}"/>
    <cellStyle name="Header1 2 14 2 13 4" xfId="18477" xr:uid="{C8D3E7C8-FC31-4CE8-B833-A065433DA99D}"/>
    <cellStyle name="Header1 2 14 2 13 4 2" xfId="18478" xr:uid="{E121989E-0C70-4A9E-9114-6B0381E5AA53}"/>
    <cellStyle name="Header1 2 14 2 13 4 3" xfId="18479" xr:uid="{F6F0F77D-4076-4F75-88CF-3A7D8ADF9FC5}"/>
    <cellStyle name="Header1 2 14 2 13 5" xfId="18480" xr:uid="{C06C3A1D-EA6D-4E80-8375-A1D0732B088F}"/>
    <cellStyle name="Header1 2 14 2 13 5 2" xfId="18481" xr:uid="{0991B8C3-11CD-446F-B755-586CFD6CEBD5}"/>
    <cellStyle name="Header1 2 14 2 13 5 3" xfId="18482" xr:uid="{38659B13-A0FB-40D7-9634-0A8DA0AEE98F}"/>
    <cellStyle name="Header1 2 14 2 13 6" xfId="18483" xr:uid="{E7C34D2A-B215-4F28-B507-DEA2443E79E5}"/>
    <cellStyle name="Header1 2 14 2 13 6 2" xfId="18484" xr:uid="{39FC26B0-4409-4B9F-A258-D4ECDDA731A8}"/>
    <cellStyle name="Header1 2 14 2 13 6 3" xfId="18485" xr:uid="{7578C7C8-CEC0-468B-A4BA-C0E1F48F4346}"/>
    <cellStyle name="Header1 2 14 2 13 7" xfId="18486" xr:uid="{111D02C9-1B5E-4B66-8564-DFABD8A03AF6}"/>
    <cellStyle name="Header1 2 14 2 13 8" xfId="18487" xr:uid="{F36A798A-201C-4738-A758-64E983B6AA28}"/>
    <cellStyle name="Header1 2 14 2 14" xfId="18488" xr:uid="{0D8302F3-38C0-49B7-AFA2-BE3FC339AA65}"/>
    <cellStyle name="Header1 2 14 2 14 2" xfId="18489" xr:uid="{35C64A76-7E37-473C-8812-E28E5952E501}"/>
    <cellStyle name="Header1 2 14 2 14 2 2" xfId="18490" xr:uid="{ED9414D4-5B45-4153-BDE6-FFC1C1083B73}"/>
    <cellStyle name="Header1 2 14 2 14 2 3" xfId="18491" xr:uid="{FD22EC46-B6F3-43A0-8BE1-734D3B03F29F}"/>
    <cellStyle name="Header1 2 14 2 14 3" xfId="18492" xr:uid="{EAF7088F-F479-4901-BFB7-04BEF8B3F532}"/>
    <cellStyle name="Header1 2 14 2 14 3 2" xfId="18493" xr:uid="{09D7B417-4689-474B-BB92-69A48C7C914F}"/>
    <cellStyle name="Header1 2 14 2 14 3 3" xfId="18494" xr:uid="{23F6DDAB-DC5D-46F9-B789-157643280414}"/>
    <cellStyle name="Header1 2 14 2 14 4" xfId="18495" xr:uid="{2E1D6AD3-0DB8-449D-A730-663BFD4EA5AA}"/>
    <cellStyle name="Header1 2 14 2 14 4 2" xfId="18496" xr:uid="{D520B623-5B0A-4543-89AE-4B6DF7B66FB2}"/>
    <cellStyle name="Header1 2 14 2 14 4 3" xfId="18497" xr:uid="{8F3F9F4C-291E-4BD0-99B5-AA170A176037}"/>
    <cellStyle name="Header1 2 14 2 14 5" xfId="18498" xr:uid="{8B281146-2A0D-4D08-97F6-1EF42864DBDE}"/>
    <cellStyle name="Header1 2 14 2 14 5 2" xfId="18499" xr:uid="{42601EC7-19ED-4358-B310-1DC5FE3A5482}"/>
    <cellStyle name="Header1 2 14 2 14 5 3" xfId="18500" xr:uid="{1F4F63A1-9A18-4C97-9F75-43DCCF1E9CCF}"/>
    <cellStyle name="Header1 2 14 2 14 6" xfId="18501" xr:uid="{28EE97E0-2521-4CA3-914A-B56F286A55B6}"/>
    <cellStyle name="Header1 2 14 2 14 6 2" xfId="18502" xr:uid="{1BE3184B-C58B-47DD-AB23-E692D5F18CD1}"/>
    <cellStyle name="Header1 2 14 2 14 6 3" xfId="18503" xr:uid="{6AAB90F0-738A-42DD-9DD2-23C72B1E0C8D}"/>
    <cellStyle name="Header1 2 14 2 14 7" xfId="18504" xr:uid="{447CB9E9-48EC-4631-BB7E-BB596E43BA9B}"/>
    <cellStyle name="Header1 2 14 2 14 8" xfId="18505" xr:uid="{C15759E5-3FEE-4321-8324-B5653323DCD7}"/>
    <cellStyle name="Header1 2 14 2 15" xfId="18506" xr:uid="{C43AB148-9653-4F38-B3A8-1EFFBC86EA32}"/>
    <cellStyle name="Header1 2 14 2 15 2" xfId="18507" xr:uid="{5E30C694-61B5-4DF5-84BA-1C41CF2160FF}"/>
    <cellStyle name="Header1 2 14 2 15 2 2" xfId="18508" xr:uid="{A9695777-B944-41A5-8519-F5A9BD4D235E}"/>
    <cellStyle name="Header1 2 14 2 15 2 3" xfId="18509" xr:uid="{E821CC3F-A0AE-4A17-8913-2979166DE91B}"/>
    <cellStyle name="Header1 2 14 2 15 3" xfId="18510" xr:uid="{0A0E46D4-0372-4E79-A83A-ABD8C68AC25F}"/>
    <cellStyle name="Header1 2 14 2 15 3 2" xfId="18511" xr:uid="{DD7E1A76-D42A-4B45-A614-D560E8ED5500}"/>
    <cellStyle name="Header1 2 14 2 15 3 3" xfId="18512" xr:uid="{F825669D-29D3-49BB-B46E-A6BB29F8BDEC}"/>
    <cellStyle name="Header1 2 14 2 15 4" xfId="18513" xr:uid="{D7DE6F95-7E59-423F-900C-8B2176BBD04E}"/>
    <cellStyle name="Header1 2 14 2 15 4 2" xfId="18514" xr:uid="{24A4EBB5-ECC3-42C8-BA19-9687407C6C11}"/>
    <cellStyle name="Header1 2 14 2 15 4 3" xfId="18515" xr:uid="{DD192636-D836-4332-B2D0-7D15CEBA3D7A}"/>
    <cellStyle name="Header1 2 14 2 15 5" xfId="18516" xr:uid="{0E6F2533-BF68-46D6-BC63-AC3A8F4BBFCB}"/>
    <cellStyle name="Header1 2 14 2 15 5 2" xfId="18517" xr:uid="{5DCBE0BC-8070-4D02-B1A4-72D30B907A4A}"/>
    <cellStyle name="Header1 2 14 2 15 5 3" xfId="18518" xr:uid="{8367328F-BBAA-4265-B82D-9D07DF604FA5}"/>
    <cellStyle name="Header1 2 14 2 15 6" xfId="18519" xr:uid="{8C049FE4-D34C-4F6D-BF83-A90657665458}"/>
    <cellStyle name="Header1 2 14 2 15 6 2" xfId="18520" xr:uid="{18C6C329-F565-4104-B584-DBCDCDB92F20}"/>
    <cellStyle name="Header1 2 14 2 15 6 3" xfId="18521" xr:uid="{33AD9862-30EF-4C4C-95A7-1FC9953025BA}"/>
    <cellStyle name="Header1 2 14 2 15 7" xfId="18522" xr:uid="{D3B6093A-7A17-4550-B839-6B446896D9C4}"/>
    <cellStyle name="Header1 2 14 2 15 8" xfId="18523" xr:uid="{2DBF7BE1-F39A-44B1-94A8-FD5331303038}"/>
    <cellStyle name="Header1 2 14 2 16" xfId="18524" xr:uid="{6A67323F-F42E-4456-9CD5-4F0B0266C54E}"/>
    <cellStyle name="Header1 2 14 2 2" xfId="18525" xr:uid="{A3592413-AAE2-472D-B29D-671E452FA5E2}"/>
    <cellStyle name="Header1 2 14 2 2 2" xfId="18526" xr:uid="{35F11C01-70E4-4375-84BF-99228DC58995}"/>
    <cellStyle name="Header1 2 14 2 2 2 2" xfId="18527" xr:uid="{B9EFEF72-DE95-4FAE-A429-6DDF287C5069}"/>
    <cellStyle name="Header1 2 14 2 2 2 2 2" xfId="18528" xr:uid="{4C451253-B394-4C16-9AE2-610676A6B7D8}"/>
    <cellStyle name="Header1 2 14 2 2 2 2 3" xfId="18529" xr:uid="{8ABFE66C-F62D-4134-AEC1-BD59F23CC60C}"/>
    <cellStyle name="Header1 2 14 2 2 2 3" xfId="18530" xr:uid="{BA316084-0491-4AC0-BFFE-A4956B2C49F0}"/>
    <cellStyle name="Header1 2 14 2 2 2 3 2" xfId="18531" xr:uid="{AF71BC9A-4DE7-4A78-A616-8571FEEBC15D}"/>
    <cellStyle name="Header1 2 14 2 2 2 3 3" xfId="18532" xr:uid="{69959F31-F213-4364-88C6-5C81535379F5}"/>
    <cellStyle name="Header1 2 14 2 2 2 4" xfId="18533" xr:uid="{B0234466-63DC-4680-832C-E465C2B55EEA}"/>
    <cellStyle name="Header1 2 14 2 2 2 4 2" xfId="18534" xr:uid="{5769A227-064D-4ACE-AD59-C42736D4AC4A}"/>
    <cellStyle name="Header1 2 14 2 2 2 4 3" xfId="18535" xr:uid="{7EBB8C05-0C1C-42B1-A8E8-E9E4B737C488}"/>
    <cellStyle name="Header1 2 14 2 2 2 5" xfId="18536" xr:uid="{2477B0CA-4292-4628-A508-EB2CFECF1182}"/>
    <cellStyle name="Header1 2 14 2 2 2 5 2" xfId="18537" xr:uid="{CD05EC3C-74F5-4DFB-911A-8BBF6F715B65}"/>
    <cellStyle name="Header1 2 14 2 2 2 5 3" xfId="18538" xr:uid="{A1D79EE7-9C6B-4CEB-A541-2AFBE9E8B972}"/>
    <cellStyle name="Header1 2 14 2 2 2 6" xfId="18539" xr:uid="{2E89134F-7BB0-4A9F-998A-06F494BA046A}"/>
    <cellStyle name="Header1 2 14 2 2 2 6 2" xfId="18540" xr:uid="{D0A4ED3A-D975-4389-9BCA-58F69006E61B}"/>
    <cellStyle name="Header1 2 14 2 2 2 6 3" xfId="18541" xr:uid="{B15A8F17-AF39-4849-8E30-7383505667F7}"/>
    <cellStyle name="Header1 2 14 2 2 2 7" xfId="18542" xr:uid="{1F911BFD-7BAA-4DD0-B418-1E90CB260878}"/>
    <cellStyle name="Header1 2 14 2 2 2 7 2" xfId="18543" xr:uid="{88CBD6BA-9C55-427F-B667-79D4FE402B8F}"/>
    <cellStyle name="Header1 2 14 2 2 2 7 3" xfId="18544" xr:uid="{37C74D14-7E83-4446-B74F-31B735FB3DA6}"/>
    <cellStyle name="Header1 2 14 2 2 2 8" xfId="18545" xr:uid="{5A1AB6D2-B702-45D8-84BC-F6294FB3318F}"/>
    <cellStyle name="Header1 2 14 2 2 2 9" xfId="18546" xr:uid="{68047E18-8150-4EEE-BC21-3E2E23721BA9}"/>
    <cellStyle name="Header1 2 14 2 2 3" xfId="18547" xr:uid="{E1EE09AD-D5EE-47BF-BAC1-955CBD154176}"/>
    <cellStyle name="Header1 2 14 2 2 3 2" xfId="18548" xr:uid="{A7BC6AD4-7A7E-42E0-9F58-77F39E2C4FCC}"/>
    <cellStyle name="Header1 2 14 2 2 3 2 2" xfId="18549" xr:uid="{7FF5ABE6-5C84-4950-AB64-85C9C7E21079}"/>
    <cellStyle name="Header1 2 14 2 2 3 2 3" xfId="18550" xr:uid="{6753E8B8-EB55-42D6-8C33-F6538F512FE3}"/>
    <cellStyle name="Header1 2 14 2 2 3 3" xfId="18551" xr:uid="{CE78C68D-18BA-4768-A83F-051B6CEBC461}"/>
    <cellStyle name="Header1 2 14 2 2 3 3 2" xfId="18552" xr:uid="{FD7C284B-5E6A-4728-B604-8EDB3CF2E0E4}"/>
    <cellStyle name="Header1 2 14 2 2 3 3 3" xfId="18553" xr:uid="{5F39B39A-5E36-40B7-AD8F-3C0F70E2B0CD}"/>
    <cellStyle name="Header1 2 14 2 2 3 4" xfId="18554" xr:uid="{3CAF32C2-E455-417C-A493-47D6C660B2F1}"/>
    <cellStyle name="Header1 2 14 2 2 3 4 2" xfId="18555" xr:uid="{116D2E2E-880D-4FDE-B094-DF581C2665A5}"/>
    <cellStyle name="Header1 2 14 2 2 3 4 3" xfId="18556" xr:uid="{358564E8-ED91-4730-BA22-4BAC351D15F3}"/>
    <cellStyle name="Header1 2 14 2 2 3 5" xfId="18557" xr:uid="{E576F8F6-3CD6-4FD7-BE76-4A7AE6E05676}"/>
    <cellStyle name="Header1 2 14 2 2 3 5 2" xfId="18558" xr:uid="{8F3B4FD7-6143-4143-9123-3488E6248A13}"/>
    <cellStyle name="Header1 2 14 2 2 3 5 3" xfId="18559" xr:uid="{78DEF172-9667-4A72-80E7-6CC8C55E0E73}"/>
    <cellStyle name="Header1 2 14 2 2 3 6" xfId="18560" xr:uid="{9DE39951-5C70-4389-BA1F-44387069A0E7}"/>
    <cellStyle name="Header1 2 14 2 2 3 6 2" xfId="18561" xr:uid="{A6949CD5-EB24-4B1C-AB08-3D8B0DA6B044}"/>
    <cellStyle name="Header1 2 14 2 2 3 6 3" xfId="18562" xr:uid="{429223B6-DDF5-41DA-8AC6-3FE22A0B2259}"/>
    <cellStyle name="Header1 2 14 2 2 3 7" xfId="18563" xr:uid="{419A9513-B030-40AA-9931-A3DC26C9964A}"/>
    <cellStyle name="Header1 2 14 2 2 3 8" xfId="18564" xr:uid="{076F5A0C-B1CF-475A-81B3-792B9FB573E3}"/>
    <cellStyle name="Header1 2 14 2 2 4" xfId="18565" xr:uid="{9E81DD2E-34C0-462B-86E1-263FBBA5A53C}"/>
    <cellStyle name="Header1 2 14 2 2 4 2" xfId="18566" xr:uid="{1C1C5617-23E1-41B6-9D5F-91C68E388FDF}"/>
    <cellStyle name="Header1 2 14 2 2 4 2 2" xfId="18567" xr:uid="{CE5EFB23-A5A8-4892-ABCD-E15E610382AD}"/>
    <cellStyle name="Header1 2 14 2 2 4 2 3" xfId="18568" xr:uid="{DD2872E4-7DD0-42AF-BCEF-FC866BA0F077}"/>
    <cellStyle name="Header1 2 14 2 2 4 3" xfId="18569" xr:uid="{B2B555FA-AA96-4609-8E4C-71EC42903E7F}"/>
    <cellStyle name="Header1 2 14 2 2 4 3 2" xfId="18570" xr:uid="{AF2E2A65-5D0F-4F0E-ABD2-6295F74A5B52}"/>
    <cellStyle name="Header1 2 14 2 2 4 3 3" xfId="18571" xr:uid="{E490F557-D12B-4818-BEF3-DA69C207DD35}"/>
    <cellStyle name="Header1 2 14 2 2 4 4" xfId="18572" xr:uid="{1BFC14B2-D376-4507-8B0C-4990725E71F9}"/>
    <cellStyle name="Header1 2 14 2 2 4 4 2" xfId="18573" xr:uid="{0CFF5383-B069-4812-A5AB-9DB00AE24C04}"/>
    <cellStyle name="Header1 2 14 2 2 4 4 3" xfId="18574" xr:uid="{030D32A0-771A-4D68-AFFB-720D2F4DBA2A}"/>
    <cellStyle name="Header1 2 14 2 2 4 5" xfId="18575" xr:uid="{D253019A-D98C-4833-B2F6-EFB3C6A58330}"/>
    <cellStyle name="Header1 2 14 2 2 4 5 2" xfId="18576" xr:uid="{B787879E-FD63-497F-9CE0-2C08E5BD1A8C}"/>
    <cellStyle name="Header1 2 14 2 2 4 5 3" xfId="18577" xr:uid="{738EC287-6CAC-4FA7-8212-4052D032EA0B}"/>
    <cellStyle name="Header1 2 14 2 2 4 6" xfId="18578" xr:uid="{23003824-C930-44FA-8AF2-63D069733667}"/>
    <cellStyle name="Header1 2 14 2 2 4 6 2" xfId="18579" xr:uid="{645419E1-A7F6-47F6-ACB0-A3126282D4A9}"/>
    <cellStyle name="Header1 2 14 2 2 4 6 3" xfId="18580" xr:uid="{92C95B27-3127-4310-87B2-9F9906EE8939}"/>
    <cellStyle name="Header1 2 14 2 2 4 7" xfId="18581" xr:uid="{FA7E4E0F-D83D-495F-83D1-B41297686693}"/>
    <cellStyle name="Header1 2 14 2 2 4 8" xfId="18582" xr:uid="{3FC84B87-1382-4C6F-BBD9-4973F6D6C250}"/>
    <cellStyle name="Header1 2 14 2 2 5" xfId="18583" xr:uid="{CFABF222-FEBF-4421-B7A7-F4411C44252E}"/>
    <cellStyle name="Header1 2 14 2 2 5 2" xfId="18584" xr:uid="{06D3B5ED-AA3F-41D2-800D-92FD7EEB8FA0}"/>
    <cellStyle name="Header1 2 14 2 2 5 2 2" xfId="18585" xr:uid="{B0E3C4E4-12CC-4458-88ED-5E75442AB0B2}"/>
    <cellStyle name="Header1 2 14 2 2 5 2 3" xfId="18586" xr:uid="{FCC248CB-C5D8-4F06-8141-7780851D1621}"/>
    <cellStyle name="Header1 2 14 2 2 5 3" xfId="18587" xr:uid="{5ABEA209-86E1-420D-92F2-9E7F4EAB270E}"/>
    <cellStyle name="Header1 2 14 2 2 5 3 2" xfId="18588" xr:uid="{CC10BC40-61DE-45EA-BB2A-EC32DE859758}"/>
    <cellStyle name="Header1 2 14 2 2 5 3 3" xfId="18589" xr:uid="{D9187589-AEE1-40B8-A445-A7E917ED3325}"/>
    <cellStyle name="Header1 2 14 2 2 5 4" xfId="18590" xr:uid="{D58A92C1-F19C-433D-B5FE-E30A151067E8}"/>
    <cellStyle name="Header1 2 14 2 2 5 4 2" xfId="18591" xr:uid="{7A566776-878D-4B35-8F2A-E4E3F5488432}"/>
    <cellStyle name="Header1 2 14 2 2 5 4 3" xfId="18592" xr:uid="{37135446-7E99-4F79-A1DC-B216BA1EB5CF}"/>
    <cellStyle name="Header1 2 14 2 2 5 5" xfId="18593" xr:uid="{C29D1E4A-F86D-458A-BB79-48EDEF942AEF}"/>
    <cellStyle name="Header1 2 14 2 2 5 5 2" xfId="18594" xr:uid="{8661913D-3E36-449F-A84F-7F0EB49695FD}"/>
    <cellStyle name="Header1 2 14 2 2 5 5 3" xfId="18595" xr:uid="{F380DD7E-ABD6-49DC-AED4-984D86DF10CA}"/>
    <cellStyle name="Header1 2 14 2 2 5 6" xfId="18596" xr:uid="{A9ADE93F-C749-428C-A655-FFCF4D80ABFB}"/>
    <cellStyle name="Header1 2 14 2 2 5 6 2" xfId="18597" xr:uid="{34D47E69-31D7-4F07-8B49-9EA497E18EA6}"/>
    <cellStyle name="Header1 2 14 2 2 5 6 3" xfId="18598" xr:uid="{859EB11E-B24F-452B-AAD5-4717B5202551}"/>
    <cellStyle name="Header1 2 14 2 2 5 7" xfId="18599" xr:uid="{24DD42BC-2ACB-469D-A9FB-14AD0A2E0AC6}"/>
    <cellStyle name="Header1 2 14 2 2 5 8" xfId="18600" xr:uid="{C5AB5545-D990-445D-92F0-283D6DA81A5C}"/>
    <cellStyle name="Header1 2 14 2 2 6" xfId="18601" xr:uid="{A285D0E6-A2E9-430A-9302-F2A3EA4D54CD}"/>
    <cellStyle name="Header1 2 14 2 2 6 2" xfId="18602" xr:uid="{E273E4A8-DCF3-4C88-9655-127F668AE4CB}"/>
    <cellStyle name="Header1 2 14 2 2 6 2 2" xfId="18603" xr:uid="{942A9418-AD87-4A84-83ED-A3DD05F88037}"/>
    <cellStyle name="Header1 2 14 2 2 6 2 3" xfId="18604" xr:uid="{6643BBBD-0A82-4BA0-BCCF-7D49EB49EF63}"/>
    <cellStyle name="Header1 2 14 2 2 6 3" xfId="18605" xr:uid="{E086D583-EF6E-4E9B-A2A4-166A98C70A0E}"/>
    <cellStyle name="Header1 2 14 2 2 6 3 2" xfId="18606" xr:uid="{ACF73E64-06CF-4900-81FB-F0B8A2EA9BE0}"/>
    <cellStyle name="Header1 2 14 2 2 6 3 3" xfId="18607" xr:uid="{4F5342E3-3D82-4C70-9FCF-2391D1229AA1}"/>
    <cellStyle name="Header1 2 14 2 2 6 4" xfId="18608" xr:uid="{2F2D648B-DDD0-453F-B13D-7AE0924DFE76}"/>
    <cellStyle name="Header1 2 14 2 2 6 4 2" xfId="18609" xr:uid="{0328D815-AE4F-420C-A10C-94A43C9EE45A}"/>
    <cellStyle name="Header1 2 14 2 2 6 4 3" xfId="18610" xr:uid="{D4A2951F-A3D8-4CF9-BA44-8161E579584E}"/>
    <cellStyle name="Header1 2 14 2 2 6 5" xfId="18611" xr:uid="{4DFD7DD6-D29E-4EC3-90A9-CE518583302B}"/>
    <cellStyle name="Header1 2 14 2 2 6 5 2" xfId="18612" xr:uid="{E43853DF-71C3-4521-8751-4A2427D16D60}"/>
    <cellStyle name="Header1 2 14 2 2 6 5 3" xfId="18613" xr:uid="{2D1EC26E-472A-4A63-AEC0-03A7164C0CBC}"/>
    <cellStyle name="Header1 2 14 2 2 6 6" xfId="18614" xr:uid="{86951710-F731-477B-9856-21EDC0B68DF6}"/>
    <cellStyle name="Header1 2 14 2 2 6 6 2" xfId="18615" xr:uid="{FC5EC814-BC59-4D09-B0A0-876A1BAE33AF}"/>
    <cellStyle name="Header1 2 14 2 2 6 6 3" xfId="18616" xr:uid="{67D83ED0-16E4-45E7-B01A-A7C5BF97815B}"/>
    <cellStyle name="Header1 2 14 2 2 6 7" xfId="18617" xr:uid="{5FE3BBC4-9B65-415D-B6D6-5FFC3A0944FA}"/>
    <cellStyle name="Header1 2 14 2 2 6 8" xfId="18618" xr:uid="{DFD9C1A2-6322-4472-B2F3-5D4B5B183B2D}"/>
    <cellStyle name="Header1 2 14 2 2 7" xfId="18619" xr:uid="{40D68002-0AF4-44BA-945B-AE56F127E3FB}"/>
    <cellStyle name="Header1 2 14 2 2 8" xfId="18620" xr:uid="{8E325F34-F451-4A06-B804-5EA2BE68B8E1}"/>
    <cellStyle name="Header1 2 14 2 3" xfId="18621" xr:uid="{947547AA-8209-4253-B9A8-0B0D88DB6695}"/>
    <cellStyle name="Header1 2 14 2 3 2" xfId="18622" xr:uid="{44310841-1697-4BFD-A8B5-AF59DBB19C63}"/>
    <cellStyle name="Header1 2 14 2 3 2 2" xfId="18623" xr:uid="{04E7C60C-7632-4D8E-9896-4274C39EDEA5}"/>
    <cellStyle name="Header1 2 14 2 3 2 2 2" xfId="18624" xr:uid="{61BF38F0-F135-46CA-827E-2A4ED64A5231}"/>
    <cellStyle name="Header1 2 14 2 3 2 2 3" xfId="18625" xr:uid="{549A57FB-C557-4E0D-A49C-E80E4DEBC182}"/>
    <cellStyle name="Header1 2 14 2 3 2 3" xfId="18626" xr:uid="{4BAC5BCE-4E98-441B-AFF5-207FEE3590C2}"/>
    <cellStyle name="Header1 2 14 2 3 2 3 2" xfId="18627" xr:uid="{1216CC4A-FDE8-4C69-856C-B0F62A998285}"/>
    <cellStyle name="Header1 2 14 2 3 2 3 3" xfId="18628" xr:uid="{7FE6DAF5-1D2D-4703-A4DB-37E3331FD275}"/>
    <cellStyle name="Header1 2 14 2 3 2 4" xfId="18629" xr:uid="{056CF799-E5D0-4ACD-B941-51CC39EA78CE}"/>
    <cellStyle name="Header1 2 14 2 3 2 4 2" xfId="18630" xr:uid="{036A88F8-367A-4553-BC17-F4B94D11E745}"/>
    <cellStyle name="Header1 2 14 2 3 2 4 3" xfId="18631" xr:uid="{20807D35-21F4-4475-A627-C45E142F8B6F}"/>
    <cellStyle name="Header1 2 14 2 3 2 5" xfId="18632" xr:uid="{9C238FE8-5D1C-47DD-B8D6-572461AF04D3}"/>
    <cellStyle name="Header1 2 14 2 3 2 5 2" xfId="18633" xr:uid="{86716B6D-095F-443F-8BAA-9BB39FE69440}"/>
    <cellStyle name="Header1 2 14 2 3 2 5 3" xfId="18634" xr:uid="{E02B610E-446E-4BB3-B012-52183703B02A}"/>
    <cellStyle name="Header1 2 14 2 3 2 6" xfId="18635" xr:uid="{04420274-3E52-4486-B00A-1B79EE00AD3B}"/>
    <cellStyle name="Header1 2 14 2 3 2 6 2" xfId="18636" xr:uid="{2D6CF6F4-587F-4C47-90B4-BB29F6D1606A}"/>
    <cellStyle name="Header1 2 14 2 3 2 6 3" xfId="18637" xr:uid="{D457C773-F96E-4027-B675-86B3C0325695}"/>
    <cellStyle name="Header1 2 14 2 3 2 7" xfId="18638" xr:uid="{647C05A8-810E-4E6C-96E7-156D995C1B03}"/>
    <cellStyle name="Header1 2 14 2 3 2 7 2" xfId="18639" xr:uid="{8FD6B1DD-0972-49E7-9B4A-6AB40A421398}"/>
    <cellStyle name="Header1 2 14 2 3 2 7 3" xfId="18640" xr:uid="{D313B01A-4B59-4DF4-AB43-E70C1DFE6AC1}"/>
    <cellStyle name="Header1 2 14 2 3 2 8" xfId="18641" xr:uid="{F4CBB895-F06B-4142-AD22-251AFECB3F62}"/>
    <cellStyle name="Header1 2 14 2 3 2 9" xfId="18642" xr:uid="{AB808D0B-3A2B-400D-9D29-3B1AE3C7473C}"/>
    <cellStyle name="Header1 2 14 2 3 3" xfId="18643" xr:uid="{C886A856-B39E-4094-B17B-DBA1F953757F}"/>
    <cellStyle name="Header1 2 14 2 3 3 2" xfId="18644" xr:uid="{C45B80AD-A13B-4BB4-AE96-D7F9C4FD6BB0}"/>
    <cellStyle name="Header1 2 14 2 3 3 2 2" xfId="18645" xr:uid="{72F10DF0-8AF8-471E-A682-59FAB3B5141D}"/>
    <cellStyle name="Header1 2 14 2 3 3 2 3" xfId="18646" xr:uid="{A9733EDB-8E40-40F3-A150-EA3C434EBC33}"/>
    <cellStyle name="Header1 2 14 2 3 3 3" xfId="18647" xr:uid="{6A7ABF71-B85A-415A-925B-4D12A47A0CF8}"/>
    <cellStyle name="Header1 2 14 2 3 3 3 2" xfId="18648" xr:uid="{CE9C6248-8755-4944-B539-7A99E97AA386}"/>
    <cellStyle name="Header1 2 14 2 3 3 3 3" xfId="18649" xr:uid="{114C5ED9-E860-4725-B2E9-7CC0D37A3AE1}"/>
    <cellStyle name="Header1 2 14 2 3 3 4" xfId="18650" xr:uid="{0B6951EF-1997-41D7-8E93-CB1AA4287092}"/>
    <cellStyle name="Header1 2 14 2 3 3 4 2" xfId="18651" xr:uid="{ED6D7167-F823-4953-B3FF-5CC87EDDDD01}"/>
    <cellStyle name="Header1 2 14 2 3 3 4 3" xfId="18652" xr:uid="{1C0CF57C-08FD-40EA-AC2A-B37C1358D518}"/>
    <cellStyle name="Header1 2 14 2 3 3 5" xfId="18653" xr:uid="{87BEE770-221A-4699-8907-9C3B759DCC24}"/>
    <cellStyle name="Header1 2 14 2 3 3 5 2" xfId="18654" xr:uid="{9175F50B-5360-41FC-A2AD-CB7E91BE4E9B}"/>
    <cellStyle name="Header1 2 14 2 3 3 5 3" xfId="18655" xr:uid="{0DA7BE4A-EF72-44FF-939E-B1942AFFC279}"/>
    <cellStyle name="Header1 2 14 2 3 3 6" xfId="18656" xr:uid="{FED1F9C0-FF8D-4E99-A440-4B49DDF10A17}"/>
    <cellStyle name="Header1 2 14 2 3 3 6 2" xfId="18657" xr:uid="{B011ED95-0215-4EEB-BD2D-511AD1B45BC5}"/>
    <cellStyle name="Header1 2 14 2 3 3 6 3" xfId="18658" xr:uid="{E06CFA3B-2127-4A85-AAC7-063CFE3BE952}"/>
    <cellStyle name="Header1 2 14 2 3 3 7" xfId="18659" xr:uid="{FB9D0BF3-3801-493C-B986-3C051A6A2BC8}"/>
    <cellStyle name="Header1 2 14 2 3 3 8" xfId="18660" xr:uid="{09749425-E266-494E-BE0D-5761FE7571F9}"/>
    <cellStyle name="Header1 2 14 2 3 4" xfId="18661" xr:uid="{0022EECD-9591-4F0F-8B56-CB3F430D544A}"/>
    <cellStyle name="Header1 2 14 2 3 4 2" xfId="18662" xr:uid="{6CEB0EE2-B58B-40AA-BCFC-64E96E3958BB}"/>
    <cellStyle name="Header1 2 14 2 3 4 2 2" xfId="18663" xr:uid="{2B998772-DF62-4936-B175-589F80CFC876}"/>
    <cellStyle name="Header1 2 14 2 3 4 2 3" xfId="18664" xr:uid="{3DBF39A0-3E2F-4F91-B636-2E981C5FEE98}"/>
    <cellStyle name="Header1 2 14 2 3 4 3" xfId="18665" xr:uid="{67C90687-F8F5-4F20-9C41-F650E9E4381D}"/>
    <cellStyle name="Header1 2 14 2 3 4 3 2" xfId="18666" xr:uid="{A0A540F8-F3A1-48E5-BAE5-340745665A5B}"/>
    <cellStyle name="Header1 2 14 2 3 4 3 3" xfId="18667" xr:uid="{3CA738A2-4C7B-4B19-9463-7CD8944A613E}"/>
    <cellStyle name="Header1 2 14 2 3 4 4" xfId="18668" xr:uid="{19BA5EE1-69B0-420B-ACE5-5257BA32F1EB}"/>
    <cellStyle name="Header1 2 14 2 3 4 4 2" xfId="18669" xr:uid="{A160BC2E-9B60-4EC7-9A46-519173F1A34E}"/>
    <cellStyle name="Header1 2 14 2 3 4 4 3" xfId="18670" xr:uid="{3F85641B-2BED-42C1-BBBC-3FD9144745AA}"/>
    <cellStyle name="Header1 2 14 2 3 4 5" xfId="18671" xr:uid="{2E10789E-C847-422B-994D-101844D50112}"/>
    <cellStyle name="Header1 2 14 2 3 4 5 2" xfId="18672" xr:uid="{A5A91B48-13B6-425A-95AC-29FD78A48D27}"/>
    <cellStyle name="Header1 2 14 2 3 4 5 3" xfId="18673" xr:uid="{86D22973-CDDB-485A-917A-328A0731BA98}"/>
    <cellStyle name="Header1 2 14 2 3 4 6" xfId="18674" xr:uid="{26C5AD2E-C22B-45BB-8B52-A3E34E6E2B5E}"/>
    <cellStyle name="Header1 2 14 2 3 4 6 2" xfId="18675" xr:uid="{8244CDB5-315D-4755-8274-2560ADEE9C56}"/>
    <cellStyle name="Header1 2 14 2 3 4 6 3" xfId="18676" xr:uid="{17BB3E22-F386-49D7-8CFC-9227047E237E}"/>
    <cellStyle name="Header1 2 14 2 3 4 7" xfId="18677" xr:uid="{B4907C5A-1EE3-4F1E-9CFF-078B8819CB35}"/>
    <cellStyle name="Header1 2 14 2 3 4 8" xfId="18678" xr:uid="{4D85DF7D-0215-4562-ACFC-8A65A5AE5DE1}"/>
    <cellStyle name="Header1 2 14 2 3 5" xfId="18679" xr:uid="{54C5D86A-2F83-42F3-A3F1-B13B5C780403}"/>
    <cellStyle name="Header1 2 14 2 3 5 2" xfId="18680" xr:uid="{900BC95E-1BB2-4349-8B04-B33CE39D7BD5}"/>
    <cellStyle name="Header1 2 14 2 3 5 2 2" xfId="18681" xr:uid="{DE64F629-6540-4AEC-A012-A321ADF9CA20}"/>
    <cellStyle name="Header1 2 14 2 3 5 2 3" xfId="18682" xr:uid="{B0176869-3B1C-490D-96D6-472BC6630CA8}"/>
    <cellStyle name="Header1 2 14 2 3 5 3" xfId="18683" xr:uid="{54B2294F-9560-4EFD-84FB-630A1B20F30E}"/>
    <cellStyle name="Header1 2 14 2 3 5 3 2" xfId="18684" xr:uid="{183A55F9-94CA-4707-8D53-3FCC0ADFB4C1}"/>
    <cellStyle name="Header1 2 14 2 3 5 3 3" xfId="18685" xr:uid="{B6A6BA8F-96C5-42C5-A227-9600540B88AD}"/>
    <cellStyle name="Header1 2 14 2 3 5 4" xfId="18686" xr:uid="{7CDF7C93-CF53-4B6B-8D7B-A58BD870EDDF}"/>
    <cellStyle name="Header1 2 14 2 3 5 4 2" xfId="18687" xr:uid="{7DE9C992-8A22-47CC-A47B-85C94BA3808A}"/>
    <cellStyle name="Header1 2 14 2 3 5 4 3" xfId="18688" xr:uid="{F6E7F29F-1053-4A94-9ED2-5646431C4EC9}"/>
    <cellStyle name="Header1 2 14 2 3 5 5" xfId="18689" xr:uid="{BF13AD1E-2964-4025-B85B-A18DD67DF84D}"/>
    <cellStyle name="Header1 2 14 2 3 5 5 2" xfId="18690" xr:uid="{B1B82828-F658-4AEE-A8FE-4A453C298444}"/>
    <cellStyle name="Header1 2 14 2 3 5 5 3" xfId="18691" xr:uid="{01B48954-06C8-4A67-A20D-EA451DEDE355}"/>
    <cellStyle name="Header1 2 14 2 3 5 6" xfId="18692" xr:uid="{4FCB692E-AE25-42E8-9852-B9A11824F6ED}"/>
    <cellStyle name="Header1 2 14 2 3 5 6 2" xfId="18693" xr:uid="{236404B9-07EC-4972-ADCE-4EA7B346CE22}"/>
    <cellStyle name="Header1 2 14 2 3 5 6 3" xfId="18694" xr:uid="{3A9E8E41-3498-473B-A2E7-565ACF8C4C75}"/>
    <cellStyle name="Header1 2 14 2 3 5 7" xfId="18695" xr:uid="{89FE2621-D981-4848-A494-7ED02796BD3A}"/>
    <cellStyle name="Header1 2 14 2 3 5 8" xfId="18696" xr:uid="{8395583C-3E53-43FE-8C97-33E45B48766A}"/>
    <cellStyle name="Header1 2 14 2 3 6" xfId="18697" xr:uid="{D38088FA-4E98-416D-B398-0B3B1E715D54}"/>
    <cellStyle name="Header1 2 14 2 3 6 2" xfId="18698" xr:uid="{750A31A8-12B9-4916-9932-6AA15ADCE164}"/>
    <cellStyle name="Header1 2 14 2 3 6 2 2" xfId="18699" xr:uid="{165B527A-A5E7-4FB9-A76E-C60B824BA2D5}"/>
    <cellStyle name="Header1 2 14 2 3 6 2 3" xfId="18700" xr:uid="{6C358D77-3366-4DD6-BBC1-36D78E782BE0}"/>
    <cellStyle name="Header1 2 14 2 3 6 3" xfId="18701" xr:uid="{3A23C468-20A7-48AA-A314-0C859CC40386}"/>
    <cellStyle name="Header1 2 14 2 3 6 3 2" xfId="18702" xr:uid="{10495801-5868-4C2C-8DFC-A2BCE55EB8FD}"/>
    <cellStyle name="Header1 2 14 2 3 6 3 3" xfId="18703" xr:uid="{685831B2-EBE8-41EB-A5C6-FB496B4FA960}"/>
    <cellStyle name="Header1 2 14 2 3 6 4" xfId="18704" xr:uid="{D143BD45-40AC-464B-A739-F34E4A91849A}"/>
    <cellStyle name="Header1 2 14 2 3 6 4 2" xfId="18705" xr:uid="{B530B720-8410-45BE-ADFA-757A3BEE9F81}"/>
    <cellStyle name="Header1 2 14 2 3 6 4 3" xfId="18706" xr:uid="{D31236D5-C8B3-4B87-8DB5-6FC5DEA952C9}"/>
    <cellStyle name="Header1 2 14 2 3 6 5" xfId="18707" xr:uid="{D7F946F6-D71B-4DAE-BB27-0B57E3E307E4}"/>
    <cellStyle name="Header1 2 14 2 3 6 5 2" xfId="18708" xr:uid="{6A055F0D-B2A4-4DB8-9F7C-FECD193B00E0}"/>
    <cellStyle name="Header1 2 14 2 3 6 5 3" xfId="18709" xr:uid="{A41E29B4-53B5-4A93-AAEF-C0C2378CD4CA}"/>
    <cellStyle name="Header1 2 14 2 3 6 6" xfId="18710" xr:uid="{A5262250-BCCD-440E-8081-9F1CB301BDFD}"/>
    <cellStyle name="Header1 2 14 2 3 6 6 2" xfId="18711" xr:uid="{E461153B-6BA0-4DA1-AC51-C0B95063CB6F}"/>
    <cellStyle name="Header1 2 14 2 3 6 6 3" xfId="18712" xr:uid="{4DAAFDC0-2B53-45CD-A683-88D1751B3491}"/>
    <cellStyle name="Header1 2 14 2 3 6 7" xfId="18713" xr:uid="{21179331-7FB7-4D56-958E-43C23AF9CAF1}"/>
    <cellStyle name="Header1 2 14 2 3 6 8" xfId="18714" xr:uid="{3DEA0D96-1BCE-4CA7-B857-51E6DA667BD5}"/>
    <cellStyle name="Header1 2 14 2 3 7" xfId="18715" xr:uid="{B89088A6-14D5-41E3-B352-439D6A7EC78F}"/>
    <cellStyle name="Header1 2 14 2 3 8" xfId="18716" xr:uid="{6B32728F-8CE6-48C7-B6A7-417A522FDD1D}"/>
    <cellStyle name="Header1 2 14 2 4" xfId="18717" xr:uid="{AF8DB8B4-460E-4D0C-B4A8-45416EB849BA}"/>
    <cellStyle name="Header1 2 14 2 4 2" xfId="18718" xr:uid="{9429875B-78BA-4E22-A1CE-3F005AFF3E81}"/>
    <cellStyle name="Header1 2 14 2 4 2 2" xfId="18719" xr:uid="{F6192562-D9CB-4362-ABD8-D13EC6846D36}"/>
    <cellStyle name="Header1 2 14 2 4 2 2 2" xfId="18720" xr:uid="{FBD2C00B-3C72-4ABC-8A90-2DD47E62FB61}"/>
    <cellStyle name="Header1 2 14 2 4 2 2 3" xfId="18721" xr:uid="{B69CB4D6-2539-484C-8339-2AAE3501FFB7}"/>
    <cellStyle name="Header1 2 14 2 4 2 3" xfId="18722" xr:uid="{BF291956-1DF0-41F3-BE74-6C217DF87078}"/>
    <cellStyle name="Header1 2 14 2 4 2 3 2" xfId="18723" xr:uid="{ACF602AC-9253-4701-B945-3D013A8D6724}"/>
    <cellStyle name="Header1 2 14 2 4 2 3 3" xfId="18724" xr:uid="{DAE4EF42-30F8-4099-AC75-E63F06579E3D}"/>
    <cellStyle name="Header1 2 14 2 4 2 4" xfId="18725" xr:uid="{48ED1EB5-0A0B-4265-B8AF-F3F3A15C3E40}"/>
    <cellStyle name="Header1 2 14 2 4 2 4 2" xfId="18726" xr:uid="{08231D48-CE13-4D56-B17D-45F17EE5CA6E}"/>
    <cellStyle name="Header1 2 14 2 4 2 4 3" xfId="18727" xr:uid="{3BEC598F-4339-40FA-A75D-5CB18ECA0BED}"/>
    <cellStyle name="Header1 2 14 2 4 2 5" xfId="18728" xr:uid="{4160D32B-2EA7-4204-BC2A-6792E1EC7A20}"/>
    <cellStyle name="Header1 2 14 2 4 2 5 2" xfId="18729" xr:uid="{AE7A151C-8B38-4FED-9FAD-4922656644D9}"/>
    <cellStyle name="Header1 2 14 2 4 2 5 3" xfId="18730" xr:uid="{05AA1F24-8983-4F95-8209-6D5A98D11461}"/>
    <cellStyle name="Header1 2 14 2 4 2 6" xfId="18731" xr:uid="{1771F6E7-DD4C-475B-A849-0F90C35005AB}"/>
    <cellStyle name="Header1 2 14 2 4 2 6 2" xfId="18732" xr:uid="{2FBEB928-1F94-49C8-8238-5848F4035D8D}"/>
    <cellStyle name="Header1 2 14 2 4 2 6 3" xfId="18733" xr:uid="{C7211C83-3AEA-457D-B3BC-53F78293ABAA}"/>
    <cellStyle name="Header1 2 14 2 4 2 7" xfId="18734" xr:uid="{A8B2EBEC-4532-4C2A-BA4B-931D53AD6D6F}"/>
    <cellStyle name="Header1 2 14 2 4 2 7 2" xfId="18735" xr:uid="{F0B9FE0A-557A-4363-91EE-400656DB32BB}"/>
    <cellStyle name="Header1 2 14 2 4 2 7 3" xfId="18736" xr:uid="{181ACED6-49CE-41BC-9DAF-C744CA1F9FDF}"/>
    <cellStyle name="Header1 2 14 2 4 2 8" xfId="18737" xr:uid="{E16E8531-D6A1-4D06-B573-7385ED7BB9CE}"/>
    <cellStyle name="Header1 2 14 2 4 2 9" xfId="18738" xr:uid="{6EACD6C3-73DF-45B7-A0A6-1E045FAF1193}"/>
    <cellStyle name="Header1 2 14 2 4 3" xfId="18739" xr:uid="{5CD76988-03B8-4FB7-B377-8D04F45B17FA}"/>
    <cellStyle name="Header1 2 14 2 4 3 2" xfId="18740" xr:uid="{6FAE1318-69AC-4922-9649-FA2FC559A1EF}"/>
    <cellStyle name="Header1 2 14 2 4 3 2 2" xfId="18741" xr:uid="{46358F18-859C-404C-B0BE-C53AB5F3C5C7}"/>
    <cellStyle name="Header1 2 14 2 4 3 2 3" xfId="18742" xr:uid="{F5FBB639-F271-4223-8C8B-9AB70F837EF2}"/>
    <cellStyle name="Header1 2 14 2 4 3 3" xfId="18743" xr:uid="{D969188B-2AF0-47F6-B5F7-D01314D29B75}"/>
    <cellStyle name="Header1 2 14 2 4 3 3 2" xfId="18744" xr:uid="{B16A8D5A-89E0-4BB3-8ED2-A9556B288267}"/>
    <cellStyle name="Header1 2 14 2 4 3 3 3" xfId="18745" xr:uid="{28CEB4E3-65FE-4FF5-A95A-D5DB3B807063}"/>
    <cellStyle name="Header1 2 14 2 4 3 4" xfId="18746" xr:uid="{34321B1E-DCBD-4927-A4EB-BCB30B6093B7}"/>
    <cellStyle name="Header1 2 14 2 4 3 4 2" xfId="18747" xr:uid="{177DF387-AA38-491C-89B5-9436320A170E}"/>
    <cellStyle name="Header1 2 14 2 4 3 4 3" xfId="18748" xr:uid="{FBEDE535-3582-4154-B7E9-575BF1E07F65}"/>
    <cellStyle name="Header1 2 14 2 4 3 5" xfId="18749" xr:uid="{C96CCC44-1688-426D-98DA-B997E57EA8CF}"/>
    <cellStyle name="Header1 2 14 2 4 3 5 2" xfId="18750" xr:uid="{1CE3B47A-3168-442D-A6A4-8257D6B88559}"/>
    <cellStyle name="Header1 2 14 2 4 3 5 3" xfId="18751" xr:uid="{0E76A51D-2ADF-4A93-AD9A-579EB0437196}"/>
    <cellStyle name="Header1 2 14 2 4 3 6" xfId="18752" xr:uid="{E3C96114-C2B6-4495-A9B8-5333A1D6E92F}"/>
    <cellStyle name="Header1 2 14 2 4 3 6 2" xfId="18753" xr:uid="{C98552A6-98B5-4E0C-A9F5-8EC473723257}"/>
    <cellStyle name="Header1 2 14 2 4 3 6 3" xfId="18754" xr:uid="{339D6759-9B3D-47FD-94BB-73E3552AF48A}"/>
    <cellStyle name="Header1 2 14 2 4 3 7" xfId="18755" xr:uid="{8F522D12-D279-4768-9A65-A70A450DDAEE}"/>
    <cellStyle name="Header1 2 14 2 4 3 8" xfId="18756" xr:uid="{6269B6A1-A09E-4E43-AA5E-82453519D8F3}"/>
    <cellStyle name="Header1 2 14 2 4 4" xfId="18757" xr:uid="{02B29C8C-F9BC-4131-9B1F-1AD54A973528}"/>
    <cellStyle name="Header1 2 14 2 4 4 2" xfId="18758" xr:uid="{5CA56290-F33B-4D1B-B454-6B098C267FD4}"/>
    <cellStyle name="Header1 2 14 2 4 4 2 2" xfId="18759" xr:uid="{53795E01-D61B-4040-B5E8-747E6D490242}"/>
    <cellStyle name="Header1 2 14 2 4 4 2 3" xfId="18760" xr:uid="{0143AF54-1D2B-459A-BD66-93D16CBC6B5C}"/>
    <cellStyle name="Header1 2 14 2 4 4 3" xfId="18761" xr:uid="{00237EE2-39E1-4F0C-93F8-E2F63C5B9BAD}"/>
    <cellStyle name="Header1 2 14 2 4 4 3 2" xfId="18762" xr:uid="{09607880-4EA1-4281-BF50-38D397BC1132}"/>
    <cellStyle name="Header1 2 14 2 4 4 3 3" xfId="18763" xr:uid="{469F7075-B476-443E-B9FD-96943AE6E8C8}"/>
    <cellStyle name="Header1 2 14 2 4 4 4" xfId="18764" xr:uid="{B44BB670-AA76-4005-B135-B19AC1832601}"/>
    <cellStyle name="Header1 2 14 2 4 4 4 2" xfId="18765" xr:uid="{C59805E8-FF2C-4123-AF15-010C2BA428C3}"/>
    <cellStyle name="Header1 2 14 2 4 4 4 3" xfId="18766" xr:uid="{2542E98A-6E48-44F0-930D-2A67C01A86CE}"/>
    <cellStyle name="Header1 2 14 2 4 4 5" xfId="18767" xr:uid="{06E2E214-8C82-4C29-BE9B-8BE362F112B7}"/>
    <cellStyle name="Header1 2 14 2 4 4 5 2" xfId="18768" xr:uid="{096971FF-827A-4362-8FA7-3506FA2A532E}"/>
    <cellStyle name="Header1 2 14 2 4 4 5 3" xfId="18769" xr:uid="{4A7665F3-31DA-41F0-B0EC-8551B8DBDAAA}"/>
    <cellStyle name="Header1 2 14 2 4 4 6" xfId="18770" xr:uid="{71DF3565-9B5E-4ACD-A142-B87348FE65F1}"/>
    <cellStyle name="Header1 2 14 2 4 4 6 2" xfId="18771" xr:uid="{0FAF4982-5CF9-4BD5-B9BC-1382E429DF4D}"/>
    <cellStyle name="Header1 2 14 2 4 4 6 3" xfId="18772" xr:uid="{EF1102FE-07A2-46BB-8F91-368EC71CF40D}"/>
    <cellStyle name="Header1 2 14 2 4 4 7" xfId="18773" xr:uid="{BC7D8B9E-3755-4863-B3FD-C0227874D27B}"/>
    <cellStyle name="Header1 2 14 2 4 4 8" xfId="18774" xr:uid="{ECF2D2BC-2770-4B03-BC8B-2DB0ADD93493}"/>
    <cellStyle name="Header1 2 14 2 4 5" xfId="18775" xr:uid="{F0603437-C225-4550-BA3A-795A1358B8E1}"/>
    <cellStyle name="Header1 2 14 2 4 5 2" xfId="18776" xr:uid="{7A7651FB-6F8D-492B-92CD-0E4CC1C70942}"/>
    <cellStyle name="Header1 2 14 2 4 5 2 2" xfId="18777" xr:uid="{98EC8D92-2F91-4098-A26C-2090663C3120}"/>
    <cellStyle name="Header1 2 14 2 4 5 2 3" xfId="18778" xr:uid="{04370100-8EE2-4F08-96AE-C7996EF3FCB2}"/>
    <cellStyle name="Header1 2 14 2 4 5 3" xfId="18779" xr:uid="{AF8988E1-483B-406D-B3A0-275EAFC8C670}"/>
    <cellStyle name="Header1 2 14 2 4 5 3 2" xfId="18780" xr:uid="{A720144E-EC75-45AD-AD99-04F77949B9A6}"/>
    <cellStyle name="Header1 2 14 2 4 5 3 3" xfId="18781" xr:uid="{F95238A9-1368-434F-8A18-DEAC9B6D78CE}"/>
    <cellStyle name="Header1 2 14 2 4 5 4" xfId="18782" xr:uid="{4C999B3F-FEB0-41AD-9E32-CB8EEF04FA9F}"/>
    <cellStyle name="Header1 2 14 2 4 5 4 2" xfId="18783" xr:uid="{079BA64E-DB80-40E8-B33F-0F815FE2B554}"/>
    <cellStyle name="Header1 2 14 2 4 5 4 3" xfId="18784" xr:uid="{4B0E01CC-A5CB-4DDF-AA5A-5E9B24874795}"/>
    <cellStyle name="Header1 2 14 2 4 5 5" xfId="18785" xr:uid="{C044C91E-FFB5-4973-85CB-F9FECA279C65}"/>
    <cellStyle name="Header1 2 14 2 4 5 5 2" xfId="18786" xr:uid="{4ED36576-9A9B-4108-A4E3-64B1E578E78D}"/>
    <cellStyle name="Header1 2 14 2 4 5 5 3" xfId="18787" xr:uid="{DC0C291C-03A6-41F2-AA7A-BE049FCABB3B}"/>
    <cellStyle name="Header1 2 14 2 4 5 6" xfId="18788" xr:uid="{DCE5D080-FE76-45F4-95FB-37F7B757967F}"/>
    <cellStyle name="Header1 2 14 2 4 5 6 2" xfId="18789" xr:uid="{51A125D1-4CAA-4A43-A9BF-D6B2A3123D6B}"/>
    <cellStyle name="Header1 2 14 2 4 5 6 3" xfId="18790" xr:uid="{13061614-4CF9-4FCA-A4E9-7F1A55FA6EC2}"/>
    <cellStyle name="Header1 2 14 2 4 5 7" xfId="18791" xr:uid="{0BE73C36-8C08-463A-977C-B386B2D2DB72}"/>
    <cellStyle name="Header1 2 14 2 4 5 8" xfId="18792" xr:uid="{D2ED11A3-CA0A-462A-8438-EEFE43065593}"/>
    <cellStyle name="Header1 2 14 2 4 6" xfId="18793" xr:uid="{DA2AD58B-C285-4C68-916C-C982346E4FC3}"/>
    <cellStyle name="Header1 2 14 2 4 6 2" xfId="18794" xr:uid="{0E03E39C-4FAB-40FE-84AE-079256BFA674}"/>
    <cellStyle name="Header1 2 14 2 4 6 2 2" xfId="18795" xr:uid="{3C1D4E42-DA02-4423-830C-B80A3C461F66}"/>
    <cellStyle name="Header1 2 14 2 4 6 2 3" xfId="18796" xr:uid="{ECC845BE-FF16-46CB-8638-B609D4A9C34C}"/>
    <cellStyle name="Header1 2 14 2 4 6 3" xfId="18797" xr:uid="{2B2B9CA9-9085-4300-BDCE-75C04CD5D868}"/>
    <cellStyle name="Header1 2 14 2 4 6 3 2" xfId="18798" xr:uid="{712F8366-BF39-4703-B927-C744A0512253}"/>
    <cellStyle name="Header1 2 14 2 4 6 3 3" xfId="18799" xr:uid="{2305C8C4-A25E-4CD0-8EDA-D429EB62C7C7}"/>
    <cellStyle name="Header1 2 14 2 4 6 4" xfId="18800" xr:uid="{61168AAD-F54A-4EB4-88CA-2483B3C51A60}"/>
    <cellStyle name="Header1 2 14 2 4 6 4 2" xfId="18801" xr:uid="{B906A2F2-C8F9-4902-9ADC-FC5F1A7F4942}"/>
    <cellStyle name="Header1 2 14 2 4 6 4 3" xfId="18802" xr:uid="{6B0414B5-8F1C-4B3C-AC08-01BE912E85EA}"/>
    <cellStyle name="Header1 2 14 2 4 6 5" xfId="18803" xr:uid="{5EE515B3-31C2-4055-AF76-7B2F14778D7E}"/>
    <cellStyle name="Header1 2 14 2 4 6 5 2" xfId="18804" xr:uid="{D00B9060-9588-4F26-B9E8-8EF80C6E442E}"/>
    <cellStyle name="Header1 2 14 2 4 6 5 3" xfId="18805" xr:uid="{16ED48CA-37AE-42FF-A189-D37101255DEE}"/>
    <cellStyle name="Header1 2 14 2 4 6 6" xfId="18806" xr:uid="{94988899-1102-407A-AEA5-36A9E3CD2ED3}"/>
    <cellStyle name="Header1 2 14 2 4 6 6 2" xfId="18807" xr:uid="{37E4FC48-E482-4D09-BE6B-5EAE65026531}"/>
    <cellStyle name="Header1 2 14 2 4 6 6 3" xfId="18808" xr:uid="{4BB4CCC5-649A-4860-BE20-88FAD29D8833}"/>
    <cellStyle name="Header1 2 14 2 4 6 7" xfId="18809" xr:uid="{71074189-D18A-45E0-8007-BBE084987142}"/>
    <cellStyle name="Header1 2 14 2 4 6 8" xfId="18810" xr:uid="{5FB2E9E1-8A2D-4CB3-9AF2-331659A3090C}"/>
    <cellStyle name="Header1 2 14 2 4 7" xfId="18811" xr:uid="{7E998766-8050-4811-8975-2F2AC2690D0F}"/>
    <cellStyle name="Header1 2 14 2 4 8" xfId="18812" xr:uid="{A7606C34-9CBC-43ED-A6DC-8B90B88472A4}"/>
    <cellStyle name="Header1 2 14 2 5" xfId="18813" xr:uid="{BD8AA18E-C00A-431F-AB63-AC978C8FE346}"/>
    <cellStyle name="Header1 2 14 2 5 2" xfId="18814" xr:uid="{104BE46F-71C3-4702-A285-35CDF8C35944}"/>
    <cellStyle name="Header1 2 14 2 5 2 2" xfId="18815" xr:uid="{AFC7ADA9-2BC1-49A8-9F4C-7FEE377886D9}"/>
    <cellStyle name="Header1 2 14 2 5 2 2 2" xfId="18816" xr:uid="{EE0ED510-21D5-4FBD-BD26-25C8525E7C3B}"/>
    <cellStyle name="Header1 2 14 2 5 2 2 3" xfId="18817" xr:uid="{F540D369-7345-4A50-850E-1F7CC250932C}"/>
    <cellStyle name="Header1 2 14 2 5 2 3" xfId="18818" xr:uid="{122C57BF-A2E0-40C5-A184-FE1A58E7962B}"/>
    <cellStyle name="Header1 2 14 2 5 2 3 2" xfId="18819" xr:uid="{C40B3DF6-EDB3-4B09-95BE-970D5AD47D75}"/>
    <cellStyle name="Header1 2 14 2 5 2 3 3" xfId="18820" xr:uid="{99D3742A-4AEC-429C-977D-4F4899275F73}"/>
    <cellStyle name="Header1 2 14 2 5 2 4" xfId="18821" xr:uid="{4AB0E921-174B-4460-95F6-47681560F535}"/>
    <cellStyle name="Header1 2 14 2 5 2 4 2" xfId="18822" xr:uid="{4CA09F12-CA6B-4171-94DF-5FF1DD0E8BD3}"/>
    <cellStyle name="Header1 2 14 2 5 2 4 3" xfId="18823" xr:uid="{0CE2E24D-877F-4BB6-9D80-56AC2E0C5AE6}"/>
    <cellStyle name="Header1 2 14 2 5 2 5" xfId="18824" xr:uid="{C76211D4-719C-4D6E-B5B6-ACF4261441A3}"/>
    <cellStyle name="Header1 2 14 2 5 2 5 2" xfId="18825" xr:uid="{4F02A9EF-8D6D-485A-8100-37D900BE3107}"/>
    <cellStyle name="Header1 2 14 2 5 2 5 3" xfId="18826" xr:uid="{84E0D0CA-B6EA-4A0F-A946-9822387D7ECD}"/>
    <cellStyle name="Header1 2 14 2 5 2 6" xfId="18827" xr:uid="{B6C915D0-D449-44AF-B891-6B886A2FD9A3}"/>
    <cellStyle name="Header1 2 14 2 5 2 6 2" xfId="18828" xr:uid="{51A076D7-CDAC-49F0-9C1E-7B3907DD3B08}"/>
    <cellStyle name="Header1 2 14 2 5 2 6 3" xfId="18829" xr:uid="{B40823E8-94A9-4C32-B4EF-97324D0CE0C1}"/>
    <cellStyle name="Header1 2 14 2 5 2 7" xfId="18830" xr:uid="{3BFF1DA4-B10E-49A6-8412-87D9F5ACDB66}"/>
    <cellStyle name="Header1 2 14 2 5 2 7 2" xfId="18831" xr:uid="{02D795C8-2A69-4016-9723-C821C88A702B}"/>
    <cellStyle name="Header1 2 14 2 5 2 7 3" xfId="18832" xr:uid="{E8B1E9E5-BDD2-445A-B4A4-A472D34A3303}"/>
    <cellStyle name="Header1 2 14 2 5 2 8" xfId="18833" xr:uid="{C27AA1DD-0329-4D73-B86A-31B284677DBD}"/>
    <cellStyle name="Header1 2 14 2 5 2 9" xfId="18834" xr:uid="{660A6741-AD56-49A6-AEB6-44537C5A1C70}"/>
    <cellStyle name="Header1 2 14 2 5 3" xfId="18835" xr:uid="{F3954564-0BCE-44DB-B584-250ED76593DB}"/>
    <cellStyle name="Header1 2 14 2 5 3 2" xfId="18836" xr:uid="{5150DB32-0C63-4CE5-88D9-623A2BB8A336}"/>
    <cellStyle name="Header1 2 14 2 5 3 2 2" xfId="18837" xr:uid="{9FDC51A2-9092-4FE2-BE15-A3AA4685CA50}"/>
    <cellStyle name="Header1 2 14 2 5 3 2 3" xfId="18838" xr:uid="{6383E66C-4823-4DE3-AA07-90D49662144A}"/>
    <cellStyle name="Header1 2 14 2 5 3 3" xfId="18839" xr:uid="{1FAD7894-4E06-40CC-ADA9-4038B03251DC}"/>
    <cellStyle name="Header1 2 14 2 5 3 3 2" xfId="18840" xr:uid="{4A35D67D-4532-42E0-9AC5-F9D143698B93}"/>
    <cellStyle name="Header1 2 14 2 5 3 3 3" xfId="18841" xr:uid="{A85DCE21-04AD-4401-A8E9-DD1E03AD803A}"/>
    <cellStyle name="Header1 2 14 2 5 3 4" xfId="18842" xr:uid="{CAF52850-66F1-439C-A390-049B4C0787EC}"/>
    <cellStyle name="Header1 2 14 2 5 3 4 2" xfId="18843" xr:uid="{B7A93265-124D-48A0-83CC-FAD93E93ADC7}"/>
    <cellStyle name="Header1 2 14 2 5 3 4 3" xfId="18844" xr:uid="{3D14FF26-C096-4F8E-A14F-64B4ABA0E3D4}"/>
    <cellStyle name="Header1 2 14 2 5 3 5" xfId="18845" xr:uid="{65BC873B-9258-4FAB-B564-9603D26E4551}"/>
    <cellStyle name="Header1 2 14 2 5 3 5 2" xfId="18846" xr:uid="{88926C15-ADFD-4478-9C76-A66F0C8C7FAC}"/>
    <cellStyle name="Header1 2 14 2 5 3 5 3" xfId="18847" xr:uid="{63F9200B-5A1C-40B6-A755-FCD38B583D24}"/>
    <cellStyle name="Header1 2 14 2 5 3 6" xfId="18848" xr:uid="{499C5430-E94F-4DFB-9382-4C4FAEB4204A}"/>
    <cellStyle name="Header1 2 14 2 5 3 6 2" xfId="18849" xr:uid="{AA4F118E-8A89-4A60-A00A-9B6E9C32E75F}"/>
    <cellStyle name="Header1 2 14 2 5 3 6 3" xfId="18850" xr:uid="{FB85694F-C47D-4A88-8238-1B3EAD0C5288}"/>
    <cellStyle name="Header1 2 14 2 5 3 7" xfId="18851" xr:uid="{64530DBF-3C43-46AB-923B-7A374B238070}"/>
    <cellStyle name="Header1 2 14 2 5 3 8" xfId="18852" xr:uid="{42D52F83-F83D-4235-947E-C05B660D32AA}"/>
    <cellStyle name="Header1 2 14 2 5 4" xfId="18853" xr:uid="{8E57905E-612B-4C20-81FE-EE07E409623C}"/>
    <cellStyle name="Header1 2 14 2 5 4 2" xfId="18854" xr:uid="{4C644C72-1440-4813-BB1E-7C61387DC240}"/>
    <cellStyle name="Header1 2 14 2 5 4 2 2" xfId="18855" xr:uid="{4A2EEA13-F31C-4F6C-BF30-EE60F1920BEC}"/>
    <cellStyle name="Header1 2 14 2 5 4 2 3" xfId="18856" xr:uid="{702D23DD-5061-4420-91B3-6D2B68BBC156}"/>
    <cellStyle name="Header1 2 14 2 5 4 3" xfId="18857" xr:uid="{9F6AE261-D71B-44A5-BD23-618468961726}"/>
    <cellStyle name="Header1 2 14 2 5 4 3 2" xfId="18858" xr:uid="{FB51CBA8-EAE6-4AE0-8657-18E7D64F2D1D}"/>
    <cellStyle name="Header1 2 14 2 5 4 3 3" xfId="18859" xr:uid="{70CB5D12-8943-4D89-A389-05A1FE9455A1}"/>
    <cellStyle name="Header1 2 14 2 5 4 4" xfId="18860" xr:uid="{64001B39-C159-4749-89BE-CD8674FD85B5}"/>
    <cellStyle name="Header1 2 14 2 5 4 4 2" xfId="18861" xr:uid="{23D34395-F758-481F-9827-D6FD9BBA9E86}"/>
    <cellStyle name="Header1 2 14 2 5 4 4 3" xfId="18862" xr:uid="{653D3A74-60E1-4F29-8533-959FAC45F6D4}"/>
    <cellStyle name="Header1 2 14 2 5 4 5" xfId="18863" xr:uid="{912D3855-92BA-4B08-A328-0D9B38DAEAAD}"/>
    <cellStyle name="Header1 2 14 2 5 4 5 2" xfId="18864" xr:uid="{9D015EC0-121C-477E-B473-5391F6DAB671}"/>
    <cellStyle name="Header1 2 14 2 5 4 5 3" xfId="18865" xr:uid="{9651D310-9E69-4A22-9548-C6C40A56C834}"/>
    <cellStyle name="Header1 2 14 2 5 4 6" xfId="18866" xr:uid="{6B874452-AF76-4853-A8EB-4CEEEBF631A1}"/>
    <cellStyle name="Header1 2 14 2 5 4 6 2" xfId="18867" xr:uid="{3C4F9462-75D7-4A00-87CF-EAF0A17570B8}"/>
    <cellStyle name="Header1 2 14 2 5 4 6 3" xfId="18868" xr:uid="{0AA79B01-5E21-4E46-A68C-BB4E07BE9457}"/>
    <cellStyle name="Header1 2 14 2 5 4 7" xfId="18869" xr:uid="{9CFFE642-D070-422F-A4F1-F733038C80FB}"/>
    <cellStyle name="Header1 2 14 2 5 4 8" xfId="18870" xr:uid="{923CE203-2988-4DC8-9D49-3FEF5EA8E0BA}"/>
    <cellStyle name="Header1 2 14 2 5 5" xfId="18871" xr:uid="{48D81D2A-AF98-4B47-826D-854E81111C12}"/>
    <cellStyle name="Header1 2 14 2 5 5 2" xfId="18872" xr:uid="{8D614775-372C-458D-8E7F-4E6A282126FA}"/>
    <cellStyle name="Header1 2 14 2 5 5 2 2" xfId="18873" xr:uid="{342DBA12-B7E0-4270-93FD-D8BE814589D1}"/>
    <cellStyle name="Header1 2 14 2 5 5 2 3" xfId="18874" xr:uid="{01F64BCE-8591-45F4-8431-3902DA6B1E8A}"/>
    <cellStyle name="Header1 2 14 2 5 5 3" xfId="18875" xr:uid="{3D3A18AF-7009-4C25-A9BF-0EADFDFF1EDF}"/>
    <cellStyle name="Header1 2 14 2 5 5 3 2" xfId="18876" xr:uid="{E03C770C-8ADF-4FC9-9263-2FE81BCBB9C5}"/>
    <cellStyle name="Header1 2 14 2 5 5 3 3" xfId="18877" xr:uid="{64231A48-B060-42BB-978A-01EEFD8CEB4F}"/>
    <cellStyle name="Header1 2 14 2 5 5 4" xfId="18878" xr:uid="{2C73308A-7C33-4DEB-8BD8-F5FB305C5468}"/>
    <cellStyle name="Header1 2 14 2 5 5 4 2" xfId="18879" xr:uid="{3CC01A06-A56F-44F4-AD77-64719DF72011}"/>
    <cellStyle name="Header1 2 14 2 5 5 4 3" xfId="18880" xr:uid="{2336212C-1FBF-4AE4-AD1D-EC0535827818}"/>
    <cellStyle name="Header1 2 14 2 5 5 5" xfId="18881" xr:uid="{5829FB0C-8915-4069-88AD-81351526E119}"/>
    <cellStyle name="Header1 2 14 2 5 5 5 2" xfId="18882" xr:uid="{F885F68F-0456-414F-8B84-683332BA20AD}"/>
    <cellStyle name="Header1 2 14 2 5 5 5 3" xfId="18883" xr:uid="{094BD8B5-A7E7-4D82-93AC-E2EDD786A911}"/>
    <cellStyle name="Header1 2 14 2 5 5 6" xfId="18884" xr:uid="{3D3A2BAA-7DC5-4721-B38F-1A928D592666}"/>
    <cellStyle name="Header1 2 14 2 5 5 6 2" xfId="18885" xr:uid="{03F1CEE4-5DFE-40BF-AD0B-7DFE5086CD99}"/>
    <cellStyle name="Header1 2 14 2 5 5 6 3" xfId="18886" xr:uid="{294EDF26-F060-4A32-9ECF-CEA606A57EE6}"/>
    <cellStyle name="Header1 2 14 2 5 5 7" xfId="18887" xr:uid="{AC0C6515-F8FA-4B20-A1EA-C45089D8EF51}"/>
    <cellStyle name="Header1 2 14 2 5 5 8" xfId="18888" xr:uid="{ADC78B8C-4371-4B0C-84B9-5DC640595D2D}"/>
    <cellStyle name="Header1 2 14 2 5 6" xfId="18889" xr:uid="{7A3FC2C4-483F-41FB-80B3-97ED1045D5B7}"/>
    <cellStyle name="Header1 2 14 2 5 6 2" xfId="18890" xr:uid="{176A7209-3A7D-4A73-9E9A-FF6F95DCBAAE}"/>
    <cellStyle name="Header1 2 14 2 5 6 2 2" xfId="18891" xr:uid="{9B42C4CC-4165-4F59-8C02-1751C1090A5F}"/>
    <cellStyle name="Header1 2 14 2 5 6 2 3" xfId="18892" xr:uid="{C535F04A-2EA4-41FD-AB1E-FAE99BF70977}"/>
    <cellStyle name="Header1 2 14 2 5 6 3" xfId="18893" xr:uid="{59E101C0-74F0-4460-8AF6-81A155A96438}"/>
    <cellStyle name="Header1 2 14 2 5 6 3 2" xfId="18894" xr:uid="{059CB0D0-D3BF-4EFF-983E-56F0A1EC393F}"/>
    <cellStyle name="Header1 2 14 2 5 6 3 3" xfId="18895" xr:uid="{ADA003CD-1332-4692-BE9F-AFCCD28597C7}"/>
    <cellStyle name="Header1 2 14 2 5 6 4" xfId="18896" xr:uid="{93364793-6B81-47FA-8B28-A00B20AD31A8}"/>
    <cellStyle name="Header1 2 14 2 5 6 4 2" xfId="18897" xr:uid="{7E0D3795-6E5D-40D0-9187-AE2B469DA35F}"/>
    <cellStyle name="Header1 2 14 2 5 6 4 3" xfId="18898" xr:uid="{AC826A02-B711-483C-BB42-71E53E74BC9E}"/>
    <cellStyle name="Header1 2 14 2 5 6 5" xfId="18899" xr:uid="{01304677-F991-406D-8FA4-F1EB7D0E5CD1}"/>
    <cellStyle name="Header1 2 14 2 5 6 5 2" xfId="18900" xr:uid="{63A35D84-C3EE-415B-8286-756644BDEF02}"/>
    <cellStyle name="Header1 2 14 2 5 6 5 3" xfId="18901" xr:uid="{B9B6001C-8422-4FF4-9550-417C9F754FDF}"/>
    <cellStyle name="Header1 2 14 2 5 6 6" xfId="18902" xr:uid="{106FA68A-5D67-44F4-B878-5C81C75DADB9}"/>
    <cellStyle name="Header1 2 14 2 5 6 6 2" xfId="18903" xr:uid="{9D650791-5B9D-487A-B54A-1FC043DF7F20}"/>
    <cellStyle name="Header1 2 14 2 5 6 6 3" xfId="18904" xr:uid="{A1770DD4-DDAD-4ADA-818F-CBC1DD72FC7D}"/>
    <cellStyle name="Header1 2 14 2 5 6 7" xfId="18905" xr:uid="{424627D0-5925-483E-83AD-A6694E212537}"/>
    <cellStyle name="Header1 2 14 2 5 6 8" xfId="18906" xr:uid="{89741C32-B3A1-4DB6-9A53-31CFCB605BE1}"/>
    <cellStyle name="Header1 2 14 2 5 7" xfId="18907" xr:uid="{38771063-98A8-4CD6-A39B-37ED685152E8}"/>
    <cellStyle name="Header1 2 14 2 5 8" xfId="18908" xr:uid="{F80F522F-9E68-4BA1-A7B1-E7D191AA8D31}"/>
    <cellStyle name="Header1 2 14 2 6" xfId="18909" xr:uid="{05EF6BAE-EFEB-4BC6-9DC8-544B3F7053BA}"/>
    <cellStyle name="Header1 2 14 2 6 2" xfId="18910" xr:uid="{5C2FA13A-B7A6-4211-B058-D5918BFF0D39}"/>
    <cellStyle name="Header1 2 14 2 6 2 2" xfId="18911" xr:uid="{E2FEFCD5-9B18-4F64-B1C4-099E2C634FD7}"/>
    <cellStyle name="Header1 2 14 2 6 2 2 2" xfId="18912" xr:uid="{C5B9CFD9-3EDB-4EB4-96B3-602A3AE9FD38}"/>
    <cellStyle name="Header1 2 14 2 6 2 2 3" xfId="18913" xr:uid="{E3AF1A67-F276-44E4-AF19-2EF5722171A5}"/>
    <cellStyle name="Header1 2 14 2 6 2 3" xfId="18914" xr:uid="{70DB53EF-AD5C-4617-BB52-F6DAA3920728}"/>
    <cellStyle name="Header1 2 14 2 6 2 3 2" xfId="18915" xr:uid="{CB89EB12-3AAB-46C7-98F2-64EC83E0CDFA}"/>
    <cellStyle name="Header1 2 14 2 6 2 3 3" xfId="18916" xr:uid="{7264E525-5B96-4DD4-B066-F3232850B072}"/>
    <cellStyle name="Header1 2 14 2 6 2 4" xfId="18917" xr:uid="{06E2F724-F72E-4DF6-8D90-94D38859FD4A}"/>
    <cellStyle name="Header1 2 14 2 6 2 4 2" xfId="18918" xr:uid="{8EEE4B7A-1DD6-4196-BFD6-4DAF711F0B03}"/>
    <cellStyle name="Header1 2 14 2 6 2 4 3" xfId="18919" xr:uid="{38F694E6-1257-4DA0-ADEC-00031BC94267}"/>
    <cellStyle name="Header1 2 14 2 6 2 5" xfId="18920" xr:uid="{549B71EC-2B2C-4EB2-B4CA-616B1C749B49}"/>
    <cellStyle name="Header1 2 14 2 6 2 5 2" xfId="18921" xr:uid="{C5F0D7F9-05CF-4BA2-BB29-12924A049E3F}"/>
    <cellStyle name="Header1 2 14 2 6 2 5 3" xfId="18922" xr:uid="{11BD7427-31D6-4D5D-9187-A5467B226830}"/>
    <cellStyle name="Header1 2 14 2 6 2 6" xfId="18923" xr:uid="{FBDFE17F-33BD-4E90-9157-1600FC5A3A22}"/>
    <cellStyle name="Header1 2 14 2 6 2 6 2" xfId="18924" xr:uid="{97441B54-E0B7-42AC-918C-0CFAC8FBAE2C}"/>
    <cellStyle name="Header1 2 14 2 6 2 6 3" xfId="18925" xr:uid="{FD86EECE-69B0-4EE2-BAFF-C508B833D0AC}"/>
    <cellStyle name="Header1 2 14 2 6 2 7" xfId="18926" xr:uid="{A2B77EC2-6D17-421F-9EFA-0F7F43D979BE}"/>
    <cellStyle name="Header1 2 14 2 6 2 7 2" xfId="18927" xr:uid="{A04C8C57-E91F-42D9-A132-3B594F4E1D08}"/>
    <cellStyle name="Header1 2 14 2 6 2 7 3" xfId="18928" xr:uid="{25778BCF-CF0E-47AE-9BAE-AA239DA866A4}"/>
    <cellStyle name="Header1 2 14 2 6 2 8" xfId="18929" xr:uid="{A05C69B9-B85E-4CDF-925E-4868BCDE7489}"/>
    <cellStyle name="Header1 2 14 2 6 2 9" xfId="18930" xr:uid="{547B4AEE-E3C8-4EBD-BF7F-43A72650CA8C}"/>
    <cellStyle name="Header1 2 14 2 6 3" xfId="18931" xr:uid="{E2571492-2B74-4D8E-9A4A-6375F5A2F79A}"/>
    <cellStyle name="Header1 2 14 2 6 3 2" xfId="18932" xr:uid="{B06D3114-5E21-48A2-9822-F68DA07B4F28}"/>
    <cellStyle name="Header1 2 14 2 6 3 2 2" xfId="18933" xr:uid="{D685941E-5D4F-4AD1-8CD0-253B3FFABE7E}"/>
    <cellStyle name="Header1 2 14 2 6 3 2 3" xfId="18934" xr:uid="{4B1ABA37-C423-41B0-8265-1FA984F7FB91}"/>
    <cellStyle name="Header1 2 14 2 6 3 3" xfId="18935" xr:uid="{BC41CF87-F38E-4132-A6DE-777BC9C6A786}"/>
    <cellStyle name="Header1 2 14 2 6 3 3 2" xfId="18936" xr:uid="{865A23A9-1220-4629-B8EA-356C5C9BACCE}"/>
    <cellStyle name="Header1 2 14 2 6 3 3 3" xfId="18937" xr:uid="{61B6F698-FF0B-4A3E-92BA-8CC48AA7A283}"/>
    <cellStyle name="Header1 2 14 2 6 3 4" xfId="18938" xr:uid="{286A6FB0-F1E5-4EFA-89D0-0376B94EB43A}"/>
    <cellStyle name="Header1 2 14 2 6 3 4 2" xfId="18939" xr:uid="{382B9206-724B-4979-BDEE-67B7F00BB681}"/>
    <cellStyle name="Header1 2 14 2 6 3 4 3" xfId="18940" xr:uid="{9AA2EACA-261F-47BF-BB6F-F0700E5490BC}"/>
    <cellStyle name="Header1 2 14 2 6 3 5" xfId="18941" xr:uid="{A27CB6AA-366C-4DAD-B989-1E875D437296}"/>
    <cellStyle name="Header1 2 14 2 6 3 5 2" xfId="18942" xr:uid="{297903AC-B3C2-469D-8B6C-FFC105CEBAA5}"/>
    <cellStyle name="Header1 2 14 2 6 3 5 3" xfId="18943" xr:uid="{5097AA51-6595-45D4-AE5B-CB4370CED52A}"/>
    <cellStyle name="Header1 2 14 2 6 3 6" xfId="18944" xr:uid="{416F6AB3-ED8B-47DD-AD1D-40C27CB9DCE0}"/>
    <cellStyle name="Header1 2 14 2 6 3 6 2" xfId="18945" xr:uid="{F87B7DF5-A27C-4AB3-A16B-189E66B12876}"/>
    <cellStyle name="Header1 2 14 2 6 3 6 3" xfId="18946" xr:uid="{EA63C359-166A-4DC6-99E6-88660E0ACE93}"/>
    <cellStyle name="Header1 2 14 2 6 3 7" xfId="18947" xr:uid="{3E885EE3-6273-4519-A246-5282D73B0B33}"/>
    <cellStyle name="Header1 2 14 2 6 3 8" xfId="18948" xr:uid="{961FD9DF-B508-4667-887D-B4632422B07B}"/>
    <cellStyle name="Header1 2 14 2 6 4" xfId="18949" xr:uid="{C0915CCE-0EDB-4004-9689-6D4594B599CC}"/>
    <cellStyle name="Header1 2 14 2 6 4 2" xfId="18950" xr:uid="{B61111D1-EEE1-46D9-BD77-19207D9C1B81}"/>
    <cellStyle name="Header1 2 14 2 6 4 2 2" xfId="18951" xr:uid="{63D3B663-F6A0-4BBF-84B1-03450265585E}"/>
    <cellStyle name="Header1 2 14 2 6 4 2 3" xfId="18952" xr:uid="{5CB7D857-58EB-45F6-AA63-2C22EC6C57AB}"/>
    <cellStyle name="Header1 2 14 2 6 4 3" xfId="18953" xr:uid="{6BC4EEE0-05F4-4CC7-B3A0-E5764F953A77}"/>
    <cellStyle name="Header1 2 14 2 6 4 3 2" xfId="18954" xr:uid="{21AE527B-C9DF-4124-AD96-54019A2E7360}"/>
    <cellStyle name="Header1 2 14 2 6 4 3 3" xfId="18955" xr:uid="{CA85B9E7-88DE-40DF-AC17-5988CF1AB092}"/>
    <cellStyle name="Header1 2 14 2 6 4 4" xfId="18956" xr:uid="{5041C25A-B4F8-474C-A5D9-6341BE7988FE}"/>
    <cellStyle name="Header1 2 14 2 6 4 4 2" xfId="18957" xr:uid="{3C39B2FC-F1C0-40D1-8C26-A70B30966176}"/>
    <cellStyle name="Header1 2 14 2 6 4 4 3" xfId="18958" xr:uid="{AD21634B-1D3D-4CB6-9F49-B8997EC3845C}"/>
    <cellStyle name="Header1 2 14 2 6 4 5" xfId="18959" xr:uid="{898534A5-957A-4AFB-B628-46F45D092EF8}"/>
    <cellStyle name="Header1 2 14 2 6 4 5 2" xfId="18960" xr:uid="{2FBD81C6-636C-4245-83F8-C314B5EA2AEE}"/>
    <cellStyle name="Header1 2 14 2 6 4 5 3" xfId="18961" xr:uid="{23FFA798-5C8D-4CA5-8791-B3AA662A3513}"/>
    <cellStyle name="Header1 2 14 2 6 4 6" xfId="18962" xr:uid="{D36875A3-38C8-4919-8549-73003F6C74EF}"/>
    <cellStyle name="Header1 2 14 2 6 4 6 2" xfId="18963" xr:uid="{D257426B-57C9-4E35-B749-A24CACDDDA13}"/>
    <cellStyle name="Header1 2 14 2 6 4 6 3" xfId="18964" xr:uid="{62B030D1-0AEE-4DAC-A815-212180920BD4}"/>
    <cellStyle name="Header1 2 14 2 6 4 7" xfId="18965" xr:uid="{09E6EF65-F7CB-4881-AF59-FC3F86BDB0A6}"/>
    <cellStyle name="Header1 2 14 2 6 4 8" xfId="18966" xr:uid="{5E982337-7227-4E92-BF0F-5DE488DCFB9F}"/>
    <cellStyle name="Header1 2 14 2 6 5" xfId="18967" xr:uid="{7D81E18B-B0F5-45A6-B77B-19749AB4473D}"/>
    <cellStyle name="Header1 2 14 2 6 5 2" xfId="18968" xr:uid="{0B4E13F2-C53A-4AA5-9001-76FBF299421E}"/>
    <cellStyle name="Header1 2 14 2 6 5 2 2" xfId="18969" xr:uid="{F2239653-A3C8-43EB-9CAD-CACAE7E616E2}"/>
    <cellStyle name="Header1 2 14 2 6 5 2 3" xfId="18970" xr:uid="{C09211DA-CDDE-443D-ADB4-C630BD7A147B}"/>
    <cellStyle name="Header1 2 14 2 6 5 3" xfId="18971" xr:uid="{AE384495-1988-4E7E-96FE-31246F37FE8E}"/>
    <cellStyle name="Header1 2 14 2 6 5 3 2" xfId="18972" xr:uid="{4622CC1E-9A95-4637-B523-279C84584532}"/>
    <cellStyle name="Header1 2 14 2 6 5 3 3" xfId="18973" xr:uid="{5884F130-B35B-4F95-A17C-5F30ED126C41}"/>
    <cellStyle name="Header1 2 14 2 6 5 4" xfId="18974" xr:uid="{A0314F3E-B80C-471C-97F3-10D90CDC6AFC}"/>
    <cellStyle name="Header1 2 14 2 6 5 4 2" xfId="18975" xr:uid="{780D1D78-716A-4308-9F5E-785B1299D622}"/>
    <cellStyle name="Header1 2 14 2 6 5 4 3" xfId="18976" xr:uid="{75AFBF57-ED7C-4531-A1C8-AC04940E1240}"/>
    <cellStyle name="Header1 2 14 2 6 5 5" xfId="18977" xr:uid="{8F89F5DF-0F3B-4204-84A3-E2BC6642630B}"/>
    <cellStyle name="Header1 2 14 2 6 5 5 2" xfId="18978" xr:uid="{58A9C931-4A15-4752-8FE4-105A0CC96A97}"/>
    <cellStyle name="Header1 2 14 2 6 5 5 3" xfId="18979" xr:uid="{47B2CE41-D555-425B-A4E0-7518423DF2C9}"/>
    <cellStyle name="Header1 2 14 2 6 5 6" xfId="18980" xr:uid="{B50B101F-A15D-4785-9786-CE1FB0A12821}"/>
    <cellStyle name="Header1 2 14 2 6 5 6 2" xfId="18981" xr:uid="{8F990B1F-C304-4E00-AB16-AF504B7C74A5}"/>
    <cellStyle name="Header1 2 14 2 6 5 6 3" xfId="18982" xr:uid="{996A641A-6E0D-4C6F-AD85-1477D2754389}"/>
    <cellStyle name="Header1 2 14 2 6 5 7" xfId="18983" xr:uid="{9EF5EA5E-2039-498B-A70A-67EB3E9CA592}"/>
    <cellStyle name="Header1 2 14 2 6 5 8" xfId="18984" xr:uid="{9874A5F5-58C8-4BC1-BAF1-8AA7C2DF43E0}"/>
    <cellStyle name="Header1 2 14 2 6 6" xfId="18985" xr:uid="{109EE49A-CFDC-46D7-8064-6935260B47CC}"/>
    <cellStyle name="Header1 2 14 2 6 6 2" xfId="18986" xr:uid="{2AA772EE-64B1-4801-A92B-0A7B97A8FC4C}"/>
    <cellStyle name="Header1 2 14 2 6 6 2 2" xfId="18987" xr:uid="{1967CA98-07C3-4379-921C-147F41BB3FFA}"/>
    <cellStyle name="Header1 2 14 2 6 6 2 3" xfId="18988" xr:uid="{9D7F6F5F-5157-4BF0-A23A-215492406890}"/>
    <cellStyle name="Header1 2 14 2 6 6 3" xfId="18989" xr:uid="{2927427B-F696-4961-A64E-D8B028CE7422}"/>
    <cellStyle name="Header1 2 14 2 6 6 3 2" xfId="18990" xr:uid="{EF658D91-EB75-4FF1-9288-793EAD9550C1}"/>
    <cellStyle name="Header1 2 14 2 6 6 3 3" xfId="18991" xr:uid="{1E32E2C7-237C-4300-B115-83C659806E70}"/>
    <cellStyle name="Header1 2 14 2 6 6 4" xfId="18992" xr:uid="{80550E4F-8E5B-44D0-8672-EE516340770C}"/>
    <cellStyle name="Header1 2 14 2 6 6 4 2" xfId="18993" xr:uid="{E6909C3D-D5ED-461F-88DB-EDD3BE3FE731}"/>
    <cellStyle name="Header1 2 14 2 6 6 4 3" xfId="18994" xr:uid="{111CC679-3D29-4545-9A6D-3B6FFD4B1E6A}"/>
    <cellStyle name="Header1 2 14 2 6 6 5" xfId="18995" xr:uid="{4FC3B3F0-8E32-4910-948C-EC6796DB936D}"/>
    <cellStyle name="Header1 2 14 2 6 6 5 2" xfId="18996" xr:uid="{DADD728E-01FA-4F44-A816-775BA326AB1C}"/>
    <cellStyle name="Header1 2 14 2 6 6 5 3" xfId="18997" xr:uid="{BFE1EAF3-C587-4515-AB2D-135EFDDE06F8}"/>
    <cellStyle name="Header1 2 14 2 6 6 6" xfId="18998" xr:uid="{FD22DAEC-15AD-416B-91B1-E88E7FC72293}"/>
    <cellStyle name="Header1 2 14 2 6 6 6 2" xfId="18999" xr:uid="{1D047252-59E7-4806-870A-0791AC70D03E}"/>
    <cellStyle name="Header1 2 14 2 6 6 6 3" xfId="19000" xr:uid="{D0F55EFC-4E80-4929-B73F-8586C93BC080}"/>
    <cellStyle name="Header1 2 14 2 6 6 7" xfId="19001" xr:uid="{86DB9B7C-1D82-4214-9B4C-17709EB64B40}"/>
    <cellStyle name="Header1 2 14 2 6 6 8" xfId="19002" xr:uid="{8E2ECA6E-95D8-40D4-9294-7013CCD82E09}"/>
    <cellStyle name="Header1 2 14 2 6 7" xfId="19003" xr:uid="{D182EE4E-3E21-4419-BA10-8B45F5CE3101}"/>
    <cellStyle name="Header1 2 14 2 6 8" xfId="19004" xr:uid="{79B7D20C-964C-41D2-A75B-4A362277718C}"/>
    <cellStyle name="Header1 2 14 2 7" xfId="19005" xr:uid="{0FDB6E82-4465-417D-9121-09835BB94CDE}"/>
    <cellStyle name="Header1 2 14 2 7 2" xfId="19006" xr:uid="{BBF9636F-F234-41C2-BC37-C53674F0006A}"/>
    <cellStyle name="Header1 2 14 2 7 2 2" xfId="19007" xr:uid="{3CCBA323-D7CB-4E02-833D-439209A23A95}"/>
    <cellStyle name="Header1 2 14 2 7 2 2 2" xfId="19008" xr:uid="{C12FA4E1-D41D-45F5-A884-2AEFEBE9B4D6}"/>
    <cellStyle name="Header1 2 14 2 7 2 2 3" xfId="19009" xr:uid="{78DBCABC-25A5-42ED-AC4D-C436BE06AE73}"/>
    <cellStyle name="Header1 2 14 2 7 2 3" xfId="19010" xr:uid="{163E2345-F221-4F3D-9121-7206D3AB7577}"/>
    <cellStyle name="Header1 2 14 2 7 2 3 2" xfId="19011" xr:uid="{FF26A3D9-4FA2-4979-AAB3-2CFCA460E106}"/>
    <cellStyle name="Header1 2 14 2 7 2 3 3" xfId="19012" xr:uid="{D5BF60F3-1B03-4992-9FA0-AF2C5604CA82}"/>
    <cellStyle name="Header1 2 14 2 7 2 4" xfId="19013" xr:uid="{F9CF66DB-5779-4582-B2FE-D98547DD60C7}"/>
    <cellStyle name="Header1 2 14 2 7 2 4 2" xfId="19014" xr:uid="{A433CC81-F5DD-49FD-B306-D6F326EC1B1F}"/>
    <cellStyle name="Header1 2 14 2 7 2 4 3" xfId="19015" xr:uid="{DDEDFCA7-3E72-48EF-BDF0-BA4C55D6C06F}"/>
    <cellStyle name="Header1 2 14 2 7 2 5" xfId="19016" xr:uid="{06D59D14-1AFC-407E-8FD4-232199F7715B}"/>
    <cellStyle name="Header1 2 14 2 7 2 5 2" xfId="19017" xr:uid="{67C39894-448D-45C0-A8C8-5D3E4CF11450}"/>
    <cellStyle name="Header1 2 14 2 7 2 5 3" xfId="19018" xr:uid="{3069E488-AEE7-423E-95B5-7530E30D2121}"/>
    <cellStyle name="Header1 2 14 2 7 2 6" xfId="19019" xr:uid="{464B5AA3-B395-447C-BEE4-1D5674A62221}"/>
    <cellStyle name="Header1 2 14 2 7 2 6 2" xfId="19020" xr:uid="{9543B145-A2CB-477E-A354-58E73C6361D8}"/>
    <cellStyle name="Header1 2 14 2 7 2 6 3" xfId="19021" xr:uid="{39A228AA-A06D-488F-8A3C-BE78D83E5FEE}"/>
    <cellStyle name="Header1 2 14 2 7 2 7" xfId="19022" xr:uid="{0EFD3CDA-E0B5-41B3-BAB6-10EF01828E59}"/>
    <cellStyle name="Header1 2 14 2 7 2 7 2" xfId="19023" xr:uid="{E1285837-6D0F-42FE-A2B3-DF818D01AEAE}"/>
    <cellStyle name="Header1 2 14 2 7 2 7 3" xfId="19024" xr:uid="{3AFE228A-68CF-4AEF-8D02-FD2632942829}"/>
    <cellStyle name="Header1 2 14 2 7 2 8" xfId="19025" xr:uid="{A80CA461-3458-4701-A591-2F89988DE456}"/>
    <cellStyle name="Header1 2 14 2 7 2 9" xfId="19026" xr:uid="{F8C60508-7D06-4271-860B-29D0D5D1A833}"/>
    <cellStyle name="Header1 2 14 2 7 3" xfId="19027" xr:uid="{62E62D11-F832-4016-9DCC-22AB439E54D0}"/>
    <cellStyle name="Header1 2 14 2 7 3 2" xfId="19028" xr:uid="{EAECBEB8-70D7-4A10-A229-EBC0C063A273}"/>
    <cellStyle name="Header1 2 14 2 7 3 2 2" xfId="19029" xr:uid="{E9F759BE-0749-427D-BDCB-8AF11EFC7D7F}"/>
    <cellStyle name="Header1 2 14 2 7 3 2 3" xfId="19030" xr:uid="{53011C19-C6A5-4FD8-AD93-1D852E2F30BB}"/>
    <cellStyle name="Header1 2 14 2 7 3 3" xfId="19031" xr:uid="{10531FB6-E3B1-43AF-B970-B4B9A5BC0FE8}"/>
    <cellStyle name="Header1 2 14 2 7 3 3 2" xfId="19032" xr:uid="{A7B349FD-D66D-450E-AD76-43AA3B72B77B}"/>
    <cellStyle name="Header1 2 14 2 7 3 3 3" xfId="19033" xr:uid="{BF7ADE97-8BFA-4456-8C2E-7F1B18D30099}"/>
    <cellStyle name="Header1 2 14 2 7 3 4" xfId="19034" xr:uid="{14AF15D8-F90C-439C-BFF0-AC8A1A627EC0}"/>
    <cellStyle name="Header1 2 14 2 7 3 4 2" xfId="19035" xr:uid="{B56BF68E-5C97-4610-B323-D366F0482348}"/>
    <cellStyle name="Header1 2 14 2 7 3 4 3" xfId="19036" xr:uid="{C4300843-139B-4888-9FDC-C46514C06F00}"/>
    <cellStyle name="Header1 2 14 2 7 3 5" xfId="19037" xr:uid="{2BCA8047-E140-4BD5-8050-96FE2E31C160}"/>
    <cellStyle name="Header1 2 14 2 7 3 5 2" xfId="19038" xr:uid="{4037ECFC-7776-442F-B669-C6A37EF15239}"/>
    <cellStyle name="Header1 2 14 2 7 3 5 3" xfId="19039" xr:uid="{087866F9-AA55-448A-A536-BE393853E71E}"/>
    <cellStyle name="Header1 2 14 2 7 3 6" xfId="19040" xr:uid="{2342E121-F593-478B-A3FD-637B0706E590}"/>
    <cellStyle name="Header1 2 14 2 7 3 6 2" xfId="19041" xr:uid="{25170004-9DC2-46FF-96A7-770B4146D0BD}"/>
    <cellStyle name="Header1 2 14 2 7 3 6 3" xfId="19042" xr:uid="{2D8EE703-8186-4E9A-B027-9ED83810C80B}"/>
    <cellStyle name="Header1 2 14 2 7 3 7" xfId="19043" xr:uid="{76622468-DC4E-4BC5-95AC-0B2E0F4969BD}"/>
    <cellStyle name="Header1 2 14 2 7 3 8" xfId="19044" xr:uid="{3F45D37F-9ABF-4E29-8688-052CBDB0B1BF}"/>
    <cellStyle name="Header1 2 14 2 7 4" xfId="19045" xr:uid="{E6562889-0E43-4C88-A1B7-1FA3EF59B897}"/>
    <cellStyle name="Header1 2 14 2 7 4 2" xfId="19046" xr:uid="{C3D98336-CC7D-409A-9FFE-23C6AF945414}"/>
    <cellStyle name="Header1 2 14 2 7 4 2 2" xfId="19047" xr:uid="{34D862A5-BF16-4305-9266-77A0DF08494E}"/>
    <cellStyle name="Header1 2 14 2 7 4 2 3" xfId="19048" xr:uid="{DBD4504E-5456-4EDB-BD71-4F6EE38D4632}"/>
    <cellStyle name="Header1 2 14 2 7 4 3" xfId="19049" xr:uid="{69C21E7C-05E2-4C77-A54C-A44C91877EE7}"/>
    <cellStyle name="Header1 2 14 2 7 4 3 2" xfId="19050" xr:uid="{7BFEDF41-6029-4E97-81CF-DCCB1803ADA1}"/>
    <cellStyle name="Header1 2 14 2 7 4 3 3" xfId="19051" xr:uid="{845AFF44-9FDD-4998-8738-23127C11383C}"/>
    <cellStyle name="Header1 2 14 2 7 4 4" xfId="19052" xr:uid="{C03DCC99-7395-4A5E-BD84-8A82AA474C3F}"/>
    <cellStyle name="Header1 2 14 2 7 4 4 2" xfId="19053" xr:uid="{7AB48DFB-9A55-47BC-BF76-59F6588A4002}"/>
    <cellStyle name="Header1 2 14 2 7 4 4 3" xfId="19054" xr:uid="{97BFED42-16CA-4ADE-8F4D-E7B3E5DB1217}"/>
    <cellStyle name="Header1 2 14 2 7 4 5" xfId="19055" xr:uid="{EC8F203D-7AF3-4B1E-A696-5E73AC151603}"/>
    <cellStyle name="Header1 2 14 2 7 4 5 2" xfId="19056" xr:uid="{5529FAC0-4FF5-42F1-973B-AD94A4126678}"/>
    <cellStyle name="Header1 2 14 2 7 4 5 3" xfId="19057" xr:uid="{04CC3F18-A18E-47CA-87F7-40413DDE1418}"/>
    <cellStyle name="Header1 2 14 2 7 4 6" xfId="19058" xr:uid="{1C7A24BA-3AE5-4297-9E34-69811C51CABF}"/>
    <cellStyle name="Header1 2 14 2 7 4 6 2" xfId="19059" xr:uid="{E9762519-F815-4FE8-B938-E526639DBC0E}"/>
    <cellStyle name="Header1 2 14 2 7 4 6 3" xfId="19060" xr:uid="{4045940D-1A66-456A-A363-DDAC18AC3A3E}"/>
    <cellStyle name="Header1 2 14 2 7 4 7" xfId="19061" xr:uid="{5B17157B-EEEF-4F69-8AF3-BC86C547E328}"/>
    <cellStyle name="Header1 2 14 2 7 4 8" xfId="19062" xr:uid="{C908835B-0B93-48B1-8A27-261B53727987}"/>
    <cellStyle name="Header1 2 14 2 7 5" xfId="19063" xr:uid="{AD9C807C-6DF2-42D1-844C-A83D565EADF1}"/>
    <cellStyle name="Header1 2 14 2 7 5 2" xfId="19064" xr:uid="{0763124B-4810-441E-B921-08F7CFAE8880}"/>
    <cellStyle name="Header1 2 14 2 7 5 2 2" xfId="19065" xr:uid="{C60E3CFA-B204-4688-85BF-2D08DB03FE02}"/>
    <cellStyle name="Header1 2 14 2 7 5 2 3" xfId="19066" xr:uid="{EA5770CC-1DA8-4EB7-AE74-4B32E4716022}"/>
    <cellStyle name="Header1 2 14 2 7 5 3" xfId="19067" xr:uid="{A7C469E8-CD95-45E1-898A-BE3FE11513E0}"/>
    <cellStyle name="Header1 2 14 2 7 5 3 2" xfId="19068" xr:uid="{7CF7B082-7D8F-47CB-BFBF-2FFA3494F905}"/>
    <cellStyle name="Header1 2 14 2 7 5 3 3" xfId="19069" xr:uid="{765A1B8C-4E89-4643-86D3-D09FADCAE9B0}"/>
    <cellStyle name="Header1 2 14 2 7 5 4" xfId="19070" xr:uid="{A65D0B9C-2A22-43E3-9EC2-B00C38F47666}"/>
    <cellStyle name="Header1 2 14 2 7 5 4 2" xfId="19071" xr:uid="{3F10060E-16C2-4832-BC86-1392A46E3F9E}"/>
    <cellStyle name="Header1 2 14 2 7 5 4 3" xfId="19072" xr:uid="{61F81524-EBBB-48D8-9B64-F9B1A0CE77C5}"/>
    <cellStyle name="Header1 2 14 2 7 5 5" xfId="19073" xr:uid="{CFB73D09-29B7-4000-905D-0299C867E3B1}"/>
    <cellStyle name="Header1 2 14 2 7 5 5 2" xfId="19074" xr:uid="{A9EE815B-DF73-4C10-AEAA-A6572EA7786B}"/>
    <cellStyle name="Header1 2 14 2 7 5 5 3" xfId="19075" xr:uid="{A8E49DBD-7849-45FC-8F73-10FE0137C3D4}"/>
    <cellStyle name="Header1 2 14 2 7 5 6" xfId="19076" xr:uid="{5AA6B075-2583-4A6D-9FB9-11DAA63DEEF7}"/>
    <cellStyle name="Header1 2 14 2 7 5 6 2" xfId="19077" xr:uid="{9699869A-AD70-471B-ADDB-C62803E9F491}"/>
    <cellStyle name="Header1 2 14 2 7 5 6 3" xfId="19078" xr:uid="{24033191-EF7E-46A5-82BA-53806E143BEA}"/>
    <cellStyle name="Header1 2 14 2 7 5 7" xfId="19079" xr:uid="{4FE7398B-C740-447A-9711-A6910E5B0D68}"/>
    <cellStyle name="Header1 2 14 2 7 5 8" xfId="19080" xr:uid="{3FDD1732-F3FE-489E-9E12-C0D6E37A0BBD}"/>
    <cellStyle name="Header1 2 14 2 7 6" xfId="19081" xr:uid="{39536793-688D-4923-976B-EDC1251E2401}"/>
    <cellStyle name="Header1 2 14 2 7 6 2" xfId="19082" xr:uid="{9EE80A74-E2D4-44D7-8F0D-0C589050DEDF}"/>
    <cellStyle name="Header1 2 14 2 7 6 2 2" xfId="19083" xr:uid="{A84EBE44-B4B3-49C0-9022-CD0344B69C92}"/>
    <cellStyle name="Header1 2 14 2 7 6 2 3" xfId="19084" xr:uid="{8BF258C6-DE77-4B67-8569-623EAFF2404C}"/>
    <cellStyle name="Header1 2 14 2 7 6 3" xfId="19085" xr:uid="{A631906B-27ED-4506-A8B5-1FA45058B83F}"/>
    <cellStyle name="Header1 2 14 2 7 6 3 2" xfId="19086" xr:uid="{2244132C-8C09-49D9-B701-0806A334E9D0}"/>
    <cellStyle name="Header1 2 14 2 7 6 3 3" xfId="19087" xr:uid="{E324167F-EE76-4B1B-917A-EA2B5A6AB835}"/>
    <cellStyle name="Header1 2 14 2 7 6 4" xfId="19088" xr:uid="{67564A46-63A9-4EC3-9490-D50DF9D46A2D}"/>
    <cellStyle name="Header1 2 14 2 7 6 4 2" xfId="19089" xr:uid="{AACDE2B9-0860-4F1F-8E15-C57BD50F4F4E}"/>
    <cellStyle name="Header1 2 14 2 7 6 4 3" xfId="19090" xr:uid="{EF7991A8-94B8-4224-9E2E-C49A2782EC9E}"/>
    <cellStyle name="Header1 2 14 2 7 6 5" xfId="19091" xr:uid="{15061127-05C4-41EA-A255-ACA3B9EFC359}"/>
    <cellStyle name="Header1 2 14 2 7 6 5 2" xfId="19092" xr:uid="{0DD95469-D2DE-4AB7-96EE-4DF89D193E8B}"/>
    <cellStyle name="Header1 2 14 2 7 6 5 3" xfId="19093" xr:uid="{54A25FF3-27D3-455F-BB2A-7E727286ABB7}"/>
    <cellStyle name="Header1 2 14 2 7 6 6" xfId="19094" xr:uid="{952D214F-2B3E-45AD-A888-EF7214008180}"/>
    <cellStyle name="Header1 2 14 2 7 6 6 2" xfId="19095" xr:uid="{759F62D5-0ACD-4322-857C-DFD460B09663}"/>
    <cellStyle name="Header1 2 14 2 7 6 6 3" xfId="19096" xr:uid="{A9F6DC52-908B-4DFA-98F9-04703E128EE4}"/>
    <cellStyle name="Header1 2 14 2 7 6 7" xfId="19097" xr:uid="{C3FCF095-D80D-4C3C-967A-D5A70EB39FC1}"/>
    <cellStyle name="Header1 2 14 2 7 6 8" xfId="19098" xr:uid="{92256ACF-128A-462A-B2E4-8A0830B983EC}"/>
    <cellStyle name="Header1 2 14 2 7 7" xfId="19099" xr:uid="{0D78FAAD-666D-44C5-B599-EAD8B9C245E8}"/>
    <cellStyle name="Header1 2 14 2 7 8" xfId="19100" xr:uid="{1790D521-C030-488B-8DF8-B400B6A04EA2}"/>
    <cellStyle name="Header1 2 14 2 8" xfId="19101" xr:uid="{7920E9B9-AE16-4A83-B9EA-C45508AD93FD}"/>
    <cellStyle name="Header1 2 14 2 8 2" xfId="19102" xr:uid="{5CE58C39-B8FE-445A-916E-CD9840F68348}"/>
    <cellStyle name="Header1 2 14 2 8 2 2" xfId="19103" xr:uid="{55C03346-CF2A-4C9A-9B6A-0FD73FC2D3ED}"/>
    <cellStyle name="Header1 2 14 2 8 2 2 2" xfId="19104" xr:uid="{8727EA80-5430-426C-A1F5-73484F32B9E9}"/>
    <cellStyle name="Header1 2 14 2 8 2 2 3" xfId="19105" xr:uid="{D711F4CB-C30F-432A-BB6B-F679CF8A9092}"/>
    <cellStyle name="Header1 2 14 2 8 2 3" xfId="19106" xr:uid="{DDA89057-C131-430C-AC1D-3912E17F51F7}"/>
    <cellStyle name="Header1 2 14 2 8 2 3 2" xfId="19107" xr:uid="{E55E212D-DDB3-4DE5-AF16-0B34B109D1D1}"/>
    <cellStyle name="Header1 2 14 2 8 2 3 3" xfId="19108" xr:uid="{8244F7BB-9695-434A-90B1-17EB3D9FE34B}"/>
    <cellStyle name="Header1 2 14 2 8 2 4" xfId="19109" xr:uid="{4D1CFBD2-A27A-45AE-9049-1C0308E70E47}"/>
    <cellStyle name="Header1 2 14 2 8 2 4 2" xfId="19110" xr:uid="{E3F82459-4586-473B-9286-B6402237F9E3}"/>
    <cellStyle name="Header1 2 14 2 8 2 4 3" xfId="19111" xr:uid="{8C00EEF0-E316-4DF3-BC39-0C942EED212B}"/>
    <cellStyle name="Header1 2 14 2 8 2 5" xfId="19112" xr:uid="{21270933-8531-48AC-90F9-EB760B6048A8}"/>
    <cellStyle name="Header1 2 14 2 8 2 5 2" xfId="19113" xr:uid="{EFD1FFCB-1B7C-41AB-B090-1AEDFFCC5F97}"/>
    <cellStyle name="Header1 2 14 2 8 2 5 3" xfId="19114" xr:uid="{4A382664-B792-4463-8D15-43F2FB2E3535}"/>
    <cellStyle name="Header1 2 14 2 8 2 6" xfId="19115" xr:uid="{9BAA866A-C320-4CAE-81BD-9909BFFC3A38}"/>
    <cellStyle name="Header1 2 14 2 8 2 6 2" xfId="19116" xr:uid="{59BB406A-75E5-4286-A240-1EBAD454A3E9}"/>
    <cellStyle name="Header1 2 14 2 8 2 6 3" xfId="19117" xr:uid="{58958295-72D3-4610-81DB-CD0B712560DD}"/>
    <cellStyle name="Header1 2 14 2 8 2 7" xfId="19118" xr:uid="{81BAD987-EB36-4614-A127-BC0412C0C472}"/>
    <cellStyle name="Header1 2 14 2 8 2 7 2" xfId="19119" xr:uid="{25E3F9F8-A775-4708-82FB-9B978608681A}"/>
    <cellStyle name="Header1 2 14 2 8 2 7 3" xfId="19120" xr:uid="{5F3FBB61-3332-4AA4-9425-A8805BF03EC4}"/>
    <cellStyle name="Header1 2 14 2 8 2 8" xfId="19121" xr:uid="{DC35607A-E693-4EA8-ACAB-7A7838EFFBF1}"/>
    <cellStyle name="Header1 2 14 2 8 2 9" xfId="19122" xr:uid="{45A9DFF6-CB3C-492E-9E0E-4542EDA5B627}"/>
    <cellStyle name="Header1 2 14 2 8 3" xfId="19123" xr:uid="{41B707F4-DAE5-4A68-8CC3-E69907734501}"/>
    <cellStyle name="Header1 2 14 2 8 3 2" xfId="19124" xr:uid="{776173B4-0C4E-4556-ADB0-A62F7C6792A4}"/>
    <cellStyle name="Header1 2 14 2 8 3 2 2" xfId="19125" xr:uid="{7C08ED7A-D735-40B8-85F6-0695AAEE8025}"/>
    <cellStyle name="Header1 2 14 2 8 3 2 3" xfId="19126" xr:uid="{A3802249-5848-49A3-8EEA-28723BE22AB7}"/>
    <cellStyle name="Header1 2 14 2 8 3 3" xfId="19127" xr:uid="{DE12E7F7-975E-4AA4-9543-AC32C756F651}"/>
    <cellStyle name="Header1 2 14 2 8 3 3 2" xfId="19128" xr:uid="{61A3FE2C-02B3-44F2-978A-983A618B1678}"/>
    <cellStyle name="Header1 2 14 2 8 3 3 3" xfId="19129" xr:uid="{FC6A46AF-FD74-42F1-B51B-E2EE529ADE5C}"/>
    <cellStyle name="Header1 2 14 2 8 3 4" xfId="19130" xr:uid="{CB35AFB0-17D8-4CEE-A48C-326C7557E7D4}"/>
    <cellStyle name="Header1 2 14 2 8 3 4 2" xfId="19131" xr:uid="{3144C50D-A9CD-4303-9991-F4A1D6E6B68E}"/>
    <cellStyle name="Header1 2 14 2 8 3 4 3" xfId="19132" xr:uid="{2C454D48-8230-44B9-A7AF-553A161E9673}"/>
    <cellStyle name="Header1 2 14 2 8 3 5" xfId="19133" xr:uid="{57994A45-4A7F-4AF4-BC07-E25D9CF84A3F}"/>
    <cellStyle name="Header1 2 14 2 8 3 5 2" xfId="19134" xr:uid="{FDACBB24-96D7-4A19-BD25-5D74AB5341D0}"/>
    <cellStyle name="Header1 2 14 2 8 3 5 3" xfId="19135" xr:uid="{A316CBEC-F5CB-4DB4-812A-9F6BDED378F1}"/>
    <cellStyle name="Header1 2 14 2 8 3 6" xfId="19136" xr:uid="{0E536382-CBF9-4A8B-832C-01DD60629C9E}"/>
    <cellStyle name="Header1 2 14 2 8 3 6 2" xfId="19137" xr:uid="{D8CB9E83-97D3-4ECF-8CD3-CC6433696D47}"/>
    <cellStyle name="Header1 2 14 2 8 3 6 3" xfId="19138" xr:uid="{5A7BB15A-12B1-4485-B0B7-64BD882187E1}"/>
    <cellStyle name="Header1 2 14 2 8 3 7" xfId="19139" xr:uid="{A94CDB03-178E-492F-9113-6488F5A8B2FC}"/>
    <cellStyle name="Header1 2 14 2 8 3 8" xfId="19140" xr:uid="{CAA84E07-1F0F-49D6-9058-1B27D3977F8C}"/>
    <cellStyle name="Header1 2 14 2 8 4" xfId="19141" xr:uid="{FD7C3DF6-79FE-4289-8E00-DBB6B2935C42}"/>
    <cellStyle name="Header1 2 14 2 8 4 2" xfId="19142" xr:uid="{8A1BE222-B9A3-4DE1-B492-16853BEBE353}"/>
    <cellStyle name="Header1 2 14 2 8 4 2 2" xfId="19143" xr:uid="{7540D0DF-AA1B-4083-B0E0-B0C0698F3FE4}"/>
    <cellStyle name="Header1 2 14 2 8 4 2 3" xfId="19144" xr:uid="{599DAB78-DA0D-413D-BE2A-68D8F25298BD}"/>
    <cellStyle name="Header1 2 14 2 8 4 3" xfId="19145" xr:uid="{454F0157-A006-4A43-B1AD-7F0EFB784927}"/>
    <cellStyle name="Header1 2 14 2 8 4 3 2" xfId="19146" xr:uid="{D6BC9ECB-705C-48D0-A1DB-4FF98B9C40AA}"/>
    <cellStyle name="Header1 2 14 2 8 4 3 3" xfId="19147" xr:uid="{2F89FCDC-529F-4012-9456-458999F947F0}"/>
    <cellStyle name="Header1 2 14 2 8 4 4" xfId="19148" xr:uid="{7F61524C-E7DF-41AA-89FF-23F853C57813}"/>
    <cellStyle name="Header1 2 14 2 8 4 4 2" xfId="19149" xr:uid="{DB7AAB22-58BA-4764-A420-F80FBBEFA5B6}"/>
    <cellStyle name="Header1 2 14 2 8 4 4 3" xfId="19150" xr:uid="{D98D595D-CDCF-4995-8B8C-7EAAC0012A16}"/>
    <cellStyle name="Header1 2 14 2 8 4 5" xfId="19151" xr:uid="{9F5897EB-DE18-46AD-BA11-293159916A17}"/>
    <cellStyle name="Header1 2 14 2 8 4 5 2" xfId="19152" xr:uid="{F0B2B71F-BB66-4FDE-B489-51F6173ECA23}"/>
    <cellStyle name="Header1 2 14 2 8 4 5 3" xfId="19153" xr:uid="{7666BA0D-BA74-4AE1-B796-A0BC138687C0}"/>
    <cellStyle name="Header1 2 14 2 8 4 6" xfId="19154" xr:uid="{037FA35C-3E21-4DBB-8F0A-BE94C159793A}"/>
    <cellStyle name="Header1 2 14 2 8 4 6 2" xfId="19155" xr:uid="{D4810AC5-703F-4B41-A437-573F9C05AC00}"/>
    <cellStyle name="Header1 2 14 2 8 4 6 3" xfId="19156" xr:uid="{B26FFE02-4BF6-4AA9-A7FE-E962A87BD726}"/>
    <cellStyle name="Header1 2 14 2 8 4 7" xfId="19157" xr:uid="{4837323A-5ACC-4450-B947-87D18CC87CFE}"/>
    <cellStyle name="Header1 2 14 2 8 4 8" xfId="19158" xr:uid="{1B3B0074-AC72-44C1-9A7B-FCCCFDD9309A}"/>
    <cellStyle name="Header1 2 14 2 8 5" xfId="19159" xr:uid="{7BC25072-6499-45FE-B8D5-BE302BE15CA9}"/>
    <cellStyle name="Header1 2 14 2 8 5 2" xfId="19160" xr:uid="{9CC9F220-67FA-43BA-95A6-A73E326BD5C8}"/>
    <cellStyle name="Header1 2 14 2 8 5 2 2" xfId="19161" xr:uid="{58A57534-72A4-4FE6-9303-51F3CC47BD5D}"/>
    <cellStyle name="Header1 2 14 2 8 5 2 3" xfId="19162" xr:uid="{B9FE28B4-A63A-4C23-997C-2158D6CF4D62}"/>
    <cellStyle name="Header1 2 14 2 8 5 3" xfId="19163" xr:uid="{C4D37584-4EA4-4784-8580-F4A0E83D7C4F}"/>
    <cellStyle name="Header1 2 14 2 8 5 3 2" xfId="19164" xr:uid="{AFFA2945-A566-42D0-B562-4296979607F3}"/>
    <cellStyle name="Header1 2 14 2 8 5 3 3" xfId="19165" xr:uid="{677C291D-35EE-4341-81D8-4BE37F0274C3}"/>
    <cellStyle name="Header1 2 14 2 8 5 4" xfId="19166" xr:uid="{FB77C4C1-DD3A-4C0D-9B7F-7147CCB5F987}"/>
    <cellStyle name="Header1 2 14 2 8 5 4 2" xfId="19167" xr:uid="{F5971CC7-62E8-4A8B-84E8-335F7DE4075A}"/>
    <cellStyle name="Header1 2 14 2 8 5 4 3" xfId="19168" xr:uid="{92557902-25B6-4D95-AB1C-F181075EB7E7}"/>
    <cellStyle name="Header1 2 14 2 8 5 5" xfId="19169" xr:uid="{462D1B6C-4825-44AF-83DD-82F3E3122FC1}"/>
    <cellStyle name="Header1 2 14 2 8 5 5 2" xfId="19170" xr:uid="{29017859-3650-428D-BF67-9D949D58DDE7}"/>
    <cellStyle name="Header1 2 14 2 8 5 5 3" xfId="19171" xr:uid="{E2FA73A9-6A7A-4A73-9D93-95976FA81B6D}"/>
    <cellStyle name="Header1 2 14 2 8 5 6" xfId="19172" xr:uid="{71D9FA54-34B7-4400-9AAA-82CCF40D1C70}"/>
    <cellStyle name="Header1 2 14 2 8 5 6 2" xfId="19173" xr:uid="{03FD5F82-19A7-440E-BC88-B013CA7C01FB}"/>
    <cellStyle name="Header1 2 14 2 8 5 6 3" xfId="19174" xr:uid="{E69D18A3-72A0-46FD-97E6-DEA250C3E8F6}"/>
    <cellStyle name="Header1 2 14 2 8 5 7" xfId="19175" xr:uid="{B36A2004-A941-4382-AC3D-7EA4A37A25D0}"/>
    <cellStyle name="Header1 2 14 2 8 5 8" xfId="19176" xr:uid="{F8EC5978-E97F-42DA-A891-F00C75F514AE}"/>
    <cellStyle name="Header1 2 14 2 8 6" xfId="19177" xr:uid="{9669CAE3-F474-4850-83DF-6CEABFE50DA2}"/>
    <cellStyle name="Header1 2 14 2 8 6 2" xfId="19178" xr:uid="{D55EACB4-3E7D-4FA3-9EBE-9A1DB72B4A4A}"/>
    <cellStyle name="Header1 2 14 2 8 6 2 2" xfId="19179" xr:uid="{16C8513D-993E-4109-847F-3C0A6948F37B}"/>
    <cellStyle name="Header1 2 14 2 8 6 2 3" xfId="19180" xr:uid="{135C2155-192E-49E5-ABA1-9492372FF7FA}"/>
    <cellStyle name="Header1 2 14 2 8 6 3" xfId="19181" xr:uid="{3EF8C29F-BF30-4960-86A0-CAB117CB629F}"/>
    <cellStyle name="Header1 2 14 2 8 6 3 2" xfId="19182" xr:uid="{15C81941-8740-4174-9EFA-0354922BBB01}"/>
    <cellStyle name="Header1 2 14 2 8 6 3 3" xfId="19183" xr:uid="{C9426DBA-98B0-4EE0-958B-23DA04FEC27D}"/>
    <cellStyle name="Header1 2 14 2 8 6 4" xfId="19184" xr:uid="{67528876-714F-41C9-BBD9-724E8C8C38CF}"/>
    <cellStyle name="Header1 2 14 2 8 6 4 2" xfId="19185" xr:uid="{9382D2F1-15C9-44EE-A4E5-0BAB686C1886}"/>
    <cellStyle name="Header1 2 14 2 8 6 4 3" xfId="19186" xr:uid="{27BC8F35-0EC0-4092-9F61-0FBEDD490D2A}"/>
    <cellStyle name="Header1 2 14 2 8 6 5" xfId="19187" xr:uid="{F21627B1-FB63-4E38-A7FC-6011B91ABCDD}"/>
    <cellStyle name="Header1 2 14 2 8 6 5 2" xfId="19188" xr:uid="{880E9875-2D23-470E-BA72-3B7D72F138D1}"/>
    <cellStyle name="Header1 2 14 2 8 6 5 3" xfId="19189" xr:uid="{F0E5D8CB-C5EF-454F-9FC0-28CB62A6A41D}"/>
    <cellStyle name="Header1 2 14 2 8 6 6" xfId="19190" xr:uid="{C465C00D-3EB2-4828-A3AE-4084A6A1A8A8}"/>
    <cellStyle name="Header1 2 14 2 8 6 6 2" xfId="19191" xr:uid="{BDF3B10B-AE48-4E8B-BFBF-05F1D3BB0A4E}"/>
    <cellStyle name="Header1 2 14 2 8 6 6 3" xfId="19192" xr:uid="{4AD0F197-F5C6-480F-8657-585537576B9E}"/>
    <cellStyle name="Header1 2 14 2 8 6 7" xfId="19193" xr:uid="{1482A1D1-30F2-4F56-9380-BDD96448D2D1}"/>
    <cellStyle name="Header1 2 14 2 8 6 8" xfId="19194" xr:uid="{A6DA0D3F-3580-4FCA-ADE8-FE6625B7018F}"/>
    <cellStyle name="Header1 2 14 2 8 7" xfId="19195" xr:uid="{9E22CB89-25CB-4DDA-8404-ED3B1CEFC549}"/>
    <cellStyle name="Header1 2 14 2 8 8" xfId="19196" xr:uid="{3329E716-9A5B-47A1-83C5-4B9643FF3F3C}"/>
    <cellStyle name="Header1 2 14 2 9" xfId="19197" xr:uid="{A33B0F72-BF7D-4B5C-9297-765F7FEE5F5A}"/>
    <cellStyle name="Header1 2 14 2 9 2" xfId="19198" xr:uid="{7CC3139C-C63F-4346-BF82-BA804F5C8AD6}"/>
    <cellStyle name="Header1 2 14 2 9 2 2" xfId="19199" xr:uid="{E2089070-08BD-4E1B-A123-14E197E880B1}"/>
    <cellStyle name="Header1 2 14 2 9 2 2 2" xfId="19200" xr:uid="{B4218F68-47C3-4372-84DC-5E6A01EB9282}"/>
    <cellStyle name="Header1 2 14 2 9 2 2 3" xfId="19201" xr:uid="{98E494B3-705E-43D4-8157-211D4CC0A89D}"/>
    <cellStyle name="Header1 2 14 2 9 2 3" xfId="19202" xr:uid="{46FBA21C-1875-4791-8CE8-648C4527C4CE}"/>
    <cellStyle name="Header1 2 14 2 9 2 3 2" xfId="19203" xr:uid="{C4B5ECD3-54BC-4476-A735-A192AAE0B023}"/>
    <cellStyle name="Header1 2 14 2 9 2 3 3" xfId="19204" xr:uid="{0249ABB5-BD80-4C8E-B979-E0FD74462EC9}"/>
    <cellStyle name="Header1 2 14 2 9 2 4" xfId="19205" xr:uid="{7574F6EB-E572-43DF-8D35-F5C1D480E04D}"/>
    <cellStyle name="Header1 2 14 2 9 2 4 2" xfId="19206" xr:uid="{FDFB7DDE-1753-4391-9447-F2B4EF15FF9F}"/>
    <cellStyle name="Header1 2 14 2 9 2 4 3" xfId="19207" xr:uid="{96111122-BD65-414F-AC3E-1CD010B99280}"/>
    <cellStyle name="Header1 2 14 2 9 2 5" xfId="19208" xr:uid="{49A1C2BD-4BC4-40DC-86AA-F6398670C65A}"/>
    <cellStyle name="Header1 2 14 2 9 2 5 2" xfId="19209" xr:uid="{A6A5466B-E42A-4B90-9537-6ED24F790039}"/>
    <cellStyle name="Header1 2 14 2 9 2 5 3" xfId="19210" xr:uid="{06D43557-B95B-4CDC-930D-FA3CDE92AB00}"/>
    <cellStyle name="Header1 2 14 2 9 2 6" xfId="19211" xr:uid="{454E9F49-B529-4D7B-8926-10A0DDD2B1F8}"/>
    <cellStyle name="Header1 2 14 2 9 2 6 2" xfId="19212" xr:uid="{D826A28A-6F08-4832-AFA9-50D7FDDF949E}"/>
    <cellStyle name="Header1 2 14 2 9 2 6 3" xfId="19213" xr:uid="{B9E051FB-A930-4016-8B42-9E9A2A34F171}"/>
    <cellStyle name="Header1 2 14 2 9 2 7" xfId="19214" xr:uid="{872D8F06-873A-42AB-8751-CA66F73E731F}"/>
    <cellStyle name="Header1 2 14 2 9 2 7 2" xfId="19215" xr:uid="{FB5291E5-539D-46CF-BB2C-583CC25001C5}"/>
    <cellStyle name="Header1 2 14 2 9 2 7 3" xfId="19216" xr:uid="{C82A975F-2715-43CF-87D7-AA9E21737448}"/>
    <cellStyle name="Header1 2 14 2 9 2 8" xfId="19217" xr:uid="{38EB3FD9-A3EE-411F-8FC0-1C3EC3484541}"/>
    <cellStyle name="Header1 2 14 2 9 2 9" xfId="19218" xr:uid="{25AF6252-3BD7-48EC-BADB-78CA8A07AFB3}"/>
    <cellStyle name="Header1 2 14 2 9 3" xfId="19219" xr:uid="{AD7C6A5D-C328-4109-8C1A-080FBD19F0E8}"/>
    <cellStyle name="Header1 2 14 2 9 3 2" xfId="19220" xr:uid="{7EC9DF8A-833D-4E2B-82AC-CFBBC90478A9}"/>
    <cellStyle name="Header1 2 14 2 9 3 2 2" xfId="19221" xr:uid="{9DCD4509-0F6E-4B3E-8A18-54A8AA1F6147}"/>
    <cellStyle name="Header1 2 14 2 9 3 2 3" xfId="19222" xr:uid="{49181716-2ED1-4DC3-971C-8C04070ADACA}"/>
    <cellStyle name="Header1 2 14 2 9 3 3" xfId="19223" xr:uid="{C1CC606E-2838-4A29-B214-FE73F5DBB8B0}"/>
    <cellStyle name="Header1 2 14 2 9 3 3 2" xfId="19224" xr:uid="{7FDAC762-77E7-46D5-8CA9-492F059A0CE1}"/>
    <cellStyle name="Header1 2 14 2 9 3 3 3" xfId="19225" xr:uid="{636139E4-3C1D-4DFE-9B9B-7319A80C7397}"/>
    <cellStyle name="Header1 2 14 2 9 3 4" xfId="19226" xr:uid="{04E11945-601C-48C9-B79A-6C5872DDE589}"/>
    <cellStyle name="Header1 2 14 2 9 3 4 2" xfId="19227" xr:uid="{C3E7AE43-2468-42CD-9AED-04228FC1DF62}"/>
    <cellStyle name="Header1 2 14 2 9 3 4 3" xfId="19228" xr:uid="{B6E7D36D-D7CC-407D-A5D2-7CEC8A2FEDED}"/>
    <cellStyle name="Header1 2 14 2 9 3 5" xfId="19229" xr:uid="{1D739F63-0999-46F3-B586-DF02CA10FEE3}"/>
    <cellStyle name="Header1 2 14 2 9 3 5 2" xfId="19230" xr:uid="{B7796F81-9A3B-4E74-B293-FA6D834289B3}"/>
    <cellStyle name="Header1 2 14 2 9 3 5 3" xfId="19231" xr:uid="{16B0E95C-E1E6-4C36-82E9-16553BB49A9E}"/>
    <cellStyle name="Header1 2 14 2 9 3 6" xfId="19232" xr:uid="{ED569699-D448-42DA-9641-2F3957A4E3EB}"/>
    <cellStyle name="Header1 2 14 2 9 3 6 2" xfId="19233" xr:uid="{12516EC8-D065-4479-A1C4-3A9CB07F894A}"/>
    <cellStyle name="Header1 2 14 2 9 3 6 3" xfId="19234" xr:uid="{10B0A49D-8511-477F-A111-C674A2B5CB50}"/>
    <cellStyle name="Header1 2 14 2 9 3 7" xfId="19235" xr:uid="{BC7D9F8C-EF10-422F-94E6-4523DD3F3932}"/>
    <cellStyle name="Header1 2 14 2 9 3 8" xfId="19236" xr:uid="{0CFF6226-BE1A-4122-AFD5-45F8DDCBD75A}"/>
    <cellStyle name="Header1 2 14 2 9 4" xfId="19237" xr:uid="{7938E1CA-FA6D-47FE-A7A3-F672F644B99A}"/>
    <cellStyle name="Header1 2 14 2 9 4 2" xfId="19238" xr:uid="{BF447F21-E8D5-4A36-A40C-FDCBA5EDA6AE}"/>
    <cellStyle name="Header1 2 14 2 9 4 2 2" xfId="19239" xr:uid="{D50F6B82-8EC3-4AAF-9906-0BA181468082}"/>
    <cellStyle name="Header1 2 14 2 9 4 2 3" xfId="19240" xr:uid="{D68D15AD-689B-4E4F-A45E-17D7B746646C}"/>
    <cellStyle name="Header1 2 14 2 9 4 3" xfId="19241" xr:uid="{408B9492-DE2F-493C-8C9E-8CC13DD43871}"/>
    <cellStyle name="Header1 2 14 2 9 4 3 2" xfId="19242" xr:uid="{DE7CF0B5-8734-4CA7-B76B-FEFEC49E7CA4}"/>
    <cellStyle name="Header1 2 14 2 9 4 3 3" xfId="19243" xr:uid="{93111A0D-4593-4356-B082-EF4BA58064DC}"/>
    <cellStyle name="Header1 2 14 2 9 4 4" xfId="19244" xr:uid="{D27FACCD-FE9D-44A3-BBBB-AE8F93EE1F68}"/>
    <cellStyle name="Header1 2 14 2 9 4 4 2" xfId="19245" xr:uid="{F16175EE-1DB3-4611-A973-935EA7AFFA91}"/>
    <cellStyle name="Header1 2 14 2 9 4 4 3" xfId="19246" xr:uid="{B8C3A56B-BBE1-4925-A4F9-B5AB64C9EC77}"/>
    <cellStyle name="Header1 2 14 2 9 4 5" xfId="19247" xr:uid="{8954D246-A380-4CCE-B2DE-6E82BD156AF5}"/>
    <cellStyle name="Header1 2 14 2 9 4 5 2" xfId="19248" xr:uid="{91AC394F-44C5-45A1-9DEE-3D756CECE514}"/>
    <cellStyle name="Header1 2 14 2 9 4 5 3" xfId="19249" xr:uid="{50AFAA56-E5EF-420F-918B-5E10CA31197F}"/>
    <cellStyle name="Header1 2 14 2 9 4 6" xfId="19250" xr:uid="{38BE03DB-3886-4A6B-985C-61837A7F530E}"/>
    <cellStyle name="Header1 2 14 2 9 4 6 2" xfId="19251" xr:uid="{76A3B32F-AF5F-4F10-AC23-E12073D121FA}"/>
    <cellStyle name="Header1 2 14 2 9 4 6 3" xfId="19252" xr:uid="{C42A6E4F-4789-484F-8C3C-932638572E30}"/>
    <cellStyle name="Header1 2 14 2 9 4 7" xfId="19253" xr:uid="{36F1B311-43AD-4155-B910-7F88AF34D7AD}"/>
    <cellStyle name="Header1 2 14 2 9 4 8" xfId="19254" xr:uid="{541B2F62-4AF8-4456-AE7F-D70144442E79}"/>
    <cellStyle name="Header1 2 14 2 9 5" xfId="19255" xr:uid="{1AB06257-AE21-43F0-814B-63CD3D885339}"/>
    <cellStyle name="Header1 2 14 2 9 5 2" xfId="19256" xr:uid="{EAD0FFDE-6466-419C-BA8F-E6637B5DBDA0}"/>
    <cellStyle name="Header1 2 14 2 9 5 2 2" xfId="19257" xr:uid="{D6E049EF-29BD-45E8-A968-5ADCA30E4AF2}"/>
    <cellStyle name="Header1 2 14 2 9 5 2 3" xfId="19258" xr:uid="{1D84039F-9641-428B-A3C4-4E6B3A4E0BAD}"/>
    <cellStyle name="Header1 2 14 2 9 5 3" xfId="19259" xr:uid="{0EFC7CE3-DB32-43F7-B1A2-CDF767EDD759}"/>
    <cellStyle name="Header1 2 14 2 9 5 3 2" xfId="19260" xr:uid="{7275F697-FDDD-49BA-AF9D-E07DCD4FAADF}"/>
    <cellStyle name="Header1 2 14 2 9 5 3 3" xfId="19261" xr:uid="{715BB9AE-6026-4ECE-BD5A-64E6ACBD593C}"/>
    <cellStyle name="Header1 2 14 2 9 5 4" xfId="19262" xr:uid="{AD2AA18E-B1D2-4443-A077-06758EBCABBA}"/>
    <cellStyle name="Header1 2 14 2 9 5 4 2" xfId="19263" xr:uid="{511990F7-2922-4408-A941-B6ED78D56B44}"/>
    <cellStyle name="Header1 2 14 2 9 5 4 3" xfId="19264" xr:uid="{37E52EB1-25D8-4488-A2A9-2D1CC05DD39E}"/>
    <cellStyle name="Header1 2 14 2 9 5 5" xfId="19265" xr:uid="{AD319935-5A24-4F89-8DFE-798F8059B77C}"/>
    <cellStyle name="Header1 2 14 2 9 5 5 2" xfId="19266" xr:uid="{1D42D2B5-0F08-40A8-84C2-9E12949A0F13}"/>
    <cellStyle name="Header1 2 14 2 9 5 5 3" xfId="19267" xr:uid="{810EF0AA-F0BA-4919-891F-65FAD90E40DF}"/>
    <cellStyle name="Header1 2 14 2 9 5 6" xfId="19268" xr:uid="{F86748F3-2190-4250-AC71-A6A23AE87F4F}"/>
    <cellStyle name="Header1 2 14 2 9 5 6 2" xfId="19269" xr:uid="{40AE7B1B-DDCB-4C50-897B-B8EB75C4B616}"/>
    <cellStyle name="Header1 2 14 2 9 5 6 3" xfId="19270" xr:uid="{5835485C-A730-45C5-918C-0F756433A66F}"/>
    <cellStyle name="Header1 2 14 2 9 5 7" xfId="19271" xr:uid="{934FC82C-8F83-4D2A-BE0F-555F4FC92D77}"/>
    <cellStyle name="Header1 2 14 2 9 5 8" xfId="19272" xr:uid="{B1834682-EF66-4AA8-84A9-DAE2C78952FD}"/>
    <cellStyle name="Header1 2 14 2 9 6" xfId="19273" xr:uid="{AB56B211-0D43-4EFD-A1A3-0BCDA21C0732}"/>
    <cellStyle name="Header1 2 14 2 9 6 2" xfId="19274" xr:uid="{E0517285-F230-468D-8538-77EA810F0248}"/>
    <cellStyle name="Header1 2 14 2 9 6 2 2" xfId="19275" xr:uid="{76D63568-AB9E-4E8F-AA9C-B8DE4B5F256F}"/>
    <cellStyle name="Header1 2 14 2 9 6 2 3" xfId="19276" xr:uid="{C1440D3B-4E43-418C-A557-506A0952D78A}"/>
    <cellStyle name="Header1 2 14 2 9 6 3" xfId="19277" xr:uid="{FF1B4917-8287-4677-9974-04D083286376}"/>
    <cellStyle name="Header1 2 14 2 9 6 3 2" xfId="19278" xr:uid="{B5158594-A179-46A2-BA4B-B2FBB1CFDDB0}"/>
    <cellStyle name="Header1 2 14 2 9 6 3 3" xfId="19279" xr:uid="{08EAB00B-471F-492A-8FD8-FFEE99F600F2}"/>
    <cellStyle name="Header1 2 14 2 9 6 4" xfId="19280" xr:uid="{87AA763A-290A-41E2-AF02-8D39A2E7A93B}"/>
    <cellStyle name="Header1 2 14 2 9 6 4 2" xfId="19281" xr:uid="{26F82947-9919-4413-A008-1969C7C3855F}"/>
    <cellStyle name="Header1 2 14 2 9 6 4 3" xfId="19282" xr:uid="{1820C571-9D9F-4160-A50D-ADBBFA867970}"/>
    <cellStyle name="Header1 2 14 2 9 6 5" xfId="19283" xr:uid="{725D5F1F-D2A5-486B-B020-1A3664FE8AEC}"/>
    <cellStyle name="Header1 2 14 2 9 6 5 2" xfId="19284" xr:uid="{D0899172-1E26-458A-9E57-D64314C148E5}"/>
    <cellStyle name="Header1 2 14 2 9 6 5 3" xfId="19285" xr:uid="{8E794D49-B499-46DC-828C-E2BC262A59A8}"/>
    <cellStyle name="Header1 2 14 2 9 6 6" xfId="19286" xr:uid="{F8F2A024-863D-4D1F-8308-F79F09F528BC}"/>
    <cellStyle name="Header1 2 14 2 9 6 6 2" xfId="19287" xr:uid="{A5232241-E1B5-4B28-80C6-410274039475}"/>
    <cellStyle name="Header1 2 14 2 9 6 6 3" xfId="19288" xr:uid="{D1E2BC1B-4BEB-42AA-99A7-3FDC6C19C834}"/>
    <cellStyle name="Header1 2 14 2 9 6 7" xfId="19289" xr:uid="{3DF1CA23-1A77-4613-9C70-82E0400677A2}"/>
    <cellStyle name="Header1 2 14 2 9 6 8" xfId="19290" xr:uid="{EB823A5B-A30D-45D9-8302-F0D489DCDCF0}"/>
    <cellStyle name="Header1 2 14 2 9 7" xfId="19291" xr:uid="{A9A100FD-995B-4EBA-BA0B-2A3A3244EF90}"/>
    <cellStyle name="Header1 2 14 2 9 8" xfId="19292" xr:uid="{AFC0BAC6-019C-4B61-BEC7-82E1EC6A698E}"/>
    <cellStyle name="Header1 2 14 3" xfId="19293" xr:uid="{C1950430-2022-444D-98F5-A5E312875CB8}"/>
    <cellStyle name="Header1 2 14 3 2" xfId="19294" xr:uid="{57E322BE-A945-4970-B68A-7B9FE2887478}"/>
    <cellStyle name="Header1 2 14 3 2 2" xfId="19295" xr:uid="{E9A2991C-7D73-4028-9B0F-08E7E7F50BDA}"/>
    <cellStyle name="Header1 2 14 3 2 2 2" xfId="19296" xr:uid="{9D66FEAD-550F-491D-AB43-CE314C0FF796}"/>
    <cellStyle name="Header1 2 14 3 2 2 3" xfId="19297" xr:uid="{333AE93E-0278-443E-B12D-FB9AE3976E7B}"/>
    <cellStyle name="Header1 2 14 3 2 3" xfId="19298" xr:uid="{A6AC2A8E-0FF2-4463-9D2C-E9EEC8EA5291}"/>
    <cellStyle name="Header1 2 14 3 2 3 2" xfId="19299" xr:uid="{3E78C36E-136D-43EC-83AA-8EBAD1B1B799}"/>
    <cellStyle name="Header1 2 14 3 2 3 3" xfId="19300" xr:uid="{0FE85F27-B23A-41D8-B81D-FDDE0F830F29}"/>
    <cellStyle name="Header1 2 14 3 2 4" xfId="19301" xr:uid="{04FCA3F1-BD05-4F5A-BEEE-2BF2D57A5B1A}"/>
    <cellStyle name="Header1 2 14 3 2 4 2" xfId="19302" xr:uid="{DDE9AEDC-21DB-493C-8CE6-C036AAEE8BBF}"/>
    <cellStyle name="Header1 2 14 3 2 4 3" xfId="19303" xr:uid="{3E796A33-24C4-49F0-8289-024FED529584}"/>
    <cellStyle name="Header1 2 14 3 2 5" xfId="19304" xr:uid="{DD0FB0CE-0A30-45DE-9229-D8139DA88330}"/>
    <cellStyle name="Header1 2 14 3 2 5 2" xfId="19305" xr:uid="{A633B55E-B83C-4481-A21E-9B15FE4CEAC8}"/>
    <cellStyle name="Header1 2 14 3 2 5 3" xfId="19306" xr:uid="{93C41DF6-5F0B-4754-B2FA-6119CCD4C8CE}"/>
    <cellStyle name="Header1 2 14 3 2 6" xfId="19307" xr:uid="{B6520815-5998-43B5-B9E6-FAD8F00659F1}"/>
    <cellStyle name="Header1 2 14 3 2 6 2" xfId="19308" xr:uid="{AF8FCB5C-2A8E-4F2E-BD02-D2929FBAD680}"/>
    <cellStyle name="Header1 2 14 3 2 6 3" xfId="19309" xr:uid="{F7ED40EB-EAD2-4B81-8EE9-FBBE0CBC6DFA}"/>
    <cellStyle name="Header1 2 14 3 2 7" xfId="19310" xr:uid="{EFBA5730-5AA9-406F-BC3E-D329F83929C3}"/>
    <cellStyle name="Header1 2 14 3 2 7 2" xfId="19311" xr:uid="{5CDA4C01-4FE1-494D-BC82-A766A656FE08}"/>
    <cellStyle name="Header1 2 14 3 2 7 3" xfId="19312" xr:uid="{2BC57E64-2718-4746-8618-C6BBD1E5BC7E}"/>
    <cellStyle name="Header1 2 14 3 2 8" xfId="19313" xr:uid="{5F0642F0-9669-43E0-A39A-5DAA77057419}"/>
    <cellStyle name="Header1 2 14 3 2 9" xfId="19314" xr:uid="{57B4CB40-4E60-4BA6-8123-3C4AB38C510D}"/>
    <cellStyle name="Header1 2 14 3 3" xfId="19315" xr:uid="{DD0DB029-4580-46FA-8EEC-A33862A41DA2}"/>
    <cellStyle name="Header1 2 14 3 3 2" xfId="19316" xr:uid="{F513A613-575D-4D79-9078-05FDC6AEBC0F}"/>
    <cellStyle name="Header1 2 14 3 3 2 2" xfId="19317" xr:uid="{0BEF806A-A2EC-4556-B6F7-DFA2C60E21A5}"/>
    <cellStyle name="Header1 2 14 3 3 2 3" xfId="19318" xr:uid="{34302602-C611-4DBF-AD6F-413D4D8D6CF3}"/>
    <cellStyle name="Header1 2 14 3 3 3" xfId="19319" xr:uid="{AE414170-A449-4751-94F5-ED9010D3B8A1}"/>
    <cellStyle name="Header1 2 14 3 3 3 2" xfId="19320" xr:uid="{3A067636-20AD-4557-8CB2-2D0FE1043A4A}"/>
    <cellStyle name="Header1 2 14 3 3 3 3" xfId="19321" xr:uid="{F0DFFAB2-A412-4B2F-912F-9478C3A48159}"/>
    <cellStyle name="Header1 2 14 3 3 4" xfId="19322" xr:uid="{08513D44-5932-4D2E-BBD2-7E05635F32FC}"/>
    <cellStyle name="Header1 2 14 3 3 4 2" xfId="19323" xr:uid="{CD47CE76-B711-415E-A6B5-3E70BA5111D2}"/>
    <cellStyle name="Header1 2 14 3 3 4 3" xfId="19324" xr:uid="{9E672C65-7D5E-4D8B-A717-6B5DB541E0C8}"/>
    <cellStyle name="Header1 2 14 3 3 5" xfId="19325" xr:uid="{BB7590A1-367E-4BAB-9966-BF2F97969A0B}"/>
    <cellStyle name="Header1 2 14 3 3 5 2" xfId="19326" xr:uid="{9B82DAFB-A19B-44F6-A715-165648E99F1B}"/>
    <cellStyle name="Header1 2 14 3 3 5 3" xfId="19327" xr:uid="{A5FB3847-A4FB-43B0-BBD6-69CC7D200253}"/>
    <cellStyle name="Header1 2 14 3 3 6" xfId="19328" xr:uid="{BBF0FD89-8F14-44F1-B632-60E0782E490A}"/>
    <cellStyle name="Header1 2 14 3 3 6 2" xfId="19329" xr:uid="{5F1DE6D8-7A0E-4657-B507-6195977E8CB9}"/>
    <cellStyle name="Header1 2 14 3 3 6 3" xfId="19330" xr:uid="{DF0AEC75-10A1-48AB-B94F-654E40A0A5DB}"/>
    <cellStyle name="Header1 2 14 3 3 7" xfId="19331" xr:uid="{DFE6D905-C4CF-4683-883C-934D96F687F5}"/>
    <cellStyle name="Header1 2 14 3 3 8" xfId="19332" xr:uid="{DC61613D-60DE-449F-A772-007891BC43AB}"/>
    <cellStyle name="Header1 2 14 3 4" xfId="19333" xr:uid="{E22D4439-879C-4F38-8332-9A252060D8D6}"/>
    <cellStyle name="Header1 2 14 3 4 2" xfId="19334" xr:uid="{668DA632-5BF9-4D56-B411-5B89068DAF01}"/>
    <cellStyle name="Header1 2 14 3 4 2 2" xfId="19335" xr:uid="{110461C1-E7BD-4750-B7A1-45970BAC3579}"/>
    <cellStyle name="Header1 2 14 3 4 2 3" xfId="19336" xr:uid="{89B7E2A5-F73D-4A5C-9441-F856DA515EB2}"/>
    <cellStyle name="Header1 2 14 3 4 3" xfId="19337" xr:uid="{28C88C85-1FDE-4D2B-B446-EA4728C25F04}"/>
    <cellStyle name="Header1 2 14 3 4 3 2" xfId="19338" xr:uid="{1AD10FC4-5167-40DE-9F16-2FF5F46D6F6E}"/>
    <cellStyle name="Header1 2 14 3 4 3 3" xfId="19339" xr:uid="{E4D40AF2-ABF9-41EA-AFE0-A1B258BB6762}"/>
    <cellStyle name="Header1 2 14 3 4 4" xfId="19340" xr:uid="{0F724E24-865A-43A8-8CFB-C708423B4315}"/>
    <cellStyle name="Header1 2 14 3 4 4 2" xfId="19341" xr:uid="{F0B3569A-D45C-480F-95C8-2F95DA1806BF}"/>
    <cellStyle name="Header1 2 14 3 4 4 3" xfId="19342" xr:uid="{2F051C31-11E3-406A-8383-11A3B8F77751}"/>
    <cellStyle name="Header1 2 14 3 4 5" xfId="19343" xr:uid="{7706CA8E-A95A-4FED-BFC2-7C6F6B18DEDD}"/>
    <cellStyle name="Header1 2 14 3 4 5 2" xfId="19344" xr:uid="{705A61D1-85E2-49E2-95F4-4E3D4792794C}"/>
    <cellStyle name="Header1 2 14 3 4 5 3" xfId="19345" xr:uid="{D482F9BD-1C31-4FF7-91DE-F2570CA68573}"/>
    <cellStyle name="Header1 2 14 3 4 6" xfId="19346" xr:uid="{B3038A89-B356-4E30-B125-131F871E5A3D}"/>
    <cellStyle name="Header1 2 14 3 4 6 2" xfId="19347" xr:uid="{0CB7C1EC-0ECC-42FE-9E6A-1F115610FC04}"/>
    <cellStyle name="Header1 2 14 3 4 6 3" xfId="19348" xr:uid="{2A5869A2-7647-48A8-806B-1292F5880441}"/>
    <cellStyle name="Header1 2 14 3 4 7" xfId="19349" xr:uid="{AC9580D8-C2C0-4772-BA76-8B8859CFD4BF}"/>
    <cellStyle name="Header1 2 14 3 4 8" xfId="19350" xr:uid="{9BC3F6C5-1FD1-499C-8BD0-2F68E578DD95}"/>
    <cellStyle name="Header1 2 14 3 5" xfId="19351" xr:uid="{3952EF1F-F9DB-4511-9083-1E1FC5E33CE7}"/>
    <cellStyle name="Header1 2 14 3 5 2" xfId="19352" xr:uid="{00876043-6424-4C8E-8B47-F611FAD66C81}"/>
    <cellStyle name="Header1 2 14 3 5 2 2" xfId="19353" xr:uid="{A275F083-B195-4500-B02E-C65B058D6FC2}"/>
    <cellStyle name="Header1 2 14 3 5 2 3" xfId="19354" xr:uid="{799E58DC-28EE-465D-BEB9-8606BBB96349}"/>
    <cellStyle name="Header1 2 14 3 5 3" xfId="19355" xr:uid="{A793668D-E7CE-4271-AA8F-EBC69AC5D3FB}"/>
    <cellStyle name="Header1 2 14 3 5 3 2" xfId="19356" xr:uid="{FAF21D3C-3D25-46D9-AA96-2B460A33AA20}"/>
    <cellStyle name="Header1 2 14 3 5 3 3" xfId="19357" xr:uid="{6B06AE6B-7E43-4AA4-9053-9825C48A4277}"/>
    <cellStyle name="Header1 2 14 3 5 4" xfId="19358" xr:uid="{01365962-5A2D-4782-A9AC-A3E8CEE48C22}"/>
    <cellStyle name="Header1 2 14 3 5 4 2" xfId="19359" xr:uid="{7774CE77-B2A5-4D62-B362-827BB613CBC7}"/>
    <cellStyle name="Header1 2 14 3 5 4 3" xfId="19360" xr:uid="{E3BB8278-9449-4814-827A-07F67E8A6E9B}"/>
    <cellStyle name="Header1 2 14 3 5 5" xfId="19361" xr:uid="{693B7E79-552F-4249-9982-D289279A4506}"/>
    <cellStyle name="Header1 2 14 3 5 5 2" xfId="19362" xr:uid="{DFF79784-234A-4220-A45B-6BDA6141C563}"/>
    <cellStyle name="Header1 2 14 3 5 5 3" xfId="19363" xr:uid="{A68688AD-5CBE-436C-A993-3139EF47FC37}"/>
    <cellStyle name="Header1 2 14 3 5 6" xfId="19364" xr:uid="{C8108794-11C2-48BE-ACA0-4BA50729702B}"/>
    <cellStyle name="Header1 2 14 3 5 6 2" xfId="19365" xr:uid="{9143AC4C-B6E6-4634-BDC2-7926BD5D4F73}"/>
    <cellStyle name="Header1 2 14 3 5 6 3" xfId="19366" xr:uid="{0E15E752-AB63-4793-A8A2-AFC6038E788F}"/>
    <cellStyle name="Header1 2 14 3 5 7" xfId="19367" xr:uid="{8BF0438E-4617-4383-89BC-4099ACB84722}"/>
    <cellStyle name="Header1 2 14 3 5 8" xfId="19368" xr:uid="{131B8008-688C-4993-BB21-E90B58B0A335}"/>
    <cellStyle name="Header1 2 14 3 6" xfId="19369" xr:uid="{17B66E94-C03E-4D0B-BBC0-5B368DF4EDDF}"/>
    <cellStyle name="Header1 2 14 3 6 2" xfId="19370" xr:uid="{CCBAEEA5-36A1-4CEC-89DC-73905AF08D5F}"/>
    <cellStyle name="Header1 2 14 3 6 2 2" xfId="19371" xr:uid="{079D56F0-F8BB-4424-AFB0-D2E0770DD85C}"/>
    <cellStyle name="Header1 2 14 3 6 2 3" xfId="19372" xr:uid="{89687BE1-B4E8-4F3D-A9F5-BB024C7DE40A}"/>
    <cellStyle name="Header1 2 14 3 6 3" xfId="19373" xr:uid="{1B9E6040-C858-4634-B1D9-C062074D267A}"/>
    <cellStyle name="Header1 2 14 3 6 3 2" xfId="19374" xr:uid="{6A14B32A-5F78-4AD9-AE9A-FAD8C5C3F656}"/>
    <cellStyle name="Header1 2 14 3 6 3 3" xfId="19375" xr:uid="{405ED00E-5F5A-480E-B5E0-A6F4B6363B2F}"/>
    <cellStyle name="Header1 2 14 3 6 4" xfId="19376" xr:uid="{08202D75-4E5F-4282-A389-D1BBE6E864E8}"/>
    <cellStyle name="Header1 2 14 3 6 4 2" xfId="19377" xr:uid="{EEA49546-D2B4-4767-BE1F-AF6ABBB55FE5}"/>
    <cellStyle name="Header1 2 14 3 6 4 3" xfId="19378" xr:uid="{FB4F240F-421D-47AA-B93B-0BD671DF965C}"/>
    <cellStyle name="Header1 2 14 3 6 5" xfId="19379" xr:uid="{446FFE54-82D5-47B0-A340-DC24F831C416}"/>
    <cellStyle name="Header1 2 14 3 6 5 2" xfId="19380" xr:uid="{CBB35C1B-4683-4D99-80AB-02798102AE52}"/>
    <cellStyle name="Header1 2 14 3 6 5 3" xfId="19381" xr:uid="{07879C68-EC7C-4D38-B10C-5284AB069665}"/>
    <cellStyle name="Header1 2 14 3 6 6" xfId="19382" xr:uid="{4A95EB53-FD28-4779-9491-F134A55C1D9D}"/>
    <cellStyle name="Header1 2 14 3 6 6 2" xfId="19383" xr:uid="{1E6A9D50-0A5E-46E3-8A07-E3EA761E3C13}"/>
    <cellStyle name="Header1 2 14 3 6 6 3" xfId="19384" xr:uid="{1E688D3C-F31C-4037-9E0C-194C52BAEBB7}"/>
    <cellStyle name="Header1 2 14 3 6 7" xfId="19385" xr:uid="{C70525F8-5720-401D-A7B8-573796CB377A}"/>
    <cellStyle name="Header1 2 14 3 6 8" xfId="19386" xr:uid="{251696A4-0DE9-4EA6-B804-CD40A71B6C24}"/>
    <cellStyle name="Header1 2 14 3 7" xfId="19387" xr:uid="{7BA35F65-F808-4498-A21D-75D402041468}"/>
    <cellStyle name="Header1 2 14 3 8" xfId="19388" xr:uid="{948C1BD4-B738-4C3F-B5D1-ED3CA6DB100F}"/>
    <cellStyle name="Header1 2 14 4" xfId="19389" xr:uid="{47883D4D-839E-4DAC-BA3E-20C131BB90C2}"/>
    <cellStyle name="Header1 2 14 4 2" xfId="19390" xr:uid="{7BBE4979-34DE-4F35-9B07-D61438412922}"/>
    <cellStyle name="Header1 2 14 4 2 2" xfId="19391" xr:uid="{75178EEA-28EA-4735-9762-E3AC28BF25BE}"/>
    <cellStyle name="Header1 2 14 4 2 2 2" xfId="19392" xr:uid="{72460FF0-5DEB-4D4F-8946-348D4B2607C3}"/>
    <cellStyle name="Header1 2 14 4 2 2 3" xfId="19393" xr:uid="{EF08FE0E-574B-4802-B6B8-13EB59D4E0E5}"/>
    <cellStyle name="Header1 2 14 4 2 3" xfId="19394" xr:uid="{DF81FEF8-6CEE-41BA-B5F3-367423DAEAF5}"/>
    <cellStyle name="Header1 2 14 4 2 3 2" xfId="19395" xr:uid="{4602DE5A-1D1B-4D39-943D-B4AC888AE15D}"/>
    <cellStyle name="Header1 2 14 4 2 3 3" xfId="19396" xr:uid="{6604FBB2-2255-4407-81D6-6922064595FF}"/>
    <cellStyle name="Header1 2 14 4 2 4" xfId="19397" xr:uid="{D8BE6639-5AAD-43EA-A838-A186A39CAEF7}"/>
    <cellStyle name="Header1 2 14 4 2 4 2" xfId="19398" xr:uid="{E693036D-4084-43E4-8F94-35B4D157F185}"/>
    <cellStyle name="Header1 2 14 4 2 4 3" xfId="19399" xr:uid="{4B8F943B-1251-43FC-82FE-F136C3BF78D7}"/>
    <cellStyle name="Header1 2 14 4 2 5" xfId="19400" xr:uid="{0198F6C3-033E-4520-A053-B2EAEAD6C99F}"/>
    <cellStyle name="Header1 2 14 4 2 5 2" xfId="19401" xr:uid="{1E70B992-3CA1-4366-8BEF-2406185D9A8C}"/>
    <cellStyle name="Header1 2 14 4 2 5 3" xfId="19402" xr:uid="{B2DEA415-5EC9-49CF-A476-741520101A72}"/>
    <cellStyle name="Header1 2 14 4 2 6" xfId="19403" xr:uid="{B9DDD7B5-B871-4C0F-B540-754C45A401AA}"/>
    <cellStyle name="Header1 2 14 4 2 6 2" xfId="19404" xr:uid="{B4E0B721-D24C-4F6C-8B92-EFD18C1D0966}"/>
    <cellStyle name="Header1 2 14 4 2 6 3" xfId="19405" xr:uid="{9CC2BD6B-16D9-4396-AA78-CF377D8961B9}"/>
    <cellStyle name="Header1 2 14 4 2 7" xfId="19406" xr:uid="{EA09E749-3ECC-45B5-A4A7-2E1383031710}"/>
    <cellStyle name="Header1 2 14 4 2 7 2" xfId="19407" xr:uid="{B6914AA4-C26E-4A27-8B45-1B2A21A133F6}"/>
    <cellStyle name="Header1 2 14 4 2 7 3" xfId="19408" xr:uid="{46FDEEF9-1E7B-40BB-8B14-5A27B2DA46AD}"/>
    <cellStyle name="Header1 2 14 4 2 8" xfId="19409" xr:uid="{2A06ED41-BC1A-4680-AAEF-29FEF354FA3E}"/>
    <cellStyle name="Header1 2 14 4 2 9" xfId="19410" xr:uid="{B043149C-4246-4D29-AFDF-FAEAAB7E8D49}"/>
    <cellStyle name="Header1 2 14 4 3" xfId="19411" xr:uid="{38223601-F949-48B9-8848-3D11A65C3F23}"/>
    <cellStyle name="Header1 2 14 4 3 2" xfId="19412" xr:uid="{3657A4CB-4588-46FB-B9A2-705DEDAC7351}"/>
    <cellStyle name="Header1 2 14 4 3 2 2" xfId="19413" xr:uid="{44DB059C-C604-48FD-9778-9B6D569FF903}"/>
    <cellStyle name="Header1 2 14 4 3 2 3" xfId="19414" xr:uid="{E436599D-A709-4332-A530-EFBE4EC7504C}"/>
    <cellStyle name="Header1 2 14 4 3 3" xfId="19415" xr:uid="{4CE96EF6-E499-430C-9A38-B81BC5B6BEFB}"/>
    <cellStyle name="Header1 2 14 4 3 3 2" xfId="19416" xr:uid="{E1CBFCBA-5F1A-4C3D-9DCE-A06716157E73}"/>
    <cellStyle name="Header1 2 14 4 3 3 3" xfId="19417" xr:uid="{E7B9755F-5B0C-4A0D-97AF-6487E24AB910}"/>
    <cellStyle name="Header1 2 14 4 3 4" xfId="19418" xr:uid="{62663693-D1DA-4C9E-9002-0083C0C42B70}"/>
    <cellStyle name="Header1 2 14 4 3 4 2" xfId="19419" xr:uid="{2ECDB5DC-4D87-438A-B2A8-E6E408ED30CD}"/>
    <cellStyle name="Header1 2 14 4 3 4 3" xfId="19420" xr:uid="{4FBC3C19-E2D6-4C49-93B9-50020B744919}"/>
    <cellStyle name="Header1 2 14 4 3 5" xfId="19421" xr:uid="{7A212043-AB38-4F62-B129-BCD023C208E0}"/>
    <cellStyle name="Header1 2 14 4 3 5 2" xfId="19422" xr:uid="{6E71546F-6B03-4FBA-B1E0-96D7295FBA52}"/>
    <cellStyle name="Header1 2 14 4 3 5 3" xfId="19423" xr:uid="{722BF581-3048-4F06-8ACA-B3BA07B1AAE6}"/>
    <cellStyle name="Header1 2 14 4 3 6" xfId="19424" xr:uid="{74D0CDF0-5B55-44AE-9C02-C55434CE6B73}"/>
    <cellStyle name="Header1 2 14 4 3 6 2" xfId="19425" xr:uid="{234E32E9-AE95-4048-91DE-F6F30779D6D3}"/>
    <cellStyle name="Header1 2 14 4 3 6 3" xfId="19426" xr:uid="{42DE5891-7333-4433-AF6D-5BF34B45BA59}"/>
    <cellStyle name="Header1 2 14 4 3 7" xfId="19427" xr:uid="{6BE5AA16-37F0-4438-9982-C014F367B94C}"/>
    <cellStyle name="Header1 2 14 4 3 8" xfId="19428" xr:uid="{A4046377-85C8-4D27-80A1-42AE475E2590}"/>
    <cellStyle name="Header1 2 14 4 4" xfId="19429" xr:uid="{80869272-6A87-4B9D-B6C5-A7343EB7C334}"/>
    <cellStyle name="Header1 2 14 4 4 2" xfId="19430" xr:uid="{0267181F-22F6-4BD8-B89D-5483E5FF8BF2}"/>
    <cellStyle name="Header1 2 14 4 4 2 2" xfId="19431" xr:uid="{77EE03A4-A2AC-423F-9861-D95C113DB843}"/>
    <cellStyle name="Header1 2 14 4 4 2 3" xfId="19432" xr:uid="{9A04AE68-87A8-4E2A-91DE-282E3762F10F}"/>
    <cellStyle name="Header1 2 14 4 4 3" xfId="19433" xr:uid="{262D5B9A-F125-4DC6-96C2-2C2BF68C91FC}"/>
    <cellStyle name="Header1 2 14 4 4 3 2" xfId="19434" xr:uid="{25B44D5F-3D17-43AD-8D38-519B3713B967}"/>
    <cellStyle name="Header1 2 14 4 4 3 3" xfId="19435" xr:uid="{77008428-49BD-46E1-A13C-258F79D474FC}"/>
    <cellStyle name="Header1 2 14 4 4 4" xfId="19436" xr:uid="{53D6092C-1393-491D-B7E4-F8200CA172D9}"/>
    <cellStyle name="Header1 2 14 4 4 4 2" xfId="19437" xr:uid="{F1839B8D-4E11-4E84-AC63-8A38BE2F094F}"/>
    <cellStyle name="Header1 2 14 4 4 4 3" xfId="19438" xr:uid="{99153F7D-38F3-45C5-B904-4D1C8BAC9F15}"/>
    <cellStyle name="Header1 2 14 4 4 5" xfId="19439" xr:uid="{AA0F6FF3-095F-4B8C-806C-190B59ADDF73}"/>
    <cellStyle name="Header1 2 14 4 4 5 2" xfId="19440" xr:uid="{FF0274C6-B93E-4330-9573-D505215EB8CE}"/>
    <cellStyle name="Header1 2 14 4 4 5 3" xfId="19441" xr:uid="{4515A14F-C37F-4F76-96F0-FD6DE8FD20B7}"/>
    <cellStyle name="Header1 2 14 4 4 6" xfId="19442" xr:uid="{9C678251-94C5-4F78-9B27-4A531FBD1A38}"/>
    <cellStyle name="Header1 2 14 4 4 6 2" xfId="19443" xr:uid="{DADD9F01-115A-4B9F-A137-D86AD3F29030}"/>
    <cellStyle name="Header1 2 14 4 4 6 3" xfId="19444" xr:uid="{4A21E91E-56F0-485B-B74F-11FA4D39057C}"/>
    <cellStyle name="Header1 2 14 4 4 7" xfId="19445" xr:uid="{88AD52C2-0F0F-430D-B159-7A13F8C1CCAC}"/>
    <cellStyle name="Header1 2 14 4 4 8" xfId="19446" xr:uid="{D7A4483D-B6CB-42B3-B9D6-7821B0EC7AAF}"/>
    <cellStyle name="Header1 2 14 4 5" xfId="19447" xr:uid="{C35EE81F-439D-4F44-8455-D9F18D63EE92}"/>
    <cellStyle name="Header1 2 14 4 5 2" xfId="19448" xr:uid="{C151804E-39F0-4963-BBCA-2421C121C848}"/>
    <cellStyle name="Header1 2 14 4 5 2 2" xfId="19449" xr:uid="{902EFC17-054D-4CE3-B622-AFE0ADC4D205}"/>
    <cellStyle name="Header1 2 14 4 5 2 3" xfId="19450" xr:uid="{8759849F-A9F2-4A55-AA89-0F17B4676838}"/>
    <cellStyle name="Header1 2 14 4 5 3" xfId="19451" xr:uid="{102303D2-1573-4F1F-A194-AE125CA0C623}"/>
    <cellStyle name="Header1 2 14 4 5 3 2" xfId="19452" xr:uid="{96D3E431-5778-4872-9FC4-AFE6A7AFACC6}"/>
    <cellStyle name="Header1 2 14 4 5 3 3" xfId="19453" xr:uid="{BB4672B5-44C1-4ECC-B290-50BF7F20915A}"/>
    <cellStyle name="Header1 2 14 4 5 4" xfId="19454" xr:uid="{75C4037D-6498-4882-8788-C7B852B88E56}"/>
    <cellStyle name="Header1 2 14 4 5 4 2" xfId="19455" xr:uid="{28998F9A-622A-4CF6-AE09-804F60183D39}"/>
    <cellStyle name="Header1 2 14 4 5 4 3" xfId="19456" xr:uid="{089AE31B-0A82-4BE6-BE4C-3E99A9F75B45}"/>
    <cellStyle name="Header1 2 14 4 5 5" xfId="19457" xr:uid="{AC64F39E-E93E-4763-81AD-3C4F3A3FDC6B}"/>
    <cellStyle name="Header1 2 14 4 5 5 2" xfId="19458" xr:uid="{7B35A388-A2A2-424E-A4F0-174203A7B838}"/>
    <cellStyle name="Header1 2 14 4 5 5 3" xfId="19459" xr:uid="{79A3CBB1-ACCE-478C-AF48-987EBBF9BE52}"/>
    <cellStyle name="Header1 2 14 4 5 6" xfId="19460" xr:uid="{C53D5CBD-C4E4-4D0C-B27A-F0D360186601}"/>
    <cellStyle name="Header1 2 14 4 5 6 2" xfId="19461" xr:uid="{DCA8C5DD-A3F1-4148-B340-428CBF719B78}"/>
    <cellStyle name="Header1 2 14 4 5 6 3" xfId="19462" xr:uid="{9AF3C656-2ECB-4833-B41E-BFE95A413781}"/>
    <cellStyle name="Header1 2 14 4 5 7" xfId="19463" xr:uid="{2C838B5C-6D6C-4DB5-86CE-7A3B293A5C4A}"/>
    <cellStyle name="Header1 2 14 4 5 8" xfId="19464" xr:uid="{95F79C3E-156C-4CAA-B93D-A80B1B7043DE}"/>
    <cellStyle name="Header1 2 14 4 6" xfId="19465" xr:uid="{3DB6F74E-B748-4FF0-8E93-8CC718C147DE}"/>
    <cellStyle name="Header1 2 14 4 6 2" xfId="19466" xr:uid="{628EAA33-8184-488D-8B13-A418E8A39E19}"/>
    <cellStyle name="Header1 2 14 4 6 2 2" xfId="19467" xr:uid="{3E0B2E57-D1E5-4B0C-9273-0BF019F070F9}"/>
    <cellStyle name="Header1 2 14 4 6 2 3" xfId="19468" xr:uid="{47580732-8AFE-4FAB-82EF-B9B0A79D8DB9}"/>
    <cellStyle name="Header1 2 14 4 6 3" xfId="19469" xr:uid="{187A4786-C66C-48AC-83BE-F30C61D39056}"/>
    <cellStyle name="Header1 2 14 4 6 3 2" xfId="19470" xr:uid="{308FBB3E-7AC0-455E-94CB-AD9A9E18659F}"/>
    <cellStyle name="Header1 2 14 4 6 3 3" xfId="19471" xr:uid="{B7DF2005-CE19-459D-BE02-A5CE86397421}"/>
    <cellStyle name="Header1 2 14 4 6 4" xfId="19472" xr:uid="{DDB9C134-A3F9-4330-98F3-072C24B04516}"/>
    <cellStyle name="Header1 2 14 4 6 4 2" xfId="19473" xr:uid="{C571444B-7F9E-42A2-B9FA-0193DF71ACFF}"/>
    <cellStyle name="Header1 2 14 4 6 4 3" xfId="19474" xr:uid="{04E7AADA-48A4-4FFF-9C34-A2D0E25B97CC}"/>
    <cellStyle name="Header1 2 14 4 6 5" xfId="19475" xr:uid="{A98E308A-A732-4F76-8D05-BB5035080D7F}"/>
    <cellStyle name="Header1 2 14 4 6 5 2" xfId="19476" xr:uid="{B4B43F92-6CFC-4D31-9485-9CE8DD193E30}"/>
    <cellStyle name="Header1 2 14 4 6 5 3" xfId="19477" xr:uid="{D459B90F-D831-4C0E-8B06-D0A3408DE37F}"/>
    <cellStyle name="Header1 2 14 4 6 6" xfId="19478" xr:uid="{A01D3CC7-6E59-43C7-BC36-BEE130B5D858}"/>
    <cellStyle name="Header1 2 14 4 6 6 2" xfId="19479" xr:uid="{C44D1F89-714C-4AD8-8E84-53F2F99C9A1D}"/>
    <cellStyle name="Header1 2 14 4 6 6 3" xfId="19480" xr:uid="{4CD6D592-3C45-42FB-8EDE-860C74ECC565}"/>
    <cellStyle name="Header1 2 14 4 6 7" xfId="19481" xr:uid="{845BDE30-45BB-41E0-AA7A-7FDE4A4FC922}"/>
    <cellStyle name="Header1 2 14 4 6 8" xfId="19482" xr:uid="{63360CCA-0DCF-400D-BFBD-1D5F066B53C7}"/>
    <cellStyle name="Header1 2 14 4 7" xfId="19483" xr:uid="{3A82BC36-8705-484A-883D-629800E396ED}"/>
    <cellStyle name="Header1 2 14 4 8" xfId="19484" xr:uid="{9CD86F4D-64BA-4583-9667-B2143DC5C015}"/>
    <cellStyle name="Header1 2 14 5" xfId="19485" xr:uid="{07C847A8-947D-413A-9F56-1397824495F9}"/>
    <cellStyle name="Header1 2 14 5 2" xfId="19486" xr:uid="{79B5E045-5B31-4C8F-B352-DCAA95EA1FD5}"/>
    <cellStyle name="Header1 2 14 5 2 2" xfId="19487" xr:uid="{9FC93423-7BC2-43C6-B5CB-2DBCBA7DEF6B}"/>
    <cellStyle name="Header1 2 14 5 2 2 2" xfId="19488" xr:uid="{15FC598D-C311-43CE-8620-6378804A2E9D}"/>
    <cellStyle name="Header1 2 14 5 2 2 3" xfId="19489" xr:uid="{B18A7694-B6F1-4B32-B06C-12719782847A}"/>
    <cellStyle name="Header1 2 14 5 2 3" xfId="19490" xr:uid="{0CF5CD51-75B5-4FFE-A2D6-DDD6CE02BF70}"/>
    <cellStyle name="Header1 2 14 5 2 3 2" xfId="19491" xr:uid="{F0CEF6F1-F643-4CDC-8FE6-2465A946A126}"/>
    <cellStyle name="Header1 2 14 5 2 3 3" xfId="19492" xr:uid="{A91D36A8-ABCC-456B-AEF9-3EDEF5CFF25B}"/>
    <cellStyle name="Header1 2 14 5 2 4" xfId="19493" xr:uid="{95AC4A80-652F-4AD8-82D8-C5E2021FDE88}"/>
    <cellStyle name="Header1 2 14 5 2 4 2" xfId="19494" xr:uid="{93779275-A888-482D-AEBE-51EC52BD38DD}"/>
    <cellStyle name="Header1 2 14 5 2 4 3" xfId="19495" xr:uid="{8BFC2C08-3D07-401D-B5C0-D7D99D2270A2}"/>
    <cellStyle name="Header1 2 14 5 2 5" xfId="19496" xr:uid="{042E6CF4-D74A-4BDD-9E73-8B57FE8230BB}"/>
    <cellStyle name="Header1 2 14 5 2 5 2" xfId="19497" xr:uid="{66801744-94D8-416F-B782-D7EF35075744}"/>
    <cellStyle name="Header1 2 14 5 2 5 3" xfId="19498" xr:uid="{02666958-6C44-4621-AA80-79FD5003C172}"/>
    <cellStyle name="Header1 2 14 5 2 6" xfId="19499" xr:uid="{08B0232F-13B9-41A3-A4A6-6173C7EDEA05}"/>
    <cellStyle name="Header1 2 14 5 2 6 2" xfId="19500" xr:uid="{EA5DA1FC-8C82-49D9-B5B2-31FB3A90048A}"/>
    <cellStyle name="Header1 2 14 5 2 6 3" xfId="19501" xr:uid="{6FAD23A1-6300-4530-8EC9-104614456F35}"/>
    <cellStyle name="Header1 2 14 5 2 7" xfId="19502" xr:uid="{26C08270-EE55-4432-A12D-99A5E33955EE}"/>
    <cellStyle name="Header1 2 14 5 2 7 2" xfId="19503" xr:uid="{028B4C0C-FE56-41EC-9FF3-95075CE5CD95}"/>
    <cellStyle name="Header1 2 14 5 2 7 3" xfId="19504" xr:uid="{CD8242B3-D20A-40B4-B7AF-645E7A3D77FC}"/>
    <cellStyle name="Header1 2 14 5 2 8" xfId="19505" xr:uid="{28278901-EB53-472A-BCE6-4A5B9E379115}"/>
    <cellStyle name="Header1 2 14 5 2 9" xfId="19506" xr:uid="{992D4025-8E0D-43FF-8931-96551AE9D938}"/>
    <cellStyle name="Header1 2 14 5 3" xfId="19507" xr:uid="{2CEFBD30-9DFF-4658-8147-1341F40613B1}"/>
    <cellStyle name="Header1 2 14 5 3 2" xfId="19508" xr:uid="{E3190C10-CFB6-488C-BDFC-B874FBF5746D}"/>
    <cellStyle name="Header1 2 14 5 3 2 2" xfId="19509" xr:uid="{902A97B6-DA71-468D-B683-7AB89A372683}"/>
    <cellStyle name="Header1 2 14 5 3 2 3" xfId="19510" xr:uid="{59801656-2739-4FD2-B4AF-E5FB0B3C703A}"/>
    <cellStyle name="Header1 2 14 5 3 3" xfId="19511" xr:uid="{0B3F71D5-E86F-4FE0-9706-D70BA5870D50}"/>
    <cellStyle name="Header1 2 14 5 3 3 2" xfId="19512" xr:uid="{63652110-368F-40B0-B69E-BCBD6E81FF82}"/>
    <cellStyle name="Header1 2 14 5 3 3 3" xfId="19513" xr:uid="{AC9FDA23-E764-4653-A192-04A65EEF5583}"/>
    <cellStyle name="Header1 2 14 5 3 4" xfId="19514" xr:uid="{FD1994E9-2D31-49C4-A03E-C016855DCEBE}"/>
    <cellStyle name="Header1 2 14 5 3 4 2" xfId="19515" xr:uid="{E7ADCC82-91D1-41A2-95D4-47C28D446A2E}"/>
    <cellStyle name="Header1 2 14 5 3 4 3" xfId="19516" xr:uid="{88A130F3-7BE1-4634-93E5-7CAD834B9FAC}"/>
    <cellStyle name="Header1 2 14 5 3 5" xfId="19517" xr:uid="{17473AF9-2609-4093-AF51-256480B79FB3}"/>
    <cellStyle name="Header1 2 14 5 3 5 2" xfId="19518" xr:uid="{8082F14A-0214-41A5-BA4E-0540E3489615}"/>
    <cellStyle name="Header1 2 14 5 3 5 3" xfId="19519" xr:uid="{154E5436-BC15-433D-906A-F062AFD5B33D}"/>
    <cellStyle name="Header1 2 14 5 3 6" xfId="19520" xr:uid="{D1AF0D44-E04F-4BE0-BE47-8818A5D54FF3}"/>
    <cellStyle name="Header1 2 14 5 3 6 2" xfId="19521" xr:uid="{E6C8DC93-5404-4743-80CF-4F24D413F9F5}"/>
    <cellStyle name="Header1 2 14 5 3 6 3" xfId="19522" xr:uid="{D0D9646D-B0BC-4705-90C2-7F004041625D}"/>
    <cellStyle name="Header1 2 14 5 3 7" xfId="19523" xr:uid="{9A48C4CA-462F-4529-B8D9-6F1F133AEE35}"/>
    <cellStyle name="Header1 2 14 5 3 8" xfId="19524" xr:uid="{7580FF26-7B95-49CF-A522-23C2677C912A}"/>
    <cellStyle name="Header1 2 14 5 4" xfId="19525" xr:uid="{54CEDD9E-2895-469D-B70D-D3320139C274}"/>
    <cellStyle name="Header1 2 14 5 4 2" xfId="19526" xr:uid="{BFF2050C-6738-40AC-B9BD-F9B058FA4402}"/>
    <cellStyle name="Header1 2 14 5 4 2 2" xfId="19527" xr:uid="{D1AADDD5-0A9C-4A31-8B98-132CE4F42A67}"/>
    <cellStyle name="Header1 2 14 5 4 2 3" xfId="19528" xr:uid="{27D2D43E-B28B-41BB-85D7-A128A1747048}"/>
    <cellStyle name="Header1 2 14 5 4 3" xfId="19529" xr:uid="{16E1DB80-EFC6-46DA-B07C-AE3877104C26}"/>
    <cellStyle name="Header1 2 14 5 4 3 2" xfId="19530" xr:uid="{A8F06F4D-28A5-45EA-985B-387D126CF107}"/>
    <cellStyle name="Header1 2 14 5 4 3 3" xfId="19531" xr:uid="{4FD5DE1B-58D1-4D9A-937B-92D793C3A246}"/>
    <cellStyle name="Header1 2 14 5 4 4" xfId="19532" xr:uid="{5637857A-062B-4189-AB30-AB9C32EFBBBF}"/>
    <cellStyle name="Header1 2 14 5 4 4 2" xfId="19533" xr:uid="{84FE8D04-ED1E-43C2-9B71-EB75347D347F}"/>
    <cellStyle name="Header1 2 14 5 4 4 3" xfId="19534" xr:uid="{49B04A23-2C37-44E8-A8AC-B64ACB3D246E}"/>
    <cellStyle name="Header1 2 14 5 4 5" xfId="19535" xr:uid="{F40A2FD7-D664-4E35-BC65-7E1B9EB458D6}"/>
    <cellStyle name="Header1 2 14 5 4 5 2" xfId="19536" xr:uid="{DBC5DDF4-5A14-4105-869F-2CC1334A1D6C}"/>
    <cellStyle name="Header1 2 14 5 4 5 3" xfId="19537" xr:uid="{E0CBDC88-257E-454A-8F9C-BB6D1CB4967C}"/>
    <cellStyle name="Header1 2 14 5 4 6" xfId="19538" xr:uid="{73FB0E5B-DA1B-4FFB-9112-99D6396AF877}"/>
    <cellStyle name="Header1 2 14 5 4 6 2" xfId="19539" xr:uid="{69665D47-4923-468F-BE18-254CD22E0472}"/>
    <cellStyle name="Header1 2 14 5 4 6 3" xfId="19540" xr:uid="{615340DE-366D-4A20-920B-136F3CDE7676}"/>
    <cellStyle name="Header1 2 14 5 4 7" xfId="19541" xr:uid="{D02C883C-2A28-466B-89E5-1C63131062B9}"/>
    <cellStyle name="Header1 2 14 5 4 8" xfId="19542" xr:uid="{E9CAAC23-EC08-47F4-B48F-03D602EE7758}"/>
    <cellStyle name="Header1 2 14 5 5" xfId="19543" xr:uid="{BCA7F190-5DC0-4F38-805F-90A66343C8DE}"/>
    <cellStyle name="Header1 2 14 5 5 2" xfId="19544" xr:uid="{98BD7286-E7C4-4186-86FB-43E6BF1E08AB}"/>
    <cellStyle name="Header1 2 14 5 5 2 2" xfId="19545" xr:uid="{EFBA2DD0-15F3-49E5-8D13-984CAB4CD9FB}"/>
    <cellStyle name="Header1 2 14 5 5 2 3" xfId="19546" xr:uid="{2B6DB5DC-9B30-4092-8B7A-C5DF4C4E562F}"/>
    <cellStyle name="Header1 2 14 5 5 3" xfId="19547" xr:uid="{A46CC18E-0E6F-4C81-80AF-0BB58218676F}"/>
    <cellStyle name="Header1 2 14 5 5 3 2" xfId="19548" xr:uid="{AC1DE38A-AEBB-415D-8527-489240554131}"/>
    <cellStyle name="Header1 2 14 5 5 3 3" xfId="19549" xr:uid="{EE57C8FD-3BEE-4FB4-9D99-CB70666F341A}"/>
    <cellStyle name="Header1 2 14 5 5 4" xfId="19550" xr:uid="{88E07B3B-FEC9-4418-B3C0-54ADE9B77E0E}"/>
    <cellStyle name="Header1 2 14 5 5 4 2" xfId="19551" xr:uid="{9F6DE2CD-2727-4761-8F8E-256581E4B706}"/>
    <cellStyle name="Header1 2 14 5 5 4 3" xfId="19552" xr:uid="{76F7E25A-53F8-44C6-BB27-5CBD84855D51}"/>
    <cellStyle name="Header1 2 14 5 5 5" xfId="19553" xr:uid="{2893902E-67F0-4C05-BD23-379C1209B3EC}"/>
    <cellStyle name="Header1 2 14 5 5 5 2" xfId="19554" xr:uid="{A42E7B3D-F7F0-4D34-903A-8BE407133195}"/>
    <cellStyle name="Header1 2 14 5 5 5 3" xfId="19555" xr:uid="{2D1A37D2-DAD3-4C4D-9CB6-C9CF1A06D88F}"/>
    <cellStyle name="Header1 2 14 5 5 6" xfId="19556" xr:uid="{C2E823F3-7B18-40AB-AB3D-21ABE27CA70E}"/>
    <cellStyle name="Header1 2 14 5 5 6 2" xfId="19557" xr:uid="{AB781B5F-363C-498F-AB2E-6C077CC518EF}"/>
    <cellStyle name="Header1 2 14 5 5 6 3" xfId="19558" xr:uid="{82484F2A-E934-43C4-A675-3FE30E35E5AA}"/>
    <cellStyle name="Header1 2 14 5 5 7" xfId="19559" xr:uid="{2C6B78C2-E6FC-4CD2-89BD-9A2F169C3A81}"/>
    <cellStyle name="Header1 2 14 5 5 8" xfId="19560" xr:uid="{DA6F95B2-0CF6-4FD2-B514-BBC294354CD9}"/>
    <cellStyle name="Header1 2 14 5 6" xfId="19561" xr:uid="{01262C87-60C4-4B33-9075-C89079801A21}"/>
    <cellStyle name="Header1 2 14 5 6 2" xfId="19562" xr:uid="{C1DF226E-A9B9-4603-979E-206B7C8CB3C1}"/>
    <cellStyle name="Header1 2 14 5 6 2 2" xfId="19563" xr:uid="{282B2FD2-B944-45B3-87EE-2C86CCF6E965}"/>
    <cellStyle name="Header1 2 14 5 6 2 3" xfId="19564" xr:uid="{D9C47F89-D7BD-41E5-BDBF-C7E22BE3C2E5}"/>
    <cellStyle name="Header1 2 14 5 6 3" xfId="19565" xr:uid="{0E271C98-638C-4ED2-A280-1F758AFA0F12}"/>
    <cellStyle name="Header1 2 14 5 6 3 2" xfId="19566" xr:uid="{47AA7185-A669-41F5-A693-5FAE44AA3610}"/>
    <cellStyle name="Header1 2 14 5 6 3 3" xfId="19567" xr:uid="{088287A7-EDB1-47D5-B8AA-F2C5CCB66F9E}"/>
    <cellStyle name="Header1 2 14 5 6 4" xfId="19568" xr:uid="{62B89C13-8104-4E5B-9303-855A9A62FB31}"/>
    <cellStyle name="Header1 2 14 5 6 4 2" xfId="19569" xr:uid="{6F5781B7-A0BB-4B66-B169-143B17CA808A}"/>
    <cellStyle name="Header1 2 14 5 6 4 3" xfId="19570" xr:uid="{FB65B683-8B40-4404-825D-8F496474F8A2}"/>
    <cellStyle name="Header1 2 14 5 6 5" xfId="19571" xr:uid="{E4583FDF-3C86-4960-861B-94EC264B34E1}"/>
    <cellStyle name="Header1 2 14 5 6 5 2" xfId="19572" xr:uid="{D22A46E6-E611-41FD-82E6-417859C60884}"/>
    <cellStyle name="Header1 2 14 5 6 5 3" xfId="19573" xr:uid="{AAB3A1CF-757F-49B2-8493-135B2BCBCA20}"/>
    <cellStyle name="Header1 2 14 5 6 6" xfId="19574" xr:uid="{D9960E2D-A484-403F-AAD7-4250CBF4237E}"/>
    <cellStyle name="Header1 2 14 5 6 6 2" xfId="19575" xr:uid="{5BC30ED4-99D2-4FB5-9D00-C910A26947C5}"/>
    <cellStyle name="Header1 2 14 5 6 6 3" xfId="19576" xr:uid="{D9EDCE23-EA6C-4104-91ED-BD0761FD54CA}"/>
    <cellStyle name="Header1 2 14 5 6 7" xfId="19577" xr:uid="{2BE12A87-9777-4B4D-ADA2-4A2CBD33656D}"/>
    <cellStyle name="Header1 2 14 5 6 8" xfId="19578" xr:uid="{90D7E86D-7C54-41A2-9C49-BF33586631A2}"/>
    <cellStyle name="Header1 2 14 5 7" xfId="19579" xr:uid="{691D973B-5149-4312-8BE9-1A6C19E59677}"/>
    <cellStyle name="Header1 2 14 5 8" xfId="19580" xr:uid="{B812267A-791E-467E-A1DC-C90ED9829197}"/>
    <cellStyle name="Header1 2 14 6" xfId="19581" xr:uid="{CA40892B-E329-44EC-9EB4-2096BFE4AACC}"/>
    <cellStyle name="Header1 2 14 6 2" xfId="19582" xr:uid="{838B2248-4705-470F-BF0E-17BA9C3A9DE0}"/>
    <cellStyle name="Header1 2 14 6 2 2" xfId="19583" xr:uid="{F281C1EF-2C5A-4BC8-A577-9F7529AC890A}"/>
    <cellStyle name="Header1 2 14 6 2 2 2" xfId="19584" xr:uid="{6FF28730-A3EC-4D31-BD48-61282C88EBD9}"/>
    <cellStyle name="Header1 2 14 6 2 2 3" xfId="19585" xr:uid="{19BD2DFF-E493-43D2-A187-F653CE663F4C}"/>
    <cellStyle name="Header1 2 14 6 2 3" xfId="19586" xr:uid="{136A6265-01DF-4EA9-99CA-E663D36CE645}"/>
    <cellStyle name="Header1 2 14 6 2 3 2" xfId="19587" xr:uid="{426311CE-2863-47A2-8696-B409364A255A}"/>
    <cellStyle name="Header1 2 14 6 2 3 3" xfId="19588" xr:uid="{D421EB15-6FBB-4B12-9A01-0642E6B52983}"/>
    <cellStyle name="Header1 2 14 6 2 4" xfId="19589" xr:uid="{D4348D0A-8DF2-4639-9297-D98748D5CCC6}"/>
    <cellStyle name="Header1 2 14 6 2 4 2" xfId="19590" xr:uid="{A6831EF4-2A75-49B6-BD80-AB1C094F9020}"/>
    <cellStyle name="Header1 2 14 6 2 4 3" xfId="19591" xr:uid="{00924F34-F650-4D5E-B9A4-1CB6718C5697}"/>
    <cellStyle name="Header1 2 14 6 2 5" xfId="19592" xr:uid="{CB2187F1-9A2B-449A-8967-718B8C95F87E}"/>
    <cellStyle name="Header1 2 14 6 2 5 2" xfId="19593" xr:uid="{E8374458-424B-4494-8E80-01A696C68E25}"/>
    <cellStyle name="Header1 2 14 6 2 5 3" xfId="19594" xr:uid="{F6B4FCB1-A62D-4B1A-A98A-925819F1EFB1}"/>
    <cellStyle name="Header1 2 14 6 2 6" xfId="19595" xr:uid="{ABF48783-3F30-462B-9124-413E56D25993}"/>
    <cellStyle name="Header1 2 14 6 2 6 2" xfId="19596" xr:uid="{12E87335-E4F1-43F4-9795-FB553C3B8898}"/>
    <cellStyle name="Header1 2 14 6 2 6 3" xfId="19597" xr:uid="{E3DACBE6-16BF-4534-86E7-0EB5A8E31D4A}"/>
    <cellStyle name="Header1 2 14 6 2 7" xfId="19598" xr:uid="{A691F10F-E554-44BE-B61C-EDB2953180BB}"/>
    <cellStyle name="Header1 2 14 6 2 7 2" xfId="19599" xr:uid="{96C43E71-855C-4872-A79E-BA5DE91246D3}"/>
    <cellStyle name="Header1 2 14 6 2 7 3" xfId="19600" xr:uid="{8FB94E84-DFFF-4182-956B-E56ECBD0F43C}"/>
    <cellStyle name="Header1 2 14 6 2 8" xfId="19601" xr:uid="{6F2E052E-C0F6-4097-B2B9-41539F89FD9B}"/>
    <cellStyle name="Header1 2 14 6 2 9" xfId="19602" xr:uid="{D76F013F-F7E7-4CED-A8EC-3BF64174AE20}"/>
    <cellStyle name="Header1 2 14 6 3" xfId="19603" xr:uid="{289D2D0D-392F-4EAF-8B3B-741F284AA5B9}"/>
    <cellStyle name="Header1 2 14 6 3 2" xfId="19604" xr:uid="{0E8946B1-A3A0-4F32-A3DB-638FAB8F09DB}"/>
    <cellStyle name="Header1 2 14 6 3 2 2" xfId="19605" xr:uid="{474315FB-057A-4256-9A99-C5F21E30457B}"/>
    <cellStyle name="Header1 2 14 6 3 2 3" xfId="19606" xr:uid="{C75BE517-5F4B-4D79-9792-BFB5689D7758}"/>
    <cellStyle name="Header1 2 14 6 3 3" xfId="19607" xr:uid="{3E199718-AC89-45B1-B303-12E9907E90EA}"/>
    <cellStyle name="Header1 2 14 6 3 3 2" xfId="19608" xr:uid="{9B3131CF-5078-45AE-BFD4-A3CD01FF4571}"/>
    <cellStyle name="Header1 2 14 6 3 3 3" xfId="19609" xr:uid="{FBA3FED2-AF63-4CC4-B757-76CDD9B9D2BE}"/>
    <cellStyle name="Header1 2 14 6 3 4" xfId="19610" xr:uid="{41FD2E4C-E714-43E3-B981-6E0A954C3D79}"/>
    <cellStyle name="Header1 2 14 6 3 4 2" xfId="19611" xr:uid="{FD498DBC-5B89-4AEC-A135-2F7F69EF7D8E}"/>
    <cellStyle name="Header1 2 14 6 3 4 3" xfId="19612" xr:uid="{AF8B29CB-5E9F-4EE8-B95A-050FDE6846F1}"/>
    <cellStyle name="Header1 2 14 6 3 5" xfId="19613" xr:uid="{920E1BD0-EC15-4028-B12E-26D859AFC90B}"/>
    <cellStyle name="Header1 2 14 6 3 5 2" xfId="19614" xr:uid="{FB0CF853-7AE3-47B8-ADA7-F6C2679FC922}"/>
    <cellStyle name="Header1 2 14 6 3 5 3" xfId="19615" xr:uid="{193D59A6-61A4-4651-AAC9-A933392E7456}"/>
    <cellStyle name="Header1 2 14 6 3 6" xfId="19616" xr:uid="{A86584DF-4FF4-4CCC-97D3-9364DEB6E20C}"/>
    <cellStyle name="Header1 2 14 6 3 6 2" xfId="19617" xr:uid="{233D3C3C-1F3C-41B0-8D73-DC56CE5401D0}"/>
    <cellStyle name="Header1 2 14 6 3 6 3" xfId="19618" xr:uid="{D90A3D7C-2A66-4D55-A256-6D2F1D60E960}"/>
    <cellStyle name="Header1 2 14 6 3 7" xfId="19619" xr:uid="{1301DB4C-14A6-4CC5-A2D5-CC9FC02529CD}"/>
    <cellStyle name="Header1 2 14 6 3 8" xfId="19620" xr:uid="{578F73A8-4899-4C20-9AD1-FC23813F1FF0}"/>
    <cellStyle name="Header1 2 14 6 4" xfId="19621" xr:uid="{D1B513F3-0689-4AA7-BF05-503FB2FB1B8C}"/>
    <cellStyle name="Header1 2 14 6 4 2" xfId="19622" xr:uid="{D4CBB73F-14B8-457D-9CCA-AEDC291EBD32}"/>
    <cellStyle name="Header1 2 14 6 4 2 2" xfId="19623" xr:uid="{BAD1F040-120F-4EA8-BABD-46038A5BC7DE}"/>
    <cellStyle name="Header1 2 14 6 4 2 3" xfId="19624" xr:uid="{34629F03-506F-45E7-86AD-9F06E2649BF6}"/>
    <cellStyle name="Header1 2 14 6 4 3" xfId="19625" xr:uid="{04D81BB7-7E11-4726-B279-526F60841652}"/>
    <cellStyle name="Header1 2 14 6 4 3 2" xfId="19626" xr:uid="{4EEBCBB4-0F3B-42AA-BBA4-749CE45DA0FD}"/>
    <cellStyle name="Header1 2 14 6 4 3 3" xfId="19627" xr:uid="{2B95BCFB-4B3C-4CD4-8FC2-01433F839473}"/>
    <cellStyle name="Header1 2 14 6 4 4" xfId="19628" xr:uid="{F98351E2-72D8-4E2E-B3EE-72D278AA9521}"/>
    <cellStyle name="Header1 2 14 6 4 4 2" xfId="19629" xr:uid="{C2B85477-2F25-44EB-8B5B-C6F3047840F5}"/>
    <cellStyle name="Header1 2 14 6 4 4 3" xfId="19630" xr:uid="{B3821173-9B5F-4534-8B8D-F13F3DE8B987}"/>
    <cellStyle name="Header1 2 14 6 4 5" xfId="19631" xr:uid="{FFA3AC73-AD97-43BD-A30E-31404B2F15C0}"/>
    <cellStyle name="Header1 2 14 6 4 5 2" xfId="19632" xr:uid="{C7FF5C97-AC4C-4276-BDBC-C9AFBAD72B1D}"/>
    <cellStyle name="Header1 2 14 6 4 5 3" xfId="19633" xr:uid="{6223CDD8-F07E-46CB-880B-561095D6A77E}"/>
    <cellStyle name="Header1 2 14 6 4 6" xfId="19634" xr:uid="{1CC77CF7-B4BE-428B-83DF-191A9014F32B}"/>
    <cellStyle name="Header1 2 14 6 4 6 2" xfId="19635" xr:uid="{4F660A9F-8C75-4E8C-BD87-75E8C50E8E2E}"/>
    <cellStyle name="Header1 2 14 6 4 6 3" xfId="19636" xr:uid="{55A15C46-7E65-46D7-832A-EA65C526A90D}"/>
    <cellStyle name="Header1 2 14 6 4 7" xfId="19637" xr:uid="{90CDBACD-074D-474A-81D8-4A9E52263B2D}"/>
    <cellStyle name="Header1 2 14 6 4 8" xfId="19638" xr:uid="{5CABA65C-358F-49C0-884E-365BA475D920}"/>
    <cellStyle name="Header1 2 14 6 5" xfId="19639" xr:uid="{01C3433A-C1BD-4086-8C40-9AE5D092C5EF}"/>
    <cellStyle name="Header1 2 14 6 5 2" xfId="19640" xr:uid="{50F48E59-E947-4FC2-B24D-64B40BBE1D9A}"/>
    <cellStyle name="Header1 2 14 6 5 2 2" xfId="19641" xr:uid="{EE9BF526-C99A-4BF0-A92F-A7D6D91C006F}"/>
    <cellStyle name="Header1 2 14 6 5 2 3" xfId="19642" xr:uid="{C683A7F1-E27A-4535-8615-94EEF576AC5F}"/>
    <cellStyle name="Header1 2 14 6 5 3" xfId="19643" xr:uid="{1C816E59-C765-44B4-AC4F-17150A69ADAD}"/>
    <cellStyle name="Header1 2 14 6 5 3 2" xfId="19644" xr:uid="{E94ECD4F-AEB9-433D-BD38-8C17782DD2C7}"/>
    <cellStyle name="Header1 2 14 6 5 3 3" xfId="19645" xr:uid="{4E017834-BF43-4746-8A71-D68A18C1C5AC}"/>
    <cellStyle name="Header1 2 14 6 5 4" xfId="19646" xr:uid="{820FE7D9-0DF7-4426-BA4C-BBE1FA15D75D}"/>
    <cellStyle name="Header1 2 14 6 5 4 2" xfId="19647" xr:uid="{50727F68-A908-4B22-B9F7-37D0835E6AFC}"/>
    <cellStyle name="Header1 2 14 6 5 4 3" xfId="19648" xr:uid="{86CB31D1-7188-47E9-81D4-23D88F23AAAF}"/>
    <cellStyle name="Header1 2 14 6 5 5" xfId="19649" xr:uid="{C82912CF-C9E3-4FDA-82BE-F59BDB16C967}"/>
    <cellStyle name="Header1 2 14 6 5 5 2" xfId="19650" xr:uid="{3AB8C020-8C5B-4B42-B881-0787C1341812}"/>
    <cellStyle name="Header1 2 14 6 5 5 3" xfId="19651" xr:uid="{4192BF6A-97F2-43EE-B58D-942FC6AABE93}"/>
    <cellStyle name="Header1 2 14 6 5 6" xfId="19652" xr:uid="{56161DA6-7664-4B3C-8794-F7BB84691881}"/>
    <cellStyle name="Header1 2 14 6 5 6 2" xfId="19653" xr:uid="{A349E1D4-EA8D-4449-8538-D679C529D47B}"/>
    <cellStyle name="Header1 2 14 6 5 6 3" xfId="19654" xr:uid="{DAE15CFC-1C36-48EE-9F0C-CB1BCFFD4B16}"/>
    <cellStyle name="Header1 2 14 6 5 7" xfId="19655" xr:uid="{DC27D4FB-2D20-4214-8107-3B506EAA26CC}"/>
    <cellStyle name="Header1 2 14 6 5 8" xfId="19656" xr:uid="{8359C86F-D7D7-44C7-AF54-9E6EBA819346}"/>
    <cellStyle name="Header1 2 14 6 6" xfId="19657" xr:uid="{326DA54C-0CD8-49DD-98C5-FEEEF3B051B0}"/>
    <cellStyle name="Header1 2 14 6 6 2" xfId="19658" xr:uid="{543FCD8D-CFAE-4D9D-934C-FC63C6F08769}"/>
    <cellStyle name="Header1 2 14 6 6 2 2" xfId="19659" xr:uid="{2D9F117A-43C7-4334-941A-D692535A6ECC}"/>
    <cellStyle name="Header1 2 14 6 6 2 3" xfId="19660" xr:uid="{833EFE48-AA52-4D81-A639-B4654A87DF83}"/>
    <cellStyle name="Header1 2 14 6 6 3" xfId="19661" xr:uid="{239E9D39-1119-48C5-99C7-B316DA98AF44}"/>
    <cellStyle name="Header1 2 14 6 6 3 2" xfId="19662" xr:uid="{F32F8D66-C043-48E9-9AE6-61ED9505B884}"/>
    <cellStyle name="Header1 2 14 6 6 3 3" xfId="19663" xr:uid="{1A2D1690-BFB2-42EE-82C4-F2CAD454F984}"/>
    <cellStyle name="Header1 2 14 6 6 4" xfId="19664" xr:uid="{D535AE6E-0AF4-4AF4-8E2B-9C3CA11E4510}"/>
    <cellStyle name="Header1 2 14 6 6 4 2" xfId="19665" xr:uid="{A1B10280-8B88-4778-97F8-9A18B9D4E509}"/>
    <cellStyle name="Header1 2 14 6 6 4 3" xfId="19666" xr:uid="{5F324362-C474-43C9-B04A-EB624FAD1C41}"/>
    <cellStyle name="Header1 2 14 6 6 5" xfId="19667" xr:uid="{0E559561-5867-4174-9350-123F5C738196}"/>
    <cellStyle name="Header1 2 14 6 6 5 2" xfId="19668" xr:uid="{DAC50DDA-68B0-4207-A8F9-14E60BBA9393}"/>
    <cellStyle name="Header1 2 14 6 6 5 3" xfId="19669" xr:uid="{859E3A06-8190-4F9A-907F-0F62EA48C9F7}"/>
    <cellStyle name="Header1 2 14 6 6 6" xfId="19670" xr:uid="{72C80D21-94C4-4392-8897-BD2BD6F720A4}"/>
    <cellStyle name="Header1 2 14 6 6 6 2" xfId="19671" xr:uid="{E02E9F33-91CC-4F74-8926-3A7488FC01C9}"/>
    <cellStyle name="Header1 2 14 6 6 6 3" xfId="19672" xr:uid="{B7A6680A-778D-45A0-8B71-3D4DDDA1D698}"/>
    <cellStyle name="Header1 2 14 6 6 7" xfId="19673" xr:uid="{E0C97974-EE83-4201-B9DB-C620571DA32F}"/>
    <cellStyle name="Header1 2 14 6 6 8" xfId="19674" xr:uid="{05839686-A5DB-477E-84C0-DF236D5BD0B6}"/>
    <cellStyle name="Header1 2 14 6 7" xfId="19675" xr:uid="{A66A9928-3D8E-47C6-BD9D-320A153600D0}"/>
    <cellStyle name="Header1 2 14 6 8" xfId="19676" xr:uid="{AA77AD8B-AA91-4B02-89CC-6A1CB0E6CB41}"/>
    <cellStyle name="Header1 2 14 7" xfId="19677" xr:uid="{D4E802CB-6970-4F59-A423-2D2F60ED4416}"/>
    <cellStyle name="Header1 2 14 7 2" xfId="19678" xr:uid="{CCE8C3A7-DE75-4480-88FB-E817AA738F00}"/>
    <cellStyle name="Header1 2 14 7 2 2" xfId="19679" xr:uid="{20705DA4-9894-47F9-9E50-18062CA0311F}"/>
    <cellStyle name="Header1 2 14 7 2 2 2" xfId="19680" xr:uid="{F9689D57-5036-483A-A02C-EADF34DC106C}"/>
    <cellStyle name="Header1 2 14 7 2 2 3" xfId="19681" xr:uid="{3E9D76E6-AA1A-4A27-8A44-4759B5806E57}"/>
    <cellStyle name="Header1 2 14 7 2 3" xfId="19682" xr:uid="{044477CA-B428-4242-B652-CD303DAD7B60}"/>
    <cellStyle name="Header1 2 14 7 2 3 2" xfId="19683" xr:uid="{AB1D4F91-0C4D-4407-B9C8-E826688D98DE}"/>
    <cellStyle name="Header1 2 14 7 2 3 3" xfId="19684" xr:uid="{DA5DF122-FCF8-4A19-B44B-E2843751903B}"/>
    <cellStyle name="Header1 2 14 7 2 4" xfId="19685" xr:uid="{D3A890E0-E81A-4E3B-8423-70886657C3AC}"/>
    <cellStyle name="Header1 2 14 7 2 4 2" xfId="19686" xr:uid="{C4A4B804-F694-4E39-9947-1321A06919AE}"/>
    <cellStyle name="Header1 2 14 7 2 4 3" xfId="19687" xr:uid="{182EA7A9-26F8-48D8-8DF4-1373F97C8FE6}"/>
    <cellStyle name="Header1 2 14 7 2 5" xfId="19688" xr:uid="{19850897-35A9-4078-9268-F35E5E753556}"/>
    <cellStyle name="Header1 2 14 7 2 5 2" xfId="19689" xr:uid="{6BD158E9-F077-4481-9C6D-63C861074E58}"/>
    <cellStyle name="Header1 2 14 7 2 5 3" xfId="19690" xr:uid="{E2256458-4368-4DBF-A884-6905A212FFDF}"/>
    <cellStyle name="Header1 2 14 7 2 6" xfId="19691" xr:uid="{7F515BF0-A1A5-4C1D-BDD8-F8A6126B59C0}"/>
    <cellStyle name="Header1 2 14 7 2 6 2" xfId="19692" xr:uid="{AA526A17-E7E0-4A33-9876-5F9618A80590}"/>
    <cellStyle name="Header1 2 14 7 2 6 3" xfId="19693" xr:uid="{68DF7A91-0E4B-4A84-B4B5-D0EB64129416}"/>
    <cellStyle name="Header1 2 14 7 2 7" xfId="19694" xr:uid="{E7D8D187-A94B-439B-B2CC-E81910485294}"/>
    <cellStyle name="Header1 2 14 7 2 7 2" xfId="19695" xr:uid="{7657E1FE-B121-4BB2-A36C-5E830BA039A6}"/>
    <cellStyle name="Header1 2 14 7 2 7 3" xfId="19696" xr:uid="{281E3103-981D-44CA-8C39-F3F4DB48CFF7}"/>
    <cellStyle name="Header1 2 14 7 2 8" xfId="19697" xr:uid="{F52CF1A3-93D8-4747-9AC0-BF1AD45C4940}"/>
    <cellStyle name="Header1 2 14 7 2 9" xfId="19698" xr:uid="{E05AC15C-66F9-465D-8669-6E317380A5F6}"/>
    <cellStyle name="Header1 2 14 7 3" xfId="19699" xr:uid="{FC1AB348-A408-46B9-A316-06D8AC270C89}"/>
    <cellStyle name="Header1 2 14 7 3 2" xfId="19700" xr:uid="{DABE96C0-13F0-4B25-97C6-5820CF9C60F8}"/>
    <cellStyle name="Header1 2 14 7 3 2 2" xfId="19701" xr:uid="{881260E1-AB98-4D54-9912-16E224A2B1B5}"/>
    <cellStyle name="Header1 2 14 7 3 2 3" xfId="19702" xr:uid="{A817388E-237B-4E27-8CC8-4E9AE1194D23}"/>
    <cellStyle name="Header1 2 14 7 3 3" xfId="19703" xr:uid="{6FA96008-A0B2-4601-805F-B52398CC8BC6}"/>
    <cellStyle name="Header1 2 14 7 3 3 2" xfId="19704" xr:uid="{5DA01CA3-F253-49F6-8D96-A989ACF7EE29}"/>
    <cellStyle name="Header1 2 14 7 3 3 3" xfId="19705" xr:uid="{B03F24B5-2A6F-4A46-B568-E3AAEA55A68F}"/>
    <cellStyle name="Header1 2 14 7 3 4" xfId="19706" xr:uid="{0535AFEB-ACE4-4527-855B-80BC87761D28}"/>
    <cellStyle name="Header1 2 14 7 3 4 2" xfId="19707" xr:uid="{89545FFF-31E4-442D-B6C4-BC8D25769A82}"/>
    <cellStyle name="Header1 2 14 7 3 4 3" xfId="19708" xr:uid="{FA507E19-27CC-4946-A6D6-27840364240B}"/>
    <cellStyle name="Header1 2 14 7 3 5" xfId="19709" xr:uid="{AC9EF751-9776-493B-B74E-7147D30CDBEE}"/>
    <cellStyle name="Header1 2 14 7 3 5 2" xfId="19710" xr:uid="{B91BE38E-2539-4A55-BE67-74EF43850C6C}"/>
    <cellStyle name="Header1 2 14 7 3 5 3" xfId="19711" xr:uid="{1AA3CAD8-E5B9-49DA-A724-08D8E632DA79}"/>
    <cellStyle name="Header1 2 14 7 3 6" xfId="19712" xr:uid="{DDAD5D6B-9000-4DE8-9FB7-E500C833CF5C}"/>
    <cellStyle name="Header1 2 14 7 3 6 2" xfId="19713" xr:uid="{70A8D1AA-DD4D-49B6-9B0E-D96276B41EFE}"/>
    <cellStyle name="Header1 2 14 7 3 6 3" xfId="19714" xr:uid="{F2A10D80-D852-4C0A-B667-C1E737B06A02}"/>
    <cellStyle name="Header1 2 14 7 3 7" xfId="19715" xr:uid="{0F0ED167-1BD3-4B9C-9D55-1757B0226DD0}"/>
    <cellStyle name="Header1 2 14 7 3 8" xfId="19716" xr:uid="{69116C32-CF85-4065-86FA-7520CAE95A0B}"/>
    <cellStyle name="Header1 2 14 7 4" xfId="19717" xr:uid="{EC8FC539-F9D3-466D-8C1D-F068270ADD5B}"/>
    <cellStyle name="Header1 2 14 7 4 2" xfId="19718" xr:uid="{2A6C2216-E323-4465-8CA9-14F7766CF876}"/>
    <cellStyle name="Header1 2 14 7 4 2 2" xfId="19719" xr:uid="{EAED8BA6-063E-495C-BFCE-26292EB7F9C5}"/>
    <cellStyle name="Header1 2 14 7 4 2 3" xfId="19720" xr:uid="{20D6F2BF-4C0A-45ED-BCE7-67C6769B91AB}"/>
    <cellStyle name="Header1 2 14 7 4 3" xfId="19721" xr:uid="{ABCD19E2-5AFE-41FF-A1E5-13920D7E2642}"/>
    <cellStyle name="Header1 2 14 7 4 3 2" xfId="19722" xr:uid="{24338D6F-5A77-45CF-9E95-B4F6C6A7CF67}"/>
    <cellStyle name="Header1 2 14 7 4 3 3" xfId="19723" xr:uid="{15B58B18-8A32-4773-B567-45930B135158}"/>
    <cellStyle name="Header1 2 14 7 4 4" xfId="19724" xr:uid="{983E2800-55DE-46D2-B119-1B5D9B079383}"/>
    <cellStyle name="Header1 2 14 7 4 4 2" xfId="19725" xr:uid="{1EE5747D-3C7F-4CA2-9C86-3B61693294C4}"/>
    <cellStyle name="Header1 2 14 7 4 4 3" xfId="19726" xr:uid="{980FB8C6-AB48-4B5A-BE58-CFE8445B465D}"/>
    <cellStyle name="Header1 2 14 7 4 5" xfId="19727" xr:uid="{BB5D5111-9B4A-4334-AA4D-4892F83A28C2}"/>
    <cellStyle name="Header1 2 14 7 4 5 2" xfId="19728" xr:uid="{E46C4F98-B71B-4A73-8B48-A106FB4A3B07}"/>
    <cellStyle name="Header1 2 14 7 4 5 3" xfId="19729" xr:uid="{86C936B5-A9FD-441A-B502-3CF79896CC80}"/>
    <cellStyle name="Header1 2 14 7 4 6" xfId="19730" xr:uid="{0EFA4C32-FC99-47DC-9D17-E479852D8A17}"/>
    <cellStyle name="Header1 2 14 7 4 6 2" xfId="19731" xr:uid="{B67F94BA-3F96-4440-A2C1-BB9B0D8A0E2B}"/>
    <cellStyle name="Header1 2 14 7 4 6 3" xfId="19732" xr:uid="{01C96071-D9F9-4B16-AAAB-92D069A23F4A}"/>
    <cellStyle name="Header1 2 14 7 4 7" xfId="19733" xr:uid="{FB79CDC9-FDBF-4023-88FE-848326C7E01F}"/>
    <cellStyle name="Header1 2 14 7 4 8" xfId="19734" xr:uid="{B0CFB5E5-BA27-43AE-9F61-2F2B24858C97}"/>
    <cellStyle name="Header1 2 14 7 5" xfId="19735" xr:uid="{BF8081D4-52A8-4C80-A474-D8E9C9ED2C69}"/>
    <cellStyle name="Header1 2 14 7 5 2" xfId="19736" xr:uid="{675C226D-00B8-4681-8AF6-EAB0E9133477}"/>
    <cellStyle name="Header1 2 14 7 5 2 2" xfId="19737" xr:uid="{969CE5E2-DBBF-4162-B26E-38038BB4A9E9}"/>
    <cellStyle name="Header1 2 14 7 5 2 3" xfId="19738" xr:uid="{C55BF2D2-E2DC-41C4-BF69-C90B562CDD37}"/>
    <cellStyle name="Header1 2 14 7 5 3" xfId="19739" xr:uid="{C676B79A-8622-477D-AA81-7C59115A597F}"/>
    <cellStyle name="Header1 2 14 7 5 3 2" xfId="19740" xr:uid="{6A4F9154-89B7-4848-BD78-387B410E3DAA}"/>
    <cellStyle name="Header1 2 14 7 5 3 3" xfId="19741" xr:uid="{1EE3FA73-F118-404F-95E7-76EE6121E5DE}"/>
    <cellStyle name="Header1 2 14 7 5 4" xfId="19742" xr:uid="{A9DFB9E6-C862-47CF-BAA2-5F4885600B44}"/>
    <cellStyle name="Header1 2 14 7 5 4 2" xfId="19743" xr:uid="{54EF2AFC-99C2-4BCA-B75E-9A0EF8D0402D}"/>
    <cellStyle name="Header1 2 14 7 5 4 3" xfId="19744" xr:uid="{ACA88D33-A444-415A-AC4E-863D864EB551}"/>
    <cellStyle name="Header1 2 14 7 5 5" xfId="19745" xr:uid="{32EE8936-9292-44A6-94B2-7F436B9F08A5}"/>
    <cellStyle name="Header1 2 14 7 5 5 2" xfId="19746" xr:uid="{A3EA839E-F874-4EB4-9DEC-1B46A2B4A030}"/>
    <cellStyle name="Header1 2 14 7 5 5 3" xfId="19747" xr:uid="{E577F188-45F8-4C86-8AD4-2464213784D9}"/>
    <cellStyle name="Header1 2 14 7 5 6" xfId="19748" xr:uid="{9824FCAE-2B27-440D-93F5-F3EB1B738C62}"/>
    <cellStyle name="Header1 2 14 7 5 6 2" xfId="19749" xr:uid="{BBEB4996-4687-433F-8E82-893582A480D9}"/>
    <cellStyle name="Header1 2 14 7 5 6 3" xfId="19750" xr:uid="{39770D3A-E5FA-479B-8F4F-15CAC7C127AF}"/>
    <cellStyle name="Header1 2 14 7 5 7" xfId="19751" xr:uid="{F4E9FB21-6C25-431A-A9F1-9138CD0BCCCC}"/>
    <cellStyle name="Header1 2 14 7 5 8" xfId="19752" xr:uid="{ED5A4B47-CA73-400B-B9AE-26AE5F6FBD5F}"/>
    <cellStyle name="Header1 2 14 7 6" xfId="19753" xr:uid="{C9DF8677-0AEB-4BC4-B539-4A3486CEFA1D}"/>
    <cellStyle name="Header1 2 14 7 6 2" xfId="19754" xr:uid="{724381E1-2CD1-4D91-98C1-FF3E258245BC}"/>
    <cellStyle name="Header1 2 14 7 6 2 2" xfId="19755" xr:uid="{FBDDC1D6-11F3-4C8E-B36E-88CF750AB8FA}"/>
    <cellStyle name="Header1 2 14 7 6 2 3" xfId="19756" xr:uid="{24D05B52-29A9-4879-991B-FE09E75699C5}"/>
    <cellStyle name="Header1 2 14 7 6 3" xfId="19757" xr:uid="{10CE83E8-D7EC-4066-8A47-8BD5CDD8A34D}"/>
    <cellStyle name="Header1 2 14 7 6 3 2" xfId="19758" xr:uid="{867F6363-773E-4EA6-AD6F-066C365E7272}"/>
    <cellStyle name="Header1 2 14 7 6 3 3" xfId="19759" xr:uid="{F720792F-DA45-47E4-8E30-092837CB8795}"/>
    <cellStyle name="Header1 2 14 7 6 4" xfId="19760" xr:uid="{7D7EA658-B9C9-4616-BB26-D9A390CAA0AD}"/>
    <cellStyle name="Header1 2 14 7 6 4 2" xfId="19761" xr:uid="{B13ACE62-3528-4526-A8C2-D1DD6E5D4CD4}"/>
    <cellStyle name="Header1 2 14 7 6 4 3" xfId="19762" xr:uid="{1DF95A9C-C257-4573-8175-D68D7913C92B}"/>
    <cellStyle name="Header1 2 14 7 6 5" xfId="19763" xr:uid="{3145400E-D30F-4A34-8E2D-0D0C0E36A919}"/>
    <cellStyle name="Header1 2 14 7 6 5 2" xfId="19764" xr:uid="{734FAE59-9EAF-4624-8402-52F0F98D9F55}"/>
    <cellStyle name="Header1 2 14 7 6 5 3" xfId="19765" xr:uid="{EBB49087-1F24-4EFE-BF2A-78C8592F0885}"/>
    <cellStyle name="Header1 2 14 7 6 6" xfId="19766" xr:uid="{8CBDBF0E-D664-449D-8676-10297696E448}"/>
    <cellStyle name="Header1 2 14 7 6 6 2" xfId="19767" xr:uid="{86517C70-AB5E-4482-8B44-C4F0A1648664}"/>
    <cellStyle name="Header1 2 14 7 6 6 3" xfId="19768" xr:uid="{A409E217-8357-4559-9A5B-25ACD4DD0093}"/>
    <cellStyle name="Header1 2 14 7 6 7" xfId="19769" xr:uid="{0FE75ADF-5E2D-4337-9463-CCBCCF86304D}"/>
    <cellStyle name="Header1 2 14 7 6 8" xfId="19770" xr:uid="{0F04074C-EB0E-4571-99EF-6B1607EAF0BE}"/>
    <cellStyle name="Header1 2 14 7 7" xfId="19771" xr:uid="{771235B9-FEC8-48B1-86FA-FDA72B50C1B3}"/>
    <cellStyle name="Header1 2 14 7 8" xfId="19772" xr:uid="{E2AF65F0-DDAA-4665-A8D7-25C6908245E0}"/>
    <cellStyle name="Header1 2 14 8" xfId="19773" xr:uid="{346F6602-9148-4962-A280-2D9E00B62E01}"/>
    <cellStyle name="Header1 2 14 8 2" xfId="19774" xr:uid="{F9C7DD83-C9DD-47FC-A24F-C7DB75ADA3F3}"/>
    <cellStyle name="Header1 2 14 8 2 2" xfId="19775" xr:uid="{E6421376-6F2D-499F-87A8-67C77CA47337}"/>
    <cellStyle name="Header1 2 14 8 2 2 2" xfId="19776" xr:uid="{C7928324-7AAF-4EB3-950E-DD5D71179027}"/>
    <cellStyle name="Header1 2 14 8 2 2 3" xfId="19777" xr:uid="{69BC9225-CAFB-4442-8B07-6FE540B792F5}"/>
    <cellStyle name="Header1 2 14 8 2 3" xfId="19778" xr:uid="{899F5178-908B-4FB9-98BC-F982FA1F82C1}"/>
    <cellStyle name="Header1 2 14 8 2 3 2" xfId="19779" xr:uid="{B16AFA4B-E9CD-4703-A236-38DBD6D323E0}"/>
    <cellStyle name="Header1 2 14 8 2 3 3" xfId="19780" xr:uid="{CA0083AF-62BD-4001-980D-01632D0A6D86}"/>
    <cellStyle name="Header1 2 14 8 2 4" xfId="19781" xr:uid="{F5668643-5E60-4BDB-996D-F8AAEFA7D525}"/>
    <cellStyle name="Header1 2 14 8 2 4 2" xfId="19782" xr:uid="{8162CC6E-B27E-4A57-86AD-0E883299C49D}"/>
    <cellStyle name="Header1 2 14 8 2 4 3" xfId="19783" xr:uid="{3AAC5391-73DE-4F8B-A658-718B9459BA6D}"/>
    <cellStyle name="Header1 2 14 8 2 5" xfId="19784" xr:uid="{9B0DAA81-19AD-4D18-AA27-7E700BE3A8F3}"/>
    <cellStyle name="Header1 2 14 8 2 5 2" xfId="19785" xr:uid="{54F7AA0D-1ED5-4786-9C8A-4DF2ACBCF620}"/>
    <cellStyle name="Header1 2 14 8 2 5 3" xfId="19786" xr:uid="{7937A5FD-0D7E-47AD-A285-7B245DD494B5}"/>
    <cellStyle name="Header1 2 14 8 2 6" xfId="19787" xr:uid="{BD72EA14-6829-4952-BEC8-1C7B79947A12}"/>
    <cellStyle name="Header1 2 14 8 2 6 2" xfId="19788" xr:uid="{A39148C0-8F55-49A0-9E0C-7D0F8AB267F0}"/>
    <cellStyle name="Header1 2 14 8 2 6 3" xfId="19789" xr:uid="{893031CC-8621-42F4-9348-9616ED8A36E3}"/>
    <cellStyle name="Header1 2 14 8 2 7" xfId="19790" xr:uid="{E9E3EF6A-1349-47DA-9EB5-DB0B79D88E37}"/>
    <cellStyle name="Header1 2 14 8 2 7 2" xfId="19791" xr:uid="{C44CD072-6496-45A2-8D36-3B98EFAB3F99}"/>
    <cellStyle name="Header1 2 14 8 2 7 3" xfId="19792" xr:uid="{B10905C7-8FCB-4850-9947-F105FC642F23}"/>
    <cellStyle name="Header1 2 14 8 2 8" xfId="19793" xr:uid="{744F706D-1C37-4457-9BEA-FE73CC2A1D83}"/>
    <cellStyle name="Header1 2 14 8 2 9" xfId="19794" xr:uid="{604724D1-8877-4534-95A1-65FB954BAA44}"/>
    <cellStyle name="Header1 2 14 8 3" xfId="19795" xr:uid="{4F264559-74F5-4FD1-9240-85C6C83F139D}"/>
    <cellStyle name="Header1 2 14 8 3 2" xfId="19796" xr:uid="{71C642DF-8367-444E-B8F6-A7ECB98DBD05}"/>
    <cellStyle name="Header1 2 14 8 3 2 2" xfId="19797" xr:uid="{83E0A6B0-1F51-4140-A1B8-EFE219E61C34}"/>
    <cellStyle name="Header1 2 14 8 3 2 3" xfId="19798" xr:uid="{6A5FAB81-5025-4B13-BE67-306A237B9265}"/>
    <cellStyle name="Header1 2 14 8 3 3" xfId="19799" xr:uid="{B1D20E7F-0119-4651-A8F8-1C46BABC3D2C}"/>
    <cellStyle name="Header1 2 14 8 3 3 2" xfId="19800" xr:uid="{BAAEDC40-A6CF-419B-975C-E25784617994}"/>
    <cellStyle name="Header1 2 14 8 3 3 3" xfId="19801" xr:uid="{72F87A4E-B5B1-46BB-8F2F-668281566F19}"/>
    <cellStyle name="Header1 2 14 8 3 4" xfId="19802" xr:uid="{0AE13C24-E381-4252-AA13-355323E7FC2C}"/>
    <cellStyle name="Header1 2 14 8 3 4 2" xfId="19803" xr:uid="{572F58F9-A2AA-434E-8959-C9A78772D351}"/>
    <cellStyle name="Header1 2 14 8 3 4 3" xfId="19804" xr:uid="{D50C4B7C-0636-4B77-BF3E-0A1416660FD2}"/>
    <cellStyle name="Header1 2 14 8 3 5" xfId="19805" xr:uid="{170993F5-F48C-41DA-958C-EC66EEDDCEE7}"/>
    <cellStyle name="Header1 2 14 8 3 5 2" xfId="19806" xr:uid="{1C2E5CB3-77AD-4E4A-AFCC-553CEF686165}"/>
    <cellStyle name="Header1 2 14 8 3 5 3" xfId="19807" xr:uid="{E4DF8912-E865-44D1-AC79-EB633B5767EF}"/>
    <cellStyle name="Header1 2 14 8 3 6" xfId="19808" xr:uid="{29CC5EB4-9D5A-46ED-A269-319A40F5BA97}"/>
    <cellStyle name="Header1 2 14 8 3 6 2" xfId="19809" xr:uid="{E0D67360-378A-4319-9919-E6EECF52A9D9}"/>
    <cellStyle name="Header1 2 14 8 3 6 3" xfId="19810" xr:uid="{FF624053-6BBC-46F2-9B61-20098E259C97}"/>
    <cellStyle name="Header1 2 14 8 3 7" xfId="19811" xr:uid="{99E6D647-B2F8-40E0-9AFE-2C55F1C65454}"/>
    <cellStyle name="Header1 2 14 8 3 8" xfId="19812" xr:uid="{254A4FCB-5002-47AD-B716-D316871BD532}"/>
    <cellStyle name="Header1 2 14 8 4" xfId="19813" xr:uid="{14C13D22-C9D3-4656-A6FC-B09675383259}"/>
    <cellStyle name="Header1 2 14 8 4 2" xfId="19814" xr:uid="{58DCA5D0-8C19-4E21-AB86-BB12D43A1A42}"/>
    <cellStyle name="Header1 2 14 8 4 2 2" xfId="19815" xr:uid="{E2B307E6-C5E0-4667-BB61-56C0F8FBFEDB}"/>
    <cellStyle name="Header1 2 14 8 4 2 3" xfId="19816" xr:uid="{39D599BB-8004-46CB-9DE5-CCF65F6F6C7A}"/>
    <cellStyle name="Header1 2 14 8 4 3" xfId="19817" xr:uid="{8881FA44-F397-407D-BD39-AFEDDCEEFD0F}"/>
    <cellStyle name="Header1 2 14 8 4 3 2" xfId="19818" xr:uid="{987F7A02-1ECC-4BC0-94C0-9612F989A5CF}"/>
    <cellStyle name="Header1 2 14 8 4 3 3" xfId="19819" xr:uid="{48AF107C-19D1-45E7-B38B-375DCE3C50D3}"/>
    <cellStyle name="Header1 2 14 8 4 4" xfId="19820" xr:uid="{C84FEAB1-C253-4554-9C52-651230650972}"/>
    <cellStyle name="Header1 2 14 8 4 4 2" xfId="19821" xr:uid="{B5412FDB-9194-40BF-8DD7-724409C19CD3}"/>
    <cellStyle name="Header1 2 14 8 4 4 3" xfId="19822" xr:uid="{4DA15BCD-5B6A-45E0-A368-89D3B08522DC}"/>
    <cellStyle name="Header1 2 14 8 4 5" xfId="19823" xr:uid="{A54132A3-6E21-4DAB-BC99-AE2A6ACE1DA0}"/>
    <cellStyle name="Header1 2 14 8 4 5 2" xfId="19824" xr:uid="{78CA08A2-5349-4414-882C-2AEE51E2FFA0}"/>
    <cellStyle name="Header1 2 14 8 4 5 3" xfId="19825" xr:uid="{05A1E506-940A-4824-8304-2129B4303A81}"/>
    <cellStyle name="Header1 2 14 8 4 6" xfId="19826" xr:uid="{2FDE791C-A82C-4BAF-8AAF-BC2F18064F03}"/>
    <cellStyle name="Header1 2 14 8 4 6 2" xfId="19827" xr:uid="{A5CAB081-8D7A-4CF1-975A-4537890ECAEB}"/>
    <cellStyle name="Header1 2 14 8 4 6 3" xfId="19828" xr:uid="{70D1E9B2-2322-4FB4-842F-5516DA3A7650}"/>
    <cellStyle name="Header1 2 14 8 4 7" xfId="19829" xr:uid="{1D851841-123A-4F6A-8FAE-C5CDE316DCF2}"/>
    <cellStyle name="Header1 2 14 8 4 8" xfId="19830" xr:uid="{C2E1C976-1D5E-4BF5-9915-555E5F28501E}"/>
    <cellStyle name="Header1 2 14 8 5" xfId="19831" xr:uid="{A7F1F927-7143-449A-9956-934791EE926F}"/>
    <cellStyle name="Header1 2 14 8 5 2" xfId="19832" xr:uid="{3C835949-6C44-4C36-9DF7-C22ABEA57A27}"/>
    <cellStyle name="Header1 2 14 8 5 2 2" xfId="19833" xr:uid="{F62FD2ED-C147-4BFE-A935-A4AA2C8E896D}"/>
    <cellStyle name="Header1 2 14 8 5 2 3" xfId="19834" xr:uid="{1B20AA0C-DA62-4809-AA52-6F20144766B2}"/>
    <cellStyle name="Header1 2 14 8 5 3" xfId="19835" xr:uid="{DAA46FB6-6934-4F98-AD72-DCAB11E71372}"/>
    <cellStyle name="Header1 2 14 8 5 3 2" xfId="19836" xr:uid="{7840D99D-5A0B-4788-9384-8230E24469D2}"/>
    <cellStyle name="Header1 2 14 8 5 3 3" xfId="19837" xr:uid="{ECC84363-BCE9-493B-B3E2-1A866D5D8490}"/>
    <cellStyle name="Header1 2 14 8 5 4" xfId="19838" xr:uid="{A0A80780-1D47-4963-9151-594309E5734B}"/>
    <cellStyle name="Header1 2 14 8 5 4 2" xfId="19839" xr:uid="{4F86E5BD-6E02-4353-8982-95BB88C1D16C}"/>
    <cellStyle name="Header1 2 14 8 5 4 3" xfId="19840" xr:uid="{4BF8A238-0C95-4895-8D07-55375E6652A4}"/>
    <cellStyle name="Header1 2 14 8 5 5" xfId="19841" xr:uid="{E1A5C7B7-AE26-400E-A043-0DE28272B9C1}"/>
    <cellStyle name="Header1 2 14 8 5 5 2" xfId="19842" xr:uid="{68D70F6B-BDBC-4E95-828C-3DC5275DB1D5}"/>
    <cellStyle name="Header1 2 14 8 5 5 3" xfId="19843" xr:uid="{DEDFA526-920F-4365-BC5B-063BA23E18DA}"/>
    <cellStyle name="Header1 2 14 8 5 6" xfId="19844" xr:uid="{D7087392-A601-4EA1-8144-19CE99534FE6}"/>
    <cellStyle name="Header1 2 14 8 5 6 2" xfId="19845" xr:uid="{59FA6F4F-22AA-49E0-A330-2EC964B95CDC}"/>
    <cellStyle name="Header1 2 14 8 5 6 3" xfId="19846" xr:uid="{19273AA0-EE30-44FD-A275-9E2B69238D47}"/>
    <cellStyle name="Header1 2 14 8 5 7" xfId="19847" xr:uid="{29116983-0D68-4BA8-B2DB-623E51D0F313}"/>
    <cellStyle name="Header1 2 14 8 5 8" xfId="19848" xr:uid="{6333506A-4B41-4AC9-882D-741DAD9B1A7C}"/>
    <cellStyle name="Header1 2 14 8 6" xfId="19849" xr:uid="{01B6E330-FFE6-4799-9BCB-1069D6A58F01}"/>
    <cellStyle name="Header1 2 14 8 6 2" xfId="19850" xr:uid="{39489E99-F2B0-4E6F-BBA7-F3FCC4E2943D}"/>
    <cellStyle name="Header1 2 14 8 6 2 2" xfId="19851" xr:uid="{C4271479-5EDA-4283-B097-271E6BD02DBE}"/>
    <cellStyle name="Header1 2 14 8 6 2 3" xfId="19852" xr:uid="{82B7078B-205E-46FF-8B28-7170BBBDA501}"/>
    <cellStyle name="Header1 2 14 8 6 3" xfId="19853" xr:uid="{31825ECF-548C-42D1-81D0-9983CBFAB6F0}"/>
    <cellStyle name="Header1 2 14 8 6 3 2" xfId="19854" xr:uid="{4CAB90BD-A624-4D39-8AAE-D101F9584025}"/>
    <cellStyle name="Header1 2 14 8 6 3 3" xfId="19855" xr:uid="{A074DA3F-37EB-41E5-B146-53B3393FD2A2}"/>
    <cellStyle name="Header1 2 14 8 6 4" xfId="19856" xr:uid="{AEF331B4-C179-4B39-93BC-160638B9B877}"/>
    <cellStyle name="Header1 2 14 8 6 4 2" xfId="19857" xr:uid="{95BA5FD7-3BB0-485F-B4E5-067D08687A8D}"/>
    <cellStyle name="Header1 2 14 8 6 4 3" xfId="19858" xr:uid="{1B572178-D2B3-45CA-9D6F-8F65BF9881DA}"/>
    <cellStyle name="Header1 2 14 8 6 5" xfId="19859" xr:uid="{692440E9-8B23-4525-ACFA-94623667EE0C}"/>
    <cellStyle name="Header1 2 14 8 6 5 2" xfId="19860" xr:uid="{F8D633DA-683F-4CC7-BA21-59B1195B578C}"/>
    <cellStyle name="Header1 2 14 8 6 5 3" xfId="19861" xr:uid="{49429D1D-3850-4B61-B7F1-E20695D8CE02}"/>
    <cellStyle name="Header1 2 14 8 6 6" xfId="19862" xr:uid="{8C5F0A90-632C-4BAD-A963-13B73C8ED2DE}"/>
    <cellStyle name="Header1 2 14 8 6 6 2" xfId="19863" xr:uid="{9EFB54B7-77B7-4636-96D8-A8F7A6436156}"/>
    <cellStyle name="Header1 2 14 8 6 6 3" xfId="19864" xr:uid="{456AAD8F-2920-4661-BAC3-16B3E63DC7E8}"/>
    <cellStyle name="Header1 2 14 8 6 7" xfId="19865" xr:uid="{FC95E174-1805-4C49-B822-BE63361A2644}"/>
    <cellStyle name="Header1 2 14 8 6 8" xfId="19866" xr:uid="{82D2911F-E598-4F70-A155-4DC87CF9C78D}"/>
    <cellStyle name="Header1 2 14 8 7" xfId="19867" xr:uid="{4E342D93-EC08-46BA-9B7D-595DE688AFB8}"/>
    <cellStyle name="Header1 2 14 8 8" xfId="19868" xr:uid="{0176A915-28F4-4CC1-8D33-28D7A52851E8}"/>
    <cellStyle name="Header1 2 14 9" xfId="19869" xr:uid="{E017470D-E9A8-455C-AD3F-185EEB6FDE96}"/>
    <cellStyle name="Header1 2 14 9 2" xfId="19870" xr:uid="{6002B961-ACFD-49D2-8153-75470ADCB309}"/>
    <cellStyle name="Header1 2 14 9 2 2" xfId="19871" xr:uid="{DCF8E0DD-1A27-467E-94F6-0B14790023C4}"/>
    <cellStyle name="Header1 2 14 9 2 2 2" xfId="19872" xr:uid="{E9DA6AA2-39A1-4F56-801F-8D4518EBA091}"/>
    <cellStyle name="Header1 2 14 9 2 2 3" xfId="19873" xr:uid="{C0554A69-905E-4FEF-80E4-273918149005}"/>
    <cellStyle name="Header1 2 14 9 2 3" xfId="19874" xr:uid="{ADF74A67-3AAC-4F82-848D-F89C21C1BFD3}"/>
    <cellStyle name="Header1 2 14 9 2 3 2" xfId="19875" xr:uid="{46A6DEF1-9CC1-4FAD-9D2E-02F916E70897}"/>
    <cellStyle name="Header1 2 14 9 2 3 3" xfId="19876" xr:uid="{0D701B16-9E12-4DCD-AC45-3BE61D0240EA}"/>
    <cellStyle name="Header1 2 14 9 2 4" xfId="19877" xr:uid="{4C203349-BF4C-4D9F-BB3A-BEB54B27D49C}"/>
    <cellStyle name="Header1 2 14 9 2 4 2" xfId="19878" xr:uid="{E75C1497-4D4E-49B2-8C75-6E16C77C3CA9}"/>
    <cellStyle name="Header1 2 14 9 2 4 3" xfId="19879" xr:uid="{7D645C91-55FB-4F6C-BE4F-49006D876DD5}"/>
    <cellStyle name="Header1 2 14 9 2 5" xfId="19880" xr:uid="{3B7150DA-F8F5-4C14-ABF0-F37B8A79EE36}"/>
    <cellStyle name="Header1 2 14 9 2 5 2" xfId="19881" xr:uid="{CDF6046A-59FD-494B-B1A0-838F074C0153}"/>
    <cellStyle name="Header1 2 14 9 2 5 3" xfId="19882" xr:uid="{39E5DB32-D281-4FE3-9371-2BB7434E3032}"/>
    <cellStyle name="Header1 2 14 9 2 6" xfId="19883" xr:uid="{C00B486D-215F-4E94-81A7-B5C05495C76F}"/>
    <cellStyle name="Header1 2 14 9 2 6 2" xfId="19884" xr:uid="{B2650942-B50F-4A5B-8F4B-3D51AE92E8DB}"/>
    <cellStyle name="Header1 2 14 9 2 6 3" xfId="19885" xr:uid="{BD0D8E4A-EA37-491B-9339-F8B471802A2D}"/>
    <cellStyle name="Header1 2 14 9 2 7" xfId="19886" xr:uid="{CE3B058E-1D61-4935-B45E-8A681A202CF3}"/>
    <cellStyle name="Header1 2 14 9 2 7 2" xfId="19887" xr:uid="{B42184B2-B84B-4617-8592-AB2BBA7908CF}"/>
    <cellStyle name="Header1 2 14 9 2 7 3" xfId="19888" xr:uid="{65B858FB-1183-4EE6-A865-6AF1BEB600E0}"/>
    <cellStyle name="Header1 2 14 9 2 8" xfId="19889" xr:uid="{ED979567-8C53-4A2A-892F-DC71220B2F48}"/>
    <cellStyle name="Header1 2 14 9 2 9" xfId="19890" xr:uid="{1223C7C8-4A79-4E86-82C9-9D5A7C6793A7}"/>
    <cellStyle name="Header1 2 14 9 3" xfId="19891" xr:uid="{1893E97F-E687-4AE2-9344-449432A9C918}"/>
    <cellStyle name="Header1 2 14 9 3 2" xfId="19892" xr:uid="{D7A44133-2527-4A8E-BC14-D6D61B6140BC}"/>
    <cellStyle name="Header1 2 14 9 3 2 2" xfId="19893" xr:uid="{4D5FE05C-E2EE-4776-A263-83EC0DED39BE}"/>
    <cellStyle name="Header1 2 14 9 3 2 3" xfId="19894" xr:uid="{1F36707E-01AB-4C10-BF5D-E89262452D85}"/>
    <cellStyle name="Header1 2 14 9 3 3" xfId="19895" xr:uid="{F319DB4C-F0F5-4F84-8AA5-94F3C7649836}"/>
    <cellStyle name="Header1 2 14 9 3 3 2" xfId="19896" xr:uid="{C0EDEBD5-EED4-404B-9A0C-215486FC9070}"/>
    <cellStyle name="Header1 2 14 9 3 3 3" xfId="19897" xr:uid="{1D1A4349-05D7-4051-92D7-6E30A2F7C6C1}"/>
    <cellStyle name="Header1 2 14 9 3 4" xfId="19898" xr:uid="{EB2BB32E-D89D-40A1-9E64-18DBF820D219}"/>
    <cellStyle name="Header1 2 14 9 3 4 2" xfId="19899" xr:uid="{ADA019F3-B62E-4C40-8B77-20E984868C83}"/>
    <cellStyle name="Header1 2 14 9 3 4 3" xfId="19900" xr:uid="{BB732E1D-408F-472D-9102-4CAAA8976AAC}"/>
    <cellStyle name="Header1 2 14 9 3 5" xfId="19901" xr:uid="{EBF7BE0D-23E0-480C-AC97-128D22F93C34}"/>
    <cellStyle name="Header1 2 14 9 3 5 2" xfId="19902" xr:uid="{4D0E079D-493E-4966-B96D-D8ADB89D938E}"/>
    <cellStyle name="Header1 2 14 9 3 5 3" xfId="19903" xr:uid="{B588DEE7-6440-4CA1-90DA-4F4AD3729815}"/>
    <cellStyle name="Header1 2 14 9 3 6" xfId="19904" xr:uid="{D8BE5FF6-62F5-4B4D-8D5C-908909C6262F}"/>
    <cellStyle name="Header1 2 14 9 3 6 2" xfId="19905" xr:uid="{950B03DE-30E4-4662-8A72-C030A50009C3}"/>
    <cellStyle name="Header1 2 14 9 3 6 3" xfId="19906" xr:uid="{03FFE866-2C6F-44FE-9D16-648E22F80FDD}"/>
    <cellStyle name="Header1 2 14 9 3 7" xfId="19907" xr:uid="{D7CA6355-07F2-455D-A732-68E0E48542BF}"/>
    <cellStyle name="Header1 2 14 9 3 8" xfId="19908" xr:uid="{5669AAD8-C4C3-4DDD-BB8D-2FF462A19750}"/>
    <cellStyle name="Header1 2 14 9 4" xfId="19909" xr:uid="{917D6F2A-7D79-4B7D-8D62-184B379DF087}"/>
    <cellStyle name="Header1 2 14 9 4 2" xfId="19910" xr:uid="{C03F00BB-E972-43B1-ADD1-9843F0F6C8E1}"/>
    <cellStyle name="Header1 2 14 9 4 2 2" xfId="19911" xr:uid="{0B1283DB-57BA-4003-AC48-339CB71EFCE0}"/>
    <cellStyle name="Header1 2 14 9 4 2 3" xfId="19912" xr:uid="{F1A878A7-C001-48EB-A4DE-82D365094A72}"/>
    <cellStyle name="Header1 2 14 9 4 3" xfId="19913" xr:uid="{F4B20107-E76B-44AC-B7B1-439AF42D2971}"/>
    <cellStyle name="Header1 2 14 9 4 3 2" xfId="19914" xr:uid="{14AE3D39-DC00-426C-9E4C-ACFED7C0880A}"/>
    <cellStyle name="Header1 2 14 9 4 3 3" xfId="19915" xr:uid="{C21F54FC-056C-4EA2-987F-0D469B800E52}"/>
    <cellStyle name="Header1 2 14 9 4 4" xfId="19916" xr:uid="{C0F35359-1314-4669-8077-0BFB55D06DA6}"/>
    <cellStyle name="Header1 2 14 9 4 4 2" xfId="19917" xr:uid="{441A6022-BFFD-4146-98DE-9985EDDAA3BA}"/>
    <cellStyle name="Header1 2 14 9 4 4 3" xfId="19918" xr:uid="{EB536755-3FF8-440A-B7AB-D62EFA5D7A79}"/>
    <cellStyle name="Header1 2 14 9 4 5" xfId="19919" xr:uid="{0C7CF05E-7C0F-4575-BE07-8692905CEB0B}"/>
    <cellStyle name="Header1 2 14 9 4 5 2" xfId="19920" xr:uid="{EDC61338-DD16-49A5-98A5-E1391379736D}"/>
    <cellStyle name="Header1 2 14 9 4 5 3" xfId="19921" xr:uid="{9CCE6114-4B5D-4676-85A5-50B342E02577}"/>
    <cellStyle name="Header1 2 14 9 4 6" xfId="19922" xr:uid="{73F133B7-2A99-4B74-9EB3-B6A76E105CB4}"/>
    <cellStyle name="Header1 2 14 9 4 6 2" xfId="19923" xr:uid="{A76BB190-5238-493F-BEA1-E1CBDE66C450}"/>
    <cellStyle name="Header1 2 14 9 4 6 3" xfId="19924" xr:uid="{179CDF6D-F699-4D49-AD0B-F96291846CA4}"/>
    <cellStyle name="Header1 2 14 9 4 7" xfId="19925" xr:uid="{B9226239-E605-41DB-87CD-5BA20C106A39}"/>
    <cellStyle name="Header1 2 14 9 4 8" xfId="19926" xr:uid="{E0D1E52F-9C4A-4CEA-8907-3C4364DB37A1}"/>
    <cellStyle name="Header1 2 14 9 5" xfId="19927" xr:uid="{D14141C1-D41C-4CA7-AAAC-C22FEC622424}"/>
    <cellStyle name="Header1 2 14 9 5 2" xfId="19928" xr:uid="{336A31DF-06CF-4C72-BEE7-3FECFD1644FE}"/>
    <cellStyle name="Header1 2 14 9 5 2 2" xfId="19929" xr:uid="{DF50F298-6ABB-40B8-83CC-037222BB4B4B}"/>
    <cellStyle name="Header1 2 14 9 5 2 3" xfId="19930" xr:uid="{AF4C8305-F014-401C-9FB4-8451CB56D678}"/>
    <cellStyle name="Header1 2 14 9 5 3" xfId="19931" xr:uid="{1F23FA95-ED15-430C-BB39-50252D3BF120}"/>
    <cellStyle name="Header1 2 14 9 5 3 2" xfId="19932" xr:uid="{FAEA25D6-B152-4F7D-9FF9-D7E6FA1AD588}"/>
    <cellStyle name="Header1 2 14 9 5 3 3" xfId="19933" xr:uid="{A7CCDFBA-50F1-4F0C-9CED-38E59F219FBC}"/>
    <cellStyle name="Header1 2 14 9 5 4" xfId="19934" xr:uid="{05B975E7-98B3-4819-945F-A19E67A2FB31}"/>
    <cellStyle name="Header1 2 14 9 5 4 2" xfId="19935" xr:uid="{601F4AED-89E9-4440-B4E0-7198F6D1D18F}"/>
    <cellStyle name="Header1 2 14 9 5 4 3" xfId="19936" xr:uid="{4B77A00D-6A5B-49B3-8573-9651E9D57537}"/>
    <cellStyle name="Header1 2 14 9 5 5" xfId="19937" xr:uid="{B8E65868-0BDF-48A8-A067-F86DC6862CB5}"/>
    <cellStyle name="Header1 2 14 9 5 5 2" xfId="19938" xr:uid="{D4561977-9927-43C9-B4A7-EC55B242B3D7}"/>
    <cellStyle name="Header1 2 14 9 5 5 3" xfId="19939" xr:uid="{E3EDC138-C043-44FA-8A49-74409F6C7E73}"/>
    <cellStyle name="Header1 2 14 9 5 6" xfId="19940" xr:uid="{FCDCA569-EE18-4227-A232-D5E5E5953CF3}"/>
    <cellStyle name="Header1 2 14 9 5 6 2" xfId="19941" xr:uid="{99201941-68C1-4022-8338-17A4FDE1A8A2}"/>
    <cellStyle name="Header1 2 14 9 5 6 3" xfId="19942" xr:uid="{58E31F10-16C5-4B90-8897-36546B27F53B}"/>
    <cellStyle name="Header1 2 14 9 5 7" xfId="19943" xr:uid="{D1736699-3FF9-4C11-B6AE-82C2FE6DFAED}"/>
    <cellStyle name="Header1 2 14 9 5 8" xfId="19944" xr:uid="{96A5949B-ACAF-45F8-AA6A-8FAA35409610}"/>
    <cellStyle name="Header1 2 14 9 6" xfId="19945" xr:uid="{F3858BFC-D4DF-419D-84E1-0BDDEA0CF2E4}"/>
    <cellStyle name="Header1 2 14 9 6 2" xfId="19946" xr:uid="{30E232BA-4B9A-4490-B2DF-2AD9D077FE97}"/>
    <cellStyle name="Header1 2 14 9 6 2 2" xfId="19947" xr:uid="{B5954574-350B-4F41-B98D-1A6318DB87B1}"/>
    <cellStyle name="Header1 2 14 9 6 2 3" xfId="19948" xr:uid="{CDA3BEC0-46A9-4972-A035-D524E312EBDC}"/>
    <cellStyle name="Header1 2 14 9 6 3" xfId="19949" xr:uid="{40F53177-FEC4-4D0A-91D9-63471AA04E83}"/>
    <cellStyle name="Header1 2 14 9 6 3 2" xfId="19950" xr:uid="{4B6FE78A-F11E-48FD-9BEA-F9E48B818A51}"/>
    <cellStyle name="Header1 2 14 9 6 3 3" xfId="19951" xr:uid="{39CA009E-DDB4-4189-A4FA-88AF92CF3A16}"/>
    <cellStyle name="Header1 2 14 9 6 4" xfId="19952" xr:uid="{DE437E16-1BB2-42C8-B51E-DA2F30621855}"/>
    <cellStyle name="Header1 2 14 9 6 4 2" xfId="19953" xr:uid="{490BB0C4-5779-4B31-B210-E4BB82C39AB4}"/>
    <cellStyle name="Header1 2 14 9 6 4 3" xfId="19954" xr:uid="{DF20DDE0-566A-485B-87C9-9F7632716E71}"/>
    <cellStyle name="Header1 2 14 9 6 5" xfId="19955" xr:uid="{B1F02F74-F4FF-4665-8C53-DC7385D45B9F}"/>
    <cellStyle name="Header1 2 14 9 6 5 2" xfId="19956" xr:uid="{8FEC72AD-EFF0-44A2-AAAC-7A010219B8E2}"/>
    <cellStyle name="Header1 2 14 9 6 5 3" xfId="19957" xr:uid="{87C949F8-3765-42CD-9863-43AD8845C4C3}"/>
    <cellStyle name="Header1 2 14 9 6 6" xfId="19958" xr:uid="{D68049C0-FDD9-4477-ADB2-02ABE079D2AE}"/>
    <cellStyle name="Header1 2 14 9 6 6 2" xfId="19959" xr:uid="{A78BAE4B-AF1F-42DC-8F0D-A9CC44C8218C}"/>
    <cellStyle name="Header1 2 14 9 6 6 3" xfId="19960" xr:uid="{2A0427B3-3AD2-4E4D-8B24-581F704A5319}"/>
    <cellStyle name="Header1 2 14 9 6 7" xfId="19961" xr:uid="{0B3FE77B-7DBB-4508-806A-3274910AD340}"/>
    <cellStyle name="Header1 2 14 9 6 8" xfId="19962" xr:uid="{8ED78570-16A3-41FC-B25E-B323E99CCCDF}"/>
    <cellStyle name="Header1 2 14 9 7" xfId="19963" xr:uid="{9FC9E54B-FE61-4738-BE4D-321C600DDE39}"/>
    <cellStyle name="Header1 2 14 9 8" xfId="19964" xr:uid="{C51685CA-DB08-4D7E-A736-1BA1D2E7F0B0}"/>
    <cellStyle name="Header1 2 15" xfId="19965" xr:uid="{2103DE5F-C2BA-4E68-A006-649617067B37}"/>
    <cellStyle name="Header1 2 15 10" xfId="19966" xr:uid="{6F3D41AF-0CD8-4FC3-85D4-2C2B162F8A4F}"/>
    <cellStyle name="Header1 2 15 10 2" xfId="19967" xr:uid="{240FDEA0-0867-47EB-8A00-C49A3D862AAA}"/>
    <cellStyle name="Header1 2 15 10 2 2" xfId="19968" xr:uid="{CEF862AA-8F9D-488F-8653-9DEDEAAB7FB8}"/>
    <cellStyle name="Header1 2 15 10 2 2 2" xfId="19969" xr:uid="{6BE9345A-E6F5-4BD5-A56A-DB9F0351D9CA}"/>
    <cellStyle name="Header1 2 15 10 2 2 3" xfId="19970" xr:uid="{8FA0BC7B-B03D-45DC-8D2F-25410111D658}"/>
    <cellStyle name="Header1 2 15 10 2 3" xfId="19971" xr:uid="{A0517B08-90A6-4AB8-B47C-15EE6E2B5F80}"/>
    <cellStyle name="Header1 2 15 10 2 3 2" xfId="19972" xr:uid="{CE6C4D34-948D-4575-8212-6B435F3DA654}"/>
    <cellStyle name="Header1 2 15 10 2 3 3" xfId="19973" xr:uid="{1D332D11-E015-48F4-B35A-99ED6FDFA9E2}"/>
    <cellStyle name="Header1 2 15 10 2 4" xfId="19974" xr:uid="{F18B730F-96DF-4998-B40D-B88FD711EF0A}"/>
    <cellStyle name="Header1 2 15 10 2 4 2" xfId="19975" xr:uid="{B9141204-BF92-4794-AF05-60BCCA7FB023}"/>
    <cellStyle name="Header1 2 15 10 2 4 3" xfId="19976" xr:uid="{9705FA12-664E-44F7-A1B7-E2584CA8729D}"/>
    <cellStyle name="Header1 2 15 10 2 5" xfId="19977" xr:uid="{CF08F0F8-3D68-4591-8727-ED927D6FB898}"/>
    <cellStyle name="Header1 2 15 10 2 5 2" xfId="19978" xr:uid="{ED3DE62F-31F9-4F25-BB92-CC2DC491EA40}"/>
    <cellStyle name="Header1 2 15 10 2 5 3" xfId="19979" xr:uid="{18D9615D-206E-48FB-8CD7-1F4E362C1DEC}"/>
    <cellStyle name="Header1 2 15 10 2 6" xfId="19980" xr:uid="{F5E9C940-F52F-4D0B-B3BE-62F06701D800}"/>
    <cellStyle name="Header1 2 15 10 2 6 2" xfId="19981" xr:uid="{145C7193-8F1D-43DA-BB77-8EE033597D64}"/>
    <cellStyle name="Header1 2 15 10 2 6 3" xfId="19982" xr:uid="{208C8EA6-8354-48CF-AB9C-EA8001D1A196}"/>
    <cellStyle name="Header1 2 15 10 2 7" xfId="19983" xr:uid="{61B972FA-D444-4527-8A88-EAD087C3ED70}"/>
    <cellStyle name="Header1 2 15 10 2 7 2" xfId="19984" xr:uid="{5F4C7456-D1B3-4798-8245-898F471AB7C9}"/>
    <cellStyle name="Header1 2 15 10 2 7 3" xfId="19985" xr:uid="{C4B65C07-0F92-45FB-891B-506A16BFF37D}"/>
    <cellStyle name="Header1 2 15 10 2 8" xfId="19986" xr:uid="{413A6678-28CE-40D2-A337-E80DE4081CF8}"/>
    <cellStyle name="Header1 2 15 10 2 9" xfId="19987" xr:uid="{B18945F2-FA6C-4FD7-BEFA-5ED75B9A1C19}"/>
    <cellStyle name="Header1 2 15 10 3" xfId="19988" xr:uid="{C722228C-B578-4A68-A583-CD2183DE97D3}"/>
    <cellStyle name="Header1 2 15 10 3 2" xfId="19989" xr:uid="{55647C0D-CC4E-4A3B-AAB4-3D699347C7A5}"/>
    <cellStyle name="Header1 2 15 10 3 2 2" xfId="19990" xr:uid="{9E754623-4833-4AF4-9125-22A917CE7219}"/>
    <cellStyle name="Header1 2 15 10 3 2 3" xfId="19991" xr:uid="{0FBFB8A6-705C-4273-8E08-78D32AEA3D65}"/>
    <cellStyle name="Header1 2 15 10 3 3" xfId="19992" xr:uid="{3D84940C-3508-4C92-8949-FF48083DE4D5}"/>
    <cellStyle name="Header1 2 15 10 3 3 2" xfId="19993" xr:uid="{6C842B32-812E-4D63-9F85-73613D078C23}"/>
    <cellStyle name="Header1 2 15 10 3 3 3" xfId="19994" xr:uid="{F42B6AE7-F2FF-4C96-A58A-8A145D211F87}"/>
    <cellStyle name="Header1 2 15 10 3 4" xfId="19995" xr:uid="{E319A0F4-E196-4743-B425-D7670B50535A}"/>
    <cellStyle name="Header1 2 15 10 3 4 2" xfId="19996" xr:uid="{6A18BEF1-7EA6-48FC-AFC1-2D4987794988}"/>
    <cellStyle name="Header1 2 15 10 3 4 3" xfId="19997" xr:uid="{260007A8-5B64-464D-914F-0528C6A5EEB3}"/>
    <cellStyle name="Header1 2 15 10 3 5" xfId="19998" xr:uid="{4E24AE3A-74FC-426B-8D67-D1B50AC817B7}"/>
    <cellStyle name="Header1 2 15 10 3 5 2" xfId="19999" xr:uid="{87FC0DE0-E27B-4FFF-85A8-9B7559402684}"/>
    <cellStyle name="Header1 2 15 10 3 5 3" xfId="20000" xr:uid="{291A140C-A44F-42FB-92C8-D686A904089D}"/>
    <cellStyle name="Header1 2 15 10 3 6" xfId="20001" xr:uid="{B7A64850-5952-4360-8BC7-2FD5A77331A2}"/>
    <cellStyle name="Header1 2 15 10 3 6 2" xfId="20002" xr:uid="{BE36D268-C2C1-429B-A672-27A31F44F2A2}"/>
    <cellStyle name="Header1 2 15 10 3 6 3" xfId="20003" xr:uid="{350C7CCC-ECEA-443C-A817-8C2A76F893AE}"/>
    <cellStyle name="Header1 2 15 10 3 7" xfId="20004" xr:uid="{D4AF0BD7-925C-4E7C-A9D1-C11ACA7AD086}"/>
    <cellStyle name="Header1 2 15 10 3 8" xfId="20005" xr:uid="{A412C22D-745C-4CF3-B989-85BB64BE8B26}"/>
    <cellStyle name="Header1 2 15 10 4" xfId="20006" xr:uid="{32A4375C-7FDF-476A-89E3-865C2E1A3AB3}"/>
    <cellStyle name="Header1 2 15 10 4 2" xfId="20007" xr:uid="{69FB3A21-989D-405B-B08D-F9933D425FFF}"/>
    <cellStyle name="Header1 2 15 10 4 2 2" xfId="20008" xr:uid="{5B6D361D-F6E5-4EB5-A884-5A2A6ED06E26}"/>
    <cellStyle name="Header1 2 15 10 4 2 3" xfId="20009" xr:uid="{77C20EC1-6C77-429A-82E7-7D881BE0C035}"/>
    <cellStyle name="Header1 2 15 10 4 3" xfId="20010" xr:uid="{48146341-3DFE-4BF7-9F33-592128472F90}"/>
    <cellStyle name="Header1 2 15 10 4 3 2" xfId="20011" xr:uid="{86EDE2CB-E1A6-4724-A53B-4F3CFB5F5AB4}"/>
    <cellStyle name="Header1 2 15 10 4 3 3" xfId="20012" xr:uid="{7D96C87F-0FA4-4420-951C-74383B90DC06}"/>
    <cellStyle name="Header1 2 15 10 4 4" xfId="20013" xr:uid="{6D02F49D-7ED3-4685-8F3E-9B6FEE934B1E}"/>
    <cellStyle name="Header1 2 15 10 4 4 2" xfId="20014" xr:uid="{77525587-005F-4372-9923-C5704BDE24C4}"/>
    <cellStyle name="Header1 2 15 10 4 4 3" xfId="20015" xr:uid="{DDDF40DD-0DE9-4B41-873A-C5AE13E22308}"/>
    <cellStyle name="Header1 2 15 10 4 5" xfId="20016" xr:uid="{93631B0A-83AC-47F4-9199-80BBBBEC8A56}"/>
    <cellStyle name="Header1 2 15 10 4 5 2" xfId="20017" xr:uid="{6DC90B71-192A-4658-AD06-0911B29D7A1E}"/>
    <cellStyle name="Header1 2 15 10 4 5 3" xfId="20018" xr:uid="{47D46FCC-9713-484E-BB43-D95F29AA48EC}"/>
    <cellStyle name="Header1 2 15 10 4 6" xfId="20019" xr:uid="{56A85EE4-5135-42F8-85A0-431238BFA799}"/>
    <cellStyle name="Header1 2 15 10 4 6 2" xfId="20020" xr:uid="{B50593AF-034D-4B4F-BED9-0EEC519A9578}"/>
    <cellStyle name="Header1 2 15 10 4 6 3" xfId="20021" xr:uid="{E8EAF473-CDB4-4C7C-A087-24581A47DA66}"/>
    <cellStyle name="Header1 2 15 10 4 7" xfId="20022" xr:uid="{3949501E-F463-432F-B2FC-464027233F64}"/>
    <cellStyle name="Header1 2 15 10 4 8" xfId="20023" xr:uid="{CB1ED955-7ABB-4E52-93F7-AEF4F8DCAAE8}"/>
    <cellStyle name="Header1 2 15 10 5" xfId="20024" xr:uid="{BE0118B4-1911-466D-B207-2F590638ACD4}"/>
    <cellStyle name="Header1 2 15 10 5 2" xfId="20025" xr:uid="{9B73E3DC-5BFA-4FEF-A3A7-4E2BF0E15502}"/>
    <cellStyle name="Header1 2 15 10 5 2 2" xfId="20026" xr:uid="{85AF6C39-9AF4-4206-987B-19521205E816}"/>
    <cellStyle name="Header1 2 15 10 5 2 3" xfId="20027" xr:uid="{34FCD3F8-2AB2-4A77-AE77-AC594ED89FD6}"/>
    <cellStyle name="Header1 2 15 10 5 3" xfId="20028" xr:uid="{28B64CBC-6D33-4F0E-A37C-F0924FCE7428}"/>
    <cellStyle name="Header1 2 15 10 5 3 2" xfId="20029" xr:uid="{9CEAC78B-A717-4555-B4C2-484FCB3B62D6}"/>
    <cellStyle name="Header1 2 15 10 5 3 3" xfId="20030" xr:uid="{8B84C3AF-6CB4-4A0E-8501-CAF88BFD2819}"/>
    <cellStyle name="Header1 2 15 10 5 4" xfId="20031" xr:uid="{EFCFFA56-7BA1-474E-8FE3-F96CFFA71898}"/>
    <cellStyle name="Header1 2 15 10 5 4 2" xfId="20032" xr:uid="{1C280AD2-E8FC-4DF9-B477-B02D743B014F}"/>
    <cellStyle name="Header1 2 15 10 5 4 3" xfId="20033" xr:uid="{ADACFB20-4829-4D82-805F-1EBE730F1329}"/>
    <cellStyle name="Header1 2 15 10 5 5" xfId="20034" xr:uid="{C423E07F-EC56-4D51-AD51-13E3632103F3}"/>
    <cellStyle name="Header1 2 15 10 5 5 2" xfId="20035" xr:uid="{90AF489C-A18F-4DC1-ABC7-E855E8351F8E}"/>
    <cellStyle name="Header1 2 15 10 5 5 3" xfId="20036" xr:uid="{2D5C062C-FB46-4D37-AC6E-557938E317D1}"/>
    <cellStyle name="Header1 2 15 10 5 6" xfId="20037" xr:uid="{9DDB54C8-C038-4F83-ADA5-3DC2891F7F86}"/>
    <cellStyle name="Header1 2 15 10 5 6 2" xfId="20038" xr:uid="{4FF93F89-F270-466F-886C-3B686913A60F}"/>
    <cellStyle name="Header1 2 15 10 5 6 3" xfId="20039" xr:uid="{6B962EEA-DE4A-429A-9452-804B312A883C}"/>
    <cellStyle name="Header1 2 15 10 5 7" xfId="20040" xr:uid="{F092E9D5-D764-429D-853E-D3B618FBB66E}"/>
    <cellStyle name="Header1 2 15 10 5 8" xfId="20041" xr:uid="{49F65DF0-3D6A-41A2-BAC9-B900B22E9B51}"/>
    <cellStyle name="Header1 2 15 10 6" xfId="20042" xr:uid="{0DB5101B-7C78-4C0C-9DB9-1C409C01F474}"/>
    <cellStyle name="Header1 2 15 10 6 2" xfId="20043" xr:uid="{40E26A5B-513A-44B8-84F3-A8BEF75E9CFB}"/>
    <cellStyle name="Header1 2 15 10 6 2 2" xfId="20044" xr:uid="{2CAA7792-C8E8-4F33-9AB8-0E43E836274A}"/>
    <cellStyle name="Header1 2 15 10 6 2 3" xfId="20045" xr:uid="{22484B2A-DDC3-419C-95E8-662D486BC779}"/>
    <cellStyle name="Header1 2 15 10 6 3" xfId="20046" xr:uid="{6D174CBB-6344-4729-BD05-C8F2A9C1B6D9}"/>
    <cellStyle name="Header1 2 15 10 6 3 2" xfId="20047" xr:uid="{88BDFC73-4D42-4CDB-9370-06CD831F5476}"/>
    <cellStyle name="Header1 2 15 10 6 3 3" xfId="20048" xr:uid="{B7B72EA9-D9B2-4AF8-88E0-D8EA8DF4E296}"/>
    <cellStyle name="Header1 2 15 10 6 4" xfId="20049" xr:uid="{8A271D75-0557-46AE-B2E7-D5989896032E}"/>
    <cellStyle name="Header1 2 15 10 6 4 2" xfId="20050" xr:uid="{28901462-050C-4706-84CA-A588C5658C32}"/>
    <cellStyle name="Header1 2 15 10 6 4 3" xfId="20051" xr:uid="{0FF4ACD4-F996-4FEE-96DE-BBC6ED505F3C}"/>
    <cellStyle name="Header1 2 15 10 6 5" xfId="20052" xr:uid="{7965F868-6B03-4BBA-86D5-33809EFE2921}"/>
    <cellStyle name="Header1 2 15 10 6 5 2" xfId="20053" xr:uid="{1CAE5EDB-FF5B-48EF-9E93-0AE9DBD5C798}"/>
    <cellStyle name="Header1 2 15 10 6 5 3" xfId="20054" xr:uid="{CC20B85A-D3EF-437E-994D-CE1676724D97}"/>
    <cellStyle name="Header1 2 15 10 6 6" xfId="20055" xr:uid="{DEA00F0D-D2C4-41A2-B88F-BF0B7FE1A8CA}"/>
    <cellStyle name="Header1 2 15 10 6 6 2" xfId="20056" xr:uid="{A508033F-BD45-4D39-ADFC-B413CA4DF9C1}"/>
    <cellStyle name="Header1 2 15 10 6 6 3" xfId="20057" xr:uid="{2E2236C1-1029-409F-A959-5C3D9BB6218A}"/>
    <cellStyle name="Header1 2 15 10 6 7" xfId="20058" xr:uid="{A58ADC9D-8C6C-449B-AAB6-040B7FC00064}"/>
    <cellStyle name="Header1 2 15 10 6 8" xfId="20059" xr:uid="{A6884845-767B-475D-82A7-2F7800AD470E}"/>
    <cellStyle name="Header1 2 15 10 7" xfId="20060" xr:uid="{5A802BED-6877-48DF-993D-D86C49891F20}"/>
    <cellStyle name="Header1 2 15 10 8" xfId="20061" xr:uid="{AA9A36A9-F9DD-407A-B4D2-F102CD610522}"/>
    <cellStyle name="Header1 2 15 11" xfId="20062" xr:uid="{FAF40A4C-8811-4EE9-9EE1-B08401024787}"/>
    <cellStyle name="Header1 2 15 11 2" xfId="20063" xr:uid="{B40C6104-A0A2-48A7-894A-BC825F6316EC}"/>
    <cellStyle name="Header1 2 15 11 2 2" xfId="20064" xr:uid="{5FD5D8C1-40ED-4942-9179-CD006713154A}"/>
    <cellStyle name="Header1 2 15 11 2 2 2" xfId="20065" xr:uid="{673FAC75-5408-46F4-AAC8-06459D1A7975}"/>
    <cellStyle name="Header1 2 15 11 2 2 3" xfId="20066" xr:uid="{81C5BB5F-BC26-4260-8933-120632EFC8C3}"/>
    <cellStyle name="Header1 2 15 11 2 3" xfId="20067" xr:uid="{4394B023-AAC8-44F8-B6E0-FE5BB60085D0}"/>
    <cellStyle name="Header1 2 15 11 2 3 2" xfId="20068" xr:uid="{633256E9-FB53-4172-A793-237A668DC206}"/>
    <cellStyle name="Header1 2 15 11 2 3 3" xfId="20069" xr:uid="{7C8B36AD-CCAB-4037-9727-A8376C29F437}"/>
    <cellStyle name="Header1 2 15 11 2 4" xfId="20070" xr:uid="{F4AC5B71-2629-4C47-B832-B0A63710411D}"/>
    <cellStyle name="Header1 2 15 11 2 4 2" xfId="20071" xr:uid="{60570517-1351-45EA-AEF7-EC3526EA0563}"/>
    <cellStyle name="Header1 2 15 11 2 4 3" xfId="20072" xr:uid="{28C9ACDE-305A-458A-9770-39927D96769B}"/>
    <cellStyle name="Header1 2 15 11 2 5" xfId="20073" xr:uid="{782DD8CB-95D8-42AD-9800-250B972EA931}"/>
    <cellStyle name="Header1 2 15 11 2 5 2" xfId="20074" xr:uid="{B97CA035-ED76-48F2-AE22-C23519BE95E9}"/>
    <cellStyle name="Header1 2 15 11 2 5 3" xfId="20075" xr:uid="{D5AD812A-6FA7-43AB-8C27-5E093001CCD0}"/>
    <cellStyle name="Header1 2 15 11 2 6" xfId="20076" xr:uid="{40D5DF45-1D5C-49D6-89FB-5D95488099CA}"/>
    <cellStyle name="Header1 2 15 11 2 6 2" xfId="20077" xr:uid="{FA8D3363-8343-4578-A517-D5DE58E5802F}"/>
    <cellStyle name="Header1 2 15 11 2 6 3" xfId="20078" xr:uid="{7635C4EC-1AC0-467F-B6E1-0B2F92990D7C}"/>
    <cellStyle name="Header1 2 15 11 2 7" xfId="20079" xr:uid="{19C900A0-AAF5-4771-9977-02A6BF68B3E3}"/>
    <cellStyle name="Header1 2 15 11 2 7 2" xfId="20080" xr:uid="{1B05C504-719F-4D78-8853-2F3F3AE4B74A}"/>
    <cellStyle name="Header1 2 15 11 2 7 3" xfId="20081" xr:uid="{95A217DE-6624-4DAC-A586-DE89C083329E}"/>
    <cellStyle name="Header1 2 15 11 2 8" xfId="20082" xr:uid="{8E160EB6-B1B4-4ED1-A9C9-E5B3ED095C94}"/>
    <cellStyle name="Header1 2 15 11 2 9" xfId="20083" xr:uid="{1B94D98F-AA50-450C-8076-D07AB82600C2}"/>
    <cellStyle name="Header1 2 15 11 3" xfId="20084" xr:uid="{A3130C11-789E-4985-8FD5-6408B041F142}"/>
    <cellStyle name="Header1 2 15 11 3 2" xfId="20085" xr:uid="{8725C46B-0127-4D73-AE18-5A477435FB46}"/>
    <cellStyle name="Header1 2 15 11 3 2 2" xfId="20086" xr:uid="{6FB42BAC-BE72-49FB-867B-809F296AB837}"/>
    <cellStyle name="Header1 2 15 11 3 2 3" xfId="20087" xr:uid="{D09E92F6-AEF6-47C1-A2F8-ED1D1D1CAC2B}"/>
    <cellStyle name="Header1 2 15 11 3 3" xfId="20088" xr:uid="{E45289C9-AC22-41F6-A2CC-F3C29A0B7CD3}"/>
    <cellStyle name="Header1 2 15 11 3 3 2" xfId="20089" xr:uid="{583224C0-C1F3-4887-95DF-CAE7418D9B11}"/>
    <cellStyle name="Header1 2 15 11 3 3 3" xfId="20090" xr:uid="{59D50571-FB86-4037-BFB9-6ADF8CA16E74}"/>
    <cellStyle name="Header1 2 15 11 3 4" xfId="20091" xr:uid="{4C609334-D3DB-414C-8F79-46097BE6DC32}"/>
    <cellStyle name="Header1 2 15 11 3 4 2" xfId="20092" xr:uid="{6EE736DC-8D9C-46DF-8308-5930B866DFE3}"/>
    <cellStyle name="Header1 2 15 11 3 4 3" xfId="20093" xr:uid="{F857733F-6530-4038-B25E-5E2C49FC3EE6}"/>
    <cellStyle name="Header1 2 15 11 3 5" xfId="20094" xr:uid="{8527BCBB-3724-43A6-BFEC-2AC077464F23}"/>
    <cellStyle name="Header1 2 15 11 3 5 2" xfId="20095" xr:uid="{489A8E02-F552-4C5A-9BF8-FD6B2BAC6351}"/>
    <cellStyle name="Header1 2 15 11 3 5 3" xfId="20096" xr:uid="{3FCF459E-D2C8-4D08-9C56-8F8780FC5CDF}"/>
    <cellStyle name="Header1 2 15 11 3 6" xfId="20097" xr:uid="{C56F1766-52BD-4A14-B1C5-2589CA0BDD2C}"/>
    <cellStyle name="Header1 2 15 11 3 6 2" xfId="20098" xr:uid="{3D3A54E9-92B8-47C9-8AF5-436FEA8421C2}"/>
    <cellStyle name="Header1 2 15 11 3 6 3" xfId="20099" xr:uid="{9AF6C443-BF2F-4F14-8829-060D33B4670D}"/>
    <cellStyle name="Header1 2 15 11 3 7" xfId="20100" xr:uid="{145292DC-C958-4167-A95E-DC32C56C1317}"/>
    <cellStyle name="Header1 2 15 11 3 8" xfId="20101" xr:uid="{CDCBEEFD-C827-42EE-81AC-9D1F951CEB0D}"/>
    <cellStyle name="Header1 2 15 11 4" xfId="20102" xr:uid="{F7F1FE70-EAD4-4D03-892E-236C4C7073EC}"/>
    <cellStyle name="Header1 2 15 11 4 2" xfId="20103" xr:uid="{99B17B36-4BCE-4328-9567-EC4BC15C88E2}"/>
    <cellStyle name="Header1 2 15 11 4 2 2" xfId="20104" xr:uid="{FD7BB03E-6F2A-408B-B892-0E53FF98392B}"/>
    <cellStyle name="Header1 2 15 11 4 2 3" xfId="20105" xr:uid="{9B489F1E-4397-4F39-9080-8068D2AF2F76}"/>
    <cellStyle name="Header1 2 15 11 4 3" xfId="20106" xr:uid="{AE221927-590D-451F-832D-52C4A9DD2CE7}"/>
    <cellStyle name="Header1 2 15 11 4 3 2" xfId="20107" xr:uid="{7C380CE4-34C4-4EA5-8DEC-E9E07C93A799}"/>
    <cellStyle name="Header1 2 15 11 4 3 3" xfId="20108" xr:uid="{732143B0-4B52-49AC-A6B6-22358EA43112}"/>
    <cellStyle name="Header1 2 15 11 4 4" xfId="20109" xr:uid="{74DD4B11-034C-4C36-9DD1-EBF5D6496BDB}"/>
    <cellStyle name="Header1 2 15 11 4 4 2" xfId="20110" xr:uid="{151A5E75-FE48-406B-A298-4944AA1C536C}"/>
    <cellStyle name="Header1 2 15 11 4 4 3" xfId="20111" xr:uid="{521256A2-37BE-4E7B-ACFF-DAD73717DF19}"/>
    <cellStyle name="Header1 2 15 11 4 5" xfId="20112" xr:uid="{2F60B7AD-85F6-4C98-AF78-BFC486E7ED58}"/>
    <cellStyle name="Header1 2 15 11 4 5 2" xfId="20113" xr:uid="{6AA20EDC-4930-435B-9365-0C1F03D06B12}"/>
    <cellStyle name="Header1 2 15 11 4 5 3" xfId="20114" xr:uid="{4CA3571B-F2AB-4CA3-AEA6-481F1CCA5572}"/>
    <cellStyle name="Header1 2 15 11 4 6" xfId="20115" xr:uid="{B2097664-C619-49A2-8357-C85E1CC1F078}"/>
    <cellStyle name="Header1 2 15 11 4 6 2" xfId="20116" xr:uid="{C0E7ECEC-46C9-442E-AD0B-7D367201F2FD}"/>
    <cellStyle name="Header1 2 15 11 4 6 3" xfId="20117" xr:uid="{9379DC59-7F79-4629-87CB-B06DBAE38784}"/>
    <cellStyle name="Header1 2 15 11 4 7" xfId="20118" xr:uid="{757A5151-44B7-4618-836C-CE9747BF189B}"/>
    <cellStyle name="Header1 2 15 11 4 8" xfId="20119" xr:uid="{36470475-95B3-452C-A28E-82CBDF653125}"/>
    <cellStyle name="Header1 2 15 11 5" xfId="20120" xr:uid="{9C022574-5455-4008-9CF7-9C88799E44F0}"/>
    <cellStyle name="Header1 2 15 11 5 2" xfId="20121" xr:uid="{00AEFB40-CE5E-450E-9CFB-487BD0656DEA}"/>
    <cellStyle name="Header1 2 15 11 5 2 2" xfId="20122" xr:uid="{D8D50760-11D3-4C3E-976F-57CE2AABB329}"/>
    <cellStyle name="Header1 2 15 11 5 2 3" xfId="20123" xr:uid="{FE2D0D03-BFCC-46F6-B075-CAB61CE3058C}"/>
    <cellStyle name="Header1 2 15 11 5 3" xfId="20124" xr:uid="{9FF4EC75-48CB-4E00-A34C-67987077EBFB}"/>
    <cellStyle name="Header1 2 15 11 5 3 2" xfId="20125" xr:uid="{0EC4F341-B2F5-4B0F-8390-5B676189CF65}"/>
    <cellStyle name="Header1 2 15 11 5 3 3" xfId="20126" xr:uid="{931AB48F-DC13-464A-884B-E8D0DECE4A00}"/>
    <cellStyle name="Header1 2 15 11 5 4" xfId="20127" xr:uid="{B43DC053-ACAA-4CC8-9110-4FE4F0CE6F11}"/>
    <cellStyle name="Header1 2 15 11 5 4 2" xfId="20128" xr:uid="{D11499C8-5A4C-45B1-8B3F-A9FBF571DCCB}"/>
    <cellStyle name="Header1 2 15 11 5 4 3" xfId="20129" xr:uid="{5B258E98-3A40-4A32-90DE-2572BD5023AB}"/>
    <cellStyle name="Header1 2 15 11 5 5" xfId="20130" xr:uid="{B494F081-FC5C-4118-8370-9FC742735174}"/>
    <cellStyle name="Header1 2 15 11 5 5 2" xfId="20131" xr:uid="{87B64AE7-D7E4-409D-9CA1-A3D0934213C9}"/>
    <cellStyle name="Header1 2 15 11 5 5 3" xfId="20132" xr:uid="{FFCBCD6E-B3D2-431D-94F9-4509830AA6DA}"/>
    <cellStyle name="Header1 2 15 11 5 6" xfId="20133" xr:uid="{4EBD549C-A177-4878-A48D-EFC9ED3C3E70}"/>
    <cellStyle name="Header1 2 15 11 5 6 2" xfId="20134" xr:uid="{B0AF60BB-892A-4D54-AD39-169B8A5FC079}"/>
    <cellStyle name="Header1 2 15 11 5 6 3" xfId="20135" xr:uid="{F175DDE8-FC9F-40BD-928F-5624C5D840A0}"/>
    <cellStyle name="Header1 2 15 11 5 7" xfId="20136" xr:uid="{68E53790-F6CD-477F-87CC-7219FB7BAB18}"/>
    <cellStyle name="Header1 2 15 11 5 8" xfId="20137" xr:uid="{B7E9895E-32A1-4369-B89E-6E2773FF5F97}"/>
    <cellStyle name="Header1 2 15 11 6" xfId="20138" xr:uid="{8205C9F6-E176-4C64-883B-8D5DBCDC3713}"/>
    <cellStyle name="Header1 2 15 11 6 2" xfId="20139" xr:uid="{E4DF95D9-AA2C-4BFD-BCFB-B771EF2E94A7}"/>
    <cellStyle name="Header1 2 15 11 6 2 2" xfId="20140" xr:uid="{01B3935E-7C5D-4E70-AD4D-9FA21CC49605}"/>
    <cellStyle name="Header1 2 15 11 6 2 3" xfId="20141" xr:uid="{C1608AB2-56A8-40A5-8F2E-C5A78AFAC08A}"/>
    <cellStyle name="Header1 2 15 11 6 3" xfId="20142" xr:uid="{929037CF-FDB1-44BF-BA1A-4283E11F88B0}"/>
    <cellStyle name="Header1 2 15 11 6 3 2" xfId="20143" xr:uid="{8733C369-DA36-47E8-B92F-33D19539A030}"/>
    <cellStyle name="Header1 2 15 11 6 3 3" xfId="20144" xr:uid="{78E00732-6F0B-408D-9916-24C5D60BBB3D}"/>
    <cellStyle name="Header1 2 15 11 6 4" xfId="20145" xr:uid="{F7BE7940-CB0E-497B-B5A8-F71E314512D9}"/>
    <cellStyle name="Header1 2 15 11 6 4 2" xfId="20146" xr:uid="{E6F89685-13E0-4894-BF5C-57ABD3B21781}"/>
    <cellStyle name="Header1 2 15 11 6 4 3" xfId="20147" xr:uid="{4B2D6D8B-48ED-4D73-A4E6-33004176D6C2}"/>
    <cellStyle name="Header1 2 15 11 6 5" xfId="20148" xr:uid="{49FD9EF8-0121-45D9-84BF-20270312BEE4}"/>
    <cellStyle name="Header1 2 15 11 6 5 2" xfId="20149" xr:uid="{A6B8BCBC-2629-4F87-B0B4-6769E67131CB}"/>
    <cellStyle name="Header1 2 15 11 6 5 3" xfId="20150" xr:uid="{46DEC416-6D8B-41FE-AEFA-13FFBB470C90}"/>
    <cellStyle name="Header1 2 15 11 6 6" xfId="20151" xr:uid="{0491C1C5-AD27-41BF-831B-4889E032C17A}"/>
    <cellStyle name="Header1 2 15 11 6 6 2" xfId="20152" xr:uid="{9F7B5A17-2024-48BB-B431-60A840F1F10D}"/>
    <cellStyle name="Header1 2 15 11 6 6 3" xfId="20153" xr:uid="{BEC52449-DD7C-4EC6-9A1A-E175989A7BA3}"/>
    <cellStyle name="Header1 2 15 11 6 7" xfId="20154" xr:uid="{F96A7C0A-ABAA-4ED0-96DC-075A56E08EC6}"/>
    <cellStyle name="Header1 2 15 11 6 8" xfId="20155" xr:uid="{D00C1DFD-0DF5-469C-9E72-301634AD884A}"/>
    <cellStyle name="Header1 2 15 11 7" xfId="20156" xr:uid="{CD1F9AB5-F20A-4B4A-B21F-667032D2EFF6}"/>
    <cellStyle name="Header1 2 15 12" xfId="20157" xr:uid="{B81969BE-BE27-4D65-B1D6-A2E9C5DC62BC}"/>
    <cellStyle name="Header1 2 15 12 2" xfId="20158" xr:uid="{337D5F26-9578-4F04-8638-CAB622EE3F6A}"/>
    <cellStyle name="Header1 2 15 12 2 2" xfId="20159" xr:uid="{BDFB2DFA-DB9D-4B5A-BFBF-4398743B2239}"/>
    <cellStyle name="Header1 2 15 12 2 3" xfId="20160" xr:uid="{18EC8A99-03A2-4E27-8D49-52272B097F6B}"/>
    <cellStyle name="Header1 2 15 12 3" xfId="20161" xr:uid="{A95E1909-A3D8-42DE-A109-542541EAD2A1}"/>
    <cellStyle name="Header1 2 15 12 3 2" xfId="20162" xr:uid="{10C88257-237C-4B5D-A56D-7CF2A72C523A}"/>
    <cellStyle name="Header1 2 15 12 3 3" xfId="20163" xr:uid="{1142BB16-7C56-488B-AC14-07C866C733CD}"/>
    <cellStyle name="Header1 2 15 12 4" xfId="20164" xr:uid="{624F47D5-D1FB-42C6-8C7D-D35F4C2354A7}"/>
    <cellStyle name="Header1 2 15 12 4 2" xfId="20165" xr:uid="{27DAFD2E-7ABA-47A0-B95E-B25A7A7266EC}"/>
    <cellStyle name="Header1 2 15 12 4 3" xfId="20166" xr:uid="{991D4825-A9C1-4233-A33A-0B9D31E30ECE}"/>
    <cellStyle name="Header1 2 15 12 5" xfId="20167" xr:uid="{B2DA06D4-2AE2-4A63-8B00-4DABD2D425B1}"/>
    <cellStyle name="Header1 2 15 12 5 2" xfId="20168" xr:uid="{7B6C443F-9AD8-43FF-B5AC-F66F092A3683}"/>
    <cellStyle name="Header1 2 15 12 5 3" xfId="20169" xr:uid="{33E24430-EC8D-4EE3-8716-8E4D387D08D1}"/>
    <cellStyle name="Header1 2 15 12 6" xfId="20170" xr:uid="{CFC4E742-8880-4FF3-8512-04B755A2DAB1}"/>
    <cellStyle name="Header1 2 15 12 6 2" xfId="20171" xr:uid="{96790014-7D85-410B-9252-67548AEF721A}"/>
    <cellStyle name="Header1 2 15 12 6 3" xfId="20172" xr:uid="{53622AE3-ECD3-4024-81A1-C06DCCAA8742}"/>
    <cellStyle name="Header1 2 15 12 7" xfId="20173" xr:uid="{767BC0C2-0DC6-4610-896C-84814C9A97D2}"/>
    <cellStyle name="Header1 2 15 12 7 2" xfId="20174" xr:uid="{0EA3B5D8-3B6E-4AE5-961A-3C7B93EBD493}"/>
    <cellStyle name="Header1 2 15 12 7 3" xfId="20175" xr:uid="{129B8302-6CE6-435B-A22A-7DCD14CA1F2F}"/>
    <cellStyle name="Header1 2 15 12 8" xfId="20176" xr:uid="{5F5E8F69-7170-4F1B-AC96-98152D30293A}"/>
    <cellStyle name="Header1 2 15 12 9" xfId="20177" xr:uid="{4A47080A-798B-446B-A899-4C74A75909A1}"/>
    <cellStyle name="Header1 2 15 13" xfId="20178" xr:uid="{E350AD1B-8656-4CB8-B799-658A61CE9AE0}"/>
    <cellStyle name="Header1 2 15 13 2" xfId="20179" xr:uid="{CB8E26F8-1616-43FD-A7AF-B84CEE40F5D0}"/>
    <cellStyle name="Header1 2 15 13 2 2" xfId="20180" xr:uid="{5C6DDD5A-2086-44CA-AAF1-A3DD9F5CB312}"/>
    <cellStyle name="Header1 2 15 13 2 3" xfId="20181" xr:uid="{251E3382-CA86-431E-95F9-56F8857EF946}"/>
    <cellStyle name="Header1 2 15 13 3" xfId="20182" xr:uid="{5A995630-3AEB-45D4-B53A-75DB393D2402}"/>
    <cellStyle name="Header1 2 15 13 3 2" xfId="20183" xr:uid="{75C82FAD-FFB7-4796-B92A-40C9587104FD}"/>
    <cellStyle name="Header1 2 15 13 3 3" xfId="20184" xr:uid="{183856E9-C93A-4CDA-BCAD-733E1CE0C002}"/>
    <cellStyle name="Header1 2 15 13 4" xfId="20185" xr:uid="{A4E546DD-B1DA-458C-8B8D-6F5E46076689}"/>
    <cellStyle name="Header1 2 15 13 4 2" xfId="20186" xr:uid="{71457D44-A409-4FE0-9963-F5DF746D55A6}"/>
    <cellStyle name="Header1 2 15 13 4 3" xfId="20187" xr:uid="{F679785B-6FE3-40CA-AE60-432A1B1A4BFA}"/>
    <cellStyle name="Header1 2 15 13 5" xfId="20188" xr:uid="{231286B8-1928-40B7-A3D5-6AF1D6B56620}"/>
    <cellStyle name="Header1 2 15 13 5 2" xfId="20189" xr:uid="{2AA14A88-5E4A-4865-A040-3CB6B734A7B3}"/>
    <cellStyle name="Header1 2 15 13 5 3" xfId="20190" xr:uid="{536DBE7D-C6E2-4A4B-99E7-E2D095960256}"/>
    <cellStyle name="Header1 2 15 13 6" xfId="20191" xr:uid="{9798F661-4226-42C3-8E58-C5299BFD1B81}"/>
    <cellStyle name="Header1 2 15 13 6 2" xfId="20192" xr:uid="{FBD41521-A889-4096-A33C-A6CEC276AA8B}"/>
    <cellStyle name="Header1 2 15 13 6 3" xfId="20193" xr:uid="{D3ED2052-0AD1-4EB8-B49E-25D0199B67F0}"/>
    <cellStyle name="Header1 2 15 13 7" xfId="20194" xr:uid="{A3AC5A01-B4BA-4A64-B1D0-E7733E8A53BC}"/>
    <cellStyle name="Header1 2 15 13 8" xfId="20195" xr:uid="{EC21A4F6-A42A-4A54-BC9E-448383424F13}"/>
    <cellStyle name="Header1 2 15 14" xfId="20196" xr:uid="{77A6ACF8-3E9C-4304-8210-9980FAB08B43}"/>
    <cellStyle name="Header1 2 15 14 2" xfId="20197" xr:uid="{82E14C2C-D15C-4282-897B-7A942FB189EB}"/>
    <cellStyle name="Header1 2 15 14 2 2" xfId="20198" xr:uid="{92AC50B7-735F-44B5-9AA3-ACF955A4B1F8}"/>
    <cellStyle name="Header1 2 15 14 2 3" xfId="20199" xr:uid="{C2656039-3112-4F28-B0C0-B9671F63C99C}"/>
    <cellStyle name="Header1 2 15 14 3" xfId="20200" xr:uid="{8BD25DFE-318F-4024-8834-E6DD8ED27220}"/>
    <cellStyle name="Header1 2 15 14 3 2" xfId="20201" xr:uid="{1A03DC92-000B-4801-96A2-539E5A37B123}"/>
    <cellStyle name="Header1 2 15 14 3 3" xfId="20202" xr:uid="{E67B32AD-4A4C-435E-8190-5E1F2593FFAE}"/>
    <cellStyle name="Header1 2 15 14 4" xfId="20203" xr:uid="{C71B6340-6989-4D3E-A024-2F3777CC8902}"/>
    <cellStyle name="Header1 2 15 14 4 2" xfId="20204" xr:uid="{CF0C94F0-930B-4D34-A025-9402C8151F9A}"/>
    <cellStyle name="Header1 2 15 14 4 3" xfId="20205" xr:uid="{1782E8D5-D471-4083-822C-708BE92DC2B1}"/>
    <cellStyle name="Header1 2 15 14 5" xfId="20206" xr:uid="{228B419E-0776-427A-A2C1-FD5DD8B3043F}"/>
    <cellStyle name="Header1 2 15 14 5 2" xfId="20207" xr:uid="{9597433C-1869-40D2-AC1F-BB71E059B6FF}"/>
    <cellStyle name="Header1 2 15 14 5 3" xfId="20208" xr:uid="{85AD5D18-401D-4C81-BF1B-E70CD23D02DA}"/>
    <cellStyle name="Header1 2 15 14 6" xfId="20209" xr:uid="{BDFFCE3B-EE22-46AE-BAEF-2D42969E5B4F}"/>
    <cellStyle name="Header1 2 15 14 6 2" xfId="20210" xr:uid="{850E7DA3-F848-4C4F-8C6C-3D8BEC8D682B}"/>
    <cellStyle name="Header1 2 15 14 6 3" xfId="20211" xr:uid="{4FBE089C-B299-4DEF-A190-1EDA67185B76}"/>
    <cellStyle name="Header1 2 15 14 7" xfId="20212" xr:uid="{83E3C107-8372-4664-8750-B2EAB4C0389C}"/>
    <cellStyle name="Header1 2 15 14 8" xfId="20213" xr:uid="{EAE16D09-6B1A-49AC-AFE9-BD01B5F176CA}"/>
    <cellStyle name="Header1 2 15 15" xfId="20214" xr:uid="{49358634-FE36-4239-A5AF-4DFB909AC4E5}"/>
    <cellStyle name="Header1 2 15 15 2" xfId="20215" xr:uid="{3F888A7C-B0D8-419C-B691-1A144AE4BC0E}"/>
    <cellStyle name="Header1 2 15 15 2 2" xfId="20216" xr:uid="{77FF95C8-DD7C-4C2A-9F07-714EF379D70A}"/>
    <cellStyle name="Header1 2 15 15 2 3" xfId="20217" xr:uid="{60381114-5DA7-427E-BC93-FD000831E8B9}"/>
    <cellStyle name="Header1 2 15 15 3" xfId="20218" xr:uid="{6A372227-16D5-4D44-971A-9DAB80D8F48F}"/>
    <cellStyle name="Header1 2 15 15 3 2" xfId="20219" xr:uid="{D680A2E5-97C9-437C-98B3-1B5D41A0B378}"/>
    <cellStyle name="Header1 2 15 15 3 3" xfId="20220" xr:uid="{835D2566-00C4-4394-8098-239052423AD2}"/>
    <cellStyle name="Header1 2 15 15 4" xfId="20221" xr:uid="{F53F6F79-45B9-40F8-845C-215C084CFBF3}"/>
    <cellStyle name="Header1 2 15 15 4 2" xfId="20222" xr:uid="{B66B25EF-F85A-4E1A-8071-54F63DA5AD33}"/>
    <cellStyle name="Header1 2 15 15 4 3" xfId="20223" xr:uid="{011A8BE7-2E34-4F0C-AAE8-B593DB0E8C24}"/>
    <cellStyle name="Header1 2 15 15 5" xfId="20224" xr:uid="{AE2FA467-3563-4379-8886-75DBEA23E056}"/>
    <cellStyle name="Header1 2 15 15 5 2" xfId="20225" xr:uid="{351B1663-F059-4359-B3AB-889E8F9E542F}"/>
    <cellStyle name="Header1 2 15 15 5 3" xfId="20226" xr:uid="{7A53AB08-1C87-4DAB-95F5-3FBD13EEBCE3}"/>
    <cellStyle name="Header1 2 15 15 6" xfId="20227" xr:uid="{72E61BF0-1320-4B92-B6FF-AD570CBCBE85}"/>
    <cellStyle name="Header1 2 15 15 6 2" xfId="20228" xr:uid="{09ACFF50-00BE-41A2-89E0-55F539AC7482}"/>
    <cellStyle name="Header1 2 15 15 6 3" xfId="20229" xr:uid="{6D3E3D7E-5FB2-4811-B1E3-7CF4336BF42B}"/>
    <cellStyle name="Header1 2 15 15 7" xfId="20230" xr:uid="{8E4937F0-F40D-4EFC-A5F8-0C0B59AC7AC7}"/>
    <cellStyle name="Header1 2 15 15 8" xfId="20231" xr:uid="{0744767D-18A5-4C32-B901-2EA341E4C368}"/>
    <cellStyle name="Header1 2 15 16" xfId="20232" xr:uid="{1E0555FF-D802-4D9A-A046-C39AB14978AD}"/>
    <cellStyle name="Header1 2 15 16 2" xfId="20233" xr:uid="{4B6E9E93-0BC7-4A2D-862F-1EBB8D76C09E}"/>
    <cellStyle name="Header1 2 15 16 2 2" xfId="20234" xr:uid="{FE16DC80-7915-4FDC-9386-E92572F92208}"/>
    <cellStyle name="Header1 2 15 16 2 3" xfId="20235" xr:uid="{4E1FE390-8656-4B55-A506-4B7528EA7315}"/>
    <cellStyle name="Header1 2 15 16 3" xfId="20236" xr:uid="{478A3B10-D1FC-417A-ABD3-8E0A61F70EF3}"/>
    <cellStyle name="Header1 2 15 16 3 2" xfId="20237" xr:uid="{6C1FFA1C-AA88-4D12-83FC-293ECB9D334B}"/>
    <cellStyle name="Header1 2 15 16 3 3" xfId="20238" xr:uid="{CD33F299-9C68-4547-925D-420518E32EFC}"/>
    <cellStyle name="Header1 2 15 16 4" xfId="20239" xr:uid="{248D2F9B-436C-46DD-ACB7-5762D9B6ECDD}"/>
    <cellStyle name="Header1 2 15 16 4 2" xfId="20240" xr:uid="{6AB06E1C-21D3-4A87-8602-34104CE8E31C}"/>
    <cellStyle name="Header1 2 15 16 4 3" xfId="20241" xr:uid="{421649E0-00E9-4C58-A841-DC2B40E5D4DA}"/>
    <cellStyle name="Header1 2 15 16 5" xfId="20242" xr:uid="{4872E9DF-A89D-484E-935E-11716E259913}"/>
    <cellStyle name="Header1 2 15 16 5 2" xfId="20243" xr:uid="{AF986E80-213F-424E-8849-E5CDFE2DCD50}"/>
    <cellStyle name="Header1 2 15 16 5 3" xfId="20244" xr:uid="{0603D817-075F-47A7-A00C-FAFD91FC018C}"/>
    <cellStyle name="Header1 2 15 16 6" xfId="20245" xr:uid="{A39C873E-FAB5-44CB-8B70-A7FA6151E612}"/>
    <cellStyle name="Header1 2 15 16 6 2" xfId="20246" xr:uid="{B292A60F-8CA7-4065-8CFE-A3ECEE1E345C}"/>
    <cellStyle name="Header1 2 15 16 6 3" xfId="20247" xr:uid="{3F5F0D5D-D689-49E5-BA49-993C208D9305}"/>
    <cellStyle name="Header1 2 15 16 7" xfId="20248" xr:uid="{B0877B26-2DD6-4EEC-927B-2E3A264F410A}"/>
    <cellStyle name="Header1 2 15 16 8" xfId="20249" xr:uid="{25336593-71B0-4F67-AE0A-D5F22E5C7A9B}"/>
    <cellStyle name="Header1 2 15 17" xfId="20250" xr:uid="{890ECAC9-75C1-402B-997A-8E91300D286F}"/>
    <cellStyle name="Header1 2 15 2" xfId="20251" xr:uid="{36424049-EC83-40AF-8650-D1A45FA32EE0}"/>
    <cellStyle name="Header1 2 15 2 10" xfId="20252" xr:uid="{D31FB70F-FCD2-428E-B726-C7D1CBB9DC2A}"/>
    <cellStyle name="Header1 2 15 2 10 2" xfId="20253" xr:uid="{C2E43B88-9AFE-4551-8E18-4C7D24223C13}"/>
    <cellStyle name="Header1 2 15 2 10 2 2" xfId="20254" xr:uid="{D5BDB51F-AAA6-43B0-8246-1D3445DEF57E}"/>
    <cellStyle name="Header1 2 15 2 10 2 2 2" xfId="20255" xr:uid="{249CABDE-C2AE-4354-82A5-47228E0E2C3C}"/>
    <cellStyle name="Header1 2 15 2 10 2 2 3" xfId="20256" xr:uid="{75F9FAE9-C895-43B7-A7AA-253B9C60581D}"/>
    <cellStyle name="Header1 2 15 2 10 2 3" xfId="20257" xr:uid="{E29D565E-423A-4AF1-8588-C32C831A660D}"/>
    <cellStyle name="Header1 2 15 2 10 2 3 2" xfId="20258" xr:uid="{94499B38-D848-495C-8140-8D94AE829277}"/>
    <cellStyle name="Header1 2 15 2 10 2 3 3" xfId="20259" xr:uid="{7ABDC2A9-5EF6-4337-958B-5ABA55DE7476}"/>
    <cellStyle name="Header1 2 15 2 10 2 4" xfId="20260" xr:uid="{DD80EBB0-AD8C-413C-BA1C-3223DB2CE5DC}"/>
    <cellStyle name="Header1 2 15 2 10 2 4 2" xfId="20261" xr:uid="{1228BBEB-5391-4899-8CDE-3C770811F013}"/>
    <cellStyle name="Header1 2 15 2 10 2 4 3" xfId="20262" xr:uid="{0830B91D-C695-44BA-9C65-6888206FF6C9}"/>
    <cellStyle name="Header1 2 15 2 10 2 5" xfId="20263" xr:uid="{5B8C2279-DC89-4C1D-96CD-253BE2B4CAB7}"/>
    <cellStyle name="Header1 2 15 2 10 2 5 2" xfId="20264" xr:uid="{5B7E7A6F-4A4A-429C-A61C-CA353A220CA4}"/>
    <cellStyle name="Header1 2 15 2 10 2 5 3" xfId="20265" xr:uid="{E5530EEC-D8E8-4DBD-AB66-C09F1324C457}"/>
    <cellStyle name="Header1 2 15 2 10 2 6" xfId="20266" xr:uid="{85F5AC89-E3DD-40F8-9934-F5453F415BFC}"/>
    <cellStyle name="Header1 2 15 2 10 2 6 2" xfId="20267" xr:uid="{E7748803-C554-4EEB-9D90-FB2ECB62E813}"/>
    <cellStyle name="Header1 2 15 2 10 2 6 3" xfId="20268" xr:uid="{9DBDC3AA-541C-4A38-BADF-90A46B609EB2}"/>
    <cellStyle name="Header1 2 15 2 10 2 7" xfId="20269" xr:uid="{FB5251DA-B171-4137-A68C-6ADC7B7DCAFF}"/>
    <cellStyle name="Header1 2 15 2 10 2 7 2" xfId="20270" xr:uid="{F111DFE3-B08D-4E04-8DC2-0AAF2017ECA9}"/>
    <cellStyle name="Header1 2 15 2 10 2 7 3" xfId="20271" xr:uid="{8E402E01-7948-4E0A-B4F8-DC3A44B0C467}"/>
    <cellStyle name="Header1 2 15 2 10 2 8" xfId="20272" xr:uid="{A1CFDA08-5904-4997-B0B9-1DB0087A8C82}"/>
    <cellStyle name="Header1 2 15 2 10 2 9" xfId="20273" xr:uid="{BF8CD2F8-A5FE-4CE2-A676-73780CF89E0F}"/>
    <cellStyle name="Header1 2 15 2 10 3" xfId="20274" xr:uid="{A18DF9C4-6216-48AA-8292-24E55D8AF94B}"/>
    <cellStyle name="Header1 2 15 2 10 3 2" xfId="20275" xr:uid="{F8800A4E-AEAE-44E6-8108-BFD2B3C16098}"/>
    <cellStyle name="Header1 2 15 2 10 3 2 2" xfId="20276" xr:uid="{E6633075-2989-4114-9AA0-5BAE13649876}"/>
    <cellStyle name="Header1 2 15 2 10 3 2 3" xfId="20277" xr:uid="{3C906B71-6FBD-417F-87F7-5C1CFDC3F7A3}"/>
    <cellStyle name="Header1 2 15 2 10 3 3" xfId="20278" xr:uid="{5BAEAFB1-C523-4E96-B6D4-6C81805D10B7}"/>
    <cellStyle name="Header1 2 15 2 10 3 3 2" xfId="20279" xr:uid="{3E30546F-AB96-4D6E-9DCD-C0A824D111E0}"/>
    <cellStyle name="Header1 2 15 2 10 3 3 3" xfId="20280" xr:uid="{DCA05A79-744E-4F40-A0FE-2B081A3A4BA2}"/>
    <cellStyle name="Header1 2 15 2 10 3 4" xfId="20281" xr:uid="{7A4888FA-97DB-4A94-9344-92DD82005A79}"/>
    <cellStyle name="Header1 2 15 2 10 3 4 2" xfId="20282" xr:uid="{6A4921C7-1ED0-4D8B-8293-8067BE6ED46C}"/>
    <cellStyle name="Header1 2 15 2 10 3 4 3" xfId="20283" xr:uid="{B922C97A-83DD-49A5-9CFC-CD42CA1DBE11}"/>
    <cellStyle name="Header1 2 15 2 10 3 5" xfId="20284" xr:uid="{F3CC8006-F292-4DDF-ABE8-1FFAC88D1382}"/>
    <cellStyle name="Header1 2 15 2 10 3 5 2" xfId="20285" xr:uid="{2504315F-031C-4870-A121-41B6BA28769D}"/>
    <cellStyle name="Header1 2 15 2 10 3 5 3" xfId="20286" xr:uid="{59EAF5A6-FCAE-46BB-85E9-66A92A9DED34}"/>
    <cellStyle name="Header1 2 15 2 10 3 6" xfId="20287" xr:uid="{C6B6569B-C636-473C-A716-8DA9DE85AF43}"/>
    <cellStyle name="Header1 2 15 2 10 3 6 2" xfId="20288" xr:uid="{676E9CB9-A322-410C-B280-C92862B86256}"/>
    <cellStyle name="Header1 2 15 2 10 3 6 3" xfId="20289" xr:uid="{46A17096-8AD5-4933-94A9-3A480DF59159}"/>
    <cellStyle name="Header1 2 15 2 10 3 7" xfId="20290" xr:uid="{92B4415D-B20F-4801-87EF-29D00688D8BD}"/>
    <cellStyle name="Header1 2 15 2 10 3 8" xfId="20291" xr:uid="{95C325BF-9AEE-4DF2-9C89-2BC8C7314C28}"/>
    <cellStyle name="Header1 2 15 2 10 4" xfId="20292" xr:uid="{B6574BAF-E69A-459D-A87C-D22FA5F40232}"/>
    <cellStyle name="Header1 2 15 2 10 4 2" xfId="20293" xr:uid="{35EDB05E-2E72-49F0-9FF9-A5B3407A2DC0}"/>
    <cellStyle name="Header1 2 15 2 10 4 2 2" xfId="20294" xr:uid="{4486701A-4BF6-4C12-A8D6-E52116E54945}"/>
    <cellStyle name="Header1 2 15 2 10 4 2 3" xfId="20295" xr:uid="{91BBBED9-BEE8-42F2-A357-4DBE6615EEF5}"/>
    <cellStyle name="Header1 2 15 2 10 4 3" xfId="20296" xr:uid="{8F33ECCA-95FA-4A3F-ACA9-6E1B365923F8}"/>
    <cellStyle name="Header1 2 15 2 10 4 3 2" xfId="20297" xr:uid="{45ED6B14-3905-487F-B1E0-3DC0AC26654A}"/>
    <cellStyle name="Header1 2 15 2 10 4 3 3" xfId="20298" xr:uid="{D2A8CBAB-8566-4A2D-9B40-93BD362DF7E6}"/>
    <cellStyle name="Header1 2 15 2 10 4 4" xfId="20299" xr:uid="{1E69F11E-87AA-4F2E-8EB8-8DECF7141CC4}"/>
    <cellStyle name="Header1 2 15 2 10 4 4 2" xfId="20300" xr:uid="{614BD306-83E3-45FC-9D53-1F59EA2B97FC}"/>
    <cellStyle name="Header1 2 15 2 10 4 4 3" xfId="20301" xr:uid="{E8BAB99E-FE7D-4ABA-AB16-A8C99FE06FCF}"/>
    <cellStyle name="Header1 2 15 2 10 4 5" xfId="20302" xr:uid="{98380101-8E09-4E8A-A0C0-9FF72030F191}"/>
    <cellStyle name="Header1 2 15 2 10 4 5 2" xfId="20303" xr:uid="{DE9CB17C-FBD6-4B29-B7AB-94908425D958}"/>
    <cellStyle name="Header1 2 15 2 10 4 5 3" xfId="20304" xr:uid="{BA58795E-09DE-44FD-9ABD-E8EBA6882BE8}"/>
    <cellStyle name="Header1 2 15 2 10 4 6" xfId="20305" xr:uid="{527571B2-4E8E-4344-A6E2-BEF3B9429E15}"/>
    <cellStyle name="Header1 2 15 2 10 4 6 2" xfId="20306" xr:uid="{50EAA791-3809-4A85-AE09-F2CE17E31461}"/>
    <cellStyle name="Header1 2 15 2 10 4 6 3" xfId="20307" xr:uid="{6E140DA5-925E-4895-96DF-9D73CD912EF0}"/>
    <cellStyle name="Header1 2 15 2 10 4 7" xfId="20308" xr:uid="{5827CFB8-F250-4C79-9E72-3C52365039B0}"/>
    <cellStyle name="Header1 2 15 2 10 4 8" xfId="20309" xr:uid="{34F55EDC-EB2E-472D-A789-B01AEA333BFE}"/>
    <cellStyle name="Header1 2 15 2 10 5" xfId="20310" xr:uid="{48CEB98F-5A54-4567-8E86-D96BD3CD48C9}"/>
    <cellStyle name="Header1 2 15 2 10 5 2" xfId="20311" xr:uid="{42B267CE-FD8B-40AF-8148-92504355EB5B}"/>
    <cellStyle name="Header1 2 15 2 10 5 2 2" xfId="20312" xr:uid="{4805EB0F-AA78-4BB3-90CE-42D888BD5A84}"/>
    <cellStyle name="Header1 2 15 2 10 5 2 3" xfId="20313" xr:uid="{99428F56-A8A5-48E3-980E-03A954AAD38B}"/>
    <cellStyle name="Header1 2 15 2 10 5 3" xfId="20314" xr:uid="{8CBEA1E1-FB9A-4044-ACB8-7C79ADBA3EA9}"/>
    <cellStyle name="Header1 2 15 2 10 5 3 2" xfId="20315" xr:uid="{2CC1AE58-4291-4F34-A53F-A393DA861CA8}"/>
    <cellStyle name="Header1 2 15 2 10 5 3 3" xfId="20316" xr:uid="{E531247B-7EF7-4976-9BE6-E454C2EF264A}"/>
    <cellStyle name="Header1 2 15 2 10 5 4" xfId="20317" xr:uid="{6B59895D-7080-49E6-B7C4-BC5A7A49B622}"/>
    <cellStyle name="Header1 2 15 2 10 5 4 2" xfId="20318" xr:uid="{6EBFC044-0DC4-4DFA-A64F-F88D7990FDD6}"/>
    <cellStyle name="Header1 2 15 2 10 5 4 3" xfId="20319" xr:uid="{9B044CCA-F950-4851-9431-6E430917ABD0}"/>
    <cellStyle name="Header1 2 15 2 10 5 5" xfId="20320" xr:uid="{2D1134F9-9337-4133-B149-21B0CCB46624}"/>
    <cellStyle name="Header1 2 15 2 10 5 5 2" xfId="20321" xr:uid="{7C82C911-743C-4636-B1BD-3A8474C1CAD6}"/>
    <cellStyle name="Header1 2 15 2 10 5 5 3" xfId="20322" xr:uid="{CCFB73F5-9383-4746-9C08-69E3879055CD}"/>
    <cellStyle name="Header1 2 15 2 10 5 6" xfId="20323" xr:uid="{AA67A04E-504F-4B6D-891D-1CC438079A03}"/>
    <cellStyle name="Header1 2 15 2 10 5 6 2" xfId="20324" xr:uid="{BE5DF05A-1C23-4BF6-A656-C9524D60B489}"/>
    <cellStyle name="Header1 2 15 2 10 5 6 3" xfId="20325" xr:uid="{6D28B522-6717-4E31-9A2B-CA31784F087E}"/>
    <cellStyle name="Header1 2 15 2 10 5 7" xfId="20326" xr:uid="{FA0E8B8F-0B18-4111-8344-5027A4EA7F71}"/>
    <cellStyle name="Header1 2 15 2 10 5 8" xfId="20327" xr:uid="{8A73B6F5-6235-4035-A25D-82FA437178FE}"/>
    <cellStyle name="Header1 2 15 2 10 6" xfId="20328" xr:uid="{FB0F0385-CDFB-4259-9034-D44B496204EB}"/>
    <cellStyle name="Header1 2 15 2 10 6 2" xfId="20329" xr:uid="{22EDF471-990C-4E19-A018-78ABEBDDEA55}"/>
    <cellStyle name="Header1 2 15 2 10 6 2 2" xfId="20330" xr:uid="{E653BB92-9D56-40E8-8222-BEC757CB36A4}"/>
    <cellStyle name="Header1 2 15 2 10 6 2 3" xfId="20331" xr:uid="{59B8A8F3-0976-4FB2-BDDC-D3C4254876A3}"/>
    <cellStyle name="Header1 2 15 2 10 6 3" xfId="20332" xr:uid="{1044C064-337A-4124-AFBB-693066E36B26}"/>
    <cellStyle name="Header1 2 15 2 10 6 3 2" xfId="20333" xr:uid="{855464A7-C178-431C-B648-4D9A369F5BFD}"/>
    <cellStyle name="Header1 2 15 2 10 6 3 3" xfId="20334" xr:uid="{FA9E08D5-9EDE-4D46-8A76-AB0F26FED2D1}"/>
    <cellStyle name="Header1 2 15 2 10 6 4" xfId="20335" xr:uid="{578F75E8-2FAA-4ED1-8A2B-2AD819B2EE2F}"/>
    <cellStyle name="Header1 2 15 2 10 6 4 2" xfId="20336" xr:uid="{AF5136AD-E538-4537-ACA5-BD35438FCB90}"/>
    <cellStyle name="Header1 2 15 2 10 6 4 3" xfId="20337" xr:uid="{FCE3BA3C-4C5F-4602-B4AC-F2E729042E97}"/>
    <cellStyle name="Header1 2 15 2 10 6 5" xfId="20338" xr:uid="{A2130759-87A3-4B3B-AB1F-CDE9A594C34D}"/>
    <cellStyle name="Header1 2 15 2 10 6 5 2" xfId="20339" xr:uid="{F368A2BD-3D40-4B3F-BD72-E4C423891235}"/>
    <cellStyle name="Header1 2 15 2 10 6 5 3" xfId="20340" xr:uid="{B25D5338-75B1-4EB6-BDCE-FEE1B6F22E4A}"/>
    <cellStyle name="Header1 2 15 2 10 6 6" xfId="20341" xr:uid="{C98000A7-E070-451E-9E2A-EEFFFBD7FECF}"/>
    <cellStyle name="Header1 2 15 2 10 6 6 2" xfId="20342" xr:uid="{E0919C8C-2553-4899-B712-BA8C6FC18606}"/>
    <cellStyle name="Header1 2 15 2 10 6 6 3" xfId="20343" xr:uid="{545DE7DB-2092-4840-8E47-70A89E5A45C8}"/>
    <cellStyle name="Header1 2 15 2 10 6 7" xfId="20344" xr:uid="{B592849B-3174-4993-A8A9-A6BC390CF09A}"/>
    <cellStyle name="Header1 2 15 2 10 6 8" xfId="20345" xr:uid="{0D4D435E-FAD3-481C-A052-C03A31749EBF}"/>
    <cellStyle name="Header1 2 15 2 10 7" xfId="20346" xr:uid="{0070A59B-A473-4D44-8FE8-DEBAE336183D}"/>
    <cellStyle name="Header1 2 15 2 11" xfId="20347" xr:uid="{04343438-9A61-45F0-BE90-A7E7A4AC20B4}"/>
    <cellStyle name="Header1 2 15 2 11 2" xfId="20348" xr:uid="{8DBDD2D0-DCFF-4EF9-9C8E-D454FF80E467}"/>
    <cellStyle name="Header1 2 15 2 11 2 2" xfId="20349" xr:uid="{97818A4D-BCC2-4626-AC0B-64D7A3FD467C}"/>
    <cellStyle name="Header1 2 15 2 11 2 3" xfId="20350" xr:uid="{FC7E5877-53F0-40CE-ABBB-F07B7FE61861}"/>
    <cellStyle name="Header1 2 15 2 11 3" xfId="20351" xr:uid="{5871CB05-9158-440F-8869-374EF8F72900}"/>
    <cellStyle name="Header1 2 15 2 11 3 2" xfId="20352" xr:uid="{0E844AF8-2E63-43DA-AF05-516AB413E350}"/>
    <cellStyle name="Header1 2 15 2 11 3 3" xfId="20353" xr:uid="{6F5FC1DF-F969-4193-B967-7BCABB25AD8C}"/>
    <cellStyle name="Header1 2 15 2 11 4" xfId="20354" xr:uid="{A72791B4-AB35-4367-9D11-E154C2FFFB50}"/>
    <cellStyle name="Header1 2 15 2 11 4 2" xfId="20355" xr:uid="{B391B651-84CE-4408-A1BB-6E3A6299C74A}"/>
    <cellStyle name="Header1 2 15 2 11 4 3" xfId="20356" xr:uid="{FE90E4CA-C52F-4A06-B6A5-7543C7C91503}"/>
    <cellStyle name="Header1 2 15 2 11 5" xfId="20357" xr:uid="{90C8C6F5-F058-4C8C-831F-F51DE6BCE3B2}"/>
    <cellStyle name="Header1 2 15 2 11 5 2" xfId="20358" xr:uid="{D0C20E20-7F58-4966-93A9-81A26ACF256A}"/>
    <cellStyle name="Header1 2 15 2 11 5 3" xfId="20359" xr:uid="{C610CA5F-6842-4EA7-93BF-4865A24CC76D}"/>
    <cellStyle name="Header1 2 15 2 11 6" xfId="20360" xr:uid="{EF496C58-D2CC-44A2-8C0D-2165DCAFD4AC}"/>
    <cellStyle name="Header1 2 15 2 11 6 2" xfId="20361" xr:uid="{E497229D-32FB-46D8-AF03-3D81CAA5AC4D}"/>
    <cellStyle name="Header1 2 15 2 11 6 3" xfId="20362" xr:uid="{C4340D57-C57C-49E7-9633-9F4A8D8844B8}"/>
    <cellStyle name="Header1 2 15 2 11 7" xfId="20363" xr:uid="{704E294A-66C3-4EB3-A655-42F52666ECB2}"/>
    <cellStyle name="Header1 2 15 2 11 7 2" xfId="20364" xr:uid="{7894C792-D09D-4DDA-BBBB-E7BB0166D5FD}"/>
    <cellStyle name="Header1 2 15 2 11 7 3" xfId="20365" xr:uid="{91ABDF77-83A3-477B-A26E-157AB1F6B380}"/>
    <cellStyle name="Header1 2 15 2 11 8" xfId="20366" xr:uid="{5B0B82EB-7D31-421A-B3E3-1D6A222190B9}"/>
    <cellStyle name="Header1 2 15 2 11 9" xfId="20367" xr:uid="{B3B5BBA7-3C76-425C-BA4E-AE9045AEBF5C}"/>
    <cellStyle name="Header1 2 15 2 12" xfId="20368" xr:uid="{BE971C46-D6AE-40D7-B4EC-628255407D7D}"/>
    <cellStyle name="Header1 2 15 2 12 2" xfId="20369" xr:uid="{8711CFAC-87E3-4814-951F-C1D90DE81DAA}"/>
    <cellStyle name="Header1 2 15 2 12 2 2" xfId="20370" xr:uid="{5476DFEA-7312-48AB-A9B4-5C9763ED2DDA}"/>
    <cellStyle name="Header1 2 15 2 12 2 3" xfId="20371" xr:uid="{0720FB59-1F5C-43D9-B9F7-D793B4EAFAFD}"/>
    <cellStyle name="Header1 2 15 2 12 3" xfId="20372" xr:uid="{41799A82-8E6C-49AD-91C2-9892B2A655B0}"/>
    <cellStyle name="Header1 2 15 2 12 3 2" xfId="20373" xr:uid="{6F85EEF2-2F76-4486-8968-B6E304ACDF08}"/>
    <cellStyle name="Header1 2 15 2 12 3 3" xfId="20374" xr:uid="{F0C7F319-CCB8-44E2-A14B-9EF25A7A6AA6}"/>
    <cellStyle name="Header1 2 15 2 12 4" xfId="20375" xr:uid="{06D6C16A-9DC6-4B11-9649-A96809288641}"/>
    <cellStyle name="Header1 2 15 2 12 4 2" xfId="20376" xr:uid="{9803622B-2367-4805-AE83-5666FB42CAE6}"/>
    <cellStyle name="Header1 2 15 2 12 4 3" xfId="20377" xr:uid="{D7F50C69-9F70-43E6-8F1D-460E3CED0EB3}"/>
    <cellStyle name="Header1 2 15 2 12 5" xfId="20378" xr:uid="{B21056AE-097C-4C14-B5BB-2BD7C70AC365}"/>
    <cellStyle name="Header1 2 15 2 12 5 2" xfId="20379" xr:uid="{A130063B-6A27-4EE0-A0C8-CCBFF5EC2A7C}"/>
    <cellStyle name="Header1 2 15 2 12 5 3" xfId="20380" xr:uid="{2AF46DC1-D1A4-47EE-AA8B-1E30A92B1B49}"/>
    <cellStyle name="Header1 2 15 2 12 6" xfId="20381" xr:uid="{01A3859B-13E5-4C07-B555-2C32FD27A2AC}"/>
    <cellStyle name="Header1 2 15 2 12 6 2" xfId="20382" xr:uid="{B4369AA8-D6FA-45B6-850F-BDF19718F44B}"/>
    <cellStyle name="Header1 2 15 2 12 6 3" xfId="20383" xr:uid="{0E167C42-250D-42D9-A414-FF652556E779}"/>
    <cellStyle name="Header1 2 15 2 12 7" xfId="20384" xr:uid="{4EFBAC52-292C-49D4-87B3-13467ECB3922}"/>
    <cellStyle name="Header1 2 15 2 12 8" xfId="20385" xr:uid="{52D9610B-20AB-447B-8C88-7998890A43EA}"/>
    <cellStyle name="Header1 2 15 2 13" xfId="20386" xr:uid="{0161BC36-BEAE-4E0E-A68A-AC325350A2FA}"/>
    <cellStyle name="Header1 2 15 2 13 2" xfId="20387" xr:uid="{47B0817B-0469-4E21-9530-57B3C4CDAD8B}"/>
    <cellStyle name="Header1 2 15 2 13 2 2" xfId="20388" xr:uid="{7D029BB3-5AFE-4139-85C8-A4DBE1CF29BD}"/>
    <cellStyle name="Header1 2 15 2 13 2 3" xfId="20389" xr:uid="{67986F00-776F-4AD8-97F4-F234D5829881}"/>
    <cellStyle name="Header1 2 15 2 13 3" xfId="20390" xr:uid="{B966EC6D-1DD0-41AF-9B43-4E7917432F33}"/>
    <cellStyle name="Header1 2 15 2 13 3 2" xfId="20391" xr:uid="{2396D52F-0C05-4632-8DA1-D5992C712301}"/>
    <cellStyle name="Header1 2 15 2 13 3 3" xfId="20392" xr:uid="{062E4BE0-7640-4BC8-9A8E-1260931669B0}"/>
    <cellStyle name="Header1 2 15 2 13 4" xfId="20393" xr:uid="{D25CA994-3A20-45B6-8D16-154E6BAF82AD}"/>
    <cellStyle name="Header1 2 15 2 13 4 2" xfId="20394" xr:uid="{2D4869FD-0F4A-4DF4-A349-7510D0E458E8}"/>
    <cellStyle name="Header1 2 15 2 13 4 3" xfId="20395" xr:uid="{E7E42248-BEE1-4678-BCED-D50AF58AEF96}"/>
    <cellStyle name="Header1 2 15 2 13 5" xfId="20396" xr:uid="{B8D1D275-D67A-47D2-BD60-B55BD99271CD}"/>
    <cellStyle name="Header1 2 15 2 13 5 2" xfId="20397" xr:uid="{DBD4AE91-E924-4D2E-936E-4D41D14453D1}"/>
    <cellStyle name="Header1 2 15 2 13 5 3" xfId="20398" xr:uid="{8FFD6B07-C0D9-4AF1-A7FA-53E201783115}"/>
    <cellStyle name="Header1 2 15 2 13 6" xfId="20399" xr:uid="{B5FE1F3F-C00C-440F-98F2-24150811198D}"/>
    <cellStyle name="Header1 2 15 2 13 6 2" xfId="20400" xr:uid="{8D8B6A6D-0D40-477D-87FB-4DEC9D4A4DB5}"/>
    <cellStyle name="Header1 2 15 2 13 6 3" xfId="20401" xr:uid="{3F618598-5FE2-4FC9-B378-32C8558C3577}"/>
    <cellStyle name="Header1 2 15 2 13 7" xfId="20402" xr:uid="{B27F1607-6D74-4E48-96CC-666EA6A10CCE}"/>
    <cellStyle name="Header1 2 15 2 13 8" xfId="20403" xr:uid="{82217BE2-4AF0-4EA7-A696-59BA6CEA6ED2}"/>
    <cellStyle name="Header1 2 15 2 14" xfId="20404" xr:uid="{241F87E7-FD53-4344-8497-01EF0B49E2E1}"/>
    <cellStyle name="Header1 2 15 2 14 2" xfId="20405" xr:uid="{E8A7E4F1-330E-4E6A-8526-25BCF0C9DF62}"/>
    <cellStyle name="Header1 2 15 2 14 2 2" xfId="20406" xr:uid="{766CC10F-D3F4-4013-8BC5-161269E9988A}"/>
    <cellStyle name="Header1 2 15 2 14 2 3" xfId="20407" xr:uid="{9CD02150-79E0-46B3-9EEB-5DD27326810E}"/>
    <cellStyle name="Header1 2 15 2 14 3" xfId="20408" xr:uid="{62E4B5EB-FD8B-4154-A6F3-22882F46459E}"/>
    <cellStyle name="Header1 2 15 2 14 3 2" xfId="20409" xr:uid="{BF1B20D8-7CDC-48BF-B729-9ACBA71418AE}"/>
    <cellStyle name="Header1 2 15 2 14 3 3" xfId="20410" xr:uid="{5D3D7F92-BD7D-4F91-9556-6155C14DF51F}"/>
    <cellStyle name="Header1 2 15 2 14 4" xfId="20411" xr:uid="{19A7251F-AD2C-48D9-A637-CB85DDF90125}"/>
    <cellStyle name="Header1 2 15 2 14 4 2" xfId="20412" xr:uid="{AAF62395-81D7-45B0-85EB-87C454EE8F00}"/>
    <cellStyle name="Header1 2 15 2 14 4 3" xfId="20413" xr:uid="{CC4062F2-BCCA-4049-BC4E-DB8E5560DBDF}"/>
    <cellStyle name="Header1 2 15 2 14 5" xfId="20414" xr:uid="{C94E710D-DE35-4EEF-9DD6-FEF1F8C095FD}"/>
    <cellStyle name="Header1 2 15 2 14 5 2" xfId="20415" xr:uid="{0A9E07C3-83EE-4770-A3DB-0366AF4066B5}"/>
    <cellStyle name="Header1 2 15 2 14 5 3" xfId="20416" xr:uid="{EC09B187-D0F4-49E1-974C-CEF243A12EFD}"/>
    <cellStyle name="Header1 2 15 2 14 6" xfId="20417" xr:uid="{16894579-1A50-4F02-9947-A8DE5EC79739}"/>
    <cellStyle name="Header1 2 15 2 14 6 2" xfId="20418" xr:uid="{E40C92F2-8D4F-4DBA-93CF-0858A4EAEBF5}"/>
    <cellStyle name="Header1 2 15 2 14 6 3" xfId="20419" xr:uid="{DD0D2355-B67F-41FC-B48C-8E8D1E805F50}"/>
    <cellStyle name="Header1 2 15 2 14 7" xfId="20420" xr:uid="{06789E14-DC11-42DF-BC84-1D449E6C69BC}"/>
    <cellStyle name="Header1 2 15 2 14 8" xfId="20421" xr:uid="{CC63C7D9-5C1A-487C-887B-500504679AA8}"/>
    <cellStyle name="Header1 2 15 2 15" xfId="20422" xr:uid="{061D09EC-324E-4649-9699-98E5E39FC0A5}"/>
    <cellStyle name="Header1 2 15 2 15 2" xfId="20423" xr:uid="{B34C262E-A5FC-431D-896B-4F102010D20F}"/>
    <cellStyle name="Header1 2 15 2 15 2 2" xfId="20424" xr:uid="{6E1062E5-FFDE-4EFF-8F7C-06B657D00194}"/>
    <cellStyle name="Header1 2 15 2 15 2 3" xfId="20425" xr:uid="{5738CCF2-022D-4509-A145-99BF957AEDC4}"/>
    <cellStyle name="Header1 2 15 2 15 3" xfId="20426" xr:uid="{DAEC7EDC-2FF4-42E6-9C4A-C21C2BE6B150}"/>
    <cellStyle name="Header1 2 15 2 15 3 2" xfId="20427" xr:uid="{01CFB93B-DBC7-46A7-B1E2-7F2A39391E8F}"/>
    <cellStyle name="Header1 2 15 2 15 3 3" xfId="20428" xr:uid="{5F051FCF-27BF-4947-A985-7278F3089E09}"/>
    <cellStyle name="Header1 2 15 2 15 4" xfId="20429" xr:uid="{1F65712B-D7ED-4728-8015-FF3BBEE5A442}"/>
    <cellStyle name="Header1 2 15 2 15 4 2" xfId="20430" xr:uid="{A3F99EC4-A298-4BEB-85B2-7D370E015906}"/>
    <cellStyle name="Header1 2 15 2 15 4 3" xfId="20431" xr:uid="{BE471B32-9C3C-4922-9B3E-1DF01D26C38C}"/>
    <cellStyle name="Header1 2 15 2 15 5" xfId="20432" xr:uid="{3F02FEA9-C06B-4013-8742-4993E703C40E}"/>
    <cellStyle name="Header1 2 15 2 15 5 2" xfId="20433" xr:uid="{D6D26536-DEC5-4695-A7B9-FD9D9A7370F6}"/>
    <cellStyle name="Header1 2 15 2 15 5 3" xfId="20434" xr:uid="{D05805DD-B94A-450E-BB89-D5F4118F0DEF}"/>
    <cellStyle name="Header1 2 15 2 15 6" xfId="20435" xr:uid="{109AD4C6-3E56-4F8E-B1B7-663B8F4228C4}"/>
    <cellStyle name="Header1 2 15 2 15 6 2" xfId="20436" xr:uid="{8559846B-B39B-40AF-90F5-12EF61B6E0AC}"/>
    <cellStyle name="Header1 2 15 2 15 6 3" xfId="20437" xr:uid="{1B6F51C8-CAEC-499A-8C7F-226776D87691}"/>
    <cellStyle name="Header1 2 15 2 15 7" xfId="20438" xr:uid="{2FE4827E-16BB-4600-A681-5B17F2060F51}"/>
    <cellStyle name="Header1 2 15 2 15 8" xfId="20439" xr:uid="{D95CE812-06CA-4F11-825D-3A0DDCB8B69B}"/>
    <cellStyle name="Header1 2 15 2 16" xfId="20440" xr:uid="{BA81A6E4-4B97-4E1D-8ECE-59375FFE486D}"/>
    <cellStyle name="Header1 2 15 2 2" xfId="20441" xr:uid="{1068B68E-6C45-4DBF-AA9C-348577AA1400}"/>
    <cellStyle name="Header1 2 15 2 2 2" xfId="20442" xr:uid="{0EC970F1-7D30-4D89-A18A-7317C436720F}"/>
    <cellStyle name="Header1 2 15 2 2 2 2" xfId="20443" xr:uid="{0D69EB7A-9D1E-4561-B4FE-F1958C5394FA}"/>
    <cellStyle name="Header1 2 15 2 2 2 2 2" xfId="20444" xr:uid="{E5E89892-7C3E-47C7-AD85-7E980B31F19A}"/>
    <cellStyle name="Header1 2 15 2 2 2 2 3" xfId="20445" xr:uid="{E4FDC40B-F2C1-45C4-98DC-290527874E68}"/>
    <cellStyle name="Header1 2 15 2 2 2 3" xfId="20446" xr:uid="{E43A307C-D0E9-4B82-B9FF-D0C92BFF99BE}"/>
    <cellStyle name="Header1 2 15 2 2 2 3 2" xfId="20447" xr:uid="{3F1B9778-2540-456E-A725-B35E18CE0B5C}"/>
    <cellStyle name="Header1 2 15 2 2 2 3 3" xfId="20448" xr:uid="{FD61335D-1E18-4437-A9E2-65705599AC4E}"/>
    <cellStyle name="Header1 2 15 2 2 2 4" xfId="20449" xr:uid="{8B62990C-79D0-4FB5-9357-D3EABCD33C2B}"/>
    <cellStyle name="Header1 2 15 2 2 2 4 2" xfId="20450" xr:uid="{58ADDFC9-66E9-4E21-A493-505981B6D251}"/>
    <cellStyle name="Header1 2 15 2 2 2 4 3" xfId="20451" xr:uid="{B54F4A2F-B1AE-4688-B956-A744C617BDF6}"/>
    <cellStyle name="Header1 2 15 2 2 2 5" xfId="20452" xr:uid="{79DD68F1-2386-46C1-A61A-1279C1604782}"/>
    <cellStyle name="Header1 2 15 2 2 2 5 2" xfId="20453" xr:uid="{41AD7C3A-C119-4426-AE53-B44B71B7E5AD}"/>
    <cellStyle name="Header1 2 15 2 2 2 5 3" xfId="20454" xr:uid="{E30DC027-6643-4D31-B635-568D0F40EA5B}"/>
    <cellStyle name="Header1 2 15 2 2 2 6" xfId="20455" xr:uid="{5C24F168-2FE3-49C6-ABBA-AEC78679904F}"/>
    <cellStyle name="Header1 2 15 2 2 2 6 2" xfId="20456" xr:uid="{FA0F3C1E-687A-4250-99D1-1C32970AF76E}"/>
    <cellStyle name="Header1 2 15 2 2 2 6 3" xfId="20457" xr:uid="{905CF126-B441-455D-B584-5ED37710415B}"/>
    <cellStyle name="Header1 2 15 2 2 2 7" xfId="20458" xr:uid="{1367FD76-C829-4C54-86D2-F6D305830553}"/>
    <cellStyle name="Header1 2 15 2 2 2 7 2" xfId="20459" xr:uid="{305F963E-201A-4E10-87ED-424DD932CF34}"/>
    <cellStyle name="Header1 2 15 2 2 2 7 3" xfId="20460" xr:uid="{AAF05CCF-C37F-4653-B82B-4D3B289D5A0A}"/>
    <cellStyle name="Header1 2 15 2 2 2 8" xfId="20461" xr:uid="{5B0DC4E2-0172-4810-95C9-D23961C5CEAE}"/>
    <cellStyle name="Header1 2 15 2 2 2 9" xfId="20462" xr:uid="{0ACDC205-CC2E-4CEE-9B50-BFAAF12D8B71}"/>
    <cellStyle name="Header1 2 15 2 2 3" xfId="20463" xr:uid="{C0A3D5A7-A014-43CB-9488-71483BBBCB26}"/>
    <cellStyle name="Header1 2 15 2 2 3 2" xfId="20464" xr:uid="{98DB7A25-0C16-4F3B-9957-D0ACB481D1EB}"/>
    <cellStyle name="Header1 2 15 2 2 3 2 2" xfId="20465" xr:uid="{DADBA66F-BB82-4583-9EA3-E4596D3ED3ED}"/>
    <cellStyle name="Header1 2 15 2 2 3 2 3" xfId="20466" xr:uid="{3A0579CD-B511-49AF-A329-BF7964E517DB}"/>
    <cellStyle name="Header1 2 15 2 2 3 3" xfId="20467" xr:uid="{A8537EA2-4366-4DC7-9DB0-AB40A778D215}"/>
    <cellStyle name="Header1 2 15 2 2 3 3 2" xfId="20468" xr:uid="{26045461-3CF3-410F-A5CB-0E3DD37F148C}"/>
    <cellStyle name="Header1 2 15 2 2 3 3 3" xfId="20469" xr:uid="{12C5CFF7-073D-4ED0-B6BE-80F1BC1DE078}"/>
    <cellStyle name="Header1 2 15 2 2 3 4" xfId="20470" xr:uid="{3F583DD3-6297-49C6-B54B-E212C706D4FB}"/>
    <cellStyle name="Header1 2 15 2 2 3 4 2" xfId="20471" xr:uid="{8272619C-DF85-4D84-92FF-62C89B314EBF}"/>
    <cellStyle name="Header1 2 15 2 2 3 4 3" xfId="20472" xr:uid="{C2336164-111E-4A9F-B6DB-57C6E807E852}"/>
    <cellStyle name="Header1 2 15 2 2 3 5" xfId="20473" xr:uid="{ADE8BA97-8506-409B-951B-1B77937C1558}"/>
    <cellStyle name="Header1 2 15 2 2 3 5 2" xfId="20474" xr:uid="{26DC7C16-73F4-4089-AFAE-6124F99F2C0F}"/>
    <cellStyle name="Header1 2 15 2 2 3 5 3" xfId="20475" xr:uid="{79F66231-1F1E-4692-9F37-E187DF8451D1}"/>
    <cellStyle name="Header1 2 15 2 2 3 6" xfId="20476" xr:uid="{1225138D-1ADF-49FA-84B0-0C22CBE6F458}"/>
    <cellStyle name="Header1 2 15 2 2 3 6 2" xfId="20477" xr:uid="{8726F9D1-C2A9-48B1-BC50-6B606880E66E}"/>
    <cellStyle name="Header1 2 15 2 2 3 6 3" xfId="20478" xr:uid="{770B5087-2BD0-49CE-8234-66BAA21C3536}"/>
    <cellStyle name="Header1 2 15 2 2 3 7" xfId="20479" xr:uid="{2765E365-0ABA-4096-92C7-E8C06D170D4A}"/>
    <cellStyle name="Header1 2 15 2 2 3 8" xfId="20480" xr:uid="{C55D399F-E47C-4CED-AFB5-7D02B15AEB3F}"/>
    <cellStyle name="Header1 2 15 2 2 4" xfId="20481" xr:uid="{57E2424A-544E-4BE4-AE04-FD81533EC7D7}"/>
    <cellStyle name="Header1 2 15 2 2 4 2" xfId="20482" xr:uid="{1E8F37F9-4595-4D19-8ECA-0F2BB8B9BEE2}"/>
    <cellStyle name="Header1 2 15 2 2 4 2 2" xfId="20483" xr:uid="{34D27BEC-85D5-4649-A3E3-38EC5BC63897}"/>
    <cellStyle name="Header1 2 15 2 2 4 2 3" xfId="20484" xr:uid="{835DDD8C-8389-4083-9CB1-33BDAE5B3BB9}"/>
    <cellStyle name="Header1 2 15 2 2 4 3" xfId="20485" xr:uid="{2675CB44-3251-4061-B611-21ADD3575055}"/>
    <cellStyle name="Header1 2 15 2 2 4 3 2" xfId="20486" xr:uid="{19DFE25F-23CB-44EF-8F01-F1C3AE888976}"/>
    <cellStyle name="Header1 2 15 2 2 4 3 3" xfId="20487" xr:uid="{280DCF9B-9C8D-4576-89BD-0AF64C814917}"/>
    <cellStyle name="Header1 2 15 2 2 4 4" xfId="20488" xr:uid="{84302D54-0BE7-441D-8AF2-042904328159}"/>
    <cellStyle name="Header1 2 15 2 2 4 4 2" xfId="20489" xr:uid="{DBA1240D-7AD9-4EBC-8D92-8CE36DB65548}"/>
    <cellStyle name="Header1 2 15 2 2 4 4 3" xfId="20490" xr:uid="{42BB6CD9-4759-4BD3-9492-A67ED8412D24}"/>
    <cellStyle name="Header1 2 15 2 2 4 5" xfId="20491" xr:uid="{A1935BF3-FED1-44EB-87BA-A328F501F61D}"/>
    <cellStyle name="Header1 2 15 2 2 4 5 2" xfId="20492" xr:uid="{F11827BA-2B5F-4E92-A2E5-E6FEE15B894C}"/>
    <cellStyle name="Header1 2 15 2 2 4 5 3" xfId="20493" xr:uid="{8E69E8DE-EFC8-4B3C-BABB-EB1398CEF991}"/>
    <cellStyle name="Header1 2 15 2 2 4 6" xfId="20494" xr:uid="{A4FCF6F4-E487-452E-BA46-54F971189488}"/>
    <cellStyle name="Header1 2 15 2 2 4 6 2" xfId="20495" xr:uid="{78872718-7F50-4A68-B1DA-B90E1CBC8898}"/>
    <cellStyle name="Header1 2 15 2 2 4 6 3" xfId="20496" xr:uid="{969D6455-261D-4B88-A127-7C25CFC3529E}"/>
    <cellStyle name="Header1 2 15 2 2 4 7" xfId="20497" xr:uid="{6B9AECA1-A479-49B5-99E7-E4AF73BE0FB0}"/>
    <cellStyle name="Header1 2 15 2 2 4 8" xfId="20498" xr:uid="{B69D169A-B052-4CA7-B8D0-B0C5C34A645B}"/>
    <cellStyle name="Header1 2 15 2 2 5" xfId="20499" xr:uid="{49CB681F-7D33-4DD5-9751-A2F0B71F607C}"/>
    <cellStyle name="Header1 2 15 2 2 5 2" xfId="20500" xr:uid="{B1198198-E4E6-4870-BFC1-CCDEAB5C6CD6}"/>
    <cellStyle name="Header1 2 15 2 2 5 2 2" xfId="20501" xr:uid="{DE89A087-BC88-4F1F-A69E-6ADA974C29CB}"/>
    <cellStyle name="Header1 2 15 2 2 5 2 3" xfId="20502" xr:uid="{9CDB26DB-9C9C-4D24-808B-62545372C40E}"/>
    <cellStyle name="Header1 2 15 2 2 5 3" xfId="20503" xr:uid="{9C7553BA-8209-44C8-AFAA-3A1D56F2398C}"/>
    <cellStyle name="Header1 2 15 2 2 5 3 2" xfId="20504" xr:uid="{CAC16B4F-4BE9-4A30-B696-C1FABBEF0970}"/>
    <cellStyle name="Header1 2 15 2 2 5 3 3" xfId="20505" xr:uid="{E7D77DFE-CC7D-472C-9747-99567EC71EAD}"/>
    <cellStyle name="Header1 2 15 2 2 5 4" xfId="20506" xr:uid="{E9DCD927-B559-4A79-A654-E3184588B3B7}"/>
    <cellStyle name="Header1 2 15 2 2 5 4 2" xfId="20507" xr:uid="{41FFCF6B-36B2-46A9-BE33-DBBC29E4B7C3}"/>
    <cellStyle name="Header1 2 15 2 2 5 4 3" xfId="20508" xr:uid="{5E319181-D81E-4F89-914A-B4DB823905C8}"/>
    <cellStyle name="Header1 2 15 2 2 5 5" xfId="20509" xr:uid="{FF09FBC8-902C-40B9-8E91-89E6DF97CEC5}"/>
    <cellStyle name="Header1 2 15 2 2 5 5 2" xfId="20510" xr:uid="{F4BAEA13-C389-4162-B2F9-666959378686}"/>
    <cellStyle name="Header1 2 15 2 2 5 5 3" xfId="20511" xr:uid="{6FFE0F20-DE1D-4755-964E-8E99953B5D52}"/>
    <cellStyle name="Header1 2 15 2 2 5 6" xfId="20512" xr:uid="{0494EBFA-43CC-49DE-8162-CF77EAFBDF5A}"/>
    <cellStyle name="Header1 2 15 2 2 5 6 2" xfId="20513" xr:uid="{9057CB85-0482-4A60-9547-BF21D5BA5B48}"/>
    <cellStyle name="Header1 2 15 2 2 5 6 3" xfId="20514" xr:uid="{5646E3C5-BEC6-4433-86A0-8B9CA562EA2D}"/>
    <cellStyle name="Header1 2 15 2 2 5 7" xfId="20515" xr:uid="{B1F58D1B-3447-4A4A-97E6-5F09666FEB8F}"/>
    <cellStyle name="Header1 2 15 2 2 5 8" xfId="20516" xr:uid="{9C151134-1A01-44C4-A2EB-F1C9FB1FF641}"/>
    <cellStyle name="Header1 2 15 2 2 6" xfId="20517" xr:uid="{17435AC0-5EB3-4D4C-B607-F0BC9CB4D6B6}"/>
    <cellStyle name="Header1 2 15 2 2 6 2" xfId="20518" xr:uid="{D664DFF7-8C5B-4BA5-BEF3-F485E58513D6}"/>
    <cellStyle name="Header1 2 15 2 2 6 2 2" xfId="20519" xr:uid="{C29E825D-28CE-4F8D-8A6F-ACE985E86ED6}"/>
    <cellStyle name="Header1 2 15 2 2 6 2 3" xfId="20520" xr:uid="{14315CB9-0C51-49A9-9ED1-20C1EA4C8B26}"/>
    <cellStyle name="Header1 2 15 2 2 6 3" xfId="20521" xr:uid="{C41646CF-6AAE-4644-8854-1247D1E020C3}"/>
    <cellStyle name="Header1 2 15 2 2 6 3 2" xfId="20522" xr:uid="{D119AC21-067C-4FE1-94BC-50B75A0EDC90}"/>
    <cellStyle name="Header1 2 15 2 2 6 3 3" xfId="20523" xr:uid="{F20C9FCF-DF64-473B-9800-3DD448CF7650}"/>
    <cellStyle name="Header1 2 15 2 2 6 4" xfId="20524" xr:uid="{4C7B87E8-F621-4E25-B852-A3A6A53EE457}"/>
    <cellStyle name="Header1 2 15 2 2 6 4 2" xfId="20525" xr:uid="{A0FAF454-F2C1-4ECC-A7D0-91CA46A6AA00}"/>
    <cellStyle name="Header1 2 15 2 2 6 4 3" xfId="20526" xr:uid="{FC7789E2-6697-43A4-8264-4CD45B8A3CD7}"/>
    <cellStyle name="Header1 2 15 2 2 6 5" xfId="20527" xr:uid="{226D22F7-D58A-4BC1-8F85-C46B9FEE4F21}"/>
    <cellStyle name="Header1 2 15 2 2 6 5 2" xfId="20528" xr:uid="{40B81552-FF6D-4196-A616-7575C40E0506}"/>
    <cellStyle name="Header1 2 15 2 2 6 5 3" xfId="20529" xr:uid="{920DEF57-9CF7-4FCE-AE3A-13AFF963FADE}"/>
    <cellStyle name="Header1 2 15 2 2 6 6" xfId="20530" xr:uid="{BF97F87F-2AB5-4CEB-8CD7-3B660361BEBC}"/>
    <cellStyle name="Header1 2 15 2 2 6 6 2" xfId="20531" xr:uid="{11A7FC58-9965-495B-BF39-834485D918D9}"/>
    <cellStyle name="Header1 2 15 2 2 6 6 3" xfId="20532" xr:uid="{EFB6BC8A-D002-477F-BCA0-819AEB564156}"/>
    <cellStyle name="Header1 2 15 2 2 6 7" xfId="20533" xr:uid="{97E02B8E-F831-44BE-8790-2835011B3C99}"/>
    <cellStyle name="Header1 2 15 2 2 6 8" xfId="20534" xr:uid="{F058CCD9-A664-4C99-B425-D0105A0C471F}"/>
    <cellStyle name="Header1 2 15 2 2 7" xfId="20535" xr:uid="{2D2DEC58-DB81-4545-9B7E-9E2615F89A0D}"/>
    <cellStyle name="Header1 2 15 2 2 8" xfId="20536" xr:uid="{9D000C8F-B749-416C-BF2E-795978FD732A}"/>
    <cellStyle name="Header1 2 15 2 3" xfId="20537" xr:uid="{939A1E52-699F-4220-9215-10184944E15F}"/>
    <cellStyle name="Header1 2 15 2 3 2" xfId="20538" xr:uid="{21432F90-927F-48ED-8135-EB34E2472995}"/>
    <cellStyle name="Header1 2 15 2 3 2 2" xfId="20539" xr:uid="{FC4F383A-BBB0-4072-A885-41DAE9A4400E}"/>
    <cellStyle name="Header1 2 15 2 3 2 2 2" xfId="20540" xr:uid="{0DB9864F-B07A-4F3C-9338-FE62F3E10015}"/>
    <cellStyle name="Header1 2 15 2 3 2 2 3" xfId="20541" xr:uid="{C0FA318F-81AB-4BA1-8FC9-CE16CDFB5459}"/>
    <cellStyle name="Header1 2 15 2 3 2 3" xfId="20542" xr:uid="{E228FAC3-D844-4939-86CD-454D3ADC6E04}"/>
    <cellStyle name="Header1 2 15 2 3 2 3 2" xfId="20543" xr:uid="{0743676D-0B44-4CDC-BA21-4E1B5EE30D56}"/>
    <cellStyle name="Header1 2 15 2 3 2 3 3" xfId="20544" xr:uid="{7FCCD6A3-0417-4F0F-9F4E-64AD64C510CA}"/>
    <cellStyle name="Header1 2 15 2 3 2 4" xfId="20545" xr:uid="{5C2F662D-0099-47C3-BA00-95412BF2F426}"/>
    <cellStyle name="Header1 2 15 2 3 2 4 2" xfId="20546" xr:uid="{F6CFDE64-5E47-4941-B896-83F945E4A9CA}"/>
    <cellStyle name="Header1 2 15 2 3 2 4 3" xfId="20547" xr:uid="{20DE7051-7205-493E-8F44-00B4D78C7C1D}"/>
    <cellStyle name="Header1 2 15 2 3 2 5" xfId="20548" xr:uid="{F4FB8E07-15AB-4806-A310-8875102453F3}"/>
    <cellStyle name="Header1 2 15 2 3 2 5 2" xfId="20549" xr:uid="{0627D96C-30AC-453D-B2D3-1819EEB69A93}"/>
    <cellStyle name="Header1 2 15 2 3 2 5 3" xfId="20550" xr:uid="{270A1C59-B42E-4E29-9520-40CA0410349E}"/>
    <cellStyle name="Header1 2 15 2 3 2 6" xfId="20551" xr:uid="{C6FC98B7-18C9-4252-A401-6D598DADFA56}"/>
    <cellStyle name="Header1 2 15 2 3 2 6 2" xfId="20552" xr:uid="{3F4EA737-C393-4218-8884-CD43BF7BAC12}"/>
    <cellStyle name="Header1 2 15 2 3 2 6 3" xfId="20553" xr:uid="{75065B7B-0D60-42F6-AC4A-7067124F24BA}"/>
    <cellStyle name="Header1 2 15 2 3 2 7" xfId="20554" xr:uid="{BB2DD11F-FFE3-42D6-A1C0-5C99A5D154A9}"/>
    <cellStyle name="Header1 2 15 2 3 2 7 2" xfId="20555" xr:uid="{437F0072-21FA-46E9-8E20-CB2178683A27}"/>
    <cellStyle name="Header1 2 15 2 3 2 7 3" xfId="20556" xr:uid="{0707B1C1-B63B-4383-ACFC-24D475B21D9E}"/>
    <cellStyle name="Header1 2 15 2 3 2 8" xfId="20557" xr:uid="{905FE922-97A6-4577-B3AC-733E8EA23387}"/>
    <cellStyle name="Header1 2 15 2 3 2 9" xfId="20558" xr:uid="{AA645AF2-840E-42E8-89DA-D3588B22F1BA}"/>
    <cellStyle name="Header1 2 15 2 3 3" xfId="20559" xr:uid="{793F9E52-25D1-40DC-A7E5-D4E87E110391}"/>
    <cellStyle name="Header1 2 15 2 3 3 2" xfId="20560" xr:uid="{6FD17EDC-9C69-4153-8731-AED4FAAF689E}"/>
    <cellStyle name="Header1 2 15 2 3 3 2 2" xfId="20561" xr:uid="{0EB61BCC-3187-4125-8A6A-7F2277CED92D}"/>
    <cellStyle name="Header1 2 15 2 3 3 2 3" xfId="20562" xr:uid="{42F16A88-B9C0-4F2B-9708-2BBA381B0BFF}"/>
    <cellStyle name="Header1 2 15 2 3 3 3" xfId="20563" xr:uid="{CC36DF2D-9030-4E78-AAA6-140EB2B33E90}"/>
    <cellStyle name="Header1 2 15 2 3 3 3 2" xfId="20564" xr:uid="{06CDB493-8297-4783-9995-B3A5AAC3018A}"/>
    <cellStyle name="Header1 2 15 2 3 3 3 3" xfId="20565" xr:uid="{526A58D4-EE38-4006-8F45-9EC0FA1FB4D7}"/>
    <cellStyle name="Header1 2 15 2 3 3 4" xfId="20566" xr:uid="{E46376E5-E6A5-4FB5-BC0A-88EE957C71D8}"/>
    <cellStyle name="Header1 2 15 2 3 3 4 2" xfId="20567" xr:uid="{B07D0B28-B9A5-4D90-AA62-6A71FEDB7F38}"/>
    <cellStyle name="Header1 2 15 2 3 3 4 3" xfId="20568" xr:uid="{BC8A2734-40DD-41FA-A5E2-3B3AD6819E91}"/>
    <cellStyle name="Header1 2 15 2 3 3 5" xfId="20569" xr:uid="{C4C4E3B0-77F8-4A9A-B7E3-B704CCC66F0F}"/>
    <cellStyle name="Header1 2 15 2 3 3 5 2" xfId="20570" xr:uid="{CDC6CD48-A702-401B-B1D1-DE2ECD929800}"/>
    <cellStyle name="Header1 2 15 2 3 3 5 3" xfId="20571" xr:uid="{7850144E-3A7E-41A2-9A8A-EE7CD5044EEC}"/>
    <cellStyle name="Header1 2 15 2 3 3 6" xfId="20572" xr:uid="{21764625-75E1-4188-BC19-E0A8F8F72E10}"/>
    <cellStyle name="Header1 2 15 2 3 3 6 2" xfId="20573" xr:uid="{27E2ABA6-20BF-416E-B031-46C767564691}"/>
    <cellStyle name="Header1 2 15 2 3 3 6 3" xfId="20574" xr:uid="{ECAD12D5-0BA3-4BA5-97E8-11473B53BD48}"/>
    <cellStyle name="Header1 2 15 2 3 3 7" xfId="20575" xr:uid="{F3FF2CD9-3B75-41D2-AACC-037A677A531B}"/>
    <cellStyle name="Header1 2 15 2 3 3 8" xfId="20576" xr:uid="{27FC2C63-C716-4887-847E-3FD72DF173C0}"/>
    <cellStyle name="Header1 2 15 2 3 4" xfId="20577" xr:uid="{017D58FF-1413-4A62-8039-2126174E07F4}"/>
    <cellStyle name="Header1 2 15 2 3 4 2" xfId="20578" xr:uid="{E5B6FDB1-F492-4E9B-9D57-FEEFBF1CDC5A}"/>
    <cellStyle name="Header1 2 15 2 3 4 2 2" xfId="20579" xr:uid="{5521B914-C3BC-40C0-A1DA-EC53DBF0F061}"/>
    <cellStyle name="Header1 2 15 2 3 4 2 3" xfId="20580" xr:uid="{CB935602-7BFD-43F2-B8DF-710AE18DC36A}"/>
    <cellStyle name="Header1 2 15 2 3 4 3" xfId="20581" xr:uid="{9258661D-A5C7-4ABF-842A-720E46BDB922}"/>
    <cellStyle name="Header1 2 15 2 3 4 3 2" xfId="20582" xr:uid="{893D3AC9-5EF9-46C0-932B-4383AA235B9C}"/>
    <cellStyle name="Header1 2 15 2 3 4 3 3" xfId="20583" xr:uid="{CC16ABB4-E8F2-4342-9E78-BB8AF4CB06FB}"/>
    <cellStyle name="Header1 2 15 2 3 4 4" xfId="20584" xr:uid="{247CBAEF-CE25-4544-964A-F9649D589548}"/>
    <cellStyle name="Header1 2 15 2 3 4 4 2" xfId="20585" xr:uid="{CE45D764-C200-4DD9-AF3E-713D3B931A00}"/>
    <cellStyle name="Header1 2 15 2 3 4 4 3" xfId="20586" xr:uid="{5F3C0436-3500-458F-A93A-75A4EDEFD87E}"/>
    <cellStyle name="Header1 2 15 2 3 4 5" xfId="20587" xr:uid="{49B921D2-9FD8-4E3E-A375-A52BC0873FDC}"/>
    <cellStyle name="Header1 2 15 2 3 4 5 2" xfId="20588" xr:uid="{2AE795DE-12B7-4BEB-8C57-F6A4CCB43481}"/>
    <cellStyle name="Header1 2 15 2 3 4 5 3" xfId="20589" xr:uid="{C8056789-8A41-4309-8738-6F1926A26AB4}"/>
    <cellStyle name="Header1 2 15 2 3 4 6" xfId="20590" xr:uid="{7FBE8AB9-1E04-4B30-8B6D-6DDF00028036}"/>
    <cellStyle name="Header1 2 15 2 3 4 6 2" xfId="20591" xr:uid="{B1AF3DD1-D70F-497C-BCF8-F74761B627AB}"/>
    <cellStyle name="Header1 2 15 2 3 4 6 3" xfId="20592" xr:uid="{0A04919C-3BE6-47FE-B899-7EED66018557}"/>
    <cellStyle name="Header1 2 15 2 3 4 7" xfId="20593" xr:uid="{A42236E5-A14D-452A-816D-EF4CD6DCC192}"/>
    <cellStyle name="Header1 2 15 2 3 4 8" xfId="20594" xr:uid="{5A5D6E3B-6921-49C3-9191-376567197531}"/>
    <cellStyle name="Header1 2 15 2 3 5" xfId="20595" xr:uid="{6FCD7135-64BC-4ED0-AB7C-47707F39C6B2}"/>
    <cellStyle name="Header1 2 15 2 3 5 2" xfId="20596" xr:uid="{91A60437-9F80-4EFF-ADE5-1E0EC4EC2E00}"/>
    <cellStyle name="Header1 2 15 2 3 5 2 2" xfId="20597" xr:uid="{BA622A22-C1B0-4C36-B0D6-371719621AA4}"/>
    <cellStyle name="Header1 2 15 2 3 5 2 3" xfId="20598" xr:uid="{BAFBFB5E-2B40-4059-BBBF-F1E201C2E79B}"/>
    <cellStyle name="Header1 2 15 2 3 5 3" xfId="20599" xr:uid="{F264810B-770C-44D9-825C-393BB510FF9A}"/>
    <cellStyle name="Header1 2 15 2 3 5 3 2" xfId="20600" xr:uid="{8D33FEF6-E71D-4869-8BF6-62051DA44B32}"/>
    <cellStyle name="Header1 2 15 2 3 5 3 3" xfId="20601" xr:uid="{1284D773-4FD3-459C-8E09-BC99A95133C7}"/>
    <cellStyle name="Header1 2 15 2 3 5 4" xfId="20602" xr:uid="{8CCBE1CE-B1B4-4023-AB3A-3231A09D41AE}"/>
    <cellStyle name="Header1 2 15 2 3 5 4 2" xfId="20603" xr:uid="{C3052E2F-4EE9-4A3C-B643-247555B47ECF}"/>
    <cellStyle name="Header1 2 15 2 3 5 4 3" xfId="20604" xr:uid="{C9E38224-F904-47C0-B46C-CBEA86BFD880}"/>
    <cellStyle name="Header1 2 15 2 3 5 5" xfId="20605" xr:uid="{3B4BA3BB-7356-434D-BD71-0A93FCF6D302}"/>
    <cellStyle name="Header1 2 15 2 3 5 5 2" xfId="20606" xr:uid="{05A068D6-1D95-485E-BFA5-7F6DB79E1D8D}"/>
    <cellStyle name="Header1 2 15 2 3 5 5 3" xfId="20607" xr:uid="{45B34ADB-8CBF-471F-A5E4-E833068DFD4B}"/>
    <cellStyle name="Header1 2 15 2 3 5 6" xfId="20608" xr:uid="{F49671FD-8C18-4F3D-9131-278C6F38CBFB}"/>
    <cellStyle name="Header1 2 15 2 3 5 6 2" xfId="20609" xr:uid="{A4A28529-2C4A-44EC-B077-9E29BF1EABF4}"/>
    <cellStyle name="Header1 2 15 2 3 5 6 3" xfId="20610" xr:uid="{DFBC77F0-59D1-4686-B99A-2B3091194EC7}"/>
    <cellStyle name="Header1 2 15 2 3 5 7" xfId="20611" xr:uid="{AC49666D-8765-40C7-9607-5BA22EEB4E38}"/>
    <cellStyle name="Header1 2 15 2 3 5 8" xfId="20612" xr:uid="{ACE7A9DE-6472-47CB-95FA-4249425285DE}"/>
    <cellStyle name="Header1 2 15 2 3 6" xfId="20613" xr:uid="{2BDBB907-958F-4DC5-BCD3-9492530DDDBF}"/>
    <cellStyle name="Header1 2 15 2 3 6 2" xfId="20614" xr:uid="{F6E0DABF-C40A-4993-9E30-F7F8EED4B62F}"/>
    <cellStyle name="Header1 2 15 2 3 6 2 2" xfId="20615" xr:uid="{4133DB30-BD58-4CD4-8F4E-00A8B2FE730B}"/>
    <cellStyle name="Header1 2 15 2 3 6 2 3" xfId="20616" xr:uid="{6314383B-A340-4796-89CB-E8C6F6670607}"/>
    <cellStyle name="Header1 2 15 2 3 6 3" xfId="20617" xr:uid="{0D599C90-DC46-4503-83C0-5F41D011A804}"/>
    <cellStyle name="Header1 2 15 2 3 6 3 2" xfId="20618" xr:uid="{48073A40-68F8-44B7-8DB6-120A8555E5B9}"/>
    <cellStyle name="Header1 2 15 2 3 6 3 3" xfId="20619" xr:uid="{D1CCA8DB-3AA5-409A-AEDB-2015D07F65BF}"/>
    <cellStyle name="Header1 2 15 2 3 6 4" xfId="20620" xr:uid="{82783931-AF1A-4B4A-8013-3DFF72B3F7D5}"/>
    <cellStyle name="Header1 2 15 2 3 6 4 2" xfId="20621" xr:uid="{05899C93-C6D9-40FA-8755-75FBAE0CA201}"/>
    <cellStyle name="Header1 2 15 2 3 6 4 3" xfId="20622" xr:uid="{06E9633C-41E9-4E16-BC9A-222F94818DF3}"/>
    <cellStyle name="Header1 2 15 2 3 6 5" xfId="20623" xr:uid="{116D7102-A160-4195-A832-CE99A346A070}"/>
    <cellStyle name="Header1 2 15 2 3 6 5 2" xfId="20624" xr:uid="{78EEC009-50B9-4623-9A24-248AF51806B6}"/>
    <cellStyle name="Header1 2 15 2 3 6 5 3" xfId="20625" xr:uid="{D59E0554-3288-4E9D-9DE3-C2D15454F964}"/>
    <cellStyle name="Header1 2 15 2 3 6 6" xfId="20626" xr:uid="{F635CC21-2047-44D1-A5C4-0837E8D4ADEC}"/>
    <cellStyle name="Header1 2 15 2 3 6 6 2" xfId="20627" xr:uid="{F9231C8B-5081-446E-9446-2FB4434D453A}"/>
    <cellStyle name="Header1 2 15 2 3 6 6 3" xfId="20628" xr:uid="{2E5E0DCA-5B12-4BCC-B322-24DE7BBD1A3F}"/>
    <cellStyle name="Header1 2 15 2 3 6 7" xfId="20629" xr:uid="{1E70C94B-7C70-4C39-9EE4-EBC3C0BC3011}"/>
    <cellStyle name="Header1 2 15 2 3 6 8" xfId="20630" xr:uid="{D2A2CF52-6A39-4CE9-A6A9-77E3083DE1D0}"/>
    <cellStyle name="Header1 2 15 2 3 7" xfId="20631" xr:uid="{7D4CD1F1-7D6A-494A-A728-77DAFAF465BB}"/>
    <cellStyle name="Header1 2 15 2 3 8" xfId="20632" xr:uid="{53A1E9B3-C9CB-4A37-9FF1-9C266FD87028}"/>
    <cellStyle name="Header1 2 15 2 4" xfId="20633" xr:uid="{EEE51C3E-736F-4C08-AD47-F1ABDD8FC306}"/>
    <cellStyle name="Header1 2 15 2 4 2" xfId="20634" xr:uid="{857D51A6-A119-4DA4-BBA8-68A371EF3F03}"/>
    <cellStyle name="Header1 2 15 2 4 2 2" xfId="20635" xr:uid="{49D89C45-D37F-44C7-B3A7-F5F476494D8E}"/>
    <cellStyle name="Header1 2 15 2 4 2 2 2" xfId="20636" xr:uid="{01C55325-C052-4726-81DF-F0F83C369CC2}"/>
    <cellStyle name="Header1 2 15 2 4 2 2 3" xfId="20637" xr:uid="{F4BFAAB4-252A-4765-9499-20A10FC7DD43}"/>
    <cellStyle name="Header1 2 15 2 4 2 3" xfId="20638" xr:uid="{0BD3F3C1-32DA-4334-8B5D-D55394341558}"/>
    <cellStyle name="Header1 2 15 2 4 2 3 2" xfId="20639" xr:uid="{E5A9AA6A-9EC6-4A4B-A626-504D1331894A}"/>
    <cellStyle name="Header1 2 15 2 4 2 3 3" xfId="20640" xr:uid="{D5C1FE3D-2527-4CAC-93DA-F3F6C1CC24D1}"/>
    <cellStyle name="Header1 2 15 2 4 2 4" xfId="20641" xr:uid="{A8333B74-3999-4A5D-83B1-9C64C9C737CF}"/>
    <cellStyle name="Header1 2 15 2 4 2 4 2" xfId="20642" xr:uid="{AFEBBAC5-0BD0-4D1F-8036-318B58BD870F}"/>
    <cellStyle name="Header1 2 15 2 4 2 4 3" xfId="20643" xr:uid="{377B68CE-2890-4FC7-905E-086339CC2603}"/>
    <cellStyle name="Header1 2 15 2 4 2 5" xfId="20644" xr:uid="{AE4EA49F-7E6E-4F1B-A58B-B448E66368E2}"/>
    <cellStyle name="Header1 2 15 2 4 2 5 2" xfId="20645" xr:uid="{8C8F96F0-89D3-4316-8AEB-99EEAE924A13}"/>
    <cellStyle name="Header1 2 15 2 4 2 5 3" xfId="20646" xr:uid="{D90077D2-21E8-4289-A236-631F887F7926}"/>
    <cellStyle name="Header1 2 15 2 4 2 6" xfId="20647" xr:uid="{82A852AA-2D58-4794-A9AB-7B976D8F2B1C}"/>
    <cellStyle name="Header1 2 15 2 4 2 6 2" xfId="20648" xr:uid="{5C649324-673B-4426-B240-D786C09C59F8}"/>
    <cellStyle name="Header1 2 15 2 4 2 6 3" xfId="20649" xr:uid="{FFE5BB14-D395-4470-8CB5-726CCB0A6415}"/>
    <cellStyle name="Header1 2 15 2 4 2 7" xfId="20650" xr:uid="{2624AD51-E0E5-46AD-944D-11670742C87E}"/>
    <cellStyle name="Header1 2 15 2 4 2 7 2" xfId="20651" xr:uid="{C76B4DA5-CF20-4141-8D22-7F2852309ABC}"/>
    <cellStyle name="Header1 2 15 2 4 2 7 3" xfId="20652" xr:uid="{0A390C55-5814-4915-9334-17192AD3968C}"/>
    <cellStyle name="Header1 2 15 2 4 2 8" xfId="20653" xr:uid="{7C10B561-52FA-421D-B915-958152597630}"/>
    <cellStyle name="Header1 2 15 2 4 2 9" xfId="20654" xr:uid="{97B499EA-F751-481F-9FAF-5B7E1A03F92F}"/>
    <cellStyle name="Header1 2 15 2 4 3" xfId="20655" xr:uid="{E7F7FA48-4AE5-41C2-9433-8C500CD4BD6A}"/>
    <cellStyle name="Header1 2 15 2 4 3 2" xfId="20656" xr:uid="{D9B15A42-19A3-4860-BA4F-0F9F7A329ADD}"/>
    <cellStyle name="Header1 2 15 2 4 3 2 2" xfId="20657" xr:uid="{915B530E-99D6-41C7-B824-61211308FB7A}"/>
    <cellStyle name="Header1 2 15 2 4 3 2 3" xfId="20658" xr:uid="{8F60D693-8540-467E-ACF6-C8671759916D}"/>
    <cellStyle name="Header1 2 15 2 4 3 3" xfId="20659" xr:uid="{DDBDADC1-8818-4C0E-AE91-2A670C0029D2}"/>
    <cellStyle name="Header1 2 15 2 4 3 3 2" xfId="20660" xr:uid="{4BE80635-2151-4FAD-8B39-DF8B17BC5921}"/>
    <cellStyle name="Header1 2 15 2 4 3 3 3" xfId="20661" xr:uid="{7BD6C651-4CF7-4FB8-AF66-72C300FD71B9}"/>
    <cellStyle name="Header1 2 15 2 4 3 4" xfId="20662" xr:uid="{A5432E7F-441D-4B38-972D-FC5FB391F0B1}"/>
    <cellStyle name="Header1 2 15 2 4 3 4 2" xfId="20663" xr:uid="{7B293965-5CFA-4915-B0D4-5FE2F75589C7}"/>
    <cellStyle name="Header1 2 15 2 4 3 4 3" xfId="20664" xr:uid="{1BB6A275-62D9-4FFE-B2C5-8D687EE3A489}"/>
    <cellStyle name="Header1 2 15 2 4 3 5" xfId="20665" xr:uid="{5C8E2B90-2731-4EC0-A4BD-E8CDAE3F2DF8}"/>
    <cellStyle name="Header1 2 15 2 4 3 5 2" xfId="20666" xr:uid="{9F1B395A-382B-431A-9473-451783B61711}"/>
    <cellStyle name="Header1 2 15 2 4 3 5 3" xfId="20667" xr:uid="{0B35417B-5F1C-4358-A51F-EE49211E36D7}"/>
    <cellStyle name="Header1 2 15 2 4 3 6" xfId="20668" xr:uid="{FC551F61-CEA6-471B-868E-F939DEC6180C}"/>
    <cellStyle name="Header1 2 15 2 4 3 6 2" xfId="20669" xr:uid="{B21A236B-B043-4941-8B01-12F1C7D85ABF}"/>
    <cellStyle name="Header1 2 15 2 4 3 6 3" xfId="20670" xr:uid="{115AEFDD-5838-45D0-BD67-10CE904872F6}"/>
    <cellStyle name="Header1 2 15 2 4 3 7" xfId="20671" xr:uid="{75F947C8-001B-46DF-AD74-657643060016}"/>
    <cellStyle name="Header1 2 15 2 4 3 8" xfId="20672" xr:uid="{6293F065-BA54-401E-985F-956F604F4E02}"/>
    <cellStyle name="Header1 2 15 2 4 4" xfId="20673" xr:uid="{531DEE9E-A3EC-466F-8423-962522936531}"/>
    <cellStyle name="Header1 2 15 2 4 4 2" xfId="20674" xr:uid="{B0D24479-1307-4710-AF51-3F117F90745D}"/>
    <cellStyle name="Header1 2 15 2 4 4 2 2" xfId="20675" xr:uid="{A33C0319-E3E8-41EA-B7CF-703BE7AC2D8C}"/>
    <cellStyle name="Header1 2 15 2 4 4 2 3" xfId="20676" xr:uid="{8BB00728-F458-41FF-98BC-790B3989ED2F}"/>
    <cellStyle name="Header1 2 15 2 4 4 3" xfId="20677" xr:uid="{61A2CFC6-83C8-425D-9471-343D67D28481}"/>
    <cellStyle name="Header1 2 15 2 4 4 3 2" xfId="20678" xr:uid="{4A21206D-B2AD-4222-B570-FCCDB17187DE}"/>
    <cellStyle name="Header1 2 15 2 4 4 3 3" xfId="20679" xr:uid="{33B69AC4-BF53-421D-B5ED-63757D86F443}"/>
    <cellStyle name="Header1 2 15 2 4 4 4" xfId="20680" xr:uid="{401E819B-2886-412D-AB7A-9B4B42CC705A}"/>
    <cellStyle name="Header1 2 15 2 4 4 4 2" xfId="20681" xr:uid="{A8B8AABD-A853-470B-A534-83DFA0A77374}"/>
    <cellStyle name="Header1 2 15 2 4 4 4 3" xfId="20682" xr:uid="{A5A855FE-DE7A-40BC-A8D4-6FD9C67BB8A7}"/>
    <cellStyle name="Header1 2 15 2 4 4 5" xfId="20683" xr:uid="{1FAC7C70-BD40-4FA4-866E-9E97840D0071}"/>
    <cellStyle name="Header1 2 15 2 4 4 5 2" xfId="20684" xr:uid="{C0E1E6F4-8C8A-4855-A4A7-EC195A8DAF2A}"/>
    <cellStyle name="Header1 2 15 2 4 4 5 3" xfId="20685" xr:uid="{226ADAD1-F8BC-4291-9730-364FFF4022E5}"/>
    <cellStyle name="Header1 2 15 2 4 4 6" xfId="20686" xr:uid="{06ADCCA0-7942-449C-9B7A-771B449A1BFB}"/>
    <cellStyle name="Header1 2 15 2 4 4 6 2" xfId="20687" xr:uid="{8F564370-6D80-4F3F-AA2B-67B7E49E15C7}"/>
    <cellStyle name="Header1 2 15 2 4 4 6 3" xfId="20688" xr:uid="{0F66C7B0-544C-4D7A-AE20-F7F346353A47}"/>
    <cellStyle name="Header1 2 15 2 4 4 7" xfId="20689" xr:uid="{F3F2EEB0-61F7-4369-9DB2-D4A3FCCF254D}"/>
    <cellStyle name="Header1 2 15 2 4 4 8" xfId="20690" xr:uid="{4633F1A1-115F-41EB-AAD4-4542344BEA08}"/>
    <cellStyle name="Header1 2 15 2 4 5" xfId="20691" xr:uid="{19252A40-F194-4BA6-9E6E-CDD64D47945B}"/>
    <cellStyle name="Header1 2 15 2 4 5 2" xfId="20692" xr:uid="{F575954A-8DA2-434A-8FDC-7CEF8CCE8FD9}"/>
    <cellStyle name="Header1 2 15 2 4 5 2 2" xfId="20693" xr:uid="{93506100-540C-4221-8B0F-9F9A328C50D2}"/>
    <cellStyle name="Header1 2 15 2 4 5 2 3" xfId="20694" xr:uid="{489DA70A-94A1-4C9B-883B-7F91C131B868}"/>
    <cellStyle name="Header1 2 15 2 4 5 3" xfId="20695" xr:uid="{16192187-B886-4C51-B63E-34F0FAC797F0}"/>
    <cellStyle name="Header1 2 15 2 4 5 3 2" xfId="20696" xr:uid="{9F0550D5-3A6A-4486-AF80-FCEEEA70C374}"/>
    <cellStyle name="Header1 2 15 2 4 5 3 3" xfId="20697" xr:uid="{63BD2FF6-40E2-4768-A262-165A90D78949}"/>
    <cellStyle name="Header1 2 15 2 4 5 4" xfId="20698" xr:uid="{82E5F67A-8377-46F9-9604-80D2A005DCC3}"/>
    <cellStyle name="Header1 2 15 2 4 5 4 2" xfId="20699" xr:uid="{687A7EBA-55A6-4A24-B29E-0DB7120DBC69}"/>
    <cellStyle name="Header1 2 15 2 4 5 4 3" xfId="20700" xr:uid="{F59034D2-463B-4AF9-AA06-8F601C5741A5}"/>
    <cellStyle name="Header1 2 15 2 4 5 5" xfId="20701" xr:uid="{7059FF37-9225-4473-80DB-B637638F372A}"/>
    <cellStyle name="Header1 2 15 2 4 5 5 2" xfId="20702" xr:uid="{F1073320-FD03-40F9-9D7D-56111ED9582F}"/>
    <cellStyle name="Header1 2 15 2 4 5 5 3" xfId="20703" xr:uid="{DD9AAD9D-B166-461D-8290-A3FED7BC42BB}"/>
    <cellStyle name="Header1 2 15 2 4 5 6" xfId="20704" xr:uid="{E534D6A6-F70A-4CCB-AF31-94BB4B28EDE3}"/>
    <cellStyle name="Header1 2 15 2 4 5 6 2" xfId="20705" xr:uid="{3D4C25EE-2EEB-4762-B942-08D4642F764A}"/>
    <cellStyle name="Header1 2 15 2 4 5 6 3" xfId="20706" xr:uid="{2B012D2C-A9E5-495C-B757-4AAE827A594B}"/>
    <cellStyle name="Header1 2 15 2 4 5 7" xfId="20707" xr:uid="{E8B795B5-E44D-4AB4-B7D5-D030EC22E93D}"/>
    <cellStyle name="Header1 2 15 2 4 5 8" xfId="20708" xr:uid="{4BAA3B5F-9BAF-4AE8-8151-3FD9E68BC8BD}"/>
    <cellStyle name="Header1 2 15 2 4 6" xfId="20709" xr:uid="{D0DE5070-5819-4A27-A0E7-9C9AB9465F2D}"/>
    <cellStyle name="Header1 2 15 2 4 6 2" xfId="20710" xr:uid="{18F892FD-4A59-4019-BA02-EF351E48BDDA}"/>
    <cellStyle name="Header1 2 15 2 4 6 2 2" xfId="20711" xr:uid="{76EF480F-15D5-41F4-A334-04C1FF912766}"/>
    <cellStyle name="Header1 2 15 2 4 6 2 3" xfId="20712" xr:uid="{31D54B47-8CE1-4850-B097-7850587A3D1E}"/>
    <cellStyle name="Header1 2 15 2 4 6 3" xfId="20713" xr:uid="{60A01010-5A11-4789-BA3A-2B57A7A6D88B}"/>
    <cellStyle name="Header1 2 15 2 4 6 3 2" xfId="20714" xr:uid="{51C72F19-3CF7-41F4-8045-F119FE0781E1}"/>
    <cellStyle name="Header1 2 15 2 4 6 3 3" xfId="20715" xr:uid="{ED02C4B7-BA4A-40FB-83A0-EFB5C2017303}"/>
    <cellStyle name="Header1 2 15 2 4 6 4" xfId="20716" xr:uid="{0ECDD610-19EB-46FA-8DF3-0D11AC3E1E3A}"/>
    <cellStyle name="Header1 2 15 2 4 6 4 2" xfId="20717" xr:uid="{48C83140-13C5-494C-8D3E-D4646A73D6DE}"/>
    <cellStyle name="Header1 2 15 2 4 6 4 3" xfId="20718" xr:uid="{4558B6A3-6BF4-481F-B4F8-268B5FDA8695}"/>
    <cellStyle name="Header1 2 15 2 4 6 5" xfId="20719" xr:uid="{78DDA362-D31F-4050-A45C-68E748E2BA70}"/>
    <cellStyle name="Header1 2 15 2 4 6 5 2" xfId="20720" xr:uid="{0CD0D3BB-44BC-4579-ABD6-4D8CBB38E878}"/>
    <cellStyle name="Header1 2 15 2 4 6 5 3" xfId="20721" xr:uid="{26927A7D-CD88-4BF6-ACC4-9DD8EC2E900E}"/>
    <cellStyle name="Header1 2 15 2 4 6 6" xfId="20722" xr:uid="{2D9DB3B9-DD82-4910-A77B-997180F16F7A}"/>
    <cellStyle name="Header1 2 15 2 4 6 6 2" xfId="20723" xr:uid="{3121B054-AA96-49AC-A129-CCA565D33396}"/>
    <cellStyle name="Header1 2 15 2 4 6 6 3" xfId="20724" xr:uid="{280300C0-4D3C-4D7C-A9EC-101F91D411EE}"/>
    <cellStyle name="Header1 2 15 2 4 6 7" xfId="20725" xr:uid="{8AA5B3A5-1298-4A78-8764-B3F79E0D8FEB}"/>
    <cellStyle name="Header1 2 15 2 4 6 8" xfId="20726" xr:uid="{9668D4AD-9A92-47B9-B1C8-37D71B9F4BDB}"/>
    <cellStyle name="Header1 2 15 2 4 7" xfId="20727" xr:uid="{E294E9D6-7CF5-4CEB-AC77-C5F7F1440D4B}"/>
    <cellStyle name="Header1 2 15 2 4 8" xfId="20728" xr:uid="{8D9412AD-AE0E-48C2-A23D-C5E03EEA514F}"/>
    <cellStyle name="Header1 2 15 2 5" xfId="20729" xr:uid="{6C7492BF-EC59-4D41-951E-3C2EFDDFC055}"/>
    <cellStyle name="Header1 2 15 2 5 2" xfId="20730" xr:uid="{FFEE4CDE-C739-4916-ACE7-C3FF2F95D625}"/>
    <cellStyle name="Header1 2 15 2 5 2 2" xfId="20731" xr:uid="{564CB321-6FEB-4862-B98C-02ABF8966EF3}"/>
    <cellStyle name="Header1 2 15 2 5 2 2 2" xfId="20732" xr:uid="{280E70B1-715C-4C6A-A85C-727D840B17A5}"/>
    <cellStyle name="Header1 2 15 2 5 2 2 3" xfId="20733" xr:uid="{C34A2DCD-4B58-47EF-BF79-3A68E225E5F6}"/>
    <cellStyle name="Header1 2 15 2 5 2 3" xfId="20734" xr:uid="{3B02F52E-AA0C-4284-9003-357F2DC449C9}"/>
    <cellStyle name="Header1 2 15 2 5 2 3 2" xfId="20735" xr:uid="{08394EB4-DF35-41D3-845B-18984C9990B1}"/>
    <cellStyle name="Header1 2 15 2 5 2 3 3" xfId="20736" xr:uid="{B1D512C6-ADDA-4202-ACA6-D7C3E4491E94}"/>
    <cellStyle name="Header1 2 15 2 5 2 4" xfId="20737" xr:uid="{0771A628-788D-4C3F-B90C-CF6B69100540}"/>
    <cellStyle name="Header1 2 15 2 5 2 4 2" xfId="20738" xr:uid="{5B0B4FD0-7410-480E-89C6-8CAF87CBB5AA}"/>
    <cellStyle name="Header1 2 15 2 5 2 4 3" xfId="20739" xr:uid="{12633186-00B5-44B4-B9BA-E993403C0DFB}"/>
    <cellStyle name="Header1 2 15 2 5 2 5" xfId="20740" xr:uid="{0DA9EA53-0124-426A-B16A-7B055CBC56B2}"/>
    <cellStyle name="Header1 2 15 2 5 2 5 2" xfId="20741" xr:uid="{F0246195-71BA-4F8C-8AEC-BB1EBAA59F3E}"/>
    <cellStyle name="Header1 2 15 2 5 2 5 3" xfId="20742" xr:uid="{525CCE5D-BBCC-42A7-8BB1-F629FD5E3ECC}"/>
    <cellStyle name="Header1 2 15 2 5 2 6" xfId="20743" xr:uid="{B86FC2E4-F347-4819-BE93-E1E89D8B1D83}"/>
    <cellStyle name="Header1 2 15 2 5 2 6 2" xfId="20744" xr:uid="{DCE281BD-0014-4559-BA27-9035F4DF19FF}"/>
    <cellStyle name="Header1 2 15 2 5 2 6 3" xfId="20745" xr:uid="{5DDC1C2E-1DF1-4343-87BB-5DD578BCF99C}"/>
    <cellStyle name="Header1 2 15 2 5 2 7" xfId="20746" xr:uid="{9CE11378-8DD6-4D95-80A5-ED2060615087}"/>
    <cellStyle name="Header1 2 15 2 5 2 7 2" xfId="20747" xr:uid="{64426019-8C60-4BA5-8C5D-3EF128C7E13F}"/>
    <cellStyle name="Header1 2 15 2 5 2 7 3" xfId="20748" xr:uid="{C1B7A459-1011-46DF-A52A-BF2CAA07B0B5}"/>
    <cellStyle name="Header1 2 15 2 5 2 8" xfId="20749" xr:uid="{FD1D5B8A-59C9-4F1B-AA7E-AF7F993707DE}"/>
    <cellStyle name="Header1 2 15 2 5 2 9" xfId="20750" xr:uid="{51CF64C3-50B7-4ED7-8CC6-F33FCBBF4337}"/>
    <cellStyle name="Header1 2 15 2 5 3" xfId="20751" xr:uid="{675B4EDB-E3FA-425D-A2CF-90AC964C9A3C}"/>
    <cellStyle name="Header1 2 15 2 5 3 2" xfId="20752" xr:uid="{DB47DCE0-7EF9-44CB-A3CD-78E1151F9941}"/>
    <cellStyle name="Header1 2 15 2 5 3 2 2" xfId="20753" xr:uid="{5F5029A6-156E-4A22-ABEF-594DDC291F1B}"/>
    <cellStyle name="Header1 2 15 2 5 3 2 3" xfId="20754" xr:uid="{6BA8000A-1B25-41EC-8626-36D98B4FEF08}"/>
    <cellStyle name="Header1 2 15 2 5 3 3" xfId="20755" xr:uid="{ACCE754A-AFFD-4E7F-AD60-F00A47FF0142}"/>
    <cellStyle name="Header1 2 15 2 5 3 3 2" xfId="20756" xr:uid="{EA687A35-A9AE-48A5-8E7E-E21A164B24AD}"/>
    <cellStyle name="Header1 2 15 2 5 3 3 3" xfId="20757" xr:uid="{4DCDE108-0AC2-455E-800C-9F0DB8719DEE}"/>
    <cellStyle name="Header1 2 15 2 5 3 4" xfId="20758" xr:uid="{05946313-0E2A-433F-98AE-A3A4E03DDFF4}"/>
    <cellStyle name="Header1 2 15 2 5 3 4 2" xfId="20759" xr:uid="{7B02AE6F-746B-467E-B401-E0E7ED2A5F09}"/>
    <cellStyle name="Header1 2 15 2 5 3 4 3" xfId="20760" xr:uid="{B09F6265-E23F-40E0-A6E1-5DB6ECD9879B}"/>
    <cellStyle name="Header1 2 15 2 5 3 5" xfId="20761" xr:uid="{2CFE8785-777D-4F5B-AFD3-5707E3E4E338}"/>
    <cellStyle name="Header1 2 15 2 5 3 5 2" xfId="20762" xr:uid="{B93F4039-A379-42CE-AE88-BEF4DF0DFD9D}"/>
    <cellStyle name="Header1 2 15 2 5 3 5 3" xfId="20763" xr:uid="{E59BAE5A-2A94-4F77-BD6F-A97222F63355}"/>
    <cellStyle name="Header1 2 15 2 5 3 6" xfId="20764" xr:uid="{901C96F8-FA3A-4B16-9DFE-06277C9AE97F}"/>
    <cellStyle name="Header1 2 15 2 5 3 6 2" xfId="20765" xr:uid="{D124A596-70B3-4878-8227-D93F51B04159}"/>
    <cellStyle name="Header1 2 15 2 5 3 6 3" xfId="20766" xr:uid="{8EDA6FA6-4E94-4F6B-A681-CAC4274D5F09}"/>
    <cellStyle name="Header1 2 15 2 5 3 7" xfId="20767" xr:uid="{6A51A1A0-4E1C-4894-96ED-2FADD743F066}"/>
    <cellStyle name="Header1 2 15 2 5 3 8" xfId="20768" xr:uid="{3290CE0E-8F94-451F-BEDB-97993059B977}"/>
    <cellStyle name="Header1 2 15 2 5 4" xfId="20769" xr:uid="{CD8F9FF0-1E3B-4421-A1C8-42AEAB105A7E}"/>
    <cellStyle name="Header1 2 15 2 5 4 2" xfId="20770" xr:uid="{32DDB33C-04D0-476A-8850-02670327C8D2}"/>
    <cellStyle name="Header1 2 15 2 5 4 2 2" xfId="20771" xr:uid="{9DECD06C-CDA7-4C94-A2C8-18BEF7A12CAF}"/>
    <cellStyle name="Header1 2 15 2 5 4 2 3" xfId="20772" xr:uid="{DF5F61E6-FDE5-4B9B-8003-99A539C61B46}"/>
    <cellStyle name="Header1 2 15 2 5 4 3" xfId="20773" xr:uid="{146AC36E-72B4-4412-91D6-F3635BC342B7}"/>
    <cellStyle name="Header1 2 15 2 5 4 3 2" xfId="20774" xr:uid="{28D5150E-B9B0-4AE7-9582-BEFC39BCA85C}"/>
    <cellStyle name="Header1 2 15 2 5 4 3 3" xfId="20775" xr:uid="{E6E002B3-C335-4ABD-AE53-E953C541FF09}"/>
    <cellStyle name="Header1 2 15 2 5 4 4" xfId="20776" xr:uid="{F07E2E6B-F86D-4453-B7E3-38B57DC68BD8}"/>
    <cellStyle name="Header1 2 15 2 5 4 4 2" xfId="20777" xr:uid="{75034F54-9BE3-4CB2-9CC8-A96C71C9E4E4}"/>
    <cellStyle name="Header1 2 15 2 5 4 4 3" xfId="20778" xr:uid="{4B11DC07-0A7F-4E4D-8B21-6E855B4CE7EB}"/>
    <cellStyle name="Header1 2 15 2 5 4 5" xfId="20779" xr:uid="{8F4DF5E3-F01C-4DBC-9E37-7A8A76786A95}"/>
    <cellStyle name="Header1 2 15 2 5 4 5 2" xfId="20780" xr:uid="{20D13773-7959-47DC-9579-1176D035BBDC}"/>
    <cellStyle name="Header1 2 15 2 5 4 5 3" xfId="20781" xr:uid="{8C3A810F-FE1A-4B1A-A0AC-ECC28F7F8A7E}"/>
    <cellStyle name="Header1 2 15 2 5 4 6" xfId="20782" xr:uid="{4132A9A5-6B98-41D6-84B5-844951DF6FEE}"/>
    <cellStyle name="Header1 2 15 2 5 4 6 2" xfId="20783" xr:uid="{6E7B4896-3D8C-4E47-816F-45B6B901AF00}"/>
    <cellStyle name="Header1 2 15 2 5 4 6 3" xfId="20784" xr:uid="{A7745D18-2CAB-421A-A571-7162EB9AEFFC}"/>
    <cellStyle name="Header1 2 15 2 5 4 7" xfId="20785" xr:uid="{1060F38C-43F9-4B67-A612-7515D9FE4718}"/>
    <cellStyle name="Header1 2 15 2 5 4 8" xfId="20786" xr:uid="{947E9735-E240-466F-84B6-ADC3DB5CA047}"/>
    <cellStyle name="Header1 2 15 2 5 5" xfId="20787" xr:uid="{6F942854-8712-4B4B-8ACE-30BF4148070B}"/>
    <cellStyle name="Header1 2 15 2 5 5 2" xfId="20788" xr:uid="{4079F978-263B-448F-A1F7-C64D76607DD1}"/>
    <cellStyle name="Header1 2 15 2 5 5 2 2" xfId="20789" xr:uid="{BA7F9F78-BC5C-4185-A2D5-04EF2DA5583C}"/>
    <cellStyle name="Header1 2 15 2 5 5 2 3" xfId="20790" xr:uid="{8BC8D5E7-0703-444A-A555-F2E272B09297}"/>
    <cellStyle name="Header1 2 15 2 5 5 3" xfId="20791" xr:uid="{1EF3FD85-EEAC-4219-87FA-A87763D064FD}"/>
    <cellStyle name="Header1 2 15 2 5 5 3 2" xfId="20792" xr:uid="{D8D38A03-628F-4712-AA3B-CF11382E126A}"/>
    <cellStyle name="Header1 2 15 2 5 5 3 3" xfId="20793" xr:uid="{9FC04578-1B60-4DD1-B830-542A372AC434}"/>
    <cellStyle name="Header1 2 15 2 5 5 4" xfId="20794" xr:uid="{6889FB66-D0B4-4FEB-B61B-FD5BA0522ADE}"/>
    <cellStyle name="Header1 2 15 2 5 5 4 2" xfId="20795" xr:uid="{5F810FEC-0AB9-4F79-8065-235D81BAD3F2}"/>
    <cellStyle name="Header1 2 15 2 5 5 4 3" xfId="20796" xr:uid="{4233E7E3-BED5-4B27-BC68-C73F652CFC6C}"/>
    <cellStyle name="Header1 2 15 2 5 5 5" xfId="20797" xr:uid="{F436D211-64AB-4999-901F-14C24AAC9B89}"/>
    <cellStyle name="Header1 2 15 2 5 5 5 2" xfId="20798" xr:uid="{C29BFCC7-403B-4FA6-B484-0CB34D92D184}"/>
    <cellStyle name="Header1 2 15 2 5 5 5 3" xfId="20799" xr:uid="{DD6F5287-53F7-45D8-9560-C4FE2DE1C75E}"/>
    <cellStyle name="Header1 2 15 2 5 5 6" xfId="20800" xr:uid="{B5466BEA-23E1-42EE-A0AB-377632ED7B25}"/>
    <cellStyle name="Header1 2 15 2 5 5 6 2" xfId="20801" xr:uid="{F9E6FFF1-5EDE-40F6-AFE7-23DCB13CEB83}"/>
    <cellStyle name="Header1 2 15 2 5 5 6 3" xfId="20802" xr:uid="{9B514E48-4E1E-4AD5-9F52-9DBCD3B2156F}"/>
    <cellStyle name="Header1 2 15 2 5 5 7" xfId="20803" xr:uid="{37A11E63-DCF4-4DBB-AA1E-FACA3234D60F}"/>
    <cellStyle name="Header1 2 15 2 5 5 8" xfId="20804" xr:uid="{669BEBA2-45BD-4163-BBC1-AD9EE9AE09FA}"/>
    <cellStyle name="Header1 2 15 2 5 6" xfId="20805" xr:uid="{99CC1D4A-ADE0-4F1A-AC2D-E7A8C5850927}"/>
    <cellStyle name="Header1 2 15 2 5 6 2" xfId="20806" xr:uid="{55947AAF-5D96-42EB-B3A8-393B57ADCFC6}"/>
    <cellStyle name="Header1 2 15 2 5 6 2 2" xfId="20807" xr:uid="{80EA441F-AF8C-4C39-A7EC-8C91B550C32E}"/>
    <cellStyle name="Header1 2 15 2 5 6 2 3" xfId="20808" xr:uid="{4F50D29B-73B9-4A4F-9E01-6FD1B0D10C21}"/>
    <cellStyle name="Header1 2 15 2 5 6 3" xfId="20809" xr:uid="{B984F788-1AEC-45E9-91CA-D203A9C9EB03}"/>
    <cellStyle name="Header1 2 15 2 5 6 3 2" xfId="20810" xr:uid="{8B316E13-DC35-4519-A981-6D967DEB7435}"/>
    <cellStyle name="Header1 2 15 2 5 6 3 3" xfId="20811" xr:uid="{F80CF93A-3DCA-4541-9E05-A25ED54EAC1F}"/>
    <cellStyle name="Header1 2 15 2 5 6 4" xfId="20812" xr:uid="{29D0AEA0-E078-45B7-AEBF-6040027428DF}"/>
    <cellStyle name="Header1 2 15 2 5 6 4 2" xfId="20813" xr:uid="{419DA893-1BD2-4407-85B1-FCB4178F93C6}"/>
    <cellStyle name="Header1 2 15 2 5 6 4 3" xfId="20814" xr:uid="{A157A6CF-D277-4FD2-A2F0-031CBF0703D1}"/>
    <cellStyle name="Header1 2 15 2 5 6 5" xfId="20815" xr:uid="{1074EFE3-9907-4A1A-A5D9-B90EEE86161B}"/>
    <cellStyle name="Header1 2 15 2 5 6 5 2" xfId="20816" xr:uid="{04C60FAC-06F5-4BEF-9F2A-E674255DA86E}"/>
    <cellStyle name="Header1 2 15 2 5 6 5 3" xfId="20817" xr:uid="{D73AAB3D-F251-4324-B385-5ED0110B5FBD}"/>
    <cellStyle name="Header1 2 15 2 5 6 6" xfId="20818" xr:uid="{FC4B1E78-94A8-46A0-B90E-CBE33DC7E912}"/>
    <cellStyle name="Header1 2 15 2 5 6 6 2" xfId="20819" xr:uid="{8E913548-47AF-4DF5-929F-9813F070EBFA}"/>
    <cellStyle name="Header1 2 15 2 5 6 6 3" xfId="20820" xr:uid="{DCF4C9B0-77A9-4EFE-806F-06DD3324E82D}"/>
    <cellStyle name="Header1 2 15 2 5 6 7" xfId="20821" xr:uid="{F9893281-51D7-43A0-B4CD-ED9699EA9A8E}"/>
    <cellStyle name="Header1 2 15 2 5 6 8" xfId="20822" xr:uid="{ACE7A389-FE12-4285-9642-8C3403470E71}"/>
    <cellStyle name="Header1 2 15 2 5 7" xfId="20823" xr:uid="{DD13CD4C-4A4C-4E3A-8286-CFEE132A125E}"/>
    <cellStyle name="Header1 2 15 2 5 8" xfId="20824" xr:uid="{DEE57E59-3CC4-400F-A195-75ABCF133992}"/>
    <cellStyle name="Header1 2 15 2 6" xfId="20825" xr:uid="{3F9D118A-2B85-4F8B-BC6C-DB4017564E5C}"/>
    <cellStyle name="Header1 2 15 2 6 2" xfId="20826" xr:uid="{4D7AC498-9F05-45BD-AA6A-B62B01408498}"/>
    <cellStyle name="Header1 2 15 2 6 2 2" xfId="20827" xr:uid="{70F7A143-3B9A-428D-8EC7-08D2C84D96EA}"/>
    <cellStyle name="Header1 2 15 2 6 2 2 2" xfId="20828" xr:uid="{13086A41-68FB-4679-BCEA-7DB9557484A0}"/>
    <cellStyle name="Header1 2 15 2 6 2 2 3" xfId="20829" xr:uid="{CBDD5906-9A02-4304-B97A-3F82FA2E3A94}"/>
    <cellStyle name="Header1 2 15 2 6 2 3" xfId="20830" xr:uid="{8B01F0E3-5CCB-4052-8B92-0466BCAF2252}"/>
    <cellStyle name="Header1 2 15 2 6 2 3 2" xfId="20831" xr:uid="{FC442DC1-8566-442D-80F4-649E1B892DD1}"/>
    <cellStyle name="Header1 2 15 2 6 2 3 3" xfId="20832" xr:uid="{5DFC84E0-2452-40FC-8C05-DF9234BD53A4}"/>
    <cellStyle name="Header1 2 15 2 6 2 4" xfId="20833" xr:uid="{8B9F7BE8-8952-468A-8685-B152E9D4FC60}"/>
    <cellStyle name="Header1 2 15 2 6 2 4 2" xfId="20834" xr:uid="{736F5C38-36AC-4E97-816A-CF61E64CDAA5}"/>
    <cellStyle name="Header1 2 15 2 6 2 4 3" xfId="20835" xr:uid="{1627A177-138B-4DE2-8FA9-07EC30A3B141}"/>
    <cellStyle name="Header1 2 15 2 6 2 5" xfId="20836" xr:uid="{EF4D770A-DE2C-4FF2-8B09-5ADFAE95BE42}"/>
    <cellStyle name="Header1 2 15 2 6 2 5 2" xfId="20837" xr:uid="{00F631DC-C76A-4AF5-A82F-532D0B7152B3}"/>
    <cellStyle name="Header1 2 15 2 6 2 5 3" xfId="20838" xr:uid="{D7E0AA6F-CD3F-4206-A38E-D7CE7BBCF9ED}"/>
    <cellStyle name="Header1 2 15 2 6 2 6" xfId="20839" xr:uid="{A01705F3-87D6-4A67-A6FE-62781F5AC63E}"/>
    <cellStyle name="Header1 2 15 2 6 2 6 2" xfId="20840" xr:uid="{DDED2FFE-0099-4232-81C5-A01419BD3C55}"/>
    <cellStyle name="Header1 2 15 2 6 2 6 3" xfId="20841" xr:uid="{9EED117A-F292-4573-A9B4-2F576B28F327}"/>
    <cellStyle name="Header1 2 15 2 6 2 7" xfId="20842" xr:uid="{65BF057C-F075-4061-A0F7-6745879071F6}"/>
    <cellStyle name="Header1 2 15 2 6 2 7 2" xfId="20843" xr:uid="{C11403BA-74F3-481F-9A2F-3A41E008FC7F}"/>
    <cellStyle name="Header1 2 15 2 6 2 7 3" xfId="20844" xr:uid="{E00198A5-2054-4C3E-8B67-FCF12503A7C1}"/>
    <cellStyle name="Header1 2 15 2 6 2 8" xfId="20845" xr:uid="{F5F58444-7FB6-40CE-AD41-03DA0CE354B0}"/>
    <cellStyle name="Header1 2 15 2 6 2 9" xfId="20846" xr:uid="{5E422524-D493-4924-B394-DEC5BB631F9D}"/>
    <cellStyle name="Header1 2 15 2 6 3" xfId="20847" xr:uid="{76928CFF-912B-4A5A-A431-CCC28A9A1A58}"/>
    <cellStyle name="Header1 2 15 2 6 3 2" xfId="20848" xr:uid="{DF636EAF-579A-42F8-A410-E3915B518C4B}"/>
    <cellStyle name="Header1 2 15 2 6 3 2 2" xfId="20849" xr:uid="{74FDB421-76C4-487D-B31C-92B5C695C366}"/>
    <cellStyle name="Header1 2 15 2 6 3 2 3" xfId="20850" xr:uid="{728047D5-031C-4F71-83C8-5CAE5F1FAB38}"/>
    <cellStyle name="Header1 2 15 2 6 3 3" xfId="20851" xr:uid="{77EDD9D1-DA36-4759-A859-D905D6E89840}"/>
    <cellStyle name="Header1 2 15 2 6 3 3 2" xfId="20852" xr:uid="{A917A552-4C21-40AD-89C3-3ABCD0303B94}"/>
    <cellStyle name="Header1 2 15 2 6 3 3 3" xfId="20853" xr:uid="{8FE495B9-DC12-4A59-94CB-CBF4EB2B1E79}"/>
    <cellStyle name="Header1 2 15 2 6 3 4" xfId="20854" xr:uid="{41B3C593-06B4-4A64-B576-7A6CB44D417C}"/>
    <cellStyle name="Header1 2 15 2 6 3 4 2" xfId="20855" xr:uid="{0A7AA236-9A70-4D41-A613-1A28D261334E}"/>
    <cellStyle name="Header1 2 15 2 6 3 4 3" xfId="20856" xr:uid="{BA472BC7-2D7A-46CE-B693-C4354C249B92}"/>
    <cellStyle name="Header1 2 15 2 6 3 5" xfId="20857" xr:uid="{87D6D3C7-9FBB-4B6B-943E-A017D4F2A8E1}"/>
    <cellStyle name="Header1 2 15 2 6 3 5 2" xfId="20858" xr:uid="{E528A17C-4D12-4499-B19E-7104DB89F17A}"/>
    <cellStyle name="Header1 2 15 2 6 3 5 3" xfId="20859" xr:uid="{5B9F7A84-DA1F-4B9B-A2FF-E986EFE38C71}"/>
    <cellStyle name="Header1 2 15 2 6 3 6" xfId="20860" xr:uid="{F284944B-AECD-4851-83FD-9B7532970646}"/>
    <cellStyle name="Header1 2 15 2 6 3 6 2" xfId="20861" xr:uid="{3D62183C-AB45-489B-BDFF-695FEEC317BF}"/>
    <cellStyle name="Header1 2 15 2 6 3 6 3" xfId="20862" xr:uid="{1FC53FC3-929D-4EE0-84B5-223AFFC50B48}"/>
    <cellStyle name="Header1 2 15 2 6 3 7" xfId="20863" xr:uid="{4C53CF97-A445-4734-AF50-C8451F68EFDC}"/>
    <cellStyle name="Header1 2 15 2 6 3 8" xfId="20864" xr:uid="{006ADE2C-55F4-4534-B282-68D6E6CBCB1A}"/>
    <cellStyle name="Header1 2 15 2 6 4" xfId="20865" xr:uid="{F0E043B5-D0DD-4183-91B6-71B0371CA470}"/>
    <cellStyle name="Header1 2 15 2 6 4 2" xfId="20866" xr:uid="{2C6338EB-40F5-44F3-92FF-DFEA2CD93FD2}"/>
    <cellStyle name="Header1 2 15 2 6 4 2 2" xfId="20867" xr:uid="{5F379FDA-0236-43BF-9A15-179967AFB77B}"/>
    <cellStyle name="Header1 2 15 2 6 4 2 3" xfId="20868" xr:uid="{5CA8FB52-6015-4479-BF7D-E28CE357BD3E}"/>
    <cellStyle name="Header1 2 15 2 6 4 3" xfId="20869" xr:uid="{458C9341-7E72-46C2-9F53-C0C3C8CE07AE}"/>
    <cellStyle name="Header1 2 15 2 6 4 3 2" xfId="20870" xr:uid="{2D7A5D9E-186D-4B85-B3BF-94E7666B6576}"/>
    <cellStyle name="Header1 2 15 2 6 4 3 3" xfId="20871" xr:uid="{E04AF8E0-26C2-448D-ACDF-3405C9696104}"/>
    <cellStyle name="Header1 2 15 2 6 4 4" xfId="20872" xr:uid="{4CEFA2CE-C61F-4864-8484-FD36E73F0DDB}"/>
    <cellStyle name="Header1 2 15 2 6 4 4 2" xfId="20873" xr:uid="{C301D1C4-09CA-416F-B5F3-CEC3C19CDDB8}"/>
    <cellStyle name="Header1 2 15 2 6 4 4 3" xfId="20874" xr:uid="{5898EAF6-78FB-496B-9346-172E9C7B95D9}"/>
    <cellStyle name="Header1 2 15 2 6 4 5" xfId="20875" xr:uid="{D898A102-B9E5-4998-B87C-DF303AA9BE06}"/>
    <cellStyle name="Header1 2 15 2 6 4 5 2" xfId="20876" xr:uid="{F86AECFA-066D-46D2-9CA7-605B16ECCCF7}"/>
    <cellStyle name="Header1 2 15 2 6 4 5 3" xfId="20877" xr:uid="{EF511E8A-65CA-43EC-B247-97E70B28BBFF}"/>
    <cellStyle name="Header1 2 15 2 6 4 6" xfId="20878" xr:uid="{E2C68FCE-CA92-44C2-95D5-1D7882B6FF7E}"/>
    <cellStyle name="Header1 2 15 2 6 4 6 2" xfId="20879" xr:uid="{7943958A-9F30-4811-A8AE-E609E76772AE}"/>
    <cellStyle name="Header1 2 15 2 6 4 6 3" xfId="20880" xr:uid="{45421736-3A03-472D-93FF-8E1513C5635A}"/>
    <cellStyle name="Header1 2 15 2 6 4 7" xfId="20881" xr:uid="{DCFD4DCC-5EAB-48DF-9268-A4C340087FD9}"/>
    <cellStyle name="Header1 2 15 2 6 4 8" xfId="20882" xr:uid="{C92F8AED-5684-4462-8459-BAFA8E4516CA}"/>
    <cellStyle name="Header1 2 15 2 6 5" xfId="20883" xr:uid="{BEAFA338-C651-47D8-847A-8C5D714FB47A}"/>
    <cellStyle name="Header1 2 15 2 6 5 2" xfId="20884" xr:uid="{F04C7E1C-AFE1-4EC9-861B-D9F821A62C79}"/>
    <cellStyle name="Header1 2 15 2 6 5 2 2" xfId="20885" xr:uid="{5B5D31C5-8C46-488C-9C63-21737086BC80}"/>
    <cellStyle name="Header1 2 15 2 6 5 2 3" xfId="20886" xr:uid="{BACB1FE3-4A34-4410-AA4A-76D05199FEE8}"/>
    <cellStyle name="Header1 2 15 2 6 5 3" xfId="20887" xr:uid="{1C0BCCE3-FC68-4335-AF73-616BFC76D71A}"/>
    <cellStyle name="Header1 2 15 2 6 5 3 2" xfId="20888" xr:uid="{D11534BE-0183-4923-BD2D-F4B84D785B75}"/>
    <cellStyle name="Header1 2 15 2 6 5 3 3" xfId="20889" xr:uid="{22474592-0979-4CC9-B32A-51198DCC4D22}"/>
    <cellStyle name="Header1 2 15 2 6 5 4" xfId="20890" xr:uid="{D0A8AED9-06DF-4BCC-9645-5B785F085758}"/>
    <cellStyle name="Header1 2 15 2 6 5 4 2" xfId="20891" xr:uid="{931BF1F0-3498-4EDF-A996-862B83259458}"/>
    <cellStyle name="Header1 2 15 2 6 5 4 3" xfId="20892" xr:uid="{FFFE8527-9DA7-475F-824E-6A2EF1C955C8}"/>
    <cellStyle name="Header1 2 15 2 6 5 5" xfId="20893" xr:uid="{D098CD88-8555-451A-B981-B391F732437A}"/>
    <cellStyle name="Header1 2 15 2 6 5 5 2" xfId="20894" xr:uid="{4DC8BDB2-396C-437C-83CA-D0EE877131E3}"/>
    <cellStyle name="Header1 2 15 2 6 5 5 3" xfId="20895" xr:uid="{2B96E091-1364-43AB-98EC-1821EBFF6893}"/>
    <cellStyle name="Header1 2 15 2 6 5 6" xfId="20896" xr:uid="{081557A4-4016-4D6B-8BAB-33411D92FA5C}"/>
    <cellStyle name="Header1 2 15 2 6 5 6 2" xfId="20897" xr:uid="{438A4ACF-3DD5-40CF-A11A-2EEF8BE1F379}"/>
    <cellStyle name="Header1 2 15 2 6 5 6 3" xfId="20898" xr:uid="{F1F0D803-0F82-4F2B-B8FA-4AAEF41B1167}"/>
    <cellStyle name="Header1 2 15 2 6 5 7" xfId="20899" xr:uid="{D8541E7A-FC06-4D4B-BCE5-59A145D3F158}"/>
    <cellStyle name="Header1 2 15 2 6 5 8" xfId="20900" xr:uid="{F0AE55D7-CDCF-473D-A659-F9BA50E05DEF}"/>
    <cellStyle name="Header1 2 15 2 6 6" xfId="20901" xr:uid="{D7114F74-0CCA-4EE7-99CB-18B9CFEC47D4}"/>
    <cellStyle name="Header1 2 15 2 6 6 2" xfId="20902" xr:uid="{B96270E0-C6BB-497B-BA7D-79169892488D}"/>
    <cellStyle name="Header1 2 15 2 6 6 2 2" xfId="20903" xr:uid="{0F65D7A1-A23B-466A-8EB1-A2C298B8DFDF}"/>
    <cellStyle name="Header1 2 15 2 6 6 2 3" xfId="20904" xr:uid="{B6E48891-C3B2-4028-B72D-85AFA7F066AF}"/>
    <cellStyle name="Header1 2 15 2 6 6 3" xfId="20905" xr:uid="{3BE4AFD4-8D1D-40E9-B745-6ADA1D363620}"/>
    <cellStyle name="Header1 2 15 2 6 6 3 2" xfId="20906" xr:uid="{A2E8FD5C-3CE3-4730-B1C7-3D1191209DEC}"/>
    <cellStyle name="Header1 2 15 2 6 6 3 3" xfId="20907" xr:uid="{7D8420FD-F7C3-469F-AF79-FD7B139E687D}"/>
    <cellStyle name="Header1 2 15 2 6 6 4" xfId="20908" xr:uid="{5664DE0F-B4C8-4826-8B9A-377B34ECA218}"/>
    <cellStyle name="Header1 2 15 2 6 6 4 2" xfId="20909" xr:uid="{6BED9353-2DDC-43DF-A89A-F8A780D8DA8F}"/>
    <cellStyle name="Header1 2 15 2 6 6 4 3" xfId="20910" xr:uid="{42E3650A-E01A-42E2-A67F-77BE20DE01E7}"/>
    <cellStyle name="Header1 2 15 2 6 6 5" xfId="20911" xr:uid="{4D775CBC-0106-4C02-B370-6BA1B2903910}"/>
    <cellStyle name="Header1 2 15 2 6 6 5 2" xfId="20912" xr:uid="{6C568F6A-6319-40B8-8B37-48B9C4B50303}"/>
    <cellStyle name="Header1 2 15 2 6 6 5 3" xfId="20913" xr:uid="{7CC6B6B1-21DA-45A4-A5DC-18C0CCF3F918}"/>
    <cellStyle name="Header1 2 15 2 6 6 6" xfId="20914" xr:uid="{F57A75B4-AC85-442C-9D4D-E41C3D6BA09E}"/>
    <cellStyle name="Header1 2 15 2 6 6 6 2" xfId="20915" xr:uid="{6562FAA0-5BF4-4A97-9936-042CB57D43CB}"/>
    <cellStyle name="Header1 2 15 2 6 6 6 3" xfId="20916" xr:uid="{F47DDA1E-C145-4FDC-9FE4-DA8D190CD8FB}"/>
    <cellStyle name="Header1 2 15 2 6 6 7" xfId="20917" xr:uid="{AB021740-665D-4D68-9176-760C52E1BBF8}"/>
    <cellStyle name="Header1 2 15 2 6 6 8" xfId="20918" xr:uid="{A23327E4-C05E-4BBB-A133-879E6E028DB3}"/>
    <cellStyle name="Header1 2 15 2 6 7" xfId="20919" xr:uid="{3A6D0171-BE1C-430C-BEE8-9CC87B961DEC}"/>
    <cellStyle name="Header1 2 15 2 6 8" xfId="20920" xr:uid="{90451B1F-435B-4D3E-BD4D-27ECFB45D872}"/>
    <cellStyle name="Header1 2 15 2 7" xfId="20921" xr:uid="{8437FAAE-1C93-4BB0-BC9A-7D3C067B1B48}"/>
    <cellStyle name="Header1 2 15 2 7 2" xfId="20922" xr:uid="{976AF5B6-4328-4E30-AA03-F2DB370B10CE}"/>
    <cellStyle name="Header1 2 15 2 7 2 2" xfId="20923" xr:uid="{333CE52B-664B-44DF-9C55-F46B9D3984A1}"/>
    <cellStyle name="Header1 2 15 2 7 2 2 2" xfId="20924" xr:uid="{61E46742-E96A-462F-A62D-120CA51B7751}"/>
    <cellStyle name="Header1 2 15 2 7 2 2 3" xfId="20925" xr:uid="{89828226-6ED6-429F-AC69-37D4464853AF}"/>
    <cellStyle name="Header1 2 15 2 7 2 3" xfId="20926" xr:uid="{E96646D0-1CB9-4954-B9CB-5A7D4D8D5FBB}"/>
    <cellStyle name="Header1 2 15 2 7 2 3 2" xfId="20927" xr:uid="{2BCEE633-ADC5-4F14-BA49-B68AF8AE8816}"/>
    <cellStyle name="Header1 2 15 2 7 2 3 3" xfId="20928" xr:uid="{44038FC6-5BC5-48C4-AE31-FC9015E3A96E}"/>
    <cellStyle name="Header1 2 15 2 7 2 4" xfId="20929" xr:uid="{1B33F985-7B53-44AF-830F-3764A1DE640B}"/>
    <cellStyle name="Header1 2 15 2 7 2 4 2" xfId="20930" xr:uid="{85912221-7219-46F0-B2DF-393B358DD4B3}"/>
    <cellStyle name="Header1 2 15 2 7 2 4 3" xfId="20931" xr:uid="{8276356A-6CA2-4B74-BEF5-05F2DDD59641}"/>
    <cellStyle name="Header1 2 15 2 7 2 5" xfId="20932" xr:uid="{F3168382-2070-4EC5-95D7-E8B950ADA189}"/>
    <cellStyle name="Header1 2 15 2 7 2 5 2" xfId="20933" xr:uid="{795529FB-A936-4EE7-88B6-82F441FE8464}"/>
    <cellStyle name="Header1 2 15 2 7 2 5 3" xfId="20934" xr:uid="{DCD1FD26-384E-4F89-99D1-F74D31D4D353}"/>
    <cellStyle name="Header1 2 15 2 7 2 6" xfId="20935" xr:uid="{E0E35414-D9EC-47C8-AC5F-464A22EE150B}"/>
    <cellStyle name="Header1 2 15 2 7 2 6 2" xfId="20936" xr:uid="{DD5CC660-84B4-4F21-8CA5-4980493B078F}"/>
    <cellStyle name="Header1 2 15 2 7 2 6 3" xfId="20937" xr:uid="{D557BD56-6DD1-4C86-982F-5F979E0AE498}"/>
    <cellStyle name="Header1 2 15 2 7 2 7" xfId="20938" xr:uid="{C9E9F556-E870-45BC-A5FA-EA8B5B211B57}"/>
    <cellStyle name="Header1 2 15 2 7 2 7 2" xfId="20939" xr:uid="{39D8C5BF-A793-442D-97EA-A8B9B930D2D0}"/>
    <cellStyle name="Header1 2 15 2 7 2 7 3" xfId="20940" xr:uid="{42199424-5620-4F39-942E-A5DF26719202}"/>
    <cellStyle name="Header1 2 15 2 7 2 8" xfId="20941" xr:uid="{3F75C967-00E6-43D5-84E5-126AC6A06F4C}"/>
    <cellStyle name="Header1 2 15 2 7 2 9" xfId="20942" xr:uid="{FD8B3F6D-6F0B-44FF-98BA-D439ADE35BBD}"/>
    <cellStyle name="Header1 2 15 2 7 3" xfId="20943" xr:uid="{C440F83D-EEB9-4DA0-9953-CF16C99F880B}"/>
    <cellStyle name="Header1 2 15 2 7 3 2" xfId="20944" xr:uid="{49F750A5-2EB2-4FB4-9C76-992E7C453366}"/>
    <cellStyle name="Header1 2 15 2 7 3 2 2" xfId="20945" xr:uid="{AF2AED81-9B1C-4B8E-9A7B-5D193B28841C}"/>
    <cellStyle name="Header1 2 15 2 7 3 2 3" xfId="20946" xr:uid="{3B1FEACC-52EC-4117-99F1-41EE87936C41}"/>
    <cellStyle name="Header1 2 15 2 7 3 3" xfId="20947" xr:uid="{94B345AA-C2D6-4540-957B-5C3BC9F13618}"/>
    <cellStyle name="Header1 2 15 2 7 3 3 2" xfId="20948" xr:uid="{A5ECBBBC-04D4-4155-AFC2-20670CBA99A4}"/>
    <cellStyle name="Header1 2 15 2 7 3 3 3" xfId="20949" xr:uid="{064350C2-B9DC-4C99-860E-730F2A93C440}"/>
    <cellStyle name="Header1 2 15 2 7 3 4" xfId="20950" xr:uid="{278E9555-A60F-40B1-82B2-F2DECD352D03}"/>
    <cellStyle name="Header1 2 15 2 7 3 4 2" xfId="20951" xr:uid="{99FCC23F-173C-4599-AAA6-38D99DC0BA4E}"/>
    <cellStyle name="Header1 2 15 2 7 3 4 3" xfId="20952" xr:uid="{01DB3BB0-0692-400F-B776-18E36DBF387C}"/>
    <cellStyle name="Header1 2 15 2 7 3 5" xfId="20953" xr:uid="{F399C1E3-EB92-4B50-887C-DD33FA13DA1B}"/>
    <cellStyle name="Header1 2 15 2 7 3 5 2" xfId="20954" xr:uid="{EFEC71AA-87F4-45A4-9D6F-760EA276B5E8}"/>
    <cellStyle name="Header1 2 15 2 7 3 5 3" xfId="20955" xr:uid="{20EF9F2D-13CC-4D3F-8C4D-E9EE07BBB914}"/>
    <cellStyle name="Header1 2 15 2 7 3 6" xfId="20956" xr:uid="{63B10FAF-8C63-4A6D-863D-E5EE3D358466}"/>
    <cellStyle name="Header1 2 15 2 7 3 6 2" xfId="20957" xr:uid="{8ED8095F-400F-40B7-9BD5-099D1C3733E6}"/>
    <cellStyle name="Header1 2 15 2 7 3 6 3" xfId="20958" xr:uid="{427B8A37-1B61-4C9F-BC6A-F82770E3022D}"/>
    <cellStyle name="Header1 2 15 2 7 3 7" xfId="20959" xr:uid="{B44DE6A9-C4F4-437B-A853-E4275662E5C4}"/>
    <cellStyle name="Header1 2 15 2 7 3 8" xfId="20960" xr:uid="{B2FB0346-70FA-49C1-8574-C13EAC853CF7}"/>
    <cellStyle name="Header1 2 15 2 7 4" xfId="20961" xr:uid="{05965732-E43E-4E6B-B496-8FD559A04113}"/>
    <cellStyle name="Header1 2 15 2 7 4 2" xfId="20962" xr:uid="{455D1C8C-1ED8-48D8-AFEC-FF46A77E88F4}"/>
    <cellStyle name="Header1 2 15 2 7 4 2 2" xfId="20963" xr:uid="{9196319D-D236-49F0-93A8-8683C1029C02}"/>
    <cellStyle name="Header1 2 15 2 7 4 2 3" xfId="20964" xr:uid="{C8042719-4273-4798-A750-18DB6397D906}"/>
    <cellStyle name="Header1 2 15 2 7 4 3" xfId="20965" xr:uid="{5C84C5BD-3A5B-4C70-82D1-8C2AC3BC0D7D}"/>
    <cellStyle name="Header1 2 15 2 7 4 3 2" xfId="20966" xr:uid="{0FD32613-0790-4BAD-A5B0-D6F2074276D6}"/>
    <cellStyle name="Header1 2 15 2 7 4 3 3" xfId="20967" xr:uid="{77FE6583-91FF-498D-B0D1-A1ACA62E114D}"/>
    <cellStyle name="Header1 2 15 2 7 4 4" xfId="20968" xr:uid="{C209DEF4-BE6B-448F-B8AB-520FA9E448FF}"/>
    <cellStyle name="Header1 2 15 2 7 4 4 2" xfId="20969" xr:uid="{D3109925-3248-402E-A980-6341604AEE16}"/>
    <cellStyle name="Header1 2 15 2 7 4 4 3" xfId="20970" xr:uid="{47949F1E-8C5A-4673-8740-C8CD33EE9D7A}"/>
    <cellStyle name="Header1 2 15 2 7 4 5" xfId="20971" xr:uid="{D464B4CA-9476-49D6-A32C-A7D531B153DC}"/>
    <cellStyle name="Header1 2 15 2 7 4 5 2" xfId="20972" xr:uid="{A222CEE8-1A11-4382-ABC3-05E8E457D377}"/>
    <cellStyle name="Header1 2 15 2 7 4 5 3" xfId="20973" xr:uid="{1EA40811-6F93-4919-BF30-49F919B0C766}"/>
    <cellStyle name="Header1 2 15 2 7 4 6" xfId="20974" xr:uid="{C456F858-40A1-4AFC-AE51-AAD2DC201ECB}"/>
    <cellStyle name="Header1 2 15 2 7 4 6 2" xfId="20975" xr:uid="{EEE22C93-6FD3-4A09-A8FE-C4D2CBB6E4DE}"/>
    <cellStyle name="Header1 2 15 2 7 4 6 3" xfId="20976" xr:uid="{F6153909-D65F-4716-85E5-5605938E81F4}"/>
    <cellStyle name="Header1 2 15 2 7 4 7" xfId="20977" xr:uid="{47063ECE-3E80-44E2-83EF-DB4F5EAAF8DA}"/>
    <cellStyle name="Header1 2 15 2 7 4 8" xfId="20978" xr:uid="{0B5CD046-37A2-46FF-ADAE-99CA8D4421C6}"/>
    <cellStyle name="Header1 2 15 2 7 5" xfId="20979" xr:uid="{EE5D47C1-84A7-47EB-9C7C-AF551A6296CF}"/>
    <cellStyle name="Header1 2 15 2 7 5 2" xfId="20980" xr:uid="{A44281EB-0E17-417F-8A2B-341C59261BF1}"/>
    <cellStyle name="Header1 2 15 2 7 5 2 2" xfId="20981" xr:uid="{CE2EE4B1-DBCE-4A2C-9B48-ABAC19E86AEF}"/>
    <cellStyle name="Header1 2 15 2 7 5 2 3" xfId="20982" xr:uid="{F98B825D-480A-4F3C-A8D8-5F50242AD1CD}"/>
    <cellStyle name="Header1 2 15 2 7 5 3" xfId="20983" xr:uid="{044E3647-3013-4009-92C7-EC8895D0D0FB}"/>
    <cellStyle name="Header1 2 15 2 7 5 3 2" xfId="20984" xr:uid="{AD3DC4FE-D39C-42FA-919C-255C46965D3B}"/>
    <cellStyle name="Header1 2 15 2 7 5 3 3" xfId="20985" xr:uid="{28C12A36-33B9-471A-8F44-49A80DD8D826}"/>
    <cellStyle name="Header1 2 15 2 7 5 4" xfId="20986" xr:uid="{5BDFF32E-AC83-4343-8829-888059D45E62}"/>
    <cellStyle name="Header1 2 15 2 7 5 4 2" xfId="20987" xr:uid="{C931A4E6-9CA0-455C-902E-61BBA69B20F0}"/>
    <cellStyle name="Header1 2 15 2 7 5 4 3" xfId="20988" xr:uid="{13AAC5C0-CDEE-4359-A25C-CD455C9B124A}"/>
    <cellStyle name="Header1 2 15 2 7 5 5" xfId="20989" xr:uid="{ADE52241-2AA3-40C6-B960-88EDDB25BDCC}"/>
    <cellStyle name="Header1 2 15 2 7 5 5 2" xfId="20990" xr:uid="{BD655181-D4DB-48F0-BEAE-2FC5B90F05FF}"/>
    <cellStyle name="Header1 2 15 2 7 5 5 3" xfId="20991" xr:uid="{7B830F06-1B3C-41D3-B60E-5CAFCDE2FFBA}"/>
    <cellStyle name="Header1 2 15 2 7 5 6" xfId="20992" xr:uid="{FCF63D18-4852-43C2-AB3C-FD381ABA0A67}"/>
    <cellStyle name="Header1 2 15 2 7 5 6 2" xfId="20993" xr:uid="{C53C4E34-759E-4BFE-A8DC-336FE14F6BCF}"/>
    <cellStyle name="Header1 2 15 2 7 5 6 3" xfId="20994" xr:uid="{CB23113F-E990-4B07-9A1F-4B669764255B}"/>
    <cellStyle name="Header1 2 15 2 7 5 7" xfId="20995" xr:uid="{E3CD156B-82B5-46C3-AF10-23DB015D5DAF}"/>
    <cellStyle name="Header1 2 15 2 7 5 8" xfId="20996" xr:uid="{C0D28F6A-C586-4000-A205-C4D443BA6B4F}"/>
    <cellStyle name="Header1 2 15 2 7 6" xfId="20997" xr:uid="{3AAC4486-8CA8-41F7-9324-690D779F4ACF}"/>
    <cellStyle name="Header1 2 15 2 7 6 2" xfId="20998" xr:uid="{3268ED81-305E-47D6-AC64-B61EDA4E926B}"/>
    <cellStyle name="Header1 2 15 2 7 6 2 2" xfId="20999" xr:uid="{4506832F-277F-469F-908C-63E24ADAAB9D}"/>
    <cellStyle name="Header1 2 15 2 7 6 2 3" xfId="21000" xr:uid="{6757FC94-DEB6-4C20-9749-CD5DAD5AC4BF}"/>
    <cellStyle name="Header1 2 15 2 7 6 3" xfId="21001" xr:uid="{FC42D832-5F0B-4A95-A0E8-8F55AA1B8196}"/>
    <cellStyle name="Header1 2 15 2 7 6 3 2" xfId="21002" xr:uid="{4D908841-5D03-4D7D-A850-BCCD431D133E}"/>
    <cellStyle name="Header1 2 15 2 7 6 3 3" xfId="21003" xr:uid="{BDFEC828-7038-435C-8892-5375BD60D05F}"/>
    <cellStyle name="Header1 2 15 2 7 6 4" xfId="21004" xr:uid="{F3320543-EE3B-4887-B168-DCF9E251DD78}"/>
    <cellStyle name="Header1 2 15 2 7 6 4 2" xfId="21005" xr:uid="{55810AA0-83B0-4B5E-ACB7-516E2644FEC0}"/>
    <cellStyle name="Header1 2 15 2 7 6 4 3" xfId="21006" xr:uid="{5BFF45BC-3615-422C-B0C7-AD46A9236BC8}"/>
    <cellStyle name="Header1 2 15 2 7 6 5" xfId="21007" xr:uid="{58F4456B-CABD-4DE5-9363-EDCE4E9A202C}"/>
    <cellStyle name="Header1 2 15 2 7 6 5 2" xfId="21008" xr:uid="{D05EAAEE-5F1D-429F-89DD-76FDE02A6EB8}"/>
    <cellStyle name="Header1 2 15 2 7 6 5 3" xfId="21009" xr:uid="{41B358B7-F6F6-404C-BB82-C5A66D711A17}"/>
    <cellStyle name="Header1 2 15 2 7 6 6" xfId="21010" xr:uid="{BA281C7A-55B3-4556-9FAF-83AF911A6A1F}"/>
    <cellStyle name="Header1 2 15 2 7 6 6 2" xfId="21011" xr:uid="{1EEEE70A-9205-4FF7-8EFF-3F0A63FBF0FC}"/>
    <cellStyle name="Header1 2 15 2 7 6 6 3" xfId="21012" xr:uid="{E23CF42B-070C-4AFA-BBAC-7089EAAFB755}"/>
    <cellStyle name="Header1 2 15 2 7 6 7" xfId="21013" xr:uid="{74EC32C8-FDD8-40BF-87F4-331135987772}"/>
    <cellStyle name="Header1 2 15 2 7 6 8" xfId="21014" xr:uid="{3903FC5F-4B7C-40AA-9FB1-5167A5EA3C1D}"/>
    <cellStyle name="Header1 2 15 2 7 7" xfId="21015" xr:uid="{CB7EAD32-6AEC-4DE5-8438-CB77735B095E}"/>
    <cellStyle name="Header1 2 15 2 7 8" xfId="21016" xr:uid="{5935F271-C47F-4301-AD43-39825BEFD55B}"/>
    <cellStyle name="Header1 2 15 2 8" xfId="21017" xr:uid="{992163E6-B1BC-4E86-AA5D-67AABC1FBBE6}"/>
    <cellStyle name="Header1 2 15 2 8 2" xfId="21018" xr:uid="{DF96A276-D215-4467-A82D-C2E673D52979}"/>
    <cellStyle name="Header1 2 15 2 8 2 2" xfId="21019" xr:uid="{0A7F0ED8-BD70-4681-AA72-C70916A65441}"/>
    <cellStyle name="Header1 2 15 2 8 2 2 2" xfId="21020" xr:uid="{BAE81EE4-1DF0-4BC6-BC66-4BAE2A6FDDF6}"/>
    <cellStyle name="Header1 2 15 2 8 2 2 3" xfId="21021" xr:uid="{C163BE37-C5E3-4FCF-8A96-A170CB3E6DB2}"/>
    <cellStyle name="Header1 2 15 2 8 2 3" xfId="21022" xr:uid="{642E18B4-85BE-4403-87FD-8B0259001B35}"/>
    <cellStyle name="Header1 2 15 2 8 2 3 2" xfId="21023" xr:uid="{9B6E7ACA-1E71-4CF1-BC28-17F9D739BF48}"/>
    <cellStyle name="Header1 2 15 2 8 2 3 3" xfId="21024" xr:uid="{88B9A60A-EFE5-4A0C-A600-00A95F2CA536}"/>
    <cellStyle name="Header1 2 15 2 8 2 4" xfId="21025" xr:uid="{CF2861FD-95FC-4743-9FDB-DC5B47BC4F70}"/>
    <cellStyle name="Header1 2 15 2 8 2 4 2" xfId="21026" xr:uid="{BE811F9B-34D6-41CC-91B7-E0E13FD12893}"/>
    <cellStyle name="Header1 2 15 2 8 2 4 3" xfId="21027" xr:uid="{2C126A27-6136-4858-8D01-00B72F6EB114}"/>
    <cellStyle name="Header1 2 15 2 8 2 5" xfId="21028" xr:uid="{52C3C363-BD81-40C4-9C83-17725EE966B3}"/>
    <cellStyle name="Header1 2 15 2 8 2 5 2" xfId="21029" xr:uid="{627D9542-8E42-4882-BA7B-269887A4E971}"/>
    <cellStyle name="Header1 2 15 2 8 2 5 3" xfId="21030" xr:uid="{7AA3BFDF-5DA3-4371-81E3-D7C308AC7D2C}"/>
    <cellStyle name="Header1 2 15 2 8 2 6" xfId="21031" xr:uid="{6254F8DD-FFE6-424C-8D5E-DB1DB1730813}"/>
    <cellStyle name="Header1 2 15 2 8 2 6 2" xfId="21032" xr:uid="{54405B52-3F0C-4C1D-ADE3-DA5225152A41}"/>
    <cellStyle name="Header1 2 15 2 8 2 6 3" xfId="21033" xr:uid="{42A53FF3-B9BF-4034-9977-6834E639BB9D}"/>
    <cellStyle name="Header1 2 15 2 8 2 7" xfId="21034" xr:uid="{D4B01F5F-4AB8-43EC-8CD4-1213FC21B10D}"/>
    <cellStyle name="Header1 2 15 2 8 2 7 2" xfId="21035" xr:uid="{62D93AE5-4219-4CAF-AEB5-7D7E26EF4810}"/>
    <cellStyle name="Header1 2 15 2 8 2 7 3" xfId="21036" xr:uid="{12444FC8-5AAC-4379-8AF1-D0A99F155863}"/>
    <cellStyle name="Header1 2 15 2 8 2 8" xfId="21037" xr:uid="{609F6B7D-38C6-49F0-ABA5-91F740B27976}"/>
    <cellStyle name="Header1 2 15 2 8 2 9" xfId="21038" xr:uid="{91BC8FB8-FD44-413E-BCCE-8C985BF3E718}"/>
    <cellStyle name="Header1 2 15 2 8 3" xfId="21039" xr:uid="{3CA53CA0-2470-40D6-8180-5CE1BE9A0AEC}"/>
    <cellStyle name="Header1 2 15 2 8 3 2" xfId="21040" xr:uid="{FA1FD40A-BD92-43F4-A006-855DA1E20218}"/>
    <cellStyle name="Header1 2 15 2 8 3 2 2" xfId="21041" xr:uid="{A7011143-3582-46A4-B9C8-E9BEC2895054}"/>
    <cellStyle name="Header1 2 15 2 8 3 2 3" xfId="21042" xr:uid="{55123388-2D5B-4CDB-92C0-714400D5D2B5}"/>
    <cellStyle name="Header1 2 15 2 8 3 3" xfId="21043" xr:uid="{F7E06B9F-C122-4E45-971F-FCD196C31E36}"/>
    <cellStyle name="Header1 2 15 2 8 3 3 2" xfId="21044" xr:uid="{80A0D818-722C-4CF0-A816-160AA8DF9D24}"/>
    <cellStyle name="Header1 2 15 2 8 3 3 3" xfId="21045" xr:uid="{D11442A2-200F-471E-BEF5-B34E635F1AF6}"/>
    <cellStyle name="Header1 2 15 2 8 3 4" xfId="21046" xr:uid="{6094F52F-31A6-4E5A-B681-F2FE433E0D6F}"/>
    <cellStyle name="Header1 2 15 2 8 3 4 2" xfId="21047" xr:uid="{386959EF-5110-4CEE-A0F8-E36524611546}"/>
    <cellStyle name="Header1 2 15 2 8 3 4 3" xfId="21048" xr:uid="{3753EB1F-F883-46A9-AB54-F67C44EA2116}"/>
    <cellStyle name="Header1 2 15 2 8 3 5" xfId="21049" xr:uid="{A964B312-E976-48FD-A7A0-AD3F217BAC7B}"/>
    <cellStyle name="Header1 2 15 2 8 3 5 2" xfId="21050" xr:uid="{29187AD2-273A-4C34-BEB5-9D7BAC223691}"/>
    <cellStyle name="Header1 2 15 2 8 3 5 3" xfId="21051" xr:uid="{E88C9933-B14A-4345-9DF6-2658BFD726F8}"/>
    <cellStyle name="Header1 2 15 2 8 3 6" xfId="21052" xr:uid="{F4BA00AA-F7E4-483D-A8CA-92EE049F55BD}"/>
    <cellStyle name="Header1 2 15 2 8 3 6 2" xfId="21053" xr:uid="{78246D46-BA8B-482C-B0FA-B52237751E9D}"/>
    <cellStyle name="Header1 2 15 2 8 3 6 3" xfId="21054" xr:uid="{0F361A03-1122-4FD7-B827-7F048919704F}"/>
    <cellStyle name="Header1 2 15 2 8 3 7" xfId="21055" xr:uid="{CC77B8C9-73D4-43D9-841C-428EBC875040}"/>
    <cellStyle name="Header1 2 15 2 8 3 8" xfId="21056" xr:uid="{6B1F4A70-7874-45A1-B583-B82505D21A39}"/>
    <cellStyle name="Header1 2 15 2 8 4" xfId="21057" xr:uid="{5E198345-24BB-43F5-BD9F-3CB8E56CFDC7}"/>
    <cellStyle name="Header1 2 15 2 8 4 2" xfId="21058" xr:uid="{F6E1E4D8-7925-4D19-B1D1-EE80B52E14B5}"/>
    <cellStyle name="Header1 2 15 2 8 4 2 2" xfId="21059" xr:uid="{06F40D03-2C73-44F9-AA33-74F8F4D57DC3}"/>
    <cellStyle name="Header1 2 15 2 8 4 2 3" xfId="21060" xr:uid="{BC777070-A989-453B-AF55-0C9EE10A6306}"/>
    <cellStyle name="Header1 2 15 2 8 4 3" xfId="21061" xr:uid="{6536A913-F0C0-476C-8B8E-8274110541BD}"/>
    <cellStyle name="Header1 2 15 2 8 4 3 2" xfId="21062" xr:uid="{B2A5DFB9-4428-412D-8C6F-41F62915DC43}"/>
    <cellStyle name="Header1 2 15 2 8 4 3 3" xfId="21063" xr:uid="{1D4677FE-73D6-4902-98E6-D120E802586B}"/>
    <cellStyle name="Header1 2 15 2 8 4 4" xfId="21064" xr:uid="{5338AA68-F15D-4DEC-8C0C-BE4074ECBA9E}"/>
    <cellStyle name="Header1 2 15 2 8 4 4 2" xfId="21065" xr:uid="{0EDDA397-1B67-47AC-AA6B-2A0922E59DD9}"/>
    <cellStyle name="Header1 2 15 2 8 4 4 3" xfId="21066" xr:uid="{5014B486-3B71-4807-841C-BB5AC398C203}"/>
    <cellStyle name="Header1 2 15 2 8 4 5" xfId="21067" xr:uid="{859AF895-4659-43A6-847B-A0CBE99449F8}"/>
    <cellStyle name="Header1 2 15 2 8 4 5 2" xfId="21068" xr:uid="{2336F4FA-678B-4A97-9EA0-9C4BD8F25B8F}"/>
    <cellStyle name="Header1 2 15 2 8 4 5 3" xfId="21069" xr:uid="{CD6AD54F-B421-46E2-8863-76C490B40084}"/>
    <cellStyle name="Header1 2 15 2 8 4 6" xfId="21070" xr:uid="{04FCEC6F-C1CE-4F2C-B9B4-53377CB936EC}"/>
    <cellStyle name="Header1 2 15 2 8 4 6 2" xfId="21071" xr:uid="{BFF277B5-3ECA-41F7-8654-0B9CC1B2495B}"/>
    <cellStyle name="Header1 2 15 2 8 4 6 3" xfId="21072" xr:uid="{3CC76166-536E-4F02-88CA-FB5515BAC247}"/>
    <cellStyle name="Header1 2 15 2 8 4 7" xfId="21073" xr:uid="{8E145E50-AF13-4D3A-995D-BE7CD6AF6920}"/>
    <cellStyle name="Header1 2 15 2 8 4 8" xfId="21074" xr:uid="{BA0C8F0A-298C-4D3E-A7AD-A350410DFB35}"/>
    <cellStyle name="Header1 2 15 2 8 5" xfId="21075" xr:uid="{8385AB98-A0DE-4E7B-BB92-7543FE69067E}"/>
    <cellStyle name="Header1 2 15 2 8 5 2" xfId="21076" xr:uid="{69443BF7-270E-4C30-8317-03B7A6F210A6}"/>
    <cellStyle name="Header1 2 15 2 8 5 2 2" xfId="21077" xr:uid="{4007DBDB-062D-493A-B8FE-A7E5B7D41EE9}"/>
    <cellStyle name="Header1 2 15 2 8 5 2 3" xfId="21078" xr:uid="{BB789847-395D-4CDE-BAE2-6712598714D7}"/>
    <cellStyle name="Header1 2 15 2 8 5 3" xfId="21079" xr:uid="{2CD5809D-E33E-4B37-B146-C0003C9A0E25}"/>
    <cellStyle name="Header1 2 15 2 8 5 3 2" xfId="21080" xr:uid="{27B44C00-1AB2-47E7-BFE5-B4923659B992}"/>
    <cellStyle name="Header1 2 15 2 8 5 3 3" xfId="21081" xr:uid="{ACB16986-C29D-4E95-9C64-8B09C7BEFF14}"/>
    <cellStyle name="Header1 2 15 2 8 5 4" xfId="21082" xr:uid="{97C8B052-04D9-406B-BBC6-C8C263432B9B}"/>
    <cellStyle name="Header1 2 15 2 8 5 4 2" xfId="21083" xr:uid="{FA0C37AE-C311-4787-8288-9C09736E749D}"/>
    <cellStyle name="Header1 2 15 2 8 5 4 3" xfId="21084" xr:uid="{21469D19-9626-4846-8647-207C17FF9CAA}"/>
    <cellStyle name="Header1 2 15 2 8 5 5" xfId="21085" xr:uid="{B7C18028-7D61-41FC-9321-18A642979895}"/>
    <cellStyle name="Header1 2 15 2 8 5 5 2" xfId="21086" xr:uid="{CE9C7151-32BA-4137-9842-0F6F87879758}"/>
    <cellStyle name="Header1 2 15 2 8 5 5 3" xfId="21087" xr:uid="{86C4032B-371D-4DE3-8B53-86929D2A6503}"/>
    <cellStyle name="Header1 2 15 2 8 5 6" xfId="21088" xr:uid="{A05058D7-22D2-4DAA-B244-C015578F95C4}"/>
    <cellStyle name="Header1 2 15 2 8 5 6 2" xfId="21089" xr:uid="{FC5B21BC-BB97-4A56-AD05-5BF7AF13870E}"/>
    <cellStyle name="Header1 2 15 2 8 5 6 3" xfId="21090" xr:uid="{391A806F-7269-47AF-AD2D-3F8FC6815A75}"/>
    <cellStyle name="Header1 2 15 2 8 5 7" xfId="21091" xr:uid="{06C38564-B1E0-475B-A81C-E8DA52F48F14}"/>
    <cellStyle name="Header1 2 15 2 8 5 8" xfId="21092" xr:uid="{57A01882-1744-4AB9-989F-22076F2C68DF}"/>
    <cellStyle name="Header1 2 15 2 8 6" xfId="21093" xr:uid="{3E372442-3799-43F7-8965-557DFC823EEA}"/>
    <cellStyle name="Header1 2 15 2 8 6 2" xfId="21094" xr:uid="{7C8D2720-32BD-43DD-8C72-8EABC0905503}"/>
    <cellStyle name="Header1 2 15 2 8 6 2 2" xfId="21095" xr:uid="{96CC986C-E5BB-4FAC-952A-C04DAE0A8D2F}"/>
    <cellStyle name="Header1 2 15 2 8 6 2 3" xfId="21096" xr:uid="{B119EB21-E8EA-4E56-AD06-279F5F46CA40}"/>
    <cellStyle name="Header1 2 15 2 8 6 3" xfId="21097" xr:uid="{1194CF70-22A4-471D-A08A-7853D32BD37D}"/>
    <cellStyle name="Header1 2 15 2 8 6 3 2" xfId="21098" xr:uid="{D173BDBC-A5A8-413D-A54D-A9B69BB4EE78}"/>
    <cellStyle name="Header1 2 15 2 8 6 3 3" xfId="21099" xr:uid="{B34A579B-E2C0-451C-86EF-93EEC28565CB}"/>
    <cellStyle name="Header1 2 15 2 8 6 4" xfId="21100" xr:uid="{F08E696A-6060-4E7F-A85E-03B541BFA9F2}"/>
    <cellStyle name="Header1 2 15 2 8 6 4 2" xfId="21101" xr:uid="{34098B38-C014-430B-A7A8-37228484F499}"/>
    <cellStyle name="Header1 2 15 2 8 6 4 3" xfId="21102" xr:uid="{B7209670-B798-46F3-B831-059455DBD6C0}"/>
    <cellStyle name="Header1 2 15 2 8 6 5" xfId="21103" xr:uid="{9957D39C-69A4-4F86-AF7E-60B671C3A1A6}"/>
    <cellStyle name="Header1 2 15 2 8 6 5 2" xfId="21104" xr:uid="{D4DA9607-67CB-4993-A671-87D6EC650FD0}"/>
    <cellStyle name="Header1 2 15 2 8 6 5 3" xfId="21105" xr:uid="{01B921BD-35EB-4CF0-ABAF-81905008411D}"/>
    <cellStyle name="Header1 2 15 2 8 6 6" xfId="21106" xr:uid="{643C2C8A-FAE4-42BF-B0DD-71A2D279184C}"/>
    <cellStyle name="Header1 2 15 2 8 6 6 2" xfId="21107" xr:uid="{E12328E6-24E9-4D4A-84B6-8B905A8F74DA}"/>
    <cellStyle name="Header1 2 15 2 8 6 6 3" xfId="21108" xr:uid="{64FB2A38-773B-45CD-8DFF-3514B963FCE7}"/>
    <cellStyle name="Header1 2 15 2 8 6 7" xfId="21109" xr:uid="{57C0D657-C153-4F51-BF24-DF58CF8E7E88}"/>
    <cellStyle name="Header1 2 15 2 8 6 8" xfId="21110" xr:uid="{FB7DD746-DD75-48A5-BC50-7EBD7077CBBE}"/>
    <cellStyle name="Header1 2 15 2 8 7" xfId="21111" xr:uid="{3063D985-34A4-4962-9CA2-59F30B13105F}"/>
    <cellStyle name="Header1 2 15 2 8 8" xfId="21112" xr:uid="{C095BD34-8906-441F-90CF-661830FA0C2D}"/>
    <cellStyle name="Header1 2 15 2 9" xfId="21113" xr:uid="{FB529339-EF4D-44C4-8DD6-CBFAA99D84CC}"/>
    <cellStyle name="Header1 2 15 2 9 2" xfId="21114" xr:uid="{88FDC9F8-69BD-4B50-85A6-BCB880824109}"/>
    <cellStyle name="Header1 2 15 2 9 2 2" xfId="21115" xr:uid="{3420D4D2-09D2-40DC-B424-E503D8498BF6}"/>
    <cellStyle name="Header1 2 15 2 9 2 2 2" xfId="21116" xr:uid="{18FC722A-5910-4399-9A2E-9F505476D735}"/>
    <cellStyle name="Header1 2 15 2 9 2 2 3" xfId="21117" xr:uid="{E1C0CCE6-58DF-41AB-B6D7-20A5A18AB602}"/>
    <cellStyle name="Header1 2 15 2 9 2 3" xfId="21118" xr:uid="{5C6A0D4B-9F31-4A5E-AD38-E832D76D4C9D}"/>
    <cellStyle name="Header1 2 15 2 9 2 3 2" xfId="21119" xr:uid="{662E6CDE-5964-48A3-83D3-3390E9AD274F}"/>
    <cellStyle name="Header1 2 15 2 9 2 3 3" xfId="21120" xr:uid="{7900A6A8-1E95-4864-8DB7-5D3AD0682B40}"/>
    <cellStyle name="Header1 2 15 2 9 2 4" xfId="21121" xr:uid="{5D65C61F-6FDC-42BE-A98B-490C436B989E}"/>
    <cellStyle name="Header1 2 15 2 9 2 4 2" xfId="21122" xr:uid="{111D629B-419F-447C-8056-41FFB8549C26}"/>
    <cellStyle name="Header1 2 15 2 9 2 4 3" xfId="21123" xr:uid="{7A7EF05B-EE4C-46F3-8AB5-6E88383C7D10}"/>
    <cellStyle name="Header1 2 15 2 9 2 5" xfId="21124" xr:uid="{7676902C-042E-4A36-B1B7-9819C61B5DC1}"/>
    <cellStyle name="Header1 2 15 2 9 2 5 2" xfId="21125" xr:uid="{58742AF9-1390-4896-B943-5C719A5A4504}"/>
    <cellStyle name="Header1 2 15 2 9 2 5 3" xfId="21126" xr:uid="{47CB8603-139A-44EA-A838-35FA34130EEB}"/>
    <cellStyle name="Header1 2 15 2 9 2 6" xfId="21127" xr:uid="{130C8593-CAB2-44F1-8583-4839347B0496}"/>
    <cellStyle name="Header1 2 15 2 9 2 6 2" xfId="21128" xr:uid="{BA55C7AD-C184-48F5-9C8E-0C23D482E88E}"/>
    <cellStyle name="Header1 2 15 2 9 2 6 3" xfId="21129" xr:uid="{D5019830-0EB3-4BB4-96E8-9E00DA9A255D}"/>
    <cellStyle name="Header1 2 15 2 9 2 7" xfId="21130" xr:uid="{35F85C67-DDCA-4964-9077-2076E9FA952D}"/>
    <cellStyle name="Header1 2 15 2 9 2 7 2" xfId="21131" xr:uid="{6888E9A0-4AC8-4CBD-AFB7-48CC300E5AE4}"/>
    <cellStyle name="Header1 2 15 2 9 2 7 3" xfId="21132" xr:uid="{7C831A0A-0F0D-4C03-87BB-E7978B0477C6}"/>
    <cellStyle name="Header1 2 15 2 9 2 8" xfId="21133" xr:uid="{B3D83132-73AF-462C-8831-579EED6D504D}"/>
    <cellStyle name="Header1 2 15 2 9 2 9" xfId="21134" xr:uid="{99848554-5567-4AF4-952F-0ADD16A3FF49}"/>
    <cellStyle name="Header1 2 15 2 9 3" xfId="21135" xr:uid="{F11186FE-0B69-4E33-983E-CC4B4C778C25}"/>
    <cellStyle name="Header1 2 15 2 9 3 2" xfId="21136" xr:uid="{91852B9C-45E3-42E3-8F9F-24CEB6D0143B}"/>
    <cellStyle name="Header1 2 15 2 9 3 2 2" xfId="21137" xr:uid="{63AE3822-CBDC-48BC-93B7-C77D25A411A5}"/>
    <cellStyle name="Header1 2 15 2 9 3 2 3" xfId="21138" xr:uid="{C03BB3EC-3656-42A0-81E8-6AD757D5ECE1}"/>
    <cellStyle name="Header1 2 15 2 9 3 3" xfId="21139" xr:uid="{F89AB81E-FF4E-4419-AA86-B3AD28688FA5}"/>
    <cellStyle name="Header1 2 15 2 9 3 3 2" xfId="21140" xr:uid="{CEBF0461-560F-42C9-ABC8-035EEB9EEB58}"/>
    <cellStyle name="Header1 2 15 2 9 3 3 3" xfId="21141" xr:uid="{6650D877-76CF-4936-90A0-55C77E8A0CCA}"/>
    <cellStyle name="Header1 2 15 2 9 3 4" xfId="21142" xr:uid="{3B38E4D8-D4A3-44A2-B6F4-CFCCDBFA40E1}"/>
    <cellStyle name="Header1 2 15 2 9 3 4 2" xfId="21143" xr:uid="{5B57E2AF-EB63-4CA9-AE38-9BD9C8D9B2D6}"/>
    <cellStyle name="Header1 2 15 2 9 3 4 3" xfId="21144" xr:uid="{4DD95206-006B-4497-A2AF-631F8A514F05}"/>
    <cellStyle name="Header1 2 15 2 9 3 5" xfId="21145" xr:uid="{77D029FD-4150-4029-BA42-5113A82F8F76}"/>
    <cellStyle name="Header1 2 15 2 9 3 5 2" xfId="21146" xr:uid="{2042E1B9-C358-4092-B0DC-9C3BA0BC4A22}"/>
    <cellStyle name="Header1 2 15 2 9 3 5 3" xfId="21147" xr:uid="{3A8AB07B-34BF-431F-A050-0567E94CC3A5}"/>
    <cellStyle name="Header1 2 15 2 9 3 6" xfId="21148" xr:uid="{04E6BB89-D2B1-499B-BC8E-C72A592C930E}"/>
    <cellStyle name="Header1 2 15 2 9 3 6 2" xfId="21149" xr:uid="{BE9FF44C-FE24-40EE-88EC-C9BFD013E45F}"/>
    <cellStyle name="Header1 2 15 2 9 3 6 3" xfId="21150" xr:uid="{99818911-E7F9-4EDA-B998-4CC319D6FA13}"/>
    <cellStyle name="Header1 2 15 2 9 3 7" xfId="21151" xr:uid="{C582B5DB-B319-4292-B9BF-52744112267D}"/>
    <cellStyle name="Header1 2 15 2 9 3 8" xfId="21152" xr:uid="{92758580-FE40-4022-B52C-339C49E4F8D0}"/>
    <cellStyle name="Header1 2 15 2 9 4" xfId="21153" xr:uid="{F4A97852-CE6C-4A44-843A-41D385C9E481}"/>
    <cellStyle name="Header1 2 15 2 9 4 2" xfId="21154" xr:uid="{3C36200C-B260-44F9-BE6E-0F41645B5391}"/>
    <cellStyle name="Header1 2 15 2 9 4 2 2" xfId="21155" xr:uid="{374825EC-9015-48B3-A631-616A51BB6A22}"/>
    <cellStyle name="Header1 2 15 2 9 4 2 3" xfId="21156" xr:uid="{9F58D1D1-C096-4745-9E28-ED704B06694E}"/>
    <cellStyle name="Header1 2 15 2 9 4 3" xfId="21157" xr:uid="{55863EA8-54FD-4F62-986C-3E7978E2EF01}"/>
    <cellStyle name="Header1 2 15 2 9 4 3 2" xfId="21158" xr:uid="{D7A66035-D05A-4555-8B11-B64A92DD5994}"/>
    <cellStyle name="Header1 2 15 2 9 4 3 3" xfId="21159" xr:uid="{11CAAAD9-0AC3-428A-ACD3-E2A8426507E2}"/>
    <cellStyle name="Header1 2 15 2 9 4 4" xfId="21160" xr:uid="{04FC110E-C6C6-420F-9C20-BB62414EFBAD}"/>
    <cellStyle name="Header1 2 15 2 9 4 4 2" xfId="21161" xr:uid="{5F6F2B2A-0A3E-41EA-BD1E-EE1D79AF69A1}"/>
    <cellStyle name="Header1 2 15 2 9 4 4 3" xfId="21162" xr:uid="{3CA1DB84-F298-4EF7-9006-55A19D0A4F85}"/>
    <cellStyle name="Header1 2 15 2 9 4 5" xfId="21163" xr:uid="{52FC776C-DBBF-458D-BEC0-B09E8FD49EB0}"/>
    <cellStyle name="Header1 2 15 2 9 4 5 2" xfId="21164" xr:uid="{D7754BF0-02DC-43D1-8409-66D64353DF00}"/>
    <cellStyle name="Header1 2 15 2 9 4 5 3" xfId="21165" xr:uid="{48B040DB-585D-454C-B7E8-F4F6B3F217F4}"/>
    <cellStyle name="Header1 2 15 2 9 4 6" xfId="21166" xr:uid="{B994EE9A-F3CB-489D-97DE-84B56CC02ED9}"/>
    <cellStyle name="Header1 2 15 2 9 4 6 2" xfId="21167" xr:uid="{E7AF5D7B-9204-45D2-8A4B-00527B838757}"/>
    <cellStyle name="Header1 2 15 2 9 4 6 3" xfId="21168" xr:uid="{55860D4D-9356-40AE-905C-AC522CB10015}"/>
    <cellStyle name="Header1 2 15 2 9 4 7" xfId="21169" xr:uid="{0F1BA57C-5408-4D33-B7C4-19856728163A}"/>
    <cellStyle name="Header1 2 15 2 9 4 8" xfId="21170" xr:uid="{F30E54F3-F4EF-4519-B3DD-2FA91D7998F8}"/>
    <cellStyle name="Header1 2 15 2 9 5" xfId="21171" xr:uid="{C85ED8AC-B1AA-4049-9939-5F5D354E3215}"/>
    <cellStyle name="Header1 2 15 2 9 5 2" xfId="21172" xr:uid="{8A5ABBF7-5E29-4688-8113-055D28A8DC3A}"/>
    <cellStyle name="Header1 2 15 2 9 5 2 2" xfId="21173" xr:uid="{9F34D070-3537-434C-ACCC-C766BF5CF371}"/>
    <cellStyle name="Header1 2 15 2 9 5 2 3" xfId="21174" xr:uid="{4A540579-A55A-4E21-A268-722C8992926D}"/>
    <cellStyle name="Header1 2 15 2 9 5 3" xfId="21175" xr:uid="{1E1282F3-8AEC-45ED-9037-D5E6FE17ED13}"/>
    <cellStyle name="Header1 2 15 2 9 5 3 2" xfId="21176" xr:uid="{28F7D80F-433C-46FA-BF64-AB14B6387E26}"/>
    <cellStyle name="Header1 2 15 2 9 5 3 3" xfId="21177" xr:uid="{985FFBBB-5148-4ED3-AE92-BD2CC5C5B5F2}"/>
    <cellStyle name="Header1 2 15 2 9 5 4" xfId="21178" xr:uid="{BC36FB5F-D233-4D8D-B267-D6C0E89D8121}"/>
    <cellStyle name="Header1 2 15 2 9 5 4 2" xfId="21179" xr:uid="{A0BEC576-D071-4080-A34A-CD01DB012049}"/>
    <cellStyle name="Header1 2 15 2 9 5 4 3" xfId="21180" xr:uid="{E6A82074-E73C-41D0-AA37-7D653E296720}"/>
    <cellStyle name="Header1 2 15 2 9 5 5" xfId="21181" xr:uid="{50A29C9C-A736-4BD1-BA46-282AD3B41AFE}"/>
    <cellStyle name="Header1 2 15 2 9 5 5 2" xfId="21182" xr:uid="{9D6260BF-0757-412C-BC17-742CB7EF87A6}"/>
    <cellStyle name="Header1 2 15 2 9 5 5 3" xfId="21183" xr:uid="{FBDDEC3A-F5B8-4C38-80CF-8EB288ADBDBA}"/>
    <cellStyle name="Header1 2 15 2 9 5 6" xfId="21184" xr:uid="{F36159B4-C5CD-4F47-BB46-75F4710FFB92}"/>
    <cellStyle name="Header1 2 15 2 9 5 6 2" xfId="21185" xr:uid="{34521349-85AC-4F20-85EC-A5E9A9A9EF59}"/>
    <cellStyle name="Header1 2 15 2 9 5 6 3" xfId="21186" xr:uid="{F8CC4217-6551-4CB1-9938-963E8B3F6FCF}"/>
    <cellStyle name="Header1 2 15 2 9 5 7" xfId="21187" xr:uid="{C338B2AB-E28A-4C57-A0DB-90DE3B05AE89}"/>
    <cellStyle name="Header1 2 15 2 9 5 8" xfId="21188" xr:uid="{65CB2666-BDDD-4355-B69B-7F1C8F3CC827}"/>
    <cellStyle name="Header1 2 15 2 9 6" xfId="21189" xr:uid="{2B0D2A22-107D-4481-A716-D1E2883383C2}"/>
    <cellStyle name="Header1 2 15 2 9 6 2" xfId="21190" xr:uid="{F2246D67-74FC-4075-995F-00C7AA6829E9}"/>
    <cellStyle name="Header1 2 15 2 9 6 2 2" xfId="21191" xr:uid="{35D2B2EA-3BE3-4727-861F-0DD03156A980}"/>
    <cellStyle name="Header1 2 15 2 9 6 2 3" xfId="21192" xr:uid="{9B04DEE3-CB6B-442A-8BF9-7811AFDCE875}"/>
    <cellStyle name="Header1 2 15 2 9 6 3" xfId="21193" xr:uid="{A3C3C4D8-1F01-43B8-8A65-B2CB028D405C}"/>
    <cellStyle name="Header1 2 15 2 9 6 3 2" xfId="21194" xr:uid="{41372E49-8787-4A17-887D-0E26BA01DA6D}"/>
    <cellStyle name="Header1 2 15 2 9 6 3 3" xfId="21195" xr:uid="{D01AF902-6150-49AC-A395-9782E2616832}"/>
    <cellStyle name="Header1 2 15 2 9 6 4" xfId="21196" xr:uid="{BF440035-3A46-43F4-81FB-BBBAB3B9FEE9}"/>
    <cellStyle name="Header1 2 15 2 9 6 4 2" xfId="21197" xr:uid="{5FCA1319-C282-4C8B-9C6D-311751B75A39}"/>
    <cellStyle name="Header1 2 15 2 9 6 4 3" xfId="21198" xr:uid="{C02E5C99-6DCA-4F8C-8173-A486BCA0A3CF}"/>
    <cellStyle name="Header1 2 15 2 9 6 5" xfId="21199" xr:uid="{C7E19B11-526D-4993-9E54-7AB4B7A6B1B2}"/>
    <cellStyle name="Header1 2 15 2 9 6 5 2" xfId="21200" xr:uid="{A162071C-34D9-431A-819E-306576DFB033}"/>
    <cellStyle name="Header1 2 15 2 9 6 5 3" xfId="21201" xr:uid="{096170F3-64FC-4C4D-838E-8E41E80B68E8}"/>
    <cellStyle name="Header1 2 15 2 9 6 6" xfId="21202" xr:uid="{2BE72F9E-00F0-4186-B3BC-E8A65D670D8C}"/>
    <cellStyle name="Header1 2 15 2 9 6 6 2" xfId="21203" xr:uid="{4DE6928F-9179-4AF5-BA42-122FC4B9B889}"/>
    <cellStyle name="Header1 2 15 2 9 6 6 3" xfId="21204" xr:uid="{AB9C5ECC-B2A8-4501-9355-DA1B25F0B642}"/>
    <cellStyle name="Header1 2 15 2 9 6 7" xfId="21205" xr:uid="{0F9CA8F1-630E-47EB-8C26-B7007AA272DF}"/>
    <cellStyle name="Header1 2 15 2 9 6 8" xfId="21206" xr:uid="{8DC16080-9BF7-46E2-954D-498FBB592D20}"/>
    <cellStyle name="Header1 2 15 2 9 7" xfId="21207" xr:uid="{9523BC79-157C-48C2-B9CF-E2E4F94A0216}"/>
    <cellStyle name="Header1 2 15 2 9 8" xfId="21208" xr:uid="{630F9ED8-BB2B-4913-A5C0-7B8B39D09AAE}"/>
    <cellStyle name="Header1 2 15 3" xfId="21209" xr:uid="{4FAE04F3-511D-4F0E-88DD-70D115791068}"/>
    <cellStyle name="Header1 2 15 3 2" xfId="21210" xr:uid="{1578993C-4DC3-45D5-9804-86786ED86F21}"/>
    <cellStyle name="Header1 2 15 3 2 2" xfId="21211" xr:uid="{5F2DC946-D072-4594-908B-82884C5B0819}"/>
    <cellStyle name="Header1 2 15 3 2 2 2" xfId="21212" xr:uid="{242D9D52-FE5D-45F7-9EF4-2F0B91D1551E}"/>
    <cellStyle name="Header1 2 15 3 2 2 3" xfId="21213" xr:uid="{6F21A158-E166-4873-B42F-F02443EBC097}"/>
    <cellStyle name="Header1 2 15 3 2 3" xfId="21214" xr:uid="{AC5F5411-9022-4F56-BB04-9ACCFA80D1C7}"/>
    <cellStyle name="Header1 2 15 3 2 3 2" xfId="21215" xr:uid="{C9669A01-E227-4BBE-B291-D79E0CC70E30}"/>
    <cellStyle name="Header1 2 15 3 2 3 3" xfId="21216" xr:uid="{348FF4F5-0BEC-4EF0-8722-236D6F745EA7}"/>
    <cellStyle name="Header1 2 15 3 2 4" xfId="21217" xr:uid="{C0AAC0AC-DE70-41F2-BF7D-C1504E1211A5}"/>
    <cellStyle name="Header1 2 15 3 2 4 2" xfId="21218" xr:uid="{6F8D73C4-CDE2-438A-BA07-78490C123171}"/>
    <cellStyle name="Header1 2 15 3 2 4 3" xfId="21219" xr:uid="{F27F05A3-BF7E-497E-830D-AC25B1F6D632}"/>
    <cellStyle name="Header1 2 15 3 2 5" xfId="21220" xr:uid="{D91F89DF-05F1-4C55-A4C2-28CADE08BA6B}"/>
    <cellStyle name="Header1 2 15 3 2 5 2" xfId="21221" xr:uid="{B4E1886B-B475-4846-81B0-7F1DF865096F}"/>
    <cellStyle name="Header1 2 15 3 2 5 3" xfId="21222" xr:uid="{338BBE5F-161D-4A60-885E-2BFED0C57F5A}"/>
    <cellStyle name="Header1 2 15 3 2 6" xfId="21223" xr:uid="{DE5FE082-683A-4D26-998B-D102FFB869C9}"/>
    <cellStyle name="Header1 2 15 3 2 6 2" xfId="21224" xr:uid="{86B57949-B658-497A-A42B-8AB7DDA5D9AA}"/>
    <cellStyle name="Header1 2 15 3 2 6 3" xfId="21225" xr:uid="{F8748C78-E1EA-4231-82EF-16EE23D6FECD}"/>
    <cellStyle name="Header1 2 15 3 2 7" xfId="21226" xr:uid="{88EA18CC-FC49-416B-B06E-B00E7DBC223F}"/>
    <cellStyle name="Header1 2 15 3 2 7 2" xfId="21227" xr:uid="{450472DB-13BC-4C71-83AA-E612456B2BC2}"/>
    <cellStyle name="Header1 2 15 3 2 7 3" xfId="21228" xr:uid="{3193E03C-790D-43C1-B393-FDBB838D3B03}"/>
    <cellStyle name="Header1 2 15 3 2 8" xfId="21229" xr:uid="{09FCDB24-B5B9-4A5D-A164-66AC94544F00}"/>
    <cellStyle name="Header1 2 15 3 2 9" xfId="21230" xr:uid="{E4730A64-3831-44FF-8733-DE1D48746BF5}"/>
    <cellStyle name="Header1 2 15 3 3" xfId="21231" xr:uid="{FA84692A-1068-420C-8EC1-3102252B27A4}"/>
    <cellStyle name="Header1 2 15 3 3 2" xfId="21232" xr:uid="{8E2E69C4-8F05-45FA-9A9E-04EA04FC6273}"/>
    <cellStyle name="Header1 2 15 3 3 2 2" xfId="21233" xr:uid="{2AF87804-30A8-4AC7-A14D-3E76E1707E92}"/>
    <cellStyle name="Header1 2 15 3 3 2 3" xfId="21234" xr:uid="{389BB3BA-901E-4BAB-AFB9-BB918ABB32A1}"/>
    <cellStyle name="Header1 2 15 3 3 3" xfId="21235" xr:uid="{6B03BEC7-EF4A-49FE-8877-8A45969B0651}"/>
    <cellStyle name="Header1 2 15 3 3 3 2" xfId="21236" xr:uid="{17B047A6-D42E-47EC-9B0B-C83763601A95}"/>
    <cellStyle name="Header1 2 15 3 3 3 3" xfId="21237" xr:uid="{13ADF037-B0DC-4B44-A80D-AAAFD0F7D8D7}"/>
    <cellStyle name="Header1 2 15 3 3 4" xfId="21238" xr:uid="{AF8679D6-5C1C-45E3-BE76-E9E4B5E9FCA4}"/>
    <cellStyle name="Header1 2 15 3 3 4 2" xfId="21239" xr:uid="{70E69855-F3EE-48B1-9965-347D46C0499C}"/>
    <cellStyle name="Header1 2 15 3 3 4 3" xfId="21240" xr:uid="{632C49B9-FDEE-4144-A969-CA437AA9557A}"/>
    <cellStyle name="Header1 2 15 3 3 5" xfId="21241" xr:uid="{2F62E5D7-5BDF-4BBC-A018-C2F266AE07B0}"/>
    <cellStyle name="Header1 2 15 3 3 5 2" xfId="21242" xr:uid="{94E89545-EBE3-4FCA-99DF-359F08C5A289}"/>
    <cellStyle name="Header1 2 15 3 3 5 3" xfId="21243" xr:uid="{52F56BF6-48D3-44A7-80C6-FDE15D3A2535}"/>
    <cellStyle name="Header1 2 15 3 3 6" xfId="21244" xr:uid="{E6B74BAC-E516-4E4E-839E-853761AF4FC6}"/>
    <cellStyle name="Header1 2 15 3 3 6 2" xfId="21245" xr:uid="{84C707CF-33D5-49ED-AE7B-E0C4BE9DEEDC}"/>
    <cellStyle name="Header1 2 15 3 3 6 3" xfId="21246" xr:uid="{785A51D6-A54C-497B-BA8F-9DE1E86A8253}"/>
    <cellStyle name="Header1 2 15 3 3 7" xfId="21247" xr:uid="{A9A40F07-4837-484F-AD93-EFE4F74839D8}"/>
    <cellStyle name="Header1 2 15 3 3 8" xfId="21248" xr:uid="{5D27149E-A60E-4CD7-9860-B1A777763821}"/>
    <cellStyle name="Header1 2 15 3 4" xfId="21249" xr:uid="{5539CE03-79CE-4204-AE0B-E67D8BA4233D}"/>
    <cellStyle name="Header1 2 15 3 4 2" xfId="21250" xr:uid="{3CC74197-5339-4009-9D12-D08F5C7C9F69}"/>
    <cellStyle name="Header1 2 15 3 4 2 2" xfId="21251" xr:uid="{AF8328A9-487E-4801-AEFD-7A7B1F662FB2}"/>
    <cellStyle name="Header1 2 15 3 4 2 3" xfId="21252" xr:uid="{BFEADAB9-B2DD-4643-8D4C-150844C7018B}"/>
    <cellStyle name="Header1 2 15 3 4 3" xfId="21253" xr:uid="{D60A85C6-B92F-49CF-A1AB-DD6A7CA8508F}"/>
    <cellStyle name="Header1 2 15 3 4 3 2" xfId="21254" xr:uid="{6456D5FC-4031-4040-B6B0-2AC13EB7EEF3}"/>
    <cellStyle name="Header1 2 15 3 4 3 3" xfId="21255" xr:uid="{DAE31B1E-6071-4B96-AB3E-F847B63C140F}"/>
    <cellStyle name="Header1 2 15 3 4 4" xfId="21256" xr:uid="{C7D64EBD-B7F4-4784-88F5-46771473E49B}"/>
    <cellStyle name="Header1 2 15 3 4 4 2" xfId="21257" xr:uid="{364DE2AA-D4B4-42EB-A421-8CC411596E90}"/>
    <cellStyle name="Header1 2 15 3 4 4 3" xfId="21258" xr:uid="{FCB8501E-E6D3-4786-8DED-B27A049CCCD3}"/>
    <cellStyle name="Header1 2 15 3 4 5" xfId="21259" xr:uid="{ED55776D-3E20-4089-A9E4-AF4E238E4E58}"/>
    <cellStyle name="Header1 2 15 3 4 5 2" xfId="21260" xr:uid="{9D909D32-CA86-4EA2-96CE-CAEBE00E9704}"/>
    <cellStyle name="Header1 2 15 3 4 5 3" xfId="21261" xr:uid="{0C04B149-3C50-43E7-88CF-81C511D309FF}"/>
    <cellStyle name="Header1 2 15 3 4 6" xfId="21262" xr:uid="{62F59E74-3394-4E69-8F29-627B23A1ABB4}"/>
    <cellStyle name="Header1 2 15 3 4 6 2" xfId="21263" xr:uid="{DE62F1F3-DABB-4652-B831-58084A56A367}"/>
    <cellStyle name="Header1 2 15 3 4 6 3" xfId="21264" xr:uid="{8BFA7ACB-0121-4465-AD07-417812CC7913}"/>
    <cellStyle name="Header1 2 15 3 4 7" xfId="21265" xr:uid="{BBB08E5F-4A6C-4EF8-87CE-FD02FF95F6F2}"/>
    <cellStyle name="Header1 2 15 3 4 8" xfId="21266" xr:uid="{5F52DE81-F54B-410F-8769-DBF011E763EE}"/>
    <cellStyle name="Header1 2 15 3 5" xfId="21267" xr:uid="{849B3587-62C5-4038-A5FC-D6AF30D662CD}"/>
    <cellStyle name="Header1 2 15 3 5 2" xfId="21268" xr:uid="{C481E824-848C-46AD-9C3B-7EA511E98D2F}"/>
    <cellStyle name="Header1 2 15 3 5 2 2" xfId="21269" xr:uid="{01A9CEA8-4494-4D25-B945-D55C24058158}"/>
    <cellStyle name="Header1 2 15 3 5 2 3" xfId="21270" xr:uid="{37DC714F-664C-479F-9F42-7744EAC66696}"/>
    <cellStyle name="Header1 2 15 3 5 3" xfId="21271" xr:uid="{55CA7EB1-9AFB-4215-8619-BE76A3052883}"/>
    <cellStyle name="Header1 2 15 3 5 3 2" xfId="21272" xr:uid="{06F9F5BD-CEC2-421D-8939-FDF2B2DF3EDF}"/>
    <cellStyle name="Header1 2 15 3 5 3 3" xfId="21273" xr:uid="{9AFFB446-0EDE-4D20-AF61-47FEBF134199}"/>
    <cellStyle name="Header1 2 15 3 5 4" xfId="21274" xr:uid="{ED8D4E7C-D463-4320-A7D2-645D89C1EFC8}"/>
    <cellStyle name="Header1 2 15 3 5 4 2" xfId="21275" xr:uid="{162F772E-434B-4871-ADF0-4A20A17E9760}"/>
    <cellStyle name="Header1 2 15 3 5 4 3" xfId="21276" xr:uid="{ABE92495-92D5-496A-AC52-20EF7BE6A14B}"/>
    <cellStyle name="Header1 2 15 3 5 5" xfId="21277" xr:uid="{A40FB634-F60E-4796-BA09-E334DDB05F35}"/>
    <cellStyle name="Header1 2 15 3 5 5 2" xfId="21278" xr:uid="{A8B20109-FAC7-49F3-B2CC-7974717AEAA5}"/>
    <cellStyle name="Header1 2 15 3 5 5 3" xfId="21279" xr:uid="{C67295B9-7728-44B5-BDA4-9CA6A2D95BC9}"/>
    <cellStyle name="Header1 2 15 3 5 6" xfId="21280" xr:uid="{82036B85-1539-4818-89D9-FDE063309854}"/>
    <cellStyle name="Header1 2 15 3 5 6 2" xfId="21281" xr:uid="{32307C6F-1919-4D9C-B72F-A593FD93C41E}"/>
    <cellStyle name="Header1 2 15 3 5 6 3" xfId="21282" xr:uid="{37670550-2ED7-4483-9697-1FFD474926AC}"/>
    <cellStyle name="Header1 2 15 3 5 7" xfId="21283" xr:uid="{ECB215C6-C846-4D06-92BB-42F30BC6ADD0}"/>
    <cellStyle name="Header1 2 15 3 5 8" xfId="21284" xr:uid="{476E47B6-9B8C-41D3-BADE-439AC488E865}"/>
    <cellStyle name="Header1 2 15 3 6" xfId="21285" xr:uid="{A5EA0B86-3618-4A07-B0DF-5C444E4FFE3D}"/>
    <cellStyle name="Header1 2 15 3 6 2" xfId="21286" xr:uid="{8B1876BC-0445-4869-8BAD-4967045D7AC9}"/>
    <cellStyle name="Header1 2 15 3 6 2 2" xfId="21287" xr:uid="{AE027921-7343-4B44-A47F-ED7C49669F26}"/>
    <cellStyle name="Header1 2 15 3 6 2 3" xfId="21288" xr:uid="{8D278991-DEBC-44E1-BF65-1AE03BDCB1B4}"/>
    <cellStyle name="Header1 2 15 3 6 3" xfId="21289" xr:uid="{1167F5CE-CBA5-40D8-BC37-EB0B885A6D97}"/>
    <cellStyle name="Header1 2 15 3 6 3 2" xfId="21290" xr:uid="{4FACEA9B-4417-4FC8-811D-DC608F539857}"/>
    <cellStyle name="Header1 2 15 3 6 3 3" xfId="21291" xr:uid="{2B9338B5-E4D0-49E2-9E06-E02D41DAE0D9}"/>
    <cellStyle name="Header1 2 15 3 6 4" xfId="21292" xr:uid="{886ADED5-69D7-4834-86F3-6E112B3E212A}"/>
    <cellStyle name="Header1 2 15 3 6 4 2" xfId="21293" xr:uid="{29473493-0CC4-4C0F-908E-143C0CCB8A50}"/>
    <cellStyle name="Header1 2 15 3 6 4 3" xfId="21294" xr:uid="{D5B62449-642A-4009-B4D8-90F9FE22DFDD}"/>
    <cellStyle name="Header1 2 15 3 6 5" xfId="21295" xr:uid="{7ED0CF9A-C1E5-4E17-BFE7-003E7088B174}"/>
    <cellStyle name="Header1 2 15 3 6 5 2" xfId="21296" xr:uid="{F969E1B9-3CCB-424F-AF68-54D4E7A847E3}"/>
    <cellStyle name="Header1 2 15 3 6 5 3" xfId="21297" xr:uid="{A3C45CC6-3617-4BC1-84D8-936B6A922480}"/>
    <cellStyle name="Header1 2 15 3 6 6" xfId="21298" xr:uid="{46A9D584-B305-466C-B9CB-F80519E5F322}"/>
    <cellStyle name="Header1 2 15 3 6 6 2" xfId="21299" xr:uid="{5536D99F-926D-44E6-B80B-1ACF16949B8D}"/>
    <cellStyle name="Header1 2 15 3 6 6 3" xfId="21300" xr:uid="{5A3BAC00-ED77-437C-AE3A-EB70DA7EEDD0}"/>
    <cellStyle name="Header1 2 15 3 6 7" xfId="21301" xr:uid="{21E9395C-B769-48C0-BC5E-06133337B20E}"/>
    <cellStyle name="Header1 2 15 3 6 8" xfId="21302" xr:uid="{0E7DFC33-697C-4542-9129-572E08D4190D}"/>
    <cellStyle name="Header1 2 15 3 7" xfId="21303" xr:uid="{8916834E-DD0A-4E4B-95F4-EF2B826E3765}"/>
    <cellStyle name="Header1 2 15 3 8" xfId="21304" xr:uid="{75335588-A0FF-44AB-88CF-9B8DB84635DF}"/>
    <cellStyle name="Header1 2 15 4" xfId="21305" xr:uid="{15E807A4-D7D4-49A4-88CC-171058259F26}"/>
    <cellStyle name="Header1 2 15 4 2" xfId="21306" xr:uid="{4F0FF1CD-46C4-4A6A-ADC6-7756D08B7EC3}"/>
    <cellStyle name="Header1 2 15 4 2 2" xfId="21307" xr:uid="{E29A54CB-4B8F-4D4F-A808-9E3D737F20E6}"/>
    <cellStyle name="Header1 2 15 4 2 2 2" xfId="21308" xr:uid="{A7303F39-9F31-4105-883A-9ADA362E8826}"/>
    <cellStyle name="Header1 2 15 4 2 2 3" xfId="21309" xr:uid="{8732B066-DB16-492F-ABCD-3406F57A2A0A}"/>
    <cellStyle name="Header1 2 15 4 2 3" xfId="21310" xr:uid="{0CEEF118-80D8-473E-A5FA-2807C183BA20}"/>
    <cellStyle name="Header1 2 15 4 2 3 2" xfId="21311" xr:uid="{E80F63EB-6E0B-4D44-8947-DC4EA6BFDE1E}"/>
    <cellStyle name="Header1 2 15 4 2 3 3" xfId="21312" xr:uid="{FB8BB310-6B1E-4789-AF72-EE78EB3CE9F0}"/>
    <cellStyle name="Header1 2 15 4 2 4" xfId="21313" xr:uid="{05AD9E8B-C709-4766-8C1E-254EBB6DC62E}"/>
    <cellStyle name="Header1 2 15 4 2 4 2" xfId="21314" xr:uid="{5D48B0A5-403E-4316-ACEE-A27303410FBE}"/>
    <cellStyle name="Header1 2 15 4 2 4 3" xfId="21315" xr:uid="{1ADB7E5E-EFEC-41B0-BC77-D40C76B8E361}"/>
    <cellStyle name="Header1 2 15 4 2 5" xfId="21316" xr:uid="{2CD9510F-568F-40B9-B339-936FC0FA3AFB}"/>
    <cellStyle name="Header1 2 15 4 2 5 2" xfId="21317" xr:uid="{6D60C96D-30EC-4C0F-833C-C553D77BED1F}"/>
    <cellStyle name="Header1 2 15 4 2 5 3" xfId="21318" xr:uid="{DA337619-5A51-4505-9226-DF35C4CE9C4E}"/>
    <cellStyle name="Header1 2 15 4 2 6" xfId="21319" xr:uid="{45D26908-49E2-4B67-AB9E-A25359A1A665}"/>
    <cellStyle name="Header1 2 15 4 2 6 2" xfId="21320" xr:uid="{C19BCA51-7ECB-43EE-9E5D-579302885F6D}"/>
    <cellStyle name="Header1 2 15 4 2 6 3" xfId="21321" xr:uid="{5626ACCC-04EB-4D0A-B121-FD196086D317}"/>
    <cellStyle name="Header1 2 15 4 2 7" xfId="21322" xr:uid="{ACD8A022-698F-4419-8B56-1D0A98009D4D}"/>
    <cellStyle name="Header1 2 15 4 2 7 2" xfId="21323" xr:uid="{A088C0BE-9C65-4FA8-8AD8-CF77CA4BB1F7}"/>
    <cellStyle name="Header1 2 15 4 2 7 3" xfId="21324" xr:uid="{48D55186-B176-494F-920C-44F78F0CF038}"/>
    <cellStyle name="Header1 2 15 4 2 8" xfId="21325" xr:uid="{C6516EFB-801C-43A6-BDC6-9D93E363AF7C}"/>
    <cellStyle name="Header1 2 15 4 2 9" xfId="21326" xr:uid="{A812EB99-FEC8-4BFB-AD34-291528828E4C}"/>
    <cellStyle name="Header1 2 15 4 3" xfId="21327" xr:uid="{0C3C0BDC-EF1E-49E1-A8DF-1A6D1BA27355}"/>
    <cellStyle name="Header1 2 15 4 3 2" xfId="21328" xr:uid="{86070812-596B-4A06-908A-2B8C602E745A}"/>
    <cellStyle name="Header1 2 15 4 3 2 2" xfId="21329" xr:uid="{1529108B-1D69-4EEA-84D3-F8E42F7311A1}"/>
    <cellStyle name="Header1 2 15 4 3 2 3" xfId="21330" xr:uid="{DCC0E56D-7706-48FA-8008-ACE359DC3FF0}"/>
    <cellStyle name="Header1 2 15 4 3 3" xfId="21331" xr:uid="{9103E991-F2ED-4DEF-9CE8-5927D6EF8A3E}"/>
    <cellStyle name="Header1 2 15 4 3 3 2" xfId="21332" xr:uid="{3D17D19D-B0D2-40AF-83F6-B87E24E4C2A7}"/>
    <cellStyle name="Header1 2 15 4 3 3 3" xfId="21333" xr:uid="{DB3D2849-FCD5-47D7-80F2-51B6B1254E90}"/>
    <cellStyle name="Header1 2 15 4 3 4" xfId="21334" xr:uid="{84AFE1FF-6335-46EB-A611-F146AAD9A25F}"/>
    <cellStyle name="Header1 2 15 4 3 4 2" xfId="21335" xr:uid="{7488D916-426A-4E9B-AFBE-FB9D1E67FE84}"/>
    <cellStyle name="Header1 2 15 4 3 4 3" xfId="21336" xr:uid="{C20E3586-E8BA-430D-A5B2-79443A1C0210}"/>
    <cellStyle name="Header1 2 15 4 3 5" xfId="21337" xr:uid="{8132AF09-AB82-411E-865F-F2AA13A0F4BF}"/>
    <cellStyle name="Header1 2 15 4 3 5 2" xfId="21338" xr:uid="{BC15A87D-504B-4EAF-BA96-02688C9AFB33}"/>
    <cellStyle name="Header1 2 15 4 3 5 3" xfId="21339" xr:uid="{A948A6BE-7444-48DF-84B9-3EB65F1AF01E}"/>
    <cellStyle name="Header1 2 15 4 3 6" xfId="21340" xr:uid="{44B2AF71-D4C6-4208-8A2F-DB9A74D7F00F}"/>
    <cellStyle name="Header1 2 15 4 3 6 2" xfId="21341" xr:uid="{89A68BA2-BC69-4AD0-AF27-1D36BFA5EEB7}"/>
    <cellStyle name="Header1 2 15 4 3 6 3" xfId="21342" xr:uid="{D961B7EC-5690-4886-8FAB-12FEB4A7932E}"/>
    <cellStyle name="Header1 2 15 4 3 7" xfId="21343" xr:uid="{16941421-7AD5-4155-A7F0-92AB02BC3B5E}"/>
    <cellStyle name="Header1 2 15 4 3 8" xfId="21344" xr:uid="{0FE0E1FC-4629-47C4-B9A4-FAD83EDF1FE7}"/>
    <cellStyle name="Header1 2 15 4 4" xfId="21345" xr:uid="{7C52BFF9-3B65-4031-A341-FC97A2F13A4E}"/>
    <cellStyle name="Header1 2 15 4 4 2" xfId="21346" xr:uid="{4A0CC1A6-BD7F-4071-880F-80D134652CD1}"/>
    <cellStyle name="Header1 2 15 4 4 2 2" xfId="21347" xr:uid="{5D392218-A3CF-454F-932E-3EA702CDAC6C}"/>
    <cellStyle name="Header1 2 15 4 4 2 3" xfId="21348" xr:uid="{8444C15B-A055-4064-9F02-C6E51906E7F4}"/>
    <cellStyle name="Header1 2 15 4 4 3" xfId="21349" xr:uid="{F4028D87-8382-469A-A9DC-B29B2C8551E5}"/>
    <cellStyle name="Header1 2 15 4 4 3 2" xfId="21350" xr:uid="{9E7C11CA-FA16-4BFB-BEA8-C00A177C1EF8}"/>
    <cellStyle name="Header1 2 15 4 4 3 3" xfId="21351" xr:uid="{6D1F3A78-33E2-460F-968B-13A9F57CA530}"/>
    <cellStyle name="Header1 2 15 4 4 4" xfId="21352" xr:uid="{3F3E4181-8385-4A25-93AF-8577BF58AE96}"/>
    <cellStyle name="Header1 2 15 4 4 4 2" xfId="21353" xr:uid="{3E59841A-13C5-431D-A8AE-F4252AFD72B3}"/>
    <cellStyle name="Header1 2 15 4 4 4 3" xfId="21354" xr:uid="{693F4478-8FE1-4B76-95E8-1D4E159A63BB}"/>
    <cellStyle name="Header1 2 15 4 4 5" xfId="21355" xr:uid="{56295CF6-40F1-4266-88DB-D16860A8CC6E}"/>
    <cellStyle name="Header1 2 15 4 4 5 2" xfId="21356" xr:uid="{19A46063-8A54-45EF-B2CF-08EA5BAC38FE}"/>
    <cellStyle name="Header1 2 15 4 4 5 3" xfId="21357" xr:uid="{4F26FE14-3CF8-47E2-922C-A778C99A520F}"/>
    <cellStyle name="Header1 2 15 4 4 6" xfId="21358" xr:uid="{6AC9740E-C00D-47F7-BB91-D0AA4685858E}"/>
    <cellStyle name="Header1 2 15 4 4 6 2" xfId="21359" xr:uid="{56C89B22-2014-4D08-87EA-93C7BE16C86A}"/>
    <cellStyle name="Header1 2 15 4 4 6 3" xfId="21360" xr:uid="{53F68334-375D-4AEA-A855-5215BD4507AF}"/>
    <cellStyle name="Header1 2 15 4 4 7" xfId="21361" xr:uid="{EB8A5F2C-F69A-4DEF-A46F-AC8849738995}"/>
    <cellStyle name="Header1 2 15 4 4 8" xfId="21362" xr:uid="{CAC2C1BC-7F6A-4528-9524-C63D73CF76D3}"/>
    <cellStyle name="Header1 2 15 4 5" xfId="21363" xr:uid="{1F1FB663-7FDD-4C0B-8A28-FBA1693B069A}"/>
    <cellStyle name="Header1 2 15 4 5 2" xfId="21364" xr:uid="{23CD4569-EA9A-4F16-A32D-8306ADC1D98D}"/>
    <cellStyle name="Header1 2 15 4 5 2 2" xfId="21365" xr:uid="{256EB67C-DB43-4AAE-8F9E-63A91A81727D}"/>
    <cellStyle name="Header1 2 15 4 5 2 3" xfId="21366" xr:uid="{593966DE-CDBA-4C81-A918-F53F3BF98927}"/>
    <cellStyle name="Header1 2 15 4 5 3" xfId="21367" xr:uid="{B71B7D67-B357-4A08-8DA4-627E4DFDAA86}"/>
    <cellStyle name="Header1 2 15 4 5 3 2" xfId="21368" xr:uid="{BBBAAA0D-3BC9-4A57-AD12-C2DD3E7DEE9E}"/>
    <cellStyle name="Header1 2 15 4 5 3 3" xfId="21369" xr:uid="{986A71D2-E51F-48C9-93A3-D45D0C38F845}"/>
    <cellStyle name="Header1 2 15 4 5 4" xfId="21370" xr:uid="{1790AEBC-FAA7-4BBA-8392-F0C83341F300}"/>
    <cellStyle name="Header1 2 15 4 5 4 2" xfId="21371" xr:uid="{2D6D3B82-0A48-49D4-BB5A-7F83D77CFF5C}"/>
    <cellStyle name="Header1 2 15 4 5 4 3" xfId="21372" xr:uid="{D966FC08-26A4-41B3-BC3D-4A6D045C5FE2}"/>
    <cellStyle name="Header1 2 15 4 5 5" xfId="21373" xr:uid="{007C4B8B-66FB-4A30-861F-EAC644422AFB}"/>
    <cellStyle name="Header1 2 15 4 5 5 2" xfId="21374" xr:uid="{03293CAD-6175-4E10-A0EA-29364B78185C}"/>
    <cellStyle name="Header1 2 15 4 5 5 3" xfId="21375" xr:uid="{F3E4CE85-3A72-467F-B995-901EE8429E37}"/>
    <cellStyle name="Header1 2 15 4 5 6" xfId="21376" xr:uid="{09155DBF-B1CE-4886-A8EC-9887CDAF2FBB}"/>
    <cellStyle name="Header1 2 15 4 5 6 2" xfId="21377" xr:uid="{EA897A28-131D-4F26-921E-A3542B1F240B}"/>
    <cellStyle name="Header1 2 15 4 5 6 3" xfId="21378" xr:uid="{7BF0B672-2EE3-46FE-A195-8CD2102D09D0}"/>
    <cellStyle name="Header1 2 15 4 5 7" xfId="21379" xr:uid="{D1ECDC24-51E9-4C89-BB3B-EADE16F98203}"/>
    <cellStyle name="Header1 2 15 4 5 8" xfId="21380" xr:uid="{25E99219-B1CC-47B0-857D-9A56833DD5E8}"/>
    <cellStyle name="Header1 2 15 4 6" xfId="21381" xr:uid="{37C2D3E5-86C6-4A94-952F-8C81AD97A4D5}"/>
    <cellStyle name="Header1 2 15 4 6 2" xfId="21382" xr:uid="{732B039D-75B6-4FAF-9328-FE9785A89CD2}"/>
    <cellStyle name="Header1 2 15 4 6 2 2" xfId="21383" xr:uid="{8F35BD56-0B61-41B8-B4E2-E228CBD98944}"/>
    <cellStyle name="Header1 2 15 4 6 2 3" xfId="21384" xr:uid="{5A535FFE-F1DB-4F6C-B823-4F4538327217}"/>
    <cellStyle name="Header1 2 15 4 6 3" xfId="21385" xr:uid="{E4FD450C-08BD-41FC-AC22-D4AA75A114F1}"/>
    <cellStyle name="Header1 2 15 4 6 3 2" xfId="21386" xr:uid="{BF8BFEE3-6391-4C8D-BFA6-AD5D57F46D8A}"/>
    <cellStyle name="Header1 2 15 4 6 3 3" xfId="21387" xr:uid="{8F87C9EF-DEA2-4111-AD2E-E7FAD8E468B2}"/>
    <cellStyle name="Header1 2 15 4 6 4" xfId="21388" xr:uid="{865F003B-27AF-4F4D-857B-085AFDD7AF89}"/>
    <cellStyle name="Header1 2 15 4 6 4 2" xfId="21389" xr:uid="{78553C18-59BE-4476-B2BE-7F73407B3816}"/>
    <cellStyle name="Header1 2 15 4 6 4 3" xfId="21390" xr:uid="{79D3B6C3-2DD2-4F2E-A011-CF0565343744}"/>
    <cellStyle name="Header1 2 15 4 6 5" xfId="21391" xr:uid="{89AAF3C0-1E8F-4AAF-92E5-51CD6808E4F9}"/>
    <cellStyle name="Header1 2 15 4 6 5 2" xfId="21392" xr:uid="{4011297B-88B2-49B2-8A96-957E30B5E377}"/>
    <cellStyle name="Header1 2 15 4 6 5 3" xfId="21393" xr:uid="{4758E228-9985-4DE2-9E37-730BA653AAFC}"/>
    <cellStyle name="Header1 2 15 4 6 6" xfId="21394" xr:uid="{B4AABE93-4A72-45F0-93BC-C40F56CE200D}"/>
    <cellStyle name="Header1 2 15 4 6 6 2" xfId="21395" xr:uid="{4A025080-FE75-4E54-9CB9-EF870F7FFD4C}"/>
    <cellStyle name="Header1 2 15 4 6 6 3" xfId="21396" xr:uid="{41A5B279-0DEB-4372-BD32-0402A35AA368}"/>
    <cellStyle name="Header1 2 15 4 6 7" xfId="21397" xr:uid="{89A06166-68E9-4A58-A4D6-7E771C9A188D}"/>
    <cellStyle name="Header1 2 15 4 6 8" xfId="21398" xr:uid="{4A1F98AE-574B-4EF8-A7C4-722D80ABF6D0}"/>
    <cellStyle name="Header1 2 15 4 7" xfId="21399" xr:uid="{A73CCA79-7B02-4550-91B8-BB1972FDEDDD}"/>
    <cellStyle name="Header1 2 15 4 8" xfId="21400" xr:uid="{2C7641C7-D992-4E19-9858-881EFB04E162}"/>
    <cellStyle name="Header1 2 15 5" xfId="21401" xr:uid="{A5D39B6C-D54C-4F10-A9C9-D5534024ECDD}"/>
    <cellStyle name="Header1 2 15 5 2" xfId="21402" xr:uid="{64F29AE1-2912-4816-AB63-8692FE3970E1}"/>
    <cellStyle name="Header1 2 15 5 2 2" xfId="21403" xr:uid="{67E3715C-27FA-4426-BB5C-B284963B33D0}"/>
    <cellStyle name="Header1 2 15 5 2 2 2" xfId="21404" xr:uid="{36C24A9E-5711-4FBB-B5E5-B77A03C0EF06}"/>
    <cellStyle name="Header1 2 15 5 2 2 3" xfId="21405" xr:uid="{588289A1-904B-4DB8-91E8-AD6D07856EE1}"/>
    <cellStyle name="Header1 2 15 5 2 3" xfId="21406" xr:uid="{27C053AF-1BD9-46A6-A98D-F3762BABF9D3}"/>
    <cellStyle name="Header1 2 15 5 2 3 2" xfId="21407" xr:uid="{52CDD1CA-E9D3-4DEF-B647-FE9C56E440E2}"/>
    <cellStyle name="Header1 2 15 5 2 3 3" xfId="21408" xr:uid="{65B41CB8-9511-4A46-A5DC-C5ACE952EF97}"/>
    <cellStyle name="Header1 2 15 5 2 4" xfId="21409" xr:uid="{0275F677-7A97-4943-8BF1-AAF17B488A92}"/>
    <cellStyle name="Header1 2 15 5 2 4 2" xfId="21410" xr:uid="{5E1B8109-D103-4CA7-BC95-C092A2AC5CDF}"/>
    <cellStyle name="Header1 2 15 5 2 4 3" xfId="21411" xr:uid="{EBF67A90-5395-45FE-995E-92A3AFB8D39B}"/>
    <cellStyle name="Header1 2 15 5 2 5" xfId="21412" xr:uid="{33139EC7-B480-49B1-87FD-034A9C78BE2A}"/>
    <cellStyle name="Header1 2 15 5 2 5 2" xfId="21413" xr:uid="{65FCE976-4645-4A1D-8161-04AF4DA6B7FF}"/>
    <cellStyle name="Header1 2 15 5 2 5 3" xfId="21414" xr:uid="{6E7D94B1-6E41-4C88-8006-71CD351A76D4}"/>
    <cellStyle name="Header1 2 15 5 2 6" xfId="21415" xr:uid="{3DBC1D44-DA9D-4346-96DF-FF9222195A31}"/>
    <cellStyle name="Header1 2 15 5 2 6 2" xfId="21416" xr:uid="{F544E250-799B-49FA-813E-DD46BE3D5735}"/>
    <cellStyle name="Header1 2 15 5 2 6 3" xfId="21417" xr:uid="{2A2B5073-3230-427F-B0E0-1C486CBD86F7}"/>
    <cellStyle name="Header1 2 15 5 2 7" xfId="21418" xr:uid="{EB5A0431-053D-44A5-BC05-11A35F11711E}"/>
    <cellStyle name="Header1 2 15 5 2 7 2" xfId="21419" xr:uid="{AD268EE4-2908-4F5E-96D5-EB93608C6D0B}"/>
    <cellStyle name="Header1 2 15 5 2 7 3" xfId="21420" xr:uid="{D15C3A54-5079-4673-AE6D-6EBC7FF63F3B}"/>
    <cellStyle name="Header1 2 15 5 2 8" xfId="21421" xr:uid="{58A6CF6B-B2A9-4215-9BB7-3566D7E371C9}"/>
    <cellStyle name="Header1 2 15 5 2 9" xfId="21422" xr:uid="{17527513-9A52-40C4-AFB6-515D165A67A5}"/>
    <cellStyle name="Header1 2 15 5 3" xfId="21423" xr:uid="{A0DF0ACE-373E-4449-9D5A-121966A232DA}"/>
    <cellStyle name="Header1 2 15 5 3 2" xfId="21424" xr:uid="{040A7D2A-66CA-4F8F-858A-5882B26AFD27}"/>
    <cellStyle name="Header1 2 15 5 3 2 2" xfId="21425" xr:uid="{CFA62F22-C722-44A8-928A-F9AE85F55A11}"/>
    <cellStyle name="Header1 2 15 5 3 2 3" xfId="21426" xr:uid="{6272243C-686E-4CAC-A960-3405B5487F86}"/>
    <cellStyle name="Header1 2 15 5 3 3" xfId="21427" xr:uid="{1C6BA508-01AC-4D75-8DB8-CDA349A5A57A}"/>
    <cellStyle name="Header1 2 15 5 3 3 2" xfId="21428" xr:uid="{4B7F79CE-637B-4BCC-82F2-99AA0D94153F}"/>
    <cellStyle name="Header1 2 15 5 3 3 3" xfId="21429" xr:uid="{92B13452-34CF-4D72-B188-52E9CE7AD665}"/>
    <cellStyle name="Header1 2 15 5 3 4" xfId="21430" xr:uid="{EB4FB823-A89D-4266-94AB-5ABEE96798F6}"/>
    <cellStyle name="Header1 2 15 5 3 4 2" xfId="21431" xr:uid="{22264A96-E5AF-4506-89B4-FA7929A9E215}"/>
    <cellStyle name="Header1 2 15 5 3 4 3" xfId="21432" xr:uid="{3616FF2D-F64C-42A0-9C78-7E3CFA14B26D}"/>
    <cellStyle name="Header1 2 15 5 3 5" xfId="21433" xr:uid="{028167F9-E9B6-4161-B0A6-F15F8B860A7A}"/>
    <cellStyle name="Header1 2 15 5 3 5 2" xfId="21434" xr:uid="{58F1932A-7B5F-4B0F-BDAE-D371D83FBADD}"/>
    <cellStyle name="Header1 2 15 5 3 5 3" xfId="21435" xr:uid="{E1F97497-FDD1-4320-865F-9A7CB5A75D5B}"/>
    <cellStyle name="Header1 2 15 5 3 6" xfId="21436" xr:uid="{D01F05A9-DB4F-40FE-8B6B-A79DD3D345CA}"/>
    <cellStyle name="Header1 2 15 5 3 6 2" xfId="21437" xr:uid="{04D1BA3E-38FA-47DD-BB81-C5EDC993D97B}"/>
    <cellStyle name="Header1 2 15 5 3 6 3" xfId="21438" xr:uid="{F6EF209A-108E-4697-82AD-D0A7BA414B25}"/>
    <cellStyle name="Header1 2 15 5 3 7" xfId="21439" xr:uid="{8B99FCCC-4C2D-4018-80CB-461A6F4A0ACC}"/>
    <cellStyle name="Header1 2 15 5 3 8" xfId="21440" xr:uid="{2E200813-6B30-46DA-AC56-7902C035509B}"/>
    <cellStyle name="Header1 2 15 5 4" xfId="21441" xr:uid="{7ADB1991-E286-4017-8CCE-C1FD98B7EF8E}"/>
    <cellStyle name="Header1 2 15 5 4 2" xfId="21442" xr:uid="{0C594F71-9AF4-4F8A-A730-460136BDB956}"/>
    <cellStyle name="Header1 2 15 5 4 2 2" xfId="21443" xr:uid="{871E2ABF-9937-4971-87B9-27A63BAF6917}"/>
    <cellStyle name="Header1 2 15 5 4 2 3" xfId="21444" xr:uid="{88D4A606-1A0E-4ECE-9A72-478AC7715AF2}"/>
    <cellStyle name="Header1 2 15 5 4 3" xfId="21445" xr:uid="{4A2ACFA8-93B7-4888-95DF-BC8881622747}"/>
    <cellStyle name="Header1 2 15 5 4 3 2" xfId="21446" xr:uid="{B09D9686-EF08-4BF7-AB1F-5B0980D28F49}"/>
    <cellStyle name="Header1 2 15 5 4 3 3" xfId="21447" xr:uid="{24CB32A5-5285-4861-93B1-55C74CAFED6E}"/>
    <cellStyle name="Header1 2 15 5 4 4" xfId="21448" xr:uid="{B1222754-A126-481F-840E-27767D978E25}"/>
    <cellStyle name="Header1 2 15 5 4 4 2" xfId="21449" xr:uid="{704CE277-1FEA-4A4F-A5FD-9C3DD8F5541E}"/>
    <cellStyle name="Header1 2 15 5 4 4 3" xfId="21450" xr:uid="{B7304FE3-4DA4-4A9E-A09F-88A2405E317F}"/>
    <cellStyle name="Header1 2 15 5 4 5" xfId="21451" xr:uid="{CB93E479-9EE3-4524-8C5D-5F03F36D4BDF}"/>
    <cellStyle name="Header1 2 15 5 4 5 2" xfId="21452" xr:uid="{6DC32FF1-2378-4905-BB93-2F16789E800F}"/>
    <cellStyle name="Header1 2 15 5 4 5 3" xfId="21453" xr:uid="{AAD003DD-C7B6-45B6-8E17-9BC812296332}"/>
    <cellStyle name="Header1 2 15 5 4 6" xfId="21454" xr:uid="{29A5C4E5-0109-4E7E-9397-80EA8473B51D}"/>
    <cellStyle name="Header1 2 15 5 4 6 2" xfId="21455" xr:uid="{0093AA44-3F24-4E0D-BCEA-1E2159402232}"/>
    <cellStyle name="Header1 2 15 5 4 6 3" xfId="21456" xr:uid="{3D5E6F10-7D1D-4E7A-94FC-FF1946F9EBA8}"/>
    <cellStyle name="Header1 2 15 5 4 7" xfId="21457" xr:uid="{DDBA13AA-0E00-467F-880F-535172DA8DA6}"/>
    <cellStyle name="Header1 2 15 5 4 8" xfId="21458" xr:uid="{85FB4A8C-8A92-47C4-B5CD-F3267B6F8967}"/>
    <cellStyle name="Header1 2 15 5 5" xfId="21459" xr:uid="{D4042902-9DA0-4623-A8F4-9AE0A7C7BAE7}"/>
    <cellStyle name="Header1 2 15 5 5 2" xfId="21460" xr:uid="{9C13F210-4045-45BE-A867-DDB21E863950}"/>
    <cellStyle name="Header1 2 15 5 5 2 2" xfId="21461" xr:uid="{394C8655-7B51-4262-9DE8-9E23DC2F9284}"/>
    <cellStyle name="Header1 2 15 5 5 2 3" xfId="21462" xr:uid="{A34862DA-5855-459D-86F2-5C1BC1ED83AA}"/>
    <cellStyle name="Header1 2 15 5 5 3" xfId="21463" xr:uid="{66013C4E-E419-47ED-BCEC-7BF08F29382B}"/>
    <cellStyle name="Header1 2 15 5 5 3 2" xfId="21464" xr:uid="{1CDCC4D7-3801-49EF-8728-E307BCF1507D}"/>
    <cellStyle name="Header1 2 15 5 5 3 3" xfId="21465" xr:uid="{ACCB5888-45D7-499A-8A0E-CE2ACB2A0362}"/>
    <cellStyle name="Header1 2 15 5 5 4" xfId="21466" xr:uid="{82FC3053-C6D6-48CC-A2A7-3882EA4B8C78}"/>
    <cellStyle name="Header1 2 15 5 5 4 2" xfId="21467" xr:uid="{288D6FB7-F39F-400E-942C-2F446A900D4A}"/>
    <cellStyle name="Header1 2 15 5 5 4 3" xfId="21468" xr:uid="{77B4B0F1-31B9-431B-9F0A-27CBB1BDA2A1}"/>
    <cellStyle name="Header1 2 15 5 5 5" xfId="21469" xr:uid="{D16C9AA1-5720-4B47-B9E6-02F7E6E7F0C0}"/>
    <cellStyle name="Header1 2 15 5 5 5 2" xfId="21470" xr:uid="{BE2787C3-1484-4AE2-AE03-ECCB6ADA043E}"/>
    <cellStyle name="Header1 2 15 5 5 5 3" xfId="21471" xr:uid="{9A75FFB5-1442-41AF-BE59-F4203D28CF10}"/>
    <cellStyle name="Header1 2 15 5 5 6" xfId="21472" xr:uid="{60068D21-38F7-4CF1-B80D-A6513DA5959E}"/>
    <cellStyle name="Header1 2 15 5 5 6 2" xfId="21473" xr:uid="{144D5A8C-1DC6-4A55-9B60-21A2BC27012A}"/>
    <cellStyle name="Header1 2 15 5 5 6 3" xfId="21474" xr:uid="{AEE59C5B-FE9E-4EE9-B806-9A49FAB066D8}"/>
    <cellStyle name="Header1 2 15 5 5 7" xfId="21475" xr:uid="{981722ED-E727-4F3C-804D-F43A68CC64C7}"/>
    <cellStyle name="Header1 2 15 5 5 8" xfId="21476" xr:uid="{B7A1428F-189C-40D5-A830-84B55DB234CA}"/>
    <cellStyle name="Header1 2 15 5 6" xfId="21477" xr:uid="{0AEC8264-0E21-47DB-846A-35949A663F04}"/>
    <cellStyle name="Header1 2 15 5 6 2" xfId="21478" xr:uid="{E9F2DED8-5E6B-4367-B005-1A73EE31C945}"/>
    <cellStyle name="Header1 2 15 5 6 2 2" xfId="21479" xr:uid="{AE0FC96A-2665-4F2C-901C-440FEDBB4BB1}"/>
    <cellStyle name="Header1 2 15 5 6 2 3" xfId="21480" xr:uid="{FDC5DA55-9AA6-478A-BD1D-7B5DEDAD3735}"/>
    <cellStyle name="Header1 2 15 5 6 3" xfId="21481" xr:uid="{25A5C590-52AB-40D6-9B99-C5383D9B7DE9}"/>
    <cellStyle name="Header1 2 15 5 6 3 2" xfId="21482" xr:uid="{34F3632D-DFC5-48D2-8074-BF3B7ABAC223}"/>
    <cellStyle name="Header1 2 15 5 6 3 3" xfId="21483" xr:uid="{4599004B-EA93-4429-A204-A385E207DE86}"/>
    <cellStyle name="Header1 2 15 5 6 4" xfId="21484" xr:uid="{DE3FB8F9-DEFD-4400-B7A6-35E857C4C067}"/>
    <cellStyle name="Header1 2 15 5 6 4 2" xfId="21485" xr:uid="{06AF46ED-85AA-4BDB-8F15-AA7E31B25E1B}"/>
    <cellStyle name="Header1 2 15 5 6 4 3" xfId="21486" xr:uid="{3C429F3F-BB20-4BA4-9042-24CE3F0172FA}"/>
    <cellStyle name="Header1 2 15 5 6 5" xfId="21487" xr:uid="{EDC1DBA2-1C54-4408-BBE6-89482121613A}"/>
    <cellStyle name="Header1 2 15 5 6 5 2" xfId="21488" xr:uid="{62B4F28E-3D38-4E20-9D54-7DBDBCE2BBD4}"/>
    <cellStyle name="Header1 2 15 5 6 5 3" xfId="21489" xr:uid="{4089BD5F-5AE6-46D2-AA42-7AE2E5D97B93}"/>
    <cellStyle name="Header1 2 15 5 6 6" xfId="21490" xr:uid="{55395C3F-66C3-4D8E-BD2E-099785C72111}"/>
    <cellStyle name="Header1 2 15 5 6 6 2" xfId="21491" xr:uid="{3909A9D7-D7E3-4E92-B4E5-3E5833184773}"/>
    <cellStyle name="Header1 2 15 5 6 6 3" xfId="21492" xr:uid="{7A8D5CE1-53FB-4EC7-B141-89B858D0CD50}"/>
    <cellStyle name="Header1 2 15 5 6 7" xfId="21493" xr:uid="{24D63183-6358-4900-83E8-96FF1904ED43}"/>
    <cellStyle name="Header1 2 15 5 6 8" xfId="21494" xr:uid="{B66C153F-1D7C-428D-ADA3-3A54960D7BFE}"/>
    <cellStyle name="Header1 2 15 5 7" xfId="21495" xr:uid="{0DA9F6F7-752C-42FB-A245-860A42D21C8D}"/>
    <cellStyle name="Header1 2 15 5 8" xfId="21496" xr:uid="{6E156DCC-39BC-4519-BD30-68090EE6830F}"/>
    <cellStyle name="Header1 2 15 6" xfId="21497" xr:uid="{26F4DF74-3F8F-425F-A34C-8FF888AB875E}"/>
    <cellStyle name="Header1 2 15 6 2" xfId="21498" xr:uid="{AAEA35BC-FAE7-448A-B4B4-73F0760A90EC}"/>
    <cellStyle name="Header1 2 15 6 2 2" xfId="21499" xr:uid="{0A3DE62C-649D-4314-8DD4-026192C93B4D}"/>
    <cellStyle name="Header1 2 15 6 2 2 2" xfId="21500" xr:uid="{B548EC95-658C-45E5-8C49-4F5309662A38}"/>
    <cellStyle name="Header1 2 15 6 2 2 3" xfId="21501" xr:uid="{E3D1AD2F-DB1C-464F-B225-0874A405BDEE}"/>
    <cellStyle name="Header1 2 15 6 2 3" xfId="21502" xr:uid="{710744BB-49A7-4E4C-8D12-D5CC56EEEA5B}"/>
    <cellStyle name="Header1 2 15 6 2 3 2" xfId="21503" xr:uid="{647C374E-1FE0-4AED-89F5-6758C36E38FD}"/>
    <cellStyle name="Header1 2 15 6 2 3 3" xfId="21504" xr:uid="{0A702E76-9EBF-4047-88F8-17AC5360D063}"/>
    <cellStyle name="Header1 2 15 6 2 4" xfId="21505" xr:uid="{EFCF87EF-90F8-44C6-8A62-D529CCFCDAA8}"/>
    <cellStyle name="Header1 2 15 6 2 4 2" xfId="21506" xr:uid="{4067B4BA-CC72-410E-92E1-AFB6154396EF}"/>
    <cellStyle name="Header1 2 15 6 2 4 3" xfId="21507" xr:uid="{1BFAFFB2-19F8-4D72-85EC-211BF4B8FF5C}"/>
    <cellStyle name="Header1 2 15 6 2 5" xfId="21508" xr:uid="{F46AC752-62E3-49ED-8359-E69A7207CE1A}"/>
    <cellStyle name="Header1 2 15 6 2 5 2" xfId="21509" xr:uid="{CDEA35CF-1056-4188-9212-EEBD606E8661}"/>
    <cellStyle name="Header1 2 15 6 2 5 3" xfId="21510" xr:uid="{D752F754-D1E6-4944-B369-E2C1AC42FDA7}"/>
    <cellStyle name="Header1 2 15 6 2 6" xfId="21511" xr:uid="{6ACD5BDC-57A2-4E0C-8E59-30C1318580B0}"/>
    <cellStyle name="Header1 2 15 6 2 6 2" xfId="21512" xr:uid="{F73BED59-C0CB-4912-85C1-13466C6F9866}"/>
    <cellStyle name="Header1 2 15 6 2 6 3" xfId="21513" xr:uid="{816D4631-5B4E-4CBD-8593-EEF1BF42732E}"/>
    <cellStyle name="Header1 2 15 6 2 7" xfId="21514" xr:uid="{ACE347B7-DCA0-4A7D-91D8-6B213B1F39EB}"/>
    <cellStyle name="Header1 2 15 6 2 7 2" xfId="21515" xr:uid="{F187F152-AB9C-4C14-98D1-39050A122E12}"/>
    <cellStyle name="Header1 2 15 6 2 7 3" xfId="21516" xr:uid="{7F368A93-68E5-4B87-85AA-A58B9BE2DFB6}"/>
    <cellStyle name="Header1 2 15 6 2 8" xfId="21517" xr:uid="{DBB33D2E-0166-4CD5-A9A8-8AEF7F90314E}"/>
    <cellStyle name="Header1 2 15 6 2 9" xfId="21518" xr:uid="{6CBD923F-F63F-42E4-B796-866E193B7E39}"/>
    <cellStyle name="Header1 2 15 6 3" xfId="21519" xr:uid="{EAD848F5-AAC8-465F-9103-B117C9DFB84D}"/>
    <cellStyle name="Header1 2 15 6 3 2" xfId="21520" xr:uid="{A274B521-0F8A-44F9-A9AC-C6EB082FBB9C}"/>
    <cellStyle name="Header1 2 15 6 3 2 2" xfId="21521" xr:uid="{C50D8D6E-3327-4C05-91A1-555F6A8C5F75}"/>
    <cellStyle name="Header1 2 15 6 3 2 3" xfId="21522" xr:uid="{551ABE52-592A-4297-B52A-32DE0C7F0505}"/>
    <cellStyle name="Header1 2 15 6 3 3" xfId="21523" xr:uid="{986B38B8-66EC-4D11-9D47-AE0395151714}"/>
    <cellStyle name="Header1 2 15 6 3 3 2" xfId="21524" xr:uid="{034DFEAE-391F-4D30-BFF6-7E6760E4E93D}"/>
    <cellStyle name="Header1 2 15 6 3 3 3" xfId="21525" xr:uid="{9CBF515E-6A67-4A1B-BF07-95775ABBDE90}"/>
    <cellStyle name="Header1 2 15 6 3 4" xfId="21526" xr:uid="{2811E1C8-6ED6-4CC9-877D-EB50D7775AFD}"/>
    <cellStyle name="Header1 2 15 6 3 4 2" xfId="21527" xr:uid="{304C52E3-18B9-4B48-A23A-B47CB4646729}"/>
    <cellStyle name="Header1 2 15 6 3 4 3" xfId="21528" xr:uid="{6AC003A7-F4DE-4ADE-A148-646C7FD93C6E}"/>
    <cellStyle name="Header1 2 15 6 3 5" xfId="21529" xr:uid="{4C5C50EB-4E31-491E-9480-3EEA8334E8F7}"/>
    <cellStyle name="Header1 2 15 6 3 5 2" xfId="21530" xr:uid="{537F12D0-6A76-4153-9ABB-81EBEED467BA}"/>
    <cellStyle name="Header1 2 15 6 3 5 3" xfId="21531" xr:uid="{03ECC5ED-C879-4E0D-A8F5-4EBEE4E41894}"/>
    <cellStyle name="Header1 2 15 6 3 6" xfId="21532" xr:uid="{DC1FEBBF-A7CB-4CAF-B55B-2834140E4EE7}"/>
    <cellStyle name="Header1 2 15 6 3 6 2" xfId="21533" xr:uid="{B96C0BB2-FBFA-41D4-9A1B-B078035128E6}"/>
    <cellStyle name="Header1 2 15 6 3 6 3" xfId="21534" xr:uid="{BC857732-DDFD-4572-B32A-CD0FC3BF9D34}"/>
    <cellStyle name="Header1 2 15 6 3 7" xfId="21535" xr:uid="{F21CA3E3-7184-48C0-9996-03F64529DE77}"/>
    <cellStyle name="Header1 2 15 6 3 8" xfId="21536" xr:uid="{E2995D6B-CB3F-41FF-A55D-9092C3009A11}"/>
    <cellStyle name="Header1 2 15 6 4" xfId="21537" xr:uid="{0BEF8F8B-B387-4665-847F-616FC21E2E6F}"/>
    <cellStyle name="Header1 2 15 6 4 2" xfId="21538" xr:uid="{F3B0DD2B-5686-4E84-8C19-1DB0537D46CB}"/>
    <cellStyle name="Header1 2 15 6 4 2 2" xfId="21539" xr:uid="{379B92E0-750B-46D6-BCF6-7530997D0D65}"/>
    <cellStyle name="Header1 2 15 6 4 2 3" xfId="21540" xr:uid="{A4089705-33C6-4F43-93B9-C528CB824652}"/>
    <cellStyle name="Header1 2 15 6 4 3" xfId="21541" xr:uid="{DC65169A-662B-4155-B201-E2BA999461B5}"/>
    <cellStyle name="Header1 2 15 6 4 3 2" xfId="21542" xr:uid="{0D5ABF88-D17E-4FF6-B5D0-75D5D234C2E4}"/>
    <cellStyle name="Header1 2 15 6 4 3 3" xfId="21543" xr:uid="{BC946FC3-69F4-40E0-A5CA-F407C1D3469D}"/>
    <cellStyle name="Header1 2 15 6 4 4" xfId="21544" xr:uid="{6651BB11-5DA4-4CDC-B6E4-CF2F034F5A53}"/>
    <cellStyle name="Header1 2 15 6 4 4 2" xfId="21545" xr:uid="{A6A38B92-1ECF-4FEA-888C-1B0CA7C4229F}"/>
    <cellStyle name="Header1 2 15 6 4 4 3" xfId="21546" xr:uid="{79610905-40BE-4A2C-991E-8CAB9B2EFB28}"/>
    <cellStyle name="Header1 2 15 6 4 5" xfId="21547" xr:uid="{9943092D-E0C5-4446-A179-69358A29A513}"/>
    <cellStyle name="Header1 2 15 6 4 5 2" xfId="21548" xr:uid="{78AF8022-E596-45B3-A683-730897C4B345}"/>
    <cellStyle name="Header1 2 15 6 4 5 3" xfId="21549" xr:uid="{473704C9-35FE-41B1-BCB3-E3B66EFF4A42}"/>
    <cellStyle name="Header1 2 15 6 4 6" xfId="21550" xr:uid="{EC696FA3-9FA8-4AD9-ABD8-36F07F88F465}"/>
    <cellStyle name="Header1 2 15 6 4 6 2" xfId="21551" xr:uid="{581A25F4-2E85-4694-8490-1E15BD7FFBFE}"/>
    <cellStyle name="Header1 2 15 6 4 6 3" xfId="21552" xr:uid="{8EE1D6F1-8D4D-4DF5-B5C9-3FB5A199FBDE}"/>
    <cellStyle name="Header1 2 15 6 4 7" xfId="21553" xr:uid="{C445BCB8-0941-47D2-93CA-773AD4025660}"/>
    <cellStyle name="Header1 2 15 6 4 8" xfId="21554" xr:uid="{1C8B5E62-0DB7-4432-A5F4-55BCB354FC4E}"/>
    <cellStyle name="Header1 2 15 6 5" xfId="21555" xr:uid="{DAAD6E57-2D95-4F6F-8024-408E4CAB41ED}"/>
    <cellStyle name="Header1 2 15 6 5 2" xfId="21556" xr:uid="{4A79FF09-FBC5-4E03-B658-8CD657436947}"/>
    <cellStyle name="Header1 2 15 6 5 2 2" xfId="21557" xr:uid="{1FB9B6B7-B6AC-459B-BAEB-589C54C16AA6}"/>
    <cellStyle name="Header1 2 15 6 5 2 3" xfId="21558" xr:uid="{7AC7FDB1-ACAC-403C-9E2D-13BECFF70DDE}"/>
    <cellStyle name="Header1 2 15 6 5 3" xfId="21559" xr:uid="{55E83AC6-8CFA-4DE6-A61E-0B1D94EEAD07}"/>
    <cellStyle name="Header1 2 15 6 5 3 2" xfId="21560" xr:uid="{45B0EAD8-CA5F-4BA8-9F81-46778B2FB92D}"/>
    <cellStyle name="Header1 2 15 6 5 3 3" xfId="21561" xr:uid="{C09A67FC-2694-4572-8300-EFEACAF4FB17}"/>
    <cellStyle name="Header1 2 15 6 5 4" xfId="21562" xr:uid="{215EE4F1-46B5-4C41-861C-36A0EE0D7464}"/>
    <cellStyle name="Header1 2 15 6 5 4 2" xfId="21563" xr:uid="{45169984-AC4B-4735-B674-E9DD695A8C20}"/>
    <cellStyle name="Header1 2 15 6 5 4 3" xfId="21564" xr:uid="{6940A418-8DA5-49BE-A237-8CA7AC7A93BA}"/>
    <cellStyle name="Header1 2 15 6 5 5" xfId="21565" xr:uid="{21E99A75-69A6-4CB7-8B41-EACD2C5A2F7E}"/>
    <cellStyle name="Header1 2 15 6 5 5 2" xfId="21566" xr:uid="{2E5A9C2B-D723-41AE-AE2A-3983FBD7A125}"/>
    <cellStyle name="Header1 2 15 6 5 5 3" xfId="21567" xr:uid="{F4997CF6-7870-4004-BDA9-6668B87E76C2}"/>
    <cellStyle name="Header1 2 15 6 5 6" xfId="21568" xr:uid="{EC18903F-0BD3-4540-9665-0EDE770C0CBF}"/>
    <cellStyle name="Header1 2 15 6 5 6 2" xfId="21569" xr:uid="{0F238D0B-0997-46A5-8FB0-A119E0A33946}"/>
    <cellStyle name="Header1 2 15 6 5 6 3" xfId="21570" xr:uid="{92278DF6-18EB-44DC-B2CE-57747A2E6E5C}"/>
    <cellStyle name="Header1 2 15 6 5 7" xfId="21571" xr:uid="{0DD539E4-6307-4282-9D9C-A27583296929}"/>
    <cellStyle name="Header1 2 15 6 5 8" xfId="21572" xr:uid="{0D7C0051-78B7-4BC4-BA58-66DE0708D849}"/>
    <cellStyle name="Header1 2 15 6 6" xfId="21573" xr:uid="{C8F18684-79F0-430A-85BF-080BAFF1D07A}"/>
    <cellStyle name="Header1 2 15 6 6 2" xfId="21574" xr:uid="{F381D5A4-8989-4645-86A4-D60C386A42A5}"/>
    <cellStyle name="Header1 2 15 6 6 2 2" xfId="21575" xr:uid="{9D01AAFB-1B62-428E-9294-F012FBA7B800}"/>
    <cellStyle name="Header1 2 15 6 6 2 3" xfId="21576" xr:uid="{6183662D-7F42-4578-9A78-CED041B40482}"/>
    <cellStyle name="Header1 2 15 6 6 3" xfId="21577" xr:uid="{D9D0F0DC-1003-4008-A1CC-B32087B6E535}"/>
    <cellStyle name="Header1 2 15 6 6 3 2" xfId="21578" xr:uid="{178C2461-1120-44AC-A46C-B2CB3C11AB9D}"/>
    <cellStyle name="Header1 2 15 6 6 3 3" xfId="21579" xr:uid="{13E27B42-9924-4876-BE94-4C939DF15279}"/>
    <cellStyle name="Header1 2 15 6 6 4" xfId="21580" xr:uid="{4E54D160-1818-4AB9-A5EA-5CFA2C3BF1B7}"/>
    <cellStyle name="Header1 2 15 6 6 4 2" xfId="21581" xr:uid="{6BF8C53C-FD65-4899-9981-4AEB1877309A}"/>
    <cellStyle name="Header1 2 15 6 6 4 3" xfId="21582" xr:uid="{C75A8DDD-EC39-470C-83FD-31A8DCC0A537}"/>
    <cellStyle name="Header1 2 15 6 6 5" xfId="21583" xr:uid="{51E213B9-A1B9-4814-8913-D0B6E3191A2D}"/>
    <cellStyle name="Header1 2 15 6 6 5 2" xfId="21584" xr:uid="{C995BC73-7041-4C9F-B23E-EFA18EFB89BE}"/>
    <cellStyle name="Header1 2 15 6 6 5 3" xfId="21585" xr:uid="{075D962A-7190-473C-ADC3-34E249A250A0}"/>
    <cellStyle name="Header1 2 15 6 6 6" xfId="21586" xr:uid="{1A151F6D-BA01-43A3-B5E1-8F4277850198}"/>
    <cellStyle name="Header1 2 15 6 6 6 2" xfId="21587" xr:uid="{915BD0CC-176A-4D22-9E6D-9338787B52CB}"/>
    <cellStyle name="Header1 2 15 6 6 6 3" xfId="21588" xr:uid="{B8E17BF5-3D1B-4C69-A27A-FB110A1227E7}"/>
    <cellStyle name="Header1 2 15 6 6 7" xfId="21589" xr:uid="{9739D96A-CA5D-43EA-83E5-A9B1FC28ACA8}"/>
    <cellStyle name="Header1 2 15 6 6 8" xfId="21590" xr:uid="{174F9208-15DC-438F-B994-B9392092B1E0}"/>
    <cellStyle name="Header1 2 15 6 7" xfId="21591" xr:uid="{A9182D09-298C-440A-832E-BEEFD34F9D22}"/>
    <cellStyle name="Header1 2 15 6 8" xfId="21592" xr:uid="{03A2AB66-11EB-47C8-9E7B-CECFC25C0D78}"/>
    <cellStyle name="Header1 2 15 7" xfId="21593" xr:uid="{96EAADA2-16F3-40EC-A33F-256DF49D499F}"/>
    <cellStyle name="Header1 2 15 7 2" xfId="21594" xr:uid="{CBBA0672-7A2A-4044-BFED-9E9A8290430C}"/>
    <cellStyle name="Header1 2 15 7 2 2" xfId="21595" xr:uid="{20DAEE8F-4510-4B3E-B363-74C3279F91EE}"/>
    <cellStyle name="Header1 2 15 7 2 2 2" xfId="21596" xr:uid="{AC67B486-7D64-4175-A61E-F904C36E8F96}"/>
    <cellStyle name="Header1 2 15 7 2 2 3" xfId="21597" xr:uid="{77D7B249-C862-40C8-8648-3D043A7B26A1}"/>
    <cellStyle name="Header1 2 15 7 2 3" xfId="21598" xr:uid="{8D344673-C7B7-47E5-A259-19988F3D8FB3}"/>
    <cellStyle name="Header1 2 15 7 2 3 2" xfId="21599" xr:uid="{2A916797-64A1-4769-B4A1-009F0F8D59CD}"/>
    <cellStyle name="Header1 2 15 7 2 3 3" xfId="21600" xr:uid="{D183D320-A8BA-42AF-87F2-D0A676B4E750}"/>
    <cellStyle name="Header1 2 15 7 2 4" xfId="21601" xr:uid="{03EBACBD-1474-4372-BF5F-2A3981382F53}"/>
    <cellStyle name="Header1 2 15 7 2 4 2" xfId="21602" xr:uid="{803A3A17-9FF2-49EA-8995-55600828390D}"/>
    <cellStyle name="Header1 2 15 7 2 4 3" xfId="21603" xr:uid="{41C8E8C0-F5A9-431D-A024-B582B2D9E838}"/>
    <cellStyle name="Header1 2 15 7 2 5" xfId="21604" xr:uid="{7DD399AF-5B2A-434D-B458-4D4BB61522CD}"/>
    <cellStyle name="Header1 2 15 7 2 5 2" xfId="21605" xr:uid="{9F7C25C6-EEF2-4ED3-B7B6-4831EBC6FEBF}"/>
    <cellStyle name="Header1 2 15 7 2 5 3" xfId="21606" xr:uid="{C6766E41-61F5-454F-84F5-D0935D4511C4}"/>
    <cellStyle name="Header1 2 15 7 2 6" xfId="21607" xr:uid="{E3C0F2F5-F2DE-4773-9BC4-D2051AA9EA00}"/>
    <cellStyle name="Header1 2 15 7 2 6 2" xfId="21608" xr:uid="{B346C84A-ADDE-4DE5-9519-EF1D40116CBA}"/>
    <cellStyle name="Header1 2 15 7 2 6 3" xfId="21609" xr:uid="{88DC2492-C1BF-45C3-A52E-48883C8463E4}"/>
    <cellStyle name="Header1 2 15 7 2 7" xfId="21610" xr:uid="{D4E42E9A-D37D-47E5-8E54-9E36AE4B2A4D}"/>
    <cellStyle name="Header1 2 15 7 2 7 2" xfId="21611" xr:uid="{9ED34384-E4CE-4907-86BA-208A2FF3D4C1}"/>
    <cellStyle name="Header1 2 15 7 2 7 3" xfId="21612" xr:uid="{2C1AF509-CB19-43C3-8A9B-DDDD92AE7DF8}"/>
    <cellStyle name="Header1 2 15 7 2 8" xfId="21613" xr:uid="{25D5C924-CFD9-4C1F-A05D-A4D2C8FC44BB}"/>
    <cellStyle name="Header1 2 15 7 2 9" xfId="21614" xr:uid="{8FA10E21-42DE-4F31-8621-8646F70610C9}"/>
    <cellStyle name="Header1 2 15 7 3" xfId="21615" xr:uid="{72F664C9-DD9A-4184-A4F6-F61768F71C02}"/>
    <cellStyle name="Header1 2 15 7 3 2" xfId="21616" xr:uid="{E07293E6-9CEC-4682-AE51-00DE04468200}"/>
    <cellStyle name="Header1 2 15 7 3 2 2" xfId="21617" xr:uid="{BCEEB43C-4F47-44FF-9368-37CE0D84F3A0}"/>
    <cellStyle name="Header1 2 15 7 3 2 3" xfId="21618" xr:uid="{4289133E-D039-44D8-973A-C8B62D251149}"/>
    <cellStyle name="Header1 2 15 7 3 3" xfId="21619" xr:uid="{6587FC06-FA29-4B82-85E9-0FB2DBA12C18}"/>
    <cellStyle name="Header1 2 15 7 3 3 2" xfId="21620" xr:uid="{F78C02C9-602A-477B-B29E-4F6BFFD50B46}"/>
    <cellStyle name="Header1 2 15 7 3 3 3" xfId="21621" xr:uid="{8128637B-FF6B-4A96-AD81-94D16E50A61D}"/>
    <cellStyle name="Header1 2 15 7 3 4" xfId="21622" xr:uid="{90FC21DB-ADFC-4800-B45D-92AE22C8C297}"/>
    <cellStyle name="Header1 2 15 7 3 4 2" xfId="21623" xr:uid="{A20546F6-2799-4169-BA0F-4E5F72999F2A}"/>
    <cellStyle name="Header1 2 15 7 3 4 3" xfId="21624" xr:uid="{BDCE65ED-AD82-4AB7-AE41-89D494EA199A}"/>
    <cellStyle name="Header1 2 15 7 3 5" xfId="21625" xr:uid="{338B3185-2EBE-4E53-837D-E302C0D4156E}"/>
    <cellStyle name="Header1 2 15 7 3 5 2" xfId="21626" xr:uid="{134EF999-618A-4CD2-AB57-9BFE67FEA0B6}"/>
    <cellStyle name="Header1 2 15 7 3 5 3" xfId="21627" xr:uid="{81EA0421-1872-4EDA-8BEC-1E49C88976D9}"/>
    <cellStyle name="Header1 2 15 7 3 6" xfId="21628" xr:uid="{6A4A31C3-27B2-4D1C-9A4F-57A5946C9D4A}"/>
    <cellStyle name="Header1 2 15 7 3 6 2" xfId="21629" xr:uid="{C85D0F2C-A3AA-4250-B34F-81C88B87EB94}"/>
    <cellStyle name="Header1 2 15 7 3 6 3" xfId="21630" xr:uid="{BE171867-0CF7-4FB7-B300-159BE9E8F581}"/>
    <cellStyle name="Header1 2 15 7 3 7" xfId="21631" xr:uid="{CB7DBA89-1494-43A5-9C1C-E832E1822731}"/>
    <cellStyle name="Header1 2 15 7 3 8" xfId="21632" xr:uid="{0E81863E-8943-4882-B0CA-A2B4196F5D1D}"/>
    <cellStyle name="Header1 2 15 7 4" xfId="21633" xr:uid="{93203A75-9776-40B8-8A8B-BB234154A58C}"/>
    <cellStyle name="Header1 2 15 7 4 2" xfId="21634" xr:uid="{27378B77-49F3-4D1A-B534-E0EBCD164BAD}"/>
    <cellStyle name="Header1 2 15 7 4 2 2" xfId="21635" xr:uid="{FF185043-D9DE-40C3-8264-F04CB63B592B}"/>
    <cellStyle name="Header1 2 15 7 4 2 3" xfId="21636" xr:uid="{BFCB44E0-93AA-4FAC-B302-997421147C59}"/>
    <cellStyle name="Header1 2 15 7 4 3" xfId="21637" xr:uid="{A21CBFEE-3E21-492A-A4F6-F8A9B70C7939}"/>
    <cellStyle name="Header1 2 15 7 4 3 2" xfId="21638" xr:uid="{D8262571-45E1-4F73-8E2B-A05E4CB20CA1}"/>
    <cellStyle name="Header1 2 15 7 4 3 3" xfId="21639" xr:uid="{A047AC7B-1EF4-4DF2-BD0C-3FC8B6E11DEC}"/>
    <cellStyle name="Header1 2 15 7 4 4" xfId="21640" xr:uid="{A7CD4764-0745-4EC4-9E76-7B445F42F24B}"/>
    <cellStyle name="Header1 2 15 7 4 4 2" xfId="21641" xr:uid="{FEFBF43E-66AB-4FC0-AE74-0E6F173517C8}"/>
    <cellStyle name="Header1 2 15 7 4 4 3" xfId="21642" xr:uid="{65A4D67C-502F-4EEF-AD96-39720CEE7CF7}"/>
    <cellStyle name="Header1 2 15 7 4 5" xfId="21643" xr:uid="{BDBDB934-6B58-451D-9C4B-A4753018EC77}"/>
    <cellStyle name="Header1 2 15 7 4 5 2" xfId="21644" xr:uid="{064EC9D2-23B6-4ACE-80A3-84267CE30EE1}"/>
    <cellStyle name="Header1 2 15 7 4 5 3" xfId="21645" xr:uid="{3AB20D75-307A-4C92-AFE7-E2F869A52995}"/>
    <cellStyle name="Header1 2 15 7 4 6" xfId="21646" xr:uid="{8BFC5CE2-3D72-444C-B760-5392969D8C22}"/>
    <cellStyle name="Header1 2 15 7 4 6 2" xfId="21647" xr:uid="{1AF1A590-AAB4-408B-B573-07D719561A92}"/>
    <cellStyle name="Header1 2 15 7 4 6 3" xfId="21648" xr:uid="{A122A404-F925-49A6-BB44-C379CCA2A006}"/>
    <cellStyle name="Header1 2 15 7 4 7" xfId="21649" xr:uid="{02062DA4-A9F9-4160-983B-8988B2FDDA64}"/>
    <cellStyle name="Header1 2 15 7 4 8" xfId="21650" xr:uid="{16D5C3F3-86C1-4DF6-A2D2-B2FF8E43A333}"/>
    <cellStyle name="Header1 2 15 7 5" xfId="21651" xr:uid="{788227F5-12AD-495B-8C15-5F3C2D58FA31}"/>
    <cellStyle name="Header1 2 15 7 5 2" xfId="21652" xr:uid="{D3409B77-E1C4-4A5B-AD26-B04F837C2960}"/>
    <cellStyle name="Header1 2 15 7 5 2 2" xfId="21653" xr:uid="{4820526A-350B-4144-A7A8-86E343514D00}"/>
    <cellStyle name="Header1 2 15 7 5 2 3" xfId="21654" xr:uid="{B0D46333-3A16-4D0B-B96D-11DF3BCC2283}"/>
    <cellStyle name="Header1 2 15 7 5 3" xfId="21655" xr:uid="{9C48AEA1-F84A-4011-AEF1-E24AB46783DE}"/>
    <cellStyle name="Header1 2 15 7 5 3 2" xfId="21656" xr:uid="{A260E050-B890-444C-BBFB-973173217A33}"/>
    <cellStyle name="Header1 2 15 7 5 3 3" xfId="21657" xr:uid="{D372A256-3E9B-4D8F-80DD-2D0FD5B1BF84}"/>
    <cellStyle name="Header1 2 15 7 5 4" xfId="21658" xr:uid="{D13FA4AE-FD1C-4024-9ACB-186F0D96E104}"/>
    <cellStyle name="Header1 2 15 7 5 4 2" xfId="21659" xr:uid="{190A2FED-BB48-436F-8847-EF987019A29E}"/>
    <cellStyle name="Header1 2 15 7 5 4 3" xfId="21660" xr:uid="{77BF7DAB-1C97-47FD-8093-CC9F3013A7F0}"/>
    <cellStyle name="Header1 2 15 7 5 5" xfId="21661" xr:uid="{A4BFB89A-F401-4438-8037-8195A8EB7E9C}"/>
    <cellStyle name="Header1 2 15 7 5 5 2" xfId="21662" xr:uid="{41294C99-C601-4E1F-8108-78759F6E5982}"/>
    <cellStyle name="Header1 2 15 7 5 5 3" xfId="21663" xr:uid="{CFE7AD61-1AAC-40E1-8988-9929FDD1FA67}"/>
    <cellStyle name="Header1 2 15 7 5 6" xfId="21664" xr:uid="{3A6102EE-8ED6-4178-AE84-E3C64DA1E1DC}"/>
    <cellStyle name="Header1 2 15 7 5 6 2" xfId="21665" xr:uid="{595B7BE7-4E04-4B59-B492-7A9F17F7543A}"/>
    <cellStyle name="Header1 2 15 7 5 6 3" xfId="21666" xr:uid="{3B83AA04-32E2-4335-B913-8E0F74FFBFB4}"/>
    <cellStyle name="Header1 2 15 7 5 7" xfId="21667" xr:uid="{11C5DE35-7893-4984-8965-B986C966071A}"/>
    <cellStyle name="Header1 2 15 7 5 8" xfId="21668" xr:uid="{DC8EE42C-6271-408F-8704-2CABECC0219F}"/>
    <cellStyle name="Header1 2 15 7 6" xfId="21669" xr:uid="{5D73B035-CDA3-4808-AF8F-61941DC1C04B}"/>
    <cellStyle name="Header1 2 15 7 6 2" xfId="21670" xr:uid="{C719BE3C-1BCF-4376-A293-3301B2B502EC}"/>
    <cellStyle name="Header1 2 15 7 6 2 2" xfId="21671" xr:uid="{26C643BF-1503-4535-85DD-C11BB2C1C460}"/>
    <cellStyle name="Header1 2 15 7 6 2 3" xfId="21672" xr:uid="{3D596126-B53D-4A89-9BBE-413653DE10F0}"/>
    <cellStyle name="Header1 2 15 7 6 3" xfId="21673" xr:uid="{077F6DF1-5429-4573-A8CB-2C1B9B16E349}"/>
    <cellStyle name="Header1 2 15 7 6 3 2" xfId="21674" xr:uid="{BC0A8186-D1EE-4F24-A561-37DAF8455573}"/>
    <cellStyle name="Header1 2 15 7 6 3 3" xfId="21675" xr:uid="{D78CBAEF-C9B0-4567-8C6C-C9FFE3426111}"/>
    <cellStyle name="Header1 2 15 7 6 4" xfId="21676" xr:uid="{F7BABF56-A2C0-495F-A56F-8E5722316E81}"/>
    <cellStyle name="Header1 2 15 7 6 4 2" xfId="21677" xr:uid="{3712E452-AE96-443E-A31A-39E1B3447EC5}"/>
    <cellStyle name="Header1 2 15 7 6 4 3" xfId="21678" xr:uid="{FE67867D-1304-42BE-86E6-B86898FE8EE4}"/>
    <cellStyle name="Header1 2 15 7 6 5" xfId="21679" xr:uid="{D645F10A-90A4-4E84-80C4-72EA35B55429}"/>
    <cellStyle name="Header1 2 15 7 6 5 2" xfId="21680" xr:uid="{01432E1B-B5F3-4DBB-B2E6-A0B91E5DAB09}"/>
    <cellStyle name="Header1 2 15 7 6 5 3" xfId="21681" xr:uid="{A3271AFD-5FCB-4912-8B7F-0BE4B9AD0120}"/>
    <cellStyle name="Header1 2 15 7 6 6" xfId="21682" xr:uid="{05F2C68A-5FA3-43A4-B94A-135156069D55}"/>
    <cellStyle name="Header1 2 15 7 6 6 2" xfId="21683" xr:uid="{DE4C575E-2811-49C4-88EB-BD823D567BF5}"/>
    <cellStyle name="Header1 2 15 7 6 6 3" xfId="21684" xr:uid="{B577A18B-B796-4936-9C43-5C091D8335A8}"/>
    <cellStyle name="Header1 2 15 7 6 7" xfId="21685" xr:uid="{DB0DD828-E744-4BCB-ADF5-C25126ED65DE}"/>
    <cellStyle name="Header1 2 15 7 6 8" xfId="21686" xr:uid="{00B6504D-C092-4520-9137-A26113F5FFCA}"/>
    <cellStyle name="Header1 2 15 7 7" xfId="21687" xr:uid="{4B55C3B0-05F9-4ED0-B027-DD1ACAD679AA}"/>
    <cellStyle name="Header1 2 15 7 8" xfId="21688" xr:uid="{DB36F8AB-2CB8-4631-B23B-58DBCD8A607A}"/>
    <cellStyle name="Header1 2 15 8" xfId="21689" xr:uid="{3D51C13C-AF94-4277-B50B-0DE149DD1D35}"/>
    <cellStyle name="Header1 2 15 8 2" xfId="21690" xr:uid="{E9A44640-AF46-437A-8B99-92D3453ACDD5}"/>
    <cellStyle name="Header1 2 15 8 2 2" xfId="21691" xr:uid="{E596529C-FA96-4776-9ED4-6299A0B952F9}"/>
    <cellStyle name="Header1 2 15 8 2 2 2" xfId="21692" xr:uid="{3E1E981E-D3A5-439D-A3D1-E469875338D4}"/>
    <cellStyle name="Header1 2 15 8 2 2 3" xfId="21693" xr:uid="{7D08AAB4-794B-46E3-9A79-ABA11C6E89B0}"/>
    <cellStyle name="Header1 2 15 8 2 3" xfId="21694" xr:uid="{A15AE333-7156-4CCD-BE44-8C989A23155F}"/>
    <cellStyle name="Header1 2 15 8 2 3 2" xfId="21695" xr:uid="{7DD16F03-A01B-41B3-8F96-4F3DC5AD1A22}"/>
    <cellStyle name="Header1 2 15 8 2 3 3" xfId="21696" xr:uid="{C1763B55-43EE-49E9-A97A-0D19AA84BE92}"/>
    <cellStyle name="Header1 2 15 8 2 4" xfId="21697" xr:uid="{DF10D8DB-7475-4370-8996-6C77AD88818F}"/>
    <cellStyle name="Header1 2 15 8 2 4 2" xfId="21698" xr:uid="{F9A11E79-392A-4D8A-82E4-05251AEE6E96}"/>
    <cellStyle name="Header1 2 15 8 2 4 3" xfId="21699" xr:uid="{0B825D80-1EEA-48C6-98BE-21D08875AE91}"/>
    <cellStyle name="Header1 2 15 8 2 5" xfId="21700" xr:uid="{20F43D9D-8049-436A-A892-E0523C9A8542}"/>
    <cellStyle name="Header1 2 15 8 2 5 2" xfId="21701" xr:uid="{3CA8EFAA-EFCF-4B51-982A-1668601DB85D}"/>
    <cellStyle name="Header1 2 15 8 2 5 3" xfId="21702" xr:uid="{DF5C5D0C-06C1-438F-90EB-3599F1699D23}"/>
    <cellStyle name="Header1 2 15 8 2 6" xfId="21703" xr:uid="{2C2A96AD-A644-414C-9BAD-4C561328C384}"/>
    <cellStyle name="Header1 2 15 8 2 6 2" xfId="21704" xr:uid="{DD929EFA-064A-49E0-93A9-468C14BB6FDB}"/>
    <cellStyle name="Header1 2 15 8 2 6 3" xfId="21705" xr:uid="{5295F131-49AF-4A7C-810B-264EDB586210}"/>
    <cellStyle name="Header1 2 15 8 2 7" xfId="21706" xr:uid="{4F17E609-6396-4BF8-82C0-4E78AAB90345}"/>
    <cellStyle name="Header1 2 15 8 2 7 2" xfId="21707" xr:uid="{9DED848D-D06A-42FD-9DFB-0B6E2EB1F9F8}"/>
    <cellStyle name="Header1 2 15 8 2 7 3" xfId="21708" xr:uid="{AE65A092-557F-41E3-AAB3-C3C84DB3E5E9}"/>
    <cellStyle name="Header1 2 15 8 2 8" xfId="21709" xr:uid="{5FB76D38-F636-42A6-87A6-B3AB0BE1C601}"/>
    <cellStyle name="Header1 2 15 8 2 9" xfId="21710" xr:uid="{1B15AB1A-C2D5-4652-B09A-A30654829C50}"/>
    <cellStyle name="Header1 2 15 8 3" xfId="21711" xr:uid="{178E59CC-BAD0-462E-BD73-40F0F0B0190B}"/>
    <cellStyle name="Header1 2 15 8 3 2" xfId="21712" xr:uid="{422FB85E-4B3D-4C3F-97C3-D5F729FCC07C}"/>
    <cellStyle name="Header1 2 15 8 3 2 2" xfId="21713" xr:uid="{F0460C88-ECD2-4F04-A982-350EBCD0F647}"/>
    <cellStyle name="Header1 2 15 8 3 2 3" xfId="21714" xr:uid="{A9898D69-F172-4E66-BD6A-4B070060545F}"/>
    <cellStyle name="Header1 2 15 8 3 3" xfId="21715" xr:uid="{4A943D54-2A1E-4B20-9155-76EBCAF97194}"/>
    <cellStyle name="Header1 2 15 8 3 3 2" xfId="21716" xr:uid="{528C3EEC-4773-4221-9038-D1AADB1087B9}"/>
    <cellStyle name="Header1 2 15 8 3 3 3" xfId="21717" xr:uid="{D8747AAA-375B-476D-8A88-30304E16EB07}"/>
    <cellStyle name="Header1 2 15 8 3 4" xfId="21718" xr:uid="{0940DFB8-157F-4A3F-86BD-C5E4EBB4576D}"/>
    <cellStyle name="Header1 2 15 8 3 4 2" xfId="21719" xr:uid="{91A7B74D-74C7-4C4F-83E9-03F46CFDD6C7}"/>
    <cellStyle name="Header1 2 15 8 3 4 3" xfId="21720" xr:uid="{174C47E2-908B-43CB-9590-B87B87383821}"/>
    <cellStyle name="Header1 2 15 8 3 5" xfId="21721" xr:uid="{2EF6DB40-6B93-4022-AFBF-DFC84ED27799}"/>
    <cellStyle name="Header1 2 15 8 3 5 2" xfId="21722" xr:uid="{A8A9797D-DD6A-43F8-B0F6-FD9BE560BF9D}"/>
    <cellStyle name="Header1 2 15 8 3 5 3" xfId="21723" xr:uid="{79575E2E-1D28-4D5C-9A82-04D8473AB381}"/>
    <cellStyle name="Header1 2 15 8 3 6" xfId="21724" xr:uid="{DE3C9021-4691-4A44-8CB0-A975C3D1E085}"/>
    <cellStyle name="Header1 2 15 8 3 6 2" xfId="21725" xr:uid="{3C79F180-967C-4388-9436-E5C22334AD19}"/>
    <cellStyle name="Header1 2 15 8 3 6 3" xfId="21726" xr:uid="{BD91DAC1-937C-4F56-9DBC-AB635BF5AB4A}"/>
    <cellStyle name="Header1 2 15 8 3 7" xfId="21727" xr:uid="{783F3A39-275A-49BB-9AAC-BB1F85C4D123}"/>
    <cellStyle name="Header1 2 15 8 3 8" xfId="21728" xr:uid="{EBD8B0B4-694F-4768-8269-75F9CF511F22}"/>
    <cellStyle name="Header1 2 15 8 4" xfId="21729" xr:uid="{4C3567A4-C4AF-448F-B71F-517B1D52B19F}"/>
    <cellStyle name="Header1 2 15 8 4 2" xfId="21730" xr:uid="{7D97E658-1B39-442D-AA32-931605A864E5}"/>
    <cellStyle name="Header1 2 15 8 4 2 2" xfId="21731" xr:uid="{DFFF1F25-3B49-4F1D-B7E3-3B08AAD8B483}"/>
    <cellStyle name="Header1 2 15 8 4 2 3" xfId="21732" xr:uid="{B5AB4138-8D5A-45FB-AA39-DC588149CF6D}"/>
    <cellStyle name="Header1 2 15 8 4 3" xfId="21733" xr:uid="{7019E805-500C-4B1A-9ACB-42B875D725A9}"/>
    <cellStyle name="Header1 2 15 8 4 3 2" xfId="21734" xr:uid="{8842A900-89E0-497E-983E-A8C37C8315BD}"/>
    <cellStyle name="Header1 2 15 8 4 3 3" xfId="21735" xr:uid="{F40260BB-BEC7-4938-B506-43EB7CD3B843}"/>
    <cellStyle name="Header1 2 15 8 4 4" xfId="21736" xr:uid="{06856050-ED74-4A20-9FF7-D297B466E1E1}"/>
    <cellStyle name="Header1 2 15 8 4 4 2" xfId="21737" xr:uid="{3964D648-E8F7-4445-9873-1E791DC6132D}"/>
    <cellStyle name="Header1 2 15 8 4 4 3" xfId="21738" xr:uid="{A2E40D06-AE97-4B1B-A463-155ABA7A6D15}"/>
    <cellStyle name="Header1 2 15 8 4 5" xfId="21739" xr:uid="{9DBB142F-41BB-4C00-AE75-5D6C23ADC0D6}"/>
    <cellStyle name="Header1 2 15 8 4 5 2" xfId="21740" xr:uid="{A5DA19AA-DF36-4DC5-9987-9B1A8C2BF174}"/>
    <cellStyle name="Header1 2 15 8 4 5 3" xfId="21741" xr:uid="{C87C376A-71F6-47AE-A358-7259BC266349}"/>
    <cellStyle name="Header1 2 15 8 4 6" xfId="21742" xr:uid="{40CA41C6-CFEE-46B5-9AE3-C98C562B13DE}"/>
    <cellStyle name="Header1 2 15 8 4 6 2" xfId="21743" xr:uid="{3EFC3298-6864-4D6F-A68F-B1B2CC1244FA}"/>
    <cellStyle name="Header1 2 15 8 4 6 3" xfId="21744" xr:uid="{5B289499-F1CC-4C5A-B7B8-2279766A1F8C}"/>
    <cellStyle name="Header1 2 15 8 4 7" xfId="21745" xr:uid="{D81D1740-D673-41E9-805B-FDA49A36E108}"/>
    <cellStyle name="Header1 2 15 8 4 8" xfId="21746" xr:uid="{05659E85-83F8-46C3-A428-BB65F0E306C7}"/>
    <cellStyle name="Header1 2 15 8 5" xfId="21747" xr:uid="{8C86505E-863C-45EB-B865-8D9318BF7C6B}"/>
    <cellStyle name="Header1 2 15 8 5 2" xfId="21748" xr:uid="{529F69BA-5853-41B3-B633-C69685292A57}"/>
    <cellStyle name="Header1 2 15 8 5 2 2" xfId="21749" xr:uid="{4E578911-3D08-43BA-AB6F-CC85F52CFED0}"/>
    <cellStyle name="Header1 2 15 8 5 2 3" xfId="21750" xr:uid="{B81A5E39-0B29-4749-B34E-D4103D5449D4}"/>
    <cellStyle name="Header1 2 15 8 5 3" xfId="21751" xr:uid="{64F5E65B-56A9-4B49-8B4B-7D8FD3D0DD20}"/>
    <cellStyle name="Header1 2 15 8 5 3 2" xfId="21752" xr:uid="{9CACBA9C-FE70-4301-9E91-0620751C1D9B}"/>
    <cellStyle name="Header1 2 15 8 5 3 3" xfId="21753" xr:uid="{6660E805-4B4C-4DB1-90B9-C405C6B68483}"/>
    <cellStyle name="Header1 2 15 8 5 4" xfId="21754" xr:uid="{87A8181D-1D47-4857-B166-44F655A79380}"/>
    <cellStyle name="Header1 2 15 8 5 4 2" xfId="21755" xr:uid="{0F90AB54-2E51-4139-B32E-026CE3BF0233}"/>
    <cellStyle name="Header1 2 15 8 5 4 3" xfId="21756" xr:uid="{56DFF99C-99E9-482A-A011-53EDF056F1E8}"/>
    <cellStyle name="Header1 2 15 8 5 5" xfId="21757" xr:uid="{3B29ECF6-064D-401B-A08A-E0A65C5AF1FE}"/>
    <cellStyle name="Header1 2 15 8 5 5 2" xfId="21758" xr:uid="{A1FA48D0-1B08-4583-B4F8-37C7494FAF46}"/>
    <cellStyle name="Header1 2 15 8 5 5 3" xfId="21759" xr:uid="{47391F4B-0A93-431D-B13E-E015BE9D5050}"/>
    <cellStyle name="Header1 2 15 8 5 6" xfId="21760" xr:uid="{ABD1EEB4-06A8-434E-8B92-21978708CD9B}"/>
    <cellStyle name="Header1 2 15 8 5 6 2" xfId="21761" xr:uid="{27FDBF23-DA22-47A4-9CA8-EAE31968EA9C}"/>
    <cellStyle name="Header1 2 15 8 5 6 3" xfId="21762" xr:uid="{031DC7B7-15C3-48AE-A350-46D868387C0A}"/>
    <cellStyle name="Header1 2 15 8 5 7" xfId="21763" xr:uid="{07316244-72B3-4EDD-A620-109C9876EA7D}"/>
    <cellStyle name="Header1 2 15 8 5 8" xfId="21764" xr:uid="{4DCECAEE-CC36-407D-9C03-0343756EA5A2}"/>
    <cellStyle name="Header1 2 15 8 6" xfId="21765" xr:uid="{A2454A53-8404-4305-9FF3-741EB988F563}"/>
    <cellStyle name="Header1 2 15 8 6 2" xfId="21766" xr:uid="{A711C738-B9D2-45F8-A85E-432871E3EEA6}"/>
    <cellStyle name="Header1 2 15 8 6 2 2" xfId="21767" xr:uid="{89E07606-7EEE-43CC-A335-E7652ED3E6A3}"/>
    <cellStyle name="Header1 2 15 8 6 2 3" xfId="21768" xr:uid="{A57DEC9A-397A-4047-BB4B-E4256E6A8B1E}"/>
    <cellStyle name="Header1 2 15 8 6 3" xfId="21769" xr:uid="{0154C4A3-90FA-4A9C-A1B1-7F3E451DC696}"/>
    <cellStyle name="Header1 2 15 8 6 3 2" xfId="21770" xr:uid="{CAB8ABC9-A890-474F-AB07-A6E361BD12D8}"/>
    <cellStyle name="Header1 2 15 8 6 3 3" xfId="21771" xr:uid="{86C061DF-1344-4F4A-8DA8-F8B9015DDD1C}"/>
    <cellStyle name="Header1 2 15 8 6 4" xfId="21772" xr:uid="{2AB732A4-9D8D-4CB0-8940-E5E449F6E7D5}"/>
    <cellStyle name="Header1 2 15 8 6 4 2" xfId="21773" xr:uid="{F4EDF639-EEA9-4DE8-AB8B-34B130F81B9F}"/>
    <cellStyle name="Header1 2 15 8 6 4 3" xfId="21774" xr:uid="{B7B864ED-A348-4A3D-B942-9CF907992AB8}"/>
    <cellStyle name="Header1 2 15 8 6 5" xfId="21775" xr:uid="{988E47C0-409E-4343-8C99-21F082D31E29}"/>
    <cellStyle name="Header1 2 15 8 6 5 2" xfId="21776" xr:uid="{52BA1B48-BBB6-4314-B3BC-E710975A5572}"/>
    <cellStyle name="Header1 2 15 8 6 5 3" xfId="21777" xr:uid="{465B6A0A-6E8D-436C-B62F-F8BC6F88DB73}"/>
    <cellStyle name="Header1 2 15 8 6 6" xfId="21778" xr:uid="{B41C6F89-E2B7-4759-B919-35F1FF09FBF4}"/>
    <cellStyle name="Header1 2 15 8 6 6 2" xfId="21779" xr:uid="{50E706C9-9F9A-4AB2-9A08-6272680090A1}"/>
    <cellStyle name="Header1 2 15 8 6 6 3" xfId="21780" xr:uid="{B65FACDB-8128-4031-A460-8AFB16EF0110}"/>
    <cellStyle name="Header1 2 15 8 6 7" xfId="21781" xr:uid="{2A3CE3E4-CC89-4EC8-A891-11437AEEEEEE}"/>
    <cellStyle name="Header1 2 15 8 6 8" xfId="21782" xr:uid="{C2E07E28-3C2F-4428-B593-67F6A10D498B}"/>
    <cellStyle name="Header1 2 15 8 7" xfId="21783" xr:uid="{D3A0A4E2-84BA-44DF-9F2E-A5CAA239367F}"/>
    <cellStyle name="Header1 2 15 8 8" xfId="21784" xr:uid="{7C674585-BD41-4A81-95C1-00F025C4802A}"/>
    <cellStyle name="Header1 2 15 9" xfId="21785" xr:uid="{1805A170-ECD0-41C7-806F-6B125B22A18C}"/>
    <cellStyle name="Header1 2 15 9 2" xfId="21786" xr:uid="{F8471A13-3926-4E42-9376-0CF6FBA73B6B}"/>
    <cellStyle name="Header1 2 15 9 2 2" xfId="21787" xr:uid="{628543F5-B616-41FB-82AA-4EEDF8A6F1DB}"/>
    <cellStyle name="Header1 2 15 9 2 2 2" xfId="21788" xr:uid="{798064A8-504A-4E8D-B313-93681540BE08}"/>
    <cellStyle name="Header1 2 15 9 2 2 3" xfId="21789" xr:uid="{AE72C0A0-4EDC-46E1-9CAF-D1AFA93907B6}"/>
    <cellStyle name="Header1 2 15 9 2 3" xfId="21790" xr:uid="{02D056A4-9436-40AB-9166-58C369AB2F65}"/>
    <cellStyle name="Header1 2 15 9 2 3 2" xfId="21791" xr:uid="{6D29126E-4C33-4036-A90B-34F9F618985D}"/>
    <cellStyle name="Header1 2 15 9 2 3 3" xfId="21792" xr:uid="{17D07C72-4E3B-4DD7-A1F0-278E5E5BD995}"/>
    <cellStyle name="Header1 2 15 9 2 4" xfId="21793" xr:uid="{D6C5AF7C-06FA-41E4-BEB5-80384BBA9279}"/>
    <cellStyle name="Header1 2 15 9 2 4 2" xfId="21794" xr:uid="{0822FDAD-CDE0-48FD-98B6-A2006BE6348A}"/>
    <cellStyle name="Header1 2 15 9 2 4 3" xfId="21795" xr:uid="{53C31E4D-1A20-469A-8259-7B425F0BBCC7}"/>
    <cellStyle name="Header1 2 15 9 2 5" xfId="21796" xr:uid="{B2EF42B9-CF53-4AE7-B62E-F88070FF30FF}"/>
    <cellStyle name="Header1 2 15 9 2 5 2" xfId="21797" xr:uid="{3DE8C231-B7F3-4FD8-A7B9-CD3886B8C5B6}"/>
    <cellStyle name="Header1 2 15 9 2 5 3" xfId="21798" xr:uid="{4369EAD5-F692-462B-A2BC-3624EE487247}"/>
    <cellStyle name="Header1 2 15 9 2 6" xfId="21799" xr:uid="{E1DF5C71-D837-4462-8BF9-4910A61E243C}"/>
    <cellStyle name="Header1 2 15 9 2 6 2" xfId="21800" xr:uid="{4B3873CD-1F78-479D-A3E3-683602532110}"/>
    <cellStyle name="Header1 2 15 9 2 6 3" xfId="21801" xr:uid="{716FDDC5-50E6-4E3F-80A1-C1AADF275A59}"/>
    <cellStyle name="Header1 2 15 9 2 7" xfId="21802" xr:uid="{66586904-EAA3-47B6-BBE4-6C1D0BFFB46A}"/>
    <cellStyle name="Header1 2 15 9 2 7 2" xfId="21803" xr:uid="{F826698C-8DE2-425C-8600-E673ED381F03}"/>
    <cellStyle name="Header1 2 15 9 2 7 3" xfId="21804" xr:uid="{0D8D951F-BCB2-4C07-AAC0-241D8363C211}"/>
    <cellStyle name="Header1 2 15 9 2 8" xfId="21805" xr:uid="{34E6F123-D71A-4670-A6B1-DE191EF8F4B1}"/>
    <cellStyle name="Header1 2 15 9 2 9" xfId="21806" xr:uid="{F1197F73-0BA1-4AD9-8461-B6BD468CB6B7}"/>
    <cellStyle name="Header1 2 15 9 3" xfId="21807" xr:uid="{9CA13A42-56D5-44A1-91C5-76AAE2D41772}"/>
    <cellStyle name="Header1 2 15 9 3 2" xfId="21808" xr:uid="{413F16C8-9E95-4C24-854A-BBD09AE776BA}"/>
    <cellStyle name="Header1 2 15 9 3 2 2" xfId="21809" xr:uid="{4B663E85-6BC4-4653-A855-017662590144}"/>
    <cellStyle name="Header1 2 15 9 3 2 3" xfId="21810" xr:uid="{B3F427C6-6D25-4CD0-BCB1-43CA04C290CF}"/>
    <cellStyle name="Header1 2 15 9 3 3" xfId="21811" xr:uid="{6A9238CC-287B-4F6F-A33B-30571EFC8BAE}"/>
    <cellStyle name="Header1 2 15 9 3 3 2" xfId="21812" xr:uid="{447ED7C6-D02F-4C3A-AB68-E1A828766592}"/>
    <cellStyle name="Header1 2 15 9 3 3 3" xfId="21813" xr:uid="{CC0C348A-A64D-4CB7-A677-7CD756F59C11}"/>
    <cellStyle name="Header1 2 15 9 3 4" xfId="21814" xr:uid="{FD05B8AE-8F29-4FFB-A605-ECC5224A7084}"/>
    <cellStyle name="Header1 2 15 9 3 4 2" xfId="21815" xr:uid="{EF8CB7E1-C128-4BB3-AA8D-D7E617CEB6D3}"/>
    <cellStyle name="Header1 2 15 9 3 4 3" xfId="21816" xr:uid="{32A80ED6-B6D3-4E7F-AF37-B215C150F01B}"/>
    <cellStyle name="Header1 2 15 9 3 5" xfId="21817" xr:uid="{8A85FA3C-0701-4F40-AF6C-B08F797BF830}"/>
    <cellStyle name="Header1 2 15 9 3 5 2" xfId="21818" xr:uid="{4BC6191B-1074-4785-9BB6-F99CCB028ADB}"/>
    <cellStyle name="Header1 2 15 9 3 5 3" xfId="21819" xr:uid="{8DE991E6-0975-4308-AB4B-8C7576D03EA9}"/>
    <cellStyle name="Header1 2 15 9 3 6" xfId="21820" xr:uid="{645116FE-42B7-4997-A39D-60CA750A03E9}"/>
    <cellStyle name="Header1 2 15 9 3 6 2" xfId="21821" xr:uid="{1D372897-CC87-4CE7-979E-0AC8A3880403}"/>
    <cellStyle name="Header1 2 15 9 3 6 3" xfId="21822" xr:uid="{305EA93B-F3BB-4234-8E8B-D524CFDC85A3}"/>
    <cellStyle name="Header1 2 15 9 3 7" xfId="21823" xr:uid="{4E6A3A7F-B9A2-471F-9255-71835557571A}"/>
    <cellStyle name="Header1 2 15 9 3 8" xfId="21824" xr:uid="{9383CDEB-26E6-412B-B79A-30D71AC5353C}"/>
    <cellStyle name="Header1 2 15 9 4" xfId="21825" xr:uid="{A740441F-E02B-4C8B-ACA5-A953E662DEF2}"/>
    <cellStyle name="Header1 2 15 9 4 2" xfId="21826" xr:uid="{E44543C5-499F-47BD-9531-8F0DDDBFCB72}"/>
    <cellStyle name="Header1 2 15 9 4 2 2" xfId="21827" xr:uid="{E32076B9-1FDC-42C6-A41E-527DDFD8E4F7}"/>
    <cellStyle name="Header1 2 15 9 4 2 3" xfId="21828" xr:uid="{52A50BC3-E043-4C6D-9CB1-2D3AED473898}"/>
    <cellStyle name="Header1 2 15 9 4 3" xfId="21829" xr:uid="{6069B675-0256-4288-B7BE-E0E84E21F05C}"/>
    <cellStyle name="Header1 2 15 9 4 3 2" xfId="21830" xr:uid="{93059FC1-0F20-40C3-9A19-2D5DB8F34B67}"/>
    <cellStyle name="Header1 2 15 9 4 3 3" xfId="21831" xr:uid="{04E82E02-89D1-44A8-9CDB-CCFBD943BC0A}"/>
    <cellStyle name="Header1 2 15 9 4 4" xfId="21832" xr:uid="{370761CF-13E5-4280-B9AC-DAB7B6CFAD5B}"/>
    <cellStyle name="Header1 2 15 9 4 4 2" xfId="21833" xr:uid="{88BCAC89-609E-4CE4-B75A-A651AE367179}"/>
    <cellStyle name="Header1 2 15 9 4 4 3" xfId="21834" xr:uid="{3C7E8B36-3E9E-4717-8375-21618F2D9149}"/>
    <cellStyle name="Header1 2 15 9 4 5" xfId="21835" xr:uid="{4D009D83-479F-4839-811C-969FB1198528}"/>
    <cellStyle name="Header1 2 15 9 4 5 2" xfId="21836" xr:uid="{389F092D-E7C8-433F-BA5E-4367BBB8738D}"/>
    <cellStyle name="Header1 2 15 9 4 5 3" xfId="21837" xr:uid="{48552BAD-3B01-4B2B-8320-16504D64FB80}"/>
    <cellStyle name="Header1 2 15 9 4 6" xfId="21838" xr:uid="{516F1B9D-D0C5-4DC8-826A-A65D0D2FE80F}"/>
    <cellStyle name="Header1 2 15 9 4 6 2" xfId="21839" xr:uid="{1E56E296-A46F-49B5-859C-E02D2A8ED460}"/>
    <cellStyle name="Header1 2 15 9 4 6 3" xfId="21840" xr:uid="{0FF0F77B-C097-40C1-8578-23FC364BFFA1}"/>
    <cellStyle name="Header1 2 15 9 4 7" xfId="21841" xr:uid="{D86DDD13-FCFD-4BCA-AED1-590A514EEF17}"/>
    <cellStyle name="Header1 2 15 9 4 8" xfId="21842" xr:uid="{1C6F957E-AB99-48C4-B33D-762CA06E35DB}"/>
    <cellStyle name="Header1 2 15 9 5" xfId="21843" xr:uid="{60775216-35D1-4049-8A6B-B177A3593BF4}"/>
    <cellStyle name="Header1 2 15 9 5 2" xfId="21844" xr:uid="{8AE78157-FE6A-4379-B602-8763FDAAA763}"/>
    <cellStyle name="Header1 2 15 9 5 2 2" xfId="21845" xr:uid="{2D6E03CF-FF00-482D-AA99-5CB01E726C00}"/>
    <cellStyle name="Header1 2 15 9 5 2 3" xfId="21846" xr:uid="{F47E5EDB-EB3F-47C2-95D1-74C9B77F6C96}"/>
    <cellStyle name="Header1 2 15 9 5 3" xfId="21847" xr:uid="{D5BCB767-DAF2-4CED-B9C2-C8BFB8B63134}"/>
    <cellStyle name="Header1 2 15 9 5 3 2" xfId="21848" xr:uid="{832B61C7-5B67-44B9-B19F-26124513DB19}"/>
    <cellStyle name="Header1 2 15 9 5 3 3" xfId="21849" xr:uid="{AB123B7D-702E-4AC0-99E2-0F9030FC7F58}"/>
    <cellStyle name="Header1 2 15 9 5 4" xfId="21850" xr:uid="{0816289F-3767-4E7C-94B8-3D7F7FD3F39A}"/>
    <cellStyle name="Header1 2 15 9 5 4 2" xfId="21851" xr:uid="{9542BCF3-6AB1-43FF-BABC-23DFBD60CDC1}"/>
    <cellStyle name="Header1 2 15 9 5 4 3" xfId="21852" xr:uid="{F3EAC87E-450E-4406-B096-53073751A2AC}"/>
    <cellStyle name="Header1 2 15 9 5 5" xfId="21853" xr:uid="{71B1A2F4-48C3-463F-9313-9B5A419561F9}"/>
    <cellStyle name="Header1 2 15 9 5 5 2" xfId="21854" xr:uid="{0D065285-D675-42C9-81D2-A54806971B1B}"/>
    <cellStyle name="Header1 2 15 9 5 5 3" xfId="21855" xr:uid="{A21A691D-B174-4DF9-9073-32AFFD40B9AF}"/>
    <cellStyle name="Header1 2 15 9 5 6" xfId="21856" xr:uid="{43CE25B6-395A-4CC2-89CA-F4CFEDC570A1}"/>
    <cellStyle name="Header1 2 15 9 5 6 2" xfId="21857" xr:uid="{DAFB0FF8-D6AE-4A59-A02E-3CF01D5CA3BA}"/>
    <cellStyle name="Header1 2 15 9 5 6 3" xfId="21858" xr:uid="{1CDD7640-E9D5-41C8-A72E-2AF6F30A24BB}"/>
    <cellStyle name="Header1 2 15 9 5 7" xfId="21859" xr:uid="{F844F20B-D9B2-41F6-BC60-5D011FC1E808}"/>
    <cellStyle name="Header1 2 15 9 5 8" xfId="21860" xr:uid="{840957FA-AE39-4ECC-912D-D7C7762E5BA9}"/>
    <cellStyle name="Header1 2 15 9 6" xfId="21861" xr:uid="{58EE06AE-9C13-485F-9ACD-9295C0CAC3A5}"/>
    <cellStyle name="Header1 2 15 9 6 2" xfId="21862" xr:uid="{64128570-30FF-490C-9E1A-95A8A2394E0F}"/>
    <cellStyle name="Header1 2 15 9 6 2 2" xfId="21863" xr:uid="{5B552AD1-705D-451A-AA9D-4816C163DD27}"/>
    <cellStyle name="Header1 2 15 9 6 2 3" xfId="21864" xr:uid="{161D0E87-B2E5-4C01-A654-6DA5F83A5F06}"/>
    <cellStyle name="Header1 2 15 9 6 3" xfId="21865" xr:uid="{097BFBA7-4A9F-48BB-9195-7E30629C2C87}"/>
    <cellStyle name="Header1 2 15 9 6 3 2" xfId="21866" xr:uid="{3DF6B0D5-3A59-4F4B-8A1D-ACE76323B400}"/>
    <cellStyle name="Header1 2 15 9 6 3 3" xfId="21867" xr:uid="{43631DFB-5390-4622-8B5B-9470A05312D7}"/>
    <cellStyle name="Header1 2 15 9 6 4" xfId="21868" xr:uid="{B450B7C0-FD03-47E9-AE8B-A32A7ABE3430}"/>
    <cellStyle name="Header1 2 15 9 6 4 2" xfId="21869" xr:uid="{B4C1A39B-0157-4F64-8861-320695BCBBD7}"/>
    <cellStyle name="Header1 2 15 9 6 4 3" xfId="21870" xr:uid="{03765A1E-0606-463E-8EA4-9B63353AC275}"/>
    <cellStyle name="Header1 2 15 9 6 5" xfId="21871" xr:uid="{2DC7B792-6E80-45DF-AA71-CEEBB39BED1B}"/>
    <cellStyle name="Header1 2 15 9 6 5 2" xfId="21872" xr:uid="{B60F8856-DB51-452C-910A-10620468CADA}"/>
    <cellStyle name="Header1 2 15 9 6 5 3" xfId="21873" xr:uid="{A0BF77F0-2810-470E-8F8D-3F7F34A232F7}"/>
    <cellStyle name="Header1 2 15 9 6 6" xfId="21874" xr:uid="{8DA8A74F-D168-4F66-9C3B-CE447E51BF6A}"/>
    <cellStyle name="Header1 2 15 9 6 6 2" xfId="21875" xr:uid="{B6BE6B4A-6E36-4FA1-BE32-7FE4DCE55AD8}"/>
    <cellStyle name="Header1 2 15 9 6 6 3" xfId="21876" xr:uid="{458ED499-9031-42C2-85CE-8DEAC5077A5E}"/>
    <cellStyle name="Header1 2 15 9 6 7" xfId="21877" xr:uid="{F8A850E4-9D99-4F4A-BA39-F40A3B239844}"/>
    <cellStyle name="Header1 2 15 9 6 8" xfId="21878" xr:uid="{B1AB0AE0-6F3F-4927-A294-901EF5E0380F}"/>
    <cellStyle name="Header1 2 15 9 7" xfId="21879" xr:uid="{DFC80F2F-49BE-4B93-9C7F-5A88F96A630B}"/>
    <cellStyle name="Header1 2 15 9 8" xfId="21880" xr:uid="{E35AD007-ECFF-4DA5-8426-0567002EC4FC}"/>
    <cellStyle name="Header1 2 16" xfId="21881" xr:uid="{6FEE164B-60CF-4D17-AE43-05E2D2A9121F}"/>
    <cellStyle name="Header1 2 16 10" xfId="21882" xr:uid="{D66D5322-90C5-4762-A3F5-1EF710D0FC6B}"/>
    <cellStyle name="Header1 2 16 10 2" xfId="21883" xr:uid="{3439B78C-C2E5-4F34-BEEF-38AC7874CD7E}"/>
    <cellStyle name="Header1 2 16 10 2 2" xfId="21884" xr:uid="{FAE5EA5F-76CF-4F8E-8580-229C2C0A0325}"/>
    <cellStyle name="Header1 2 16 10 2 2 2" xfId="21885" xr:uid="{2E7C6126-0ECF-40C5-8040-16646F881091}"/>
    <cellStyle name="Header1 2 16 10 2 2 3" xfId="21886" xr:uid="{E6545E44-C672-4E39-A532-B260F2023E12}"/>
    <cellStyle name="Header1 2 16 10 2 3" xfId="21887" xr:uid="{7D36700E-9C26-4DE2-BECF-BDC89C481F73}"/>
    <cellStyle name="Header1 2 16 10 2 3 2" xfId="21888" xr:uid="{FEE902B4-66DA-4079-A27C-3975CD1BF992}"/>
    <cellStyle name="Header1 2 16 10 2 3 3" xfId="21889" xr:uid="{B1FCEAB4-E8F6-4346-AB03-EA7DE1AE6C8F}"/>
    <cellStyle name="Header1 2 16 10 2 4" xfId="21890" xr:uid="{387B491B-6435-46F1-ABE6-2DF9943E448B}"/>
    <cellStyle name="Header1 2 16 10 2 4 2" xfId="21891" xr:uid="{28996BB9-6DC2-46E8-97FD-98B61952B150}"/>
    <cellStyle name="Header1 2 16 10 2 4 3" xfId="21892" xr:uid="{E4AB796C-D7ED-42F5-A4F4-E3675BE90BCF}"/>
    <cellStyle name="Header1 2 16 10 2 5" xfId="21893" xr:uid="{87428B2F-AFB5-48D9-8B1E-7AC0576AACAE}"/>
    <cellStyle name="Header1 2 16 10 2 5 2" xfId="21894" xr:uid="{146FB644-3736-4FFE-AB6C-56B244910368}"/>
    <cellStyle name="Header1 2 16 10 2 5 3" xfId="21895" xr:uid="{6453C98F-5172-43C4-BD4E-16B688315463}"/>
    <cellStyle name="Header1 2 16 10 2 6" xfId="21896" xr:uid="{2C7E6BB1-B2D8-423F-A395-EB0D37363322}"/>
    <cellStyle name="Header1 2 16 10 2 6 2" xfId="21897" xr:uid="{946A5DD3-B760-42CD-94A8-E9C769F63683}"/>
    <cellStyle name="Header1 2 16 10 2 6 3" xfId="21898" xr:uid="{78D78E00-F048-4620-95F0-5E2FDE64CFE9}"/>
    <cellStyle name="Header1 2 16 10 2 7" xfId="21899" xr:uid="{EE789A1D-E2DF-4CB0-941C-1957F8CD7F6E}"/>
    <cellStyle name="Header1 2 16 10 2 7 2" xfId="21900" xr:uid="{4265BD96-8083-443E-82D9-C0E0DD97DF13}"/>
    <cellStyle name="Header1 2 16 10 2 7 3" xfId="21901" xr:uid="{F5E17CC5-0812-431B-9F2F-3090EC3CA064}"/>
    <cellStyle name="Header1 2 16 10 2 8" xfId="21902" xr:uid="{10E8201B-69B6-4207-BB8B-C6CBFE6A0227}"/>
    <cellStyle name="Header1 2 16 10 2 9" xfId="21903" xr:uid="{52EA6E67-994C-4324-8A60-F94E8B336D0B}"/>
    <cellStyle name="Header1 2 16 10 3" xfId="21904" xr:uid="{EF85F770-67D4-4044-A75B-857C329412EC}"/>
    <cellStyle name="Header1 2 16 10 3 2" xfId="21905" xr:uid="{F13D23EA-8D2A-4822-B392-4331B680B87E}"/>
    <cellStyle name="Header1 2 16 10 3 2 2" xfId="21906" xr:uid="{D83928BC-F8AB-47DA-A96A-058B67E122D1}"/>
    <cellStyle name="Header1 2 16 10 3 2 3" xfId="21907" xr:uid="{9854C161-9D09-4CF4-9194-747F491008C8}"/>
    <cellStyle name="Header1 2 16 10 3 3" xfId="21908" xr:uid="{6DDE6CA8-AF28-47C5-80F2-BF10D1C96923}"/>
    <cellStyle name="Header1 2 16 10 3 3 2" xfId="21909" xr:uid="{D8269860-92D1-4619-A7DF-3E8F181A80BE}"/>
    <cellStyle name="Header1 2 16 10 3 3 3" xfId="21910" xr:uid="{DA7132C1-44EE-42FA-86E8-CE95C46A2CB9}"/>
    <cellStyle name="Header1 2 16 10 3 4" xfId="21911" xr:uid="{D6B0CBF7-6833-4413-9D7E-C8D528C4D6CC}"/>
    <cellStyle name="Header1 2 16 10 3 4 2" xfId="21912" xr:uid="{903BC820-2DB8-453D-8DFB-7C48F4AF3271}"/>
    <cellStyle name="Header1 2 16 10 3 4 3" xfId="21913" xr:uid="{37F8490B-071D-41F2-B50E-A2240EB9D3FF}"/>
    <cellStyle name="Header1 2 16 10 3 5" xfId="21914" xr:uid="{9EDA8E09-406F-4C0F-9FC4-1D2E37777166}"/>
    <cellStyle name="Header1 2 16 10 3 5 2" xfId="21915" xr:uid="{6DEEEBA6-84ED-4B34-92D7-E3B1CDA7BF34}"/>
    <cellStyle name="Header1 2 16 10 3 5 3" xfId="21916" xr:uid="{57FE7ABC-C08E-4636-8618-2D11C6C20809}"/>
    <cellStyle name="Header1 2 16 10 3 6" xfId="21917" xr:uid="{13BFDAEA-5B70-484C-A675-DB782A9C48CB}"/>
    <cellStyle name="Header1 2 16 10 3 6 2" xfId="21918" xr:uid="{03BD790D-B19F-439C-BB3A-FBD8B18A9430}"/>
    <cellStyle name="Header1 2 16 10 3 6 3" xfId="21919" xr:uid="{369A580A-9A1A-4B0E-864B-9BF5A6A7F610}"/>
    <cellStyle name="Header1 2 16 10 3 7" xfId="21920" xr:uid="{7EC06673-FC5B-4A8F-9EFE-7DB6269AC606}"/>
    <cellStyle name="Header1 2 16 10 3 8" xfId="21921" xr:uid="{AB634EE7-1476-4F5D-AEA4-7DC70B56B057}"/>
    <cellStyle name="Header1 2 16 10 4" xfId="21922" xr:uid="{14898BBE-2734-4899-8EF2-47D0C17B4137}"/>
    <cellStyle name="Header1 2 16 10 4 2" xfId="21923" xr:uid="{6B0972DF-1412-4D91-96E7-55807394CF6C}"/>
    <cellStyle name="Header1 2 16 10 4 2 2" xfId="21924" xr:uid="{3FD5C0A7-458E-45C4-84C0-4625D693FE89}"/>
    <cellStyle name="Header1 2 16 10 4 2 3" xfId="21925" xr:uid="{2EEE0B3F-02F7-46C2-81A4-C612F003BA93}"/>
    <cellStyle name="Header1 2 16 10 4 3" xfId="21926" xr:uid="{9098A14C-58E2-4E17-AA89-DFA96CF3E9D6}"/>
    <cellStyle name="Header1 2 16 10 4 3 2" xfId="21927" xr:uid="{15E3A089-4319-4303-8B0B-CB660B22DCE4}"/>
    <cellStyle name="Header1 2 16 10 4 3 3" xfId="21928" xr:uid="{94BA5215-7BC7-4FDE-9251-15A4C6FF5DDF}"/>
    <cellStyle name="Header1 2 16 10 4 4" xfId="21929" xr:uid="{57172D26-D430-48DA-91B1-00302E01B294}"/>
    <cellStyle name="Header1 2 16 10 4 4 2" xfId="21930" xr:uid="{977557D4-D801-43C6-9A3B-864AE2E88207}"/>
    <cellStyle name="Header1 2 16 10 4 4 3" xfId="21931" xr:uid="{2472B2C2-8949-4DE9-9041-5410D578FB41}"/>
    <cellStyle name="Header1 2 16 10 4 5" xfId="21932" xr:uid="{D005061F-491A-4511-93EE-2B998B7E6AA0}"/>
    <cellStyle name="Header1 2 16 10 4 5 2" xfId="21933" xr:uid="{FC9CF7B1-44DB-4DF9-9E1E-8D4866161158}"/>
    <cellStyle name="Header1 2 16 10 4 5 3" xfId="21934" xr:uid="{32736A56-321C-4BF6-81FF-EBC52CCF9B4D}"/>
    <cellStyle name="Header1 2 16 10 4 6" xfId="21935" xr:uid="{952CBA43-D437-4DEC-B43E-FD3C026C5441}"/>
    <cellStyle name="Header1 2 16 10 4 6 2" xfId="21936" xr:uid="{49A35296-38BE-4E02-84BC-0CC01807F49D}"/>
    <cellStyle name="Header1 2 16 10 4 6 3" xfId="21937" xr:uid="{259C9B80-EA38-4C7A-8F78-0E6586FC6F56}"/>
    <cellStyle name="Header1 2 16 10 4 7" xfId="21938" xr:uid="{C6B56249-BCA0-4319-9435-A7C2749A112E}"/>
    <cellStyle name="Header1 2 16 10 4 8" xfId="21939" xr:uid="{6FC52C3E-F695-4031-869D-D42B9F71D545}"/>
    <cellStyle name="Header1 2 16 10 5" xfId="21940" xr:uid="{D4AD2F42-BECA-4454-9F95-31A53E0E7183}"/>
    <cellStyle name="Header1 2 16 10 5 2" xfId="21941" xr:uid="{6E4F1C7A-2305-42AC-99BD-CF7D9A8FC52E}"/>
    <cellStyle name="Header1 2 16 10 5 2 2" xfId="21942" xr:uid="{528BE7B3-9EFD-4677-81BB-6C5317860926}"/>
    <cellStyle name="Header1 2 16 10 5 2 3" xfId="21943" xr:uid="{6DC598DE-F948-4493-882A-6D0F58FB5A57}"/>
    <cellStyle name="Header1 2 16 10 5 3" xfId="21944" xr:uid="{A527F561-4B3D-41FC-A88C-3023005F2DC2}"/>
    <cellStyle name="Header1 2 16 10 5 3 2" xfId="21945" xr:uid="{AA800F22-82CE-4A15-A611-AABAE97E66A4}"/>
    <cellStyle name="Header1 2 16 10 5 3 3" xfId="21946" xr:uid="{5719AD7C-4E3B-4495-92CD-8CD11C20BEE8}"/>
    <cellStyle name="Header1 2 16 10 5 4" xfId="21947" xr:uid="{BBC33387-8140-49F3-AA66-6349CD8BC18E}"/>
    <cellStyle name="Header1 2 16 10 5 4 2" xfId="21948" xr:uid="{B3C5DD1B-BE04-4644-A468-460A2C0EE9C9}"/>
    <cellStyle name="Header1 2 16 10 5 4 3" xfId="21949" xr:uid="{A1B22754-14D5-482E-8F3F-997174FA2BD8}"/>
    <cellStyle name="Header1 2 16 10 5 5" xfId="21950" xr:uid="{A9906AEE-A108-46D5-8288-1C75AA35F857}"/>
    <cellStyle name="Header1 2 16 10 5 5 2" xfId="21951" xr:uid="{7E15C030-15CB-4084-829F-4ECD3929BDA8}"/>
    <cellStyle name="Header1 2 16 10 5 5 3" xfId="21952" xr:uid="{57CA1F7A-60B9-4512-AFD9-903535ED43A7}"/>
    <cellStyle name="Header1 2 16 10 5 6" xfId="21953" xr:uid="{BB730E5B-0977-49C7-992D-6C4F39A564A5}"/>
    <cellStyle name="Header1 2 16 10 5 6 2" xfId="21954" xr:uid="{2743EBBD-5AC6-462C-90ED-7C71DB03CA25}"/>
    <cellStyle name="Header1 2 16 10 5 6 3" xfId="21955" xr:uid="{AD4203F6-3AE5-4FE2-98F2-F6604E1BD464}"/>
    <cellStyle name="Header1 2 16 10 5 7" xfId="21956" xr:uid="{4828DACD-0995-48BE-B04B-8ABAB37FB6F4}"/>
    <cellStyle name="Header1 2 16 10 5 8" xfId="21957" xr:uid="{64255678-4D09-4DA1-B57E-AD8474EBD3CC}"/>
    <cellStyle name="Header1 2 16 10 6" xfId="21958" xr:uid="{6A5792E4-D810-4A48-8904-C7B9F3BEC067}"/>
    <cellStyle name="Header1 2 16 10 6 2" xfId="21959" xr:uid="{19469290-2E45-4513-AC9D-45D055E6FAEF}"/>
    <cellStyle name="Header1 2 16 10 6 2 2" xfId="21960" xr:uid="{4414290F-3160-4707-AA74-E0FBE89CC65D}"/>
    <cellStyle name="Header1 2 16 10 6 2 3" xfId="21961" xr:uid="{3BAB5F02-A6B5-45CE-B7BC-B19BD894856E}"/>
    <cellStyle name="Header1 2 16 10 6 3" xfId="21962" xr:uid="{0738CEEB-D624-46BC-84BD-8610C077CB4B}"/>
    <cellStyle name="Header1 2 16 10 6 3 2" xfId="21963" xr:uid="{9D055A37-14CC-42AA-88E1-89E5A97691DA}"/>
    <cellStyle name="Header1 2 16 10 6 3 3" xfId="21964" xr:uid="{DAE36C24-A5F8-44E9-BCE8-89835A1979A1}"/>
    <cellStyle name="Header1 2 16 10 6 4" xfId="21965" xr:uid="{57E60101-0C9F-4A5D-BA87-3546D5795F9B}"/>
    <cellStyle name="Header1 2 16 10 6 4 2" xfId="21966" xr:uid="{6AFC15D8-10CC-4F3A-AA35-C69915F734F9}"/>
    <cellStyle name="Header1 2 16 10 6 4 3" xfId="21967" xr:uid="{42CEE732-E0C0-4C99-BE12-B51A3A37CD73}"/>
    <cellStyle name="Header1 2 16 10 6 5" xfId="21968" xr:uid="{457DDB89-0783-4C60-BF75-837068564948}"/>
    <cellStyle name="Header1 2 16 10 6 5 2" xfId="21969" xr:uid="{39F01FD4-CC11-4AA9-A218-73535BFFE2E6}"/>
    <cellStyle name="Header1 2 16 10 6 5 3" xfId="21970" xr:uid="{8227BC9D-7999-4895-8F1F-21EAF9B17A62}"/>
    <cellStyle name="Header1 2 16 10 6 6" xfId="21971" xr:uid="{4F6A1589-0879-4E17-8A9C-E2BC58F63C6D}"/>
    <cellStyle name="Header1 2 16 10 6 6 2" xfId="21972" xr:uid="{A4980E19-0D0B-4BA2-9459-017D2FDC0FB8}"/>
    <cellStyle name="Header1 2 16 10 6 6 3" xfId="21973" xr:uid="{D27B24D2-225B-4E05-BCD4-29F7ACC792FE}"/>
    <cellStyle name="Header1 2 16 10 6 7" xfId="21974" xr:uid="{C9E72529-C537-49B8-A7CC-67AFD21F2379}"/>
    <cellStyle name="Header1 2 16 10 6 8" xfId="21975" xr:uid="{F6E7675B-A452-4F70-9A9C-5255E28E3931}"/>
    <cellStyle name="Header1 2 16 10 7" xfId="21976" xr:uid="{4A9ADAB0-757A-482B-B6F6-0F1FEE9F78B5}"/>
    <cellStyle name="Header1 2 16 10 8" xfId="21977" xr:uid="{91F57740-0BC1-4311-88DB-5BA15E2506B2}"/>
    <cellStyle name="Header1 2 16 11" xfId="21978" xr:uid="{A43A3FB2-C25F-430A-B676-52DC0134485A}"/>
    <cellStyle name="Header1 2 16 11 2" xfId="21979" xr:uid="{44D5E740-4CA9-4C50-99AD-185367811AA4}"/>
    <cellStyle name="Header1 2 16 11 2 2" xfId="21980" xr:uid="{AA9884C5-F01D-40E3-9936-9D7A23859F08}"/>
    <cellStyle name="Header1 2 16 11 2 2 2" xfId="21981" xr:uid="{B8F8EC6D-EA00-44BE-BB21-3520D5DFF061}"/>
    <cellStyle name="Header1 2 16 11 2 2 3" xfId="21982" xr:uid="{2CDAC873-FC55-4ECB-9312-D8D0EC193575}"/>
    <cellStyle name="Header1 2 16 11 2 3" xfId="21983" xr:uid="{7039A296-6C73-4389-8A5A-6A1F12581AC0}"/>
    <cellStyle name="Header1 2 16 11 2 3 2" xfId="21984" xr:uid="{A37439FE-45C9-4671-8B08-A767D3E4BC7E}"/>
    <cellStyle name="Header1 2 16 11 2 3 3" xfId="21985" xr:uid="{D0D488ED-BA2C-4C4B-88C5-E5E38DE16ECF}"/>
    <cellStyle name="Header1 2 16 11 2 4" xfId="21986" xr:uid="{30AFE012-28CD-43E8-B742-8B3EE1313B7F}"/>
    <cellStyle name="Header1 2 16 11 2 4 2" xfId="21987" xr:uid="{3827B341-24D9-470A-9298-23CBBDE10EFD}"/>
    <cellStyle name="Header1 2 16 11 2 4 3" xfId="21988" xr:uid="{67AB718D-DB71-487D-A7B7-DF194D9F829F}"/>
    <cellStyle name="Header1 2 16 11 2 5" xfId="21989" xr:uid="{65D3DCCF-5850-4310-97DB-98546C57C964}"/>
    <cellStyle name="Header1 2 16 11 2 5 2" xfId="21990" xr:uid="{92A029F8-69DF-4EFC-A387-ED6141E5EF6D}"/>
    <cellStyle name="Header1 2 16 11 2 5 3" xfId="21991" xr:uid="{49E96145-A77B-4A62-825D-C71BC950C323}"/>
    <cellStyle name="Header1 2 16 11 2 6" xfId="21992" xr:uid="{3846F0B1-FF3F-43FB-BFE6-0344F5D6A13C}"/>
    <cellStyle name="Header1 2 16 11 2 6 2" xfId="21993" xr:uid="{4F105BAD-6E42-4E46-820C-DE2AC07E049D}"/>
    <cellStyle name="Header1 2 16 11 2 6 3" xfId="21994" xr:uid="{AEDCB5D6-2573-4FDF-847B-FC44C98C4758}"/>
    <cellStyle name="Header1 2 16 11 2 7" xfId="21995" xr:uid="{95A61372-4406-4B09-A1C4-0A5B2FB0D1FA}"/>
    <cellStyle name="Header1 2 16 11 2 7 2" xfId="21996" xr:uid="{0CB3D261-ED69-44CF-8D11-F57899265F9C}"/>
    <cellStyle name="Header1 2 16 11 2 7 3" xfId="21997" xr:uid="{F44DC4A0-0B58-4524-89A0-E52C51BA7727}"/>
    <cellStyle name="Header1 2 16 11 2 8" xfId="21998" xr:uid="{1F5B9A6B-A819-4656-BD6C-5086E81488E7}"/>
    <cellStyle name="Header1 2 16 11 2 9" xfId="21999" xr:uid="{154CE06D-D523-4207-8F32-5DC219BFBA23}"/>
    <cellStyle name="Header1 2 16 11 3" xfId="22000" xr:uid="{D70922AE-01D5-4765-BD88-2BADD0769616}"/>
    <cellStyle name="Header1 2 16 11 3 2" xfId="22001" xr:uid="{7D5F1D41-1019-4EC3-9CD8-74C2AC6EADDE}"/>
    <cellStyle name="Header1 2 16 11 3 2 2" xfId="22002" xr:uid="{64B6E7AF-3D0E-47FF-934D-AEFA05418E1D}"/>
    <cellStyle name="Header1 2 16 11 3 2 3" xfId="22003" xr:uid="{0CFC4F1A-AF2F-40B7-B7B3-CAD3D04F69DF}"/>
    <cellStyle name="Header1 2 16 11 3 3" xfId="22004" xr:uid="{724DFC3C-591A-49AC-A995-897753D63783}"/>
    <cellStyle name="Header1 2 16 11 3 3 2" xfId="22005" xr:uid="{43BCFA25-30D2-41E5-832E-16DEA572A5A6}"/>
    <cellStyle name="Header1 2 16 11 3 3 3" xfId="22006" xr:uid="{25D74159-CE83-4433-92FD-F26DCCC40066}"/>
    <cellStyle name="Header1 2 16 11 3 4" xfId="22007" xr:uid="{5962793C-5DB5-485E-BAF9-BF26B1D054E7}"/>
    <cellStyle name="Header1 2 16 11 3 4 2" xfId="22008" xr:uid="{9C595B35-8EAD-45B2-A173-7EA8A730EF5A}"/>
    <cellStyle name="Header1 2 16 11 3 4 3" xfId="22009" xr:uid="{4EDE371E-BF29-47EF-8E17-2901EAE1C184}"/>
    <cellStyle name="Header1 2 16 11 3 5" xfId="22010" xr:uid="{421105B9-14C8-483B-9A8E-BF0640C3FAE2}"/>
    <cellStyle name="Header1 2 16 11 3 5 2" xfId="22011" xr:uid="{CB5E9BC9-FE4C-4E11-A970-C83F7CA2AF00}"/>
    <cellStyle name="Header1 2 16 11 3 5 3" xfId="22012" xr:uid="{2C0BA01F-23CE-4F05-9F03-51A9CBDE952E}"/>
    <cellStyle name="Header1 2 16 11 3 6" xfId="22013" xr:uid="{4BD755D5-5F80-42BE-8187-806A088D69D6}"/>
    <cellStyle name="Header1 2 16 11 3 6 2" xfId="22014" xr:uid="{96583416-8500-4032-B4F4-B53542C7EE10}"/>
    <cellStyle name="Header1 2 16 11 3 6 3" xfId="22015" xr:uid="{D57F2F46-1F67-40CF-9B25-21BB7CA0832B}"/>
    <cellStyle name="Header1 2 16 11 3 7" xfId="22016" xr:uid="{CC2A80F9-ED02-4407-BCBA-B92539530BD2}"/>
    <cellStyle name="Header1 2 16 11 3 8" xfId="22017" xr:uid="{8585098E-B352-4C9B-85BA-7DD59EC3B35A}"/>
    <cellStyle name="Header1 2 16 11 4" xfId="22018" xr:uid="{2C233765-0668-45DA-8F4F-46D81BDA95E1}"/>
    <cellStyle name="Header1 2 16 11 4 2" xfId="22019" xr:uid="{8EB579B4-A3C2-4AC5-B19E-3A50EB374E66}"/>
    <cellStyle name="Header1 2 16 11 4 2 2" xfId="22020" xr:uid="{583786E6-E4EA-4418-8DF9-0B30CC779FFC}"/>
    <cellStyle name="Header1 2 16 11 4 2 3" xfId="22021" xr:uid="{0CBFDE86-D13C-41A9-B978-4BF465B7E093}"/>
    <cellStyle name="Header1 2 16 11 4 3" xfId="22022" xr:uid="{30663B36-4836-40E8-BB57-43FBA23DF4A9}"/>
    <cellStyle name="Header1 2 16 11 4 3 2" xfId="22023" xr:uid="{F66DD82F-11C8-4083-9D7A-65E1BA64B09E}"/>
    <cellStyle name="Header1 2 16 11 4 3 3" xfId="22024" xr:uid="{BA88BB27-71F7-4196-86A5-9E689E9AEDE4}"/>
    <cellStyle name="Header1 2 16 11 4 4" xfId="22025" xr:uid="{EC4004D9-D025-4383-AC53-6191C3D2ABA5}"/>
    <cellStyle name="Header1 2 16 11 4 4 2" xfId="22026" xr:uid="{7A10EB90-A88B-4254-850E-0209EA2F4569}"/>
    <cellStyle name="Header1 2 16 11 4 4 3" xfId="22027" xr:uid="{2BA53D16-5B39-4410-91DB-15F5EFB47E3C}"/>
    <cellStyle name="Header1 2 16 11 4 5" xfId="22028" xr:uid="{75702ED6-69E2-4CA8-9765-8E174C9CD6DF}"/>
    <cellStyle name="Header1 2 16 11 4 5 2" xfId="22029" xr:uid="{0D47D582-941C-465D-840D-0A3B7AA35D2B}"/>
    <cellStyle name="Header1 2 16 11 4 5 3" xfId="22030" xr:uid="{B4C369ED-54CE-4E17-A4CE-2AA9EAD7AD29}"/>
    <cellStyle name="Header1 2 16 11 4 6" xfId="22031" xr:uid="{BB77317A-A760-43F7-A1E8-7BF068FDDD2D}"/>
    <cellStyle name="Header1 2 16 11 4 6 2" xfId="22032" xr:uid="{1990A8CB-AABA-4172-B026-838E8CF0D1F0}"/>
    <cellStyle name="Header1 2 16 11 4 6 3" xfId="22033" xr:uid="{20C782F0-20A3-43DB-AFDB-D91A76BD0027}"/>
    <cellStyle name="Header1 2 16 11 4 7" xfId="22034" xr:uid="{C661C43D-2749-4B5C-8CBE-9C5A2D6D2122}"/>
    <cellStyle name="Header1 2 16 11 4 8" xfId="22035" xr:uid="{6BC6CDD0-CCAB-418F-8696-163EC51AB19D}"/>
    <cellStyle name="Header1 2 16 11 5" xfId="22036" xr:uid="{54E6BAF6-A6B0-4F59-8C95-8FD0C1DC2C74}"/>
    <cellStyle name="Header1 2 16 11 5 2" xfId="22037" xr:uid="{D42D0DE2-14BD-4A86-9F08-106A683CD530}"/>
    <cellStyle name="Header1 2 16 11 5 2 2" xfId="22038" xr:uid="{BB195D81-6E64-4040-8D22-B9BD88D79A7F}"/>
    <cellStyle name="Header1 2 16 11 5 2 3" xfId="22039" xr:uid="{9ACA2EF5-5CA5-43F1-BB70-4E07BB705C24}"/>
    <cellStyle name="Header1 2 16 11 5 3" xfId="22040" xr:uid="{AE89DBB1-233B-4B6F-A7CB-A5527B57864A}"/>
    <cellStyle name="Header1 2 16 11 5 3 2" xfId="22041" xr:uid="{3717E6E0-1A8C-41C9-ABF1-E164B864C295}"/>
    <cellStyle name="Header1 2 16 11 5 3 3" xfId="22042" xr:uid="{ECE48F82-F90B-4DFF-9F9A-7592AF72B221}"/>
    <cellStyle name="Header1 2 16 11 5 4" xfId="22043" xr:uid="{1C327CF3-6326-4946-8BDC-D271C7E48D50}"/>
    <cellStyle name="Header1 2 16 11 5 4 2" xfId="22044" xr:uid="{29E56BBC-EBA7-4212-B08C-A8DC92EDDF39}"/>
    <cellStyle name="Header1 2 16 11 5 4 3" xfId="22045" xr:uid="{82546D10-5686-463B-9FF1-8F22341B1ECF}"/>
    <cellStyle name="Header1 2 16 11 5 5" xfId="22046" xr:uid="{AD18CB1F-4F19-42E8-9DED-E24D6AA9D99A}"/>
    <cellStyle name="Header1 2 16 11 5 5 2" xfId="22047" xr:uid="{C3AB6930-F871-4EF7-BC8A-D8785F6B1F9F}"/>
    <cellStyle name="Header1 2 16 11 5 5 3" xfId="22048" xr:uid="{ED45BCC8-30D7-47A9-AFD2-450442F45846}"/>
    <cellStyle name="Header1 2 16 11 5 6" xfId="22049" xr:uid="{D313DF5E-8A9E-446B-9855-418ADE30E9C4}"/>
    <cellStyle name="Header1 2 16 11 5 6 2" xfId="22050" xr:uid="{0956A86E-E7F9-4C9D-BCD8-F814207FAD54}"/>
    <cellStyle name="Header1 2 16 11 5 6 3" xfId="22051" xr:uid="{DE859BA8-CCE1-4A7A-9D9F-BA792DC23278}"/>
    <cellStyle name="Header1 2 16 11 5 7" xfId="22052" xr:uid="{8FDB6513-C10D-4C7D-B940-003BCB8DD4EE}"/>
    <cellStyle name="Header1 2 16 11 5 8" xfId="22053" xr:uid="{04DC7B15-3979-41D3-ABE7-522396A2ACF9}"/>
    <cellStyle name="Header1 2 16 11 6" xfId="22054" xr:uid="{E2841138-3FA4-45FF-8412-8DF85C3F9B16}"/>
    <cellStyle name="Header1 2 16 11 6 2" xfId="22055" xr:uid="{E684DF40-D783-4C3E-BFAC-28285D785120}"/>
    <cellStyle name="Header1 2 16 11 6 2 2" xfId="22056" xr:uid="{BA17738E-182F-4B7D-B2F1-3BDC7EE22A44}"/>
    <cellStyle name="Header1 2 16 11 6 2 3" xfId="22057" xr:uid="{57A4895E-F0A9-4945-8D68-E9FE9AEE88EC}"/>
    <cellStyle name="Header1 2 16 11 6 3" xfId="22058" xr:uid="{4875374C-A84A-435D-AE2D-B9877F0F88EC}"/>
    <cellStyle name="Header1 2 16 11 6 3 2" xfId="22059" xr:uid="{45B52BE8-80DA-44DB-9652-FBA275D76EEE}"/>
    <cellStyle name="Header1 2 16 11 6 3 3" xfId="22060" xr:uid="{037FFAFE-D066-41EC-AC9E-F5E4A08B8295}"/>
    <cellStyle name="Header1 2 16 11 6 4" xfId="22061" xr:uid="{EBDC605C-15DF-42BB-AF50-333530AB1B32}"/>
    <cellStyle name="Header1 2 16 11 6 4 2" xfId="22062" xr:uid="{F8ABC568-806C-47B6-B9CE-F3337D005364}"/>
    <cellStyle name="Header1 2 16 11 6 4 3" xfId="22063" xr:uid="{6CF45F8E-24D1-434A-A6CB-5984087A5B35}"/>
    <cellStyle name="Header1 2 16 11 6 5" xfId="22064" xr:uid="{1F9F655E-D8BD-45E2-9FDE-ED311B3744A3}"/>
    <cellStyle name="Header1 2 16 11 6 5 2" xfId="22065" xr:uid="{27BFC7C0-1001-44A2-AAE6-145501B011A6}"/>
    <cellStyle name="Header1 2 16 11 6 5 3" xfId="22066" xr:uid="{178CF0E2-1609-43FB-9F51-686F2A8990BF}"/>
    <cellStyle name="Header1 2 16 11 6 6" xfId="22067" xr:uid="{145DB9B4-D51E-45A3-94C4-53B30942A3FB}"/>
    <cellStyle name="Header1 2 16 11 6 6 2" xfId="22068" xr:uid="{B988924D-7763-42FF-86F6-E2B0529500F5}"/>
    <cellStyle name="Header1 2 16 11 6 6 3" xfId="22069" xr:uid="{7A5BB81E-F5E5-41F0-B5BC-8442A69F1C19}"/>
    <cellStyle name="Header1 2 16 11 6 7" xfId="22070" xr:uid="{4547C24E-B4D7-4AEC-A5C4-F7BBD749E318}"/>
    <cellStyle name="Header1 2 16 11 6 8" xfId="22071" xr:uid="{117A3D37-4699-4FED-A3D4-92D29FFE2CB1}"/>
    <cellStyle name="Header1 2 16 11 7" xfId="22072" xr:uid="{828CEC3D-157C-4671-8F44-D7D076622FC1}"/>
    <cellStyle name="Header1 2 16 12" xfId="22073" xr:uid="{6407B249-D34B-4695-A26C-620131A34E47}"/>
    <cellStyle name="Header1 2 16 12 2" xfId="22074" xr:uid="{B1DB9A83-6ED1-4EF0-A57D-30F2E138418B}"/>
    <cellStyle name="Header1 2 16 12 2 2" xfId="22075" xr:uid="{B642CC89-7A87-4CDE-978A-35BAE076BF41}"/>
    <cellStyle name="Header1 2 16 12 2 3" xfId="22076" xr:uid="{988783AF-AAB9-4F62-A34A-2F4550F8DE68}"/>
    <cellStyle name="Header1 2 16 12 3" xfId="22077" xr:uid="{D12C7EF5-CF69-4216-96F3-71B530FF4AA9}"/>
    <cellStyle name="Header1 2 16 12 3 2" xfId="22078" xr:uid="{51F00882-9E61-4C5A-9DE4-56A9D3436A76}"/>
    <cellStyle name="Header1 2 16 12 3 3" xfId="22079" xr:uid="{48153072-B5BD-47EE-BF1A-0E82E73015EA}"/>
    <cellStyle name="Header1 2 16 12 4" xfId="22080" xr:uid="{A5E6656F-F5FC-4583-B21B-F6FE0B94897A}"/>
    <cellStyle name="Header1 2 16 12 4 2" xfId="22081" xr:uid="{AC894294-3CD0-42E8-B77D-AA4E9AC6ADD1}"/>
    <cellStyle name="Header1 2 16 12 4 3" xfId="22082" xr:uid="{409114A9-4F72-4D50-906C-9911344DD6F0}"/>
    <cellStyle name="Header1 2 16 12 5" xfId="22083" xr:uid="{803ED312-3B7A-4ED1-84AE-E687F8C129CF}"/>
    <cellStyle name="Header1 2 16 12 5 2" xfId="22084" xr:uid="{778328B2-526B-4813-AB03-753496592173}"/>
    <cellStyle name="Header1 2 16 12 5 3" xfId="22085" xr:uid="{2DC9BB3C-12BB-4BA4-856F-16097F404764}"/>
    <cellStyle name="Header1 2 16 12 6" xfId="22086" xr:uid="{22DE21FC-4C55-4277-A863-19A30348F7B5}"/>
    <cellStyle name="Header1 2 16 12 6 2" xfId="22087" xr:uid="{2209C92C-D2E7-47A9-974C-1E01B53FF983}"/>
    <cellStyle name="Header1 2 16 12 6 3" xfId="22088" xr:uid="{667BB285-CB0F-4E13-A5F8-50983EC26937}"/>
    <cellStyle name="Header1 2 16 12 7" xfId="22089" xr:uid="{FCBF0A45-5EBD-488E-8F5A-6956A1F49FEA}"/>
    <cellStyle name="Header1 2 16 12 7 2" xfId="22090" xr:uid="{85EB5C73-1AD8-4948-ADAE-321F8C89244C}"/>
    <cellStyle name="Header1 2 16 12 7 3" xfId="22091" xr:uid="{7BEC90BE-8FF8-4A7D-AB9A-70C6D201139C}"/>
    <cellStyle name="Header1 2 16 12 8" xfId="22092" xr:uid="{2C7E20DC-17F0-4C92-8CA2-236101C5B0AC}"/>
    <cellStyle name="Header1 2 16 12 9" xfId="22093" xr:uid="{D89FDD71-A936-40F2-B33E-70F851A5BA36}"/>
    <cellStyle name="Header1 2 16 13" xfId="22094" xr:uid="{087A4A99-5CB6-4EF8-AF28-ACE953050C3D}"/>
    <cellStyle name="Header1 2 16 13 2" xfId="22095" xr:uid="{FA4B143E-8263-4E8B-B3E2-6F14028AFACC}"/>
    <cellStyle name="Header1 2 16 13 2 2" xfId="22096" xr:uid="{37CBEDA2-2062-4AAA-841C-74816FC8533F}"/>
    <cellStyle name="Header1 2 16 13 2 3" xfId="22097" xr:uid="{414F84CF-D1B1-45AF-8564-2294CA60CC3F}"/>
    <cellStyle name="Header1 2 16 13 3" xfId="22098" xr:uid="{822F0F9C-B491-4DE8-9D72-ADAAF7DBD6DE}"/>
    <cellStyle name="Header1 2 16 13 3 2" xfId="22099" xr:uid="{7CBD19FF-5692-430E-832B-1405E7E6D553}"/>
    <cellStyle name="Header1 2 16 13 3 3" xfId="22100" xr:uid="{DAD8C99E-02D7-48DE-9C8E-3DB1990E95D6}"/>
    <cellStyle name="Header1 2 16 13 4" xfId="22101" xr:uid="{25F9C0C1-A3ED-46E4-9AE8-46D4C10CA198}"/>
    <cellStyle name="Header1 2 16 13 4 2" xfId="22102" xr:uid="{98628A37-7416-445E-87FB-8F070E359F00}"/>
    <cellStyle name="Header1 2 16 13 4 3" xfId="22103" xr:uid="{558D9DC6-CF34-4F13-B278-E6F8F9F1AA97}"/>
    <cellStyle name="Header1 2 16 13 5" xfId="22104" xr:uid="{9D6CE042-F301-4F84-99CA-C73FE0A6C584}"/>
    <cellStyle name="Header1 2 16 13 5 2" xfId="22105" xr:uid="{CECA6DB0-1B2A-47FE-B1EA-710F10F2BC23}"/>
    <cellStyle name="Header1 2 16 13 5 3" xfId="22106" xr:uid="{0B1C3860-D60A-4B11-BD75-216A97D93D02}"/>
    <cellStyle name="Header1 2 16 13 6" xfId="22107" xr:uid="{BB710E22-0F48-4B2D-929C-3AC19A0EB3A0}"/>
    <cellStyle name="Header1 2 16 13 6 2" xfId="22108" xr:uid="{74E58FBF-245E-4622-BCAE-C0567C2FE0AA}"/>
    <cellStyle name="Header1 2 16 13 6 3" xfId="22109" xr:uid="{5E6E26BF-B186-46DA-9805-361A7C31C59F}"/>
    <cellStyle name="Header1 2 16 13 7" xfId="22110" xr:uid="{AB6C117D-0662-47BB-82BF-F8098374D233}"/>
    <cellStyle name="Header1 2 16 13 8" xfId="22111" xr:uid="{CBF7FB23-D100-42B8-A9DC-63DF05DA871A}"/>
    <cellStyle name="Header1 2 16 14" xfId="22112" xr:uid="{C5EE8E91-FD2E-49A9-9D02-E1A44018304C}"/>
    <cellStyle name="Header1 2 16 14 2" xfId="22113" xr:uid="{FA4451A2-00BD-4809-A9BD-DA9FA0153A67}"/>
    <cellStyle name="Header1 2 16 14 2 2" xfId="22114" xr:uid="{92A57BB9-7F33-4E20-8F07-5B4EE3EA3790}"/>
    <cellStyle name="Header1 2 16 14 2 3" xfId="22115" xr:uid="{206AF8C1-2F25-4E88-8356-B12F4DB52B91}"/>
    <cellStyle name="Header1 2 16 14 3" xfId="22116" xr:uid="{F629D677-C87C-47CB-8E45-295625EA1972}"/>
    <cellStyle name="Header1 2 16 14 3 2" xfId="22117" xr:uid="{C9E7E31C-05CA-432D-ADB0-FF62EE53B68F}"/>
    <cellStyle name="Header1 2 16 14 3 3" xfId="22118" xr:uid="{41743DFF-194E-4780-9168-0688DB629C84}"/>
    <cellStyle name="Header1 2 16 14 4" xfId="22119" xr:uid="{0DCF9B29-0037-4158-8561-4A2D5B73A244}"/>
    <cellStyle name="Header1 2 16 14 4 2" xfId="22120" xr:uid="{4C1895DB-6E70-4FFD-8010-67C3F07CE657}"/>
    <cellStyle name="Header1 2 16 14 4 3" xfId="22121" xr:uid="{33C91DFE-BB6D-4BFF-BEB5-13599F45F2F8}"/>
    <cellStyle name="Header1 2 16 14 5" xfId="22122" xr:uid="{3479C588-C0D9-4A30-88F2-4FCA20365331}"/>
    <cellStyle name="Header1 2 16 14 5 2" xfId="22123" xr:uid="{41404DFC-E90E-4A18-A630-4F8D808B73B9}"/>
    <cellStyle name="Header1 2 16 14 5 3" xfId="22124" xr:uid="{C8E8E663-A0EE-4110-922A-EDCE3B5D56FE}"/>
    <cellStyle name="Header1 2 16 14 6" xfId="22125" xr:uid="{C8265B91-4E86-4DB9-93C1-6FDE5B9A4788}"/>
    <cellStyle name="Header1 2 16 14 6 2" xfId="22126" xr:uid="{32EE3775-6508-400C-989F-D0704B2C8068}"/>
    <cellStyle name="Header1 2 16 14 6 3" xfId="22127" xr:uid="{571BD41E-DBB9-4B39-9D51-55C74C7076EA}"/>
    <cellStyle name="Header1 2 16 14 7" xfId="22128" xr:uid="{ADD3D26F-1035-44A7-B519-40544A9D4241}"/>
    <cellStyle name="Header1 2 16 14 8" xfId="22129" xr:uid="{49B2614F-738A-47AC-9E85-41D1643EC2A0}"/>
    <cellStyle name="Header1 2 16 15" xfId="22130" xr:uid="{151026EB-6FA1-4FD4-A4E5-D0C95949DF90}"/>
    <cellStyle name="Header1 2 16 15 2" xfId="22131" xr:uid="{2A7188FC-515D-4759-8F8E-85F9BC68ADE9}"/>
    <cellStyle name="Header1 2 16 15 2 2" xfId="22132" xr:uid="{EEFBC37E-A8D4-42C6-9DF5-CAB2A84894E9}"/>
    <cellStyle name="Header1 2 16 15 2 3" xfId="22133" xr:uid="{00F75739-ABDD-4868-8C3B-9806DD20E3E3}"/>
    <cellStyle name="Header1 2 16 15 3" xfId="22134" xr:uid="{2A4611AB-6D71-49BE-A562-BA72D3C94977}"/>
    <cellStyle name="Header1 2 16 15 3 2" xfId="22135" xr:uid="{D592236F-590C-46BE-9C94-DD25CB89D65E}"/>
    <cellStyle name="Header1 2 16 15 3 3" xfId="22136" xr:uid="{97C8F331-A8D7-4A14-BE11-946BF74C8E15}"/>
    <cellStyle name="Header1 2 16 15 4" xfId="22137" xr:uid="{85FD9173-56CB-49A2-855A-A0151E5ADCD7}"/>
    <cellStyle name="Header1 2 16 15 4 2" xfId="22138" xr:uid="{1BBA7385-C7B5-4979-8239-60D0C49708E4}"/>
    <cellStyle name="Header1 2 16 15 4 3" xfId="22139" xr:uid="{62A1C3E8-A05E-4835-AC9A-B5FF43C928FE}"/>
    <cellStyle name="Header1 2 16 15 5" xfId="22140" xr:uid="{B113F71C-3AC9-49B8-B082-D0D3818412E4}"/>
    <cellStyle name="Header1 2 16 15 5 2" xfId="22141" xr:uid="{403616DC-47AE-4E11-B816-85B439DD6128}"/>
    <cellStyle name="Header1 2 16 15 5 3" xfId="22142" xr:uid="{B1E8BEFE-E042-44D0-AD59-A33D15F2251F}"/>
    <cellStyle name="Header1 2 16 15 6" xfId="22143" xr:uid="{8AA16708-D293-456D-B9AA-0E41AB4339C6}"/>
    <cellStyle name="Header1 2 16 15 6 2" xfId="22144" xr:uid="{2094A871-F074-4907-863A-913E21FF4D56}"/>
    <cellStyle name="Header1 2 16 15 6 3" xfId="22145" xr:uid="{61D6E226-BE35-42E3-BB4C-8F7D0F165F0A}"/>
    <cellStyle name="Header1 2 16 15 7" xfId="22146" xr:uid="{2E1EF38E-52EE-4220-9530-09186FD10BEC}"/>
    <cellStyle name="Header1 2 16 15 8" xfId="22147" xr:uid="{050F767B-B65C-4F18-B5F9-EC8E716A2F98}"/>
    <cellStyle name="Header1 2 16 16" xfId="22148" xr:uid="{5ABA085C-9B73-4BB3-A00A-D13E7EC48315}"/>
    <cellStyle name="Header1 2 16 16 2" xfId="22149" xr:uid="{1177547F-2A8E-4F87-AB38-A61D100387DA}"/>
    <cellStyle name="Header1 2 16 16 2 2" xfId="22150" xr:uid="{E4899A03-26C1-41F0-A7D1-15977DE15B18}"/>
    <cellStyle name="Header1 2 16 16 2 3" xfId="22151" xr:uid="{7D66B794-85E5-4DD7-886F-CEB0191A3A31}"/>
    <cellStyle name="Header1 2 16 16 3" xfId="22152" xr:uid="{D8FAB317-D4F2-42E8-AF41-50C86D1DE32B}"/>
    <cellStyle name="Header1 2 16 16 3 2" xfId="22153" xr:uid="{2778C988-3D2E-40A5-AD60-A2A45A2CB6F1}"/>
    <cellStyle name="Header1 2 16 16 3 3" xfId="22154" xr:uid="{871C23A9-5444-48C1-9E9C-33C53B9CF8B8}"/>
    <cellStyle name="Header1 2 16 16 4" xfId="22155" xr:uid="{67DEFC16-88C9-4DE5-A8FD-CF3FCA51F156}"/>
    <cellStyle name="Header1 2 16 16 4 2" xfId="22156" xr:uid="{D85F4C03-7391-4750-BD8D-B72B50D5A489}"/>
    <cellStyle name="Header1 2 16 16 4 3" xfId="22157" xr:uid="{E72F6F40-884B-4DD6-8DAF-BD4C0B867E7E}"/>
    <cellStyle name="Header1 2 16 16 5" xfId="22158" xr:uid="{4EE83EE0-F6D3-4980-83F5-B37BE8870285}"/>
    <cellStyle name="Header1 2 16 16 5 2" xfId="22159" xr:uid="{C8EA3FD2-55AF-45C6-8CF2-513BD1B16A17}"/>
    <cellStyle name="Header1 2 16 16 5 3" xfId="22160" xr:uid="{3247DFA6-20A9-4E22-B57C-50239074CF75}"/>
    <cellStyle name="Header1 2 16 16 6" xfId="22161" xr:uid="{F6A34F1C-5920-46ED-9796-ADC658B91B2D}"/>
    <cellStyle name="Header1 2 16 16 6 2" xfId="22162" xr:uid="{44039969-7D4B-4CEF-B049-62F1648496B1}"/>
    <cellStyle name="Header1 2 16 16 6 3" xfId="22163" xr:uid="{5A3A80B5-66D6-43D7-AB68-B945F59D38F2}"/>
    <cellStyle name="Header1 2 16 16 7" xfId="22164" xr:uid="{B8319B66-CC14-496E-9BB9-62BB8BE6B6DB}"/>
    <cellStyle name="Header1 2 16 16 8" xfId="22165" xr:uid="{839FCA16-8C7B-4678-B8D1-268C3D9799AE}"/>
    <cellStyle name="Header1 2 16 17" xfId="22166" xr:uid="{5B41514E-1A03-48F4-B3FD-E27C9B72F4F0}"/>
    <cellStyle name="Header1 2 16 2" xfId="22167" xr:uid="{CD575EDF-C218-4AFF-94E5-A640AAA6898E}"/>
    <cellStyle name="Header1 2 16 2 10" xfId="22168" xr:uid="{2B53B23B-5941-4F9A-8213-70EDC36926FC}"/>
    <cellStyle name="Header1 2 16 2 10 2" xfId="22169" xr:uid="{74813481-75EA-4C7C-A7DF-2BFABE4DA347}"/>
    <cellStyle name="Header1 2 16 2 10 2 2" xfId="22170" xr:uid="{411F4C54-AFB1-463F-8C99-845FE981FFE1}"/>
    <cellStyle name="Header1 2 16 2 10 2 2 2" xfId="22171" xr:uid="{BA42A9FF-0BA0-443C-B186-427A6016FFD4}"/>
    <cellStyle name="Header1 2 16 2 10 2 2 3" xfId="22172" xr:uid="{7AC9EE54-7B5B-4673-BA37-319F73727069}"/>
    <cellStyle name="Header1 2 16 2 10 2 3" xfId="22173" xr:uid="{62C2FA0D-B120-448B-8834-4D3ADC02ACC4}"/>
    <cellStyle name="Header1 2 16 2 10 2 3 2" xfId="22174" xr:uid="{B56CA9F5-1F18-4DE7-A145-B0F490DD40EA}"/>
    <cellStyle name="Header1 2 16 2 10 2 3 3" xfId="22175" xr:uid="{8761144A-C609-4EFF-BFFD-FAEBC75CEA56}"/>
    <cellStyle name="Header1 2 16 2 10 2 4" xfId="22176" xr:uid="{CFCB813C-2354-4AB8-AA3C-36A75E556AD7}"/>
    <cellStyle name="Header1 2 16 2 10 2 4 2" xfId="22177" xr:uid="{0852281A-52DF-4B75-9964-60FDC8468A1C}"/>
    <cellStyle name="Header1 2 16 2 10 2 4 3" xfId="22178" xr:uid="{82F8C125-C0FE-4547-BDA8-1E9535A807CB}"/>
    <cellStyle name="Header1 2 16 2 10 2 5" xfId="22179" xr:uid="{E53C6885-F0C9-40D6-A132-DF345F8E6550}"/>
    <cellStyle name="Header1 2 16 2 10 2 5 2" xfId="22180" xr:uid="{E2965B13-D159-40A4-ABA6-D5E88AE2BF5D}"/>
    <cellStyle name="Header1 2 16 2 10 2 5 3" xfId="22181" xr:uid="{B9743AA0-2489-4282-8FFC-5A2DDF1C31BB}"/>
    <cellStyle name="Header1 2 16 2 10 2 6" xfId="22182" xr:uid="{93F9E0E0-9614-4592-883E-EBDCDF804AE2}"/>
    <cellStyle name="Header1 2 16 2 10 2 6 2" xfId="22183" xr:uid="{434B6C27-34AD-4544-845C-7A65199C73B9}"/>
    <cellStyle name="Header1 2 16 2 10 2 6 3" xfId="22184" xr:uid="{DE15B916-0FC7-464F-9619-3FD01872C7AE}"/>
    <cellStyle name="Header1 2 16 2 10 2 7" xfId="22185" xr:uid="{57D9E7FC-C0E7-4E28-B8CA-B02A0D81796F}"/>
    <cellStyle name="Header1 2 16 2 10 2 7 2" xfId="22186" xr:uid="{E3A53F03-A911-4787-A07E-0ED32A9C1607}"/>
    <cellStyle name="Header1 2 16 2 10 2 7 3" xfId="22187" xr:uid="{CCF9AA94-3056-4DF5-B267-89373247D61E}"/>
    <cellStyle name="Header1 2 16 2 10 2 8" xfId="22188" xr:uid="{06A4CFE4-FA64-4594-AF90-625AA911D692}"/>
    <cellStyle name="Header1 2 16 2 10 2 9" xfId="22189" xr:uid="{314A0169-6672-487C-953D-1E0DDF2DEDFE}"/>
    <cellStyle name="Header1 2 16 2 10 3" xfId="22190" xr:uid="{11BACE83-2EC3-49E4-B5C9-5D13C5CC371B}"/>
    <cellStyle name="Header1 2 16 2 10 3 2" xfId="22191" xr:uid="{8319AD4D-A425-4F27-BAB4-8E9C9040052A}"/>
    <cellStyle name="Header1 2 16 2 10 3 2 2" xfId="22192" xr:uid="{80323FF4-02B4-42D0-AD1B-4BEE5ABD615D}"/>
    <cellStyle name="Header1 2 16 2 10 3 2 3" xfId="22193" xr:uid="{47B75C03-8BA3-48FE-A9A0-B11433D63708}"/>
    <cellStyle name="Header1 2 16 2 10 3 3" xfId="22194" xr:uid="{997479F1-43D1-47F3-8C8F-1A305CCD2FE7}"/>
    <cellStyle name="Header1 2 16 2 10 3 3 2" xfId="22195" xr:uid="{452EFE05-27C3-4F02-AB7B-2C701C17F90D}"/>
    <cellStyle name="Header1 2 16 2 10 3 3 3" xfId="22196" xr:uid="{EF0978B1-8620-49E1-8E2E-E11493AC2E96}"/>
    <cellStyle name="Header1 2 16 2 10 3 4" xfId="22197" xr:uid="{D631A512-6E48-412C-A4BE-48745016979A}"/>
    <cellStyle name="Header1 2 16 2 10 3 4 2" xfId="22198" xr:uid="{3347E13E-340E-40E5-BC3E-D62382D20ADB}"/>
    <cellStyle name="Header1 2 16 2 10 3 4 3" xfId="22199" xr:uid="{103982E7-BAFD-43E9-A034-C6BD7A550533}"/>
    <cellStyle name="Header1 2 16 2 10 3 5" xfId="22200" xr:uid="{A8F16BDA-DA20-4A6D-9A53-75725609521E}"/>
    <cellStyle name="Header1 2 16 2 10 3 5 2" xfId="22201" xr:uid="{0A739AB9-919E-4CBD-BFD7-5422997C643B}"/>
    <cellStyle name="Header1 2 16 2 10 3 5 3" xfId="22202" xr:uid="{51DAA4EE-FD7F-41A1-AB08-A0D281E7A7CA}"/>
    <cellStyle name="Header1 2 16 2 10 3 6" xfId="22203" xr:uid="{8EB5BACA-E0EC-4265-BE2F-7D1092237FFF}"/>
    <cellStyle name="Header1 2 16 2 10 3 6 2" xfId="22204" xr:uid="{3D40D81B-07E0-488F-9DE4-00FB56010215}"/>
    <cellStyle name="Header1 2 16 2 10 3 6 3" xfId="22205" xr:uid="{FD7FC7AE-EFCD-4E7D-9402-EE2BF6DD75E6}"/>
    <cellStyle name="Header1 2 16 2 10 3 7" xfId="22206" xr:uid="{C906E94A-1B90-4CC4-A96D-6252A9059FF9}"/>
    <cellStyle name="Header1 2 16 2 10 3 8" xfId="22207" xr:uid="{E6FC90DA-7B0E-4B68-9DAA-AFCB47322954}"/>
    <cellStyle name="Header1 2 16 2 10 4" xfId="22208" xr:uid="{E2A2D11D-9636-4631-A2AD-2BC41D686EE8}"/>
    <cellStyle name="Header1 2 16 2 10 4 2" xfId="22209" xr:uid="{785C4D40-D36A-413B-B509-BB1FF54C2717}"/>
    <cellStyle name="Header1 2 16 2 10 4 2 2" xfId="22210" xr:uid="{A994D8D6-340B-4B68-8097-F0414373EA0F}"/>
    <cellStyle name="Header1 2 16 2 10 4 2 3" xfId="22211" xr:uid="{7F124197-3395-420E-B7B4-9DDF6809ED2D}"/>
    <cellStyle name="Header1 2 16 2 10 4 3" xfId="22212" xr:uid="{0B9A7B9F-FE89-44D6-A621-9103410BBA5C}"/>
    <cellStyle name="Header1 2 16 2 10 4 3 2" xfId="22213" xr:uid="{90FAA6CA-C83C-44E4-AEC0-021D61AE6943}"/>
    <cellStyle name="Header1 2 16 2 10 4 3 3" xfId="22214" xr:uid="{4CE231B6-23D0-493B-BBE8-5921F245EBC9}"/>
    <cellStyle name="Header1 2 16 2 10 4 4" xfId="22215" xr:uid="{20D86E75-2192-44B9-87F2-4429EF374F86}"/>
    <cellStyle name="Header1 2 16 2 10 4 4 2" xfId="22216" xr:uid="{25A5FFB7-26D3-454F-B899-15D45D7D284E}"/>
    <cellStyle name="Header1 2 16 2 10 4 4 3" xfId="22217" xr:uid="{2919B758-B505-47CB-8A2A-6A9A0C574E74}"/>
    <cellStyle name="Header1 2 16 2 10 4 5" xfId="22218" xr:uid="{9B39BBF5-489B-4583-9D35-03FBF16A94A6}"/>
    <cellStyle name="Header1 2 16 2 10 4 5 2" xfId="22219" xr:uid="{9DFDC5E4-1224-439A-BEAF-5C6CFABB5D8C}"/>
    <cellStyle name="Header1 2 16 2 10 4 5 3" xfId="22220" xr:uid="{CCF540ED-8150-40CA-BC2C-511A271D2D69}"/>
    <cellStyle name="Header1 2 16 2 10 4 6" xfId="22221" xr:uid="{ED514F6C-5846-4700-B591-94B8E050458F}"/>
    <cellStyle name="Header1 2 16 2 10 4 6 2" xfId="22222" xr:uid="{B63F904B-5A37-4E9C-9D39-6C188375F095}"/>
    <cellStyle name="Header1 2 16 2 10 4 6 3" xfId="22223" xr:uid="{2B52F8F1-7EFD-4A29-9926-D2EDF09D42F2}"/>
    <cellStyle name="Header1 2 16 2 10 4 7" xfId="22224" xr:uid="{6C6063CB-F10C-4D53-8045-9544A78C9BB2}"/>
    <cellStyle name="Header1 2 16 2 10 4 8" xfId="22225" xr:uid="{BC6C84F0-1B7B-436D-AB90-26990A0F408D}"/>
    <cellStyle name="Header1 2 16 2 10 5" xfId="22226" xr:uid="{526EC599-C7B4-4B97-8633-971D213706BE}"/>
    <cellStyle name="Header1 2 16 2 10 5 2" xfId="22227" xr:uid="{C9A77481-8CE9-467A-8BD3-47F29557E161}"/>
    <cellStyle name="Header1 2 16 2 10 5 2 2" xfId="22228" xr:uid="{C43DA4B5-FA6F-4161-A84D-DBB4F2AB4A74}"/>
    <cellStyle name="Header1 2 16 2 10 5 2 3" xfId="22229" xr:uid="{CB52F991-E868-48C2-994B-A98C401758F6}"/>
    <cellStyle name="Header1 2 16 2 10 5 3" xfId="22230" xr:uid="{D8624A4B-DA0F-400D-9B22-4AF3AC113809}"/>
    <cellStyle name="Header1 2 16 2 10 5 3 2" xfId="22231" xr:uid="{3C586D61-F418-466A-AB45-688697A7F9A7}"/>
    <cellStyle name="Header1 2 16 2 10 5 3 3" xfId="22232" xr:uid="{1520082A-58C0-4621-AED3-AAAE88FC99AA}"/>
    <cellStyle name="Header1 2 16 2 10 5 4" xfId="22233" xr:uid="{8137EC57-F4CB-4B7A-83EA-569D6966D678}"/>
    <cellStyle name="Header1 2 16 2 10 5 4 2" xfId="22234" xr:uid="{71078151-4F2D-460B-B32A-4EC69801262E}"/>
    <cellStyle name="Header1 2 16 2 10 5 4 3" xfId="22235" xr:uid="{EA712210-CF58-4DA6-A69F-BC2AB07FD779}"/>
    <cellStyle name="Header1 2 16 2 10 5 5" xfId="22236" xr:uid="{E97EF054-3E6F-4C03-80B2-D7264E538F13}"/>
    <cellStyle name="Header1 2 16 2 10 5 5 2" xfId="22237" xr:uid="{8EB5215D-C21F-4F0E-8953-191DB449AC04}"/>
    <cellStyle name="Header1 2 16 2 10 5 5 3" xfId="22238" xr:uid="{1DADF319-558A-4BDF-94D6-7FAD1F456DCE}"/>
    <cellStyle name="Header1 2 16 2 10 5 6" xfId="22239" xr:uid="{361C621A-1A1C-4166-AF24-3A643ECF5E99}"/>
    <cellStyle name="Header1 2 16 2 10 5 6 2" xfId="22240" xr:uid="{56BE776F-B74D-4AE2-8773-BFA0BDFF847A}"/>
    <cellStyle name="Header1 2 16 2 10 5 6 3" xfId="22241" xr:uid="{A4C9A1AB-0796-4755-82B4-D208243D2E7B}"/>
    <cellStyle name="Header1 2 16 2 10 5 7" xfId="22242" xr:uid="{F6EAC5FC-C8F5-4D8D-9A1F-7C222C0B3634}"/>
    <cellStyle name="Header1 2 16 2 10 5 8" xfId="22243" xr:uid="{5D4B962B-74C5-4D3B-8754-1ACC8248A9AD}"/>
    <cellStyle name="Header1 2 16 2 10 6" xfId="22244" xr:uid="{C32645FA-5F6E-4C95-9E23-F5987752E519}"/>
    <cellStyle name="Header1 2 16 2 10 6 2" xfId="22245" xr:uid="{5B817D81-872D-48BE-9149-04554EA42E0E}"/>
    <cellStyle name="Header1 2 16 2 10 6 2 2" xfId="22246" xr:uid="{09A4BA3B-D575-4D56-9CD3-7C4FDDA108DF}"/>
    <cellStyle name="Header1 2 16 2 10 6 2 3" xfId="22247" xr:uid="{318893FB-8345-4190-BF43-02C7B4C140AE}"/>
    <cellStyle name="Header1 2 16 2 10 6 3" xfId="22248" xr:uid="{F3AA85BC-5D75-46BC-8FDB-297BDD9DD1D2}"/>
    <cellStyle name="Header1 2 16 2 10 6 3 2" xfId="22249" xr:uid="{B50441FB-CDDC-4992-9123-84BEB087594F}"/>
    <cellStyle name="Header1 2 16 2 10 6 3 3" xfId="22250" xr:uid="{E2DA9176-F467-4D34-AC0E-05848A539E22}"/>
    <cellStyle name="Header1 2 16 2 10 6 4" xfId="22251" xr:uid="{A6F318B1-ABEF-42C9-BC12-E8B8FFD7D0C0}"/>
    <cellStyle name="Header1 2 16 2 10 6 4 2" xfId="22252" xr:uid="{A354C69A-4889-42E2-82AE-5A25520D04B5}"/>
    <cellStyle name="Header1 2 16 2 10 6 4 3" xfId="22253" xr:uid="{3416E9A0-46F0-4EBF-8CA2-47E43094835E}"/>
    <cellStyle name="Header1 2 16 2 10 6 5" xfId="22254" xr:uid="{6EFC1E06-9D6B-416D-AD96-19FF2E00F66B}"/>
    <cellStyle name="Header1 2 16 2 10 6 5 2" xfId="22255" xr:uid="{9E6D8394-4A00-4C4A-BB93-14AAE3EF16ED}"/>
    <cellStyle name="Header1 2 16 2 10 6 5 3" xfId="22256" xr:uid="{4089F932-17A2-496B-975C-D2C323B020E7}"/>
    <cellStyle name="Header1 2 16 2 10 6 6" xfId="22257" xr:uid="{8D079CC9-2996-4CAC-9CFD-C8CEBE719B54}"/>
    <cellStyle name="Header1 2 16 2 10 6 6 2" xfId="22258" xr:uid="{0D8B38B4-7D37-4DBE-888A-F08DFA19FE62}"/>
    <cellStyle name="Header1 2 16 2 10 6 6 3" xfId="22259" xr:uid="{A4C6DF1E-3B66-482C-B719-1060C645924B}"/>
    <cellStyle name="Header1 2 16 2 10 6 7" xfId="22260" xr:uid="{3AD86143-0118-414C-923E-EB16FD4995C6}"/>
    <cellStyle name="Header1 2 16 2 10 6 8" xfId="22261" xr:uid="{1B198571-6CE0-4DBE-ADE5-3BE6C99D971D}"/>
    <cellStyle name="Header1 2 16 2 10 7" xfId="22262" xr:uid="{17A8E327-E82A-4147-8D7E-930D8E9C8338}"/>
    <cellStyle name="Header1 2 16 2 11" xfId="22263" xr:uid="{C3021058-0BE6-411B-973A-A73CD0DB9EDC}"/>
    <cellStyle name="Header1 2 16 2 11 2" xfId="22264" xr:uid="{430409C3-8C46-4A4C-8CCC-C6B8DA221F45}"/>
    <cellStyle name="Header1 2 16 2 11 2 2" xfId="22265" xr:uid="{35B5C182-E942-4751-B571-D20DDAD4E5E0}"/>
    <cellStyle name="Header1 2 16 2 11 2 3" xfId="22266" xr:uid="{0E4AE0DE-A204-4012-B7CC-26BBBC319160}"/>
    <cellStyle name="Header1 2 16 2 11 3" xfId="22267" xr:uid="{0DD266D3-BE2B-4066-9D31-8FDF897817E8}"/>
    <cellStyle name="Header1 2 16 2 11 3 2" xfId="22268" xr:uid="{28F2E03E-05B2-4221-B181-C887ED49D324}"/>
    <cellStyle name="Header1 2 16 2 11 3 3" xfId="22269" xr:uid="{75BF9B15-75C1-4D1B-BC43-133B3AB5B277}"/>
    <cellStyle name="Header1 2 16 2 11 4" xfId="22270" xr:uid="{6F54538D-057E-44AB-94CD-8C8980931A87}"/>
    <cellStyle name="Header1 2 16 2 11 4 2" xfId="22271" xr:uid="{231154EB-86B4-48E1-8CC1-28FA8701CE45}"/>
    <cellStyle name="Header1 2 16 2 11 4 3" xfId="22272" xr:uid="{481AFE2F-D5A4-433C-8F04-020B53C8DBFE}"/>
    <cellStyle name="Header1 2 16 2 11 5" xfId="22273" xr:uid="{712B86CE-2ED2-4B9C-90A6-1A1CEBCDE36A}"/>
    <cellStyle name="Header1 2 16 2 11 5 2" xfId="22274" xr:uid="{E275F798-77C6-461C-8DA2-DBB00E302389}"/>
    <cellStyle name="Header1 2 16 2 11 5 3" xfId="22275" xr:uid="{9DBB18E7-269E-4CF3-BD0D-1889D77F04BC}"/>
    <cellStyle name="Header1 2 16 2 11 6" xfId="22276" xr:uid="{97510E22-B148-4800-97EE-831624AF987A}"/>
    <cellStyle name="Header1 2 16 2 11 6 2" xfId="22277" xr:uid="{2D81377F-90AA-4EFE-9F5D-8A24615F795F}"/>
    <cellStyle name="Header1 2 16 2 11 6 3" xfId="22278" xr:uid="{7642B249-EFF9-4F8E-9113-F48988C64E4A}"/>
    <cellStyle name="Header1 2 16 2 11 7" xfId="22279" xr:uid="{CCC963EC-2ED7-4F3A-AB0F-BC391ABDAFA2}"/>
    <cellStyle name="Header1 2 16 2 11 7 2" xfId="22280" xr:uid="{4B5587A7-C18D-4DE5-BDAF-FC5DC4540F28}"/>
    <cellStyle name="Header1 2 16 2 11 7 3" xfId="22281" xr:uid="{5EA3D3EF-A658-4086-9C5D-AEE3224D6731}"/>
    <cellStyle name="Header1 2 16 2 11 8" xfId="22282" xr:uid="{B76C14D9-6EC3-4FCD-B1A6-A375A1C5EA91}"/>
    <cellStyle name="Header1 2 16 2 11 9" xfId="22283" xr:uid="{89EFA9F4-9382-4501-9523-48FC952E9AFF}"/>
    <cellStyle name="Header1 2 16 2 12" xfId="22284" xr:uid="{C141690A-BF52-4FD0-ACD0-78A30F6B79CA}"/>
    <cellStyle name="Header1 2 16 2 12 2" xfId="22285" xr:uid="{5A83BDE0-4D5C-40A7-8CAC-7C6AB267D59A}"/>
    <cellStyle name="Header1 2 16 2 12 2 2" xfId="22286" xr:uid="{9F212DC8-93B8-4CA1-8517-73748B1D9A73}"/>
    <cellStyle name="Header1 2 16 2 12 2 3" xfId="22287" xr:uid="{15940748-4049-485A-9A16-19CEB28B00EB}"/>
    <cellStyle name="Header1 2 16 2 12 3" xfId="22288" xr:uid="{545FE795-384B-4BFB-912D-F610292E66FB}"/>
    <cellStyle name="Header1 2 16 2 12 3 2" xfId="22289" xr:uid="{81666361-00E3-407D-90D4-C75D92151E00}"/>
    <cellStyle name="Header1 2 16 2 12 3 3" xfId="22290" xr:uid="{0F2D71A4-D286-47B8-BCC9-902B3308A908}"/>
    <cellStyle name="Header1 2 16 2 12 4" xfId="22291" xr:uid="{6FB2BAAD-733E-4BBF-B87D-B0969D043443}"/>
    <cellStyle name="Header1 2 16 2 12 4 2" xfId="22292" xr:uid="{E146FDE8-EE99-4B26-828E-251887791DC9}"/>
    <cellStyle name="Header1 2 16 2 12 4 3" xfId="22293" xr:uid="{2DCC06BB-1A8D-4192-B24A-88659216DBFA}"/>
    <cellStyle name="Header1 2 16 2 12 5" xfId="22294" xr:uid="{3382105E-BBD2-4BD2-95C8-92A9C6624C2E}"/>
    <cellStyle name="Header1 2 16 2 12 5 2" xfId="22295" xr:uid="{2733686F-DAD6-4DB4-AB3D-28B5CEC7D46A}"/>
    <cellStyle name="Header1 2 16 2 12 5 3" xfId="22296" xr:uid="{6FD234EC-735B-4FA4-9471-6FA094E67CBD}"/>
    <cellStyle name="Header1 2 16 2 12 6" xfId="22297" xr:uid="{3E62ABB6-8A10-48D9-9123-DDEABDB4CC71}"/>
    <cellStyle name="Header1 2 16 2 12 6 2" xfId="22298" xr:uid="{4FBB698F-0A60-4A38-BCA2-7D5E103677B8}"/>
    <cellStyle name="Header1 2 16 2 12 6 3" xfId="22299" xr:uid="{9CC8B725-F296-416C-A6A5-2460966A7B14}"/>
    <cellStyle name="Header1 2 16 2 12 7" xfId="22300" xr:uid="{11383AD8-31A2-4908-9D0A-6BAA526E187B}"/>
    <cellStyle name="Header1 2 16 2 12 8" xfId="22301" xr:uid="{19B76FBD-6272-4F5E-B727-C0DD16FFBA27}"/>
    <cellStyle name="Header1 2 16 2 13" xfId="22302" xr:uid="{81938AF8-EA72-4663-88CE-64CBEE79917C}"/>
    <cellStyle name="Header1 2 16 2 13 2" xfId="22303" xr:uid="{C26FDFA6-E28C-440F-BDE0-11FA4E9BD4AC}"/>
    <cellStyle name="Header1 2 16 2 13 2 2" xfId="22304" xr:uid="{4870F557-6FC9-4EB8-A9CF-A17E1AFD8C14}"/>
    <cellStyle name="Header1 2 16 2 13 2 3" xfId="22305" xr:uid="{71979F79-EAA3-4DD6-B865-C8DD88B95B5D}"/>
    <cellStyle name="Header1 2 16 2 13 3" xfId="22306" xr:uid="{2E286887-49B8-4EA9-82D3-CDE1BBAC1B2A}"/>
    <cellStyle name="Header1 2 16 2 13 3 2" xfId="22307" xr:uid="{B81808B7-8184-47C3-AA2A-FEC31999906A}"/>
    <cellStyle name="Header1 2 16 2 13 3 3" xfId="22308" xr:uid="{B9887648-E97D-4804-951B-63749263978A}"/>
    <cellStyle name="Header1 2 16 2 13 4" xfId="22309" xr:uid="{AAD44EEE-0D74-4F27-830B-1F19CF01CAD6}"/>
    <cellStyle name="Header1 2 16 2 13 4 2" xfId="22310" xr:uid="{5FD5DBD9-C807-4169-A3E1-526489126429}"/>
    <cellStyle name="Header1 2 16 2 13 4 3" xfId="22311" xr:uid="{2B944036-AEC8-4978-977F-3A8BD1BB1FC7}"/>
    <cellStyle name="Header1 2 16 2 13 5" xfId="22312" xr:uid="{9872FD6D-97C5-46F8-B662-113EA813A3A5}"/>
    <cellStyle name="Header1 2 16 2 13 5 2" xfId="22313" xr:uid="{976918A4-EF2F-461F-B258-A1826D44F2A6}"/>
    <cellStyle name="Header1 2 16 2 13 5 3" xfId="22314" xr:uid="{44375A89-2B48-4A49-96A6-AEC29691A15F}"/>
    <cellStyle name="Header1 2 16 2 13 6" xfId="22315" xr:uid="{84CC79E8-844A-48EC-9D08-0A99C4CCC810}"/>
    <cellStyle name="Header1 2 16 2 13 6 2" xfId="22316" xr:uid="{428D2441-86C3-4545-8FF6-5C7062890A1B}"/>
    <cellStyle name="Header1 2 16 2 13 6 3" xfId="22317" xr:uid="{29CD2396-6702-4853-9116-F4C9943BB4BD}"/>
    <cellStyle name="Header1 2 16 2 13 7" xfId="22318" xr:uid="{5998A34E-A90B-4D8E-BA77-A04FDBCC2B8A}"/>
    <cellStyle name="Header1 2 16 2 13 8" xfId="22319" xr:uid="{44E78743-F382-43E5-BBFC-3F45E3B50E29}"/>
    <cellStyle name="Header1 2 16 2 14" xfId="22320" xr:uid="{B169DF5B-6828-47A4-A6D6-4E041F603AA0}"/>
    <cellStyle name="Header1 2 16 2 14 2" xfId="22321" xr:uid="{A58F01B1-7A8C-4CAD-A1F5-4FCEBD284802}"/>
    <cellStyle name="Header1 2 16 2 14 2 2" xfId="22322" xr:uid="{75EC9FDE-A239-4831-AA65-09CAD0371E5E}"/>
    <cellStyle name="Header1 2 16 2 14 2 3" xfId="22323" xr:uid="{BDB95C3C-97CA-49CB-B89A-369CBD21F964}"/>
    <cellStyle name="Header1 2 16 2 14 3" xfId="22324" xr:uid="{B330C692-7BD2-4DC2-BF10-8DEA105EAB6D}"/>
    <cellStyle name="Header1 2 16 2 14 3 2" xfId="22325" xr:uid="{A0F8EE6B-F729-409E-9E73-4F046818B72D}"/>
    <cellStyle name="Header1 2 16 2 14 3 3" xfId="22326" xr:uid="{5E08FC20-738A-4168-8331-98DEB7439F5D}"/>
    <cellStyle name="Header1 2 16 2 14 4" xfId="22327" xr:uid="{AFC9F48C-A330-4F00-BA85-59670B85FC1A}"/>
    <cellStyle name="Header1 2 16 2 14 4 2" xfId="22328" xr:uid="{17B738AC-E6A5-42D2-BB26-6E012A73D17E}"/>
    <cellStyle name="Header1 2 16 2 14 4 3" xfId="22329" xr:uid="{5F71F9CA-5DCD-420F-AC19-3790740CA11B}"/>
    <cellStyle name="Header1 2 16 2 14 5" xfId="22330" xr:uid="{F7D1986E-55F9-4638-A652-2534737576D5}"/>
    <cellStyle name="Header1 2 16 2 14 5 2" xfId="22331" xr:uid="{B0AD88EB-F0E1-488A-8A07-8B56DEEFF1A0}"/>
    <cellStyle name="Header1 2 16 2 14 5 3" xfId="22332" xr:uid="{70AA307C-4D64-40D9-9368-78F7B6B967A2}"/>
    <cellStyle name="Header1 2 16 2 14 6" xfId="22333" xr:uid="{C22565FF-03DE-4D39-9937-101846648787}"/>
    <cellStyle name="Header1 2 16 2 14 6 2" xfId="22334" xr:uid="{2AB3BAC6-27A5-4036-BA9D-59D996E19ED1}"/>
    <cellStyle name="Header1 2 16 2 14 6 3" xfId="22335" xr:uid="{6E58E04E-AAB1-4CE0-978C-AA1BC887C0CD}"/>
    <cellStyle name="Header1 2 16 2 14 7" xfId="22336" xr:uid="{52FDB6A6-52CF-4BEA-966D-C896A6A3E6C8}"/>
    <cellStyle name="Header1 2 16 2 14 8" xfId="22337" xr:uid="{B8E35105-D3AD-4ABA-98F6-90170DB25AB2}"/>
    <cellStyle name="Header1 2 16 2 15" xfId="22338" xr:uid="{5CAE6C81-1823-4325-9DD1-3629016E3262}"/>
    <cellStyle name="Header1 2 16 2 15 2" xfId="22339" xr:uid="{BD3E5D5B-7543-401A-9D9B-28E16D3B8039}"/>
    <cellStyle name="Header1 2 16 2 15 2 2" xfId="22340" xr:uid="{8891DD58-7723-419D-A113-C3375C280D5F}"/>
    <cellStyle name="Header1 2 16 2 15 2 3" xfId="22341" xr:uid="{21258A1A-ECFA-476A-BE4D-8634FF599106}"/>
    <cellStyle name="Header1 2 16 2 15 3" xfId="22342" xr:uid="{4328CD59-B279-4668-A3B9-7AEE20794AB0}"/>
    <cellStyle name="Header1 2 16 2 15 3 2" xfId="22343" xr:uid="{7F5D7FB9-CA94-4823-856F-D98514FFA5DA}"/>
    <cellStyle name="Header1 2 16 2 15 3 3" xfId="22344" xr:uid="{20B723E7-479D-49B3-AF56-508599F52EEC}"/>
    <cellStyle name="Header1 2 16 2 15 4" xfId="22345" xr:uid="{321123D2-C02E-4399-AFF7-C7F11D3988C4}"/>
    <cellStyle name="Header1 2 16 2 15 4 2" xfId="22346" xr:uid="{24AF150A-C6AC-4748-934F-9CC60D2E1922}"/>
    <cellStyle name="Header1 2 16 2 15 4 3" xfId="22347" xr:uid="{2DC20030-EF36-4B40-AB29-CF398D896DBC}"/>
    <cellStyle name="Header1 2 16 2 15 5" xfId="22348" xr:uid="{DAE8F2B5-0DC8-4C21-98E6-FAD91E7A7B85}"/>
    <cellStyle name="Header1 2 16 2 15 5 2" xfId="22349" xr:uid="{9111653A-B458-4C83-9D54-8668AFE3300C}"/>
    <cellStyle name="Header1 2 16 2 15 5 3" xfId="22350" xr:uid="{FF96EE58-3733-4464-88E4-A520F5B941B2}"/>
    <cellStyle name="Header1 2 16 2 15 6" xfId="22351" xr:uid="{16E9746B-B48F-4021-AE4A-4E7ADF087828}"/>
    <cellStyle name="Header1 2 16 2 15 6 2" xfId="22352" xr:uid="{0ED93632-42EC-4A25-B677-FF59F894FC7B}"/>
    <cellStyle name="Header1 2 16 2 15 6 3" xfId="22353" xr:uid="{AEBF6430-0C0D-4733-A815-86F6CDA6D5C2}"/>
    <cellStyle name="Header1 2 16 2 15 7" xfId="22354" xr:uid="{E915A1EC-4B63-4DB1-833C-53BBDD0164FF}"/>
    <cellStyle name="Header1 2 16 2 15 8" xfId="22355" xr:uid="{A884A0F9-1A02-459C-9F39-9F7A0DD8FDE3}"/>
    <cellStyle name="Header1 2 16 2 16" xfId="22356" xr:uid="{01D2AF45-5429-4D45-86D0-EBA71639E109}"/>
    <cellStyle name="Header1 2 16 2 2" xfId="22357" xr:uid="{4960BB8F-C172-44E5-9D86-8480494DEBBA}"/>
    <cellStyle name="Header1 2 16 2 2 2" xfId="22358" xr:uid="{6EEEF20A-A67A-4EAC-9746-5CC8C426A450}"/>
    <cellStyle name="Header1 2 16 2 2 2 2" xfId="22359" xr:uid="{AEF25CF5-A20D-4991-B4B6-4AE8D6734C38}"/>
    <cellStyle name="Header1 2 16 2 2 2 2 2" xfId="22360" xr:uid="{6E564B85-1419-4759-95EA-8FD2EBCD3FC3}"/>
    <cellStyle name="Header1 2 16 2 2 2 2 3" xfId="22361" xr:uid="{0A189884-D2C7-46F1-81B7-80030E8DB95B}"/>
    <cellStyle name="Header1 2 16 2 2 2 3" xfId="22362" xr:uid="{6026F124-93A2-42BD-B958-CCF020F0BCCC}"/>
    <cellStyle name="Header1 2 16 2 2 2 3 2" xfId="22363" xr:uid="{6230A157-47D9-430E-BA98-2138FD9D88E2}"/>
    <cellStyle name="Header1 2 16 2 2 2 3 3" xfId="22364" xr:uid="{5BDC7D04-83E6-4571-8CCE-EE96DD8C1CF1}"/>
    <cellStyle name="Header1 2 16 2 2 2 4" xfId="22365" xr:uid="{F2A2D3D0-48D1-4DB8-8BB7-C196C90C8F18}"/>
    <cellStyle name="Header1 2 16 2 2 2 4 2" xfId="22366" xr:uid="{B9E3C010-A034-4232-8F8B-B1056DB0C44C}"/>
    <cellStyle name="Header1 2 16 2 2 2 4 3" xfId="22367" xr:uid="{A1A1F637-5ABA-4BF5-85C0-CD1828017AD7}"/>
    <cellStyle name="Header1 2 16 2 2 2 5" xfId="22368" xr:uid="{A4F27ABD-3797-4EB3-8184-B002BF48E5D1}"/>
    <cellStyle name="Header1 2 16 2 2 2 5 2" xfId="22369" xr:uid="{27D11217-8089-46FB-9BCC-6DD1F03591F9}"/>
    <cellStyle name="Header1 2 16 2 2 2 5 3" xfId="22370" xr:uid="{DBB2DA32-3A24-4A0A-B160-C83F8EF6B5B0}"/>
    <cellStyle name="Header1 2 16 2 2 2 6" xfId="22371" xr:uid="{14103994-B428-463F-94F3-FCCE9E7203DC}"/>
    <cellStyle name="Header1 2 16 2 2 2 6 2" xfId="22372" xr:uid="{284C0AAE-1950-44FA-A2F2-4925547642E6}"/>
    <cellStyle name="Header1 2 16 2 2 2 6 3" xfId="22373" xr:uid="{E910BA8B-5A97-410B-B854-41FEFB850977}"/>
    <cellStyle name="Header1 2 16 2 2 2 7" xfId="22374" xr:uid="{963EB976-5738-4189-B09C-79C9CBAA3DD2}"/>
    <cellStyle name="Header1 2 16 2 2 2 7 2" xfId="22375" xr:uid="{0CF7F934-6B3F-40CD-814C-1F4EF749B673}"/>
    <cellStyle name="Header1 2 16 2 2 2 7 3" xfId="22376" xr:uid="{81A02FE7-FCDA-4686-8169-72C9EE3FC339}"/>
    <cellStyle name="Header1 2 16 2 2 2 8" xfId="22377" xr:uid="{66F26001-64A9-45E4-8983-DF1D919476AF}"/>
    <cellStyle name="Header1 2 16 2 2 2 9" xfId="22378" xr:uid="{F59796F3-C6D6-4F5B-976F-28ADE58D8557}"/>
    <cellStyle name="Header1 2 16 2 2 3" xfId="22379" xr:uid="{D19E02E7-5F47-41BF-8F83-01325D1C7985}"/>
    <cellStyle name="Header1 2 16 2 2 3 2" xfId="22380" xr:uid="{FEFCCEF5-AC9D-4009-A6E7-D6277EF1DE03}"/>
    <cellStyle name="Header1 2 16 2 2 3 2 2" xfId="22381" xr:uid="{3A13B38F-1631-4DF7-8A1A-9CA55CFE096B}"/>
    <cellStyle name="Header1 2 16 2 2 3 2 3" xfId="22382" xr:uid="{F84B5784-6960-45FF-8B2A-4EAE0C2C48C5}"/>
    <cellStyle name="Header1 2 16 2 2 3 3" xfId="22383" xr:uid="{BECAD977-4F5D-4C3D-B075-ABF00B490622}"/>
    <cellStyle name="Header1 2 16 2 2 3 3 2" xfId="22384" xr:uid="{E5349352-3338-45D3-9A97-CC4AE10DA738}"/>
    <cellStyle name="Header1 2 16 2 2 3 3 3" xfId="22385" xr:uid="{99EE873C-3310-4F76-89F9-7F030613D8DB}"/>
    <cellStyle name="Header1 2 16 2 2 3 4" xfId="22386" xr:uid="{20BA9ABE-B3F8-4F79-968A-EE4525345ABB}"/>
    <cellStyle name="Header1 2 16 2 2 3 4 2" xfId="22387" xr:uid="{49D868EA-22C5-4A99-9CC2-A8C9120A19D6}"/>
    <cellStyle name="Header1 2 16 2 2 3 4 3" xfId="22388" xr:uid="{3AA0C078-654A-421D-A8F4-6EDA11F5E501}"/>
    <cellStyle name="Header1 2 16 2 2 3 5" xfId="22389" xr:uid="{FC347091-98B2-4FE7-8EA8-51D282F11661}"/>
    <cellStyle name="Header1 2 16 2 2 3 5 2" xfId="22390" xr:uid="{4EB7FA93-686B-4244-9057-36E0B5EDC906}"/>
    <cellStyle name="Header1 2 16 2 2 3 5 3" xfId="22391" xr:uid="{D4E63CBD-D71E-4B67-9177-0639917C0610}"/>
    <cellStyle name="Header1 2 16 2 2 3 6" xfId="22392" xr:uid="{43C81373-4078-49C0-AE10-6B42AC88F222}"/>
    <cellStyle name="Header1 2 16 2 2 3 6 2" xfId="22393" xr:uid="{06E72FE7-AEC6-4DD7-804C-41756C8C418D}"/>
    <cellStyle name="Header1 2 16 2 2 3 6 3" xfId="22394" xr:uid="{11078993-915E-43A1-843D-081AC2CCBB3C}"/>
    <cellStyle name="Header1 2 16 2 2 3 7" xfId="22395" xr:uid="{9FEF346D-704C-40A3-806A-28EF89A3EF25}"/>
    <cellStyle name="Header1 2 16 2 2 3 8" xfId="22396" xr:uid="{80CCF22D-CFAF-4CFB-982F-D61CAD98B266}"/>
    <cellStyle name="Header1 2 16 2 2 4" xfId="22397" xr:uid="{22FD6357-590E-4B14-B437-29DAEBACA370}"/>
    <cellStyle name="Header1 2 16 2 2 4 2" xfId="22398" xr:uid="{784956F5-AB22-4E0A-BA34-606DED343B55}"/>
    <cellStyle name="Header1 2 16 2 2 4 2 2" xfId="22399" xr:uid="{C98A7C03-83B3-4D8C-9AD9-340F2B49F81B}"/>
    <cellStyle name="Header1 2 16 2 2 4 2 3" xfId="22400" xr:uid="{1C98075C-9146-45C3-B9EA-A75EA925FAE1}"/>
    <cellStyle name="Header1 2 16 2 2 4 3" xfId="22401" xr:uid="{2039D38F-AEF8-4C9C-8183-86EF57451845}"/>
    <cellStyle name="Header1 2 16 2 2 4 3 2" xfId="22402" xr:uid="{B2EB14C5-AD55-4D09-A5CB-AFA23E9CA9DF}"/>
    <cellStyle name="Header1 2 16 2 2 4 3 3" xfId="22403" xr:uid="{809C5BCB-5177-4941-AD0E-C4C19479050E}"/>
    <cellStyle name="Header1 2 16 2 2 4 4" xfId="22404" xr:uid="{1F02FAD4-ABD9-4D21-B808-B84F4C78E9EE}"/>
    <cellStyle name="Header1 2 16 2 2 4 4 2" xfId="22405" xr:uid="{5D513098-0BE3-43D9-A4C9-131AB0001F95}"/>
    <cellStyle name="Header1 2 16 2 2 4 4 3" xfId="22406" xr:uid="{55AA56EA-C48C-481F-9E60-CCCDC59A6352}"/>
    <cellStyle name="Header1 2 16 2 2 4 5" xfId="22407" xr:uid="{83996CBA-0DD7-492E-8C55-D55B13841B41}"/>
    <cellStyle name="Header1 2 16 2 2 4 5 2" xfId="22408" xr:uid="{9F234431-5222-4AA7-AB7F-CB01A6B951C3}"/>
    <cellStyle name="Header1 2 16 2 2 4 5 3" xfId="22409" xr:uid="{8B484496-CF6C-49C4-8FD9-CD044762A1AF}"/>
    <cellStyle name="Header1 2 16 2 2 4 6" xfId="22410" xr:uid="{61B16722-FAE1-4404-AF00-6E2F7EFB280A}"/>
    <cellStyle name="Header1 2 16 2 2 4 6 2" xfId="22411" xr:uid="{423C468A-834D-4E98-8551-7DF87CC2B17D}"/>
    <cellStyle name="Header1 2 16 2 2 4 6 3" xfId="22412" xr:uid="{6983BD6C-0008-44DA-B95D-8A519F2D4A3B}"/>
    <cellStyle name="Header1 2 16 2 2 4 7" xfId="22413" xr:uid="{78DB0574-8539-467F-9A6E-4B4EDC5E34E9}"/>
    <cellStyle name="Header1 2 16 2 2 4 8" xfId="22414" xr:uid="{21799375-FA16-4579-87C9-EE23179E98C0}"/>
    <cellStyle name="Header1 2 16 2 2 5" xfId="22415" xr:uid="{9BB37B69-21C6-4785-8E88-ECB42E9E7419}"/>
    <cellStyle name="Header1 2 16 2 2 5 2" xfId="22416" xr:uid="{0089EA04-32D5-476F-9616-520C03513FA9}"/>
    <cellStyle name="Header1 2 16 2 2 5 2 2" xfId="22417" xr:uid="{2C380C81-46DA-4B89-9011-D52830B6D99F}"/>
    <cellStyle name="Header1 2 16 2 2 5 2 3" xfId="22418" xr:uid="{1478BB2D-0F62-4134-925D-0C2F96BE3412}"/>
    <cellStyle name="Header1 2 16 2 2 5 3" xfId="22419" xr:uid="{E6C57C26-0019-4C63-9515-47F2D7CD1E88}"/>
    <cellStyle name="Header1 2 16 2 2 5 3 2" xfId="22420" xr:uid="{A3AD17C8-B46F-4D84-B11B-B22BA3B54D22}"/>
    <cellStyle name="Header1 2 16 2 2 5 3 3" xfId="22421" xr:uid="{833330C0-2E41-4060-AD8D-C5D15B69883D}"/>
    <cellStyle name="Header1 2 16 2 2 5 4" xfId="22422" xr:uid="{3C46C551-861A-4A16-ADD4-861741718218}"/>
    <cellStyle name="Header1 2 16 2 2 5 4 2" xfId="22423" xr:uid="{F1394237-04D1-410A-BF24-45610732CAF1}"/>
    <cellStyle name="Header1 2 16 2 2 5 4 3" xfId="22424" xr:uid="{E1244BE3-2CC7-4389-85B9-94A7DAAC8B5C}"/>
    <cellStyle name="Header1 2 16 2 2 5 5" xfId="22425" xr:uid="{43F42676-C54C-4548-B78D-14C60C0B8CE9}"/>
    <cellStyle name="Header1 2 16 2 2 5 5 2" xfId="22426" xr:uid="{A668582F-C0A5-4330-9E5E-F57369C49A46}"/>
    <cellStyle name="Header1 2 16 2 2 5 5 3" xfId="22427" xr:uid="{36145F36-6BDF-437D-B85A-ECC4411BF482}"/>
    <cellStyle name="Header1 2 16 2 2 5 6" xfId="22428" xr:uid="{BB7D2AB6-1A54-4DD8-98F8-67DC1165EA78}"/>
    <cellStyle name="Header1 2 16 2 2 5 6 2" xfId="22429" xr:uid="{87022FB8-7DC2-4E27-A2F3-08C349898737}"/>
    <cellStyle name="Header1 2 16 2 2 5 6 3" xfId="22430" xr:uid="{BB587DC2-6F10-4067-BE8A-9A78E504E150}"/>
    <cellStyle name="Header1 2 16 2 2 5 7" xfId="22431" xr:uid="{0547F8EB-BF5D-495A-97EC-BF54C37EF877}"/>
    <cellStyle name="Header1 2 16 2 2 5 8" xfId="22432" xr:uid="{31957275-C0E4-4A61-A63B-E84B5CD7DF95}"/>
    <cellStyle name="Header1 2 16 2 2 6" xfId="22433" xr:uid="{2FC7B323-0B48-4D2F-9E8E-8858C3DD8C74}"/>
    <cellStyle name="Header1 2 16 2 2 6 2" xfId="22434" xr:uid="{33B7619E-E063-4F94-8A3D-1F81196E82B1}"/>
    <cellStyle name="Header1 2 16 2 2 6 2 2" xfId="22435" xr:uid="{FC9EC5AC-EC46-4845-B844-B65D9F9E08E0}"/>
    <cellStyle name="Header1 2 16 2 2 6 2 3" xfId="22436" xr:uid="{AC5A88BE-0C89-4C56-AB86-F86ACA032AF0}"/>
    <cellStyle name="Header1 2 16 2 2 6 3" xfId="22437" xr:uid="{507D62B8-8392-4574-8615-DE768A1C7248}"/>
    <cellStyle name="Header1 2 16 2 2 6 3 2" xfId="22438" xr:uid="{282A6373-ED34-42A7-9347-BA57552206A0}"/>
    <cellStyle name="Header1 2 16 2 2 6 3 3" xfId="22439" xr:uid="{7C18E29C-3A7B-4258-A350-00791B5FFCA3}"/>
    <cellStyle name="Header1 2 16 2 2 6 4" xfId="22440" xr:uid="{2DE8D43B-899F-4AC0-B648-85716C50AE8E}"/>
    <cellStyle name="Header1 2 16 2 2 6 4 2" xfId="22441" xr:uid="{847C3C65-1BC3-4EF6-868B-3AC9D62E00C6}"/>
    <cellStyle name="Header1 2 16 2 2 6 4 3" xfId="22442" xr:uid="{0868B34E-BD34-4C12-8820-E587C60BC062}"/>
    <cellStyle name="Header1 2 16 2 2 6 5" xfId="22443" xr:uid="{C6CDAFD5-2637-43A5-80F6-D6FF2B65DABA}"/>
    <cellStyle name="Header1 2 16 2 2 6 5 2" xfId="22444" xr:uid="{57A1A8BC-053E-46EF-90B6-E2573C207E79}"/>
    <cellStyle name="Header1 2 16 2 2 6 5 3" xfId="22445" xr:uid="{1BC733FF-6B19-4C49-87A3-4D6343D8CE18}"/>
    <cellStyle name="Header1 2 16 2 2 6 6" xfId="22446" xr:uid="{8C6A1433-11BB-4738-A126-9FF25B3AFE0E}"/>
    <cellStyle name="Header1 2 16 2 2 6 6 2" xfId="22447" xr:uid="{A5C5954E-F725-4826-B802-FC1E3072946E}"/>
    <cellStyle name="Header1 2 16 2 2 6 6 3" xfId="22448" xr:uid="{430525CF-4CDC-4DCA-A7B4-845AF7C0C8FC}"/>
    <cellStyle name="Header1 2 16 2 2 6 7" xfId="22449" xr:uid="{4BCFB43C-6CCE-42D2-B284-4B42F5B204B8}"/>
    <cellStyle name="Header1 2 16 2 2 6 8" xfId="22450" xr:uid="{52F1ABA9-A8DA-41FB-966D-AC9360CAEEC7}"/>
    <cellStyle name="Header1 2 16 2 2 7" xfId="22451" xr:uid="{088DBE7A-3815-4F1D-82C7-6DC2AA72C857}"/>
    <cellStyle name="Header1 2 16 2 2 8" xfId="22452" xr:uid="{71F8606A-39F3-4C57-969A-A2E2FC5BD1CF}"/>
    <cellStyle name="Header1 2 16 2 3" xfId="22453" xr:uid="{55B6DE25-1D6C-4551-91C7-E91F784BDE2B}"/>
    <cellStyle name="Header1 2 16 2 3 2" xfId="22454" xr:uid="{814CBDDF-6A34-4371-A493-35032F317A17}"/>
    <cellStyle name="Header1 2 16 2 3 2 2" xfId="22455" xr:uid="{9358A8FA-C0DE-406A-958A-95BA4F058301}"/>
    <cellStyle name="Header1 2 16 2 3 2 2 2" xfId="22456" xr:uid="{535D1924-E062-41E2-B3CC-A60BC6131F96}"/>
    <cellStyle name="Header1 2 16 2 3 2 2 3" xfId="22457" xr:uid="{35C38125-5376-4C37-ADCF-0052A670EB53}"/>
    <cellStyle name="Header1 2 16 2 3 2 3" xfId="22458" xr:uid="{E5554AE1-94A2-4A44-A85B-06918B82BED8}"/>
    <cellStyle name="Header1 2 16 2 3 2 3 2" xfId="22459" xr:uid="{AC0C437D-51E2-48F7-AD6E-7638C375904A}"/>
    <cellStyle name="Header1 2 16 2 3 2 3 3" xfId="22460" xr:uid="{788BA9E4-2EBB-4D48-961C-E83B0F6C1A75}"/>
    <cellStyle name="Header1 2 16 2 3 2 4" xfId="22461" xr:uid="{E3A786D6-0CD1-41F0-9275-43BE495F7433}"/>
    <cellStyle name="Header1 2 16 2 3 2 4 2" xfId="22462" xr:uid="{AAF616E8-0F05-42C9-B2BF-A850264DF850}"/>
    <cellStyle name="Header1 2 16 2 3 2 4 3" xfId="22463" xr:uid="{AAC62A5F-0B2F-44E2-BA72-12D91BF39816}"/>
    <cellStyle name="Header1 2 16 2 3 2 5" xfId="22464" xr:uid="{3C9844FA-6DA8-45F4-B47A-E63D746FF27A}"/>
    <cellStyle name="Header1 2 16 2 3 2 5 2" xfId="22465" xr:uid="{E612186C-A52E-487C-A9BF-58EDA12AC22F}"/>
    <cellStyle name="Header1 2 16 2 3 2 5 3" xfId="22466" xr:uid="{8F848020-A05F-4077-8080-7D261DF842AD}"/>
    <cellStyle name="Header1 2 16 2 3 2 6" xfId="22467" xr:uid="{80C89562-7AF8-4BE8-AB82-EF6D1BE5EDB3}"/>
    <cellStyle name="Header1 2 16 2 3 2 6 2" xfId="22468" xr:uid="{2249EB9E-3A99-495A-B26A-B635E1B9B5CB}"/>
    <cellStyle name="Header1 2 16 2 3 2 6 3" xfId="22469" xr:uid="{980CE5DE-75CE-4A6B-BE03-DB92D3A163F8}"/>
    <cellStyle name="Header1 2 16 2 3 2 7" xfId="22470" xr:uid="{AA54CB30-B6B3-4464-B59A-4D76703C1213}"/>
    <cellStyle name="Header1 2 16 2 3 2 7 2" xfId="22471" xr:uid="{FAE3B377-0459-4BE3-9281-E5C2E2E91086}"/>
    <cellStyle name="Header1 2 16 2 3 2 7 3" xfId="22472" xr:uid="{CB43AA0D-AA90-4155-BA37-AE7A5742B2EB}"/>
    <cellStyle name="Header1 2 16 2 3 2 8" xfId="22473" xr:uid="{BA5DA2C2-F8A2-430A-AB08-28A63BE3EF3C}"/>
    <cellStyle name="Header1 2 16 2 3 2 9" xfId="22474" xr:uid="{B1404A98-4783-4E94-AA8C-FB1A67FA0908}"/>
    <cellStyle name="Header1 2 16 2 3 3" xfId="22475" xr:uid="{A9EE9ACD-3F16-4284-A853-89AA7D6FAD6B}"/>
    <cellStyle name="Header1 2 16 2 3 3 2" xfId="22476" xr:uid="{4B363C85-4A81-43DA-B668-705533DC5845}"/>
    <cellStyle name="Header1 2 16 2 3 3 2 2" xfId="22477" xr:uid="{B012930D-5D1A-4D63-A94C-D06A6920BD61}"/>
    <cellStyle name="Header1 2 16 2 3 3 2 3" xfId="22478" xr:uid="{F8534559-6827-4FF6-A8CB-EBF6C712684A}"/>
    <cellStyle name="Header1 2 16 2 3 3 3" xfId="22479" xr:uid="{0AF2FAF0-0BEF-46A3-8AA2-436E19C5DDE5}"/>
    <cellStyle name="Header1 2 16 2 3 3 3 2" xfId="22480" xr:uid="{0915CAF7-11F8-4D02-8D96-51B5407E3CAA}"/>
    <cellStyle name="Header1 2 16 2 3 3 3 3" xfId="22481" xr:uid="{60035D8F-861E-4AEA-9595-343298ECAC16}"/>
    <cellStyle name="Header1 2 16 2 3 3 4" xfId="22482" xr:uid="{BE05950D-60F0-4EA0-841F-AE7AC9CA3340}"/>
    <cellStyle name="Header1 2 16 2 3 3 4 2" xfId="22483" xr:uid="{78BE1B65-93E2-4D78-9770-A4D990A9DE2E}"/>
    <cellStyle name="Header1 2 16 2 3 3 4 3" xfId="22484" xr:uid="{CE81C130-C8F3-4A82-9184-CF0EF7FD55A7}"/>
    <cellStyle name="Header1 2 16 2 3 3 5" xfId="22485" xr:uid="{E2549167-71CC-4E8C-847F-E0A6575A95A0}"/>
    <cellStyle name="Header1 2 16 2 3 3 5 2" xfId="22486" xr:uid="{F3212257-E871-47CD-9737-34F7F0F5222B}"/>
    <cellStyle name="Header1 2 16 2 3 3 5 3" xfId="22487" xr:uid="{345B8762-54F6-43E1-8B92-1AE14E529EDD}"/>
    <cellStyle name="Header1 2 16 2 3 3 6" xfId="22488" xr:uid="{5FBAA6BA-3AD7-4861-BA36-4C78D16898CD}"/>
    <cellStyle name="Header1 2 16 2 3 3 6 2" xfId="22489" xr:uid="{3D310DE4-6AAB-4D2A-860F-EFB99321A460}"/>
    <cellStyle name="Header1 2 16 2 3 3 6 3" xfId="22490" xr:uid="{44979BD0-7756-41FE-B370-F7F0349BA4CF}"/>
    <cellStyle name="Header1 2 16 2 3 3 7" xfId="22491" xr:uid="{E7BF6E69-1E1A-4CDF-BACD-3FBBF811C583}"/>
    <cellStyle name="Header1 2 16 2 3 3 8" xfId="22492" xr:uid="{D673AF62-22F6-47C6-A014-A33B8C3471BA}"/>
    <cellStyle name="Header1 2 16 2 3 4" xfId="22493" xr:uid="{6F8BF5B3-7EB9-4842-AFB8-FE32DD8B312D}"/>
    <cellStyle name="Header1 2 16 2 3 4 2" xfId="22494" xr:uid="{060CF743-7F22-4E20-84B0-AA51414E6130}"/>
    <cellStyle name="Header1 2 16 2 3 4 2 2" xfId="22495" xr:uid="{4897A6B8-3C5A-4B08-B0A5-D10C304F03E1}"/>
    <cellStyle name="Header1 2 16 2 3 4 2 3" xfId="22496" xr:uid="{27128C57-C79D-442D-AB08-42C127DE1DE8}"/>
    <cellStyle name="Header1 2 16 2 3 4 3" xfId="22497" xr:uid="{D2A28404-660B-4BB7-91BE-2FA87EBBC246}"/>
    <cellStyle name="Header1 2 16 2 3 4 3 2" xfId="22498" xr:uid="{B8AD60C3-759C-4F3A-B7C6-5D616543B916}"/>
    <cellStyle name="Header1 2 16 2 3 4 3 3" xfId="22499" xr:uid="{A0E48F72-2E4B-41C2-8A45-FFB6152DCD6D}"/>
    <cellStyle name="Header1 2 16 2 3 4 4" xfId="22500" xr:uid="{E762B129-22D0-426B-BEC5-80958BAE04D5}"/>
    <cellStyle name="Header1 2 16 2 3 4 4 2" xfId="22501" xr:uid="{E28CBD9A-A8B9-41CD-97F5-7D944EC1AD40}"/>
    <cellStyle name="Header1 2 16 2 3 4 4 3" xfId="22502" xr:uid="{847C9F0B-4302-4D20-A81A-6A7696603467}"/>
    <cellStyle name="Header1 2 16 2 3 4 5" xfId="22503" xr:uid="{38F94934-5D76-41C0-8612-066ABE61B2FA}"/>
    <cellStyle name="Header1 2 16 2 3 4 5 2" xfId="22504" xr:uid="{3F25175F-D498-43DB-864D-E69C3C578AD4}"/>
    <cellStyle name="Header1 2 16 2 3 4 5 3" xfId="22505" xr:uid="{125D822C-766E-462B-8061-AD8CE6E629A0}"/>
    <cellStyle name="Header1 2 16 2 3 4 6" xfId="22506" xr:uid="{CF8AC6C3-9FC4-420E-9E1C-FA3040F499C1}"/>
    <cellStyle name="Header1 2 16 2 3 4 6 2" xfId="22507" xr:uid="{07958E0E-14A5-4214-BA4F-AB49B0B0BD58}"/>
    <cellStyle name="Header1 2 16 2 3 4 6 3" xfId="22508" xr:uid="{79790285-2A0E-4D8F-8663-4B37E3E3E14B}"/>
    <cellStyle name="Header1 2 16 2 3 4 7" xfId="22509" xr:uid="{687F00B5-E246-41A3-BCA7-B4F8AEEBFDC1}"/>
    <cellStyle name="Header1 2 16 2 3 4 8" xfId="22510" xr:uid="{20617929-35CD-445F-A1CA-310626CC1178}"/>
    <cellStyle name="Header1 2 16 2 3 5" xfId="22511" xr:uid="{8BC710D8-CA19-4FAB-9BBA-BD776FF6DA5D}"/>
    <cellStyle name="Header1 2 16 2 3 5 2" xfId="22512" xr:uid="{F5A94685-17E2-4C68-BD76-86F0A99A1833}"/>
    <cellStyle name="Header1 2 16 2 3 5 2 2" xfId="22513" xr:uid="{1D4C3B03-AE59-445D-BC47-80BBDC0C2820}"/>
    <cellStyle name="Header1 2 16 2 3 5 2 3" xfId="22514" xr:uid="{0DC9EB39-EC55-4A87-9C55-6208A4152415}"/>
    <cellStyle name="Header1 2 16 2 3 5 3" xfId="22515" xr:uid="{1310A294-FB64-4F4D-BC2A-6AD0A10992DC}"/>
    <cellStyle name="Header1 2 16 2 3 5 3 2" xfId="22516" xr:uid="{82049594-75ED-4D58-A717-0CBE8CA24FB6}"/>
    <cellStyle name="Header1 2 16 2 3 5 3 3" xfId="22517" xr:uid="{1815FBDE-B0ED-498E-A5D2-CF5D6A78223C}"/>
    <cellStyle name="Header1 2 16 2 3 5 4" xfId="22518" xr:uid="{55086422-2BCA-42E9-9606-1D76D87AB02E}"/>
    <cellStyle name="Header1 2 16 2 3 5 4 2" xfId="22519" xr:uid="{20E1C298-4ED1-4A08-9CBA-6DBA781C72A0}"/>
    <cellStyle name="Header1 2 16 2 3 5 4 3" xfId="22520" xr:uid="{F4EC9487-5DB9-4B36-8F56-B2DDA93B81FA}"/>
    <cellStyle name="Header1 2 16 2 3 5 5" xfId="22521" xr:uid="{AC4DA6B4-7DC9-4AAA-82D3-C5A321882357}"/>
    <cellStyle name="Header1 2 16 2 3 5 5 2" xfId="22522" xr:uid="{BD1AB8D4-220C-4F36-8865-1611B8959DDD}"/>
    <cellStyle name="Header1 2 16 2 3 5 5 3" xfId="22523" xr:uid="{DCC97735-98BF-4D56-A964-A84BF6F9CFB8}"/>
    <cellStyle name="Header1 2 16 2 3 5 6" xfId="22524" xr:uid="{4256A104-34DB-4130-A614-8B1A69216045}"/>
    <cellStyle name="Header1 2 16 2 3 5 6 2" xfId="22525" xr:uid="{C9F68706-5B1A-4E70-9777-22AED3BF0C6C}"/>
    <cellStyle name="Header1 2 16 2 3 5 6 3" xfId="22526" xr:uid="{CD12FAA0-DB12-4011-BA8B-470B2144E0EB}"/>
    <cellStyle name="Header1 2 16 2 3 5 7" xfId="22527" xr:uid="{073E7801-3F54-4278-9266-F5A4907C4817}"/>
    <cellStyle name="Header1 2 16 2 3 5 8" xfId="22528" xr:uid="{7E21D80F-88BA-4C29-A2B1-35A221FBD48C}"/>
    <cellStyle name="Header1 2 16 2 3 6" xfId="22529" xr:uid="{6BB9A7FD-D575-414F-AF1B-24AF675A0927}"/>
    <cellStyle name="Header1 2 16 2 3 6 2" xfId="22530" xr:uid="{AF838F0C-AFC8-4291-974C-BB1C6F73FD0D}"/>
    <cellStyle name="Header1 2 16 2 3 6 2 2" xfId="22531" xr:uid="{6D6E9AB4-CE5A-4CDF-A958-2AFA054ABC8B}"/>
    <cellStyle name="Header1 2 16 2 3 6 2 3" xfId="22532" xr:uid="{9FE61B81-5FDF-4FA9-B18D-8D0885E39838}"/>
    <cellStyle name="Header1 2 16 2 3 6 3" xfId="22533" xr:uid="{8B4A0E21-F32B-48EA-841E-1C2CA524EFCB}"/>
    <cellStyle name="Header1 2 16 2 3 6 3 2" xfId="22534" xr:uid="{105BC4DC-0B6C-468C-A4BE-72709C33D096}"/>
    <cellStyle name="Header1 2 16 2 3 6 3 3" xfId="22535" xr:uid="{DDA57CFF-39AA-4AD7-AF5C-3EBF44A712BD}"/>
    <cellStyle name="Header1 2 16 2 3 6 4" xfId="22536" xr:uid="{2BD6BA9F-311A-415D-B1F5-9BC75C2354AB}"/>
    <cellStyle name="Header1 2 16 2 3 6 4 2" xfId="22537" xr:uid="{97C7F86B-953C-4D4E-A2C0-B74BB56EB8E4}"/>
    <cellStyle name="Header1 2 16 2 3 6 4 3" xfId="22538" xr:uid="{8783BD3D-C97D-4753-A59D-BFF17BC77081}"/>
    <cellStyle name="Header1 2 16 2 3 6 5" xfId="22539" xr:uid="{3C2D3826-3118-49C1-AB2D-EC4E04A5AB85}"/>
    <cellStyle name="Header1 2 16 2 3 6 5 2" xfId="22540" xr:uid="{2021B333-ACEE-4F72-A83F-F094471A4626}"/>
    <cellStyle name="Header1 2 16 2 3 6 5 3" xfId="22541" xr:uid="{EBB45FB8-170C-4633-A7E8-5F272EBF3848}"/>
    <cellStyle name="Header1 2 16 2 3 6 6" xfId="22542" xr:uid="{7B126099-5EDB-4E56-B482-2C061D635737}"/>
    <cellStyle name="Header1 2 16 2 3 6 6 2" xfId="22543" xr:uid="{36A3A4F2-7705-4F51-BEC6-4B6A3F065166}"/>
    <cellStyle name="Header1 2 16 2 3 6 6 3" xfId="22544" xr:uid="{461F0984-D3AA-404E-8B38-26C6BF6A9930}"/>
    <cellStyle name="Header1 2 16 2 3 6 7" xfId="22545" xr:uid="{50D988B2-E640-4B58-9D39-88769A09E8F8}"/>
    <cellStyle name="Header1 2 16 2 3 6 8" xfId="22546" xr:uid="{34CB37D4-FEFB-485D-BEF9-E8E2C02321FB}"/>
    <cellStyle name="Header1 2 16 2 3 7" xfId="22547" xr:uid="{4727435E-C583-479F-A382-447E3078AD8C}"/>
    <cellStyle name="Header1 2 16 2 3 8" xfId="22548" xr:uid="{204E3AFC-B2D2-42EF-A5C2-D7E931CFBE90}"/>
    <cellStyle name="Header1 2 16 2 4" xfId="22549" xr:uid="{8032BE58-3B6F-4680-AE32-6B9305888D09}"/>
    <cellStyle name="Header1 2 16 2 4 2" xfId="22550" xr:uid="{B084E183-E9EB-41DB-92A7-7F43C146AD1D}"/>
    <cellStyle name="Header1 2 16 2 4 2 2" xfId="22551" xr:uid="{09154E14-8F5C-4663-971D-3C14A6BEF3B8}"/>
    <cellStyle name="Header1 2 16 2 4 2 2 2" xfId="22552" xr:uid="{5D1BAD6C-6FF4-4D82-BC6E-DBCC7C1A651E}"/>
    <cellStyle name="Header1 2 16 2 4 2 2 3" xfId="22553" xr:uid="{649A6005-5EDD-468A-92BD-E2B4268281FC}"/>
    <cellStyle name="Header1 2 16 2 4 2 3" xfId="22554" xr:uid="{CCFF2863-2F3C-4E12-9070-DE3769EA7251}"/>
    <cellStyle name="Header1 2 16 2 4 2 3 2" xfId="22555" xr:uid="{6F760143-FEEC-40C9-A087-8C7ADB851C03}"/>
    <cellStyle name="Header1 2 16 2 4 2 3 3" xfId="22556" xr:uid="{FA0CA1D7-1B93-4E46-BD82-D4EBC8B7E254}"/>
    <cellStyle name="Header1 2 16 2 4 2 4" xfId="22557" xr:uid="{7D9A3560-63CD-4FBF-B73C-26213F796472}"/>
    <cellStyle name="Header1 2 16 2 4 2 4 2" xfId="22558" xr:uid="{BA470FB6-3177-4EFB-B0EC-9EEA9B99E761}"/>
    <cellStyle name="Header1 2 16 2 4 2 4 3" xfId="22559" xr:uid="{103F8845-8187-4E25-9467-F877FBEDF8FB}"/>
    <cellStyle name="Header1 2 16 2 4 2 5" xfId="22560" xr:uid="{FD7C28C7-D7BF-4872-A612-AC9C657E2AE7}"/>
    <cellStyle name="Header1 2 16 2 4 2 5 2" xfId="22561" xr:uid="{1C0933E8-145A-4B34-A577-178DA387C429}"/>
    <cellStyle name="Header1 2 16 2 4 2 5 3" xfId="22562" xr:uid="{2D342E6D-8350-45B1-83D9-41CFF40832EF}"/>
    <cellStyle name="Header1 2 16 2 4 2 6" xfId="22563" xr:uid="{A6CC25A0-E936-4DAE-98A7-C585ECD3D2C2}"/>
    <cellStyle name="Header1 2 16 2 4 2 6 2" xfId="22564" xr:uid="{FD45B22C-A2C3-4CF2-8BE6-C3AB968BE2E6}"/>
    <cellStyle name="Header1 2 16 2 4 2 6 3" xfId="22565" xr:uid="{7A5A51B2-3607-45C3-A807-5FCA2348F5CF}"/>
    <cellStyle name="Header1 2 16 2 4 2 7" xfId="22566" xr:uid="{EDDEA0D2-F739-425B-A3C3-989C10F56D16}"/>
    <cellStyle name="Header1 2 16 2 4 2 7 2" xfId="22567" xr:uid="{9E88014B-F9F0-4CF7-A14B-2CC88EF35E65}"/>
    <cellStyle name="Header1 2 16 2 4 2 7 3" xfId="22568" xr:uid="{5FE14B4E-F108-494C-B9D3-796EBFB1878B}"/>
    <cellStyle name="Header1 2 16 2 4 2 8" xfId="22569" xr:uid="{C4612C0B-96D0-43D3-A2E3-F33B7BFBA3B9}"/>
    <cellStyle name="Header1 2 16 2 4 2 9" xfId="22570" xr:uid="{2B00C0F3-1C58-4776-8A2B-5256068F5B8F}"/>
    <cellStyle name="Header1 2 16 2 4 3" xfId="22571" xr:uid="{0524C6FB-9939-4155-820A-453F4C1C649E}"/>
    <cellStyle name="Header1 2 16 2 4 3 2" xfId="22572" xr:uid="{6A40A347-1763-4562-A549-98ED0A3CFA7A}"/>
    <cellStyle name="Header1 2 16 2 4 3 2 2" xfId="22573" xr:uid="{E778BD4E-2232-4FF0-89CD-8F70132B3C19}"/>
    <cellStyle name="Header1 2 16 2 4 3 2 3" xfId="22574" xr:uid="{1AFC26BD-2E39-4537-8158-7FAFC1D278F5}"/>
    <cellStyle name="Header1 2 16 2 4 3 3" xfId="22575" xr:uid="{1AC6F2EF-4D5B-4896-A2D0-617C76CBCE45}"/>
    <cellStyle name="Header1 2 16 2 4 3 3 2" xfId="22576" xr:uid="{3C2C4451-8074-43CF-9E8E-689C8177752E}"/>
    <cellStyle name="Header1 2 16 2 4 3 3 3" xfId="22577" xr:uid="{FEC48568-D3A4-4039-AD4F-9855F99D64FF}"/>
    <cellStyle name="Header1 2 16 2 4 3 4" xfId="22578" xr:uid="{627892BE-2F3D-4F25-A228-61B8318C4E63}"/>
    <cellStyle name="Header1 2 16 2 4 3 4 2" xfId="22579" xr:uid="{361D99EA-F6D3-4506-A704-0E379A6ED93E}"/>
    <cellStyle name="Header1 2 16 2 4 3 4 3" xfId="22580" xr:uid="{FE974CA4-1659-4F75-8D52-D4E02F8A2F47}"/>
    <cellStyle name="Header1 2 16 2 4 3 5" xfId="22581" xr:uid="{CE34292E-16EE-48B7-A579-49E93D998F29}"/>
    <cellStyle name="Header1 2 16 2 4 3 5 2" xfId="22582" xr:uid="{3AACDC8C-63E9-4BCE-9912-D703AC5922E4}"/>
    <cellStyle name="Header1 2 16 2 4 3 5 3" xfId="22583" xr:uid="{ECEF5ABB-A572-4045-9DFC-92FCAA96D006}"/>
    <cellStyle name="Header1 2 16 2 4 3 6" xfId="22584" xr:uid="{5F397FD1-2D01-4AC2-8E9B-B895B78E4A63}"/>
    <cellStyle name="Header1 2 16 2 4 3 6 2" xfId="22585" xr:uid="{280B5F14-25A4-467D-96F6-A9B88ECCFD44}"/>
    <cellStyle name="Header1 2 16 2 4 3 6 3" xfId="22586" xr:uid="{38FA3344-B758-4844-89E7-1DE4AC7AFEDC}"/>
    <cellStyle name="Header1 2 16 2 4 3 7" xfId="22587" xr:uid="{B425D141-0DAD-4FEC-AFF5-8E3EB53E3DA9}"/>
    <cellStyle name="Header1 2 16 2 4 3 8" xfId="22588" xr:uid="{BF4678C0-B759-46A4-B9EC-3CDEB10DAAEC}"/>
    <cellStyle name="Header1 2 16 2 4 4" xfId="22589" xr:uid="{4620CF23-85A1-4F19-B8FB-EEDE2990A2DE}"/>
    <cellStyle name="Header1 2 16 2 4 4 2" xfId="22590" xr:uid="{7736F1E0-A875-42F6-ACC8-426041CC413C}"/>
    <cellStyle name="Header1 2 16 2 4 4 2 2" xfId="22591" xr:uid="{A9C9BB01-20EB-434A-9E85-48C6DBDFB030}"/>
    <cellStyle name="Header1 2 16 2 4 4 2 3" xfId="22592" xr:uid="{0C5FD940-C80E-4E47-829B-3D6E5D43D2D2}"/>
    <cellStyle name="Header1 2 16 2 4 4 3" xfId="22593" xr:uid="{286BD67F-4A1A-465A-9D1A-5CB55E199ADE}"/>
    <cellStyle name="Header1 2 16 2 4 4 3 2" xfId="22594" xr:uid="{72F33A01-6D88-40E7-B59B-E98672B0ADFD}"/>
    <cellStyle name="Header1 2 16 2 4 4 3 3" xfId="22595" xr:uid="{C3A09BF3-8EC4-488F-8A45-9E56F6E24C39}"/>
    <cellStyle name="Header1 2 16 2 4 4 4" xfId="22596" xr:uid="{4853D85F-AC30-465D-90DA-CEFF3CE23CA0}"/>
    <cellStyle name="Header1 2 16 2 4 4 4 2" xfId="22597" xr:uid="{AD94EA64-538D-44BF-B4E4-5F70632815E4}"/>
    <cellStyle name="Header1 2 16 2 4 4 4 3" xfId="22598" xr:uid="{B4D853B5-05D6-4E68-A8F9-7857194813B4}"/>
    <cellStyle name="Header1 2 16 2 4 4 5" xfId="22599" xr:uid="{ABD38A36-2089-4C73-A95E-C97FDC678E7A}"/>
    <cellStyle name="Header1 2 16 2 4 4 5 2" xfId="22600" xr:uid="{5F8981F5-3574-4077-A2D9-0741E1F4BCD8}"/>
    <cellStyle name="Header1 2 16 2 4 4 5 3" xfId="22601" xr:uid="{FAEC35B2-FBDA-4529-8E7B-C69FBFD59379}"/>
    <cellStyle name="Header1 2 16 2 4 4 6" xfId="22602" xr:uid="{925DAE1C-7C99-46F2-960E-B712476E7D35}"/>
    <cellStyle name="Header1 2 16 2 4 4 6 2" xfId="22603" xr:uid="{28476BD2-43F8-4C4E-83C8-C0A0F6921A87}"/>
    <cellStyle name="Header1 2 16 2 4 4 6 3" xfId="22604" xr:uid="{52660C41-353C-4A51-B82B-C1DF837015EC}"/>
    <cellStyle name="Header1 2 16 2 4 4 7" xfId="22605" xr:uid="{1202D118-78EC-4C4C-B928-FEE21BEEE311}"/>
    <cellStyle name="Header1 2 16 2 4 4 8" xfId="22606" xr:uid="{024687B8-3CF9-4F1E-8499-6145ABAA27F3}"/>
    <cellStyle name="Header1 2 16 2 4 5" xfId="22607" xr:uid="{D364AFE3-553C-4B09-A725-963FEE5040F1}"/>
    <cellStyle name="Header1 2 16 2 4 5 2" xfId="22608" xr:uid="{59362DAE-3397-4541-8DE2-C7B0249DD4B0}"/>
    <cellStyle name="Header1 2 16 2 4 5 2 2" xfId="22609" xr:uid="{A05D128E-50F8-4F26-AFB8-1E585F9A36FC}"/>
    <cellStyle name="Header1 2 16 2 4 5 2 3" xfId="22610" xr:uid="{5D6D724A-8AC4-47F4-9ABF-DC9F84B97CC8}"/>
    <cellStyle name="Header1 2 16 2 4 5 3" xfId="22611" xr:uid="{CC8DD058-5C91-4D54-BCC6-F6513F4ED249}"/>
    <cellStyle name="Header1 2 16 2 4 5 3 2" xfId="22612" xr:uid="{2A0AA94B-D674-4BC5-86F6-5FBACA405FE6}"/>
    <cellStyle name="Header1 2 16 2 4 5 3 3" xfId="22613" xr:uid="{C841F54B-F079-4C4E-BA21-02B92BA70F16}"/>
    <cellStyle name="Header1 2 16 2 4 5 4" xfId="22614" xr:uid="{2B71C324-E654-4107-B176-9BF010ECD7AB}"/>
    <cellStyle name="Header1 2 16 2 4 5 4 2" xfId="22615" xr:uid="{ECDCE305-4BC9-4F73-8B9B-7025ECD07331}"/>
    <cellStyle name="Header1 2 16 2 4 5 4 3" xfId="22616" xr:uid="{78E442B3-8BE3-48A2-89F8-73742C1BC106}"/>
    <cellStyle name="Header1 2 16 2 4 5 5" xfId="22617" xr:uid="{B89FBAC6-F1F5-4C54-88E9-BBC02C7D6A68}"/>
    <cellStyle name="Header1 2 16 2 4 5 5 2" xfId="22618" xr:uid="{5DDDCE38-299B-4755-B964-BDD4E753B460}"/>
    <cellStyle name="Header1 2 16 2 4 5 5 3" xfId="22619" xr:uid="{65767E47-F5CD-4D3C-BF71-68FD192DF268}"/>
    <cellStyle name="Header1 2 16 2 4 5 6" xfId="22620" xr:uid="{51A14D19-4049-4123-8CDE-C7B890F0FEEE}"/>
    <cellStyle name="Header1 2 16 2 4 5 6 2" xfId="22621" xr:uid="{29B85FD8-0E52-4CA4-923E-1FE22599F722}"/>
    <cellStyle name="Header1 2 16 2 4 5 6 3" xfId="22622" xr:uid="{049CCAED-D6BE-4B33-BBBD-1128DEE9BAE4}"/>
    <cellStyle name="Header1 2 16 2 4 5 7" xfId="22623" xr:uid="{BD94D8E1-80E4-43C3-80AB-4853807A6E0E}"/>
    <cellStyle name="Header1 2 16 2 4 5 8" xfId="22624" xr:uid="{542A313F-3EC6-4427-8A37-ACBD78A20F26}"/>
    <cellStyle name="Header1 2 16 2 4 6" xfId="22625" xr:uid="{D45BE37A-20A7-4B65-AF28-37B4AD70635E}"/>
    <cellStyle name="Header1 2 16 2 4 6 2" xfId="22626" xr:uid="{D29E7051-E463-4BCE-AF82-29E7FB08CCC1}"/>
    <cellStyle name="Header1 2 16 2 4 6 2 2" xfId="22627" xr:uid="{E3454CA3-7FD2-4EB3-8269-FF0AAF30F000}"/>
    <cellStyle name="Header1 2 16 2 4 6 2 3" xfId="22628" xr:uid="{55AE3833-33ED-4D9E-B3D7-E39F7A9F6393}"/>
    <cellStyle name="Header1 2 16 2 4 6 3" xfId="22629" xr:uid="{F883CD1B-120C-4FA7-BA2B-4C5B622B308B}"/>
    <cellStyle name="Header1 2 16 2 4 6 3 2" xfId="22630" xr:uid="{B7ED88B8-1977-4C66-8B8E-F05D1460D122}"/>
    <cellStyle name="Header1 2 16 2 4 6 3 3" xfId="22631" xr:uid="{0F2B7EA5-E4AF-4218-B3DB-E5DC05906780}"/>
    <cellStyle name="Header1 2 16 2 4 6 4" xfId="22632" xr:uid="{F45E5EF0-71B5-4995-8380-389D8BDDC0E3}"/>
    <cellStyle name="Header1 2 16 2 4 6 4 2" xfId="22633" xr:uid="{6243D15F-B789-430B-9BF3-96D6437867C4}"/>
    <cellStyle name="Header1 2 16 2 4 6 4 3" xfId="22634" xr:uid="{214C9B94-86CB-4E3B-9344-4A712288B81E}"/>
    <cellStyle name="Header1 2 16 2 4 6 5" xfId="22635" xr:uid="{1DD88F1A-DE65-47AE-8F1F-A3042810343F}"/>
    <cellStyle name="Header1 2 16 2 4 6 5 2" xfId="22636" xr:uid="{DE5500F1-D1C5-45E2-9C45-63599BB583D2}"/>
    <cellStyle name="Header1 2 16 2 4 6 5 3" xfId="22637" xr:uid="{1ADA97F8-7665-42FF-87BC-1C494D7813EF}"/>
    <cellStyle name="Header1 2 16 2 4 6 6" xfId="22638" xr:uid="{69496093-BF0C-4BD6-826D-9F5F612D3BA4}"/>
    <cellStyle name="Header1 2 16 2 4 6 6 2" xfId="22639" xr:uid="{74B48598-A4B0-43C9-8C2C-E794A0B8CFE7}"/>
    <cellStyle name="Header1 2 16 2 4 6 6 3" xfId="22640" xr:uid="{BEAD08DC-C108-402A-AEA4-E6B4D544AEE0}"/>
    <cellStyle name="Header1 2 16 2 4 6 7" xfId="22641" xr:uid="{AB4243B9-88C8-40CC-8954-580BD2BF632C}"/>
    <cellStyle name="Header1 2 16 2 4 6 8" xfId="22642" xr:uid="{AE3B945E-0FC2-4515-9061-BB7F2FC44C6C}"/>
    <cellStyle name="Header1 2 16 2 4 7" xfId="22643" xr:uid="{81E20320-B389-4FE6-8942-739EB08F1B8D}"/>
    <cellStyle name="Header1 2 16 2 4 8" xfId="22644" xr:uid="{2817D6D8-9770-4AC8-A185-0DFBBB8CBE94}"/>
    <cellStyle name="Header1 2 16 2 5" xfId="22645" xr:uid="{0791BF86-781F-4270-B9E0-60EF5001C15A}"/>
    <cellStyle name="Header1 2 16 2 5 2" xfId="22646" xr:uid="{B3286EE3-8A02-434F-A24C-061A235F502D}"/>
    <cellStyle name="Header1 2 16 2 5 2 2" xfId="22647" xr:uid="{E9012240-FC7A-4540-8E32-E10B14F15BFE}"/>
    <cellStyle name="Header1 2 16 2 5 2 2 2" xfId="22648" xr:uid="{8506F0F7-B981-49BC-8D91-3408032439E1}"/>
    <cellStyle name="Header1 2 16 2 5 2 2 3" xfId="22649" xr:uid="{01A3E93D-934D-4A7A-B322-B24DB9710072}"/>
    <cellStyle name="Header1 2 16 2 5 2 3" xfId="22650" xr:uid="{E0697530-B2E2-4F18-B009-E8B33EBF761F}"/>
    <cellStyle name="Header1 2 16 2 5 2 3 2" xfId="22651" xr:uid="{2DF545B1-AEFE-4BB6-B7A5-2A6CE70F18BE}"/>
    <cellStyle name="Header1 2 16 2 5 2 3 3" xfId="22652" xr:uid="{6698990E-1E50-4BC5-8C43-213F73E53615}"/>
    <cellStyle name="Header1 2 16 2 5 2 4" xfId="22653" xr:uid="{A2F89504-8985-46C1-A407-80BE397C73D7}"/>
    <cellStyle name="Header1 2 16 2 5 2 4 2" xfId="22654" xr:uid="{C0106C32-E0EF-4869-9CE0-E88BBC341257}"/>
    <cellStyle name="Header1 2 16 2 5 2 4 3" xfId="22655" xr:uid="{073AFDBC-3EB1-4AE5-BE5C-A322B951FE40}"/>
    <cellStyle name="Header1 2 16 2 5 2 5" xfId="22656" xr:uid="{AC8B5B89-0078-4560-AA2B-D7A5DC1C9442}"/>
    <cellStyle name="Header1 2 16 2 5 2 5 2" xfId="22657" xr:uid="{6FB7874C-1C23-4258-A50F-3256634930BA}"/>
    <cellStyle name="Header1 2 16 2 5 2 5 3" xfId="22658" xr:uid="{7C35C5F9-A891-4627-AB71-E5FFEA649432}"/>
    <cellStyle name="Header1 2 16 2 5 2 6" xfId="22659" xr:uid="{FBDD0300-5ADE-463A-B9EC-3496E95859AA}"/>
    <cellStyle name="Header1 2 16 2 5 2 6 2" xfId="22660" xr:uid="{89AD5563-009F-4788-B5B1-52EFADE802FD}"/>
    <cellStyle name="Header1 2 16 2 5 2 6 3" xfId="22661" xr:uid="{6CDB2560-68DF-41D6-8C14-2C43A749B405}"/>
    <cellStyle name="Header1 2 16 2 5 2 7" xfId="22662" xr:uid="{E61111E9-8E73-463E-806F-23971FE8264F}"/>
    <cellStyle name="Header1 2 16 2 5 2 7 2" xfId="22663" xr:uid="{0B6EA235-020B-4A2E-8276-3B31843369AA}"/>
    <cellStyle name="Header1 2 16 2 5 2 7 3" xfId="22664" xr:uid="{11F39F5B-6E0A-4266-A618-1BAC6C939CEC}"/>
    <cellStyle name="Header1 2 16 2 5 2 8" xfId="22665" xr:uid="{63FA0110-7B96-4610-B82C-C0C97FD3CD5A}"/>
    <cellStyle name="Header1 2 16 2 5 2 9" xfId="22666" xr:uid="{1044BA62-AF23-4BE4-9BC6-869A73B642A1}"/>
    <cellStyle name="Header1 2 16 2 5 3" xfId="22667" xr:uid="{C988A710-F6D7-4D1F-9B56-1D302E24A67A}"/>
    <cellStyle name="Header1 2 16 2 5 3 2" xfId="22668" xr:uid="{BD907AEB-949C-4510-963D-994A803DC5A0}"/>
    <cellStyle name="Header1 2 16 2 5 3 2 2" xfId="22669" xr:uid="{171BBF63-F4D9-4525-A5EC-A7F221394062}"/>
    <cellStyle name="Header1 2 16 2 5 3 2 3" xfId="22670" xr:uid="{CE93149A-7838-402A-A876-FA72449C405D}"/>
    <cellStyle name="Header1 2 16 2 5 3 3" xfId="22671" xr:uid="{F374DF4F-5812-4231-B2EE-273A664A7003}"/>
    <cellStyle name="Header1 2 16 2 5 3 3 2" xfId="22672" xr:uid="{73ACCBA8-68A8-46E2-8F8D-53F2C31BCD91}"/>
    <cellStyle name="Header1 2 16 2 5 3 3 3" xfId="22673" xr:uid="{012C35FC-2D9A-4435-92CB-BBE19C33C2EF}"/>
    <cellStyle name="Header1 2 16 2 5 3 4" xfId="22674" xr:uid="{2F45D6CB-89DE-4AD0-99EC-2D56957B8FF1}"/>
    <cellStyle name="Header1 2 16 2 5 3 4 2" xfId="22675" xr:uid="{A19EC7BE-C429-48A5-AF11-5A759240B6F4}"/>
    <cellStyle name="Header1 2 16 2 5 3 4 3" xfId="22676" xr:uid="{6D46EE07-CC25-4FBC-B980-6403E1B2D993}"/>
    <cellStyle name="Header1 2 16 2 5 3 5" xfId="22677" xr:uid="{F54EF536-7EA3-43DF-A536-BDBC00ECE3A3}"/>
    <cellStyle name="Header1 2 16 2 5 3 5 2" xfId="22678" xr:uid="{35BD7063-FEA7-439F-847A-A757AC5490BC}"/>
    <cellStyle name="Header1 2 16 2 5 3 5 3" xfId="22679" xr:uid="{79F79E62-2E61-4A07-BAA0-2056EDFD5C89}"/>
    <cellStyle name="Header1 2 16 2 5 3 6" xfId="22680" xr:uid="{26729604-D1FA-4727-B0EE-1102EE95DE5C}"/>
    <cellStyle name="Header1 2 16 2 5 3 6 2" xfId="22681" xr:uid="{97EBC304-D8F7-48E2-B2B7-07A1B03D0EBF}"/>
    <cellStyle name="Header1 2 16 2 5 3 6 3" xfId="22682" xr:uid="{A1E197A3-EB32-4DED-A796-76A23E41225B}"/>
    <cellStyle name="Header1 2 16 2 5 3 7" xfId="22683" xr:uid="{4CF1934E-D1F5-45E7-8CB4-BC2F1484C9CD}"/>
    <cellStyle name="Header1 2 16 2 5 3 8" xfId="22684" xr:uid="{A19B652B-7FA6-4B0B-9D43-7778877EDF3F}"/>
    <cellStyle name="Header1 2 16 2 5 4" xfId="22685" xr:uid="{490F37DD-10AB-48A5-B71D-A9F2535C6335}"/>
    <cellStyle name="Header1 2 16 2 5 4 2" xfId="22686" xr:uid="{BC5A1872-71AE-4A77-98AD-E83790545C3A}"/>
    <cellStyle name="Header1 2 16 2 5 4 2 2" xfId="22687" xr:uid="{16305786-45E3-4750-9C48-C260C8447972}"/>
    <cellStyle name="Header1 2 16 2 5 4 2 3" xfId="22688" xr:uid="{18F58ED8-06F1-46F1-8298-D471CA568749}"/>
    <cellStyle name="Header1 2 16 2 5 4 3" xfId="22689" xr:uid="{0DE93C18-D6B4-4AE3-BCA3-87EDF8B00763}"/>
    <cellStyle name="Header1 2 16 2 5 4 3 2" xfId="22690" xr:uid="{B3BC88D5-5BB9-40C9-81FB-A2890F08D69E}"/>
    <cellStyle name="Header1 2 16 2 5 4 3 3" xfId="22691" xr:uid="{8768A314-1E02-4B91-8EDD-994055469BA0}"/>
    <cellStyle name="Header1 2 16 2 5 4 4" xfId="22692" xr:uid="{38DB20E5-B419-4047-A173-345C495866C4}"/>
    <cellStyle name="Header1 2 16 2 5 4 4 2" xfId="22693" xr:uid="{079A64E7-44A2-4B80-8C20-C16891FD53B3}"/>
    <cellStyle name="Header1 2 16 2 5 4 4 3" xfId="22694" xr:uid="{5E7C05AF-3436-40F7-A14A-610D4495E581}"/>
    <cellStyle name="Header1 2 16 2 5 4 5" xfId="22695" xr:uid="{1E4A3993-8778-4ED3-BAE3-C11F69F649AD}"/>
    <cellStyle name="Header1 2 16 2 5 4 5 2" xfId="22696" xr:uid="{82A7E599-8B4F-456D-8CEC-636533397F42}"/>
    <cellStyle name="Header1 2 16 2 5 4 5 3" xfId="22697" xr:uid="{FFD35471-BA30-4C73-8F59-43653D9B2025}"/>
    <cellStyle name="Header1 2 16 2 5 4 6" xfId="22698" xr:uid="{C3FB5302-B484-4FA9-AEEF-1146C4F21538}"/>
    <cellStyle name="Header1 2 16 2 5 4 6 2" xfId="22699" xr:uid="{5A6934B8-7B2B-4B2C-9911-538D31EF3941}"/>
    <cellStyle name="Header1 2 16 2 5 4 6 3" xfId="22700" xr:uid="{4C1A5EE5-83A8-42EA-BCDF-B0077F12D258}"/>
    <cellStyle name="Header1 2 16 2 5 4 7" xfId="22701" xr:uid="{7AD4A94B-BC65-4F46-A0A8-A59AEEEF2FE3}"/>
    <cellStyle name="Header1 2 16 2 5 4 8" xfId="22702" xr:uid="{A343B93B-4DB0-43B2-A87E-F6414155E3E2}"/>
    <cellStyle name="Header1 2 16 2 5 5" xfId="22703" xr:uid="{6F533D41-DEAD-4C80-8A7D-DBFBC34AE24A}"/>
    <cellStyle name="Header1 2 16 2 5 5 2" xfId="22704" xr:uid="{9ABDFFB0-9B6A-4174-B5DB-7DDAC432E863}"/>
    <cellStyle name="Header1 2 16 2 5 5 2 2" xfId="22705" xr:uid="{63530DA9-288B-4F43-AFC5-31A4C3319E9A}"/>
    <cellStyle name="Header1 2 16 2 5 5 2 3" xfId="22706" xr:uid="{F63F1328-2FE2-4785-91FC-9912140AEB8D}"/>
    <cellStyle name="Header1 2 16 2 5 5 3" xfId="22707" xr:uid="{BECEE104-3FC6-4D7A-A48E-EF1BDBF1D54C}"/>
    <cellStyle name="Header1 2 16 2 5 5 3 2" xfId="22708" xr:uid="{F913C3A8-052F-4AF7-9E6D-05E809C80AC6}"/>
    <cellStyle name="Header1 2 16 2 5 5 3 3" xfId="22709" xr:uid="{3B24F111-F0BD-4CE8-902A-B272FD5627E0}"/>
    <cellStyle name="Header1 2 16 2 5 5 4" xfId="22710" xr:uid="{B3A4F5AC-D63C-4E54-A0AB-A160C6A56E92}"/>
    <cellStyle name="Header1 2 16 2 5 5 4 2" xfId="22711" xr:uid="{D721C90D-0295-4B09-86CB-70A78CC212B7}"/>
    <cellStyle name="Header1 2 16 2 5 5 4 3" xfId="22712" xr:uid="{7FFAD5E0-B29A-4E93-938A-417D01EA4ED8}"/>
    <cellStyle name="Header1 2 16 2 5 5 5" xfId="22713" xr:uid="{78FC0179-CB9D-4152-894D-CE38B98F6526}"/>
    <cellStyle name="Header1 2 16 2 5 5 5 2" xfId="22714" xr:uid="{4733B1A4-106B-4FEF-9433-14E01160A2DF}"/>
    <cellStyle name="Header1 2 16 2 5 5 5 3" xfId="22715" xr:uid="{E9CAD427-11A6-4E6F-8525-DAA24C64B934}"/>
    <cellStyle name="Header1 2 16 2 5 5 6" xfId="22716" xr:uid="{4927BD6B-1A4E-41FB-8A89-549584882C4A}"/>
    <cellStyle name="Header1 2 16 2 5 5 6 2" xfId="22717" xr:uid="{BC3683A9-FCEB-42CA-9515-9B09580C682F}"/>
    <cellStyle name="Header1 2 16 2 5 5 6 3" xfId="22718" xr:uid="{CE9B4445-51F4-4A6B-A6BE-9B775F401B88}"/>
    <cellStyle name="Header1 2 16 2 5 5 7" xfId="22719" xr:uid="{E336DFF5-506E-429D-9BE3-15524E70B07F}"/>
    <cellStyle name="Header1 2 16 2 5 5 8" xfId="22720" xr:uid="{33004906-F903-4EFC-9488-1DC0DB800943}"/>
    <cellStyle name="Header1 2 16 2 5 6" xfId="22721" xr:uid="{37AEAB4F-DEBB-4ACE-914A-02CE66490487}"/>
    <cellStyle name="Header1 2 16 2 5 6 2" xfId="22722" xr:uid="{33BD8E9D-FDC2-4BA8-8ED3-E3DEB28F9A9B}"/>
    <cellStyle name="Header1 2 16 2 5 6 2 2" xfId="22723" xr:uid="{DC319FAF-B097-427A-9DD2-97F894A014D0}"/>
    <cellStyle name="Header1 2 16 2 5 6 2 3" xfId="22724" xr:uid="{800E6381-BCD3-470A-A553-61906DA59E44}"/>
    <cellStyle name="Header1 2 16 2 5 6 3" xfId="22725" xr:uid="{712A7EF3-48BC-47FC-A6B3-CF396C2C2FBC}"/>
    <cellStyle name="Header1 2 16 2 5 6 3 2" xfId="22726" xr:uid="{0B9308F9-DBDB-4BC6-9B2C-EECCE15FC692}"/>
    <cellStyle name="Header1 2 16 2 5 6 3 3" xfId="22727" xr:uid="{F86BEF30-9E06-4743-832F-AE4BA78C5BE5}"/>
    <cellStyle name="Header1 2 16 2 5 6 4" xfId="22728" xr:uid="{5B0B648A-8229-483A-8048-83ACE241B257}"/>
    <cellStyle name="Header1 2 16 2 5 6 4 2" xfId="22729" xr:uid="{5DD73169-9810-428A-9F58-4815C285E1FC}"/>
    <cellStyle name="Header1 2 16 2 5 6 4 3" xfId="22730" xr:uid="{F0852931-6049-4E54-B460-68A79108DF0F}"/>
    <cellStyle name="Header1 2 16 2 5 6 5" xfId="22731" xr:uid="{698C9BBB-8087-47EC-8614-CA063AE943A0}"/>
    <cellStyle name="Header1 2 16 2 5 6 5 2" xfId="22732" xr:uid="{386627E9-1557-4427-9D55-EABCB7F3C5F1}"/>
    <cellStyle name="Header1 2 16 2 5 6 5 3" xfId="22733" xr:uid="{CF5FD65F-3A3F-4990-AEFC-C07BCA663BB3}"/>
    <cellStyle name="Header1 2 16 2 5 6 6" xfId="22734" xr:uid="{73E86730-539B-4E47-BA69-86EF73EE290A}"/>
    <cellStyle name="Header1 2 16 2 5 6 6 2" xfId="22735" xr:uid="{E88A23C6-8A0C-4213-9959-6E62179DFEA9}"/>
    <cellStyle name="Header1 2 16 2 5 6 6 3" xfId="22736" xr:uid="{08E12FEC-AA74-40A9-8975-F439DBF06128}"/>
    <cellStyle name="Header1 2 16 2 5 6 7" xfId="22737" xr:uid="{3C2B140E-6C34-435A-BE0C-D8E39A30A199}"/>
    <cellStyle name="Header1 2 16 2 5 6 8" xfId="22738" xr:uid="{DCD6E115-9216-4EF7-8751-D68746D438E7}"/>
    <cellStyle name="Header1 2 16 2 5 7" xfId="22739" xr:uid="{CA1CB7A0-535D-472F-96C5-5943785C11AD}"/>
    <cellStyle name="Header1 2 16 2 5 8" xfId="22740" xr:uid="{C75F6B9D-CE6C-425B-9BFF-907FF844062E}"/>
    <cellStyle name="Header1 2 16 2 6" xfId="22741" xr:uid="{310E19BC-61E2-4787-A0C9-0954DF275820}"/>
    <cellStyle name="Header1 2 16 2 6 2" xfId="22742" xr:uid="{168F7ADF-48FD-4BE7-B9BA-A227200D536A}"/>
    <cellStyle name="Header1 2 16 2 6 2 2" xfId="22743" xr:uid="{43F1EB1E-12B8-450E-B83B-67787B44059D}"/>
    <cellStyle name="Header1 2 16 2 6 2 2 2" xfId="22744" xr:uid="{580D9F98-AA2B-466C-9D0E-B7281C7588FF}"/>
    <cellStyle name="Header1 2 16 2 6 2 2 3" xfId="22745" xr:uid="{A891A6F5-03A2-4F3C-8DE6-02EF57C0BD33}"/>
    <cellStyle name="Header1 2 16 2 6 2 3" xfId="22746" xr:uid="{F91B8587-3BAD-4083-BCD1-CFF02FC504D4}"/>
    <cellStyle name="Header1 2 16 2 6 2 3 2" xfId="22747" xr:uid="{D9752C06-0825-4FB7-93B4-820C095329C3}"/>
    <cellStyle name="Header1 2 16 2 6 2 3 3" xfId="22748" xr:uid="{E6342CC9-8298-4BB1-999C-1487132DF098}"/>
    <cellStyle name="Header1 2 16 2 6 2 4" xfId="22749" xr:uid="{47537496-77B4-4011-B231-9FE4E6506E01}"/>
    <cellStyle name="Header1 2 16 2 6 2 4 2" xfId="22750" xr:uid="{7DF2D3D2-6AAA-4764-A317-A243D554E42F}"/>
    <cellStyle name="Header1 2 16 2 6 2 4 3" xfId="22751" xr:uid="{6139CBC7-2359-4603-84B1-7E6DA55AE2BE}"/>
    <cellStyle name="Header1 2 16 2 6 2 5" xfId="22752" xr:uid="{2E14A2A1-D035-4F3D-98D1-D54428D5FF96}"/>
    <cellStyle name="Header1 2 16 2 6 2 5 2" xfId="22753" xr:uid="{EBCBD194-918A-4843-B003-E8F6413BCB6A}"/>
    <cellStyle name="Header1 2 16 2 6 2 5 3" xfId="22754" xr:uid="{A92F0807-C95E-42D5-8436-9CF3F65B826F}"/>
    <cellStyle name="Header1 2 16 2 6 2 6" xfId="22755" xr:uid="{D6B5AF14-96DA-45E5-9A80-B59FAF0F237B}"/>
    <cellStyle name="Header1 2 16 2 6 2 6 2" xfId="22756" xr:uid="{6392D2E3-545D-4101-8326-FE22CDB1139C}"/>
    <cellStyle name="Header1 2 16 2 6 2 6 3" xfId="22757" xr:uid="{243CCBF4-7D25-4955-B904-3C65C5638A33}"/>
    <cellStyle name="Header1 2 16 2 6 2 7" xfId="22758" xr:uid="{E30BB009-37F0-470C-97BF-3AE9EF27327E}"/>
    <cellStyle name="Header1 2 16 2 6 2 7 2" xfId="22759" xr:uid="{F66BEF59-044F-4694-9194-BF116C0C2EB2}"/>
    <cellStyle name="Header1 2 16 2 6 2 7 3" xfId="22760" xr:uid="{40BED7DA-B3F5-414E-9ED1-AC4F3DEE3C13}"/>
    <cellStyle name="Header1 2 16 2 6 2 8" xfId="22761" xr:uid="{066161E3-485B-4843-A3B9-C7E2FD2FFF0D}"/>
    <cellStyle name="Header1 2 16 2 6 2 9" xfId="22762" xr:uid="{180BA32E-098F-4C82-A32C-5EE0B5701AA5}"/>
    <cellStyle name="Header1 2 16 2 6 3" xfId="22763" xr:uid="{7F758611-0C57-4D38-A957-A3DCAEC2449C}"/>
    <cellStyle name="Header1 2 16 2 6 3 2" xfId="22764" xr:uid="{8E068AA8-3CBD-4A32-85B4-91C0202F6A24}"/>
    <cellStyle name="Header1 2 16 2 6 3 2 2" xfId="22765" xr:uid="{53794481-864F-4F3F-96A5-7EC9501481CF}"/>
    <cellStyle name="Header1 2 16 2 6 3 2 3" xfId="22766" xr:uid="{16DB2C63-4C2A-440F-95EC-856383989594}"/>
    <cellStyle name="Header1 2 16 2 6 3 3" xfId="22767" xr:uid="{6B147D18-F272-4880-86C4-EAE845F02AAD}"/>
    <cellStyle name="Header1 2 16 2 6 3 3 2" xfId="22768" xr:uid="{720F9EBE-AE14-4E5A-962F-F7E1E29EB728}"/>
    <cellStyle name="Header1 2 16 2 6 3 3 3" xfId="22769" xr:uid="{F6171B96-0321-4F0D-B21C-1823173358FC}"/>
    <cellStyle name="Header1 2 16 2 6 3 4" xfId="22770" xr:uid="{DB2CBE8F-B355-45E0-BDB4-78653CF99B0F}"/>
    <cellStyle name="Header1 2 16 2 6 3 4 2" xfId="22771" xr:uid="{567302FF-FF84-4D88-8026-C8652BA95ADE}"/>
    <cellStyle name="Header1 2 16 2 6 3 4 3" xfId="22772" xr:uid="{289B1E15-FAED-4639-BDA5-AEA7B49CFDFE}"/>
    <cellStyle name="Header1 2 16 2 6 3 5" xfId="22773" xr:uid="{9B4B3CE3-E0A7-42D2-A0C0-5AD04E804A88}"/>
    <cellStyle name="Header1 2 16 2 6 3 5 2" xfId="22774" xr:uid="{16E4B7AE-B3E7-4C06-836D-F46012BD0335}"/>
    <cellStyle name="Header1 2 16 2 6 3 5 3" xfId="22775" xr:uid="{B0049042-0D92-4F57-B990-FB35D422B6DD}"/>
    <cellStyle name="Header1 2 16 2 6 3 6" xfId="22776" xr:uid="{45EA97FD-10AA-4C85-A835-E5440387CEE1}"/>
    <cellStyle name="Header1 2 16 2 6 3 6 2" xfId="22777" xr:uid="{DD46B233-56A5-4048-8B49-82CA5671C699}"/>
    <cellStyle name="Header1 2 16 2 6 3 6 3" xfId="22778" xr:uid="{BEC6120C-0950-4444-AB6A-A0DA3D3F3470}"/>
    <cellStyle name="Header1 2 16 2 6 3 7" xfId="22779" xr:uid="{E8B37F8E-CB07-4483-9CF0-720B3194E18E}"/>
    <cellStyle name="Header1 2 16 2 6 3 8" xfId="22780" xr:uid="{FC488AB2-B2C3-4452-893B-BABA653A57A2}"/>
    <cellStyle name="Header1 2 16 2 6 4" xfId="22781" xr:uid="{4E8532A9-CD77-44FF-B85C-CF4AC260EC5B}"/>
    <cellStyle name="Header1 2 16 2 6 4 2" xfId="22782" xr:uid="{089DDD9B-24E3-4159-AE6C-955F6504DC35}"/>
    <cellStyle name="Header1 2 16 2 6 4 2 2" xfId="22783" xr:uid="{552D33C1-5643-4B2C-AD94-2D78F0E296D3}"/>
    <cellStyle name="Header1 2 16 2 6 4 2 3" xfId="22784" xr:uid="{324BD3C4-BFE6-4EED-BDF7-5AF11CE82E0D}"/>
    <cellStyle name="Header1 2 16 2 6 4 3" xfId="22785" xr:uid="{66EC40BC-7BFE-4A10-B4A1-B860F40B5E2D}"/>
    <cellStyle name="Header1 2 16 2 6 4 3 2" xfId="22786" xr:uid="{7236087D-C3E3-4D68-92AA-6C8830067A49}"/>
    <cellStyle name="Header1 2 16 2 6 4 3 3" xfId="22787" xr:uid="{EB35BAA1-6962-4AC3-971E-B61C3C622156}"/>
    <cellStyle name="Header1 2 16 2 6 4 4" xfId="22788" xr:uid="{DF058FB7-B9A1-4399-823D-18143FAB7320}"/>
    <cellStyle name="Header1 2 16 2 6 4 4 2" xfId="22789" xr:uid="{C36823B6-6F8B-4191-9A77-CEE704E5C305}"/>
    <cellStyle name="Header1 2 16 2 6 4 4 3" xfId="22790" xr:uid="{39D51CEC-F41F-49EB-8928-D00C375C4C5E}"/>
    <cellStyle name="Header1 2 16 2 6 4 5" xfId="22791" xr:uid="{91A17083-DB73-495C-9A57-21EB8662A51F}"/>
    <cellStyle name="Header1 2 16 2 6 4 5 2" xfId="22792" xr:uid="{15A6D46B-D24F-4A08-8574-7E93A284D559}"/>
    <cellStyle name="Header1 2 16 2 6 4 5 3" xfId="22793" xr:uid="{E944DF8C-F7FD-4F55-9F80-03BC5127E0C7}"/>
    <cellStyle name="Header1 2 16 2 6 4 6" xfId="22794" xr:uid="{DAB8FC3B-9B37-4FD6-A0F3-B76F0B0630E7}"/>
    <cellStyle name="Header1 2 16 2 6 4 6 2" xfId="22795" xr:uid="{9C1411E6-5707-4734-A3D6-5F783FA23C5F}"/>
    <cellStyle name="Header1 2 16 2 6 4 6 3" xfId="22796" xr:uid="{DC124329-4B43-49AA-BFFC-C89BA474E697}"/>
    <cellStyle name="Header1 2 16 2 6 4 7" xfId="22797" xr:uid="{0A45E805-BB83-4E93-B237-7BC2F4B05FE1}"/>
    <cellStyle name="Header1 2 16 2 6 4 8" xfId="22798" xr:uid="{ED9A1EBE-C5C9-4006-B7D2-401C1C44171F}"/>
    <cellStyle name="Header1 2 16 2 6 5" xfId="22799" xr:uid="{6B19A228-1D1C-47C1-A402-494F775B4115}"/>
    <cellStyle name="Header1 2 16 2 6 5 2" xfId="22800" xr:uid="{6C9A514B-1D03-4797-AF9B-1F04B3C61DA3}"/>
    <cellStyle name="Header1 2 16 2 6 5 2 2" xfId="22801" xr:uid="{1A20C35A-C327-4760-BD63-1404E330F26D}"/>
    <cellStyle name="Header1 2 16 2 6 5 2 3" xfId="22802" xr:uid="{F6507026-0483-42E2-8403-95746221F0D9}"/>
    <cellStyle name="Header1 2 16 2 6 5 3" xfId="22803" xr:uid="{5EB702C1-95C3-4082-AD90-9F11AF90AEA0}"/>
    <cellStyle name="Header1 2 16 2 6 5 3 2" xfId="22804" xr:uid="{C8AAE175-9C76-448A-B20D-94AE00267C89}"/>
    <cellStyle name="Header1 2 16 2 6 5 3 3" xfId="22805" xr:uid="{7504FE54-5DEF-4B73-927B-557BB48B337B}"/>
    <cellStyle name="Header1 2 16 2 6 5 4" xfId="22806" xr:uid="{5F2DF781-029C-463B-ADBA-A4210487ABD2}"/>
    <cellStyle name="Header1 2 16 2 6 5 4 2" xfId="22807" xr:uid="{FF5966EA-0E4C-41C3-9F17-CE062B2E6A37}"/>
    <cellStyle name="Header1 2 16 2 6 5 4 3" xfId="22808" xr:uid="{4E736A02-8ADE-447D-93CD-E7DD9ABFC5A0}"/>
    <cellStyle name="Header1 2 16 2 6 5 5" xfId="22809" xr:uid="{C40620A9-188A-44DE-B571-7FE058B07FBC}"/>
    <cellStyle name="Header1 2 16 2 6 5 5 2" xfId="22810" xr:uid="{77EF4CF5-62BF-4457-ABE4-2F5E8670255D}"/>
    <cellStyle name="Header1 2 16 2 6 5 5 3" xfId="22811" xr:uid="{03C65277-FDA4-4A9B-AAE2-C67854997B0B}"/>
    <cellStyle name="Header1 2 16 2 6 5 6" xfId="22812" xr:uid="{66479736-FEAA-4860-A0CE-6ADF2FC45DEE}"/>
    <cellStyle name="Header1 2 16 2 6 5 6 2" xfId="22813" xr:uid="{9B7D963D-41E3-4E58-89ED-9D060D80276F}"/>
    <cellStyle name="Header1 2 16 2 6 5 6 3" xfId="22814" xr:uid="{350221A7-2AE0-4D89-89D5-03FC9FF6381E}"/>
    <cellStyle name="Header1 2 16 2 6 5 7" xfId="22815" xr:uid="{4DAA170A-099A-412A-B05F-53EF8B055DC0}"/>
    <cellStyle name="Header1 2 16 2 6 5 8" xfId="22816" xr:uid="{A95F034E-E10D-4649-A97D-D489BD92C635}"/>
    <cellStyle name="Header1 2 16 2 6 6" xfId="22817" xr:uid="{4675F5EF-7925-45BF-ADF6-FBF81BA39AEF}"/>
    <cellStyle name="Header1 2 16 2 6 6 2" xfId="22818" xr:uid="{85F39541-8298-4D2D-8C50-8F25980257F5}"/>
    <cellStyle name="Header1 2 16 2 6 6 2 2" xfId="22819" xr:uid="{5983DDFE-C0E7-404A-846C-A1B7C551A0FF}"/>
    <cellStyle name="Header1 2 16 2 6 6 2 3" xfId="22820" xr:uid="{1831F65E-FF04-43F6-B717-2B6DD6C8FF21}"/>
    <cellStyle name="Header1 2 16 2 6 6 3" xfId="22821" xr:uid="{2F1D12D5-6C7B-4DDC-B937-8F1A24AE0BA3}"/>
    <cellStyle name="Header1 2 16 2 6 6 3 2" xfId="22822" xr:uid="{D7D0E020-90AF-4FBA-832C-5125E41F8E83}"/>
    <cellStyle name="Header1 2 16 2 6 6 3 3" xfId="22823" xr:uid="{62A11212-D7AD-4122-A84F-BB7F60196AA7}"/>
    <cellStyle name="Header1 2 16 2 6 6 4" xfId="22824" xr:uid="{E86F0666-5442-47C8-8538-CEA5CC030985}"/>
    <cellStyle name="Header1 2 16 2 6 6 4 2" xfId="22825" xr:uid="{A1281147-490F-40D3-BFCA-821281EA45DF}"/>
    <cellStyle name="Header1 2 16 2 6 6 4 3" xfId="22826" xr:uid="{CB755B23-6DE9-42EA-AFD4-6DF143375FFF}"/>
    <cellStyle name="Header1 2 16 2 6 6 5" xfId="22827" xr:uid="{23BF2B26-7E9C-44D1-BC47-6E7067ADA0AC}"/>
    <cellStyle name="Header1 2 16 2 6 6 5 2" xfId="22828" xr:uid="{B2482D0B-2E5A-4500-8594-F006EF4EAFE9}"/>
    <cellStyle name="Header1 2 16 2 6 6 5 3" xfId="22829" xr:uid="{936CD53B-BA0B-49B9-BE65-9D093BD61783}"/>
    <cellStyle name="Header1 2 16 2 6 6 6" xfId="22830" xr:uid="{A214E214-B9FE-4759-914E-66ED12B25D9F}"/>
    <cellStyle name="Header1 2 16 2 6 6 6 2" xfId="22831" xr:uid="{0DA1F09B-8FF6-4825-B969-75A0655D6A0F}"/>
    <cellStyle name="Header1 2 16 2 6 6 6 3" xfId="22832" xr:uid="{1F9752E3-8D45-46FF-B037-C953AA1BCB6E}"/>
    <cellStyle name="Header1 2 16 2 6 6 7" xfId="22833" xr:uid="{EAC626F1-AF30-45DF-AD34-A1B42EBFE7DA}"/>
    <cellStyle name="Header1 2 16 2 6 6 8" xfId="22834" xr:uid="{F4B57774-6026-4A1D-8CD3-EEACFAE77FF7}"/>
    <cellStyle name="Header1 2 16 2 6 7" xfId="22835" xr:uid="{D6FFFCB0-79B0-44FD-9159-02A352E3ED35}"/>
    <cellStyle name="Header1 2 16 2 6 8" xfId="22836" xr:uid="{54C17036-7D3F-41E5-930A-13CE64CEB50B}"/>
    <cellStyle name="Header1 2 16 2 7" xfId="22837" xr:uid="{E6A289D8-2F43-4080-846F-C7DE5E582B44}"/>
    <cellStyle name="Header1 2 16 2 7 2" xfId="22838" xr:uid="{C0C27FBE-A6B6-4DA2-91C4-AE2AF4BB6962}"/>
    <cellStyle name="Header1 2 16 2 7 2 2" xfId="22839" xr:uid="{EADE495B-689A-47C4-8962-A5B326DC5B24}"/>
    <cellStyle name="Header1 2 16 2 7 2 2 2" xfId="22840" xr:uid="{7E934ECD-A1C3-44B0-BA9E-FBAD3E95FF73}"/>
    <cellStyle name="Header1 2 16 2 7 2 2 3" xfId="22841" xr:uid="{9F2AA454-5C85-41E2-83B9-FF84D0AF6F8B}"/>
    <cellStyle name="Header1 2 16 2 7 2 3" xfId="22842" xr:uid="{55D96447-DBC8-465E-B5C2-8AFC366258D8}"/>
    <cellStyle name="Header1 2 16 2 7 2 3 2" xfId="22843" xr:uid="{34689029-4EB7-4E5E-A414-22507FECA0A3}"/>
    <cellStyle name="Header1 2 16 2 7 2 3 3" xfId="22844" xr:uid="{6EEA969D-8F3D-4133-8834-C0C036B7B539}"/>
    <cellStyle name="Header1 2 16 2 7 2 4" xfId="22845" xr:uid="{E9DCFD90-4048-48E9-A181-F33AA48685BA}"/>
    <cellStyle name="Header1 2 16 2 7 2 4 2" xfId="22846" xr:uid="{994538ED-C47C-425D-B147-E13F4634A2E5}"/>
    <cellStyle name="Header1 2 16 2 7 2 4 3" xfId="22847" xr:uid="{E82273E3-3C16-43F1-938E-896C2D59BC61}"/>
    <cellStyle name="Header1 2 16 2 7 2 5" xfId="22848" xr:uid="{22159622-3019-44D4-9CBB-A4209F2C56A8}"/>
    <cellStyle name="Header1 2 16 2 7 2 5 2" xfId="22849" xr:uid="{24C64545-34A6-409B-B441-B405CBB09680}"/>
    <cellStyle name="Header1 2 16 2 7 2 5 3" xfId="22850" xr:uid="{565D4AA9-09AE-4775-836F-B332CB86B343}"/>
    <cellStyle name="Header1 2 16 2 7 2 6" xfId="22851" xr:uid="{32E92D4F-A65E-4704-AD9C-FA1216412515}"/>
    <cellStyle name="Header1 2 16 2 7 2 6 2" xfId="22852" xr:uid="{BF824037-81A7-42FA-B5FB-C9DA7AE136E3}"/>
    <cellStyle name="Header1 2 16 2 7 2 6 3" xfId="22853" xr:uid="{5AACD627-E3D0-4F33-B321-B4F992F997E5}"/>
    <cellStyle name="Header1 2 16 2 7 2 7" xfId="22854" xr:uid="{F0D9BE0D-C60C-4F38-A9E4-85E8A1951762}"/>
    <cellStyle name="Header1 2 16 2 7 2 7 2" xfId="22855" xr:uid="{C47DA0AD-0A69-416E-B7F0-DEBA26380372}"/>
    <cellStyle name="Header1 2 16 2 7 2 7 3" xfId="22856" xr:uid="{A4BEEF93-1A36-4AD6-B5AD-18EE879F8A08}"/>
    <cellStyle name="Header1 2 16 2 7 2 8" xfId="22857" xr:uid="{8EFE023E-0B0A-4861-8719-47934F39019A}"/>
    <cellStyle name="Header1 2 16 2 7 2 9" xfId="22858" xr:uid="{1D9A9509-462C-499B-95D8-6DC642901E73}"/>
    <cellStyle name="Header1 2 16 2 7 3" xfId="22859" xr:uid="{EA16572F-FEB4-4EE1-923D-B45EA2513885}"/>
    <cellStyle name="Header1 2 16 2 7 3 2" xfId="22860" xr:uid="{9A158C0D-D4C9-45F6-B055-181DF15A4016}"/>
    <cellStyle name="Header1 2 16 2 7 3 2 2" xfId="22861" xr:uid="{C9FA06BC-D2E2-435E-8853-A17D3FE8532F}"/>
    <cellStyle name="Header1 2 16 2 7 3 2 3" xfId="22862" xr:uid="{DCDFBBF3-7942-4B52-841A-3E0B446FF88D}"/>
    <cellStyle name="Header1 2 16 2 7 3 3" xfId="22863" xr:uid="{01E92A03-B6B1-4AFC-A12F-EE8B8C47F3F1}"/>
    <cellStyle name="Header1 2 16 2 7 3 3 2" xfId="22864" xr:uid="{41ABA4EC-24BA-4DCE-ACDC-AC4C3C5FC941}"/>
    <cellStyle name="Header1 2 16 2 7 3 3 3" xfId="22865" xr:uid="{D2C702EE-8B80-45AF-B96D-8D4A59731C5B}"/>
    <cellStyle name="Header1 2 16 2 7 3 4" xfId="22866" xr:uid="{7B6C5E2A-5B60-4219-BCB5-BA5121259D4E}"/>
    <cellStyle name="Header1 2 16 2 7 3 4 2" xfId="22867" xr:uid="{8766A31A-2516-4220-8E22-0A4254BC72A1}"/>
    <cellStyle name="Header1 2 16 2 7 3 4 3" xfId="22868" xr:uid="{4C93C5A8-6B84-4118-BE42-59D21F1CCDF2}"/>
    <cellStyle name="Header1 2 16 2 7 3 5" xfId="22869" xr:uid="{D186D357-2907-44ED-A251-8DE9BBD865C9}"/>
    <cellStyle name="Header1 2 16 2 7 3 5 2" xfId="22870" xr:uid="{CAFDDDE0-EA7E-4BA8-946A-8361F6E6258F}"/>
    <cellStyle name="Header1 2 16 2 7 3 5 3" xfId="22871" xr:uid="{8FD7D848-F9C9-4995-96D6-4AE745F1A438}"/>
    <cellStyle name="Header1 2 16 2 7 3 6" xfId="22872" xr:uid="{351AAD5E-A094-4C78-90EC-951DA80EDACC}"/>
    <cellStyle name="Header1 2 16 2 7 3 6 2" xfId="22873" xr:uid="{C67B610A-D57D-4772-8511-02111C0DC27D}"/>
    <cellStyle name="Header1 2 16 2 7 3 6 3" xfId="22874" xr:uid="{1D8BAB51-44DE-4FC2-A26E-93172890490B}"/>
    <cellStyle name="Header1 2 16 2 7 3 7" xfId="22875" xr:uid="{1232255E-49FA-4E25-BA79-A5A2D93E4D55}"/>
    <cellStyle name="Header1 2 16 2 7 3 8" xfId="22876" xr:uid="{40E29728-DAE8-44B1-AA2B-E1D842F8E77B}"/>
    <cellStyle name="Header1 2 16 2 7 4" xfId="22877" xr:uid="{9F4016B9-C140-4539-85C2-3E103D330F1B}"/>
    <cellStyle name="Header1 2 16 2 7 4 2" xfId="22878" xr:uid="{8EA0E815-8906-49E1-B2C5-FC0F1644E2D6}"/>
    <cellStyle name="Header1 2 16 2 7 4 2 2" xfId="22879" xr:uid="{123BA291-CD93-40A7-B937-9DF4B65070EF}"/>
    <cellStyle name="Header1 2 16 2 7 4 2 3" xfId="22880" xr:uid="{F6F61EBD-010A-4F4D-AC13-EECB69915B14}"/>
    <cellStyle name="Header1 2 16 2 7 4 3" xfId="22881" xr:uid="{E166D44C-E387-48A9-BB8E-85416944C293}"/>
    <cellStyle name="Header1 2 16 2 7 4 3 2" xfId="22882" xr:uid="{2C6F43C3-4650-4196-BF84-83FABAE2BB21}"/>
    <cellStyle name="Header1 2 16 2 7 4 3 3" xfId="22883" xr:uid="{026A020C-545B-4054-A72E-7C8BE5F26CBC}"/>
    <cellStyle name="Header1 2 16 2 7 4 4" xfId="22884" xr:uid="{4BCFE845-268D-4179-B861-DC27C006CEE6}"/>
    <cellStyle name="Header1 2 16 2 7 4 4 2" xfId="22885" xr:uid="{AF20300C-35D3-433E-BD55-2BA5B9B46C65}"/>
    <cellStyle name="Header1 2 16 2 7 4 4 3" xfId="22886" xr:uid="{A95AD6B4-DBEF-4B80-82E9-D95C4305D931}"/>
    <cellStyle name="Header1 2 16 2 7 4 5" xfId="22887" xr:uid="{5A8F8765-E330-4929-9074-143CDC62DD27}"/>
    <cellStyle name="Header1 2 16 2 7 4 5 2" xfId="22888" xr:uid="{702288A6-6BA4-4C0F-BAB3-490B426922EF}"/>
    <cellStyle name="Header1 2 16 2 7 4 5 3" xfId="22889" xr:uid="{A7B33813-855F-40D8-A98A-2245F9F3557A}"/>
    <cellStyle name="Header1 2 16 2 7 4 6" xfId="22890" xr:uid="{9151593C-80DF-4054-914F-7647B3B4D775}"/>
    <cellStyle name="Header1 2 16 2 7 4 6 2" xfId="22891" xr:uid="{FC0F529D-EA8B-411F-AD8B-6EC34FEC9B79}"/>
    <cellStyle name="Header1 2 16 2 7 4 6 3" xfId="22892" xr:uid="{D3DD8FE6-124D-4340-A0F1-096ADF366DE3}"/>
    <cellStyle name="Header1 2 16 2 7 4 7" xfId="22893" xr:uid="{9F40520B-C6EB-408B-9B7B-4B4C6EA8BE02}"/>
    <cellStyle name="Header1 2 16 2 7 4 8" xfId="22894" xr:uid="{FB77984D-5169-4B36-A342-C2F276499E3A}"/>
    <cellStyle name="Header1 2 16 2 7 5" xfId="22895" xr:uid="{66C2F7BC-A7E1-4611-9646-934A04D5D2BC}"/>
    <cellStyle name="Header1 2 16 2 7 5 2" xfId="22896" xr:uid="{B924AB4F-0242-490E-AE2C-30ED2A92AFAA}"/>
    <cellStyle name="Header1 2 16 2 7 5 2 2" xfId="22897" xr:uid="{CA87988A-CE3C-43F1-8B82-39B7D0D823FC}"/>
    <cellStyle name="Header1 2 16 2 7 5 2 3" xfId="22898" xr:uid="{1FFFF763-F21E-4704-9E83-D4E8983D2875}"/>
    <cellStyle name="Header1 2 16 2 7 5 3" xfId="22899" xr:uid="{C61350C4-1BF0-47D5-AE37-73BE7C2967C8}"/>
    <cellStyle name="Header1 2 16 2 7 5 3 2" xfId="22900" xr:uid="{F703A6D4-E5B8-4721-9052-363C1090AD6B}"/>
    <cellStyle name="Header1 2 16 2 7 5 3 3" xfId="22901" xr:uid="{219CA0C6-81BC-4826-891B-1EFFC9D1D167}"/>
    <cellStyle name="Header1 2 16 2 7 5 4" xfId="22902" xr:uid="{3B5B5B9A-2488-4769-A6D4-625BA5954471}"/>
    <cellStyle name="Header1 2 16 2 7 5 4 2" xfId="22903" xr:uid="{B4497F4B-31D7-41C1-AC55-626B6E03E6DD}"/>
    <cellStyle name="Header1 2 16 2 7 5 4 3" xfId="22904" xr:uid="{8D8ED010-E87F-4A19-AD6C-688DB959C8CA}"/>
    <cellStyle name="Header1 2 16 2 7 5 5" xfId="22905" xr:uid="{CD9EF3B1-CD3B-4BDC-9F62-61B414A90398}"/>
    <cellStyle name="Header1 2 16 2 7 5 5 2" xfId="22906" xr:uid="{ACCD3982-0C56-4025-B13A-7A5BF181BF5A}"/>
    <cellStyle name="Header1 2 16 2 7 5 5 3" xfId="22907" xr:uid="{5EFD94A0-A3EB-4EBF-96D1-2F93212027DF}"/>
    <cellStyle name="Header1 2 16 2 7 5 6" xfId="22908" xr:uid="{F87DDD17-6290-42A6-A041-542CE5508BE5}"/>
    <cellStyle name="Header1 2 16 2 7 5 6 2" xfId="22909" xr:uid="{D3FC4A86-B083-4D86-989B-A869E3016E40}"/>
    <cellStyle name="Header1 2 16 2 7 5 6 3" xfId="22910" xr:uid="{8D8F3FB6-F7E2-4C74-B595-0C58B677D640}"/>
    <cellStyle name="Header1 2 16 2 7 5 7" xfId="22911" xr:uid="{AB0243AC-C99D-49BC-A17D-C711F2185D37}"/>
    <cellStyle name="Header1 2 16 2 7 5 8" xfId="22912" xr:uid="{12B8AFE7-3935-4056-99C0-4BF7A8BAFC5B}"/>
    <cellStyle name="Header1 2 16 2 7 6" xfId="22913" xr:uid="{68828816-240F-4FFD-B99A-11FDD4801C2D}"/>
    <cellStyle name="Header1 2 16 2 7 6 2" xfId="22914" xr:uid="{83E83A89-3FCC-41C0-A8F0-62BB25F06198}"/>
    <cellStyle name="Header1 2 16 2 7 6 2 2" xfId="22915" xr:uid="{D7E82599-1127-4DAF-8F7D-BB8167527C87}"/>
    <cellStyle name="Header1 2 16 2 7 6 2 3" xfId="22916" xr:uid="{7845A6A0-8504-43D7-A5B5-17D53D520D28}"/>
    <cellStyle name="Header1 2 16 2 7 6 3" xfId="22917" xr:uid="{A9A6D156-82AA-4537-A6C5-B723590E1A2B}"/>
    <cellStyle name="Header1 2 16 2 7 6 3 2" xfId="22918" xr:uid="{EE13ADA6-4E02-4D66-B8E6-3C365B377B4C}"/>
    <cellStyle name="Header1 2 16 2 7 6 3 3" xfId="22919" xr:uid="{2F5C8017-995F-4F39-818C-3568F54C4678}"/>
    <cellStyle name="Header1 2 16 2 7 6 4" xfId="22920" xr:uid="{F02B71B7-A0E1-4BF2-9081-2BC1EC2D3C10}"/>
    <cellStyle name="Header1 2 16 2 7 6 4 2" xfId="22921" xr:uid="{8771FEDC-5327-4325-B722-445A7DB5AEFE}"/>
    <cellStyle name="Header1 2 16 2 7 6 4 3" xfId="22922" xr:uid="{1B2C2E84-C09A-42A8-AD1B-9AA2BD4C237D}"/>
    <cellStyle name="Header1 2 16 2 7 6 5" xfId="22923" xr:uid="{8B8022EA-FAA8-483A-AEBE-CB81B8B96778}"/>
    <cellStyle name="Header1 2 16 2 7 6 5 2" xfId="22924" xr:uid="{1A4EE496-CAB0-409C-A019-A8D1CF31A4F8}"/>
    <cellStyle name="Header1 2 16 2 7 6 5 3" xfId="22925" xr:uid="{28C3C305-FE10-4241-9327-11A0A2CC5DCF}"/>
    <cellStyle name="Header1 2 16 2 7 6 6" xfId="22926" xr:uid="{D2DD1728-8827-4A35-A5B8-F6FB7636250C}"/>
    <cellStyle name="Header1 2 16 2 7 6 6 2" xfId="22927" xr:uid="{BC3AA6D8-7DB3-4D4C-B8B9-FE2D32B2A29E}"/>
    <cellStyle name="Header1 2 16 2 7 6 6 3" xfId="22928" xr:uid="{FF4C1255-71C3-494B-8469-0A36C5713FD7}"/>
    <cellStyle name="Header1 2 16 2 7 6 7" xfId="22929" xr:uid="{636AA0D8-F8A3-48B5-A767-8984251049BC}"/>
    <cellStyle name="Header1 2 16 2 7 6 8" xfId="22930" xr:uid="{F9E2E637-648F-4C0C-B036-EF405F0A75A2}"/>
    <cellStyle name="Header1 2 16 2 7 7" xfId="22931" xr:uid="{41B0EF21-FD14-4DFC-B9C7-CF1CDC033D9D}"/>
    <cellStyle name="Header1 2 16 2 7 8" xfId="22932" xr:uid="{B9E0826E-F607-4DA3-B824-DACACBB8BE18}"/>
    <cellStyle name="Header1 2 16 2 8" xfId="22933" xr:uid="{FB4256FD-DE2A-435E-A161-E6D894AB88AD}"/>
    <cellStyle name="Header1 2 16 2 8 2" xfId="22934" xr:uid="{40C1B709-9039-467B-8C1F-E0AC50FBFCF1}"/>
    <cellStyle name="Header1 2 16 2 8 2 2" xfId="22935" xr:uid="{6FAD75B8-FC67-4E84-8E60-B264F034744F}"/>
    <cellStyle name="Header1 2 16 2 8 2 2 2" xfId="22936" xr:uid="{00CF61E2-40DD-4CC0-B978-B45DDDAA3CCB}"/>
    <cellStyle name="Header1 2 16 2 8 2 2 3" xfId="22937" xr:uid="{943F0A04-6104-4AD0-929E-195541836456}"/>
    <cellStyle name="Header1 2 16 2 8 2 3" xfId="22938" xr:uid="{FC82C797-3379-45F3-BB06-AEAECD12200F}"/>
    <cellStyle name="Header1 2 16 2 8 2 3 2" xfId="22939" xr:uid="{99E89B3F-433C-4073-9F35-1E840639A09F}"/>
    <cellStyle name="Header1 2 16 2 8 2 3 3" xfId="22940" xr:uid="{B5A4ABFC-9829-4C11-BD3E-25E9780ABF3D}"/>
    <cellStyle name="Header1 2 16 2 8 2 4" xfId="22941" xr:uid="{831A0000-6021-4650-BDEE-07B93FA900BF}"/>
    <cellStyle name="Header1 2 16 2 8 2 4 2" xfId="22942" xr:uid="{0E1432D2-BFA3-40A8-8922-2C10632CE6FC}"/>
    <cellStyle name="Header1 2 16 2 8 2 4 3" xfId="22943" xr:uid="{0DE60ACF-9EBD-4D96-8708-963FBBBAD816}"/>
    <cellStyle name="Header1 2 16 2 8 2 5" xfId="22944" xr:uid="{B6C9D64C-FA05-427A-9FD9-40C416BE03A8}"/>
    <cellStyle name="Header1 2 16 2 8 2 5 2" xfId="22945" xr:uid="{BFE36E3D-481F-45EE-A5D0-DFC1A1BE6BD3}"/>
    <cellStyle name="Header1 2 16 2 8 2 5 3" xfId="22946" xr:uid="{B9890CEA-66F7-493F-9964-BC14C088B7E0}"/>
    <cellStyle name="Header1 2 16 2 8 2 6" xfId="22947" xr:uid="{B945FD56-C99D-4936-B847-97BCD0BA98CE}"/>
    <cellStyle name="Header1 2 16 2 8 2 6 2" xfId="22948" xr:uid="{C610C1E7-8A8C-4B59-9617-94781C28199D}"/>
    <cellStyle name="Header1 2 16 2 8 2 6 3" xfId="22949" xr:uid="{F5123309-1587-449A-8EDA-437C3E306D81}"/>
    <cellStyle name="Header1 2 16 2 8 2 7" xfId="22950" xr:uid="{A85D97E9-EC08-4BD5-A989-AAC7678F99F3}"/>
    <cellStyle name="Header1 2 16 2 8 2 7 2" xfId="22951" xr:uid="{26BC218B-04C9-4450-865D-3B544829A842}"/>
    <cellStyle name="Header1 2 16 2 8 2 7 3" xfId="22952" xr:uid="{CE4D5967-7B38-47CC-9096-B5C783A8D16F}"/>
    <cellStyle name="Header1 2 16 2 8 2 8" xfId="22953" xr:uid="{011A7F5B-FDDD-4114-9C13-D750D5684145}"/>
    <cellStyle name="Header1 2 16 2 8 2 9" xfId="22954" xr:uid="{7068F76D-7595-4B67-A976-08131EE92A51}"/>
    <cellStyle name="Header1 2 16 2 8 3" xfId="22955" xr:uid="{5D63E460-DA9E-4DD2-8B75-CFF3E9E4CD40}"/>
    <cellStyle name="Header1 2 16 2 8 3 2" xfId="22956" xr:uid="{F78A8A57-3E85-4713-A75F-FB939CD24937}"/>
    <cellStyle name="Header1 2 16 2 8 3 2 2" xfId="22957" xr:uid="{D485C23C-F685-41DD-A5C7-476D16425FA5}"/>
    <cellStyle name="Header1 2 16 2 8 3 2 3" xfId="22958" xr:uid="{285D8B87-7505-4C3C-A04C-FFC7A05B9076}"/>
    <cellStyle name="Header1 2 16 2 8 3 3" xfId="22959" xr:uid="{0EC83238-03D1-4958-A938-73B7DE54A78A}"/>
    <cellStyle name="Header1 2 16 2 8 3 3 2" xfId="22960" xr:uid="{DBBE0794-FF72-4141-A387-13D4FFA7904B}"/>
    <cellStyle name="Header1 2 16 2 8 3 3 3" xfId="22961" xr:uid="{31EC796E-F407-414C-8CDE-C74FA681D46A}"/>
    <cellStyle name="Header1 2 16 2 8 3 4" xfId="22962" xr:uid="{BFDA93B0-7ACD-4899-9BAC-5DE661233B29}"/>
    <cellStyle name="Header1 2 16 2 8 3 4 2" xfId="22963" xr:uid="{FBDE432F-9535-40EA-8B69-ED50724A6F59}"/>
    <cellStyle name="Header1 2 16 2 8 3 4 3" xfId="22964" xr:uid="{99E908AB-D69F-4A2F-AE45-9FA7BE6D1B5E}"/>
    <cellStyle name="Header1 2 16 2 8 3 5" xfId="22965" xr:uid="{216D5015-B0DF-46B4-8327-4028EA4B5FA7}"/>
    <cellStyle name="Header1 2 16 2 8 3 5 2" xfId="22966" xr:uid="{6D0379CB-3386-4611-A147-13DE4068D40C}"/>
    <cellStyle name="Header1 2 16 2 8 3 5 3" xfId="22967" xr:uid="{BC9FCFD0-5BAC-4764-917B-5F7B1AAEDEEC}"/>
    <cellStyle name="Header1 2 16 2 8 3 6" xfId="22968" xr:uid="{D3260AED-71D3-4602-A21C-240F53AF62E4}"/>
    <cellStyle name="Header1 2 16 2 8 3 6 2" xfId="22969" xr:uid="{DB32411F-2376-4639-B86A-B1A4878AE0CE}"/>
    <cellStyle name="Header1 2 16 2 8 3 6 3" xfId="22970" xr:uid="{E500E011-C5BE-4E78-8A0E-B8622DBC8C68}"/>
    <cellStyle name="Header1 2 16 2 8 3 7" xfId="22971" xr:uid="{4F880276-D38C-412C-8C56-4AF32F974773}"/>
    <cellStyle name="Header1 2 16 2 8 3 8" xfId="22972" xr:uid="{DA98F289-386B-419C-B4BD-C81194772D78}"/>
    <cellStyle name="Header1 2 16 2 8 4" xfId="22973" xr:uid="{87646057-F3DB-4163-B77B-C5D7E5A6EB9B}"/>
    <cellStyle name="Header1 2 16 2 8 4 2" xfId="22974" xr:uid="{65ACDFAB-FB68-4F39-AF54-743DA1B8FD68}"/>
    <cellStyle name="Header1 2 16 2 8 4 2 2" xfId="22975" xr:uid="{D61A9A40-933A-4FBF-8AF6-0C9F11D34E65}"/>
    <cellStyle name="Header1 2 16 2 8 4 2 3" xfId="22976" xr:uid="{8B7F0C34-93BE-4918-9E1A-6F105CDB12C2}"/>
    <cellStyle name="Header1 2 16 2 8 4 3" xfId="22977" xr:uid="{FAF41262-8648-4AF2-A163-6B884B1D7E23}"/>
    <cellStyle name="Header1 2 16 2 8 4 3 2" xfId="22978" xr:uid="{23A569C5-2A14-4EC6-8E83-6C3C83674878}"/>
    <cellStyle name="Header1 2 16 2 8 4 3 3" xfId="22979" xr:uid="{4BA986C7-A62D-4D30-9A59-C878BCF3BD03}"/>
    <cellStyle name="Header1 2 16 2 8 4 4" xfId="22980" xr:uid="{829F44BA-AB71-4014-8392-70FA8F49CABA}"/>
    <cellStyle name="Header1 2 16 2 8 4 4 2" xfId="22981" xr:uid="{F348D997-A6DE-4DE8-9E72-2A09DBB9817E}"/>
    <cellStyle name="Header1 2 16 2 8 4 4 3" xfId="22982" xr:uid="{890C857C-6B32-4D96-91A7-6F57276AC16F}"/>
    <cellStyle name="Header1 2 16 2 8 4 5" xfId="22983" xr:uid="{5059C0B5-A56C-4668-992E-2D2D8DE8374C}"/>
    <cellStyle name="Header1 2 16 2 8 4 5 2" xfId="22984" xr:uid="{EA86E4F4-E321-47BD-ACA0-59DE01CAF192}"/>
    <cellStyle name="Header1 2 16 2 8 4 5 3" xfId="22985" xr:uid="{541EF727-B37C-42C2-9FC6-3D287329D906}"/>
    <cellStyle name="Header1 2 16 2 8 4 6" xfId="22986" xr:uid="{BF4C0A9B-3D9D-467F-BE10-12D5179591AD}"/>
    <cellStyle name="Header1 2 16 2 8 4 6 2" xfId="22987" xr:uid="{B1C41531-07B0-40C7-AFAE-A2BAB18AA555}"/>
    <cellStyle name="Header1 2 16 2 8 4 6 3" xfId="22988" xr:uid="{C7E96754-689E-4CFB-91FB-F3A9182DA21E}"/>
    <cellStyle name="Header1 2 16 2 8 4 7" xfId="22989" xr:uid="{307BFF25-5C3F-44B0-929C-46EFDA4169C8}"/>
    <cellStyle name="Header1 2 16 2 8 4 8" xfId="22990" xr:uid="{16DBC031-938D-47D3-878C-A60C16920A09}"/>
    <cellStyle name="Header1 2 16 2 8 5" xfId="22991" xr:uid="{4B736C96-2C59-4B92-BE19-A9A4501D7592}"/>
    <cellStyle name="Header1 2 16 2 8 5 2" xfId="22992" xr:uid="{AFF14395-6812-4CD2-95F7-E255DF2DE9F5}"/>
    <cellStyle name="Header1 2 16 2 8 5 2 2" xfId="22993" xr:uid="{DD39D3DB-AC2E-451B-9F98-CDC515EA9906}"/>
    <cellStyle name="Header1 2 16 2 8 5 2 3" xfId="22994" xr:uid="{4BCD6155-A3EF-45D4-93CF-DA8EFB5F181C}"/>
    <cellStyle name="Header1 2 16 2 8 5 3" xfId="22995" xr:uid="{274CC3E6-09EA-44FA-80FB-C072F6AD5EB2}"/>
    <cellStyle name="Header1 2 16 2 8 5 3 2" xfId="22996" xr:uid="{B72FB226-0D36-47C2-B630-218E8EBBFFF7}"/>
    <cellStyle name="Header1 2 16 2 8 5 3 3" xfId="22997" xr:uid="{E2FFE2F2-0BA6-485F-A626-4C2EF3E0CBA6}"/>
    <cellStyle name="Header1 2 16 2 8 5 4" xfId="22998" xr:uid="{4B906159-CFB0-4B32-B9AF-7E69A489EF91}"/>
    <cellStyle name="Header1 2 16 2 8 5 4 2" xfId="22999" xr:uid="{6E435201-5330-4D3C-9736-97172FADAD1B}"/>
    <cellStyle name="Header1 2 16 2 8 5 4 3" xfId="23000" xr:uid="{D39D419E-E882-4F1A-8621-B288355A4350}"/>
    <cellStyle name="Header1 2 16 2 8 5 5" xfId="23001" xr:uid="{EB3461E2-1F6A-4908-96DF-38FDC5597615}"/>
    <cellStyle name="Header1 2 16 2 8 5 5 2" xfId="23002" xr:uid="{F2350DBA-8189-4741-A09E-71E5CD6155CE}"/>
    <cellStyle name="Header1 2 16 2 8 5 5 3" xfId="23003" xr:uid="{DB439ACF-7B89-453B-A915-0713703DB054}"/>
    <cellStyle name="Header1 2 16 2 8 5 6" xfId="23004" xr:uid="{FE27B474-F366-4858-9EFE-D068E4C4F76F}"/>
    <cellStyle name="Header1 2 16 2 8 5 6 2" xfId="23005" xr:uid="{74C19A2D-DFEC-49BD-8101-502F18018783}"/>
    <cellStyle name="Header1 2 16 2 8 5 6 3" xfId="23006" xr:uid="{9A5B88C8-E251-4EEF-B6EE-0EB4133AF218}"/>
    <cellStyle name="Header1 2 16 2 8 5 7" xfId="23007" xr:uid="{4D8A4E65-EAF0-4418-94C3-08921FCBC20B}"/>
    <cellStyle name="Header1 2 16 2 8 5 8" xfId="23008" xr:uid="{9BB0D61D-BEE3-4AA0-9BF8-550F4D35697C}"/>
    <cellStyle name="Header1 2 16 2 8 6" xfId="23009" xr:uid="{185A3443-3980-42A8-95C0-E4B54C0716FB}"/>
    <cellStyle name="Header1 2 16 2 8 6 2" xfId="23010" xr:uid="{53BD0F64-2F1D-4BDB-B610-10B59D464BDF}"/>
    <cellStyle name="Header1 2 16 2 8 6 2 2" xfId="23011" xr:uid="{1DB03E07-553A-41EE-8054-F022628067AC}"/>
    <cellStyle name="Header1 2 16 2 8 6 2 3" xfId="23012" xr:uid="{6636CE94-C36F-4F0D-BF1E-DDCF5ACB78EB}"/>
    <cellStyle name="Header1 2 16 2 8 6 3" xfId="23013" xr:uid="{DC66D7DC-B8B6-4598-8955-1A687E5E0BFC}"/>
    <cellStyle name="Header1 2 16 2 8 6 3 2" xfId="23014" xr:uid="{C4A05572-99D6-4777-91F0-1A54A1F158C6}"/>
    <cellStyle name="Header1 2 16 2 8 6 3 3" xfId="23015" xr:uid="{21813AD2-F183-4E17-84D9-2699E2959F8A}"/>
    <cellStyle name="Header1 2 16 2 8 6 4" xfId="23016" xr:uid="{187B779D-15EB-49F8-9C42-17091415ED32}"/>
    <cellStyle name="Header1 2 16 2 8 6 4 2" xfId="23017" xr:uid="{1553A0BB-84AB-4FB6-BE1C-3968A353CBF5}"/>
    <cellStyle name="Header1 2 16 2 8 6 4 3" xfId="23018" xr:uid="{7E80FCD9-76FC-40F1-9544-4C459204DF08}"/>
    <cellStyle name="Header1 2 16 2 8 6 5" xfId="23019" xr:uid="{10211B00-1972-4C96-8468-DB43F36B9474}"/>
    <cellStyle name="Header1 2 16 2 8 6 5 2" xfId="23020" xr:uid="{797F7680-CA1B-42DA-ABA8-BCBF7A1B6E93}"/>
    <cellStyle name="Header1 2 16 2 8 6 5 3" xfId="23021" xr:uid="{5D0A876C-CC23-4811-85A9-FC1F51D3668F}"/>
    <cellStyle name="Header1 2 16 2 8 6 6" xfId="23022" xr:uid="{319CA4C2-9BF2-4D3D-9F26-81DAA81C75AF}"/>
    <cellStyle name="Header1 2 16 2 8 6 6 2" xfId="23023" xr:uid="{AF2B8A28-E3E2-4C5B-872B-36303FDE417D}"/>
    <cellStyle name="Header1 2 16 2 8 6 6 3" xfId="23024" xr:uid="{B0B49937-35C3-4A45-BD16-40A591F13893}"/>
    <cellStyle name="Header1 2 16 2 8 6 7" xfId="23025" xr:uid="{79BADF2F-4E70-4974-A21B-BE93B0D51C8F}"/>
    <cellStyle name="Header1 2 16 2 8 6 8" xfId="23026" xr:uid="{2B677D3C-E5A8-4FE6-BBBC-63B361C69990}"/>
    <cellStyle name="Header1 2 16 2 8 7" xfId="23027" xr:uid="{6E1DD67A-85E5-4D76-82B0-61F01B169C3D}"/>
    <cellStyle name="Header1 2 16 2 8 8" xfId="23028" xr:uid="{D7714E5F-8717-4EEE-8CFC-15CE411B65C0}"/>
    <cellStyle name="Header1 2 16 2 9" xfId="23029" xr:uid="{7C8B43DB-D25F-4417-8A82-C3047020BFAA}"/>
    <cellStyle name="Header1 2 16 2 9 2" xfId="23030" xr:uid="{1C659726-4197-43C6-A928-5E130BA5E901}"/>
    <cellStyle name="Header1 2 16 2 9 2 2" xfId="23031" xr:uid="{A9C21C96-12FE-4AA9-8CEE-D56D90499B2C}"/>
    <cellStyle name="Header1 2 16 2 9 2 2 2" xfId="23032" xr:uid="{F939D766-D714-4510-9E83-6BBCB8EEEC87}"/>
    <cellStyle name="Header1 2 16 2 9 2 2 3" xfId="23033" xr:uid="{542AF5DB-A955-40FE-9FA1-1CF62254BB45}"/>
    <cellStyle name="Header1 2 16 2 9 2 3" xfId="23034" xr:uid="{300F87A4-9557-4EEC-B87A-B84F2F9F958A}"/>
    <cellStyle name="Header1 2 16 2 9 2 3 2" xfId="23035" xr:uid="{EE83445F-9BE1-42EE-94B0-AF016C2A5CBE}"/>
    <cellStyle name="Header1 2 16 2 9 2 3 3" xfId="23036" xr:uid="{CCBEB9A8-EACB-4731-954B-361DCCB9E74C}"/>
    <cellStyle name="Header1 2 16 2 9 2 4" xfId="23037" xr:uid="{08F73BCB-4AD5-4B8E-BE01-8ADDE5D80497}"/>
    <cellStyle name="Header1 2 16 2 9 2 4 2" xfId="23038" xr:uid="{B86EBBEF-73E1-4A37-A89A-13B4B459A142}"/>
    <cellStyle name="Header1 2 16 2 9 2 4 3" xfId="23039" xr:uid="{960ECE3D-B609-4958-9E37-1D6F6F7E68FC}"/>
    <cellStyle name="Header1 2 16 2 9 2 5" xfId="23040" xr:uid="{D8B3F1B2-238D-4021-884D-7200B1A1D483}"/>
    <cellStyle name="Header1 2 16 2 9 2 5 2" xfId="23041" xr:uid="{681E717A-C965-492C-97A6-C5890412157D}"/>
    <cellStyle name="Header1 2 16 2 9 2 5 3" xfId="23042" xr:uid="{C57C4964-ECF6-4146-B6B9-2DA46BF94983}"/>
    <cellStyle name="Header1 2 16 2 9 2 6" xfId="23043" xr:uid="{CBAC17DA-7339-4D0E-9875-C122C4A4C976}"/>
    <cellStyle name="Header1 2 16 2 9 2 6 2" xfId="23044" xr:uid="{1CD1C112-D9C1-4BA2-99B6-34246A48CF32}"/>
    <cellStyle name="Header1 2 16 2 9 2 6 3" xfId="23045" xr:uid="{1076660B-302B-482B-A7B7-423375CB0E64}"/>
    <cellStyle name="Header1 2 16 2 9 2 7" xfId="23046" xr:uid="{0573D28B-1944-4B93-A4B2-E423F4EAEEDB}"/>
    <cellStyle name="Header1 2 16 2 9 2 7 2" xfId="23047" xr:uid="{3C185C24-9103-4C79-9827-093FC696DF73}"/>
    <cellStyle name="Header1 2 16 2 9 2 7 3" xfId="23048" xr:uid="{6AE7FB5F-E734-4FE1-8128-95DA07B1D17B}"/>
    <cellStyle name="Header1 2 16 2 9 2 8" xfId="23049" xr:uid="{697698A1-A1AE-40AC-B71F-AE79914840E1}"/>
    <cellStyle name="Header1 2 16 2 9 2 9" xfId="23050" xr:uid="{2310C4BB-2E40-4C5A-BF39-78C485F410BE}"/>
    <cellStyle name="Header1 2 16 2 9 3" xfId="23051" xr:uid="{54DCF851-4675-4A85-A0E3-3B6D9760A4D3}"/>
    <cellStyle name="Header1 2 16 2 9 3 2" xfId="23052" xr:uid="{559846E0-7AFD-4492-A08A-00096B554553}"/>
    <cellStyle name="Header1 2 16 2 9 3 2 2" xfId="23053" xr:uid="{E0754E01-1591-4697-9BB4-65F48F7B3735}"/>
    <cellStyle name="Header1 2 16 2 9 3 2 3" xfId="23054" xr:uid="{624EB785-E8B4-40C8-AD65-01A96268380A}"/>
    <cellStyle name="Header1 2 16 2 9 3 3" xfId="23055" xr:uid="{C2AE93B0-9AB8-442E-94BE-76AB55531EF4}"/>
    <cellStyle name="Header1 2 16 2 9 3 3 2" xfId="23056" xr:uid="{31000BDE-FC30-4FC9-BBDB-31F8CEED1442}"/>
    <cellStyle name="Header1 2 16 2 9 3 3 3" xfId="23057" xr:uid="{81C23F41-739E-4345-92AE-1A8ADE746533}"/>
    <cellStyle name="Header1 2 16 2 9 3 4" xfId="23058" xr:uid="{2B1C6A1A-7B2C-4E4D-B700-AE1C85575344}"/>
    <cellStyle name="Header1 2 16 2 9 3 4 2" xfId="23059" xr:uid="{A81BDBAE-5367-49B0-BB56-2D3FFC41EF64}"/>
    <cellStyle name="Header1 2 16 2 9 3 4 3" xfId="23060" xr:uid="{3466F288-E7C7-4B73-A1AD-F73A5AEF1190}"/>
    <cellStyle name="Header1 2 16 2 9 3 5" xfId="23061" xr:uid="{A3CE31E6-372C-4117-A504-B4E97180C373}"/>
    <cellStyle name="Header1 2 16 2 9 3 5 2" xfId="23062" xr:uid="{01591669-A25B-410A-B587-FF015EB6D498}"/>
    <cellStyle name="Header1 2 16 2 9 3 5 3" xfId="23063" xr:uid="{D04CB4B6-C340-44C1-9DE2-F21B0B2B00E8}"/>
    <cellStyle name="Header1 2 16 2 9 3 6" xfId="23064" xr:uid="{DC924A52-EBBD-4303-A11B-31E77350972F}"/>
    <cellStyle name="Header1 2 16 2 9 3 6 2" xfId="23065" xr:uid="{E559B9B4-7A9E-43C9-B837-70270DBA9E3F}"/>
    <cellStyle name="Header1 2 16 2 9 3 6 3" xfId="23066" xr:uid="{139D29A3-A9C4-4BCC-8AD5-4973CC89680A}"/>
    <cellStyle name="Header1 2 16 2 9 3 7" xfId="23067" xr:uid="{07491C01-D3DA-457B-95D4-89743ABCE7EF}"/>
    <cellStyle name="Header1 2 16 2 9 3 8" xfId="23068" xr:uid="{9E17B1E6-DE13-443E-8537-1F71146509E5}"/>
    <cellStyle name="Header1 2 16 2 9 4" xfId="23069" xr:uid="{D19061EA-07AA-4D7F-8DFE-C9CD099E9A82}"/>
    <cellStyle name="Header1 2 16 2 9 4 2" xfId="23070" xr:uid="{40B08320-AC7A-4BBC-B398-3B9CF3821F64}"/>
    <cellStyle name="Header1 2 16 2 9 4 2 2" xfId="23071" xr:uid="{07DFC239-A2C7-4E18-8DAD-BBEA45932C44}"/>
    <cellStyle name="Header1 2 16 2 9 4 2 3" xfId="23072" xr:uid="{925EA85B-F3B9-4508-A73F-C8A93BB91046}"/>
    <cellStyle name="Header1 2 16 2 9 4 3" xfId="23073" xr:uid="{837FD258-CB78-416A-9E57-0867C1B29D39}"/>
    <cellStyle name="Header1 2 16 2 9 4 3 2" xfId="23074" xr:uid="{095C3A68-62A0-42AC-AEDC-AECC69ADF6D1}"/>
    <cellStyle name="Header1 2 16 2 9 4 3 3" xfId="23075" xr:uid="{44CBBBE3-3458-41B2-AE08-7853D3730196}"/>
    <cellStyle name="Header1 2 16 2 9 4 4" xfId="23076" xr:uid="{01A2293D-84F4-4A65-A81A-A0DCC588E57F}"/>
    <cellStyle name="Header1 2 16 2 9 4 4 2" xfId="23077" xr:uid="{E1D106A3-9BC3-4678-B3A6-4F91A668CF7C}"/>
    <cellStyle name="Header1 2 16 2 9 4 4 3" xfId="23078" xr:uid="{6678CB51-DA9C-44C9-8767-108B4A5E4566}"/>
    <cellStyle name="Header1 2 16 2 9 4 5" xfId="23079" xr:uid="{1CA383ED-8CE0-41A7-A829-A5CB6C13711A}"/>
    <cellStyle name="Header1 2 16 2 9 4 5 2" xfId="23080" xr:uid="{E0653693-6D02-4A8F-9E2C-4B055833592A}"/>
    <cellStyle name="Header1 2 16 2 9 4 5 3" xfId="23081" xr:uid="{ED406105-0AA4-455C-9355-8282A935BC12}"/>
    <cellStyle name="Header1 2 16 2 9 4 6" xfId="23082" xr:uid="{DCE99D14-9F68-4CC5-9BC9-B6EC29E0CF7F}"/>
    <cellStyle name="Header1 2 16 2 9 4 6 2" xfId="23083" xr:uid="{5B3321A3-30AA-42EF-9597-5851315B3BD8}"/>
    <cellStyle name="Header1 2 16 2 9 4 6 3" xfId="23084" xr:uid="{27479628-6F50-4C1B-8223-041F05CDD5F4}"/>
    <cellStyle name="Header1 2 16 2 9 4 7" xfId="23085" xr:uid="{629152DF-C03A-4B59-92AA-A74569F2BC81}"/>
    <cellStyle name="Header1 2 16 2 9 4 8" xfId="23086" xr:uid="{4D32B33C-8A40-4F4D-A2B0-871FB80D7FAE}"/>
    <cellStyle name="Header1 2 16 2 9 5" xfId="23087" xr:uid="{F4B6D863-880F-4B82-9A6D-84E4BBD46B93}"/>
    <cellStyle name="Header1 2 16 2 9 5 2" xfId="23088" xr:uid="{D50624CF-23DD-4753-A6AB-8E7105B849AA}"/>
    <cellStyle name="Header1 2 16 2 9 5 2 2" xfId="23089" xr:uid="{C9E3C114-95E8-4A04-9301-CCE8E80FE45A}"/>
    <cellStyle name="Header1 2 16 2 9 5 2 3" xfId="23090" xr:uid="{E19FD90F-8DC1-45C1-B4CB-2015D732C122}"/>
    <cellStyle name="Header1 2 16 2 9 5 3" xfId="23091" xr:uid="{D163DB44-A912-4590-882D-8C62FFC289FE}"/>
    <cellStyle name="Header1 2 16 2 9 5 3 2" xfId="23092" xr:uid="{13AB4E5B-FBD7-4B2C-96FA-F15125936EF8}"/>
    <cellStyle name="Header1 2 16 2 9 5 3 3" xfId="23093" xr:uid="{796B3239-D59F-48AB-97B3-C6524FBB8936}"/>
    <cellStyle name="Header1 2 16 2 9 5 4" xfId="23094" xr:uid="{3871A256-8334-42E8-8B76-9B4446DC3371}"/>
    <cellStyle name="Header1 2 16 2 9 5 4 2" xfId="23095" xr:uid="{F33DD0A3-10A8-4A4A-A45A-97189B4A08AE}"/>
    <cellStyle name="Header1 2 16 2 9 5 4 3" xfId="23096" xr:uid="{6C5E1753-DE0C-4A7D-AEAB-8369C756BAEF}"/>
    <cellStyle name="Header1 2 16 2 9 5 5" xfId="23097" xr:uid="{3B53A113-E7B2-4924-99B2-0F0F44296E99}"/>
    <cellStyle name="Header1 2 16 2 9 5 5 2" xfId="23098" xr:uid="{8AC6D64D-B8D8-40EB-8A25-23F032E77288}"/>
    <cellStyle name="Header1 2 16 2 9 5 5 3" xfId="23099" xr:uid="{337E7D41-B979-4EF9-A008-E2C13534F235}"/>
    <cellStyle name="Header1 2 16 2 9 5 6" xfId="23100" xr:uid="{492489E7-85C3-4112-BCC9-755A20F82502}"/>
    <cellStyle name="Header1 2 16 2 9 5 6 2" xfId="23101" xr:uid="{F0663790-EA69-462A-BCA2-DEE4D9B71AAB}"/>
    <cellStyle name="Header1 2 16 2 9 5 6 3" xfId="23102" xr:uid="{F84A0F18-09EE-4DEF-9F91-9408765E6EBD}"/>
    <cellStyle name="Header1 2 16 2 9 5 7" xfId="23103" xr:uid="{A5ED3F59-4DD4-4456-AE5A-6E1D8DD6FA3A}"/>
    <cellStyle name="Header1 2 16 2 9 5 8" xfId="23104" xr:uid="{29CD89AC-1124-4580-855A-504FDFC38551}"/>
    <cellStyle name="Header1 2 16 2 9 6" xfId="23105" xr:uid="{0B2EEE5F-B4CC-4FAD-B41B-44DCA9F947E0}"/>
    <cellStyle name="Header1 2 16 2 9 6 2" xfId="23106" xr:uid="{2E62049F-F3EE-48F1-B32D-1F54394F2FFB}"/>
    <cellStyle name="Header1 2 16 2 9 6 2 2" xfId="23107" xr:uid="{F3D46009-6C8D-4E49-9DE4-6EA2AB649AD1}"/>
    <cellStyle name="Header1 2 16 2 9 6 2 3" xfId="23108" xr:uid="{C07E4701-60D5-4FF0-B6E9-B2B1437AD1E3}"/>
    <cellStyle name="Header1 2 16 2 9 6 3" xfId="23109" xr:uid="{C4D4CDB8-FBCF-4038-A1A5-B4A7EB76771D}"/>
    <cellStyle name="Header1 2 16 2 9 6 3 2" xfId="23110" xr:uid="{911A4C2D-F077-4C06-B933-DB91F3E49F3C}"/>
    <cellStyle name="Header1 2 16 2 9 6 3 3" xfId="23111" xr:uid="{1E3F2715-2443-4420-A8FE-E1745ED7EE56}"/>
    <cellStyle name="Header1 2 16 2 9 6 4" xfId="23112" xr:uid="{C19BC7C5-9872-469F-A350-4CDB102893F3}"/>
    <cellStyle name="Header1 2 16 2 9 6 4 2" xfId="23113" xr:uid="{8624164B-97B1-4EB7-8634-A6968D16EA02}"/>
    <cellStyle name="Header1 2 16 2 9 6 4 3" xfId="23114" xr:uid="{AD7C4C09-71BC-48DB-931C-5E78906082EF}"/>
    <cellStyle name="Header1 2 16 2 9 6 5" xfId="23115" xr:uid="{3B49A72A-222C-4A2A-B97C-6939DB7D11CE}"/>
    <cellStyle name="Header1 2 16 2 9 6 5 2" xfId="23116" xr:uid="{A0D35201-FF75-4F99-948C-8F6A9DD63176}"/>
    <cellStyle name="Header1 2 16 2 9 6 5 3" xfId="23117" xr:uid="{7CD65030-17C6-4BD9-A174-4BB2908963FE}"/>
    <cellStyle name="Header1 2 16 2 9 6 6" xfId="23118" xr:uid="{9E7C9BD5-9B0D-4EB5-BE02-8DD686A01716}"/>
    <cellStyle name="Header1 2 16 2 9 6 6 2" xfId="23119" xr:uid="{71FE92D4-1811-45DC-9297-3D82E2901964}"/>
    <cellStyle name="Header1 2 16 2 9 6 6 3" xfId="23120" xr:uid="{6E70310D-B0A4-4ECA-95F0-D5D8E94CAF65}"/>
    <cellStyle name="Header1 2 16 2 9 6 7" xfId="23121" xr:uid="{700FDF85-40CF-4569-B8F2-791CC1278D37}"/>
    <cellStyle name="Header1 2 16 2 9 6 8" xfId="23122" xr:uid="{681FBB74-F7F3-486B-84D2-451A6D57F6A6}"/>
    <cellStyle name="Header1 2 16 2 9 7" xfId="23123" xr:uid="{9E1B45F4-EE73-4D57-8494-D4984CE9ACBE}"/>
    <cellStyle name="Header1 2 16 2 9 8" xfId="23124" xr:uid="{6BC92520-83D0-43B9-A052-F1F092558A29}"/>
    <cellStyle name="Header1 2 16 3" xfId="23125" xr:uid="{944C18F4-65AA-451A-BDD0-5E1C8B95CB85}"/>
    <cellStyle name="Header1 2 16 3 2" xfId="23126" xr:uid="{8BDFBF07-6D0A-43C8-A4B2-1B9705E7CE12}"/>
    <cellStyle name="Header1 2 16 3 2 2" xfId="23127" xr:uid="{8B5B1C73-D2E8-4048-A6D7-B87BC720C5ED}"/>
    <cellStyle name="Header1 2 16 3 2 2 2" xfId="23128" xr:uid="{4105EA64-3153-4EC2-B645-A1B79E6615B3}"/>
    <cellStyle name="Header1 2 16 3 2 2 3" xfId="23129" xr:uid="{CE424312-BB75-4210-8042-033602DD6EA7}"/>
    <cellStyle name="Header1 2 16 3 2 3" xfId="23130" xr:uid="{EA2156F5-5679-4EED-B6D9-F892249FED48}"/>
    <cellStyle name="Header1 2 16 3 2 3 2" xfId="23131" xr:uid="{8F1BE5D3-D415-4720-95E4-E2947499F800}"/>
    <cellStyle name="Header1 2 16 3 2 3 3" xfId="23132" xr:uid="{2C23234A-DE5D-47C8-B0F7-60D293CFECDD}"/>
    <cellStyle name="Header1 2 16 3 2 4" xfId="23133" xr:uid="{C0B01608-369D-46F3-AF53-B86E627FA195}"/>
    <cellStyle name="Header1 2 16 3 2 4 2" xfId="23134" xr:uid="{C0A8AE23-5B0F-4687-8767-14FD6A138134}"/>
    <cellStyle name="Header1 2 16 3 2 4 3" xfId="23135" xr:uid="{01979BFC-288B-4ADC-A860-819957BAB99B}"/>
    <cellStyle name="Header1 2 16 3 2 5" xfId="23136" xr:uid="{6029830D-3B2C-4568-9A5E-20E067AF559E}"/>
    <cellStyle name="Header1 2 16 3 2 5 2" xfId="23137" xr:uid="{B911EECE-DD79-45ED-B070-3E982F18AF78}"/>
    <cellStyle name="Header1 2 16 3 2 5 3" xfId="23138" xr:uid="{0DE572FF-ACD4-4AFD-989B-58BCF11459D1}"/>
    <cellStyle name="Header1 2 16 3 2 6" xfId="23139" xr:uid="{FC247F1F-8574-4E0D-875A-E54538C82573}"/>
    <cellStyle name="Header1 2 16 3 2 6 2" xfId="23140" xr:uid="{5A7A90BA-6421-4573-90D4-B13A24284481}"/>
    <cellStyle name="Header1 2 16 3 2 6 3" xfId="23141" xr:uid="{E4F9BABF-C780-404B-8213-7DCC956E73F7}"/>
    <cellStyle name="Header1 2 16 3 2 7" xfId="23142" xr:uid="{6B62DF2F-822B-4BA7-A630-371C6C0FFB2C}"/>
    <cellStyle name="Header1 2 16 3 2 7 2" xfId="23143" xr:uid="{FF202BA1-9E44-47FC-BEB2-A4A97E4231DF}"/>
    <cellStyle name="Header1 2 16 3 2 7 3" xfId="23144" xr:uid="{81F67854-AAC5-46C7-93D3-10AD8A29D4C9}"/>
    <cellStyle name="Header1 2 16 3 2 8" xfId="23145" xr:uid="{7B89E0EF-1550-4BCB-BDA0-DCDC078027A8}"/>
    <cellStyle name="Header1 2 16 3 2 9" xfId="23146" xr:uid="{151FFD01-A72E-42D8-BA3B-2CA0505ACF00}"/>
    <cellStyle name="Header1 2 16 3 3" xfId="23147" xr:uid="{640FAA72-4FBD-48C7-8E2F-6C85C292FD7A}"/>
    <cellStyle name="Header1 2 16 3 3 2" xfId="23148" xr:uid="{1172BF06-0734-4A6E-A3BE-6BD5B851B27A}"/>
    <cellStyle name="Header1 2 16 3 3 2 2" xfId="23149" xr:uid="{2E31E7C3-C9AF-4C24-923F-DB8AB7989656}"/>
    <cellStyle name="Header1 2 16 3 3 2 3" xfId="23150" xr:uid="{E4D258B3-4E5F-448D-95D7-B3873D7F3B47}"/>
    <cellStyle name="Header1 2 16 3 3 3" xfId="23151" xr:uid="{694AC40D-0E2D-4650-87D2-C174A849F869}"/>
    <cellStyle name="Header1 2 16 3 3 3 2" xfId="23152" xr:uid="{FAD88546-0DD4-4910-9BBC-FB4685DB5FD4}"/>
    <cellStyle name="Header1 2 16 3 3 3 3" xfId="23153" xr:uid="{D1E208C0-070F-425F-907B-B48361D70E0B}"/>
    <cellStyle name="Header1 2 16 3 3 4" xfId="23154" xr:uid="{23B22B8A-613E-4675-B384-294E0BB58F4B}"/>
    <cellStyle name="Header1 2 16 3 3 4 2" xfId="23155" xr:uid="{D0EB9499-673E-46A9-AAD6-710CCEF3C435}"/>
    <cellStyle name="Header1 2 16 3 3 4 3" xfId="23156" xr:uid="{D942EBF8-52FB-4E85-8A62-FC0682A9EC15}"/>
    <cellStyle name="Header1 2 16 3 3 5" xfId="23157" xr:uid="{83C364BD-F196-426B-BCE4-8487A6F05267}"/>
    <cellStyle name="Header1 2 16 3 3 5 2" xfId="23158" xr:uid="{5B5DB5DF-2B83-442A-B594-ACDFCA0D2C9B}"/>
    <cellStyle name="Header1 2 16 3 3 5 3" xfId="23159" xr:uid="{90C7329D-18ED-4FF8-A9CB-CEB4B5D05601}"/>
    <cellStyle name="Header1 2 16 3 3 6" xfId="23160" xr:uid="{AC868B16-0E16-4770-9AC0-21A2EFAD64AF}"/>
    <cellStyle name="Header1 2 16 3 3 6 2" xfId="23161" xr:uid="{866201B1-10C2-4A05-B60E-108C7A5215AD}"/>
    <cellStyle name="Header1 2 16 3 3 6 3" xfId="23162" xr:uid="{085E644E-2DFF-4A35-B090-AE17111AC1A8}"/>
    <cellStyle name="Header1 2 16 3 3 7" xfId="23163" xr:uid="{100E77C9-52BC-491C-B7AD-0FA453A5FFD8}"/>
    <cellStyle name="Header1 2 16 3 3 8" xfId="23164" xr:uid="{830B11FD-12D9-4806-BD0F-162AEFD38BD2}"/>
    <cellStyle name="Header1 2 16 3 4" xfId="23165" xr:uid="{CDB05893-D0F8-4F42-8798-77939747EFC2}"/>
    <cellStyle name="Header1 2 16 3 4 2" xfId="23166" xr:uid="{1392DC31-00B6-4562-A4AE-A3ECFF6BD9F9}"/>
    <cellStyle name="Header1 2 16 3 4 2 2" xfId="23167" xr:uid="{1B914356-5BC3-4FEC-A082-EDBF7A36294A}"/>
    <cellStyle name="Header1 2 16 3 4 2 3" xfId="23168" xr:uid="{9B6ED83E-B278-4D7F-9D3F-EFD64FD71E42}"/>
    <cellStyle name="Header1 2 16 3 4 3" xfId="23169" xr:uid="{0DA33C0D-467D-4713-BDC9-D10C89DAD761}"/>
    <cellStyle name="Header1 2 16 3 4 3 2" xfId="23170" xr:uid="{00E66B66-B22A-4612-937B-50D737294F19}"/>
    <cellStyle name="Header1 2 16 3 4 3 3" xfId="23171" xr:uid="{478E7E8B-27C4-420F-A5BE-51B590FECF29}"/>
    <cellStyle name="Header1 2 16 3 4 4" xfId="23172" xr:uid="{A936D443-0916-47BE-8A04-F9638194D2BC}"/>
    <cellStyle name="Header1 2 16 3 4 4 2" xfId="23173" xr:uid="{1FE71FF5-2495-4308-9A11-EBDE658558BE}"/>
    <cellStyle name="Header1 2 16 3 4 4 3" xfId="23174" xr:uid="{2DA536D6-C4BB-49D7-B2E8-0095C1A86C47}"/>
    <cellStyle name="Header1 2 16 3 4 5" xfId="23175" xr:uid="{A4CBFB04-8A12-4EF3-944F-904FC00AE870}"/>
    <cellStyle name="Header1 2 16 3 4 5 2" xfId="23176" xr:uid="{A4EBBCCC-7D74-44A7-829D-A142F721A65B}"/>
    <cellStyle name="Header1 2 16 3 4 5 3" xfId="23177" xr:uid="{97AEDEDF-BFA6-4115-AE9F-41924D86C111}"/>
    <cellStyle name="Header1 2 16 3 4 6" xfId="23178" xr:uid="{346D3BD9-580A-4E01-B82F-BC842FE11C95}"/>
    <cellStyle name="Header1 2 16 3 4 6 2" xfId="23179" xr:uid="{AF4A3618-8883-4043-A747-9C50813FDAD4}"/>
    <cellStyle name="Header1 2 16 3 4 6 3" xfId="23180" xr:uid="{268593EA-E3F7-479C-BD69-9783A5C8DC2C}"/>
    <cellStyle name="Header1 2 16 3 4 7" xfId="23181" xr:uid="{8671695F-439D-498C-A2A7-017EC40BF612}"/>
    <cellStyle name="Header1 2 16 3 4 8" xfId="23182" xr:uid="{92B88799-895B-4E17-BEAD-B53C276FDFB1}"/>
    <cellStyle name="Header1 2 16 3 5" xfId="23183" xr:uid="{E55CA104-E40A-4BC7-894F-96BF1EB7D9B8}"/>
    <cellStyle name="Header1 2 16 3 5 2" xfId="23184" xr:uid="{3EA241E0-68FF-4A70-9EA2-516202E4671D}"/>
    <cellStyle name="Header1 2 16 3 5 2 2" xfId="23185" xr:uid="{DDB26A24-539E-4564-A08E-CDA6261F22F4}"/>
    <cellStyle name="Header1 2 16 3 5 2 3" xfId="23186" xr:uid="{F7DB2212-6644-44CF-B293-38D7431998E2}"/>
    <cellStyle name="Header1 2 16 3 5 3" xfId="23187" xr:uid="{BFA279DD-1DDE-4246-9149-1FD444FCC1B5}"/>
    <cellStyle name="Header1 2 16 3 5 3 2" xfId="23188" xr:uid="{C84D84AC-D577-4BB5-8944-F67EC41B1B1D}"/>
    <cellStyle name="Header1 2 16 3 5 3 3" xfId="23189" xr:uid="{928DD523-67E8-4485-9750-4D72435A0594}"/>
    <cellStyle name="Header1 2 16 3 5 4" xfId="23190" xr:uid="{2C948201-EFAD-41C7-BEBB-8BC6F8087F09}"/>
    <cellStyle name="Header1 2 16 3 5 4 2" xfId="23191" xr:uid="{B153F74C-5CD9-477C-854E-1B2C5138ED7F}"/>
    <cellStyle name="Header1 2 16 3 5 4 3" xfId="23192" xr:uid="{AB2BF6F4-2446-4220-B976-59A5E31C177C}"/>
    <cellStyle name="Header1 2 16 3 5 5" xfId="23193" xr:uid="{F1B3DE1A-8556-4318-AAE7-1D0822B06CF5}"/>
    <cellStyle name="Header1 2 16 3 5 5 2" xfId="23194" xr:uid="{8BE63254-666F-458B-A531-8B965A89C087}"/>
    <cellStyle name="Header1 2 16 3 5 5 3" xfId="23195" xr:uid="{59D4F1C4-8D2C-483E-A2D7-3FD309EFD7FA}"/>
    <cellStyle name="Header1 2 16 3 5 6" xfId="23196" xr:uid="{6D7DF551-2910-47ED-80F0-8F52008E042A}"/>
    <cellStyle name="Header1 2 16 3 5 6 2" xfId="23197" xr:uid="{B00F78A6-6340-4C19-8BD7-1872CABB97FF}"/>
    <cellStyle name="Header1 2 16 3 5 6 3" xfId="23198" xr:uid="{5571164F-45A3-43C9-B452-D3ED3D33ABE7}"/>
    <cellStyle name="Header1 2 16 3 5 7" xfId="23199" xr:uid="{3CCA1A91-FAEE-45DD-9B09-853FCA24198F}"/>
    <cellStyle name="Header1 2 16 3 5 8" xfId="23200" xr:uid="{29A4239F-DBE7-4F0A-94E7-2E321A12AB8F}"/>
    <cellStyle name="Header1 2 16 3 6" xfId="23201" xr:uid="{3EB4A9DD-D2DC-43F0-BCA0-D0B61D7D2DA9}"/>
    <cellStyle name="Header1 2 16 3 6 2" xfId="23202" xr:uid="{22B71B34-97A8-4DE6-BB9B-4E3550AC9ADA}"/>
    <cellStyle name="Header1 2 16 3 6 2 2" xfId="23203" xr:uid="{6988EB00-AD54-40C4-ABF8-3B75F8974C8C}"/>
    <cellStyle name="Header1 2 16 3 6 2 3" xfId="23204" xr:uid="{0D1E3D75-834D-426C-9602-5CAE818B6FB7}"/>
    <cellStyle name="Header1 2 16 3 6 3" xfId="23205" xr:uid="{6975491E-7460-4F75-B0A0-179CF4C79D89}"/>
    <cellStyle name="Header1 2 16 3 6 3 2" xfId="23206" xr:uid="{72B82164-52BF-4A2E-9F65-411DBA4F054E}"/>
    <cellStyle name="Header1 2 16 3 6 3 3" xfId="23207" xr:uid="{AC66C034-EB06-4941-BB38-E07E2CB5CEC9}"/>
    <cellStyle name="Header1 2 16 3 6 4" xfId="23208" xr:uid="{9C4150B6-5BF5-4B4F-83D1-2939095C2CE8}"/>
    <cellStyle name="Header1 2 16 3 6 4 2" xfId="23209" xr:uid="{621D0113-5F2A-467D-A1D9-727195F39B79}"/>
    <cellStyle name="Header1 2 16 3 6 4 3" xfId="23210" xr:uid="{3298C82B-A63F-43E8-8AF8-EFD0535CFEE5}"/>
    <cellStyle name="Header1 2 16 3 6 5" xfId="23211" xr:uid="{581F45B5-AFB4-4916-BDC3-908FF493D4A4}"/>
    <cellStyle name="Header1 2 16 3 6 5 2" xfId="23212" xr:uid="{41F181A1-A7F1-4219-A511-1A9B9D4CFEF5}"/>
    <cellStyle name="Header1 2 16 3 6 5 3" xfId="23213" xr:uid="{2EDA5652-FD80-4C78-A4C4-3D60E50F3EE5}"/>
    <cellStyle name="Header1 2 16 3 6 6" xfId="23214" xr:uid="{63BF71B8-7E3E-4062-8C44-C2FFF30D9A4E}"/>
    <cellStyle name="Header1 2 16 3 6 6 2" xfId="23215" xr:uid="{E623A5FB-9B6E-4A82-8435-126D612CBDBE}"/>
    <cellStyle name="Header1 2 16 3 6 6 3" xfId="23216" xr:uid="{6A75FEFD-A11E-4571-B60E-70D30E6A74B2}"/>
    <cellStyle name="Header1 2 16 3 6 7" xfId="23217" xr:uid="{1D9ABA99-1AAC-4FD3-A272-371850D4C3F2}"/>
    <cellStyle name="Header1 2 16 3 6 8" xfId="23218" xr:uid="{B7DC626A-509E-4590-9DEE-E4509F9AF07C}"/>
    <cellStyle name="Header1 2 16 3 7" xfId="23219" xr:uid="{FD7AA22D-2293-4E5B-9D14-57DD6637DE20}"/>
    <cellStyle name="Header1 2 16 3 8" xfId="23220" xr:uid="{19D0E15D-64E5-432A-ADB1-F0DF55714891}"/>
    <cellStyle name="Header1 2 16 4" xfId="23221" xr:uid="{7EE78660-42BC-41F0-B99E-01F38BCEA9D0}"/>
    <cellStyle name="Header1 2 16 4 2" xfId="23222" xr:uid="{66ABA68C-E626-46AB-8D7E-C2CA409B60D9}"/>
    <cellStyle name="Header1 2 16 4 2 2" xfId="23223" xr:uid="{A46116DF-B5E0-4844-BEA5-B0304A32023C}"/>
    <cellStyle name="Header1 2 16 4 2 2 2" xfId="23224" xr:uid="{7E722686-6373-483D-8C76-ECD55FF022F5}"/>
    <cellStyle name="Header1 2 16 4 2 2 3" xfId="23225" xr:uid="{37670692-2D49-43E0-8A03-F96E1EEF078B}"/>
    <cellStyle name="Header1 2 16 4 2 3" xfId="23226" xr:uid="{C3DBE786-846C-455F-BC67-F91CBE8D040B}"/>
    <cellStyle name="Header1 2 16 4 2 3 2" xfId="23227" xr:uid="{D2976023-C39A-49C8-BE05-667F865D2911}"/>
    <cellStyle name="Header1 2 16 4 2 3 3" xfId="23228" xr:uid="{DCC4FE9E-89C5-49A5-9469-6797B25C0F10}"/>
    <cellStyle name="Header1 2 16 4 2 4" xfId="23229" xr:uid="{0F0600B2-1CE7-42AF-A6A1-D6DF2F78A589}"/>
    <cellStyle name="Header1 2 16 4 2 4 2" xfId="23230" xr:uid="{105C63E6-F0AB-419D-A24A-B06C9F268348}"/>
    <cellStyle name="Header1 2 16 4 2 4 3" xfId="23231" xr:uid="{FBB0141D-90FA-4EA0-837B-A06035FA491B}"/>
    <cellStyle name="Header1 2 16 4 2 5" xfId="23232" xr:uid="{5FAADEDE-6844-4214-98EB-EC28878DE91F}"/>
    <cellStyle name="Header1 2 16 4 2 5 2" xfId="23233" xr:uid="{2DD1DB12-9489-4C6D-9FDB-BA8D58378582}"/>
    <cellStyle name="Header1 2 16 4 2 5 3" xfId="23234" xr:uid="{7145410C-8D04-4EF9-827C-7E638AA8EB3E}"/>
    <cellStyle name="Header1 2 16 4 2 6" xfId="23235" xr:uid="{919ACFD2-322E-4F74-AF67-2CFB15C5D6B5}"/>
    <cellStyle name="Header1 2 16 4 2 6 2" xfId="23236" xr:uid="{3C2F7A95-C3E5-4749-9B02-B5048F92C518}"/>
    <cellStyle name="Header1 2 16 4 2 6 3" xfId="23237" xr:uid="{B205AC84-D6E7-4B5D-8F14-243655E6E5EF}"/>
    <cellStyle name="Header1 2 16 4 2 7" xfId="23238" xr:uid="{DA441A12-AB51-4B30-B685-7A2AE2DA40FB}"/>
    <cellStyle name="Header1 2 16 4 2 7 2" xfId="23239" xr:uid="{D933E1E7-E27A-4EA4-B576-1A2281D17144}"/>
    <cellStyle name="Header1 2 16 4 2 7 3" xfId="23240" xr:uid="{ECA17ED3-AB45-41B1-B794-28699F6DCF47}"/>
    <cellStyle name="Header1 2 16 4 2 8" xfId="23241" xr:uid="{34C276D1-8B7C-4E4F-9B17-69F6BF13F4A7}"/>
    <cellStyle name="Header1 2 16 4 2 9" xfId="23242" xr:uid="{68AD6327-3F2E-411F-9CE8-C2DD274678FA}"/>
    <cellStyle name="Header1 2 16 4 3" xfId="23243" xr:uid="{DF395A76-7BB1-45FD-8070-498FCC8662D2}"/>
    <cellStyle name="Header1 2 16 4 3 2" xfId="23244" xr:uid="{040CA920-B80F-479F-B8E0-D62F90DA121E}"/>
    <cellStyle name="Header1 2 16 4 3 2 2" xfId="23245" xr:uid="{E9E6B744-911F-4D02-B791-FCB52BB9EC78}"/>
    <cellStyle name="Header1 2 16 4 3 2 3" xfId="23246" xr:uid="{FA48AB8B-32F6-47FC-9A88-272180934D79}"/>
    <cellStyle name="Header1 2 16 4 3 3" xfId="23247" xr:uid="{92FBA99B-981C-4C79-BEAE-7FD10FD9DBAD}"/>
    <cellStyle name="Header1 2 16 4 3 3 2" xfId="23248" xr:uid="{297D262B-D25D-452C-9C62-AA79683B3312}"/>
    <cellStyle name="Header1 2 16 4 3 3 3" xfId="23249" xr:uid="{6B374478-2628-4C89-90C8-F22AF500DF41}"/>
    <cellStyle name="Header1 2 16 4 3 4" xfId="23250" xr:uid="{B0F1B535-F6D5-44F2-8362-252B0B098C32}"/>
    <cellStyle name="Header1 2 16 4 3 4 2" xfId="23251" xr:uid="{E5F392BB-5128-42BA-B869-674AC66E37D1}"/>
    <cellStyle name="Header1 2 16 4 3 4 3" xfId="23252" xr:uid="{E0AC3735-99AD-4D0C-AC28-2B78B7F32F8D}"/>
    <cellStyle name="Header1 2 16 4 3 5" xfId="23253" xr:uid="{1F5C2E73-44C3-47CB-9792-30D575DE41DF}"/>
    <cellStyle name="Header1 2 16 4 3 5 2" xfId="23254" xr:uid="{FB1D5EDD-0D70-430C-9C6B-15E2796C653D}"/>
    <cellStyle name="Header1 2 16 4 3 5 3" xfId="23255" xr:uid="{79AF0CC7-382C-467F-A652-2778EBA70063}"/>
    <cellStyle name="Header1 2 16 4 3 6" xfId="23256" xr:uid="{CE414B9C-C9A7-41A4-910F-CE57CF73B256}"/>
    <cellStyle name="Header1 2 16 4 3 6 2" xfId="23257" xr:uid="{777551A6-AFD0-4F55-9B05-76FEFE9D3C51}"/>
    <cellStyle name="Header1 2 16 4 3 6 3" xfId="23258" xr:uid="{40CE4AC0-FCD0-4356-BC3B-8A832AC63F65}"/>
    <cellStyle name="Header1 2 16 4 3 7" xfId="23259" xr:uid="{BAAEE191-3791-4864-8020-67EFE9A23B22}"/>
    <cellStyle name="Header1 2 16 4 3 8" xfId="23260" xr:uid="{FB5AE874-9546-4B13-A583-AD0588F4D690}"/>
    <cellStyle name="Header1 2 16 4 4" xfId="23261" xr:uid="{1B1744F7-7B9F-4117-8510-94E1571A274F}"/>
    <cellStyle name="Header1 2 16 4 4 2" xfId="23262" xr:uid="{39E12F08-12A0-4CA9-B9F0-7ECB9E684D1A}"/>
    <cellStyle name="Header1 2 16 4 4 2 2" xfId="23263" xr:uid="{35A8AD0E-02EA-4BF1-99AF-E8EE9BC94EFB}"/>
    <cellStyle name="Header1 2 16 4 4 2 3" xfId="23264" xr:uid="{F7BC50BF-7222-4137-9E4F-AEF622F96834}"/>
    <cellStyle name="Header1 2 16 4 4 3" xfId="23265" xr:uid="{35D44DD2-82C6-49B4-B463-903E1FFA07B1}"/>
    <cellStyle name="Header1 2 16 4 4 3 2" xfId="23266" xr:uid="{9E75E5A9-B8C6-4B2E-B0D0-B057B6F1DE1A}"/>
    <cellStyle name="Header1 2 16 4 4 3 3" xfId="23267" xr:uid="{FB9009C7-2D05-41BE-9822-C69B92E5D0BA}"/>
    <cellStyle name="Header1 2 16 4 4 4" xfId="23268" xr:uid="{FB997AD4-CB25-4640-AF64-E7A854C3508E}"/>
    <cellStyle name="Header1 2 16 4 4 4 2" xfId="23269" xr:uid="{F0747412-73F9-4AAC-AAEE-6E1D534B0116}"/>
    <cellStyle name="Header1 2 16 4 4 4 3" xfId="23270" xr:uid="{234A9520-0964-4049-A3D0-2F769E8C47EC}"/>
    <cellStyle name="Header1 2 16 4 4 5" xfId="23271" xr:uid="{D4752BEF-D4A5-45C4-A03D-1037C6EF4D7F}"/>
    <cellStyle name="Header1 2 16 4 4 5 2" xfId="23272" xr:uid="{A363796E-2060-4D6C-BAE3-31CE92996634}"/>
    <cellStyle name="Header1 2 16 4 4 5 3" xfId="23273" xr:uid="{ACACF315-387B-4562-848A-335F4AF10B87}"/>
    <cellStyle name="Header1 2 16 4 4 6" xfId="23274" xr:uid="{2A4E25C9-C651-436A-99A6-8542272B93F1}"/>
    <cellStyle name="Header1 2 16 4 4 6 2" xfId="23275" xr:uid="{64595114-294C-44E6-AB20-FFEA71EC888E}"/>
    <cellStyle name="Header1 2 16 4 4 6 3" xfId="23276" xr:uid="{2A70EE2C-5E00-4674-BE9A-1CA0BB567668}"/>
    <cellStyle name="Header1 2 16 4 4 7" xfId="23277" xr:uid="{EE58A0DA-BA38-47CA-B585-11F447B7CA4B}"/>
    <cellStyle name="Header1 2 16 4 4 8" xfId="23278" xr:uid="{5C661D43-E585-4F5B-83C7-C002E1E0C5C7}"/>
    <cellStyle name="Header1 2 16 4 5" xfId="23279" xr:uid="{D51E1421-5234-4C62-987C-0A90E8F03C24}"/>
    <cellStyle name="Header1 2 16 4 5 2" xfId="23280" xr:uid="{7F3A6670-C923-4328-9EDC-6998E57FD420}"/>
    <cellStyle name="Header1 2 16 4 5 2 2" xfId="23281" xr:uid="{D124E234-26B6-4829-85D7-430EC19A3A28}"/>
    <cellStyle name="Header1 2 16 4 5 2 3" xfId="23282" xr:uid="{B0BE94F3-FCD0-4966-B801-CD3A15C071D8}"/>
    <cellStyle name="Header1 2 16 4 5 3" xfId="23283" xr:uid="{ACF115F7-ADC2-4DF9-83EA-5F70C78E8932}"/>
    <cellStyle name="Header1 2 16 4 5 3 2" xfId="23284" xr:uid="{CBA27D79-567D-4DAA-8D4F-C9E325804D92}"/>
    <cellStyle name="Header1 2 16 4 5 3 3" xfId="23285" xr:uid="{82CC4555-4923-46CB-AC3A-2604FC49CDFC}"/>
    <cellStyle name="Header1 2 16 4 5 4" xfId="23286" xr:uid="{AB1AC9FC-7C49-4F84-ADE0-AA7DFFBD6866}"/>
    <cellStyle name="Header1 2 16 4 5 4 2" xfId="23287" xr:uid="{4C3A9833-D81B-44C9-9E47-58CCE154BD7A}"/>
    <cellStyle name="Header1 2 16 4 5 4 3" xfId="23288" xr:uid="{869CEA44-E17E-4D2A-97FE-0EDA163ECAFF}"/>
    <cellStyle name="Header1 2 16 4 5 5" xfId="23289" xr:uid="{0D39FEE6-8F2D-4918-8F4F-C709526F4038}"/>
    <cellStyle name="Header1 2 16 4 5 5 2" xfId="23290" xr:uid="{BF39185A-95BA-4D53-AAFE-6235C5E5ECA1}"/>
    <cellStyle name="Header1 2 16 4 5 5 3" xfId="23291" xr:uid="{79D68266-8490-4EAA-8532-A3992A63D9FE}"/>
    <cellStyle name="Header1 2 16 4 5 6" xfId="23292" xr:uid="{AE8C240D-0AC0-4CCE-B703-4474AE8DD2C3}"/>
    <cellStyle name="Header1 2 16 4 5 6 2" xfId="23293" xr:uid="{CF7FB1F7-CC1A-4C72-8034-C64E9878E536}"/>
    <cellStyle name="Header1 2 16 4 5 6 3" xfId="23294" xr:uid="{F354B534-4284-413B-855B-A60CC89A500F}"/>
    <cellStyle name="Header1 2 16 4 5 7" xfId="23295" xr:uid="{E70BF1A7-CCEF-4EE2-B863-1A186CF7AD86}"/>
    <cellStyle name="Header1 2 16 4 5 8" xfId="23296" xr:uid="{9923BCA7-1DE8-4D62-9164-406D9D424F93}"/>
    <cellStyle name="Header1 2 16 4 6" xfId="23297" xr:uid="{874B6350-628E-494D-8D93-2833D669549D}"/>
    <cellStyle name="Header1 2 16 4 6 2" xfId="23298" xr:uid="{AA05807E-6409-4B20-BE9E-43A5C6F9279E}"/>
    <cellStyle name="Header1 2 16 4 6 2 2" xfId="23299" xr:uid="{B42DCD9D-9DA8-42F6-89CE-0473DB19F898}"/>
    <cellStyle name="Header1 2 16 4 6 2 3" xfId="23300" xr:uid="{0F6EBFFA-E848-4CC6-9AAA-A5C114471DF7}"/>
    <cellStyle name="Header1 2 16 4 6 3" xfId="23301" xr:uid="{99B6140F-71A4-4D72-B17F-F26CC96AB927}"/>
    <cellStyle name="Header1 2 16 4 6 3 2" xfId="23302" xr:uid="{6A90E533-0D16-414F-A353-0D08235E254C}"/>
    <cellStyle name="Header1 2 16 4 6 3 3" xfId="23303" xr:uid="{CF5011D9-5C9F-4C8C-A552-B090FC2E1488}"/>
    <cellStyle name="Header1 2 16 4 6 4" xfId="23304" xr:uid="{617EF8C9-1CF8-44D4-95EE-29D9C26ECAD5}"/>
    <cellStyle name="Header1 2 16 4 6 4 2" xfId="23305" xr:uid="{EC13E0DE-9D10-4F26-B43E-958A4508A213}"/>
    <cellStyle name="Header1 2 16 4 6 4 3" xfId="23306" xr:uid="{2CCDFE64-5D25-444B-B933-A07CEA55D76D}"/>
    <cellStyle name="Header1 2 16 4 6 5" xfId="23307" xr:uid="{352285B4-0989-44AD-8284-2719E5C66C92}"/>
    <cellStyle name="Header1 2 16 4 6 5 2" xfId="23308" xr:uid="{52057A43-1623-40A2-B008-ADB83E70EDC0}"/>
    <cellStyle name="Header1 2 16 4 6 5 3" xfId="23309" xr:uid="{93655125-A0E0-4D99-83F8-01F861D075AB}"/>
    <cellStyle name="Header1 2 16 4 6 6" xfId="23310" xr:uid="{5FA93DB1-CEC2-4ED6-BD28-FF28C8C0C516}"/>
    <cellStyle name="Header1 2 16 4 6 6 2" xfId="23311" xr:uid="{C470A455-9B73-4733-AC8C-C5B4822692B4}"/>
    <cellStyle name="Header1 2 16 4 6 6 3" xfId="23312" xr:uid="{5346F3BC-2E55-4CA8-B9D0-A75F53F32F88}"/>
    <cellStyle name="Header1 2 16 4 6 7" xfId="23313" xr:uid="{012F7E4F-83A0-4FE0-B8D6-5C6BD8ED1F7C}"/>
    <cellStyle name="Header1 2 16 4 6 8" xfId="23314" xr:uid="{3B4BC9B4-3D50-4E92-A0D8-A5BAFA116BC8}"/>
    <cellStyle name="Header1 2 16 4 7" xfId="23315" xr:uid="{55A7F4CC-41E5-4535-B6B6-81E761D16115}"/>
    <cellStyle name="Header1 2 16 4 8" xfId="23316" xr:uid="{1521B641-7AB7-4B13-B71D-0A4F86B53D3A}"/>
    <cellStyle name="Header1 2 16 5" xfId="23317" xr:uid="{122834E7-FC81-4E2F-B599-BB3981205865}"/>
    <cellStyle name="Header1 2 16 5 2" xfId="23318" xr:uid="{C08A6C0B-448F-4AF7-85D5-36F483C8B1BC}"/>
    <cellStyle name="Header1 2 16 5 2 2" xfId="23319" xr:uid="{A3562EE7-C076-4579-BFDC-7534258156EB}"/>
    <cellStyle name="Header1 2 16 5 2 2 2" xfId="23320" xr:uid="{5DB7E375-E46F-47CF-AC18-8A229C5BAF25}"/>
    <cellStyle name="Header1 2 16 5 2 2 3" xfId="23321" xr:uid="{049A823F-AB58-4211-A37A-53B21612DC6F}"/>
    <cellStyle name="Header1 2 16 5 2 3" xfId="23322" xr:uid="{5AE5803A-A8D8-4856-9773-D0AEFEF568E4}"/>
    <cellStyle name="Header1 2 16 5 2 3 2" xfId="23323" xr:uid="{549BA85A-6F4A-4AD7-9894-FCE3A4B0F44E}"/>
    <cellStyle name="Header1 2 16 5 2 3 3" xfId="23324" xr:uid="{A888795B-9325-4E00-A2B2-0558FAC3C015}"/>
    <cellStyle name="Header1 2 16 5 2 4" xfId="23325" xr:uid="{5AE6601B-EF03-4F4A-BA60-C8CD6AAA0202}"/>
    <cellStyle name="Header1 2 16 5 2 4 2" xfId="23326" xr:uid="{E5090CCE-5029-4686-AE49-239DACD46A53}"/>
    <cellStyle name="Header1 2 16 5 2 4 3" xfId="23327" xr:uid="{ECBA74CF-D311-4DDE-8024-A03C000C459D}"/>
    <cellStyle name="Header1 2 16 5 2 5" xfId="23328" xr:uid="{407315F0-F29B-4075-A58A-6E8BDF8C4FC8}"/>
    <cellStyle name="Header1 2 16 5 2 5 2" xfId="23329" xr:uid="{15892B3C-BF49-42BD-8C4B-2E172DE555DA}"/>
    <cellStyle name="Header1 2 16 5 2 5 3" xfId="23330" xr:uid="{CBB9A449-B109-4206-A8BA-779C426986E2}"/>
    <cellStyle name="Header1 2 16 5 2 6" xfId="23331" xr:uid="{F0C0A7BB-4603-49E9-A3B3-4617D2AE6B08}"/>
    <cellStyle name="Header1 2 16 5 2 6 2" xfId="23332" xr:uid="{E80D1AC2-CE7F-4CA3-8FAF-30EEF3DB7F61}"/>
    <cellStyle name="Header1 2 16 5 2 6 3" xfId="23333" xr:uid="{449EABFF-1B19-41C1-9C8D-6310C2EC6583}"/>
    <cellStyle name="Header1 2 16 5 2 7" xfId="23334" xr:uid="{E2902844-CEC4-4454-9E34-D685F4623A0F}"/>
    <cellStyle name="Header1 2 16 5 2 7 2" xfId="23335" xr:uid="{0B30B1D4-B4BD-413D-8F6B-DEB2077B99FB}"/>
    <cellStyle name="Header1 2 16 5 2 7 3" xfId="23336" xr:uid="{EF4EA7D7-AA53-4C96-99EA-842B2E2BEF5C}"/>
    <cellStyle name="Header1 2 16 5 2 8" xfId="23337" xr:uid="{9CC717DB-C666-4A38-BC5A-588D3DF8D0FA}"/>
    <cellStyle name="Header1 2 16 5 2 9" xfId="23338" xr:uid="{B77D1523-82CD-43A1-AF66-F0E116BC6ABF}"/>
    <cellStyle name="Header1 2 16 5 3" xfId="23339" xr:uid="{0D3D3237-BA19-4089-ABD6-B00EC6A4C92B}"/>
    <cellStyle name="Header1 2 16 5 3 2" xfId="23340" xr:uid="{7B5E0414-26ED-4968-80BF-3E5FCEF494EB}"/>
    <cellStyle name="Header1 2 16 5 3 2 2" xfId="23341" xr:uid="{BC152B98-C808-4A25-BA56-5469FBD776F9}"/>
    <cellStyle name="Header1 2 16 5 3 2 3" xfId="23342" xr:uid="{65A11AF6-D897-4550-95D7-F15629700F47}"/>
    <cellStyle name="Header1 2 16 5 3 3" xfId="23343" xr:uid="{6D6B5CA0-13BB-4C82-A277-2DB8457A7FD6}"/>
    <cellStyle name="Header1 2 16 5 3 3 2" xfId="23344" xr:uid="{12B6F6EE-03F6-4A56-BB90-02BFA2D3A196}"/>
    <cellStyle name="Header1 2 16 5 3 3 3" xfId="23345" xr:uid="{0B7B5ABD-A64A-467A-9C04-5BFC268A128F}"/>
    <cellStyle name="Header1 2 16 5 3 4" xfId="23346" xr:uid="{5CD9F3B1-8A86-4980-93CE-29F91EC33E22}"/>
    <cellStyle name="Header1 2 16 5 3 4 2" xfId="23347" xr:uid="{1269DD0D-1FCB-440B-AB18-F3C08BE7D47B}"/>
    <cellStyle name="Header1 2 16 5 3 4 3" xfId="23348" xr:uid="{B03A26F1-4C41-4DDE-BCFF-37F6FCA62171}"/>
    <cellStyle name="Header1 2 16 5 3 5" xfId="23349" xr:uid="{39A2E529-7706-48A4-BBCE-F0C882FFDF4C}"/>
    <cellStyle name="Header1 2 16 5 3 5 2" xfId="23350" xr:uid="{E21E0884-A738-40A5-9716-52483CD1254C}"/>
    <cellStyle name="Header1 2 16 5 3 5 3" xfId="23351" xr:uid="{11744B26-D04F-4059-A795-361E9766FB66}"/>
    <cellStyle name="Header1 2 16 5 3 6" xfId="23352" xr:uid="{32C232B9-E582-4457-8B97-100E9716BC8A}"/>
    <cellStyle name="Header1 2 16 5 3 6 2" xfId="23353" xr:uid="{984A0AC1-9538-4345-90BB-5B8EF763ACE3}"/>
    <cellStyle name="Header1 2 16 5 3 6 3" xfId="23354" xr:uid="{A8DE2198-E26F-4F8C-8607-758DE9B644A4}"/>
    <cellStyle name="Header1 2 16 5 3 7" xfId="23355" xr:uid="{F01118AE-696B-49EC-8761-3E3A1307B191}"/>
    <cellStyle name="Header1 2 16 5 3 8" xfId="23356" xr:uid="{F774CD9D-F177-4943-B79D-4D0C0E5D77EB}"/>
    <cellStyle name="Header1 2 16 5 4" xfId="23357" xr:uid="{1CD9A1EB-84F9-4EC6-A004-70B0D7239015}"/>
    <cellStyle name="Header1 2 16 5 4 2" xfId="23358" xr:uid="{7480831A-253E-4E30-A084-51D375B68055}"/>
    <cellStyle name="Header1 2 16 5 4 2 2" xfId="23359" xr:uid="{E9E4F031-DC63-4133-880B-71EBC78F6307}"/>
    <cellStyle name="Header1 2 16 5 4 2 3" xfId="23360" xr:uid="{1F62B298-939F-4E21-8C3A-AD32CCE52658}"/>
    <cellStyle name="Header1 2 16 5 4 3" xfId="23361" xr:uid="{97219210-5767-4046-BF1D-A62A25BC9CBE}"/>
    <cellStyle name="Header1 2 16 5 4 3 2" xfId="23362" xr:uid="{EAE6A39D-F2E2-4884-B2E0-304F18606030}"/>
    <cellStyle name="Header1 2 16 5 4 3 3" xfId="23363" xr:uid="{21ADB516-ACEB-476E-A393-22B9BCBA8981}"/>
    <cellStyle name="Header1 2 16 5 4 4" xfId="23364" xr:uid="{394BF652-ACEB-446B-825F-D080FC1CE1FA}"/>
    <cellStyle name="Header1 2 16 5 4 4 2" xfId="23365" xr:uid="{5555116E-8018-4B7A-820B-383586C0AE7C}"/>
    <cellStyle name="Header1 2 16 5 4 4 3" xfId="23366" xr:uid="{D58928EE-FB62-41C2-BEC5-4FDD8EB194B0}"/>
    <cellStyle name="Header1 2 16 5 4 5" xfId="23367" xr:uid="{F38A0B87-3586-4CBE-BDC8-6AC5DA9090DF}"/>
    <cellStyle name="Header1 2 16 5 4 5 2" xfId="23368" xr:uid="{47962C49-2085-4FCA-8B49-74DC134EB893}"/>
    <cellStyle name="Header1 2 16 5 4 5 3" xfId="23369" xr:uid="{2BC4F36E-665F-4C41-B632-6750BA33DFBA}"/>
    <cellStyle name="Header1 2 16 5 4 6" xfId="23370" xr:uid="{195A940B-4E37-460F-B422-76EC620529FD}"/>
    <cellStyle name="Header1 2 16 5 4 6 2" xfId="23371" xr:uid="{9CAF3284-A7D1-4AA7-8C1D-28AD9142A8D8}"/>
    <cellStyle name="Header1 2 16 5 4 6 3" xfId="23372" xr:uid="{D567B232-DC8E-4891-A25D-DC7749A45199}"/>
    <cellStyle name="Header1 2 16 5 4 7" xfId="23373" xr:uid="{F388631B-6F30-43D8-87DB-A4863C49AE48}"/>
    <cellStyle name="Header1 2 16 5 4 8" xfId="23374" xr:uid="{62E98851-B6EE-4E61-B59C-7FF6536A0250}"/>
    <cellStyle name="Header1 2 16 5 5" xfId="23375" xr:uid="{B065A8DC-2E7C-421E-86FB-B8365C5745B5}"/>
    <cellStyle name="Header1 2 16 5 5 2" xfId="23376" xr:uid="{6AEAB9B6-A299-4502-9E0B-AAEF28926E51}"/>
    <cellStyle name="Header1 2 16 5 5 2 2" xfId="23377" xr:uid="{A7C34225-1A45-4C9E-8C0C-5B7CBC65F527}"/>
    <cellStyle name="Header1 2 16 5 5 2 3" xfId="23378" xr:uid="{65166265-7AFA-401B-97F8-6361018071C0}"/>
    <cellStyle name="Header1 2 16 5 5 3" xfId="23379" xr:uid="{0F01AA41-CF68-48A9-95E7-23BDC7DFF473}"/>
    <cellStyle name="Header1 2 16 5 5 3 2" xfId="23380" xr:uid="{E2592C7C-7EBC-460B-974D-4F85585E07C8}"/>
    <cellStyle name="Header1 2 16 5 5 3 3" xfId="23381" xr:uid="{8DF2894B-CBC7-4F5F-813A-814538400531}"/>
    <cellStyle name="Header1 2 16 5 5 4" xfId="23382" xr:uid="{E8B01494-2129-4515-9235-F57EAE3304E8}"/>
    <cellStyle name="Header1 2 16 5 5 4 2" xfId="23383" xr:uid="{476D1AB2-215C-4460-9AB7-80556960A5F9}"/>
    <cellStyle name="Header1 2 16 5 5 4 3" xfId="23384" xr:uid="{7A6A2C10-5F8F-4DD2-89A0-FF4CE30993A2}"/>
    <cellStyle name="Header1 2 16 5 5 5" xfId="23385" xr:uid="{B6AD1410-8331-4CE2-915F-DB71F32A3CEA}"/>
    <cellStyle name="Header1 2 16 5 5 5 2" xfId="23386" xr:uid="{44B4B32E-38DD-45E9-9EAE-E31E2BDC67D8}"/>
    <cellStyle name="Header1 2 16 5 5 5 3" xfId="23387" xr:uid="{F1B6FC76-50A5-4B77-9310-6E98F1C99AF0}"/>
    <cellStyle name="Header1 2 16 5 5 6" xfId="23388" xr:uid="{C8DDC05B-1818-4D67-937C-A5AF9918D4B0}"/>
    <cellStyle name="Header1 2 16 5 5 6 2" xfId="23389" xr:uid="{DC69D4E0-B930-4FF6-9A14-F55E609D1AC7}"/>
    <cellStyle name="Header1 2 16 5 5 6 3" xfId="23390" xr:uid="{F8E523AE-FA59-42EE-B48C-B7493ADCB23C}"/>
    <cellStyle name="Header1 2 16 5 5 7" xfId="23391" xr:uid="{BD2F0209-4490-404B-A0EC-EAC5216F5AE7}"/>
    <cellStyle name="Header1 2 16 5 5 8" xfId="23392" xr:uid="{293FCB29-20D9-4208-B438-BC36B948696C}"/>
    <cellStyle name="Header1 2 16 5 6" xfId="23393" xr:uid="{DBE39B92-AA14-4688-8176-F3CA3F5E3BE8}"/>
    <cellStyle name="Header1 2 16 5 6 2" xfId="23394" xr:uid="{463F1124-5C3D-4D8C-A8CF-30B527F86CFD}"/>
    <cellStyle name="Header1 2 16 5 6 2 2" xfId="23395" xr:uid="{613D1CF1-0362-4B04-ADC3-C2E3D13C0528}"/>
    <cellStyle name="Header1 2 16 5 6 2 3" xfId="23396" xr:uid="{AC1F487B-97D6-404C-A7B3-5CE6866027D8}"/>
    <cellStyle name="Header1 2 16 5 6 3" xfId="23397" xr:uid="{B580D5B3-4F11-4BC1-957F-A057EBEA965D}"/>
    <cellStyle name="Header1 2 16 5 6 3 2" xfId="23398" xr:uid="{523100FE-85A9-4098-A4A7-55C63F08F7D0}"/>
    <cellStyle name="Header1 2 16 5 6 3 3" xfId="23399" xr:uid="{B9346770-5E7E-4E84-A835-5F62F02125AB}"/>
    <cellStyle name="Header1 2 16 5 6 4" xfId="23400" xr:uid="{C2D680B1-A903-4F06-A718-C21A68A39D90}"/>
    <cellStyle name="Header1 2 16 5 6 4 2" xfId="23401" xr:uid="{1EE40C2A-3FB9-4EE6-8152-EB7F03C94318}"/>
    <cellStyle name="Header1 2 16 5 6 4 3" xfId="23402" xr:uid="{E9D07FC3-286E-4E5F-B71B-16CDB7023213}"/>
    <cellStyle name="Header1 2 16 5 6 5" xfId="23403" xr:uid="{5CA53886-84D7-42A6-8132-4769AFA5A12A}"/>
    <cellStyle name="Header1 2 16 5 6 5 2" xfId="23404" xr:uid="{3FEB12D0-1FAE-4FD6-BEE5-04B9771B2039}"/>
    <cellStyle name="Header1 2 16 5 6 5 3" xfId="23405" xr:uid="{D36C8BBD-F134-47F1-A857-B4A1A5ADEF12}"/>
    <cellStyle name="Header1 2 16 5 6 6" xfId="23406" xr:uid="{7E776D47-27CB-48BF-8D71-ABBC577BC6F6}"/>
    <cellStyle name="Header1 2 16 5 6 6 2" xfId="23407" xr:uid="{E07A0A3F-A9B5-428A-9766-25E549B58FD9}"/>
    <cellStyle name="Header1 2 16 5 6 6 3" xfId="23408" xr:uid="{746F8941-40A5-41B2-BE02-A3B575006019}"/>
    <cellStyle name="Header1 2 16 5 6 7" xfId="23409" xr:uid="{C2C91695-2ED8-40A7-9430-F45382E58101}"/>
    <cellStyle name="Header1 2 16 5 6 8" xfId="23410" xr:uid="{8BD941DF-8068-454D-B9DD-E86843E4267A}"/>
    <cellStyle name="Header1 2 16 5 7" xfId="23411" xr:uid="{72E0E14D-D224-4BA9-8163-5720531EAECB}"/>
    <cellStyle name="Header1 2 16 5 8" xfId="23412" xr:uid="{41A4CF3D-F2A1-494C-B18F-71552DF7A46D}"/>
    <cellStyle name="Header1 2 16 6" xfId="23413" xr:uid="{A0D2C1FD-BFE7-4405-8ED5-417F1B1E44EF}"/>
    <cellStyle name="Header1 2 16 6 2" xfId="23414" xr:uid="{EAFB1338-4EB7-4996-80F4-5D8F4148C0AE}"/>
    <cellStyle name="Header1 2 16 6 2 2" xfId="23415" xr:uid="{DE5AF312-D627-49C4-A859-2A423A424EDD}"/>
    <cellStyle name="Header1 2 16 6 2 2 2" xfId="23416" xr:uid="{8C6D2C4B-E13F-4046-A6DE-1D874E974A4D}"/>
    <cellStyle name="Header1 2 16 6 2 2 3" xfId="23417" xr:uid="{D530206C-90F5-47A8-A4AE-655FB562AE50}"/>
    <cellStyle name="Header1 2 16 6 2 3" xfId="23418" xr:uid="{947C3F10-1C50-4A19-B58B-2F41CD845B46}"/>
    <cellStyle name="Header1 2 16 6 2 3 2" xfId="23419" xr:uid="{7D160D64-66E3-491A-89A6-96104872C88D}"/>
    <cellStyle name="Header1 2 16 6 2 3 3" xfId="23420" xr:uid="{94E39AC0-506E-428D-9D7E-7D246F239101}"/>
    <cellStyle name="Header1 2 16 6 2 4" xfId="23421" xr:uid="{B36AC153-E225-4F12-8837-8DB03891ACCE}"/>
    <cellStyle name="Header1 2 16 6 2 4 2" xfId="23422" xr:uid="{2BF6BAC0-AFD1-432C-A5A4-1133A7FAFC99}"/>
    <cellStyle name="Header1 2 16 6 2 4 3" xfId="23423" xr:uid="{C93FB3AC-1FE9-4068-A21A-3D696877DEDA}"/>
    <cellStyle name="Header1 2 16 6 2 5" xfId="23424" xr:uid="{2AEE9951-9420-49BC-A7BB-D1FE829B99B4}"/>
    <cellStyle name="Header1 2 16 6 2 5 2" xfId="23425" xr:uid="{FF58FAA5-0D9F-45D0-B6CC-9E421E80D9C4}"/>
    <cellStyle name="Header1 2 16 6 2 5 3" xfId="23426" xr:uid="{E952166F-13A2-43FD-A861-F74732855ECB}"/>
    <cellStyle name="Header1 2 16 6 2 6" xfId="23427" xr:uid="{BF65C884-0CF7-400D-8B8E-DB1E099EC43A}"/>
    <cellStyle name="Header1 2 16 6 2 6 2" xfId="23428" xr:uid="{EDA290E1-0F9D-4277-A0A4-77D667E4B11D}"/>
    <cellStyle name="Header1 2 16 6 2 6 3" xfId="23429" xr:uid="{03C8E621-A946-4B2A-8501-1C9D9F4530ED}"/>
    <cellStyle name="Header1 2 16 6 2 7" xfId="23430" xr:uid="{54A83C45-DB8F-4E2E-99E9-BF3CD00C188F}"/>
    <cellStyle name="Header1 2 16 6 2 7 2" xfId="23431" xr:uid="{B1D5A465-3612-4E2C-9214-53871967EE55}"/>
    <cellStyle name="Header1 2 16 6 2 7 3" xfId="23432" xr:uid="{5AE9A9B7-4ED7-4396-94C0-6EABC8C21A14}"/>
    <cellStyle name="Header1 2 16 6 2 8" xfId="23433" xr:uid="{55484429-2920-4C2B-99FC-E6316046E225}"/>
    <cellStyle name="Header1 2 16 6 2 9" xfId="23434" xr:uid="{04AF0476-4ED1-4CDA-AACA-B94D4DF82735}"/>
    <cellStyle name="Header1 2 16 6 3" xfId="23435" xr:uid="{4A132DE4-DF0B-4F09-B576-5C56043B8552}"/>
    <cellStyle name="Header1 2 16 6 3 2" xfId="23436" xr:uid="{8DE747DF-7444-46F5-B01D-EA96A8B4C8B1}"/>
    <cellStyle name="Header1 2 16 6 3 2 2" xfId="23437" xr:uid="{D87FD2EF-DCA0-45ED-81E9-A98BB14BF84E}"/>
    <cellStyle name="Header1 2 16 6 3 2 3" xfId="23438" xr:uid="{DB47FDF2-88BF-4410-B62D-C390A3652908}"/>
    <cellStyle name="Header1 2 16 6 3 3" xfId="23439" xr:uid="{D81738A0-70CA-42D6-9589-94C72F718367}"/>
    <cellStyle name="Header1 2 16 6 3 3 2" xfId="23440" xr:uid="{F01FA07E-3AE5-4156-A3CF-3E79644E7404}"/>
    <cellStyle name="Header1 2 16 6 3 3 3" xfId="23441" xr:uid="{4034AFA9-E249-4922-AF00-CEFF44D8519A}"/>
    <cellStyle name="Header1 2 16 6 3 4" xfId="23442" xr:uid="{7B17542D-C0B6-4409-B421-D94773B38684}"/>
    <cellStyle name="Header1 2 16 6 3 4 2" xfId="23443" xr:uid="{24C72C9A-AB50-4B0D-8E22-DBB3489AA62B}"/>
    <cellStyle name="Header1 2 16 6 3 4 3" xfId="23444" xr:uid="{692BB479-2027-41DA-80FD-997D92FE51F9}"/>
    <cellStyle name="Header1 2 16 6 3 5" xfId="23445" xr:uid="{A3D6817C-B267-4D52-8330-45EC46EB97DE}"/>
    <cellStyle name="Header1 2 16 6 3 5 2" xfId="23446" xr:uid="{9D8BFB94-9882-4C77-89D4-115567B26C96}"/>
    <cellStyle name="Header1 2 16 6 3 5 3" xfId="23447" xr:uid="{BA765336-8000-4197-AA4F-CAA7E7512A1C}"/>
    <cellStyle name="Header1 2 16 6 3 6" xfId="23448" xr:uid="{73CEAD63-5F2D-4B40-A88A-1E3BD23C85A2}"/>
    <cellStyle name="Header1 2 16 6 3 6 2" xfId="23449" xr:uid="{04C670AE-6EB4-4044-A6E0-D2A7DAB2C6D7}"/>
    <cellStyle name="Header1 2 16 6 3 6 3" xfId="23450" xr:uid="{3FCB685E-9AEC-43D5-9686-688C6204A0DE}"/>
    <cellStyle name="Header1 2 16 6 3 7" xfId="23451" xr:uid="{DA5CE846-258F-422F-A0D1-EE83D191E58B}"/>
    <cellStyle name="Header1 2 16 6 3 8" xfId="23452" xr:uid="{0A56B0A4-8AAA-44C2-99BD-1AB2EA349C13}"/>
    <cellStyle name="Header1 2 16 6 4" xfId="23453" xr:uid="{4C420460-7AAB-479C-989D-C041268858E0}"/>
    <cellStyle name="Header1 2 16 6 4 2" xfId="23454" xr:uid="{57D69D50-F65C-4F33-BB89-0EE8EAD2E13E}"/>
    <cellStyle name="Header1 2 16 6 4 2 2" xfId="23455" xr:uid="{0CF7CF06-0EFE-47D0-A24F-077FE07F59D5}"/>
    <cellStyle name="Header1 2 16 6 4 2 3" xfId="23456" xr:uid="{DC260758-CDB6-4960-A5A7-BC6658CB3A18}"/>
    <cellStyle name="Header1 2 16 6 4 3" xfId="23457" xr:uid="{B0C47353-118D-4F11-990E-62C183FC8E87}"/>
    <cellStyle name="Header1 2 16 6 4 3 2" xfId="23458" xr:uid="{3319C16E-9B94-41D3-960F-336597E0015A}"/>
    <cellStyle name="Header1 2 16 6 4 3 3" xfId="23459" xr:uid="{2336AB52-AD1E-487F-941D-EF19E92D8D62}"/>
    <cellStyle name="Header1 2 16 6 4 4" xfId="23460" xr:uid="{423EEF19-8564-4F3A-A396-7815456A5C84}"/>
    <cellStyle name="Header1 2 16 6 4 4 2" xfId="23461" xr:uid="{0FFACE5C-2DCA-477E-A13C-74F52865BB1C}"/>
    <cellStyle name="Header1 2 16 6 4 4 3" xfId="23462" xr:uid="{2F180C5B-3F80-4CEB-9B7E-A64F875C582F}"/>
    <cellStyle name="Header1 2 16 6 4 5" xfId="23463" xr:uid="{E8AFC141-72A0-460C-A490-49341C72AA8A}"/>
    <cellStyle name="Header1 2 16 6 4 5 2" xfId="23464" xr:uid="{95B8D690-36B2-4CD5-9B0F-25689CE41CC6}"/>
    <cellStyle name="Header1 2 16 6 4 5 3" xfId="23465" xr:uid="{7464271F-23B9-456D-B3E2-56D23C7F9352}"/>
    <cellStyle name="Header1 2 16 6 4 6" xfId="23466" xr:uid="{C7CEF11E-4349-499A-BBA0-897EA3E6155E}"/>
    <cellStyle name="Header1 2 16 6 4 6 2" xfId="23467" xr:uid="{5C51F415-0170-40AE-ADF0-E09728D7243F}"/>
    <cellStyle name="Header1 2 16 6 4 6 3" xfId="23468" xr:uid="{14254AA9-D6BD-416F-ABCB-8FAD090EE437}"/>
    <cellStyle name="Header1 2 16 6 4 7" xfId="23469" xr:uid="{19F9D335-3401-4325-A278-D86A8A364B29}"/>
    <cellStyle name="Header1 2 16 6 4 8" xfId="23470" xr:uid="{BEEA1A56-AD41-4D72-AEB1-B518A5516859}"/>
    <cellStyle name="Header1 2 16 6 5" xfId="23471" xr:uid="{C35BB8E2-8C32-405A-B750-3AC491BEAE61}"/>
    <cellStyle name="Header1 2 16 6 5 2" xfId="23472" xr:uid="{BB1B1409-770B-4F9C-A6DC-6ED4FDC019CF}"/>
    <cellStyle name="Header1 2 16 6 5 2 2" xfId="23473" xr:uid="{9794A372-E66C-4213-B5CA-68934B09F192}"/>
    <cellStyle name="Header1 2 16 6 5 2 3" xfId="23474" xr:uid="{8B13A665-05CF-43A2-AAB4-C708874228A1}"/>
    <cellStyle name="Header1 2 16 6 5 3" xfId="23475" xr:uid="{9EA53265-3405-4E47-8E56-593134F5D28B}"/>
    <cellStyle name="Header1 2 16 6 5 3 2" xfId="23476" xr:uid="{7963D657-183A-4260-AD02-8BC146650DBC}"/>
    <cellStyle name="Header1 2 16 6 5 3 3" xfId="23477" xr:uid="{742569BE-9336-4C23-A614-3ADF09ED3903}"/>
    <cellStyle name="Header1 2 16 6 5 4" xfId="23478" xr:uid="{BE4F64B0-1D62-46E6-AEA7-BDFC8C024730}"/>
    <cellStyle name="Header1 2 16 6 5 4 2" xfId="23479" xr:uid="{138FFC35-471E-46F8-87B9-F78A00DFFC6D}"/>
    <cellStyle name="Header1 2 16 6 5 4 3" xfId="23480" xr:uid="{4DA2B138-36E0-49AC-8600-CCC524D74B76}"/>
    <cellStyle name="Header1 2 16 6 5 5" xfId="23481" xr:uid="{BFF2B29A-9BA2-47A8-8E0C-20E730C2183F}"/>
    <cellStyle name="Header1 2 16 6 5 5 2" xfId="23482" xr:uid="{471FDF79-F0DA-4613-ADF5-E31C043C83D1}"/>
    <cellStyle name="Header1 2 16 6 5 5 3" xfId="23483" xr:uid="{CCD24259-8E79-4FB1-80BA-C8B0F702613F}"/>
    <cellStyle name="Header1 2 16 6 5 6" xfId="23484" xr:uid="{5CA2FB26-69D8-4ADE-A419-C14F155AB8A2}"/>
    <cellStyle name="Header1 2 16 6 5 6 2" xfId="23485" xr:uid="{F7AE9831-C56E-4176-A60E-2313B4EE5E3A}"/>
    <cellStyle name="Header1 2 16 6 5 6 3" xfId="23486" xr:uid="{AC59C1D2-DE88-4309-BAB4-14C389C8B5B0}"/>
    <cellStyle name="Header1 2 16 6 5 7" xfId="23487" xr:uid="{CCDEB77B-5AC8-4B1E-B97F-5C1613BC4B25}"/>
    <cellStyle name="Header1 2 16 6 5 8" xfId="23488" xr:uid="{D0E27C59-6BB9-4B00-845E-903D6D775642}"/>
    <cellStyle name="Header1 2 16 6 6" xfId="23489" xr:uid="{C6831EE6-75F7-4F37-B105-8B845940CB18}"/>
    <cellStyle name="Header1 2 16 6 6 2" xfId="23490" xr:uid="{3D7E2E56-CE2F-4567-ACBF-E839F7719B6F}"/>
    <cellStyle name="Header1 2 16 6 6 2 2" xfId="23491" xr:uid="{D5FC8FA6-C1D9-40DB-84D5-C791CD7101EC}"/>
    <cellStyle name="Header1 2 16 6 6 2 3" xfId="23492" xr:uid="{AC24653D-BDA8-4E09-93B9-B2ADECA40F5D}"/>
    <cellStyle name="Header1 2 16 6 6 3" xfId="23493" xr:uid="{C1F146E9-A8C2-46B4-BA0E-FA92D33CA38B}"/>
    <cellStyle name="Header1 2 16 6 6 3 2" xfId="23494" xr:uid="{5EC899D6-E000-4092-9A3F-F43246D0E02F}"/>
    <cellStyle name="Header1 2 16 6 6 3 3" xfId="23495" xr:uid="{F2DB3FF8-0E35-4174-BA9E-EE510A878934}"/>
    <cellStyle name="Header1 2 16 6 6 4" xfId="23496" xr:uid="{F1AF6A3E-05BC-490D-B30E-EE9342830845}"/>
    <cellStyle name="Header1 2 16 6 6 4 2" xfId="23497" xr:uid="{2BEEEA22-BD06-4D65-8A60-4CC634EAA5EE}"/>
    <cellStyle name="Header1 2 16 6 6 4 3" xfId="23498" xr:uid="{FFD32B59-5643-4881-A188-310468F51303}"/>
    <cellStyle name="Header1 2 16 6 6 5" xfId="23499" xr:uid="{B385A542-609D-439B-8DEE-5F00EBF4E9A1}"/>
    <cellStyle name="Header1 2 16 6 6 5 2" xfId="23500" xr:uid="{07C9BC63-6D78-4BAE-BDC6-34F05E39E9D2}"/>
    <cellStyle name="Header1 2 16 6 6 5 3" xfId="23501" xr:uid="{FB4908B1-401E-4BBE-A5C1-EED9C8A9BBFC}"/>
    <cellStyle name="Header1 2 16 6 6 6" xfId="23502" xr:uid="{EA68F4F3-7680-4040-A32C-47B724042159}"/>
    <cellStyle name="Header1 2 16 6 6 6 2" xfId="23503" xr:uid="{C3B7EE97-F307-4AB0-AC4B-A37C23C2203E}"/>
    <cellStyle name="Header1 2 16 6 6 6 3" xfId="23504" xr:uid="{62AB83BD-F8A5-4BCF-931A-534A68164A82}"/>
    <cellStyle name="Header1 2 16 6 6 7" xfId="23505" xr:uid="{96C761A8-1C69-4A6E-A22A-58DE5947429F}"/>
    <cellStyle name="Header1 2 16 6 6 8" xfId="23506" xr:uid="{448C1592-76AD-41EB-B59E-793D662F85F0}"/>
    <cellStyle name="Header1 2 16 6 7" xfId="23507" xr:uid="{E651713B-0FFF-4291-8CB4-8CF3F2364120}"/>
    <cellStyle name="Header1 2 16 6 8" xfId="23508" xr:uid="{3C0FDC66-4430-4B5B-9D18-2D5CA95EEC5E}"/>
    <cellStyle name="Header1 2 16 7" xfId="23509" xr:uid="{3D7F4983-BBF2-47FE-94BA-47238EDF7117}"/>
    <cellStyle name="Header1 2 16 7 2" xfId="23510" xr:uid="{99466DC4-2D7A-4C95-9AB6-0E0EA6ACD4C8}"/>
    <cellStyle name="Header1 2 16 7 2 2" xfId="23511" xr:uid="{2D28A93B-016C-49D5-9481-99D609055838}"/>
    <cellStyle name="Header1 2 16 7 2 2 2" xfId="23512" xr:uid="{DE0A59F1-701D-49D8-B6DB-B3AAA4E72AE9}"/>
    <cellStyle name="Header1 2 16 7 2 2 3" xfId="23513" xr:uid="{BE5E8160-F29E-443A-A213-7375B2D3175D}"/>
    <cellStyle name="Header1 2 16 7 2 3" xfId="23514" xr:uid="{F1211F0D-4F57-4596-87C6-E66CD1849B87}"/>
    <cellStyle name="Header1 2 16 7 2 3 2" xfId="23515" xr:uid="{2CE5FD45-8967-4FE4-A16D-92874256F177}"/>
    <cellStyle name="Header1 2 16 7 2 3 3" xfId="23516" xr:uid="{C865A82C-B3D0-4F2B-BBE1-695EA5091D0E}"/>
    <cellStyle name="Header1 2 16 7 2 4" xfId="23517" xr:uid="{BA47F9CB-1791-4EF0-A105-5BC23128E378}"/>
    <cellStyle name="Header1 2 16 7 2 4 2" xfId="23518" xr:uid="{9E985F49-6AE1-463C-8E8F-41E545F4201D}"/>
    <cellStyle name="Header1 2 16 7 2 4 3" xfId="23519" xr:uid="{0F948F33-2ADA-4574-BC44-3B0E835DE9F2}"/>
    <cellStyle name="Header1 2 16 7 2 5" xfId="23520" xr:uid="{2185D4FC-0A62-4CC2-88D1-BDBF3D689301}"/>
    <cellStyle name="Header1 2 16 7 2 5 2" xfId="23521" xr:uid="{3A6AE969-DEA5-496B-99E4-E9E792FD2D99}"/>
    <cellStyle name="Header1 2 16 7 2 5 3" xfId="23522" xr:uid="{0A040F98-F243-478F-9E5E-DFEA638B7CAD}"/>
    <cellStyle name="Header1 2 16 7 2 6" xfId="23523" xr:uid="{4EFCDD88-FD3A-4EF0-8E68-30638EC7C646}"/>
    <cellStyle name="Header1 2 16 7 2 6 2" xfId="23524" xr:uid="{2F6F610E-8A2E-4969-A61E-C7669223AB43}"/>
    <cellStyle name="Header1 2 16 7 2 6 3" xfId="23525" xr:uid="{F2715F42-D550-4DFF-8684-CF0D72198083}"/>
    <cellStyle name="Header1 2 16 7 2 7" xfId="23526" xr:uid="{560F1AB5-0A5A-453E-A275-14D0DCFF6648}"/>
    <cellStyle name="Header1 2 16 7 2 7 2" xfId="23527" xr:uid="{B8675E87-EA08-4F2B-9AF7-1EDD15D56EC0}"/>
    <cellStyle name="Header1 2 16 7 2 7 3" xfId="23528" xr:uid="{77246800-1E27-4769-81A7-F5463D00282E}"/>
    <cellStyle name="Header1 2 16 7 2 8" xfId="23529" xr:uid="{0CAD2CE1-B893-4363-BDEC-D38358B626E5}"/>
    <cellStyle name="Header1 2 16 7 2 9" xfId="23530" xr:uid="{258FAF41-AEFF-421C-B110-33DEF7E78668}"/>
    <cellStyle name="Header1 2 16 7 3" xfId="23531" xr:uid="{412394F0-5651-44C6-8235-48E5BE3B8293}"/>
    <cellStyle name="Header1 2 16 7 3 2" xfId="23532" xr:uid="{58D65724-9B62-4B5D-AE11-1AC73C67EE49}"/>
    <cellStyle name="Header1 2 16 7 3 2 2" xfId="23533" xr:uid="{14C3AC1F-9296-4AAE-9CE6-3DEF6C1793FF}"/>
    <cellStyle name="Header1 2 16 7 3 2 3" xfId="23534" xr:uid="{103E43D2-72B1-439C-8DEC-740E15D29333}"/>
    <cellStyle name="Header1 2 16 7 3 3" xfId="23535" xr:uid="{87851C2C-CCB0-4310-8E71-E787E70E107F}"/>
    <cellStyle name="Header1 2 16 7 3 3 2" xfId="23536" xr:uid="{23AF841F-7BEA-40A6-8CAF-6AFB5DE6BED2}"/>
    <cellStyle name="Header1 2 16 7 3 3 3" xfId="23537" xr:uid="{6771A707-E8F2-4782-9885-7FEDEEEFF046}"/>
    <cellStyle name="Header1 2 16 7 3 4" xfId="23538" xr:uid="{631DBA08-4176-453A-B030-F7A0E658D992}"/>
    <cellStyle name="Header1 2 16 7 3 4 2" xfId="23539" xr:uid="{CEAF2B33-D37E-43C1-8903-2642EACF9F1B}"/>
    <cellStyle name="Header1 2 16 7 3 4 3" xfId="23540" xr:uid="{AC16CC6E-3D93-4CE1-8656-744B572AFA31}"/>
    <cellStyle name="Header1 2 16 7 3 5" xfId="23541" xr:uid="{FC56DE51-8A0F-4A2B-A091-FBE4B472BF73}"/>
    <cellStyle name="Header1 2 16 7 3 5 2" xfId="23542" xr:uid="{AE9C801F-5364-4313-BBA8-1F7CB73D1A8C}"/>
    <cellStyle name="Header1 2 16 7 3 5 3" xfId="23543" xr:uid="{B320DC19-5475-4916-82E2-C9D9B1A8655A}"/>
    <cellStyle name="Header1 2 16 7 3 6" xfId="23544" xr:uid="{46E74B4E-C8AE-49C6-8430-E0848091EE55}"/>
    <cellStyle name="Header1 2 16 7 3 6 2" xfId="23545" xr:uid="{09346479-0383-477C-A647-9E7203E1285C}"/>
    <cellStyle name="Header1 2 16 7 3 6 3" xfId="23546" xr:uid="{BB551D3E-0E7D-4CDB-A472-FC78FEFAFD83}"/>
    <cellStyle name="Header1 2 16 7 3 7" xfId="23547" xr:uid="{928F0321-CB4F-450C-8F7A-545DA6D4844B}"/>
    <cellStyle name="Header1 2 16 7 3 8" xfId="23548" xr:uid="{C60E0BEF-5B2C-4551-84F6-4B08EDB4767B}"/>
    <cellStyle name="Header1 2 16 7 4" xfId="23549" xr:uid="{13EF620D-395D-4759-9969-1D5B7CFD3CF5}"/>
    <cellStyle name="Header1 2 16 7 4 2" xfId="23550" xr:uid="{F852FB5E-96F4-42D7-914F-EA30C6191E38}"/>
    <cellStyle name="Header1 2 16 7 4 2 2" xfId="23551" xr:uid="{F03DF88A-A6A8-4BA2-8A66-7F8BCC2B7B6B}"/>
    <cellStyle name="Header1 2 16 7 4 2 3" xfId="23552" xr:uid="{285C56CE-960D-487D-88DC-600803167FE4}"/>
    <cellStyle name="Header1 2 16 7 4 3" xfId="23553" xr:uid="{55A12A0D-066A-48B7-8A99-D86068A7A506}"/>
    <cellStyle name="Header1 2 16 7 4 3 2" xfId="23554" xr:uid="{F8162969-4E90-4870-9FAA-B604287F7A92}"/>
    <cellStyle name="Header1 2 16 7 4 3 3" xfId="23555" xr:uid="{E7B6C01F-5453-4602-8BE5-84D48FAA3399}"/>
    <cellStyle name="Header1 2 16 7 4 4" xfId="23556" xr:uid="{73AF24CA-FA80-4ED8-91FE-B412584D6DD3}"/>
    <cellStyle name="Header1 2 16 7 4 4 2" xfId="23557" xr:uid="{7C3ED180-7007-491A-9F4A-8886B2D35445}"/>
    <cellStyle name="Header1 2 16 7 4 4 3" xfId="23558" xr:uid="{30324B73-BCBF-45BD-A762-891142C49F6F}"/>
    <cellStyle name="Header1 2 16 7 4 5" xfId="23559" xr:uid="{261F3EC3-524A-475D-B55D-B7AD1F3CE077}"/>
    <cellStyle name="Header1 2 16 7 4 5 2" xfId="23560" xr:uid="{FAB9D220-48B4-4D95-B67D-B5059E438289}"/>
    <cellStyle name="Header1 2 16 7 4 5 3" xfId="23561" xr:uid="{FC2D46AB-2914-4161-8AEC-DCDFA80FAF98}"/>
    <cellStyle name="Header1 2 16 7 4 6" xfId="23562" xr:uid="{3DE612EE-2B58-462E-BF89-281C205A4FEF}"/>
    <cellStyle name="Header1 2 16 7 4 6 2" xfId="23563" xr:uid="{9E561266-9570-455C-B202-110A4F0E8721}"/>
    <cellStyle name="Header1 2 16 7 4 6 3" xfId="23564" xr:uid="{7F2048B7-7CAF-495D-B1A6-C3DDB6AB4896}"/>
    <cellStyle name="Header1 2 16 7 4 7" xfId="23565" xr:uid="{AD4042AA-37FE-41C0-982C-4F3D5450849B}"/>
    <cellStyle name="Header1 2 16 7 4 8" xfId="23566" xr:uid="{A24ABF5F-8A6C-4EA8-800A-A1EDCA448AAD}"/>
    <cellStyle name="Header1 2 16 7 5" xfId="23567" xr:uid="{D5116F92-7057-4A2F-8861-6A9A3FEE9586}"/>
    <cellStyle name="Header1 2 16 7 5 2" xfId="23568" xr:uid="{B17E0353-4E5D-4C3C-B0E5-48DF850682EE}"/>
    <cellStyle name="Header1 2 16 7 5 2 2" xfId="23569" xr:uid="{9F5FE2A7-DD32-4825-B41A-F9E87EE068F4}"/>
    <cellStyle name="Header1 2 16 7 5 2 3" xfId="23570" xr:uid="{0F64F2E3-32A0-47BF-8507-6669A57311AB}"/>
    <cellStyle name="Header1 2 16 7 5 3" xfId="23571" xr:uid="{8CEE6485-EE69-4614-BC19-365F0E8648E3}"/>
    <cellStyle name="Header1 2 16 7 5 3 2" xfId="23572" xr:uid="{61A40CFA-EA0B-411C-9E2F-2C19916E8E2C}"/>
    <cellStyle name="Header1 2 16 7 5 3 3" xfId="23573" xr:uid="{F86E18C4-97C2-4090-9107-0A5C265253E4}"/>
    <cellStyle name="Header1 2 16 7 5 4" xfId="23574" xr:uid="{A42206CF-B1F9-4C50-A080-17879E9489E3}"/>
    <cellStyle name="Header1 2 16 7 5 4 2" xfId="23575" xr:uid="{75D3CD0D-F0F2-433E-BE4B-8F9EEF1F4386}"/>
    <cellStyle name="Header1 2 16 7 5 4 3" xfId="23576" xr:uid="{23EF0D12-E660-4817-BAED-53AEFBE9F758}"/>
    <cellStyle name="Header1 2 16 7 5 5" xfId="23577" xr:uid="{4ADBD8CC-F8E4-4EE1-AFD5-113BB6227235}"/>
    <cellStyle name="Header1 2 16 7 5 5 2" xfId="23578" xr:uid="{4E391A5D-5AFA-4E21-9079-4CD12EDA88A8}"/>
    <cellStyle name="Header1 2 16 7 5 5 3" xfId="23579" xr:uid="{3981906B-2EBC-4479-A43E-24E8FCB5D8B3}"/>
    <cellStyle name="Header1 2 16 7 5 6" xfId="23580" xr:uid="{AC2274E1-4A1F-4250-ACD5-0FEDC65B03E3}"/>
    <cellStyle name="Header1 2 16 7 5 6 2" xfId="23581" xr:uid="{0EA5CCF5-8211-4FBF-9BD1-3BF7014A6528}"/>
    <cellStyle name="Header1 2 16 7 5 6 3" xfId="23582" xr:uid="{E103CC3A-0914-428F-BD33-458C248A62C4}"/>
    <cellStyle name="Header1 2 16 7 5 7" xfId="23583" xr:uid="{38868A4A-B1CD-498F-B966-5BD6DE6B4422}"/>
    <cellStyle name="Header1 2 16 7 5 8" xfId="23584" xr:uid="{B2C8CF81-5FA8-451C-B653-B11A184F82B1}"/>
    <cellStyle name="Header1 2 16 7 6" xfId="23585" xr:uid="{45F85DCB-315C-4E57-BFBB-F13D6F986F55}"/>
    <cellStyle name="Header1 2 16 7 6 2" xfId="23586" xr:uid="{0C2446E9-A675-42E0-8E18-7977360A2838}"/>
    <cellStyle name="Header1 2 16 7 6 2 2" xfId="23587" xr:uid="{498DDB1B-DA4A-4760-BC97-1748CED86CEF}"/>
    <cellStyle name="Header1 2 16 7 6 2 3" xfId="23588" xr:uid="{32EFB5A8-7771-4A78-ABE0-9E46B637B372}"/>
    <cellStyle name="Header1 2 16 7 6 3" xfId="23589" xr:uid="{12D59708-62F9-47C4-88FE-DD7182E8ECFF}"/>
    <cellStyle name="Header1 2 16 7 6 3 2" xfId="23590" xr:uid="{9146591B-2342-4F45-944E-DAF435082DD8}"/>
    <cellStyle name="Header1 2 16 7 6 3 3" xfId="23591" xr:uid="{60A62B6A-5A38-4D84-9C0E-A6FA543FA2D1}"/>
    <cellStyle name="Header1 2 16 7 6 4" xfId="23592" xr:uid="{451E0D51-8167-4202-A0F0-646A57827F14}"/>
    <cellStyle name="Header1 2 16 7 6 4 2" xfId="23593" xr:uid="{600B91DF-1130-4F7C-A380-25FB978D6687}"/>
    <cellStyle name="Header1 2 16 7 6 4 3" xfId="23594" xr:uid="{EBC2C553-ABD5-4936-8561-22E4C377BAD3}"/>
    <cellStyle name="Header1 2 16 7 6 5" xfId="23595" xr:uid="{F2D592C7-C1E6-425A-BCF9-EB2028D65A74}"/>
    <cellStyle name="Header1 2 16 7 6 5 2" xfId="23596" xr:uid="{AD030A68-7427-4D4A-A3FD-D975B381AD5C}"/>
    <cellStyle name="Header1 2 16 7 6 5 3" xfId="23597" xr:uid="{4FBF053E-8B42-4A8E-A572-AE5CAE0131AF}"/>
    <cellStyle name="Header1 2 16 7 6 6" xfId="23598" xr:uid="{47BBBA5D-5973-43B4-83EE-49C37A9A0C6A}"/>
    <cellStyle name="Header1 2 16 7 6 6 2" xfId="23599" xr:uid="{7BDD15D8-D1A2-4D57-A5A9-299D231D62D5}"/>
    <cellStyle name="Header1 2 16 7 6 6 3" xfId="23600" xr:uid="{659AE742-F79E-4144-B3E8-8E057E468303}"/>
    <cellStyle name="Header1 2 16 7 6 7" xfId="23601" xr:uid="{AD171324-A843-4A5F-9C53-A412309D13CD}"/>
    <cellStyle name="Header1 2 16 7 6 8" xfId="23602" xr:uid="{8BAF054A-36FC-4D67-A480-E729FCF056CD}"/>
    <cellStyle name="Header1 2 16 7 7" xfId="23603" xr:uid="{C502F766-160F-43FC-8289-62DEF7AE7E50}"/>
    <cellStyle name="Header1 2 16 7 8" xfId="23604" xr:uid="{B60228EB-4B80-424F-8C37-5A992CC67E76}"/>
    <cellStyle name="Header1 2 16 8" xfId="23605" xr:uid="{AC5D1251-6167-4CA5-A31C-E484467260E8}"/>
    <cellStyle name="Header1 2 16 8 2" xfId="23606" xr:uid="{CFBA0EBC-66DF-4163-8D19-47C1A683BF31}"/>
    <cellStyle name="Header1 2 16 8 2 2" xfId="23607" xr:uid="{854AACD5-28CD-4ED4-8FFD-5EB043FF8A1A}"/>
    <cellStyle name="Header1 2 16 8 2 2 2" xfId="23608" xr:uid="{F6663634-803B-4C32-9604-7A9B53862DD1}"/>
    <cellStyle name="Header1 2 16 8 2 2 3" xfId="23609" xr:uid="{23C890C3-33DB-497D-B92F-0BDD98087841}"/>
    <cellStyle name="Header1 2 16 8 2 3" xfId="23610" xr:uid="{AA048EE6-EA38-4C6A-B18B-B50ADA33F145}"/>
    <cellStyle name="Header1 2 16 8 2 3 2" xfId="23611" xr:uid="{B12CBDAD-5E23-44D5-AF33-0CBCD8AEA4E8}"/>
    <cellStyle name="Header1 2 16 8 2 3 3" xfId="23612" xr:uid="{693BF4B4-2753-4B18-97C7-BC8E3008B7C1}"/>
    <cellStyle name="Header1 2 16 8 2 4" xfId="23613" xr:uid="{90E65063-EC5C-470C-A625-8F79C7834EA3}"/>
    <cellStyle name="Header1 2 16 8 2 4 2" xfId="23614" xr:uid="{2E84FA69-EDC8-4E30-AB62-4A27933A83E6}"/>
    <cellStyle name="Header1 2 16 8 2 4 3" xfId="23615" xr:uid="{69550A74-AD0B-47EA-AEEE-B82011B9042B}"/>
    <cellStyle name="Header1 2 16 8 2 5" xfId="23616" xr:uid="{E3112B12-E029-491D-80E2-AEDC426C2A8A}"/>
    <cellStyle name="Header1 2 16 8 2 5 2" xfId="23617" xr:uid="{C249CA19-5547-47BE-84D6-AB2FA666FEA9}"/>
    <cellStyle name="Header1 2 16 8 2 5 3" xfId="23618" xr:uid="{0D0C5DBC-E3E2-4930-86E4-05DEE977565B}"/>
    <cellStyle name="Header1 2 16 8 2 6" xfId="23619" xr:uid="{373C193A-F3BF-4445-9034-61172987D07C}"/>
    <cellStyle name="Header1 2 16 8 2 6 2" xfId="23620" xr:uid="{E12724F5-7C49-40D6-8F88-B373CD624DB5}"/>
    <cellStyle name="Header1 2 16 8 2 6 3" xfId="23621" xr:uid="{7D7FF70F-337D-4EC4-8215-DBBCFD032816}"/>
    <cellStyle name="Header1 2 16 8 2 7" xfId="23622" xr:uid="{6760846F-E3ED-4643-81F0-FCD3D7D8A86F}"/>
    <cellStyle name="Header1 2 16 8 2 7 2" xfId="23623" xr:uid="{DF184A77-4F2F-40A7-BF2A-E11DF949D5A1}"/>
    <cellStyle name="Header1 2 16 8 2 7 3" xfId="23624" xr:uid="{3F07C7FD-4123-4A95-861C-FFB6379310ED}"/>
    <cellStyle name="Header1 2 16 8 2 8" xfId="23625" xr:uid="{6DE59872-C854-4621-A58B-B830BF0609A3}"/>
    <cellStyle name="Header1 2 16 8 2 9" xfId="23626" xr:uid="{5E796DC8-5E55-4E4E-8B0F-12B9676E5BE0}"/>
    <cellStyle name="Header1 2 16 8 3" xfId="23627" xr:uid="{D14E86E6-CCFF-40CD-8B19-F85BD17D82DC}"/>
    <cellStyle name="Header1 2 16 8 3 2" xfId="23628" xr:uid="{A589A258-66E9-4851-9277-955B9807E024}"/>
    <cellStyle name="Header1 2 16 8 3 2 2" xfId="23629" xr:uid="{6F9D3965-004A-4B11-9832-B65B3FBF0153}"/>
    <cellStyle name="Header1 2 16 8 3 2 3" xfId="23630" xr:uid="{94085EEA-343B-40B3-ACA2-91BFA57560D9}"/>
    <cellStyle name="Header1 2 16 8 3 3" xfId="23631" xr:uid="{83098AE1-7E34-4474-9687-86CF5CE1C349}"/>
    <cellStyle name="Header1 2 16 8 3 3 2" xfId="23632" xr:uid="{14ED43DA-A185-438E-981C-0ED537A9F709}"/>
    <cellStyle name="Header1 2 16 8 3 3 3" xfId="23633" xr:uid="{9E7E99D2-5B07-4D27-922C-F54784726478}"/>
    <cellStyle name="Header1 2 16 8 3 4" xfId="23634" xr:uid="{04C4186C-164E-484B-9744-889D138923FA}"/>
    <cellStyle name="Header1 2 16 8 3 4 2" xfId="23635" xr:uid="{F8F8E964-BB4B-4064-8056-7BA8427A61B5}"/>
    <cellStyle name="Header1 2 16 8 3 4 3" xfId="23636" xr:uid="{F960D4B7-9CB9-475C-B402-00074F49E5B5}"/>
    <cellStyle name="Header1 2 16 8 3 5" xfId="23637" xr:uid="{7ACEBEC5-A97A-49D3-B90D-F6E20BDD11B9}"/>
    <cellStyle name="Header1 2 16 8 3 5 2" xfId="23638" xr:uid="{9D80333A-DCFE-42FD-9B51-DC789D1E1A40}"/>
    <cellStyle name="Header1 2 16 8 3 5 3" xfId="23639" xr:uid="{C7B29F79-224C-40AB-96BE-910F0C869BB9}"/>
    <cellStyle name="Header1 2 16 8 3 6" xfId="23640" xr:uid="{991F9DFC-9651-4F2E-9474-1AF97C6A44F3}"/>
    <cellStyle name="Header1 2 16 8 3 6 2" xfId="23641" xr:uid="{26EF55C7-D545-4617-AC98-A06333D83358}"/>
    <cellStyle name="Header1 2 16 8 3 6 3" xfId="23642" xr:uid="{2172C36D-0112-4623-BA7A-470E1D0A6ADD}"/>
    <cellStyle name="Header1 2 16 8 3 7" xfId="23643" xr:uid="{61DA09EB-2F58-40CA-8B6F-38C6EE2758D2}"/>
    <cellStyle name="Header1 2 16 8 3 8" xfId="23644" xr:uid="{B1E5EB18-04D2-4B9A-B534-BE3B0BADEB4F}"/>
    <cellStyle name="Header1 2 16 8 4" xfId="23645" xr:uid="{BE2D73FE-BF93-44EA-A5E4-A120C0C75D57}"/>
    <cellStyle name="Header1 2 16 8 4 2" xfId="23646" xr:uid="{C2AE57CB-76C0-4DCE-9F7B-DC9C12A9FDF7}"/>
    <cellStyle name="Header1 2 16 8 4 2 2" xfId="23647" xr:uid="{C722C1AD-EF4B-4785-B3F6-123E17100D66}"/>
    <cellStyle name="Header1 2 16 8 4 2 3" xfId="23648" xr:uid="{555FC738-EA4D-4170-B53C-3E3261B5A883}"/>
    <cellStyle name="Header1 2 16 8 4 3" xfId="23649" xr:uid="{16F7077C-E4BB-4FB4-ADD8-1F3F4AA9B368}"/>
    <cellStyle name="Header1 2 16 8 4 3 2" xfId="23650" xr:uid="{28DE4E88-0423-4C4D-93AA-BE888241129A}"/>
    <cellStyle name="Header1 2 16 8 4 3 3" xfId="23651" xr:uid="{06D7AC72-7C8A-4958-A076-AE22E4F1586E}"/>
    <cellStyle name="Header1 2 16 8 4 4" xfId="23652" xr:uid="{2BFBF7D0-C335-424C-B664-0BD55EE05E9E}"/>
    <cellStyle name="Header1 2 16 8 4 4 2" xfId="23653" xr:uid="{7BBF5F6E-5CE3-45A0-AFBE-5F631645A196}"/>
    <cellStyle name="Header1 2 16 8 4 4 3" xfId="23654" xr:uid="{220E1FBF-A25D-498A-A29C-1FBDD4F4E0E7}"/>
    <cellStyle name="Header1 2 16 8 4 5" xfId="23655" xr:uid="{2A118696-3879-4857-8314-A5A3A4630411}"/>
    <cellStyle name="Header1 2 16 8 4 5 2" xfId="23656" xr:uid="{59DA3F34-F654-4E8D-9AF0-52A00AAE66D1}"/>
    <cellStyle name="Header1 2 16 8 4 5 3" xfId="23657" xr:uid="{E1E4085E-81F7-44B3-922A-B78C64C91661}"/>
    <cellStyle name="Header1 2 16 8 4 6" xfId="23658" xr:uid="{19B2BC1B-4DB4-4F8D-82D8-6CC9E8FC26C5}"/>
    <cellStyle name="Header1 2 16 8 4 6 2" xfId="23659" xr:uid="{45CDF229-D2AF-4B62-84C7-F5D1C9EC8AF0}"/>
    <cellStyle name="Header1 2 16 8 4 6 3" xfId="23660" xr:uid="{2859177F-1274-4038-991F-ADED3E62AF0C}"/>
    <cellStyle name="Header1 2 16 8 4 7" xfId="23661" xr:uid="{242EC585-5B44-466B-A22D-1A7DCCCC2206}"/>
    <cellStyle name="Header1 2 16 8 4 8" xfId="23662" xr:uid="{DFB5E955-E90F-4C05-903E-276728356B67}"/>
    <cellStyle name="Header1 2 16 8 5" xfId="23663" xr:uid="{1D2F08C3-1023-4292-8D3D-4F9F77730239}"/>
    <cellStyle name="Header1 2 16 8 5 2" xfId="23664" xr:uid="{B4A9EF5C-500D-4171-8401-FB029039809F}"/>
    <cellStyle name="Header1 2 16 8 5 2 2" xfId="23665" xr:uid="{A95F7DEE-C702-404B-B9D3-87F4F81AD1E1}"/>
    <cellStyle name="Header1 2 16 8 5 2 3" xfId="23666" xr:uid="{B37788BC-7EA7-453D-89D5-B619B3BE72A6}"/>
    <cellStyle name="Header1 2 16 8 5 3" xfId="23667" xr:uid="{AD8E3410-320C-45E0-96B7-C43DCE847274}"/>
    <cellStyle name="Header1 2 16 8 5 3 2" xfId="23668" xr:uid="{37647646-DBEE-4295-8790-AE8B2614A236}"/>
    <cellStyle name="Header1 2 16 8 5 3 3" xfId="23669" xr:uid="{F9D2512C-A9E3-4558-9177-138671833312}"/>
    <cellStyle name="Header1 2 16 8 5 4" xfId="23670" xr:uid="{F38E5EF0-F63C-442D-ACA5-BA444CAB7E13}"/>
    <cellStyle name="Header1 2 16 8 5 4 2" xfId="23671" xr:uid="{B1FA7FFC-6B9F-448B-8A20-BF33D9A192AF}"/>
    <cellStyle name="Header1 2 16 8 5 4 3" xfId="23672" xr:uid="{3F060518-A4EE-432E-A397-00068F74C9D9}"/>
    <cellStyle name="Header1 2 16 8 5 5" xfId="23673" xr:uid="{2AAF327A-42F8-4020-8134-C4294BE9186F}"/>
    <cellStyle name="Header1 2 16 8 5 5 2" xfId="23674" xr:uid="{088B00C0-4226-415A-A305-DFB56D72CF5A}"/>
    <cellStyle name="Header1 2 16 8 5 5 3" xfId="23675" xr:uid="{1637FBC8-703E-456A-83B4-FA2366F6B91B}"/>
    <cellStyle name="Header1 2 16 8 5 6" xfId="23676" xr:uid="{8832B1F5-F01B-4254-ADF5-533795B9185E}"/>
    <cellStyle name="Header1 2 16 8 5 6 2" xfId="23677" xr:uid="{4F5E96FC-C60F-455A-BB75-3EF30850A756}"/>
    <cellStyle name="Header1 2 16 8 5 6 3" xfId="23678" xr:uid="{D2291D50-F0F6-494A-8C3E-31D47549DB77}"/>
    <cellStyle name="Header1 2 16 8 5 7" xfId="23679" xr:uid="{09EDA28B-AF34-4FC2-B0D8-7F88D1E62CE4}"/>
    <cellStyle name="Header1 2 16 8 5 8" xfId="23680" xr:uid="{0A3CD345-52A4-441B-8360-A7D7E7F5CCC6}"/>
    <cellStyle name="Header1 2 16 8 6" xfId="23681" xr:uid="{41C3607E-C13D-480A-859C-B18570F902AE}"/>
    <cellStyle name="Header1 2 16 8 6 2" xfId="23682" xr:uid="{6BFB03F0-6602-4E68-B805-ABA4887319AF}"/>
    <cellStyle name="Header1 2 16 8 6 2 2" xfId="23683" xr:uid="{7D40F549-63CF-4F6B-BF67-77F049B14D86}"/>
    <cellStyle name="Header1 2 16 8 6 2 3" xfId="23684" xr:uid="{2FED5A5A-1D04-47EC-BD0F-AB951AEB580A}"/>
    <cellStyle name="Header1 2 16 8 6 3" xfId="23685" xr:uid="{9A55E6C9-25A9-463B-9147-B691A7AC245C}"/>
    <cellStyle name="Header1 2 16 8 6 3 2" xfId="23686" xr:uid="{3D59B359-4AA3-445B-93CC-376E7C51D08E}"/>
    <cellStyle name="Header1 2 16 8 6 3 3" xfId="23687" xr:uid="{F04E474A-C3A4-46F1-B409-F9E4FEB1E6DD}"/>
    <cellStyle name="Header1 2 16 8 6 4" xfId="23688" xr:uid="{6DA537B9-F4CD-489D-98F3-E64C99FE501F}"/>
    <cellStyle name="Header1 2 16 8 6 4 2" xfId="23689" xr:uid="{C9BCC8DC-C583-4D94-98F8-3879F91601BB}"/>
    <cellStyle name="Header1 2 16 8 6 4 3" xfId="23690" xr:uid="{5583DB70-8A41-4F70-80B8-66E2B5751719}"/>
    <cellStyle name="Header1 2 16 8 6 5" xfId="23691" xr:uid="{CCBFEBF8-522D-47C8-A841-DB6E35299D82}"/>
    <cellStyle name="Header1 2 16 8 6 5 2" xfId="23692" xr:uid="{D96CDEA8-698D-4FFA-9C97-94EB55328F3D}"/>
    <cellStyle name="Header1 2 16 8 6 5 3" xfId="23693" xr:uid="{5B39D605-7365-4FBA-95BB-244FD8AE3AB8}"/>
    <cellStyle name="Header1 2 16 8 6 6" xfId="23694" xr:uid="{6EE87275-BF9C-4741-B177-FABCE87D6624}"/>
    <cellStyle name="Header1 2 16 8 6 6 2" xfId="23695" xr:uid="{07C2C62C-E997-4289-B49A-E24F1AC62803}"/>
    <cellStyle name="Header1 2 16 8 6 6 3" xfId="23696" xr:uid="{34D9AEDA-039A-4B0B-86F0-53AC1C18F03B}"/>
    <cellStyle name="Header1 2 16 8 6 7" xfId="23697" xr:uid="{1849B516-3018-4908-8B12-71DC54E57425}"/>
    <cellStyle name="Header1 2 16 8 6 8" xfId="23698" xr:uid="{2E2C0744-4E02-41BB-A56F-B5754108FA71}"/>
    <cellStyle name="Header1 2 16 8 7" xfId="23699" xr:uid="{7DB3C455-1B92-42EE-B134-6177D657D2C8}"/>
    <cellStyle name="Header1 2 16 8 8" xfId="23700" xr:uid="{0FE3F955-A8DF-42D1-87C4-5BF54C95346F}"/>
    <cellStyle name="Header1 2 16 9" xfId="23701" xr:uid="{E16FE7DB-2BAB-4A29-898E-06FCB8FD8431}"/>
    <cellStyle name="Header1 2 16 9 2" xfId="23702" xr:uid="{F81ADF3D-E653-47A0-8C0E-A5F53F541B8C}"/>
    <cellStyle name="Header1 2 16 9 2 2" xfId="23703" xr:uid="{E857D035-32A9-48CD-92DF-E50EC6EDC9BD}"/>
    <cellStyle name="Header1 2 16 9 2 2 2" xfId="23704" xr:uid="{B50A763D-4EC9-47B7-8983-8F2C14C6E07A}"/>
    <cellStyle name="Header1 2 16 9 2 2 3" xfId="23705" xr:uid="{05E9A4DB-FB0A-48FE-84BD-A5031CB026B4}"/>
    <cellStyle name="Header1 2 16 9 2 3" xfId="23706" xr:uid="{15F1D48B-7C9F-4E3C-9A50-6BE01B39B883}"/>
    <cellStyle name="Header1 2 16 9 2 3 2" xfId="23707" xr:uid="{ED9E9757-A747-4CDA-87E2-E52F82AC4B19}"/>
    <cellStyle name="Header1 2 16 9 2 3 3" xfId="23708" xr:uid="{80DE9ABF-7948-4D36-A4A7-3C45A154DF1B}"/>
    <cellStyle name="Header1 2 16 9 2 4" xfId="23709" xr:uid="{2973D2B7-6E0A-4269-B5A8-9417CA5A8B11}"/>
    <cellStyle name="Header1 2 16 9 2 4 2" xfId="23710" xr:uid="{472A0869-2E3C-4CB1-AA6C-B5002530E312}"/>
    <cellStyle name="Header1 2 16 9 2 4 3" xfId="23711" xr:uid="{8E91AA56-7DD0-4445-93DC-4AEB8FB8845B}"/>
    <cellStyle name="Header1 2 16 9 2 5" xfId="23712" xr:uid="{EC181B56-ED62-458F-842F-77DA9EE54214}"/>
    <cellStyle name="Header1 2 16 9 2 5 2" xfId="23713" xr:uid="{13C10D33-1606-41BB-9F67-F3D4B150569B}"/>
    <cellStyle name="Header1 2 16 9 2 5 3" xfId="23714" xr:uid="{581666CA-54C9-4801-A269-21672C579A3B}"/>
    <cellStyle name="Header1 2 16 9 2 6" xfId="23715" xr:uid="{874B51F8-33B6-4D01-974A-978344A782DE}"/>
    <cellStyle name="Header1 2 16 9 2 6 2" xfId="23716" xr:uid="{B937E4EE-88AE-44DB-8FC2-BE378F9EF49E}"/>
    <cellStyle name="Header1 2 16 9 2 6 3" xfId="23717" xr:uid="{7D072312-891D-4C3E-84ED-716F0513D41B}"/>
    <cellStyle name="Header1 2 16 9 2 7" xfId="23718" xr:uid="{491E8287-CE1E-4354-8D12-8959982FAC5C}"/>
    <cellStyle name="Header1 2 16 9 2 7 2" xfId="23719" xr:uid="{D8F7B486-B3CE-4FC7-A32D-00119810BEB2}"/>
    <cellStyle name="Header1 2 16 9 2 7 3" xfId="23720" xr:uid="{1E9E52DA-0AA1-492E-89B7-D4EDFCF9A67B}"/>
    <cellStyle name="Header1 2 16 9 2 8" xfId="23721" xr:uid="{0C3BFC68-F036-4B76-BB52-3424C928A766}"/>
    <cellStyle name="Header1 2 16 9 2 9" xfId="23722" xr:uid="{0D8988A3-F3A7-41EA-8040-2FD9F64DBBB8}"/>
    <cellStyle name="Header1 2 16 9 3" xfId="23723" xr:uid="{53B90B57-AE4F-478B-BFE7-64B880B87593}"/>
    <cellStyle name="Header1 2 16 9 3 2" xfId="23724" xr:uid="{CBF2C074-70E0-454B-B3BF-AE592A6CAB13}"/>
    <cellStyle name="Header1 2 16 9 3 2 2" xfId="23725" xr:uid="{9114142B-B6FF-45EC-937F-66629E99FE08}"/>
    <cellStyle name="Header1 2 16 9 3 2 3" xfId="23726" xr:uid="{E72E9D43-8F5E-4D6B-981E-97D6F0D9575D}"/>
    <cellStyle name="Header1 2 16 9 3 3" xfId="23727" xr:uid="{2A0F6DCA-DDA5-4E2E-87E8-4E5A8B20901B}"/>
    <cellStyle name="Header1 2 16 9 3 3 2" xfId="23728" xr:uid="{8267AA15-E988-4121-BF52-88120BB6EB31}"/>
    <cellStyle name="Header1 2 16 9 3 3 3" xfId="23729" xr:uid="{3AA3F2B2-3B89-43FB-8CC4-4E8AF099DC82}"/>
    <cellStyle name="Header1 2 16 9 3 4" xfId="23730" xr:uid="{7B28D46A-4862-45A7-8470-68D7C9818A05}"/>
    <cellStyle name="Header1 2 16 9 3 4 2" xfId="23731" xr:uid="{08CA664A-E8E1-4411-B653-86B4EA570B95}"/>
    <cellStyle name="Header1 2 16 9 3 4 3" xfId="23732" xr:uid="{0DBD53EF-E3F6-404A-B094-0373CBEC3CD8}"/>
    <cellStyle name="Header1 2 16 9 3 5" xfId="23733" xr:uid="{79AF3D67-76CC-4C06-856F-FA0276BC77A2}"/>
    <cellStyle name="Header1 2 16 9 3 5 2" xfId="23734" xr:uid="{D1039477-C944-4E65-8450-E00DC74F98CA}"/>
    <cellStyle name="Header1 2 16 9 3 5 3" xfId="23735" xr:uid="{633F93C8-2010-44A0-A6CB-725843358E39}"/>
    <cellStyle name="Header1 2 16 9 3 6" xfId="23736" xr:uid="{FB88DF2B-3ED1-4F0B-91FA-FE008ACF302C}"/>
    <cellStyle name="Header1 2 16 9 3 6 2" xfId="23737" xr:uid="{4264A070-5A89-40CF-84F4-BF6324BC761E}"/>
    <cellStyle name="Header1 2 16 9 3 6 3" xfId="23738" xr:uid="{C4BDF96B-9558-4A6B-8D91-2B9E4FC6A00C}"/>
    <cellStyle name="Header1 2 16 9 3 7" xfId="23739" xr:uid="{A1C09B48-DA34-463C-9D7D-BB96536CDD5B}"/>
    <cellStyle name="Header1 2 16 9 3 8" xfId="23740" xr:uid="{D078332C-0BA6-43F9-A447-BCC96FDACB67}"/>
    <cellStyle name="Header1 2 16 9 4" xfId="23741" xr:uid="{C311A5A0-1BAF-436D-958F-E2F1EBC97AB5}"/>
    <cellStyle name="Header1 2 16 9 4 2" xfId="23742" xr:uid="{F80A37A0-24A6-47B9-9A37-8F0462B9DBF9}"/>
    <cellStyle name="Header1 2 16 9 4 2 2" xfId="23743" xr:uid="{EF2FD027-780F-4496-BFAF-A01A8B4EEB11}"/>
    <cellStyle name="Header1 2 16 9 4 2 3" xfId="23744" xr:uid="{89B3EF81-DAF3-48F0-9DEA-C2DD50721E1C}"/>
    <cellStyle name="Header1 2 16 9 4 3" xfId="23745" xr:uid="{EAA31AF7-DC4D-40C4-B95E-BED184C87014}"/>
    <cellStyle name="Header1 2 16 9 4 3 2" xfId="23746" xr:uid="{4131EDF1-4342-4D77-A51A-821F69BFE507}"/>
    <cellStyle name="Header1 2 16 9 4 3 3" xfId="23747" xr:uid="{845879D7-71FA-4293-A676-7F249659A736}"/>
    <cellStyle name="Header1 2 16 9 4 4" xfId="23748" xr:uid="{88E0BEF3-02B7-47EC-825C-ABC2F0A28DA0}"/>
    <cellStyle name="Header1 2 16 9 4 4 2" xfId="23749" xr:uid="{6DC326D0-4276-44CE-8B38-19E20E842ACE}"/>
    <cellStyle name="Header1 2 16 9 4 4 3" xfId="23750" xr:uid="{3EFD4909-09E6-4A5B-B464-A794C3583EB4}"/>
    <cellStyle name="Header1 2 16 9 4 5" xfId="23751" xr:uid="{1858DA47-4076-4E4F-8A92-037F5E9641B9}"/>
    <cellStyle name="Header1 2 16 9 4 5 2" xfId="23752" xr:uid="{FDD33FFA-F0AE-4A68-95BC-7723F7A7CB3A}"/>
    <cellStyle name="Header1 2 16 9 4 5 3" xfId="23753" xr:uid="{4A7FA9A4-D858-4EBF-9C0B-A9D7C96212EC}"/>
    <cellStyle name="Header1 2 16 9 4 6" xfId="23754" xr:uid="{5C84A39E-5775-452C-AE11-AC28F13B677C}"/>
    <cellStyle name="Header1 2 16 9 4 6 2" xfId="23755" xr:uid="{17707E9C-F80B-4006-93D3-7D836CC63553}"/>
    <cellStyle name="Header1 2 16 9 4 6 3" xfId="23756" xr:uid="{F48F3903-F499-4FE8-9A71-A1962735715A}"/>
    <cellStyle name="Header1 2 16 9 4 7" xfId="23757" xr:uid="{91A290F7-E82C-4861-A831-771CD4C873C9}"/>
    <cellStyle name="Header1 2 16 9 4 8" xfId="23758" xr:uid="{0A84341F-7573-4F8A-B8A1-77BE62FE5B7D}"/>
    <cellStyle name="Header1 2 16 9 5" xfId="23759" xr:uid="{293FA446-A60A-458B-B344-E992D2E673D5}"/>
    <cellStyle name="Header1 2 16 9 5 2" xfId="23760" xr:uid="{96349ED9-4CB0-4A46-B158-2A25E3F19CC3}"/>
    <cellStyle name="Header1 2 16 9 5 2 2" xfId="23761" xr:uid="{EAA407E4-22E4-42B0-86A8-D3A2B32D82CD}"/>
    <cellStyle name="Header1 2 16 9 5 2 3" xfId="23762" xr:uid="{D883E446-9FA2-48BF-8D1D-C73A9A20009A}"/>
    <cellStyle name="Header1 2 16 9 5 3" xfId="23763" xr:uid="{BE2E0BD6-3E84-4D79-A453-79E7F3FCDEF1}"/>
    <cellStyle name="Header1 2 16 9 5 3 2" xfId="23764" xr:uid="{3ACD02B9-ED94-4A56-BD39-E2030400A909}"/>
    <cellStyle name="Header1 2 16 9 5 3 3" xfId="23765" xr:uid="{20B8D2B1-9E9C-401C-B063-8A97B1698163}"/>
    <cellStyle name="Header1 2 16 9 5 4" xfId="23766" xr:uid="{AD738924-D658-4EF8-A68C-AF9AC60D1822}"/>
    <cellStyle name="Header1 2 16 9 5 4 2" xfId="23767" xr:uid="{238B5856-F596-4E4B-8351-3E88FE2E5C7E}"/>
    <cellStyle name="Header1 2 16 9 5 4 3" xfId="23768" xr:uid="{776CFB7E-1636-40A1-9C94-BBFEC3D8F4B0}"/>
    <cellStyle name="Header1 2 16 9 5 5" xfId="23769" xr:uid="{50269BAA-9C6D-4F49-84E1-2B53B4153B7F}"/>
    <cellStyle name="Header1 2 16 9 5 5 2" xfId="23770" xr:uid="{E08D8911-4667-4C34-AB92-00E22CC08ADE}"/>
    <cellStyle name="Header1 2 16 9 5 5 3" xfId="23771" xr:uid="{BB15FD09-A402-4FF4-AF99-8E6978480F40}"/>
    <cellStyle name="Header1 2 16 9 5 6" xfId="23772" xr:uid="{2AABC44E-174B-4733-9306-D5ED8FF5F566}"/>
    <cellStyle name="Header1 2 16 9 5 6 2" xfId="23773" xr:uid="{CC8108E4-7939-449F-A4D7-2C4DACB810F1}"/>
    <cellStyle name="Header1 2 16 9 5 6 3" xfId="23774" xr:uid="{56A7A552-13BF-46AB-B420-7B44BE3E68DE}"/>
    <cellStyle name="Header1 2 16 9 5 7" xfId="23775" xr:uid="{C36C6AD3-5D6D-46AA-9F4E-70C135044B0A}"/>
    <cellStyle name="Header1 2 16 9 5 8" xfId="23776" xr:uid="{FC072409-4902-4D5C-A3A6-A9E94F2D7330}"/>
    <cellStyle name="Header1 2 16 9 6" xfId="23777" xr:uid="{D268B7EE-78F0-43D3-A715-084C3D03A304}"/>
    <cellStyle name="Header1 2 16 9 6 2" xfId="23778" xr:uid="{341F5A63-735A-4220-B0AC-2C1E7CB50204}"/>
    <cellStyle name="Header1 2 16 9 6 2 2" xfId="23779" xr:uid="{20551FEE-F3A1-4630-A7E0-7BDB19464695}"/>
    <cellStyle name="Header1 2 16 9 6 2 3" xfId="23780" xr:uid="{2B2BAC83-DB2F-49A5-97B3-7DEEC248120B}"/>
    <cellStyle name="Header1 2 16 9 6 3" xfId="23781" xr:uid="{4A354657-3829-475A-95F5-12D0F2ED2E6B}"/>
    <cellStyle name="Header1 2 16 9 6 3 2" xfId="23782" xr:uid="{0F32B558-1E86-402D-9347-8DA6AAF62526}"/>
    <cellStyle name="Header1 2 16 9 6 3 3" xfId="23783" xr:uid="{C97972D2-4176-4F00-A995-EB060AF5797F}"/>
    <cellStyle name="Header1 2 16 9 6 4" xfId="23784" xr:uid="{934DAF78-47B9-441D-99CC-EA55A8B1E9AB}"/>
    <cellStyle name="Header1 2 16 9 6 4 2" xfId="23785" xr:uid="{2486C0C8-F7EC-478A-840F-B6DFFE8A02C1}"/>
    <cellStyle name="Header1 2 16 9 6 4 3" xfId="23786" xr:uid="{8D6AE306-1F14-477C-9079-7B2065AEFF77}"/>
    <cellStyle name="Header1 2 16 9 6 5" xfId="23787" xr:uid="{5DF021D7-9D7A-45FD-A89F-972BF1AF94F0}"/>
    <cellStyle name="Header1 2 16 9 6 5 2" xfId="23788" xr:uid="{55B99AD0-CB2F-47F2-BD54-1B6A15199F03}"/>
    <cellStyle name="Header1 2 16 9 6 5 3" xfId="23789" xr:uid="{F14806C8-28D1-41B7-B53C-A8C1BA7330EE}"/>
    <cellStyle name="Header1 2 16 9 6 6" xfId="23790" xr:uid="{62989B45-6E08-4F2F-B883-47F394DF5C2E}"/>
    <cellStyle name="Header1 2 16 9 6 6 2" xfId="23791" xr:uid="{A40A729B-D7E2-47FB-B866-511EC89AAF8D}"/>
    <cellStyle name="Header1 2 16 9 6 6 3" xfId="23792" xr:uid="{9A2CAF72-B196-492A-ACF4-B5183CFC52F9}"/>
    <cellStyle name="Header1 2 16 9 6 7" xfId="23793" xr:uid="{CF1396EA-E463-4613-A167-E6ECF7FB85E9}"/>
    <cellStyle name="Header1 2 16 9 6 8" xfId="23794" xr:uid="{58665DD9-2FDE-473B-AD6A-2A4D18153CEE}"/>
    <cellStyle name="Header1 2 16 9 7" xfId="23795" xr:uid="{54F1A917-7B72-43C4-99CD-D19F0BA08812}"/>
    <cellStyle name="Header1 2 16 9 8" xfId="23796" xr:uid="{86AE868F-24FB-4250-A84C-895D91B831BA}"/>
    <cellStyle name="Header1 2 17" xfId="23797" xr:uid="{D82E72D4-B783-41F9-8BF6-7528AF382D0D}"/>
    <cellStyle name="Header1 2 17 10" xfId="23798" xr:uid="{108F0C1F-622A-4955-9080-282F672D1322}"/>
    <cellStyle name="Header1 2 17 10 2" xfId="23799" xr:uid="{10BA238E-25FE-4559-BB2D-6B7F5802F67B}"/>
    <cellStyle name="Header1 2 17 10 2 2" xfId="23800" xr:uid="{B6EE9339-E52C-4950-A011-3FE3A70CFA27}"/>
    <cellStyle name="Header1 2 17 10 2 2 2" xfId="23801" xr:uid="{EAD9CA35-B942-4C0B-A172-20257F68829A}"/>
    <cellStyle name="Header1 2 17 10 2 2 3" xfId="23802" xr:uid="{F443730D-38A5-4043-A3FB-9FFCB1AD3601}"/>
    <cellStyle name="Header1 2 17 10 2 3" xfId="23803" xr:uid="{DC3B8AB9-D7F8-4C6C-A418-4BD9C29EEC1F}"/>
    <cellStyle name="Header1 2 17 10 2 3 2" xfId="23804" xr:uid="{8CD67EC9-AE7C-4CCD-BDB5-A8E55060890E}"/>
    <cellStyle name="Header1 2 17 10 2 3 3" xfId="23805" xr:uid="{37E820C4-35CC-4F2E-A80A-FDC039A9EA81}"/>
    <cellStyle name="Header1 2 17 10 2 4" xfId="23806" xr:uid="{9ADF4F5A-3047-4FB3-B7E4-599A0DEF2CB8}"/>
    <cellStyle name="Header1 2 17 10 2 4 2" xfId="23807" xr:uid="{5CC62A62-4AC0-43F3-88AA-8FBB4313A8B6}"/>
    <cellStyle name="Header1 2 17 10 2 4 3" xfId="23808" xr:uid="{1BCB627F-1F14-45E8-B54F-B7E35B076A06}"/>
    <cellStyle name="Header1 2 17 10 2 5" xfId="23809" xr:uid="{5CDBD426-D565-4D8A-994F-20B3F9D6EE0B}"/>
    <cellStyle name="Header1 2 17 10 2 5 2" xfId="23810" xr:uid="{C7094274-3579-41DA-B56E-73FEDA2E4DA5}"/>
    <cellStyle name="Header1 2 17 10 2 5 3" xfId="23811" xr:uid="{BC95B686-04A7-4527-9970-93DA3931BFC0}"/>
    <cellStyle name="Header1 2 17 10 2 6" xfId="23812" xr:uid="{7A4B2359-8516-4C59-9F3A-A62E9C6276C3}"/>
    <cellStyle name="Header1 2 17 10 2 6 2" xfId="23813" xr:uid="{1123732B-A7FD-4B48-807E-27A8B8A7C52B}"/>
    <cellStyle name="Header1 2 17 10 2 6 3" xfId="23814" xr:uid="{3FB60C9A-B25B-4ECA-8D47-8763DF1788E2}"/>
    <cellStyle name="Header1 2 17 10 2 7" xfId="23815" xr:uid="{B690682B-D6D1-455F-AFA4-5D0A9F575ED5}"/>
    <cellStyle name="Header1 2 17 10 2 7 2" xfId="23816" xr:uid="{C31C1D3A-D551-4FBE-961B-7721104B5536}"/>
    <cellStyle name="Header1 2 17 10 2 7 3" xfId="23817" xr:uid="{03A8507E-7D2C-4770-8A6F-77267D549F48}"/>
    <cellStyle name="Header1 2 17 10 2 8" xfId="23818" xr:uid="{60946252-CAB4-4EC1-95CF-CF37110A9627}"/>
    <cellStyle name="Header1 2 17 10 2 9" xfId="23819" xr:uid="{B6A2AFC7-6354-4356-B7E1-27A7700871D9}"/>
    <cellStyle name="Header1 2 17 10 3" xfId="23820" xr:uid="{43F90408-A085-4C25-B2E4-35CD5CAD034B}"/>
    <cellStyle name="Header1 2 17 10 3 2" xfId="23821" xr:uid="{1BFAC689-6F9F-41BC-8690-193FA0F9465A}"/>
    <cellStyle name="Header1 2 17 10 3 2 2" xfId="23822" xr:uid="{A9EFE338-5F6D-4059-90C0-5BCA994E332E}"/>
    <cellStyle name="Header1 2 17 10 3 2 3" xfId="23823" xr:uid="{3887D787-61F5-4069-A3BD-2FBCDD9195D9}"/>
    <cellStyle name="Header1 2 17 10 3 3" xfId="23824" xr:uid="{3EFC3660-164C-4B04-AC39-17CBFF75E510}"/>
    <cellStyle name="Header1 2 17 10 3 3 2" xfId="23825" xr:uid="{531723CC-B7FD-4CE0-860E-06770F6F6B4D}"/>
    <cellStyle name="Header1 2 17 10 3 3 3" xfId="23826" xr:uid="{90D6D1A4-0C1C-4B20-8012-3633844E0EB5}"/>
    <cellStyle name="Header1 2 17 10 3 4" xfId="23827" xr:uid="{14F72DD2-F7AC-4918-90FC-E18123351D0D}"/>
    <cellStyle name="Header1 2 17 10 3 4 2" xfId="23828" xr:uid="{6AFEAA5B-E692-4F92-9E06-E2731AEDF15A}"/>
    <cellStyle name="Header1 2 17 10 3 4 3" xfId="23829" xr:uid="{0D766253-E22E-4396-B127-9ED836185271}"/>
    <cellStyle name="Header1 2 17 10 3 5" xfId="23830" xr:uid="{3EBACFD1-6476-4D16-9963-612C68617CE5}"/>
    <cellStyle name="Header1 2 17 10 3 5 2" xfId="23831" xr:uid="{A1714264-927A-4FB0-BF04-04AFE777A858}"/>
    <cellStyle name="Header1 2 17 10 3 5 3" xfId="23832" xr:uid="{FB0BB35F-6E9C-4E0E-8D17-576E8184701D}"/>
    <cellStyle name="Header1 2 17 10 3 6" xfId="23833" xr:uid="{018B4D06-6B0B-4BF2-A86B-3C772279AA4F}"/>
    <cellStyle name="Header1 2 17 10 3 6 2" xfId="23834" xr:uid="{88695EB7-7DEA-424E-9D3F-F6650CCC9BC3}"/>
    <cellStyle name="Header1 2 17 10 3 6 3" xfId="23835" xr:uid="{15FD0316-C758-4AE3-AEFF-EBD6F2BC2BA4}"/>
    <cellStyle name="Header1 2 17 10 3 7" xfId="23836" xr:uid="{12FBA169-CD73-49D1-8B37-1D5F0258A8B2}"/>
    <cellStyle name="Header1 2 17 10 3 8" xfId="23837" xr:uid="{3FAE22F1-D021-4796-A673-EFD4927C6421}"/>
    <cellStyle name="Header1 2 17 10 4" xfId="23838" xr:uid="{3BC5F816-3BB2-4CE0-8520-6C60894EE976}"/>
    <cellStyle name="Header1 2 17 10 4 2" xfId="23839" xr:uid="{F5C917C8-11C5-4F53-BB06-27AD9CDEA1C7}"/>
    <cellStyle name="Header1 2 17 10 4 2 2" xfId="23840" xr:uid="{EFE87804-0154-4A76-A751-BD6998063458}"/>
    <cellStyle name="Header1 2 17 10 4 2 3" xfId="23841" xr:uid="{0CB80B05-BB22-49C3-8D06-83108CF9D3D9}"/>
    <cellStyle name="Header1 2 17 10 4 3" xfId="23842" xr:uid="{EB37EA03-7E28-48F3-AB21-2D0F45E6BFEB}"/>
    <cellStyle name="Header1 2 17 10 4 3 2" xfId="23843" xr:uid="{6547F00B-BD6A-4A01-AFAD-376C89E2976F}"/>
    <cellStyle name="Header1 2 17 10 4 3 3" xfId="23844" xr:uid="{25101D41-AAD0-482C-9854-54841E26CB35}"/>
    <cellStyle name="Header1 2 17 10 4 4" xfId="23845" xr:uid="{4E0F0806-A5E0-44C8-94EC-C87F62B4F0F2}"/>
    <cellStyle name="Header1 2 17 10 4 4 2" xfId="23846" xr:uid="{1EA59535-79DD-4EDC-BDA3-0487BB590752}"/>
    <cellStyle name="Header1 2 17 10 4 4 3" xfId="23847" xr:uid="{F3C7DBF6-40A3-43B3-A68E-F558255DDCA2}"/>
    <cellStyle name="Header1 2 17 10 4 5" xfId="23848" xr:uid="{DFB9B955-A0CD-48BC-884F-97B6FFAC9B01}"/>
    <cellStyle name="Header1 2 17 10 4 5 2" xfId="23849" xr:uid="{AA4C847E-BE16-43FF-81BD-A700941ACD89}"/>
    <cellStyle name="Header1 2 17 10 4 5 3" xfId="23850" xr:uid="{D2C6B91E-9FBD-436C-B68F-362FFD4E817F}"/>
    <cellStyle name="Header1 2 17 10 4 6" xfId="23851" xr:uid="{FCE9FEF2-B0BF-41EC-970B-5509163145BF}"/>
    <cellStyle name="Header1 2 17 10 4 6 2" xfId="23852" xr:uid="{5B11C93C-A65C-42A4-B242-961B2045E44F}"/>
    <cellStyle name="Header1 2 17 10 4 6 3" xfId="23853" xr:uid="{B4CF5FB9-33A2-44C0-AE84-3FBD18F43C02}"/>
    <cellStyle name="Header1 2 17 10 4 7" xfId="23854" xr:uid="{61E32532-7253-49BB-8EC9-650C112D1738}"/>
    <cellStyle name="Header1 2 17 10 4 8" xfId="23855" xr:uid="{8BB0DC24-A893-4E79-9779-42EAF680938C}"/>
    <cellStyle name="Header1 2 17 10 5" xfId="23856" xr:uid="{9FB663E0-F709-4AE8-906F-8791DE0B8466}"/>
    <cellStyle name="Header1 2 17 10 5 2" xfId="23857" xr:uid="{1ACB050D-C7E5-4E0F-9F63-B9BBE296041A}"/>
    <cellStyle name="Header1 2 17 10 5 2 2" xfId="23858" xr:uid="{E771796D-9DFD-45B0-B779-BC3BE82D93F6}"/>
    <cellStyle name="Header1 2 17 10 5 2 3" xfId="23859" xr:uid="{ADCD4CB7-2368-494A-9D55-488DA9E121CB}"/>
    <cellStyle name="Header1 2 17 10 5 3" xfId="23860" xr:uid="{A424E82B-E2D5-4DEF-B777-89E92DD74A83}"/>
    <cellStyle name="Header1 2 17 10 5 3 2" xfId="23861" xr:uid="{68440AA8-A25D-48F3-BEFE-493E35477171}"/>
    <cellStyle name="Header1 2 17 10 5 3 3" xfId="23862" xr:uid="{03277FFE-FCE4-488E-97F9-91D174C0C27D}"/>
    <cellStyle name="Header1 2 17 10 5 4" xfId="23863" xr:uid="{43B02A40-80C6-4A85-8DA0-017801EB3013}"/>
    <cellStyle name="Header1 2 17 10 5 4 2" xfId="23864" xr:uid="{6DB8BF02-F95C-41FA-9834-ACAD15F88919}"/>
    <cellStyle name="Header1 2 17 10 5 4 3" xfId="23865" xr:uid="{2568400D-7CA2-4AC5-88FA-7E82F5CFA8C3}"/>
    <cellStyle name="Header1 2 17 10 5 5" xfId="23866" xr:uid="{F88C05CC-1CEE-46BD-A0F1-998A7D56ADBA}"/>
    <cellStyle name="Header1 2 17 10 5 5 2" xfId="23867" xr:uid="{C34C84A6-17B8-4230-847F-E110503553C7}"/>
    <cellStyle name="Header1 2 17 10 5 5 3" xfId="23868" xr:uid="{1565DE66-68A9-4E07-9BC8-9A0B1717720A}"/>
    <cellStyle name="Header1 2 17 10 5 6" xfId="23869" xr:uid="{7266B08A-F6AB-41E3-B4FD-99C145BEBD26}"/>
    <cellStyle name="Header1 2 17 10 5 6 2" xfId="23870" xr:uid="{C973825C-F15A-4F3E-BBC1-E4FCDDA5AFF8}"/>
    <cellStyle name="Header1 2 17 10 5 6 3" xfId="23871" xr:uid="{C629EBC9-7DF5-474F-BFC4-915F9BD7F322}"/>
    <cellStyle name="Header1 2 17 10 5 7" xfId="23872" xr:uid="{A82AFC23-1F73-4DC3-96BA-763DD9C6F64B}"/>
    <cellStyle name="Header1 2 17 10 5 8" xfId="23873" xr:uid="{350220B6-1B72-4BC6-9AAF-9EFF0E11799D}"/>
    <cellStyle name="Header1 2 17 10 6" xfId="23874" xr:uid="{FE83CE29-43A8-48B6-A2CC-BE2F9593C507}"/>
    <cellStyle name="Header1 2 17 10 6 2" xfId="23875" xr:uid="{702B86E5-33D9-4653-8B75-1107456375F7}"/>
    <cellStyle name="Header1 2 17 10 6 2 2" xfId="23876" xr:uid="{108E8D5B-17CF-4D32-BA42-B17EAE482C21}"/>
    <cellStyle name="Header1 2 17 10 6 2 3" xfId="23877" xr:uid="{0DDAC510-8A57-47EF-931C-646475BE5113}"/>
    <cellStyle name="Header1 2 17 10 6 3" xfId="23878" xr:uid="{DC5CD910-0346-4454-8BE4-76284E5D75AB}"/>
    <cellStyle name="Header1 2 17 10 6 3 2" xfId="23879" xr:uid="{0563541C-D13B-44F3-9AC3-597AD271E3FA}"/>
    <cellStyle name="Header1 2 17 10 6 3 3" xfId="23880" xr:uid="{00512E0C-9673-4783-8AF6-41D3C09DA200}"/>
    <cellStyle name="Header1 2 17 10 6 4" xfId="23881" xr:uid="{C346DBCD-3C11-4DDD-AE80-4A1A19018FEF}"/>
    <cellStyle name="Header1 2 17 10 6 4 2" xfId="23882" xr:uid="{F62DD74A-2851-4FA3-A094-64719524068E}"/>
    <cellStyle name="Header1 2 17 10 6 4 3" xfId="23883" xr:uid="{F0A3536D-9765-4815-9218-E741EC1151A2}"/>
    <cellStyle name="Header1 2 17 10 6 5" xfId="23884" xr:uid="{4E5BBC42-D604-4791-99E8-E3EB11CD509E}"/>
    <cellStyle name="Header1 2 17 10 6 5 2" xfId="23885" xr:uid="{0D662E3E-E914-43F5-B8C3-826B98C039C9}"/>
    <cellStyle name="Header1 2 17 10 6 5 3" xfId="23886" xr:uid="{36605136-8F9F-4B6D-BDFC-2812146721DB}"/>
    <cellStyle name="Header1 2 17 10 6 6" xfId="23887" xr:uid="{53EA500E-FF1C-4D3F-AF41-F50076F7B9EC}"/>
    <cellStyle name="Header1 2 17 10 6 6 2" xfId="23888" xr:uid="{392132B4-8C23-4D2D-82B4-84371A6AC958}"/>
    <cellStyle name="Header1 2 17 10 6 6 3" xfId="23889" xr:uid="{19B2C4D8-F509-4702-90B3-B661E79DFAB0}"/>
    <cellStyle name="Header1 2 17 10 6 7" xfId="23890" xr:uid="{80F8096E-D0C0-411B-8AA1-0E849AE18AB0}"/>
    <cellStyle name="Header1 2 17 10 6 8" xfId="23891" xr:uid="{4D233BBE-946D-495B-9165-214B8B3F0603}"/>
    <cellStyle name="Header1 2 17 10 7" xfId="23892" xr:uid="{52346107-BE2B-4E56-8FA9-1F9007A0099F}"/>
    <cellStyle name="Header1 2 17 10 8" xfId="23893" xr:uid="{BCE6EA0C-EDD2-4143-A480-CB8CB53F2C10}"/>
    <cellStyle name="Header1 2 17 11" xfId="23894" xr:uid="{C165EA60-FA46-451F-9AD3-C28A96D031CD}"/>
    <cellStyle name="Header1 2 17 11 2" xfId="23895" xr:uid="{A6D79BD7-B88D-471E-AAAE-3E285A7976A0}"/>
    <cellStyle name="Header1 2 17 11 2 2" xfId="23896" xr:uid="{B2E8277B-210D-4335-B743-770BB4DF87D2}"/>
    <cellStyle name="Header1 2 17 11 2 2 2" xfId="23897" xr:uid="{7A3B70CC-3E0D-4A4B-B8EC-2B2DC9AF4B63}"/>
    <cellStyle name="Header1 2 17 11 2 2 3" xfId="23898" xr:uid="{6F35828A-BD52-44A6-A72D-A8748868A57C}"/>
    <cellStyle name="Header1 2 17 11 2 3" xfId="23899" xr:uid="{EFFC1010-27BC-4627-9D66-4CFF8B00827E}"/>
    <cellStyle name="Header1 2 17 11 2 3 2" xfId="23900" xr:uid="{2CC682A7-EDED-4922-BD1B-56D3CEB8753A}"/>
    <cellStyle name="Header1 2 17 11 2 3 3" xfId="23901" xr:uid="{3BE82B3D-AF27-4608-8F0C-A031F2FC7BA1}"/>
    <cellStyle name="Header1 2 17 11 2 4" xfId="23902" xr:uid="{BDF6365D-7327-49C2-9797-46D51FF29E57}"/>
    <cellStyle name="Header1 2 17 11 2 4 2" xfId="23903" xr:uid="{0185214B-E0E6-4EEE-87BB-BFD8AD93A79E}"/>
    <cellStyle name="Header1 2 17 11 2 4 3" xfId="23904" xr:uid="{5A65583B-21DE-4578-BA22-A6826E40A441}"/>
    <cellStyle name="Header1 2 17 11 2 5" xfId="23905" xr:uid="{874E7309-FFCA-4072-B3FA-8DE9DACF50FE}"/>
    <cellStyle name="Header1 2 17 11 2 5 2" xfId="23906" xr:uid="{C9119385-3EC9-4E8D-8B99-D2BEE78499D1}"/>
    <cellStyle name="Header1 2 17 11 2 5 3" xfId="23907" xr:uid="{EF0DFAD0-16E8-4DCA-9C2E-F7C40BA84D97}"/>
    <cellStyle name="Header1 2 17 11 2 6" xfId="23908" xr:uid="{F58126F1-8B9D-43C1-BB0B-CCAC36F39BF2}"/>
    <cellStyle name="Header1 2 17 11 2 6 2" xfId="23909" xr:uid="{FF0B9A61-8393-4B84-BCA8-B30BB14EED4F}"/>
    <cellStyle name="Header1 2 17 11 2 6 3" xfId="23910" xr:uid="{2EDF9370-FA69-4467-9A84-F9DF69B52774}"/>
    <cellStyle name="Header1 2 17 11 2 7" xfId="23911" xr:uid="{69E86E86-D6B5-413E-A468-98280C6A5190}"/>
    <cellStyle name="Header1 2 17 11 2 7 2" xfId="23912" xr:uid="{01CE5623-1312-42A1-B21E-EF10817B0DB7}"/>
    <cellStyle name="Header1 2 17 11 2 7 3" xfId="23913" xr:uid="{5B879A1A-9833-45AD-B6FE-8E7459E2654A}"/>
    <cellStyle name="Header1 2 17 11 2 8" xfId="23914" xr:uid="{C08C53CB-7C1B-43D9-9B74-62E8928D9669}"/>
    <cellStyle name="Header1 2 17 11 2 9" xfId="23915" xr:uid="{A1AD1E58-EEEC-4495-8C20-AA1E37DB81B7}"/>
    <cellStyle name="Header1 2 17 11 3" xfId="23916" xr:uid="{D1CC9ADD-0554-4885-B1BB-C9990B6C72FA}"/>
    <cellStyle name="Header1 2 17 11 3 2" xfId="23917" xr:uid="{C9AECD76-0092-4CF1-BE5B-50366D0EE25B}"/>
    <cellStyle name="Header1 2 17 11 3 2 2" xfId="23918" xr:uid="{F182689A-3AE1-49EB-981F-C073B496F61E}"/>
    <cellStyle name="Header1 2 17 11 3 2 3" xfId="23919" xr:uid="{27B142EB-C257-4F7D-9C6C-7BFDAE3BE9BB}"/>
    <cellStyle name="Header1 2 17 11 3 3" xfId="23920" xr:uid="{88ECD340-562D-44DB-91F3-9CD01707726D}"/>
    <cellStyle name="Header1 2 17 11 3 3 2" xfId="23921" xr:uid="{522CB209-163A-4955-9421-7584BC88E88D}"/>
    <cellStyle name="Header1 2 17 11 3 3 3" xfId="23922" xr:uid="{66DE5877-B317-4BEF-9514-4DFB6C7DA2A4}"/>
    <cellStyle name="Header1 2 17 11 3 4" xfId="23923" xr:uid="{038CE929-D05B-4370-8D60-83C69B9CB81C}"/>
    <cellStyle name="Header1 2 17 11 3 4 2" xfId="23924" xr:uid="{D342213C-D85F-47A8-86A1-B12DD4C277A6}"/>
    <cellStyle name="Header1 2 17 11 3 4 3" xfId="23925" xr:uid="{7CB1B29F-75BA-44F6-A8B7-47F165D9B725}"/>
    <cellStyle name="Header1 2 17 11 3 5" xfId="23926" xr:uid="{DB98E777-977D-4146-95B2-5079E862FFEC}"/>
    <cellStyle name="Header1 2 17 11 3 5 2" xfId="23927" xr:uid="{4ADADD10-D3E0-463B-A2B7-7497EFB95C0C}"/>
    <cellStyle name="Header1 2 17 11 3 5 3" xfId="23928" xr:uid="{02F7C49C-11AC-4787-B975-3D6B66EDF17A}"/>
    <cellStyle name="Header1 2 17 11 3 6" xfId="23929" xr:uid="{6927F395-F7A2-4F5F-AA9B-435440671897}"/>
    <cellStyle name="Header1 2 17 11 3 6 2" xfId="23930" xr:uid="{0ADC3888-4769-45E1-81AA-BC3D4675F2EC}"/>
    <cellStyle name="Header1 2 17 11 3 6 3" xfId="23931" xr:uid="{37E8A0E9-E9BF-4A77-AECA-5F190A923309}"/>
    <cellStyle name="Header1 2 17 11 3 7" xfId="23932" xr:uid="{80DFAC82-2B8C-461E-A1D0-C856C29CE8FD}"/>
    <cellStyle name="Header1 2 17 11 3 8" xfId="23933" xr:uid="{58460A83-886D-40DF-8F67-A28F0698116E}"/>
    <cellStyle name="Header1 2 17 11 4" xfId="23934" xr:uid="{C3693714-C9E8-4A74-AD03-647029D68C2D}"/>
    <cellStyle name="Header1 2 17 11 4 2" xfId="23935" xr:uid="{B0F50B46-28B2-4A49-B4BD-569187D71578}"/>
    <cellStyle name="Header1 2 17 11 4 2 2" xfId="23936" xr:uid="{527BBB64-DDFD-4193-A05C-62B3D2C3155E}"/>
    <cellStyle name="Header1 2 17 11 4 2 3" xfId="23937" xr:uid="{7A9C88B6-2DD5-4D84-A5BC-45973403B3E8}"/>
    <cellStyle name="Header1 2 17 11 4 3" xfId="23938" xr:uid="{345E3834-93B9-4607-9749-A18A9AE971EA}"/>
    <cellStyle name="Header1 2 17 11 4 3 2" xfId="23939" xr:uid="{7FF68A4D-87EC-4646-8580-4E33600EF996}"/>
    <cellStyle name="Header1 2 17 11 4 3 3" xfId="23940" xr:uid="{39C139E3-C328-4308-ABDE-21210C8BEAAA}"/>
    <cellStyle name="Header1 2 17 11 4 4" xfId="23941" xr:uid="{E287A3A0-FB80-48A9-848E-42EEB4584450}"/>
    <cellStyle name="Header1 2 17 11 4 4 2" xfId="23942" xr:uid="{A51A52B6-F49E-49B6-94EF-95AE9959374F}"/>
    <cellStyle name="Header1 2 17 11 4 4 3" xfId="23943" xr:uid="{DBD8574C-A17D-469C-9919-3DF1B6A7BD2B}"/>
    <cellStyle name="Header1 2 17 11 4 5" xfId="23944" xr:uid="{AB8ED586-01A1-4180-8517-A81EF2E2F6F4}"/>
    <cellStyle name="Header1 2 17 11 4 5 2" xfId="23945" xr:uid="{43044933-10DD-4754-86AF-5AD99B66624C}"/>
    <cellStyle name="Header1 2 17 11 4 5 3" xfId="23946" xr:uid="{651A7F5C-66F3-43EE-ADE8-286D2DE79E20}"/>
    <cellStyle name="Header1 2 17 11 4 6" xfId="23947" xr:uid="{93DE30A3-E286-49DE-9CBA-26804958379A}"/>
    <cellStyle name="Header1 2 17 11 4 6 2" xfId="23948" xr:uid="{02EB4567-6A56-49F8-89AB-7BC72FE0B68E}"/>
    <cellStyle name="Header1 2 17 11 4 6 3" xfId="23949" xr:uid="{5233B51F-E6C0-40F2-9DF0-2D243230E9FC}"/>
    <cellStyle name="Header1 2 17 11 4 7" xfId="23950" xr:uid="{65836364-B499-47EE-B48C-E41A112E2C98}"/>
    <cellStyle name="Header1 2 17 11 4 8" xfId="23951" xr:uid="{62619745-33D3-41FE-9295-9B00304D0F1D}"/>
    <cellStyle name="Header1 2 17 11 5" xfId="23952" xr:uid="{61186F04-27DB-40D7-A5D8-FEE93F4EFD99}"/>
    <cellStyle name="Header1 2 17 11 5 2" xfId="23953" xr:uid="{9659C7C6-CBCB-4BC6-A3AA-ECE97609ACAE}"/>
    <cellStyle name="Header1 2 17 11 5 2 2" xfId="23954" xr:uid="{47C0AFBA-9416-424B-8509-F06A883C177D}"/>
    <cellStyle name="Header1 2 17 11 5 2 3" xfId="23955" xr:uid="{5842FB56-F320-40BA-AB52-B00FF1EF296B}"/>
    <cellStyle name="Header1 2 17 11 5 3" xfId="23956" xr:uid="{0F486893-F8D6-48B9-9B5C-40CDE56776D4}"/>
    <cellStyle name="Header1 2 17 11 5 3 2" xfId="23957" xr:uid="{0F5033FC-0A93-4AFB-8B1A-FB8A603EF387}"/>
    <cellStyle name="Header1 2 17 11 5 3 3" xfId="23958" xr:uid="{68587504-A83C-4716-8A46-C150BBA86C5A}"/>
    <cellStyle name="Header1 2 17 11 5 4" xfId="23959" xr:uid="{C9635BD7-F7F8-487A-A8DE-5AEA2C10A754}"/>
    <cellStyle name="Header1 2 17 11 5 4 2" xfId="23960" xr:uid="{FD64FB54-6FC1-43CD-9BFF-8C8AF023CF19}"/>
    <cellStyle name="Header1 2 17 11 5 4 3" xfId="23961" xr:uid="{8D5AF97B-C1B5-4A8A-9574-041032EFE79C}"/>
    <cellStyle name="Header1 2 17 11 5 5" xfId="23962" xr:uid="{A2AF735E-111B-4D70-9ED3-84968CB4C3CB}"/>
    <cellStyle name="Header1 2 17 11 5 5 2" xfId="23963" xr:uid="{121F8ADB-1401-4579-AC59-5F8A5D293596}"/>
    <cellStyle name="Header1 2 17 11 5 5 3" xfId="23964" xr:uid="{5E6C450A-5E8B-43CD-98D4-24AB4E2CCE36}"/>
    <cellStyle name="Header1 2 17 11 5 6" xfId="23965" xr:uid="{D05531D0-103A-40CC-B315-540B7155FBD6}"/>
    <cellStyle name="Header1 2 17 11 5 6 2" xfId="23966" xr:uid="{E2274911-7A37-4247-86A9-BE88EA6E05CC}"/>
    <cellStyle name="Header1 2 17 11 5 6 3" xfId="23967" xr:uid="{7031376A-8DD8-4BFA-B973-0254A6AB8955}"/>
    <cellStyle name="Header1 2 17 11 5 7" xfId="23968" xr:uid="{795755F2-344E-4FC7-A075-015EA32F00FC}"/>
    <cellStyle name="Header1 2 17 11 5 8" xfId="23969" xr:uid="{C05691E2-8B5E-4E90-8FB8-22B200A34F5D}"/>
    <cellStyle name="Header1 2 17 11 6" xfId="23970" xr:uid="{8B8AD423-41C5-4F63-A324-854EDF6AA42B}"/>
    <cellStyle name="Header1 2 17 11 6 2" xfId="23971" xr:uid="{EB8574EA-1895-4BF2-9DEF-9A22F167B61F}"/>
    <cellStyle name="Header1 2 17 11 6 2 2" xfId="23972" xr:uid="{D4D68E44-3545-48A0-8C69-26FE586195CD}"/>
    <cellStyle name="Header1 2 17 11 6 2 3" xfId="23973" xr:uid="{3F37C625-CDC9-4C20-B325-60A80CDECE9B}"/>
    <cellStyle name="Header1 2 17 11 6 3" xfId="23974" xr:uid="{11A6061C-64B6-4F11-9197-3A7A3FA3B8DF}"/>
    <cellStyle name="Header1 2 17 11 6 3 2" xfId="23975" xr:uid="{6CCCADFE-E26B-4D61-BC4B-41B17681A13B}"/>
    <cellStyle name="Header1 2 17 11 6 3 3" xfId="23976" xr:uid="{1C950554-B252-4760-8436-34EEBB368C12}"/>
    <cellStyle name="Header1 2 17 11 6 4" xfId="23977" xr:uid="{5D3913B0-040D-4022-8511-59A8864B7D72}"/>
    <cellStyle name="Header1 2 17 11 6 4 2" xfId="23978" xr:uid="{B7952503-17EE-433A-B3FB-E702964602BF}"/>
    <cellStyle name="Header1 2 17 11 6 4 3" xfId="23979" xr:uid="{185B56CE-0A4B-4773-90DC-1FDCCA81FD10}"/>
    <cellStyle name="Header1 2 17 11 6 5" xfId="23980" xr:uid="{207B0590-F052-4D49-A287-D0EAFCB919CB}"/>
    <cellStyle name="Header1 2 17 11 6 5 2" xfId="23981" xr:uid="{6F5A4DF0-385C-4CE8-846C-540211161F83}"/>
    <cellStyle name="Header1 2 17 11 6 5 3" xfId="23982" xr:uid="{AD23213F-09B7-4892-A3DF-ED83477DF5E1}"/>
    <cellStyle name="Header1 2 17 11 6 6" xfId="23983" xr:uid="{F63E99D0-F184-4F24-B7C8-17A19799DCC9}"/>
    <cellStyle name="Header1 2 17 11 6 6 2" xfId="23984" xr:uid="{45437AF6-7613-4479-A81A-6D8F6D1FE77E}"/>
    <cellStyle name="Header1 2 17 11 6 6 3" xfId="23985" xr:uid="{53DF3ED9-D04F-488C-BCDE-5EBA47645A92}"/>
    <cellStyle name="Header1 2 17 11 6 7" xfId="23986" xr:uid="{3BBC0BDB-1A39-42A3-AC98-929B5BC6FBA1}"/>
    <cellStyle name="Header1 2 17 11 6 8" xfId="23987" xr:uid="{C4D6A421-C3D1-48D9-B040-9C3A09E7ED40}"/>
    <cellStyle name="Header1 2 17 11 7" xfId="23988" xr:uid="{DC2B279B-71EE-4AB7-9B23-0A815A08D241}"/>
    <cellStyle name="Header1 2 17 12" xfId="23989" xr:uid="{5BB9D8FA-FF06-474C-A4E0-4B6B161EF888}"/>
    <cellStyle name="Header1 2 17 12 2" xfId="23990" xr:uid="{98435825-8D73-481C-948B-6ACEE62E1C4F}"/>
    <cellStyle name="Header1 2 17 12 2 2" xfId="23991" xr:uid="{C0EECF6D-A5D1-4BC1-B762-18EAB4375E8B}"/>
    <cellStyle name="Header1 2 17 12 2 3" xfId="23992" xr:uid="{31C5C9E8-6878-41F0-AEC5-DDA37E4B3DD5}"/>
    <cellStyle name="Header1 2 17 12 3" xfId="23993" xr:uid="{F6D6ED58-E364-46FD-B7B2-AAA083ADF74D}"/>
    <cellStyle name="Header1 2 17 12 3 2" xfId="23994" xr:uid="{1CC5AFB6-1BC3-48BF-A2FE-97AE1BDEBCF9}"/>
    <cellStyle name="Header1 2 17 12 3 3" xfId="23995" xr:uid="{8B94C822-3144-4B6E-A626-5E1882DB3F7A}"/>
    <cellStyle name="Header1 2 17 12 4" xfId="23996" xr:uid="{4102540B-4A59-4E99-A778-EF9A994A661C}"/>
    <cellStyle name="Header1 2 17 12 4 2" xfId="23997" xr:uid="{EB4EC9A2-C741-49DA-B78A-560FA9A34474}"/>
    <cellStyle name="Header1 2 17 12 4 3" xfId="23998" xr:uid="{0A403C43-4317-4A9E-B05E-59D16366F139}"/>
    <cellStyle name="Header1 2 17 12 5" xfId="23999" xr:uid="{82FD6178-E6F6-445A-A9DF-01B9BD7F660C}"/>
    <cellStyle name="Header1 2 17 12 5 2" xfId="24000" xr:uid="{DAFDE37E-9BA5-4B89-802D-DBD724DD6F0B}"/>
    <cellStyle name="Header1 2 17 12 5 3" xfId="24001" xr:uid="{1377F086-3C20-4483-835C-55AFDF33A374}"/>
    <cellStyle name="Header1 2 17 12 6" xfId="24002" xr:uid="{11CD90CF-1865-4F82-9856-8F6DA7FF68A3}"/>
    <cellStyle name="Header1 2 17 12 6 2" xfId="24003" xr:uid="{967E812C-09F6-41C2-B2F4-40FE3021AA2D}"/>
    <cellStyle name="Header1 2 17 12 6 3" xfId="24004" xr:uid="{418250F3-05C9-4C3A-A03C-AFE07FC71970}"/>
    <cellStyle name="Header1 2 17 12 7" xfId="24005" xr:uid="{1A49DF4F-3599-4B2F-821C-DEC2D5F91574}"/>
    <cellStyle name="Header1 2 17 12 7 2" xfId="24006" xr:uid="{BCA89D0E-905E-4E09-B13A-2FB88454BB1F}"/>
    <cellStyle name="Header1 2 17 12 7 3" xfId="24007" xr:uid="{899FA334-18ED-4153-85A6-8DE1A8E0AF1B}"/>
    <cellStyle name="Header1 2 17 12 8" xfId="24008" xr:uid="{30463A4A-3A40-4FF4-A1AB-F523C43BB705}"/>
    <cellStyle name="Header1 2 17 12 9" xfId="24009" xr:uid="{0561028C-65DB-41F6-AF9A-D3F34063B7A9}"/>
    <cellStyle name="Header1 2 17 13" xfId="24010" xr:uid="{BC7CF6D5-45E0-4000-992E-AA669C8367C1}"/>
    <cellStyle name="Header1 2 17 13 2" xfId="24011" xr:uid="{C995653F-0B86-4DB0-B8B4-88E0E855FFB8}"/>
    <cellStyle name="Header1 2 17 13 2 2" xfId="24012" xr:uid="{CEE074DF-D74D-4B7A-A2CA-567532BC3EA1}"/>
    <cellStyle name="Header1 2 17 13 2 3" xfId="24013" xr:uid="{C6F6AE09-FC42-49F0-8111-DDF57D71587E}"/>
    <cellStyle name="Header1 2 17 13 3" xfId="24014" xr:uid="{B53803C8-11CE-4C2F-8733-05E1BCD60188}"/>
    <cellStyle name="Header1 2 17 13 3 2" xfId="24015" xr:uid="{2CA979F2-3F3B-4278-B59F-D999D04EDD7E}"/>
    <cellStyle name="Header1 2 17 13 3 3" xfId="24016" xr:uid="{D2C35773-96F6-4E70-BFCB-3C8A0490286B}"/>
    <cellStyle name="Header1 2 17 13 4" xfId="24017" xr:uid="{3B2802B6-F980-4D77-916F-84494E358653}"/>
    <cellStyle name="Header1 2 17 13 4 2" xfId="24018" xr:uid="{21CF7C49-6F88-4AB4-8AAD-8BAD533B1244}"/>
    <cellStyle name="Header1 2 17 13 4 3" xfId="24019" xr:uid="{EDF2D8EF-B060-4C5D-A50E-43DA76381CB7}"/>
    <cellStyle name="Header1 2 17 13 5" xfId="24020" xr:uid="{C6A863C0-900A-40F7-A242-B9F45DA14E4D}"/>
    <cellStyle name="Header1 2 17 13 5 2" xfId="24021" xr:uid="{3D72FC5B-1E53-478E-AEB6-B13753EDED61}"/>
    <cellStyle name="Header1 2 17 13 5 3" xfId="24022" xr:uid="{2C676055-74BC-44AB-8541-65ABB45730FC}"/>
    <cellStyle name="Header1 2 17 13 6" xfId="24023" xr:uid="{EF17C6C5-4F71-4033-B27A-C70808FB86F4}"/>
    <cellStyle name="Header1 2 17 13 6 2" xfId="24024" xr:uid="{D4CA7547-D104-4EA6-B062-4F0918968B3E}"/>
    <cellStyle name="Header1 2 17 13 6 3" xfId="24025" xr:uid="{DFF0D5C8-76E9-4820-9566-91060792358C}"/>
    <cellStyle name="Header1 2 17 13 7" xfId="24026" xr:uid="{8D41A458-A33D-46CD-AD63-C6A0F241D416}"/>
    <cellStyle name="Header1 2 17 13 8" xfId="24027" xr:uid="{A418CFDD-33DF-439B-97E9-77E8DB43FD42}"/>
    <cellStyle name="Header1 2 17 14" xfId="24028" xr:uid="{6A5A1ABA-92FA-4A2A-8817-AD3C5C74CFBA}"/>
    <cellStyle name="Header1 2 17 14 2" xfId="24029" xr:uid="{57F85C61-1095-43E9-BA5C-DB0415018364}"/>
    <cellStyle name="Header1 2 17 14 2 2" xfId="24030" xr:uid="{66C16CE1-2C46-4DE8-9060-D19F0982E27F}"/>
    <cellStyle name="Header1 2 17 14 2 3" xfId="24031" xr:uid="{11F14E45-F7D1-400F-BC93-4C9F2AF7BDAE}"/>
    <cellStyle name="Header1 2 17 14 3" xfId="24032" xr:uid="{9548813A-DA88-4ACE-9D15-2C2BF6504384}"/>
    <cellStyle name="Header1 2 17 14 3 2" xfId="24033" xr:uid="{C5B7911E-C48A-4CB2-ADE6-C72502C51631}"/>
    <cellStyle name="Header1 2 17 14 3 3" xfId="24034" xr:uid="{A59DA2F5-E981-4EB7-A7E2-A7F958612537}"/>
    <cellStyle name="Header1 2 17 14 4" xfId="24035" xr:uid="{F99A2AFF-452F-453D-957B-37F6E825B743}"/>
    <cellStyle name="Header1 2 17 14 4 2" xfId="24036" xr:uid="{E47F398B-0742-4336-99FE-477208FD661D}"/>
    <cellStyle name="Header1 2 17 14 4 3" xfId="24037" xr:uid="{C233B96D-CB65-439A-9110-2FFE0BBDF21E}"/>
    <cellStyle name="Header1 2 17 14 5" xfId="24038" xr:uid="{C3E3BE18-C4B6-418E-A9BF-5D93D679666D}"/>
    <cellStyle name="Header1 2 17 14 5 2" xfId="24039" xr:uid="{DF53B295-08E2-4A75-BB2E-F3ACC4206C0A}"/>
    <cellStyle name="Header1 2 17 14 5 3" xfId="24040" xr:uid="{40DE9106-4385-489E-ADB6-B3569E0803EB}"/>
    <cellStyle name="Header1 2 17 14 6" xfId="24041" xr:uid="{7405AC9F-5690-4BE3-806F-B4FA477755F2}"/>
    <cellStyle name="Header1 2 17 14 6 2" xfId="24042" xr:uid="{BEF45AC6-7407-4FBF-8E63-BDF809605069}"/>
    <cellStyle name="Header1 2 17 14 6 3" xfId="24043" xr:uid="{C03D47C9-2075-4D13-BB1E-0D664FEB4138}"/>
    <cellStyle name="Header1 2 17 14 7" xfId="24044" xr:uid="{F787C2B1-C463-45A4-87B4-C79F5D970F14}"/>
    <cellStyle name="Header1 2 17 14 8" xfId="24045" xr:uid="{9D9424F0-8E18-472E-8C7A-BED6B42DD8F6}"/>
    <cellStyle name="Header1 2 17 15" xfId="24046" xr:uid="{A1D1A848-4634-460C-957D-C25A31EBADFE}"/>
    <cellStyle name="Header1 2 17 15 2" xfId="24047" xr:uid="{FBDA66AC-A18C-47CF-A363-789F99709C56}"/>
    <cellStyle name="Header1 2 17 15 2 2" xfId="24048" xr:uid="{B8E85ACF-A4DE-442F-85FA-B83AAB5CB97E}"/>
    <cellStyle name="Header1 2 17 15 2 3" xfId="24049" xr:uid="{247434C1-F490-4DBE-91B7-5A9E3BF2FE3E}"/>
    <cellStyle name="Header1 2 17 15 3" xfId="24050" xr:uid="{086E4CB8-D23A-40E5-B0C4-B2EEF460192A}"/>
    <cellStyle name="Header1 2 17 15 3 2" xfId="24051" xr:uid="{425122D6-DFFA-4068-89C7-A7C343D27A69}"/>
    <cellStyle name="Header1 2 17 15 3 3" xfId="24052" xr:uid="{8C8A66EF-4179-469B-91FF-CB6BE96F9230}"/>
    <cellStyle name="Header1 2 17 15 4" xfId="24053" xr:uid="{E7CEA729-C2E8-40E3-A7A7-F16AC7253C14}"/>
    <cellStyle name="Header1 2 17 15 4 2" xfId="24054" xr:uid="{766876BB-84FB-4E3C-B7E9-772851CA6422}"/>
    <cellStyle name="Header1 2 17 15 4 3" xfId="24055" xr:uid="{A128C5F8-9DB6-40DD-B19F-BCAC92F4BF90}"/>
    <cellStyle name="Header1 2 17 15 5" xfId="24056" xr:uid="{9AAE1001-95EA-48ED-B59C-CE0FACDFCDD6}"/>
    <cellStyle name="Header1 2 17 15 5 2" xfId="24057" xr:uid="{36ED49CB-EB6D-41F5-AB52-1ABE8729B161}"/>
    <cellStyle name="Header1 2 17 15 5 3" xfId="24058" xr:uid="{3F04F821-7395-4111-9735-7465B3C4B160}"/>
    <cellStyle name="Header1 2 17 15 6" xfId="24059" xr:uid="{5E3206A0-A409-470F-AD77-BC34DAC8C9AF}"/>
    <cellStyle name="Header1 2 17 15 6 2" xfId="24060" xr:uid="{882EF814-EBC5-45F3-80F0-C3515803053D}"/>
    <cellStyle name="Header1 2 17 15 6 3" xfId="24061" xr:uid="{EF243EE9-96CE-4101-B2BD-95C0807EACD1}"/>
    <cellStyle name="Header1 2 17 15 7" xfId="24062" xr:uid="{A2BBC426-7C5D-4902-BD51-6D422D7E0EDF}"/>
    <cellStyle name="Header1 2 17 15 8" xfId="24063" xr:uid="{03383EDE-C25C-4A8C-B5F5-3B49953A3FD2}"/>
    <cellStyle name="Header1 2 17 16" xfId="24064" xr:uid="{0067BA3A-7232-489D-957A-1D7C306FD8E5}"/>
    <cellStyle name="Header1 2 17 16 2" xfId="24065" xr:uid="{E86316D2-B5EE-48DE-B811-5ABE0E56B75C}"/>
    <cellStyle name="Header1 2 17 16 2 2" xfId="24066" xr:uid="{27DF6176-ABC3-4915-A4E8-8F798BF8836D}"/>
    <cellStyle name="Header1 2 17 16 2 3" xfId="24067" xr:uid="{06715427-D792-44E4-A662-1A2142752762}"/>
    <cellStyle name="Header1 2 17 16 3" xfId="24068" xr:uid="{2DC84153-089B-44D5-847E-354E7FF0730C}"/>
    <cellStyle name="Header1 2 17 16 3 2" xfId="24069" xr:uid="{EC360FA2-AC6B-4C88-B793-C4AA26510C50}"/>
    <cellStyle name="Header1 2 17 16 3 3" xfId="24070" xr:uid="{995618F0-2F73-4AA7-9F2F-12996340E822}"/>
    <cellStyle name="Header1 2 17 16 4" xfId="24071" xr:uid="{A64F7690-B394-4524-9DA0-F5A14B43EB88}"/>
    <cellStyle name="Header1 2 17 16 4 2" xfId="24072" xr:uid="{3831039D-492A-4E8D-8D80-A25BE0184AFB}"/>
    <cellStyle name="Header1 2 17 16 4 3" xfId="24073" xr:uid="{0A087B54-28C8-4747-804C-828C9EC2A839}"/>
    <cellStyle name="Header1 2 17 16 5" xfId="24074" xr:uid="{9CB9F416-5D64-4E00-98A9-5468CA83342E}"/>
    <cellStyle name="Header1 2 17 16 5 2" xfId="24075" xr:uid="{1804A597-1FB5-473F-8505-5F5554C6B527}"/>
    <cellStyle name="Header1 2 17 16 5 3" xfId="24076" xr:uid="{CC6406C7-DEE0-4FC8-B546-C6152BCD3A8D}"/>
    <cellStyle name="Header1 2 17 16 6" xfId="24077" xr:uid="{FC876315-B2D5-4099-9E57-9A5E2FFEB6AD}"/>
    <cellStyle name="Header1 2 17 16 6 2" xfId="24078" xr:uid="{F4B557F4-D989-4375-A21D-A30F07FFBBF8}"/>
    <cellStyle name="Header1 2 17 16 6 3" xfId="24079" xr:uid="{19E91FF5-27FB-4A02-BD23-7571F4FB1CDC}"/>
    <cellStyle name="Header1 2 17 16 7" xfId="24080" xr:uid="{72B196EE-4781-4C76-A20C-2440473C6948}"/>
    <cellStyle name="Header1 2 17 16 8" xfId="24081" xr:uid="{1D10457E-0C05-4C22-8CED-AA6E54A33BB7}"/>
    <cellStyle name="Header1 2 17 17" xfId="24082" xr:uid="{758D90C0-085C-4618-9798-0FDAE51A474A}"/>
    <cellStyle name="Header1 2 17 2" xfId="24083" xr:uid="{2F18A203-7B49-4E01-8BE2-4D7B9BFC00B1}"/>
    <cellStyle name="Header1 2 17 2 10" xfId="24084" xr:uid="{B3C95CE6-E1D3-4511-94F8-30DEAD2BFCA3}"/>
    <cellStyle name="Header1 2 17 2 10 2" xfId="24085" xr:uid="{89E8DDFB-E318-4FEF-94EB-EBB97054C875}"/>
    <cellStyle name="Header1 2 17 2 10 2 2" xfId="24086" xr:uid="{62F45B3B-AB97-475E-BDC2-191F36B22BAE}"/>
    <cellStyle name="Header1 2 17 2 10 2 2 2" xfId="24087" xr:uid="{D8821DF8-CA3A-405C-832B-FE73340F24DF}"/>
    <cellStyle name="Header1 2 17 2 10 2 2 3" xfId="24088" xr:uid="{39705C6A-79E3-459E-8AC0-08350C267D5D}"/>
    <cellStyle name="Header1 2 17 2 10 2 3" xfId="24089" xr:uid="{6EAB6093-1441-4666-89E4-49BD0CA308E1}"/>
    <cellStyle name="Header1 2 17 2 10 2 3 2" xfId="24090" xr:uid="{7C8B6564-3CAB-4B9E-B67D-7E9450510E89}"/>
    <cellStyle name="Header1 2 17 2 10 2 3 3" xfId="24091" xr:uid="{66F1ED89-7468-42D7-A805-F72B22575097}"/>
    <cellStyle name="Header1 2 17 2 10 2 4" xfId="24092" xr:uid="{280525B6-20D7-4EE2-A143-41A5062B68D7}"/>
    <cellStyle name="Header1 2 17 2 10 2 4 2" xfId="24093" xr:uid="{13DFFBA2-154A-4B87-AF92-1A3916C2769C}"/>
    <cellStyle name="Header1 2 17 2 10 2 4 3" xfId="24094" xr:uid="{E76D48AD-5235-4FE1-A333-C15AD24C285E}"/>
    <cellStyle name="Header1 2 17 2 10 2 5" xfId="24095" xr:uid="{2E5093A0-777D-4A13-8A0D-E1E95CC984E0}"/>
    <cellStyle name="Header1 2 17 2 10 2 5 2" xfId="24096" xr:uid="{70CB2CBA-90FD-454B-8D4B-69F6375C0346}"/>
    <cellStyle name="Header1 2 17 2 10 2 5 3" xfId="24097" xr:uid="{839C66E4-2EE1-45C5-909B-6B9D82B815C1}"/>
    <cellStyle name="Header1 2 17 2 10 2 6" xfId="24098" xr:uid="{06AE4D47-07E2-49E2-A796-AEBDEBF16D5B}"/>
    <cellStyle name="Header1 2 17 2 10 2 6 2" xfId="24099" xr:uid="{13941CA7-0014-4EC3-A025-CE01C415154D}"/>
    <cellStyle name="Header1 2 17 2 10 2 6 3" xfId="24100" xr:uid="{62F36AED-179F-4FFD-9983-014C1B1529F6}"/>
    <cellStyle name="Header1 2 17 2 10 2 7" xfId="24101" xr:uid="{1C6E33F0-5AFF-4950-8A53-EB4B3DDDFA8C}"/>
    <cellStyle name="Header1 2 17 2 10 2 7 2" xfId="24102" xr:uid="{4CB5CD6D-D5B5-411E-9151-F0C83F3775FE}"/>
    <cellStyle name="Header1 2 17 2 10 2 7 3" xfId="24103" xr:uid="{FAB1B7ED-20AF-4786-AAA5-F2397729C38D}"/>
    <cellStyle name="Header1 2 17 2 10 2 8" xfId="24104" xr:uid="{3E6DCB7C-4D7B-4598-8048-3947C6971A53}"/>
    <cellStyle name="Header1 2 17 2 10 2 9" xfId="24105" xr:uid="{97ED5807-BF6A-42D6-8160-A5BCBF48F6BC}"/>
    <cellStyle name="Header1 2 17 2 10 3" xfId="24106" xr:uid="{5C8450CD-BDC8-41B8-9204-A5FC5C96F57D}"/>
    <cellStyle name="Header1 2 17 2 10 3 2" xfId="24107" xr:uid="{17772D5A-6B32-482F-9705-5A6143210C06}"/>
    <cellStyle name="Header1 2 17 2 10 3 2 2" xfId="24108" xr:uid="{794853E1-D7C5-4F6C-BE02-5E0144F03511}"/>
    <cellStyle name="Header1 2 17 2 10 3 2 3" xfId="24109" xr:uid="{53F8B717-41E3-4F58-B225-CD3C85DACE5C}"/>
    <cellStyle name="Header1 2 17 2 10 3 3" xfId="24110" xr:uid="{3514C9A9-CA43-47B8-9E45-E3C8AB2E4088}"/>
    <cellStyle name="Header1 2 17 2 10 3 3 2" xfId="24111" xr:uid="{42270259-B4D0-4864-AD43-966ACF6203D6}"/>
    <cellStyle name="Header1 2 17 2 10 3 3 3" xfId="24112" xr:uid="{7A2C6F6C-1A33-4475-B328-3083B78909FA}"/>
    <cellStyle name="Header1 2 17 2 10 3 4" xfId="24113" xr:uid="{2A91B1F8-556E-4516-9468-0F3109AEB8A8}"/>
    <cellStyle name="Header1 2 17 2 10 3 4 2" xfId="24114" xr:uid="{5302CDF1-6998-4E36-B36A-9A0E9EA9C3AC}"/>
    <cellStyle name="Header1 2 17 2 10 3 4 3" xfId="24115" xr:uid="{C5CFA5AB-124B-4DA5-AC9F-AF39077D6322}"/>
    <cellStyle name="Header1 2 17 2 10 3 5" xfId="24116" xr:uid="{FA020D82-D8A0-4E9A-97B3-6B0F9D10FEBD}"/>
    <cellStyle name="Header1 2 17 2 10 3 5 2" xfId="24117" xr:uid="{339CE9CF-0410-43C3-9C6E-BCDB44B2DF64}"/>
    <cellStyle name="Header1 2 17 2 10 3 5 3" xfId="24118" xr:uid="{71B5B166-7D2E-4A0E-A41A-E885FD6C5675}"/>
    <cellStyle name="Header1 2 17 2 10 3 6" xfId="24119" xr:uid="{B4B216AE-BD1E-4251-8056-8A8118ED7E5C}"/>
    <cellStyle name="Header1 2 17 2 10 3 6 2" xfId="24120" xr:uid="{EEEA4590-84E1-41DB-94A7-2A806FACEBB4}"/>
    <cellStyle name="Header1 2 17 2 10 3 6 3" xfId="24121" xr:uid="{AABC92FD-B2BF-4B44-8EDA-5736167C51C9}"/>
    <cellStyle name="Header1 2 17 2 10 3 7" xfId="24122" xr:uid="{4AC48222-7740-4D32-BEBD-AB4C856519EC}"/>
    <cellStyle name="Header1 2 17 2 10 3 8" xfId="24123" xr:uid="{27224791-C836-4664-B3DB-EF831070FCCA}"/>
    <cellStyle name="Header1 2 17 2 10 4" xfId="24124" xr:uid="{95A07A16-0AF0-4E13-81B6-C1EF9F0E6ACB}"/>
    <cellStyle name="Header1 2 17 2 10 4 2" xfId="24125" xr:uid="{3F04F438-AA70-41B3-8301-CA6641DDA94B}"/>
    <cellStyle name="Header1 2 17 2 10 4 2 2" xfId="24126" xr:uid="{76459167-79F9-4EF0-BE78-0EBD417BBD0B}"/>
    <cellStyle name="Header1 2 17 2 10 4 2 3" xfId="24127" xr:uid="{0CA652DA-108C-4839-B312-281C426820E7}"/>
    <cellStyle name="Header1 2 17 2 10 4 3" xfId="24128" xr:uid="{0B7C07E5-2009-420F-BB0A-541FAF1E7E5E}"/>
    <cellStyle name="Header1 2 17 2 10 4 3 2" xfId="24129" xr:uid="{63ECEFC5-24F2-4BD6-8EC9-D4FC8825D6B7}"/>
    <cellStyle name="Header1 2 17 2 10 4 3 3" xfId="24130" xr:uid="{6BBAE4FF-EAF4-43C5-804A-A73A137A8AA0}"/>
    <cellStyle name="Header1 2 17 2 10 4 4" xfId="24131" xr:uid="{A6FC4DAE-D879-48CF-ABF7-7A9EDC56FBC3}"/>
    <cellStyle name="Header1 2 17 2 10 4 4 2" xfId="24132" xr:uid="{F6F2532A-4806-4F45-B4AC-72068B227D49}"/>
    <cellStyle name="Header1 2 17 2 10 4 4 3" xfId="24133" xr:uid="{8E2945CF-40E5-4617-B5F0-921B921DF588}"/>
    <cellStyle name="Header1 2 17 2 10 4 5" xfId="24134" xr:uid="{665C9058-CE49-453C-B321-7CB1CBB58A11}"/>
    <cellStyle name="Header1 2 17 2 10 4 5 2" xfId="24135" xr:uid="{FA1E486C-B912-47A7-867F-778F3A9CCA85}"/>
    <cellStyle name="Header1 2 17 2 10 4 5 3" xfId="24136" xr:uid="{4F5A104B-5E5E-43E1-AF1C-6003DBACBE4F}"/>
    <cellStyle name="Header1 2 17 2 10 4 6" xfId="24137" xr:uid="{6094F93D-9BD2-4AAC-8725-963C2634BEF2}"/>
    <cellStyle name="Header1 2 17 2 10 4 6 2" xfId="24138" xr:uid="{D3D27D73-6257-4DB0-AC02-B1140F16EB2C}"/>
    <cellStyle name="Header1 2 17 2 10 4 6 3" xfId="24139" xr:uid="{3C23C91A-6C4C-4162-8E5B-B6320DD207EC}"/>
    <cellStyle name="Header1 2 17 2 10 4 7" xfId="24140" xr:uid="{233C3B70-7127-4A61-849C-299C02EC3ECB}"/>
    <cellStyle name="Header1 2 17 2 10 4 8" xfId="24141" xr:uid="{055C6A2B-00C1-4205-95D2-008B095CC0A4}"/>
    <cellStyle name="Header1 2 17 2 10 5" xfId="24142" xr:uid="{FB733DBB-B076-4F29-A8F0-E4C172DE7E09}"/>
    <cellStyle name="Header1 2 17 2 10 5 2" xfId="24143" xr:uid="{E9A96D2C-F846-4173-918F-581FE945CEDF}"/>
    <cellStyle name="Header1 2 17 2 10 5 2 2" xfId="24144" xr:uid="{16FA3A31-B71D-4EB8-BD58-42744A19A97B}"/>
    <cellStyle name="Header1 2 17 2 10 5 2 3" xfId="24145" xr:uid="{3D95D068-A4CC-43C4-A8F9-71A1A7EB2784}"/>
    <cellStyle name="Header1 2 17 2 10 5 3" xfId="24146" xr:uid="{4E072557-ED89-400F-A2F3-5682BC355A82}"/>
    <cellStyle name="Header1 2 17 2 10 5 3 2" xfId="24147" xr:uid="{F8F5564A-111A-4031-8CBA-2C8BA267E5DD}"/>
    <cellStyle name="Header1 2 17 2 10 5 3 3" xfId="24148" xr:uid="{50CD6D1B-7A7C-47F8-A0AD-F905E94DEE45}"/>
    <cellStyle name="Header1 2 17 2 10 5 4" xfId="24149" xr:uid="{09DC5FD4-9EA9-4AAD-A069-42AF41D3A9C4}"/>
    <cellStyle name="Header1 2 17 2 10 5 4 2" xfId="24150" xr:uid="{A7D34B29-4098-4BB8-B644-DAA301CFDD9B}"/>
    <cellStyle name="Header1 2 17 2 10 5 4 3" xfId="24151" xr:uid="{3C0F7A42-5912-470A-9272-9444F989F251}"/>
    <cellStyle name="Header1 2 17 2 10 5 5" xfId="24152" xr:uid="{C3A825A9-8F51-4E9A-945A-00DE39E51BD3}"/>
    <cellStyle name="Header1 2 17 2 10 5 5 2" xfId="24153" xr:uid="{B872539D-D0AF-4A6E-B103-7E4706AB8BF6}"/>
    <cellStyle name="Header1 2 17 2 10 5 5 3" xfId="24154" xr:uid="{87F0AD05-FE7F-444F-9B91-B2B62129830A}"/>
    <cellStyle name="Header1 2 17 2 10 5 6" xfId="24155" xr:uid="{6F96F831-4D5E-4887-9B56-E295879EF9CB}"/>
    <cellStyle name="Header1 2 17 2 10 5 6 2" xfId="24156" xr:uid="{54476B5C-65E4-4CC8-BB74-E3D96C892069}"/>
    <cellStyle name="Header1 2 17 2 10 5 6 3" xfId="24157" xr:uid="{3F499944-9F13-4C3B-AEBC-3EB85AF048AF}"/>
    <cellStyle name="Header1 2 17 2 10 5 7" xfId="24158" xr:uid="{3352C7F8-0CC6-480A-96C2-51169416D70E}"/>
    <cellStyle name="Header1 2 17 2 10 5 8" xfId="24159" xr:uid="{7A21F953-89F8-4BD6-8D1E-83DFF6123971}"/>
    <cellStyle name="Header1 2 17 2 10 6" xfId="24160" xr:uid="{210E4CA0-E444-4F6C-8D26-089DB6B74500}"/>
    <cellStyle name="Header1 2 17 2 10 6 2" xfId="24161" xr:uid="{9924DF0F-F943-4DB8-88A4-C241D7CD7676}"/>
    <cellStyle name="Header1 2 17 2 10 6 2 2" xfId="24162" xr:uid="{137EBA3C-57DC-472A-B9E7-4055B133ECB9}"/>
    <cellStyle name="Header1 2 17 2 10 6 2 3" xfId="24163" xr:uid="{C3C2438C-5E79-4632-BB6D-E4A8CF15EFA1}"/>
    <cellStyle name="Header1 2 17 2 10 6 3" xfId="24164" xr:uid="{7EBAFD15-A43A-41D1-AC3C-7ADB2D7440D4}"/>
    <cellStyle name="Header1 2 17 2 10 6 3 2" xfId="24165" xr:uid="{D677C5E9-DE25-45BA-A94C-325DE8C2A734}"/>
    <cellStyle name="Header1 2 17 2 10 6 3 3" xfId="24166" xr:uid="{9B3763CC-B9DF-4DB3-A5B0-F1CAC8181094}"/>
    <cellStyle name="Header1 2 17 2 10 6 4" xfId="24167" xr:uid="{6FDF4AC9-0625-4D21-A107-8D33974439FF}"/>
    <cellStyle name="Header1 2 17 2 10 6 4 2" xfId="24168" xr:uid="{E08ED369-B367-421D-BFDF-4C9450D12CFD}"/>
    <cellStyle name="Header1 2 17 2 10 6 4 3" xfId="24169" xr:uid="{ACBACC4C-129E-47BD-AAD5-A99F1AE5D3EA}"/>
    <cellStyle name="Header1 2 17 2 10 6 5" xfId="24170" xr:uid="{E0F51C6E-6A48-4CBB-908B-75EFCEDA8D34}"/>
    <cellStyle name="Header1 2 17 2 10 6 5 2" xfId="24171" xr:uid="{17987EA5-0119-4227-99AF-0B2111FFDE8A}"/>
    <cellStyle name="Header1 2 17 2 10 6 5 3" xfId="24172" xr:uid="{3512E58C-2B4B-4ED8-B2F1-5669A04E1124}"/>
    <cellStyle name="Header1 2 17 2 10 6 6" xfId="24173" xr:uid="{72A4149F-D14D-412B-ADE2-8E393FCE4BFC}"/>
    <cellStyle name="Header1 2 17 2 10 6 6 2" xfId="24174" xr:uid="{520D0AC4-F2DA-4862-969E-A1A8F6BB83A3}"/>
    <cellStyle name="Header1 2 17 2 10 6 6 3" xfId="24175" xr:uid="{D51CA0E4-D8E3-4C93-A092-0BA70C594258}"/>
    <cellStyle name="Header1 2 17 2 10 6 7" xfId="24176" xr:uid="{683550C8-2355-415E-AC25-DB625C3E1AB6}"/>
    <cellStyle name="Header1 2 17 2 10 6 8" xfId="24177" xr:uid="{7BB23E8C-4F3C-4942-AA50-B2F8BE830804}"/>
    <cellStyle name="Header1 2 17 2 10 7" xfId="24178" xr:uid="{ED1568D5-7011-4CB8-9D9B-6606D3C09494}"/>
    <cellStyle name="Header1 2 17 2 11" xfId="24179" xr:uid="{0A67E604-7E2E-4CE4-9DE4-499EF73F4DE5}"/>
    <cellStyle name="Header1 2 17 2 11 2" xfId="24180" xr:uid="{C879268A-E6C2-4324-ACDA-85162B94A5D4}"/>
    <cellStyle name="Header1 2 17 2 11 2 2" xfId="24181" xr:uid="{48A0222F-F97C-45AA-BE23-0DF63920964C}"/>
    <cellStyle name="Header1 2 17 2 11 2 3" xfId="24182" xr:uid="{294A5B37-66B1-4E10-9898-36ED72EEB79A}"/>
    <cellStyle name="Header1 2 17 2 11 3" xfId="24183" xr:uid="{D1ED085A-7546-46C2-B5D4-C7CFE522CB1B}"/>
    <cellStyle name="Header1 2 17 2 11 3 2" xfId="24184" xr:uid="{160E91E5-34AF-4A22-98EA-3E409E1A3CAA}"/>
    <cellStyle name="Header1 2 17 2 11 3 3" xfId="24185" xr:uid="{DC6CD3A1-8982-44D5-99C7-8508020B977B}"/>
    <cellStyle name="Header1 2 17 2 11 4" xfId="24186" xr:uid="{178C57D3-D4BA-4C2B-9F80-A9760AA884AE}"/>
    <cellStyle name="Header1 2 17 2 11 4 2" xfId="24187" xr:uid="{3ADC44B6-1575-4FDA-8B08-EBE3D1E505ED}"/>
    <cellStyle name="Header1 2 17 2 11 4 3" xfId="24188" xr:uid="{C066DE45-A4ED-4E8E-B27B-7E1D86F52E00}"/>
    <cellStyle name="Header1 2 17 2 11 5" xfId="24189" xr:uid="{841BF9E4-C691-4BDA-8D20-80B3829805FD}"/>
    <cellStyle name="Header1 2 17 2 11 5 2" xfId="24190" xr:uid="{8DA6CEA4-2742-43E9-888B-CAE199531913}"/>
    <cellStyle name="Header1 2 17 2 11 5 3" xfId="24191" xr:uid="{443A3B98-F182-4E5C-B2D1-BDC868C96AEB}"/>
    <cellStyle name="Header1 2 17 2 11 6" xfId="24192" xr:uid="{93EC2439-433F-4AD5-B4C2-E64EC51AC813}"/>
    <cellStyle name="Header1 2 17 2 11 6 2" xfId="24193" xr:uid="{CF149CA6-4553-4E45-824B-759E323E1B45}"/>
    <cellStyle name="Header1 2 17 2 11 6 3" xfId="24194" xr:uid="{7C003080-4C2A-4F4A-A287-79AC8B85FB98}"/>
    <cellStyle name="Header1 2 17 2 11 7" xfId="24195" xr:uid="{3C9CA97D-B1AC-43FA-A3BC-4E286B737FA6}"/>
    <cellStyle name="Header1 2 17 2 11 7 2" xfId="24196" xr:uid="{BC5751C7-5398-4791-9A88-2CB2259BD186}"/>
    <cellStyle name="Header1 2 17 2 11 7 3" xfId="24197" xr:uid="{148FD8EF-7B4B-46BB-805E-4F9A3B802893}"/>
    <cellStyle name="Header1 2 17 2 11 8" xfId="24198" xr:uid="{55F0D484-FBA0-43DC-9A53-F4268F7DF7B2}"/>
    <cellStyle name="Header1 2 17 2 11 9" xfId="24199" xr:uid="{DC2F1295-F8FB-4EDD-A432-6FC79623B41C}"/>
    <cellStyle name="Header1 2 17 2 12" xfId="24200" xr:uid="{8FB3371F-F690-4425-9F1B-B52752F98C23}"/>
    <cellStyle name="Header1 2 17 2 12 2" xfId="24201" xr:uid="{816196AF-10DA-4D7F-BD52-525B65E58B46}"/>
    <cellStyle name="Header1 2 17 2 12 2 2" xfId="24202" xr:uid="{951EF81A-D7B7-4DDC-B1A2-95F656F77823}"/>
    <cellStyle name="Header1 2 17 2 12 2 3" xfId="24203" xr:uid="{128D85B2-03D1-4265-8794-B49D75289FDA}"/>
    <cellStyle name="Header1 2 17 2 12 3" xfId="24204" xr:uid="{48C48864-E973-4961-968A-2FE41098CBEC}"/>
    <cellStyle name="Header1 2 17 2 12 3 2" xfId="24205" xr:uid="{C8649D88-AC13-4AF5-96D7-2EB6D2E03B8E}"/>
    <cellStyle name="Header1 2 17 2 12 3 3" xfId="24206" xr:uid="{1EC50924-C3ED-4ED7-A211-7D0505B64D8E}"/>
    <cellStyle name="Header1 2 17 2 12 4" xfId="24207" xr:uid="{945A4273-8032-4E01-9AC6-824B1FA5388C}"/>
    <cellStyle name="Header1 2 17 2 12 4 2" xfId="24208" xr:uid="{A8D9C16B-0AC5-40F2-97A8-EAAF9E82354D}"/>
    <cellStyle name="Header1 2 17 2 12 4 3" xfId="24209" xr:uid="{60AD219F-E9BC-433F-8914-88589EEDEECC}"/>
    <cellStyle name="Header1 2 17 2 12 5" xfId="24210" xr:uid="{C11A64CD-322D-4204-BDF1-68183FFC38C6}"/>
    <cellStyle name="Header1 2 17 2 12 5 2" xfId="24211" xr:uid="{8E0F253C-76E2-4212-9B93-B0AFB64D92DE}"/>
    <cellStyle name="Header1 2 17 2 12 5 3" xfId="24212" xr:uid="{55823965-1C82-4280-84C5-DF34CB1B9659}"/>
    <cellStyle name="Header1 2 17 2 12 6" xfId="24213" xr:uid="{C8B179F3-EC4B-4E4A-B58C-43BC1AAA1CD1}"/>
    <cellStyle name="Header1 2 17 2 12 6 2" xfId="24214" xr:uid="{10557DE9-9929-4175-8114-2223DFF6C5E3}"/>
    <cellStyle name="Header1 2 17 2 12 6 3" xfId="24215" xr:uid="{C32AD351-445A-410F-A0E6-2AF338D932DD}"/>
    <cellStyle name="Header1 2 17 2 12 7" xfId="24216" xr:uid="{818D6FEA-6FC4-4E8E-9B9A-C571E6E7A2B4}"/>
    <cellStyle name="Header1 2 17 2 12 8" xfId="24217" xr:uid="{70E615FF-6DD1-4662-8FFC-89FCD36C84D3}"/>
    <cellStyle name="Header1 2 17 2 13" xfId="24218" xr:uid="{984CE53E-82EA-4F80-9B15-9A0768F90B96}"/>
    <cellStyle name="Header1 2 17 2 13 2" xfId="24219" xr:uid="{15579918-90E4-4E96-BB22-50876783259E}"/>
    <cellStyle name="Header1 2 17 2 13 2 2" xfId="24220" xr:uid="{50C74191-CD30-4716-8EE7-8A48DAEE0A13}"/>
    <cellStyle name="Header1 2 17 2 13 2 3" xfId="24221" xr:uid="{BFB7CEEB-5027-4675-9953-C28914982BBA}"/>
    <cellStyle name="Header1 2 17 2 13 3" xfId="24222" xr:uid="{E2A70B53-A3A9-4E8C-8FB9-A176B121119A}"/>
    <cellStyle name="Header1 2 17 2 13 3 2" xfId="24223" xr:uid="{4F007775-4C31-42BF-939A-633C75D99A4C}"/>
    <cellStyle name="Header1 2 17 2 13 3 3" xfId="24224" xr:uid="{4DF1869D-444A-4657-BFB3-F48EC3BA3E3C}"/>
    <cellStyle name="Header1 2 17 2 13 4" xfId="24225" xr:uid="{02F23805-93F5-4F6B-9D15-A7ECF274107C}"/>
    <cellStyle name="Header1 2 17 2 13 4 2" xfId="24226" xr:uid="{9A1611F1-621E-4FAD-A069-ACD29C32E44A}"/>
    <cellStyle name="Header1 2 17 2 13 4 3" xfId="24227" xr:uid="{B0FEDF34-EB6A-4DCF-A980-DB4F358D62AB}"/>
    <cellStyle name="Header1 2 17 2 13 5" xfId="24228" xr:uid="{0ABD02E9-B5E5-4C65-8FF4-AF7A02EC0891}"/>
    <cellStyle name="Header1 2 17 2 13 5 2" xfId="24229" xr:uid="{26841B45-81A6-46A8-B633-451E191701EB}"/>
    <cellStyle name="Header1 2 17 2 13 5 3" xfId="24230" xr:uid="{407A88AA-D12F-426D-AD5E-C4976437A159}"/>
    <cellStyle name="Header1 2 17 2 13 6" xfId="24231" xr:uid="{36A94E6A-3D7F-4384-A08D-945EAEABAC0B}"/>
    <cellStyle name="Header1 2 17 2 13 6 2" xfId="24232" xr:uid="{DC68F2DE-2BFE-419E-826D-E975A51790A8}"/>
    <cellStyle name="Header1 2 17 2 13 6 3" xfId="24233" xr:uid="{F7144D1A-BC0A-4FDB-AD8C-87F002E84F54}"/>
    <cellStyle name="Header1 2 17 2 13 7" xfId="24234" xr:uid="{A8662C6D-E896-4530-87EB-9A560702D59B}"/>
    <cellStyle name="Header1 2 17 2 13 8" xfId="24235" xr:uid="{BB17B536-E26F-443C-8D6A-E2A192048B75}"/>
    <cellStyle name="Header1 2 17 2 14" xfId="24236" xr:uid="{980400E3-99D8-457A-9E8B-F6E347516517}"/>
    <cellStyle name="Header1 2 17 2 14 2" xfId="24237" xr:uid="{DC6BEE1E-A423-4401-93C5-8420E24FFB7A}"/>
    <cellStyle name="Header1 2 17 2 14 2 2" xfId="24238" xr:uid="{9CDB0069-66FF-4ADB-A1F6-228609CD9DCF}"/>
    <cellStyle name="Header1 2 17 2 14 2 3" xfId="24239" xr:uid="{EDA11775-83B2-41F9-AB63-F81721A87088}"/>
    <cellStyle name="Header1 2 17 2 14 3" xfId="24240" xr:uid="{12048161-812F-4D0B-AF6C-04CA95DFB47A}"/>
    <cellStyle name="Header1 2 17 2 14 3 2" xfId="24241" xr:uid="{8553AB49-AF72-444E-A324-D0D21F9F2C1B}"/>
    <cellStyle name="Header1 2 17 2 14 3 3" xfId="24242" xr:uid="{1FFA5DC6-4FEF-4729-94DE-76DA80AAA7D9}"/>
    <cellStyle name="Header1 2 17 2 14 4" xfId="24243" xr:uid="{943B7647-63F2-4C5D-8CE6-853B0B162DF4}"/>
    <cellStyle name="Header1 2 17 2 14 4 2" xfId="24244" xr:uid="{74F8FC6C-01E8-4611-8E11-EEADBD61B633}"/>
    <cellStyle name="Header1 2 17 2 14 4 3" xfId="24245" xr:uid="{8133A988-4D35-409F-BED3-16A53744F5CE}"/>
    <cellStyle name="Header1 2 17 2 14 5" xfId="24246" xr:uid="{3EEE7A29-97A6-4128-A2C2-C0C1197A2F07}"/>
    <cellStyle name="Header1 2 17 2 14 5 2" xfId="24247" xr:uid="{1D31E39D-C930-4B0A-BD3A-B1E83C82B670}"/>
    <cellStyle name="Header1 2 17 2 14 5 3" xfId="24248" xr:uid="{AA0E9FE0-B8DF-4844-8220-09D43B8DC5D7}"/>
    <cellStyle name="Header1 2 17 2 14 6" xfId="24249" xr:uid="{52240D77-481B-4858-82D1-453AEB0EA8FF}"/>
    <cellStyle name="Header1 2 17 2 14 6 2" xfId="24250" xr:uid="{427EFA1F-5149-4B2B-85E0-0E0D4BC6A6C4}"/>
    <cellStyle name="Header1 2 17 2 14 6 3" xfId="24251" xr:uid="{A502CA6E-372E-4AA0-9E93-78EC3DC0E20B}"/>
    <cellStyle name="Header1 2 17 2 14 7" xfId="24252" xr:uid="{E7A4904E-51E9-428F-AE45-42AD188DD38F}"/>
    <cellStyle name="Header1 2 17 2 14 8" xfId="24253" xr:uid="{7B1CBAD8-F34B-402D-BAF4-BB59B83FCFEF}"/>
    <cellStyle name="Header1 2 17 2 15" xfId="24254" xr:uid="{531E59D0-4D44-44B0-BB4E-C20F6236945A}"/>
    <cellStyle name="Header1 2 17 2 15 2" xfId="24255" xr:uid="{6CF97EB0-6F82-49EE-96B0-F72EF3CBDF81}"/>
    <cellStyle name="Header1 2 17 2 15 2 2" xfId="24256" xr:uid="{D9448FB1-5FA6-4BA9-86C3-076A246DADD5}"/>
    <cellStyle name="Header1 2 17 2 15 2 3" xfId="24257" xr:uid="{14760852-8D6F-4CEE-B263-623A8462FE34}"/>
    <cellStyle name="Header1 2 17 2 15 3" xfId="24258" xr:uid="{70FF8530-B512-434B-BCF3-D52028E2439B}"/>
    <cellStyle name="Header1 2 17 2 15 3 2" xfId="24259" xr:uid="{21DBA173-EFE4-45EA-A420-89792FC0CD97}"/>
    <cellStyle name="Header1 2 17 2 15 3 3" xfId="24260" xr:uid="{525031BB-651F-4F5F-A33A-7558D7B68CA6}"/>
    <cellStyle name="Header1 2 17 2 15 4" xfId="24261" xr:uid="{AF16C7C4-086D-4FC2-B2A4-CA618849CD2B}"/>
    <cellStyle name="Header1 2 17 2 15 4 2" xfId="24262" xr:uid="{E2CE97F7-8A2B-4F30-8C9D-24E0BF8209A8}"/>
    <cellStyle name="Header1 2 17 2 15 4 3" xfId="24263" xr:uid="{11724BAD-AA91-4E07-9239-F2756FCCE81C}"/>
    <cellStyle name="Header1 2 17 2 15 5" xfId="24264" xr:uid="{524A13FB-BF4A-499E-9EA7-9F5CAFEC097D}"/>
    <cellStyle name="Header1 2 17 2 15 5 2" xfId="24265" xr:uid="{6F8D4109-42A9-4994-BD4C-F0B784F45007}"/>
    <cellStyle name="Header1 2 17 2 15 5 3" xfId="24266" xr:uid="{2A39CDC7-9259-4BCC-9067-671D998F291B}"/>
    <cellStyle name="Header1 2 17 2 15 6" xfId="24267" xr:uid="{643712F6-1D95-499A-8125-16B3A50E6DA4}"/>
    <cellStyle name="Header1 2 17 2 15 6 2" xfId="24268" xr:uid="{3F9141CD-16F0-4F17-9D0E-49C4F2097EBE}"/>
    <cellStyle name="Header1 2 17 2 15 6 3" xfId="24269" xr:uid="{C1FB554B-8902-41CC-A203-12B61A20774B}"/>
    <cellStyle name="Header1 2 17 2 15 7" xfId="24270" xr:uid="{0E8C5600-DE33-4D65-8842-66C6CE95A9DA}"/>
    <cellStyle name="Header1 2 17 2 15 8" xfId="24271" xr:uid="{9B001E7D-F910-42A3-AE3D-6E7FA3F4A3AA}"/>
    <cellStyle name="Header1 2 17 2 16" xfId="24272" xr:uid="{DE0FD325-6393-4741-85A4-D3AA2334F9B0}"/>
    <cellStyle name="Header1 2 17 2 2" xfId="24273" xr:uid="{AEFAC5F0-D5A0-4808-BA52-A99059B7AB48}"/>
    <cellStyle name="Header1 2 17 2 2 2" xfId="24274" xr:uid="{31D10DA6-3DFB-4BD3-A70B-272DDC7CA10D}"/>
    <cellStyle name="Header1 2 17 2 2 2 2" xfId="24275" xr:uid="{410B048F-CE06-41C5-B831-163D0842E734}"/>
    <cellStyle name="Header1 2 17 2 2 2 2 2" xfId="24276" xr:uid="{272213E9-2CA7-4722-BFC7-53747C4FC426}"/>
    <cellStyle name="Header1 2 17 2 2 2 2 3" xfId="24277" xr:uid="{367D1EE8-27BC-4297-8778-047D36C274CA}"/>
    <cellStyle name="Header1 2 17 2 2 2 3" xfId="24278" xr:uid="{80A7A0C7-93F0-4C95-87E2-5A90798BD16F}"/>
    <cellStyle name="Header1 2 17 2 2 2 3 2" xfId="24279" xr:uid="{972A1BD8-F24E-4A19-BD1B-238362880059}"/>
    <cellStyle name="Header1 2 17 2 2 2 3 3" xfId="24280" xr:uid="{D6F4C4F9-AADD-4D62-B5E0-1D01B1CB66FE}"/>
    <cellStyle name="Header1 2 17 2 2 2 4" xfId="24281" xr:uid="{FDAFCC40-ECD0-4D2D-9CFF-151741F55652}"/>
    <cellStyle name="Header1 2 17 2 2 2 4 2" xfId="24282" xr:uid="{DA99EFCD-3E43-4F10-ACDA-07DCC950BD12}"/>
    <cellStyle name="Header1 2 17 2 2 2 4 3" xfId="24283" xr:uid="{12C2223B-F5DB-47EE-96BE-7E4A8B5D2FF8}"/>
    <cellStyle name="Header1 2 17 2 2 2 5" xfId="24284" xr:uid="{A2ACDEFD-1351-460F-A444-0889DC4336EF}"/>
    <cellStyle name="Header1 2 17 2 2 2 5 2" xfId="24285" xr:uid="{7110350A-D403-4A6A-ABB8-82EAA66A0E7B}"/>
    <cellStyle name="Header1 2 17 2 2 2 5 3" xfId="24286" xr:uid="{159B4CFC-548C-4A37-96BA-E1661F9544C9}"/>
    <cellStyle name="Header1 2 17 2 2 2 6" xfId="24287" xr:uid="{5A4BBFB0-61B9-4C94-B3C8-41A5265B4DE4}"/>
    <cellStyle name="Header1 2 17 2 2 2 6 2" xfId="24288" xr:uid="{BAF66EF2-E808-485D-9DE1-4A60860F2B21}"/>
    <cellStyle name="Header1 2 17 2 2 2 6 3" xfId="24289" xr:uid="{1DF8A2CD-9950-4665-B990-46EC233B18CE}"/>
    <cellStyle name="Header1 2 17 2 2 2 7" xfId="24290" xr:uid="{C0BA0FDF-65D7-4056-8C77-32C8A89943F0}"/>
    <cellStyle name="Header1 2 17 2 2 2 7 2" xfId="24291" xr:uid="{96AF54A2-8695-4238-8CB0-AE38E01E0624}"/>
    <cellStyle name="Header1 2 17 2 2 2 7 3" xfId="24292" xr:uid="{1ACA56EE-33FF-4252-8A5E-CEC82EE56ABA}"/>
    <cellStyle name="Header1 2 17 2 2 2 8" xfId="24293" xr:uid="{5D5687D7-E472-44EF-9230-9AFBA172C19B}"/>
    <cellStyle name="Header1 2 17 2 2 2 9" xfId="24294" xr:uid="{309223BD-591F-42F1-8099-698D69F16C0D}"/>
    <cellStyle name="Header1 2 17 2 2 3" xfId="24295" xr:uid="{AFD01E81-D8B9-43D6-8928-703793046048}"/>
    <cellStyle name="Header1 2 17 2 2 3 2" xfId="24296" xr:uid="{704B2FF8-540E-4898-B54D-386AA34ABCAD}"/>
    <cellStyle name="Header1 2 17 2 2 3 2 2" xfId="24297" xr:uid="{73592BB4-D95E-43B2-A57D-FD600E00C77D}"/>
    <cellStyle name="Header1 2 17 2 2 3 2 3" xfId="24298" xr:uid="{247F240C-23C1-4CF9-9FA9-4C73E27950F3}"/>
    <cellStyle name="Header1 2 17 2 2 3 3" xfId="24299" xr:uid="{2D2C6A08-4934-4DBD-B9F1-21D1E7AC5232}"/>
    <cellStyle name="Header1 2 17 2 2 3 3 2" xfId="24300" xr:uid="{AE6E50E2-7320-411B-9EE9-693684DE1C99}"/>
    <cellStyle name="Header1 2 17 2 2 3 3 3" xfId="24301" xr:uid="{B2E658D2-E6C3-40A4-BB80-6E7F1A932B3F}"/>
    <cellStyle name="Header1 2 17 2 2 3 4" xfId="24302" xr:uid="{D3E20CA4-56DB-4A06-BB17-04B88AC325E9}"/>
    <cellStyle name="Header1 2 17 2 2 3 4 2" xfId="24303" xr:uid="{99019DF2-7429-4F44-BEF5-A7984C6F846F}"/>
    <cellStyle name="Header1 2 17 2 2 3 4 3" xfId="24304" xr:uid="{A9BD9203-8D23-46B6-9196-192727EAA12F}"/>
    <cellStyle name="Header1 2 17 2 2 3 5" xfId="24305" xr:uid="{3C26983C-9A2E-4069-B9EF-DA49385CE198}"/>
    <cellStyle name="Header1 2 17 2 2 3 5 2" xfId="24306" xr:uid="{7BDF2F6B-8FD3-470E-83EF-68C56D0E6CBE}"/>
    <cellStyle name="Header1 2 17 2 2 3 5 3" xfId="24307" xr:uid="{A8778291-4281-482D-AF1A-3CA2618DCE91}"/>
    <cellStyle name="Header1 2 17 2 2 3 6" xfId="24308" xr:uid="{43ABFB19-6F6E-4F49-9A91-7AA9E77C027D}"/>
    <cellStyle name="Header1 2 17 2 2 3 6 2" xfId="24309" xr:uid="{DF8C45AE-7B1F-4352-A9A9-D5AA07A32933}"/>
    <cellStyle name="Header1 2 17 2 2 3 6 3" xfId="24310" xr:uid="{A4589457-9033-41E3-B088-55428D14D501}"/>
    <cellStyle name="Header1 2 17 2 2 3 7" xfId="24311" xr:uid="{9AF8B731-3F63-4263-BB72-095B82567EC9}"/>
    <cellStyle name="Header1 2 17 2 2 3 8" xfId="24312" xr:uid="{4A5FF0BA-AA03-4C35-BE71-B831F8CC7A6F}"/>
    <cellStyle name="Header1 2 17 2 2 4" xfId="24313" xr:uid="{B11831F6-53E8-47CD-9040-49EF10FE4A49}"/>
    <cellStyle name="Header1 2 17 2 2 4 2" xfId="24314" xr:uid="{2FD5FF6B-4A9B-487D-9DB6-8510D7938B51}"/>
    <cellStyle name="Header1 2 17 2 2 4 2 2" xfId="24315" xr:uid="{64CFB52F-D712-455B-BF54-CCCD8CD98642}"/>
    <cellStyle name="Header1 2 17 2 2 4 2 3" xfId="24316" xr:uid="{CE92563A-00B0-4842-B631-35FDEDA252DC}"/>
    <cellStyle name="Header1 2 17 2 2 4 3" xfId="24317" xr:uid="{44D58B6D-0F04-487E-876A-CBDFF461E2D1}"/>
    <cellStyle name="Header1 2 17 2 2 4 3 2" xfId="24318" xr:uid="{FA400533-7F02-430B-9375-BE017921681D}"/>
    <cellStyle name="Header1 2 17 2 2 4 3 3" xfId="24319" xr:uid="{BB34BDDC-1CCF-47B9-B113-1358B09BD93E}"/>
    <cellStyle name="Header1 2 17 2 2 4 4" xfId="24320" xr:uid="{F289587C-B34D-4CC1-8B18-4F6616538D43}"/>
    <cellStyle name="Header1 2 17 2 2 4 4 2" xfId="24321" xr:uid="{D98F3AFD-4F44-4954-A0C8-9ADF30EDA426}"/>
    <cellStyle name="Header1 2 17 2 2 4 4 3" xfId="24322" xr:uid="{80CC8241-0C26-4C12-B21D-AB963EB0BC41}"/>
    <cellStyle name="Header1 2 17 2 2 4 5" xfId="24323" xr:uid="{FAE9C484-B984-472B-9AFD-B80CE7A232BA}"/>
    <cellStyle name="Header1 2 17 2 2 4 5 2" xfId="24324" xr:uid="{5DB03E5B-A40C-4588-9CC5-9EA22C585B32}"/>
    <cellStyle name="Header1 2 17 2 2 4 5 3" xfId="24325" xr:uid="{A057514B-4187-4EA8-B717-59CA9224C3F5}"/>
    <cellStyle name="Header1 2 17 2 2 4 6" xfId="24326" xr:uid="{47049784-FEE2-49A1-A8DB-B59D13F7944F}"/>
    <cellStyle name="Header1 2 17 2 2 4 6 2" xfId="24327" xr:uid="{8EC4955F-A364-4158-88DA-4F1BC451D02F}"/>
    <cellStyle name="Header1 2 17 2 2 4 6 3" xfId="24328" xr:uid="{FB9F7080-9175-485D-B29B-88206C8DE4FD}"/>
    <cellStyle name="Header1 2 17 2 2 4 7" xfId="24329" xr:uid="{27F4D861-9B5B-44BF-855B-43F838720137}"/>
    <cellStyle name="Header1 2 17 2 2 4 8" xfId="24330" xr:uid="{5AA0965B-B467-4C04-B47F-A6DDA713A32D}"/>
    <cellStyle name="Header1 2 17 2 2 5" xfId="24331" xr:uid="{F216DD73-F12F-4E3A-8121-97D7F101CA1E}"/>
    <cellStyle name="Header1 2 17 2 2 5 2" xfId="24332" xr:uid="{7EBF5394-15DF-40A3-A8F2-6075872C56E5}"/>
    <cellStyle name="Header1 2 17 2 2 5 2 2" xfId="24333" xr:uid="{30A0A881-DEC1-419F-80E0-6F0B72D5B0E4}"/>
    <cellStyle name="Header1 2 17 2 2 5 2 3" xfId="24334" xr:uid="{ECC7B5CD-4D28-41B1-80B4-BCB6A5693E66}"/>
    <cellStyle name="Header1 2 17 2 2 5 3" xfId="24335" xr:uid="{B671D6D0-DBFB-4C05-82C9-8CDFF0088FE4}"/>
    <cellStyle name="Header1 2 17 2 2 5 3 2" xfId="24336" xr:uid="{94FD14A5-6A7A-4AFE-9187-4EA54DC73E55}"/>
    <cellStyle name="Header1 2 17 2 2 5 3 3" xfId="24337" xr:uid="{C1B87732-6E18-48DC-8D8E-EAC1CBACB7AB}"/>
    <cellStyle name="Header1 2 17 2 2 5 4" xfId="24338" xr:uid="{D7428733-3FE6-47DE-B630-2BB72EBB4717}"/>
    <cellStyle name="Header1 2 17 2 2 5 4 2" xfId="24339" xr:uid="{86E92677-000D-4E72-868A-3A05D015BDDA}"/>
    <cellStyle name="Header1 2 17 2 2 5 4 3" xfId="24340" xr:uid="{3A71457B-A237-43BC-AB06-3767B0D88411}"/>
    <cellStyle name="Header1 2 17 2 2 5 5" xfId="24341" xr:uid="{27504047-A126-4562-8FE1-04067127C68F}"/>
    <cellStyle name="Header1 2 17 2 2 5 5 2" xfId="24342" xr:uid="{56A1E297-56FD-4ABE-8747-A76175C62D75}"/>
    <cellStyle name="Header1 2 17 2 2 5 5 3" xfId="24343" xr:uid="{0EB1DCC8-F803-485C-90A6-0845B61BDC0A}"/>
    <cellStyle name="Header1 2 17 2 2 5 6" xfId="24344" xr:uid="{E9359314-ED31-48A5-8AEE-095ADE9189D1}"/>
    <cellStyle name="Header1 2 17 2 2 5 6 2" xfId="24345" xr:uid="{7299A6FF-78A6-426F-AAEF-9CB2863E7FDC}"/>
    <cellStyle name="Header1 2 17 2 2 5 6 3" xfId="24346" xr:uid="{65B5F05D-B74B-4208-B806-ADB99DE2ED63}"/>
    <cellStyle name="Header1 2 17 2 2 5 7" xfId="24347" xr:uid="{45C552FE-6FDB-4C56-9282-F32B978E4730}"/>
    <cellStyle name="Header1 2 17 2 2 5 8" xfId="24348" xr:uid="{F897E4AB-0553-441A-A180-073B318C3E86}"/>
    <cellStyle name="Header1 2 17 2 2 6" xfId="24349" xr:uid="{6E96AE42-88EB-4AD6-8D01-F9C0832CBA07}"/>
    <cellStyle name="Header1 2 17 2 2 6 2" xfId="24350" xr:uid="{D10BA14B-BCA2-4058-BF31-72A03CD49E00}"/>
    <cellStyle name="Header1 2 17 2 2 6 2 2" xfId="24351" xr:uid="{00964B62-B7B7-4520-8D76-ACFE7A8F7005}"/>
    <cellStyle name="Header1 2 17 2 2 6 2 3" xfId="24352" xr:uid="{E93DBF2E-28BB-48F4-9872-E44AEF865049}"/>
    <cellStyle name="Header1 2 17 2 2 6 3" xfId="24353" xr:uid="{96E4A22E-8512-4E3F-AD53-AA395825A385}"/>
    <cellStyle name="Header1 2 17 2 2 6 3 2" xfId="24354" xr:uid="{9D5E2F9A-CFE3-48EF-96CF-E8DD4BF19178}"/>
    <cellStyle name="Header1 2 17 2 2 6 3 3" xfId="24355" xr:uid="{A2D4288F-E0FD-407B-9FCE-D27E832F1047}"/>
    <cellStyle name="Header1 2 17 2 2 6 4" xfId="24356" xr:uid="{C5146781-803A-4CB0-BEE8-A3E67B723376}"/>
    <cellStyle name="Header1 2 17 2 2 6 4 2" xfId="24357" xr:uid="{667EC2B4-418B-4C31-AB0B-8F992BCD2956}"/>
    <cellStyle name="Header1 2 17 2 2 6 4 3" xfId="24358" xr:uid="{A43D6C5A-0381-4515-ACDD-372594F66BD1}"/>
    <cellStyle name="Header1 2 17 2 2 6 5" xfId="24359" xr:uid="{07B75324-8B9D-4E3F-9F3A-45E4BE1FB481}"/>
    <cellStyle name="Header1 2 17 2 2 6 5 2" xfId="24360" xr:uid="{85CDEFF1-A39C-48F7-B6E2-FF6B692E71D2}"/>
    <cellStyle name="Header1 2 17 2 2 6 5 3" xfId="24361" xr:uid="{A538FC39-8109-4AD7-9517-A519AB28AD34}"/>
    <cellStyle name="Header1 2 17 2 2 6 6" xfId="24362" xr:uid="{7860FF80-4D1E-4BFD-8535-5004CCB10B90}"/>
    <cellStyle name="Header1 2 17 2 2 6 6 2" xfId="24363" xr:uid="{172A132C-83E3-4430-AE47-34D2372E56F6}"/>
    <cellStyle name="Header1 2 17 2 2 6 6 3" xfId="24364" xr:uid="{4FCD426B-F9EB-4162-8BBB-7DA69E4CDF17}"/>
    <cellStyle name="Header1 2 17 2 2 6 7" xfId="24365" xr:uid="{E6D0FEC8-C22A-4A30-A125-7DE11F8221AF}"/>
    <cellStyle name="Header1 2 17 2 2 6 8" xfId="24366" xr:uid="{F48A15D3-E3C4-4600-851B-A55858203288}"/>
    <cellStyle name="Header1 2 17 2 2 7" xfId="24367" xr:uid="{A9E580BE-7A5B-4204-94EC-7B41CFE6C07C}"/>
    <cellStyle name="Header1 2 17 2 2 8" xfId="24368" xr:uid="{42B95848-1557-4E88-B902-8FDB62D34AD6}"/>
    <cellStyle name="Header1 2 17 2 3" xfId="24369" xr:uid="{B46B983C-D8E6-4936-A524-CD776BAB6F13}"/>
    <cellStyle name="Header1 2 17 2 3 2" xfId="24370" xr:uid="{0CC5253B-76AE-4AD3-9D2C-8D56C1E757EA}"/>
    <cellStyle name="Header1 2 17 2 3 2 2" xfId="24371" xr:uid="{08EE1DF2-2668-478C-A54F-D48EE6665E9E}"/>
    <cellStyle name="Header1 2 17 2 3 2 2 2" xfId="24372" xr:uid="{E38C44F0-CDBA-48D1-A62A-4EEADDECA813}"/>
    <cellStyle name="Header1 2 17 2 3 2 2 3" xfId="24373" xr:uid="{96F5CD3F-BC84-41F5-9E34-E317EB4C2FEA}"/>
    <cellStyle name="Header1 2 17 2 3 2 3" xfId="24374" xr:uid="{5B8FE918-5526-4DB5-AA46-050844F84497}"/>
    <cellStyle name="Header1 2 17 2 3 2 3 2" xfId="24375" xr:uid="{9CFA6492-F8D3-400A-89C2-7806A002AF47}"/>
    <cellStyle name="Header1 2 17 2 3 2 3 3" xfId="24376" xr:uid="{B64E8164-FC80-46CD-88CD-820EE5479294}"/>
    <cellStyle name="Header1 2 17 2 3 2 4" xfId="24377" xr:uid="{CC13FB19-6E37-4907-9F78-D809FBF0A394}"/>
    <cellStyle name="Header1 2 17 2 3 2 4 2" xfId="24378" xr:uid="{FAA96FE6-576B-4B8C-9F81-1BFF40823B0A}"/>
    <cellStyle name="Header1 2 17 2 3 2 4 3" xfId="24379" xr:uid="{379C36DF-326B-46A3-B9DF-53DD7621AF0C}"/>
    <cellStyle name="Header1 2 17 2 3 2 5" xfId="24380" xr:uid="{B4990735-FBCD-40ED-BB08-A596D860B669}"/>
    <cellStyle name="Header1 2 17 2 3 2 5 2" xfId="24381" xr:uid="{02AECB6B-B734-4F4E-89D8-A55176AA695A}"/>
    <cellStyle name="Header1 2 17 2 3 2 5 3" xfId="24382" xr:uid="{F63985D3-D512-46EF-9A90-75C8CB243916}"/>
    <cellStyle name="Header1 2 17 2 3 2 6" xfId="24383" xr:uid="{965776CA-A94E-41BF-9DE1-F1CAE3C8277A}"/>
    <cellStyle name="Header1 2 17 2 3 2 6 2" xfId="24384" xr:uid="{A8416F3B-8999-431B-8DC9-43065E404BBD}"/>
    <cellStyle name="Header1 2 17 2 3 2 6 3" xfId="24385" xr:uid="{DF518BA7-AA8B-4623-A81D-6B9CB980D2E5}"/>
    <cellStyle name="Header1 2 17 2 3 2 7" xfId="24386" xr:uid="{817052A7-05B6-4E31-92B2-DD01CAC5E05F}"/>
    <cellStyle name="Header1 2 17 2 3 2 7 2" xfId="24387" xr:uid="{A4367AAE-CF6C-4800-AAB0-0FF44DE92465}"/>
    <cellStyle name="Header1 2 17 2 3 2 7 3" xfId="24388" xr:uid="{4E1CD464-B6DA-4EBB-A2D1-937EF634E200}"/>
    <cellStyle name="Header1 2 17 2 3 2 8" xfId="24389" xr:uid="{6069983E-B764-4FA1-AA7A-08D78D1B4A1B}"/>
    <cellStyle name="Header1 2 17 2 3 2 9" xfId="24390" xr:uid="{F1BC4EDD-2F7C-4B6D-A27E-AC5FCBFBA691}"/>
    <cellStyle name="Header1 2 17 2 3 3" xfId="24391" xr:uid="{2909B249-FFC2-4FB4-BB8D-6FD2B1422908}"/>
    <cellStyle name="Header1 2 17 2 3 3 2" xfId="24392" xr:uid="{B974E2A5-2E6A-45D2-9024-3D8553A699C9}"/>
    <cellStyle name="Header1 2 17 2 3 3 2 2" xfId="24393" xr:uid="{AD61F331-59F4-4812-B135-46BE66E89023}"/>
    <cellStyle name="Header1 2 17 2 3 3 2 3" xfId="24394" xr:uid="{18357B63-CDC7-4BA1-B988-AB46DAA343A4}"/>
    <cellStyle name="Header1 2 17 2 3 3 3" xfId="24395" xr:uid="{03635C35-060E-4422-9AB3-355662ADB28A}"/>
    <cellStyle name="Header1 2 17 2 3 3 3 2" xfId="24396" xr:uid="{80D1EB59-DF13-40C1-9EEC-91E16A6CEB80}"/>
    <cellStyle name="Header1 2 17 2 3 3 3 3" xfId="24397" xr:uid="{DD71ECBE-C220-481B-86BD-42B9F4CDABDD}"/>
    <cellStyle name="Header1 2 17 2 3 3 4" xfId="24398" xr:uid="{7C454C8F-48EA-47B8-A44D-12C4D68154B5}"/>
    <cellStyle name="Header1 2 17 2 3 3 4 2" xfId="24399" xr:uid="{2D87B725-9625-48C2-BDFA-61A24D223095}"/>
    <cellStyle name="Header1 2 17 2 3 3 4 3" xfId="24400" xr:uid="{72C84DF6-8E52-476C-95CA-CDAA0C56E4D0}"/>
    <cellStyle name="Header1 2 17 2 3 3 5" xfId="24401" xr:uid="{8B2D6DF3-6CF2-4495-AA13-A2A49E8B9F43}"/>
    <cellStyle name="Header1 2 17 2 3 3 5 2" xfId="24402" xr:uid="{667105B9-F670-4618-AE7C-07A98A418015}"/>
    <cellStyle name="Header1 2 17 2 3 3 5 3" xfId="24403" xr:uid="{299D8D01-F9CB-4A47-892F-7718507276E0}"/>
    <cellStyle name="Header1 2 17 2 3 3 6" xfId="24404" xr:uid="{99FBBA52-A53A-4C26-8AF6-66332AB5A2B8}"/>
    <cellStyle name="Header1 2 17 2 3 3 6 2" xfId="24405" xr:uid="{AB1F460F-DC83-4A81-AF80-0E65D2799FA2}"/>
    <cellStyle name="Header1 2 17 2 3 3 6 3" xfId="24406" xr:uid="{51946CB6-D785-4EB3-B6C2-E0EAF842522C}"/>
    <cellStyle name="Header1 2 17 2 3 3 7" xfId="24407" xr:uid="{A8D41762-A79D-404E-BC6D-52794E8EFAA2}"/>
    <cellStyle name="Header1 2 17 2 3 3 8" xfId="24408" xr:uid="{435276B3-F37B-4DA3-98AB-7594190AC22B}"/>
    <cellStyle name="Header1 2 17 2 3 4" xfId="24409" xr:uid="{5D4CBDCB-81E2-43D4-8E53-DBF6B47E20CD}"/>
    <cellStyle name="Header1 2 17 2 3 4 2" xfId="24410" xr:uid="{70757A58-E2C7-4CBF-8B6A-4CADED28F9DB}"/>
    <cellStyle name="Header1 2 17 2 3 4 2 2" xfId="24411" xr:uid="{3E2A32B9-16E7-4ECD-872D-C2678BF7C2A6}"/>
    <cellStyle name="Header1 2 17 2 3 4 2 3" xfId="24412" xr:uid="{0EA3F249-118D-41BD-B270-2FA4D5402297}"/>
    <cellStyle name="Header1 2 17 2 3 4 3" xfId="24413" xr:uid="{EE4E0875-8132-4E7C-9525-4E36231139AF}"/>
    <cellStyle name="Header1 2 17 2 3 4 3 2" xfId="24414" xr:uid="{654F9D52-16F8-4D83-B770-A6028299FF57}"/>
    <cellStyle name="Header1 2 17 2 3 4 3 3" xfId="24415" xr:uid="{26C9A6A9-EE5E-4A98-9960-F2E4931575EB}"/>
    <cellStyle name="Header1 2 17 2 3 4 4" xfId="24416" xr:uid="{1041B151-4628-4B5B-8AAF-0B00558F6F65}"/>
    <cellStyle name="Header1 2 17 2 3 4 4 2" xfId="24417" xr:uid="{CD67EA25-85B4-4C25-BE8B-1130934D1A19}"/>
    <cellStyle name="Header1 2 17 2 3 4 4 3" xfId="24418" xr:uid="{3C2E4889-4984-49DE-938D-B5B9FEC9D622}"/>
    <cellStyle name="Header1 2 17 2 3 4 5" xfId="24419" xr:uid="{8B99094B-562B-4D56-A46E-D474035F0457}"/>
    <cellStyle name="Header1 2 17 2 3 4 5 2" xfId="24420" xr:uid="{158A950D-8BA6-4C44-8819-7E6274BF6C4B}"/>
    <cellStyle name="Header1 2 17 2 3 4 5 3" xfId="24421" xr:uid="{DE4E1255-CD60-46ED-85B8-5DC5967D752A}"/>
    <cellStyle name="Header1 2 17 2 3 4 6" xfId="24422" xr:uid="{3497BDC3-A809-4624-87F2-761E38C545D8}"/>
    <cellStyle name="Header1 2 17 2 3 4 6 2" xfId="24423" xr:uid="{C3DD22C0-D04A-47A1-80D6-1DEE53A3C9B2}"/>
    <cellStyle name="Header1 2 17 2 3 4 6 3" xfId="24424" xr:uid="{35073BAD-9F8F-42FA-800D-DB6B14A30C42}"/>
    <cellStyle name="Header1 2 17 2 3 4 7" xfId="24425" xr:uid="{9E491E4B-BB69-417E-8040-6B77203A50D7}"/>
    <cellStyle name="Header1 2 17 2 3 4 8" xfId="24426" xr:uid="{86843A33-BBF2-48B9-909D-7B67DDD2EB4F}"/>
    <cellStyle name="Header1 2 17 2 3 5" xfId="24427" xr:uid="{17BB4F69-5B9F-4EC6-A7FF-CFAF3A68821D}"/>
    <cellStyle name="Header1 2 17 2 3 5 2" xfId="24428" xr:uid="{F891B355-B091-4E1A-A4F9-8648DCF593D9}"/>
    <cellStyle name="Header1 2 17 2 3 5 2 2" xfId="24429" xr:uid="{9F772048-B588-45F2-8E91-A2276A244F19}"/>
    <cellStyle name="Header1 2 17 2 3 5 2 3" xfId="24430" xr:uid="{CC6A9307-A361-47CE-BB38-A12E5059B354}"/>
    <cellStyle name="Header1 2 17 2 3 5 3" xfId="24431" xr:uid="{F4C2084D-D544-4EFC-8763-93F0DEB58B5B}"/>
    <cellStyle name="Header1 2 17 2 3 5 3 2" xfId="24432" xr:uid="{4F0664DB-3EF3-47D9-8925-AC5B1A381620}"/>
    <cellStyle name="Header1 2 17 2 3 5 3 3" xfId="24433" xr:uid="{AD83AD60-28E3-4E5E-A9FB-48B19AB404E6}"/>
    <cellStyle name="Header1 2 17 2 3 5 4" xfId="24434" xr:uid="{BF7F3353-25F3-448A-BB95-F42D3469AC22}"/>
    <cellStyle name="Header1 2 17 2 3 5 4 2" xfId="24435" xr:uid="{BE3E0EC3-F9F2-4169-8454-6FCF9AEDAA5B}"/>
    <cellStyle name="Header1 2 17 2 3 5 4 3" xfId="24436" xr:uid="{48FB6FF9-88A4-44C6-826F-F5A5F62ECD80}"/>
    <cellStyle name="Header1 2 17 2 3 5 5" xfId="24437" xr:uid="{8C32EF4C-0736-423F-AC5A-EF95A74ED549}"/>
    <cellStyle name="Header1 2 17 2 3 5 5 2" xfId="24438" xr:uid="{7A2B5B13-B3EB-45D2-BDC7-DFC129F6FDCF}"/>
    <cellStyle name="Header1 2 17 2 3 5 5 3" xfId="24439" xr:uid="{B2EF1F3B-93BB-4C67-A826-E7AE79E1D2DE}"/>
    <cellStyle name="Header1 2 17 2 3 5 6" xfId="24440" xr:uid="{99368D9C-42FF-47D4-83DF-10FCE4AB4355}"/>
    <cellStyle name="Header1 2 17 2 3 5 6 2" xfId="24441" xr:uid="{7ED46680-01A6-4F8D-8E4C-466ACBC5D525}"/>
    <cellStyle name="Header1 2 17 2 3 5 6 3" xfId="24442" xr:uid="{F7033476-5C72-4040-9B4B-AE6D24AB476B}"/>
    <cellStyle name="Header1 2 17 2 3 5 7" xfId="24443" xr:uid="{8DF06818-C3C2-45C9-AD53-3320F65F1CC9}"/>
    <cellStyle name="Header1 2 17 2 3 5 8" xfId="24444" xr:uid="{792B22EC-6D4E-4CEF-84A2-4418551B9659}"/>
    <cellStyle name="Header1 2 17 2 3 6" xfId="24445" xr:uid="{C2F7DF48-E6BF-4B11-BFC0-7D9A2C03FC6A}"/>
    <cellStyle name="Header1 2 17 2 3 6 2" xfId="24446" xr:uid="{B50F261B-0DB2-4F33-AB57-84CB067AB424}"/>
    <cellStyle name="Header1 2 17 2 3 6 2 2" xfId="24447" xr:uid="{E79C7D29-0783-482F-99EF-0E2949D13E17}"/>
    <cellStyle name="Header1 2 17 2 3 6 2 3" xfId="24448" xr:uid="{215C0CC4-3A8A-49D2-8D57-8EEAED49ED1C}"/>
    <cellStyle name="Header1 2 17 2 3 6 3" xfId="24449" xr:uid="{FC929E70-3EAB-48B4-8E15-4F01B4E4DB8C}"/>
    <cellStyle name="Header1 2 17 2 3 6 3 2" xfId="24450" xr:uid="{30978AAB-6FC0-4182-A671-FFEC6AE6199E}"/>
    <cellStyle name="Header1 2 17 2 3 6 3 3" xfId="24451" xr:uid="{AFD7CA56-4D34-4853-B248-783818E19044}"/>
    <cellStyle name="Header1 2 17 2 3 6 4" xfId="24452" xr:uid="{86A23CF2-6A19-47DC-BA28-6FCAB9ED76E9}"/>
    <cellStyle name="Header1 2 17 2 3 6 4 2" xfId="24453" xr:uid="{A9D6CBBD-6724-4D15-9118-9AD982740ECE}"/>
    <cellStyle name="Header1 2 17 2 3 6 4 3" xfId="24454" xr:uid="{313DD3C0-A72E-49DA-B84C-DCC4106E0987}"/>
    <cellStyle name="Header1 2 17 2 3 6 5" xfId="24455" xr:uid="{D9444FE3-521F-4910-A197-DCC4AABC4E21}"/>
    <cellStyle name="Header1 2 17 2 3 6 5 2" xfId="24456" xr:uid="{7842D249-4668-49E1-B76F-CB75F8B30226}"/>
    <cellStyle name="Header1 2 17 2 3 6 5 3" xfId="24457" xr:uid="{F03728D0-B8AF-4995-B16C-DE8F57A68B42}"/>
    <cellStyle name="Header1 2 17 2 3 6 6" xfId="24458" xr:uid="{C06AB2A0-ACEF-4D07-971C-DFEF2FE5397F}"/>
    <cellStyle name="Header1 2 17 2 3 6 6 2" xfId="24459" xr:uid="{B2269121-475A-45C5-B5BC-0CB10E9CAFA4}"/>
    <cellStyle name="Header1 2 17 2 3 6 6 3" xfId="24460" xr:uid="{AE096D74-3C2C-46C7-A5D7-A223109D8C69}"/>
    <cellStyle name="Header1 2 17 2 3 6 7" xfId="24461" xr:uid="{C1BB41FB-25BE-4AD1-92F8-21B9136463E7}"/>
    <cellStyle name="Header1 2 17 2 3 6 8" xfId="24462" xr:uid="{CE151EA1-EC84-4621-BBD1-51183C2E068D}"/>
    <cellStyle name="Header1 2 17 2 3 7" xfId="24463" xr:uid="{F228E4EB-62B2-4909-A48F-586E49E875EE}"/>
    <cellStyle name="Header1 2 17 2 3 8" xfId="24464" xr:uid="{C4026AAA-7C03-4C91-AB03-DB7BD62B76A0}"/>
    <cellStyle name="Header1 2 17 2 4" xfId="24465" xr:uid="{9B2D395A-C409-4277-BB2B-F53FCECA2B63}"/>
    <cellStyle name="Header1 2 17 2 4 2" xfId="24466" xr:uid="{D4C316B2-F453-49E1-9E36-D2163B5C2114}"/>
    <cellStyle name="Header1 2 17 2 4 2 2" xfId="24467" xr:uid="{5346D787-18B0-4688-8C31-1A067DDF5F1E}"/>
    <cellStyle name="Header1 2 17 2 4 2 2 2" xfId="24468" xr:uid="{E146D1E0-1137-4CCD-9357-9E8B7C09BDCD}"/>
    <cellStyle name="Header1 2 17 2 4 2 2 3" xfId="24469" xr:uid="{D81F6020-B955-4E7C-BB8F-467F8805E97C}"/>
    <cellStyle name="Header1 2 17 2 4 2 3" xfId="24470" xr:uid="{5F1C70BF-4DB8-4996-9D1C-4857018DEB0E}"/>
    <cellStyle name="Header1 2 17 2 4 2 3 2" xfId="24471" xr:uid="{63466326-A24E-4885-A17A-A511BFE6F032}"/>
    <cellStyle name="Header1 2 17 2 4 2 3 3" xfId="24472" xr:uid="{1ADAC330-BB7C-4075-AE89-4C4195A2BB72}"/>
    <cellStyle name="Header1 2 17 2 4 2 4" xfId="24473" xr:uid="{13169B04-CD31-43D7-A003-9FEE6454025E}"/>
    <cellStyle name="Header1 2 17 2 4 2 4 2" xfId="24474" xr:uid="{365A741A-7354-4654-A7AF-1A0AE1FCD927}"/>
    <cellStyle name="Header1 2 17 2 4 2 4 3" xfId="24475" xr:uid="{6552BF79-FBD9-42CD-8977-72EB661DAE76}"/>
    <cellStyle name="Header1 2 17 2 4 2 5" xfId="24476" xr:uid="{925C6BBF-866A-4CAD-B2FC-A68AF962AD9A}"/>
    <cellStyle name="Header1 2 17 2 4 2 5 2" xfId="24477" xr:uid="{5A0D2AD2-A1D6-495F-A723-8F870D9BA1B1}"/>
    <cellStyle name="Header1 2 17 2 4 2 5 3" xfId="24478" xr:uid="{0D4767E2-1A15-4497-816D-BFD5BC8FF626}"/>
    <cellStyle name="Header1 2 17 2 4 2 6" xfId="24479" xr:uid="{19F03913-BC75-4B73-B294-1EC726EF0AA0}"/>
    <cellStyle name="Header1 2 17 2 4 2 6 2" xfId="24480" xr:uid="{288A8896-A2D4-4D4D-A356-D4F72098E040}"/>
    <cellStyle name="Header1 2 17 2 4 2 6 3" xfId="24481" xr:uid="{026E5C01-71AE-418B-9078-C74116DC65F0}"/>
    <cellStyle name="Header1 2 17 2 4 2 7" xfId="24482" xr:uid="{9CA7BC34-7A48-44F1-8A4D-F387AC239EA3}"/>
    <cellStyle name="Header1 2 17 2 4 2 7 2" xfId="24483" xr:uid="{4074EFBF-CD3B-4C9C-A24F-E9332873C72A}"/>
    <cellStyle name="Header1 2 17 2 4 2 7 3" xfId="24484" xr:uid="{BD4CD536-BFB1-4972-9E56-3C4BF9D7516E}"/>
    <cellStyle name="Header1 2 17 2 4 2 8" xfId="24485" xr:uid="{99607F5D-1570-47B0-B750-4A480185AD25}"/>
    <cellStyle name="Header1 2 17 2 4 2 9" xfId="24486" xr:uid="{D8DAC36C-2051-40ED-A4C6-00C81B0DA63C}"/>
    <cellStyle name="Header1 2 17 2 4 3" xfId="24487" xr:uid="{120F8AA3-BB23-461F-9B94-796BE27D8098}"/>
    <cellStyle name="Header1 2 17 2 4 3 2" xfId="24488" xr:uid="{086D0C6F-CFFC-4EB8-B7CE-C5BF31741C11}"/>
    <cellStyle name="Header1 2 17 2 4 3 2 2" xfId="24489" xr:uid="{8308E20F-6D4D-4E0F-8B1F-9D48A36EF827}"/>
    <cellStyle name="Header1 2 17 2 4 3 2 3" xfId="24490" xr:uid="{E2D4099A-8436-4796-850B-407DAD01F7CE}"/>
    <cellStyle name="Header1 2 17 2 4 3 3" xfId="24491" xr:uid="{B55C7C77-105D-4E0B-912C-A8ACDACBB791}"/>
    <cellStyle name="Header1 2 17 2 4 3 3 2" xfId="24492" xr:uid="{BE142CFB-F9FB-4855-AFD2-D2F08D630699}"/>
    <cellStyle name="Header1 2 17 2 4 3 3 3" xfId="24493" xr:uid="{04641EAD-9872-4E92-A79E-8AA65BF28347}"/>
    <cellStyle name="Header1 2 17 2 4 3 4" xfId="24494" xr:uid="{9B0D6A9F-2A29-4FE4-A104-48C9BE6FCEAC}"/>
    <cellStyle name="Header1 2 17 2 4 3 4 2" xfId="24495" xr:uid="{1472B1FE-0925-41FC-9BC9-B97AF09B73EE}"/>
    <cellStyle name="Header1 2 17 2 4 3 4 3" xfId="24496" xr:uid="{B78254F1-8190-4CD0-8B0F-BDACAC2DF05C}"/>
    <cellStyle name="Header1 2 17 2 4 3 5" xfId="24497" xr:uid="{ACA7EB68-0A72-4296-AA79-4881B4A610FF}"/>
    <cellStyle name="Header1 2 17 2 4 3 5 2" xfId="24498" xr:uid="{5C3E3C15-1247-49C5-B35F-BCEA240CA89E}"/>
    <cellStyle name="Header1 2 17 2 4 3 5 3" xfId="24499" xr:uid="{FA9C761A-2DCD-4B97-BE6B-59E81F8271FD}"/>
    <cellStyle name="Header1 2 17 2 4 3 6" xfId="24500" xr:uid="{493F3BA6-2264-4DE2-8C19-1E8E9BE4A3CE}"/>
    <cellStyle name="Header1 2 17 2 4 3 6 2" xfId="24501" xr:uid="{A43C10BE-8F08-467C-8DB7-47B4F9D97A53}"/>
    <cellStyle name="Header1 2 17 2 4 3 6 3" xfId="24502" xr:uid="{3E727298-B664-48F6-9DFF-4728560BE727}"/>
    <cellStyle name="Header1 2 17 2 4 3 7" xfId="24503" xr:uid="{64108B46-7FDA-4ED3-A13A-A2968B1C11E1}"/>
    <cellStyle name="Header1 2 17 2 4 3 8" xfId="24504" xr:uid="{E247DBDD-80B0-44E1-81E2-01E07ADD652B}"/>
    <cellStyle name="Header1 2 17 2 4 4" xfId="24505" xr:uid="{43028C38-E394-4745-BB4C-185757887CDB}"/>
    <cellStyle name="Header1 2 17 2 4 4 2" xfId="24506" xr:uid="{2C7DD414-0DC6-4033-BBB9-5A71D899EAA2}"/>
    <cellStyle name="Header1 2 17 2 4 4 2 2" xfId="24507" xr:uid="{86DD6A5F-664E-407F-A32D-F97B87C9FF3E}"/>
    <cellStyle name="Header1 2 17 2 4 4 2 3" xfId="24508" xr:uid="{027E328A-D918-4656-A767-8A9CE662BE2D}"/>
    <cellStyle name="Header1 2 17 2 4 4 3" xfId="24509" xr:uid="{AA6E4A0F-8185-4D30-BF92-FB51F5AD4E5F}"/>
    <cellStyle name="Header1 2 17 2 4 4 3 2" xfId="24510" xr:uid="{F20C3851-F3D7-4158-BDDF-71A3AF7499DF}"/>
    <cellStyle name="Header1 2 17 2 4 4 3 3" xfId="24511" xr:uid="{567EA9C4-BD1D-4F69-9AEE-C8AF52E9391F}"/>
    <cellStyle name="Header1 2 17 2 4 4 4" xfId="24512" xr:uid="{0A404EDB-1024-408A-ADC2-644DBC799C6C}"/>
    <cellStyle name="Header1 2 17 2 4 4 4 2" xfId="24513" xr:uid="{39BE4A49-83DF-45A0-865D-32403EF087B4}"/>
    <cellStyle name="Header1 2 17 2 4 4 4 3" xfId="24514" xr:uid="{D284725A-471B-44EE-AF43-2878029D823F}"/>
    <cellStyle name="Header1 2 17 2 4 4 5" xfId="24515" xr:uid="{14A6E97B-DAA0-4CAF-9832-5BCB3DE9849B}"/>
    <cellStyle name="Header1 2 17 2 4 4 5 2" xfId="24516" xr:uid="{9488CC09-C252-467D-9808-C130AAB70EF1}"/>
    <cellStyle name="Header1 2 17 2 4 4 5 3" xfId="24517" xr:uid="{F0DFB28E-4DC9-4065-ACC3-515207D839D2}"/>
    <cellStyle name="Header1 2 17 2 4 4 6" xfId="24518" xr:uid="{D838E8D0-464A-47EE-9B98-2289C11AA5A6}"/>
    <cellStyle name="Header1 2 17 2 4 4 6 2" xfId="24519" xr:uid="{6724B9F0-E377-4186-9D7F-A6CE932FC083}"/>
    <cellStyle name="Header1 2 17 2 4 4 6 3" xfId="24520" xr:uid="{DA37D8C7-2DF7-4BC1-A157-9C1DF6837F9B}"/>
    <cellStyle name="Header1 2 17 2 4 4 7" xfId="24521" xr:uid="{822C4400-32E3-4B92-849B-7B8D79432833}"/>
    <cellStyle name="Header1 2 17 2 4 4 8" xfId="24522" xr:uid="{AC77846C-DDFC-4AD4-ACCC-0402127000E4}"/>
    <cellStyle name="Header1 2 17 2 4 5" xfId="24523" xr:uid="{9F5821FF-9FD5-4408-B434-575581C72DD7}"/>
    <cellStyle name="Header1 2 17 2 4 5 2" xfId="24524" xr:uid="{20C978A5-BFDD-4967-8015-AB9BD8D3E989}"/>
    <cellStyle name="Header1 2 17 2 4 5 2 2" xfId="24525" xr:uid="{FB2FC084-2A16-4CF4-966F-CC97BB11DCEB}"/>
    <cellStyle name="Header1 2 17 2 4 5 2 3" xfId="24526" xr:uid="{EEADE3BE-D905-4820-87A0-28B8B921B078}"/>
    <cellStyle name="Header1 2 17 2 4 5 3" xfId="24527" xr:uid="{DBCE005C-6A45-4DC1-9BEF-8934FCFD2276}"/>
    <cellStyle name="Header1 2 17 2 4 5 3 2" xfId="24528" xr:uid="{2AF9C0D0-3E3F-4A12-80F7-B82DE487BB75}"/>
    <cellStyle name="Header1 2 17 2 4 5 3 3" xfId="24529" xr:uid="{940B7287-7A8E-422C-8731-D36979013EAA}"/>
    <cellStyle name="Header1 2 17 2 4 5 4" xfId="24530" xr:uid="{29E2ED48-2194-4A89-A996-5395A4C0B695}"/>
    <cellStyle name="Header1 2 17 2 4 5 4 2" xfId="24531" xr:uid="{692EF56C-5033-45AC-AAEF-567C12E3E9DD}"/>
    <cellStyle name="Header1 2 17 2 4 5 4 3" xfId="24532" xr:uid="{582893A1-232D-4A0F-93CC-5937AB1EE6D1}"/>
    <cellStyle name="Header1 2 17 2 4 5 5" xfId="24533" xr:uid="{FDBF6E73-7B04-430D-B3A0-2A180491566F}"/>
    <cellStyle name="Header1 2 17 2 4 5 5 2" xfId="24534" xr:uid="{C61F9C43-AF47-4FF6-8DC7-0C2CCD38DB39}"/>
    <cellStyle name="Header1 2 17 2 4 5 5 3" xfId="24535" xr:uid="{8CF7915E-4579-4FF7-89A4-16078A34D943}"/>
    <cellStyle name="Header1 2 17 2 4 5 6" xfId="24536" xr:uid="{B99FC749-8C69-4C92-AE97-0FD622148FD7}"/>
    <cellStyle name="Header1 2 17 2 4 5 6 2" xfId="24537" xr:uid="{BF2C4D6D-E130-4EC5-800A-FB25C617EE8A}"/>
    <cellStyle name="Header1 2 17 2 4 5 6 3" xfId="24538" xr:uid="{07CF00D1-C090-469C-83E1-B37565E93023}"/>
    <cellStyle name="Header1 2 17 2 4 5 7" xfId="24539" xr:uid="{E5AF2ED4-8089-4E4B-9619-42C32C45CFBC}"/>
    <cellStyle name="Header1 2 17 2 4 5 8" xfId="24540" xr:uid="{C5451166-E7B9-4C93-8A29-E4047E84EEF4}"/>
    <cellStyle name="Header1 2 17 2 4 6" xfId="24541" xr:uid="{E7C8A303-6BAA-4C90-B034-479D9B08DCA2}"/>
    <cellStyle name="Header1 2 17 2 4 6 2" xfId="24542" xr:uid="{BDDA4F4D-2304-4507-9B08-0095B8115915}"/>
    <cellStyle name="Header1 2 17 2 4 6 2 2" xfId="24543" xr:uid="{E2FBF7B2-7D5F-451C-8F1A-5F602CEC2E31}"/>
    <cellStyle name="Header1 2 17 2 4 6 2 3" xfId="24544" xr:uid="{D1FFC3EC-8396-4912-A872-A633F6F93098}"/>
    <cellStyle name="Header1 2 17 2 4 6 3" xfId="24545" xr:uid="{34A0D933-BF5D-447E-B986-372CC6E7AD6C}"/>
    <cellStyle name="Header1 2 17 2 4 6 3 2" xfId="24546" xr:uid="{8369973D-7FAD-4555-A6DA-1C6D6676DCCD}"/>
    <cellStyle name="Header1 2 17 2 4 6 3 3" xfId="24547" xr:uid="{90D1D20D-1269-483E-BFEB-5111EAF6F259}"/>
    <cellStyle name="Header1 2 17 2 4 6 4" xfId="24548" xr:uid="{9003788F-E265-4C6C-B988-4167672526A5}"/>
    <cellStyle name="Header1 2 17 2 4 6 4 2" xfId="24549" xr:uid="{0E3BC477-509C-4FE3-827C-4A497CA520B5}"/>
    <cellStyle name="Header1 2 17 2 4 6 4 3" xfId="24550" xr:uid="{14E6826E-8156-4C4D-AEE9-6AE405B83F4B}"/>
    <cellStyle name="Header1 2 17 2 4 6 5" xfId="24551" xr:uid="{DBD91878-F9F4-4BBC-BB54-C489A0E40615}"/>
    <cellStyle name="Header1 2 17 2 4 6 5 2" xfId="24552" xr:uid="{95CCE88C-13D1-4E3E-B437-01C93A2F9C91}"/>
    <cellStyle name="Header1 2 17 2 4 6 5 3" xfId="24553" xr:uid="{90254C14-8778-4392-A2B0-C42BA0918173}"/>
    <cellStyle name="Header1 2 17 2 4 6 6" xfId="24554" xr:uid="{8CB4B8D9-6642-42D2-AB6B-C5F9811EC489}"/>
    <cellStyle name="Header1 2 17 2 4 6 6 2" xfId="24555" xr:uid="{B0EA0221-E065-4DF8-809A-64A256E1026A}"/>
    <cellStyle name="Header1 2 17 2 4 6 6 3" xfId="24556" xr:uid="{50D8D5DC-5E1E-4394-A761-8FF57D61A323}"/>
    <cellStyle name="Header1 2 17 2 4 6 7" xfId="24557" xr:uid="{A3818036-1B93-4E8F-85AF-6A1BF4C71844}"/>
    <cellStyle name="Header1 2 17 2 4 6 8" xfId="24558" xr:uid="{BA077FF4-28EA-4468-890D-6600AF5E4DAC}"/>
    <cellStyle name="Header1 2 17 2 4 7" xfId="24559" xr:uid="{DCF034F1-52F4-406E-95E3-DAECBF674FD7}"/>
    <cellStyle name="Header1 2 17 2 4 8" xfId="24560" xr:uid="{325A07A7-5198-4900-A52C-0CA6DFE82D17}"/>
    <cellStyle name="Header1 2 17 2 5" xfId="24561" xr:uid="{B9E522C4-FEA2-4522-A120-99FA097F4379}"/>
    <cellStyle name="Header1 2 17 2 5 2" xfId="24562" xr:uid="{E3021D1A-DDB8-4BF3-9917-3BA719E209E1}"/>
    <cellStyle name="Header1 2 17 2 5 2 2" xfId="24563" xr:uid="{94FFF7EB-486D-4015-ACE0-734B7FED4883}"/>
    <cellStyle name="Header1 2 17 2 5 2 2 2" xfId="24564" xr:uid="{434421DE-CAA5-4F34-ADA4-6597AF716541}"/>
    <cellStyle name="Header1 2 17 2 5 2 2 3" xfId="24565" xr:uid="{8818A3F2-78F8-426D-A81E-E228F8DD6D40}"/>
    <cellStyle name="Header1 2 17 2 5 2 3" xfId="24566" xr:uid="{F460E073-CFB7-4D72-B638-7E9B9626E422}"/>
    <cellStyle name="Header1 2 17 2 5 2 3 2" xfId="24567" xr:uid="{E40818B4-BBAD-4779-9ED5-84F84F48E8E4}"/>
    <cellStyle name="Header1 2 17 2 5 2 3 3" xfId="24568" xr:uid="{F310B364-7182-4E48-B3B7-5D6A9E8999C2}"/>
    <cellStyle name="Header1 2 17 2 5 2 4" xfId="24569" xr:uid="{7549B0EB-928D-4F1F-86EB-CC44D8C5691E}"/>
    <cellStyle name="Header1 2 17 2 5 2 4 2" xfId="24570" xr:uid="{70AB2949-8947-4E7D-A68C-4E46D42B7551}"/>
    <cellStyle name="Header1 2 17 2 5 2 4 3" xfId="24571" xr:uid="{C3E11213-B9BF-4A84-8A0A-DA57F74A97B6}"/>
    <cellStyle name="Header1 2 17 2 5 2 5" xfId="24572" xr:uid="{EAA6D982-75E1-4C4C-AFE0-E5C858F2AD37}"/>
    <cellStyle name="Header1 2 17 2 5 2 5 2" xfId="24573" xr:uid="{C4C97CDD-55B7-4B44-8C50-A799D1C6E37E}"/>
    <cellStyle name="Header1 2 17 2 5 2 5 3" xfId="24574" xr:uid="{EA10C895-D727-4FD0-9E21-333559BA0C78}"/>
    <cellStyle name="Header1 2 17 2 5 2 6" xfId="24575" xr:uid="{F39C4F87-1038-45D3-8C15-745AC3DE1F6C}"/>
    <cellStyle name="Header1 2 17 2 5 2 6 2" xfId="24576" xr:uid="{C5E16B01-92F3-418B-BD98-1196773F4C23}"/>
    <cellStyle name="Header1 2 17 2 5 2 6 3" xfId="24577" xr:uid="{175D659F-EC97-4B2C-8A7B-CFA9146CEEE3}"/>
    <cellStyle name="Header1 2 17 2 5 2 7" xfId="24578" xr:uid="{F25D1641-634D-450E-B176-E488C4653EFA}"/>
    <cellStyle name="Header1 2 17 2 5 2 7 2" xfId="24579" xr:uid="{F0FE40A7-2930-4223-B502-B98E3D1FB8E0}"/>
    <cellStyle name="Header1 2 17 2 5 2 7 3" xfId="24580" xr:uid="{B51983FF-2E3B-45EF-A7CB-C62C60B600E8}"/>
    <cellStyle name="Header1 2 17 2 5 2 8" xfId="24581" xr:uid="{6F29E4BA-CD07-482E-B51D-4A93E1967CBE}"/>
    <cellStyle name="Header1 2 17 2 5 2 9" xfId="24582" xr:uid="{0A8EA20C-93A3-41FC-8CD4-FFF20550A2F6}"/>
    <cellStyle name="Header1 2 17 2 5 3" xfId="24583" xr:uid="{06C9C849-8794-49A2-BAEC-C87081F955A3}"/>
    <cellStyle name="Header1 2 17 2 5 3 2" xfId="24584" xr:uid="{3720DF77-EE0E-40BF-8536-1BC1529F6480}"/>
    <cellStyle name="Header1 2 17 2 5 3 2 2" xfId="24585" xr:uid="{22A42FF6-3A86-43BB-AEF2-314E48014D4A}"/>
    <cellStyle name="Header1 2 17 2 5 3 2 3" xfId="24586" xr:uid="{A5CB14D1-17C6-486F-861D-6E0901DBE555}"/>
    <cellStyle name="Header1 2 17 2 5 3 3" xfId="24587" xr:uid="{D1CA628E-3001-4D3A-904D-05846F120619}"/>
    <cellStyle name="Header1 2 17 2 5 3 3 2" xfId="24588" xr:uid="{677F666A-90F7-4BC2-836C-4BD5A646443B}"/>
    <cellStyle name="Header1 2 17 2 5 3 3 3" xfId="24589" xr:uid="{D2679D98-206D-4672-B124-1F24EBA45D04}"/>
    <cellStyle name="Header1 2 17 2 5 3 4" xfId="24590" xr:uid="{77413326-E393-4AEE-867F-F9C0353C29E3}"/>
    <cellStyle name="Header1 2 17 2 5 3 4 2" xfId="24591" xr:uid="{F5EB0449-4607-4C32-974B-7F87B2F2D24F}"/>
    <cellStyle name="Header1 2 17 2 5 3 4 3" xfId="24592" xr:uid="{C8465835-5CE6-4034-B1BF-F8796165AFD2}"/>
    <cellStyle name="Header1 2 17 2 5 3 5" xfId="24593" xr:uid="{B059473E-BFBD-43A6-9FF3-95105F8C9481}"/>
    <cellStyle name="Header1 2 17 2 5 3 5 2" xfId="24594" xr:uid="{4EE77A80-BE2B-448F-8F79-D11F96CB9248}"/>
    <cellStyle name="Header1 2 17 2 5 3 5 3" xfId="24595" xr:uid="{35B839A4-CF46-4E29-8DEA-7CF288786425}"/>
    <cellStyle name="Header1 2 17 2 5 3 6" xfId="24596" xr:uid="{4AE93274-3555-4850-AA1A-A7CE8E5CB346}"/>
    <cellStyle name="Header1 2 17 2 5 3 6 2" xfId="24597" xr:uid="{A511166C-B028-446D-A643-94A990BE3EB9}"/>
    <cellStyle name="Header1 2 17 2 5 3 6 3" xfId="24598" xr:uid="{8FF0FE17-0C64-474F-A3CB-53D6036C061B}"/>
    <cellStyle name="Header1 2 17 2 5 3 7" xfId="24599" xr:uid="{CCE69671-6CEE-44A3-B35F-CBC22435C0D4}"/>
    <cellStyle name="Header1 2 17 2 5 3 8" xfId="24600" xr:uid="{D587B1F6-39FB-4350-BA8B-F16F4342E252}"/>
    <cellStyle name="Header1 2 17 2 5 4" xfId="24601" xr:uid="{7EF988FE-ACDE-46B1-A03B-AD4F823CE5A6}"/>
    <cellStyle name="Header1 2 17 2 5 4 2" xfId="24602" xr:uid="{19B64CB1-5B42-4FCF-89B6-5142AF80B4D5}"/>
    <cellStyle name="Header1 2 17 2 5 4 2 2" xfId="24603" xr:uid="{A697A2E7-6CA2-4ACF-9A69-D8166FA2C848}"/>
    <cellStyle name="Header1 2 17 2 5 4 2 3" xfId="24604" xr:uid="{6195CD8E-124A-49CD-B7DE-4E06ACA48ACB}"/>
    <cellStyle name="Header1 2 17 2 5 4 3" xfId="24605" xr:uid="{2EA50842-5C2B-4976-B1A1-AC7F03C975A6}"/>
    <cellStyle name="Header1 2 17 2 5 4 3 2" xfId="24606" xr:uid="{593BC877-8A3E-43BD-8C22-C48417B62A3B}"/>
    <cellStyle name="Header1 2 17 2 5 4 3 3" xfId="24607" xr:uid="{2B73023A-5AC1-4D27-BD5E-B1DC3FE11F26}"/>
    <cellStyle name="Header1 2 17 2 5 4 4" xfId="24608" xr:uid="{8789454F-61EE-4AD0-B5D4-8FBBD3F3819A}"/>
    <cellStyle name="Header1 2 17 2 5 4 4 2" xfId="24609" xr:uid="{5425AB5D-FED9-4B63-ADB1-2A470E6872EE}"/>
    <cellStyle name="Header1 2 17 2 5 4 4 3" xfId="24610" xr:uid="{AFB6DBD8-90B8-44A7-B9C0-85C3B562AFBA}"/>
    <cellStyle name="Header1 2 17 2 5 4 5" xfId="24611" xr:uid="{B7C070A0-0983-443F-9178-0D586B5424B0}"/>
    <cellStyle name="Header1 2 17 2 5 4 5 2" xfId="24612" xr:uid="{D71BD81E-1D0D-4E45-9C22-101D70CD7DB5}"/>
    <cellStyle name="Header1 2 17 2 5 4 5 3" xfId="24613" xr:uid="{132343C1-D1D9-40CF-8119-EAF080CDDC9F}"/>
    <cellStyle name="Header1 2 17 2 5 4 6" xfId="24614" xr:uid="{752E80C1-156A-446B-BED9-364DBC7BC336}"/>
    <cellStyle name="Header1 2 17 2 5 4 6 2" xfId="24615" xr:uid="{E938637B-EF37-4A21-A5A0-47F93B022713}"/>
    <cellStyle name="Header1 2 17 2 5 4 6 3" xfId="24616" xr:uid="{7FA3D121-C1E3-4229-8F01-23FBFF6E5CDC}"/>
    <cellStyle name="Header1 2 17 2 5 4 7" xfId="24617" xr:uid="{2245FEF4-02EE-4A14-B4FA-6C18ACC40748}"/>
    <cellStyle name="Header1 2 17 2 5 4 8" xfId="24618" xr:uid="{6DD24A9D-0C28-4AFC-8CBD-64F9FF15C44D}"/>
    <cellStyle name="Header1 2 17 2 5 5" xfId="24619" xr:uid="{44910712-2524-4793-9953-A3C62D8217BA}"/>
    <cellStyle name="Header1 2 17 2 5 5 2" xfId="24620" xr:uid="{F118FACF-1168-42F8-8D58-806CC65CB105}"/>
    <cellStyle name="Header1 2 17 2 5 5 2 2" xfId="24621" xr:uid="{DAA333FE-AF67-43CF-9CC3-F8F5930692F9}"/>
    <cellStyle name="Header1 2 17 2 5 5 2 3" xfId="24622" xr:uid="{21FB92C3-A8C6-4B35-9037-000FF25F8A95}"/>
    <cellStyle name="Header1 2 17 2 5 5 3" xfId="24623" xr:uid="{B42542A3-B34E-47D6-B0B1-A8646AA58C08}"/>
    <cellStyle name="Header1 2 17 2 5 5 3 2" xfId="24624" xr:uid="{E046E0AD-2DC7-45F6-8FEB-60C9D8766DC4}"/>
    <cellStyle name="Header1 2 17 2 5 5 3 3" xfId="24625" xr:uid="{D839783B-30F5-4429-8C6F-A3631968E17F}"/>
    <cellStyle name="Header1 2 17 2 5 5 4" xfId="24626" xr:uid="{4BC1BDC2-3FD1-4101-A375-68B59BB0E65E}"/>
    <cellStyle name="Header1 2 17 2 5 5 4 2" xfId="24627" xr:uid="{8B6658A0-BC12-4E7A-B4D8-7005106F0257}"/>
    <cellStyle name="Header1 2 17 2 5 5 4 3" xfId="24628" xr:uid="{9F524762-2888-4A6C-8B9B-B6308B6429E6}"/>
    <cellStyle name="Header1 2 17 2 5 5 5" xfId="24629" xr:uid="{4DB08B91-5759-475B-84ED-F00F9CBA0D15}"/>
    <cellStyle name="Header1 2 17 2 5 5 5 2" xfId="24630" xr:uid="{0CFEA9D6-4636-4533-BAE6-279C5F15D4B9}"/>
    <cellStyle name="Header1 2 17 2 5 5 5 3" xfId="24631" xr:uid="{D8083C0E-911F-4568-8824-354225FFE89C}"/>
    <cellStyle name="Header1 2 17 2 5 5 6" xfId="24632" xr:uid="{EAC25C81-6D69-44C2-B93D-25A1571F4B89}"/>
    <cellStyle name="Header1 2 17 2 5 5 6 2" xfId="24633" xr:uid="{E84EFC31-4B8B-482B-8053-A1621C9D04EB}"/>
    <cellStyle name="Header1 2 17 2 5 5 6 3" xfId="24634" xr:uid="{38421894-5F31-4661-AAC8-EA8E39DD3061}"/>
    <cellStyle name="Header1 2 17 2 5 5 7" xfId="24635" xr:uid="{24A3E465-6FA8-4F21-9CEB-1923A8D739BD}"/>
    <cellStyle name="Header1 2 17 2 5 5 8" xfId="24636" xr:uid="{A01A58D5-D5D7-4B45-8A4D-8FA7059A3E9C}"/>
    <cellStyle name="Header1 2 17 2 5 6" xfId="24637" xr:uid="{8639AB19-5D38-4556-BD60-A98FD227F203}"/>
    <cellStyle name="Header1 2 17 2 5 6 2" xfId="24638" xr:uid="{26C417C3-4FDF-4FAF-B671-764548DECF0D}"/>
    <cellStyle name="Header1 2 17 2 5 6 2 2" xfId="24639" xr:uid="{16293D23-9D7C-462D-BF56-84F0BD26BF0A}"/>
    <cellStyle name="Header1 2 17 2 5 6 2 3" xfId="24640" xr:uid="{FDB30DFC-9773-46D5-8A8C-8B720C2C9768}"/>
    <cellStyle name="Header1 2 17 2 5 6 3" xfId="24641" xr:uid="{BB820681-CBA2-4664-9AB4-521577660A82}"/>
    <cellStyle name="Header1 2 17 2 5 6 3 2" xfId="24642" xr:uid="{2CB80357-4455-440C-9541-EBA36C8D4B36}"/>
    <cellStyle name="Header1 2 17 2 5 6 3 3" xfId="24643" xr:uid="{248FFABF-AEAF-44C0-959D-8BF86C235B4C}"/>
    <cellStyle name="Header1 2 17 2 5 6 4" xfId="24644" xr:uid="{0586DFC5-3A8D-49E6-9106-D74E61CEFDD5}"/>
    <cellStyle name="Header1 2 17 2 5 6 4 2" xfId="24645" xr:uid="{E4A833A2-5ADC-42BC-AB5A-94A91406BD3E}"/>
    <cellStyle name="Header1 2 17 2 5 6 4 3" xfId="24646" xr:uid="{B0CB0205-6C58-42F8-9A69-A163C7F25AC4}"/>
    <cellStyle name="Header1 2 17 2 5 6 5" xfId="24647" xr:uid="{A05BDC29-702C-406B-8710-E01667CCBF29}"/>
    <cellStyle name="Header1 2 17 2 5 6 5 2" xfId="24648" xr:uid="{9D99A490-D23A-469F-982F-B84B5D59C842}"/>
    <cellStyle name="Header1 2 17 2 5 6 5 3" xfId="24649" xr:uid="{2288192B-D7E4-4143-8F30-D02956E5FFCF}"/>
    <cellStyle name="Header1 2 17 2 5 6 6" xfId="24650" xr:uid="{3D4097C3-1EDA-46CD-AC5F-DDC0983D35B6}"/>
    <cellStyle name="Header1 2 17 2 5 6 6 2" xfId="24651" xr:uid="{51522CAA-E7E9-419B-865D-86C16CFB4240}"/>
    <cellStyle name="Header1 2 17 2 5 6 6 3" xfId="24652" xr:uid="{8B4C3F60-EBBD-42CB-9287-D13DC53D4E19}"/>
    <cellStyle name="Header1 2 17 2 5 6 7" xfId="24653" xr:uid="{79951F5B-AF07-4A63-8262-A99F2298CB75}"/>
    <cellStyle name="Header1 2 17 2 5 6 8" xfId="24654" xr:uid="{6BDE16D0-EB29-4D95-BF53-9B693AE1FA51}"/>
    <cellStyle name="Header1 2 17 2 5 7" xfId="24655" xr:uid="{D368E5E9-C583-4284-B0FD-584FC9BD9D37}"/>
    <cellStyle name="Header1 2 17 2 5 8" xfId="24656" xr:uid="{004F579B-77EB-4990-A2F4-13C2201E2CDC}"/>
    <cellStyle name="Header1 2 17 2 6" xfId="24657" xr:uid="{F4F2EF0E-5371-4220-A316-7B9E655977FD}"/>
    <cellStyle name="Header1 2 17 2 6 2" xfId="24658" xr:uid="{20CE2BAD-2662-44CD-8E83-C7C77AE65129}"/>
    <cellStyle name="Header1 2 17 2 6 2 2" xfId="24659" xr:uid="{6105BD43-D2EA-4843-8488-81F9A1FDE451}"/>
    <cellStyle name="Header1 2 17 2 6 2 2 2" xfId="24660" xr:uid="{1F344F7E-D175-4F2F-B1C3-7A78B19ED196}"/>
    <cellStyle name="Header1 2 17 2 6 2 2 3" xfId="24661" xr:uid="{1DAF5A4C-685F-41CD-A5DB-C341FA335E84}"/>
    <cellStyle name="Header1 2 17 2 6 2 3" xfId="24662" xr:uid="{AE3E8F67-5BD0-45B0-B813-AD968CEE4518}"/>
    <cellStyle name="Header1 2 17 2 6 2 3 2" xfId="24663" xr:uid="{045AE1E8-3786-40DE-825B-A2E9322BE79A}"/>
    <cellStyle name="Header1 2 17 2 6 2 3 3" xfId="24664" xr:uid="{45F7EA96-00F8-4B39-8445-019049887BA6}"/>
    <cellStyle name="Header1 2 17 2 6 2 4" xfId="24665" xr:uid="{E3CA70BF-93B1-481F-8DA2-8C02266A745B}"/>
    <cellStyle name="Header1 2 17 2 6 2 4 2" xfId="24666" xr:uid="{11A3C5D0-4D91-467C-96F2-129C5C1DCF32}"/>
    <cellStyle name="Header1 2 17 2 6 2 4 3" xfId="24667" xr:uid="{85CA6C47-FCDD-4151-8624-CCD52A190D67}"/>
    <cellStyle name="Header1 2 17 2 6 2 5" xfId="24668" xr:uid="{A998A06B-5895-4FAF-9F78-8CB9D0BDB31C}"/>
    <cellStyle name="Header1 2 17 2 6 2 5 2" xfId="24669" xr:uid="{47CE2729-63D4-4B28-A9B6-410925C59999}"/>
    <cellStyle name="Header1 2 17 2 6 2 5 3" xfId="24670" xr:uid="{46E0060D-1898-4462-ABD0-83E7E14515C6}"/>
    <cellStyle name="Header1 2 17 2 6 2 6" xfId="24671" xr:uid="{7BA3E8D8-37C7-46B3-9BBA-21D2EE60C6CC}"/>
    <cellStyle name="Header1 2 17 2 6 2 6 2" xfId="24672" xr:uid="{882142CC-EAA7-47AF-BF95-147FE6CA7FF3}"/>
    <cellStyle name="Header1 2 17 2 6 2 6 3" xfId="24673" xr:uid="{6D744C53-962B-49BE-AA45-99200C78D487}"/>
    <cellStyle name="Header1 2 17 2 6 2 7" xfId="24674" xr:uid="{52B00540-16AE-4F37-B0B5-0FA3BA09BDAA}"/>
    <cellStyle name="Header1 2 17 2 6 2 7 2" xfId="24675" xr:uid="{823DF492-F44D-4706-959C-1B75C14C3ABD}"/>
    <cellStyle name="Header1 2 17 2 6 2 7 3" xfId="24676" xr:uid="{1590D7B1-53E7-48F5-A50E-EE12A6C1519D}"/>
    <cellStyle name="Header1 2 17 2 6 2 8" xfId="24677" xr:uid="{11C1FF1D-A7C9-4784-B3B1-06C6C3EED13B}"/>
    <cellStyle name="Header1 2 17 2 6 2 9" xfId="24678" xr:uid="{B9AD6B14-B2C7-41A8-96CD-7DEA8227E356}"/>
    <cellStyle name="Header1 2 17 2 6 3" xfId="24679" xr:uid="{D3C38E57-0F20-4541-8CE9-8A7A9810BC91}"/>
    <cellStyle name="Header1 2 17 2 6 3 2" xfId="24680" xr:uid="{3BFCFF29-8589-44F4-8543-18C6A3CBCA95}"/>
    <cellStyle name="Header1 2 17 2 6 3 2 2" xfId="24681" xr:uid="{456F9EA8-7323-4C9E-955E-9E4A72E8A3C3}"/>
    <cellStyle name="Header1 2 17 2 6 3 2 3" xfId="24682" xr:uid="{04E98632-7D3E-4296-9931-F118B339C449}"/>
    <cellStyle name="Header1 2 17 2 6 3 3" xfId="24683" xr:uid="{D47C45F9-5948-4A55-B3A0-F58EC6CEF092}"/>
    <cellStyle name="Header1 2 17 2 6 3 3 2" xfId="24684" xr:uid="{913B5B5D-0D0C-4E02-B6A6-81204346FD6D}"/>
    <cellStyle name="Header1 2 17 2 6 3 3 3" xfId="24685" xr:uid="{60C7D390-B211-4135-9A48-9CCFF14D26A9}"/>
    <cellStyle name="Header1 2 17 2 6 3 4" xfId="24686" xr:uid="{A8AB39A9-B0D1-4AB4-A38F-B65E0A8FDD0D}"/>
    <cellStyle name="Header1 2 17 2 6 3 4 2" xfId="24687" xr:uid="{BC15C2F2-350E-4147-8C79-E4B70C3FB526}"/>
    <cellStyle name="Header1 2 17 2 6 3 4 3" xfId="24688" xr:uid="{FE163552-848F-4F2C-A5BA-754E20AC4F66}"/>
    <cellStyle name="Header1 2 17 2 6 3 5" xfId="24689" xr:uid="{AA2EF634-AE91-40E4-87CB-B917B77F6AC1}"/>
    <cellStyle name="Header1 2 17 2 6 3 5 2" xfId="24690" xr:uid="{B4188B36-C05C-43E4-B2CA-CFF51391CAC1}"/>
    <cellStyle name="Header1 2 17 2 6 3 5 3" xfId="24691" xr:uid="{256E94B8-F044-4FA0-91FE-8F8BC71E9754}"/>
    <cellStyle name="Header1 2 17 2 6 3 6" xfId="24692" xr:uid="{828029D2-DB56-494C-A0D4-5A2BC3DD319D}"/>
    <cellStyle name="Header1 2 17 2 6 3 6 2" xfId="24693" xr:uid="{09E2A36D-AA6D-4663-BE94-F5B0401A2E24}"/>
    <cellStyle name="Header1 2 17 2 6 3 6 3" xfId="24694" xr:uid="{014CD811-A18F-4D06-81F1-27D7BCD4015E}"/>
    <cellStyle name="Header1 2 17 2 6 3 7" xfId="24695" xr:uid="{22CE2485-6199-4F56-BA2E-1678008DDAB2}"/>
    <cellStyle name="Header1 2 17 2 6 3 8" xfId="24696" xr:uid="{952C441A-6BC5-4D98-9298-5C566C58F532}"/>
    <cellStyle name="Header1 2 17 2 6 4" xfId="24697" xr:uid="{58B8F461-3F29-43AA-B9EB-7A88E36D7E96}"/>
    <cellStyle name="Header1 2 17 2 6 4 2" xfId="24698" xr:uid="{13CC6E7E-AB5B-45E8-8648-28C6BD84746F}"/>
    <cellStyle name="Header1 2 17 2 6 4 2 2" xfId="24699" xr:uid="{DB2CD5D5-A0AB-4955-87DA-4DC3945A4ABA}"/>
    <cellStyle name="Header1 2 17 2 6 4 2 3" xfId="24700" xr:uid="{EFC8E36E-A8A8-4F56-BE14-51BDC0680E9A}"/>
    <cellStyle name="Header1 2 17 2 6 4 3" xfId="24701" xr:uid="{CF54D39F-CAE0-4FE9-8DCD-C7F4797C7AE0}"/>
    <cellStyle name="Header1 2 17 2 6 4 3 2" xfId="24702" xr:uid="{4EC7DFC5-4DEB-48F6-9DB0-2C2E7CB468AC}"/>
    <cellStyle name="Header1 2 17 2 6 4 3 3" xfId="24703" xr:uid="{7F105094-C4C1-4573-B96B-7FDAF8935158}"/>
    <cellStyle name="Header1 2 17 2 6 4 4" xfId="24704" xr:uid="{ABE5E963-82E5-4950-BE16-6951107E7CA6}"/>
    <cellStyle name="Header1 2 17 2 6 4 4 2" xfId="24705" xr:uid="{182FA4BA-C2C4-4E2D-A10D-ABBA70A8A4CB}"/>
    <cellStyle name="Header1 2 17 2 6 4 4 3" xfId="24706" xr:uid="{45EBB951-30B9-4435-89A6-F9648E220FF8}"/>
    <cellStyle name="Header1 2 17 2 6 4 5" xfId="24707" xr:uid="{47908F0F-CF9D-43AD-976A-0CB738B014DE}"/>
    <cellStyle name="Header1 2 17 2 6 4 5 2" xfId="24708" xr:uid="{03A4C628-57C1-47B0-BD46-DB6BED9763A2}"/>
    <cellStyle name="Header1 2 17 2 6 4 5 3" xfId="24709" xr:uid="{42881CEE-4F07-4737-845A-C312665EBDC6}"/>
    <cellStyle name="Header1 2 17 2 6 4 6" xfId="24710" xr:uid="{A8F7AC2D-1216-4543-9AD4-6E29EE880D4C}"/>
    <cellStyle name="Header1 2 17 2 6 4 6 2" xfId="24711" xr:uid="{10C2E4DE-6BE6-4C20-94EE-9231CDFE0700}"/>
    <cellStyle name="Header1 2 17 2 6 4 6 3" xfId="24712" xr:uid="{7CD1FA7F-7AFB-46CF-99B8-00B48273F134}"/>
    <cellStyle name="Header1 2 17 2 6 4 7" xfId="24713" xr:uid="{511E63A5-DCAD-470E-9E9D-327EA24A7DC0}"/>
    <cellStyle name="Header1 2 17 2 6 4 8" xfId="24714" xr:uid="{53950883-6FA2-4375-AF3E-388F71C1E2BE}"/>
    <cellStyle name="Header1 2 17 2 6 5" xfId="24715" xr:uid="{7F68FC3B-9559-43FC-BC50-2DDE83C8CEC6}"/>
    <cellStyle name="Header1 2 17 2 6 5 2" xfId="24716" xr:uid="{C1E90FA8-AA87-46DC-A8E1-1B34ED198E08}"/>
    <cellStyle name="Header1 2 17 2 6 5 2 2" xfId="24717" xr:uid="{E7E4BB32-81E3-45DA-B79D-97B3FCD23A3D}"/>
    <cellStyle name="Header1 2 17 2 6 5 2 3" xfId="24718" xr:uid="{DF144EE9-7900-49AD-92B6-53C257217AF1}"/>
    <cellStyle name="Header1 2 17 2 6 5 3" xfId="24719" xr:uid="{99D18F5E-E981-4472-9A8F-AD9C25D31E8B}"/>
    <cellStyle name="Header1 2 17 2 6 5 3 2" xfId="24720" xr:uid="{110037B0-2EE8-4776-BD9E-6CA835539128}"/>
    <cellStyle name="Header1 2 17 2 6 5 3 3" xfId="24721" xr:uid="{5D96F339-5A11-4645-B646-C42B134FB054}"/>
    <cellStyle name="Header1 2 17 2 6 5 4" xfId="24722" xr:uid="{58A5C5C6-4B5B-4E97-AC21-B9D8AEBBF632}"/>
    <cellStyle name="Header1 2 17 2 6 5 4 2" xfId="24723" xr:uid="{9BD4CD30-9586-4440-96BA-4A40C4694FD9}"/>
    <cellStyle name="Header1 2 17 2 6 5 4 3" xfId="24724" xr:uid="{8BBFD777-B259-49F6-9088-05BF877CBAEB}"/>
    <cellStyle name="Header1 2 17 2 6 5 5" xfId="24725" xr:uid="{758195C1-9737-4686-9979-4FD9B78AB53E}"/>
    <cellStyle name="Header1 2 17 2 6 5 5 2" xfId="24726" xr:uid="{4D33F674-F61E-4287-8A19-FD847256414E}"/>
    <cellStyle name="Header1 2 17 2 6 5 5 3" xfId="24727" xr:uid="{FF32D571-A04E-4A20-AF3E-5BF0278FF0CA}"/>
    <cellStyle name="Header1 2 17 2 6 5 6" xfId="24728" xr:uid="{EBA59B67-E719-4575-B346-0C82BCAB4904}"/>
    <cellStyle name="Header1 2 17 2 6 5 6 2" xfId="24729" xr:uid="{BEE0D406-C9AC-40D4-B42E-A702F6D87ADB}"/>
    <cellStyle name="Header1 2 17 2 6 5 6 3" xfId="24730" xr:uid="{D74E2933-0E0E-40E0-BF93-A69F6BAB681B}"/>
    <cellStyle name="Header1 2 17 2 6 5 7" xfId="24731" xr:uid="{82D96E11-C1B6-48A9-B28D-D5C8FDB038A1}"/>
    <cellStyle name="Header1 2 17 2 6 5 8" xfId="24732" xr:uid="{BF749886-D561-4F8E-9985-7846DE739B17}"/>
    <cellStyle name="Header1 2 17 2 6 6" xfId="24733" xr:uid="{964ECD1F-0BCE-48AD-8477-38FFDCC52831}"/>
    <cellStyle name="Header1 2 17 2 6 6 2" xfId="24734" xr:uid="{26B7F99D-1393-4EDD-B22A-325FEC100F46}"/>
    <cellStyle name="Header1 2 17 2 6 6 2 2" xfId="24735" xr:uid="{41C8EC55-FD4F-41FA-BA42-D16A2229D22E}"/>
    <cellStyle name="Header1 2 17 2 6 6 2 3" xfId="24736" xr:uid="{A5F18C64-2E60-4E02-97A2-DED3013DDCD8}"/>
    <cellStyle name="Header1 2 17 2 6 6 3" xfId="24737" xr:uid="{B9BA9594-28D4-487B-8276-F32E1F6D00ED}"/>
    <cellStyle name="Header1 2 17 2 6 6 3 2" xfId="24738" xr:uid="{A4F2700A-2876-4E87-8DB4-81D1F1433ECD}"/>
    <cellStyle name="Header1 2 17 2 6 6 3 3" xfId="24739" xr:uid="{A0F61FAA-A119-483A-A510-B1DEF762B8FD}"/>
    <cellStyle name="Header1 2 17 2 6 6 4" xfId="24740" xr:uid="{1BA9EB6E-E18B-46E5-81A3-A587A596BAC5}"/>
    <cellStyle name="Header1 2 17 2 6 6 4 2" xfId="24741" xr:uid="{543B521D-6A30-4494-8C1B-94FF9F12E369}"/>
    <cellStyle name="Header1 2 17 2 6 6 4 3" xfId="24742" xr:uid="{E593CD49-822E-4AF0-B664-4A95B94224AC}"/>
    <cellStyle name="Header1 2 17 2 6 6 5" xfId="24743" xr:uid="{9469347E-E89E-4111-B139-97CEDCF5705D}"/>
    <cellStyle name="Header1 2 17 2 6 6 5 2" xfId="24744" xr:uid="{E0563D62-5E45-4409-98FD-4E05F8B5FBE8}"/>
    <cellStyle name="Header1 2 17 2 6 6 5 3" xfId="24745" xr:uid="{198464A1-3055-4B54-89B8-C5CBC1B2A7D2}"/>
    <cellStyle name="Header1 2 17 2 6 6 6" xfId="24746" xr:uid="{D8638AAC-5F9E-4DB9-8088-AF80276FEB2A}"/>
    <cellStyle name="Header1 2 17 2 6 6 6 2" xfId="24747" xr:uid="{C8B3137B-E6E5-4D44-B7D1-CBAAC04B45CF}"/>
    <cellStyle name="Header1 2 17 2 6 6 6 3" xfId="24748" xr:uid="{B1660A6A-9347-423D-8732-360BD35926FE}"/>
    <cellStyle name="Header1 2 17 2 6 6 7" xfId="24749" xr:uid="{F9E4DA4C-2F52-47CE-9511-CB296C256772}"/>
    <cellStyle name="Header1 2 17 2 6 6 8" xfId="24750" xr:uid="{7E7D135F-F945-4E22-9F3D-5EAB60AF54C7}"/>
    <cellStyle name="Header1 2 17 2 6 7" xfId="24751" xr:uid="{D455B3AB-91DE-4A43-A39C-157A8BA42CAC}"/>
    <cellStyle name="Header1 2 17 2 6 8" xfId="24752" xr:uid="{D39D6833-AE05-4E09-9114-ACA5144FD5C0}"/>
    <cellStyle name="Header1 2 17 2 7" xfId="24753" xr:uid="{984DD9CC-90E4-4CAC-85EB-DCAF155993B0}"/>
    <cellStyle name="Header1 2 17 2 7 2" xfId="24754" xr:uid="{A7478922-0F4F-4EEE-BDB9-68C082C85BBC}"/>
    <cellStyle name="Header1 2 17 2 7 2 2" xfId="24755" xr:uid="{4D792950-AA83-44FA-8D5A-9550F7F75F59}"/>
    <cellStyle name="Header1 2 17 2 7 2 2 2" xfId="24756" xr:uid="{853981D0-E839-42E6-9EAF-F9452BD69882}"/>
    <cellStyle name="Header1 2 17 2 7 2 2 3" xfId="24757" xr:uid="{87FE5A7B-411E-49CD-8022-D1E850A8429E}"/>
    <cellStyle name="Header1 2 17 2 7 2 3" xfId="24758" xr:uid="{884E6C28-2AB8-4A2D-8697-325B56EB13B7}"/>
    <cellStyle name="Header1 2 17 2 7 2 3 2" xfId="24759" xr:uid="{1F8261B4-78E0-438A-980C-97D3D46739B1}"/>
    <cellStyle name="Header1 2 17 2 7 2 3 3" xfId="24760" xr:uid="{EC696B54-3EC3-4725-A7D2-2E47207A37D1}"/>
    <cellStyle name="Header1 2 17 2 7 2 4" xfId="24761" xr:uid="{75D9D612-3A63-44F0-9B25-EC99EC965018}"/>
    <cellStyle name="Header1 2 17 2 7 2 4 2" xfId="24762" xr:uid="{EF703352-B473-4B29-8C5A-83F924128C2B}"/>
    <cellStyle name="Header1 2 17 2 7 2 4 3" xfId="24763" xr:uid="{4AD8D06C-4365-49AD-B346-9A2557B37075}"/>
    <cellStyle name="Header1 2 17 2 7 2 5" xfId="24764" xr:uid="{46EF5F66-36A4-48A3-97B6-75EE6A94CA56}"/>
    <cellStyle name="Header1 2 17 2 7 2 5 2" xfId="24765" xr:uid="{7AE56A91-4467-46AB-A3A5-7883F6E97F16}"/>
    <cellStyle name="Header1 2 17 2 7 2 5 3" xfId="24766" xr:uid="{F5F56B6C-D23E-4D3E-A102-AF20260A1E99}"/>
    <cellStyle name="Header1 2 17 2 7 2 6" xfId="24767" xr:uid="{85A7DC99-0FFF-4F13-A0C3-B6D7598E53F4}"/>
    <cellStyle name="Header1 2 17 2 7 2 6 2" xfId="24768" xr:uid="{2E1B3D59-EA91-4EA2-AEB2-FBF851A01286}"/>
    <cellStyle name="Header1 2 17 2 7 2 6 3" xfId="24769" xr:uid="{080A26A4-8818-42E2-957B-44596C9CBF9D}"/>
    <cellStyle name="Header1 2 17 2 7 2 7" xfId="24770" xr:uid="{4A2FA7B8-EE57-4406-953C-0C89E90DFE88}"/>
    <cellStyle name="Header1 2 17 2 7 2 7 2" xfId="24771" xr:uid="{F0E8EA3E-5E31-4BC2-A348-6443EAC85248}"/>
    <cellStyle name="Header1 2 17 2 7 2 7 3" xfId="24772" xr:uid="{1087CC41-6749-4DD5-B820-565C84A6E146}"/>
    <cellStyle name="Header1 2 17 2 7 2 8" xfId="24773" xr:uid="{8F0AA179-B246-46C8-BFD8-B44321EDE236}"/>
    <cellStyle name="Header1 2 17 2 7 2 9" xfId="24774" xr:uid="{E29F9F1B-1FCC-47EE-AF6B-2E48383D17C9}"/>
    <cellStyle name="Header1 2 17 2 7 3" xfId="24775" xr:uid="{3B1A614A-B9BE-4E73-BDD1-0B4964276084}"/>
    <cellStyle name="Header1 2 17 2 7 3 2" xfId="24776" xr:uid="{1A41BEC1-2820-423E-8269-0CE5FEA487DF}"/>
    <cellStyle name="Header1 2 17 2 7 3 2 2" xfId="24777" xr:uid="{B4B5BAD5-2B36-4A6F-B862-F0424BA5216D}"/>
    <cellStyle name="Header1 2 17 2 7 3 2 3" xfId="24778" xr:uid="{9891675A-C8B9-4AF5-9023-0D8593B09580}"/>
    <cellStyle name="Header1 2 17 2 7 3 3" xfId="24779" xr:uid="{B4B177BE-CFAB-4614-8305-515E54A8F7D9}"/>
    <cellStyle name="Header1 2 17 2 7 3 3 2" xfId="24780" xr:uid="{CA4D86E5-0272-487C-965B-8A7346AC56FC}"/>
    <cellStyle name="Header1 2 17 2 7 3 3 3" xfId="24781" xr:uid="{52DCB9BF-0092-4AB3-A868-3E289BCF480B}"/>
    <cellStyle name="Header1 2 17 2 7 3 4" xfId="24782" xr:uid="{89AA66CE-44B5-4A69-A360-2E68C81E5CD7}"/>
    <cellStyle name="Header1 2 17 2 7 3 4 2" xfId="24783" xr:uid="{929507AA-BDCC-44BC-A173-B3B41A7AE5E8}"/>
    <cellStyle name="Header1 2 17 2 7 3 4 3" xfId="24784" xr:uid="{09420FF4-3052-40EE-8841-C300356781A2}"/>
    <cellStyle name="Header1 2 17 2 7 3 5" xfId="24785" xr:uid="{741F0BCE-3403-4CD8-AF72-D4D75AA0A721}"/>
    <cellStyle name="Header1 2 17 2 7 3 5 2" xfId="24786" xr:uid="{134E88D2-ACEC-4329-84F2-6E6BE4316758}"/>
    <cellStyle name="Header1 2 17 2 7 3 5 3" xfId="24787" xr:uid="{CDAE2567-B18E-4FF0-AB12-C2296B105D83}"/>
    <cellStyle name="Header1 2 17 2 7 3 6" xfId="24788" xr:uid="{A0C5B7B9-1E6C-41F9-B841-DD98116BE916}"/>
    <cellStyle name="Header1 2 17 2 7 3 6 2" xfId="24789" xr:uid="{A828DF5D-F9BD-4988-B735-E1C15C9A440C}"/>
    <cellStyle name="Header1 2 17 2 7 3 6 3" xfId="24790" xr:uid="{B68F00E4-CABD-4144-9CE6-91B5E1BD9897}"/>
    <cellStyle name="Header1 2 17 2 7 3 7" xfId="24791" xr:uid="{9F134F0A-B055-47E0-932C-3AFE31C3721E}"/>
    <cellStyle name="Header1 2 17 2 7 3 8" xfId="24792" xr:uid="{568C359D-FB5C-49CF-94BD-660880DE59CA}"/>
    <cellStyle name="Header1 2 17 2 7 4" xfId="24793" xr:uid="{6FC3F1B5-AB30-4FC2-A03C-4154558C427B}"/>
    <cellStyle name="Header1 2 17 2 7 4 2" xfId="24794" xr:uid="{16045656-37F9-4713-89F4-95F58F674D70}"/>
    <cellStyle name="Header1 2 17 2 7 4 2 2" xfId="24795" xr:uid="{AD897AE9-7CC7-4B4A-B155-16C8C3A4B19C}"/>
    <cellStyle name="Header1 2 17 2 7 4 2 3" xfId="24796" xr:uid="{F5783606-F9F5-4E29-833B-C2CAB70D213F}"/>
    <cellStyle name="Header1 2 17 2 7 4 3" xfId="24797" xr:uid="{D965249B-84D7-4813-8FBB-EEE6B73E5FE3}"/>
    <cellStyle name="Header1 2 17 2 7 4 3 2" xfId="24798" xr:uid="{6C78C8B4-F08C-40E0-8352-C8C3534A8D9A}"/>
    <cellStyle name="Header1 2 17 2 7 4 3 3" xfId="24799" xr:uid="{1F0315ED-A201-44B2-B7DB-7CBA1030CE1A}"/>
    <cellStyle name="Header1 2 17 2 7 4 4" xfId="24800" xr:uid="{0C5D5207-1E46-4422-855C-0E402C49A105}"/>
    <cellStyle name="Header1 2 17 2 7 4 4 2" xfId="24801" xr:uid="{B2009315-4788-4E72-9ECD-B07E7B507773}"/>
    <cellStyle name="Header1 2 17 2 7 4 4 3" xfId="24802" xr:uid="{8776DCC0-35EA-4192-9226-1198C51BE8D9}"/>
    <cellStyle name="Header1 2 17 2 7 4 5" xfId="24803" xr:uid="{FD47745A-B794-42DC-A6D4-2C5466A026A6}"/>
    <cellStyle name="Header1 2 17 2 7 4 5 2" xfId="24804" xr:uid="{E4666B08-49F6-4087-B445-407DB2350846}"/>
    <cellStyle name="Header1 2 17 2 7 4 5 3" xfId="24805" xr:uid="{21DAE742-95FF-4A37-889D-AA743DDC0516}"/>
    <cellStyle name="Header1 2 17 2 7 4 6" xfId="24806" xr:uid="{5129F637-58ED-424B-A82E-4DB0B40D1CA4}"/>
    <cellStyle name="Header1 2 17 2 7 4 6 2" xfId="24807" xr:uid="{C94930B4-FC19-4C09-9474-6C6643853447}"/>
    <cellStyle name="Header1 2 17 2 7 4 6 3" xfId="24808" xr:uid="{0FD6B073-1309-4ABA-9DD3-B68E82A2EED8}"/>
    <cellStyle name="Header1 2 17 2 7 4 7" xfId="24809" xr:uid="{3B60278A-D86B-4144-BB07-64549B61F3BC}"/>
    <cellStyle name="Header1 2 17 2 7 4 8" xfId="24810" xr:uid="{21C1F0A6-E5A5-41FA-A374-2B02832C819B}"/>
    <cellStyle name="Header1 2 17 2 7 5" xfId="24811" xr:uid="{1E95A0C0-00EC-4C5A-BBA5-6EF21392E38A}"/>
    <cellStyle name="Header1 2 17 2 7 5 2" xfId="24812" xr:uid="{26E8F59B-228C-4458-8273-81FDF662BA92}"/>
    <cellStyle name="Header1 2 17 2 7 5 2 2" xfId="24813" xr:uid="{FE02A825-1458-4139-8217-FF8657AB6D44}"/>
    <cellStyle name="Header1 2 17 2 7 5 2 3" xfId="24814" xr:uid="{7C864624-CF81-41A3-8A0B-76659685D524}"/>
    <cellStyle name="Header1 2 17 2 7 5 3" xfId="24815" xr:uid="{97D1E875-98EE-495B-AB48-2F87AB970C74}"/>
    <cellStyle name="Header1 2 17 2 7 5 3 2" xfId="24816" xr:uid="{AF79EE86-3366-4971-BCE6-CA605259B552}"/>
    <cellStyle name="Header1 2 17 2 7 5 3 3" xfId="24817" xr:uid="{7D817FDF-D9CA-45D1-AD09-11F9AC13D0C1}"/>
    <cellStyle name="Header1 2 17 2 7 5 4" xfId="24818" xr:uid="{21707AB5-919A-464E-A2A0-597E9F77BE61}"/>
    <cellStyle name="Header1 2 17 2 7 5 4 2" xfId="24819" xr:uid="{AE729684-1FE4-45D1-822B-A7617E6D466A}"/>
    <cellStyle name="Header1 2 17 2 7 5 4 3" xfId="24820" xr:uid="{BE72DC6B-4F92-44AD-B472-A40FD5285A82}"/>
    <cellStyle name="Header1 2 17 2 7 5 5" xfId="24821" xr:uid="{1C4E9C3C-89F5-4D65-AD3B-CEB2E765C280}"/>
    <cellStyle name="Header1 2 17 2 7 5 5 2" xfId="24822" xr:uid="{440EC425-7294-4360-ADEB-F9C16E06A191}"/>
    <cellStyle name="Header1 2 17 2 7 5 5 3" xfId="24823" xr:uid="{30E7BFDF-97B0-4FB2-9938-4612938D8F9E}"/>
    <cellStyle name="Header1 2 17 2 7 5 6" xfId="24824" xr:uid="{6F4C0785-4E64-4DA1-9055-BC311473A57F}"/>
    <cellStyle name="Header1 2 17 2 7 5 6 2" xfId="24825" xr:uid="{B8EA8DDE-82E0-45D1-915E-7B8BE76D9268}"/>
    <cellStyle name="Header1 2 17 2 7 5 6 3" xfId="24826" xr:uid="{491520B5-8647-45BB-8CD3-49EB08D0EFDE}"/>
    <cellStyle name="Header1 2 17 2 7 5 7" xfId="24827" xr:uid="{D3C78C55-0F6D-4119-85CD-BB21C1FD9486}"/>
    <cellStyle name="Header1 2 17 2 7 5 8" xfId="24828" xr:uid="{19A554EA-BE1B-4F0B-8108-DE72C437275E}"/>
    <cellStyle name="Header1 2 17 2 7 6" xfId="24829" xr:uid="{F4D480CF-9472-4F05-884B-AAFB83315BDC}"/>
    <cellStyle name="Header1 2 17 2 7 6 2" xfId="24830" xr:uid="{9D840610-03EF-4585-A442-3F9317C02A0D}"/>
    <cellStyle name="Header1 2 17 2 7 6 2 2" xfId="24831" xr:uid="{6509A9B2-0F13-4D07-8FC2-EB828C31AB8F}"/>
    <cellStyle name="Header1 2 17 2 7 6 2 3" xfId="24832" xr:uid="{0FE4ADC8-7E5A-4025-B97F-695A0D04686A}"/>
    <cellStyle name="Header1 2 17 2 7 6 3" xfId="24833" xr:uid="{14F02B4F-1871-4E65-AA8A-26F5EEB0C913}"/>
    <cellStyle name="Header1 2 17 2 7 6 3 2" xfId="24834" xr:uid="{3B417FC3-8B59-4935-9324-6FF05E4FC02A}"/>
    <cellStyle name="Header1 2 17 2 7 6 3 3" xfId="24835" xr:uid="{92150C3C-5774-4BA6-88F3-10AD1CA3A163}"/>
    <cellStyle name="Header1 2 17 2 7 6 4" xfId="24836" xr:uid="{93C050FD-C5E9-4A0E-AB55-86CE10C34311}"/>
    <cellStyle name="Header1 2 17 2 7 6 4 2" xfId="24837" xr:uid="{737BFC6A-460C-4D1D-AB88-E1C2366E9DEF}"/>
    <cellStyle name="Header1 2 17 2 7 6 4 3" xfId="24838" xr:uid="{0BBDA991-FCAA-4D77-9669-B72053BF5EEF}"/>
    <cellStyle name="Header1 2 17 2 7 6 5" xfId="24839" xr:uid="{B1549E20-7682-4855-BFCE-77D5FCA028A3}"/>
    <cellStyle name="Header1 2 17 2 7 6 5 2" xfId="24840" xr:uid="{B329CCF4-5E9E-4678-8BBF-A946109F9554}"/>
    <cellStyle name="Header1 2 17 2 7 6 5 3" xfId="24841" xr:uid="{FB948769-47D4-40BA-9675-C65F5730D26D}"/>
    <cellStyle name="Header1 2 17 2 7 6 6" xfId="24842" xr:uid="{740458B4-D3C0-42F4-92D8-8CFDD5A44609}"/>
    <cellStyle name="Header1 2 17 2 7 6 6 2" xfId="24843" xr:uid="{B8BEE1D1-EFA5-4D49-BA16-502E9805551C}"/>
    <cellStyle name="Header1 2 17 2 7 6 6 3" xfId="24844" xr:uid="{7BF3E427-3DE8-490C-8982-038ED638C850}"/>
    <cellStyle name="Header1 2 17 2 7 6 7" xfId="24845" xr:uid="{7A181742-656C-44E6-B6AA-30200B5A8F6E}"/>
    <cellStyle name="Header1 2 17 2 7 6 8" xfId="24846" xr:uid="{5D03C7C1-3B64-46A4-9DE9-F0CF50F21825}"/>
    <cellStyle name="Header1 2 17 2 7 7" xfId="24847" xr:uid="{E7CAA907-3134-49AD-A164-4A618CDEBE9C}"/>
    <cellStyle name="Header1 2 17 2 7 8" xfId="24848" xr:uid="{A9476F7B-3CC7-4241-ADA2-148841F63F51}"/>
    <cellStyle name="Header1 2 17 2 8" xfId="24849" xr:uid="{E7A0781B-ADFC-4253-BF43-49D20F287456}"/>
    <cellStyle name="Header1 2 17 2 8 2" xfId="24850" xr:uid="{A57EE9C3-835C-4B4F-9446-267B86477046}"/>
    <cellStyle name="Header1 2 17 2 8 2 2" xfId="24851" xr:uid="{EC10F7E9-1B21-4C94-9FE8-AE003AF1657F}"/>
    <cellStyle name="Header1 2 17 2 8 2 2 2" xfId="24852" xr:uid="{AE95B255-7CCC-4B95-98E2-EF91D9498CB4}"/>
    <cellStyle name="Header1 2 17 2 8 2 2 3" xfId="24853" xr:uid="{8CE96EB2-2003-4829-8670-6A30E437623B}"/>
    <cellStyle name="Header1 2 17 2 8 2 3" xfId="24854" xr:uid="{B5FA144D-38C4-45F2-A8E4-692EE3F74640}"/>
    <cellStyle name="Header1 2 17 2 8 2 3 2" xfId="24855" xr:uid="{67EE9B3F-DF81-44DC-A77D-25CF6A74A08A}"/>
    <cellStyle name="Header1 2 17 2 8 2 3 3" xfId="24856" xr:uid="{34DCCCC3-F8F7-4358-976D-5B9CF9DCB443}"/>
    <cellStyle name="Header1 2 17 2 8 2 4" xfId="24857" xr:uid="{90ED3E37-A345-45AF-9083-587E06719836}"/>
    <cellStyle name="Header1 2 17 2 8 2 4 2" xfId="24858" xr:uid="{A63FE22B-0BE6-47FA-A718-ADC182B9B317}"/>
    <cellStyle name="Header1 2 17 2 8 2 4 3" xfId="24859" xr:uid="{AA0950EB-62F6-4869-B97A-40EE95508D3C}"/>
    <cellStyle name="Header1 2 17 2 8 2 5" xfId="24860" xr:uid="{FFD14DDB-B87C-4AF5-A077-9C622B363428}"/>
    <cellStyle name="Header1 2 17 2 8 2 5 2" xfId="24861" xr:uid="{F8AC8DA0-6DC7-47E4-AB9F-0A1E1D44D597}"/>
    <cellStyle name="Header1 2 17 2 8 2 5 3" xfId="24862" xr:uid="{91879F14-73BC-4674-97D1-FDEE84AAAA5C}"/>
    <cellStyle name="Header1 2 17 2 8 2 6" xfId="24863" xr:uid="{607D21C1-AA2B-4143-8DA9-FEFB0E65EEA9}"/>
    <cellStyle name="Header1 2 17 2 8 2 6 2" xfId="24864" xr:uid="{D6E9A52A-2A80-46B6-BDCD-02DC9AA71205}"/>
    <cellStyle name="Header1 2 17 2 8 2 6 3" xfId="24865" xr:uid="{38FA8574-C48F-4B42-90AE-1ADC4C3BA950}"/>
    <cellStyle name="Header1 2 17 2 8 2 7" xfId="24866" xr:uid="{7661FA5F-C753-4384-BDCD-5FE1132B1CED}"/>
    <cellStyle name="Header1 2 17 2 8 2 7 2" xfId="24867" xr:uid="{8EE097E1-2C35-4593-B2CE-1CE74B767A08}"/>
    <cellStyle name="Header1 2 17 2 8 2 7 3" xfId="24868" xr:uid="{2DB3FECE-9544-4215-AF2A-777C5208C324}"/>
    <cellStyle name="Header1 2 17 2 8 2 8" xfId="24869" xr:uid="{6BAE723E-2C94-4EE8-ACB8-ACBEBF831BAA}"/>
    <cellStyle name="Header1 2 17 2 8 2 9" xfId="24870" xr:uid="{90E5A807-383E-4D56-A4DE-22FAD72F8BA5}"/>
    <cellStyle name="Header1 2 17 2 8 3" xfId="24871" xr:uid="{4B831CBF-50DF-446A-9B26-F07C6432CD6B}"/>
    <cellStyle name="Header1 2 17 2 8 3 2" xfId="24872" xr:uid="{1097C5B7-9FD4-406A-87D7-6577BF5EDFB8}"/>
    <cellStyle name="Header1 2 17 2 8 3 2 2" xfId="24873" xr:uid="{AF0B3C17-14A2-4D4D-8553-96274F53D7D4}"/>
    <cellStyle name="Header1 2 17 2 8 3 2 3" xfId="24874" xr:uid="{B8268E00-1F6C-4CB3-B05D-1AD05DA12D7D}"/>
    <cellStyle name="Header1 2 17 2 8 3 3" xfId="24875" xr:uid="{20B63491-1E63-484F-B289-D7B20DE2AFF7}"/>
    <cellStyle name="Header1 2 17 2 8 3 3 2" xfId="24876" xr:uid="{048109FE-EEAF-41B2-927D-076BB72B9B63}"/>
    <cellStyle name="Header1 2 17 2 8 3 3 3" xfId="24877" xr:uid="{00021BAA-7E7A-4B2A-BDED-5EAD3CA07026}"/>
    <cellStyle name="Header1 2 17 2 8 3 4" xfId="24878" xr:uid="{7DC576EB-8D37-4CC8-8773-230B679E90F0}"/>
    <cellStyle name="Header1 2 17 2 8 3 4 2" xfId="24879" xr:uid="{0576F31D-15D8-4A07-83B2-05341E53105A}"/>
    <cellStyle name="Header1 2 17 2 8 3 4 3" xfId="24880" xr:uid="{A84CA584-02E5-483D-B57F-FAF773F50906}"/>
    <cellStyle name="Header1 2 17 2 8 3 5" xfId="24881" xr:uid="{FAAB7DFA-DD2F-4FED-B7A3-BD4081EBA25B}"/>
    <cellStyle name="Header1 2 17 2 8 3 5 2" xfId="24882" xr:uid="{96DE7486-8C30-4696-A09F-44BDAE1FBBD2}"/>
    <cellStyle name="Header1 2 17 2 8 3 5 3" xfId="24883" xr:uid="{FA87BF22-A25E-40F5-8F08-BB654404D93F}"/>
    <cellStyle name="Header1 2 17 2 8 3 6" xfId="24884" xr:uid="{DEF6CA9D-8B1A-40D7-94D4-08F2D3E13D8B}"/>
    <cellStyle name="Header1 2 17 2 8 3 6 2" xfId="24885" xr:uid="{08384DCC-796B-4DBD-BEC9-B9316FE8E351}"/>
    <cellStyle name="Header1 2 17 2 8 3 6 3" xfId="24886" xr:uid="{B60C0150-6724-4ED0-85A3-EBEB79D255F7}"/>
    <cellStyle name="Header1 2 17 2 8 3 7" xfId="24887" xr:uid="{0F021A53-9440-42E7-A5B3-28FB82755797}"/>
    <cellStyle name="Header1 2 17 2 8 3 8" xfId="24888" xr:uid="{7C5382AE-8995-4286-9CB7-E41E852B2A91}"/>
    <cellStyle name="Header1 2 17 2 8 4" xfId="24889" xr:uid="{F72213D7-D3AF-458C-AC7F-3657C19D489A}"/>
    <cellStyle name="Header1 2 17 2 8 4 2" xfId="24890" xr:uid="{7EB2136A-8EB6-4ED0-9A9D-11728CCBE6F0}"/>
    <cellStyle name="Header1 2 17 2 8 4 2 2" xfId="24891" xr:uid="{C1039E95-ACCC-4B2C-B1B5-99CD9936055E}"/>
    <cellStyle name="Header1 2 17 2 8 4 2 3" xfId="24892" xr:uid="{89A93813-8E4A-4314-B81B-AE5A64097663}"/>
    <cellStyle name="Header1 2 17 2 8 4 3" xfId="24893" xr:uid="{460DBA48-57FE-41E9-8BE7-851FEC89A5C8}"/>
    <cellStyle name="Header1 2 17 2 8 4 3 2" xfId="24894" xr:uid="{E4B67995-19B2-4F9C-9F58-29E7537905ED}"/>
    <cellStyle name="Header1 2 17 2 8 4 3 3" xfId="24895" xr:uid="{AA94BDC6-DDB6-480F-B6C1-E7FCBFEAFAD0}"/>
    <cellStyle name="Header1 2 17 2 8 4 4" xfId="24896" xr:uid="{33FF82BF-231A-4260-917A-6433D44BB4C3}"/>
    <cellStyle name="Header1 2 17 2 8 4 4 2" xfId="24897" xr:uid="{C5C1845A-78D2-470C-B241-235736F3B03D}"/>
    <cellStyle name="Header1 2 17 2 8 4 4 3" xfId="24898" xr:uid="{DAFCE7AC-0CA4-40A3-BB3F-B9636748BE48}"/>
    <cellStyle name="Header1 2 17 2 8 4 5" xfId="24899" xr:uid="{30F04C73-F767-4ABC-9D84-2F66B109449D}"/>
    <cellStyle name="Header1 2 17 2 8 4 5 2" xfId="24900" xr:uid="{A594354A-D5F0-4F53-9842-1695A1AB4C95}"/>
    <cellStyle name="Header1 2 17 2 8 4 5 3" xfId="24901" xr:uid="{812AF8F1-B2E8-4F36-8117-884914AFC129}"/>
    <cellStyle name="Header1 2 17 2 8 4 6" xfId="24902" xr:uid="{211F4851-63E5-474A-BAD5-29F4AC13E73B}"/>
    <cellStyle name="Header1 2 17 2 8 4 6 2" xfId="24903" xr:uid="{A7E8FAA7-53E9-4701-828D-42D33011C7A0}"/>
    <cellStyle name="Header1 2 17 2 8 4 6 3" xfId="24904" xr:uid="{EA46A9E5-8B4F-4D5A-9C58-F0C4BA16D75A}"/>
    <cellStyle name="Header1 2 17 2 8 4 7" xfId="24905" xr:uid="{E59513E7-F4E7-4416-9D36-D158D08CE8D3}"/>
    <cellStyle name="Header1 2 17 2 8 4 8" xfId="24906" xr:uid="{98DC48B7-63DE-4529-9FB0-9464886C3E4B}"/>
    <cellStyle name="Header1 2 17 2 8 5" xfId="24907" xr:uid="{8B0812B6-08A9-4902-B2B1-706898614AB2}"/>
    <cellStyle name="Header1 2 17 2 8 5 2" xfId="24908" xr:uid="{15FD311B-222C-4A9B-A1E6-EE366F1C07F7}"/>
    <cellStyle name="Header1 2 17 2 8 5 2 2" xfId="24909" xr:uid="{280462C7-E2B6-40F7-B11A-25F0F135DFC7}"/>
    <cellStyle name="Header1 2 17 2 8 5 2 3" xfId="24910" xr:uid="{9C383CF3-45AA-4C44-9CE1-421FD5D36AEE}"/>
    <cellStyle name="Header1 2 17 2 8 5 3" xfId="24911" xr:uid="{37BF86F8-CE1B-4246-AA8C-1730525FE5DF}"/>
    <cellStyle name="Header1 2 17 2 8 5 3 2" xfId="24912" xr:uid="{722426BB-2FAB-48E5-8FF9-015BAB68B69C}"/>
    <cellStyle name="Header1 2 17 2 8 5 3 3" xfId="24913" xr:uid="{72038716-147C-4E84-942A-0286CF98B21A}"/>
    <cellStyle name="Header1 2 17 2 8 5 4" xfId="24914" xr:uid="{31EFF4FB-4F1D-4F07-BD9C-B8F27355FAED}"/>
    <cellStyle name="Header1 2 17 2 8 5 4 2" xfId="24915" xr:uid="{2C85435F-F2BF-4341-A314-3E3519D5C982}"/>
    <cellStyle name="Header1 2 17 2 8 5 4 3" xfId="24916" xr:uid="{00E606E6-538A-4227-984A-81EE043FEBDC}"/>
    <cellStyle name="Header1 2 17 2 8 5 5" xfId="24917" xr:uid="{EE4421EE-8CB1-44CF-9749-757DC0D8FF27}"/>
    <cellStyle name="Header1 2 17 2 8 5 5 2" xfId="24918" xr:uid="{E96CADEF-78C3-43FB-9DD7-4E808D72780F}"/>
    <cellStyle name="Header1 2 17 2 8 5 5 3" xfId="24919" xr:uid="{78B1364F-16DC-4378-9CCF-1DDFEAF59075}"/>
    <cellStyle name="Header1 2 17 2 8 5 6" xfId="24920" xr:uid="{53ABCEF4-8F11-4DAB-8B43-65D3FFE1DAA9}"/>
    <cellStyle name="Header1 2 17 2 8 5 6 2" xfId="24921" xr:uid="{65B2D0BE-35B1-48B6-8B47-0D607149FEE6}"/>
    <cellStyle name="Header1 2 17 2 8 5 6 3" xfId="24922" xr:uid="{6EA6F460-D671-42FF-AD30-B54C58F85248}"/>
    <cellStyle name="Header1 2 17 2 8 5 7" xfId="24923" xr:uid="{2BAC7883-3BB4-4A10-9268-ECB18B40801B}"/>
    <cellStyle name="Header1 2 17 2 8 5 8" xfId="24924" xr:uid="{AEA5A2DA-76DC-44EC-95A1-756D70BA0D86}"/>
    <cellStyle name="Header1 2 17 2 8 6" xfId="24925" xr:uid="{589D4BCE-9FF9-4BD1-AAF0-23E8DC88D03A}"/>
    <cellStyle name="Header1 2 17 2 8 6 2" xfId="24926" xr:uid="{2DEE62B1-26B5-459F-BF59-8F3F58F7F8E0}"/>
    <cellStyle name="Header1 2 17 2 8 6 2 2" xfId="24927" xr:uid="{A44DBB79-B65C-435E-8F96-C17978C533A7}"/>
    <cellStyle name="Header1 2 17 2 8 6 2 3" xfId="24928" xr:uid="{32B07E6D-77CC-406F-91CB-D8A7B04F3A1B}"/>
    <cellStyle name="Header1 2 17 2 8 6 3" xfId="24929" xr:uid="{13427C33-298D-4B4F-ADB4-62BAA305CCE3}"/>
    <cellStyle name="Header1 2 17 2 8 6 3 2" xfId="24930" xr:uid="{48D6EB0D-95CD-4F1F-AC0E-57B5FF1D0586}"/>
    <cellStyle name="Header1 2 17 2 8 6 3 3" xfId="24931" xr:uid="{7020DD34-677E-4849-93C1-299F7892C763}"/>
    <cellStyle name="Header1 2 17 2 8 6 4" xfId="24932" xr:uid="{A9AF31F1-041A-45AC-9FFB-3DB8430049A7}"/>
    <cellStyle name="Header1 2 17 2 8 6 4 2" xfId="24933" xr:uid="{5083AB6D-AA5D-430B-A191-F4D05DF947C4}"/>
    <cellStyle name="Header1 2 17 2 8 6 4 3" xfId="24934" xr:uid="{24FEC790-88CE-4C78-BFB8-F44C99069108}"/>
    <cellStyle name="Header1 2 17 2 8 6 5" xfId="24935" xr:uid="{54ECCB3C-B81E-4BE3-A228-593EDB69CBB3}"/>
    <cellStyle name="Header1 2 17 2 8 6 5 2" xfId="24936" xr:uid="{A455D471-D88B-4113-A5B4-AC2DD561EC14}"/>
    <cellStyle name="Header1 2 17 2 8 6 5 3" xfId="24937" xr:uid="{473084C9-51BC-444B-8885-1E0520DCBC42}"/>
    <cellStyle name="Header1 2 17 2 8 6 6" xfId="24938" xr:uid="{72A16053-4A30-4127-8345-D829BE1FDEFD}"/>
    <cellStyle name="Header1 2 17 2 8 6 6 2" xfId="24939" xr:uid="{77E2F29B-0C28-4086-975E-F48AF8A220AE}"/>
    <cellStyle name="Header1 2 17 2 8 6 6 3" xfId="24940" xr:uid="{B8D0D71F-D92D-4064-A8AD-44E75B43E485}"/>
    <cellStyle name="Header1 2 17 2 8 6 7" xfId="24941" xr:uid="{E0E9C8A1-1DE5-43AF-B7C5-3B76C20B26C0}"/>
    <cellStyle name="Header1 2 17 2 8 6 8" xfId="24942" xr:uid="{9FE2A632-2093-4570-82EA-4FFED19A4F54}"/>
    <cellStyle name="Header1 2 17 2 8 7" xfId="24943" xr:uid="{3BF45E38-23AE-400F-8341-BCBBEDEBC49F}"/>
    <cellStyle name="Header1 2 17 2 8 8" xfId="24944" xr:uid="{AE8A82C8-310A-429E-AB47-2DAF21576A4A}"/>
    <cellStyle name="Header1 2 17 2 9" xfId="24945" xr:uid="{56CB3D3F-AA3C-42F2-B2C7-C58F67EB51DD}"/>
    <cellStyle name="Header1 2 17 2 9 2" xfId="24946" xr:uid="{26CF2277-0D7E-4914-9A11-1BD8764629A0}"/>
    <cellStyle name="Header1 2 17 2 9 2 2" xfId="24947" xr:uid="{A8C32332-70FB-4A3E-A131-CAAE19FA8953}"/>
    <cellStyle name="Header1 2 17 2 9 2 2 2" xfId="24948" xr:uid="{6182C335-FF01-498C-AFCE-7FB522BA831A}"/>
    <cellStyle name="Header1 2 17 2 9 2 2 3" xfId="24949" xr:uid="{F5F0DA77-AB54-4738-98E1-50841E94B217}"/>
    <cellStyle name="Header1 2 17 2 9 2 3" xfId="24950" xr:uid="{EC5D935E-7D2D-4543-99AD-83F2C034EA31}"/>
    <cellStyle name="Header1 2 17 2 9 2 3 2" xfId="24951" xr:uid="{0EC44880-C6C3-46D5-BFA7-4F1AC832C17D}"/>
    <cellStyle name="Header1 2 17 2 9 2 3 3" xfId="24952" xr:uid="{2B304042-451C-47C2-882F-3D5E50CE9492}"/>
    <cellStyle name="Header1 2 17 2 9 2 4" xfId="24953" xr:uid="{B9E7B523-88B8-46EA-BB32-5E9A48FEF64B}"/>
    <cellStyle name="Header1 2 17 2 9 2 4 2" xfId="24954" xr:uid="{E023B0F6-4BC4-4BEB-8E27-B3EC260B3E44}"/>
    <cellStyle name="Header1 2 17 2 9 2 4 3" xfId="24955" xr:uid="{F4026B68-803D-460E-B072-C23591B38B8B}"/>
    <cellStyle name="Header1 2 17 2 9 2 5" xfId="24956" xr:uid="{7F993B1D-4986-498E-852F-5F449D0524EA}"/>
    <cellStyle name="Header1 2 17 2 9 2 5 2" xfId="24957" xr:uid="{B50C3951-63FE-4067-B522-DBE469F446D1}"/>
    <cellStyle name="Header1 2 17 2 9 2 5 3" xfId="24958" xr:uid="{99CFD756-478F-4A98-8718-900A5106998D}"/>
    <cellStyle name="Header1 2 17 2 9 2 6" xfId="24959" xr:uid="{1C7CA693-AC72-4E0C-B5FF-9BF632895D01}"/>
    <cellStyle name="Header1 2 17 2 9 2 6 2" xfId="24960" xr:uid="{01D95BB1-EF40-49AF-AF13-5DD4C82CC34B}"/>
    <cellStyle name="Header1 2 17 2 9 2 6 3" xfId="24961" xr:uid="{F5D95104-1960-4169-88AF-3BBEABF37421}"/>
    <cellStyle name="Header1 2 17 2 9 2 7" xfId="24962" xr:uid="{926E34AB-874B-482D-96E5-EF4B62A294D0}"/>
    <cellStyle name="Header1 2 17 2 9 2 7 2" xfId="24963" xr:uid="{651A5EFB-9E44-44FA-99DF-E02E868479AB}"/>
    <cellStyle name="Header1 2 17 2 9 2 7 3" xfId="24964" xr:uid="{09F75D57-5074-4241-9E9E-7BA8FC91DF56}"/>
    <cellStyle name="Header1 2 17 2 9 2 8" xfId="24965" xr:uid="{AE576170-748C-4618-B9D8-A64A65C7C20C}"/>
    <cellStyle name="Header1 2 17 2 9 2 9" xfId="24966" xr:uid="{B2E24138-5F74-492B-94E3-9CCA0A99589E}"/>
    <cellStyle name="Header1 2 17 2 9 3" xfId="24967" xr:uid="{3025B410-BC6A-4ED7-926A-9714986E7CEE}"/>
    <cellStyle name="Header1 2 17 2 9 3 2" xfId="24968" xr:uid="{C5597826-ACB9-4685-9479-2030841FA3D4}"/>
    <cellStyle name="Header1 2 17 2 9 3 2 2" xfId="24969" xr:uid="{91F74789-8076-40CF-A001-DA5767BC3BFE}"/>
    <cellStyle name="Header1 2 17 2 9 3 2 3" xfId="24970" xr:uid="{322BC9A7-F287-443C-8168-10269D77DC9F}"/>
    <cellStyle name="Header1 2 17 2 9 3 3" xfId="24971" xr:uid="{41EB8C8F-592F-4A14-BC3D-3195C847591F}"/>
    <cellStyle name="Header1 2 17 2 9 3 3 2" xfId="24972" xr:uid="{32965206-F468-4258-B4E1-06E7DE925DA4}"/>
    <cellStyle name="Header1 2 17 2 9 3 3 3" xfId="24973" xr:uid="{E40AFCEC-88CA-4741-8B5A-726961D098F1}"/>
    <cellStyle name="Header1 2 17 2 9 3 4" xfId="24974" xr:uid="{304725FC-3195-458D-A028-C46356557FB8}"/>
    <cellStyle name="Header1 2 17 2 9 3 4 2" xfId="24975" xr:uid="{E0265EE9-8454-4F85-A860-BD64ABF180D4}"/>
    <cellStyle name="Header1 2 17 2 9 3 4 3" xfId="24976" xr:uid="{2E45E5D7-F67D-4AD6-89AD-C68624BE4DFF}"/>
    <cellStyle name="Header1 2 17 2 9 3 5" xfId="24977" xr:uid="{0618BFED-1C76-4E67-AC18-B65E21531D84}"/>
    <cellStyle name="Header1 2 17 2 9 3 5 2" xfId="24978" xr:uid="{D878B2FC-6668-4945-8AF7-6E75AFC662C1}"/>
    <cellStyle name="Header1 2 17 2 9 3 5 3" xfId="24979" xr:uid="{E8021772-9388-44A8-AB1B-9913B9B518B2}"/>
    <cellStyle name="Header1 2 17 2 9 3 6" xfId="24980" xr:uid="{FC6E6748-38FD-4082-B868-B29533582225}"/>
    <cellStyle name="Header1 2 17 2 9 3 6 2" xfId="24981" xr:uid="{E2FA4FD9-B6B7-4070-99B8-59A232BF0822}"/>
    <cellStyle name="Header1 2 17 2 9 3 6 3" xfId="24982" xr:uid="{862413A8-E194-489A-9C85-8FB2D1ADFF60}"/>
    <cellStyle name="Header1 2 17 2 9 3 7" xfId="24983" xr:uid="{B9BC670F-C8E7-4A90-8CF2-7057A34A9018}"/>
    <cellStyle name="Header1 2 17 2 9 3 8" xfId="24984" xr:uid="{F1E21FD9-CDEE-4159-B24B-B2953A9716F0}"/>
    <cellStyle name="Header1 2 17 2 9 4" xfId="24985" xr:uid="{BAD8515C-8649-4630-851B-9AE09F89C7B8}"/>
    <cellStyle name="Header1 2 17 2 9 4 2" xfId="24986" xr:uid="{2B857EA7-E032-4427-A9B6-6A47775A9B2E}"/>
    <cellStyle name="Header1 2 17 2 9 4 2 2" xfId="24987" xr:uid="{B2A946A5-04DD-4256-B0FE-A1BA2DB25FAF}"/>
    <cellStyle name="Header1 2 17 2 9 4 2 3" xfId="24988" xr:uid="{9C9E9CEF-E42B-4A7C-B0F7-406EA3BA2BE7}"/>
    <cellStyle name="Header1 2 17 2 9 4 3" xfId="24989" xr:uid="{BC004C8A-27B1-4705-8A74-7E0D8695C3E8}"/>
    <cellStyle name="Header1 2 17 2 9 4 3 2" xfId="24990" xr:uid="{E9AC6A97-EB77-4B7E-ADA5-451FD7D5BEA9}"/>
    <cellStyle name="Header1 2 17 2 9 4 3 3" xfId="24991" xr:uid="{B4219C3D-A17F-4467-9ACA-EB0A77E86426}"/>
    <cellStyle name="Header1 2 17 2 9 4 4" xfId="24992" xr:uid="{A8E45FA3-153F-4C60-86B9-AE69475A0C37}"/>
    <cellStyle name="Header1 2 17 2 9 4 4 2" xfId="24993" xr:uid="{83B0620B-F663-475E-B175-D657BA170BB2}"/>
    <cellStyle name="Header1 2 17 2 9 4 4 3" xfId="24994" xr:uid="{6F68C1E9-A30C-4B8C-B155-78969FBFACE9}"/>
    <cellStyle name="Header1 2 17 2 9 4 5" xfId="24995" xr:uid="{190200EB-4ED1-4ED3-9676-014F7C874A30}"/>
    <cellStyle name="Header1 2 17 2 9 4 5 2" xfId="24996" xr:uid="{A8737053-2E4D-495D-84ED-19599E39607E}"/>
    <cellStyle name="Header1 2 17 2 9 4 5 3" xfId="24997" xr:uid="{4AFA11C4-79D5-400D-A999-E608AD1B05CC}"/>
    <cellStyle name="Header1 2 17 2 9 4 6" xfId="24998" xr:uid="{4EA93297-17D2-49BD-9324-8C84DF8B0F0B}"/>
    <cellStyle name="Header1 2 17 2 9 4 6 2" xfId="24999" xr:uid="{79A5D575-0F6E-46E6-9600-CD50505C8818}"/>
    <cellStyle name="Header1 2 17 2 9 4 6 3" xfId="25000" xr:uid="{23B5415D-982B-43D8-814B-2D91DEDD824D}"/>
    <cellStyle name="Header1 2 17 2 9 4 7" xfId="25001" xr:uid="{141E02F0-2F52-49F5-BD23-2AE893C5DD52}"/>
    <cellStyle name="Header1 2 17 2 9 4 8" xfId="25002" xr:uid="{1028446B-0735-4FC5-9EA0-BC433B5DD156}"/>
    <cellStyle name="Header1 2 17 2 9 5" xfId="25003" xr:uid="{0DEBFCE6-95F7-46DE-A757-3BE2E60B7E5E}"/>
    <cellStyle name="Header1 2 17 2 9 5 2" xfId="25004" xr:uid="{C6086EF5-B459-4788-A29B-3EC8C29C243F}"/>
    <cellStyle name="Header1 2 17 2 9 5 2 2" xfId="25005" xr:uid="{80A263F2-8AFB-4B15-9A09-762D6B1CD3C3}"/>
    <cellStyle name="Header1 2 17 2 9 5 2 3" xfId="25006" xr:uid="{0993B472-0EAA-4956-B0C5-82C778336369}"/>
    <cellStyle name="Header1 2 17 2 9 5 3" xfId="25007" xr:uid="{E8A3D6D4-5A60-4BBD-852F-4E0AB57DC0A4}"/>
    <cellStyle name="Header1 2 17 2 9 5 3 2" xfId="25008" xr:uid="{35A5A51E-25C0-466F-93AD-EF4F592463A8}"/>
    <cellStyle name="Header1 2 17 2 9 5 3 3" xfId="25009" xr:uid="{5BF5DB14-F9C1-4D80-BEF5-D834BD3F1ED2}"/>
    <cellStyle name="Header1 2 17 2 9 5 4" xfId="25010" xr:uid="{49BD7C81-C1E7-4038-803B-8E09925EBF85}"/>
    <cellStyle name="Header1 2 17 2 9 5 4 2" xfId="25011" xr:uid="{136CEF72-D4E8-415A-BB06-0FE66875C6D4}"/>
    <cellStyle name="Header1 2 17 2 9 5 4 3" xfId="25012" xr:uid="{CABB4566-21C0-4B48-A8F0-CAB4DC7833E4}"/>
    <cellStyle name="Header1 2 17 2 9 5 5" xfId="25013" xr:uid="{5363D3D9-A256-46A9-9B47-AE141EEC9E5C}"/>
    <cellStyle name="Header1 2 17 2 9 5 5 2" xfId="25014" xr:uid="{DB326B5C-9190-48DC-8170-0054E3B4D9D0}"/>
    <cellStyle name="Header1 2 17 2 9 5 5 3" xfId="25015" xr:uid="{0259DD19-8AE0-4724-9857-F37847A71900}"/>
    <cellStyle name="Header1 2 17 2 9 5 6" xfId="25016" xr:uid="{2E2FE904-0AF2-41E9-9B4C-9B2D6FC5B695}"/>
    <cellStyle name="Header1 2 17 2 9 5 6 2" xfId="25017" xr:uid="{2E0DF478-3C83-499C-92B8-CF8A55018667}"/>
    <cellStyle name="Header1 2 17 2 9 5 6 3" xfId="25018" xr:uid="{67AF0350-7878-418E-9F3A-8F8A7AB18E59}"/>
    <cellStyle name="Header1 2 17 2 9 5 7" xfId="25019" xr:uid="{982B3A58-33D5-41E0-B8A7-CBC08224CC03}"/>
    <cellStyle name="Header1 2 17 2 9 5 8" xfId="25020" xr:uid="{A3954B89-8D74-461E-9060-D4E8F2B1BAF0}"/>
    <cellStyle name="Header1 2 17 2 9 6" xfId="25021" xr:uid="{B65BDA9B-EC29-4D96-9ED3-548C8A5CB126}"/>
    <cellStyle name="Header1 2 17 2 9 6 2" xfId="25022" xr:uid="{6E69819F-DB6F-40DD-8D49-825977D4E0A0}"/>
    <cellStyle name="Header1 2 17 2 9 6 2 2" xfId="25023" xr:uid="{C3B230C2-0BE2-4ADD-B247-5BF41B41E3E4}"/>
    <cellStyle name="Header1 2 17 2 9 6 2 3" xfId="25024" xr:uid="{BBAFA81A-D85D-497B-B886-2085146016E0}"/>
    <cellStyle name="Header1 2 17 2 9 6 3" xfId="25025" xr:uid="{A91E2B73-AD09-4E38-8AAE-BFC439FB9386}"/>
    <cellStyle name="Header1 2 17 2 9 6 3 2" xfId="25026" xr:uid="{5B11B63D-6F4D-4DC3-A0B6-EE2B6535F0FF}"/>
    <cellStyle name="Header1 2 17 2 9 6 3 3" xfId="25027" xr:uid="{AAA2FCD5-F785-437F-93C1-61D02C3D3BFC}"/>
    <cellStyle name="Header1 2 17 2 9 6 4" xfId="25028" xr:uid="{966C26B0-070F-4A24-8D0A-814F633FFFB1}"/>
    <cellStyle name="Header1 2 17 2 9 6 4 2" xfId="25029" xr:uid="{64B52FD6-933C-4CEC-B25B-03B576707F77}"/>
    <cellStyle name="Header1 2 17 2 9 6 4 3" xfId="25030" xr:uid="{A43035FE-6B2B-4E9B-AD52-178B39D1C12E}"/>
    <cellStyle name="Header1 2 17 2 9 6 5" xfId="25031" xr:uid="{6C01BB74-AD95-409F-81B3-B0E74C493891}"/>
    <cellStyle name="Header1 2 17 2 9 6 5 2" xfId="25032" xr:uid="{4BA65407-EFB3-4353-9FC4-1B7A8E6AB766}"/>
    <cellStyle name="Header1 2 17 2 9 6 5 3" xfId="25033" xr:uid="{0B349199-1483-4911-B5F9-BA19C2B611FA}"/>
    <cellStyle name="Header1 2 17 2 9 6 6" xfId="25034" xr:uid="{88609E56-304B-402D-B72F-459B5AC6E479}"/>
    <cellStyle name="Header1 2 17 2 9 6 6 2" xfId="25035" xr:uid="{29E121E0-E15A-4969-888D-87BA3AB52F2D}"/>
    <cellStyle name="Header1 2 17 2 9 6 6 3" xfId="25036" xr:uid="{965CEBFF-F6BF-4DCF-B691-150A836EF36C}"/>
    <cellStyle name="Header1 2 17 2 9 6 7" xfId="25037" xr:uid="{57A07A82-775C-4E2C-A8C0-01E603DDC643}"/>
    <cellStyle name="Header1 2 17 2 9 6 8" xfId="25038" xr:uid="{C8F5315D-D5B9-4921-906A-F3FABCDE9EED}"/>
    <cellStyle name="Header1 2 17 2 9 7" xfId="25039" xr:uid="{791B0378-BBF7-4D63-9FE8-FC83C8FB8135}"/>
    <cellStyle name="Header1 2 17 2 9 8" xfId="25040" xr:uid="{6034DA58-CC7A-4D3B-BA0B-6F65A85A6184}"/>
    <cellStyle name="Header1 2 17 3" xfId="25041" xr:uid="{4CFF829A-0B6F-436B-8F99-BFB602E15EE2}"/>
    <cellStyle name="Header1 2 17 3 2" xfId="25042" xr:uid="{73B8005B-2841-46DC-8D32-2EFF29A1F564}"/>
    <cellStyle name="Header1 2 17 3 2 2" xfId="25043" xr:uid="{FB2DC968-A117-4012-B99D-624227D8D2D2}"/>
    <cellStyle name="Header1 2 17 3 2 2 2" xfId="25044" xr:uid="{CA09A9B1-E8A2-413B-AC13-50FDA465BE96}"/>
    <cellStyle name="Header1 2 17 3 2 2 3" xfId="25045" xr:uid="{8033C22A-3CD6-4BEB-9FEB-DCFDDC8B232A}"/>
    <cellStyle name="Header1 2 17 3 2 3" xfId="25046" xr:uid="{07102085-2ED6-4AF1-A151-4F38EB1594B8}"/>
    <cellStyle name="Header1 2 17 3 2 3 2" xfId="25047" xr:uid="{87E89C75-350A-4CFE-B29F-B9DD9E90A9EB}"/>
    <cellStyle name="Header1 2 17 3 2 3 3" xfId="25048" xr:uid="{4BD5F3BC-A2D1-4FDE-BC7C-8EE48C42F26F}"/>
    <cellStyle name="Header1 2 17 3 2 4" xfId="25049" xr:uid="{C4B82F5D-4377-40FE-B901-7BA0C36DD0BE}"/>
    <cellStyle name="Header1 2 17 3 2 4 2" xfId="25050" xr:uid="{C6B64748-1281-41A1-82DA-01F13463DCD6}"/>
    <cellStyle name="Header1 2 17 3 2 4 3" xfId="25051" xr:uid="{F2178398-B273-434D-BDDA-92436933B37F}"/>
    <cellStyle name="Header1 2 17 3 2 5" xfId="25052" xr:uid="{769502B9-186F-4D99-AC22-3284DC479C37}"/>
    <cellStyle name="Header1 2 17 3 2 5 2" xfId="25053" xr:uid="{4CEFD2DA-6BF6-468C-AD07-2022CF4C6C07}"/>
    <cellStyle name="Header1 2 17 3 2 5 3" xfId="25054" xr:uid="{525D2D20-5679-46B1-8625-D58A1B23BB1A}"/>
    <cellStyle name="Header1 2 17 3 2 6" xfId="25055" xr:uid="{2D40F1B4-D250-4CEB-B483-907C06C8FE38}"/>
    <cellStyle name="Header1 2 17 3 2 6 2" xfId="25056" xr:uid="{15C53BA0-0546-472E-B7A4-225BC7AA58C3}"/>
    <cellStyle name="Header1 2 17 3 2 6 3" xfId="25057" xr:uid="{3060ED28-A35A-408D-91AB-55E3457D8CC8}"/>
    <cellStyle name="Header1 2 17 3 2 7" xfId="25058" xr:uid="{165F7ACD-03DF-40CF-B008-B1FDF33F04E0}"/>
    <cellStyle name="Header1 2 17 3 2 7 2" xfId="25059" xr:uid="{0C9E25D9-824B-48E8-BCE7-386F03E3778B}"/>
    <cellStyle name="Header1 2 17 3 2 7 3" xfId="25060" xr:uid="{9D20E169-CC61-47F5-9807-B182ADBABA78}"/>
    <cellStyle name="Header1 2 17 3 2 8" xfId="25061" xr:uid="{29F1599B-3805-46BF-8E41-EE790D9585D2}"/>
    <cellStyle name="Header1 2 17 3 2 9" xfId="25062" xr:uid="{D1119D47-DA69-4724-AE82-59ABDF11EB35}"/>
    <cellStyle name="Header1 2 17 3 3" xfId="25063" xr:uid="{236B3B4D-16E0-435F-8183-D73E66E708BE}"/>
    <cellStyle name="Header1 2 17 3 3 2" xfId="25064" xr:uid="{665801D7-CD1A-4353-B465-A6DBC31D7A9B}"/>
    <cellStyle name="Header1 2 17 3 3 2 2" xfId="25065" xr:uid="{5ED516EA-EEE6-45B4-9210-3F617FE3DE27}"/>
    <cellStyle name="Header1 2 17 3 3 2 3" xfId="25066" xr:uid="{1A22775F-9F0E-41FD-B489-2D1CC8F43154}"/>
    <cellStyle name="Header1 2 17 3 3 3" xfId="25067" xr:uid="{6CD6DCFF-5AC5-4A49-94EB-C2C4F68F12CC}"/>
    <cellStyle name="Header1 2 17 3 3 3 2" xfId="25068" xr:uid="{5A3BD8E7-DD96-46D2-852B-6F2B4638A5AE}"/>
    <cellStyle name="Header1 2 17 3 3 3 3" xfId="25069" xr:uid="{93ED18C4-3CEB-429D-A992-31BF6DFDA422}"/>
    <cellStyle name="Header1 2 17 3 3 4" xfId="25070" xr:uid="{327BB99B-A2FE-4C4D-BEB4-ED03E66D415F}"/>
    <cellStyle name="Header1 2 17 3 3 4 2" xfId="25071" xr:uid="{EA32A664-AADC-452C-AA0B-5EB750A9887A}"/>
    <cellStyle name="Header1 2 17 3 3 4 3" xfId="25072" xr:uid="{5BBDBEAC-4E15-4A14-9F51-BD97961D4071}"/>
    <cellStyle name="Header1 2 17 3 3 5" xfId="25073" xr:uid="{AC6E8003-C683-4FE4-AC0F-4776598B018D}"/>
    <cellStyle name="Header1 2 17 3 3 5 2" xfId="25074" xr:uid="{6FBB0896-DF65-4DA0-97B6-9376DAD1698B}"/>
    <cellStyle name="Header1 2 17 3 3 5 3" xfId="25075" xr:uid="{609D59F7-8A42-4174-881C-775CAD7D730D}"/>
    <cellStyle name="Header1 2 17 3 3 6" xfId="25076" xr:uid="{A9B9EE83-682A-4A59-B9E8-336D4AE65211}"/>
    <cellStyle name="Header1 2 17 3 3 6 2" xfId="25077" xr:uid="{7135FDCE-91D4-4960-AD6F-EFF0C75CA575}"/>
    <cellStyle name="Header1 2 17 3 3 6 3" xfId="25078" xr:uid="{FFAFB462-B4C5-44C3-B40C-296AF6F4D5B8}"/>
    <cellStyle name="Header1 2 17 3 3 7" xfId="25079" xr:uid="{3107D5A1-0A8A-438E-92CB-56BBEF22ED95}"/>
    <cellStyle name="Header1 2 17 3 3 8" xfId="25080" xr:uid="{2C04B279-12D0-45BD-A5BC-63D65AFDEC37}"/>
    <cellStyle name="Header1 2 17 3 4" xfId="25081" xr:uid="{2842AB6C-D3D2-4FF1-A087-704B9169D9CE}"/>
    <cellStyle name="Header1 2 17 3 4 2" xfId="25082" xr:uid="{6CFF1C2E-5CD1-4975-B91F-13E0F7641CCA}"/>
    <cellStyle name="Header1 2 17 3 4 2 2" xfId="25083" xr:uid="{68B2205E-505F-4F49-BD57-CEFD82F9335A}"/>
    <cellStyle name="Header1 2 17 3 4 2 3" xfId="25084" xr:uid="{8ABB6CD1-C66E-432B-890D-680B1BA8067B}"/>
    <cellStyle name="Header1 2 17 3 4 3" xfId="25085" xr:uid="{49ECC231-52A5-44D9-82E4-1C3D49950C59}"/>
    <cellStyle name="Header1 2 17 3 4 3 2" xfId="25086" xr:uid="{B1A532D3-50D1-47FD-A478-289931DAEF98}"/>
    <cellStyle name="Header1 2 17 3 4 3 3" xfId="25087" xr:uid="{39AA09B1-9C50-4EFF-A495-C9C694CFD223}"/>
    <cellStyle name="Header1 2 17 3 4 4" xfId="25088" xr:uid="{923392CA-618F-415F-BA28-E148B4138137}"/>
    <cellStyle name="Header1 2 17 3 4 4 2" xfId="25089" xr:uid="{C522F5A1-8702-4A17-959F-3824FF6A1B88}"/>
    <cellStyle name="Header1 2 17 3 4 4 3" xfId="25090" xr:uid="{C65AE022-EA04-42DF-8E42-4744292DC03A}"/>
    <cellStyle name="Header1 2 17 3 4 5" xfId="25091" xr:uid="{911D639B-4EED-4AB6-8F45-7BD6F68F4ADB}"/>
    <cellStyle name="Header1 2 17 3 4 5 2" xfId="25092" xr:uid="{823FA069-E038-40D0-84E0-02B909D7C3AE}"/>
    <cellStyle name="Header1 2 17 3 4 5 3" xfId="25093" xr:uid="{0D7A9CF7-C5DD-4B9E-B9E4-7FB331966C7C}"/>
    <cellStyle name="Header1 2 17 3 4 6" xfId="25094" xr:uid="{29825E52-0A84-4DFB-96FA-DB77366409EC}"/>
    <cellStyle name="Header1 2 17 3 4 6 2" xfId="25095" xr:uid="{599C786E-04ED-45C9-A593-0194CDC8B370}"/>
    <cellStyle name="Header1 2 17 3 4 6 3" xfId="25096" xr:uid="{2972901B-3279-4DFC-B0FC-EABF0894FB12}"/>
    <cellStyle name="Header1 2 17 3 4 7" xfId="25097" xr:uid="{C020861B-8031-4628-A43B-B99A3F653C3E}"/>
    <cellStyle name="Header1 2 17 3 4 8" xfId="25098" xr:uid="{EC9FA115-EB72-4B2F-BA8E-3F989B1A0998}"/>
    <cellStyle name="Header1 2 17 3 5" xfId="25099" xr:uid="{3CA4D564-1EAE-4BFB-87C2-E6439BF8B3EC}"/>
    <cellStyle name="Header1 2 17 3 5 2" xfId="25100" xr:uid="{6891CB82-83B3-4E31-88BB-A6072E121560}"/>
    <cellStyle name="Header1 2 17 3 5 2 2" xfId="25101" xr:uid="{5CFDF1CA-DA56-4EED-A4C8-827CCB16917A}"/>
    <cellStyle name="Header1 2 17 3 5 2 3" xfId="25102" xr:uid="{AB7AE24F-8B94-4DD0-B81A-6D5EC3B2B271}"/>
    <cellStyle name="Header1 2 17 3 5 3" xfId="25103" xr:uid="{80603878-7A71-4008-9288-5D5127564DB1}"/>
    <cellStyle name="Header1 2 17 3 5 3 2" xfId="25104" xr:uid="{FDFB945E-9266-413F-9838-5AF330099413}"/>
    <cellStyle name="Header1 2 17 3 5 3 3" xfId="25105" xr:uid="{0326AF90-D201-4157-867B-D0BD2D57313D}"/>
    <cellStyle name="Header1 2 17 3 5 4" xfId="25106" xr:uid="{8D2496C1-E6D2-46D2-A03F-6F48F195040C}"/>
    <cellStyle name="Header1 2 17 3 5 4 2" xfId="25107" xr:uid="{D35454D0-1833-4769-89FF-A18A6A675CA8}"/>
    <cellStyle name="Header1 2 17 3 5 4 3" xfId="25108" xr:uid="{A0D7824E-4B47-4C01-8114-95FEE40C8BC6}"/>
    <cellStyle name="Header1 2 17 3 5 5" xfId="25109" xr:uid="{B254A42E-1BC1-45FE-B941-E4F1AF4458E5}"/>
    <cellStyle name="Header1 2 17 3 5 5 2" xfId="25110" xr:uid="{EBC75C7A-B20C-49DC-B201-5E3DC9510C8A}"/>
    <cellStyle name="Header1 2 17 3 5 5 3" xfId="25111" xr:uid="{235F91EA-F0B6-4F90-A1C0-8CCA055A95CB}"/>
    <cellStyle name="Header1 2 17 3 5 6" xfId="25112" xr:uid="{2BAEE849-8AA8-4924-8452-8103DD6648B4}"/>
    <cellStyle name="Header1 2 17 3 5 6 2" xfId="25113" xr:uid="{FCC76FAB-8DD2-4A5A-861D-D6BAE72801B2}"/>
    <cellStyle name="Header1 2 17 3 5 6 3" xfId="25114" xr:uid="{829D65BF-E378-483B-A230-A31B4D19609A}"/>
    <cellStyle name="Header1 2 17 3 5 7" xfId="25115" xr:uid="{C42C1CB6-2F11-45A7-B689-7D44E9380785}"/>
    <cellStyle name="Header1 2 17 3 5 8" xfId="25116" xr:uid="{980C5351-566D-4C24-BC5A-EBD482AB52CF}"/>
    <cellStyle name="Header1 2 17 3 6" xfId="25117" xr:uid="{7A8BDEE1-CE9A-447B-B7D3-47AC028DB012}"/>
    <cellStyle name="Header1 2 17 3 6 2" xfId="25118" xr:uid="{067F474E-194F-4040-BD8C-5F0BAFE3D349}"/>
    <cellStyle name="Header1 2 17 3 6 2 2" xfId="25119" xr:uid="{6DD2FB55-9DFB-4AAF-B481-91E8DD373689}"/>
    <cellStyle name="Header1 2 17 3 6 2 3" xfId="25120" xr:uid="{FE94A3B5-2942-4F72-ADCE-7022FF559A2B}"/>
    <cellStyle name="Header1 2 17 3 6 3" xfId="25121" xr:uid="{71A6A374-B050-41C0-89B5-56D3A1C6B9B9}"/>
    <cellStyle name="Header1 2 17 3 6 3 2" xfId="25122" xr:uid="{3F826F7B-80C4-4612-8C15-0EE254B55D9A}"/>
    <cellStyle name="Header1 2 17 3 6 3 3" xfId="25123" xr:uid="{0F9E483B-E015-4ACD-BD94-88B7DD9CFCBD}"/>
    <cellStyle name="Header1 2 17 3 6 4" xfId="25124" xr:uid="{E16E2F09-34F1-491D-BA1F-9B4A77BC6F79}"/>
    <cellStyle name="Header1 2 17 3 6 4 2" xfId="25125" xr:uid="{0ED40AD6-F81D-4AB3-BD1F-C0097838FA0D}"/>
    <cellStyle name="Header1 2 17 3 6 4 3" xfId="25126" xr:uid="{E4546C91-93BE-452A-996F-A030E850C2E3}"/>
    <cellStyle name="Header1 2 17 3 6 5" xfId="25127" xr:uid="{3892281A-37FE-45D2-8411-713F49A63652}"/>
    <cellStyle name="Header1 2 17 3 6 5 2" xfId="25128" xr:uid="{B41F1FBF-A404-4DDE-AA5E-3B5C04FAA48E}"/>
    <cellStyle name="Header1 2 17 3 6 5 3" xfId="25129" xr:uid="{EAB3146D-39EF-4C65-B530-71FDEED79AB4}"/>
    <cellStyle name="Header1 2 17 3 6 6" xfId="25130" xr:uid="{F1F11774-898A-4658-B98B-FAF582156DC9}"/>
    <cellStyle name="Header1 2 17 3 6 6 2" xfId="25131" xr:uid="{A582F390-EDDB-4C2F-80A1-24C1DC51F212}"/>
    <cellStyle name="Header1 2 17 3 6 6 3" xfId="25132" xr:uid="{80FCA1BD-12DA-412E-AC56-BA8E605ADDA8}"/>
    <cellStyle name="Header1 2 17 3 6 7" xfId="25133" xr:uid="{7EE218AE-7E8E-4F5A-9564-1ED4480B4A9B}"/>
    <cellStyle name="Header1 2 17 3 6 8" xfId="25134" xr:uid="{3AFF533E-C956-4ED7-B702-626933E40B86}"/>
    <cellStyle name="Header1 2 17 3 7" xfId="25135" xr:uid="{88B9C6BE-5284-42CC-9501-181D522B7369}"/>
    <cellStyle name="Header1 2 17 3 8" xfId="25136" xr:uid="{71924756-BC59-4637-AE64-BE90E1BD52E5}"/>
    <cellStyle name="Header1 2 17 4" xfId="25137" xr:uid="{F292BB5F-7791-4540-8228-68A61C44F7E5}"/>
    <cellStyle name="Header1 2 17 4 2" xfId="25138" xr:uid="{2B1681E6-229C-4CA9-AD4A-2D478922AD7D}"/>
    <cellStyle name="Header1 2 17 4 2 2" xfId="25139" xr:uid="{D014D878-1310-458E-A7A4-58550D9C6664}"/>
    <cellStyle name="Header1 2 17 4 2 2 2" xfId="25140" xr:uid="{45B476FB-633B-445A-A34C-466FB38CA6CC}"/>
    <cellStyle name="Header1 2 17 4 2 2 3" xfId="25141" xr:uid="{6AF694E0-F86D-4787-A211-D10EF4BDC787}"/>
    <cellStyle name="Header1 2 17 4 2 3" xfId="25142" xr:uid="{F696E0D8-DE96-4ECD-9C2C-8F1D1300751A}"/>
    <cellStyle name="Header1 2 17 4 2 3 2" xfId="25143" xr:uid="{74103A12-4877-4926-B300-04256D4747E3}"/>
    <cellStyle name="Header1 2 17 4 2 3 3" xfId="25144" xr:uid="{87ABB56A-CCC1-4D1D-A404-6AD1E7054BED}"/>
    <cellStyle name="Header1 2 17 4 2 4" xfId="25145" xr:uid="{462CDE27-EAE4-4253-A167-0A723146154D}"/>
    <cellStyle name="Header1 2 17 4 2 4 2" xfId="25146" xr:uid="{78768D8E-8459-4A25-8D77-C716C2CDE8E0}"/>
    <cellStyle name="Header1 2 17 4 2 4 3" xfId="25147" xr:uid="{1CD122B1-F5C0-4CD0-8AF7-BC6B08E3864D}"/>
    <cellStyle name="Header1 2 17 4 2 5" xfId="25148" xr:uid="{9CC95939-7B86-42F1-8064-D10E6A61FF5F}"/>
    <cellStyle name="Header1 2 17 4 2 5 2" xfId="25149" xr:uid="{AA22462D-08D1-425E-9DFE-579501BFBBF1}"/>
    <cellStyle name="Header1 2 17 4 2 5 3" xfId="25150" xr:uid="{8381EE2A-B984-46D7-A616-339B6D258E74}"/>
    <cellStyle name="Header1 2 17 4 2 6" xfId="25151" xr:uid="{2F51948A-B282-407B-B39C-6650F247EB84}"/>
    <cellStyle name="Header1 2 17 4 2 6 2" xfId="25152" xr:uid="{D2237504-CBE1-4656-B597-B8CB163F651B}"/>
    <cellStyle name="Header1 2 17 4 2 6 3" xfId="25153" xr:uid="{B75F89D9-BEA8-4B1B-AF52-4FF2917677B1}"/>
    <cellStyle name="Header1 2 17 4 2 7" xfId="25154" xr:uid="{8E87F514-02FF-42EB-8A74-8DE9DC76D282}"/>
    <cellStyle name="Header1 2 17 4 2 7 2" xfId="25155" xr:uid="{B8B2FD79-D3E0-4ED6-B6E3-CA69112E0D61}"/>
    <cellStyle name="Header1 2 17 4 2 7 3" xfId="25156" xr:uid="{63407CAF-E05F-44CE-8428-53D251D27E25}"/>
    <cellStyle name="Header1 2 17 4 2 8" xfId="25157" xr:uid="{99C9A0A6-A0CC-4716-877F-29E78B3370C3}"/>
    <cellStyle name="Header1 2 17 4 2 9" xfId="25158" xr:uid="{CF68E735-7690-4716-95B2-D99D73AD2DB2}"/>
    <cellStyle name="Header1 2 17 4 3" xfId="25159" xr:uid="{192CC1C5-2D99-4B9F-8045-657C88F45846}"/>
    <cellStyle name="Header1 2 17 4 3 2" xfId="25160" xr:uid="{259D898E-B840-4337-BB01-0F0382E46CDC}"/>
    <cellStyle name="Header1 2 17 4 3 2 2" xfId="25161" xr:uid="{1C808A49-DB43-44A1-88F9-4D319C580F73}"/>
    <cellStyle name="Header1 2 17 4 3 2 3" xfId="25162" xr:uid="{A62C8235-68B2-486E-8408-1076EEE55202}"/>
    <cellStyle name="Header1 2 17 4 3 3" xfId="25163" xr:uid="{32446097-8932-4625-B06B-0F61AF02ED93}"/>
    <cellStyle name="Header1 2 17 4 3 3 2" xfId="25164" xr:uid="{E574BD9D-8FBA-455D-947E-FC333F31748B}"/>
    <cellStyle name="Header1 2 17 4 3 3 3" xfId="25165" xr:uid="{2A84ABD1-1854-4128-A629-9B4162B470A1}"/>
    <cellStyle name="Header1 2 17 4 3 4" xfId="25166" xr:uid="{63A9A77B-6AEC-40F9-A45C-6AC233642B0C}"/>
    <cellStyle name="Header1 2 17 4 3 4 2" xfId="25167" xr:uid="{E7BB9907-4E7E-4F9F-AA15-15D89B2FB1C0}"/>
    <cellStyle name="Header1 2 17 4 3 4 3" xfId="25168" xr:uid="{77808B96-D00E-4C71-8506-E16C871A10CF}"/>
    <cellStyle name="Header1 2 17 4 3 5" xfId="25169" xr:uid="{29FB998F-471C-4B8F-9541-085897EBE75F}"/>
    <cellStyle name="Header1 2 17 4 3 5 2" xfId="25170" xr:uid="{23DD24E1-0BF2-4534-9DF0-A844F19489D6}"/>
    <cellStyle name="Header1 2 17 4 3 5 3" xfId="25171" xr:uid="{ADC20C62-6BF4-46D1-9A5A-0E7EDFE7FAD1}"/>
    <cellStyle name="Header1 2 17 4 3 6" xfId="25172" xr:uid="{B79BD91B-6DD8-4E5B-BDE3-2877E6B53DF7}"/>
    <cellStyle name="Header1 2 17 4 3 6 2" xfId="25173" xr:uid="{F0DBCB01-8565-403B-BC93-F861EAC049C7}"/>
    <cellStyle name="Header1 2 17 4 3 6 3" xfId="25174" xr:uid="{6AE6400E-A01E-4356-88BB-0087F62D9BBA}"/>
    <cellStyle name="Header1 2 17 4 3 7" xfId="25175" xr:uid="{C1227061-0D3E-45D9-9D3F-EC4566ADAA96}"/>
    <cellStyle name="Header1 2 17 4 3 8" xfId="25176" xr:uid="{36FC0BA4-4463-43FB-B025-18A2BE62777A}"/>
    <cellStyle name="Header1 2 17 4 4" xfId="25177" xr:uid="{B1F9B385-2B07-42E8-B3A5-B40752D25309}"/>
    <cellStyle name="Header1 2 17 4 4 2" xfId="25178" xr:uid="{DB34E8C9-F9AF-4630-AE5B-09CAC8D49150}"/>
    <cellStyle name="Header1 2 17 4 4 2 2" xfId="25179" xr:uid="{A64C1270-B46C-43FE-90E4-53DB4FCF37AA}"/>
    <cellStyle name="Header1 2 17 4 4 2 3" xfId="25180" xr:uid="{908CE325-247D-452D-96CC-94E450F316B6}"/>
    <cellStyle name="Header1 2 17 4 4 3" xfId="25181" xr:uid="{D256F903-5A1A-471B-BAE8-B72BDF02F241}"/>
    <cellStyle name="Header1 2 17 4 4 3 2" xfId="25182" xr:uid="{23190E7C-5BC0-41B7-BED9-59F1023B8188}"/>
    <cellStyle name="Header1 2 17 4 4 3 3" xfId="25183" xr:uid="{3C2CF781-ED68-4187-9B9E-3C837B87D8C4}"/>
    <cellStyle name="Header1 2 17 4 4 4" xfId="25184" xr:uid="{B7290570-A06E-4C71-AC31-DEE1EE5F2F8E}"/>
    <cellStyle name="Header1 2 17 4 4 4 2" xfId="25185" xr:uid="{6898EAAC-D9C7-4AE3-9858-A1EFC09F0013}"/>
    <cellStyle name="Header1 2 17 4 4 4 3" xfId="25186" xr:uid="{3D284897-2493-414F-9878-BEDC6711643D}"/>
    <cellStyle name="Header1 2 17 4 4 5" xfId="25187" xr:uid="{D7B8D5DE-7B7F-4261-B006-09DDED82D1A3}"/>
    <cellStyle name="Header1 2 17 4 4 5 2" xfId="25188" xr:uid="{3776F440-432D-41AA-8E7B-2B1A381AF54F}"/>
    <cellStyle name="Header1 2 17 4 4 5 3" xfId="25189" xr:uid="{EBF16CB2-389A-4367-B3AB-AE7943E294DF}"/>
    <cellStyle name="Header1 2 17 4 4 6" xfId="25190" xr:uid="{DDFD7014-3987-4F66-A170-EE09695DCC83}"/>
    <cellStyle name="Header1 2 17 4 4 6 2" xfId="25191" xr:uid="{B35B5FA9-C8F8-49F2-88E1-C22ABE67421E}"/>
    <cellStyle name="Header1 2 17 4 4 6 3" xfId="25192" xr:uid="{2A9EB17D-6B65-4FEA-88B6-08321615EB4C}"/>
    <cellStyle name="Header1 2 17 4 4 7" xfId="25193" xr:uid="{BB8D2C72-9F46-4BDD-822F-CE365A81201C}"/>
    <cellStyle name="Header1 2 17 4 4 8" xfId="25194" xr:uid="{96430E12-F330-45D1-ADC8-9A56811D3171}"/>
    <cellStyle name="Header1 2 17 4 5" xfId="25195" xr:uid="{18142CEC-6661-4B2F-95A9-F59741D4D22B}"/>
    <cellStyle name="Header1 2 17 4 5 2" xfId="25196" xr:uid="{D737EDF3-80D1-47A7-B9AE-8D793AA6768A}"/>
    <cellStyle name="Header1 2 17 4 5 2 2" xfId="25197" xr:uid="{4D54BB43-0CCE-4DC4-9AE4-B8DCD25E6E63}"/>
    <cellStyle name="Header1 2 17 4 5 2 3" xfId="25198" xr:uid="{90DFCDA5-739E-4CED-837C-3317C1F0F2FA}"/>
    <cellStyle name="Header1 2 17 4 5 3" xfId="25199" xr:uid="{EEC67796-7D07-4BE2-991C-D35FA7AE67E4}"/>
    <cellStyle name="Header1 2 17 4 5 3 2" xfId="25200" xr:uid="{FE878F60-41A8-4B39-8652-E5D9CE8F5E02}"/>
    <cellStyle name="Header1 2 17 4 5 3 3" xfId="25201" xr:uid="{B526030A-DE07-4B2F-B311-CB25E842A876}"/>
    <cellStyle name="Header1 2 17 4 5 4" xfId="25202" xr:uid="{FC8DADBD-CE98-48F5-BE47-B26624BEDD05}"/>
    <cellStyle name="Header1 2 17 4 5 4 2" xfId="25203" xr:uid="{2E5FC8CB-08F3-46B2-ADBA-B7BC2D59669A}"/>
    <cellStyle name="Header1 2 17 4 5 4 3" xfId="25204" xr:uid="{CAEECAB3-06AB-4094-8C35-6154BD9EF592}"/>
    <cellStyle name="Header1 2 17 4 5 5" xfId="25205" xr:uid="{E0711BA6-FC36-4B7F-8DAF-A485284B8F3B}"/>
    <cellStyle name="Header1 2 17 4 5 5 2" xfId="25206" xr:uid="{94A80ECF-1189-4BB6-A3F9-071A8CBA8627}"/>
    <cellStyle name="Header1 2 17 4 5 5 3" xfId="25207" xr:uid="{33E4C05C-C7E4-45EF-9075-EF29F45310BD}"/>
    <cellStyle name="Header1 2 17 4 5 6" xfId="25208" xr:uid="{63B1F0C1-7EA9-4299-B256-0D6DD1F5E4D9}"/>
    <cellStyle name="Header1 2 17 4 5 6 2" xfId="25209" xr:uid="{16415935-1821-42B1-A29E-484A67977B8F}"/>
    <cellStyle name="Header1 2 17 4 5 6 3" xfId="25210" xr:uid="{52B5549A-3D46-4EB2-942C-CB55C026D968}"/>
    <cellStyle name="Header1 2 17 4 5 7" xfId="25211" xr:uid="{E41F6C88-6BF7-4F08-A500-F2A31DECACF3}"/>
    <cellStyle name="Header1 2 17 4 5 8" xfId="25212" xr:uid="{50F245F3-8FB0-4E85-896C-6A36A074179F}"/>
    <cellStyle name="Header1 2 17 4 6" xfId="25213" xr:uid="{C6DAA530-FE58-494B-9E4D-953AFC770785}"/>
    <cellStyle name="Header1 2 17 4 6 2" xfId="25214" xr:uid="{2A6DA6D4-A207-4658-9018-08F79D901E4B}"/>
    <cellStyle name="Header1 2 17 4 6 2 2" xfId="25215" xr:uid="{FAD98470-E847-4220-B8C1-61B0745C665B}"/>
    <cellStyle name="Header1 2 17 4 6 2 3" xfId="25216" xr:uid="{B4300C30-ECB7-43D9-90B0-6C94A5DE67C5}"/>
    <cellStyle name="Header1 2 17 4 6 3" xfId="25217" xr:uid="{982917A4-A423-4225-A7AB-55F28496D6E5}"/>
    <cellStyle name="Header1 2 17 4 6 3 2" xfId="25218" xr:uid="{11561822-E637-4662-A076-336D7F6F4536}"/>
    <cellStyle name="Header1 2 17 4 6 3 3" xfId="25219" xr:uid="{8521B186-9373-4051-8817-9EFCA4F3DFC8}"/>
    <cellStyle name="Header1 2 17 4 6 4" xfId="25220" xr:uid="{818AD284-E4C8-4911-A826-8B7A6B4168F4}"/>
    <cellStyle name="Header1 2 17 4 6 4 2" xfId="25221" xr:uid="{A538262E-343E-4C59-9D45-61F0CB09A239}"/>
    <cellStyle name="Header1 2 17 4 6 4 3" xfId="25222" xr:uid="{6E36B3C5-C13F-4BE0-A47A-E16749ED66AD}"/>
    <cellStyle name="Header1 2 17 4 6 5" xfId="25223" xr:uid="{4D4358EF-EA7D-4A12-ADF2-2CBE38408C5A}"/>
    <cellStyle name="Header1 2 17 4 6 5 2" xfId="25224" xr:uid="{BBBCC700-EDFC-488A-9B26-583B408349AF}"/>
    <cellStyle name="Header1 2 17 4 6 5 3" xfId="25225" xr:uid="{39FEE23B-1C52-4622-B364-B4ACE0DA5DF3}"/>
    <cellStyle name="Header1 2 17 4 6 6" xfId="25226" xr:uid="{058F20B8-85EB-403E-8AC2-F672D40496F5}"/>
    <cellStyle name="Header1 2 17 4 6 6 2" xfId="25227" xr:uid="{76ADB4FA-A6F0-4EB0-9A52-8D8C0020D449}"/>
    <cellStyle name="Header1 2 17 4 6 6 3" xfId="25228" xr:uid="{F08ADFE6-C77A-4234-ACB2-B95D27BBFBFA}"/>
    <cellStyle name="Header1 2 17 4 6 7" xfId="25229" xr:uid="{46F8FAE2-21E7-4B18-ADF8-154084281E7A}"/>
    <cellStyle name="Header1 2 17 4 6 8" xfId="25230" xr:uid="{4E8D29ED-11DF-4950-B959-FDEA2E927C80}"/>
    <cellStyle name="Header1 2 17 4 7" xfId="25231" xr:uid="{97B444C4-10FC-4839-AA84-A46B5C4725C4}"/>
    <cellStyle name="Header1 2 17 4 8" xfId="25232" xr:uid="{77D00724-6814-4DC8-A671-99F936BA7FB2}"/>
    <cellStyle name="Header1 2 17 5" xfId="25233" xr:uid="{83747F6D-B6BD-412D-A5B5-33B36D14814D}"/>
    <cellStyle name="Header1 2 17 5 2" xfId="25234" xr:uid="{E94BA823-F860-47D7-B54C-50E4EC2B0EAF}"/>
    <cellStyle name="Header1 2 17 5 2 2" xfId="25235" xr:uid="{405AC2F6-6ADD-4EE0-8788-CFBF3E48A12C}"/>
    <cellStyle name="Header1 2 17 5 2 2 2" xfId="25236" xr:uid="{65A975EC-A661-4B96-B7DA-A91DA55953AC}"/>
    <cellStyle name="Header1 2 17 5 2 2 3" xfId="25237" xr:uid="{7DA60FA9-ACC5-419B-AC44-C12FEF032F8B}"/>
    <cellStyle name="Header1 2 17 5 2 3" xfId="25238" xr:uid="{7E57E4C7-7E3C-4309-8D87-DBFB785B5CCA}"/>
    <cellStyle name="Header1 2 17 5 2 3 2" xfId="25239" xr:uid="{DC0E5A17-7EDA-40EE-8CB8-0F0649729D53}"/>
    <cellStyle name="Header1 2 17 5 2 3 3" xfId="25240" xr:uid="{A01450D8-958B-47C9-B291-F307F7459307}"/>
    <cellStyle name="Header1 2 17 5 2 4" xfId="25241" xr:uid="{D24EF413-F335-436E-ADBE-8353992CBB08}"/>
    <cellStyle name="Header1 2 17 5 2 4 2" xfId="25242" xr:uid="{41092B61-FEB1-47A8-8EA7-7EB4413201BD}"/>
    <cellStyle name="Header1 2 17 5 2 4 3" xfId="25243" xr:uid="{7F18E0F0-912B-48D6-ACE2-8508FD1DEDFD}"/>
    <cellStyle name="Header1 2 17 5 2 5" xfId="25244" xr:uid="{E0BDFE25-90B8-433C-8DFB-8FBA96C19C7D}"/>
    <cellStyle name="Header1 2 17 5 2 5 2" xfId="25245" xr:uid="{A0363BF0-9688-44C9-A441-8BA50164DB1C}"/>
    <cellStyle name="Header1 2 17 5 2 5 3" xfId="25246" xr:uid="{CF193F78-90E0-4BFD-B41C-9F81702C39D9}"/>
    <cellStyle name="Header1 2 17 5 2 6" xfId="25247" xr:uid="{50F7D211-1013-4675-920A-575B5A9A2E48}"/>
    <cellStyle name="Header1 2 17 5 2 6 2" xfId="25248" xr:uid="{C80C8DD6-7966-42F1-BEFC-FAA8C4A87CDC}"/>
    <cellStyle name="Header1 2 17 5 2 6 3" xfId="25249" xr:uid="{9BAAF541-9238-48BF-99B7-829CBF59C256}"/>
    <cellStyle name="Header1 2 17 5 2 7" xfId="25250" xr:uid="{7C8A4DF0-013F-4D0A-A624-C84287932153}"/>
    <cellStyle name="Header1 2 17 5 2 7 2" xfId="25251" xr:uid="{51520F92-D397-424C-A830-F99060D35C1D}"/>
    <cellStyle name="Header1 2 17 5 2 7 3" xfId="25252" xr:uid="{C8AED1B9-55E4-4692-82CD-7EE453D7DF08}"/>
    <cellStyle name="Header1 2 17 5 2 8" xfId="25253" xr:uid="{27AEE826-0E51-40E0-852B-224496F18778}"/>
    <cellStyle name="Header1 2 17 5 2 9" xfId="25254" xr:uid="{F31EDF36-70AC-404B-B0AB-9CE54E85E362}"/>
    <cellStyle name="Header1 2 17 5 3" xfId="25255" xr:uid="{79B983C8-E4C0-4580-9C40-5DBD71D36B66}"/>
    <cellStyle name="Header1 2 17 5 3 2" xfId="25256" xr:uid="{DC4C11F7-E97D-4FBD-A946-0DC1132271C5}"/>
    <cellStyle name="Header1 2 17 5 3 2 2" xfId="25257" xr:uid="{03C74744-74A7-4D7F-B778-F13CCDB89CF5}"/>
    <cellStyle name="Header1 2 17 5 3 2 3" xfId="25258" xr:uid="{EB620B2D-1AC9-4161-968A-A29102516B0B}"/>
    <cellStyle name="Header1 2 17 5 3 3" xfId="25259" xr:uid="{D5BF0BDD-998A-462A-9C2F-97B749261795}"/>
    <cellStyle name="Header1 2 17 5 3 3 2" xfId="25260" xr:uid="{CEC9239B-E2AA-452B-97EE-F8FE62816532}"/>
    <cellStyle name="Header1 2 17 5 3 3 3" xfId="25261" xr:uid="{E61251C0-2055-4D0F-8CA3-B241E0F27BCF}"/>
    <cellStyle name="Header1 2 17 5 3 4" xfId="25262" xr:uid="{E0D3C061-790E-417A-9689-07D9036E0158}"/>
    <cellStyle name="Header1 2 17 5 3 4 2" xfId="25263" xr:uid="{41DFB1A0-642C-4A7F-9F28-E43779791CBB}"/>
    <cellStyle name="Header1 2 17 5 3 4 3" xfId="25264" xr:uid="{F402F331-5E84-493C-8F5E-36CE9B2C15DB}"/>
    <cellStyle name="Header1 2 17 5 3 5" xfId="25265" xr:uid="{EEF1E72A-AABC-49B0-B85B-2BF798BD1799}"/>
    <cellStyle name="Header1 2 17 5 3 5 2" xfId="25266" xr:uid="{38C79CC3-9145-46E4-B6EF-C6FC2E6C482D}"/>
    <cellStyle name="Header1 2 17 5 3 5 3" xfId="25267" xr:uid="{CE650059-4D1A-4DC0-B175-456FBA2215ED}"/>
    <cellStyle name="Header1 2 17 5 3 6" xfId="25268" xr:uid="{5AB5627F-94DE-419E-9FAB-2B588BCC6A3B}"/>
    <cellStyle name="Header1 2 17 5 3 6 2" xfId="25269" xr:uid="{C6C1EE57-30DD-4C40-AF03-E5917CB0E37E}"/>
    <cellStyle name="Header1 2 17 5 3 6 3" xfId="25270" xr:uid="{43934374-5A8D-4154-9D1F-687EE0F79C92}"/>
    <cellStyle name="Header1 2 17 5 3 7" xfId="25271" xr:uid="{3186FA7D-8A2A-4AA6-8CAC-394311758FD1}"/>
    <cellStyle name="Header1 2 17 5 3 8" xfId="25272" xr:uid="{8C23DE35-1F0C-43AD-AB0B-A29BEE8AD969}"/>
    <cellStyle name="Header1 2 17 5 4" xfId="25273" xr:uid="{14811839-EC05-4C5B-80F2-DB76BF0DE74C}"/>
    <cellStyle name="Header1 2 17 5 4 2" xfId="25274" xr:uid="{033AA6DA-CCF4-4197-9088-A40A03AD0B1D}"/>
    <cellStyle name="Header1 2 17 5 4 2 2" xfId="25275" xr:uid="{A18775BB-DA51-4432-B7D5-C7350413176F}"/>
    <cellStyle name="Header1 2 17 5 4 2 3" xfId="25276" xr:uid="{E564F3E9-9CBD-4B2A-A5BB-4270B365D6B1}"/>
    <cellStyle name="Header1 2 17 5 4 3" xfId="25277" xr:uid="{10A4F351-24DA-44AB-9BEE-1773C97B6AC2}"/>
    <cellStyle name="Header1 2 17 5 4 3 2" xfId="25278" xr:uid="{276A6F0D-8BCC-40B0-B4AE-373BC5BB240D}"/>
    <cellStyle name="Header1 2 17 5 4 3 3" xfId="25279" xr:uid="{DA3ED57A-637D-4681-8769-5D16D735EA4B}"/>
    <cellStyle name="Header1 2 17 5 4 4" xfId="25280" xr:uid="{AE7193CD-9717-4037-BCE4-0F6877BBFC0C}"/>
    <cellStyle name="Header1 2 17 5 4 4 2" xfId="25281" xr:uid="{69C754B8-81EA-4AC3-8148-7C14C94B49D9}"/>
    <cellStyle name="Header1 2 17 5 4 4 3" xfId="25282" xr:uid="{F89D2FD5-44D6-48A4-BDA7-B2651954E295}"/>
    <cellStyle name="Header1 2 17 5 4 5" xfId="25283" xr:uid="{E276DF85-0C84-4C11-BE97-6B1FC222B498}"/>
    <cellStyle name="Header1 2 17 5 4 5 2" xfId="25284" xr:uid="{77081819-1473-4AB8-8010-14D81A1B525D}"/>
    <cellStyle name="Header1 2 17 5 4 5 3" xfId="25285" xr:uid="{BF1593B7-1417-4272-B503-04708552EFE7}"/>
    <cellStyle name="Header1 2 17 5 4 6" xfId="25286" xr:uid="{C580A9D0-4AE9-4179-B5EB-11F05530874C}"/>
    <cellStyle name="Header1 2 17 5 4 6 2" xfId="25287" xr:uid="{7BCABCE0-E24A-47BE-BAE7-095A540BDB53}"/>
    <cellStyle name="Header1 2 17 5 4 6 3" xfId="25288" xr:uid="{0AC13C5A-B360-4FF4-94E1-49DFDCEE986D}"/>
    <cellStyle name="Header1 2 17 5 4 7" xfId="25289" xr:uid="{9B33C425-E296-4D43-AA7C-328F9679B273}"/>
    <cellStyle name="Header1 2 17 5 4 8" xfId="25290" xr:uid="{3F993D8F-BAE3-4897-BAF8-548D8ABCF16C}"/>
    <cellStyle name="Header1 2 17 5 5" xfId="25291" xr:uid="{BA8E64B8-B14C-4911-A42C-5D826697A07C}"/>
    <cellStyle name="Header1 2 17 5 5 2" xfId="25292" xr:uid="{6B0F5E3D-7597-4D61-A086-1EB6E29570AF}"/>
    <cellStyle name="Header1 2 17 5 5 2 2" xfId="25293" xr:uid="{CA917C22-88A0-482B-AAC9-B3EBF2940D71}"/>
    <cellStyle name="Header1 2 17 5 5 2 3" xfId="25294" xr:uid="{D3127585-AF8F-4A6E-8323-CC553C623405}"/>
    <cellStyle name="Header1 2 17 5 5 3" xfId="25295" xr:uid="{B346271B-6DE7-4128-A28E-6514DA713E1F}"/>
    <cellStyle name="Header1 2 17 5 5 3 2" xfId="25296" xr:uid="{20963A0D-DEF5-4B5C-AE0C-CAC6864CFFCD}"/>
    <cellStyle name="Header1 2 17 5 5 3 3" xfId="25297" xr:uid="{2D9EA21C-5D1A-41FE-BCC8-3198225ED0D8}"/>
    <cellStyle name="Header1 2 17 5 5 4" xfId="25298" xr:uid="{846AAF33-C026-4CA6-A987-C847E7D64BA4}"/>
    <cellStyle name="Header1 2 17 5 5 4 2" xfId="25299" xr:uid="{EBA9F551-C2D1-4625-A457-17E779E0921F}"/>
    <cellStyle name="Header1 2 17 5 5 4 3" xfId="25300" xr:uid="{F5FD78C7-E44E-4424-A799-D01C7D28522E}"/>
    <cellStyle name="Header1 2 17 5 5 5" xfId="25301" xr:uid="{DCE65391-9655-4B05-B050-A9EDD6A38638}"/>
    <cellStyle name="Header1 2 17 5 5 5 2" xfId="25302" xr:uid="{C6287F48-E635-426C-9969-C0E163EF2742}"/>
    <cellStyle name="Header1 2 17 5 5 5 3" xfId="25303" xr:uid="{21BBCCB6-3708-447A-89C7-C96612546431}"/>
    <cellStyle name="Header1 2 17 5 5 6" xfId="25304" xr:uid="{BA487623-6696-4FF7-83D6-367C06AAF96A}"/>
    <cellStyle name="Header1 2 17 5 5 6 2" xfId="25305" xr:uid="{1BDB7021-7EEF-4209-B2D1-9862552F5C1D}"/>
    <cellStyle name="Header1 2 17 5 5 6 3" xfId="25306" xr:uid="{64FFFA1B-762C-43F8-B547-EDBA56F5D0ED}"/>
    <cellStyle name="Header1 2 17 5 5 7" xfId="25307" xr:uid="{EB1071C6-36FA-4E74-8DD6-39A5E2B7F705}"/>
    <cellStyle name="Header1 2 17 5 5 8" xfId="25308" xr:uid="{F1B5ADD5-AC25-48A8-88CA-0DEBB84A5FE9}"/>
    <cellStyle name="Header1 2 17 5 6" xfId="25309" xr:uid="{955FEEE8-DC52-4619-9328-E724C667D082}"/>
    <cellStyle name="Header1 2 17 5 6 2" xfId="25310" xr:uid="{B522414C-0139-4DFD-8517-BCCB5463EEF5}"/>
    <cellStyle name="Header1 2 17 5 6 2 2" xfId="25311" xr:uid="{C6DBB413-8C34-40FE-9E0E-53E0492D4B65}"/>
    <cellStyle name="Header1 2 17 5 6 2 3" xfId="25312" xr:uid="{196A456B-67D4-45FB-A4CB-8D4F66E3D3D4}"/>
    <cellStyle name="Header1 2 17 5 6 3" xfId="25313" xr:uid="{100BE9D3-E20F-499B-9F2D-9DCF48CECF3B}"/>
    <cellStyle name="Header1 2 17 5 6 3 2" xfId="25314" xr:uid="{25D4A366-E5FD-4BF1-ADC6-D77C2787B59F}"/>
    <cellStyle name="Header1 2 17 5 6 3 3" xfId="25315" xr:uid="{EFB19594-F886-4CBA-860D-9C1FA14CD2EC}"/>
    <cellStyle name="Header1 2 17 5 6 4" xfId="25316" xr:uid="{60EAB571-FE6B-45C1-A25A-611B4A8AF69C}"/>
    <cellStyle name="Header1 2 17 5 6 4 2" xfId="25317" xr:uid="{048BB4D1-FFCB-4794-97FB-1C21A7843667}"/>
    <cellStyle name="Header1 2 17 5 6 4 3" xfId="25318" xr:uid="{B037C729-880B-4BAA-BBCF-E3BFF260D5E2}"/>
    <cellStyle name="Header1 2 17 5 6 5" xfId="25319" xr:uid="{2B7B6ADC-1A77-40EE-B045-64791AF8B640}"/>
    <cellStyle name="Header1 2 17 5 6 5 2" xfId="25320" xr:uid="{422E4529-941C-4AE6-8873-631579B1C7BA}"/>
    <cellStyle name="Header1 2 17 5 6 5 3" xfId="25321" xr:uid="{14AC6EAB-815E-494F-9942-3E96E98FB7BC}"/>
    <cellStyle name="Header1 2 17 5 6 6" xfId="25322" xr:uid="{E342464D-2D90-4F05-A5A9-660F8A6090BE}"/>
    <cellStyle name="Header1 2 17 5 6 6 2" xfId="25323" xr:uid="{32E3F65D-B144-4CAB-81B1-7D63ED28C84C}"/>
    <cellStyle name="Header1 2 17 5 6 6 3" xfId="25324" xr:uid="{17CDF903-D60F-4635-B182-121783956341}"/>
    <cellStyle name="Header1 2 17 5 6 7" xfId="25325" xr:uid="{BF8CEF9B-E0E4-4E6D-A8A3-3C3F4E96E822}"/>
    <cellStyle name="Header1 2 17 5 6 8" xfId="25326" xr:uid="{1FF8E78F-20D6-4729-8DF5-F1001C10700C}"/>
    <cellStyle name="Header1 2 17 5 7" xfId="25327" xr:uid="{A367AF2A-83F5-41F0-97FA-2221F2B47E2B}"/>
    <cellStyle name="Header1 2 17 5 8" xfId="25328" xr:uid="{DD971B70-5F94-4793-B241-0F9B2E4E5068}"/>
    <cellStyle name="Header1 2 17 6" xfId="25329" xr:uid="{0431BF72-B30E-4D64-B3CD-BDB28C2573A1}"/>
    <cellStyle name="Header1 2 17 6 2" xfId="25330" xr:uid="{196274EB-5BD7-4198-83F9-9D95D8C5ABE0}"/>
    <cellStyle name="Header1 2 17 6 2 2" xfId="25331" xr:uid="{B44C8604-B4A5-4D4C-963D-B22E4D509F14}"/>
    <cellStyle name="Header1 2 17 6 2 2 2" xfId="25332" xr:uid="{5EDB9801-101D-443C-A1C2-75A307E79251}"/>
    <cellStyle name="Header1 2 17 6 2 2 3" xfId="25333" xr:uid="{E68073AE-DB2C-41DB-A313-1D87DCB51EFE}"/>
    <cellStyle name="Header1 2 17 6 2 3" xfId="25334" xr:uid="{41732DA1-964D-4D3C-9E87-49EE949AB1CF}"/>
    <cellStyle name="Header1 2 17 6 2 3 2" xfId="25335" xr:uid="{C2D32AD4-F93A-403C-AC71-C218F78E1203}"/>
    <cellStyle name="Header1 2 17 6 2 3 3" xfId="25336" xr:uid="{D570147F-0890-48FB-99BD-A613206700E7}"/>
    <cellStyle name="Header1 2 17 6 2 4" xfId="25337" xr:uid="{79D45253-6405-46BC-8BF2-48700FDC61E2}"/>
    <cellStyle name="Header1 2 17 6 2 4 2" xfId="25338" xr:uid="{CF3D13CF-8A47-48C4-BC57-70B0798498A4}"/>
    <cellStyle name="Header1 2 17 6 2 4 3" xfId="25339" xr:uid="{5D15BA66-4C20-47F5-9B34-46E261BBEBED}"/>
    <cellStyle name="Header1 2 17 6 2 5" xfId="25340" xr:uid="{25CF37DF-F5C9-4F7A-BF94-27C1FFB5467B}"/>
    <cellStyle name="Header1 2 17 6 2 5 2" xfId="25341" xr:uid="{D8955CD9-FE11-4D91-AA16-BB2D6E3A480F}"/>
    <cellStyle name="Header1 2 17 6 2 5 3" xfId="25342" xr:uid="{A7015A55-1995-4940-B186-E8F640A93D06}"/>
    <cellStyle name="Header1 2 17 6 2 6" xfId="25343" xr:uid="{6830378A-1F74-47D4-B078-4CA5DAE9ED1B}"/>
    <cellStyle name="Header1 2 17 6 2 6 2" xfId="25344" xr:uid="{2384CF47-77E7-4309-8B20-B133FF91ACCC}"/>
    <cellStyle name="Header1 2 17 6 2 6 3" xfId="25345" xr:uid="{837422B6-02F3-44FB-887D-77078E0E4F61}"/>
    <cellStyle name="Header1 2 17 6 2 7" xfId="25346" xr:uid="{8C89B84B-9BF9-4936-B5ED-CF140176A532}"/>
    <cellStyle name="Header1 2 17 6 2 7 2" xfId="25347" xr:uid="{E4BD6F25-FD9B-436F-A314-93F645290E03}"/>
    <cellStyle name="Header1 2 17 6 2 7 3" xfId="25348" xr:uid="{693A47D5-B768-424A-88F1-EACBBC1D2F47}"/>
    <cellStyle name="Header1 2 17 6 2 8" xfId="25349" xr:uid="{2D6529A2-262D-4D70-A2EA-4944B3A45438}"/>
    <cellStyle name="Header1 2 17 6 2 9" xfId="25350" xr:uid="{5F41638E-A5EA-4C7A-B69F-93C69DFFDCDD}"/>
    <cellStyle name="Header1 2 17 6 3" xfId="25351" xr:uid="{63EC8D76-FC1F-4E73-8002-7BBF65E4A0D6}"/>
    <cellStyle name="Header1 2 17 6 3 2" xfId="25352" xr:uid="{57D46870-5D38-4EFB-BF4A-CFEFB4F73FC7}"/>
    <cellStyle name="Header1 2 17 6 3 2 2" xfId="25353" xr:uid="{49ABBC66-D8AA-440E-98B3-364EF45358BE}"/>
    <cellStyle name="Header1 2 17 6 3 2 3" xfId="25354" xr:uid="{BF04A2D5-3CA1-47F0-AB66-4B50D305D86B}"/>
    <cellStyle name="Header1 2 17 6 3 3" xfId="25355" xr:uid="{37153507-00F9-4CB1-824B-079BFF34FF17}"/>
    <cellStyle name="Header1 2 17 6 3 3 2" xfId="25356" xr:uid="{BD67BDAE-AA7D-47A5-9F73-2DB2B6446E3E}"/>
    <cellStyle name="Header1 2 17 6 3 3 3" xfId="25357" xr:uid="{AA9E8BD0-81B3-4C90-BF1E-0C0F1BBE2513}"/>
    <cellStyle name="Header1 2 17 6 3 4" xfId="25358" xr:uid="{AF7442F3-773D-40A4-9B43-5FC2E6986F1A}"/>
    <cellStyle name="Header1 2 17 6 3 4 2" xfId="25359" xr:uid="{6642F2D9-495A-4831-A169-5673454833A4}"/>
    <cellStyle name="Header1 2 17 6 3 4 3" xfId="25360" xr:uid="{3AE2220F-505F-42D9-B449-F1F86EB3B5FA}"/>
    <cellStyle name="Header1 2 17 6 3 5" xfId="25361" xr:uid="{C38429D7-D736-4B46-9FF4-B2BE45BB8238}"/>
    <cellStyle name="Header1 2 17 6 3 5 2" xfId="25362" xr:uid="{4C663173-A8D4-45C9-9D81-A86C13E88FF1}"/>
    <cellStyle name="Header1 2 17 6 3 5 3" xfId="25363" xr:uid="{86B49B0F-8DCA-485A-9DB4-8BD1061547BC}"/>
    <cellStyle name="Header1 2 17 6 3 6" xfId="25364" xr:uid="{ACF00DDA-FDFD-47B7-81FE-20E15029D432}"/>
    <cellStyle name="Header1 2 17 6 3 6 2" xfId="25365" xr:uid="{AE71BEAD-BD68-4663-88A3-1419E54DF49A}"/>
    <cellStyle name="Header1 2 17 6 3 6 3" xfId="25366" xr:uid="{C65B50AF-6040-4FAD-AEF1-6E9B5E79CD26}"/>
    <cellStyle name="Header1 2 17 6 3 7" xfId="25367" xr:uid="{91CA66E2-3C6C-40A6-86C1-70F8306C0895}"/>
    <cellStyle name="Header1 2 17 6 3 8" xfId="25368" xr:uid="{D7FC5AB5-D00E-4E59-85D6-05DD400F4C0C}"/>
    <cellStyle name="Header1 2 17 6 4" xfId="25369" xr:uid="{CEFD759F-B318-42F6-8A2A-749825D35668}"/>
    <cellStyle name="Header1 2 17 6 4 2" xfId="25370" xr:uid="{35980EC3-5990-4324-ACE3-2FC27DF43E86}"/>
    <cellStyle name="Header1 2 17 6 4 2 2" xfId="25371" xr:uid="{9DB8281F-78B5-4728-942E-8CB263BB65B6}"/>
    <cellStyle name="Header1 2 17 6 4 2 3" xfId="25372" xr:uid="{B7CFB042-9734-45E5-91F1-06A72730D774}"/>
    <cellStyle name="Header1 2 17 6 4 3" xfId="25373" xr:uid="{4175D41A-2202-4319-9403-1BE4F3947316}"/>
    <cellStyle name="Header1 2 17 6 4 3 2" xfId="25374" xr:uid="{77B9C343-F909-4F79-80AF-E9C5508C12DE}"/>
    <cellStyle name="Header1 2 17 6 4 3 3" xfId="25375" xr:uid="{D657ED42-F00A-4F3B-ABBC-5C97286E1D7F}"/>
    <cellStyle name="Header1 2 17 6 4 4" xfId="25376" xr:uid="{31CF6ABA-CB1F-4642-9616-9652ED85BAA5}"/>
    <cellStyle name="Header1 2 17 6 4 4 2" xfId="25377" xr:uid="{E90673B0-BC55-4B0B-AA99-3CDAB6B55458}"/>
    <cellStyle name="Header1 2 17 6 4 4 3" xfId="25378" xr:uid="{C18A55F8-6626-4DC1-BB5A-5D89D2595A91}"/>
    <cellStyle name="Header1 2 17 6 4 5" xfId="25379" xr:uid="{3EC291AB-C056-4E2A-8EF3-47C1F0B9CB7C}"/>
    <cellStyle name="Header1 2 17 6 4 5 2" xfId="25380" xr:uid="{41EF8065-146E-457D-92A1-16708C158514}"/>
    <cellStyle name="Header1 2 17 6 4 5 3" xfId="25381" xr:uid="{26A32568-99D5-42A1-B3E0-FC745CC7D2DE}"/>
    <cellStyle name="Header1 2 17 6 4 6" xfId="25382" xr:uid="{DF782BC4-30B2-4682-99D1-FCEAB311C3F4}"/>
    <cellStyle name="Header1 2 17 6 4 6 2" xfId="25383" xr:uid="{66C3A326-A0B9-494A-B0FB-DF010A723117}"/>
    <cellStyle name="Header1 2 17 6 4 6 3" xfId="25384" xr:uid="{EF1E29A2-8000-4272-8AF0-0A2349606CA9}"/>
    <cellStyle name="Header1 2 17 6 4 7" xfId="25385" xr:uid="{54906028-DB0E-4482-889C-458A508A658A}"/>
    <cellStyle name="Header1 2 17 6 4 8" xfId="25386" xr:uid="{8F126B7A-BD17-4C5B-B28E-A8F6CA2A3470}"/>
    <cellStyle name="Header1 2 17 6 5" xfId="25387" xr:uid="{96F0AECA-6055-4AF8-84B8-FE70965A8172}"/>
    <cellStyle name="Header1 2 17 6 5 2" xfId="25388" xr:uid="{28FDEBD8-733A-49A8-9563-F40392EE91EC}"/>
    <cellStyle name="Header1 2 17 6 5 2 2" xfId="25389" xr:uid="{C849B7F9-F427-46F8-9C1F-DEBC0874FAB7}"/>
    <cellStyle name="Header1 2 17 6 5 2 3" xfId="25390" xr:uid="{CD98E7AD-ED76-41ED-BFE2-D5F9056356E6}"/>
    <cellStyle name="Header1 2 17 6 5 3" xfId="25391" xr:uid="{9C707608-615A-47D1-8EAC-1C9D0BB9441E}"/>
    <cellStyle name="Header1 2 17 6 5 3 2" xfId="25392" xr:uid="{40C453AB-EFC4-4EF8-A8AE-BB9ECD930331}"/>
    <cellStyle name="Header1 2 17 6 5 3 3" xfId="25393" xr:uid="{A91E5995-E009-43A9-A640-2116341434D7}"/>
    <cellStyle name="Header1 2 17 6 5 4" xfId="25394" xr:uid="{A3CD6A8B-E805-4E48-AD40-463DE0D8418B}"/>
    <cellStyle name="Header1 2 17 6 5 4 2" xfId="25395" xr:uid="{16564245-55B9-4E4F-9928-7AA836FB9A37}"/>
    <cellStyle name="Header1 2 17 6 5 4 3" xfId="25396" xr:uid="{E611075F-46E4-4702-878C-373E755913BF}"/>
    <cellStyle name="Header1 2 17 6 5 5" xfId="25397" xr:uid="{C1C39FE4-BAB6-4B90-B913-FDD35FCC9B0F}"/>
    <cellStyle name="Header1 2 17 6 5 5 2" xfId="25398" xr:uid="{9D60574D-01EB-4AD1-A3FB-21123DA0E129}"/>
    <cellStyle name="Header1 2 17 6 5 5 3" xfId="25399" xr:uid="{A4CD574A-727C-47C8-AC38-BDA5B108EF6B}"/>
    <cellStyle name="Header1 2 17 6 5 6" xfId="25400" xr:uid="{20D01702-3B67-4496-AD18-B9295CBA779C}"/>
    <cellStyle name="Header1 2 17 6 5 6 2" xfId="25401" xr:uid="{4DB3DF44-C017-4CF0-A9FB-A2EBCD91BE54}"/>
    <cellStyle name="Header1 2 17 6 5 6 3" xfId="25402" xr:uid="{90DF8B0D-A092-4B79-85A6-32DDCA2A4413}"/>
    <cellStyle name="Header1 2 17 6 5 7" xfId="25403" xr:uid="{1089E38C-3191-4204-9484-ED380B8A4BCB}"/>
    <cellStyle name="Header1 2 17 6 5 8" xfId="25404" xr:uid="{75E0B1B1-67A2-4E22-9A12-9F14EEC66FD4}"/>
    <cellStyle name="Header1 2 17 6 6" xfId="25405" xr:uid="{7BFA6BCC-EE9D-4760-B535-2B35B9F98A2E}"/>
    <cellStyle name="Header1 2 17 6 6 2" xfId="25406" xr:uid="{E1BBED75-E282-4D33-8450-B25AE1EBE892}"/>
    <cellStyle name="Header1 2 17 6 6 2 2" xfId="25407" xr:uid="{E590D849-6701-43B4-9B6B-28A7C9B7E611}"/>
    <cellStyle name="Header1 2 17 6 6 2 3" xfId="25408" xr:uid="{A917DC62-16FE-4348-8E4B-68087868FCC8}"/>
    <cellStyle name="Header1 2 17 6 6 3" xfId="25409" xr:uid="{8122FB0D-8DCE-4B37-85CB-80626316DE8E}"/>
    <cellStyle name="Header1 2 17 6 6 3 2" xfId="25410" xr:uid="{C42A714A-F1BB-4D56-89BA-7700CA06C7B0}"/>
    <cellStyle name="Header1 2 17 6 6 3 3" xfId="25411" xr:uid="{833F79EB-0128-489E-A15B-1383AA3FFDDA}"/>
    <cellStyle name="Header1 2 17 6 6 4" xfId="25412" xr:uid="{87EC7A5E-27DB-43AE-979F-C3AAC877DE5E}"/>
    <cellStyle name="Header1 2 17 6 6 4 2" xfId="25413" xr:uid="{DDE314CA-C551-43E1-B362-EFD80A8CFC1A}"/>
    <cellStyle name="Header1 2 17 6 6 4 3" xfId="25414" xr:uid="{61EF34FF-C5E5-4484-838F-CAD93616C4DA}"/>
    <cellStyle name="Header1 2 17 6 6 5" xfId="25415" xr:uid="{52173B6C-4C55-40F4-8324-CC6EC063099C}"/>
    <cellStyle name="Header1 2 17 6 6 5 2" xfId="25416" xr:uid="{AB1A5388-5125-45AB-A93E-C0F0D085B8C9}"/>
    <cellStyle name="Header1 2 17 6 6 5 3" xfId="25417" xr:uid="{75A1450E-DDA6-43CF-9C62-EC5775C022D8}"/>
    <cellStyle name="Header1 2 17 6 6 6" xfId="25418" xr:uid="{0AAC45C2-D65B-4C1A-A3FF-2C80C5D65588}"/>
    <cellStyle name="Header1 2 17 6 6 6 2" xfId="25419" xr:uid="{6554FE48-92B5-4889-90C4-E8D88191D6C8}"/>
    <cellStyle name="Header1 2 17 6 6 6 3" xfId="25420" xr:uid="{56E51559-7043-4D98-ADD1-FACDB61EC4C8}"/>
    <cellStyle name="Header1 2 17 6 6 7" xfId="25421" xr:uid="{0D193101-6F22-45AC-A839-A9EA1555365C}"/>
    <cellStyle name="Header1 2 17 6 6 8" xfId="25422" xr:uid="{B2148466-2BC0-45E7-90A3-3034B782EEFB}"/>
    <cellStyle name="Header1 2 17 6 7" xfId="25423" xr:uid="{2070AD3A-2DA1-42DB-A274-F9AA674CDC2A}"/>
    <cellStyle name="Header1 2 17 6 8" xfId="25424" xr:uid="{CF87EE8C-7ACE-4D78-ABF5-C6C43D2E121A}"/>
    <cellStyle name="Header1 2 17 7" xfId="25425" xr:uid="{AB78FAD2-0F55-4E55-B4AF-52D55BCF3A26}"/>
    <cellStyle name="Header1 2 17 7 2" xfId="25426" xr:uid="{9BC1AFA9-273D-4B1D-8A65-DDCD94ABFFAC}"/>
    <cellStyle name="Header1 2 17 7 2 2" xfId="25427" xr:uid="{8B9BF826-6600-44C1-926B-11F98B7C1A1C}"/>
    <cellStyle name="Header1 2 17 7 2 2 2" xfId="25428" xr:uid="{A75D348D-225C-4FA9-85D7-A0198D0440BB}"/>
    <cellStyle name="Header1 2 17 7 2 2 3" xfId="25429" xr:uid="{DBC61CCB-58D0-4EF0-90A0-6BF4B89A47E6}"/>
    <cellStyle name="Header1 2 17 7 2 3" xfId="25430" xr:uid="{732C1FC7-0A7E-483E-B17B-FFE74490C3D7}"/>
    <cellStyle name="Header1 2 17 7 2 3 2" xfId="25431" xr:uid="{F0C91EF8-381D-419C-9CD4-019ECB9EE31F}"/>
    <cellStyle name="Header1 2 17 7 2 3 3" xfId="25432" xr:uid="{67B21F98-0EFA-4CFA-83F0-A9DE688A27F1}"/>
    <cellStyle name="Header1 2 17 7 2 4" xfId="25433" xr:uid="{93E18392-F37D-4E14-B423-22A8EF86D9BF}"/>
    <cellStyle name="Header1 2 17 7 2 4 2" xfId="25434" xr:uid="{C3423ADE-33D4-43CE-BA39-81AFACCAF238}"/>
    <cellStyle name="Header1 2 17 7 2 4 3" xfId="25435" xr:uid="{A285C722-14E8-4DE0-AD57-CA29732DE89F}"/>
    <cellStyle name="Header1 2 17 7 2 5" xfId="25436" xr:uid="{A9BEE2F4-C16A-4C31-BDD4-5A5AAD2EC5D1}"/>
    <cellStyle name="Header1 2 17 7 2 5 2" xfId="25437" xr:uid="{EABB93F7-53DF-4782-AEB3-0AC87A17D040}"/>
    <cellStyle name="Header1 2 17 7 2 5 3" xfId="25438" xr:uid="{7C9EE56A-A644-4F0C-87BD-849C9AE071D1}"/>
    <cellStyle name="Header1 2 17 7 2 6" xfId="25439" xr:uid="{426DC8EC-43F8-44A3-A53F-C63BD823EF2D}"/>
    <cellStyle name="Header1 2 17 7 2 6 2" xfId="25440" xr:uid="{B70BD053-3303-41E7-A76C-60E54A0D03DC}"/>
    <cellStyle name="Header1 2 17 7 2 6 3" xfId="25441" xr:uid="{F024893A-1311-45D1-99EA-C654C46B9EA6}"/>
    <cellStyle name="Header1 2 17 7 2 7" xfId="25442" xr:uid="{1917B3CC-DDA7-4128-9126-25A448BD9B54}"/>
    <cellStyle name="Header1 2 17 7 2 7 2" xfId="25443" xr:uid="{39D54A90-5CBF-4D13-9B33-27917DEDC8CE}"/>
    <cellStyle name="Header1 2 17 7 2 7 3" xfId="25444" xr:uid="{BEDD361F-10E9-4EF8-8104-BE06C3C2E7B7}"/>
    <cellStyle name="Header1 2 17 7 2 8" xfId="25445" xr:uid="{516AA111-4046-457F-AD7F-0BDA582FFBC0}"/>
    <cellStyle name="Header1 2 17 7 2 9" xfId="25446" xr:uid="{BF647D27-332B-4A8C-8556-F6EB09E3D36B}"/>
    <cellStyle name="Header1 2 17 7 3" xfId="25447" xr:uid="{1F2E36A4-226F-41C3-BC67-080A40FACD20}"/>
    <cellStyle name="Header1 2 17 7 3 2" xfId="25448" xr:uid="{EA0AD887-AFD2-4220-81D3-D9BA32AAA896}"/>
    <cellStyle name="Header1 2 17 7 3 2 2" xfId="25449" xr:uid="{6CED854A-70F9-4168-86D7-62EE79464B3D}"/>
    <cellStyle name="Header1 2 17 7 3 2 3" xfId="25450" xr:uid="{8CD511E2-6EBA-45AD-9D8A-15FF528DD025}"/>
    <cellStyle name="Header1 2 17 7 3 3" xfId="25451" xr:uid="{F7E0ED71-3E02-40A1-86CF-EB8A1F4C6E1B}"/>
    <cellStyle name="Header1 2 17 7 3 3 2" xfId="25452" xr:uid="{97F91F3E-2394-4022-957F-9E852B634E8D}"/>
    <cellStyle name="Header1 2 17 7 3 3 3" xfId="25453" xr:uid="{46A11A20-48F3-42F9-A854-F8E431737FEC}"/>
    <cellStyle name="Header1 2 17 7 3 4" xfId="25454" xr:uid="{B4D5F01A-838B-4AB0-91AC-6B496E0BB4CC}"/>
    <cellStyle name="Header1 2 17 7 3 4 2" xfId="25455" xr:uid="{D23FC312-B426-4124-A74A-6007D7BE97A3}"/>
    <cellStyle name="Header1 2 17 7 3 4 3" xfId="25456" xr:uid="{A2F32D0C-F307-47C2-B65B-8D193963E0DF}"/>
    <cellStyle name="Header1 2 17 7 3 5" xfId="25457" xr:uid="{40A83567-1E2A-49F8-A1CB-84AF173AF26F}"/>
    <cellStyle name="Header1 2 17 7 3 5 2" xfId="25458" xr:uid="{83C913DD-8C11-48F6-BF9C-9D7567E760F0}"/>
    <cellStyle name="Header1 2 17 7 3 5 3" xfId="25459" xr:uid="{A0C3F16E-1019-41A3-9139-E595A6318241}"/>
    <cellStyle name="Header1 2 17 7 3 6" xfId="25460" xr:uid="{D828B375-3ACF-4F9E-9B85-1BE99FF5936B}"/>
    <cellStyle name="Header1 2 17 7 3 6 2" xfId="25461" xr:uid="{0982E360-5111-4E6B-9284-D716E4EF8A89}"/>
    <cellStyle name="Header1 2 17 7 3 6 3" xfId="25462" xr:uid="{8C58C77C-8B4C-48F2-9CEA-B6A7384D0D50}"/>
    <cellStyle name="Header1 2 17 7 3 7" xfId="25463" xr:uid="{2126F376-B874-44F6-903B-04AC07467CDB}"/>
    <cellStyle name="Header1 2 17 7 3 8" xfId="25464" xr:uid="{365201D0-5BF0-4DC9-A86B-FBE229A39039}"/>
    <cellStyle name="Header1 2 17 7 4" xfId="25465" xr:uid="{327665F4-62BA-414A-9126-AAC750C4E354}"/>
    <cellStyle name="Header1 2 17 7 4 2" xfId="25466" xr:uid="{62A9095E-719D-4E2B-95EA-714C9392C860}"/>
    <cellStyle name="Header1 2 17 7 4 2 2" xfId="25467" xr:uid="{630FB25E-3DF5-4E69-AB51-04AB7C2D3BF7}"/>
    <cellStyle name="Header1 2 17 7 4 2 3" xfId="25468" xr:uid="{63F64738-1DD1-40CF-A564-4A177EE50F5F}"/>
    <cellStyle name="Header1 2 17 7 4 3" xfId="25469" xr:uid="{9C97A40E-D1D5-4BEB-B5D4-ED4AF1757312}"/>
    <cellStyle name="Header1 2 17 7 4 3 2" xfId="25470" xr:uid="{45B3492E-5CAB-4F4C-955E-925C1B788F68}"/>
    <cellStyle name="Header1 2 17 7 4 3 3" xfId="25471" xr:uid="{EABCA20E-AF07-40D1-9BBC-92B1A58685A3}"/>
    <cellStyle name="Header1 2 17 7 4 4" xfId="25472" xr:uid="{3F8C0625-B84D-4697-A58D-64FBE779320F}"/>
    <cellStyle name="Header1 2 17 7 4 4 2" xfId="25473" xr:uid="{187F5E56-E073-4666-9937-56174753E065}"/>
    <cellStyle name="Header1 2 17 7 4 4 3" xfId="25474" xr:uid="{19F293A9-4DC6-4504-963F-F54664B095BF}"/>
    <cellStyle name="Header1 2 17 7 4 5" xfId="25475" xr:uid="{E9E505AE-1A8F-47EB-9506-BAD2E1C20014}"/>
    <cellStyle name="Header1 2 17 7 4 5 2" xfId="25476" xr:uid="{1E431846-250A-496C-BC1B-76F7C1E5C105}"/>
    <cellStyle name="Header1 2 17 7 4 5 3" xfId="25477" xr:uid="{FBCE6B4E-1E82-4F82-BA32-DE48235A93D5}"/>
    <cellStyle name="Header1 2 17 7 4 6" xfId="25478" xr:uid="{1B66C8C5-725A-4464-A6B7-27165BD99AB3}"/>
    <cellStyle name="Header1 2 17 7 4 6 2" xfId="25479" xr:uid="{2DEACA32-9074-49CE-9D83-860B2D73F8A9}"/>
    <cellStyle name="Header1 2 17 7 4 6 3" xfId="25480" xr:uid="{19047516-431F-48C7-81F9-7F00622A7EAC}"/>
    <cellStyle name="Header1 2 17 7 4 7" xfId="25481" xr:uid="{4CC4DAD6-A81B-4116-8B2A-7D4592DC1782}"/>
    <cellStyle name="Header1 2 17 7 4 8" xfId="25482" xr:uid="{7828DA72-2EB5-4767-B20F-493C8609C315}"/>
    <cellStyle name="Header1 2 17 7 5" xfId="25483" xr:uid="{FE5ABA46-94A0-449C-94EA-488B36983D38}"/>
    <cellStyle name="Header1 2 17 7 5 2" xfId="25484" xr:uid="{31ECB4B1-26F8-4B3F-94AC-15DA795E4D02}"/>
    <cellStyle name="Header1 2 17 7 5 2 2" xfId="25485" xr:uid="{83AAD902-21C4-4520-9695-B90FFF3FF690}"/>
    <cellStyle name="Header1 2 17 7 5 2 3" xfId="25486" xr:uid="{B07762A9-FA04-4EBA-9588-29AB96E7DA54}"/>
    <cellStyle name="Header1 2 17 7 5 3" xfId="25487" xr:uid="{705DC47C-FDFD-4954-9E3A-E8A3E730BA02}"/>
    <cellStyle name="Header1 2 17 7 5 3 2" xfId="25488" xr:uid="{1418DC23-28AB-49EB-BC8E-3335DC546B46}"/>
    <cellStyle name="Header1 2 17 7 5 3 3" xfId="25489" xr:uid="{B6A2487F-02FF-4E1F-B28E-995743C2183F}"/>
    <cellStyle name="Header1 2 17 7 5 4" xfId="25490" xr:uid="{C3CE45AF-0DD2-4930-B846-332E0B2F618D}"/>
    <cellStyle name="Header1 2 17 7 5 4 2" xfId="25491" xr:uid="{9AA15222-AB36-4CBC-BAAA-3B86E363C982}"/>
    <cellStyle name="Header1 2 17 7 5 4 3" xfId="25492" xr:uid="{D376AC2C-0E01-4178-89E9-62D968FD9A37}"/>
    <cellStyle name="Header1 2 17 7 5 5" xfId="25493" xr:uid="{34CEF2C5-1C41-4032-936D-979258084104}"/>
    <cellStyle name="Header1 2 17 7 5 5 2" xfId="25494" xr:uid="{F8DC99C6-BA40-4FE4-95CB-E41F79039D33}"/>
    <cellStyle name="Header1 2 17 7 5 5 3" xfId="25495" xr:uid="{C40A187D-E71C-484F-8EE5-94E9B2FE77D4}"/>
    <cellStyle name="Header1 2 17 7 5 6" xfId="25496" xr:uid="{20167618-904E-4270-80B3-4BFBC3D307B3}"/>
    <cellStyle name="Header1 2 17 7 5 6 2" xfId="25497" xr:uid="{45A8AAFC-2410-43F1-A3A8-A5B8A2BD63B1}"/>
    <cellStyle name="Header1 2 17 7 5 6 3" xfId="25498" xr:uid="{AEB3050C-A7E0-4F36-9A9E-C8ABF6B14BF3}"/>
    <cellStyle name="Header1 2 17 7 5 7" xfId="25499" xr:uid="{98737697-D17B-4879-B13F-5345133A4DB3}"/>
    <cellStyle name="Header1 2 17 7 5 8" xfId="25500" xr:uid="{E76A92AF-B553-44FE-8E9E-BC3401A5969D}"/>
    <cellStyle name="Header1 2 17 7 6" xfId="25501" xr:uid="{D3CC5FC1-24C7-4232-B07D-009AC8178DC9}"/>
    <cellStyle name="Header1 2 17 7 6 2" xfId="25502" xr:uid="{BA84C38F-95A0-41BE-856D-D7C8E64D9208}"/>
    <cellStyle name="Header1 2 17 7 6 2 2" xfId="25503" xr:uid="{8B352D32-05B7-49DA-83A0-96EC5C55A078}"/>
    <cellStyle name="Header1 2 17 7 6 2 3" xfId="25504" xr:uid="{6E9C7BEF-314F-4060-A878-E19BA9B6F37A}"/>
    <cellStyle name="Header1 2 17 7 6 3" xfId="25505" xr:uid="{F9D7A264-561B-4E98-AE2C-3769D59E79D7}"/>
    <cellStyle name="Header1 2 17 7 6 3 2" xfId="25506" xr:uid="{8E670086-E03D-46BA-9412-2D4A577DE722}"/>
    <cellStyle name="Header1 2 17 7 6 3 3" xfId="25507" xr:uid="{4F1219A1-A94E-4CDF-96EC-7AA4FF4DF638}"/>
    <cellStyle name="Header1 2 17 7 6 4" xfId="25508" xr:uid="{A49AC012-BD8D-47FB-914C-2D235A30C56F}"/>
    <cellStyle name="Header1 2 17 7 6 4 2" xfId="25509" xr:uid="{53228B1F-1ADE-4B26-A465-35520D5213C6}"/>
    <cellStyle name="Header1 2 17 7 6 4 3" xfId="25510" xr:uid="{615C1A80-4C16-4313-851E-590EBE321FD5}"/>
    <cellStyle name="Header1 2 17 7 6 5" xfId="25511" xr:uid="{970DD87B-7C4B-4A7E-93FA-F9F0F5A38BB1}"/>
    <cellStyle name="Header1 2 17 7 6 5 2" xfId="25512" xr:uid="{5FF071CF-CC3F-462E-9DD7-F90F8717838F}"/>
    <cellStyle name="Header1 2 17 7 6 5 3" xfId="25513" xr:uid="{50970769-F2DE-4FB7-B4AE-2BCFA5F0FCCC}"/>
    <cellStyle name="Header1 2 17 7 6 6" xfId="25514" xr:uid="{C16C33F8-DA84-4493-8A68-61326DE2701F}"/>
    <cellStyle name="Header1 2 17 7 6 6 2" xfId="25515" xr:uid="{3B4FED58-21EC-4756-B65B-18E8D5B73DDB}"/>
    <cellStyle name="Header1 2 17 7 6 6 3" xfId="25516" xr:uid="{CC7D3BE1-A94F-4147-A52E-423D754A790C}"/>
    <cellStyle name="Header1 2 17 7 6 7" xfId="25517" xr:uid="{DF696EDF-268B-42C4-9EB7-6C1BA634AC05}"/>
    <cellStyle name="Header1 2 17 7 6 8" xfId="25518" xr:uid="{02F3BDB3-4313-4D72-8061-DFDA54722A19}"/>
    <cellStyle name="Header1 2 17 7 7" xfId="25519" xr:uid="{47BACDCC-132E-42B3-B1D2-33678FD47F2A}"/>
    <cellStyle name="Header1 2 17 7 8" xfId="25520" xr:uid="{060E22AE-1A67-4CF9-8883-360E298BE796}"/>
    <cellStyle name="Header1 2 17 8" xfId="25521" xr:uid="{D0CA1903-9747-43A3-BBCC-9F3B1BBEFDE0}"/>
    <cellStyle name="Header1 2 17 8 2" xfId="25522" xr:uid="{502ED373-F91C-4C2F-8168-0D4D71EF3CE4}"/>
    <cellStyle name="Header1 2 17 8 2 2" xfId="25523" xr:uid="{F808419A-DFB1-48FA-9E06-942C322A1D6F}"/>
    <cellStyle name="Header1 2 17 8 2 2 2" xfId="25524" xr:uid="{CA5C81DB-6167-42DB-A3E9-F80DD5A6745C}"/>
    <cellStyle name="Header1 2 17 8 2 2 3" xfId="25525" xr:uid="{B356E99B-305B-4ECA-B5D8-A9C906B79199}"/>
    <cellStyle name="Header1 2 17 8 2 3" xfId="25526" xr:uid="{C0F49B53-702F-41FB-B803-B03FB5987BF2}"/>
    <cellStyle name="Header1 2 17 8 2 3 2" xfId="25527" xr:uid="{F01B5F59-1009-4896-B232-E17DE0D83C7C}"/>
    <cellStyle name="Header1 2 17 8 2 3 3" xfId="25528" xr:uid="{A2E2403A-C114-49B6-8057-784C6AB8B953}"/>
    <cellStyle name="Header1 2 17 8 2 4" xfId="25529" xr:uid="{1D4AE91C-9011-409C-BCF0-AC8C512D7AE2}"/>
    <cellStyle name="Header1 2 17 8 2 4 2" xfId="25530" xr:uid="{26AFBD3E-7A42-4C02-B28A-D51D325EDF7F}"/>
    <cellStyle name="Header1 2 17 8 2 4 3" xfId="25531" xr:uid="{173E5D32-FB0D-4703-B408-87E156FD1BDC}"/>
    <cellStyle name="Header1 2 17 8 2 5" xfId="25532" xr:uid="{21DBFE3D-6B2E-4335-A356-BF2A9BCE1304}"/>
    <cellStyle name="Header1 2 17 8 2 5 2" xfId="25533" xr:uid="{4032D6A8-E94A-410F-B280-8CC0B284BE12}"/>
    <cellStyle name="Header1 2 17 8 2 5 3" xfId="25534" xr:uid="{63B94207-5592-4457-B959-7B095BD2746B}"/>
    <cellStyle name="Header1 2 17 8 2 6" xfId="25535" xr:uid="{78F8C8FF-40A1-4B1A-A63C-8E7C985F42F6}"/>
    <cellStyle name="Header1 2 17 8 2 6 2" xfId="25536" xr:uid="{D994CA73-4029-4941-88D4-728D8B4A177A}"/>
    <cellStyle name="Header1 2 17 8 2 6 3" xfId="25537" xr:uid="{2CB7DB3E-9FDA-468C-965F-29468B16A573}"/>
    <cellStyle name="Header1 2 17 8 2 7" xfId="25538" xr:uid="{B2A75123-CBBC-4B67-A8E5-2F967639D1EF}"/>
    <cellStyle name="Header1 2 17 8 2 7 2" xfId="25539" xr:uid="{5333A02A-4457-461A-B848-355F49172697}"/>
    <cellStyle name="Header1 2 17 8 2 7 3" xfId="25540" xr:uid="{65EFA115-C223-4D4F-AA67-6D1DCFC6511D}"/>
    <cellStyle name="Header1 2 17 8 2 8" xfId="25541" xr:uid="{DD0D9127-7732-4ED1-8447-B035B4D811D5}"/>
    <cellStyle name="Header1 2 17 8 2 9" xfId="25542" xr:uid="{F02E8569-E456-49F4-A8F3-912E316CEF8A}"/>
    <cellStyle name="Header1 2 17 8 3" xfId="25543" xr:uid="{79F5951E-FBDA-4BE4-9058-A9F6C8AED28D}"/>
    <cellStyle name="Header1 2 17 8 3 2" xfId="25544" xr:uid="{C0F88F52-CD1C-4624-9FFB-1788BF7F28F2}"/>
    <cellStyle name="Header1 2 17 8 3 2 2" xfId="25545" xr:uid="{B4FB88DC-AE0C-4F49-BCDC-39DD27E3B591}"/>
    <cellStyle name="Header1 2 17 8 3 2 3" xfId="25546" xr:uid="{83108DC6-F1DC-4C16-978D-B988A226FF5E}"/>
    <cellStyle name="Header1 2 17 8 3 3" xfId="25547" xr:uid="{A231BA91-92A9-4E30-B671-436212F376A9}"/>
    <cellStyle name="Header1 2 17 8 3 3 2" xfId="25548" xr:uid="{00F84F5A-F43F-4CC8-B5C4-53F2D970A228}"/>
    <cellStyle name="Header1 2 17 8 3 3 3" xfId="25549" xr:uid="{67013203-C0CA-4F71-BEDC-4CE0B4E4E90E}"/>
    <cellStyle name="Header1 2 17 8 3 4" xfId="25550" xr:uid="{C71865DF-6CE8-465D-90ED-0872B7CE567C}"/>
    <cellStyle name="Header1 2 17 8 3 4 2" xfId="25551" xr:uid="{44C7478E-1808-424E-A0DD-20FA2D20C9E7}"/>
    <cellStyle name="Header1 2 17 8 3 4 3" xfId="25552" xr:uid="{567D71BA-D224-4297-A2B5-F5B28B8A4DE5}"/>
    <cellStyle name="Header1 2 17 8 3 5" xfId="25553" xr:uid="{50476778-A469-4872-9736-888FAD8C3E4E}"/>
    <cellStyle name="Header1 2 17 8 3 5 2" xfId="25554" xr:uid="{F8C33C1B-078D-474B-9F22-9BDE6C1C34F1}"/>
    <cellStyle name="Header1 2 17 8 3 5 3" xfId="25555" xr:uid="{9A4B9343-5FDD-44FA-ABD7-41D97FE41FB1}"/>
    <cellStyle name="Header1 2 17 8 3 6" xfId="25556" xr:uid="{EB153CE4-7110-4661-B729-58165887B7C3}"/>
    <cellStyle name="Header1 2 17 8 3 6 2" xfId="25557" xr:uid="{728B2B5B-EFDE-4F95-B28B-E137F1636002}"/>
    <cellStyle name="Header1 2 17 8 3 6 3" xfId="25558" xr:uid="{7730E142-6287-47D2-A61E-559F039DCFB9}"/>
    <cellStyle name="Header1 2 17 8 3 7" xfId="25559" xr:uid="{6DA1C6BA-2A2D-4A4B-9732-08901274DEBE}"/>
    <cellStyle name="Header1 2 17 8 3 8" xfId="25560" xr:uid="{223C17C7-403B-4243-A1D9-7C83A0C59C0A}"/>
    <cellStyle name="Header1 2 17 8 4" xfId="25561" xr:uid="{CA71540E-C646-4A55-8F1B-A9F6A7FCD101}"/>
    <cellStyle name="Header1 2 17 8 4 2" xfId="25562" xr:uid="{BE54A737-284A-4B96-BAA6-D8B42E4A6376}"/>
    <cellStyle name="Header1 2 17 8 4 2 2" xfId="25563" xr:uid="{68E34635-671A-4117-B421-C32467EF3877}"/>
    <cellStyle name="Header1 2 17 8 4 2 3" xfId="25564" xr:uid="{45A602EA-35F6-48A1-8D52-F997C830B375}"/>
    <cellStyle name="Header1 2 17 8 4 3" xfId="25565" xr:uid="{EFAF488A-7D19-41C9-85AC-5653DC497DFC}"/>
    <cellStyle name="Header1 2 17 8 4 3 2" xfId="25566" xr:uid="{3ABA0019-8B4B-4825-81FF-98990B59D559}"/>
    <cellStyle name="Header1 2 17 8 4 3 3" xfId="25567" xr:uid="{2C17D707-94E7-4430-9F7D-7B9E90113FCB}"/>
    <cellStyle name="Header1 2 17 8 4 4" xfId="25568" xr:uid="{0E324C1E-DBBB-4A6A-B556-825BEA2D8B6B}"/>
    <cellStyle name="Header1 2 17 8 4 4 2" xfId="25569" xr:uid="{CA4F5FEB-DCBF-496F-B52A-35722AF8740C}"/>
    <cellStyle name="Header1 2 17 8 4 4 3" xfId="25570" xr:uid="{5434DB7B-70E9-4604-B09B-5EF0B42A396F}"/>
    <cellStyle name="Header1 2 17 8 4 5" xfId="25571" xr:uid="{98B3610C-3C18-460C-8B7B-670D35EA74F7}"/>
    <cellStyle name="Header1 2 17 8 4 5 2" xfId="25572" xr:uid="{6B830338-31A3-46D9-BC24-F6A680F304FF}"/>
    <cellStyle name="Header1 2 17 8 4 5 3" xfId="25573" xr:uid="{A72196A8-DAA1-4BAE-BF06-A4FAA8937C7C}"/>
    <cellStyle name="Header1 2 17 8 4 6" xfId="25574" xr:uid="{64E4EFB8-DAC0-4C75-94E0-51416BA6C7B7}"/>
    <cellStyle name="Header1 2 17 8 4 6 2" xfId="25575" xr:uid="{19591AA6-2281-45C7-983A-C07CD54C3117}"/>
    <cellStyle name="Header1 2 17 8 4 6 3" xfId="25576" xr:uid="{E8EC0626-78BC-48E7-958E-388A0291A420}"/>
    <cellStyle name="Header1 2 17 8 4 7" xfId="25577" xr:uid="{5A1E2C01-8123-45F2-B39B-55C2CBA4EAD2}"/>
    <cellStyle name="Header1 2 17 8 4 8" xfId="25578" xr:uid="{BB620C97-95A5-4901-A8BF-1470E2CE6A2F}"/>
    <cellStyle name="Header1 2 17 8 5" xfId="25579" xr:uid="{1DCB2960-BDCE-4495-B3EE-DEDEB5E51F60}"/>
    <cellStyle name="Header1 2 17 8 5 2" xfId="25580" xr:uid="{30A1BE53-37E9-418F-894B-0862883FCD9A}"/>
    <cellStyle name="Header1 2 17 8 5 2 2" xfId="25581" xr:uid="{A2146285-D8E4-42A1-B681-5B2391F0EDEA}"/>
    <cellStyle name="Header1 2 17 8 5 2 3" xfId="25582" xr:uid="{7621783E-8487-473A-B956-EA7D488BA261}"/>
    <cellStyle name="Header1 2 17 8 5 3" xfId="25583" xr:uid="{2162D2DE-01AC-4BFF-A1BD-36C67B1DCD7F}"/>
    <cellStyle name="Header1 2 17 8 5 3 2" xfId="25584" xr:uid="{674D3479-A5A8-4EBC-B6B5-E8E0913CB065}"/>
    <cellStyle name="Header1 2 17 8 5 3 3" xfId="25585" xr:uid="{EA616A24-9061-4569-BEDC-2C412E8E95A0}"/>
    <cellStyle name="Header1 2 17 8 5 4" xfId="25586" xr:uid="{FF02F180-6129-40FE-9333-73A9548EED12}"/>
    <cellStyle name="Header1 2 17 8 5 4 2" xfId="25587" xr:uid="{B6C5BAB1-FF5D-40B0-A1B9-88254371B3F7}"/>
    <cellStyle name="Header1 2 17 8 5 4 3" xfId="25588" xr:uid="{2626ADCC-BD22-421C-A86B-65D4609016DF}"/>
    <cellStyle name="Header1 2 17 8 5 5" xfId="25589" xr:uid="{343522F6-329D-4471-B8E8-842896CF6D61}"/>
    <cellStyle name="Header1 2 17 8 5 5 2" xfId="25590" xr:uid="{8A2D2562-9C94-497E-82B7-D5D4F9A50185}"/>
    <cellStyle name="Header1 2 17 8 5 5 3" xfId="25591" xr:uid="{78457306-E4C3-480B-8D23-765C3EA235E7}"/>
    <cellStyle name="Header1 2 17 8 5 6" xfId="25592" xr:uid="{EFBDBF4D-F182-40C2-AD7B-EFAB4587A6C7}"/>
    <cellStyle name="Header1 2 17 8 5 6 2" xfId="25593" xr:uid="{BF97A736-AEC5-4207-AD69-96B0D1CC3867}"/>
    <cellStyle name="Header1 2 17 8 5 6 3" xfId="25594" xr:uid="{11D8233D-062A-4070-BFCC-408D42624DA3}"/>
    <cellStyle name="Header1 2 17 8 5 7" xfId="25595" xr:uid="{79F29A81-FE6D-4452-BA6D-CAB7F193C6B4}"/>
    <cellStyle name="Header1 2 17 8 5 8" xfId="25596" xr:uid="{F4EB5D44-6C2C-4F6B-B035-BA65883B6148}"/>
    <cellStyle name="Header1 2 17 8 6" xfId="25597" xr:uid="{C97342A7-5495-4C0D-A2BF-7EB7698B32DC}"/>
    <cellStyle name="Header1 2 17 8 6 2" xfId="25598" xr:uid="{2C372BFC-F2B8-4A7F-AB5C-F7696FFE8CC7}"/>
    <cellStyle name="Header1 2 17 8 6 2 2" xfId="25599" xr:uid="{CB3B93B4-80DC-4BE5-82D4-340D5BF5BF1C}"/>
    <cellStyle name="Header1 2 17 8 6 2 3" xfId="25600" xr:uid="{37C79F86-80C3-4791-B35C-D9B57C9EE4C9}"/>
    <cellStyle name="Header1 2 17 8 6 3" xfId="25601" xr:uid="{89A4A88C-1F22-4F70-9218-8155F39CA71F}"/>
    <cellStyle name="Header1 2 17 8 6 3 2" xfId="25602" xr:uid="{985FF547-1A74-4A27-A7B7-4207FD8EC518}"/>
    <cellStyle name="Header1 2 17 8 6 3 3" xfId="25603" xr:uid="{10059E9A-341D-4351-8447-4E26CB3DB07D}"/>
    <cellStyle name="Header1 2 17 8 6 4" xfId="25604" xr:uid="{3F2A8FA1-DD1D-4A88-8075-B5474DC524CA}"/>
    <cellStyle name="Header1 2 17 8 6 4 2" xfId="25605" xr:uid="{45EDE7E7-017B-4E6D-A29B-F9C1C8FFDA5D}"/>
    <cellStyle name="Header1 2 17 8 6 4 3" xfId="25606" xr:uid="{C04AFD5D-8C74-4D33-9916-FDC3F6B28A5E}"/>
    <cellStyle name="Header1 2 17 8 6 5" xfId="25607" xr:uid="{03126D9C-9603-4045-8A82-968C76CA8B03}"/>
    <cellStyle name="Header1 2 17 8 6 5 2" xfId="25608" xr:uid="{C581B4C7-ACAE-4206-AA78-39F3445E5D72}"/>
    <cellStyle name="Header1 2 17 8 6 5 3" xfId="25609" xr:uid="{83E64328-0C4D-41D5-9607-4143F732DFE5}"/>
    <cellStyle name="Header1 2 17 8 6 6" xfId="25610" xr:uid="{0EB1BF13-F3A2-42D6-86FE-37EDEC3973C1}"/>
    <cellStyle name="Header1 2 17 8 6 6 2" xfId="25611" xr:uid="{FC9F1EAF-A7A2-45D4-92D2-D75C687C6B6F}"/>
    <cellStyle name="Header1 2 17 8 6 6 3" xfId="25612" xr:uid="{6ED6A711-D63D-4144-88EB-439C0E0A718E}"/>
    <cellStyle name="Header1 2 17 8 6 7" xfId="25613" xr:uid="{35D883EA-F5E0-4017-BA0D-B369F07AE0DD}"/>
    <cellStyle name="Header1 2 17 8 6 8" xfId="25614" xr:uid="{1768BBD8-59D8-41FE-BABB-CB8AC5DA8EE8}"/>
    <cellStyle name="Header1 2 17 8 7" xfId="25615" xr:uid="{22459183-D97D-4631-BE4E-458FB9D2B707}"/>
    <cellStyle name="Header1 2 17 8 8" xfId="25616" xr:uid="{9D8243F8-B82C-4892-BD5E-1BDC16C5D431}"/>
    <cellStyle name="Header1 2 17 9" xfId="25617" xr:uid="{07DB8B5E-17A4-4EA6-A4F3-197A86FACD7E}"/>
    <cellStyle name="Header1 2 17 9 2" xfId="25618" xr:uid="{800AB8B1-F3A5-40DD-AD43-7D8443A1EB91}"/>
    <cellStyle name="Header1 2 17 9 2 2" xfId="25619" xr:uid="{D6CF3CD2-3EB4-4074-A8E7-91FBC12F624A}"/>
    <cellStyle name="Header1 2 17 9 2 2 2" xfId="25620" xr:uid="{F615773D-EBB7-4785-B13B-9BFD14FA052D}"/>
    <cellStyle name="Header1 2 17 9 2 2 3" xfId="25621" xr:uid="{CE3740AA-84B5-4FA2-A4D3-FB4BADBDC47D}"/>
    <cellStyle name="Header1 2 17 9 2 3" xfId="25622" xr:uid="{9ACFB770-F520-445E-99ED-8AE054F43FEA}"/>
    <cellStyle name="Header1 2 17 9 2 3 2" xfId="25623" xr:uid="{A9A4A049-E8D3-4000-A430-E5E9E21DAC4D}"/>
    <cellStyle name="Header1 2 17 9 2 3 3" xfId="25624" xr:uid="{F3F609E4-7A1B-4A4D-9A23-0FF4CC41931E}"/>
    <cellStyle name="Header1 2 17 9 2 4" xfId="25625" xr:uid="{847D2154-6CF7-4A0A-A4FE-86393B6BD9C6}"/>
    <cellStyle name="Header1 2 17 9 2 4 2" xfId="25626" xr:uid="{3D7C15C3-C325-45F9-BC2E-0F45D0C2F8D3}"/>
    <cellStyle name="Header1 2 17 9 2 4 3" xfId="25627" xr:uid="{56F28E75-39A1-4D29-99FA-CBA32A170354}"/>
    <cellStyle name="Header1 2 17 9 2 5" xfId="25628" xr:uid="{257FD091-D42E-4CB8-BF44-C08040E3B84E}"/>
    <cellStyle name="Header1 2 17 9 2 5 2" xfId="25629" xr:uid="{403298EB-5367-464E-AC72-3473ADA11B6D}"/>
    <cellStyle name="Header1 2 17 9 2 5 3" xfId="25630" xr:uid="{0BCC7DCF-3976-4660-818B-2B57B127A254}"/>
    <cellStyle name="Header1 2 17 9 2 6" xfId="25631" xr:uid="{48B3698C-16D1-4DB0-8D59-69C2F6F774B9}"/>
    <cellStyle name="Header1 2 17 9 2 6 2" xfId="25632" xr:uid="{F9A3EF70-9517-4147-86B1-DDC38CEEAFA7}"/>
    <cellStyle name="Header1 2 17 9 2 6 3" xfId="25633" xr:uid="{8141C0B6-12F3-4018-866E-58297499AB82}"/>
    <cellStyle name="Header1 2 17 9 2 7" xfId="25634" xr:uid="{8B43ABD7-26F4-41B7-8A6E-358114B53238}"/>
    <cellStyle name="Header1 2 17 9 2 7 2" xfId="25635" xr:uid="{DC58BA60-7248-427A-B7C6-7947BFC702D7}"/>
    <cellStyle name="Header1 2 17 9 2 7 3" xfId="25636" xr:uid="{AAC59EAF-D5AA-4040-B3AD-AE6EDB7297EE}"/>
    <cellStyle name="Header1 2 17 9 2 8" xfId="25637" xr:uid="{7C56827F-ADE8-4564-8702-7E966DB05429}"/>
    <cellStyle name="Header1 2 17 9 2 9" xfId="25638" xr:uid="{BD3C4AF4-DB12-494A-B969-6FAFBF60E1F3}"/>
    <cellStyle name="Header1 2 17 9 3" xfId="25639" xr:uid="{C195EA8E-34B9-4D63-82DD-F1C3A8DCC0AD}"/>
    <cellStyle name="Header1 2 17 9 3 2" xfId="25640" xr:uid="{9B4BF267-B50A-4182-B54D-48B17D8E6F2E}"/>
    <cellStyle name="Header1 2 17 9 3 2 2" xfId="25641" xr:uid="{2032F7C3-D1D8-4680-81C7-1D985E65D110}"/>
    <cellStyle name="Header1 2 17 9 3 2 3" xfId="25642" xr:uid="{D8FF4ED2-566E-40C2-9520-4AC31D310BB8}"/>
    <cellStyle name="Header1 2 17 9 3 3" xfId="25643" xr:uid="{88E667E0-2EA9-43F8-8226-28679755A6EA}"/>
    <cellStyle name="Header1 2 17 9 3 3 2" xfId="25644" xr:uid="{02583EE3-307E-4C7C-B555-7AAD8BBD60D7}"/>
    <cellStyle name="Header1 2 17 9 3 3 3" xfId="25645" xr:uid="{EBE1F758-F736-43BB-A50A-19B17B24B64E}"/>
    <cellStyle name="Header1 2 17 9 3 4" xfId="25646" xr:uid="{364EF87A-4735-459E-9154-17127AC1BC1C}"/>
    <cellStyle name="Header1 2 17 9 3 4 2" xfId="25647" xr:uid="{31DB5E83-D9EB-4D36-B28F-0EBA6A8872C1}"/>
    <cellStyle name="Header1 2 17 9 3 4 3" xfId="25648" xr:uid="{08782EC6-4100-4310-9FD3-5B9D1F9AB70C}"/>
    <cellStyle name="Header1 2 17 9 3 5" xfId="25649" xr:uid="{6FA64716-E81D-4747-AB30-26E58DF35E97}"/>
    <cellStyle name="Header1 2 17 9 3 5 2" xfId="25650" xr:uid="{0EE3D5A4-FFBF-4FCA-8D67-E3399A8AAB74}"/>
    <cellStyle name="Header1 2 17 9 3 5 3" xfId="25651" xr:uid="{35701713-4B2C-45DC-B69A-47F6BA53620E}"/>
    <cellStyle name="Header1 2 17 9 3 6" xfId="25652" xr:uid="{A3BFBDE9-1778-4C3F-8D6D-5AD276FCCCB5}"/>
    <cellStyle name="Header1 2 17 9 3 6 2" xfId="25653" xr:uid="{B22E8344-5E59-4433-9F67-A62C14518BF1}"/>
    <cellStyle name="Header1 2 17 9 3 6 3" xfId="25654" xr:uid="{51A3CCA5-7D0E-4118-ABE5-3F6809F712BC}"/>
    <cellStyle name="Header1 2 17 9 3 7" xfId="25655" xr:uid="{3F1EC3CE-A893-4926-97D3-F683AEBA1072}"/>
    <cellStyle name="Header1 2 17 9 3 8" xfId="25656" xr:uid="{CA56FC3C-7492-420C-9FBE-18C5421D4F08}"/>
    <cellStyle name="Header1 2 17 9 4" xfId="25657" xr:uid="{76912B04-E5F3-47EF-AD9C-D57493D3D6AB}"/>
    <cellStyle name="Header1 2 17 9 4 2" xfId="25658" xr:uid="{35A0E713-FF10-45AB-8165-F44523771C98}"/>
    <cellStyle name="Header1 2 17 9 4 2 2" xfId="25659" xr:uid="{88D5545F-7BF9-4547-80CB-177ACD183E15}"/>
    <cellStyle name="Header1 2 17 9 4 2 3" xfId="25660" xr:uid="{3859DDFF-DB65-418F-B85B-57AC25227555}"/>
    <cellStyle name="Header1 2 17 9 4 3" xfId="25661" xr:uid="{847C2638-9306-4B94-A20A-DFB4C659F48C}"/>
    <cellStyle name="Header1 2 17 9 4 3 2" xfId="25662" xr:uid="{5DD861C8-48A6-493C-9497-AE68CA7215E9}"/>
    <cellStyle name="Header1 2 17 9 4 3 3" xfId="25663" xr:uid="{8F09184D-107B-43A5-A38D-BA94510A4DA1}"/>
    <cellStyle name="Header1 2 17 9 4 4" xfId="25664" xr:uid="{DDA24918-5B33-4ECD-9FBD-89167F5ABEC0}"/>
    <cellStyle name="Header1 2 17 9 4 4 2" xfId="25665" xr:uid="{8A392F91-0B61-40B0-99E9-E07DDD4444B3}"/>
    <cellStyle name="Header1 2 17 9 4 4 3" xfId="25666" xr:uid="{14EAEE54-9AB8-44F8-B0D5-FE1FB3730E94}"/>
    <cellStyle name="Header1 2 17 9 4 5" xfId="25667" xr:uid="{AC94B82B-CA08-4CAF-926F-9CF79A88CAAA}"/>
    <cellStyle name="Header1 2 17 9 4 5 2" xfId="25668" xr:uid="{DD48550D-6D80-44E2-A10B-4199F2BC91BE}"/>
    <cellStyle name="Header1 2 17 9 4 5 3" xfId="25669" xr:uid="{1DD4344A-E5D2-4BD4-9E65-2DB82112351D}"/>
    <cellStyle name="Header1 2 17 9 4 6" xfId="25670" xr:uid="{5F417FA8-8A99-434F-A88C-5C84E5825139}"/>
    <cellStyle name="Header1 2 17 9 4 6 2" xfId="25671" xr:uid="{1E3B662A-2DFF-4AA7-8986-0BF571A2CBD5}"/>
    <cellStyle name="Header1 2 17 9 4 6 3" xfId="25672" xr:uid="{09F73A07-61C3-4BAC-9458-43B578BAC61E}"/>
    <cellStyle name="Header1 2 17 9 4 7" xfId="25673" xr:uid="{D6CA74BF-FDCC-4770-83C2-54BDAFBA33DE}"/>
    <cellStyle name="Header1 2 17 9 4 8" xfId="25674" xr:uid="{F226DC0B-DC74-41F9-BA14-A161A9844760}"/>
    <cellStyle name="Header1 2 17 9 5" xfId="25675" xr:uid="{14578289-1B62-49B2-8DA8-CE70B8309434}"/>
    <cellStyle name="Header1 2 17 9 5 2" xfId="25676" xr:uid="{8E0E9F34-A11C-412D-98DF-0F19D148AD3B}"/>
    <cellStyle name="Header1 2 17 9 5 2 2" xfId="25677" xr:uid="{D8B0C9EB-C99C-4C12-A1A8-4AF3762101B8}"/>
    <cellStyle name="Header1 2 17 9 5 2 3" xfId="25678" xr:uid="{25A55426-BE94-4DA9-A39A-7CED485E6691}"/>
    <cellStyle name="Header1 2 17 9 5 3" xfId="25679" xr:uid="{1F57622D-D49F-43E5-BB9A-A138A4A4F82B}"/>
    <cellStyle name="Header1 2 17 9 5 3 2" xfId="25680" xr:uid="{A4ED1F6A-F301-40B9-8ECA-341F8226C7B0}"/>
    <cellStyle name="Header1 2 17 9 5 3 3" xfId="25681" xr:uid="{43D6F1C8-7EB1-428B-ADD3-93E732EDEB63}"/>
    <cellStyle name="Header1 2 17 9 5 4" xfId="25682" xr:uid="{AD9EDE4E-0F80-47E6-8C9C-095643019540}"/>
    <cellStyle name="Header1 2 17 9 5 4 2" xfId="25683" xr:uid="{0E532ED7-D35C-4B80-A595-7722A58F1309}"/>
    <cellStyle name="Header1 2 17 9 5 4 3" xfId="25684" xr:uid="{E96FE3AA-3175-4727-80EE-A286BF3CF8B9}"/>
    <cellStyle name="Header1 2 17 9 5 5" xfId="25685" xr:uid="{1989E436-E110-4DC4-AB43-74B82749065D}"/>
    <cellStyle name="Header1 2 17 9 5 5 2" xfId="25686" xr:uid="{BA5265AB-0261-4A7E-9CF1-967C4385A3D0}"/>
    <cellStyle name="Header1 2 17 9 5 5 3" xfId="25687" xr:uid="{B00765A8-9FE2-4BEA-9900-5742314804B1}"/>
    <cellStyle name="Header1 2 17 9 5 6" xfId="25688" xr:uid="{CEF0AAD6-6199-4E6B-9730-711B443CFB81}"/>
    <cellStyle name="Header1 2 17 9 5 6 2" xfId="25689" xr:uid="{8AD1D10D-072B-4581-BAB5-E9C16E2123C9}"/>
    <cellStyle name="Header1 2 17 9 5 6 3" xfId="25690" xr:uid="{9C8F3063-3A1A-43A8-B8BD-FF6230B46BE3}"/>
    <cellStyle name="Header1 2 17 9 5 7" xfId="25691" xr:uid="{F05A5369-BFC6-4C19-BD64-35F5E6ADE578}"/>
    <cellStyle name="Header1 2 17 9 5 8" xfId="25692" xr:uid="{3B02807C-1123-403A-86EC-71FA702A5DE4}"/>
    <cellStyle name="Header1 2 17 9 6" xfId="25693" xr:uid="{51B87182-507F-457C-926D-86389294F970}"/>
    <cellStyle name="Header1 2 17 9 6 2" xfId="25694" xr:uid="{0C2A285F-ADC4-4236-94FD-8F28C9CE04AA}"/>
    <cellStyle name="Header1 2 17 9 6 2 2" xfId="25695" xr:uid="{64C1BD44-F401-4F56-9DDB-0947C29B9787}"/>
    <cellStyle name="Header1 2 17 9 6 2 3" xfId="25696" xr:uid="{A845137C-B2C0-4893-BF18-74FE6B34655F}"/>
    <cellStyle name="Header1 2 17 9 6 3" xfId="25697" xr:uid="{78D07CCF-612C-45B3-863B-59409541E1D2}"/>
    <cellStyle name="Header1 2 17 9 6 3 2" xfId="25698" xr:uid="{4A160C52-FC17-439A-8B17-11791A0D031D}"/>
    <cellStyle name="Header1 2 17 9 6 3 3" xfId="25699" xr:uid="{61AAC638-4A25-4AAA-84B8-085E7A1EDD31}"/>
    <cellStyle name="Header1 2 17 9 6 4" xfId="25700" xr:uid="{7188404C-E1C8-4318-B0A6-5F739F04CD0B}"/>
    <cellStyle name="Header1 2 17 9 6 4 2" xfId="25701" xr:uid="{B7BCE827-655E-4D4A-BDD7-968346AD558F}"/>
    <cellStyle name="Header1 2 17 9 6 4 3" xfId="25702" xr:uid="{EB343FC2-38AA-4D0F-A92F-C92CDD0439A6}"/>
    <cellStyle name="Header1 2 17 9 6 5" xfId="25703" xr:uid="{66549750-E59A-4438-9784-BF3280B6281E}"/>
    <cellStyle name="Header1 2 17 9 6 5 2" xfId="25704" xr:uid="{87127685-947E-4298-8678-C1AC78DCE074}"/>
    <cellStyle name="Header1 2 17 9 6 5 3" xfId="25705" xr:uid="{8A86EE19-395D-4682-A3B7-3B73BAC8A03A}"/>
    <cellStyle name="Header1 2 17 9 6 6" xfId="25706" xr:uid="{19757428-7D76-4DD7-BB34-DAD32F5803DE}"/>
    <cellStyle name="Header1 2 17 9 6 6 2" xfId="25707" xr:uid="{35F44975-1C0B-4960-9F36-B8F8C415B0AF}"/>
    <cellStyle name="Header1 2 17 9 6 6 3" xfId="25708" xr:uid="{BB3CB8E2-8276-4F56-8ECE-7AED5778EBD1}"/>
    <cellStyle name="Header1 2 17 9 6 7" xfId="25709" xr:uid="{77D9979D-7288-4CFC-BFE0-CCDA4898A474}"/>
    <cellStyle name="Header1 2 17 9 6 8" xfId="25710" xr:uid="{A9A27927-8F29-4E34-9AA4-5EF2BA4DBFD2}"/>
    <cellStyle name="Header1 2 17 9 7" xfId="25711" xr:uid="{8B16F47B-C61C-4566-9CF0-96979CAB80A3}"/>
    <cellStyle name="Header1 2 17 9 8" xfId="25712" xr:uid="{2C5F06EE-695F-4318-A87D-AC7B97F792E4}"/>
    <cellStyle name="Header1 2 18" xfId="25713" xr:uid="{25A379BA-DC72-47D1-9BA5-C8CFCD622F0E}"/>
    <cellStyle name="Header1 2 18 10" xfId="25714" xr:uid="{72545FD3-4108-47CF-92B8-579E9AA65B48}"/>
    <cellStyle name="Header1 2 18 10 2" xfId="25715" xr:uid="{C313CDDE-6345-4F17-91BB-8EA6FBB8B8B7}"/>
    <cellStyle name="Header1 2 18 10 2 2" xfId="25716" xr:uid="{F6E9D1E2-398F-4D57-8C2A-CD90CC0CC410}"/>
    <cellStyle name="Header1 2 18 10 2 2 2" xfId="25717" xr:uid="{898767BE-C77D-4AD3-9C89-32CF39C1E6CF}"/>
    <cellStyle name="Header1 2 18 10 2 2 3" xfId="25718" xr:uid="{46EC463B-17EB-4568-8B15-8694E5AAC3B0}"/>
    <cellStyle name="Header1 2 18 10 2 3" xfId="25719" xr:uid="{4F3CEA1F-CBF1-44E5-8200-DA33C2CC3601}"/>
    <cellStyle name="Header1 2 18 10 2 3 2" xfId="25720" xr:uid="{FEBD2A75-01B3-471E-BBC9-25F38B46BFC6}"/>
    <cellStyle name="Header1 2 18 10 2 3 3" xfId="25721" xr:uid="{8E853427-A92E-4ECC-835A-97BF5064D015}"/>
    <cellStyle name="Header1 2 18 10 2 4" xfId="25722" xr:uid="{297674AD-B28C-418A-8599-F4B770AD09CD}"/>
    <cellStyle name="Header1 2 18 10 2 4 2" xfId="25723" xr:uid="{67E503AF-1C69-46FE-A92C-982CCE43CE59}"/>
    <cellStyle name="Header1 2 18 10 2 4 3" xfId="25724" xr:uid="{49F3EBB3-1588-469F-94FF-3E9CD6284DC3}"/>
    <cellStyle name="Header1 2 18 10 2 5" xfId="25725" xr:uid="{D02F9E36-1FE3-48D8-8604-21E0E3C0E0FC}"/>
    <cellStyle name="Header1 2 18 10 2 5 2" xfId="25726" xr:uid="{D6A28E21-6249-4035-B66F-C0E4B3DF9B37}"/>
    <cellStyle name="Header1 2 18 10 2 5 3" xfId="25727" xr:uid="{94EAE3F3-469D-47C5-BD42-25A705F63FEA}"/>
    <cellStyle name="Header1 2 18 10 2 6" xfId="25728" xr:uid="{4E20DAF9-76BD-4F1A-8F74-61DD0B5C3EDF}"/>
    <cellStyle name="Header1 2 18 10 2 6 2" xfId="25729" xr:uid="{93D358FE-29B4-481D-99B1-F79967E159D5}"/>
    <cellStyle name="Header1 2 18 10 2 6 3" xfId="25730" xr:uid="{C429EE01-FDBC-40D9-815B-B8D5D54A351A}"/>
    <cellStyle name="Header1 2 18 10 2 7" xfId="25731" xr:uid="{20605F27-95D8-4108-A742-86AD3E56C2F0}"/>
    <cellStyle name="Header1 2 18 10 2 7 2" xfId="25732" xr:uid="{C422927C-DD7A-4032-9F18-9E193F953B14}"/>
    <cellStyle name="Header1 2 18 10 2 7 3" xfId="25733" xr:uid="{C98901D6-4196-4574-B606-2BE6FC49E10D}"/>
    <cellStyle name="Header1 2 18 10 2 8" xfId="25734" xr:uid="{93DF6D91-6C70-46CE-BB2A-05A62502CA7A}"/>
    <cellStyle name="Header1 2 18 10 2 9" xfId="25735" xr:uid="{4C1D545F-7948-42EF-94E9-D89CA6626D1B}"/>
    <cellStyle name="Header1 2 18 10 3" xfId="25736" xr:uid="{3C297D0F-716B-4C75-9D2C-7D0B9511218A}"/>
    <cellStyle name="Header1 2 18 10 3 2" xfId="25737" xr:uid="{0CE1F171-BE93-41DA-BDE2-30D0BFC8B8A6}"/>
    <cellStyle name="Header1 2 18 10 3 2 2" xfId="25738" xr:uid="{C1B5DE30-0F71-4CDE-B6FD-A5620E136D1A}"/>
    <cellStyle name="Header1 2 18 10 3 2 3" xfId="25739" xr:uid="{24414A42-64CB-47B3-AB9D-1CAA1716C1AA}"/>
    <cellStyle name="Header1 2 18 10 3 3" xfId="25740" xr:uid="{F4BAD862-7C07-49B7-B41E-AED40829B24B}"/>
    <cellStyle name="Header1 2 18 10 3 3 2" xfId="25741" xr:uid="{F8299A5C-E3E6-4B02-9CAE-754263A95CEE}"/>
    <cellStyle name="Header1 2 18 10 3 3 3" xfId="25742" xr:uid="{B5A76936-EA51-429B-B3ED-C8705640B17A}"/>
    <cellStyle name="Header1 2 18 10 3 4" xfId="25743" xr:uid="{4EBF7C8B-06DF-4D27-9001-22A020497B73}"/>
    <cellStyle name="Header1 2 18 10 3 4 2" xfId="25744" xr:uid="{1FAA4CBE-35B3-48F6-BE62-FA6BF72CBA02}"/>
    <cellStyle name="Header1 2 18 10 3 4 3" xfId="25745" xr:uid="{EA7C5417-D672-4340-908B-863A950A08AC}"/>
    <cellStyle name="Header1 2 18 10 3 5" xfId="25746" xr:uid="{F6601524-F021-4B21-BE01-E44834CB1409}"/>
    <cellStyle name="Header1 2 18 10 3 5 2" xfId="25747" xr:uid="{2EE83F3B-8F34-4172-90D4-1EE5D76B343C}"/>
    <cellStyle name="Header1 2 18 10 3 5 3" xfId="25748" xr:uid="{6022013F-7DE8-499B-BED7-EF4D64028937}"/>
    <cellStyle name="Header1 2 18 10 3 6" xfId="25749" xr:uid="{317C143B-B76A-4B1D-B6B9-0528371BB0C8}"/>
    <cellStyle name="Header1 2 18 10 3 6 2" xfId="25750" xr:uid="{BD0C1580-BE64-4C09-B33C-A5A45601764E}"/>
    <cellStyle name="Header1 2 18 10 3 6 3" xfId="25751" xr:uid="{D5DC6D2A-E3C6-4084-84CF-327D887BC08E}"/>
    <cellStyle name="Header1 2 18 10 3 7" xfId="25752" xr:uid="{33290398-562F-49A5-AD92-90D49944705D}"/>
    <cellStyle name="Header1 2 18 10 3 8" xfId="25753" xr:uid="{63B5803A-B1C6-4104-8500-EF069E8AE8E0}"/>
    <cellStyle name="Header1 2 18 10 4" xfId="25754" xr:uid="{099DFF2A-C106-46CD-87D4-D35AE32F0589}"/>
    <cellStyle name="Header1 2 18 10 4 2" xfId="25755" xr:uid="{11B3B5D9-11C7-40D1-B809-0B34190EDA21}"/>
    <cellStyle name="Header1 2 18 10 4 2 2" xfId="25756" xr:uid="{F60A4200-4ADE-4928-8738-9DB40E565B28}"/>
    <cellStyle name="Header1 2 18 10 4 2 3" xfId="25757" xr:uid="{11E5124D-5120-4A9F-860B-D05545A09532}"/>
    <cellStyle name="Header1 2 18 10 4 3" xfId="25758" xr:uid="{E114C094-8DC1-4A5B-9A8C-A19D490840AF}"/>
    <cellStyle name="Header1 2 18 10 4 3 2" xfId="25759" xr:uid="{5CE9809B-215F-445F-9C56-A55719FC8919}"/>
    <cellStyle name="Header1 2 18 10 4 3 3" xfId="25760" xr:uid="{EFC43936-AA73-4010-B2C2-0E642D0783DC}"/>
    <cellStyle name="Header1 2 18 10 4 4" xfId="25761" xr:uid="{8DC11557-F222-4D57-AA83-57D51C821410}"/>
    <cellStyle name="Header1 2 18 10 4 4 2" xfId="25762" xr:uid="{4067DB76-83AE-4574-9F04-52F7D4D2C6EF}"/>
    <cellStyle name="Header1 2 18 10 4 4 3" xfId="25763" xr:uid="{A9B118AD-41C2-43DC-A765-AE73EF38033D}"/>
    <cellStyle name="Header1 2 18 10 4 5" xfId="25764" xr:uid="{BA522459-9501-41E9-BB0F-724817514BA1}"/>
    <cellStyle name="Header1 2 18 10 4 5 2" xfId="25765" xr:uid="{151174A1-862F-422C-B486-6D0EA5DD4033}"/>
    <cellStyle name="Header1 2 18 10 4 5 3" xfId="25766" xr:uid="{846280AE-DD44-4BB9-AF21-82050772E2BE}"/>
    <cellStyle name="Header1 2 18 10 4 6" xfId="25767" xr:uid="{96C1A131-FCB0-4480-82F9-5F4A44703848}"/>
    <cellStyle name="Header1 2 18 10 4 6 2" xfId="25768" xr:uid="{2CF6FAF6-9221-4533-94E9-70085DCD0D7E}"/>
    <cellStyle name="Header1 2 18 10 4 6 3" xfId="25769" xr:uid="{272A73D6-B27D-4847-B6F1-6B756AED9C3D}"/>
    <cellStyle name="Header1 2 18 10 4 7" xfId="25770" xr:uid="{D85DE16E-F95F-4EA8-97FE-C13660C0EF54}"/>
    <cellStyle name="Header1 2 18 10 4 8" xfId="25771" xr:uid="{B6D3B452-EC09-4F2B-8FD2-A87812D0966A}"/>
    <cellStyle name="Header1 2 18 10 5" xfId="25772" xr:uid="{A668FDB7-530F-4FF6-B1B6-9D93CE9FB1CD}"/>
    <cellStyle name="Header1 2 18 10 5 2" xfId="25773" xr:uid="{0FC3CC28-4947-4609-9DED-DBFB181A68E8}"/>
    <cellStyle name="Header1 2 18 10 5 2 2" xfId="25774" xr:uid="{935110BE-A453-4E4B-9D6E-605690FBF118}"/>
    <cellStyle name="Header1 2 18 10 5 2 3" xfId="25775" xr:uid="{43FC4076-1F17-498D-9D9C-0918232B5669}"/>
    <cellStyle name="Header1 2 18 10 5 3" xfId="25776" xr:uid="{BAC800D5-EAC9-4051-A3E0-90C12ACEAC0F}"/>
    <cellStyle name="Header1 2 18 10 5 3 2" xfId="25777" xr:uid="{C15577CD-B587-4B24-8304-86973EAA6083}"/>
    <cellStyle name="Header1 2 18 10 5 3 3" xfId="25778" xr:uid="{253523B6-012B-4300-99B0-0A463B07F889}"/>
    <cellStyle name="Header1 2 18 10 5 4" xfId="25779" xr:uid="{D1A2D859-18F6-41FC-AFD3-1B9DE2CF6183}"/>
    <cellStyle name="Header1 2 18 10 5 4 2" xfId="25780" xr:uid="{8D4F44CF-0606-4D5F-BADC-F0D92BDDE7C4}"/>
    <cellStyle name="Header1 2 18 10 5 4 3" xfId="25781" xr:uid="{9E8EAFC8-5A95-4B32-BE6B-0ECB1215664F}"/>
    <cellStyle name="Header1 2 18 10 5 5" xfId="25782" xr:uid="{413D60C9-B4CB-474F-8B1E-3B4019C4E648}"/>
    <cellStyle name="Header1 2 18 10 5 5 2" xfId="25783" xr:uid="{CC80E085-447C-4969-B996-FB40AFBF0A92}"/>
    <cellStyle name="Header1 2 18 10 5 5 3" xfId="25784" xr:uid="{3FD896B2-EA33-4E26-AAB2-C9C4537DDCF9}"/>
    <cellStyle name="Header1 2 18 10 5 6" xfId="25785" xr:uid="{F6FF70AF-D68C-49E3-88CB-4A9DAA30ACD8}"/>
    <cellStyle name="Header1 2 18 10 5 6 2" xfId="25786" xr:uid="{570B386C-89EF-4408-A005-E6C4BDE2E826}"/>
    <cellStyle name="Header1 2 18 10 5 6 3" xfId="25787" xr:uid="{022FC0FD-EF77-4555-B261-69EE4A8B48DB}"/>
    <cellStyle name="Header1 2 18 10 5 7" xfId="25788" xr:uid="{6DCCD95A-DFD7-458F-B073-F915855CE7FD}"/>
    <cellStyle name="Header1 2 18 10 5 8" xfId="25789" xr:uid="{181A8AD7-8699-44C6-8A8E-B0D38B4EEB7A}"/>
    <cellStyle name="Header1 2 18 10 6" xfId="25790" xr:uid="{D182A39B-FA0F-405E-AD7E-0F194B36FD39}"/>
    <cellStyle name="Header1 2 18 10 6 2" xfId="25791" xr:uid="{96451BAA-734B-414A-902B-1DE21C5CBEC1}"/>
    <cellStyle name="Header1 2 18 10 6 2 2" xfId="25792" xr:uid="{77DA91B4-85D6-47DB-AA3C-80BDDDCED7B3}"/>
    <cellStyle name="Header1 2 18 10 6 2 3" xfId="25793" xr:uid="{9BF8AC12-EC8D-48C3-A35B-CCCEE6AD9AF7}"/>
    <cellStyle name="Header1 2 18 10 6 3" xfId="25794" xr:uid="{B3095B79-5C2F-43C4-A83D-B501BE689B4C}"/>
    <cellStyle name="Header1 2 18 10 6 3 2" xfId="25795" xr:uid="{38EC77F4-3D80-41D3-9FBD-EEE8C99B849D}"/>
    <cellStyle name="Header1 2 18 10 6 3 3" xfId="25796" xr:uid="{E0ADB705-1D95-448E-9A09-0E651B5879DB}"/>
    <cellStyle name="Header1 2 18 10 6 4" xfId="25797" xr:uid="{09B8AAD4-9167-4209-AC9E-28A844EED02A}"/>
    <cellStyle name="Header1 2 18 10 6 4 2" xfId="25798" xr:uid="{D9E75150-9BF9-4385-98AC-3F1D7A47AC9D}"/>
    <cellStyle name="Header1 2 18 10 6 4 3" xfId="25799" xr:uid="{C47618FE-D86B-49D0-997C-975E1801A3F7}"/>
    <cellStyle name="Header1 2 18 10 6 5" xfId="25800" xr:uid="{303D9A7B-F670-4B81-9CDE-B5583D69FE2C}"/>
    <cellStyle name="Header1 2 18 10 6 5 2" xfId="25801" xr:uid="{3B7185CF-14A0-4516-BE5A-18ED4D69061E}"/>
    <cellStyle name="Header1 2 18 10 6 5 3" xfId="25802" xr:uid="{7D40DD91-AAFE-4285-BD57-6E538FA00888}"/>
    <cellStyle name="Header1 2 18 10 6 6" xfId="25803" xr:uid="{03C2EB38-22F3-4281-A981-5ECEAE41A4EC}"/>
    <cellStyle name="Header1 2 18 10 6 6 2" xfId="25804" xr:uid="{D7BAD87F-DE07-44C4-83C5-F332B7814847}"/>
    <cellStyle name="Header1 2 18 10 6 6 3" xfId="25805" xr:uid="{55515E88-2EEA-43B5-94D6-811668995023}"/>
    <cellStyle name="Header1 2 18 10 6 7" xfId="25806" xr:uid="{9A8CE3C2-27AF-487A-9556-D9F33091E3F0}"/>
    <cellStyle name="Header1 2 18 10 6 8" xfId="25807" xr:uid="{3710B172-D30E-42F3-B41C-935834BAEE06}"/>
    <cellStyle name="Header1 2 18 10 7" xfId="25808" xr:uid="{2B5F8523-647A-4DAC-96A1-7F0EE62786C2}"/>
    <cellStyle name="Header1 2 18 11" xfId="25809" xr:uid="{50360C81-861F-4D69-B64A-FFFA025B0661}"/>
    <cellStyle name="Header1 2 18 11 2" xfId="25810" xr:uid="{D03AA445-783C-4D52-81A9-C737812FB89C}"/>
    <cellStyle name="Header1 2 18 11 2 2" xfId="25811" xr:uid="{B68ACDEC-43CD-42C9-9596-F519B1570771}"/>
    <cellStyle name="Header1 2 18 11 2 3" xfId="25812" xr:uid="{45986E4A-AB31-4017-A12E-A6E3F9B168AF}"/>
    <cellStyle name="Header1 2 18 11 3" xfId="25813" xr:uid="{56344E9F-3086-4BD6-AE33-2DAE5D525BD4}"/>
    <cellStyle name="Header1 2 18 11 3 2" xfId="25814" xr:uid="{F3570C29-FF21-4F69-9180-215C5FFC5455}"/>
    <cellStyle name="Header1 2 18 11 3 3" xfId="25815" xr:uid="{67BD6904-C935-4AD5-866C-9DBA8624180D}"/>
    <cellStyle name="Header1 2 18 11 4" xfId="25816" xr:uid="{B66EF540-AC6F-4AA2-9A2C-C0341F9CC3B1}"/>
    <cellStyle name="Header1 2 18 11 4 2" xfId="25817" xr:uid="{2E55D96E-69AE-419B-9EAA-1883AEE5B96B}"/>
    <cellStyle name="Header1 2 18 11 4 3" xfId="25818" xr:uid="{2D9567CF-69DE-48B5-A095-917B0D5B126E}"/>
    <cellStyle name="Header1 2 18 11 5" xfId="25819" xr:uid="{82BDB2D9-100E-4D3B-A1C3-6634AD6F8BC8}"/>
    <cellStyle name="Header1 2 18 11 5 2" xfId="25820" xr:uid="{DCD2E6FB-DF5F-4F0E-BDA2-B605EAB6E544}"/>
    <cellStyle name="Header1 2 18 11 5 3" xfId="25821" xr:uid="{651D1B8E-A8F2-438E-B994-ED1FBD5215A9}"/>
    <cellStyle name="Header1 2 18 11 6" xfId="25822" xr:uid="{B6499526-FB39-4ABD-BA83-CA74A0A2B46F}"/>
    <cellStyle name="Header1 2 18 11 6 2" xfId="25823" xr:uid="{4BED323B-417A-4FE4-B05F-2E6EBA040432}"/>
    <cellStyle name="Header1 2 18 11 6 3" xfId="25824" xr:uid="{BCF8CBE0-9A38-42B0-86B6-588C23E8748A}"/>
    <cellStyle name="Header1 2 18 11 7" xfId="25825" xr:uid="{260FACAE-5550-40AF-AE1E-5865BB96AD6F}"/>
    <cellStyle name="Header1 2 18 11 7 2" xfId="25826" xr:uid="{6DDDE7B6-C660-4A32-959F-FF1745E0687E}"/>
    <cellStyle name="Header1 2 18 11 7 3" xfId="25827" xr:uid="{99453317-DFBE-40C1-B3E1-602BD16ED6EF}"/>
    <cellStyle name="Header1 2 18 11 8" xfId="25828" xr:uid="{A440E692-A069-4C9F-9176-055B9EB43B49}"/>
    <cellStyle name="Header1 2 18 11 9" xfId="25829" xr:uid="{FB02007D-3CFC-492C-A586-BD85B19F63A2}"/>
    <cellStyle name="Header1 2 18 12" xfId="25830" xr:uid="{ED77602C-CFA5-4140-A1F4-86D3C04FE820}"/>
    <cellStyle name="Header1 2 18 12 2" xfId="25831" xr:uid="{CD588DB6-1C90-4CC4-BDF3-A1F5CF61942F}"/>
    <cellStyle name="Header1 2 18 12 2 2" xfId="25832" xr:uid="{52BCEB06-A532-4950-8E1B-4F8DF49B23F6}"/>
    <cellStyle name="Header1 2 18 12 2 3" xfId="25833" xr:uid="{65D1CD79-9F6E-4E47-AC5C-295FB710775E}"/>
    <cellStyle name="Header1 2 18 12 3" xfId="25834" xr:uid="{D0606493-24A3-4C9E-8CAB-C3668B4B8CE0}"/>
    <cellStyle name="Header1 2 18 12 3 2" xfId="25835" xr:uid="{55BB241F-594D-42A4-8CC6-6BA7133DAFB7}"/>
    <cellStyle name="Header1 2 18 12 3 3" xfId="25836" xr:uid="{8A3273AE-5226-4002-8695-3369F7CB06AA}"/>
    <cellStyle name="Header1 2 18 12 4" xfId="25837" xr:uid="{F64EBAEE-2CC2-449A-8814-18CEA8BB050F}"/>
    <cellStyle name="Header1 2 18 12 4 2" xfId="25838" xr:uid="{39DB09C4-8E9D-4AA3-B4EC-5132A9A814AF}"/>
    <cellStyle name="Header1 2 18 12 4 3" xfId="25839" xr:uid="{B8BE4AEF-5229-4359-A878-EE713A73ABDD}"/>
    <cellStyle name="Header1 2 18 12 5" xfId="25840" xr:uid="{74E25A42-BDE3-4927-8860-A1C733F3234E}"/>
    <cellStyle name="Header1 2 18 12 5 2" xfId="25841" xr:uid="{4E66D440-91BE-4A22-86A9-86A760764895}"/>
    <cellStyle name="Header1 2 18 12 5 3" xfId="25842" xr:uid="{431461C3-3766-43AF-A902-65589003C201}"/>
    <cellStyle name="Header1 2 18 12 6" xfId="25843" xr:uid="{7F5894ED-6DE3-49FC-B219-9FEC2CF486C3}"/>
    <cellStyle name="Header1 2 18 12 6 2" xfId="25844" xr:uid="{B2D2AF07-69EA-4995-AC0A-C6E2CE3905F9}"/>
    <cellStyle name="Header1 2 18 12 6 3" xfId="25845" xr:uid="{877E50D9-C453-4A2E-A7B8-CE3ADF6B9D45}"/>
    <cellStyle name="Header1 2 18 12 7" xfId="25846" xr:uid="{926E72D9-267C-4E40-987A-06B0B76A6A06}"/>
    <cellStyle name="Header1 2 18 12 8" xfId="25847" xr:uid="{78F3500B-3C69-4DF2-8524-FC516AD45804}"/>
    <cellStyle name="Header1 2 18 13" xfId="25848" xr:uid="{8655DC67-BC29-455D-9C76-74A33ECEC419}"/>
    <cellStyle name="Header1 2 18 13 2" xfId="25849" xr:uid="{866C7125-4FB5-4F1B-A009-A81A995353C6}"/>
    <cellStyle name="Header1 2 18 13 2 2" xfId="25850" xr:uid="{CF326343-3298-4FD3-979C-2FDA115B73BC}"/>
    <cellStyle name="Header1 2 18 13 2 3" xfId="25851" xr:uid="{7B4B8C34-519C-4713-9104-5A620ADA2EF4}"/>
    <cellStyle name="Header1 2 18 13 3" xfId="25852" xr:uid="{13F8B4CA-55A4-45A6-9BEA-3901A1B7A1ED}"/>
    <cellStyle name="Header1 2 18 13 3 2" xfId="25853" xr:uid="{E596F837-614D-42BE-96D7-598721778733}"/>
    <cellStyle name="Header1 2 18 13 3 3" xfId="25854" xr:uid="{9CE31534-4F21-4CD8-9B85-58A3708FB7F1}"/>
    <cellStyle name="Header1 2 18 13 4" xfId="25855" xr:uid="{C6BA48A8-BDAD-4927-A1EB-E38153AD09F5}"/>
    <cellStyle name="Header1 2 18 13 4 2" xfId="25856" xr:uid="{CE2438C7-8306-4875-B743-ECC357E8259C}"/>
    <cellStyle name="Header1 2 18 13 4 3" xfId="25857" xr:uid="{E1326BF5-C6F7-4035-88D7-FAE068E4B026}"/>
    <cellStyle name="Header1 2 18 13 5" xfId="25858" xr:uid="{91DD0F58-CED5-4E92-8D7B-17935619CF60}"/>
    <cellStyle name="Header1 2 18 13 5 2" xfId="25859" xr:uid="{D07BC5CF-8835-40DD-A83A-18C8D611EA34}"/>
    <cellStyle name="Header1 2 18 13 5 3" xfId="25860" xr:uid="{FF54926B-CDA7-4B96-A03E-94C371B88EEC}"/>
    <cellStyle name="Header1 2 18 13 6" xfId="25861" xr:uid="{FF7E89BF-9598-4C56-A5E3-E9D789FFCD2F}"/>
    <cellStyle name="Header1 2 18 13 6 2" xfId="25862" xr:uid="{A34F63AC-9A87-4822-BBFC-83FE32F659C7}"/>
    <cellStyle name="Header1 2 18 13 6 3" xfId="25863" xr:uid="{516B0FEE-1E74-4E55-9E90-F888DC34A9E0}"/>
    <cellStyle name="Header1 2 18 13 7" xfId="25864" xr:uid="{D11339F5-CB4E-4D10-8A93-F402A1C896EF}"/>
    <cellStyle name="Header1 2 18 13 8" xfId="25865" xr:uid="{7EF7FD21-1249-4FF0-BE22-2D6D47EAEBA5}"/>
    <cellStyle name="Header1 2 18 14" xfId="25866" xr:uid="{FF0064A4-1CF6-40DD-A51B-C28B78DCC3A4}"/>
    <cellStyle name="Header1 2 18 14 2" xfId="25867" xr:uid="{BDB8F570-8805-49F6-9FD0-B644627E8E08}"/>
    <cellStyle name="Header1 2 18 14 2 2" xfId="25868" xr:uid="{D942D19A-E0FE-4704-809E-1AB469B3E3E8}"/>
    <cellStyle name="Header1 2 18 14 2 3" xfId="25869" xr:uid="{E33DA62A-ABA0-478E-A729-798DCE559E81}"/>
    <cellStyle name="Header1 2 18 14 3" xfId="25870" xr:uid="{E113E90A-EA3D-4530-9140-0620723B23F7}"/>
    <cellStyle name="Header1 2 18 14 3 2" xfId="25871" xr:uid="{E5B1BD75-949C-4476-B111-A4C878F48019}"/>
    <cellStyle name="Header1 2 18 14 3 3" xfId="25872" xr:uid="{680F3053-0B45-4D50-880B-9DCC0AD95637}"/>
    <cellStyle name="Header1 2 18 14 4" xfId="25873" xr:uid="{7F0EF9A6-58A2-405D-BE39-94F3B877252D}"/>
    <cellStyle name="Header1 2 18 14 4 2" xfId="25874" xr:uid="{32073C48-AF3F-40B6-95BD-8CB061BF6270}"/>
    <cellStyle name="Header1 2 18 14 4 3" xfId="25875" xr:uid="{BCC3AA28-F8A7-4535-B3E1-342F25171188}"/>
    <cellStyle name="Header1 2 18 14 5" xfId="25876" xr:uid="{C0594381-E05F-4C76-A0B6-C067EA83ACE3}"/>
    <cellStyle name="Header1 2 18 14 5 2" xfId="25877" xr:uid="{8D4FD462-B37F-442C-9EA4-A9FC1EFE058A}"/>
    <cellStyle name="Header1 2 18 14 5 3" xfId="25878" xr:uid="{509429EC-04C6-4603-9006-5915688D7A44}"/>
    <cellStyle name="Header1 2 18 14 6" xfId="25879" xr:uid="{EFBC2CDC-EBCA-4E63-90DD-DEAE9B7DFC3F}"/>
    <cellStyle name="Header1 2 18 14 6 2" xfId="25880" xr:uid="{59857227-ACD6-4D77-9292-B8EF1D669F3B}"/>
    <cellStyle name="Header1 2 18 14 6 3" xfId="25881" xr:uid="{B6DBBC13-6254-4033-80B1-93D5AA3F5848}"/>
    <cellStyle name="Header1 2 18 14 7" xfId="25882" xr:uid="{E3F40752-5CD2-4E4A-BE20-70131108C593}"/>
    <cellStyle name="Header1 2 18 14 8" xfId="25883" xr:uid="{5EB3A8EE-6154-4CFE-92D1-8E9FE88D234F}"/>
    <cellStyle name="Header1 2 18 15" xfId="25884" xr:uid="{10D000FE-B834-4C43-B17F-E30790D4BF47}"/>
    <cellStyle name="Header1 2 18 15 2" xfId="25885" xr:uid="{724D2CC0-2A1E-4C71-93B8-22B90EA98393}"/>
    <cellStyle name="Header1 2 18 15 2 2" xfId="25886" xr:uid="{0A1C7CB2-1EC1-4CBC-8744-8CA99D71116C}"/>
    <cellStyle name="Header1 2 18 15 2 3" xfId="25887" xr:uid="{C7227FD6-F210-4552-BEA4-C569671539F2}"/>
    <cellStyle name="Header1 2 18 15 3" xfId="25888" xr:uid="{8D4ABC07-A3C4-4B23-90FF-AA73E9889497}"/>
    <cellStyle name="Header1 2 18 15 3 2" xfId="25889" xr:uid="{91F248B5-B83B-4C9D-8AAD-BBAB85660A1E}"/>
    <cellStyle name="Header1 2 18 15 3 3" xfId="25890" xr:uid="{518080E6-C92C-43A6-B116-439D6E300A40}"/>
    <cellStyle name="Header1 2 18 15 4" xfId="25891" xr:uid="{D41EA07C-3150-418F-8DA3-74BEFC4C8F23}"/>
    <cellStyle name="Header1 2 18 15 4 2" xfId="25892" xr:uid="{6FDE6BF6-7196-46D2-8165-A184F15D3F9E}"/>
    <cellStyle name="Header1 2 18 15 4 3" xfId="25893" xr:uid="{10B4ABC6-7914-494A-8D9A-470F73974FF0}"/>
    <cellStyle name="Header1 2 18 15 5" xfId="25894" xr:uid="{15938AE0-25B5-4359-8514-126285BB68F3}"/>
    <cellStyle name="Header1 2 18 15 5 2" xfId="25895" xr:uid="{3ADD012C-7782-4AB6-9B83-861176BB33B6}"/>
    <cellStyle name="Header1 2 18 15 5 3" xfId="25896" xr:uid="{262D08E2-384B-4652-8B0A-AE09D83859DA}"/>
    <cellStyle name="Header1 2 18 15 6" xfId="25897" xr:uid="{E78AAFB8-1DF4-4B49-BCD2-BD83383C27DA}"/>
    <cellStyle name="Header1 2 18 15 6 2" xfId="25898" xr:uid="{BEBEE4B8-E542-47AF-9846-F0A4F4F4FDBF}"/>
    <cellStyle name="Header1 2 18 15 6 3" xfId="25899" xr:uid="{9D6F7A7C-A506-4F94-B641-D203587F6967}"/>
    <cellStyle name="Header1 2 18 15 7" xfId="25900" xr:uid="{59626638-1E00-405C-8B4C-299ECA5481C6}"/>
    <cellStyle name="Header1 2 18 15 8" xfId="25901" xr:uid="{682CD35C-0461-47CF-BF71-43DDC4FBC2C0}"/>
    <cellStyle name="Header1 2 18 16" xfId="25902" xr:uid="{B732F7EE-109D-4ED1-BCC8-27702176905C}"/>
    <cellStyle name="Header1 2 18 2" xfId="25903" xr:uid="{DB4D9379-AF13-4010-84FB-6A119D8D7FF6}"/>
    <cellStyle name="Header1 2 18 2 2" xfId="25904" xr:uid="{3FCB334B-B165-4EDF-A276-B346E7EB46C7}"/>
    <cellStyle name="Header1 2 18 2 2 2" xfId="25905" xr:uid="{C89A93FB-610B-41AE-BB36-6935DF24B469}"/>
    <cellStyle name="Header1 2 18 2 2 2 2" xfId="25906" xr:uid="{17AA7963-7979-4EF0-98E4-A62648F68772}"/>
    <cellStyle name="Header1 2 18 2 2 2 3" xfId="25907" xr:uid="{DDEBBC19-9C52-402E-B782-188378B49693}"/>
    <cellStyle name="Header1 2 18 2 2 3" xfId="25908" xr:uid="{70251FF1-9B99-4CDA-9E38-B0E3B40FCB91}"/>
    <cellStyle name="Header1 2 18 2 2 3 2" xfId="25909" xr:uid="{69433BE9-CE16-4C0E-AD6E-9CA15861A18B}"/>
    <cellStyle name="Header1 2 18 2 2 3 3" xfId="25910" xr:uid="{E7EED7B0-F7BA-4050-AE45-B0209F491832}"/>
    <cellStyle name="Header1 2 18 2 2 4" xfId="25911" xr:uid="{5292DC6F-246E-4785-BBC2-3D58F83E938F}"/>
    <cellStyle name="Header1 2 18 2 2 4 2" xfId="25912" xr:uid="{D1B614E4-6A2B-4563-B144-8E508CBA5DAA}"/>
    <cellStyle name="Header1 2 18 2 2 4 3" xfId="25913" xr:uid="{E6DB48D6-C788-4053-A729-012CC146A90B}"/>
    <cellStyle name="Header1 2 18 2 2 5" xfId="25914" xr:uid="{D277D680-51C4-4F7F-8F8E-AD24C2ECBF54}"/>
    <cellStyle name="Header1 2 18 2 2 5 2" xfId="25915" xr:uid="{7B7F4771-5FB3-4FCD-8119-459489DB14AE}"/>
    <cellStyle name="Header1 2 18 2 2 5 3" xfId="25916" xr:uid="{5BC53589-9329-45F2-A23D-EAFECFC41285}"/>
    <cellStyle name="Header1 2 18 2 2 6" xfId="25917" xr:uid="{75EF6357-04EF-430F-95FE-E0353BB8E3AE}"/>
    <cellStyle name="Header1 2 18 2 2 6 2" xfId="25918" xr:uid="{C3D29C98-B8FB-4AC8-B12A-2575600FE72A}"/>
    <cellStyle name="Header1 2 18 2 2 6 3" xfId="25919" xr:uid="{DE7E6406-1AF9-4EC4-8B17-45FA5672144F}"/>
    <cellStyle name="Header1 2 18 2 2 7" xfId="25920" xr:uid="{123770E1-857A-4CC6-A7AA-CAF2FA08893E}"/>
    <cellStyle name="Header1 2 18 2 2 7 2" xfId="25921" xr:uid="{DF2B4420-36C3-49F5-AB34-A0179876CBDD}"/>
    <cellStyle name="Header1 2 18 2 2 7 3" xfId="25922" xr:uid="{1334635E-8E85-40B6-8466-AA133DC59B11}"/>
    <cellStyle name="Header1 2 18 2 2 8" xfId="25923" xr:uid="{D7565E37-284B-477F-8F16-7FC9734F4F77}"/>
    <cellStyle name="Header1 2 18 2 2 9" xfId="25924" xr:uid="{B3FCA0A6-B751-4166-BA95-FCCA234E32B4}"/>
    <cellStyle name="Header1 2 18 2 3" xfId="25925" xr:uid="{AD33DD5B-6CBC-4F9E-871C-96E2C51C2A97}"/>
    <cellStyle name="Header1 2 18 2 3 2" xfId="25926" xr:uid="{17383E2D-F662-4E4F-B9EC-9D7663BBD4FF}"/>
    <cellStyle name="Header1 2 18 2 3 2 2" xfId="25927" xr:uid="{F11A2168-1EB0-4B99-B2FA-3F1DCA2F33E4}"/>
    <cellStyle name="Header1 2 18 2 3 2 3" xfId="25928" xr:uid="{BA8D81B1-0CD3-43E9-9B1E-771F1A8B9D9A}"/>
    <cellStyle name="Header1 2 18 2 3 3" xfId="25929" xr:uid="{6697EBE5-532E-487D-9180-88A25CD3E602}"/>
    <cellStyle name="Header1 2 18 2 3 3 2" xfId="25930" xr:uid="{BCD3B9A7-C30A-494E-B89B-E4B8D5EA8E0D}"/>
    <cellStyle name="Header1 2 18 2 3 3 3" xfId="25931" xr:uid="{B0048884-1CFD-42A0-AF94-1AB566868A8B}"/>
    <cellStyle name="Header1 2 18 2 3 4" xfId="25932" xr:uid="{DEA91407-9056-491C-B760-9D0CA261D890}"/>
    <cellStyle name="Header1 2 18 2 3 4 2" xfId="25933" xr:uid="{036F1F6D-8F1A-455D-83E7-6B472D2BCADC}"/>
    <cellStyle name="Header1 2 18 2 3 4 3" xfId="25934" xr:uid="{1D482BB9-F86A-4DEE-B7E5-4F18FFCACCC4}"/>
    <cellStyle name="Header1 2 18 2 3 5" xfId="25935" xr:uid="{81EA61AB-DCAA-42FE-A678-E45FFEC9A220}"/>
    <cellStyle name="Header1 2 18 2 3 5 2" xfId="25936" xr:uid="{7A1620FB-083F-408B-82E0-0F483B4813B3}"/>
    <cellStyle name="Header1 2 18 2 3 5 3" xfId="25937" xr:uid="{CD4FB673-CB73-4E6C-957B-22623014923A}"/>
    <cellStyle name="Header1 2 18 2 3 6" xfId="25938" xr:uid="{B6D07644-5ED9-4CE4-926E-069756EF8458}"/>
    <cellStyle name="Header1 2 18 2 3 6 2" xfId="25939" xr:uid="{81864B66-C1E8-4147-B930-F386D530ACCC}"/>
    <cellStyle name="Header1 2 18 2 3 6 3" xfId="25940" xr:uid="{8986E433-BA12-4BC6-8995-A4DA7D76879B}"/>
    <cellStyle name="Header1 2 18 2 3 7" xfId="25941" xr:uid="{5FF33994-562E-425F-8F5C-A65E51DA1508}"/>
    <cellStyle name="Header1 2 18 2 3 8" xfId="25942" xr:uid="{4DC926EF-0E91-494F-87C6-3A21AF9C88F3}"/>
    <cellStyle name="Header1 2 18 2 4" xfId="25943" xr:uid="{BD38AB9B-B3D2-4FE9-A3D5-698A5132E1B8}"/>
    <cellStyle name="Header1 2 18 2 4 2" xfId="25944" xr:uid="{A593FEB1-DDE0-4D16-854E-DB2C24E52AAF}"/>
    <cellStyle name="Header1 2 18 2 4 2 2" xfId="25945" xr:uid="{1C84CE15-8E8B-45FE-A9CB-333C447C6504}"/>
    <cellStyle name="Header1 2 18 2 4 2 3" xfId="25946" xr:uid="{1AEFAC5E-469D-4EB1-9A8D-B04035863B72}"/>
    <cellStyle name="Header1 2 18 2 4 3" xfId="25947" xr:uid="{E8860FFC-EDD8-4234-BB78-8DB7656F4664}"/>
    <cellStyle name="Header1 2 18 2 4 3 2" xfId="25948" xr:uid="{5ED0536B-08E0-4F25-BE9E-0DA812D1E029}"/>
    <cellStyle name="Header1 2 18 2 4 3 3" xfId="25949" xr:uid="{F0F19EC5-1E63-40E3-BB14-E6504CC227C2}"/>
    <cellStyle name="Header1 2 18 2 4 4" xfId="25950" xr:uid="{4F37C282-50CA-44A5-97B8-A998021C7FE0}"/>
    <cellStyle name="Header1 2 18 2 4 4 2" xfId="25951" xr:uid="{249195D9-48A1-4BA3-9D6C-B9BD506B7CD7}"/>
    <cellStyle name="Header1 2 18 2 4 4 3" xfId="25952" xr:uid="{A137B233-A4CC-4255-A16C-7F7C82281238}"/>
    <cellStyle name="Header1 2 18 2 4 5" xfId="25953" xr:uid="{C7428020-62C5-4671-8D08-2470BC8E2374}"/>
    <cellStyle name="Header1 2 18 2 4 5 2" xfId="25954" xr:uid="{06FBD41C-BA6A-4CED-9A57-AD1655AC5C92}"/>
    <cellStyle name="Header1 2 18 2 4 5 3" xfId="25955" xr:uid="{01BB292A-C068-422F-8672-4B65B34511F4}"/>
    <cellStyle name="Header1 2 18 2 4 6" xfId="25956" xr:uid="{9FA099A7-F7DB-4861-9C43-27E1FAA3D0B5}"/>
    <cellStyle name="Header1 2 18 2 4 6 2" xfId="25957" xr:uid="{0E9C135A-5CAD-439C-9ECF-15F5FC6355EA}"/>
    <cellStyle name="Header1 2 18 2 4 6 3" xfId="25958" xr:uid="{BAB7882B-D336-40AE-8692-42E3C95DF765}"/>
    <cellStyle name="Header1 2 18 2 4 7" xfId="25959" xr:uid="{9F79D9FF-AB97-4D64-A09C-2BAD73081EB2}"/>
    <cellStyle name="Header1 2 18 2 4 8" xfId="25960" xr:uid="{CEAEDF9A-457A-4D45-BD77-DF6005363CE7}"/>
    <cellStyle name="Header1 2 18 2 5" xfId="25961" xr:uid="{9E3B3D20-A61A-4469-9727-DC4C69DC3829}"/>
    <cellStyle name="Header1 2 18 2 5 2" xfId="25962" xr:uid="{367E9423-C686-4848-B75E-E3BBFDD9E181}"/>
    <cellStyle name="Header1 2 18 2 5 2 2" xfId="25963" xr:uid="{6366CEA5-EBD0-47DE-A3B7-8A30DA5FA5A4}"/>
    <cellStyle name="Header1 2 18 2 5 2 3" xfId="25964" xr:uid="{28FE4AC8-FBDE-4C0B-A3F1-39255DFF1058}"/>
    <cellStyle name="Header1 2 18 2 5 3" xfId="25965" xr:uid="{0EB73E63-B6A1-45B6-B59D-50E71CB1EE9E}"/>
    <cellStyle name="Header1 2 18 2 5 3 2" xfId="25966" xr:uid="{0E5AE95D-2107-4E7F-841D-71F0EFBBCA13}"/>
    <cellStyle name="Header1 2 18 2 5 3 3" xfId="25967" xr:uid="{305876CB-F6E0-4C58-81F8-92D8DB2BD56E}"/>
    <cellStyle name="Header1 2 18 2 5 4" xfId="25968" xr:uid="{7CAAFB8A-418B-4551-9900-1E5BAD1BDC5D}"/>
    <cellStyle name="Header1 2 18 2 5 4 2" xfId="25969" xr:uid="{BAA61269-E6D0-4106-9BB4-3431FFB45695}"/>
    <cellStyle name="Header1 2 18 2 5 4 3" xfId="25970" xr:uid="{A1C8DACB-37D2-4FCE-AE0F-7A2879761B88}"/>
    <cellStyle name="Header1 2 18 2 5 5" xfId="25971" xr:uid="{2620A023-D1A5-4EF8-B581-414E9E2EC1EB}"/>
    <cellStyle name="Header1 2 18 2 5 5 2" xfId="25972" xr:uid="{0B7A44BB-923E-4470-B571-9D1732E532F4}"/>
    <cellStyle name="Header1 2 18 2 5 5 3" xfId="25973" xr:uid="{C0C242C2-F0D3-4600-9A9D-6B2F17689616}"/>
    <cellStyle name="Header1 2 18 2 5 6" xfId="25974" xr:uid="{AF56CCCF-A465-42D6-8A07-91F4D5215183}"/>
    <cellStyle name="Header1 2 18 2 5 6 2" xfId="25975" xr:uid="{5CB13FE9-4C06-4E6F-AECA-CF762228B933}"/>
    <cellStyle name="Header1 2 18 2 5 6 3" xfId="25976" xr:uid="{156834F4-076F-4157-8346-2963D4F26EC7}"/>
    <cellStyle name="Header1 2 18 2 5 7" xfId="25977" xr:uid="{CB287995-16C5-4F69-9DDA-D1967459C8F7}"/>
    <cellStyle name="Header1 2 18 2 5 8" xfId="25978" xr:uid="{9AEFDA60-79A7-4A75-84AD-90B6291DAC52}"/>
    <cellStyle name="Header1 2 18 2 6" xfId="25979" xr:uid="{F4FA0513-E3A7-4CE7-86EC-B2367F5533BF}"/>
    <cellStyle name="Header1 2 18 2 6 2" xfId="25980" xr:uid="{EEB4F2C7-6E9A-49F4-9E8F-B7F4519D12C0}"/>
    <cellStyle name="Header1 2 18 2 6 2 2" xfId="25981" xr:uid="{2413B0FD-3DF1-4F5D-BD78-661E0AF5A896}"/>
    <cellStyle name="Header1 2 18 2 6 2 3" xfId="25982" xr:uid="{E87D077E-E25A-4D70-B040-AC2F9F6061C8}"/>
    <cellStyle name="Header1 2 18 2 6 3" xfId="25983" xr:uid="{6C1A56D7-2436-4BE4-AB85-83E2EFED258E}"/>
    <cellStyle name="Header1 2 18 2 6 3 2" xfId="25984" xr:uid="{BF6A0E7A-F48D-45AE-8973-1170418D9E07}"/>
    <cellStyle name="Header1 2 18 2 6 3 3" xfId="25985" xr:uid="{6A05CD67-9AC7-44C4-AC68-B1EDC2B7D91C}"/>
    <cellStyle name="Header1 2 18 2 6 4" xfId="25986" xr:uid="{F3DA3272-C75A-4D1B-84DE-B56C4E45B83C}"/>
    <cellStyle name="Header1 2 18 2 6 4 2" xfId="25987" xr:uid="{5CCE01C4-FB6A-4800-9F2E-CF2BE18AC80A}"/>
    <cellStyle name="Header1 2 18 2 6 4 3" xfId="25988" xr:uid="{819FEBEF-1E40-43BF-A97B-810C3A5633C2}"/>
    <cellStyle name="Header1 2 18 2 6 5" xfId="25989" xr:uid="{B8AEB2E8-25A6-4AD8-9A50-4120AFBCC70F}"/>
    <cellStyle name="Header1 2 18 2 6 5 2" xfId="25990" xr:uid="{5612CEB3-49E3-4D08-8802-BFAFEB2F5F5F}"/>
    <cellStyle name="Header1 2 18 2 6 5 3" xfId="25991" xr:uid="{1BF48377-EBFB-47BE-B3FB-EFF3AEE15802}"/>
    <cellStyle name="Header1 2 18 2 6 6" xfId="25992" xr:uid="{D88AC192-F315-4126-AF3A-88C86C473A27}"/>
    <cellStyle name="Header1 2 18 2 6 6 2" xfId="25993" xr:uid="{2288C04C-595F-4A7E-B4EC-C6B3AAB4DA7B}"/>
    <cellStyle name="Header1 2 18 2 6 6 3" xfId="25994" xr:uid="{92B24826-965C-43EC-BD68-79509FFABC60}"/>
    <cellStyle name="Header1 2 18 2 6 7" xfId="25995" xr:uid="{57FF9813-F466-4395-8EBF-9D2EF27C2A59}"/>
    <cellStyle name="Header1 2 18 2 6 8" xfId="25996" xr:uid="{5CCAEA80-76D1-4135-B68D-0826EF6F6D54}"/>
    <cellStyle name="Header1 2 18 2 7" xfId="25997" xr:uid="{3ECF7B66-0E30-4165-AAFC-DF9D76F7DA33}"/>
    <cellStyle name="Header1 2 18 2 8" xfId="25998" xr:uid="{1CD8DBE7-5806-46BD-8BC3-F16EB4FBFB3F}"/>
    <cellStyle name="Header1 2 18 3" xfId="25999" xr:uid="{9CD97DB3-A39A-4B7C-A513-12B18C3914F3}"/>
    <cellStyle name="Header1 2 18 3 2" xfId="26000" xr:uid="{87BE2E09-63D4-4B5F-9981-AD04CAFEB210}"/>
    <cellStyle name="Header1 2 18 3 2 2" xfId="26001" xr:uid="{E5583247-6479-4AAE-ADED-7EE03387A715}"/>
    <cellStyle name="Header1 2 18 3 2 2 2" xfId="26002" xr:uid="{A0305D94-221C-4BE6-9561-85FDBDDDC32C}"/>
    <cellStyle name="Header1 2 18 3 2 2 3" xfId="26003" xr:uid="{BED9E64D-8F50-4DFD-ADA2-ABDB13BAD94B}"/>
    <cellStyle name="Header1 2 18 3 2 3" xfId="26004" xr:uid="{B07C3267-73EE-4B3B-9810-E39AB7D8942A}"/>
    <cellStyle name="Header1 2 18 3 2 3 2" xfId="26005" xr:uid="{A673D0C7-2A8D-4240-9910-53216F1FBB00}"/>
    <cellStyle name="Header1 2 18 3 2 3 3" xfId="26006" xr:uid="{7F7A498B-083C-4909-9040-AE8996174FC2}"/>
    <cellStyle name="Header1 2 18 3 2 4" xfId="26007" xr:uid="{39E41ADA-5D9A-443C-AB8E-01217043AB12}"/>
    <cellStyle name="Header1 2 18 3 2 4 2" xfId="26008" xr:uid="{6E496D85-E362-4DAD-B72C-47503A77AC94}"/>
    <cellStyle name="Header1 2 18 3 2 4 3" xfId="26009" xr:uid="{6B2564A8-57AB-4B03-BD63-873B57B95EBA}"/>
    <cellStyle name="Header1 2 18 3 2 5" xfId="26010" xr:uid="{8A555EC9-F0D5-47F5-977D-C764CD870118}"/>
    <cellStyle name="Header1 2 18 3 2 5 2" xfId="26011" xr:uid="{D5D300C0-B5E3-45FB-90A9-67FE82A42F73}"/>
    <cellStyle name="Header1 2 18 3 2 5 3" xfId="26012" xr:uid="{1F98B5C3-CA5F-45C1-896A-C9220914ADE7}"/>
    <cellStyle name="Header1 2 18 3 2 6" xfId="26013" xr:uid="{4ED597C2-3766-417A-825F-1B2CFA9D9FDE}"/>
    <cellStyle name="Header1 2 18 3 2 6 2" xfId="26014" xr:uid="{5EAA6C0B-3C4B-4D97-91B2-B3C4915A796B}"/>
    <cellStyle name="Header1 2 18 3 2 6 3" xfId="26015" xr:uid="{FB6F67A3-9B7C-4FBC-AE16-AADCC23EA36C}"/>
    <cellStyle name="Header1 2 18 3 2 7" xfId="26016" xr:uid="{07BA8394-1869-4AA7-B3C7-CB1F9387C9AE}"/>
    <cellStyle name="Header1 2 18 3 2 7 2" xfId="26017" xr:uid="{48EE0471-5059-4CDD-A76C-98BD64ECC8CF}"/>
    <cellStyle name="Header1 2 18 3 2 7 3" xfId="26018" xr:uid="{98C21281-39E8-4FBC-81EC-826500854006}"/>
    <cellStyle name="Header1 2 18 3 2 8" xfId="26019" xr:uid="{02D890DD-D4A2-47BD-B8FC-4B5E763D0D2F}"/>
    <cellStyle name="Header1 2 18 3 2 9" xfId="26020" xr:uid="{8B8698D5-9A5D-4D96-96E2-858AC51EE503}"/>
    <cellStyle name="Header1 2 18 3 3" xfId="26021" xr:uid="{F784BF83-3D9B-487A-8E32-37430C1032AD}"/>
    <cellStyle name="Header1 2 18 3 3 2" xfId="26022" xr:uid="{B9D658C5-B7F2-4244-94F3-E4E9108DD28A}"/>
    <cellStyle name="Header1 2 18 3 3 2 2" xfId="26023" xr:uid="{015220FB-98E5-44BB-B2C9-687F0698D1C1}"/>
    <cellStyle name="Header1 2 18 3 3 2 3" xfId="26024" xr:uid="{EAF3EEBF-2C25-4F8F-82C7-FAFDC20D46BB}"/>
    <cellStyle name="Header1 2 18 3 3 3" xfId="26025" xr:uid="{5C8E5E0E-3730-423E-A460-56E1840C0C17}"/>
    <cellStyle name="Header1 2 18 3 3 3 2" xfId="26026" xr:uid="{483B8188-F983-42AC-9193-9F85150C08D5}"/>
    <cellStyle name="Header1 2 18 3 3 3 3" xfId="26027" xr:uid="{FE3A1662-FE20-463A-9AF4-F2100A2F9179}"/>
    <cellStyle name="Header1 2 18 3 3 4" xfId="26028" xr:uid="{987DF68D-FBF1-4EDB-8B99-6CD768D3C323}"/>
    <cellStyle name="Header1 2 18 3 3 4 2" xfId="26029" xr:uid="{E8F7E13C-7F54-42FA-959E-CA9F25700483}"/>
    <cellStyle name="Header1 2 18 3 3 4 3" xfId="26030" xr:uid="{D2FF5C4E-4BFA-49C4-A2B4-E27A5F7436F9}"/>
    <cellStyle name="Header1 2 18 3 3 5" xfId="26031" xr:uid="{5495F9F6-0645-44E5-81E5-2CF9554D41A9}"/>
    <cellStyle name="Header1 2 18 3 3 5 2" xfId="26032" xr:uid="{D2B3CFE6-9302-41F0-87F7-EAE54275E616}"/>
    <cellStyle name="Header1 2 18 3 3 5 3" xfId="26033" xr:uid="{39340974-0451-4978-882A-7C1369FBB70E}"/>
    <cellStyle name="Header1 2 18 3 3 6" xfId="26034" xr:uid="{EF78867F-A843-4A70-BDBC-11C4BCA23F4C}"/>
    <cellStyle name="Header1 2 18 3 3 6 2" xfId="26035" xr:uid="{C33E692C-C9FB-414D-A5F3-2FAED62C55C0}"/>
    <cellStyle name="Header1 2 18 3 3 6 3" xfId="26036" xr:uid="{6A7B7564-1251-40FE-9E2D-200D592C2074}"/>
    <cellStyle name="Header1 2 18 3 3 7" xfId="26037" xr:uid="{D4B6F3B7-A6DE-435B-925E-79762054D0FC}"/>
    <cellStyle name="Header1 2 18 3 3 8" xfId="26038" xr:uid="{73E4FA1E-46F1-4C82-949E-B3E3CCC54CE8}"/>
    <cellStyle name="Header1 2 18 3 4" xfId="26039" xr:uid="{6D43C8A8-0F42-4D0E-BA18-DDA6164263FB}"/>
    <cellStyle name="Header1 2 18 3 4 2" xfId="26040" xr:uid="{D88D954E-86A9-4EA2-928A-63AD1D2D0F48}"/>
    <cellStyle name="Header1 2 18 3 4 2 2" xfId="26041" xr:uid="{5864F3C5-EF98-45D2-8D74-1358FEA4BC1C}"/>
    <cellStyle name="Header1 2 18 3 4 2 3" xfId="26042" xr:uid="{BC9BDC76-92AD-4C72-8B29-7BF26B323250}"/>
    <cellStyle name="Header1 2 18 3 4 3" xfId="26043" xr:uid="{BC1904DD-8D83-4A26-8BDA-457CD985DB38}"/>
    <cellStyle name="Header1 2 18 3 4 3 2" xfId="26044" xr:uid="{B4159A69-CC7A-42BB-B013-FF40FDD06D13}"/>
    <cellStyle name="Header1 2 18 3 4 3 3" xfId="26045" xr:uid="{EE2DD25E-2A1F-453D-BFF8-3B0A558D87FB}"/>
    <cellStyle name="Header1 2 18 3 4 4" xfId="26046" xr:uid="{0E0CDBD7-1F43-4C34-B1AA-8FF4E3234CFB}"/>
    <cellStyle name="Header1 2 18 3 4 4 2" xfId="26047" xr:uid="{1CF7D797-737A-490E-AD95-9096A8A78D9A}"/>
    <cellStyle name="Header1 2 18 3 4 4 3" xfId="26048" xr:uid="{8D593E09-C03D-4F68-AF2F-74FC1DAEAB03}"/>
    <cellStyle name="Header1 2 18 3 4 5" xfId="26049" xr:uid="{A7442FF0-A11D-4FEC-9193-030B55FB639B}"/>
    <cellStyle name="Header1 2 18 3 4 5 2" xfId="26050" xr:uid="{C3F61837-8823-4BC4-A45F-0797873CC5BD}"/>
    <cellStyle name="Header1 2 18 3 4 5 3" xfId="26051" xr:uid="{524F0AB6-8388-409F-BA06-3498F62C6A75}"/>
    <cellStyle name="Header1 2 18 3 4 6" xfId="26052" xr:uid="{24D8DA89-F630-4C11-9A17-8D562D169437}"/>
    <cellStyle name="Header1 2 18 3 4 6 2" xfId="26053" xr:uid="{5317201E-E13A-4738-80CC-71C5E137AE2C}"/>
    <cellStyle name="Header1 2 18 3 4 6 3" xfId="26054" xr:uid="{C9A25BA8-F443-4C8C-A195-D13F12A3E231}"/>
    <cellStyle name="Header1 2 18 3 4 7" xfId="26055" xr:uid="{66DAAF8A-05D0-442A-BC31-E3DEFFCCCAF7}"/>
    <cellStyle name="Header1 2 18 3 4 8" xfId="26056" xr:uid="{4490EA84-8F68-44B7-9835-9927D87B9A35}"/>
    <cellStyle name="Header1 2 18 3 5" xfId="26057" xr:uid="{FCE699F7-6985-4AEF-BFBD-7E002F800546}"/>
    <cellStyle name="Header1 2 18 3 5 2" xfId="26058" xr:uid="{831555C0-B2C5-4E60-86C8-3A9ABF2E6009}"/>
    <cellStyle name="Header1 2 18 3 5 2 2" xfId="26059" xr:uid="{1B95F220-9541-4147-88DA-E2B5FC83B2A0}"/>
    <cellStyle name="Header1 2 18 3 5 2 3" xfId="26060" xr:uid="{288106E8-DEDB-4CCD-93C3-2F6410980524}"/>
    <cellStyle name="Header1 2 18 3 5 3" xfId="26061" xr:uid="{CA9B6219-D952-4A87-BE60-3A0EEB38D07B}"/>
    <cellStyle name="Header1 2 18 3 5 3 2" xfId="26062" xr:uid="{D9006190-B960-4798-81E9-F1A6E208B0A3}"/>
    <cellStyle name="Header1 2 18 3 5 3 3" xfId="26063" xr:uid="{6A41A7C9-9A20-47B8-B98A-198F2CBF9697}"/>
    <cellStyle name="Header1 2 18 3 5 4" xfId="26064" xr:uid="{D0170DF5-4F13-4C64-B169-3EFD581C5F49}"/>
    <cellStyle name="Header1 2 18 3 5 4 2" xfId="26065" xr:uid="{98849252-05B8-456F-8555-F4E0E21C3E73}"/>
    <cellStyle name="Header1 2 18 3 5 4 3" xfId="26066" xr:uid="{81341BC4-861B-4D59-8DC7-4B561670078C}"/>
    <cellStyle name="Header1 2 18 3 5 5" xfId="26067" xr:uid="{19E5A09A-81E4-4DA4-8006-2FD9F400AB74}"/>
    <cellStyle name="Header1 2 18 3 5 5 2" xfId="26068" xr:uid="{5B269FBC-F36E-4A2A-BA81-A7EFD75BAE6F}"/>
    <cellStyle name="Header1 2 18 3 5 5 3" xfId="26069" xr:uid="{77ECA884-A7FE-402D-9CB1-712E36F3F20E}"/>
    <cellStyle name="Header1 2 18 3 5 6" xfId="26070" xr:uid="{10618843-056E-4043-9533-024943AB0669}"/>
    <cellStyle name="Header1 2 18 3 5 6 2" xfId="26071" xr:uid="{C216E069-E011-4F36-BB73-ADFD21C129BC}"/>
    <cellStyle name="Header1 2 18 3 5 6 3" xfId="26072" xr:uid="{F18F1497-62C5-4985-81A9-6E1048AE88D5}"/>
    <cellStyle name="Header1 2 18 3 5 7" xfId="26073" xr:uid="{0B95769D-1228-48AA-8601-3551ACEF8303}"/>
    <cellStyle name="Header1 2 18 3 5 8" xfId="26074" xr:uid="{AE5EA9E0-4FC5-4485-A811-3574234EC1CD}"/>
    <cellStyle name="Header1 2 18 3 6" xfId="26075" xr:uid="{37E5D51C-2189-4DE6-8C6B-8FE1062552CC}"/>
    <cellStyle name="Header1 2 18 3 6 2" xfId="26076" xr:uid="{91F0219C-E691-4453-A7D3-69BA7B0BC9F4}"/>
    <cellStyle name="Header1 2 18 3 6 2 2" xfId="26077" xr:uid="{3643CD5D-58B9-44EA-B54C-CCDD175DB6D3}"/>
    <cellStyle name="Header1 2 18 3 6 2 3" xfId="26078" xr:uid="{01768FEF-2284-48DC-9098-051EE4E2C69B}"/>
    <cellStyle name="Header1 2 18 3 6 3" xfId="26079" xr:uid="{3A4477D8-B3C7-4841-83B1-3E85F2AEAC94}"/>
    <cellStyle name="Header1 2 18 3 6 3 2" xfId="26080" xr:uid="{4EF2807D-6FDF-48E9-AC4B-A3642845F7B3}"/>
    <cellStyle name="Header1 2 18 3 6 3 3" xfId="26081" xr:uid="{32479DC0-BC33-4E94-92A8-25C64A9C3C9B}"/>
    <cellStyle name="Header1 2 18 3 6 4" xfId="26082" xr:uid="{D6A8AAE7-9C53-4D33-809D-D16B7AB87184}"/>
    <cellStyle name="Header1 2 18 3 6 4 2" xfId="26083" xr:uid="{CCC8B6A8-D1D1-4741-B89F-13CD87655C3B}"/>
    <cellStyle name="Header1 2 18 3 6 4 3" xfId="26084" xr:uid="{AA64AFED-C8EB-4A96-917A-ED720C49B92C}"/>
    <cellStyle name="Header1 2 18 3 6 5" xfId="26085" xr:uid="{6129997F-D6F0-485B-B0A6-B5E2BA78B341}"/>
    <cellStyle name="Header1 2 18 3 6 5 2" xfId="26086" xr:uid="{12F6E038-DFF0-44CA-B371-B9158BBB7527}"/>
    <cellStyle name="Header1 2 18 3 6 5 3" xfId="26087" xr:uid="{BB663405-ABC1-4AEA-A763-C70D602977ED}"/>
    <cellStyle name="Header1 2 18 3 6 6" xfId="26088" xr:uid="{D8932578-4579-455B-9266-16FE3302140C}"/>
    <cellStyle name="Header1 2 18 3 6 6 2" xfId="26089" xr:uid="{1880709D-A25D-4425-A669-4E7D7A4B1B07}"/>
    <cellStyle name="Header1 2 18 3 6 6 3" xfId="26090" xr:uid="{7E7A883A-5D18-4B11-B396-6212DD0971B1}"/>
    <cellStyle name="Header1 2 18 3 6 7" xfId="26091" xr:uid="{2652CE45-39B2-4B63-8594-3829A17C6C64}"/>
    <cellStyle name="Header1 2 18 3 6 8" xfId="26092" xr:uid="{13CBDAEF-467C-474E-B4D4-AE172CD60DE0}"/>
    <cellStyle name="Header1 2 18 3 7" xfId="26093" xr:uid="{6D035F95-AA91-4266-BDF4-CC47C49ADFED}"/>
    <cellStyle name="Header1 2 18 3 8" xfId="26094" xr:uid="{20051B19-FED8-4125-8235-1BF5276CD00B}"/>
    <cellStyle name="Header1 2 18 4" xfId="26095" xr:uid="{45EA9625-1120-404A-9E64-6B9946C36B75}"/>
    <cellStyle name="Header1 2 18 4 2" xfId="26096" xr:uid="{120EE401-8CBC-4A0D-A44E-E0BD5C567F57}"/>
    <cellStyle name="Header1 2 18 4 2 2" xfId="26097" xr:uid="{7E60E92F-4F9B-40B0-9958-9976E86A2946}"/>
    <cellStyle name="Header1 2 18 4 2 2 2" xfId="26098" xr:uid="{59409282-5C38-4B96-BC16-4B9D852CF91D}"/>
    <cellStyle name="Header1 2 18 4 2 2 3" xfId="26099" xr:uid="{875E7C17-A187-44E3-98E3-DE7C6D67CDCB}"/>
    <cellStyle name="Header1 2 18 4 2 3" xfId="26100" xr:uid="{88B679A4-0DF6-41BA-A2C7-95101DBC5E49}"/>
    <cellStyle name="Header1 2 18 4 2 3 2" xfId="26101" xr:uid="{DE254DCD-037D-4D7B-8391-4D2EE7E88488}"/>
    <cellStyle name="Header1 2 18 4 2 3 3" xfId="26102" xr:uid="{DD6DA044-8855-44C6-9E9C-F498E1F6DE24}"/>
    <cellStyle name="Header1 2 18 4 2 4" xfId="26103" xr:uid="{7121EDCB-6F53-4678-9D03-BFA90AD14000}"/>
    <cellStyle name="Header1 2 18 4 2 4 2" xfId="26104" xr:uid="{78129FCE-1E10-4EDB-B678-BAFF6A88D2FB}"/>
    <cellStyle name="Header1 2 18 4 2 4 3" xfId="26105" xr:uid="{30531F7E-7639-498F-9E02-3A5141D38E2D}"/>
    <cellStyle name="Header1 2 18 4 2 5" xfId="26106" xr:uid="{4DBD8951-E1ED-4F53-ABC6-06EBCF8BA3B4}"/>
    <cellStyle name="Header1 2 18 4 2 5 2" xfId="26107" xr:uid="{7B14E105-D464-43BD-932C-0686B32A78E2}"/>
    <cellStyle name="Header1 2 18 4 2 5 3" xfId="26108" xr:uid="{C03B0D3B-3FD4-48AF-80A8-EDDD0A5DA998}"/>
    <cellStyle name="Header1 2 18 4 2 6" xfId="26109" xr:uid="{840C7F43-2089-49B3-8854-0719EB19A348}"/>
    <cellStyle name="Header1 2 18 4 2 6 2" xfId="26110" xr:uid="{D3AA18A5-A609-4CB3-A4AA-C1D3258CBF61}"/>
    <cellStyle name="Header1 2 18 4 2 6 3" xfId="26111" xr:uid="{7490C49E-8971-4E22-B998-8C221DE9FCFC}"/>
    <cellStyle name="Header1 2 18 4 2 7" xfId="26112" xr:uid="{1958DAE2-23C1-4855-8E36-5439A0649E1C}"/>
    <cellStyle name="Header1 2 18 4 2 7 2" xfId="26113" xr:uid="{08F47D86-1177-468C-AAA3-7B7EDA63A9B5}"/>
    <cellStyle name="Header1 2 18 4 2 7 3" xfId="26114" xr:uid="{84F6288E-794E-41A8-BB4B-36D1805DDF90}"/>
    <cellStyle name="Header1 2 18 4 2 8" xfId="26115" xr:uid="{5F931BD5-8347-414D-8B42-94BD2EAAD520}"/>
    <cellStyle name="Header1 2 18 4 2 9" xfId="26116" xr:uid="{757B2939-F684-407F-9481-5AFAF5DD0322}"/>
    <cellStyle name="Header1 2 18 4 3" xfId="26117" xr:uid="{A938E3E3-3DBA-466F-97F9-FFA24E069916}"/>
    <cellStyle name="Header1 2 18 4 3 2" xfId="26118" xr:uid="{FC0A3DF7-26DF-4E92-8B02-1B7C8860CEAC}"/>
    <cellStyle name="Header1 2 18 4 3 2 2" xfId="26119" xr:uid="{0CBD7D1A-D9B6-48F8-86C2-9C914954FA27}"/>
    <cellStyle name="Header1 2 18 4 3 2 3" xfId="26120" xr:uid="{237F6372-C724-4407-B86E-AD5D65FC6589}"/>
    <cellStyle name="Header1 2 18 4 3 3" xfId="26121" xr:uid="{1234A20C-F682-43CE-8175-2CC832DFC146}"/>
    <cellStyle name="Header1 2 18 4 3 3 2" xfId="26122" xr:uid="{B76A7099-B621-46E8-A159-ADF63366004A}"/>
    <cellStyle name="Header1 2 18 4 3 3 3" xfId="26123" xr:uid="{E33BA07A-E658-4BF5-B2D4-BE13BDB791D3}"/>
    <cellStyle name="Header1 2 18 4 3 4" xfId="26124" xr:uid="{7F4A4C11-85C8-4D01-8EF8-7FC36C9B5855}"/>
    <cellStyle name="Header1 2 18 4 3 4 2" xfId="26125" xr:uid="{C7A15132-74DF-49CF-9F64-BA3781506DC1}"/>
    <cellStyle name="Header1 2 18 4 3 4 3" xfId="26126" xr:uid="{5610CC57-1AB7-47E6-87E0-6BCD232D18DC}"/>
    <cellStyle name="Header1 2 18 4 3 5" xfId="26127" xr:uid="{867791A6-F697-4F7A-98F4-9788D3BFC716}"/>
    <cellStyle name="Header1 2 18 4 3 5 2" xfId="26128" xr:uid="{0D55CB67-22A7-413C-8891-B9E54F99CAD3}"/>
    <cellStyle name="Header1 2 18 4 3 5 3" xfId="26129" xr:uid="{B33A2261-893D-43FC-9D77-88E87AE28DD5}"/>
    <cellStyle name="Header1 2 18 4 3 6" xfId="26130" xr:uid="{CAEF1083-C476-45BA-9289-7613C2B99D3C}"/>
    <cellStyle name="Header1 2 18 4 3 6 2" xfId="26131" xr:uid="{F72D8576-7419-488A-80F9-6BF56CC72E71}"/>
    <cellStyle name="Header1 2 18 4 3 6 3" xfId="26132" xr:uid="{D708C729-B55F-4FBF-B705-3DD90E0154B8}"/>
    <cellStyle name="Header1 2 18 4 3 7" xfId="26133" xr:uid="{EF9DEE52-B205-4511-98EB-77B6F2F1465C}"/>
    <cellStyle name="Header1 2 18 4 3 8" xfId="26134" xr:uid="{74123AE4-52C9-483A-BEAF-51CA975C6EA4}"/>
    <cellStyle name="Header1 2 18 4 4" xfId="26135" xr:uid="{5361A074-22D0-46A9-8A40-A640A2B4BAEE}"/>
    <cellStyle name="Header1 2 18 4 4 2" xfId="26136" xr:uid="{0F2754EF-D250-4459-BCCC-E48C29AECD92}"/>
    <cellStyle name="Header1 2 18 4 4 2 2" xfId="26137" xr:uid="{D3AD1771-881E-4AC5-82C7-FF1DBAADC1A0}"/>
    <cellStyle name="Header1 2 18 4 4 2 3" xfId="26138" xr:uid="{F1741110-426B-4B2F-B8AB-C760E497165F}"/>
    <cellStyle name="Header1 2 18 4 4 3" xfId="26139" xr:uid="{2D52C4AC-642F-459A-BF82-FF3CED711B7A}"/>
    <cellStyle name="Header1 2 18 4 4 3 2" xfId="26140" xr:uid="{1D4D3D77-99F1-4D0B-A0B9-BF014A68DC3B}"/>
    <cellStyle name="Header1 2 18 4 4 3 3" xfId="26141" xr:uid="{7BD1C5AE-9671-40D6-A3D1-35AE89D78A78}"/>
    <cellStyle name="Header1 2 18 4 4 4" xfId="26142" xr:uid="{7FE6A393-3841-4B9D-8C7D-E6673290D9D0}"/>
    <cellStyle name="Header1 2 18 4 4 4 2" xfId="26143" xr:uid="{C46D76DA-2514-4F64-A65E-7D0796C8C2FA}"/>
    <cellStyle name="Header1 2 18 4 4 4 3" xfId="26144" xr:uid="{53FF24BA-D48B-4136-8AB2-5852CDFD0DFB}"/>
    <cellStyle name="Header1 2 18 4 4 5" xfId="26145" xr:uid="{CF992F3C-9D1A-4F92-A5D0-A6B459608BA7}"/>
    <cellStyle name="Header1 2 18 4 4 5 2" xfId="26146" xr:uid="{E69F8ACB-74E8-4316-9C77-25CB9978B6E2}"/>
    <cellStyle name="Header1 2 18 4 4 5 3" xfId="26147" xr:uid="{5394B087-12A0-47D8-9FEF-ABD852EBB9CB}"/>
    <cellStyle name="Header1 2 18 4 4 6" xfId="26148" xr:uid="{0E4DA446-968E-4102-A508-4B18B6916828}"/>
    <cellStyle name="Header1 2 18 4 4 6 2" xfId="26149" xr:uid="{831A3E74-4499-44DE-A599-538C422F714E}"/>
    <cellStyle name="Header1 2 18 4 4 6 3" xfId="26150" xr:uid="{CFC99B5F-83A7-4614-866A-BFDF4A84B35F}"/>
    <cellStyle name="Header1 2 18 4 4 7" xfId="26151" xr:uid="{0EAB05AE-7101-4E44-ABAB-8022481A45D9}"/>
    <cellStyle name="Header1 2 18 4 4 8" xfId="26152" xr:uid="{A1290153-1E38-4C46-BD31-8B3DEBEE0C4F}"/>
    <cellStyle name="Header1 2 18 4 5" xfId="26153" xr:uid="{AC12D023-FAB4-40D1-AE85-B2B6302E5D5A}"/>
    <cellStyle name="Header1 2 18 4 5 2" xfId="26154" xr:uid="{61CCA22C-BB31-46C0-ABF0-0EBDE97F58CE}"/>
    <cellStyle name="Header1 2 18 4 5 2 2" xfId="26155" xr:uid="{CC39A5A7-175D-4789-B0C4-0E5218CC0421}"/>
    <cellStyle name="Header1 2 18 4 5 2 3" xfId="26156" xr:uid="{346BA796-066F-4F7D-AF60-A3A5806AA9CA}"/>
    <cellStyle name="Header1 2 18 4 5 3" xfId="26157" xr:uid="{D8F4A852-0C98-4F89-9B38-804AD3C6EBAE}"/>
    <cellStyle name="Header1 2 18 4 5 3 2" xfId="26158" xr:uid="{CF81DD1E-58C3-4337-B51D-D5A0CF01A759}"/>
    <cellStyle name="Header1 2 18 4 5 3 3" xfId="26159" xr:uid="{7FF655B9-4C32-4CDD-9B8F-C97FE34B8408}"/>
    <cellStyle name="Header1 2 18 4 5 4" xfId="26160" xr:uid="{C93F9107-F03F-4220-929E-26AB29D395F1}"/>
    <cellStyle name="Header1 2 18 4 5 4 2" xfId="26161" xr:uid="{1CE2E825-913C-42C7-A44B-4936732D134D}"/>
    <cellStyle name="Header1 2 18 4 5 4 3" xfId="26162" xr:uid="{6AB1696A-16E2-4BAF-BA1F-4EE9AD8E6C4E}"/>
    <cellStyle name="Header1 2 18 4 5 5" xfId="26163" xr:uid="{C01FC9C9-0039-46A4-8FD2-FAEBA02D4677}"/>
    <cellStyle name="Header1 2 18 4 5 5 2" xfId="26164" xr:uid="{61458957-51EC-439D-A03A-2F62F649916B}"/>
    <cellStyle name="Header1 2 18 4 5 5 3" xfId="26165" xr:uid="{B6C2F205-C449-4E8F-861D-FA4E0F7F0915}"/>
    <cellStyle name="Header1 2 18 4 5 6" xfId="26166" xr:uid="{B4945770-8B7F-40E1-A28E-E39E63E6EAD8}"/>
    <cellStyle name="Header1 2 18 4 5 6 2" xfId="26167" xr:uid="{2B0A6D3E-E15D-412B-97DA-0CB8279B5B96}"/>
    <cellStyle name="Header1 2 18 4 5 6 3" xfId="26168" xr:uid="{5D1077DF-5C25-4A3F-880D-5AB9778E7223}"/>
    <cellStyle name="Header1 2 18 4 5 7" xfId="26169" xr:uid="{05F49141-D029-48A2-A7F1-83448C09855E}"/>
    <cellStyle name="Header1 2 18 4 5 8" xfId="26170" xr:uid="{1F504B74-386A-4F02-B294-6984B94056CF}"/>
    <cellStyle name="Header1 2 18 4 6" xfId="26171" xr:uid="{12D3B3CB-7FF8-4036-BADC-85452EFB4421}"/>
    <cellStyle name="Header1 2 18 4 6 2" xfId="26172" xr:uid="{C243CD96-F2B5-4B4D-B558-821D2FBCDC71}"/>
    <cellStyle name="Header1 2 18 4 6 2 2" xfId="26173" xr:uid="{E66C35C7-82DA-4498-BF6C-602654EDD7ED}"/>
    <cellStyle name="Header1 2 18 4 6 2 3" xfId="26174" xr:uid="{C6DAD31E-DFD4-4AEE-83C9-A24E404CC2FD}"/>
    <cellStyle name="Header1 2 18 4 6 3" xfId="26175" xr:uid="{DD06B80E-B9F2-468D-A654-853FA2690A97}"/>
    <cellStyle name="Header1 2 18 4 6 3 2" xfId="26176" xr:uid="{06AE282A-AF65-4614-A28A-369F850BDC84}"/>
    <cellStyle name="Header1 2 18 4 6 3 3" xfId="26177" xr:uid="{4710DEAA-C6F1-4681-895C-68D54969C7DD}"/>
    <cellStyle name="Header1 2 18 4 6 4" xfId="26178" xr:uid="{F8C7A259-069B-497D-AE74-6FD4015A7775}"/>
    <cellStyle name="Header1 2 18 4 6 4 2" xfId="26179" xr:uid="{B1AE3C58-5688-4911-B45F-B48EE1C236FA}"/>
    <cellStyle name="Header1 2 18 4 6 4 3" xfId="26180" xr:uid="{73F6DE81-E4D8-4861-8D3B-411E905ECD97}"/>
    <cellStyle name="Header1 2 18 4 6 5" xfId="26181" xr:uid="{B115E953-B442-4487-A550-E2A444D75E52}"/>
    <cellStyle name="Header1 2 18 4 6 5 2" xfId="26182" xr:uid="{450C6937-5EA9-49C0-B25C-4D44E1FEFAA9}"/>
    <cellStyle name="Header1 2 18 4 6 5 3" xfId="26183" xr:uid="{A29F3702-5905-43F5-9ABB-C00F8A8C2E1D}"/>
    <cellStyle name="Header1 2 18 4 6 6" xfId="26184" xr:uid="{3C55BD16-3876-4929-9C8F-C97DBFC76D93}"/>
    <cellStyle name="Header1 2 18 4 6 6 2" xfId="26185" xr:uid="{99C01D3E-A7A8-446C-A037-497D0BBF790E}"/>
    <cellStyle name="Header1 2 18 4 6 6 3" xfId="26186" xr:uid="{BF25019E-0C39-43DB-BF19-F8F3814079FB}"/>
    <cellStyle name="Header1 2 18 4 6 7" xfId="26187" xr:uid="{23A21FFA-152E-4E39-A1B3-E885B2CCBEC8}"/>
    <cellStyle name="Header1 2 18 4 6 8" xfId="26188" xr:uid="{1EFA7F64-0E6E-420D-B910-775CA9EB7858}"/>
    <cellStyle name="Header1 2 18 4 7" xfId="26189" xr:uid="{A035EBA9-E2A1-43B6-B8EA-9538E9F55A9C}"/>
    <cellStyle name="Header1 2 18 4 8" xfId="26190" xr:uid="{DFB4BE33-4F76-4A75-BF05-BC79A0C72F9A}"/>
    <cellStyle name="Header1 2 18 5" xfId="26191" xr:uid="{C31D2455-0E66-4B0B-98EC-3EECB7614CA5}"/>
    <cellStyle name="Header1 2 18 5 2" xfId="26192" xr:uid="{33C42335-4F8F-47B7-B933-D602222F585B}"/>
    <cellStyle name="Header1 2 18 5 2 2" xfId="26193" xr:uid="{05CE81C7-E2E4-4652-8887-69CF649B7C9F}"/>
    <cellStyle name="Header1 2 18 5 2 2 2" xfId="26194" xr:uid="{079C3F26-F6A1-4A86-BF4D-AFC264727022}"/>
    <cellStyle name="Header1 2 18 5 2 2 3" xfId="26195" xr:uid="{C4354C4B-ACD6-4C23-94DD-E992A394B028}"/>
    <cellStyle name="Header1 2 18 5 2 3" xfId="26196" xr:uid="{3887972E-16C8-41FB-9C9B-B4AF7B49BEAF}"/>
    <cellStyle name="Header1 2 18 5 2 3 2" xfId="26197" xr:uid="{7C60D9D2-692A-4564-BEC5-EEBD0C62EA59}"/>
    <cellStyle name="Header1 2 18 5 2 3 3" xfId="26198" xr:uid="{E333615A-8BD9-456A-998E-8E91A45FAC2A}"/>
    <cellStyle name="Header1 2 18 5 2 4" xfId="26199" xr:uid="{A6B6752E-3244-40FE-B212-F322BFBB1B40}"/>
    <cellStyle name="Header1 2 18 5 2 4 2" xfId="26200" xr:uid="{EF40EBF7-73E4-439B-ABE9-1B80DB973F9C}"/>
    <cellStyle name="Header1 2 18 5 2 4 3" xfId="26201" xr:uid="{723910BF-AA9D-48DB-9798-CFA7C5B7DF4D}"/>
    <cellStyle name="Header1 2 18 5 2 5" xfId="26202" xr:uid="{90A0089C-535B-4162-80A9-20B671111EEC}"/>
    <cellStyle name="Header1 2 18 5 2 5 2" xfId="26203" xr:uid="{7D087500-6D2B-4CBA-BB1B-5172AF438AAC}"/>
    <cellStyle name="Header1 2 18 5 2 5 3" xfId="26204" xr:uid="{5627EB1B-D88F-47A7-8722-57E34AA9FDE7}"/>
    <cellStyle name="Header1 2 18 5 2 6" xfId="26205" xr:uid="{F0DB7742-D3A7-44CB-BA5C-35B123A45FE5}"/>
    <cellStyle name="Header1 2 18 5 2 6 2" xfId="26206" xr:uid="{33AC71A9-D3DD-4FDD-BED2-8A86D21EA8BC}"/>
    <cellStyle name="Header1 2 18 5 2 6 3" xfId="26207" xr:uid="{402F1FCF-8B84-4578-B81B-49F47B819E3F}"/>
    <cellStyle name="Header1 2 18 5 2 7" xfId="26208" xr:uid="{E3F9215A-1F47-472E-86B9-796E00692433}"/>
    <cellStyle name="Header1 2 18 5 2 7 2" xfId="26209" xr:uid="{CFD2E4AC-19D8-4E77-BCE1-50589695F3BE}"/>
    <cellStyle name="Header1 2 18 5 2 7 3" xfId="26210" xr:uid="{06DE177F-1487-4D55-B50F-D13A256069EA}"/>
    <cellStyle name="Header1 2 18 5 2 8" xfId="26211" xr:uid="{FFAD4813-3681-4E68-8FE0-A1F2059DDD08}"/>
    <cellStyle name="Header1 2 18 5 2 9" xfId="26212" xr:uid="{B0B92F3E-878C-4475-9D67-932C31889341}"/>
    <cellStyle name="Header1 2 18 5 3" xfId="26213" xr:uid="{AB3864FD-B2EC-4035-9503-376AC85E57C4}"/>
    <cellStyle name="Header1 2 18 5 3 2" xfId="26214" xr:uid="{4E4B8A95-7712-4D5F-AC15-CB757E2393DD}"/>
    <cellStyle name="Header1 2 18 5 3 2 2" xfId="26215" xr:uid="{A73ABA44-B155-4837-9E48-0E9AEF759902}"/>
    <cellStyle name="Header1 2 18 5 3 2 3" xfId="26216" xr:uid="{1581A357-9BAE-42A7-B655-CDF2DCEC7D46}"/>
    <cellStyle name="Header1 2 18 5 3 3" xfId="26217" xr:uid="{601FDC29-B03D-4CD0-99BE-6EC00F5F37E8}"/>
    <cellStyle name="Header1 2 18 5 3 3 2" xfId="26218" xr:uid="{315C956B-795D-4BA1-92D4-D41B334F829D}"/>
    <cellStyle name="Header1 2 18 5 3 3 3" xfId="26219" xr:uid="{D65DA3AF-36B5-4079-A376-5EF631863315}"/>
    <cellStyle name="Header1 2 18 5 3 4" xfId="26220" xr:uid="{33068476-3E5C-46AA-9679-82DCEC438131}"/>
    <cellStyle name="Header1 2 18 5 3 4 2" xfId="26221" xr:uid="{D16D3CBE-1D4F-4F4C-A253-9F2714EA6543}"/>
    <cellStyle name="Header1 2 18 5 3 4 3" xfId="26222" xr:uid="{3B52787D-CFC8-4B05-893F-661FD0171BA7}"/>
    <cellStyle name="Header1 2 18 5 3 5" xfId="26223" xr:uid="{E9BC4FFF-7E36-4571-9F9A-45343E542FA4}"/>
    <cellStyle name="Header1 2 18 5 3 5 2" xfId="26224" xr:uid="{6BA58E70-EFFE-4744-BAC6-658E92084830}"/>
    <cellStyle name="Header1 2 18 5 3 5 3" xfId="26225" xr:uid="{DCAD6373-AFDE-4040-97B2-F94021F9F0AA}"/>
    <cellStyle name="Header1 2 18 5 3 6" xfId="26226" xr:uid="{90D14139-F649-4C40-8BF9-A6F0F281885E}"/>
    <cellStyle name="Header1 2 18 5 3 6 2" xfId="26227" xr:uid="{9DF0EA3E-3C51-4688-A31D-97E55B416941}"/>
    <cellStyle name="Header1 2 18 5 3 6 3" xfId="26228" xr:uid="{DC7205E0-5E5B-42A9-B7CE-E094AB17ACFF}"/>
    <cellStyle name="Header1 2 18 5 3 7" xfId="26229" xr:uid="{1B56AA33-D1AF-420A-8B10-3C98AD98F6E0}"/>
    <cellStyle name="Header1 2 18 5 3 8" xfId="26230" xr:uid="{CDE17497-5D63-4DF8-8992-5A12CDE4FD3C}"/>
    <cellStyle name="Header1 2 18 5 4" xfId="26231" xr:uid="{04349D02-AAD5-43E9-9C39-06A0C0AE9FBF}"/>
    <cellStyle name="Header1 2 18 5 4 2" xfId="26232" xr:uid="{C0C55763-1199-468B-B1DC-A294528959FA}"/>
    <cellStyle name="Header1 2 18 5 4 2 2" xfId="26233" xr:uid="{5FB73B38-2FB6-40A7-BB5E-A171DB16C1C3}"/>
    <cellStyle name="Header1 2 18 5 4 2 3" xfId="26234" xr:uid="{B20FDD59-4DDD-4121-ACDE-6A5ECE909DE7}"/>
    <cellStyle name="Header1 2 18 5 4 3" xfId="26235" xr:uid="{2B03AF59-34F3-4072-8EE4-152CD987E477}"/>
    <cellStyle name="Header1 2 18 5 4 3 2" xfId="26236" xr:uid="{04EC8AB6-5A22-4600-9259-D365FCC449B8}"/>
    <cellStyle name="Header1 2 18 5 4 3 3" xfId="26237" xr:uid="{302C9E2E-C1C6-4D22-843A-765F54D0A9DB}"/>
    <cellStyle name="Header1 2 18 5 4 4" xfId="26238" xr:uid="{3BE3216E-A057-4A10-A8F0-16F79258AC05}"/>
    <cellStyle name="Header1 2 18 5 4 4 2" xfId="26239" xr:uid="{896CEAAE-2CAA-41FF-AAF1-90239244700E}"/>
    <cellStyle name="Header1 2 18 5 4 4 3" xfId="26240" xr:uid="{B9718528-DC09-4830-BA0F-EC0FCF7F47ED}"/>
    <cellStyle name="Header1 2 18 5 4 5" xfId="26241" xr:uid="{F2209EF4-7699-48E1-A78E-FED443D6C9C6}"/>
    <cellStyle name="Header1 2 18 5 4 5 2" xfId="26242" xr:uid="{2EDB4D39-62EF-4CC9-B42D-094C1B731D8D}"/>
    <cellStyle name="Header1 2 18 5 4 5 3" xfId="26243" xr:uid="{E4DAB86A-F6DA-4200-854E-D3B40C585238}"/>
    <cellStyle name="Header1 2 18 5 4 6" xfId="26244" xr:uid="{DA37149C-9F78-4934-ACFC-10A359679B9E}"/>
    <cellStyle name="Header1 2 18 5 4 6 2" xfId="26245" xr:uid="{55B3C4C7-7E0E-426B-8B5F-463DB561E6EE}"/>
    <cellStyle name="Header1 2 18 5 4 6 3" xfId="26246" xr:uid="{6F26D6A7-F451-439D-83E9-1D0B23B7FF09}"/>
    <cellStyle name="Header1 2 18 5 4 7" xfId="26247" xr:uid="{4F56C8FF-34AC-47CD-B253-8A73459EBDD1}"/>
    <cellStyle name="Header1 2 18 5 4 8" xfId="26248" xr:uid="{1C914AAA-3710-4D29-99E6-FDB1FE95694C}"/>
    <cellStyle name="Header1 2 18 5 5" xfId="26249" xr:uid="{58B99D64-1251-4FFA-8225-A5043F2E7F43}"/>
    <cellStyle name="Header1 2 18 5 5 2" xfId="26250" xr:uid="{5CAFB02E-7EBF-4EB3-82F5-BBE709FC54BE}"/>
    <cellStyle name="Header1 2 18 5 5 2 2" xfId="26251" xr:uid="{C36C6CDE-21A9-4165-AE04-3E58B3895FDE}"/>
    <cellStyle name="Header1 2 18 5 5 2 3" xfId="26252" xr:uid="{E5B4AD8E-2F1B-4691-9A2D-A6E7B1C37582}"/>
    <cellStyle name="Header1 2 18 5 5 3" xfId="26253" xr:uid="{56CF7D21-2793-4473-9CCD-FA00A7460955}"/>
    <cellStyle name="Header1 2 18 5 5 3 2" xfId="26254" xr:uid="{D45D862B-1E3E-4CDE-9FF5-2648793DE0A4}"/>
    <cellStyle name="Header1 2 18 5 5 3 3" xfId="26255" xr:uid="{5C5E6CD5-348C-495C-B960-432AF60375D5}"/>
    <cellStyle name="Header1 2 18 5 5 4" xfId="26256" xr:uid="{E148EE47-59C8-4F86-BB18-5167291706AD}"/>
    <cellStyle name="Header1 2 18 5 5 4 2" xfId="26257" xr:uid="{2519743F-92A7-41F3-93E7-157366C856FE}"/>
    <cellStyle name="Header1 2 18 5 5 4 3" xfId="26258" xr:uid="{94AA71F1-3328-4014-B98F-E74B797826B5}"/>
    <cellStyle name="Header1 2 18 5 5 5" xfId="26259" xr:uid="{30792802-1486-4110-BDAB-9334C56C3365}"/>
    <cellStyle name="Header1 2 18 5 5 5 2" xfId="26260" xr:uid="{543A1B0C-4892-41D1-A7F8-31FC2BE70285}"/>
    <cellStyle name="Header1 2 18 5 5 5 3" xfId="26261" xr:uid="{AB7537E9-72C6-4318-8A95-9F4DED03C9F4}"/>
    <cellStyle name="Header1 2 18 5 5 6" xfId="26262" xr:uid="{BAF53E24-A5E8-4A06-8C97-13E1FED2D8DB}"/>
    <cellStyle name="Header1 2 18 5 5 6 2" xfId="26263" xr:uid="{7FCEB5BD-DF30-4D67-AC08-BD8CBA1C8A03}"/>
    <cellStyle name="Header1 2 18 5 5 6 3" xfId="26264" xr:uid="{969629D2-D748-4C45-8087-D1CD6A934EA1}"/>
    <cellStyle name="Header1 2 18 5 5 7" xfId="26265" xr:uid="{D2BE3B33-2780-457E-B1DC-49EA6B5C1758}"/>
    <cellStyle name="Header1 2 18 5 5 8" xfId="26266" xr:uid="{C9C730D7-DABB-4BE0-B85D-72D1D1729D20}"/>
    <cellStyle name="Header1 2 18 5 6" xfId="26267" xr:uid="{2401C53C-FF43-4EC3-9042-221CC9860868}"/>
    <cellStyle name="Header1 2 18 5 6 2" xfId="26268" xr:uid="{9CEB83F9-00F1-4980-ACB1-87A3F2DBC6EE}"/>
    <cellStyle name="Header1 2 18 5 6 2 2" xfId="26269" xr:uid="{28E48A89-8458-49B7-95EF-92789C7C5221}"/>
    <cellStyle name="Header1 2 18 5 6 2 3" xfId="26270" xr:uid="{B2D5DEAA-730E-4B80-AA93-78047BDE5B75}"/>
    <cellStyle name="Header1 2 18 5 6 3" xfId="26271" xr:uid="{9C28D75C-DBCE-4154-A9F8-F5537E3D38FA}"/>
    <cellStyle name="Header1 2 18 5 6 3 2" xfId="26272" xr:uid="{D41896A3-BCF8-4652-AF0A-8AF15B94D6FF}"/>
    <cellStyle name="Header1 2 18 5 6 3 3" xfId="26273" xr:uid="{960CFC79-11CD-4219-98A2-4EE121FD0332}"/>
    <cellStyle name="Header1 2 18 5 6 4" xfId="26274" xr:uid="{D34836D2-E865-4118-A657-A97221C547D8}"/>
    <cellStyle name="Header1 2 18 5 6 4 2" xfId="26275" xr:uid="{0F78CDB9-A664-42D0-8340-B6C74E43DF06}"/>
    <cellStyle name="Header1 2 18 5 6 4 3" xfId="26276" xr:uid="{C445CEF2-EF67-4245-9257-66FEB40E0232}"/>
    <cellStyle name="Header1 2 18 5 6 5" xfId="26277" xr:uid="{C472ECF5-2CA0-43D2-A2F8-67B92C8D2BE4}"/>
    <cellStyle name="Header1 2 18 5 6 5 2" xfId="26278" xr:uid="{728C04D6-F85F-4F70-8307-1152808EF665}"/>
    <cellStyle name="Header1 2 18 5 6 5 3" xfId="26279" xr:uid="{7D8E1912-659E-459A-93C9-DD70F802B74A}"/>
    <cellStyle name="Header1 2 18 5 6 6" xfId="26280" xr:uid="{9C32CBEF-03C1-4B97-8307-D3FAB03FE6EA}"/>
    <cellStyle name="Header1 2 18 5 6 6 2" xfId="26281" xr:uid="{DF70EBB3-C5A6-42DB-87AD-8E9CB1710D20}"/>
    <cellStyle name="Header1 2 18 5 6 6 3" xfId="26282" xr:uid="{45C69AE4-A11E-4F02-93D4-89E51F2784D0}"/>
    <cellStyle name="Header1 2 18 5 6 7" xfId="26283" xr:uid="{CD779417-AC09-4F28-9EC3-1EBABAE83684}"/>
    <cellStyle name="Header1 2 18 5 6 8" xfId="26284" xr:uid="{1152C291-0735-48FE-989E-A5EF246F3035}"/>
    <cellStyle name="Header1 2 18 5 7" xfId="26285" xr:uid="{A7CFA784-7453-42CD-8BF9-DFAC39D13DE6}"/>
    <cellStyle name="Header1 2 18 5 8" xfId="26286" xr:uid="{8CC34D53-5533-49C0-B0CF-3D6CFBBE7BD1}"/>
    <cellStyle name="Header1 2 18 6" xfId="26287" xr:uid="{A135C4AC-ECBF-4C37-B632-B1F61184E7BE}"/>
    <cellStyle name="Header1 2 18 6 2" xfId="26288" xr:uid="{503A962F-90ED-45E3-BFBD-272BFD77245C}"/>
    <cellStyle name="Header1 2 18 6 2 2" xfId="26289" xr:uid="{B0561599-F219-409B-BA5B-41BCD2A4066C}"/>
    <cellStyle name="Header1 2 18 6 2 2 2" xfId="26290" xr:uid="{B1B15A3C-A5EB-4132-805E-0CE13FBA48AE}"/>
    <cellStyle name="Header1 2 18 6 2 2 3" xfId="26291" xr:uid="{FC15F633-E61F-4BB4-8F51-F2B76EE7CC6A}"/>
    <cellStyle name="Header1 2 18 6 2 3" xfId="26292" xr:uid="{91436717-B477-4593-ABBA-E93875F69CBB}"/>
    <cellStyle name="Header1 2 18 6 2 3 2" xfId="26293" xr:uid="{15AEB32A-2942-49F4-9EFA-D3124BB9F4D6}"/>
    <cellStyle name="Header1 2 18 6 2 3 3" xfId="26294" xr:uid="{FA514E2E-0009-48B1-9817-C3B30B2F005C}"/>
    <cellStyle name="Header1 2 18 6 2 4" xfId="26295" xr:uid="{5F7CAFEB-FD76-4A37-82BA-8F24118B8B6B}"/>
    <cellStyle name="Header1 2 18 6 2 4 2" xfId="26296" xr:uid="{0F821948-2EE7-4150-8191-E524D92A5710}"/>
    <cellStyle name="Header1 2 18 6 2 4 3" xfId="26297" xr:uid="{F60A4479-3C61-4E0F-B37C-FF5DD6641730}"/>
    <cellStyle name="Header1 2 18 6 2 5" xfId="26298" xr:uid="{D9E75E79-A6BF-4028-90A7-D74D2E4DE283}"/>
    <cellStyle name="Header1 2 18 6 2 5 2" xfId="26299" xr:uid="{79C4541B-812E-43F0-AF3C-B72ED1F9F777}"/>
    <cellStyle name="Header1 2 18 6 2 5 3" xfId="26300" xr:uid="{2E0FECC1-CE09-435E-9674-86B17C3F12AD}"/>
    <cellStyle name="Header1 2 18 6 2 6" xfId="26301" xr:uid="{7E6D85DE-DB30-409C-BF2A-928979547B39}"/>
    <cellStyle name="Header1 2 18 6 2 6 2" xfId="26302" xr:uid="{8C31AEE4-6AE8-4929-B952-40849B653DB2}"/>
    <cellStyle name="Header1 2 18 6 2 6 3" xfId="26303" xr:uid="{20274F4F-D796-4D7A-8A0B-E88978D783C6}"/>
    <cellStyle name="Header1 2 18 6 2 7" xfId="26304" xr:uid="{23B3868F-1B61-4BFE-A982-A00A30E60E4C}"/>
    <cellStyle name="Header1 2 18 6 2 7 2" xfId="26305" xr:uid="{1262B8A4-8D5E-4032-8FA4-AEA8A35A6EDE}"/>
    <cellStyle name="Header1 2 18 6 2 7 3" xfId="26306" xr:uid="{22DEE03C-6AC5-44A6-9573-B4BA2A15C3D0}"/>
    <cellStyle name="Header1 2 18 6 2 8" xfId="26307" xr:uid="{51AA23C3-9003-4534-B563-9971DB0C34A2}"/>
    <cellStyle name="Header1 2 18 6 2 9" xfId="26308" xr:uid="{8DCE611C-C57C-4B6B-AFF0-02527BE9EAF2}"/>
    <cellStyle name="Header1 2 18 6 3" xfId="26309" xr:uid="{9A4495E0-1E65-44B7-881A-51C84B75B4D4}"/>
    <cellStyle name="Header1 2 18 6 3 2" xfId="26310" xr:uid="{27A22AFF-3385-4FFB-9BAE-5E77635E51C0}"/>
    <cellStyle name="Header1 2 18 6 3 2 2" xfId="26311" xr:uid="{78C42F38-0ED7-419A-AF91-FB8A3A90951F}"/>
    <cellStyle name="Header1 2 18 6 3 2 3" xfId="26312" xr:uid="{EBC0FBEA-C877-4723-A1FD-0E5F7BB803E1}"/>
    <cellStyle name="Header1 2 18 6 3 3" xfId="26313" xr:uid="{1369260D-6A93-491F-97E1-5C97E93E12E8}"/>
    <cellStyle name="Header1 2 18 6 3 3 2" xfId="26314" xr:uid="{856EC059-6A99-40FF-9FC0-07D524571C9C}"/>
    <cellStyle name="Header1 2 18 6 3 3 3" xfId="26315" xr:uid="{3F018323-DC24-4936-9BB8-CAE21DBF15C2}"/>
    <cellStyle name="Header1 2 18 6 3 4" xfId="26316" xr:uid="{22196980-19F7-4116-8FE6-716A5DB8320B}"/>
    <cellStyle name="Header1 2 18 6 3 4 2" xfId="26317" xr:uid="{DD6E3B7A-9749-4F5F-B986-71BDA350D9A4}"/>
    <cellStyle name="Header1 2 18 6 3 4 3" xfId="26318" xr:uid="{741F21B5-DC04-4EC8-92BD-5EC3B89DED21}"/>
    <cellStyle name="Header1 2 18 6 3 5" xfId="26319" xr:uid="{FD265ED3-45B2-46EB-9E22-D5BB07C91E63}"/>
    <cellStyle name="Header1 2 18 6 3 5 2" xfId="26320" xr:uid="{B7C1B65C-7110-489A-BCFD-0E2A1E3D65DA}"/>
    <cellStyle name="Header1 2 18 6 3 5 3" xfId="26321" xr:uid="{CF7C4E05-7D61-4BFD-AD43-55DA87189F85}"/>
    <cellStyle name="Header1 2 18 6 3 6" xfId="26322" xr:uid="{553816F4-380F-4CA1-8639-AF5C67B06FFA}"/>
    <cellStyle name="Header1 2 18 6 3 6 2" xfId="26323" xr:uid="{F0FB21CC-746E-46D4-8900-180EC83E78D7}"/>
    <cellStyle name="Header1 2 18 6 3 6 3" xfId="26324" xr:uid="{8680E3D9-813D-4FA2-ACB0-2C7EA2D06AFD}"/>
    <cellStyle name="Header1 2 18 6 3 7" xfId="26325" xr:uid="{B843144B-56C4-4440-86B1-D7D2BAA66771}"/>
    <cellStyle name="Header1 2 18 6 3 8" xfId="26326" xr:uid="{A8848CBE-0115-478F-87F3-37C5F8301C9C}"/>
    <cellStyle name="Header1 2 18 6 4" xfId="26327" xr:uid="{F9C717F8-735A-4597-BF77-ED4AF39BF0BA}"/>
    <cellStyle name="Header1 2 18 6 4 2" xfId="26328" xr:uid="{193423E7-A440-4404-A552-CCF77D7BF5DF}"/>
    <cellStyle name="Header1 2 18 6 4 2 2" xfId="26329" xr:uid="{3B7F4D79-D740-421F-96AF-92ED3EE2C776}"/>
    <cellStyle name="Header1 2 18 6 4 2 3" xfId="26330" xr:uid="{A791840B-8D6E-49EF-9F50-3235A8332712}"/>
    <cellStyle name="Header1 2 18 6 4 3" xfId="26331" xr:uid="{E6DEB7B6-C087-4873-AB24-0C201DFB7042}"/>
    <cellStyle name="Header1 2 18 6 4 3 2" xfId="26332" xr:uid="{7CBCAB82-BF7C-4ACA-85D8-613F2B915057}"/>
    <cellStyle name="Header1 2 18 6 4 3 3" xfId="26333" xr:uid="{5C0E0A12-C406-4C98-A3A6-158630A928DE}"/>
    <cellStyle name="Header1 2 18 6 4 4" xfId="26334" xr:uid="{8651978E-8F38-4D76-976A-57DC5030A3FA}"/>
    <cellStyle name="Header1 2 18 6 4 4 2" xfId="26335" xr:uid="{51D020A4-E03E-45DB-85A5-689E82722198}"/>
    <cellStyle name="Header1 2 18 6 4 4 3" xfId="26336" xr:uid="{2C19D411-1BCB-41FC-9278-E55A149EA848}"/>
    <cellStyle name="Header1 2 18 6 4 5" xfId="26337" xr:uid="{1BE0BB28-C6FC-4AC6-8ABC-184F6C0744C5}"/>
    <cellStyle name="Header1 2 18 6 4 5 2" xfId="26338" xr:uid="{C2D8832F-7348-4CB5-872C-2A5B19A6AA12}"/>
    <cellStyle name="Header1 2 18 6 4 5 3" xfId="26339" xr:uid="{F60C9BFF-F947-495E-AF3D-C32316D2E0B0}"/>
    <cellStyle name="Header1 2 18 6 4 6" xfId="26340" xr:uid="{CA45DA04-A934-49D8-8D4A-DEC2207FE475}"/>
    <cellStyle name="Header1 2 18 6 4 6 2" xfId="26341" xr:uid="{CA2E7538-E889-4013-8713-3E9B416B2C3A}"/>
    <cellStyle name="Header1 2 18 6 4 6 3" xfId="26342" xr:uid="{CB8A164B-A677-41BD-86AA-D1D5B6EE738C}"/>
    <cellStyle name="Header1 2 18 6 4 7" xfId="26343" xr:uid="{EAB4161A-F50F-44E7-ABD2-0C245668DABE}"/>
    <cellStyle name="Header1 2 18 6 4 8" xfId="26344" xr:uid="{1396637F-9522-4421-833B-2E74C51B1663}"/>
    <cellStyle name="Header1 2 18 6 5" xfId="26345" xr:uid="{4F74C8E7-34AE-4ACD-8EB0-B89F7758CC7D}"/>
    <cellStyle name="Header1 2 18 6 5 2" xfId="26346" xr:uid="{4E9088F1-AC0C-4719-B86A-E57EBE807272}"/>
    <cellStyle name="Header1 2 18 6 5 2 2" xfId="26347" xr:uid="{3D2F0985-2173-493D-855F-AAF9261B7B90}"/>
    <cellStyle name="Header1 2 18 6 5 2 3" xfId="26348" xr:uid="{58B6E119-DC8C-4E01-9DE6-08AA675AF60F}"/>
    <cellStyle name="Header1 2 18 6 5 3" xfId="26349" xr:uid="{7833BB67-F793-4FC2-A082-6864A1496491}"/>
    <cellStyle name="Header1 2 18 6 5 3 2" xfId="26350" xr:uid="{3CFE3D9F-ABD4-4344-BC68-7EE6E31B07E3}"/>
    <cellStyle name="Header1 2 18 6 5 3 3" xfId="26351" xr:uid="{744CE884-B486-4151-9C1A-E80246CCB966}"/>
    <cellStyle name="Header1 2 18 6 5 4" xfId="26352" xr:uid="{97830137-376F-42D4-BB50-10DFC509FD9B}"/>
    <cellStyle name="Header1 2 18 6 5 4 2" xfId="26353" xr:uid="{FC7F34E2-E244-4BED-85C7-9233B91481A3}"/>
    <cellStyle name="Header1 2 18 6 5 4 3" xfId="26354" xr:uid="{3C7DE65A-1C42-4812-A62B-9731C24F693D}"/>
    <cellStyle name="Header1 2 18 6 5 5" xfId="26355" xr:uid="{17459E53-2577-4E86-867C-5C0965429BFA}"/>
    <cellStyle name="Header1 2 18 6 5 5 2" xfId="26356" xr:uid="{684428E5-EF1B-4564-B596-867C2FEDC4CB}"/>
    <cellStyle name="Header1 2 18 6 5 5 3" xfId="26357" xr:uid="{74EBCD21-B1D5-49B6-A464-09CEE602C68A}"/>
    <cellStyle name="Header1 2 18 6 5 6" xfId="26358" xr:uid="{ECAB40B5-F332-4682-9D61-05EF3A94FE6D}"/>
    <cellStyle name="Header1 2 18 6 5 6 2" xfId="26359" xr:uid="{2CB0264A-91E3-459D-855B-6DEA12D49D8C}"/>
    <cellStyle name="Header1 2 18 6 5 6 3" xfId="26360" xr:uid="{E18D3E88-A830-4C6A-8E0C-68963F6674E6}"/>
    <cellStyle name="Header1 2 18 6 5 7" xfId="26361" xr:uid="{D7DD8A61-DC55-4DB3-A9F2-F980F7735ED8}"/>
    <cellStyle name="Header1 2 18 6 5 8" xfId="26362" xr:uid="{ED9F1911-F9AE-440D-8EC7-92A4D789D078}"/>
    <cellStyle name="Header1 2 18 6 6" xfId="26363" xr:uid="{D8D78B41-C70D-4D07-80DA-322922EDD82E}"/>
    <cellStyle name="Header1 2 18 6 6 2" xfId="26364" xr:uid="{FA0D98CD-BD4E-4828-92A4-702E672A7E6C}"/>
    <cellStyle name="Header1 2 18 6 6 2 2" xfId="26365" xr:uid="{BBC8AFA3-A6CA-474F-AF69-8304CE15F7DD}"/>
    <cellStyle name="Header1 2 18 6 6 2 3" xfId="26366" xr:uid="{D53A4B23-728A-46FC-B817-AC164D75D164}"/>
    <cellStyle name="Header1 2 18 6 6 3" xfId="26367" xr:uid="{4388893E-0CE9-4D0D-B785-236F9BF58B1C}"/>
    <cellStyle name="Header1 2 18 6 6 3 2" xfId="26368" xr:uid="{F50DCAB5-27C1-40C4-BF52-766BE8B07656}"/>
    <cellStyle name="Header1 2 18 6 6 3 3" xfId="26369" xr:uid="{00361AE8-20DB-48B4-84AF-43B759B50985}"/>
    <cellStyle name="Header1 2 18 6 6 4" xfId="26370" xr:uid="{EC039E36-1B9A-4F40-B3CA-EB3C17630270}"/>
    <cellStyle name="Header1 2 18 6 6 4 2" xfId="26371" xr:uid="{B1317713-C31A-423C-A33C-809FDE6C3E5A}"/>
    <cellStyle name="Header1 2 18 6 6 4 3" xfId="26372" xr:uid="{C6C4BDA8-A0E1-4EE8-8C1E-D45EEA1920BE}"/>
    <cellStyle name="Header1 2 18 6 6 5" xfId="26373" xr:uid="{2DB6C3F9-D1BC-47FF-B82A-2D5A9B4D6397}"/>
    <cellStyle name="Header1 2 18 6 6 5 2" xfId="26374" xr:uid="{215FDCD3-0A71-4511-828F-02B26E9B61E3}"/>
    <cellStyle name="Header1 2 18 6 6 5 3" xfId="26375" xr:uid="{472E12D0-E7F5-40BF-B7D4-84C304901539}"/>
    <cellStyle name="Header1 2 18 6 6 6" xfId="26376" xr:uid="{87B80B4E-8508-42CA-B006-49F30AE8F443}"/>
    <cellStyle name="Header1 2 18 6 6 6 2" xfId="26377" xr:uid="{31DEC1DD-05C4-48F7-99E8-26B301C0927E}"/>
    <cellStyle name="Header1 2 18 6 6 6 3" xfId="26378" xr:uid="{EBE04F8C-6E02-4B29-8D4C-0495AA3AADDB}"/>
    <cellStyle name="Header1 2 18 6 6 7" xfId="26379" xr:uid="{03232E55-3573-4D34-AB6A-820B9FD373CA}"/>
    <cellStyle name="Header1 2 18 6 6 8" xfId="26380" xr:uid="{7A3E261E-4134-4541-9A9C-289DAC047F16}"/>
    <cellStyle name="Header1 2 18 6 7" xfId="26381" xr:uid="{404ADECA-B3D5-4DC5-842B-E1CCC11A3BED}"/>
    <cellStyle name="Header1 2 18 6 8" xfId="26382" xr:uid="{1511AFEB-2052-4E9D-9B4C-331C839D9CF1}"/>
    <cellStyle name="Header1 2 18 7" xfId="26383" xr:uid="{40F295AC-ADDC-404D-BA8B-4F5974EC3DFA}"/>
    <cellStyle name="Header1 2 18 7 2" xfId="26384" xr:uid="{BE5BD2B2-0F80-43A4-9CEC-00FC29EE7FD0}"/>
    <cellStyle name="Header1 2 18 7 2 2" xfId="26385" xr:uid="{FD434B57-AC07-4866-BF4D-52DC5A547C87}"/>
    <cellStyle name="Header1 2 18 7 2 2 2" xfId="26386" xr:uid="{82D99119-EA93-4D64-9BB0-B442CA05FB66}"/>
    <cellStyle name="Header1 2 18 7 2 2 3" xfId="26387" xr:uid="{9C62C3E8-8C54-4BB1-9048-DDCFC1FE6A0C}"/>
    <cellStyle name="Header1 2 18 7 2 3" xfId="26388" xr:uid="{65F53050-FDA8-482C-A96D-3CC6E8C20F6D}"/>
    <cellStyle name="Header1 2 18 7 2 3 2" xfId="26389" xr:uid="{FD65D56E-3CD4-49A6-9CE7-68D5F7F9DB46}"/>
    <cellStyle name="Header1 2 18 7 2 3 3" xfId="26390" xr:uid="{8E736D61-9F51-4384-A70C-9C3EC552EA2C}"/>
    <cellStyle name="Header1 2 18 7 2 4" xfId="26391" xr:uid="{15E3B66A-47B6-4135-8CD7-E7EB9DBC06EB}"/>
    <cellStyle name="Header1 2 18 7 2 4 2" xfId="26392" xr:uid="{F37E87AB-B8B9-470C-939E-03378BBC74C1}"/>
    <cellStyle name="Header1 2 18 7 2 4 3" xfId="26393" xr:uid="{B6B022A0-5724-45D9-9144-A1433D69E7F0}"/>
    <cellStyle name="Header1 2 18 7 2 5" xfId="26394" xr:uid="{9C2C6231-7D64-4819-87C1-FD0C496C959C}"/>
    <cellStyle name="Header1 2 18 7 2 5 2" xfId="26395" xr:uid="{2C4B960C-F6B5-4A31-A740-C8F574380868}"/>
    <cellStyle name="Header1 2 18 7 2 5 3" xfId="26396" xr:uid="{F9014BFE-68C1-4BC0-83E3-644C6C6563A2}"/>
    <cellStyle name="Header1 2 18 7 2 6" xfId="26397" xr:uid="{9E68EDA7-6221-4185-8C3B-459C029664B4}"/>
    <cellStyle name="Header1 2 18 7 2 6 2" xfId="26398" xr:uid="{C0AC3D37-6C53-4729-B362-648EB00FCDA3}"/>
    <cellStyle name="Header1 2 18 7 2 6 3" xfId="26399" xr:uid="{F04328BE-D02C-43E9-96FE-0BF3049D4281}"/>
    <cellStyle name="Header1 2 18 7 2 7" xfId="26400" xr:uid="{18B7CF9C-A8B3-4E4F-A4BE-9479528B9E56}"/>
    <cellStyle name="Header1 2 18 7 2 7 2" xfId="26401" xr:uid="{B2C55AFD-253D-454C-A157-F4032CFB500D}"/>
    <cellStyle name="Header1 2 18 7 2 7 3" xfId="26402" xr:uid="{06B57BC5-2F63-40C2-A0ED-AC0611D67D22}"/>
    <cellStyle name="Header1 2 18 7 2 8" xfId="26403" xr:uid="{E3BA1B88-F3A0-4E72-B376-95F8B128B9FA}"/>
    <cellStyle name="Header1 2 18 7 2 9" xfId="26404" xr:uid="{E31881A4-74A0-49B0-A903-2462933A8510}"/>
    <cellStyle name="Header1 2 18 7 3" xfId="26405" xr:uid="{C7F02E59-52B6-4963-8D71-A0746F2F8ABE}"/>
    <cellStyle name="Header1 2 18 7 3 2" xfId="26406" xr:uid="{6DCC9E11-617F-4332-AB30-A8826422CD52}"/>
    <cellStyle name="Header1 2 18 7 3 2 2" xfId="26407" xr:uid="{288F57FA-7FE8-4A36-ABAD-C8CC447B3341}"/>
    <cellStyle name="Header1 2 18 7 3 2 3" xfId="26408" xr:uid="{996D1D3F-764E-4BFC-87CA-2EFEC741409B}"/>
    <cellStyle name="Header1 2 18 7 3 3" xfId="26409" xr:uid="{3EB377B4-C6E9-43B4-A2D1-BBC94D4BDE4F}"/>
    <cellStyle name="Header1 2 18 7 3 3 2" xfId="26410" xr:uid="{B5FDB3F4-2F60-4E0E-AD20-03194218252D}"/>
    <cellStyle name="Header1 2 18 7 3 3 3" xfId="26411" xr:uid="{C660133A-EF43-499F-ACB1-00AB2F2D99CB}"/>
    <cellStyle name="Header1 2 18 7 3 4" xfId="26412" xr:uid="{B1636335-A58B-4E6D-9FFC-ADDDF68DFBC3}"/>
    <cellStyle name="Header1 2 18 7 3 4 2" xfId="26413" xr:uid="{C7D469E7-CD0F-4553-985A-9F4F3DBCFC9C}"/>
    <cellStyle name="Header1 2 18 7 3 4 3" xfId="26414" xr:uid="{3BAAF25B-5296-49BE-BBDC-0F239D90B6AC}"/>
    <cellStyle name="Header1 2 18 7 3 5" xfId="26415" xr:uid="{4F34E929-AE8B-41A4-9BC9-A0EB91374AA2}"/>
    <cellStyle name="Header1 2 18 7 3 5 2" xfId="26416" xr:uid="{8017434A-C917-42DB-B4B3-D5D4258C8738}"/>
    <cellStyle name="Header1 2 18 7 3 5 3" xfId="26417" xr:uid="{FC03100D-BB9D-4D5B-AE5C-11B7A7919733}"/>
    <cellStyle name="Header1 2 18 7 3 6" xfId="26418" xr:uid="{F8962640-9F45-459C-A2E3-F680A7AA314C}"/>
    <cellStyle name="Header1 2 18 7 3 6 2" xfId="26419" xr:uid="{25F6CFE1-70BB-41EC-BEE9-631079824724}"/>
    <cellStyle name="Header1 2 18 7 3 6 3" xfId="26420" xr:uid="{E85770FD-97B3-485F-9D9E-29C711B8705E}"/>
    <cellStyle name="Header1 2 18 7 3 7" xfId="26421" xr:uid="{36631E2E-9B5F-4076-88D1-9549EFA8111F}"/>
    <cellStyle name="Header1 2 18 7 3 8" xfId="26422" xr:uid="{764AFFF0-F720-4DBF-9AD2-10177FC95510}"/>
    <cellStyle name="Header1 2 18 7 4" xfId="26423" xr:uid="{08E4C0B7-5440-4391-8DB3-F27DEF2E1EF3}"/>
    <cellStyle name="Header1 2 18 7 4 2" xfId="26424" xr:uid="{E82292A4-129E-4820-A1B3-C615533008AB}"/>
    <cellStyle name="Header1 2 18 7 4 2 2" xfId="26425" xr:uid="{48720E5C-12E1-4612-A300-BF39F68D1A83}"/>
    <cellStyle name="Header1 2 18 7 4 2 3" xfId="26426" xr:uid="{8358AE67-B83B-45B7-B2A0-FB0CAA0D4357}"/>
    <cellStyle name="Header1 2 18 7 4 3" xfId="26427" xr:uid="{C7BBC6BC-760D-4444-B7D5-1106417F6C29}"/>
    <cellStyle name="Header1 2 18 7 4 3 2" xfId="26428" xr:uid="{1FE568FB-4C7F-4DB9-9F02-23FF16735EDD}"/>
    <cellStyle name="Header1 2 18 7 4 3 3" xfId="26429" xr:uid="{05902E7A-F191-4579-8ECC-D9E02E8F7723}"/>
    <cellStyle name="Header1 2 18 7 4 4" xfId="26430" xr:uid="{CFC06E24-8A5E-4291-B700-C67307448B04}"/>
    <cellStyle name="Header1 2 18 7 4 4 2" xfId="26431" xr:uid="{222935D8-99DE-45D7-8EE1-CE6E9B3318E9}"/>
    <cellStyle name="Header1 2 18 7 4 4 3" xfId="26432" xr:uid="{13B87DE1-F4D2-4838-9449-CF919BD7A0EF}"/>
    <cellStyle name="Header1 2 18 7 4 5" xfId="26433" xr:uid="{497E6BDA-16A9-43B1-8CBA-7F6B6AAB5021}"/>
    <cellStyle name="Header1 2 18 7 4 5 2" xfId="26434" xr:uid="{FCCD419D-3AFE-44DE-8265-8B79D530A2F1}"/>
    <cellStyle name="Header1 2 18 7 4 5 3" xfId="26435" xr:uid="{A90119BE-FC0B-4C2F-A075-45DE23DBD1F4}"/>
    <cellStyle name="Header1 2 18 7 4 6" xfId="26436" xr:uid="{2BB38B0A-A098-4176-94D4-60C187E90B93}"/>
    <cellStyle name="Header1 2 18 7 4 6 2" xfId="26437" xr:uid="{74590BCE-DBA1-4587-AA54-9B0C8741847A}"/>
    <cellStyle name="Header1 2 18 7 4 6 3" xfId="26438" xr:uid="{95C11643-CCFB-4CBD-89AE-6FD8F7884606}"/>
    <cellStyle name="Header1 2 18 7 4 7" xfId="26439" xr:uid="{B0DE0A5C-E88F-4705-A900-78C2B9E3D0BF}"/>
    <cellStyle name="Header1 2 18 7 4 8" xfId="26440" xr:uid="{B8854F26-1827-4FDE-8213-AEA84EF63A5A}"/>
    <cellStyle name="Header1 2 18 7 5" xfId="26441" xr:uid="{520C6257-E8B9-4E2A-B095-8A9D1EECB8B6}"/>
    <cellStyle name="Header1 2 18 7 5 2" xfId="26442" xr:uid="{24E4883E-E07F-494B-BBFC-2FA149CD4E78}"/>
    <cellStyle name="Header1 2 18 7 5 2 2" xfId="26443" xr:uid="{6CBB6B3F-0289-4557-A647-90A1A1DFFDE5}"/>
    <cellStyle name="Header1 2 18 7 5 2 3" xfId="26444" xr:uid="{FB31ADA3-C5DB-4422-A042-A5BD9231FC1C}"/>
    <cellStyle name="Header1 2 18 7 5 3" xfId="26445" xr:uid="{AD12EC28-059D-4549-9D73-5BD4D786460B}"/>
    <cellStyle name="Header1 2 18 7 5 3 2" xfId="26446" xr:uid="{C697C795-822B-4B21-987D-5E9F5BFAB54A}"/>
    <cellStyle name="Header1 2 18 7 5 3 3" xfId="26447" xr:uid="{588E78D1-497D-4F93-BBC9-2D18DB730A10}"/>
    <cellStyle name="Header1 2 18 7 5 4" xfId="26448" xr:uid="{96B50E9E-BE5D-4AFC-85B6-8D11DF465118}"/>
    <cellStyle name="Header1 2 18 7 5 4 2" xfId="26449" xr:uid="{159535D8-542F-462F-9677-208C0619A542}"/>
    <cellStyle name="Header1 2 18 7 5 4 3" xfId="26450" xr:uid="{109E0209-9BA4-44B6-94D5-A26FCF84B267}"/>
    <cellStyle name="Header1 2 18 7 5 5" xfId="26451" xr:uid="{EEC70F61-2EF0-43A5-8228-99340680BB9D}"/>
    <cellStyle name="Header1 2 18 7 5 5 2" xfId="26452" xr:uid="{B7402FFB-1D01-4738-8EE0-F7CD4F130368}"/>
    <cellStyle name="Header1 2 18 7 5 5 3" xfId="26453" xr:uid="{946E2551-1C4C-4DDD-B5D9-27FA14A58D6D}"/>
    <cellStyle name="Header1 2 18 7 5 6" xfId="26454" xr:uid="{6D734FE8-467B-48A1-B480-99F7DB5BD8DE}"/>
    <cellStyle name="Header1 2 18 7 5 6 2" xfId="26455" xr:uid="{E1D059CA-5E16-47B4-BEA0-602A19C44422}"/>
    <cellStyle name="Header1 2 18 7 5 6 3" xfId="26456" xr:uid="{567216A6-8F12-4DD4-A97B-AE26C6E35359}"/>
    <cellStyle name="Header1 2 18 7 5 7" xfId="26457" xr:uid="{EAB8F997-4FDF-46CE-AAED-0228E2B9E7F6}"/>
    <cellStyle name="Header1 2 18 7 5 8" xfId="26458" xr:uid="{2F035763-62A2-4249-82B7-A3467E72CD35}"/>
    <cellStyle name="Header1 2 18 7 6" xfId="26459" xr:uid="{4B0720BF-A1A9-4DBC-9EC6-156F7AE50B14}"/>
    <cellStyle name="Header1 2 18 7 6 2" xfId="26460" xr:uid="{107660B0-3873-4288-B0FF-4671A0D795A6}"/>
    <cellStyle name="Header1 2 18 7 6 2 2" xfId="26461" xr:uid="{41D9691B-FFCB-412A-B72A-8622D7AFBCE1}"/>
    <cellStyle name="Header1 2 18 7 6 2 3" xfId="26462" xr:uid="{3908FCA0-B5C3-48CB-9054-559276A2290D}"/>
    <cellStyle name="Header1 2 18 7 6 3" xfId="26463" xr:uid="{A624E151-50F2-44B6-9F8C-C59CF1DF06BA}"/>
    <cellStyle name="Header1 2 18 7 6 3 2" xfId="26464" xr:uid="{118033BF-DD68-4AD2-BFDD-2DFF9BBD527F}"/>
    <cellStyle name="Header1 2 18 7 6 3 3" xfId="26465" xr:uid="{87555216-8601-4E03-9755-4C593BD6F4A4}"/>
    <cellStyle name="Header1 2 18 7 6 4" xfId="26466" xr:uid="{5A1FCA78-AFA5-4D7A-AD29-E5AB984C1FD8}"/>
    <cellStyle name="Header1 2 18 7 6 4 2" xfId="26467" xr:uid="{CF623D2A-79F8-4193-8772-EE8DBF7C859B}"/>
    <cellStyle name="Header1 2 18 7 6 4 3" xfId="26468" xr:uid="{59D2B1C8-BD51-48A7-A2A2-8BD1669D0C25}"/>
    <cellStyle name="Header1 2 18 7 6 5" xfId="26469" xr:uid="{4E61DD20-B4BC-4E58-9E4B-B4104ED721D0}"/>
    <cellStyle name="Header1 2 18 7 6 5 2" xfId="26470" xr:uid="{0748B8D4-4B84-4CA9-901E-C9780F2607C7}"/>
    <cellStyle name="Header1 2 18 7 6 5 3" xfId="26471" xr:uid="{62BB3234-3FFF-4223-8E8F-2C4E8D1A96BE}"/>
    <cellStyle name="Header1 2 18 7 6 6" xfId="26472" xr:uid="{ADF567D7-5644-49B0-B774-77E3A73432C9}"/>
    <cellStyle name="Header1 2 18 7 6 6 2" xfId="26473" xr:uid="{E942E0E1-38FE-4110-8BBC-AD2DAABE95B4}"/>
    <cellStyle name="Header1 2 18 7 6 6 3" xfId="26474" xr:uid="{685D3D9D-CD76-412F-A7C8-743670FD7116}"/>
    <cellStyle name="Header1 2 18 7 6 7" xfId="26475" xr:uid="{7577A0C6-8944-4684-B4D9-1A833EA0EA67}"/>
    <cellStyle name="Header1 2 18 7 6 8" xfId="26476" xr:uid="{22AEC466-7F02-479A-AFA4-DECB5400899C}"/>
    <cellStyle name="Header1 2 18 7 7" xfId="26477" xr:uid="{6401F756-456A-469B-A44A-2DDE24E3A0BD}"/>
    <cellStyle name="Header1 2 18 7 8" xfId="26478" xr:uid="{8399DA47-37E7-4DF6-92BE-BBC2F46B321F}"/>
    <cellStyle name="Header1 2 18 8" xfId="26479" xr:uid="{6E20023D-D328-4771-B576-A8F4C4B4E1FD}"/>
    <cellStyle name="Header1 2 18 8 2" xfId="26480" xr:uid="{E4F63CD1-F2D5-4050-94FF-CE3BEC0F1199}"/>
    <cellStyle name="Header1 2 18 8 2 2" xfId="26481" xr:uid="{697956B9-C7B4-42BC-8DA0-A6D89587BE93}"/>
    <cellStyle name="Header1 2 18 8 2 2 2" xfId="26482" xr:uid="{BE1BA79E-C26E-4DED-B37A-70EF39A68508}"/>
    <cellStyle name="Header1 2 18 8 2 2 3" xfId="26483" xr:uid="{2D17F368-7E42-46AE-9C58-9DCB2CAB25D9}"/>
    <cellStyle name="Header1 2 18 8 2 3" xfId="26484" xr:uid="{BCA81753-84A1-4E7F-BC64-50AA8AB6E53A}"/>
    <cellStyle name="Header1 2 18 8 2 3 2" xfId="26485" xr:uid="{ABB6FC01-2B78-4BF2-B354-6B798BB10D69}"/>
    <cellStyle name="Header1 2 18 8 2 3 3" xfId="26486" xr:uid="{DB6873E6-BB73-4952-8631-F621F5A1CF67}"/>
    <cellStyle name="Header1 2 18 8 2 4" xfId="26487" xr:uid="{F67EF77D-00FD-4DF7-8EAA-9366639A813D}"/>
    <cellStyle name="Header1 2 18 8 2 4 2" xfId="26488" xr:uid="{B70FF13E-B3AA-422B-82A8-5DE9F80CFC66}"/>
    <cellStyle name="Header1 2 18 8 2 4 3" xfId="26489" xr:uid="{58D16BAF-DD48-452D-AC15-E27258343D0A}"/>
    <cellStyle name="Header1 2 18 8 2 5" xfId="26490" xr:uid="{9C4180F0-22EA-4275-90CF-795C0EAE3922}"/>
    <cellStyle name="Header1 2 18 8 2 5 2" xfId="26491" xr:uid="{654590C0-4F59-496E-AECF-04E911154D89}"/>
    <cellStyle name="Header1 2 18 8 2 5 3" xfId="26492" xr:uid="{E0E030F0-E151-498E-8E6C-35DA4791C99C}"/>
    <cellStyle name="Header1 2 18 8 2 6" xfId="26493" xr:uid="{C628EBCC-F85D-473C-83DC-C74BF5D205C5}"/>
    <cellStyle name="Header1 2 18 8 2 6 2" xfId="26494" xr:uid="{8FFFD969-EEF3-49AE-B83C-218E003BEA54}"/>
    <cellStyle name="Header1 2 18 8 2 6 3" xfId="26495" xr:uid="{39D4C6DC-B5E4-4E86-9FB5-4DCA698AA1B1}"/>
    <cellStyle name="Header1 2 18 8 2 7" xfId="26496" xr:uid="{101097DA-6C5B-4ED7-8D79-8259D6398D9D}"/>
    <cellStyle name="Header1 2 18 8 2 7 2" xfId="26497" xr:uid="{93EFA981-B768-4884-93EE-BB2BF5C27A80}"/>
    <cellStyle name="Header1 2 18 8 2 7 3" xfId="26498" xr:uid="{11734309-6766-4945-9A42-4ABF25D23E83}"/>
    <cellStyle name="Header1 2 18 8 2 8" xfId="26499" xr:uid="{2B562F28-5BBF-4207-B96D-88A18E8921DD}"/>
    <cellStyle name="Header1 2 18 8 2 9" xfId="26500" xr:uid="{1E4D2A18-6176-4186-9E52-511BE39D6179}"/>
    <cellStyle name="Header1 2 18 8 3" xfId="26501" xr:uid="{793C0460-56B6-4F92-B898-7A580FFD8EEF}"/>
    <cellStyle name="Header1 2 18 8 3 2" xfId="26502" xr:uid="{08B636D9-40D7-49A7-985D-5AB6DEED803C}"/>
    <cellStyle name="Header1 2 18 8 3 2 2" xfId="26503" xr:uid="{346E1DD7-9930-4FF3-8348-4113E46EA608}"/>
    <cellStyle name="Header1 2 18 8 3 2 3" xfId="26504" xr:uid="{CAAAE1DF-C7DF-448D-84DE-CC12B9E47A6E}"/>
    <cellStyle name="Header1 2 18 8 3 3" xfId="26505" xr:uid="{883307C0-3028-4EB4-9DD3-95A4EE9A6003}"/>
    <cellStyle name="Header1 2 18 8 3 3 2" xfId="26506" xr:uid="{001F9BDD-36B7-4AAE-99BE-9F2DAA1F9473}"/>
    <cellStyle name="Header1 2 18 8 3 3 3" xfId="26507" xr:uid="{70F76AE8-F841-4D06-9497-825FA08DADE5}"/>
    <cellStyle name="Header1 2 18 8 3 4" xfId="26508" xr:uid="{54671EBA-B531-44DF-9EC9-099B083C6AC7}"/>
    <cellStyle name="Header1 2 18 8 3 4 2" xfId="26509" xr:uid="{693C3E68-ED81-4551-A65A-9CF0B4DC7D1A}"/>
    <cellStyle name="Header1 2 18 8 3 4 3" xfId="26510" xr:uid="{9400110F-8DC5-4F96-AF09-43CC732914AA}"/>
    <cellStyle name="Header1 2 18 8 3 5" xfId="26511" xr:uid="{258AD861-1F99-4B5B-A355-A0918B2AC0AB}"/>
    <cellStyle name="Header1 2 18 8 3 5 2" xfId="26512" xr:uid="{A0A12B96-8FE7-4E75-8F2D-C81236C48879}"/>
    <cellStyle name="Header1 2 18 8 3 5 3" xfId="26513" xr:uid="{526A2E2A-8A93-4A86-B09E-E20705799871}"/>
    <cellStyle name="Header1 2 18 8 3 6" xfId="26514" xr:uid="{993692CF-A4C2-47AB-A239-CDFDE69AAC6D}"/>
    <cellStyle name="Header1 2 18 8 3 6 2" xfId="26515" xr:uid="{46AAFF1D-9DA0-43F4-9275-884401C77D00}"/>
    <cellStyle name="Header1 2 18 8 3 6 3" xfId="26516" xr:uid="{5144EDA0-0EB5-4D72-B207-4D915C0F8975}"/>
    <cellStyle name="Header1 2 18 8 3 7" xfId="26517" xr:uid="{B0AE6E34-CF8B-464A-9070-2002CB46AAD2}"/>
    <cellStyle name="Header1 2 18 8 3 8" xfId="26518" xr:uid="{EF281AF3-498C-4567-B08E-A9146328EDD5}"/>
    <cellStyle name="Header1 2 18 8 4" xfId="26519" xr:uid="{463EA30E-631A-4E49-9861-88BB2038AC75}"/>
    <cellStyle name="Header1 2 18 8 4 2" xfId="26520" xr:uid="{432DDE7B-9E39-4CC4-8C40-7A85413C95F1}"/>
    <cellStyle name="Header1 2 18 8 4 2 2" xfId="26521" xr:uid="{46BAD0DB-D1E9-4412-A4D4-7377DF1B4BC3}"/>
    <cellStyle name="Header1 2 18 8 4 2 3" xfId="26522" xr:uid="{2B331D76-23CF-475A-B57B-B12A065298DE}"/>
    <cellStyle name="Header1 2 18 8 4 3" xfId="26523" xr:uid="{AC26C556-D5EB-43BB-AE91-213569F7C904}"/>
    <cellStyle name="Header1 2 18 8 4 3 2" xfId="26524" xr:uid="{68A4A5FD-235D-4E71-8E80-E72848C7BDCC}"/>
    <cellStyle name="Header1 2 18 8 4 3 3" xfId="26525" xr:uid="{397D8FBB-A4AD-442C-B1E1-478B9291DA0A}"/>
    <cellStyle name="Header1 2 18 8 4 4" xfId="26526" xr:uid="{ED7301C7-7E71-41D3-9FF3-F515C20D0F86}"/>
    <cellStyle name="Header1 2 18 8 4 4 2" xfId="26527" xr:uid="{CFCBB5C8-7C1F-4E63-BDEC-056BF34497B5}"/>
    <cellStyle name="Header1 2 18 8 4 4 3" xfId="26528" xr:uid="{0CDC7130-3039-4BC4-BC07-45383189992B}"/>
    <cellStyle name="Header1 2 18 8 4 5" xfId="26529" xr:uid="{1FE250DA-3BD8-47E7-97E1-834EA140844B}"/>
    <cellStyle name="Header1 2 18 8 4 5 2" xfId="26530" xr:uid="{02FBC885-3149-44E2-BA89-C5A9BBFC0CC6}"/>
    <cellStyle name="Header1 2 18 8 4 5 3" xfId="26531" xr:uid="{76BAA827-2307-4109-B29E-997DD9C14C80}"/>
    <cellStyle name="Header1 2 18 8 4 6" xfId="26532" xr:uid="{A8ACD7FF-F63D-415E-AD07-684BA29E0E17}"/>
    <cellStyle name="Header1 2 18 8 4 6 2" xfId="26533" xr:uid="{1DA87E9E-07C7-4BF8-9415-D79FD8569E1B}"/>
    <cellStyle name="Header1 2 18 8 4 6 3" xfId="26534" xr:uid="{B34A418B-388D-454C-8492-B0740EC6F9B3}"/>
    <cellStyle name="Header1 2 18 8 4 7" xfId="26535" xr:uid="{44714544-5716-4E5A-BC08-E799D081D534}"/>
    <cellStyle name="Header1 2 18 8 4 8" xfId="26536" xr:uid="{F873910F-BDCC-4602-ACB4-0FBA18F421CA}"/>
    <cellStyle name="Header1 2 18 8 5" xfId="26537" xr:uid="{73435472-21E9-4F9B-A44B-8AC0933D72AD}"/>
    <cellStyle name="Header1 2 18 8 5 2" xfId="26538" xr:uid="{A683AC7C-4A91-4367-A955-45B4992231DF}"/>
    <cellStyle name="Header1 2 18 8 5 2 2" xfId="26539" xr:uid="{A5898882-473F-4FAF-B488-9A408EBA59A8}"/>
    <cellStyle name="Header1 2 18 8 5 2 3" xfId="26540" xr:uid="{EFF39900-EFCE-44BE-8161-2219F2133235}"/>
    <cellStyle name="Header1 2 18 8 5 3" xfId="26541" xr:uid="{8B53C526-A399-4A6C-B106-9529F5D67A13}"/>
    <cellStyle name="Header1 2 18 8 5 3 2" xfId="26542" xr:uid="{1516A3A6-31CB-468B-8122-820BD198F752}"/>
    <cellStyle name="Header1 2 18 8 5 3 3" xfId="26543" xr:uid="{2E17C286-BD1D-4727-B852-9F5D4BDB7F12}"/>
    <cellStyle name="Header1 2 18 8 5 4" xfId="26544" xr:uid="{312C9FED-D0F8-4600-A5C9-7A86A4E9EA01}"/>
    <cellStyle name="Header1 2 18 8 5 4 2" xfId="26545" xr:uid="{DD94EEFA-0CD6-4D88-9551-4F053D40D7D3}"/>
    <cellStyle name="Header1 2 18 8 5 4 3" xfId="26546" xr:uid="{4880A691-6540-4C5A-9D02-A7D69E88267D}"/>
    <cellStyle name="Header1 2 18 8 5 5" xfId="26547" xr:uid="{E13FD5EF-5A1B-40A2-A5A4-078F8EB146E3}"/>
    <cellStyle name="Header1 2 18 8 5 5 2" xfId="26548" xr:uid="{69726123-0018-4313-AAFC-8A1D4C8DCE44}"/>
    <cellStyle name="Header1 2 18 8 5 5 3" xfId="26549" xr:uid="{82CF31F6-72E5-4DCE-B42C-6C8913954DA9}"/>
    <cellStyle name="Header1 2 18 8 5 6" xfId="26550" xr:uid="{FE7F125D-41DC-468F-9C95-93199BD56C36}"/>
    <cellStyle name="Header1 2 18 8 5 6 2" xfId="26551" xr:uid="{804B2478-1AEE-47C7-866E-C726A38BE6D8}"/>
    <cellStyle name="Header1 2 18 8 5 6 3" xfId="26552" xr:uid="{80CF128F-68B3-49B9-870F-39E3253E1ACC}"/>
    <cellStyle name="Header1 2 18 8 5 7" xfId="26553" xr:uid="{26E2A67F-1CD3-47CC-9C9D-95C41B83DB15}"/>
    <cellStyle name="Header1 2 18 8 5 8" xfId="26554" xr:uid="{3FBFFC7D-651C-4170-A72E-E751E75EEC49}"/>
    <cellStyle name="Header1 2 18 8 6" xfId="26555" xr:uid="{A8AAC755-3BB4-42DE-A6A3-422AF35FFD17}"/>
    <cellStyle name="Header1 2 18 8 6 2" xfId="26556" xr:uid="{725C0629-88E2-4627-88AD-703CFBCD6CE3}"/>
    <cellStyle name="Header1 2 18 8 6 2 2" xfId="26557" xr:uid="{738B9D97-08E0-4902-9EF0-129E86D285B6}"/>
    <cellStyle name="Header1 2 18 8 6 2 3" xfId="26558" xr:uid="{A0FF4F4E-4E8F-4130-8199-FAEFD184F6EF}"/>
    <cellStyle name="Header1 2 18 8 6 3" xfId="26559" xr:uid="{DFBF0E2A-E51E-47A6-9A35-AFA5152DA862}"/>
    <cellStyle name="Header1 2 18 8 6 3 2" xfId="26560" xr:uid="{4290367E-28E1-4DB0-A67D-51A028BE6EAA}"/>
    <cellStyle name="Header1 2 18 8 6 3 3" xfId="26561" xr:uid="{7A67A55D-6A17-474A-8DFA-FE88A9B5B631}"/>
    <cellStyle name="Header1 2 18 8 6 4" xfId="26562" xr:uid="{887632BE-02EB-4B7C-B072-CF8C4027E81C}"/>
    <cellStyle name="Header1 2 18 8 6 4 2" xfId="26563" xr:uid="{B468BF3A-654D-4A5A-A60D-1337CF9F1C43}"/>
    <cellStyle name="Header1 2 18 8 6 4 3" xfId="26564" xr:uid="{34713B09-9E8A-488F-8CC3-0BE219EF4832}"/>
    <cellStyle name="Header1 2 18 8 6 5" xfId="26565" xr:uid="{B1421B7B-93D7-42CC-92E2-35751EDDAAD1}"/>
    <cellStyle name="Header1 2 18 8 6 5 2" xfId="26566" xr:uid="{9756AC49-21D9-4408-BF01-4A7C56A5477E}"/>
    <cellStyle name="Header1 2 18 8 6 5 3" xfId="26567" xr:uid="{598E4F3D-18AC-42F7-A1EC-316CA8269A11}"/>
    <cellStyle name="Header1 2 18 8 6 6" xfId="26568" xr:uid="{8ACF0053-D767-4453-AB9F-4CCA7F154378}"/>
    <cellStyle name="Header1 2 18 8 6 6 2" xfId="26569" xr:uid="{838A1CD5-0EE7-4D3B-BBC3-AFD499B2369E}"/>
    <cellStyle name="Header1 2 18 8 6 6 3" xfId="26570" xr:uid="{14849EF0-2DAC-4D59-9A59-C57F4BB73E67}"/>
    <cellStyle name="Header1 2 18 8 6 7" xfId="26571" xr:uid="{FE750199-E71B-4A03-8633-0BA6F9B3BDB4}"/>
    <cellStyle name="Header1 2 18 8 6 8" xfId="26572" xr:uid="{D4BFF2E5-D2EF-4E7C-94CE-481FC047A413}"/>
    <cellStyle name="Header1 2 18 8 7" xfId="26573" xr:uid="{F1F03055-8C9C-47F0-9E51-1D729CEB195C}"/>
    <cellStyle name="Header1 2 18 8 8" xfId="26574" xr:uid="{71998D7B-0B3F-4F06-9E46-DA23748D8CB8}"/>
    <cellStyle name="Header1 2 18 9" xfId="26575" xr:uid="{738C0EB6-B939-4E4E-B907-B04F38005BBB}"/>
    <cellStyle name="Header1 2 18 9 2" xfId="26576" xr:uid="{990DB451-011F-4B30-BC1A-16289A50A4DC}"/>
    <cellStyle name="Header1 2 18 9 2 2" xfId="26577" xr:uid="{5D365DC6-EDCD-471B-AF07-68F0287B51EE}"/>
    <cellStyle name="Header1 2 18 9 2 2 2" xfId="26578" xr:uid="{5E149344-69D9-41B4-B810-5E63A9A8AF3E}"/>
    <cellStyle name="Header1 2 18 9 2 2 3" xfId="26579" xr:uid="{CEA4E1EF-3716-4508-AA41-613AE254D24B}"/>
    <cellStyle name="Header1 2 18 9 2 3" xfId="26580" xr:uid="{5ABC7298-7AC5-4748-B4C7-4D1149E0898E}"/>
    <cellStyle name="Header1 2 18 9 2 3 2" xfId="26581" xr:uid="{54E56414-EB43-483F-A40B-31A11E6769FB}"/>
    <cellStyle name="Header1 2 18 9 2 3 3" xfId="26582" xr:uid="{1A21FAC3-B858-4967-893B-1092A8C26CF1}"/>
    <cellStyle name="Header1 2 18 9 2 4" xfId="26583" xr:uid="{C52C2B50-9031-4E77-8F9C-9D98AB0DCE23}"/>
    <cellStyle name="Header1 2 18 9 2 4 2" xfId="26584" xr:uid="{194A9477-22BE-40F6-B595-6AEDDF74D3B6}"/>
    <cellStyle name="Header1 2 18 9 2 4 3" xfId="26585" xr:uid="{C5C432CF-E7F2-4E3B-B3FD-D7C99A27127F}"/>
    <cellStyle name="Header1 2 18 9 2 5" xfId="26586" xr:uid="{B20944DB-CE74-4185-878B-87ADB365C9F7}"/>
    <cellStyle name="Header1 2 18 9 2 5 2" xfId="26587" xr:uid="{EC52D877-4890-4DCF-B3FE-5787BE31C264}"/>
    <cellStyle name="Header1 2 18 9 2 5 3" xfId="26588" xr:uid="{E014D055-3CB9-42DE-9B48-B6C51AF31A81}"/>
    <cellStyle name="Header1 2 18 9 2 6" xfId="26589" xr:uid="{D6850C7C-A3C6-4DA3-A5C0-31B2940B7C92}"/>
    <cellStyle name="Header1 2 18 9 2 6 2" xfId="26590" xr:uid="{9D8AC4D0-1BEA-4203-9583-D5C7818EFBFE}"/>
    <cellStyle name="Header1 2 18 9 2 6 3" xfId="26591" xr:uid="{DC428768-A304-4AD1-A71C-0D387A32AB36}"/>
    <cellStyle name="Header1 2 18 9 2 7" xfId="26592" xr:uid="{485034E0-1A37-4B5C-93BB-713F2F159072}"/>
    <cellStyle name="Header1 2 18 9 2 7 2" xfId="26593" xr:uid="{E05DA919-FCA7-41F3-9286-5262934DCAE5}"/>
    <cellStyle name="Header1 2 18 9 2 7 3" xfId="26594" xr:uid="{EA98EDD8-0992-4993-AC4D-CFD0554CE550}"/>
    <cellStyle name="Header1 2 18 9 2 8" xfId="26595" xr:uid="{61552B92-91F2-4C44-8119-853CB9440967}"/>
    <cellStyle name="Header1 2 18 9 2 9" xfId="26596" xr:uid="{C4DA8B0D-1D92-45D3-A6F9-EA9F9F39815B}"/>
    <cellStyle name="Header1 2 18 9 3" xfId="26597" xr:uid="{45217E80-B0BE-4773-8CAB-92E069E7873C}"/>
    <cellStyle name="Header1 2 18 9 3 2" xfId="26598" xr:uid="{F0C1491E-A4E4-458D-9274-794335033570}"/>
    <cellStyle name="Header1 2 18 9 3 2 2" xfId="26599" xr:uid="{908245EE-0B00-4A66-ACD6-EC026B947D7C}"/>
    <cellStyle name="Header1 2 18 9 3 2 3" xfId="26600" xr:uid="{2C79FE6C-62D6-48C8-9888-4EB41FF3A8C8}"/>
    <cellStyle name="Header1 2 18 9 3 3" xfId="26601" xr:uid="{A0180988-34B4-4891-AA96-1100FE34C722}"/>
    <cellStyle name="Header1 2 18 9 3 3 2" xfId="26602" xr:uid="{520DCBC0-872B-494E-A4CB-2EA2BAE0A6D8}"/>
    <cellStyle name="Header1 2 18 9 3 3 3" xfId="26603" xr:uid="{B2E927DD-6F56-4ED4-9FFE-2F54E04C7174}"/>
    <cellStyle name="Header1 2 18 9 3 4" xfId="26604" xr:uid="{CE2CD305-5242-478E-B6F3-6A0B5856FD56}"/>
    <cellStyle name="Header1 2 18 9 3 4 2" xfId="26605" xr:uid="{D96DCFC3-421B-4AA1-A2DC-AF1A1EE95A96}"/>
    <cellStyle name="Header1 2 18 9 3 4 3" xfId="26606" xr:uid="{57E7A048-4888-4412-BCD9-9BDF62723251}"/>
    <cellStyle name="Header1 2 18 9 3 5" xfId="26607" xr:uid="{CBA1DDC2-1DF9-43ED-8FF6-02AC49393531}"/>
    <cellStyle name="Header1 2 18 9 3 5 2" xfId="26608" xr:uid="{1EE7EC7A-6D6D-42E6-BAEB-7763B962D26D}"/>
    <cellStyle name="Header1 2 18 9 3 5 3" xfId="26609" xr:uid="{2B6A431D-5BF3-4C61-8AD0-A4CC160F9353}"/>
    <cellStyle name="Header1 2 18 9 3 6" xfId="26610" xr:uid="{E26CA7C3-A6BA-426D-A202-37ACB570F84A}"/>
    <cellStyle name="Header1 2 18 9 3 6 2" xfId="26611" xr:uid="{2F6E00CF-CB19-4636-ACA8-24E4BA2CE015}"/>
    <cellStyle name="Header1 2 18 9 3 6 3" xfId="26612" xr:uid="{FADF2B49-2643-47EB-B392-88F97F376641}"/>
    <cellStyle name="Header1 2 18 9 3 7" xfId="26613" xr:uid="{5949FB88-60BD-497B-83FB-9220F2DEA8FA}"/>
    <cellStyle name="Header1 2 18 9 3 8" xfId="26614" xr:uid="{5ACF7B1B-4F57-480B-81A2-2A22A4B2B046}"/>
    <cellStyle name="Header1 2 18 9 4" xfId="26615" xr:uid="{ABF7945F-DE6B-41C9-8B09-FFA15C82A145}"/>
    <cellStyle name="Header1 2 18 9 4 2" xfId="26616" xr:uid="{72487CCD-4756-44C9-AD2A-CF070CF1CCC4}"/>
    <cellStyle name="Header1 2 18 9 4 2 2" xfId="26617" xr:uid="{6C82CB90-82D9-47BE-9DE2-A0C91E643AC4}"/>
    <cellStyle name="Header1 2 18 9 4 2 3" xfId="26618" xr:uid="{A880AA99-698D-47A2-976B-B4EB4D418700}"/>
    <cellStyle name="Header1 2 18 9 4 3" xfId="26619" xr:uid="{4D60389C-78A0-44E8-9D28-0F876969A4CC}"/>
    <cellStyle name="Header1 2 18 9 4 3 2" xfId="26620" xr:uid="{4715CD41-BAA4-4B9D-AA1C-F4DF4CC69A32}"/>
    <cellStyle name="Header1 2 18 9 4 3 3" xfId="26621" xr:uid="{FE79A4D8-7C61-4773-907B-972EB27774E9}"/>
    <cellStyle name="Header1 2 18 9 4 4" xfId="26622" xr:uid="{66C1FCB5-2D45-476F-A4E4-AFB0CBECA0AA}"/>
    <cellStyle name="Header1 2 18 9 4 4 2" xfId="26623" xr:uid="{6BAF10C2-86CA-4D3E-AB2A-C1976F6D4C5C}"/>
    <cellStyle name="Header1 2 18 9 4 4 3" xfId="26624" xr:uid="{0CF89D00-9447-45D5-8E08-84E53D31725D}"/>
    <cellStyle name="Header1 2 18 9 4 5" xfId="26625" xr:uid="{63F1B95B-0754-4874-A04D-68DBB4628D6F}"/>
    <cellStyle name="Header1 2 18 9 4 5 2" xfId="26626" xr:uid="{9F785E36-12CE-4E4E-B2E2-3934BCFAD1E0}"/>
    <cellStyle name="Header1 2 18 9 4 5 3" xfId="26627" xr:uid="{E51E821B-4BBB-4014-AEBE-693491977202}"/>
    <cellStyle name="Header1 2 18 9 4 6" xfId="26628" xr:uid="{CD171A36-465C-4098-BBF6-3CA6B00F8B5B}"/>
    <cellStyle name="Header1 2 18 9 4 6 2" xfId="26629" xr:uid="{BFD835FA-E34D-42AF-86BB-94A8900A6939}"/>
    <cellStyle name="Header1 2 18 9 4 6 3" xfId="26630" xr:uid="{0BCB6E63-9ED0-4B10-887E-854FC6F03562}"/>
    <cellStyle name="Header1 2 18 9 4 7" xfId="26631" xr:uid="{91C26540-420E-4B01-BF4E-507F222FDCD7}"/>
    <cellStyle name="Header1 2 18 9 4 8" xfId="26632" xr:uid="{792A02CD-AFA9-4A4E-9439-7550BF43695D}"/>
    <cellStyle name="Header1 2 18 9 5" xfId="26633" xr:uid="{6B500D33-0850-4A6F-AF29-DCFFF2E222CB}"/>
    <cellStyle name="Header1 2 18 9 5 2" xfId="26634" xr:uid="{BA7AB163-5B11-4085-91C9-0F54C779B1F1}"/>
    <cellStyle name="Header1 2 18 9 5 2 2" xfId="26635" xr:uid="{BE89552E-10CE-40FA-9F01-E51DAF082538}"/>
    <cellStyle name="Header1 2 18 9 5 2 3" xfId="26636" xr:uid="{89FF19CB-8327-44B1-86F0-10C31EF1FDA5}"/>
    <cellStyle name="Header1 2 18 9 5 3" xfId="26637" xr:uid="{A3C6E1FD-9B08-4013-A59E-DD7E1856A282}"/>
    <cellStyle name="Header1 2 18 9 5 3 2" xfId="26638" xr:uid="{A2AB0AEB-AD7A-4E08-A1E5-84D6EE7176D6}"/>
    <cellStyle name="Header1 2 18 9 5 3 3" xfId="26639" xr:uid="{B979A6C1-1086-4FCB-8B97-61B17555C0CA}"/>
    <cellStyle name="Header1 2 18 9 5 4" xfId="26640" xr:uid="{47CFBE22-59FE-4442-A95E-EEC86981D832}"/>
    <cellStyle name="Header1 2 18 9 5 4 2" xfId="26641" xr:uid="{9D2078B7-258B-48EF-8C16-9B776AA391C4}"/>
    <cellStyle name="Header1 2 18 9 5 4 3" xfId="26642" xr:uid="{166A8988-7BB8-41F9-8EE3-9FD1A80070AA}"/>
    <cellStyle name="Header1 2 18 9 5 5" xfId="26643" xr:uid="{D25DEB4D-9EA0-4107-9B5A-B08E3E1098A5}"/>
    <cellStyle name="Header1 2 18 9 5 5 2" xfId="26644" xr:uid="{69FC459E-2216-4ACC-A3F6-A12E0DC6E3E6}"/>
    <cellStyle name="Header1 2 18 9 5 5 3" xfId="26645" xr:uid="{3D2F6406-C0F0-4654-B2AB-E21F1C33C76D}"/>
    <cellStyle name="Header1 2 18 9 5 6" xfId="26646" xr:uid="{2A595D5D-152E-4207-AEA8-10D71BD4ED6E}"/>
    <cellStyle name="Header1 2 18 9 5 6 2" xfId="26647" xr:uid="{505B6850-6C27-40F0-9EAC-00435EEE0882}"/>
    <cellStyle name="Header1 2 18 9 5 6 3" xfId="26648" xr:uid="{3E9A1F4C-4B66-4E69-A6ED-34EAA4413C94}"/>
    <cellStyle name="Header1 2 18 9 5 7" xfId="26649" xr:uid="{9C2401A2-9465-4242-A241-3D4BD407227E}"/>
    <cellStyle name="Header1 2 18 9 5 8" xfId="26650" xr:uid="{D1D98299-B20E-4265-B276-792C48BD74C1}"/>
    <cellStyle name="Header1 2 18 9 6" xfId="26651" xr:uid="{9BD35B3E-2785-443C-A155-5E8C624655B2}"/>
    <cellStyle name="Header1 2 18 9 6 2" xfId="26652" xr:uid="{B9129D88-ADD3-4C33-8AAB-D5B3B5FF8782}"/>
    <cellStyle name="Header1 2 18 9 6 2 2" xfId="26653" xr:uid="{B5B30857-3F13-4107-BE13-0086500C4FAF}"/>
    <cellStyle name="Header1 2 18 9 6 2 3" xfId="26654" xr:uid="{14369048-CDBE-41B9-9F9D-8FC67B697D13}"/>
    <cellStyle name="Header1 2 18 9 6 3" xfId="26655" xr:uid="{166F964E-FD16-4523-816B-7716EF510463}"/>
    <cellStyle name="Header1 2 18 9 6 3 2" xfId="26656" xr:uid="{E9E37678-F1C9-4305-95F7-5B0520D5A7C6}"/>
    <cellStyle name="Header1 2 18 9 6 3 3" xfId="26657" xr:uid="{D7CA3F4A-0A95-4BC4-89E2-B70875CBA124}"/>
    <cellStyle name="Header1 2 18 9 6 4" xfId="26658" xr:uid="{95022439-E4E6-4F6B-A76E-F112C81A4985}"/>
    <cellStyle name="Header1 2 18 9 6 4 2" xfId="26659" xr:uid="{B8EC4215-34B9-48D6-B1AE-350EF2E53368}"/>
    <cellStyle name="Header1 2 18 9 6 4 3" xfId="26660" xr:uid="{27CDF56F-EC28-4030-B780-CF5FA51A8756}"/>
    <cellStyle name="Header1 2 18 9 6 5" xfId="26661" xr:uid="{C7BE8414-7757-4133-9D95-425B80BEFA3B}"/>
    <cellStyle name="Header1 2 18 9 6 5 2" xfId="26662" xr:uid="{D758E22D-4345-4025-800B-E55DA8B92A2E}"/>
    <cellStyle name="Header1 2 18 9 6 5 3" xfId="26663" xr:uid="{0254725E-0F21-4FA3-AFDB-725F49661A0A}"/>
    <cellStyle name="Header1 2 18 9 6 6" xfId="26664" xr:uid="{9D54859A-99D5-4DF3-B2A0-6C459CC4A0F2}"/>
    <cellStyle name="Header1 2 18 9 6 6 2" xfId="26665" xr:uid="{1C0E0501-B813-4BC2-931E-E895B3428BB4}"/>
    <cellStyle name="Header1 2 18 9 6 6 3" xfId="26666" xr:uid="{7789EEA7-2C51-464D-A5E0-7694E1801FB4}"/>
    <cellStyle name="Header1 2 18 9 6 7" xfId="26667" xr:uid="{3DB0AFB5-351C-4682-8AFC-78AF8FB754BF}"/>
    <cellStyle name="Header1 2 18 9 6 8" xfId="26668" xr:uid="{492C1EDA-DC97-4333-81BB-A6391ADEA571}"/>
    <cellStyle name="Header1 2 18 9 7" xfId="26669" xr:uid="{D4B6D933-3090-41C0-A925-AF115BF1EC11}"/>
    <cellStyle name="Header1 2 18 9 8" xfId="26670" xr:uid="{5DCC498A-7A0B-43DA-AF12-1A68F191AB7A}"/>
    <cellStyle name="Header1 2 19" xfId="26671" xr:uid="{5281CCDA-C30B-4D0C-B357-D53317F5C684}"/>
    <cellStyle name="Header1 2 19 10" xfId="26672" xr:uid="{9CA6FFD9-75B8-4E9D-9B5A-7C7EB5661C10}"/>
    <cellStyle name="Header1 2 19 2" xfId="26673" xr:uid="{541CB5DD-0D0A-4A4C-A489-C33AAB30C17D}"/>
    <cellStyle name="Header1 2 19 2 2" xfId="26674" xr:uid="{15146D14-2204-49E3-BC51-F3E59B2017A5}"/>
    <cellStyle name="Header1 2 19 2 3" xfId="26675" xr:uid="{21793C92-C025-49CD-9CCE-A797896EC226}"/>
    <cellStyle name="Header1 2 19 3" xfId="26676" xr:uid="{0120A8E0-6CD8-4AC5-9C21-8F11256EC998}"/>
    <cellStyle name="Header1 2 19 3 2" xfId="26677" xr:uid="{0D231018-9024-43B0-B042-62A64F04F6CA}"/>
    <cellStyle name="Header1 2 19 3 3" xfId="26678" xr:uid="{C2D616CE-EEC4-4164-81D7-8DA1E0258680}"/>
    <cellStyle name="Header1 2 19 4" xfId="26679" xr:uid="{9BCDA77F-BC4B-4ED0-AFD9-4A3DB81F7712}"/>
    <cellStyle name="Header1 2 19 4 2" xfId="26680" xr:uid="{BF1A0D58-3B85-4E1C-8367-C5E9D14D1B37}"/>
    <cellStyle name="Header1 2 19 4 3" xfId="26681" xr:uid="{D9D61FA9-327D-424A-9A69-17D5BCAB7E53}"/>
    <cellStyle name="Header1 2 19 5" xfId="26682" xr:uid="{276EB61C-679A-4453-BA0A-9927AA0C66DE}"/>
    <cellStyle name="Header1 2 19 5 2" xfId="26683" xr:uid="{7D0282AE-A9FE-4CDB-A837-01A3AF187C80}"/>
    <cellStyle name="Header1 2 19 5 3" xfId="26684" xr:uid="{7CCF9035-1A5A-4CFE-8E76-0D8C1344EFDB}"/>
    <cellStyle name="Header1 2 19 6" xfId="26685" xr:uid="{162859E1-02F5-4F2D-8447-0931E724012E}"/>
    <cellStyle name="Header1 2 19 6 2" xfId="26686" xr:uid="{9C86DFFF-3B30-48DA-93F2-2ACED6816259}"/>
    <cellStyle name="Header1 2 19 6 3" xfId="26687" xr:uid="{C72CBDDC-C7F1-4402-A162-D647955614AF}"/>
    <cellStyle name="Header1 2 19 7" xfId="26688" xr:uid="{0433A10F-117C-478E-A632-860DF0072DCB}"/>
    <cellStyle name="Header1 2 19 7 2" xfId="26689" xr:uid="{DD1DAF8C-43C5-4C61-B112-CD624EAE8646}"/>
    <cellStyle name="Header1 2 19 7 3" xfId="26690" xr:uid="{0E373D3F-FA17-4B95-8305-E9E4F3B81069}"/>
    <cellStyle name="Header1 2 19 8" xfId="26691" xr:uid="{2247C207-A815-444D-9652-D13A985E0FFA}"/>
    <cellStyle name="Header1 2 19 9" xfId="26692" xr:uid="{F664F596-C4F8-4BF8-94CE-49C62CFAE0A0}"/>
    <cellStyle name="Header1 2 2" xfId="26693" xr:uid="{5A151738-9036-407D-B483-139482353870}"/>
    <cellStyle name="Header1 2 2 2" xfId="26694" xr:uid="{CCB4AC0F-EE4C-4A4F-948D-B2F3477F14A5}"/>
    <cellStyle name="Header1 2 2 2 10" xfId="26695" xr:uid="{72D56FA3-7390-4582-9B75-70408C3F5D87}"/>
    <cellStyle name="Header1 2 2 2 10 2" xfId="26696" xr:uid="{B5688182-CA30-43CC-B38F-28312BE84A0E}"/>
    <cellStyle name="Header1 2 2 2 10 2 2" xfId="26697" xr:uid="{2043C79C-2B91-4253-B029-6D204BB1A63F}"/>
    <cellStyle name="Header1 2 2 2 10 2 2 2" xfId="26698" xr:uid="{6E64EB52-CDA6-46B5-8D46-D5F4FC7CDB4D}"/>
    <cellStyle name="Header1 2 2 2 10 2 2 3" xfId="26699" xr:uid="{FDE7DF2A-6803-4CFA-BCBF-2C1173FD1864}"/>
    <cellStyle name="Header1 2 2 2 10 2 3" xfId="26700" xr:uid="{583ABF5B-01D6-491B-8F24-9241C3050816}"/>
    <cellStyle name="Header1 2 2 2 10 2 3 2" xfId="26701" xr:uid="{6B3AD966-AB6C-4846-A1F9-2DF2C83E8BF4}"/>
    <cellStyle name="Header1 2 2 2 10 2 3 3" xfId="26702" xr:uid="{3753D0A0-A313-4780-82F8-87C3CE92AFB4}"/>
    <cellStyle name="Header1 2 2 2 10 2 4" xfId="26703" xr:uid="{41E3021F-F4B2-4412-9A28-81DDE8062448}"/>
    <cellStyle name="Header1 2 2 2 10 2 4 2" xfId="26704" xr:uid="{2D79CB96-91A4-492C-B2F9-F71A5C625FC7}"/>
    <cellStyle name="Header1 2 2 2 10 2 4 3" xfId="26705" xr:uid="{F642498C-88F5-4648-9380-D75CDE7E78E0}"/>
    <cellStyle name="Header1 2 2 2 10 2 5" xfId="26706" xr:uid="{A82F2E17-680E-4984-A492-965B2834F4E0}"/>
    <cellStyle name="Header1 2 2 2 10 2 5 2" xfId="26707" xr:uid="{D036D45A-92B6-48FD-8539-065FC3A02EAA}"/>
    <cellStyle name="Header1 2 2 2 10 2 5 3" xfId="26708" xr:uid="{45E0C791-71A7-4D6E-ABE6-835EC39788BD}"/>
    <cellStyle name="Header1 2 2 2 10 2 6" xfId="26709" xr:uid="{AF031019-465E-4C02-B660-249191B6A6ED}"/>
    <cellStyle name="Header1 2 2 2 10 2 6 2" xfId="26710" xr:uid="{0DA0AB85-0605-471C-8644-0D63B9998453}"/>
    <cellStyle name="Header1 2 2 2 10 2 6 3" xfId="26711" xr:uid="{60AC0460-8288-455B-BFF5-04F7F1AFCFF1}"/>
    <cellStyle name="Header1 2 2 2 10 2 7" xfId="26712" xr:uid="{902AE6D4-27CA-4463-8FC4-FE2D8ED76141}"/>
    <cellStyle name="Header1 2 2 2 10 2 7 2" xfId="26713" xr:uid="{A7C3D409-8E0B-4955-A8C2-771CFA323293}"/>
    <cellStyle name="Header1 2 2 2 10 2 7 3" xfId="26714" xr:uid="{D6D37909-2280-490C-9F74-39A57DDD8747}"/>
    <cellStyle name="Header1 2 2 2 10 2 8" xfId="26715" xr:uid="{EBFAFEE0-237C-49F9-BB30-F4BF29019FEC}"/>
    <cellStyle name="Header1 2 2 2 10 2 9" xfId="26716" xr:uid="{9B91595E-BA4D-4A19-8B7F-4D69C112A402}"/>
    <cellStyle name="Header1 2 2 2 10 3" xfId="26717" xr:uid="{D114F6D0-1C9E-4976-A9F1-B0478074B2AE}"/>
    <cellStyle name="Header1 2 2 2 10 3 2" xfId="26718" xr:uid="{BE5E284C-7E20-4CCF-B0E9-F8548E3D5830}"/>
    <cellStyle name="Header1 2 2 2 10 3 2 2" xfId="26719" xr:uid="{62A83B61-2CE2-4844-A7E6-2D66FA4F3597}"/>
    <cellStyle name="Header1 2 2 2 10 3 2 3" xfId="26720" xr:uid="{CF3B4B4F-1946-44E6-BB4B-9A93A248559F}"/>
    <cellStyle name="Header1 2 2 2 10 3 3" xfId="26721" xr:uid="{FEB43E7E-4650-4262-9B0C-0605847E4438}"/>
    <cellStyle name="Header1 2 2 2 10 3 3 2" xfId="26722" xr:uid="{39E40A51-995C-46FE-8979-B1D8D87BFDEA}"/>
    <cellStyle name="Header1 2 2 2 10 3 3 3" xfId="26723" xr:uid="{79F16454-E5A0-4CA5-99FF-AF741F599E0D}"/>
    <cellStyle name="Header1 2 2 2 10 3 4" xfId="26724" xr:uid="{89C20EDA-C222-470E-830C-2C5C5FC988A9}"/>
    <cellStyle name="Header1 2 2 2 10 3 4 2" xfId="26725" xr:uid="{18FDCC8F-0067-46BA-99B6-EBECE22F67CA}"/>
    <cellStyle name="Header1 2 2 2 10 3 4 3" xfId="26726" xr:uid="{D90CE520-D7B5-4986-8F36-7F3A344AC379}"/>
    <cellStyle name="Header1 2 2 2 10 3 5" xfId="26727" xr:uid="{3B7F7575-24DF-4FDF-8BC6-9625D80C4D82}"/>
    <cellStyle name="Header1 2 2 2 10 3 5 2" xfId="26728" xr:uid="{89E3BEE2-A4EA-4101-9620-3E6FF1548602}"/>
    <cellStyle name="Header1 2 2 2 10 3 5 3" xfId="26729" xr:uid="{6659116D-0B47-44B9-B120-C812A7928E0C}"/>
    <cellStyle name="Header1 2 2 2 10 3 6" xfId="26730" xr:uid="{9DCA889B-2988-4C05-81DB-E15B0DB96785}"/>
    <cellStyle name="Header1 2 2 2 10 3 6 2" xfId="26731" xr:uid="{2DC15AB8-AFE8-456C-8ABA-F0CAA889DE01}"/>
    <cellStyle name="Header1 2 2 2 10 3 6 3" xfId="26732" xr:uid="{CAF2DBD1-56A7-43B8-BE94-19B4840174BA}"/>
    <cellStyle name="Header1 2 2 2 10 3 7" xfId="26733" xr:uid="{B5CF5973-1E8C-4CB2-BD4A-0B5B689BD733}"/>
    <cellStyle name="Header1 2 2 2 10 3 8" xfId="26734" xr:uid="{B057658C-9402-4AC4-8EF6-FC9A2A8D7E4E}"/>
    <cellStyle name="Header1 2 2 2 10 4" xfId="26735" xr:uid="{94DA9D3B-8D39-4790-B00D-FE9E7B2E3D7C}"/>
    <cellStyle name="Header1 2 2 2 10 4 2" xfId="26736" xr:uid="{B0615808-E0DF-4303-89C0-F3487E1EA7B5}"/>
    <cellStyle name="Header1 2 2 2 10 4 2 2" xfId="26737" xr:uid="{ECA39F98-8B62-4DD5-9E18-C1DCED16FE63}"/>
    <cellStyle name="Header1 2 2 2 10 4 2 3" xfId="26738" xr:uid="{2E9A825A-4831-4028-9E8E-805FB84698E9}"/>
    <cellStyle name="Header1 2 2 2 10 4 3" xfId="26739" xr:uid="{C99C35D2-E1E9-4E3C-8CCD-8041B8DA1DE8}"/>
    <cellStyle name="Header1 2 2 2 10 4 3 2" xfId="26740" xr:uid="{B805B985-2D95-49C3-A05F-B88412A1291C}"/>
    <cellStyle name="Header1 2 2 2 10 4 3 3" xfId="26741" xr:uid="{27195590-96DB-456A-ABA6-C15F6AEFEB68}"/>
    <cellStyle name="Header1 2 2 2 10 4 4" xfId="26742" xr:uid="{CF0A5517-E4B9-47AA-9992-B3701F9A8C4D}"/>
    <cellStyle name="Header1 2 2 2 10 4 4 2" xfId="26743" xr:uid="{1B30823C-E5B7-4094-A524-0F2946FB674B}"/>
    <cellStyle name="Header1 2 2 2 10 4 4 3" xfId="26744" xr:uid="{68B523FE-52F3-4354-A678-28A21E9923FC}"/>
    <cellStyle name="Header1 2 2 2 10 4 5" xfId="26745" xr:uid="{E0F6A126-65E9-414C-81A4-49F65C8F5637}"/>
    <cellStyle name="Header1 2 2 2 10 4 5 2" xfId="26746" xr:uid="{23753097-7B93-4766-814E-588546DDF3C0}"/>
    <cellStyle name="Header1 2 2 2 10 4 5 3" xfId="26747" xr:uid="{7FD624F9-336E-4F1F-AB70-DAAA2441AD1E}"/>
    <cellStyle name="Header1 2 2 2 10 4 6" xfId="26748" xr:uid="{AA302A9B-B32B-4E27-84F8-71E8BF3E0FC1}"/>
    <cellStyle name="Header1 2 2 2 10 4 6 2" xfId="26749" xr:uid="{BC387595-C47D-40C9-A536-03CBAFE644D4}"/>
    <cellStyle name="Header1 2 2 2 10 4 6 3" xfId="26750" xr:uid="{0B007DC5-9E45-4508-893B-5FF3E1873FDC}"/>
    <cellStyle name="Header1 2 2 2 10 4 7" xfId="26751" xr:uid="{1D5CB1CE-C153-4BEC-A5CC-9FAD88004F32}"/>
    <cellStyle name="Header1 2 2 2 10 4 8" xfId="26752" xr:uid="{0351F05D-EA64-45A3-AFE6-33F45FF25B76}"/>
    <cellStyle name="Header1 2 2 2 10 5" xfId="26753" xr:uid="{FC62A2AD-6334-4EBF-842E-CC998C46CC7C}"/>
    <cellStyle name="Header1 2 2 2 10 5 2" xfId="26754" xr:uid="{5C66373D-CE31-41C6-995C-5935E36147F5}"/>
    <cellStyle name="Header1 2 2 2 10 5 2 2" xfId="26755" xr:uid="{66C596DA-4B54-47AE-90EE-683FE9A4A54B}"/>
    <cellStyle name="Header1 2 2 2 10 5 2 3" xfId="26756" xr:uid="{9116A2A8-D3AD-46B7-941F-F9849F6C14B1}"/>
    <cellStyle name="Header1 2 2 2 10 5 3" xfId="26757" xr:uid="{618CF90C-D4AB-4F04-A949-E8CA0039C41F}"/>
    <cellStyle name="Header1 2 2 2 10 5 3 2" xfId="26758" xr:uid="{6CCCA0C9-6525-497A-B996-128FA70C2953}"/>
    <cellStyle name="Header1 2 2 2 10 5 3 3" xfId="26759" xr:uid="{0DD819ED-7CD0-4160-A742-95183C11329C}"/>
    <cellStyle name="Header1 2 2 2 10 5 4" xfId="26760" xr:uid="{E1640EBC-EF84-46B1-B756-7E4FD76EC1BA}"/>
    <cellStyle name="Header1 2 2 2 10 5 4 2" xfId="26761" xr:uid="{4DDE3F5C-80F0-4989-BE0A-435FE535753A}"/>
    <cellStyle name="Header1 2 2 2 10 5 4 3" xfId="26762" xr:uid="{C65EC73D-3F76-4576-92C7-7433123110F0}"/>
    <cellStyle name="Header1 2 2 2 10 5 5" xfId="26763" xr:uid="{2FAED4A5-B957-44EB-968C-6D5CA604FE5F}"/>
    <cellStyle name="Header1 2 2 2 10 5 5 2" xfId="26764" xr:uid="{7D936426-60B1-4A4F-8D9B-D6AE3D7CF2CA}"/>
    <cellStyle name="Header1 2 2 2 10 5 5 3" xfId="26765" xr:uid="{C50F3644-7E2B-4F04-A773-369DEBED6DFF}"/>
    <cellStyle name="Header1 2 2 2 10 5 6" xfId="26766" xr:uid="{A7C234C5-B198-442F-8D8D-E12A50BBC27B}"/>
    <cellStyle name="Header1 2 2 2 10 5 6 2" xfId="26767" xr:uid="{14FCA8EA-F0F9-4A9F-A137-B58F2AD2ECBA}"/>
    <cellStyle name="Header1 2 2 2 10 5 6 3" xfId="26768" xr:uid="{8D3F07BB-C1E9-4466-87D3-8BDC4EF38258}"/>
    <cellStyle name="Header1 2 2 2 10 5 7" xfId="26769" xr:uid="{D8D8AB31-2EBC-4132-8A6D-C8FF6789EC00}"/>
    <cellStyle name="Header1 2 2 2 10 5 8" xfId="26770" xr:uid="{C901A2E9-7FD5-4998-8C75-0DFB6F136C03}"/>
    <cellStyle name="Header1 2 2 2 10 6" xfId="26771" xr:uid="{BF2C9461-A855-4C71-A656-508B1C8C5E6F}"/>
    <cellStyle name="Header1 2 2 2 10 6 2" xfId="26772" xr:uid="{3E4AB7DE-5054-468F-8561-DCCE5A6B6467}"/>
    <cellStyle name="Header1 2 2 2 10 6 2 2" xfId="26773" xr:uid="{20449E58-F595-45E8-950F-1CC8EC1097C9}"/>
    <cellStyle name="Header1 2 2 2 10 6 2 3" xfId="26774" xr:uid="{F176386D-5FFF-45D4-A298-0286D8815CFF}"/>
    <cellStyle name="Header1 2 2 2 10 6 3" xfId="26775" xr:uid="{4FFEA86D-11DC-4BBC-A3B9-BC84DFEB7190}"/>
    <cellStyle name="Header1 2 2 2 10 6 3 2" xfId="26776" xr:uid="{E1DA97C4-C5B0-48A2-A6AE-24E0478AA74F}"/>
    <cellStyle name="Header1 2 2 2 10 6 3 3" xfId="26777" xr:uid="{B73B8E45-224D-4DF1-97C4-04E670F58405}"/>
    <cellStyle name="Header1 2 2 2 10 6 4" xfId="26778" xr:uid="{74E24E6D-9838-4054-965D-807780494524}"/>
    <cellStyle name="Header1 2 2 2 10 6 4 2" xfId="26779" xr:uid="{714F482F-9E33-4519-9DA9-72F3B33055B9}"/>
    <cellStyle name="Header1 2 2 2 10 6 4 3" xfId="26780" xr:uid="{3780E156-4618-4E2E-A944-56F282E3F71A}"/>
    <cellStyle name="Header1 2 2 2 10 6 5" xfId="26781" xr:uid="{5DB17C2F-BB6D-4A8D-8515-F4E019C3E466}"/>
    <cellStyle name="Header1 2 2 2 10 6 5 2" xfId="26782" xr:uid="{F4742158-E29E-4958-B7A0-FD03501961BA}"/>
    <cellStyle name="Header1 2 2 2 10 6 5 3" xfId="26783" xr:uid="{9E90F434-DAC4-443B-AC9D-5DFE59406A34}"/>
    <cellStyle name="Header1 2 2 2 10 6 6" xfId="26784" xr:uid="{6D0FC876-2C51-4D45-87D0-2E04A52C5918}"/>
    <cellStyle name="Header1 2 2 2 10 6 6 2" xfId="26785" xr:uid="{18D5135D-7551-45A7-8E0B-42D96CCF0097}"/>
    <cellStyle name="Header1 2 2 2 10 6 6 3" xfId="26786" xr:uid="{CC4E3DFF-FA86-4658-A765-2BCF56EC0AD6}"/>
    <cellStyle name="Header1 2 2 2 10 6 7" xfId="26787" xr:uid="{1EC5E9AA-45E4-4CA0-8BE4-85B4AEA6E8ED}"/>
    <cellStyle name="Header1 2 2 2 10 6 8" xfId="26788" xr:uid="{1B88D5AF-0684-4C45-9C53-23243DACBE2A}"/>
    <cellStyle name="Header1 2 2 2 10 7" xfId="26789" xr:uid="{6FAC4420-66D0-423A-A739-C7C45C6276FA}"/>
    <cellStyle name="Header1 2 2 2 11" xfId="26790" xr:uid="{9B9FDE18-3941-495D-A92E-159C0A9F6401}"/>
    <cellStyle name="Header1 2 2 2 11 2" xfId="26791" xr:uid="{7AF303B9-1704-44BB-9323-586382133559}"/>
    <cellStyle name="Header1 2 2 2 11 2 2" xfId="26792" xr:uid="{4E2DAB78-08DA-41AB-9530-28B6794D6486}"/>
    <cellStyle name="Header1 2 2 2 11 2 3" xfId="26793" xr:uid="{B33934B6-BD83-4616-863E-F343BAA473C4}"/>
    <cellStyle name="Header1 2 2 2 11 3" xfId="26794" xr:uid="{A94280B7-C92F-4891-A57E-E60CC7D55661}"/>
    <cellStyle name="Header1 2 2 2 11 3 2" xfId="26795" xr:uid="{F228FA77-08D2-4FDF-AD7D-5B5F63A91E7B}"/>
    <cellStyle name="Header1 2 2 2 11 3 3" xfId="26796" xr:uid="{7074C413-F0F0-48BE-9685-1A1DD95DABFA}"/>
    <cellStyle name="Header1 2 2 2 11 4" xfId="26797" xr:uid="{25FE1ACC-B29E-4460-85E2-92D9F3A1B234}"/>
    <cellStyle name="Header1 2 2 2 11 4 2" xfId="26798" xr:uid="{B4F3915E-F577-41CA-B4FA-934D4C42D5C2}"/>
    <cellStyle name="Header1 2 2 2 11 4 3" xfId="26799" xr:uid="{BE80B4EC-7F1A-4839-96AF-7DA6A5B69A77}"/>
    <cellStyle name="Header1 2 2 2 11 5" xfId="26800" xr:uid="{9AFD9C4C-592F-4DB5-83F6-6F1D0255368E}"/>
    <cellStyle name="Header1 2 2 2 11 5 2" xfId="26801" xr:uid="{A8FA4513-30B8-4478-BE99-944BC812A484}"/>
    <cellStyle name="Header1 2 2 2 11 5 3" xfId="26802" xr:uid="{F7112F49-1B3D-4656-9985-8CA767FD7740}"/>
    <cellStyle name="Header1 2 2 2 11 6" xfId="26803" xr:uid="{9BA6869A-B6FE-41AB-BB35-61FD02402F39}"/>
    <cellStyle name="Header1 2 2 2 11 6 2" xfId="26804" xr:uid="{4CF6C404-6FF9-4747-8908-CBEDA373B0D7}"/>
    <cellStyle name="Header1 2 2 2 11 6 3" xfId="26805" xr:uid="{0004DAEC-EDF3-49A4-9D5F-4EAE4577961F}"/>
    <cellStyle name="Header1 2 2 2 11 7" xfId="26806" xr:uid="{265A6EA7-6EF1-45FD-ADF1-FF65EA10FD92}"/>
    <cellStyle name="Header1 2 2 2 11 7 2" xfId="26807" xr:uid="{EA87EEE0-8622-4148-BC97-9478EBCE0857}"/>
    <cellStyle name="Header1 2 2 2 11 7 3" xfId="26808" xr:uid="{DB97DDEC-637B-4274-9BD5-A7BAC06AC326}"/>
    <cellStyle name="Header1 2 2 2 11 8" xfId="26809" xr:uid="{5CBEB83F-EC7A-4441-A2A7-0A5096CE2782}"/>
    <cellStyle name="Header1 2 2 2 11 9" xfId="26810" xr:uid="{A182B4C8-B996-42C1-9FC0-3C65E03ABC89}"/>
    <cellStyle name="Header1 2 2 2 12" xfId="26811" xr:uid="{E36D5532-7B3B-4919-BED5-8CC403508FDD}"/>
    <cellStyle name="Header1 2 2 2 12 2" xfId="26812" xr:uid="{D8EC35A7-A28E-4055-9C7C-978DE72B6292}"/>
    <cellStyle name="Header1 2 2 2 12 2 2" xfId="26813" xr:uid="{2CBC84DD-3B54-4BEF-854F-BEA3C71FB4B7}"/>
    <cellStyle name="Header1 2 2 2 12 2 3" xfId="26814" xr:uid="{1E3F5A90-A376-4509-87C1-C6EE35E07852}"/>
    <cellStyle name="Header1 2 2 2 12 3" xfId="26815" xr:uid="{FE06941B-1E08-4B44-B0F7-91A70428D01D}"/>
    <cellStyle name="Header1 2 2 2 12 3 2" xfId="26816" xr:uid="{AEDCC093-2B78-412F-B7E1-2B593625915E}"/>
    <cellStyle name="Header1 2 2 2 12 3 3" xfId="26817" xr:uid="{4341732F-1F69-434A-B6BE-62B40CC220FA}"/>
    <cellStyle name="Header1 2 2 2 12 4" xfId="26818" xr:uid="{5D5DE50E-CDDE-41B2-B32B-6D6E34AD1A80}"/>
    <cellStyle name="Header1 2 2 2 12 4 2" xfId="26819" xr:uid="{B3499658-965C-42F6-A9E8-8D01B00A1E5E}"/>
    <cellStyle name="Header1 2 2 2 12 4 3" xfId="26820" xr:uid="{81F5D005-8595-49D9-937E-F995C6EE98E4}"/>
    <cellStyle name="Header1 2 2 2 12 5" xfId="26821" xr:uid="{7A59F6AF-3447-4DD0-9F8D-FDC6CAEE8FBD}"/>
    <cellStyle name="Header1 2 2 2 12 5 2" xfId="26822" xr:uid="{85A97CE4-8DE0-415B-A1F2-66620F11DE96}"/>
    <cellStyle name="Header1 2 2 2 12 5 3" xfId="26823" xr:uid="{9D761A91-E9B4-42AD-A9F4-347B008C79A1}"/>
    <cellStyle name="Header1 2 2 2 12 6" xfId="26824" xr:uid="{068DD514-A971-4B9D-8736-FAEBC57FFAA4}"/>
    <cellStyle name="Header1 2 2 2 12 6 2" xfId="26825" xr:uid="{BA3E2FF8-B6BE-4D08-BE70-B4D542F823C4}"/>
    <cellStyle name="Header1 2 2 2 12 6 3" xfId="26826" xr:uid="{2BF3AC41-E0A9-4741-B543-16AEEB0FC34E}"/>
    <cellStyle name="Header1 2 2 2 12 7" xfId="26827" xr:uid="{036E6EEE-80AE-4274-91E3-B99EDA76FFE2}"/>
    <cellStyle name="Header1 2 2 2 12 8" xfId="26828" xr:uid="{69ACF94C-6C31-4780-9E39-B206A7047D04}"/>
    <cellStyle name="Header1 2 2 2 13" xfId="26829" xr:uid="{874F4FE1-AAFD-495A-A811-F34B186243F6}"/>
    <cellStyle name="Header1 2 2 2 13 2" xfId="26830" xr:uid="{850EEE8A-10EE-4671-BEEE-08A0C736BDAA}"/>
    <cellStyle name="Header1 2 2 2 13 2 2" xfId="26831" xr:uid="{EF5DB54B-227F-4035-8C72-6AC167D2FA5C}"/>
    <cellStyle name="Header1 2 2 2 13 2 3" xfId="26832" xr:uid="{F441C4EC-3830-497D-A2A6-4AD17ADF2239}"/>
    <cellStyle name="Header1 2 2 2 13 3" xfId="26833" xr:uid="{5F444CAB-E478-4196-9A5E-CD7D34859A4B}"/>
    <cellStyle name="Header1 2 2 2 13 3 2" xfId="26834" xr:uid="{FF59B7A5-2234-4A13-A2D2-C041527B4D09}"/>
    <cellStyle name="Header1 2 2 2 13 3 3" xfId="26835" xr:uid="{C0621761-2B0A-42E4-A03C-04AD713EEB94}"/>
    <cellStyle name="Header1 2 2 2 13 4" xfId="26836" xr:uid="{9D089359-575C-41E0-B346-448EDCC59FD5}"/>
    <cellStyle name="Header1 2 2 2 13 4 2" xfId="26837" xr:uid="{64CE71D6-E8F0-40E1-B1DC-371EB0C05AFD}"/>
    <cellStyle name="Header1 2 2 2 13 4 3" xfId="26838" xr:uid="{CFD29610-474A-4DA9-A6B0-ACF8D67DF368}"/>
    <cellStyle name="Header1 2 2 2 13 5" xfId="26839" xr:uid="{A6CF8283-BEE7-4316-9997-FBA0F7646C6E}"/>
    <cellStyle name="Header1 2 2 2 13 5 2" xfId="26840" xr:uid="{1CDE3D11-7300-4F16-82F0-82689856C94C}"/>
    <cellStyle name="Header1 2 2 2 13 5 3" xfId="26841" xr:uid="{3AB59A26-4731-4E04-8918-80AA96974E13}"/>
    <cellStyle name="Header1 2 2 2 13 6" xfId="26842" xr:uid="{E04E91FF-2E5E-4CA5-A18D-6D81A10E269F}"/>
    <cellStyle name="Header1 2 2 2 13 6 2" xfId="26843" xr:uid="{0F8965A3-54E2-4D97-846D-B4EC1573387E}"/>
    <cellStyle name="Header1 2 2 2 13 6 3" xfId="26844" xr:uid="{E4839B66-325E-40D3-AB0F-C14CEF2EE8EC}"/>
    <cellStyle name="Header1 2 2 2 13 7" xfId="26845" xr:uid="{3C26394B-D65B-4EED-9BCD-1626598075EB}"/>
    <cellStyle name="Header1 2 2 2 13 8" xfId="26846" xr:uid="{95F797AC-5EE5-4FBE-A53A-258106D4443E}"/>
    <cellStyle name="Header1 2 2 2 14" xfId="26847" xr:uid="{9E698C3B-2DFF-4BEB-BC87-ACF2052C4456}"/>
    <cellStyle name="Header1 2 2 2 14 2" xfId="26848" xr:uid="{751E799C-E1B2-43E9-B7F1-4E65DAA1C47A}"/>
    <cellStyle name="Header1 2 2 2 14 2 2" xfId="26849" xr:uid="{009D5CB9-4B6E-4065-BEAE-36A1109246AE}"/>
    <cellStyle name="Header1 2 2 2 14 2 3" xfId="26850" xr:uid="{C9BA6CDB-0E8E-402E-9213-25FD9D36FCA6}"/>
    <cellStyle name="Header1 2 2 2 14 3" xfId="26851" xr:uid="{A2F9C3F1-C4C8-4701-B316-DF5AE61D6E8E}"/>
    <cellStyle name="Header1 2 2 2 14 3 2" xfId="26852" xr:uid="{CDDB604C-8A07-435D-8586-A26C6042BD63}"/>
    <cellStyle name="Header1 2 2 2 14 3 3" xfId="26853" xr:uid="{A302A797-7B96-497C-BB70-D76A1E0122FE}"/>
    <cellStyle name="Header1 2 2 2 14 4" xfId="26854" xr:uid="{90A1C1E5-6ADC-4B82-97B7-993352B3B629}"/>
    <cellStyle name="Header1 2 2 2 14 4 2" xfId="26855" xr:uid="{95E31790-6ED1-4144-BA73-1CE166E9DAA3}"/>
    <cellStyle name="Header1 2 2 2 14 4 3" xfId="26856" xr:uid="{E9B0FC16-6B3C-4B0E-853B-AFDFA5CBE6BE}"/>
    <cellStyle name="Header1 2 2 2 14 5" xfId="26857" xr:uid="{D95F5CAD-023F-48CF-B241-4C2363D10E5D}"/>
    <cellStyle name="Header1 2 2 2 14 5 2" xfId="26858" xr:uid="{1A01725C-9655-49D0-9B9A-9A00FB32702A}"/>
    <cellStyle name="Header1 2 2 2 14 5 3" xfId="26859" xr:uid="{E5D27832-0DDC-4101-A7E5-E5CB239FD687}"/>
    <cellStyle name="Header1 2 2 2 14 6" xfId="26860" xr:uid="{47B13409-A2E7-4AA0-AF00-30D62D87851F}"/>
    <cellStyle name="Header1 2 2 2 14 6 2" xfId="26861" xr:uid="{095E5B7C-E2D4-4006-AC20-C41199549E42}"/>
    <cellStyle name="Header1 2 2 2 14 6 3" xfId="26862" xr:uid="{827E65E0-ABBB-4899-8EFA-BFAD2968794E}"/>
    <cellStyle name="Header1 2 2 2 14 7" xfId="26863" xr:uid="{1A362FA5-698F-4964-BBBD-8DAA9E04BD89}"/>
    <cellStyle name="Header1 2 2 2 14 8" xfId="26864" xr:uid="{4B420F2C-6C57-4906-A9AF-40E8F95F9F65}"/>
    <cellStyle name="Header1 2 2 2 15" xfId="26865" xr:uid="{45C5CFBA-48F0-408C-8C93-DB739138DAFF}"/>
    <cellStyle name="Header1 2 2 2 15 2" xfId="26866" xr:uid="{D8FBEF04-AED0-449C-A668-C01E5D6BD563}"/>
    <cellStyle name="Header1 2 2 2 15 2 2" xfId="26867" xr:uid="{D5DAB630-F13A-47DE-983F-4D70AF4D4245}"/>
    <cellStyle name="Header1 2 2 2 15 2 3" xfId="26868" xr:uid="{E3E8DFBE-E2DC-4E19-96E0-03DC806FE69D}"/>
    <cellStyle name="Header1 2 2 2 15 3" xfId="26869" xr:uid="{34429958-E98B-4211-A423-B115CBA9D28F}"/>
    <cellStyle name="Header1 2 2 2 15 3 2" xfId="26870" xr:uid="{B7A8BDD0-B879-4DB9-9AB0-D1106DA983AC}"/>
    <cellStyle name="Header1 2 2 2 15 3 3" xfId="26871" xr:uid="{2F26802C-89A2-4A20-AD65-1BC83F6177D5}"/>
    <cellStyle name="Header1 2 2 2 15 4" xfId="26872" xr:uid="{9C72A614-D783-4472-9862-435407F75E0B}"/>
    <cellStyle name="Header1 2 2 2 15 4 2" xfId="26873" xr:uid="{5C5653C5-92B6-4334-8008-36F73C422BF0}"/>
    <cellStyle name="Header1 2 2 2 15 4 3" xfId="26874" xr:uid="{0C40FCE1-5C45-4452-82E8-D4BC5EDC1DCB}"/>
    <cellStyle name="Header1 2 2 2 15 5" xfId="26875" xr:uid="{8271C066-87AE-4DD8-BFBD-F488F7EE23B4}"/>
    <cellStyle name="Header1 2 2 2 15 5 2" xfId="26876" xr:uid="{CA564DE7-F5A4-424D-8DA8-93AACA317E00}"/>
    <cellStyle name="Header1 2 2 2 15 5 3" xfId="26877" xr:uid="{51ECCAAD-DEFF-47DF-93B4-A34F20721739}"/>
    <cellStyle name="Header1 2 2 2 15 6" xfId="26878" xr:uid="{0A757D0E-5E81-456B-A447-6BC223B6F292}"/>
    <cellStyle name="Header1 2 2 2 15 6 2" xfId="26879" xr:uid="{5CC48D4B-57F7-44A2-B978-929762F6B93A}"/>
    <cellStyle name="Header1 2 2 2 15 6 3" xfId="26880" xr:uid="{1E9F1040-022B-4FD1-AB4A-EA7559E61C33}"/>
    <cellStyle name="Header1 2 2 2 15 7" xfId="26881" xr:uid="{6560376C-3150-4A61-BCF9-D79A40C99DDE}"/>
    <cellStyle name="Header1 2 2 2 15 8" xfId="26882" xr:uid="{412D8E62-1BA0-4CA6-9B8E-7BF41064C31A}"/>
    <cellStyle name="Header1 2 2 2 16" xfId="26883" xr:uid="{9A401FD1-60C5-4A2C-9FEF-25FD71FE9B2A}"/>
    <cellStyle name="Header1 2 2 2 2" xfId="26884" xr:uid="{7C2438F9-F02C-4342-80C7-97DBC7BD6C10}"/>
    <cellStyle name="Header1 2 2 2 2 2" xfId="26885" xr:uid="{A3B7FF9F-491B-4088-84E4-F2617A27F038}"/>
    <cellStyle name="Header1 2 2 2 2 2 2" xfId="26886" xr:uid="{E65672B8-6878-44E6-A3AA-46437244A85D}"/>
    <cellStyle name="Header1 2 2 2 2 2 2 2" xfId="26887" xr:uid="{7BF8A338-081C-4B09-9206-8848C1C1C189}"/>
    <cellStyle name="Header1 2 2 2 2 2 2 3" xfId="26888" xr:uid="{62657F8B-F51D-4D72-8C8A-8ADFF76649D5}"/>
    <cellStyle name="Header1 2 2 2 2 2 3" xfId="26889" xr:uid="{7F8ED8BE-B6F2-4661-8E4B-FDFA825AA313}"/>
    <cellStyle name="Header1 2 2 2 2 2 3 2" xfId="26890" xr:uid="{2A4383A4-640F-47CF-AB59-C4692829CA44}"/>
    <cellStyle name="Header1 2 2 2 2 2 3 3" xfId="26891" xr:uid="{8B25724D-D7A5-49FD-A074-1669989449E2}"/>
    <cellStyle name="Header1 2 2 2 2 2 4" xfId="26892" xr:uid="{2AFB1CF5-7065-48CE-A5A2-75BBFA5D9AFD}"/>
    <cellStyle name="Header1 2 2 2 2 2 4 2" xfId="26893" xr:uid="{56E8D593-557A-4394-B11F-9B944E96ACA4}"/>
    <cellStyle name="Header1 2 2 2 2 2 4 3" xfId="26894" xr:uid="{B69BFFB3-5330-44D7-A698-A737CC95F8EF}"/>
    <cellStyle name="Header1 2 2 2 2 2 5" xfId="26895" xr:uid="{7732F361-F390-4CD9-9861-B28D9F6927A2}"/>
    <cellStyle name="Header1 2 2 2 2 2 5 2" xfId="26896" xr:uid="{C0D4869E-8B06-417E-BFC6-457A40FB88D3}"/>
    <cellStyle name="Header1 2 2 2 2 2 5 3" xfId="26897" xr:uid="{68075F22-B425-41A2-BD11-20599DC0128B}"/>
    <cellStyle name="Header1 2 2 2 2 2 6" xfId="26898" xr:uid="{6826DD1A-3596-495E-A426-AD733E554466}"/>
    <cellStyle name="Header1 2 2 2 2 2 6 2" xfId="26899" xr:uid="{32955C4F-FDCC-4C79-ACAF-9553C7078A11}"/>
    <cellStyle name="Header1 2 2 2 2 2 6 3" xfId="26900" xr:uid="{FEC6C3D3-4971-487B-BA50-BFB235C1ED12}"/>
    <cellStyle name="Header1 2 2 2 2 2 7" xfId="26901" xr:uid="{D81360EA-0042-4A0D-B332-E172D64AD9A4}"/>
    <cellStyle name="Header1 2 2 2 2 2 7 2" xfId="26902" xr:uid="{2ED9E399-BB2D-4D07-B13D-6472EABCE560}"/>
    <cellStyle name="Header1 2 2 2 2 2 7 3" xfId="26903" xr:uid="{CDD2A54B-982A-4047-A300-D46ECE19C01F}"/>
    <cellStyle name="Header1 2 2 2 2 2 8" xfId="26904" xr:uid="{9A9DD34E-D123-404B-9DA3-8F026412C152}"/>
    <cellStyle name="Header1 2 2 2 2 2 9" xfId="26905" xr:uid="{5B90C329-A1F9-4D81-B947-CE188C3107BC}"/>
    <cellStyle name="Header1 2 2 2 2 3" xfId="26906" xr:uid="{78395907-4521-4394-9472-455ADC4B246E}"/>
    <cellStyle name="Header1 2 2 2 2 3 2" xfId="26907" xr:uid="{B014FD5F-ACBC-47AA-8CD8-2D87F05E65E7}"/>
    <cellStyle name="Header1 2 2 2 2 3 2 2" xfId="26908" xr:uid="{102422A9-4A33-4AE1-8B97-1F3BAA44B7E0}"/>
    <cellStyle name="Header1 2 2 2 2 3 2 3" xfId="26909" xr:uid="{B9C047D4-7B8A-4821-BFF8-D8A46B161627}"/>
    <cellStyle name="Header1 2 2 2 2 3 3" xfId="26910" xr:uid="{2A58B5D2-45E8-47FA-89B4-D78A8E9DAF47}"/>
    <cellStyle name="Header1 2 2 2 2 3 3 2" xfId="26911" xr:uid="{BC11E1D7-8B23-4A50-82B6-1471C5DEA0E0}"/>
    <cellStyle name="Header1 2 2 2 2 3 3 3" xfId="26912" xr:uid="{914347D0-C939-4075-84C9-9796424824C6}"/>
    <cellStyle name="Header1 2 2 2 2 3 4" xfId="26913" xr:uid="{3C534DD8-334B-4836-AF2F-852AE30BC03F}"/>
    <cellStyle name="Header1 2 2 2 2 3 4 2" xfId="26914" xr:uid="{5BE0957B-AFF4-413A-A6AB-8636D8C248F7}"/>
    <cellStyle name="Header1 2 2 2 2 3 4 3" xfId="26915" xr:uid="{BFCBB2C0-18AD-41AA-82F7-B148544CA820}"/>
    <cellStyle name="Header1 2 2 2 2 3 5" xfId="26916" xr:uid="{81C59BF2-6C26-4707-B282-3289C37348D4}"/>
    <cellStyle name="Header1 2 2 2 2 3 5 2" xfId="26917" xr:uid="{265AD70F-309D-4AC1-91C0-0B55DB889AAC}"/>
    <cellStyle name="Header1 2 2 2 2 3 5 3" xfId="26918" xr:uid="{C626CE69-AB0E-4B55-A3B4-76A54787B5AC}"/>
    <cellStyle name="Header1 2 2 2 2 3 6" xfId="26919" xr:uid="{DEF0BCB1-CBFA-41C0-8198-D7D5546AD343}"/>
    <cellStyle name="Header1 2 2 2 2 3 6 2" xfId="26920" xr:uid="{CA71D088-30F2-41BF-B98D-47ADDD6C3004}"/>
    <cellStyle name="Header1 2 2 2 2 3 6 3" xfId="26921" xr:uid="{02C70E7F-1E71-4993-AD3A-EDA4A7F1DA85}"/>
    <cellStyle name="Header1 2 2 2 2 3 7" xfId="26922" xr:uid="{F65B7A6D-096B-4742-9D4A-027EBE66417D}"/>
    <cellStyle name="Header1 2 2 2 2 3 8" xfId="26923" xr:uid="{D9A5C41C-8BE8-444E-92D6-EEF0AF660831}"/>
    <cellStyle name="Header1 2 2 2 2 4" xfId="26924" xr:uid="{1B57CB70-623A-4B05-9844-DA029BC0EF62}"/>
    <cellStyle name="Header1 2 2 2 2 4 2" xfId="26925" xr:uid="{5378B7EF-3D63-4785-A9A0-5B7F0F9353B8}"/>
    <cellStyle name="Header1 2 2 2 2 4 2 2" xfId="26926" xr:uid="{7F4A50AD-A729-404D-A027-0897F4A7E82C}"/>
    <cellStyle name="Header1 2 2 2 2 4 2 3" xfId="26927" xr:uid="{E0A00D2E-590B-4EF8-A18A-7F9B6612AFB6}"/>
    <cellStyle name="Header1 2 2 2 2 4 3" xfId="26928" xr:uid="{B608459E-E21A-4A80-945C-CDD28BB44395}"/>
    <cellStyle name="Header1 2 2 2 2 4 3 2" xfId="26929" xr:uid="{E0F2655C-C631-4F57-A088-91BBBE948048}"/>
    <cellStyle name="Header1 2 2 2 2 4 3 3" xfId="26930" xr:uid="{403507BE-81E7-41C4-B0BE-9702AA8FF472}"/>
    <cellStyle name="Header1 2 2 2 2 4 4" xfId="26931" xr:uid="{BD278F0B-9CDB-466E-BF98-0D5F6B4E78C6}"/>
    <cellStyle name="Header1 2 2 2 2 4 4 2" xfId="26932" xr:uid="{EFEFAB79-1D77-4EF0-8740-C3E16516E926}"/>
    <cellStyle name="Header1 2 2 2 2 4 4 3" xfId="26933" xr:uid="{631BF944-A10D-40E2-B684-2A532BC8BA1C}"/>
    <cellStyle name="Header1 2 2 2 2 4 5" xfId="26934" xr:uid="{DC4AC453-8F96-41D0-859A-4B993263F394}"/>
    <cellStyle name="Header1 2 2 2 2 4 5 2" xfId="26935" xr:uid="{E0B38BDE-8CF1-4140-B0C9-3CF4D8359E91}"/>
    <cellStyle name="Header1 2 2 2 2 4 5 3" xfId="26936" xr:uid="{98CBD8DC-F3DF-41E9-8323-5AD5238F25E6}"/>
    <cellStyle name="Header1 2 2 2 2 4 6" xfId="26937" xr:uid="{CD711DD5-3E2C-46D6-8821-D71C9A3EF31A}"/>
    <cellStyle name="Header1 2 2 2 2 4 6 2" xfId="26938" xr:uid="{BB1F5399-67E3-4B1D-9AEB-F68FDF0795B0}"/>
    <cellStyle name="Header1 2 2 2 2 4 6 3" xfId="26939" xr:uid="{B2B2FB48-1D9C-490C-BE87-C7F7C2A824DD}"/>
    <cellStyle name="Header1 2 2 2 2 4 7" xfId="26940" xr:uid="{155EAD90-C68B-4D14-A1F7-079D4B570AA6}"/>
    <cellStyle name="Header1 2 2 2 2 4 8" xfId="26941" xr:uid="{1304E2EA-97B5-478F-BAF5-173B3E50E481}"/>
    <cellStyle name="Header1 2 2 2 2 5" xfId="26942" xr:uid="{66527E6D-C5A8-49F3-953D-AB4249CEE3A0}"/>
    <cellStyle name="Header1 2 2 2 2 5 2" xfId="26943" xr:uid="{BBA120D7-9F00-415F-8647-7120FA9DF427}"/>
    <cellStyle name="Header1 2 2 2 2 5 2 2" xfId="26944" xr:uid="{EE833107-587A-4CE5-993A-56D3F1CF2B62}"/>
    <cellStyle name="Header1 2 2 2 2 5 2 3" xfId="26945" xr:uid="{03101E21-3AC8-4D38-B78E-FA48FFBD4ED0}"/>
    <cellStyle name="Header1 2 2 2 2 5 3" xfId="26946" xr:uid="{E5E25444-CC49-41F1-9260-4AFE85485F24}"/>
    <cellStyle name="Header1 2 2 2 2 5 3 2" xfId="26947" xr:uid="{C1912DC8-E2F6-4B8D-A2D8-687A60E9349B}"/>
    <cellStyle name="Header1 2 2 2 2 5 3 3" xfId="26948" xr:uid="{2D957295-E874-4FEF-BCA1-53A728D20D04}"/>
    <cellStyle name="Header1 2 2 2 2 5 4" xfId="26949" xr:uid="{C388BFF0-B219-4E97-AC9C-4F2F194C32B7}"/>
    <cellStyle name="Header1 2 2 2 2 5 4 2" xfId="26950" xr:uid="{6AB66D63-88A2-477D-BF1C-628BE8383573}"/>
    <cellStyle name="Header1 2 2 2 2 5 4 3" xfId="26951" xr:uid="{1D590D3E-DF21-41B0-A628-336BF4C21526}"/>
    <cellStyle name="Header1 2 2 2 2 5 5" xfId="26952" xr:uid="{BC5AF021-CC2B-4DFF-8047-54302B91D33C}"/>
    <cellStyle name="Header1 2 2 2 2 5 5 2" xfId="26953" xr:uid="{F5E75867-8653-402C-A451-84E8A28D0C05}"/>
    <cellStyle name="Header1 2 2 2 2 5 5 3" xfId="26954" xr:uid="{D9E952FE-3B98-4480-A56D-06BAD9D082A1}"/>
    <cellStyle name="Header1 2 2 2 2 5 6" xfId="26955" xr:uid="{77BB2D09-2296-4146-A9B6-5D4D194A1A05}"/>
    <cellStyle name="Header1 2 2 2 2 5 6 2" xfId="26956" xr:uid="{61081A6C-3D0B-44B7-9367-4C174890C24D}"/>
    <cellStyle name="Header1 2 2 2 2 5 6 3" xfId="26957" xr:uid="{151F383A-EC28-4767-B05A-899E4D8E3B0C}"/>
    <cellStyle name="Header1 2 2 2 2 5 7" xfId="26958" xr:uid="{15EF0522-FA6A-40BC-BD98-2A4FCBDA0E59}"/>
    <cellStyle name="Header1 2 2 2 2 5 8" xfId="26959" xr:uid="{E49FFD94-865A-43F0-A651-E36802C80B7E}"/>
    <cellStyle name="Header1 2 2 2 2 6" xfId="26960" xr:uid="{61D73546-03C9-4F42-BD7B-76E833C3F5E9}"/>
    <cellStyle name="Header1 2 2 2 2 6 2" xfId="26961" xr:uid="{1BACA0CA-9AD1-4B1B-B82D-1C62DB2082FE}"/>
    <cellStyle name="Header1 2 2 2 2 6 2 2" xfId="26962" xr:uid="{C24DBFF8-5156-4467-9DD6-91739BB1A709}"/>
    <cellStyle name="Header1 2 2 2 2 6 2 3" xfId="26963" xr:uid="{4BB62605-862C-48CC-A9DF-6A940CE8E6A9}"/>
    <cellStyle name="Header1 2 2 2 2 6 3" xfId="26964" xr:uid="{AF9849E2-35B2-4E2C-9BF5-AC6A35832B06}"/>
    <cellStyle name="Header1 2 2 2 2 6 3 2" xfId="26965" xr:uid="{838AA54A-A3C5-4C83-8379-3F83147EC93A}"/>
    <cellStyle name="Header1 2 2 2 2 6 3 3" xfId="26966" xr:uid="{DDF6AA5C-90CA-4211-AD9E-E54113802BC5}"/>
    <cellStyle name="Header1 2 2 2 2 6 4" xfId="26967" xr:uid="{231285C2-D3D8-426E-98E8-CC39321C5818}"/>
    <cellStyle name="Header1 2 2 2 2 6 4 2" xfId="26968" xr:uid="{BCE0AA07-4BB8-45A5-8761-3928F51BAD26}"/>
    <cellStyle name="Header1 2 2 2 2 6 4 3" xfId="26969" xr:uid="{54C402A9-2337-48F4-8040-BBB51DE955E8}"/>
    <cellStyle name="Header1 2 2 2 2 6 5" xfId="26970" xr:uid="{64A87FCD-93E6-4A10-A21C-119FC56DA369}"/>
    <cellStyle name="Header1 2 2 2 2 6 5 2" xfId="26971" xr:uid="{3B126F9A-712B-412E-8773-1184F37C70FA}"/>
    <cellStyle name="Header1 2 2 2 2 6 5 3" xfId="26972" xr:uid="{873B9908-C6C3-4EF6-967F-01318E4DB213}"/>
    <cellStyle name="Header1 2 2 2 2 6 6" xfId="26973" xr:uid="{240A1437-B5E9-4BCC-9436-246D09C8E47E}"/>
    <cellStyle name="Header1 2 2 2 2 6 6 2" xfId="26974" xr:uid="{E1917B75-8295-49DC-A296-17E1A4D9AA60}"/>
    <cellStyle name="Header1 2 2 2 2 6 6 3" xfId="26975" xr:uid="{2A3EDB33-72E8-43D1-956D-3CED7F146D5A}"/>
    <cellStyle name="Header1 2 2 2 2 6 7" xfId="26976" xr:uid="{FB3D5543-CA6E-496E-9A47-1BF86ED3A876}"/>
    <cellStyle name="Header1 2 2 2 2 6 8" xfId="26977" xr:uid="{774A36F8-DCE3-478E-AC42-6C9C7387DEBF}"/>
    <cellStyle name="Header1 2 2 2 2 7" xfId="26978" xr:uid="{A12FC0BF-837C-4CBF-B259-4EB923CED807}"/>
    <cellStyle name="Header1 2 2 2 2 8" xfId="26979" xr:uid="{96071A5B-ED59-44E9-AFB1-25BBDD019399}"/>
    <cellStyle name="Header1 2 2 2 3" xfId="26980" xr:uid="{E5647C17-8B3A-48CF-867B-41E3F437EB40}"/>
    <cellStyle name="Header1 2 2 2 3 2" xfId="26981" xr:uid="{FECA7E11-8B28-4454-9D68-46C30DDE58DF}"/>
    <cellStyle name="Header1 2 2 2 3 2 2" xfId="26982" xr:uid="{1DA1C35E-F56D-43B5-8C8D-CA82EB7A825B}"/>
    <cellStyle name="Header1 2 2 2 3 2 2 2" xfId="26983" xr:uid="{C14B09A7-2EBE-41F1-B890-CB74E14A194E}"/>
    <cellStyle name="Header1 2 2 2 3 2 2 3" xfId="26984" xr:uid="{A19D3801-04BA-47DC-B4D4-21FF352B92F1}"/>
    <cellStyle name="Header1 2 2 2 3 2 3" xfId="26985" xr:uid="{8BA4DCA2-3789-48A6-A8AF-94EFB9D7A99B}"/>
    <cellStyle name="Header1 2 2 2 3 2 3 2" xfId="26986" xr:uid="{1FC58418-DCEF-418F-B905-D2DB41F77B56}"/>
    <cellStyle name="Header1 2 2 2 3 2 3 3" xfId="26987" xr:uid="{A663250E-8B97-4A11-A792-89DE09C56658}"/>
    <cellStyle name="Header1 2 2 2 3 2 4" xfId="26988" xr:uid="{8B71DCF1-85E4-42C2-9259-2924598E98A1}"/>
    <cellStyle name="Header1 2 2 2 3 2 4 2" xfId="26989" xr:uid="{B9928405-3203-4A29-ADBA-8D25C99805F2}"/>
    <cellStyle name="Header1 2 2 2 3 2 4 3" xfId="26990" xr:uid="{7E5DCA96-E56F-4083-A348-872DE63E5054}"/>
    <cellStyle name="Header1 2 2 2 3 2 5" xfId="26991" xr:uid="{E937F2CA-B024-4807-98E6-97CC6D99E56E}"/>
    <cellStyle name="Header1 2 2 2 3 2 5 2" xfId="26992" xr:uid="{5E945ADD-6DE4-4F4E-B690-3DC06A3A1ECB}"/>
    <cellStyle name="Header1 2 2 2 3 2 5 3" xfId="26993" xr:uid="{764FB983-D565-4851-8BB5-A914649D9ADC}"/>
    <cellStyle name="Header1 2 2 2 3 2 6" xfId="26994" xr:uid="{2B41CCA3-5AD6-4BF5-A2DF-BA27BF6D77FC}"/>
    <cellStyle name="Header1 2 2 2 3 2 6 2" xfId="26995" xr:uid="{B0815E71-6378-4F21-B0BC-D3E1CC59DA30}"/>
    <cellStyle name="Header1 2 2 2 3 2 6 3" xfId="26996" xr:uid="{AA640687-BE89-41DF-AE1B-738DBCEBFE9B}"/>
    <cellStyle name="Header1 2 2 2 3 2 7" xfId="26997" xr:uid="{2A48C0D9-FAA0-43D9-A8BE-3E7DD7FEA15A}"/>
    <cellStyle name="Header1 2 2 2 3 2 7 2" xfId="26998" xr:uid="{7CDE73B3-65B3-4D71-A1F3-5D67B4CC07AC}"/>
    <cellStyle name="Header1 2 2 2 3 2 7 3" xfId="26999" xr:uid="{2F2F8EB1-6A3F-49DB-8DBE-D8103D9DCB9A}"/>
    <cellStyle name="Header1 2 2 2 3 2 8" xfId="27000" xr:uid="{920D676C-3384-4027-BCB4-4AA9004B5108}"/>
    <cellStyle name="Header1 2 2 2 3 2 9" xfId="27001" xr:uid="{AF3BDAD6-B6EE-4D0F-A6C7-FD2BF051D9CC}"/>
    <cellStyle name="Header1 2 2 2 3 3" xfId="27002" xr:uid="{7DDD3175-CFD2-4566-B932-44C2DF3D82EC}"/>
    <cellStyle name="Header1 2 2 2 3 3 2" xfId="27003" xr:uid="{2E5141F6-873B-432F-9E17-79A38E297C27}"/>
    <cellStyle name="Header1 2 2 2 3 3 2 2" xfId="27004" xr:uid="{B25C0761-986B-488F-88CA-9D3CFFA8D43B}"/>
    <cellStyle name="Header1 2 2 2 3 3 2 3" xfId="27005" xr:uid="{0310B22F-8469-422C-8948-0F49F4D51A87}"/>
    <cellStyle name="Header1 2 2 2 3 3 3" xfId="27006" xr:uid="{660FACDA-27B7-4B70-B345-477EB2D78339}"/>
    <cellStyle name="Header1 2 2 2 3 3 3 2" xfId="27007" xr:uid="{A11ABF55-1729-495B-BFAC-047B0F896EEA}"/>
    <cellStyle name="Header1 2 2 2 3 3 3 3" xfId="27008" xr:uid="{C387EF3F-1F82-406F-8FD7-40DBC50BBC34}"/>
    <cellStyle name="Header1 2 2 2 3 3 4" xfId="27009" xr:uid="{F96BFDBC-793F-4756-B3B5-38FC95031593}"/>
    <cellStyle name="Header1 2 2 2 3 3 4 2" xfId="27010" xr:uid="{70C5D446-D34A-469B-8D4B-A800B01F470A}"/>
    <cellStyle name="Header1 2 2 2 3 3 4 3" xfId="27011" xr:uid="{376A1150-73B3-4CBD-9D7E-259DB42C6E27}"/>
    <cellStyle name="Header1 2 2 2 3 3 5" xfId="27012" xr:uid="{34ECB523-0344-4865-9158-E8083BB64B39}"/>
    <cellStyle name="Header1 2 2 2 3 3 5 2" xfId="27013" xr:uid="{06271482-D452-4536-BC03-972D23C7B09A}"/>
    <cellStyle name="Header1 2 2 2 3 3 5 3" xfId="27014" xr:uid="{98BC3221-F8AD-488D-B5B5-CD496504540B}"/>
    <cellStyle name="Header1 2 2 2 3 3 6" xfId="27015" xr:uid="{76B75D0B-2BFD-4307-8F42-92A33BEBC986}"/>
    <cellStyle name="Header1 2 2 2 3 3 6 2" xfId="27016" xr:uid="{32654FBD-0040-464C-9EBF-98B8915B23E9}"/>
    <cellStyle name="Header1 2 2 2 3 3 6 3" xfId="27017" xr:uid="{4A6B23E9-9DD6-4522-ABBE-78DD596F88BF}"/>
    <cellStyle name="Header1 2 2 2 3 3 7" xfId="27018" xr:uid="{02D1B8E9-626E-49ED-B071-690D7D6FBFAF}"/>
    <cellStyle name="Header1 2 2 2 3 3 8" xfId="27019" xr:uid="{0615B7DE-4F8B-43E4-BA4C-6EB746A41399}"/>
    <cellStyle name="Header1 2 2 2 3 4" xfId="27020" xr:uid="{9096BCFF-8396-4FF9-93C6-BC2BD0283C6B}"/>
    <cellStyle name="Header1 2 2 2 3 4 2" xfId="27021" xr:uid="{2FB10B66-47DF-4EAC-B1F8-91E8C6A5351E}"/>
    <cellStyle name="Header1 2 2 2 3 4 2 2" xfId="27022" xr:uid="{696EDAD5-5573-42B9-BEB0-95ACA71F7288}"/>
    <cellStyle name="Header1 2 2 2 3 4 2 3" xfId="27023" xr:uid="{B65FA8C5-813E-42BB-9A37-B707C999A6E1}"/>
    <cellStyle name="Header1 2 2 2 3 4 3" xfId="27024" xr:uid="{4753697B-5A90-41C3-B0D1-1EFB415FA3EC}"/>
    <cellStyle name="Header1 2 2 2 3 4 3 2" xfId="27025" xr:uid="{34CFF384-3524-4A55-88C3-68CCBFD06812}"/>
    <cellStyle name="Header1 2 2 2 3 4 3 3" xfId="27026" xr:uid="{409D3A88-FDD5-4717-857E-AC2032C22576}"/>
    <cellStyle name="Header1 2 2 2 3 4 4" xfId="27027" xr:uid="{727BB06A-336F-4252-8692-0F890115E07B}"/>
    <cellStyle name="Header1 2 2 2 3 4 4 2" xfId="27028" xr:uid="{AF96F930-B53A-414B-8D7F-E9B02BA47421}"/>
    <cellStyle name="Header1 2 2 2 3 4 4 3" xfId="27029" xr:uid="{84ADA6FA-885F-41C0-AD52-D19BD0ACF31E}"/>
    <cellStyle name="Header1 2 2 2 3 4 5" xfId="27030" xr:uid="{B7CE86F9-34D1-4206-8374-FE52637CE1FA}"/>
    <cellStyle name="Header1 2 2 2 3 4 5 2" xfId="27031" xr:uid="{62F7E607-F550-4B0C-A0A2-33AE253C5734}"/>
    <cellStyle name="Header1 2 2 2 3 4 5 3" xfId="27032" xr:uid="{CBE5F004-7BFA-4920-9C27-C197B042F339}"/>
    <cellStyle name="Header1 2 2 2 3 4 6" xfId="27033" xr:uid="{28B17252-C23C-4E91-A724-30E7E9667567}"/>
    <cellStyle name="Header1 2 2 2 3 4 6 2" xfId="27034" xr:uid="{3C992264-45AB-44B9-A955-3FEE372DA7FF}"/>
    <cellStyle name="Header1 2 2 2 3 4 6 3" xfId="27035" xr:uid="{08E528EA-41D4-4343-A66F-7FADFBC44C82}"/>
    <cellStyle name="Header1 2 2 2 3 4 7" xfId="27036" xr:uid="{444324E0-BDB3-4EF6-A922-A0497488963B}"/>
    <cellStyle name="Header1 2 2 2 3 4 8" xfId="27037" xr:uid="{FAFBC6D7-5DE6-4F28-BEB3-DA32277B5081}"/>
    <cellStyle name="Header1 2 2 2 3 5" xfId="27038" xr:uid="{BE733AC4-44E8-4217-B98B-D165086DF6D7}"/>
    <cellStyle name="Header1 2 2 2 3 5 2" xfId="27039" xr:uid="{331A98DB-B913-43E3-A69A-96D1791F9D36}"/>
    <cellStyle name="Header1 2 2 2 3 5 2 2" xfId="27040" xr:uid="{FF2AD0F0-F850-4128-A883-AC67177F524F}"/>
    <cellStyle name="Header1 2 2 2 3 5 2 3" xfId="27041" xr:uid="{5280754D-25AD-4196-B975-16D92ADBB1C2}"/>
    <cellStyle name="Header1 2 2 2 3 5 3" xfId="27042" xr:uid="{8197C163-34BC-44CB-AAEE-A87194E6AA17}"/>
    <cellStyle name="Header1 2 2 2 3 5 3 2" xfId="27043" xr:uid="{840F069A-4FFF-4A5B-8830-A4285FF791C0}"/>
    <cellStyle name="Header1 2 2 2 3 5 3 3" xfId="27044" xr:uid="{28BF6314-D2CA-4566-B89C-5DE8B3E40831}"/>
    <cellStyle name="Header1 2 2 2 3 5 4" xfId="27045" xr:uid="{4160E801-498B-4F8B-AB9C-F25E584F1DF8}"/>
    <cellStyle name="Header1 2 2 2 3 5 4 2" xfId="27046" xr:uid="{72AD9D7F-93D7-4566-AED2-E6DF3C6DF4A7}"/>
    <cellStyle name="Header1 2 2 2 3 5 4 3" xfId="27047" xr:uid="{18DA2006-EB1D-4BD7-B377-4F1AC30CD36E}"/>
    <cellStyle name="Header1 2 2 2 3 5 5" xfId="27048" xr:uid="{85936553-CE47-4021-8012-E2A95D9C8126}"/>
    <cellStyle name="Header1 2 2 2 3 5 5 2" xfId="27049" xr:uid="{9505D389-AE49-415B-A440-810A4F5FAE1C}"/>
    <cellStyle name="Header1 2 2 2 3 5 5 3" xfId="27050" xr:uid="{E583A93D-F974-47B5-BAC2-D97251A535B8}"/>
    <cellStyle name="Header1 2 2 2 3 5 6" xfId="27051" xr:uid="{08556AB8-187E-4021-9A0E-3F7F44548744}"/>
    <cellStyle name="Header1 2 2 2 3 5 6 2" xfId="27052" xr:uid="{05093FB6-F820-4136-8D0D-2ABA4DE89E25}"/>
    <cellStyle name="Header1 2 2 2 3 5 6 3" xfId="27053" xr:uid="{2BAC5B23-6B97-40C8-ADC8-A07B12F8E795}"/>
    <cellStyle name="Header1 2 2 2 3 5 7" xfId="27054" xr:uid="{1854C489-5AF4-426B-84CB-90D4F422E984}"/>
    <cellStyle name="Header1 2 2 2 3 5 8" xfId="27055" xr:uid="{5E710598-5CE9-48F0-B26B-46A8F25407D3}"/>
    <cellStyle name="Header1 2 2 2 3 6" xfId="27056" xr:uid="{D4ACE35F-4A93-436E-B55D-E0AA8AB34135}"/>
    <cellStyle name="Header1 2 2 2 3 6 2" xfId="27057" xr:uid="{728745FE-BF41-4DD9-BBD0-A172F502B409}"/>
    <cellStyle name="Header1 2 2 2 3 6 2 2" xfId="27058" xr:uid="{7D5F0F25-67B1-4C63-9220-10A3136F151B}"/>
    <cellStyle name="Header1 2 2 2 3 6 2 3" xfId="27059" xr:uid="{0272FE09-8537-4CAB-A019-A7B78B7CEDFB}"/>
    <cellStyle name="Header1 2 2 2 3 6 3" xfId="27060" xr:uid="{C7EF9833-14FE-4458-A800-D9D3A94768E4}"/>
    <cellStyle name="Header1 2 2 2 3 6 3 2" xfId="27061" xr:uid="{F2E4F656-8A22-4E29-9971-97F0D6D15950}"/>
    <cellStyle name="Header1 2 2 2 3 6 3 3" xfId="27062" xr:uid="{83A39975-596A-4A43-8240-FFAA89EF2025}"/>
    <cellStyle name="Header1 2 2 2 3 6 4" xfId="27063" xr:uid="{FCBFBA88-004A-4FAD-9F6B-06CB299B1D23}"/>
    <cellStyle name="Header1 2 2 2 3 6 4 2" xfId="27064" xr:uid="{958B2E6F-ABED-4878-AA79-D00BD8661776}"/>
    <cellStyle name="Header1 2 2 2 3 6 4 3" xfId="27065" xr:uid="{EF5A7C06-67B1-4A41-896C-DD575EB783E2}"/>
    <cellStyle name="Header1 2 2 2 3 6 5" xfId="27066" xr:uid="{0D0F5918-B30C-4334-9D23-A6AE13198D6A}"/>
    <cellStyle name="Header1 2 2 2 3 6 5 2" xfId="27067" xr:uid="{385CD599-FA86-4E77-B3CF-3D5476F1D675}"/>
    <cellStyle name="Header1 2 2 2 3 6 5 3" xfId="27068" xr:uid="{1C6556F1-DC7F-45B5-8011-CDBA2918066E}"/>
    <cellStyle name="Header1 2 2 2 3 6 6" xfId="27069" xr:uid="{01045DD4-FB2E-443F-8618-99E8CB8BE868}"/>
    <cellStyle name="Header1 2 2 2 3 6 6 2" xfId="27070" xr:uid="{5159BD94-9766-48A8-AD83-B86D13191358}"/>
    <cellStyle name="Header1 2 2 2 3 6 6 3" xfId="27071" xr:uid="{1CD21C18-9AB9-4EC1-B3CD-F8D55FB6143C}"/>
    <cellStyle name="Header1 2 2 2 3 6 7" xfId="27072" xr:uid="{CEBF8C8A-2C23-418E-85B5-90E288703AE0}"/>
    <cellStyle name="Header1 2 2 2 3 6 8" xfId="27073" xr:uid="{8FDB0BC2-1B8F-4554-876C-37C2A97BC08B}"/>
    <cellStyle name="Header1 2 2 2 3 7" xfId="27074" xr:uid="{A571D34F-CC74-4DBA-9566-4A1579C3BBEA}"/>
    <cellStyle name="Header1 2 2 2 3 8" xfId="27075" xr:uid="{0B97E3D3-88BA-4D3C-813E-DEFA84673C59}"/>
    <cellStyle name="Header1 2 2 2 4" xfId="27076" xr:uid="{F1BC3916-EF8C-4671-9828-C8DC5A77B480}"/>
    <cellStyle name="Header1 2 2 2 4 2" xfId="27077" xr:uid="{7E822188-9130-4DBE-9BE1-75A193627826}"/>
    <cellStyle name="Header1 2 2 2 4 2 2" xfId="27078" xr:uid="{22C937DF-8A93-4685-9256-599DB7BEDC38}"/>
    <cellStyle name="Header1 2 2 2 4 2 2 2" xfId="27079" xr:uid="{F58E65BE-81A0-4507-9F90-BD8B329885A3}"/>
    <cellStyle name="Header1 2 2 2 4 2 2 3" xfId="27080" xr:uid="{1AA98451-D7DC-4027-9BF0-9B40645EABC2}"/>
    <cellStyle name="Header1 2 2 2 4 2 3" xfId="27081" xr:uid="{D16C4335-F5AC-4FD1-9A56-EAB43B9565CD}"/>
    <cellStyle name="Header1 2 2 2 4 2 3 2" xfId="27082" xr:uid="{601E6C79-0BE0-46C1-B2AD-48AD05C113D4}"/>
    <cellStyle name="Header1 2 2 2 4 2 3 3" xfId="27083" xr:uid="{33564B8C-BCFA-4CD3-86DD-9627E31A946A}"/>
    <cellStyle name="Header1 2 2 2 4 2 4" xfId="27084" xr:uid="{16D584A5-ED2F-4343-8113-ADCD855F5618}"/>
    <cellStyle name="Header1 2 2 2 4 2 4 2" xfId="27085" xr:uid="{F00E0278-3624-4251-AB95-BA5F6A0945D3}"/>
    <cellStyle name="Header1 2 2 2 4 2 4 3" xfId="27086" xr:uid="{9F7BD24B-E849-4090-908F-8E4CFC24DDD5}"/>
    <cellStyle name="Header1 2 2 2 4 2 5" xfId="27087" xr:uid="{3AFE768E-B4AA-48B2-90DE-10EC137C670B}"/>
    <cellStyle name="Header1 2 2 2 4 2 5 2" xfId="27088" xr:uid="{09AE3A7C-CED7-4FEF-B144-F34A388DC9AE}"/>
    <cellStyle name="Header1 2 2 2 4 2 5 3" xfId="27089" xr:uid="{3B04BDE0-1EB9-4290-8772-7A93F84E9758}"/>
    <cellStyle name="Header1 2 2 2 4 2 6" xfId="27090" xr:uid="{E8E7735A-A569-4401-8824-9B4A0D66843C}"/>
    <cellStyle name="Header1 2 2 2 4 2 6 2" xfId="27091" xr:uid="{F418FF87-700B-4347-90D2-21AB93315CC0}"/>
    <cellStyle name="Header1 2 2 2 4 2 6 3" xfId="27092" xr:uid="{DB937E62-5D15-4AC9-A670-E963B5DAB193}"/>
    <cellStyle name="Header1 2 2 2 4 2 7" xfId="27093" xr:uid="{CB20E99C-A757-45A7-AC64-12B23A5D6064}"/>
    <cellStyle name="Header1 2 2 2 4 2 7 2" xfId="27094" xr:uid="{3A63F7D0-7EC7-4491-A3F9-F5ED4349712C}"/>
    <cellStyle name="Header1 2 2 2 4 2 7 3" xfId="27095" xr:uid="{5CB40D30-C48A-4ABF-A0B1-FB05A85F6969}"/>
    <cellStyle name="Header1 2 2 2 4 2 8" xfId="27096" xr:uid="{02AF0336-8CD2-484C-BA56-D7C4E54A3901}"/>
    <cellStyle name="Header1 2 2 2 4 2 9" xfId="27097" xr:uid="{B45F9F27-7F15-4D15-95AB-447FD8EF3F62}"/>
    <cellStyle name="Header1 2 2 2 4 3" xfId="27098" xr:uid="{37AE620A-4F50-4705-83B3-E4492E899747}"/>
    <cellStyle name="Header1 2 2 2 4 3 2" xfId="27099" xr:uid="{AAE8F2FB-25C0-47BC-B12F-F180EF3EE726}"/>
    <cellStyle name="Header1 2 2 2 4 3 2 2" xfId="27100" xr:uid="{639C8C54-09FF-4448-8DE5-1312B99AF0BF}"/>
    <cellStyle name="Header1 2 2 2 4 3 2 3" xfId="27101" xr:uid="{270F19FB-56BA-4337-808D-2D3DC49CB9AA}"/>
    <cellStyle name="Header1 2 2 2 4 3 3" xfId="27102" xr:uid="{B226DEC6-8E40-42F7-8CE8-B0F7A5DF754B}"/>
    <cellStyle name="Header1 2 2 2 4 3 3 2" xfId="27103" xr:uid="{F5ED4318-2557-4BA8-87DF-C35EC2997B53}"/>
    <cellStyle name="Header1 2 2 2 4 3 3 3" xfId="27104" xr:uid="{7ED9C4FE-15C7-441D-92BD-B4D6FDF8C4BA}"/>
    <cellStyle name="Header1 2 2 2 4 3 4" xfId="27105" xr:uid="{527E62B4-AF47-4A84-B9A1-EBFFB7A82D8F}"/>
    <cellStyle name="Header1 2 2 2 4 3 4 2" xfId="27106" xr:uid="{732DCD79-75B4-4A7C-902A-0E8F6D4AF17E}"/>
    <cellStyle name="Header1 2 2 2 4 3 4 3" xfId="27107" xr:uid="{4258D045-6F5E-404D-A06D-C39D384E6BA7}"/>
    <cellStyle name="Header1 2 2 2 4 3 5" xfId="27108" xr:uid="{E805149B-7663-4A23-883C-9E5D06110960}"/>
    <cellStyle name="Header1 2 2 2 4 3 5 2" xfId="27109" xr:uid="{8886C753-848F-4657-81E1-CF23FF13C678}"/>
    <cellStyle name="Header1 2 2 2 4 3 5 3" xfId="27110" xr:uid="{CC5EB4F1-02E6-48C0-9B64-91756A1C2FA1}"/>
    <cellStyle name="Header1 2 2 2 4 3 6" xfId="27111" xr:uid="{D3B65103-F247-48EA-8BA7-781E5A9C8D6F}"/>
    <cellStyle name="Header1 2 2 2 4 3 6 2" xfId="27112" xr:uid="{A510B884-9620-4F1C-9C98-CF9F0BA33738}"/>
    <cellStyle name="Header1 2 2 2 4 3 6 3" xfId="27113" xr:uid="{51B64038-D0F4-4F78-98B6-EFE5FB4D5313}"/>
    <cellStyle name="Header1 2 2 2 4 3 7" xfId="27114" xr:uid="{EAA2E62F-AC9E-459E-9144-87266DD871C3}"/>
    <cellStyle name="Header1 2 2 2 4 3 8" xfId="27115" xr:uid="{B162C624-8332-4B8E-96E7-2E374174E980}"/>
    <cellStyle name="Header1 2 2 2 4 4" xfId="27116" xr:uid="{0CD0D756-2203-4AF1-88A0-E950715F3016}"/>
    <cellStyle name="Header1 2 2 2 4 4 2" xfId="27117" xr:uid="{6D6406E5-DAC0-43A5-B9E8-EF69083C0E12}"/>
    <cellStyle name="Header1 2 2 2 4 4 2 2" xfId="27118" xr:uid="{274351F2-7DB4-4DFB-91D1-CB641F4B378B}"/>
    <cellStyle name="Header1 2 2 2 4 4 2 3" xfId="27119" xr:uid="{59988681-348A-4A69-9DD1-661CC6836196}"/>
    <cellStyle name="Header1 2 2 2 4 4 3" xfId="27120" xr:uid="{29ED0CB5-99C7-4287-BD4E-C0AF84CC1A66}"/>
    <cellStyle name="Header1 2 2 2 4 4 3 2" xfId="27121" xr:uid="{382925BB-DDC7-48E7-8986-5E3D9BA799EC}"/>
    <cellStyle name="Header1 2 2 2 4 4 3 3" xfId="27122" xr:uid="{0B5C98A3-8C7A-49AE-82CB-EBA6B518D71A}"/>
    <cellStyle name="Header1 2 2 2 4 4 4" xfId="27123" xr:uid="{ED2ED1F1-F701-46DC-A8C2-55398A1D17EC}"/>
    <cellStyle name="Header1 2 2 2 4 4 4 2" xfId="27124" xr:uid="{E94342D2-6E54-4741-BC93-43C028523994}"/>
    <cellStyle name="Header1 2 2 2 4 4 4 3" xfId="27125" xr:uid="{0F5F72E0-2246-4B49-9790-4045570BAE42}"/>
    <cellStyle name="Header1 2 2 2 4 4 5" xfId="27126" xr:uid="{D0A18721-6E78-4A26-8745-5E318DB40CE1}"/>
    <cellStyle name="Header1 2 2 2 4 4 5 2" xfId="27127" xr:uid="{A2631428-2B7A-4E12-A251-1D708978F6E2}"/>
    <cellStyle name="Header1 2 2 2 4 4 5 3" xfId="27128" xr:uid="{923D36F9-84DD-4FC8-8632-444CC565E5EB}"/>
    <cellStyle name="Header1 2 2 2 4 4 6" xfId="27129" xr:uid="{7E9B4263-70D9-4F9D-8A38-E4448D098D04}"/>
    <cellStyle name="Header1 2 2 2 4 4 6 2" xfId="27130" xr:uid="{6DB48010-BC4D-4191-AA14-E139D41EDAC6}"/>
    <cellStyle name="Header1 2 2 2 4 4 6 3" xfId="27131" xr:uid="{280ABBA3-A266-44FE-BB86-8273AB1BEA71}"/>
    <cellStyle name="Header1 2 2 2 4 4 7" xfId="27132" xr:uid="{05C5223C-37DE-4511-9656-7C11E993A87A}"/>
    <cellStyle name="Header1 2 2 2 4 4 8" xfId="27133" xr:uid="{2F27091A-0AAE-46F8-98E6-568715BE0E76}"/>
    <cellStyle name="Header1 2 2 2 4 5" xfId="27134" xr:uid="{2FEC1367-4464-4D96-A9DA-9DACDC889CD0}"/>
    <cellStyle name="Header1 2 2 2 4 5 2" xfId="27135" xr:uid="{7FB5A03D-AC5D-4D0E-A515-15BE47F91450}"/>
    <cellStyle name="Header1 2 2 2 4 5 2 2" xfId="27136" xr:uid="{DFAF031B-7763-4A09-B7C5-A4C03ECEF516}"/>
    <cellStyle name="Header1 2 2 2 4 5 2 3" xfId="27137" xr:uid="{79462881-8821-48B0-93E8-C9B84EA2D6B5}"/>
    <cellStyle name="Header1 2 2 2 4 5 3" xfId="27138" xr:uid="{2093DC8A-7351-4B48-9F67-AC63E4DB3891}"/>
    <cellStyle name="Header1 2 2 2 4 5 3 2" xfId="27139" xr:uid="{2CB1E637-A0B1-43C3-8EFD-10F587B1F1DE}"/>
    <cellStyle name="Header1 2 2 2 4 5 3 3" xfId="27140" xr:uid="{FDBD0BD7-840E-41C9-89CE-9343BE9BBD63}"/>
    <cellStyle name="Header1 2 2 2 4 5 4" xfId="27141" xr:uid="{8E51D307-176D-42E6-A062-D9D72A15B560}"/>
    <cellStyle name="Header1 2 2 2 4 5 4 2" xfId="27142" xr:uid="{DEF57AD1-6731-42B2-8110-EEF7B2B21A39}"/>
    <cellStyle name="Header1 2 2 2 4 5 4 3" xfId="27143" xr:uid="{4A33E385-12BC-40D0-8FB8-B54B146E7040}"/>
    <cellStyle name="Header1 2 2 2 4 5 5" xfId="27144" xr:uid="{46A804F8-A809-4ABC-8664-4442A969DAE0}"/>
    <cellStyle name="Header1 2 2 2 4 5 5 2" xfId="27145" xr:uid="{032B71B8-4745-482F-8F96-A98B497E751A}"/>
    <cellStyle name="Header1 2 2 2 4 5 5 3" xfId="27146" xr:uid="{9EB4B7DC-42EC-44FE-B762-E40206D3B138}"/>
    <cellStyle name="Header1 2 2 2 4 5 6" xfId="27147" xr:uid="{E88F1A3A-24BA-45F7-9FF5-8F262B87612A}"/>
    <cellStyle name="Header1 2 2 2 4 5 6 2" xfId="27148" xr:uid="{2C8C70BE-B8BB-41CE-95AD-1C75BFBD633C}"/>
    <cellStyle name="Header1 2 2 2 4 5 6 3" xfId="27149" xr:uid="{D201BDBE-D274-468B-887E-EC51108CFA01}"/>
    <cellStyle name="Header1 2 2 2 4 5 7" xfId="27150" xr:uid="{3F939E80-DE31-4B4A-B0C1-E0CB38F60BF0}"/>
    <cellStyle name="Header1 2 2 2 4 5 8" xfId="27151" xr:uid="{848A4ECF-76B9-4416-BCB6-B057ED6271FF}"/>
    <cellStyle name="Header1 2 2 2 4 6" xfId="27152" xr:uid="{22443813-47BF-4D91-80FB-83F934134615}"/>
    <cellStyle name="Header1 2 2 2 4 6 2" xfId="27153" xr:uid="{D70A7ECD-F388-4CFF-A24F-497CB0721F12}"/>
    <cellStyle name="Header1 2 2 2 4 6 2 2" xfId="27154" xr:uid="{1A26EAF7-52F6-4A27-9FE6-440328DCEC3D}"/>
    <cellStyle name="Header1 2 2 2 4 6 2 3" xfId="27155" xr:uid="{E660EAF5-0B0F-4A58-96E8-510631FE97C2}"/>
    <cellStyle name="Header1 2 2 2 4 6 3" xfId="27156" xr:uid="{4FCCB987-B657-4CF0-9E50-104A77C0A085}"/>
    <cellStyle name="Header1 2 2 2 4 6 3 2" xfId="27157" xr:uid="{4360D649-744F-4B8F-BF51-5537EF63554E}"/>
    <cellStyle name="Header1 2 2 2 4 6 3 3" xfId="27158" xr:uid="{734CA380-4F43-453D-B679-286769DA7D43}"/>
    <cellStyle name="Header1 2 2 2 4 6 4" xfId="27159" xr:uid="{43F44DFD-ED3F-4CF9-B633-FD47937466AC}"/>
    <cellStyle name="Header1 2 2 2 4 6 4 2" xfId="27160" xr:uid="{A252C03F-C53E-4024-BBC0-C2D132D73706}"/>
    <cellStyle name="Header1 2 2 2 4 6 4 3" xfId="27161" xr:uid="{9ECF20C8-80AA-4D02-89EF-FFE633738ED8}"/>
    <cellStyle name="Header1 2 2 2 4 6 5" xfId="27162" xr:uid="{C05C7A93-7696-4474-BA23-C6F5E2328433}"/>
    <cellStyle name="Header1 2 2 2 4 6 5 2" xfId="27163" xr:uid="{F4BE5452-2294-45F0-9505-E8A6B8EEDA72}"/>
    <cellStyle name="Header1 2 2 2 4 6 5 3" xfId="27164" xr:uid="{5B02A7C8-067C-4F47-9483-8F5CF975E850}"/>
    <cellStyle name="Header1 2 2 2 4 6 6" xfId="27165" xr:uid="{6A5A87C5-8319-43DC-A3D1-38849017D582}"/>
    <cellStyle name="Header1 2 2 2 4 6 6 2" xfId="27166" xr:uid="{B6B5A74A-264C-45F1-AD44-F2C1FFD752E6}"/>
    <cellStyle name="Header1 2 2 2 4 6 6 3" xfId="27167" xr:uid="{BF783C37-8B1D-485A-8345-96314976A611}"/>
    <cellStyle name="Header1 2 2 2 4 6 7" xfId="27168" xr:uid="{2B9359E8-1CBF-4F71-A1FF-32FB35BF5AEB}"/>
    <cellStyle name="Header1 2 2 2 4 6 8" xfId="27169" xr:uid="{8E9438A9-4792-4C06-A2EB-2551FBFB6F34}"/>
    <cellStyle name="Header1 2 2 2 4 7" xfId="27170" xr:uid="{759A6683-8FB8-4F8D-8DB4-D04738429E21}"/>
    <cellStyle name="Header1 2 2 2 4 8" xfId="27171" xr:uid="{F918CE1E-3FC5-40F0-AFE0-08AE56868AB9}"/>
    <cellStyle name="Header1 2 2 2 5" xfId="27172" xr:uid="{FB5AF2CF-70BD-49DE-9C82-8499003F4D10}"/>
    <cellStyle name="Header1 2 2 2 5 2" xfId="27173" xr:uid="{65B0E2A8-CFCC-40E1-8FB4-04E08E338D78}"/>
    <cellStyle name="Header1 2 2 2 5 2 2" xfId="27174" xr:uid="{9109D0B1-81CE-47A1-BEF0-2A009FDF74AE}"/>
    <cellStyle name="Header1 2 2 2 5 2 2 2" xfId="27175" xr:uid="{84C23E35-55FF-4892-AC4F-ACFEC6745585}"/>
    <cellStyle name="Header1 2 2 2 5 2 2 3" xfId="27176" xr:uid="{6C761FCA-CC8B-4838-968B-7BE0CB3F100D}"/>
    <cellStyle name="Header1 2 2 2 5 2 3" xfId="27177" xr:uid="{C92025C0-B941-4010-98BC-53B38A0A16D1}"/>
    <cellStyle name="Header1 2 2 2 5 2 3 2" xfId="27178" xr:uid="{2C6233B6-E808-445E-A329-04AB78A5D12A}"/>
    <cellStyle name="Header1 2 2 2 5 2 3 3" xfId="27179" xr:uid="{8DDC8381-43B0-4348-82E0-318921A6C680}"/>
    <cellStyle name="Header1 2 2 2 5 2 4" xfId="27180" xr:uid="{FA664933-EEDF-42EB-94D8-E7BB47D19B95}"/>
    <cellStyle name="Header1 2 2 2 5 2 4 2" xfId="27181" xr:uid="{46E403C4-8B1E-4F0E-B510-7D2748B99AF0}"/>
    <cellStyle name="Header1 2 2 2 5 2 4 3" xfId="27182" xr:uid="{B4981B1D-E638-4FC8-9568-377DE7ED7ACB}"/>
    <cellStyle name="Header1 2 2 2 5 2 5" xfId="27183" xr:uid="{F58FD77D-8B23-430E-BA1F-A77378A0C58B}"/>
    <cellStyle name="Header1 2 2 2 5 2 5 2" xfId="27184" xr:uid="{5FFDBC82-96F6-4FF5-8265-14EC376459B0}"/>
    <cellStyle name="Header1 2 2 2 5 2 5 3" xfId="27185" xr:uid="{A401D4A5-3E5A-4565-9CCE-2957784FAEDC}"/>
    <cellStyle name="Header1 2 2 2 5 2 6" xfId="27186" xr:uid="{2C6178FB-6B9B-4A31-88C9-EAEA9253338A}"/>
    <cellStyle name="Header1 2 2 2 5 2 6 2" xfId="27187" xr:uid="{52921FE7-00D4-4FE0-9D92-244868F13C37}"/>
    <cellStyle name="Header1 2 2 2 5 2 6 3" xfId="27188" xr:uid="{55D4256F-502A-4446-AD06-C3A9FEE370E7}"/>
    <cellStyle name="Header1 2 2 2 5 2 7" xfId="27189" xr:uid="{402D86C1-F44F-41B9-BF43-342683E8C58D}"/>
    <cellStyle name="Header1 2 2 2 5 2 7 2" xfId="27190" xr:uid="{7A76918B-AC88-4901-8E4A-18FE06C4836D}"/>
    <cellStyle name="Header1 2 2 2 5 2 7 3" xfId="27191" xr:uid="{E72C9334-4A16-49C9-B551-908C4904AC61}"/>
    <cellStyle name="Header1 2 2 2 5 2 8" xfId="27192" xr:uid="{8834AE5A-5DBA-4C1A-A0C6-26EC5AC7A041}"/>
    <cellStyle name="Header1 2 2 2 5 2 9" xfId="27193" xr:uid="{18A79F3E-D1D7-4887-903E-6D4D3EE534BB}"/>
    <cellStyle name="Header1 2 2 2 5 3" xfId="27194" xr:uid="{273A0562-FA33-46F0-92F9-C38C217B3DC6}"/>
    <cellStyle name="Header1 2 2 2 5 3 2" xfId="27195" xr:uid="{6017DBF8-AB77-419B-AE65-F8AA430C6EA2}"/>
    <cellStyle name="Header1 2 2 2 5 3 2 2" xfId="27196" xr:uid="{EFF5AB04-F687-45FC-AA49-43E17DA7CD5F}"/>
    <cellStyle name="Header1 2 2 2 5 3 2 3" xfId="27197" xr:uid="{314B16BC-C445-4F20-9B11-A6A65DC8F0AC}"/>
    <cellStyle name="Header1 2 2 2 5 3 3" xfId="27198" xr:uid="{BEF2EA6E-CB95-4E3D-AA18-57D95A03AFAC}"/>
    <cellStyle name="Header1 2 2 2 5 3 3 2" xfId="27199" xr:uid="{51C14C8E-FF62-467A-A244-1EE607CC22D1}"/>
    <cellStyle name="Header1 2 2 2 5 3 3 3" xfId="27200" xr:uid="{A87824AC-E893-49E4-9A33-13A6BCF24822}"/>
    <cellStyle name="Header1 2 2 2 5 3 4" xfId="27201" xr:uid="{AD8B4587-CDED-4F45-A591-DAD15564F047}"/>
    <cellStyle name="Header1 2 2 2 5 3 4 2" xfId="27202" xr:uid="{9C38D893-AFC1-4E68-988A-8438FD03496E}"/>
    <cellStyle name="Header1 2 2 2 5 3 4 3" xfId="27203" xr:uid="{8B9D5FE8-7072-4A8B-A580-28DABC89C12A}"/>
    <cellStyle name="Header1 2 2 2 5 3 5" xfId="27204" xr:uid="{23F39926-7EB4-4912-ACC0-79B4CDEADE22}"/>
    <cellStyle name="Header1 2 2 2 5 3 5 2" xfId="27205" xr:uid="{6E50CF80-41DD-494D-BA63-9DC9F182C5D4}"/>
    <cellStyle name="Header1 2 2 2 5 3 5 3" xfId="27206" xr:uid="{5B06AF33-B56A-452A-ABCA-4FAE832FE511}"/>
    <cellStyle name="Header1 2 2 2 5 3 6" xfId="27207" xr:uid="{87B709F2-35F8-4471-9F6B-19F65A10B7E1}"/>
    <cellStyle name="Header1 2 2 2 5 3 6 2" xfId="27208" xr:uid="{850B187B-228C-435A-960C-A4C841FE6A90}"/>
    <cellStyle name="Header1 2 2 2 5 3 6 3" xfId="27209" xr:uid="{AA7ADB3A-A4D6-4128-AACB-586A078EF366}"/>
    <cellStyle name="Header1 2 2 2 5 3 7" xfId="27210" xr:uid="{6425C7AE-32CA-4C37-A5EB-F4703D77D39E}"/>
    <cellStyle name="Header1 2 2 2 5 3 8" xfId="27211" xr:uid="{837B1D1A-511D-4854-91F2-E940F5881F2C}"/>
    <cellStyle name="Header1 2 2 2 5 4" xfId="27212" xr:uid="{E1EC4FDD-6DB8-4B70-80FE-FA2B8FE113D3}"/>
    <cellStyle name="Header1 2 2 2 5 4 2" xfId="27213" xr:uid="{E3EAFBE0-7BAE-4FB2-BD28-012A65C19FA5}"/>
    <cellStyle name="Header1 2 2 2 5 4 2 2" xfId="27214" xr:uid="{E3CD774D-C1BC-4176-8C70-04D00D86424A}"/>
    <cellStyle name="Header1 2 2 2 5 4 2 3" xfId="27215" xr:uid="{F795E07F-C894-4BF6-B17B-6C3AF6E343C5}"/>
    <cellStyle name="Header1 2 2 2 5 4 3" xfId="27216" xr:uid="{D2B1C061-FE09-4146-A4AA-25C4D39E9A6B}"/>
    <cellStyle name="Header1 2 2 2 5 4 3 2" xfId="27217" xr:uid="{6974B792-868F-4EFE-A272-DF597E9C71D4}"/>
    <cellStyle name="Header1 2 2 2 5 4 3 3" xfId="27218" xr:uid="{908F8CF1-75EA-4EE6-96A6-6C7CDA6CA833}"/>
    <cellStyle name="Header1 2 2 2 5 4 4" xfId="27219" xr:uid="{98E0CEDA-AD99-4A20-892C-56AC8BF7ECC6}"/>
    <cellStyle name="Header1 2 2 2 5 4 4 2" xfId="27220" xr:uid="{60CA6955-B669-49E2-96BA-3174BD924583}"/>
    <cellStyle name="Header1 2 2 2 5 4 4 3" xfId="27221" xr:uid="{77E3F539-A38E-42CC-91A5-A99F5E401634}"/>
    <cellStyle name="Header1 2 2 2 5 4 5" xfId="27222" xr:uid="{1871ECA2-FC29-4412-BFCE-DF56F11516C6}"/>
    <cellStyle name="Header1 2 2 2 5 4 5 2" xfId="27223" xr:uid="{AC5B5137-47C4-4C8D-BB35-F35283FA1756}"/>
    <cellStyle name="Header1 2 2 2 5 4 5 3" xfId="27224" xr:uid="{B5A977C5-E5EB-4698-AC94-B459499C4E83}"/>
    <cellStyle name="Header1 2 2 2 5 4 6" xfId="27225" xr:uid="{D758135E-9ACA-49F5-A63D-DABA166E4FD2}"/>
    <cellStyle name="Header1 2 2 2 5 4 6 2" xfId="27226" xr:uid="{11E513D9-CB38-40FE-995C-DB9E5669DA8B}"/>
    <cellStyle name="Header1 2 2 2 5 4 6 3" xfId="27227" xr:uid="{7BB7D2B1-5E02-4EE2-8F1B-CC318BB8BFF0}"/>
    <cellStyle name="Header1 2 2 2 5 4 7" xfId="27228" xr:uid="{3E88A4B8-1462-42AB-AD28-B461E2883FC1}"/>
    <cellStyle name="Header1 2 2 2 5 4 8" xfId="27229" xr:uid="{0578E96A-8552-4E47-AC04-D981C7A6FC6D}"/>
    <cellStyle name="Header1 2 2 2 5 5" xfId="27230" xr:uid="{F46FE8DE-D21C-49D8-8614-4CEF784E52A1}"/>
    <cellStyle name="Header1 2 2 2 5 5 2" xfId="27231" xr:uid="{31C6C5CC-3C21-4930-918E-232E4D4E21AE}"/>
    <cellStyle name="Header1 2 2 2 5 5 2 2" xfId="27232" xr:uid="{BD07AEB2-E692-4714-AC72-69C1A30618BB}"/>
    <cellStyle name="Header1 2 2 2 5 5 2 3" xfId="27233" xr:uid="{35A8CA93-A610-4E21-B0DB-B66D5AA6892A}"/>
    <cellStyle name="Header1 2 2 2 5 5 3" xfId="27234" xr:uid="{E9F7FC9E-78B7-496B-9B56-B50EBE4F93FB}"/>
    <cellStyle name="Header1 2 2 2 5 5 3 2" xfId="27235" xr:uid="{CF1A977D-CE1E-428C-90CA-8B79110D2F5F}"/>
    <cellStyle name="Header1 2 2 2 5 5 3 3" xfId="27236" xr:uid="{938808E9-D42D-4C9E-B2C7-53BF4CF51F63}"/>
    <cellStyle name="Header1 2 2 2 5 5 4" xfId="27237" xr:uid="{94D94D01-343A-41B6-8EA8-FD7DB9FEDB07}"/>
    <cellStyle name="Header1 2 2 2 5 5 4 2" xfId="27238" xr:uid="{F5516403-1B93-475F-A222-9633214017AC}"/>
    <cellStyle name="Header1 2 2 2 5 5 4 3" xfId="27239" xr:uid="{3705C793-8AE6-42EC-84F7-01CC7D76F2E2}"/>
    <cellStyle name="Header1 2 2 2 5 5 5" xfId="27240" xr:uid="{71F578AD-62F0-49AA-8132-1F6F098340F2}"/>
    <cellStyle name="Header1 2 2 2 5 5 5 2" xfId="27241" xr:uid="{A82DA719-346E-4009-B951-2550E5B940F9}"/>
    <cellStyle name="Header1 2 2 2 5 5 5 3" xfId="27242" xr:uid="{BFB0A1AB-D181-4FDE-8A1F-074C9C56C7DB}"/>
    <cellStyle name="Header1 2 2 2 5 5 6" xfId="27243" xr:uid="{542FC234-5600-4847-8C00-20C1A092F5CF}"/>
    <cellStyle name="Header1 2 2 2 5 5 6 2" xfId="27244" xr:uid="{9F48B687-3126-41D5-8992-17D3727F0AC6}"/>
    <cellStyle name="Header1 2 2 2 5 5 6 3" xfId="27245" xr:uid="{FA9C76EA-FFD5-4C56-9231-98443E042DA3}"/>
    <cellStyle name="Header1 2 2 2 5 5 7" xfId="27246" xr:uid="{5E5FE6ED-5B07-42BE-958A-BC3C8533C2B7}"/>
    <cellStyle name="Header1 2 2 2 5 5 8" xfId="27247" xr:uid="{84130EC2-F740-485A-A5BE-DBB0A741FF08}"/>
    <cellStyle name="Header1 2 2 2 5 6" xfId="27248" xr:uid="{6CAC58E8-080A-43E1-B5B4-8A6B24469A3D}"/>
    <cellStyle name="Header1 2 2 2 5 6 2" xfId="27249" xr:uid="{01DC6779-3EBA-4DAF-BBEE-20BFB4902451}"/>
    <cellStyle name="Header1 2 2 2 5 6 2 2" xfId="27250" xr:uid="{0007C035-9145-422B-81B1-C8F866452263}"/>
    <cellStyle name="Header1 2 2 2 5 6 2 3" xfId="27251" xr:uid="{5092B804-D52D-41FB-9AC9-5AD3C67BC033}"/>
    <cellStyle name="Header1 2 2 2 5 6 3" xfId="27252" xr:uid="{98604ABA-468B-4412-9D2D-0F68DB61EE94}"/>
    <cellStyle name="Header1 2 2 2 5 6 3 2" xfId="27253" xr:uid="{656945D9-DD6E-4239-A455-BAD4619BCDF6}"/>
    <cellStyle name="Header1 2 2 2 5 6 3 3" xfId="27254" xr:uid="{5B6B19E7-CCD8-4EC9-922B-ECA67AC81FDF}"/>
    <cellStyle name="Header1 2 2 2 5 6 4" xfId="27255" xr:uid="{561CADCE-6699-4EF6-A66C-30F0E7C07D6C}"/>
    <cellStyle name="Header1 2 2 2 5 6 4 2" xfId="27256" xr:uid="{E1634D3A-43E9-4CB8-8C91-0391A4AEACF0}"/>
    <cellStyle name="Header1 2 2 2 5 6 4 3" xfId="27257" xr:uid="{44EA7E89-9DC8-49EA-8233-16D74093AAB9}"/>
    <cellStyle name="Header1 2 2 2 5 6 5" xfId="27258" xr:uid="{F0614971-A11E-42AD-8361-A119470DF626}"/>
    <cellStyle name="Header1 2 2 2 5 6 5 2" xfId="27259" xr:uid="{06C6CEE3-4C9C-439A-A526-7CE628CF0FB2}"/>
    <cellStyle name="Header1 2 2 2 5 6 5 3" xfId="27260" xr:uid="{FC694311-3817-4339-99DE-834ED851ADA0}"/>
    <cellStyle name="Header1 2 2 2 5 6 6" xfId="27261" xr:uid="{C50EDA40-D924-43DB-B528-A7EF03C2AFB9}"/>
    <cellStyle name="Header1 2 2 2 5 6 6 2" xfId="27262" xr:uid="{DFD6B5B1-2BD8-46CA-988E-441B4A33D754}"/>
    <cellStyle name="Header1 2 2 2 5 6 6 3" xfId="27263" xr:uid="{A91E5BE9-FD32-4F03-B474-A9143A82E92D}"/>
    <cellStyle name="Header1 2 2 2 5 6 7" xfId="27264" xr:uid="{9D7BA955-ED37-487C-949A-6737B4168C4A}"/>
    <cellStyle name="Header1 2 2 2 5 6 8" xfId="27265" xr:uid="{37D55099-5802-42D0-8C16-6E1E3B8DE811}"/>
    <cellStyle name="Header1 2 2 2 5 7" xfId="27266" xr:uid="{813CDE75-216E-462B-94C1-CBC15A88D997}"/>
    <cellStyle name="Header1 2 2 2 5 8" xfId="27267" xr:uid="{E93D7255-2B52-4B7A-A475-19C31DC6BDD2}"/>
    <cellStyle name="Header1 2 2 2 6" xfId="27268" xr:uid="{28FF4247-C166-4969-A06B-2A7B77424696}"/>
    <cellStyle name="Header1 2 2 2 6 2" xfId="27269" xr:uid="{E4615290-1F00-4779-B888-0B697CB246DA}"/>
    <cellStyle name="Header1 2 2 2 6 2 2" xfId="27270" xr:uid="{0904FDA7-D781-407A-A3FA-4E1774AA1A20}"/>
    <cellStyle name="Header1 2 2 2 6 2 2 2" xfId="27271" xr:uid="{F04FCC5C-0C67-4487-A25B-2F6EEE9F98CB}"/>
    <cellStyle name="Header1 2 2 2 6 2 2 3" xfId="27272" xr:uid="{CE0FAD9D-B43E-4300-B752-17E9B1D9A3F4}"/>
    <cellStyle name="Header1 2 2 2 6 2 3" xfId="27273" xr:uid="{64201907-427A-448C-A9A1-60CE15A54C1A}"/>
    <cellStyle name="Header1 2 2 2 6 2 3 2" xfId="27274" xr:uid="{DA1459DD-7839-4EBB-9134-92E063E08517}"/>
    <cellStyle name="Header1 2 2 2 6 2 3 3" xfId="27275" xr:uid="{03FDDAD5-3C43-4905-8E11-AF48186684A6}"/>
    <cellStyle name="Header1 2 2 2 6 2 4" xfId="27276" xr:uid="{8E114CD7-E1B9-47D6-A6A6-DBB407527C38}"/>
    <cellStyle name="Header1 2 2 2 6 2 4 2" xfId="27277" xr:uid="{19595216-C813-4FE3-B877-41CC61E44D1A}"/>
    <cellStyle name="Header1 2 2 2 6 2 4 3" xfId="27278" xr:uid="{78F81CAC-BFD2-4409-9D82-8449C64F4464}"/>
    <cellStyle name="Header1 2 2 2 6 2 5" xfId="27279" xr:uid="{2E935D0D-D892-4EFB-823C-E0CBA93379F7}"/>
    <cellStyle name="Header1 2 2 2 6 2 5 2" xfId="27280" xr:uid="{2C5666E6-4DA3-4217-89EE-ED2C14C69D31}"/>
    <cellStyle name="Header1 2 2 2 6 2 5 3" xfId="27281" xr:uid="{F92B7473-555A-45F8-9440-79F9227A1C4A}"/>
    <cellStyle name="Header1 2 2 2 6 2 6" xfId="27282" xr:uid="{D3F22005-8501-4FCD-A742-8B8DF860E5E3}"/>
    <cellStyle name="Header1 2 2 2 6 2 6 2" xfId="27283" xr:uid="{FFC746CB-EF68-444F-8567-E3ED18F3D4D1}"/>
    <cellStyle name="Header1 2 2 2 6 2 6 3" xfId="27284" xr:uid="{ECDBB91D-5F05-49BF-8758-A38FB9CEC9F4}"/>
    <cellStyle name="Header1 2 2 2 6 2 7" xfId="27285" xr:uid="{D5713327-4AD1-4119-95E5-0F5286997847}"/>
    <cellStyle name="Header1 2 2 2 6 2 7 2" xfId="27286" xr:uid="{547D8AE1-17F3-4F2D-BF2F-B39099D3CD32}"/>
    <cellStyle name="Header1 2 2 2 6 2 7 3" xfId="27287" xr:uid="{EF1D0214-56EA-47CA-9471-D25148AB143A}"/>
    <cellStyle name="Header1 2 2 2 6 2 8" xfId="27288" xr:uid="{AEB3056B-AC64-43C8-8E97-180FB4B0BA3D}"/>
    <cellStyle name="Header1 2 2 2 6 2 9" xfId="27289" xr:uid="{78FF41CB-7BD8-43AC-9BF4-E6F31C18F35B}"/>
    <cellStyle name="Header1 2 2 2 6 3" xfId="27290" xr:uid="{76C2FAAE-4104-404E-BF46-D983584C90B9}"/>
    <cellStyle name="Header1 2 2 2 6 3 2" xfId="27291" xr:uid="{1AEE5ADE-C519-4360-98B3-DD3E730C4A0E}"/>
    <cellStyle name="Header1 2 2 2 6 3 2 2" xfId="27292" xr:uid="{37FCD3D9-EEDB-4C8F-BD2E-BDAFECCC9D65}"/>
    <cellStyle name="Header1 2 2 2 6 3 2 3" xfId="27293" xr:uid="{39C1B9E4-06EF-415F-BE6B-BAC611AC6D52}"/>
    <cellStyle name="Header1 2 2 2 6 3 3" xfId="27294" xr:uid="{EE0A9F02-DDD0-4BF6-A81B-480E0D0A6E63}"/>
    <cellStyle name="Header1 2 2 2 6 3 3 2" xfId="27295" xr:uid="{51DC81DB-21F7-4A0D-A45D-D31BD62FF06A}"/>
    <cellStyle name="Header1 2 2 2 6 3 3 3" xfId="27296" xr:uid="{AA9850AB-4466-463E-8132-60889D1EFE61}"/>
    <cellStyle name="Header1 2 2 2 6 3 4" xfId="27297" xr:uid="{5AD5336D-19C6-4B9D-9C26-B88010824F55}"/>
    <cellStyle name="Header1 2 2 2 6 3 4 2" xfId="27298" xr:uid="{437460C0-DB6E-4FC3-9123-CEF6EE4CBACF}"/>
    <cellStyle name="Header1 2 2 2 6 3 4 3" xfId="27299" xr:uid="{067D32AB-E613-48D8-8E6B-568636523228}"/>
    <cellStyle name="Header1 2 2 2 6 3 5" xfId="27300" xr:uid="{C96A3545-CE73-4DFE-87B9-B65EA4DBBAB8}"/>
    <cellStyle name="Header1 2 2 2 6 3 5 2" xfId="27301" xr:uid="{6B56E410-2B5E-4BE2-923E-4693945F33FC}"/>
    <cellStyle name="Header1 2 2 2 6 3 5 3" xfId="27302" xr:uid="{12FD35C4-2E93-4166-92E5-B8BB5877798B}"/>
    <cellStyle name="Header1 2 2 2 6 3 6" xfId="27303" xr:uid="{1E57BB0B-4AE3-49D0-98D0-3A5BC019CF2A}"/>
    <cellStyle name="Header1 2 2 2 6 3 6 2" xfId="27304" xr:uid="{01A73CB6-55F6-4E35-8FD2-F491A908FEC6}"/>
    <cellStyle name="Header1 2 2 2 6 3 6 3" xfId="27305" xr:uid="{5390C9AA-49F4-4606-94CB-C28870F7940C}"/>
    <cellStyle name="Header1 2 2 2 6 3 7" xfId="27306" xr:uid="{C654A02A-885C-46E8-AE53-18A3857CB32E}"/>
    <cellStyle name="Header1 2 2 2 6 3 8" xfId="27307" xr:uid="{A659C137-E5EF-4907-A696-42E849868115}"/>
    <cellStyle name="Header1 2 2 2 6 4" xfId="27308" xr:uid="{B1DE77CE-F98B-4BEB-86E5-5BFEABA1EFA2}"/>
    <cellStyle name="Header1 2 2 2 6 4 2" xfId="27309" xr:uid="{57FF4B1B-06B5-4F80-B92E-28139B6C41C8}"/>
    <cellStyle name="Header1 2 2 2 6 4 2 2" xfId="27310" xr:uid="{4C88FEB5-1007-476A-9A65-735646BCD2FB}"/>
    <cellStyle name="Header1 2 2 2 6 4 2 3" xfId="27311" xr:uid="{941879A3-8B19-4C22-8601-7C2C1F22A256}"/>
    <cellStyle name="Header1 2 2 2 6 4 3" xfId="27312" xr:uid="{65963736-6A5C-4201-86E6-0D8769772BD7}"/>
    <cellStyle name="Header1 2 2 2 6 4 3 2" xfId="27313" xr:uid="{CCF181BA-98D1-4BD9-98BC-A4A0DB9C8B66}"/>
    <cellStyle name="Header1 2 2 2 6 4 3 3" xfId="27314" xr:uid="{85CF22E1-0772-419F-9002-61CE1FE4353A}"/>
    <cellStyle name="Header1 2 2 2 6 4 4" xfId="27315" xr:uid="{FDAFADE3-425B-4264-9397-51F9AFCFD332}"/>
    <cellStyle name="Header1 2 2 2 6 4 4 2" xfId="27316" xr:uid="{F3A70097-A3BB-4314-8695-0D3F0A7B2E1A}"/>
    <cellStyle name="Header1 2 2 2 6 4 4 3" xfId="27317" xr:uid="{9064102A-37D3-482E-9566-40570EA34E9B}"/>
    <cellStyle name="Header1 2 2 2 6 4 5" xfId="27318" xr:uid="{C0FF71B8-1806-4B21-BBE5-6B91B294F71C}"/>
    <cellStyle name="Header1 2 2 2 6 4 5 2" xfId="27319" xr:uid="{9E112D58-2A45-4484-85A2-61BA23210411}"/>
    <cellStyle name="Header1 2 2 2 6 4 5 3" xfId="27320" xr:uid="{7F92E1BD-1079-4C3C-9A62-5C16CFD41085}"/>
    <cellStyle name="Header1 2 2 2 6 4 6" xfId="27321" xr:uid="{EA77363A-7804-415C-9F7D-CADEA4EE50C2}"/>
    <cellStyle name="Header1 2 2 2 6 4 6 2" xfId="27322" xr:uid="{F149089B-4DA3-46DB-8999-4D4691C34864}"/>
    <cellStyle name="Header1 2 2 2 6 4 6 3" xfId="27323" xr:uid="{110AD014-D3B2-4193-AABD-BD1E99353BD7}"/>
    <cellStyle name="Header1 2 2 2 6 4 7" xfId="27324" xr:uid="{18FEAC93-A0F6-4A02-A7AF-E22180442947}"/>
    <cellStyle name="Header1 2 2 2 6 4 8" xfId="27325" xr:uid="{E3E2029E-3275-4E3F-9972-D56885A45092}"/>
    <cellStyle name="Header1 2 2 2 6 5" xfId="27326" xr:uid="{375C58C0-99AE-4550-9C29-D117867A0883}"/>
    <cellStyle name="Header1 2 2 2 6 5 2" xfId="27327" xr:uid="{B9A10FE1-9E92-4808-B2DD-FC3D4D83640A}"/>
    <cellStyle name="Header1 2 2 2 6 5 2 2" xfId="27328" xr:uid="{62B1B020-217C-4083-B98D-6980892FF03C}"/>
    <cellStyle name="Header1 2 2 2 6 5 2 3" xfId="27329" xr:uid="{588E0D66-D62B-4BF5-A288-7F74A760CBE1}"/>
    <cellStyle name="Header1 2 2 2 6 5 3" xfId="27330" xr:uid="{A22D3434-BC6D-4798-8128-A1C0EF3F9687}"/>
    <cellStyle name="Header1 2 2 2 6 5 3 2" xfId="27331" xr:uid="{119A50FF-4C23-46AF-B41F-8B94457A31BF}"/>
    <cellStyle name="Header1 2 2 2 6 5 3 3" xfId="27332" xr:uid="{FC107349-BD78-40DF-9E75-6EE8ACE086D1}"/>
    <cellStyle name="Header1 2 2 2 6 5 4" xfId="27333" xr:uid="{5CB47A94-EE9A-4E2C-98E4-7741716886FA}"/>
    <cellStyle name="Header1 2 2 2 6 5 4 2" xfId="27334" xr:uid="{A4427EB5-8CE5-45FB-8314-D3A385E716F2}"/>
    <cellStyle name="Header1 2 2 2 6 5 4 3" xfId="27335" xr:uid="{CC4C1074-7780-487A-962B-678F0A36F540}"/>
    <cellStyle name="Header1 2 2 2 6 5 5" xfId="27336" xr:uid="{E922C5CB-5D2E-48F1-BFE5-EFB04CC2C95B}"/>
    <cellStyle name="Header1 2 2 2 6 5 5 2" xfId="27337" xr:uid="{EFBDE4E4-1CAD-4A4C-BD69-8069F1FFFB0B}"/>
    <cellStyle name="Header1 2 2 2 6 5 5 3" xfId="27338" xr:uid="{7C7883C6-85F3-44FE-9E84-3DC04AC646DA}"/>
    <cellStyle name="Header1 2 2 2 6 5 6" xfId="27339" xr:uid="{43985D35-E86B-434B-B428-A7965EC8F310}"/>
    <cellStyle name="Header1 2 2 2 6 5 6 2" xfId="27340" xr:uid="{016102C4-6673-4E1C-9F92-2F116A9EE8D5}"/>
    <cellStyle name="Header1 2 2 2 6 5 6 3" xfId="27341" xr:uid="{D7B151A3-7F1A-420F-9077-DED75EF5FEF8}"/>
    <cellStyle name="Header1 2 2 2 6 5 7" xfId="27342" xr:uid="{93DB2C3D-DEE9-4A3F-A481-C7A2D3A32D5D}"/>
    <cellStyle name="Header1 2 2 2 6 5 8" xfId="27343" xr:uid="{14886C2F-6B43-4C3C-B25C-605D89B8B97E}"/>
    <cellStyle name="Header1 2 2 2 6 6" xfId="27344" xr:uid="{93235FB9-5FF9-45A8-8462-9D6366800636}"/>
    <cellStyle name="Header1 2 2 2 6 6 2" xfId="27345" xr:uid="{EE01958E-7CA8-469C-97C1-05D5C8523BBF}"/>
    <cellStyle name="Header1 2 2 2 6 6 2 2" xfId="27346" xr:uid="{0C02962C-3ACF-4DDF-8675-E7D8974304BE}"/>
    <cellStyle name="Header1 2 2 2 6 6 2 3" xfId="27347" xr:uid="{526E3DA7-9B8F-4804-9D56-3DB9F7575442}"/>
    <cellStyle name="Header1 2 2 2 6 6 3" xfId="27348" xr:uid="{933D2DC1-5F01-41E4-AE51-4FB3FA3E5FA0}"/>
    <cellStyle name="Header1 2 2 2 6 6 3 2" xfId="27349" xr:uid="{78D7ADEB-E7E7-43ED-8DB5-22C507656979}"/>
    <cellStyle name="Header1 2 2 2 6 6 3 3" xfId="27350" xr:uid="{4766DCB3-2E80-4C08-8A92-17E4EF4286FD}"/>
    <cellStyle name="Header1 2 2 2 6 6 4" xfId="27351" xr:uid="{E3E4D7C6-5EA1-4E6E-9F60-BBC1B919AB45}"/>
    <cellStyle name="Header1 2 2 2 6 6 4 2" xfId="27352" xr:uid="{24BE4DA2-5BB9-4135-BF4B-0154F20C38BF}"/>
    <cellStyle name="Header1 2 2 2 6 6 4 3" xfId="27353" xr:uid="{B49068F7-8525-4835-AF47-DE0139FB32A8}"/>
    <cellStyle name="Header1 2 2 2 6 6 5" xfId="27354" xr:uid="{FCA666ED-E950-41B7-B901-0B2025DF11D2}"/>
    <cellStyle name="Header1 2 2 2 6 6 5 2" xfId="27355" xr:uid="{29E29221-5564-4F8A-BFD5-A51BA7B3714B}"/>
    <cellStyle name="Header1 2 2 2 6 6 5 3" xfId="27356" xr:uid="{B4F7C54E-4426-42A3-8D95-1561222B7B28}"/>
    <cellStyle name="Header1 2 2 2 6 6 6" xfId="27357" xr:uid="{38979C42-BA1A-4AE0-9E6D-8F214B047AD5}"/>
    <cellStyle name="Header1 2 2 2 6 6 6 2" xfId="27358" xr:uid="{D6E9A69E-5C04-459C-8BA7-E4D38064651A}"/>
    <cellStyle name="Header1 2 2 2 6 6 6 3" xfId="27359" xr:uid="{D3144F20-29CC-439F-B323-B49F40F3846E}"/>
    <cellStyle name="Header1 2 2 2 6 6 7" xfId="27360" xr:uid="{F451D546-A114-443B-A08D-8FDDF6131D2E}"/>
    <cellStyle name="Header1 2 2 2 6 6 8" xfId="27361" xr:uid="{23DBBE4C-F313-47AA-9A18-888AE6F94378}"/>
    <cellStyle name="Header1 2 2 2 6 7" xfId="27362" xr:uid="{5D12A065-CE1D-41F8-B2D2-2F0CEDC3F4EC}"/>
    <cellStyle name="Header1 2 2 2 6 8" xfId="27363" xr:uid="{1DF00CC6-031A-44CC-BA80-AD36AD49CD39}"/>
    <cellStyle name="Header1 2 2 2 7" xfId="27364" xr:uid="{4BD2AFFB-1C9B-4966-B4BB-4FE12A15ECE7}"/>
    <cellStyle name="Header1 2 2 2 7 2" xfId="27365" xr:uid="{4ACC6F5B-5104-4D86-BCF6-C9F8436D58F9}"/>
    <cellStyle name="Header1 2 2 2 7 2 2" xfId="27366" xr:uid="{07B84961-7E36-49FC-AB26-4BBD3DE6F2A9}"/>
    <cellStyle name="Header1 2 2 2 7 2 2 2" xfId="27367" xr:uid="{28042FB1-59DD-4F18-9471-463759244332}"/>
    <cellStyle name="Header1 2 2 2 7 2 2 3" xfId="27368" xr:uid="{06393DE7-9C96-4948-A372-BF43F33933CF}"/>
    <cellStyle name="Header1 2 2 2 7 2 3" xfId="27369" xr:uid="{6FE8326C-5847-4F4A-9507-0F94F74E352C}"/>
    <cellStyle name="Header1 2 2 2 7 2 3 2" xfId="27370" xr:uid="{765847E0-C3F7-49CB-900C-AA35CF2BAC2D}"/>
    <cellStyle name="Header1 2 2 2 7 2 3 3" xfId="27371" xr:uid="{F0591603-DCB3-470D-BE5C-4C5D9E3A466B}"/>
    <cellStyle name="Header1 2 2 2 7 2 4" xfId="27372" xr:uid="{43D167B0-CD5D-49B0-9C5D-3B794234A9B3}"/>
    <cellStyle name="Header1 2 2 2 7 2 4 2" xfId="27373" xr:uid="{1498F245-9E0C-4599-B2DB-95AB74603896}"/>
    <cellStyle name="Header1 2 2 2 7 2 4 3" xfId="27374" xr:uid="{EBF31E03-3AA5-4F32-BE70-11F02A9F2D26}"/>
    <cellStyle name="Header1 2 2 2 7 2 5" xfId="27375" xr:uid="{48CF8096-E24A-4420-956C-1703BBADDF8C}"/>
    <cellStyle name="Header1 2 2 2 7 2 5 2" xfId="27376" xr:uid="{F367C695-E0AA-4F81-B8DE-827E83E856B2}"/>
    <cellStyle name="Header1 2 2 2 7 2 5 3" xfId="27377" xr:uid="{0DD58181-AF88-422A-B2A2-47EF143968C0}"/>
    <cellStyle name="Header1 2 2 2 7 2 6" xfId="27378" xr:uid="{42CAFEE6-553E-4689-99DF-5DF3A4E8AB86}"/>
    <cellStyle name="Header1 2 2 2 7 2 6 2" xfId="27379" xr:uid="{C3B5F393-130D-45F8-984A-B8C67DF25953}"/>
    <cellStyle name="Header1 2 2 2 7 2 6 3" xfId="27380" xr:uid="{0F13362F-4FF9-45D5-8876-D6E70C59F8EB}"/>
    <cellStyle name="Header1 2 2 2 7 2 7" xfId="27381" xr:uid="{AE1EF0A4-81ED-4586-BED1-035F1615AF32}"/>
    <cellStyle name="Header1 2 2 2 7 2 7 2" xfId="27382" xr:uid="{8916753E-9B0B-4699-9E7B-5E2E9C619B42}"/>
    <cellStyle name="Header1 2 2 2 7 2 7 3" xfId="27383" xr:uid="{D1A97636-1AFE-40FE-B130-681CA1520195}"/>
    <cellStyle name="Header1 2 2 2 7 2 8" xfId="27384" xr:uid="{8B033E3F-F324-4F57-BD76-F66BB4C44F32}"/>
    <cellStyle name="Header1 2 2 2 7 2 9" xfId="27385" xr:uid="{12B4A471-B91F-4713-9762-66593FAD114E}"/>
    <cellStyle name="Header1 2 2 2 7 3" xfId="27386" xr:uid="{A8376ACB-D4E8-4A05-A10D-1484C4AC7E47}"/>
    <cellStyle name="Header1 2 2 2 7 3 2" xfId="27387" xr:uid="{7CF93C30-C947-4522-840F-E9FF4C23821E}"/>
    <cellStyle name="Header1 2 2 2 7 3 2 2" xfId="27388" xr:uid="{47DA34FE-CB91-440B-9FAD-30CC525872BD}"/>
    <cellStyle name="Header1 2 2 2 7 3 2 3" xfId="27389" xr:uid="{4F07A8E4-F1AC-4C04-9761-8B844ABAB815}"/>
    <cellStyle name="Header1 2 2 2 7 3 3" xfId="27390" xr:uid="{CF0481BA-B93F-49AF-B30E-CDB78741EF7E}"/>
    <cellStyle name="Header1 2 2 2 7 3 3 2" xfId="27391" xr:uid="{39F8196A-65E5-4C65-9915-177371BF06D5}"/>
    <cellStyle name="Header1 2 2 2 7 3 3 3" xfId="27392" xr:uid="{17E7EA97-C831-4027-BEAC-C326A850C186}"/>
    <cellStyle name="Header1 2 2 2 7 3 4" xfId="27393" xr:uid="{4651169D-8B16-46CC-8839-824DE3CAE1E0}"/>
    <cellStyle name="Header1 2 2 2 7 3 4 2" xfId="27394" xr:uid="{4F4DD080-9AF8-4856-930E-2EBFF51782C4}"/>
    <cellStyle name="Header1 2 2 2 7 3 4 3" xfId="27395" xr:uid="{064F39A6-9E43-47F0-9890-74587390E1FE}"/>
    <cellStyle name="Header1 2 2 2 7 3 5" xfId="27396" xr:uid="{347AA40A-2B48-4591-9B3A-11923DAE2443}"/>
    <cellStyle name="Header1 2 2 2 7 3 5 2" xfId="27397" xr:uid="{61FAFF35-47E0-4A16-8351-DA4670B97B30}"/>
    <cellStyle name="Header1 2 2 2 7 3 5 3" xfId="27398" xr:uid="{DD67BC7A-F64F-4544-AE92-7EFDE6E33E7B}"/>
    <cellStyle name="Header1 2 2 2 7 3 6" xfId="27399" xr:uid="{EB01EEF7-13BC-4509-8BFA-F0055A04D153}"/>
    <cellStyle name="Header1 2 2 2 7 3 6 2" xfId="27400" xr:uid="{172C69DE-D074-423A-BEE7-4004C690FAB4}"/>
    <cellStyle name="Header1 2 2 2 7 3 6 3" xfId="27401" xr:uid="{0B02F862-85B4-425C-B03A-F1B070ECBE0C}"/>
    <cellStyle name="Header1 2 2 2 7 3 7" xfId="27402" xr:uid="{86014A10-1156-4A51-9D46-FB6EE56356C0}"/>
    <cellStyle name="Header1 2 2 2 7 3 8" xfId="27403" xr:uid="{EDE7FBC3-341D-4CFE-8C44-2315485A0529}"/>
    <cellStyle name="Header1 2 2 2 7 4" xfId="27404" xr:uid="{A09AD3B5-A4D3-4BA0-BCF4-870D0DD8EB3E}"/>
    <cellStyle name="Header1 2 2 2 7 4 2" xfId="27405" xr:uid="{BC5ABDBE-6073-4D29-9A11-ED39AD46F99E}"/>
    <cellStyle name="Header1 2 2 2 7 4 2 2" xfId="27406" xr:uid="{621AA1C2-8E49-4D38-A8EC-E32BD9626004}"/>
    <cellStyle name="Header1 2 2 2 7 4 2 3" xfId="27407" xr:uid="{86AFDD4D-E670-45B3-80C5-55A9167FC32B}"/>
    <cellStyle name="Header1 2 2 2 7 4 3" xfId="27408" xr:uid="{BB8EFD0B-C0B8-4F0B-862A-EF5894ADE1DE}"/>
    <cellStyle name="Header1 2 2 2 7 4 3 2" xfId="27409" xr:uid="{4DA903AA-BB18-47E6-9721-3BF7B310A8D8}"/>
    <cellStyle name="Header1 2 2 2 7 4 3 3" xfId="27410" xr:uid="{6177F5D4-58CD-4770-83EE-626A6D642361}"/>
    <cellStyle name="Header1 2 2 2 7 4 4" xfId="27411" xr:uid="{348CE949-D204-45C3-BAB3-F6A2F3D86A89}"/>
    <cellStyle name="Header1 2 2 2 7 4 4 2" xfId="27412" xr:uid="{7A0D0C8C-9E18-48BC-8E19-1DC34C9C8896}"/>
    <cellStyle name="Header1 2 2 2 7 4 4 3" xfId="27413" xr:uid="{B2907EA2-BBA5-4102-817E-87C032377EC7}"/>
    <cellStyle name="Header1 2 2 2 7 4 5" xfId="27414" xr:uid="{1B382BC4-AE5D-41ED-BACC-9DEAF23C18CF}"/>
    <cellStyle name="Header1 2 2 2 7 4 5 2" xfId="27415" xr:uid="{9A140759-00CF-41A3-8855-0B27E171D7F2}"/>
    <cellStyle name="Header1 2 2 2 7 4 5 3" xfId="27416" xr:uid="{A2BC68AD-BCAF-4CF6-8E22-41DEFB35367B}"/>
    <cellStyle name="Header1 2 2 2 7 4 6" xfId="27417" xr:uid="{57F8D691-0FB3-422D-BEEB-EDCFB4B5A643}"/>
    <cellStyle name="Header1 2 2 2 7 4 6 2" xfId="27418" xr:uid="{41FCB14F-9564-4611-98AE-DB50F7B6ACEA}"/>
    <cellStyle name="Header1 2 2 2 7 4 6 3" xfId="27419" xr:uid="{47C555E7-3B81-494B-B48E-5E5A6E0D9DA4}"/>
    <cellStyle name="Header1 2 2 2 7 4 7" xfId="27420" xr:uid="{D6194462-F53A-4B6B-A297-D8E54D68DFF5}"/>
    <cellStyle name="Header1 2 2 2 7 4 8" xfId="27421" xr:uid="{F56CDDB5-B890-4DF9-95E2-DB58A940FA1E}"/>
    <cellStyle name="Header1 2 2 2 7 5" xfId="27422" xr:uid="{28056A72-D86C-4811-BA91-64E9BF240D62}"/>
    <cellStyle name="Header1 2 2 2 7 5 2" xfId="27423" xr:uid="{2AB2EA3F-9256-4A5D-968F-1318CC9B4603}"/>
    <cellStyle name="Header1 2 2 2 7 5 2 2" xfId="27424" xr:uid="{EAB89174-329C-4750-8CA2-E3100CF4C1C5}"/>
    <cellStyle name="Header1 2 2 2 7 5 2 3" xfId="27425" xr:uid="{76DDE667-8408-49C8-A0C1-A8D019CA569C}"/>
    <cellStyle name="Header1 2 2 2 7 5 3" xfId="27426" xr:uid="{2C6A75C8-1E6F-46E8-ADD2-729869166B1E}"/>
    <cellStyle name="Header1 2 2 2 7 5 3 2" xfId="27427" xr:uid="{829D347D-FEF6-4185-9E71-C318C67E4168}"/>
    <cellStyle name="Header1 2 2 2 7 5 3 3" xfId="27428" xr:uid="{499B8D37-8065-4ECA-8659-ACBC59E8843B}"/>
    <cellStyle name="Header1 2 2 2 7 5 4" xfId="27429" xr:uid="{5B2956C3-11C5-48B6-866E-EDB195C127BD}"/>
    <cellStyle name="Header1 2 2 2 7 5 4 2" xfId="27430" xr:uid="{5525766E-2437-4E6D-92F1-D3C9D09B82A2}"/>
    <cellStyle name="Header1 2 2 2 7 5 4 3" xfId="27431" xr:uid="{6477EC5E-348C-47A0-B598-D94F1A6C2DED}"/>
    <cellStyle name="Header1 2 2 2 7 5 5" xfId="27432" xr:uid="{AA4E627E-292E-4A32-B518-0D0F9FEFF4EA}"/>
    <cellStyle name="Header1 2 2 2 7 5 5 2" xfId="27433" xr:uid="{F1D973FD-B1B7-464A-A306-AFFB11897D82}"/>
    <cellStyle name="Header1 2 2 2 7 5 5 3" xfId="27434" xr:uid="{14938FD9-8721-4657-91E8-F9F73BA730EE}"/>
    <cellStyle name="Header1 2 2 2 7 5 6" xfId="27435" xr:uid="{F502EEED-876E-4A1D-B374-3C1BA6482112}"/>
    <cellStyle name="Header1 2 2 2 7 5 6 2" xfId="27436" xr:uid="{5D0E1E20-F6CF-416D-8204-89D1F0C52F31}"/>
    <cellStyle name="Header1 2 2 2 7 5 6 3" xfId="27437" xr:uid="{A95E8BE1-862E-4C4C-B7BA-1ACB3427D51D}"/>
    <cellStyle name="Header1 2 2 2 7 5 7" xfId="27438" xr:uid="{1630B8FF-738C-4F65-9B8F-444408122E35}"/>
    <cellStyle name="Header1 2 2 2 7 5 8" xfId="27439" xr:uid="{1C9B0C64-7358-4661-A381-FC2097984807}"/>
    <cellStyle name="Header1 2 2 2 7 6" xfId="27440" xr:uid="{522BFBE1-F364-4E08-85FC-6C06A50940F3}"/>
    <cellStyle name="Header1 2 2 2 7 6 2" xfId="27441" xr:uid="{EC2928FB-AAA0-4704-9664-3FE86C8F73DF}"/>
    <cellStyle name="Header1 2 2 2 7 6 2 2" xfId="27442" xr:uid="{CCA14199-3C3C-4F8E-A147-E4FCD85C1566}"/>
    <cellStyle name="Header1 2 2 2 7 6 2 3" xfId="27443" xr:uid="{69F82405-5F5B-452F-9087-1875F5233F91}"/>
    <cellStyle name="Header1 2 2 2 7 6 3" xfId="27444" xr:uid="{6A119FA3-58EE-4A1D-9861-875959A027DB}"/>
    <cellStyle name="Header1 2 2 2 7 6 3 2" xfId="27445" xr:uid="{8EB346E1-C31F-481C-B211-6C61E5A1953F}"/>
    <cellStyle name="Header1 2 2 2 7 6 3 3" xfId="27446" xr:uid="{65490370-8B14-4D60-831A-EFE2F1AB2CA2}"/>
    <cellStyle name="Header1 2 2 2 7 6 4" xfId="27447" xr:uid="{D5564D66-11E5-49F0-AFB9-DBF603916985}"/>
    <cellStyle name="Header1 2 2 2 7 6 4 2" xfId="27448" xr:uid="{8F67EFEA-7E42-4D3D-B5DD-3DC998616ED5}"/>
    <cellStyle name="Header1 2 2 2 7 6 4 3" xfId="27449" xr:uid="{B7BF5BE5-EC73-4D61-835A-498E1D143213}"/>
    <cellStyle name="Header1 2 2 2 7 6 5" xfId="27450" xr:uid="{DE74F5BD-42AF-4CFE-BAF6-FFCA6B250914}"/>
    <cellStyle name="Header1 2 2 2 7 6 5 2" xfId="27451" xr:uid="{664F2F80-D756-4011-8F8C-2557492E603C}"/>
    <cellStyle name="Header1 2 2 2 7 6 5 3" xfId="27452" xr:uid="{C554C458-88FD-48ED-A475-12CD06FF6F40}"/>
    <cellStyle name="Header1 2 2 2 7 6 6" xfId="27453" xr:uid="{D57C0714-CCBC-401F-9498-3A646695A29D}"/>
    <cellStyle name="Header1 2 2 2 7 6 6 2" xfId="27454" xr:uid="{112EA44B-A3ED-4DFA-9473-C010A184B566}"/>
    <cellStyle name="Header1 2 2 2 7 6 6 3" xfId="27455" xr:uid="{95F1BCE2-CFB1-445F-A5F5-73DDAB588546}"/>
    <cellStyle name="Header1 2 2 2 7 6 7" xfId="27456" xr:uid="{6290E936-24A1-4107-9AFB-28CAB2510F18}"/>
    <cellStyle name="Header1 2 2 2 7 6 8" xfId="27457" xr:uid="{962FE035-9506-45FB-9E43-76ABD714F85F}"/>
    <cellStyle name="Header1 2 2 2 7 7" xfId="27458" xr:uid="{55B1F1E6-B176-407E-AA31-9698FE84BE8B}"/>
    <cellStyle name="Header1 2 2 2 7 8" xfId="27459" xr:uid="{70CD8B38-22CE-494D-ADFF-A544B0BEB86D}"/>
    <cellStyle name="Header1 2 2 2 8" xfId="27460" xr:uid="{7DDA90B3-CC45-4E42-8755-130A8DB10412}"/>
    <cellStyle name="Header1 2 2 2 8 2" xfId="27461" xr:uid="{170200F6-F56E-4BED-A26F-D9B43CF3E029}"/>
    <cellStyle name="Header1 2 2 2 8 2 2" xfId="27462" xr:uid="{9F6D82F7-D93B-44B5-AF43-74C3C8FEEB20}"/>
    <cellStyle name="Header1 2 2 2 8 2 2 2" xfId="27463" xr:uid="{F0423953-B7A3-452E-9619-2BA5EA77531D}"/>
    <cellStyle name="Header1 2 2 2 8 2 2 3" xfId="27464" xr:uid="{693C10A0-27D5-4066-BA6E-73BEFF51373C}"/>
    <cellStyle name="Header1 2 2 2 8 2 3" xfId="27465" xr:uid="{3B71ECC5-6EF2-4822-9AC5-5D58170A9DC0}"/>
    <cellStyle name="Header1 2 2 2 8 2 3 2" xfId="27466" xr:uid="{C6AFEAE4-E0DE-4A31-89FB-995D4E3E7EDE}"/>
    <cellStyle name="Header1 2 2 2 8 2 3 3" xfId="27467" xr:uid="{C955B885-F40B-48D5-AD58-ED293AFD045E}"/>
    <cellStyle name="Header1 2 2 2 8 2 4" xfId="27468" xr:uid="{E40F0F4B-5F8A-4282-A4E8-C1B9EDD89DA6}"/>
    <cellStyle name="Header1 2 2 2 8 2 4 2" xfId="27469" xr:uid="{45679CA1-87D4-4B75-AFE1-2A4A853B2B86}"/>
    <cellStyle name="Header1 2 2 2 8 2 4 3" xfId="27470" xr:uid="{71258891-0E0F-484F-9270-382279A111E5}"/>
    <cellStyle name="Header1 2 2 2 8 2 5" xfId="27471" xr:uid="{E796CEE6-2D0D-4F65-AD0D-873BBB7A1EC7}"/>
    <cellStyle name="Header1 2 2 2 8 2 5 2" xfId="27472" xr:uid="{6BEFCDF6-B73A-4187-BBD3-F2B4A783DB6A}"/>
    <cellStyle name="Header1 2 2 2 8 2 5 3" xfId="27473" xr:uid="{B515EA31-1AF7-43C6-BE4D-DE3131C4BCF5}"/>
    <cellStyle name="Header1 2 2 2 8 2 6" xfId="27474" xr:uid="{4B644127-44D6-40B5-8C37-318740FC6581}"/>
    <cellStyle name="Header1 2 2 2 8 2 6 2" xfId="27475" xr:uid="{936B8678-475C-49B9-B548-43AFFE8DC8A6}"/>
    <cellStyle name="Header1 2 2 2 8 2 6 3" xfId="27476" xr:uid="{F8E1DE9F-A535-4709-9200-F7C30B62EE3F}"/>
    <cellStyle name="Header1 2 2 2 8 2 7" xfId="27477" xr:uid="{99EA192B-EDF3-49DC-BE21-82F1F714685F}"/>
    <cellStyle name="Header1 2 2 2 8 2 7 2" xfId="27478" xr:uid="{3AF4B93C-BEBF-4D7B-930C-94E3E5480B61}"/>
    <cellStyle name="Header1 2 2 2 8 2 7 3" xfId="27479" xr:uid="{44270A80-4091-4496-BFCC-D3D79C226FB4}"/>
    <cellStyle name="Header1 2 2 2 8 2 8" xfId="27480" xr:uid="{80C455AB-93FD-4A56-8FF8-53764897A54C}"/>
    <cellStyle name="Header1 2 2 2 8 2 9" xfId="27481" xr:uid="{B9874BAE-1490-47E6-ABBC-CF717AE8C0BA}"/>
    <cellStyle name="Header1 2 2 2 8 3" xfId="27482" xr:uid="{D148D111-A2C2-4064-938E-5DC91F98FFBC}"/>
    <cellStyle name="Header1 2 2 2 8 3 2" xfId="27483" xr:uid="{2A15D36F-5DDC-4428-A4B8-1F3E358D1790}"/>
    <cellStyle name="Header1 2 2 2 8 3 2 2" xfId="27484" xr:uid="{C73A67D8-2EF2-4311-81CD-E1767275666A}"/>
    <cellStyle name="Header1 2 2 2 8 3 2 3" xfId="27485" xr:uid="{66AA9FDD-5F79-450E-9653-3C9662AB5782}"/>
    <cellStyle name="Header1 2 2 2 8 3 3" xfId="27486" xr:uid="{0E4574A7-66FE-4CDB-9B76-FBA361952FB7}"/>
    <cellStyle name="Header1 2 2 2 8 3 3 2" xfId="27487" xr:uid="{02585EB4-0D0A-418B-91E4-A7EE5FB0B360}"/>
    <cellStyle name="Header1 2 2 2 8 3 3 3" xfId="27488" xr:uid="{4393E957-66C0-432A-8C6F-91EF9B8129E0}"/>
    <cellStyle name="Header1 2 2 2 8 3 4" xfId="27489" xr:uid="{3A8644AF-EA5E-49A7-B424-2BB6B3B4B92F}"/>
    <cellStyle name="Header1 2 2 2 8 3 4 2" xfId="27490" xr:uid="{DC725669-790C-483E-916F-EF1259D07913}"/>
    <cellStyle name="Header1 2 2 2 8 3 4 3" xfId="27491" xr:uid="{1DF33BCB-C3A3-400F-A6AE-6EE4662104F2}"/>
    <cellStyle name="Header1 2 2 2 8 3 5" xfId="27492" xr:uid="{82B0C015-0E42-441A-977D-E105A593A414}"/>
    <cellStyle name="Header1 2 2 2 8 3 5 2" xfId="27493" xr:uid="{7A808254-AD3A-4294-8511-E06338F225B8}"/>
    <cellStyle name="Header1 2 2 2 8 3 5 3" xfId="27494" xr:uid="{8096FCDC-0A4B-4EAD-B0C9-C4B26991F603}"/>
    <cellStyle name="Header1 2 2 2 8 3 6" xfId="27495" xr:uid="{F98CF977-91D9-4AD4-B1AD-1A267A2BB3F4}"/>
    <cellStyle name="Header1 2 2 2 8 3 6 2" xfId="27496" xr:uid="{949AB164-DA34-47C4-86AB-98E54109919D}"/>
    <cellStyle name="Header1 2 2 2 8 3 6 3" xfId="27497" xr:uid="{DD9D84D5-2891-45E7-9E85-2FC2117D206C}"/>
    <cellStyle name="Header1 2 2 2 8 3 7" xfId="27498" xr:uid="{A2F81C2B-9C7B-49B6-98CE-866EF11BD7C8}"/>
    <cellStyle name="Header1 2 2 2 8 3 8" xfId="27499" xr:uid="{9FC7775D-8572-40FC-A19A-A0FAC99CE0CD}"/>
    <cellStyle name="Header1 2 2 2 8 4" xfId="27500" xr:uid="{1079E4D3-F655-4A9B-8E04-1961730EF9C3}"/>
    <cellStyle name="Header1 2 2 2 8 4 2" xfId="27501" xr:uid="{9EF65870-42B3-49BA-9271-21ECD4A85BCF}"/>
    <cellStyle name="Header1 2 2 2 8 4 2 2" xfId="27502" xr:uid="{7CEB62C6-B56E-4008-8EBF-C2DD7A99FAEF}"/>
    <cellStyle name="Header1 2 2 2 8 4 2 3" xfId="27503" xr:uid="{CB841D52-EFD6-4643-93F6-53BC0655A9AB}"/>
    <cellStyle name="Header1 2 2 2 8 4 3" xfId="27504" xr:uid="{36F7ECFA-6C0D-4F70-9A0B-63B1E2DC077B}"/>
    <cellStyle name="Header1 2 2 2 8 4 3 2" xfId="27505" xr:uid="{22007872-6212-4389-A9FC-21EAE4C6E009}"/>
    <cellStyle name="Header1 2 2 2 8 4 3 3" xfId="27506" xr:uid="{2E258709-167A-4900-8217-5A7696FB3EED}"/>
    <cellStyle name="Header1 2 2 2 8 4 4" xfId="27507" xr:uid="{58D13E40-692A-476D-986E-7EFF3BFEDCCE}"/>
    <cellStyle name="Header1 2 2 2 8 4 4 2" xfId="27508" xr:uid="{0AC51FA3-F0F4-4EBD-ADCC-0B8D2CA9B4A5}"/>
    <cellStyle name="Header1 2 2 2 8 4 4 3" xfId="27509" xr:uid="{D898FF51-DCCC-4AEC-BD5C-F601570A71B9}"/>
    <cellStyle name="Header1 2 2 2 8 4 5" xfId="27510" xr:uid="{359C6A43-290F-44A5-9A89-79FCA8F621AA}"/>
    <cellStyle name="Header1 2 2 2 8 4 5 2" xfId="27511" xr:uid="{F22B7E02-0054-4257-B8D2-94C9BBC8DF9E}"/>
    <cellStyle name="Header1 2 2 2 8 4 5 3" xfId="27512" xr:uid="{860C55D2-372C-4DAD-8A08-463B4AB1F187}"/>
    <cellStyle name="Header1 2 2 2 8 4 6" xfId="27513" xr:uid="{2C6635A7-7568-4135-A331-E778A4386AD0}"/>
    <cellStyle name="Header1 2 2 2 8 4 6 2" xfId="27514" xr:uid="{98DE131C-2D80-40A2-89B4-46DBE1C5453D}"/>
    <cellStyle name="Header1 2 2 2 8 4 6 3" xfId="27515" xr:uid="{50A5FA26-451A-42BE-9C83-8872D03EB023}"/>
    <cellStyle name="Header1 2 2 2 8 4 7" xfId="27516" xr:uid="{92A063E1-62EC-456B-A016-7F5E5A483C83}"/>
    <cellStyle name="Header1 2 2 2 8 4 8" xfId="27517" xr:uid="{504F8C85-0BE2-4556-A974-8102CBB21206}"/>
    <cellStyle name="Header1 2 2 2 8 5" xfId="27518" xr:uid="{B09DFD3D-AAF8-407A-9618-DBEA6CC9AFE4}"/>
    <cellStyle name="Header1 2 2 2 8 5 2" xfId="27519" xr:uid="{0C03BE2E-D328-47FC-919C-6CEE2AA603FC}"/>
    <cellStyle name="Header1 2 2 2 8 5 2 2" xfId="27520" xr:uid="{04544053-1B9E-40CA-A770-04AEE2DF9727}"/>
    <cellStyle name="Header1 2 2 2 8 5 2 3" xfId="27521" xr:uid="{14049F04-1FE4-4053-9074-ABA3A91631C1}"/>
    <cellStyle name="Header1 2 2 2 8 5 3" xfId="27522" xr:uid="{B9E708C7-5D47-4F81-9C35-67844CAD69AD}"/>
    <cellStyle name="Header1 2 2 2 8 5 3 2" xfId="27523" xr:uid="{B65D2E1E-D911-424F-866F-A0D77B46A7FA}"/>
    <cellStyle name="Header1 2 2 2 8 5 3 3" xfId="27524" xr:uid="{48163192-FFFD-4B5F-9331-ECEF62033973}"/>
    <cellStyle name="Header1 2 2 2 8 5 4" xfId="27525" xr:uid="{C66B8B76-46BA-4343-BD78-B41C2374DB25}"/>
    <cellStyle name="Header1 2 2 2 8 5 4 2" xfId="27526" xr:uid="{CE0C3BC2-32AA-493D-944C-545C93E9B43A}"/>
    <cellStyle name="Header1 2 2 2 8 5 4 3" xfId="27527" xr:uid="{32F30556-6B64-41CB-8B32-0DEF4A2E4B07}"/>
    <cellStyle name="Header1 2 2 2 8 5 5" xfId="27528" xr:uid="{6059613C-32C6-45B6-8E10-708FE739D891}"/>
    <cellStyle name="Header1 2 2 2 8 5 5 2" xfId="27529" xr:uid="{6E86327B-2E0A-4175-8218-D7B0D7B95275}"/>
    <cellStyle name="Header1 2 2 2 8 5 5 3" xfId="27530" xr:uid="{5FE22DEF-085E-4EC6-ABE7-12B850EFBAE2}"/>
    <cellStyle name="Header1 2 2 2 8 5 6" xfId="27531" xr:uid="{C3720589-C06A-4BBB-8538-7F922D6B26B5}"/>
    <cellStyle name="Header1 2 2 2 8 5 6 2" xfId="27532" xr:uid="{A6266793-0C86-48BC-8127-DBBF9BAD38CB}"/>
    <cellStyle name="Header1 2 2 2 8 5 6 3" xfId="27533" xr:uid="{48285F50-0B73-467E-ACEB-021392D9D0DD}"/>
    <cellStyle name="Header1 2 2 2 8 5 7" xfId="27534" xr:uid="{8C01701B-2E94-4E6C-BD78-6C02EC826F03}"/>
    <cellStyle name="Header1 2 2 2 8 5 8" xfId="27535" xr:uid="{A231451B-4069-4AE4-B04E-0BB64BC962ED}"/>
    <cellStyle name="Header1 2 2 2 8 6" xfId="27536" xr:uid="{C4CAE385-E514-4924-A27B-7A4699D6C3F9}"/>
    <cellStyle name="Header1 2 2 2 8 6 2" xfId="27537" xr:uid="{327A8C37-0577-4A2F-AD33-479415F7C6E6}"/>
    <cellStyle name="Header1 2 2 2 8 6 2 2" xfId="27538" xr:uid="{564A5619-3169-4E30-8834-26462C7E4EA4}"/>
    <cellStyle name="Header1 2 2 2 8 6 2 3" xfId="27539" xr:uid="{BF30078C-AAE5-4A04-881D-A765644F5CEC}"/>
    <cellStyle name="Header1 2 2 2 8 6 3" xfId="27540" xr:uid="{CF227BD8-0055-457E-A24A-85211414A6D1}"/>
    <cellStyle name="Header1 2 2 2 8 6 3 2" xfId="27541" xr:uid="{580125CA-F78C-4B08-B23C-8F8157A58D99}"/>
    <cellStyle name="Header1 2 2 2 8 6 3 3" xfId="27542" xr:uid="{BCB62F94-E775-46F8-BA40-211208C85DBC}"/>
    <cellStyle name="Header1 2 2 2 8 6 4" xfId="27543" xr:uid="{C853412F-6E92-456B-8781-696236CEC89D}"/>
    <cellStyle name="Header1 2 2 2 8 6 4 2" xfId="27544" xr:uid="{E6FB30F7-0ADC-4036-A390-2CA92AC62835}"/>
    <cellStyle name="Header1 2 2 2 8 6 4 3" xfId="27545" xr:uid="{E493E842-2D8F-411D-9790-9CC5009C69B9}"/>
    <cellStyle name="Header1 2 2 2 8 6 5" xfId="27546" xr:uid="{6D7B0664-0D9D-424D-B4E3-B732108CA305}"/>
    <cellStyle name="Header1 2 2 2 8 6 5 2" xfId="27547" xr:uid="{F02CB47A-A912-428C-8F3E-BED035492093}"/>
    <cellStyle name="Header1 2 2 2 8 6 5 3" xfId="27548" xr:uid="{51BF7CFD-B8F1-4B47-A24D-ECD1129EB712}"/>
    <cellStyle name="Header1 2 2 2 8 6 6" xfId="27549" xr:uid="{601C81C3-22C3-437C-856E-0B0401A10D6F}"/>
    <cellStyle name="Header1 2 2 2 8 6 6 2" xfId="27550" xr:uid="{BDBECBA2-63C6-41DC-84F2-434DA7741412}"/>
    <cellStyle name="Header1 2 2 2 8 6 6 3" xfId="27551" xr:uid="{951E8683-4C6F-4E4D-BE90-1C8D621A6EC1}"/>
    <cellStyle name="Header1 2 2 2 8 6 7" xfId="27552" xr:uid="{1DC84775-081A-4AF7-9BDF-E4B84406280D}"/>
    <cellStyle name="Header1 2 2 2 8 6 8" xfId="27553" xr:uid="{1092B6EE-EBD6-45D2-8923-45A69F37255C}"/>
    <cellStyle name="Header1 2 2 2 8 7" xfId="27554" xr:uid="{5A6CB813-9D2A-44A6-B9C8-9F85CD7AB516}"/>
    <cellStyle name="Header1 2 2 2 8 8" xfId="27555" xr:uid="{B97D6CBD-B0EB-4318-B304-15776BCF2313}"/>
    <cellStyle name="Header1 2 2 2 9" xfId="27556" xr:uid="{EF7B8EEA-F062-4FE3-8D65-3577E200FF61}"/>
    <cellStyle name="Header1 2 2 2 9 2" xfId="27557" xr:uid="{D7A59A63-1BFF-424B-B2F5-D154CD8467F5}"/>
    <cellStyle name="Header1 2 2 2 9 2 2" xfId="27558" xr:uid="{CB196040-10CD-49E9-81FC-539511EAE054}"/>
    <cellStyle name="Header1 2 2 2 9 2 2 2" xfId="27559" xr:uid="{70DB04A2-8E23-49D9-B6C1-E108352DEA41}"/>
    <cellStyle name="Header1 2 2 2 9 2 2 3" xfId="27560" xr:uid="{1B6E9103-175C-4BA5-BFE3-8F7CAA3D6958}"/>
    <cellStyle name="Header1 2 2 2 9 2 3" xfId="27561" xr:uid="{084978FC-2303-4946-94F8-B00E807E3108}"/>
    <cellStyle name="Header1 2 2 2 9 2 3 2" xfId="27562" xr:uid="{BC7C295E-A8F1-4AFC-9DE3-6A34EDA84FD1}"/>
    <cellStyle name="Header1 2 2 2 9 2 3 3" xfId="27563" xr:uid="{22B6DDB0-11B5-45FE-8B71-4D6799536367}"/>
    <cellStyle name="Header1 2 2 2 9 2 4" xfId="27564" xr:uid="{D4E23D03-5256-49D8-8488-D4F36C8D97BA}"/>
    <cellStyle name="Header1 2 2 2 9 2 4 2" xfId="27565" xr:uid="{8D509ECD-2498-47F9-9AD5-D547D10FD724}"/>
    <cellStyle name="Header1 2 2 2 9 2 4 3" xfId="27566" xr:uid="{4F9C370E-9D15-4E4C-9E37-DF8EEAE03AEC}"/>
    <cellStyle name="Header1 2 2 2 9 2 5" xfId="27567" xr:uid="{E20E294C-699D-4282-83F6-320C6E493703}"/>
    <cellStyle name="Header1 2 2 2 9 2 5 2" xfId="27568" xr:uid="{42AA5EF0-41D5-41A5-9D79-D805F1B23A3C}"/>
    <cellStyle name="Header1 2 2 2 9 2 5 3" xfId="27569" xr:uid="{4F63C07E-6B78-4E93-ADE9-856781D008AA}"/>
    <cellStyle name="Header1 2 2 2 9 2 6" xfId="27570" xr:uid="{6701D11D-3893-432B-8135-38D39D5062C9}"/>
    <cellStyle name="Header1 2 2 2 9 2 6 2" xfId="27571" xr:uid="{083CD11F-5EE0-4BE7-89A0-81D9B5418447}"/>
    <cellStyle name="Header1 2 2 2 9 2 6 3" xfId="27572" xr:uid="{90ECB86D-B5B4-4B7A-B9E4-6D9C98246CF8}"/>
    <cellStyle name="Header1 2 2 2 9 2 7" xfId="27573" xr:uid="{B0587482-707B-4C05-ABD8-071BB99A534C}"/>
    <cellStyle name="Header1 2 2 2 9 2 7 2" xfId="27574" xr:uid="{C1CA4CFD-CBB4-4306-90DF-2EA1ABDB1B2A}"/>
    <cellStyle name="Header1 2 2 2 9 2 7 3" xfId="27575" xr:uid="{D684C316-EC40-41BC-A6D0-FEC03FE298D8}"/>
    <cellStyle name="Header1 2 2 2 9 2 8" xfId="27576" xr:uid="{1393B64B-80BE-4CC9-B6C7-F6587F932B26}"/>
    <cellStyle name="Header1 2 2 2 9 2 9" xfId="27577" xr:uid="{F16A4DAD-28BF-4147-AA70-4D9AB3674BFD}"/>
    <cellStyle name="Header1 2 2 2 9 3" xfId="27578" xr:uid="{D6D1A02A-444D-4667-A443-B0AFF333ADEB}"/>
    <cellStyle name="Header1 2 2 2 9 3 2" xfId="27579" xr:uid="{EAAF701D-E795-4536-9294-AAAB03E3EC7E}"/>
    <cellStyle name="Header1 2 2 2 9 3 2 2" xfId="27580" xr:uid="{EA130A01-7B20-4F04-95A7-D4B7725C3D7C}"/>
    <cellStyle name="Header1 2 2 2 9 3 2 3" xfId="27581" xr:uid="{AC32D204-DAD4-4A1C-BC61-A59C7A4B264C}"/>
    <cellStyle name="Header1 2 2 2 9 3 3" xfId="27582" xr:uid="{4397BF24-32C0-4981-AD58-BA78A164A119}"/>
    <cellStyle name="Header1 2 2 2 9 3 3 2" xfId="27583" xr:uid="{B2F49763-09BC-4B75-B066-625DADA53897}"/>
    <cellStyle name="Header1 2 2 2 9 3 3 3" xfId="27584" xr:uid="{93EAEFC5-60C2-4C5F-8DBA-044DF3A7D207}"/>
    <cellStyle name="Header1 2 2 2 9 3 4" xfId="27585" xr:uid="{0BF662E3-7CAB-4CFE-BFC1-67C8DC9504D4}"/>
    <cellStyle name="Header1 2 2 2 9 3 4 2" xfId="27586" xr:uid="{3E3F1D88-4187-4A05-B575-EF793BC878E5}"/>
    <cellStyle name="Header1 2 2 2 9 3 4 3" xfId="27587" xr:uid="{E2C7AC84-6146-4B77-A7FC-9636FBD71F93}"/>
    <cellStyle name="Header1 2 2 2 9 3 5" xfId="27588" xr:uid="{86794AE2-4BEF-4C96-90F5-7C8B37FFF9A4}"/>
    <cellStyle name="Header1 2 2 2 9 3 5 2" xfId="27589" xr:uid="{26A89988-AFC6-4547-9367-611EF415AF8C}"/>
    <cellStyle name="Header1 2 2 2 9 3 5 3" xfId="27590" xr:uid="{62EAC5AA-B18D-40E0-B84E-17699DE8813A}"/>
    <cellStyle name="Header1 2 2 2 9 3 6" xfId="27591" xr:uid="{EB9C31DA-A648-45CD-9E04-F1EE3CC14B09}"/>
    <cellStyle name="Header1 2 2 2 9 3 6 2" xfId="27592" xr:uid="{3F0C075A-F922-43E9-85C2-1502B352C95A}"/>
    <cellStyle name="Header1 2 2 2 9 3 6 3" xfId="27593" xr:uid="{B904E797-8D93-4ECF-85B9-019D63F8C7D8}"/>
    <cellStyle name="Header1 2 2 2 9 3 7" xfId="27594" xr:uid="{10B1380A-4C8D-4718-957A-A4D4D7D87725}"/>
    <cellStyle name="Header1 2 2 2 9 3 8" xfId="27595" xr:uid="{CF735DFD-068F-4C3F-AB36-7C208E504F92}"/>
    <cellStyle name="Header1 2 2 2 9 4" xfId="27596" xr:uid="{A5EED88E-160F-4C3D-BB5E-1475EBBBC870}"/>
    <cellStyle name="Header1 2 2 2 9 4 2" xfId="27597" xr:uid="{0A9E4F91-E065-4FCE-B34B-8250505F6DE8}"/>
    <cellStyle name="Header1 2 2 2 9 4 2 2" xfId="27598" xr:uid="{5F105EC0-6F43-45C8-8D08-A08E63289D14}"/>
    <cellStyle name="Header1 2 2 2 9 4 2 3" xfId="27599" xr:uid="{F79E6862-EB59-4A54-BCEE-9EF61C35D5EF}"/>
    <cellStyle name="Header1 2 2 2 9 4 3" xfId="27600" xr:uid="{4B2420B3-40DD-4766-9EF1-5AC6676D9DB6}"/>
    <cellStyle name="Header1 2 2 2 9 4 3 2" xfId="27601" xr:uid="{E29F9395-EE7F-43A9-8720-BB3EF30932BD}"/>
    <cellStyle name="Header1 2 2 2 9 4 3 3" xfId="27602" xr:uid="{2F4096AD-B9AF-4DFF-B3EC-718BE778F4FD}"/>
    <cellStyle name="Header1 2 2 2 9 4 4" xfId="27603" xr:uid="{DD5C88B6-06AB-4C1B-9A56-E9D7A660E61B}"/>
    <cellStyle name="Header1 2 2 2 9 4 4 2" xfId="27604" xr:uid="{67EE97AF-6BD6-4430-A524-63B5230874C4}"/>
    <cellStyle name="Header1 2 2 2 9 4 4 3" xfId="27605" xr:uid="{1A6D277C-ACE7-49A2-9F5C-1C15E8693EBF}"/>
    <cellStyle name="Header1 2 2 2 9 4 5" xfId="27606" xr:uid="{BF1DAED8-F8C5-4F0A-8547-07DFC3D61C60}"/>
    <cellStyle name="Header1 2 2 2 9 4 5 2" xfId="27607" xr:uid="{17C79C30-6F0F-414C-9B4A-EBB76C79F0A4}"/>
    <cellStyle name="Header1 2 2 2 9 4 5 3" xfId="27608" xr:uid="{4DC9F9F1-95DE-40A1-AF44-EDE337379333}"/>
    <cellStyle name="Header1 2 2 2 9 4 6" xfId="27609" xr:uid="{1AED33AD-4AD2-4260-B0B3-C8C9A56330FB}"/>
    <cellStyle name="Header1 2 2 2 9 4 6 2" xfId="27610" xr:uid="{F3121B71-5B1B-4D0A-B97C-A90327098EDA}"/>
    <cellStyle name="Header1 2 2 2 9 4 6 3" xfId="27611" xr:uid="{5224647F-8D53-4F41-B31E-851739175B5B}"/>
    <cellStyle name="Header1 2 2 2 9 4 7" xfId="27612" xr:uid="{95F3DDC1-E671-4F4A-97AD-2DC793555573}"/>
    <cellStyle name="Header1 2 2 2 9 4 8" xfId="27613" xr:uid="{FE0950C0-C172-4EE7-8B4A-7D02815246C6}"/>
    <cellStyle name="Header1 2 2 2 9 5" xfId="27614" xr:uid="{657F793E-1DC9-4CB9-8D27-DE72A1ACC0C2}"/>
    <cellStyle name="Header1 2 2 2 9 5 2" xfId="27615" xr:uid="{374D657C-C7D8-40DF-9C1C-1D857CC6BB5E}"/>
    <cellStyle name="Header1 2 2 2 9 5 2 2" xfId="27616" xr:uid="{A7AC9D38-944B-4E7E-BADC-5870149028A7}"/>
    <cellStyle name="Header1 2 2 2 9 5 2 3" xfId="27617" xr:uid="{B07D3AB2-F0EB-45E9-9F92-66F1B3BA559F}"/>
    <cellStyle name="Header1 2 2 2 9 5 3" xfId="27618" xr:uid="{8DCF7BE3-8FF5-4F27-BF85-42428B1AE73E}"/>
    <cellStyle name="Header1 2 2 2 9 5 3 2" xfId="27619" xr:uid="{BA7B1A34-453E-47DA-918B-E3BF6DFC3D88}"/>
    <cellStyle name="Header1 2 2 2 9 5 3 3" xfId="27620" xr:uid="{BD0D2C27-7B25-4654-BE8C-335805DE06F0}"/>
    <cellStyle name="Header1 2 2 2 9 5 4" xfId="27621" xr:uid="{F93D0C4A-8BD0-4F73-9E83-0C7D29EBEE09}"/>
    <cellStyle name="Header1 2 2 2 9 5 4 2" xfId="27622" xr:uid="{E1C9EF80-8452-4C6D-8E67-A3F528BD296B}"/>
    <cellStyle name="Header1 2 2 2 9 5 4 3" xfId="27623" xr:uid="{B4BAEBF1-AA1E-42C9-A879-CDDD83138B0C}"/>
    <cellStyle name="Header1 2 2 2 9 5 5" xfId="27624" xr:uid="{63ED6A06-AB84-4FBB-8AD1-C0BA8CAAD5FC}"/>
    <cellStyle name="Header1 2 2 2 9 5 5 2" xfId="27625" xr:uid="{5E927659-C9D7-4303-A6D1-784C32F06321}"/>
    <cellStyle name="Header1 2 2 2 9 5 5 3" xfId="27626" xr:uid="{C4C96D3C-C6D0-4226-9CC4-B087BDDA8C50}"/>
    <cellStyle name="Header1 2 2 2 9 5 6" xfId="27627" xr:uid="{AF7B5F93-5DAF-4586-A969-EDAF7804DDD3}"/>
    <cellStyle name="Header1 2 2 2 9 5 6 2" xfId="27628" xr:uid="{25BDE824-ACBB-4019-8EED-0A06A275E028}"/>
    <cellStyle name="Header1 2 2 2 9 5 6 3" xfId="27629" xr:uid="{6F43F1BE-3F42-4BF0-A123-99D1AF1743D6}"/>
    <cellStyle name="Header1 2 2 2 9 5 7" xfId="27630" xr:uid="{F914C8CB-474C-4130-A2A5-35DF390ECCC8}"/>
    <cellStyle name="Header1 2 2 2 9 5 8" xfId="27631" xr:uid="{E05A6B14-73EE-4542-B0B4-00944D92071C}"/>
    <cellStyle name="Header1 2 2 2 9 6" xfId="27632" xr:uid="{09D8D6E2-FE58-4004-96B5-0A4C2729BE2C}"/>
    <cellStyle name="Header1 2 2 2 9 6 2" xfId="27633" xr:uid="{43ACFF14-1000-417E-9366-CB106AB1600A}"/>
    <cellStyle name="Header1 2 2 2 9 6 2 2" xfId="27634" xr:uid="{0D455D99-3652-4692-9168-95AF980706E7}"/>
    <cellStyle name="Header1 2 2 2 9 6 2 3" xfId="27635" xr:uid="{B64DDB5D-3F3C-4CF6-8975-FFC907F4CD8F}"/>
    <cellStyle name="Header1 2 2 2 9 6 3" xfId="27636" xr:uid="{8D7C3604-7BC7-4847-A200-91853BFE8375}"/>
    <cellStyle name="Header1 2 2 2 9 6 3 2" xfId="27637" xr:uid="{DBA132B0-868D-4A76-BC38-A12911563790}"/>
    <cellStyle name="Header1 2 2 2 9 6 3 3" xfId="27638" xr:uid="{A17595AE-47FF-48DB-85BE-BB78C9D97D1D}"/>
    <cellStyle name="Header1 2 2 2 9 6 4" xfId="27639" xr:uid="{A698FA58-B8F2-4A1A-BA29-91C43AFCC654}"/>
    <cellStyle name="Header1 2 2 2 9 6 4 2" xfId="27640" xr:uid="{E39CFEB9-834C-429E-B8EB-195D01D735CA}"/>
    <cellStyle name="Header1 2 2 2 9 6 4 3" xfId="27641" xr:uid="{441D11A8-FBF1-4547-95B8-CAC1F75FEE17}"/>
    <cellStyle name="Header1 2 2 2 9 6 5" xfId="27642" xr:uid="{568D9C80-63C8-4222-8C8C-7D02D7F030EE}"/>
    <cellStyle name="Header1 2 2 2 9 6 5 2" xfId="27643" xr:uid="{ED2BA6B1-3215-48A0-A0AB-95F924236910}"/>
    <cellStyle name="Header1 2 2 2 9 6 5 3" xfId="27644" xr:uid="{D0A8E6A7-D730-4D0D-9FB4-D2C132BD6F2E}"/>
    <cellStyle name="Header1 2 2 2 9 6 6" xfId="27645" xr:uid="{28B75E58-FEA0-4E6E-9F79-F2CD1B28AA88}"/>
    <cellStyle name="Header1 2 2 2 9 6 6 2" xfId="27646" xr:uid="{5DCAA8AC-3DDC-48AA-8DEA-F584CD6E24E7}"/>
    <cellStyle name="Header1 2 2 2 9 6 6 3" xfId="27647" xr:uid="{2DD539BF-F430-4786-B131-3B70BE361B53}"/>
    <cellStyle name="Header1 2 2 2 9 6 7" xfId="27648" xr:uid="{CE218EE2-65B6-41EB-BC98-8BD14181FDDD}"/>
    <cellStyle name="Header1 2 2 2 9 6 8" xfId="27649" xr:uid="{AFAA5ED8-32BD-44F9-8DF3-9C301C071322}"/>
    <cellStyle name="Header1 2 2 2 9 7" xfId="27650" xr:uid="{C332AC82-FC80-45D3-9B4F-98D2E86F7CCB}"/>
    <cellStyle name="Header1 2 2 2 9 8" xfId="27651" xr:uid="{6876398C-E160-459D-A287-00E9F86D3E4A}"/>
    <cellStyle name="Header1 2 2 3" xfId="27652" xr:uid="{6BD8BDDC-8D34-472C-9424-82D69F39777B}"/>
    <cellStyle name="Header1 2 2 3 10" xfId="27653" xr:uid="{74E5380D-F82D-4950-BCF7-9F6CE999DBF3}"/>
    <cellStyle name="Header1 2 2 3 2" xfId="27654" xr:uid="{FEE97171-8852-48E6-AD84-6FF2DE42E5C5}"/>
    <cellStyle name="Header1 2 2 3 2 2" xfId="27655" xr:uid="{CBDA4FB6-9907-4129-9F97-4BAA77D7E893}"/>
    <cellStyle name="Header1 2 2 3 2 3" xfId="27656" xr:uid="{0AABDA3F-B4D9-466B-9B2E-5690FD49B304}"/>
    <cellStyle name="Header1 2 2 3 3" xfId="27657" xr:uid="{703A7F41-A7AA-4C5A-824D-1D962C133596}"/>
    <cellStyle name="Header1 2 2 3 3 2" xfId="27658" xr:uid="{9A0DDA97-E131-4F9C-A34D-630A9EB62E81}"/>
    <cellStyle name="Header1 2 2 3 3 3" xfId="27659" xr:uid="{D92DC304-DEB7-4002-B1AF-12FAC4E07AC6}"/>
    <cellStyle name="Header1 2 2 3 4" xfId="27660" xr:uid="{E4FE9EA3-6299-4D53-B203-14106B6A6534}"/>
    <cellStyle name="Header1 2 2 3 4 2" xfId="27661" xr:uid="{5111D056-8D71-4379-AFE7-E911A83784C2}"/>
    <cellStyle name="Header1 2 2 3 4 3" xfId="27662" xr:uid="{6BB40CB0-6976-43BB-9035-B74D295170D6}"/>
    <cellStyle name="Header1 2 2 3 5" xfId="27663" xr:uid="{91AC9B1C-D435-4A1C-B75D-2C8833CDEBBE}"/>
    <cellStyle name="Header1 2 2 3 5 2" xfId="27664" xr:uid="{F88BBD42-CDFA-49A4-8417-1F39FB15E693}"/>
    <cellStyle name="Header1 2 2 3 5 3" xfId="27665" xr:uid="{57E32EFC-8C16-49A1-81A0-F56EF18BDC6A}"/>
    <cellStyle name="Header1 2 2 3 6" xfId="27666" xr:uid="{76960206-1526-46BF-BEE8-69F9F036CAD3}"/>
    <cellStyle name="Header1 2 2 3 6 2" xfId="27667" xr:uid="{82DD7576-EA5F-40E2-9C4C-16AB97FD70FF}"/>
    <cellStyle name="Header1 2 2 3 6 3" xfId="27668" xr:uid="{4A7205DE-2B80-4299-9314-A73FAA2DCBBA}"/>
    <cellStyle name="Header1 2 2 3 7" xfId="27669" xr:uid="{731EF7EA-8C0B-43B5-AF99-130200BC54A9}"/>
    <cellStyle name="Header1 2 2 3 7 2" xfId="27670" xr:uid="{CB64A442-9AE3-4C8C-B6BE-FB642C1A2639}"/>
    <cellStyle name="Header1 2 2 3 7 3" xfId="27671" xr:uid="{EAFF6130-8A81-4556-B10E-A124AFCCFB64}"/>
    <cellStyle name="Header1 2 2 3 8" xfId="27672" xr:uid="{999EA66C-7CCB-4AA9-9590-4CF360075F52}"/>
    <cellStyle name="Header1 2 2 3 9" xfId="27673" xr:uid="{4200DB93-8333-490F-83B3-23BB7722433C}"/>
    <cellStyle name="Header1 2 2 4" xfId="27674" xr:uid="{84365BC9-3CC9-4DBF-8CFE-1B6EE34DD631}"/>
    <cellStyle name="Header1 2 2 4 2" xfId="27675" xr:uid="{76E19730-46AF-4204-A9FD-BBAA8B709CC5}"/>
    <cellStyle name="Header1 2 2 4 2 2" xfId="27676" xr:uid="{AD843FAE-7B27-431C-B2BF-97C289645F5F}"/>
    <cellStyle name="Header1 2 2 4 2 3" xfId="27677" xr:uid="{ACDA4907-5A7E-48C7-8234-4D84FA2459EA}"/>
    <cellStyle name="Header1 2 2 4 3" xfId="27678" xr:uid="{70287FA7-953F-407F-AE6B-98FA40434391}"/>
    <cellStyle name="Header1 2 2 4 3 2" xfId="27679" xr:uid="{715DA5DC-5017-4344-AF2F-BEE521BEF465}"/>
    <cellStyle name="Header1 2 2 4 3 3" xfId="27680" xr:uid="{D589BB1C-8914-46A8-9193-E352C245FED1}"/>
    <cellStyle name="Header1 2 2 4 4" xfId="27681" xr:uid="{B361653B-E5FD-4399-A145-3A5007790F57}"/>
    <cellStyle name="Header1 2 2 4 4 2" xfId="27682" xr:uid="{46580D74-468D-4C19-B194-AA6C2F880120}"/>
    <cellStyle name="Header1 2 2 4 4 3" xfId="27683" xr:uid="{30E42757-1F6A-4DC7-B9CB-DC5D8E409A2E}"/>
    <cellStyle name="Header1 2 2 4 5" xfId="27684" xr:uid="{10537404-2ADE-4275-A617-343EA062989A}"/>
    <cellStyle name="Header1 2 2 4 5 2" xfId="27685" xr:uid="{F0C8CBF3-3FA2-4297-9F7F-757E2C7274DE}"/>
    <cellStyle name="Header1 2 2 4 5 3" xfId="27686" xr:uid="{E4F2CE67-93BA-4239-A187-56E2F74446F8}"/>
    <cellStyle name="Header1 2 2 4 6" xfId="27687" xr:uid="{7E710E8C-4DEF-4531-B252-5F2599F063BF}"/>
    <cellStyle name="Header1 2 2 4 6 2" xfId="27688" xr:uid="{304B9787-6DC6-42C5-867C-3A0DDCBD851A}"/>
    <cellStyle name="Header1 2 2 4 6 3" xfId="27689" xr:uid="{9842AAAF-A3C1-491E-987B-8DEC2E116849}"/>
    <cellStyle name="Header1 2 2 4 7" xfId="27690" xr:uid="{9B97A471-114F-4C58-8C78-25E18E517F8C}"/>
    <cellStyle name="Header1 2 2 4 8" xfId="27691" xr:uid="{B410603E-4E84-4FBA-82E7-82A3B1CAC82D}"/>
    <cellStyle name="Header1 2 20" xfId="27692" xr:uid="{E1B5FFF3-C06D-4E80-B4C0-3D1217F6039F}"/>
    <cellStyle name="Header1 2 20 2" xfId="27693" xr:uid="{598BD226-B201-481F-94E1-F564A9F02445}"/>
    <cellStyle name="Header1 2 20 2 2" xfId="27694" xr:uid="{37EA91AB-E591-4581-81C2-4795D9C00C30}"/>
    <cellStyle name="Header1 2 20 2 3" xfId="27695" xr:uid="{A0440C5C-FF8B-44B2-B19E-1D91BC81D69C}"/>
    <cellStyle name="Header1 2 20 3" xfId="27696" xr:uid="{D06DBEE8-6345-4609-8ED7-0B4F7389EA86}"/>
    <cellStyle name="Header1 2 20 3 2" xfId="27697" xr:uid="{0778E192-7F05-41D7-9B01-60142035A53E}"/>
    <cellStyle name="Header1 2 20 3 3" xfId="27698" xr:uid="{C80EDDE0-C65E-4B60-803D-35B6A184F291}"/>
    <cellStyle name="Header1 2 20 4" xfId="27699" xr:uid="{7D4DF203-8F6E-4F17-8AE9-9F1141CD387E}"/>
    <cellStyle name="Header1 2 20 4 2" xfId="27700" xr:uid="{931200CA-8C22-47B8-9FEB-C1B99DE16B9C}"/>
    <cellStyle name="Header1 2 20 4 3" xfId="27701" xr:uid="{EF8B2856-2EA7-4676-8A4E-A5FABE79B454}"/>
    <cellStyle name="Header1 2 20 5" xfId="27702" xr:uid="{5E545344-70CB-4869-A505-B2EA5E3B08BC}"/>
    <cellStyle name="Header1 2 20 5 2" xfId="27703" xr:uid="{7D18CD6F-06FE-442D-A597-C34E10367D99}"/>
    <cellStyle name="Header1 2 20 5 3" xfId="27704" xr:uid="{40C9FE71-FC8A-4495-AEE2-24456962E3D7}"/>
    <cellStyle name="Header1 2 20 6" xfId="27705" xr:uid="{D9E3FE8A-F171-408C-8266-7B527C483D17}"/>
    <cellStyle name="Header1 2 20 6 2" xfId="27706" xr:uid="{4244D6CC-9E22-487F-80FD-1B8D93403FD1}"/>
    <cellStyle name="Header1 2 20 6 3" xfId="27707" xr:uid="{2333733E-9D67-46D1-86AC-5319E7EBFCE4}"/>
    <cellStyle name="Header1 2 20 7" xfId="27708" xr:uid="{A30AE0B6-64A3-4357-894D-1572F7BBCAEC}"/>
    <cellStyle name="Header1 2 20 8" xfId="27709" xr:uid="{7DE2D3F1-06AA-45EA-8D44-8425E1671A42}"/>
    <cellStyle name="Header1 2 3" xfId="27710" xr:uid="{F75B825F-0E79-46A4-B371-6F7EA2DB07CE}"/>
    <cellStyle name="Header1 2 3 2" xfId="27711" xr:uid="{05A24AFE-E77E-4E0B-A05E-6D1A234B4F7C}"/>
    <cellStyle name="Header1 2 3 2 10" xfId="27712" xr:uid="{1F0C681F-7064-44ED-BC26-7F0AA14F1A1E}"/>
    <cellStyle name="Header1 2 3 2 10 2" xfId="27713" xr:uid="{44C02E78-92CB-4F72-92A3-E7DF5F775B43}"/>
    <cellStyle name="Header1 2 3 2 10 2 2" xfId="27714" xr:uid="{D1AD58C2-02E1-4699-8842-42D21A39ABF4}"/>
    <cellStyle name="Header1 2 3 2 10 2 2 2" xfId="27715" xr:uid="{C6E535E4-975F-4597-A032-5281A30BF8C6}"/>
    <cellStyle name="Header1 2 3 2 10 2 2 3" xfId="27716" xr:uid="{756D9745-D40B-4667-B9CD-9C2D1E7F63B3}"/>
    <cellStyle name="Header1 2 3 2 10 2 3" xfId="27717" xr:uid="{BA39CC0B-0DE7-4BF9-8F0E-653037BE5F3A}"/>
    <cellStyle name="Header1 2 3 2 10 2 3 2" xfId="27718" xr:uid="{32E2EB93-9AD4-4517-946B-C872CDFD70BC}"/>
    <cellStyle name="Header1 2 3 2 10 2 3 3" xfId="27719" xr:uid="{5790A31C-9ABA-4D03-9553-3E48F2499F92}"/>
    <cellStyle name="Header1 2 3 2 10 2 4" xfId="27720" xr:uid="{90FA79F3-99A4-4609-A2EF-ABD4A5CD66E3}"/>
    <cellStyle name="Header1 2 3 2 10 2 4 2" xfId="27721" xr:uid="{0D553E0D-0277-473D-BAE9-2360D85C16B7}"/>
    <cellStyle name="Header1 2 3 2 10 2 4 3" xfId="27722" xr:uid="{66100803-1264-4660-8343-36D540F1852A}"/>
    <cellStyle name="Header1 2 3 2 10 2 5" xfId="27723" xr:uid="{A4152073-6E4D-437C-9393-96C0BBA2A3CF}"/>
    <cellStyle name="Header1 2 3 2 10 2 5 2" xfId="27724" xr:uid="{50B15E9E-C02D-45FA-88E7-3436955309AF}"/>
    <cellStyle name="Header1 2 3 2 10 2 5 3" xfId="27725" xr:uid="{67FFE486-CEA3-495D-889F-150FC9F9FBD5}"/>
    <cellStyle name="Header1 2 3 2 10 2 6" xfId="27726" xr:uid="{06F61E75-C92D-4265-847C-A15D5736987E}"/>
    <cellStyle name="Header1 2 3 2 10 2 6 2" xfId="27727" xr:uid="{7057320D-37D8-4086-9E68-4D610C730349}"/>
    <cellStyle name="Header1 2 3 2 10 2 6 3" xfId="27728" xr:uid="{C23F0910-B05B-4B5D-BFD2-1C185FD37506}"/>
    <cellStyle name="Header1 2 3 2 10 2 7" xfId="27729" xr:uid="{1208E2FA-8908-40BC-A84F-E65F0D2E8BCF}"/>
    <cellStyle name="Header1 2 3 2 10 2 7 2" xfId="27730" xr:uid="{B58A60F2-D772-4A96-B18F-4C5096A85631}"/>
    <cellStyle name="Header1 2 3 2 10 2 7 3" xfId="27731" xr:uid="{917125EF-B299-4518-B512-F8C5CA2E3D1B}"/>
    <cellStyle name="Header1 2 3 2 10 2 8" xfId="27732" xr:uid="{92804E2C-3D7B-4E4E-9AF2-2259B749D279}"/>
    <cellStyle name="Header1 2 3 2 10 2 9" xfId="27733" xr:uid="{1B30D90D-070F-414A-A95D-E41808ABB219}"/>
    <cellStyle name="Header1 2 3 2 10 3" xfId="27734" xr:uid="{384D2E68-4B11-4D69-8FA6-A1B464EBD367}"/>
    <cellStyle name="Header1 2 3 2 10 3 2" xfId="27735" xr:uid="{F093663A-6806-4444-B9BC-EE26D0044A54}"/>
    <cellStyle name="Header1 2 3 2 10 3 2 2" xfId="27736" xr:uid="{8EE96D0D-C8E4-431C-96AE-8428CB63DC5B}"/>
    <cellStyle name="Header1 2 3 2 10 3 2 3" xfId="27737" xr:uid="{00996953-AB60-4890-8F11-D478CC57F4CE}"/>
    <cellStyle name="Header1 2 3 2 10 3 3" xfId="27738" xr:uid="{131EEB9B-FFD8-40D8-9089-789DD037FAFD}"/>
    <cellStyle name="Header1 2 3 2 10 3 3 2" xfId="27739" xr:uid="{F4DC389B-123D-4136-B0CB-0EE1841FB200}"/>
    <cellStyle name="Header1 2 3 2 10 3 3 3" xfId="27740" xr:uid="{9F306CE0-FDD7-424B-A3F8-9F4ED590414D}"/>
    <cellStyle name="Header1 2 3 2 10 3 4" xfId="27741" xr:uid="{8858AACF-ABF3-40F9-96E4-704A7D09A547}"/>
    <cellStyle name="Header1 2 3 2 10 3 4 2" xfId="27742" xr:uid="{6D344A8C-A8C1-4C5D-80A0-9E6B3DE67FE0}"/>
    <cellStyle name="Header1 2 3 2 10 3 4 3" xfId="27743" xr:uid="{26EFD9ED-7C9B-4E3B-8B9D-556B21CDCAC2}"/>
    <cellStyle name="Header1 2 3 2 10 3 5" xfId="27744" xr:uid="{FB484E8C-9C0B-4EF2-A0BB-89567710626A}"/>
    <cellStyle name="Header1 2 3 2 10 3 5 2" xfId="27745" xr:uid="{363C1F5E-2E06-43B1-A597-6B35DB070435}"/>
    <cellStyle name="Header1 2 3 2 10 3 5 3" xfId="27746" xr:uid="{DADD72B8-8596-48DB-B77B-CA24BCEA6D13}"/>
    <cellStyle name="Header1 2 3 2 10 3 6" xfId="27747" xr:uid="{B5614D26-3ACC-437F-A326-EC43AF4A3F44}"/>
    <cellStyle name="Header1 2 3 2 10 3 6 2" xfId="27748" xr:uid="{D80C0255-64D2-44FE-82F8-DBE8F71D74A7}"/>
    <cellStyle name="Header1 2 3 2 10 3 6 3" xfId="27749" xr:uid="{2E551444-6805-4B3E-9320-64F406C7DFB5}"/>
    <cellStyle name="Header1 2 3 2 10 3 7" xfId="27750" xr:uid="{182F6F14-7D28-4457-B0D3-A536A5C8C1E3}"/>
    <cellStyle name="Header1 2 3 2 10 3 8" xfId="27751" xr:uid="{612E7580-6EC0-41B8-BDEB-C6058D2F33F4}"/>
    <cellStyle name="Header1 2 3 2 10 4" xfId="27752" xr:uid="{B79FC80E-78A6-4E4A-B930-FF3BC39A99BE}"/>
    <cellStyle name="Header1 2 3 2 10 4 2" xfId="27753" xr:uid="{5F0707E2-5D6C-4F08-B11A-44D9A3561873}"/>
    <cellStyle name="Header1 2 3 2 10 4 2 2" xfId="27754" xr:uid="{B0CEB32F-2C3B-4A57-BA16-40285E0824BC}"/>
    <cellStyle name="Header1 2 3 2 10 4 2 3" xfId="27755" xr:uid="{B440E5D3-CE89-493B-968A-FE12D75B8046}"/>
    <cellStyle name="Header1 2 3 2 10 4 3" xfId="27756" xr:uid="{975D8120-2711-446B-8117-2721B3DE1767}"/>
    <cellStyle name="Header1 2 3 2 10 4 3 2" xfId="27757" xr:uid="{FFD03047-0D97-4AD7-A182-79406F567C6E}"/>
    <cellStyle name="Header1 2 3 2 10 4 3 3" xfId="27758" xr:uid="{6CE41CD6-C27D-4E02-9494-081C02509F66}"/>
    <cellStyle name="Header1 2 3 2 10 4 4" xfId="27759" xr:uid="{9534A5B2-A1F5-4AC3-AD74-E8EDBC1E51A4}"/>
    <cellStyle name="Header1 2 3 2 10 4 4 2" xfId="27760" xr:uid="{5F5B1EB3-238D-4947-B42B-3062F8B03739}"/>
    <cellStyle name="Header1 2 3 2 10 4 4 3" xfId="27761" xr:uid="{F15FB14C-716A-4E16-959B-F09DCCA1C72C}"/>
    <cellStyle name="Header1 2 3 2 10 4 5" xfId="27762" xr:uid="{D98AC316-8FCC-46CC-B202-766F0E9B6A6C}"/>
    <cellStyle name="Header1 2 3 2 10 4 5 2" xfId="27763" xr:uid="{1658E385-191D-4F13-AE3D-6FAA3B123594}"/>
    <cellStyle name="Header1 2 3 2 10 4 5 3" xfId="27764" xr:uid="{548F69AB-9AE7-418A-ACC6-B94F238FD6B2}"/>
    <cellStyle name="Header1 2 3 2 10 4 6" xfId="27765" xr:uid="{C8C2CB3C-CA58-48CF-864A-C4D49DE97285}"/>
    <cellStyle name="Header1 2 3 2 10 4 6 2" xfId="27766" xr:uid="{9CAF25BB-3C10-448F-9BB2-6EDC287285F7}"/>
    <cellStyle name="Header1 2 3 2 10 4 6 3" xfId="27767" xr:uid="{A53637CF-56C5-4E38-A3E8-90E505D0452E}"/>
    <cellStyle name="Header1 2 3 2 10 4 7" xfId="27768" xr:uid="{2C813429-1569-4F05-9B0E-97E431F11B8A}"/>
    <cellStyle name="Header1 2 3 2 10 4 8" xfId="27769" xr:uid="{57900BA1-A02D-40C7-A29B-A69DAF07107A}"/>
    <cellStyle name="Header1 2 3 2 10 5" xfId="27770" xr:uid="{021187CE-BCE6-4235-A75D-72763C285DD7}"/>
    <cellStyle name="Header1 2 3 2 10 5 2" xfId="27771" xr:uid="{060C89AD-BE01-4E8C-A470-71C96E12EDA3}"/>
    <cellStyle name="Header1 2 3 2 10 5 2 2" xfId="27772" xr:uid="{88CF0F5B-5F91-4AA3-A035-21541F709E95}"/>
    <cellStyle name="Header1 2 3 2 10 5 2 3" xfId="27773" xr:uid="{9AF1F2C5-CDD2-4B13-8094-861F82206238}"/>
    <cellStyle name="Header1 2 3 2 10 5 3" xfId="27774" xr:uid="{D80C696B-4F45-409D-A7F1-749712E267A0}"/>
    <cellStyle name="Header1 2 3 2 10 5 3 2" xfId="27775" xr:uid="{C077C242-156C-4AFE-B9A3-E4BF94C4FC88}"/>
    <cellStyle name="Header1 2 3 2 10 5 3 3" xfId="27776" xr:uid="{B3DB49D7-D51C-4BB5-A494-7F8F15AD7E35}"/>
    <cellStyle name="Header1 2 3 2 10 5 4" xfId="27777" xr:uid="{48B1BFE6-855C-47F1-8927-FF22285021C8}"/>
    <cellStyle name="Header1 2 3 2 10 5 4 2" xfId="27778" xr:uid="{84B4E8BF-1D3F-4523-B1D5-F40B28DC1131}"/>
    <cellStyle name="Header1 2 3 2 10 5 4 3" xfId="27779" xr:uid="{A727088B-929E-4664-843A-ECC58D70C4EA}"/>
    <cellStyle name="Header1 2 3 2 10 5 5" xfId="27780" xr:uid="{B8D0FA3A-7880-43FC-A3D8-647DC8EA1B59}"/>
    <cellStyle name="Header1 2 3 2 10 5 5 2" xfId="27781" xr:uid="{561BBB75-387F-4B19-AE55-7A0FDAA39676}"/>
    <cellStyle name="Header1 2 3 2 10 5 5 3" xfId="27782" xr:uid="{B7050170-EAA5-4BCC-A793-FBC1D50B7C70}"/>
    <cellStyle name="Header1 2 3 2 10 5 6" xfId="27783" xr:uid="{C73F6562-6B4F-4788-A101-8E3A83D163A3}"/>
    <cellStyle name="Header1 2 3 2 10 5 6 2" xfId="27784" xr:uid="{52190FED-5BCC-478E-919E-01443053177A}"/>
    <cellStyle name="Header1 2 3 2 10 5 6 3" xfId="27785" xr:uid="{14716C37-4547-44F2-B851-C37595D7CF3E}"/>
    <cellStyle name="Header1 2 3 2 10 5 7" xfId="27786" xr:uid="{9A15F3D2-2B02-483D-A579-33D983874E6C}"/>
    <cellStyle name="Header1 2 3 2 10 5 8" xfId="27787" xr:uid="{244A2DDC-BFA4-4FA9-92DD-830561F41944}"/>
    <cellStyle name="Header1 2 3 2 10 6" xfId="27788" xr:uid="{5FEB3861-7369-42AA-A3D9-A88DBAE9CFF2}"/>
    <cellStyle name="Header1 2 3 2 10 6 2" xfId="27789" xr:uid="{A721854E-738D-4B4D-BE0A-F3E85809D02C}"/>
    <cellStyle name="Header1 2 3 2 10 6 2 2" xfId="27790" xr:uid="{5295A62E-4881-455B-98CF-B4D07C881518}"/>
    <cellStyle name="Header1 2 3 2 10 6 2 3" xfId="27791" xr:uid="{A2E51916-091E-479F-A7D5-A5C09DFE325C}"/>
    <cellStyle name="Header1 2 3 2 10 6 3" xfId="27792" xr:uid="{ABC20869-04F8-4E08-92EB-945E7F6C17DF}"/>
    <cellStyle name="Header1 2 3 2 10 6 3 2" xfId="27793" xr:uid="{180916A5-B66F-4D2C-8D78-22D30182C697}"/>
    <cellStyle name="Header1 2 3 2 10 6 3 3" xfId="27794" xr:uid="{5B9DE435-49B4-42D4-BC29-4C4201065A29}"/>
    <cellStyle name="Header1 2 3 2 10 6 4" xfId="27795" xr:uid="{4BA4262A-0580-4045-87CB-02E03A93F0CB}"/>
    <cellStyle name="Header1 2 3 2 10 6 4 2" xfId="27796" xr:uid="{D4EE15CE-7826-4DFC-8C48-EE8D52BE6033}"/>
    <cellStyle name="Header1 2 3 2 10 6 4 3" xfId="27797" xr:uid="{BE774243-839E-40A9-9F0B-28CD7F7F57A3}"/>
    <cellStyle name="Header1 2 3 2 10 6 5" xfId="27798" xr:uid="{3B212DC7-2AC6-4CC0-82EB-C0FBFD77D122}"/>
    <cellStyle name="Header1 2 3 2 10 6 5 2" xfId="27799" xr:uid="{B38182AE-6D5A-411A-A4BC-54BC0C6BF500}"/>
    <cellStyle name="Header1 2 3 2 10 6 5 3" xfId="27800" xr:uid="{F0D9599A-B449-479D-BF06-7FC158CAB169}"/>
    <cellStyle name="Header1 2 3 2 10 6 6" xfId="27801" xr:uid="{41B06CA5-CF54-471A-8392-C72D11EE7207}"/>
    <cellStyle name="Header1 2 3 2 10 6 6 2" xfId="27802" xr:uid="{3025EE3C-C8C4-45C5-9D4B-4A85F5484693}"/>
    <cellStyle name="Header1 2 3 2 10 6 6 3" xfId="27803" xr:uid="{961ED8D9-36D8-4146-90EA-EF5E9E30B053}"/>
    <cellStyle name="Header1 2 3 2 10 6 7" xfId="27804" xr:uid="{FE9B1D6E-F6C8-4BF8-B96C-0F3053F2AE73}"/>
    <cellStyle name="Header1 2 3 2 10 6 8" xfId="27805" xr:uid="{F009A859-D4E2-4573-944A-224276C48F5E}"/>
    <cellStyle name="Header1 2 3 2 10 7" xfId="27806" xr:uid="{2E4D7AFE-5683-45DC-BFA4-B94FF5B2634E}"/>
    <cellStyle name="Header1 2 3 2 11" xfId="27807" xr:uid="{348331DD-3102-49EF-8ED0-A829DC13E728}"/>
    <cellStyle name="Header1 2 3 2 11 2" xfId="27808" xr:uid="{C65904FC-8484-43DA-B5F3-E51799B861F3}"/>
    <cellStyle name="Header1 2 3 2 11 2 2" xfId="27809" xr:uid="{6DC5D095-CC6C-436B-A5FF-440E127B004A}"/>
    <cellStyle name="Header1 2 3 2 11 2 3" xfId="27810" xr:uid="{93FF4AFC-611C-49A1-B43A-E6D1330B22E6}"/>
    <cellStyle name="Header1 2 3 2 11 3" xfId="27811" xr:uid="{FBB76C77-7C39-473D-893D-9E621404725E}"/>
    <cellStyle name="Header1 2 3 2 11 3 2" xfId="27812" xr:uid="{A4025AA4-C601-4538-A21E-0C47B517619D}"/>
    <cellStyle name="Header1 2 3 2 11 3 3" xfId="27813" xr:uid="{50FACC5C-0DDE-4BE4-B971-F16C9AD3005F}"/>
    <cellStyle name="Header1 2 3 2 11 4" xfId="27814" xr:uid="{8D929385-100A-4CD5-BBF9-AD2127229CB1}"/>
    <cellStyle name="Header1 2 3 2 11 4 2" xfId="27815" xr:uid="{804128F8-BE7A-4EE7-863A-3452A3E9CFBE}"/>
    <cellStyle name="Header1 2 3 2 11 4 3" xfId="27816" xr:uid="{BEAB5062-E7F9-4AC9-A13B-88636B347C32}"/>
    <cellStyle name="Header1 2 3 2 11 5" xfId="27817" xr:uid="{46EDF6AC-12EE-463F-A2BA-7B2B448D6BCC}"/>
    <cellStyle name="Header1 2 3 2 11 5 2" xfId="27818" xr:uid="{5CF941BD-38C2-41B4-9260-9ECA8B4D19A6}"/>
    <cellStyle name="Header1 2 3 2 11 5 3" xfId="27819" xr:uid="{CB4F09A8-8CA2-4B05-8F77-B6F2D438AB75}"/>
    <cellStyle name="Header1 2 3 2 11 6" xfId="27820" xr:uid="{9F0BBDF5-5AD2-41FE-86FD-939B9C598364}"/>
    <cellStyle name="Header1 2 3 2 11 6 2" xfId="27821" xr:uid="{AB28CDF6-95DB-4FC3-9114-57C17D3D0F1B}"/>
    <cellStyle name="Header1 2 3 2 11 6 3" xfId="27822" xr:uid="{0789DBB8-5395-4592-88C7-B31611DABBA0}"/>
    <cellStyle name="Header1 2 3 2 11 7" xfId="27823" xr:uid="{CB04AF4C-C836-4582-A2B2-E9AF08CA3597}"/>
    <cellStyle name="Header1 2 3 2 11 7 2" xfId="27824" xr:uid="{9AD2FF5F-FC5D-438E-AB84-00208E905E75}"/>
    <cellStyle name="Header1 2 3 2 11 7 3" xfId="27825" xr:uid="{6E599463-B4A6-4814-A3D4-A5003ED4B36F}"/>
    <cellStyle name="Header1 2 3 2 11 8" xfId="27826" xr:uid="{B8A88B8A-C3A1-4179-B51D-C9F928618617}"/>
    <cellStyle name="Header1 2 3 2 11 9" xfId="27827" xr:uid="{075036C2-EA21-4B1A-8447-FF7150343133}"/>
    <cellStyle name="Header1 2 3 2 12" xfId="27828" xr:uid="{34B25F35-3929-40D8-82D2-65B7A233C859}"/>
    <cellStyle name="Header1 2 3 2 12 2" xfId="27829" xr:uid="{A9B50A88-5112-41A6-91F2-8E94A76168DB}"/>
    <cellStyle name="Header1 2 3 2 12 2 2" xfId="27830" xr:uid="{7618B038-716F-464C-9502-0711DD179AB4}"/>
    <cellStyle name="Header1 2 3 2 12 2 3" xfId="27831" xr:uid="{8AE96D6E-AD1D-4DFE-A905-C7CE9DC467C4}"/>
    <cellStyle name="Header1 2 3 2 12 3" xfId="27832" xr:uid="{70A1E833-F683-4189-B14C-A97D6EA47D14}"/>
    <cellStyle name="Header1 2 3 2 12 3 2" xfId="27833" xr:uid="{9D987EED-4906-4EDB-9B66-9129CA804D20}"/>
    <cellStyle name="Header1 2 3 2 12 3 3" xfId="27834" xr:uid="{10055BEE-B468-404C-99CF-39E4B6F87CB6}"/>
    <cellStyle name="Header1 2 3 2 12 4" xfId="27835" xr:uid="{0BDBDDD7-FD39-4E73-9389-7C193BEADF5D}"/>
    <cellStyle name="Header1 2 3 2 12 4 2" xfId="27836" xr:uid="{2E1771FE-60C4-4053-A0F9-8AC2DADFD6A7}"/>
    <cellStyle name="Header1 2 3 2 12 4 3" xfId="27837" xr:uid="{C44AC6C1-1E44-4A99-AA1D-B2B88ED0DDC4}"/>
    <cellStyle name="Header1 2 3 2 12 5" xfId="27838" xr:uid="{54494B83-741D-4910-A195-4969D471B051}"/>
    <cellStyle name="Header1 2 3 2 12 5 2" xfId="27839" xr:uid="{51453BD9-EB5A-4B69-B883-26FBA499555F}"/>
    <cellStyle name="Header1 2 3 2 12 5 3" xfId="27840" xr:uid="{393FE053-1F2E-4E00-9A1E-CC1B9C2BCE0B}"/>
    <cellStyle name="Header1 2 3 2 12 6" xfId="27841" xr:uid="{A9D965EA-6F46-4C66-A4E2-52E343852BB7}"/>
    <cellStyle name="Header1 2 3 2 12 6 2" xfId="27842" xr:uid="{98242669-C9FA-49AD-B8AC-08C4560430FB}"/>
    <cellStyle name="Header1 2 3 2 12 6 3" xfId="27843" xr:uid="{E1B7F985-840E-4764-BFC6-B9A46B07DD60}"/>
    <cellStyle name="Header1 2 3 2 12 7" xfId="27844" xr:uid="{378F874E-ED3B-4DB8-8A55-49D1ACFDFB46}"/>
    <cellStyle name="Header1 2 3 2 12 8" xfId="27845" xr:uid="{BBF284DF-C93F-4264-A872-BA0D600E50F8}"/>
    <cellStyle name="Header1 2 3 2 13" xfId="27846" xr:uid="{1E555456-EAF7-46CC-ACD6-8C37C5607059}"/>
    <cellStyle name="Header1 2 3 2 13 2" xfId="27847" xr:uid="{345680CB-4147-45D8-A8AB-3DB11BB3268E}"/>
    <cellStyle name="Header1 2 3 2 13 2 2" xfId="27848" xr:uid="{92F9D504-5C63-48A9-8C01-D714004F78AC}"/>
    <cellStyle name="Header1 2 3 2 13 2 3" xfId="27849" xr:uid="{A1375543-1418-40A7-9ADE-A599DAEC6C17}"/>
    <cellStyle name="Header1 2 3 2 13 3" xfId="27850" xr:uid="{9CFD1D6A-C3A8-4752-BC74-BB0A80E14AA0}"/>
    <cellStyle name="Header1 2 3 2 13 3 2" xfId="27851" xr:uid="{DFD9BA6A-AE8E-4B08-B1A5-0D2617351446}"/>
    <cellStyle name="Header1 2 3 2 13 3 3" xfId="27852" xr:uid="{EC327255-A7C3-4E97-85EA-A1949225D7C4}"/>
    <cellStyle name="Header1 2 3 2 13 4" xfId="27853" xr:uid="{91ACBAC4-AF79-4B40-B4A1-4CFAA1358C7A}"/>
    <cellStyle name="Header1 2 3 2 13 4 2" xfId="27854" xr:uid="{BE5EF2F7-29D6-4371-84DA-0231C1FD7919}"/>
    <cellStyle name="Header1 2 3 2 13 4 3" xfId="27855" xr:uid="{3D5D0A49-B2D6-4BD3-B774-7C569F59CB4A}"/>
    <cellStyle name="Header1 2 3 2 13 5" xfId="27856" xr:uid="{82BF4763-70BA-452E-96D2-C9A5DD4A06E1}"/>
    <cellStyle name="Header1 2 3 2 13 5 2" xfId="27857" xr:uid="{39B868F1-7F85-4AD7-BD4F-5307F28B1446}"/>
    <cellStyle name="Header1 2 3 2 13 5 3" xfId="27858" xr:uid="{38601BCA-1311-4D37-B493-918455F0CD03}"/>
    <cellStyle name="Header1 2 3 2 13 6" xfId="27859" xr:uid="{144DC59F-54BD-4A59-BF07-78DC2CCABE2C}"/>
    <cellStyle name="Header1 2 3 2 13 6 2" xfId="27860" xr:uid="{34C060B0-247F-45E2-AFBB-C4C919CD48B7}"/>
    <cellStyle name="Header1 2 3 2 13 6 3" xfId="27861" xr:uid="{5DCB7111-9BE3-410A-8241-EEC588380A5D}"/>
    <cellStyle name="Header1 2 3 2 13 7" xfId="27862" xr:uid="{D2E5375D-4309-41F9-9CDE-2B0400B6BC68}"/>
    <cellStyle name="Header1 2 3 2 13 8" xfId="27863" xr:uid="{A9487222-FE6B-43CA-9F51-622A32EE1D25}"/>
    <cellStyle name="Header1 2 3 2 14" xfId="27864" xr:uid="{BD7ED7DC-A654-4F6F-9E9C-0F92FA587C62}"/>
    <cellStyle name="Header1 2 3 2 14 2" xfId="27865" xr:uid="{F5F84E59-C8F9-4D1E-9DCF-7F1B21CDE053}"/>
    <cellStyle name="Header1 2 3 2 14 2 2" xfId="27866" xr:uid="{337571EA-8EBE-499B-8EAE-D6841BE689C8}"/>
    <cellStyle name="Header1 2 3 2 14 2 3" xfId="27867" xr:uid="{4F1BFF69-1186-4DDC-8497-26469F5F1581}"/>
    <cellStyle name="Header1 2 3 2 14 3" xfId="27868" xr:uid="{7F881920-CB0B-4386-92F6-9653ABF64D08}"/>
    <cellStyle name="Header1 2 3 2 14 3 2" xfId="27869" xr:uid="{D5AB5420-A20A-493D-8BCA-9C67562F9EFB}"/>
    <cellStyle name="Header1 2 3 2 14 3 3" xfId="27870" xr:uid="{E0D5D8A1-139F-4269-87A6-827811FDAB18}"/>
    <cellStyle name="Header1 2 3 2 14 4" xfId="27871" xr:uid="{0C1CB134-7FAA-41A6-8D2B-459EF422C698}"/>
    <cellStyle name="Header1 2 3 2 14 4 2" xfId="27872" xr:uid="{7C3BFF82-96C4-4582-B2A0-01291E407A98}"/>
    <cellStyle name="Header1 2 3 2 14 4 3" xfId="27873" xr:uid="{ABC4A5E9-9F04-4705-8269-92614ADEBFAA}"/>
    <cellStyle name="Header1 2 3 2 14 5" xfId="27874" xr:uid="{579A9E05-5CA2-437B-B106-B913956A3DDB}"/>
    <cellStyle name="Header1 2 3 2 14 5 2" xfId="27875" xr:uid="{479AEB1F-B7DC-4B97-AB8D-4AED4BA1B6C1}"/>
    <cellStyle name="Header1 2 3 2 14 5 3" xfId="27876" xr:uid="{5BE6CA53-EF87-44C0-9E54-CB85B8F2B0C3}"/>
    <cellStyle name="Header1 2 3 2 14 6" xfId="27877" xr:uid="{A2002898-60C0-4F8A-8A51-F527BE21EC1E}"/>
    <cellStyle name="Header1 2 3 2 14 6 2" xfId="27878" xr:uid="{4F5F4218-CD2F-4C72-A87A-7D29418A7B75}"/>
    <cellStyle name="Header1 2 3 2 14 6 3" xfId="27879" xr:uid="{F40748C6-AFD1-47C0-8740-E19882152A15}"/>
    <cellStyle name="Header1 2 3 2 14 7" xfId="27880" xr:uid="{C648F8DB-C80A-4254-93F0-D3149B647675}"/>
    <cellStyle name="Header1 2 3 2 14 8" xfId="27881" xr:uid="{9AACDB59-A033-4377-A388-F985551A4833}"/>
    <cellStyle name="Header1 2 3 2 15" xfId="27882" xr:uid="{BAF618D6-7613-44CB-A9B1-D617F71FE2AA}"/>
    <cellStyle name="Header1 2 3 2 15 2" xfId="27883" xr:uid="{0D909EBA-FF08-43A9-9B48-BD5E4C08AF73}"/>
    <cellStyle name="Header1 2 3 2 15 2 2" xfId="27884" xr:uid="{64228C0E-4AF8-41B5-96B6-8F709E9073EF}"/>
    <cellStyle name="Header1 2 3 2 15 2 3" xfId="27885" xr:uid="{F11C3351-5553-4EB0-83CC-1BB7C361A71B}"/>
    <cellStyle name="Header1 2 3 2 15 3" xfId="27886" xr:uid="{6A66102A-D1E7-43DA-B30C-81F3016971A4}"/>
    <cellStyle name="Header1 2 3 2 15 3 2" xfId="27887" xr:uid="{B342F46F-5F16-4C23-8B89-EE591BF80505}"/>
    <cellStyle name="Header1 2 3 2 15 3 3" xfId="27888" xr:uid="{66164CCC-5E41-4CB1-87CC-4637E0D788BB}"/>
    <cellStyle name="Header1 2 3 2 15 4" xfId="27889" xr:uid="{47B6F246-C8E6-4C44-A22A-C544A9D61DCF}"/>
    <cellStyle name="Header1 2 3 2 15 4 2" xfId="27890" xr:uid="{49A3E86E-AC5C-4B6C-986B-433D2A6FF29E}"/>
    <cellStyle name="Header1 2 3 2 15 4 3" xfId="27891" xr:uid="{C9F36F19-2E82-4200-913F-BD8A05160C4F}"/>
    <cellStyle name="Header1 2 3 2 15 5" xfId="27892" xr:uid="{4C4C70DB-4265-4EDA-8B29-AC1D46612FB9}"/>
    <cellStyle name="Header1 2 3 2 15 5 2" xfId="27893" xr:uid="{BCDBFBF5-4043-464E-9E54-022642B7F007}"/>
    <cellStyle name="Header1 2 3 2 15 5 3" xfId="27894" xr:uid="{84B20740-C7E7-4977-ACA2-24FB167FCA94}"/>
    <cellStyle name="Header1 2 3 2 15 6" xfId="27895" xr:uid="{29089744-AF51-4BBD-9BD3-6C19E7778C14}"/>
    <cellStyle name="Header1 2 3 2 15 6 2" xfId="27896" xr:uid="{3855A614-A652-4359-83ED-45D3A14ED32E}"/>
    <cellStyle name="Header1 2 3 2 15 6 3" xfId="27897" xr:uid="{66F8B092-3649-4EDA-9757-601E118ED834}"/>
    <cellStyle name="Header1 2 3 2 15 7" xfId="27898" xr:uid="{3D7F5D04-35FD-4241-91F5-960C67702327}"/>
    <cellStyle name="Header1 2 3 2 15 8" xfId="27899" xr:uid="{56D947F7-73BA-425E-A71E-A38F87A438B9}"/>
    <cellStyle name="Header1 2 3 2 16" xfId="27900" xr:uid="{EA87B362-B821-464A-9998-2FE16E4D7EF0}"/>
    <cellStyle name="Header1 2 3 2 2" xfId="27901" xr:uid="{CD39A1F5-D1A1-4418-B319-731F64823122}"/>
    <cellStyle name="Header1 2 3 2 2 2" xfId="27902" xr:uid="{4DD48FD0-E2D8-40F1-ABA0-DEF27558ED40}"/>
    <cellStyle name="Header1 2 3 2 2 2 2" xfId="27903" xr:uid="{B6E7DFC3-5F19-49F7-A16A-3030E17F2442}"/>
    <cellStyle name="Header1 2 3 2 2 2 2 2" xfId="27904" xr:uid="{6CFBE55C-2778-4065-8DFB-7FB452640F7D}"/>
    <cellStyle name="Header1 2 3 2 2 2 2 3" xfId="27905" xr:uid="{ABB42396-D638-4912-BFEF-8479B12E7385}"/>
    <cellStyle name="Header1 2 3 2 2 2 3" xfId="27906" xr:uid="{E08319B9-192E-456B-A0CB-2DA4CC8C63D6}"/>
    <cellStyle name="Header1 2 3 2 2 2 3 2" xfId="27907" xr:uid="{4940930D-517A-4BDB-9870-DE57841155CB}"/>
    <cellStyle name="Header1 2 3 2 2 2 3 3" xfId="27908" xr:uid="{1CE76F6A-B27E-478E-B567-17C27F167EDE}"/>
    <cellStyle name="Header1 2 3 2 2 2 4" xfId="27909" xr:uid="{C889B987-8546-4F52-A0EC-8BCFEF943602}"/>
    <cellStyle name="Header1 2 3 2 2 2 4 2" xfId="27910" xr:uid="{41AEB5CB-78AE-422F-8413-EA9F47246E6E}"/>
    <cellStyle name="Header1 2 3 2 2 2 4 3" xfId="27911" xr:uid="{1B9B9C49-24DB-472A-B7AB-3C38F9DC8BB1}"/>
    <cellStyle name="Header1 2 3 2 2 2 5" xfId="27912" xr:uid="{F0C93DAA-3DCE-4A23-897A-E948B05BC1D0}"/>
    <cellStyle name="Header1 2 3 2 2 2 5 2" xfId="27913" xr:uid="{9D4B1815-291D-4744-9E66-785AFF92EB1B}"/>
    <cellStyle name="Header1 2 3 2 2 2 5 3" xfId="27914" xr:uid="{2E62630D-9CAD-4745-8B11-BFB565560616}"/>
    <cellStyle name="Header1 2 3 2 2 2 6" xfId="27915" xr:uid="{F39D7E2E-D1F8-46CF-8646-E158FEE2E1D8}"/>
    <cellStyle name="Header1 2 3 2 2 2 6 2" xfId="27916" xr:uid="{F0A8D745-4630-45A2-8FE9-24AD5D9B86F3}"/>
    <cellStyle name="Header1 2 3 2 2 2 6 3" xfId="27917" xr:uid="{519D27CA-7727-4E94-A3D1-61E6DE271B80}"/>
    <cellStyle name="Header1 2 3 2 2 2 7" xfId="27918" xr:uid="{11AB5505-BA14-4BA1-BAB8-45401A313445}"/>
    <cellStyle name="Header1 2 3 2 2 2 7 2" xfId="27919" xr:uid="{A87F2466-616D-470B-A317-AF57F96CF70F}"/>
    <cellStyle name="Header1 2 3 2 2 2 7 3" xfId="27920" xr:uid="{EEF5A59D-B890-465F-8D66-95065DA21EB2}"/>
    <cellStyle name="Header1 2 3 2 2 2 8" xfId="27921" xr:uid="{51DC3152-181F-4F51-8512-1270417B2BE8}"/>
    <cellStyle name="Header1 2 3 2 2 2 9" xfId="27922" xr:uid="{D703E312-E8DD-4BD8-9E5F-83C8D3B0FEC8}"/>
    <cellStyle name="Header1 2 3 2 2 3" xfId="27923" xr:uid="{22193278-13A3-4C9E-A020-61160B08F655}"/>
    <cellStyle name="Header1 2 3 2 2 3 2" xfId="27924" xr:uid="{52385E57-CF60-408E-AE5E-9992F6B5A021}"/>
    <cellStyle name="Header1 2 3 2 2 3 2 2" xfId="27925" xr:uid="{4C4EC12F-06CB-4525-84F4-7134BE48635F}"/>
    <cellStyle name="Header1 2 3 2 2 3 2 3" xfId="27926" xr:uid="{69AB2130-07CA-4C78-8F37-79D292BC24B1}"/>
    <cellStyle name="Header1 2 3 2 2 3 3" xfId="27927" xr:uid="{9F9622EA-968D-47EB-BFD2-0E7B138D98A6}"/>
    <cellStyle name="Header1 2 3 2 2 3 3 2" xfId="27928" xr:uid="{AF610100-844F-4C76-94B4-65DE38D58600}"/>
    <cellStyle name="Header1 2 3 2 2 3 3 3" xfId="27929" xr:uid="{6F7D0CF0-B09C-4530-834E-B6A9BECCE1A2}"/>
    <cellStyle name="Header1 2 3 2 2 3 4" xfId="27930" xr:uid="{C710A232-38B5-4A60-920C-E67AA2942D6E}"/>
    <cellStyle name="Header1 2 3 2 2 3 4 2" xfId="27931" xr:uid="{3C11528B-C5BC-4792-8247-ED4199794B59}"/>
    <cellStyle name="Header1 2 3 2 2 3 4 3" xfId="27932" xr:uid="{7E8C11BC-4944-490B-8C41-9DF3F2466658}"/>
    <cellStyle name="Header1 2 3 2 2 3 5" xfId="27933" xr:uid="{88C3D23B-CF79-48B2-9E85-6BD05E1DC4DC}"/>
    <cellStyle name="Header1 2 3 2 2 3 5 2" xfId="27934" xr:uid="{0A578756-1D1E-491E-8261-C3FB46C19360}"/>
    <cellStyle name="Header1 2 3 2 2 3 5 3" xfId="27935" xr:uid="{EF49F537-620B-4882-92E8-C0C8CFDE2CDC}"/>
    <cellStyle name="Header1 2 3 2 2 3 6" xfId="27936" xr:uid="{9062C2D5-B868-4B6A-9283-5F063C7F2B48}"/>
    <cellStyle name="Header1 2 3 2 2 3 6 2" xfId="27937" xr:uid="{C0421728-9BEC-43A2-9277-D40FCF59C786}"/>
    <cellStyle name="Header1 2 3 2 2 3 6 3" xfId="27938" xr:uid="{E50CCC0D-2E5F-4085-9F9A-66E4DFFE6D58}"/>
    <cellStyle name="Header1 2 3 2 2 3 7" xfId="27939" xr:uid="{DF4B69C7-3D02-48C9-8448-C069FA55F471}"/>
    <cellStyle name="Header1 2 3 2 2 3 8" xfId="27940" xr:uid="{8AF125EB-B524-4DAA-BD03-7B1CCDF75A54}"/>
    <cellStyle name="Header1 2 3 2 2 4" xfId="27941" xr:uid="{8FB14CFE-1EC1-46DF-884F-8BF5D4E02D94}"/>
    <cellStyle name="Header1 2 3 2 2 4 2" xfId="27942" xr:uid="{4E7FAE01-DC75-4733-9C9A-463F0C58ABBA}"/>
    <cellStyle name="Header1 2 3 2 2 4 2 2" xfId="27943" xr:uid="{26AAD992-303C-4BCA-ACCF-C3124E103702}"/>
    <cellStyle name="Header1 2 3 2 2 4 2 3" xfId="27944" xr:uid="{61BBEEFF-41B6-4ABA-9DC5-6EBD52B0ADBA}"/>
    <cellStyle name="Header1 2 3 2 2 4 3" xfId="27945" xr:uid="{CE4F3BBC-9CA7-4C07-835A-CA2F7B348196}"/>
    <cellStyle name="Header1 2 3 2 2 4 3 2" xfId="27946" xr:uid="{C46F8367-D126-47D1-BFA4-AD6A5A4E91CB}"/>
    <cellStyle name="Header1 2 3 2 2 4 3 3" xfId="27947" xr:uid="{84B8D472-E22F-45AA-9F81-2BFF3C8B21ED}"/>
    <cellStyle name="Header1 2 3 2 2 4 4" xfId="27948" xr:uid="{D194DA76-9F42-479F-B559-B2E16D17A827}"/>
    <cellStyle name="Header1 2 3 2 2 4 4 2" xfId="27949" xr:uid="{00E049BF-985A-4A14-9918-28B4E8A887A6}"/>
    <cellStyle name="Header1 2 3 2 2 4 4 3" xfId="27950" xr:uid="{5A940CC7-50EE-44F2-8A77-E3ADA2670994}"/>
    <cellStyle name="Header1 2 3 2 2 4 5" xfId="27951" xr:uid="{1383CB86-0C89-4520-8549-43014AAE38CC}"/>
    <cellStyle name="Header1 2 3 2 2 4 5 2" xfId="27952" xr:uid="{C9702578-C86F-44C4-A91F-9F2C6751A12E}"/>
    <cellStyle name="Header1 2 3 2 2 4 5 3" xfId="27953" xr:uid="{824799AB-4590-40E4-8066-B83844FD1347}"/>
    <cellStyle name="Header1 2 3 2 2 4 6" xfId="27954" xr:uid="{1DB87264-879F-4B7F-B140-7CA02CB5DC96}"/>
    <cellStyle name="Header1 2 3 2 2 4 6 2" xfId="27955" xr:uid="{31CF9BE9-4F0D-421F-A776-DB5E350E38CB}"/>
    <cellStyle name="Header1 2 3 2 2 4 6 3" xfId="27956" xr:uid="{91B58BF7-7558-4891-B5F9-53C4FA6451E5}"/>
    <cellStyle name="Header1 2 3 2 2 4 7" xfId="27957" xr:uid="{0AFF6351-B619-47D7-851A-985F015ADABF}"/>
    <cellStyle name="Header1 2 3 2 2 4 8" xfId="27958" xr:uid="{1022A255-8A69-4447-A21C-0B5517B6B543}"/>
    <cellStyle name="Header1 2 3 2 2 5" xfId="27959" xr:uid="{F411C980-471E-4998-9AB6-6BB28C85D221}"/>
    <cellStyle name="Header1 2 3 2 2 5 2" xfId="27960" xr:uid="{54610554-301E-458A-83BE-4B7F7BFB657D}"/>
    <cellStyle name="Header1 2 3 2 2 5 2 2" xfId="27961" xr:uid="{8F3C0805-9021-4914-80BA-45A6CCC71670}"/>
    <cellStyle name="Header1 2 3 2 2 5 2 3" xfId="27962" xr:uid="{22D84F45-3DC7-475F-86CF-11604AC27952}"/>
    <cellStyle name="Header1 2 3 2 2 5 3" xfId="27963" xr:uid="{7EF417A6-712F-497D-8E06-CF95E1A98A15}"/>
    <cellStyle name="Header1 2 3 2 2 5 3 2" xfId="27964" xr:uid="{F887DEEA-11BB-4187-B30B-E087C382070A}"/>
    <cellStyle name="Header1 2 3 2 2 5 3 3" xfId="27965" xr:uid="{DC3DDAFC-207B-4723-9EBE-8E96A91C3112}"/>
    <cellStyle name="Header1 2 3 2 2 5 4" xfId="27966" xr:uid="{FDBF3862-1DD7-4FFA-A7F4-AF51C4CCBAD7}"/>
    <cellStyle name="Header1 2 3 2 2 5 4 2" xfId="27967" xr:uid="{891FF6A8-AB9D-4D74-8191-A4D72A70912C}"/>
    <cellStyle name="Header1 2 3 2 2 5 4 3" xfId="27968" xr:uid="{3C8A4DF4-3E85-40F2-98A9-2F81E7F4D95D}"/>
    <cellStyle name="Header1 2 3 2 2 5 5" xfId="27969" xr:uid="{5F556E7E-A1DB-4913-B15F-3BD1C7B9D7A8}"/>
    <cellStyle name="Header1 2 3 2 2 5 5 2" xfId="27970" xr:uid="{3D8A292D-7BA5-4739-882E-699BA7040B18}"/>
    <cellStyle name="Header1 2 3 2 2 5 5 3" xfId="27971" xr:uid="{005B10A0-BF25-40D9-93E0-ECA38D7EC0B7}"/>
    <cellStyle name="Header1 2 3 2 2 5 6" xfId="27972" xr:uid="{F187AA7F-C87B-4BDE-96B7-3A30B1154430}"/>
    <cellStyle name="Header1 2 3 2 2 5 6 2" xfId="27973" xr:uid="{DA29D664-5C4E-4678-9491-1EE48CFA58F1}"/>
    <cellStyle name="Header1 2 3 2 2 5 6 3" xfId="27974" xr:uid="{C3EA25D2-75CE-4D74-8D30-7AD91589EA41}"/>
    <cellStyle name="Header1 2 3 2 2 5 7" xfId="27975" xr:uid="{ACC924FD-D868-4AC6-B16C-24F196A4547C}"/>
    <cellStyle name="Header1 2 3 2 2 5 8" xfId="27976" xr:uid="{78D6373A-3983-4B6E-A996-6312B316588E}"/>
    <cellStyle name="Header1 2 3 2 2 6" xfId="27977" xr:uid="{C3170F32-795D-430C-8A21-6F83B8DDFFF4}"/>
    <cellStyle name="Header1 2 3 2 2 6 2" xfId="27978" xr:uid="{4DC2CC3D-4C56-4604-A9D7-F94A72DAA524}"/>
    <cellStyle name="Header1 2 3 2 2 6 2 2" xfId="27979" xr:uid="{02742980-9557-4603-9C18-22C6FBE5B66C}"/>
    <cellStyle name="Header1 2 3 2 2 6 2 3" xfId="27980" xr:uid="{06AE8321-5EE3-48D7-B541-32BA4D2F8604}"/>
    <cellStyle name="Header1 2 3 2 2 6 3" xfId="27981" xr:uid="{B2DA290D-2DF1-4457-BAB6-FB538544176E}"/>
    <cellStyle name="Header1 2 3 2 2 6 3 2" xfId="27982" xr:uid="{9F81C395-3858-4A20-B5F4-8FF2BCE34E47}"/>
    <cellStyle name="Header1 2 3 2 2 6 3 3" xfId="27983" xr:uid="{245F4384-7106-4998-A4AB-5CC2FC806D0A}"/>
    <cellStyle name="Header1 2 3 2 2 6 4" xfId="27984" xr:uid="{11EA70AF-30E5-44B1-8C9A-131CB6464664}"/>
    <cellStyle name="Header1 2 3 2 2 6 4 2" xfId="27985" xr:uid="{F4676856-AEE0-4A51-A713-D3C6C208B72F}"/>
    <cellStyle name="Header1 2 3 2 2 6 4 3" xfId="27986" xr:uid="{3E64ED1E-5897-4698-8248-B237C3184558}"/>
    <cellStyle name="Header1 2 3 2 2 6 5" xfId="27987" xr:uid="{E9E42FF1-07AE-4ED3-8F30-4E97B5DBD1B3}"/>
    <cellStyle name="Header1 2 3 2 2 6 5 2" xfId="27988" xr:uid="{D0976FA3-C153-4628-865C-C25D6034C799}"/>
    <cellStyle name="Header1 2 3 2 2 6 5 3" xfId="27989" xr:uid="{152A01F3-24FE-453F-9EDA-3CDF5C6CFDBF}"/>
    <cellStyle name="Header1 2 3 2 2 6 6" xfId="27990" xr:uid="{624724A9-8994-4A65-9DDD-322E8C9EAFD2}"/>
    <cellStyle name="Header1 2 3 2 2 6 6 2" xfId="27991" xr:uid="{74A88B83-E475-4D98-9A6A-ED64C774A765}"/>
    <cellStyle name="Header1 2 3 2 2 6 6 3" xfId="27992" xr:uid="{56A68446-D35C-4BFE-969F-7529108AB58E}"/>
    <cellStyle name="Header1 2 3 2 2 6 7" xfId="27993" xr:uid="{75CAC6F8-2290-4B87-A04C-87A43D3E2BAE}"/>
    <cellStyle name="Header1 2 3 2 2 6 8" xfId="27994" xr:uid="{D4F7C2F8-6940-44F8-9266-183E1A32958A}"/>
    <cellStyle name="Header1 2 3 2 2 7" xfId="27995" xr:uid="{C8ECA6E2-A61E-47B6-956C-67D0BCBC06CC}"/>
    <cellStyle name="Header1 2 3 2 2 8" xfId="27996" xr:uid="{87D5624E-6335-4380-AC60-290E0FF5A5BC}"/>
    <cellStyle name="Header1 2 3 2 3" xfId="27997" xr:uid="{6F0332D7-A295-4264-82A3-15E1FC0B438F}"/>
    <cellStyle name="Header1 2 3 2 3 2" xfId="27998" xr:uid="{A9D4838B-F54B-4142-888E-F2F1176259F4}"/>
    <cellStyle name="Header1 2 3 2 3 2 2" xfId="27999" xr:uid="{F06E6871-ABB3-4173-8097-50F1C6DAFD34}"/>
    <cellStyle name="Header1 2 3 2 3 2 2 2" xfId="28000" xr:uid="{6980F55E-32E1-4B7F-9038-933D2AC0595D}"/>
    <cellStyle name="Header1 2 3 2 3 2 2 3" xfId="28001" xr:uid="{A71AE20E-5CA0-48C4-A2F5-494514565261}"/>
    <cellStyle name="Header1 2 3 2 3 2 3" xfId="28002" xr:uid="{324ED062-8834-4276-8F1D-F9C084AFA6D8}"/>
    <cellStyle name="Header1 2 3 2 3 2 3 2" xfId="28003" xr:uid="{D2C71C27-94F8-4297-AB36-49C4544D82AB}"/>
    <cellStyle name="Header1 2 3 2 3 2 3 3" xfId="28004" xr:uid="{F9901BB6-2697-409A-A18E-08503AC45A05}"/>
    <cellStyle name="Header1 2 3 2 3 2 4" xfId="28005" xr:uid="{2D5361E7-EEFF-478F-8C00-209AD8D57A95}"/>
    <cellStyle name="Header1 2 3 2 3 2 4 2" xfId="28006" xr:uid="{A0C05343-1F6E-4F87-B5BA-73973D3B1729}"/>
    <cellStyle name="Header1 2 3 2 3 2 4 3" xfId="28007" xr:uid="{E81C8DE3-E1FD-43B0-8195-53DFE1B7C6E3}"/>
    <cellStyle name="Header1 2 3 2 3 2 5" xfId="28008" xr:uid="{D36D0507-DDAE-4A1E-B900-6FB6A1759CDB}"/>
    <cellStyle name="Header1 2 3 2 3 2 5 2" xfId="28009" xr:uid="{F59DD27C-7D88-41BC-BC9E-43F5D1E1D023}"/>
    <cellStyle name="Header1 2 3 2 3 2 5 3" xfId="28010" xr:uid="{8AED4DFD-1B8A-4CE1-9912-DBD1E5C38BF7}"/>
    <cellStyle name="Header1 2 3 2 3 2 6" xfId="28011" xr:uid="{E32F24E2-9661-4DD2-947A-AF9675451D7E}"/>
    <cellStyle name="Header1 2 3 2 3 2 6 2" xfId="28012" xr:uid="{6550A5F0-2D9F-4E5E-99A1-9C287DFD510F}"/>
    <cellStyle name="Header1 2 3 2 3 2 6 3" xfId="28013" xr:uid="{160EEC26-9697-4A85-9E8A-2247C2A789DD}"/>
    <cellStyle name="Header1 2 3 2 3 2 7" xfId="28014" xr:uid="{F0A0B09A-B0C2-4E5C-BD0E-C127E28C3B17}"/>
    <cellStyle name="Header1 2 3 2 3 2 7 2" xfId="28015" xr:uid="{3F1AE6B2-3725-4E1B-A442-895B029F6E5B}"/>
    <cellStyle name="Header1 2 3 2 3 2 7 3" xfId="28016" xr:uid="{F4162FCA-8129-4D83-8C89-346B08C6F1B9}"/>
    <cellStyle name="Header1 2 3 2 3 2 8" xfId="28017" xr:uid="{DD1D70C8-A0CA-4F5F-A098-8E62322D99B6}"/>
    <cellStyle name="Header1 2 3 2 3 2 9" xfId="28018" xr:uid="{DADF51D3-77A3-405C-A8F5-18F07475A529}"/>
    <cellStyle name="Header1 2 3 2 3 3" xfId="28019" xr:uid="{136FE36B-9DE7-41C0-A92E-C6DF6171978D}"/>
    <cellStyle name="Header1 2 3 2 3 3 2" xfId="28020" xr:uid="{E533CD5B-380B-4544-B907-F017C62BC0E1}"/>
    <cellStyle name="Header1 2 3 2 3 3 2 2" xfId="28021" xr:uid="{28C2A217-D9AE-4AA2-BE2C-7B45E647B607}"/>
    <cellStyle name="Header1 2 3 2 3 3 2 3" xfId="28022" xr:uid="{64D58C15-6C72-416A-BDA9-4FFD72850FAB}"/>
    <cellStyle name="Header1 2 3 2 3 3 3" xfId="28023" xr:uid="{BF1B7DA1-15F2-4B59-BFF3-AE4ABA988FDA}"/>
    <cellStyle name="Header1 2 3 2 3 3 3 2" xfId="28024" xr:uid="{7746AD8C-309E-486C-8296-BA653BAB85CB}"/>
    <cellStyle name="Header1 2 3 2 3 3 3 3" xfId="28025" xr:uid="{59260ED2-FB4E-438F-9DD2-5C056EEF9BE7}"/>
    <cellStyle name="Header1 2 3 2 3 3 4" xfId="28026" xr:uid="{DD329E36-D441-47EA-9375-77DB01A5623A}"/>
    <cellStyle name="Header1 2 3 2 3 3 4 2" xfId="28027" xr:uid="{DD9874F0-3914-4DD9-AFC2-E59CB6C148EA}"/>
    <cellStyle name="Header1 2 3 2 3 3 4 3" xfId="28028" xr:uid="{6242EAD9-AD58-4FCA-BA64-CDC64048BFE1}"/>
    <cellStyle name="Header1 2 3 2 3 3 5" xfId="28029" xr:uid="{CB72D73E-91A1-48E5-96EE-A5448ADABC95}"/>
    <cellStyle name="Header1 2 3 2 3 3 5 2" xfId="28030" xr:uid="{981BBF99-2A72-4091-A0DC-8F367157E094}"/>
    <cellStyle name="Header1 2 3 2 3 3 5 3" xfId="28031" xr:uid="{C3E69FC2-3DB4-4815-9C2A-66E9929B094D}"/>
    <cellStyle name="Header1 2 3 2 3 3 6" xfId="28032" xr:uid="{4278D109-658B-46B4-9B57-3225442FB606}"/>
    <cellStyle name="Header1 2 3 2 3 3 6 2" xfId="28033" xr:uid="{382A1E86-0F10-4981-B711-A4E5845B5AE4}"/>
    <cellStyle name="Header1 2 3 2 3 3 6 3" xfId="28034" xr:uid="{81409388-034E-44D5-9550-3A54E1EAE412}"/>
    <cellStyle name="Header1 2 3 2 3 3 7" xfId="28035" xr:uid="{2EAEE15D-4C5D-41C6-B467-30F6DB1F910B}"/>
    <cellStyle name="Header1 2 3 2 3 3 8" xfId="28036" xr:uid="{B4E9732B-F9BD-457F-A714-303A4FEF26DD}"/>
    <cellStyle name="Header1 2 3 2 3 4" xfId="28037" xr:uid="{401F28AB-F508-46F3-AF5F-7C640A4BCC5A}"/>
    <cellStyle name="Header1 2 3 2 3 4 2" xfId="28038" xr:uid="{013466C1-8520-4E23-BB62-F696EDFCB8C7}"/>
    <cellStyle name="Header1 2 3 2 3 4 2 2" xfId="28039" xr:uid="{491B6528-AFC0-4EE5-9220-60E8EA0D995D}"/>
    <cellStyle name="Header1 2 3 2 3 4 2 3" xfId="28040" xr:uid="{28089497-9E6F-4B90-9A80-26792B3E8C15}"/>
    <cellStyle name="Header1 2 3 2 3 4 3" xfId="28041" xr:uid="{F46443A9-722A-4831-8567-96564CCE54B5}"/>
    <cellStyle name="Header1 2 3 2 3 4 3 2" xfId="28042" xr:uid="{F81FB704-6117-4162-A0F9-DF2F701E1E78}"/>
    <cellStyle name="Header1 2 3 2 3 4 3 3" xfId="28043" xr:uid="{8DEC33D3-1471-4DBE-A557-FB5C445A6D17}"/>
    <cellStyle name="Header1 2 3 2 3 4 4" xfId="28044" xr:uid="{52533158-6320-4483-ABC8-694F452D004C}"/>
    <cellStyle name="Header1 2 3 2 3 4 4 2" xfId="28045" xr:uid="{6237DB8B-6A8B-43F8-87B1-CA3CF8819711}"/>
    <cellStyle name="Header1 2 3 2 3 4 4 3" xfId="28046" xr:uid="{BD90799A-AED1-41DD-BCFA-F037048C028A}"/>
    <cellStyle name="Header1 2 3 2 3 4 5" xfId="28047" xr:uid="{24DF48CC-8C77-4AA7-8DE9-56C89371B7A6}"/>
    <cellStyle name="Header1 2 3 2 3 4 5 2" xfId="28048" xr:uid="{50D2937C-28D2-4E24-A285-B3E46C9FBF7F}"/>
    <cellStyle name="Header1 2 3 2 3 4 5 3" xfId="28049" xr:uid="{9F30C29A-C632-4177-8CC0-26613E70A4C8}"/>
    <cellStyle name="Header1 2 3 2 3 4 6" xfId="28050" xr:uid="{5E08B871-3A8E-49EA-952F-74E1CDC40F77}"/>
    <cellStyle name="Header1 2 3 2 3 4 6 2" xfId="28051" xr:uid="{A81C33BF-20A5-4545-9A57-9F34561BA56F}"/>
    <cellStyle name="Header1 2 3 2 3 4 6 3" xfId="28052" xr:uid="{DDB9AEB3-4C1F-46E7-A840-1645F6D628F5}"/>
    <cellStyle name="Header1 2 3 2 3 4 7" xfId="28053" xr:uid="{C5438278-D253-4802-8D55-603F991AD50C}"/>
    <cellStyle name="Header1 2 3 2 3 4 8" xfId="28054" xr:uid="{4A76C168-5DDB-41C6-8F7A-456ED5E50E6B}"/>
    <cellStyle name="Header1 2 3 2 3 5" xfId="28055" xr:uid="{6EEA62B5-5DD6-4349-8467-4E9F3F4396F7}"/>
    <cellStyle name="Header1 2 3 2 3 5 2" xfId="28056" xr:uid="{42A104A0-9826-4A25-B42C-71963C360AD7}"/>
    <cellStyle name="Header1 2 3 2 3 5 2 2" xfId="28057" xr:uid="{52BF7021-845D-4593-B778-18B08EBE0E2F}"/>
    <cellStyle name="Header1 2 3 2 3 5 2 3" xfId="28058" xr:uid="{4045E882-D17A-422A-98DF-E52E92B09B02}"/>
    <cellStyle name="Header1 2 3 2 3 5 3" xfId="28059" xr:uid="{DF8E9802-65C7-4E3C-9ED0-61E92325525E}"/>
    <cellStyle name="Header1 2 3 2 3 5 3 2" xfId="28060" xr:uid="{3586D7F0-EE9C-483C-A6CD-1692F55321C6}"/>
    <cellStyle name="Header1 2 3 2 3 5 3 3" xfId="28061" xr:uid="{6B9D83FC-A8F3-425C-8A50-3A951FAFAD2D}"/>
    <cellStyle name="Header1 2 3 2 3 5 4" xfId="28062" xr:uid="{0E3F71B2-706D-4951-ABCB-64BC28A63AEE}"/>
    <cellStyle name="Header1 2 3 2 3 5 4 2" xfId="28063" xr:uid="{DC9B1E40-8C69-479D-B03C-1872BD73BFE6}"/>
    <cellStyle name="Header1 2 3 2 3 5 4 3" xfId="28064" xr:uid="{D28D23F4-0323-410F-BA5B-3598C7516D0E}"/>
    <cellStyle name="Header1 2 3 2 3 5 5" xfId="28065" xr:uid="{20DC04CB-0482-497B-A9FF-91BCE1F46B60}"/>
    <cellStyle name="Header1 2 3 2 3 5 5 2" xfId="28066" xr:uid="{62E9E631-2F67-4A81-A776-4A30511CA092}"/>
    <cellStyle name="Header1 2 3 2 3 5 5 3" xfId="28067" xr:uid="{34D726F8-A883-4F55-AB0D-F2E67B51967E}"/>
    <cellStyle name="Header1 2 3 2 3 5 6" xfId="28068" xr:uid="{C8122F16-F19E-409A-A483-CBFD6AEE456D}"/>
    <cellStyle name="Header1 2 3 2 3 5 6 2" xfId="28069" xr:uid="{5D7620C2-75F2-472A-8AE2-4178AE2D858F}"/>
    <cellStyle name="Header1 2 3 2 3 5 6 3" xfId="28070" xr:uid="{90A506FA-12A6-4598-8BF8-44070BDE0ED6}"/>
    <cellStyle name="Header1 2 3 2 3 5 7" xfId="28071" xr:uid="{3F0E076E-F7CE-4A22-8430-30E29261627C}"/>
    <cellStyle name="Header1 2 3 2 3 5 8" xfId="28072" xr:uid="{F6FDD2BF-3C2C-49C8-BE56-B2F69BA4F66A}"/>
    <cellStyle name="Header1 2 3 2 3 6" xfId="28073" xr:uid="{B436CE64-D44A-4648-9440-5F0C1B560497}"/>
    <cellStyle name="Header1 2 3 2 3 6 2" xfId="28074" xr:uid="{2EC83017-FEFE-4F4C-B7F9-7B546ABDB873}"/>
    <cellStyle name="Header1 2 3 2 3 6 2 2" xfId="28075" xr:uid="{F67CCDF2-8063-4427-A9D1-F02A14987C4A}"/>
    <cellStyle name="Header1 2 3 2 3 6 2 3" xfId="28076" xr:uid="{F895592B-94DD-41B9-98B3-17A738C3B70A}"/>
    <cellStyle name="Header1 2 3 2 3 6 3" xfId="28077" xr:uid="{BD95F2E6-EDE5-4CD3-ABF3-FF38C4B865CC}"/>
    <cellStyle name="Header1 2 3 2 3 6 3 2" xfId="28078" xr:uid="{1A814224-3068-4F7A-9A97-6D3F8AF30746}"/>
    <cellStyle name="Header1 2 3 2 3 6 3 3" xfId="28079" xr:uid="{E56517BB-D376-4A86-AF86-87818ECD61AF}"/>
    <cellStyle name="Header1 2 3 2 3 6 4" xfId="28080" xr:uid="{0C88DF14-F53B-4103-8BE9-071EEE40149A}"/>
    <cellStyle name="Header1 2 3 2 3 6 4 2" xfId="28081" xr:uid="{64C2F780-1689-4930-AB04-C56418D202A3}"/>
    <cellStyle name="Header1 2 3 2 3 6 4 3" xfId="28082" xr:uid="{D7EC8F52-EACF-4F7D-B560-CB80EB15FE6C}"/>
    <cellStyle name="Header1 2 3 2 3 6 5" xfId="28083" xr:uid="{81E6AAA3-D50A-4AAA-86BF-B8608AE34091}"/>
    <cellStyle name="Header1 2 3 2 3 6 5 2" xfId="28084" xr:uid="{0A63FF18-485D-4FBA-AF02-661AAEAA078D}"/>
    <cellStyle name="Header1 2 3 2 3 6 5 3" xfId="28085" xr:uid="{D4656B50-6B02-4ACB-938E-FE769DF34576}"/>
    <cellStyle name="Header1 2 3 2 3 6 6" xfId="28086" xr:uid="{5D5B5E9F-D3B4-48E3-9E05-2ED65B731B82}"/>
    <cellStyle name="Header1 2 3 2 3 6 6 2" xfId="28087" xr:uid="{78D45A4B-D6D6-45AB-921B-28AD8DBEBF20}"/>
    <cellStyle name="Header1 2 3 2 3 6 6 3" xfId="28088" xr:uid="{8B020759-9544-4B1D-92D5-42CD858E3379}"/>
    <cellStyle name="Header1 2 3 2 3 6 7" xfId="28089" xr:uid="{A3157F41-343A-4101-99AC-40434D4CCD82}"/>
    <cellStyle name="Header1 2 3 2 3 6 8" xfId="28090" xr:uid="{4CDD1F53-5EEC-4391-A226-F82E0BED8F7B}"/>
    <cellStyle name="Header1 2 3 2 3 7" xfId="28091" xr:uid="{BD75E2CA-C5C8-4236-8184-9395B7E55BC1}"/>
    <cellStyle name="Header1 2 3 2 3 8" xfId="28092" xr:uid="{239B6767-DBEE-446D-A733-929B87E1B5C6}"/>
    <cellStyle name="Header1 2 3 2 4" xfId="28093" xr:uid="{3412BFFD-14A8-4754-ADA5-774FCA7ABF19}"/>
    <cellStyle name="Header1 2 3 2 4 2" xfId="28094" xr:uid="{5E90601F-FBA7-4FFC-922E-D3EB480E5552}"/>
    <cellStyle name="Header1 2 3 2 4 2 2" xfId="28095" xr:uid="{EA84DB2F-6935-4DC9-A46D-841DA77E7CE3}"/>
    <cellStyle name="Header1 2 3 2 4 2 2 2" xfId="28096" xr:uid="{E0FABF80-EC8E-4F75-85F0-0AC2A5F37A4F}"/>
    <cellStyle name="Header1 2 3 2 4 2 2 3" xfId="28097" xr:uid="{F7CA3708-20B8-4EC6-A726-4CBECDCB1AB3}"/>
    <cellStyle name="Header1 2 3 2 4 2 3" xfId="28098" xr:uid="{6F1CC1F5-792D-4F5A-8ACA-7A9E22F7D27D}"/>
    <cellStyle name="Header1 2 3 2 4 2 3 2" xfId="28099" xr:uid="{7D746CCE-C499-4D6D-9A73-FF8577CC642A}"/>
    <cellStyle name="Header1 2 3 2 4 2 3 3" xfId="28100" xr:uid="{97F732C6-F0E9-4929-A7CA-40FF1BD158DA}"/>
    <cellStyle name="Header1 2 3 2 4 2 4" xfId="28101" xr:uid="{DE01EC83-F301-41C2-A125-ACD336054487}"/>
    <cellStyle name="Header1 2 3 2 4 2 4 2" xfId="28102" xr:uid="{60DA2FDE-3980-443D-80A2-1FD5A1549ED1}"/>
    <cellStyle name="Header1 2 3 2 4 2 4 3" xfId="28103" xr:uid="{0F472219-1520-4368-8DFE-51CE6E5AF1E0}"/>
    <cellStyle name="Header1 2 3 2 4 2 5" xfId="28104" xr:uid="{CBF49A1A-7630-4E4C-8CC0-03A85266D980}"/>
    <cellStyle name="Header1 2 3 2 4 2 5 2" xfId="28105" xr:uid="{579BB9D1-DD40-4169-B9BA-0A0240F1FB02}"/>
    <cellStyle name="Header1 2 3 2 4 2 5 3" xfId="28106" xr:uid="{56A915A9-E0C3-4B5B-AEDB-A2053EC800E3}"/>
    <cellStyle name="Header1 2 3 2 4 2 6" xfId="28107" xr:uid="{2E080CF2-150F-4C25-8991-57CCC638056A}"/>
    <cellStyle name="Header1 2 3 2 4 2 6 2" xfId="28108" xr:uid="{4E4010FB-D163-4BE7-B388-D4960249B346}"/>
    <cellStyle name="Header1 2 3 2 4 2 6 3" xfId="28109" xr:uid="{C46D5652-AC8A-4897-A842-42B0DE746F9A}"/>
    <cellStyle name="Header1 2 3 2 4 2 7" xfId="28110" xr:uid="{B63B18D1-7489-41B6-9BF3-BBD9A66B332A}"/>
    <cellStyle name="Header1 2 3 2 4 2 7 2" xfId="28111" xr:uid="{3E7E82CE-630D-4E15-A14C-8BC957654099}"/>
    <cellStyle name="Header1 2 3 2 4 2 7 3" xfId="28112" xr:uid="{CE09DF34-0246-44C7-9D54-59364FBE30C2}"/>
    <cellStyle name="Header1 2 3 2 4 2 8" xfId="28113" xr:uid="{A0E9B595-0EEF-4DAA-A0CB-126561D446E5}"/>
    <cellStyle name="Header1 2 3 2 4 2 9" xfId="28114" xr:uid="{170FDBCF-5FF0-455B-B29C-8DFADB4B7D7C}"/>
    <cellStyle name="Header1 2 3 2 4 3" xfId="28115" xr:uid="{FA167162-F960-4B19-81F9-CAFD2988E246}"/>
    <cellStyle name="Header1 2 3 2 4 3 2" xfId="28116" xr:uid="{587E1801-1B75-4513-A0D1-A275B882744C}"/>
    <cellStyle name="Header1 2 3 2 4 3 2 2" xfId="28117" xr:uid="{499046AB-6730-42C1-9FE7-9AA30B563130}"/>
    <cellStyle name="Header1 2 3 2 4 3 2 3" xfId="28118" xr:uid="{22F0EF9B-3834-4D05-B3FD-B8C4251BCDC5}"/>
    <cellStyle name="Header1 2 3 2 4 3 3" xfId="28119" xr:uid="{CCC73864-72D3-4BA0-9339-41D9576337C8}"/>
    <cellStyle name="Header1 2 3 2 4 3 3 2" xfId="28120" xr:uid="{6E7A2570-4EAA-4DEA-B675-5EA7EF1690D7}"/>
    <cellStyle name="Header1 2 3 2 4 3 3 3" xfId="28121" xr:uid="{A3AB4240-A3F2-4B91-A9A7-9D49D3B8230D}"/>
    <cellStyle name="Header1 2 3 2 4 3 4" xfId="28122" xr:uid="{D1A40E16-4451-4628-8A6F-1BC4C8181092}"/>
    <cellStyle name="Header1 2 3 2 4 3 4 2" xfId="28123" xr:uid="{9D36095C-1070-4B74-A1AA-7C1107422231}"/>
    <cellStyle name="Header1 2 3 2 4 3 4 3" xfId="28124" xr:uid="{BFD7D24D-D7CF-484F-8CBC-12C16803AE6C}"/>
    <cellStyle name="Header1 2 3 2 4 3 5" xfId="28125" xr:uid="{E4B15CB2-C214-4B59-B637-33692E5BD9C6}"/>
    <cellStyle name="Header1 2 3 2 4 3 5 2" xfId="28126" xr:uid="{92454AD5-E249-434C-B841-6894450453E2}"/>
    <cellStyle name="Header1 2 3 2 4 3 5 3" xfId="28127" xr:uid="{5B21BF84-AEE7-4DCD-BC8A-8D1DC2BC6248}"/>
    <cellStyle name="Header1 2 3 2 4 3 6" xfId="28128" xr:uid="{2F663A67-E6FE-4004-9B63-6854D80B696A}"/>
    <cellStyle name="Header1 2 3 2 4 3 6 2" xfId="28129" xr:uid="{B992B5B9-D18B-4137-9A14-0CDCF604C1A2}"/>
    <cellStyle name="Header1 2 3 2 4 3 6 3" xfId="28130" xr:uid="{058366E4-67F2-4F30-888A-A5BABDC74074}"/>
    <cellStyle name="Header1 2 3 2 4 3 7" xfId="28131" xr:uid="{5E4F64BB-84AE-4A16-9787-07B1B5D6F7A6}"/>
    <cellStyle name="Header1 2 3 2 4 3 8" xfId="28132" xr:uid="{33B7D8FC-2E88-4109-8D44-8CAA91B101B6}"/>
    <cellStyle name="Header1 2 3 2 4 4" xfId="28133" xr:uid="{6CC2BD4F-963C-4216-A790-10D2374CA8A7}"/>
    <cellStyle name="Header1 2 3 2 4 4 2" xfId="28134" xr:uid="{10C201D8-2D9C-4C67-8D54-1EA023C2FA27}"/>
    <cellStyle name="Header1 2 3 2 4 4 2 2" xfId="28135" xr:uid="{895A7C1A-39DA-4C4B-BA9D-B41A1102D835}"/>
    <cellStyle name="Header1 2 3 2 4 4 2 3" xfId="28136" xr:uid="{9B3F1416-293F-46DB-85F4-FCDB4A530C15}"/>
    <cellStyle name="Header1 2 3 2 4 4 3" xfId="28137" xr:uid="{31A7BB2C-7C1B-4903-B254-F56695CC516E}"/>
    <cellStyle name="Header1 2 3 2 4 4 3 2" xfId="28138" xr:uid="{01C30732-49D9-4A25-BDD7-47EBECE60E05}"/>
    <cellStyle name="Header1 2 3 2 4 4 3 3" xfId="28139" xr:uid="{1B49DD10-6245-43DB-9477-C29D5D453EEA}"/>
    <cellStyle name="Header1 2 3 2 4 4 4" xfId="28140" xr:uid="{065C61AD-86C5-4ECB-BD0C-81D9DA9C3A79}"/>
    <cellStyle name="Header1 2 3 2 4 4 4 2" xfId="28141" xr:uid="{78703F4A-38CB-40B8-B50F-346866600BF1}"/>
    <cellStyle name="Header1 2 3 2 4 4 4 3" xfId="28142" xr:uid="{117B6F90-DFE4-4CF0-BF4F-1CF16EC4692C}"/>
    <cellStyle name="Header1 2 3 2 4 4 5" xfId="28143" xr:uid="{E4DC8E06-174F-4066-B378-D63E0EE31B4F}"/>
    <cellStyle name="Header1 2 3 2 4 4 5 2" xfId="28144" xr:uid="{3B909743-369B-46FE-B1BF-223DF90EC27E}"/>
    <cellStyle name="Header1 2 3 2 4 4 5 3" xfId="28145" xr:uid="{62613504-5699-42E4-8909-17784A8F0460}"/>
    <cellStyle name="Header1 2 3 2 4 4 6" xfId="28146" xr:uid="{A42B469A-D993-4D97-9B1C-E7BB23B71A56}"/>
    <cellStyle name="Header1 2 3 2 4 4 6 2" xfId="28147" xr:uid="{DEDC3CAB-89DA-4C93-98B9-CD579A0E2994}"/>
    <cellStyle name="Header1 2 3 2 4 4 6 3" xfId="28148" xr:uid="{3F0E5C89-8F5D-43BF-8DD1-4266BC22BD0F}"/>
    <cellStyle name="Header1 2 3 2 4 4 7" xfId="28149" xr:uid="{415A330D-240D-4922-913D-14FE2408F98A}"/>
    <cellStyle name="Header1 2 3 2 4 4 8" xfId="28150" xr:uid="{A156F223-4667-4E08-9140-8F6EF815D6EE}"/>
    <cellStyle name="Header1 2 3 2 4 5" xfId="28151" xr:uid="{412786A3-B808-4473-906E-90DB9AA5A492}"/>
    <cellStyle name="Header1 2 3 2 4 5 2" xfId="28152" xr:uid="{A9F4B282-674F-42FE-AF7B-F9FC1DB7DEC4}"/>
    <cellStyle name="Header1 2 3 2 4 5 2 2" xfId="28153" xr:uid="{858385E0-865F-4A2D-8E67-04A7D638857C}"/>
    <cellStyle name="Header1 2 3 2 4 5 2 3" xfId="28154" xr:uid="{81739535-AF8D-4B83-8DCA-D498D97D936D}"/>
    <cellStyle name="Header1 2 3 2 4 5 3" xfId="28155" xr:uid="{6CDBFC89-D69D-4383-A9E3-7FE07633536B}"/>
    <cellStyle name="Header1 2 3 2 4 5 3 2" xfId="28156" xr:uid="{845B06FB-43B7-485C-B386-A7DADCD41AA0}"/>
    <cellStyle name="Header1 2 3 2 4 5 3 3" xfId="28157" xr:uid="{BDED859A-D8F7-4E1C-96A0-B64545781AB3}"/>
    <cellStyle name="Header1 2 3 2 4 5 4" xfId="28158" xr:uid="{5B006859-E322-4808-8754-3BFAACDA37E0}"/>
    <cellStyle name="Header1 2 3 2 4 5 4 2" xfId="28159" xr:uid="{C626723A-98DA-4CF1-B1A6-444C78E3DE25}"/>
    <cellStyle name="Header1 2 3 2 4 5 4 3" xfId="28160" xr:uid="{539F7E9E-4E08-4110-A515-3E67E0BA63B0}"/>
    <cellStyle name="Header1 2 3 2 4 5 5" xfId="28161" xr:uid="{D19D0260-1759-4898-82B9-FA646E331F71}"/>
    <cellStyle name="Header1 2 3 2 4 5 5 2" xfId="28162" xr:uid="{3FFB8C1C-9F15-4133-9507-9B0544928183}"/>
    <cellStyle name="Header1 2 3 2 4 5 5 3" xfId="28163" xr:uid="{5065AD68-84C4-48F2-BA42-7772CB9DBABC}"/>
    <cellStyle name="Header1 2 3 2 4 5 6" xfId="28164" xr:uid="{1E7EDB2C-9A4A-45F7-ACCF-3C97B58DDA6F}"/>
    <cellStyle name="Header1 2 3 2 4 5 6 2" xfId="28165" xr:uid="{81498BA5-6D78-4D63-9561-E8B76EE4E1FF}"/>
    <cellStyle name="Header1 2 3 2 4 5 6 3" xfId="28166" xr:uid="{EB415E58-398B-440B-9AE2-BB386C63C3FC}"/>
    <cellStyle name="Header1 2 3 2 4 5 7" xfId="28167" xr:uid="{FAFAB8ED-6233-4ACE-9841-91EF7DB2C40B}"/>
    <cellStyle name="Header1 2 3 2 4 5 8" xfId="28168" xr:uid="{C9C9C800-C0CA-42AE-BFF9-228426B67D6E}"/>
    <cellStyle name="Header1 2 3 2 4 6" xfId="28169" xr:uid="{AD2B90D6-2716-4CFE-B0BB-08BBD1CF0259}"/>
    <cellStyle name="Header1 2 3 2 4 6 2" xfId="28170" xr:uid="{6FB2F326-3588-4F49-BEA9-BE3EFC1B7B07}"/>
    <cellStyle name="Header1 2 3 2 4 6 2 2" xfId="28171" xr:uid="{D6B5E2AE-C28B-4E22-A162-38F2EC859E39}"/>
    <cellStyle name="Header1 2 3 2 4 6 2 3" xfId="28172" xr:uid="{6A500F92-5C5C-4064-8F87-91DAC5BEB026}"/>
    <cellStyle name="Header1 2 3 2 4 6 3" xfId="28173" xr:uid="{2D0D9FCD-EA45-4E0E-A5B7-E3C2D1B0CBEE}"/>
    <cellStyle name="Header1 2 3 2 4 6 3 2" xfId="28174" xr:uid="{8FD056C9-C220-4156-B564-EB264CEC6933}"/>
    <cellStyle name="Header1 2 3 2 4 6 3 3" xfId="28175" xr:uid="{B6533771-8E40-4B4C-9675-01AC866B989F}"/>
    <cellStyle name="Header1 2 3 2 4 6 4" xfId="28176" xr:uid="{2AD4E318-2FB2-4EFB-BEE1-AC854D9345B3}"/>
    <cellStyle name="Header1 2 3 2 4 6 4 2" xfId="28177" xr:uid="{5BE9C520-91AF-4C76-AC1F-4E05DE4F2BE9}"/>
    <cellStyle name="Header1 2 3 2 4 6 4 3" xfId="28178" xr:uid="{253DCF36-57F0-4130-A994-21FDBCC13F71}"/>
    <cellStyle name="Header1 2 3 2 4 6 5" xfId="28179" xr:uid="{BAF15AA2-A4A0-444E-9281-FD0437C94E00}"/>
    <cellStyle name="Header1 2 3 2 4 6 5 2" xfId="28180" xr:uid="{66EDFFCD-E4B5-42E7-A2C6-FE4C6AAABAE5}"/>
    <cellStyle name="Header1 2 3 2 4 6 5 3" xfId="28181" xr:uid="{0A1D577F-9FDC-4403-9DA0-26B13D12D78F}"/>
    <cellStyle name="Header1 2 3 2 4 6 6" xfId="28182" xr:uid="{798DC4A3-1C2E-46EF-BA84-10F35C7A3CBF}"/>
    <cellStyle name="Header1 2 3 2 4 6 6 2" xfId="28183" xr:uid="{DE17DC37-F6E3-4B0A-8718-6D1F026E9094}"/>
    <cellStyle name="Header1 2 3 2 4 6 6 3" xfId="28184" xr:uid="{7F959CE9-B20D-4D2B-A09B-C4E54AC64394}"/>
    <cellStyle name="Header1 2 3 2 4 6 7" xfId="28185" xr:uid="{95A4B0AB-EBDF-4954-A5B5-32904198A8F8}"/>
    <cellStyle name="Header1 2 3 2 4 6 8" xfId="28186" xr:uid="{CFF47902-CD18-4B5A-B25C-403A05C2DDD0}"/>
    <cellStyle name="Header1 2 3 2 4 7" xfId="28187" xr:uid="{30915B3C-E495-4BE9-A0B4-60462EE478A8}"/>
    <cellStyle name="Header1 2 3 2 4 8" xfId="28188" xr:uid="{0B4A397D-B7F6-45B5-B0BA-A90A7F170DF5}"/>
    <cellStyle name="Header1 2 3 2 5" xfId="28189" xr:uid="{C41B9D68-48C5-4E67-A04D-0D98B62A1875}"/>
    <cellStyle name="Header1 2 3 2 5 2" xfId="28190" xr:uid="{7FA2165C-D363-4C2F-90A9-68A06B268FCC}"/>
    <cellStyle name="Header1 2 3 2 5 2 2" xfId="28191" xr:uid="{4F6B4425-E5C3-4553-8EB6-D4D487120D10}"/>
    <cellStyle name="Header1 2 3 2 5 2 2 2" xfId="28192" xr:uid="{DA6D9CAF-5499-4EFD-B178-C0BA67D31349}"/>
    <cellStyle name="Header1 2 3 2 5 2 2 3" xfId="28193" xr:uid="{B79625DA-27B1-49AA-9D40-E097A22D0714}"/>
    <cellStyle name="Header1 2 3 2 5 2 3" xfId="28194" xr:uid="{85485BC0-A2CB-4DF1-B623-2B656662485A}"/>
    <cellStyle name="Header1 2 3 2 5 2 3 2" xfId="28195" xr:uid="{E644A8C9-E7EB-4EF4-9CE4-D0022CE4DCDF}"/>
    <cellStyle name="Header1 2 3 2 5 2 3 3" xfId="28196" xr:uid="{9FA235F9-3BA0-454F-972A-1E6390C30E31}"/>
    <cellStyle name="Header1 2 3 2 5 2 4" xfId="28197" xr:uid="{AD57BEFC-8446-415F-AA9F-3986C4AC0863}"/>
    <cellStyle name="Header1 2 3 2 5 2 4 2" xfId="28198" xr:uid="{339F7E98-08B3-4136-ABF1-663111D990F0}"/>
    <cellStyle name="Header1 2 3 2 5 2 4 3" xfId="28199" xr:uid="{3065123A-3D14-48AB-9DC3-E38DC61CE8F3}"/>
    <cellStyle name="Header1 2 3 2 5 2 5" xfId="28200" xr:uid="{E55503BB-3CF0-49D5-BAB4-FD64CC4D73A2}"/>
    <cellStyle name="Header1 2 3 2 5 2 5 2" xfId="28201" xr:uid="{D0F69ED4-3D53-498B-8ED0-E470586E90F5}"/>
    <cellStyle name="Header1 2 3 2 5 2 5 3" xfId="28202" xr:uid="{E1EEA6F0-A16B-44D3-9D28-AA693F374648}"/>
    <cellStyle name="Header1 2 3 2 5 2 6" xfId="28203" xr:uid="{EFC27CB1-728E-45DB-84CD-6C446D867C39}"/>
    <cellStyle name="Header1 2 3 2 5 2 6 2" xfId="28204" xr:uid="{DC437BE7-ECFC-4F2B-A867-656604740FEA}"/>
    <cellStyle name="Header1 2 3 2 5 2 6 3" xfId="28205" xr:uid="{3C267D5B-2ECA-4615-9958-9E60F7038BBA}"/>
    <cellStyle name="Header1 2 3 2 5 2 7" xfId="28206" xr:uid="{80AA8219-2868-4F2D-8EAC-0130EDA33561}"/>
    <cellStyle name="Header1 2 3 2 5 2 7 2" xfId="28207" xr:uid="{F4F931A4-DA0E-49B8-B239-6553D1CF39EC}"/>
    <cellStyle name="Header1 2 3 2 5 2 7 3" xfId="28208" xr:uid="{E4F4C845-85AE-4F0B-B56D-E1BC8857BE09}"/>
    <cellStyle name="Header1 2 3 2 5 2 8" xfId="28209" xr:uid="{330AE81D-6BE5-448D-A32E-2295E92B3C4C}"/>
    <cellStyle name="Header1 2 3 2 5 2 9" xfId="28210" xr:uid="{53F7AE95-C6DC-4B99-BFA4-2F501F6AA852}"/>
    <cellStyle name="Header1 2 3 2 5 3" xfId="28211" xr:uid="{020D0440-4E77-4C3D-BC32-4C15BDBBD430}"/>
    <cellStyle name="Header1 2 3 2 5 3 2" xfId="28212" xr:uid="{F9384B27-D624-416E-9865-B0EA615D0E22}"/>
    <cellStyle name="Header1 2 3 2 5 3 2 2" xfId="28213" xr:uid="{836BFBE3-8ED1-44A9-82AC-5EEB45757658}"/>
    <cellStyle name="Header1 2 3 2 5 3 2 3" xfId="28214" xr:uid="{560569E8-5BA3-4721-9B1C-63E3B083AF18}"/>
    <cellStyle name="Header1 2 3 2 5 3 3" xfId="28215" xr:uid="{99349CCC-833E-4DA7-9DCB-A01238128B1F}"/>
    <cellStyle name="Header1 2 3 2 5 3 3 2" xfId="28216" xr:uid="{E32F2938-B590-45C2-B599-3562CEC654CC}"/>
    <cellStyle name="Header1 2 3 2 5 3 3 3" xfId="28217" xr:uid="{53FA22A0-6932-499D-8220-0DFBBE6E019B}"/>
    <cellStyle name="Header1 2 3 2 5 3 4" xfId="28218" xr:uid="{CF5D041F-BCFD-4C6A-93BC-22BD3204F45A}"/>
    <cellStyle name="Header1 2 3 2 5 3 4 2" xfId="28219" xr:uid="{F2509DBB-60BD-4DDD-8753-D8198188CAD6}"/>
    <cellStyle name="Header1 2 3 2 5 3 4 3" xfId="28220" xr:uid="{17E0F66F-FCB6-463B-AA9D-C949DEDAAC47}"/>
    <cellStyle name="Header1 2 3 2 5 3 5" xfId="28221" xr:uid="{DAB86C11-58E4-49A4-B210-36D3C376B500}"/>
    <cellStyle name="Header1 2 3 2 5 3 5 2" xfId="28222" xr:uid="{2F9D6E6F-FF4B-432C-8CEC-C65B564E7594}"/>
    <cellStyle name="Header1 2 3 2 5 3 5 3" xfId="28223" xr:uid="{81C826F9-8F8F-4888-917A-77DADCDFDBEE}"/>
    <cellStyle name="Header1 2 3 2 5 3 6" xfId="28224" xr:uid="{ECFAC980-DB8D-4FF1-B48C-9F827920B6F8}"/>
    <cellStyle name="Header1 2 3 2 5 3 6 2" xfId="28225" xr:uid="{3A57981E-5051-4882-A361-0194D9171238}"/>
    <cellStyle name="Header1 2 3 2 5 3 6 3" xfId="28226" xr:uid="{AA354454-1AC4-46B5-BFDB-97D92C5D17ED}"/>
    <cellStyle name="Header1 2 3 2 5 3 7" xfId="28227" xr:uid="{EFE3AD39-4530-4850-824A-70FD0224EADB}"/>
    <cellStyle name="Header1 2 3 2 5 3 8" xfId="28228" xr:uid="{37A53F14-CD3C-4939-B465-A47F7CB4B993}"/>
    <cellStyle name="Header1 2 3 2 5 4" xfId="28229" xr:uid="{BBF09501-B8AB-4794-8F9D-039BC9D0D544}"/>
    <cellStyle name="Header1 2 3 2 5 4 2" xfId="28230" xr:uid="{4E30D6A8-60BB-4926-AF68-176B76685146}"/>
    <cellStyle name="Header1 2 3 2 5 4 2 2" xfId="28231" xr:uid="{76A5CBB0-88EC-45D7-AAB3-270643DDFA05}"/>
    <cellStyle name="Header1 2 3 2 5 4 2 3" xfId="28232" xr:uid="{09A81CE1-4DC4-4963-B546-14AD303D35DA}"/>
    <cellStyle name="Header1 2 3 2 5 4 3" xfId="28233" xr:uid="{F974C6DB-5B96-499A-A326-C3747E3D936E}"/>
    <cellStyle name="Header1 2 3 2 5 4 3 2" xfId="28234" xr:uid="{27A4910E-1C48-4468-BC22-A3540D54E71E}"/>
    <cellStyle name="Header1 2 3 2 5 4 3 3" xfId="28235" xr:uid="{9606BB61-90D2-491C-93BA-B5CF6F3C88F0}"/>
    <cellStyle name="Header1 2 3 2 5 4 4" xfId="28236" xr:uid="{1D445787-BA40-4A09-AF7F-0391E8FB15B5}"/>
    <cellStyle name="Header1 2 3 2 5 4 4 2" xfId="28237" xr:uid="{39654537-1238-4CC3-85D1-7A70AF8FAB9D}"/>
    <cellStyle name="Header1 2 3 2 5 4 4 3" xfId="28238" xr:uid="{F833D302-D65E-4D82-890C-8121CC71AB4D}"/>
    <cellStyle name="Header1 2 3 2 5 4 5" xfId="28239" xr:uid="{B18E9FDE-8B4C-4B47-AD78-E5406202D525}"/>
    <cellStyle name="Header1 2 3 2 5 4 5 2" xfId="28240" xr:uid="{984E35BE-5A5F-4F81-91CF-B89E89F83F4C}"/>
    <cellStyle name="Header1 2 3 2 5 4 5 3" xfId="28241" xr:uid="{8FC52F7A-4ECB-4532-BEC7-3C45E34A856D}"/>
    <cellStyle name="Header1 2 3 2 5 4 6" xfId="28242" xr:uid="{BA35B155-754D-4EBB-8B4A-89B8FA7011EC}"/>
    <cellStyle name="Header1 2 3 2 5 4 6 2" xfId="28243" xr:uid="{B348579A-7353-4C01-99FF-CC4F2D4B781D}"/>
    <cellStyle name="Header1 2 3 2 5 4 6 3" xfId="28244" xr:uid="{0F9ECC7D-E81F-42B0-B6E4-020BA57E194D}"/>
    <cellStyle name="Header1 2 3 2 5 4 7" xfId="28245" xr:uid="{5DFF0B7B-21E3-42A4-A061-6D1538AC2FF5}"/>
    <cellStyle name="Header1 2 3 2 5 4 8" xfId="28246" xr:uid="{B7A5008F-7BD3-494E-BA25-EDA1FF88CC60}"/>
    <cellStyle name="Header1 2 3 2 5 5" xfId="28247" xr:uid="{6050A825-AF42-4D01-9071-0170782C32C6}"/>
    <cellStyle name="Header1 2 3 2 5 5 2" xfId="28248" xr:uid="{7482B214-0A6D-45EA-8E3B-BD5F18DF0349}"/>
    <cellStyle name="Header1 2 3 2 5 5 2 2" xfId="28249" xr:uid="{80B2BDBD-15D0-43CD-91C5-8500DE376675}"/>
    <cellStyle name="Header1 2 3 2 5 5 2 3" xfId="28250" xr:uid="{D9F8CD46-2E76-45F1-A49F-177BD9F968B6}"/>
    <cellStyle name="Header1 2 3 2 5 5 3" xfId="28251" xr:uid="{60AE7FD9-9189-454A-ACBF-71E9F15FF663}"/>
    <cellStyle name="Header1 2 3 2 5 5 3 2" xfId="28252" xr:uid="{19DA1191-E190-4111-A01F-881F705E13BD}"/>
    <cellStyle name="Header1 2 3 2 5 5 3 3" xfId="28253" xr:uid="{AF72D11B-FE59-47F5-9B0B-D92E1E0FC42C}"/>
    <cellStyle name="Header1 2 3 2 5 5 4" xfId="28254" xr:uid="{B3630816-8063-4224-BC32-04A39DE4D5A4}"/>
    <cellStyle name="Header1 2 3 2 5 5 4 2" xfId="28255" xr:uid="{8FFBB7C6-CC22-45C1-9A7A-C28646F69624}"/>
    <cellStyle name="Header1 2 3 2 5 5 4 3" xfId="28256" xr:uid="{FFFF76E9-D85F-4DDD-870F-E52E3B854DF2}"/>
    <cellStyle name="Header1 2 3 2 5 5 5" xfId="28257" xr:uid="{EB578C90-774E-4DDB-9371-1F2A26741F1E}"/>
    <cellStyle name="Header1 2 3 2 5 5 5 2" xfId="28258" xr:uid="{1C6F0A2D-5D3D-4008-81A8-C814660AF630}"/>
    <cellStyle name="Header1 2 3 2 5 5 5 3" xfId="28259" xr:uid="{5F73CF3A-9E91-4119-A1E5-19F64AA32548}"/>
    <cellStyle name="Header1 2 3 2 5 5 6" xfId="28260" xr:uid="{9DD7DE06-554F-466C-8A29-28C9E84D323D}"/>
    <cellStyle name="Header1 2 3 2 5 5 6 2" xfId="28261" xr:uid="{2AEA263A-977D-4443-B345-6E90BB046ED6}"/>
    <cellStyle name="Header1 2 3 2 5 5 6 3" xfId="28262" xr:uid="{10D5BA28-DD7D-4F58-BD47-C169546E0F90}"/>
    <cellStyle name="Header1 2 3 2 5 5 7" xfId="28263" xr:uid="{A834CCC6-E34B-4E61-810B-8866C757A318}"/>
    <cellStyle name="Header1 2 3 2 5 5 8" xfId="28264" xr:uid="{67C7C54F-13D2-4FFC-AC39-4B1E4D87C044}"/>
    <cellStyle name="Header1 2 3 2 5 6" xfId="28265" xr:uid="{B44D48C6-10A8-4BCE-B2F4-EFFFD98A83C7}"/>
    <cellStyle name="Header1 2 3 2 5 6 2" xfId="28266" xr:uid="{B7EA70D2-92D9-402F-9933-61CDB21E47ED}"/>
    <cellStyle name="Header1 2 3 2 5 6 2 2" xfId="28267" xr:uid="{BD8D5D91-21DC-43C4-AD16-B0E38B214F5F}"/>
    <cellStyle name="Header1 2 3 2 5 6 2 3" xfId="28268" xr:uid="{A3C191D6-EB6F-4B92-A980-35600571431C}"/>
    <cellStyle name="Header1 2 3 2 5 6 3" xfId="28269" xr:uid="{7C1561C2-0931-40C3-B2DA-F71FCC630B26}"/>
    <cellStyle name="Header1 2 3 2 5 6 3 2" xfId="28270" xr:uid="{E57FC888-C300-4CDC-81FA-C46C34F3EFFA}"/>
    <cellStyle name="Header1 2 3 2 5 6 3 3" xfId="28271" xr:uid="{932839C5-109F-4471-A364-AF37883F040B}"/>
    <cellStyle name="Header1 2 3 2 5 6 4" xfId="28272" xr:uid="{E19158FB-8E53-48D7-870D-D4D7D439EE7E}"/>
    <cellStyle name="Header1 2 3 2 5 6 4 2" xfId="28273" xr:uid="{1119F967-C9EE-44EB-ADE8-BDA06ED51C32}"/>
    <cellStyle name="Header1 2 3 2 5 6 4 3" xfId="28274" xr:uid="{0819BACC-E9B4-43E5-862E-B9652F680992}"/>
    <cellStyle name="Header1 2 3 2 5 6 5" xfId="28275" xr:uid="{0713E33D-F09E-43F3-BEF8-B861E5F5CFEF}"/>
    <cellStyle name="Header1 2 3 2 5 6 5 2" xfId="28276" xr:uid="{C57D9F15-7295-45E1-8C7B-23B9AE0CBED9}"/>
    <cellStyle name="Header1 2 3 2 5 6 5 3" xfId="28277" xr:uid="{0F2CA54C-97EB-4B0A-B748-6DF605835AF5}"/>
    <cellStyle name="Header1 2 3 2 5 6 6" xfId="28278" xr:uid="{3F9925DD-FEA0-48D4-BB58-3FA5AF59F6D5}"/>
    <cellStyle name="Header1 2 3 2 5 6 6 2" xfId="28279" xr:uid="{CA94D194-0251-49A8-A7DC-C0E94EAF74E7}"/>
    <cellStyle name="Header1 2 3 2 5 6 6 3" xfId="28280" xr:uid="{5A298FB5-B7BB-4617-AD63-E47761FD082F}"/>
    <cellStyle name="Header1 2 3 2 5 6 7" xfId="28281" xr:uid="{74C7F1C3-723B-44FE-A46D-0C625B744184}"/>
    <cellStyle name="Header1 2 3 2 5 6 8" xfId="28282" xr:uid="{FAA46AD5-0908-4CD5-9A2E-1DBBC6195F28}"/>
    <cellStyle name="Header1 2 3 2 5 7" xfId="28283" xr:uid="{140B92B5-694A-44F2-8337-021C6B41DDA9}"/>
    <cellStyle name="Header1 2 3 2 5 8" xfId="28284" xr:uid="{40085E50-83C1-4822-9A91-88DA3B4B4BDF}"/>
    <cellStyle name="Header1 2 3 2 6" xfId="28285" xr:uid="{AFDFC465-5CC0-4F9B-A317-B6AC9D63AD50}"/>
    <cellStyle name="Header1 2 3 2 6 2" xfId="28286" xr:uid="{27D4BC48-4CC8-4519-8ACD-9112D2795DC4}"/>
    <cellStyle name="Header1 2 3 2 6 2 2" xfId="28287" xr:uid="{1B0136B3-6C62-4D0E-A14D-FAC9EBA31476}"/>
    <cellStyle name="Header1 2 3 2 6 2 2 2" xfId="28288" xr:uid="{BB84ABBF-18D0-499D-A857-A589396AA055}"/>
    <cellStyle name="Header1 2 3 2 6 2 2 3" xfId="28289" xr:uid="{ED84CB3E-0E32-43C1-9DAF-0691C3D9CB99}"/>
    <cellStyle name="Header1 2 3 2 6 2 3" xfId="28290" xr:uid="{918036FD-80E0-4241-BFA1-3FEF3CAC4D17}"/>
    <cellStyle name="Header1 2 3 2 6 2 3 2" xfId="28291" xr:uid="{8B0C7CB1-AAF2-4F90-802A-314A142D4787}"/>
    <cellStyle name="Header1 2 3 2 6 2 3 3" xfId="28292" xr:uid="{EEB82C4B-F976-494D-9E15-F7093A88FA19}"/>
    <cellStyle name="Header1 2 3 2 6 2 4" xfId="28293" xr:uid="{8B20F118-04E2-43F1-9F89-C1D6F2ADA8F7}"/>
    <cellStyle name="Header1 2 3 2 6 2 4 2" xfId="28294" xr:uid="{FC972D56-1FD9-43EA-AD31-A15DCC6E7C52}"/>
    <cellStyle name="Header1 2 3 2 6 2 4 3" xfId="28295" xr:uid="{966B86D6-7D34-4A4B-B39D-9165D54EC162}"/>
    <cellStyle name="Header1 2 3 2 6 2 5" xfId="28296" xr:uid="{AA006ADE-4A4D-40EE-85A0-D5DA5F592D77}"/>
    <cellStyle name="Header1 2 3 2 6 2 5 2" xfId="28297" xr:uid="{71896886-3E38-4509-9F63-A8BD7CAC985B}"/>
    <cellStyle name="Header1 2 3 2 6 2 5 3" xfId="28298" xr:uid="{ADFBF507-273A-4163-B665-4B1358082778}"/>
    <cellStyle name="Header1 2 3 2 6 2 6" xfId="28299" xr:uid="{FABFEDD2-4510-45B9-976F-A288F13ABE13}"/>
    <cellStyle name="Header1 2 3 2 6 2 6 2" xfId="28300" xr:uid="{267ACD98-F236-4523-ABC1-DFB960BB8036}"/>
    <cellStyle name="Header1 2 3 2 6 2 6 3" xfId="28301" xr:uid="{907E237C-F1B5-4637-8A97-0F52A8263D32}"/>
    <cellStyle name="Header1 2 3 2 6 2 7" xfId="28302" xr:uid="{1F9619C2-ED37-4747-9B5E-5334249FF52B}"/>
    <cellStyle name="Header1 2 3 2 6 2 7 2" xfId="28303" xr:uid="{C079A0A1-3A53-4FD4-A963-3C25C5F40D0C}"/>
    <cellStyle name="Header1 2 3 2 6 2 7 3" xfId="28304" xr:uid="{945D72DB-D9F8-4F30-B183-F3615F9B47F3}"/>
    <cellStyle name="Header1 2 3 2 6 2 8" xfId="28305" xr:uid="{D3E52226-75B8-436E-8C38-C62BEFE590E9}"/>
    <cellStyle name="Header1 2 3 2 6 2 9" xfId="28306" xr:uid="{78CF139A-B0D2-470B-A05C-0A433E98E10A}"/>
    <cellStyle name="Header1 2 3 2 6 3" xfId="28307" xr:uid="{58CE26FB-B552-41BE-A154-C59C24BC2310}"/>
    <cellStyle name="Header1 2 3 2 6 3 2" xfId="28308" xr:uid="{4270246E-2781-494B-AEC2-E871CB3DF5DE}"/>
    <cellStyle name="Header1 2 3 2 6 3 2 2" xfId="28309" xr:uid="{199E411B-AF54-46C1-9EA9-344210A2E488}"/>
    <cellStyle name="Header1 2 3 2 6 3 2 3" xfId="28310" xr:uid="{F7D157C6-8324-4EA6-B46F-D690220122AA}"/>
    <cellStyle name="Header1 2 3 2 6 3 3" xfId="28311" xr:uid="{8F496357-12D7-4BB3-BC0B-9D42E5DA8BD7}"/>
    <cellStyle name="Header1 2 3 2 6 3 3 2" xfId="28312" xr:uid="{93E88C18-579D-44AB-9496-ACD2E3D88FB0}"/>
    <cellStyle name="Header1 2 3 2 6 3 3 3" xfId="28313" xr:uid="{7935842D-877E-4014-BEF5-CE286A83C761}"/>
    <cellStyle name="Header1 2 3 2 6 3 4" xfId="28314" xr:uid="{EAC70AC6-00E7-48A5-AED1-D6E58CFD4707}"/>
    <cellStyle name="Header1 2 3 2 6 3 4 2" xfId="28315" xr:uid="{A256D1CD-3A5C-480D-A2CE-3A3F7C4AD99C}"/>
    <cellStyle name="Header1 2 3 2 6 3 4 3" xfId="28316" xr:uid="{A1EA25CE-936A-47A8-8A5F-154980823632}"/>
    <cellStyle name="Header1 2 3 2 6 3 5" xfId="28317" xr:uid="{AFB9EE5B-9678-4449-9AD8-A7CBCBD90DE9}"/>
    <cellStyle name="Header1 2 3 2 6 3 5 2" xfId="28318" xr:uid="{122E1985-6054-4340-8559-DB9C3981EBBF}"/>
    <cellStyle name="Header1 2 3 2 6 3 5 3" xfId="28319" xr:uid="{311EB3A4-4D1C-4C5A-8816-FD1A4C9CA61D}"/>
    <cellStyle name="Header1 2 3 2 6 3 6" xfId="28320" xr:uid="{2C099B95-17ED-4246-8AE9-B4231FC2B4E6}"/>
    <cellStyle name="Header1 2 3 2 6 3 6 2" xfId="28321" xr:uid="{55888528-47F6-4E2C-8AC6-48F40A539295}"/>
    <cellStyle name="Header1 2 3 2 6 3 6 3" xfId="28322" xr:uid="{B2C1FC92-22B3-44BA-B7ED-672BE847E45A}"/>
    <cellStyle name="Header1 2 3 2 6 3 7" xfId="28323" xr:uid="{276988B3-2AE1-4C36-AADA-462B4F37817F}"/>
    <cellStyle name="Header1 2 3 2 6 3 8" xfId="28324" xr:uid="{28E765D1-ABDD-422B-8912-808303A1966E}"/>
    <cellStyle name="Header1 2 3 2 6 4" xfId="28325" xr:uid="{4BA98CB2-0199-4696-9335-DECED52DED01}"/>
    <cellStyle name="Header1 2 3 2 6 4 2" xfId="28326" xr:uid="{55EE2A70-61A5-4E86-8B30-AB0169BBD44A}"/>
    <cellStyle name="Header1 2 3 2 6 4 2 2" xfId="28327" xr:uid="{90E96A29-38AE-47CF-8799-2A3E2C9352E7}"/>
    <cellStyle name="Header1 2 3 2 6 4 2 3" xfId="28328" xr:uid="{3E615362-AFA2-40C8-926C-04660C8176A0}"/>
    <cellStyle name="Header1 2 3 2 6 4 3" xfId="28329" xr:uid="{DC27CD79-8326-4602-B6CA-1C46B604468F}"/>
    <cellStyle name="Header1 2 3 2 6 4 3 2" xfId="28330" xr:uid="{E66FBAD8-B576-40A7-B42A-B47270D5EEF3}"/>
    <cellStyle name="Header1 2 3 2 6 4 3 3" xfId="28331" xr:uid="{628E74F6-252A-4AFB-B236-BE8DFADD1B9D}"/>
    <cellStyle name="Header1 2 3 2 6 4 4" xfId="28332" xr:uid="{8295ECE2-79F9-4E51-857F-50998B10F173}"/>
    <cellStyle name="Header1 2 3 2 6 4 4 2" xfId="28333" xr:uid="{C96D7C5B-D4BC-4995-B063-627BE8E1D5F1}"/>
    <cellStyle name="Header1 2 3 2 6 4 4 3" xfId="28334" xr:uid="{C160AE18-69B0-4B0C-8239-EA58A9E13270}"/>
    <cellStyle name="Header1 2 3 2 6 4 5" xfId="28335" xr:uid="{BE57A775-869C-4336-8901-4C8173DCB257}"/>
    <cellStyle name="Header1 2 3 2 6 4 5 2" xfId="28336" xr:uid="{B79252D8-6D61-4F67-9111-74F8C3FC0CCB}"/>
    <cellStyle name="Header1 2 3 2 6 4 5 3" xfId="28337" xr:uid="{13F89B76-D51C-44E1-AE59-E8F2C7939846}"/>
    <cellStyle name="Header1 2 3 2 6 4 6" xfId="28338" xr:uid="{894D21F9-664C-423C-87A2-935C2C2CEA75}"/>
    <cellStyle name="Header1 2 3 2 6 4 6 2" xfId="28339" xr:uid="{C6E3D520-8FDC-4CD2-AC85-50575AA385EE}"/>
    <cellStyle name="Header1 2 3 2 6 4 6 3" xfId="28340" xr:uid="{8951F7F6-3BEB-41C5-8B3B-0F0F02E5CBC3}"/>
    <cellStyle name="Header1 2 3 2 6 4 7" xfId="28341" xr:uid="{B4DCAF89-8E0E-45B2-BEA5-BB5C371FFF3C}"/>
    <cellStyle name="Header1 2 3 2 6 4 8" xfId="28342" xr:uid="{D4632492-A383-496A-B7AA-EB2099028A04}"/>
    <cellStyle name="Header1 2 3 2 6 5" xfId="28343" xr:uid="{96ACF4BF-E76E-4639-8922-55BBFF70F4DA}"/>
    <cellStyle name="Header1 2 3 2 6 5 2" xfId="28344" xr:uid="{B5239D8C-FA07-4EB9-AA0E-9FA4766B92CB}"/>
    <cellStyle name="Header1 2 3 2 6 5 2 2" xfId="28345" xr:uid="{04AA149D-A292-48FB-BE2A-8D25438AB767}"/>
    <cellStyle name="Header1 2 3 2 6 5 2 3" xfId="28346" xr:uid="{7342F65B-6CCF-4551-8F05-A3E9BF7E2C95}"/>
    <cellStyle name="Header1 2 3 2 6 5 3" xfId="28347" xr:uid="{B3C64ADA-D1A7-4458-AF19-434571BAB986}"/>
    <cellStyle name="Header1 2 3 2 6 5 3 2" xfId="28348" xr:uid="{1BACB139-57FD-4B7D-BEC7-2815CD617EDA}"/>
    <cellStyle name="Header1 2 3 2 6 5 3 3" xfId="28349" xr:uid="{C12B3E42-C1FE-49E9-B8C7-5E1E6719780B}"/>
    <cellStyle name="Header1 2 3 2 6 5 4" xfId="28350" xr:uid="{ADBDA932-294A-4969-BF77-5943B06F5238}"/>
    <cellStyle name="Header1 2 3 2 6 5 4 2" xfId="28351" xr:uid="{6BF5FA64-AC17-43A7-AA2B-5B43B24796A3}"/>
    <cellStyle name="Header1 2 3 2 6 5 4 3" xfId="28352" xr:uid="{040E3893-D575-4A67-875E-E984DBCBDF52}"/>
    <cellStyle name="Header1 2 3 2 6 5 5" xfId="28353" xr:uid="{1DF26ABE-31BA-47AD-8D1D-572FEEB8AACA}"/>
    <cellStyle name="Header1 2 3 2 6 5 5 2" xfId="28354" xr:uid="{7F6965E2-3580-4650-B692-4A4ED8705B16}"/>
    <cellStyle name="Header1 2 3 2 6 5 5 3" xfId="28355" xr:uid="{4F3BD924-512D-4BBF-8382-F52CA8A0BE97}"/>
    <cellStyle name="Header1 2 3 2 6 5 6" xfId="28356" xr:uid="{E6BBD68A-2D2B-4A15-8C6F-67E8E90561A2}"/>
    <cellStyle name="Header1 2 3 2 6 5 6 2" xfId="28357" xr:uid="{B4B910E7-90B7-47C6-834E-05956EE530DE}"/>
    <cellStyle name="Header1 2 3 2 6 5 6 3" xfId="28358" xr:uid="{8AF07E7C-4DFF-41CE-BBB6-CD7EB0A17BC6}"/>
    <cellStyle name="Header1 2 3 2 6 5 7" xfId="28359" xr:uid="{D10F394D-10A1-4E8A-AA9E-00CE0C8EFFBB}"/>
    <cellStyle name="Header1 2 3 2 6 5 8" xfId="28360" xr:uid="{0A993DAC-CD21-4CF2-A30F-8E1D66D5E335}"/>
    <cellStyle name="Header1 2 3 2 6 6" xfId="28361" xr:uid="{1EA329EE-AD66-45F7-B14E-2EC7AAC33F8A}"/>
    <cellStyle name="Header1 2 3 2 6 6 2" xfId="28362" xr:uid="{0206DB78-5DE9-4D33-A56F-B6D60C276A03}"/>
    <cellStyle name="Header1 2 3 2 6 6 2 2" xfId="28363" xr:uid="{8FB51713-ECB8-4C98-A6BB-C5B4905D07E4}"/>
    <cellStyle name="Header1 2 3 2 6 6 2 3" xfId="28364" xr:uid="{6A9723DA-EA06-4C28-B5C3-B1C7AEC4F1DD}"/>
    <cellStyle name="Header1 2 3 2 6 6 3" xfId="28365" xr:uid="{2FB4FEB3-E386-4C56-9E57-CCE304DF9676}"/>
    <cellStyle name="Header1 2 3 2 6 6 3 2" xfId="28366" xr:uid="{0CF082E5-B31F-4F64-BB64-B8F81A46B906}"/>
    <cellStyle name="Header1 2 3 2 6 6 3 3" xfId="28367" xr:uid="{18D9CC04-BBA5-4FFC-9424-507AD8C22ED0}"/>
    <cellStyle name="Header1 2 3 2 6 6 4" xfId="28368" xr:uid="{0D251838-3827-434E-B796-4C95A7C27DB3}"/>
    <cellStyle name="Header1 2 3 2 6 6 4 2" xfId="28369" xr:uid="{101E684C-09C6-45B9-98A0-DF81870F68BE}"/>
    <cellStyle name="Header1 2 3 2 6 6 4 3" xfId="28370" xr:uid="{A0AA8B21-D1B1-491D-98F8-FA9B01C32A78}"/>
    <cellStyle name="Header1 2 3 2 6 6 5" xfId="28371" xr:uid="{5E0085D8-DB4B-4FF9-A028-2931212B85B5}"/>
    <cellStyle name="Header1 2 3 2 6 6 5 2" xfId="28372" xr:uid="{83825E6E-8E60-40B5-B8E0-91B3C9098A8E}"/>
    <cellStyle name="Header1 2 3 2 6 6 5 3" xfId="28373" xr:uid="{C5418D17-D290-4790-B436-7C4111CDCDF5}"/>
    <cellStyle name="Header1 2 3 2 6 6 6" xfId="28374" xr:uid="{6C8E250F-5005-4D91-91A1-55902575720B}"/>
    <cellStyle name="Header1 2 3 2 6 6 6 2" xfId="28375" xr:uid="{63E7CEBC-C6E6-4E20-BBCC-CED3F0273F5C}"/>
    <cellStyle name="Header1 2 3 2 6 6 6 3" xfId="28376" xr:uid="{FC0CEDF9-9986-40B3-89DC-B78643363FCF}"/>
    <cellStyle name="Header1 2 3 2 6 6 7" xfId="28377" xr:uid="{4EB3A8F8-4430-4734-8C98-4420D07D0211}"/>
    <cellStyle name="Header1 2 3 2 6 6 8" xfId="28378" xr:uid="{F9C9F1CA-3854-4362-AE14-37A601AEF0DA}"/>
    <cellStyle name="Header1 2 3 2 6 7" xfId="28379" xr:uid="{A33C9CF6-01FB-4EFD-A2F5-EEEFCF55139E}"/>
    <cellStyle name="Header1 2 3 2 6 8" xfId="28380" xr:uid="{57A5223C-373D-4CC8-853F-8B29D6FFDC82}"/>
    <cellStyle name="Header1 2 3 2 7" xfId="28381" xr:uid="{80F63435-6C4B-4620-9A8B-2AA65F137A43}"/>
    <cellStyle name="Header1 2 3 2 7 2" xfId="28382" xr:uid="{1004BC51-0461-406D-B22E-AA9B8155EC80}"/>
    <cellStyle name="Header1 2 3 2 7 2 2" xfId="28383" xr:uid="{6A82D3D1-C9FE-4030-974D-DD9A30473E66}"/>
    <cellStyle name="Header1 2 3 2 7 2 2 2" xfId="28384" xr:uid="{62EAC6E7-1391-4188-AD6E-D2F03CE138EF}"/>
    <cellStyle name="Header1 2 3 2 7 2 2 3" xfId="28385" xr:uid="{EC249780-48EB-4401-A0ED-7513D8F0EE64}"/>
    <cellStyle name="Header1 2 3 2 7 2 3" xfId="28386" xr:uid="{C4CAD174-1219-40FD-8308-178E2B267782}"/>
    <cellStyle name="Header1 2 3 2 7 2 3 2" xfId="28387" xr:uid="{57A7C4DE-007F-4F34-A7D2-3259A35AB2BD}"/>
    <cellStyle name="Header1 2 3 2 7 2 3 3" xfId="28388" xr:uid="{417FDA8D-A780-4550-B186-80E020810268}"/>
    <cellStyle name="Header1 2 3 2 7 2 4" xfId="28389" xr:uid="{E5AC280B-3380-4DE2-87EA-B1FBAC70F408}"/>
    <cellStyle name="Header1 2 3 2 7 2 4 2" xfId="28390" xr:uid="{F8A49F31-5051-4146-AC78-932F572EE163}"/>
    <cellStyle name="Header1 2 3 2 7 2 4 3" xfId="28391" xr:uid="{EB9EAD2E-5F23-4E7E-A2C4-77D60164980D}"/>
    <cellStyle name="Header1 2 3 2 7 2 5" xfId="28392" xr:uid="{7019EBBF-B184-4A91-88E4-F9CAF58261D2}"/>
    <cellStyle name="Header1 2 3 2 7 2 5 2" xfId="28393" xr:uid="{3E4532A2-B99F-448A-9742-C7F2807AA732}"/>
    <cellStyle name="Header1 2 3 2 7 2 5 3" xfId="28394" xr:uid="{DC46DFAF-ABCD-4771-9D13-DD2157D9A9F0}"/>
    <cellStyle name="Header1 2 3 2 7 2 6" xfId="28395" xr:uid="{2B77770F-AEB0-4202-8C7E-EB44A2F888A6}"/>
    <cellStyle name="Header1 2 3 2 7 2 6 2" xfId="28396" xr:uid="{DCA22B85-0743-4502-96DC-3551419262F1}"/>
    <cellStyle name="Header1 2 3 2 7 2 6 3" xfId="28397" xr:uid="{1CDF8BE2-05E7-49C0-B924-5B24FACF399F}"/>
    <cellStyle name="Header1 2 3 2 7 2 7" xfId="28398" xr:uid="{75B0441E-3875-4DB7-9A92-67F1A1D4DF3A}"/>
    <cellStyle name="Header1 2 3 2 7 2 7 2" xfId="28399" xr:uid="{4B6DF302-7EB8-46CB-B598-97F4B5BDB957}"/>
    <cellStyle name="Header1 2 3 2 7 2 7 3" xfId="28400" xr:uid="{7F13C0BF-B31C-46CF-B157-BC6F27859486}"/>
    <cellStyle name="Header1 2 3 2 7 2 8" xfId="28401" xr:uid="{E630D19F-FF7E-424F-B9A5-65F63B9E7113}"/>
    <cellStyle name="Header1 2 3 2 7 2 9" xfId="28402" xr:uid="{D3A01C11-F9D3-4336-9CAA-83066F786505}"/>
    <cellStyle name="Header1 2 3 2 7 3" xfId="28403" xr:uid="{42634E65-520F-444D-B003-84BDF29EA65A}"/>
    <cellStyle name="Header1 2 3 2 7 3 2" xfId="28404" xr:uid="{91085653-636A-433A-A35F-22D597DBB791}"/>
    <cellStyle name="Header1 2 3 2 7 3 2 2" xfId="28405" xr:uid="{C377E31A-98EC-4384-99F2-A54A9A6D9B52}"/>
    <cellStyle name="Header1 2 3 2 7 3 2 3" xfId="28406" xr:uid="{5C11C72E-CC96-4FB9-9DC3-ABD209816209}"/>
    <cellStyle name="Header1 2 3 2 7 3 3" xfId="28407" xr:uid="{C30A7A90-9D1C-4917-AA24-02F3AAE520D0}"/>
    <cellStyle name="Header1 2 3 2 7 3 3 2" xfId="28408" xr:uid="{B1BDED64-27CB-4CCE-A3D1-C0B98C66E8BB}"/>
    <cellStyle name="Header1 2 3 2 7 3 3 3" xfId="28409" xr:uid="{00F79C54-CAB6-4004-B63A-7E1E87B8C097}"/>
    <cellStyle name="Header1 2 3 2 7 3 4" xfId="28410" xr:uid="{F7F2314C-A218-4C5B-B71F-675E5A9AF83F}"/>
    <cellStyle name="Header1 2 3 2 7 3 4 2" xfId="28411" xr:uid="{09D0238C-B0D0-45E4-A15E-00C879B43BAB}"/>
    <cellStyle name="Header1 2 3 2 7 3 4 3" xfId="28412" xr:uid="{4281DDEA-EE9E-48DD-A905-E9A7E68088F8}"/>
    <cellStyle name="Header1 2 3 2 7 3 5" xfId="28413" xr:uid="{3A251EA5-31C3-490A-A824-8B61697C67E5}"/>
    <cellStyle name="Header1 2 3 2 7 3 5 2" xfId="28414" xr:uid="{A6D85F4C-0CF2-44AE-AD1D-0835E3AC2683}"/>
    <cellStyle name="Header1 2 3 2 7 3 5 3" xfId="28415" xr:uid="{1EE16FD7-8B36-4F8F-B9A6-7E82DE8AA1DB}"/>
    <cellStyle name="Header1 2 3 2 7 3 6" xfId="28416" xr:uid="{D4F4F72D-E3B0-4FF0-AAF4-4170CAA2FA3B}"/>
    <cellStyle name="Header1 2 3 2 7 3 6 2" xfId="28417" xr:uid="{4736FD0A-1847-4CA7-A654-EFEEB0F50155}"/>
    <cellStyle name="Header1 2 3 2 7 3 6 3" xfId="28418" xr:uid="{4182E002-9703-43C0-B0E0-94D5B906029C}"/>
    <cellStyle name="Header1 2 3 2 7 3 7" xfId="28419" xr:uid="{5AF5D5C4-D9A9-426D-B74F-854CBFE4E8CE}"/>
    <cellStyle name="Header1 2 3 2 7 3 8" xfId="28420" xr:uid="{BAD92013-A56E-493B-BC66-88FB74091014}"/>
    <cellStyle name="Header1 2 3 2 7 4" xfId="28421" xr:uid="{C63FA07A-2C49-4EE4-A5C9-EE80B6B4BE91}"/>
    <cellStyle name="Header1 2 3 2 7 4 2" xfId="28422" xr:uid="{A895A733-BA04-49DD-BD4C-4BE9564D7A9C}"/>
    <cellStyle name="Header1 2 3 2 7 4 2 2" xfId="28423" xr:uid="{A61A8F46-9F01-4380-B3C7-CCE4E32636B6}"/>
    <cellStyle name="Header1 2 3 2 7 4 2 3" xfId="28424" xr:uid="{DBFC412D-76FC-4668-996B-8E584D862580}"/>
    <cellStyle name="Header1 2 3 2 7 4 3" xfId="28425" xr:uid="{A18F1E81-2025-43E5-8E51-BE8F3AB0DEBD}"/>
    <cellStyle name="Header1 2 3 2 7 4 3 2" xfId="28426" xr:uid="{7E57FF89-EFAD-4D28-A5C5-80FD9295EEA5}"/>
    <cellStyle name="Header1 2 3 2 7 4 3 3" xfId="28427" xr:uid="{0E783196-4A1C-4973-B19C-B3F437457C6C}"/>
    <cellStyle name="Header1 2 3 2 7 4 4" xfId="28428" xr:uid="{A8D452FD-70FA-42F3-A90B-ECA21CF935AD}"/>
    <cellStyle name="Header1 2 3 2 7 4 4 2" xfId="28429" xr:uid="{B5F92244-EB77-436B-A79E-DCD0C3369B46}"/>
    <cellStyle name="Header1 2 3 2 7 4 4 3" xfId="28430" xr:uid="{3D086E3B-27FC-43CB-88DF-9531A252AE2A}"/>
    <cellStyle name="Header1 2 3 2 7 4 5" xfId="28431" xr:uid="{AFFCA509-67E8-4DEA-87BB-762A2185DBC9}"/>
    <cellStyle name="Header1 2 3 2 7 4 5 2" xfId="28432" xr:uid="{3C790E2B-B7CD-4BA8-97DC-ADA1F9852808}"/>
    <cellStyle name="Header1 2 3 2 7 4 5 3" xfId="28433" xr:uid="{F80F3205-5458-482F-A96D-E7EFE0F302DC}"/>
    <cellStyle name="Header1 2 3 2 7 4 6" xfId="28434" xr:uid="{05D9CB24-06A3-4BA3-9478-87A2E2ED526D}"/>
    <cellStyle name="Header1 2 3 2 7 4 6 2" xfId="28435" xr:uid="{78FAD883-E674-42B7-B088-0AE74D1029F3}"/>
    <cellStyle name="Header1 2 3 2 7 4 6 3" xfId="28436" xr:uid="{4AAD5B0D-CCBE-4814-8A2B-4477ADF18BF9}"/>
    <cellStyle name="Header1 2 3 2 7 4 7" xfId="28437" xr:uid="{131BCCA2-B71E-4401-AF9D-27A367E65790}"/>
    <cellStyle name="Header1 2 3 2 7 4 8" xfId="28438" xr:uid="{290BF90D-E625-4D2C-BD75-B037C58201DB}"/>
    <cellStyle name="Header1 2 3 2 7 5" xfId="28439" xr:uid="{A5D91F39-E38C-47E3-950B-04AA019CE446}"/>
    <cellStyle name="Header1 2 3 2 7 5 2" xfId="28440" xr:uid="{0D500EA7-BBAA-480C-A356-7BB1D5A4DD71}"/>
    <cellStyle name="Header1 2 3 2 7 5 2 2" xfId="28441" xr:uid="{5EC79C12-FEA3-4296-AAFB-3EAD910C74B1}"/>
    <cellStyle name="Header1 2 3 2 7 5 2 3" xfId="28442" xr:uid="{A5266B06-CCC9-430E-8632-F7BD83509424}"/>
    <cellStyle name="Header1 2 3 2 7 5 3" xfId="28443" xr:uid="{629297FD-B503-4AFF-99F5-7811801C4734}"/>
    <cellStyle name="Header1 2 3 2 7 5 3 2" xfId="28444" xr:uid="{632158FE-72EF-44AE-822C-99DE24D7187F}"/>
    <cellStyle name="Header1 2 3 2 7 5 3 3" xfId="28445" xr:uid="{607E7350-EE68-4C76-AAA1-CD9664122901}"/>
    <cellStyle name="Header1 2 3 2 7 5 4" xfId="28446" xr:uid="{927DE6D8-1D6D-47F1-BA84-08165F75AF0E}"/>
    <cellStyle name="Header1 2 3 2 7 5 4 2" xfId="28447" xr:uid="{2E978A55-E18C-4DE4-AD2A-A84DE49883DD}"/>
    <cellStyle name="Header1 2 3 2 7 5 4 3" xfId="28448" xr:uid="{EC0B1F6D-6E01-4425-A190-B908F141A775}"/>
    <cellStyle name="Header1 2 3 2 7 5 5" xfId="28449" xr:uid="{EA2191C0-959F-4CD0-8939-A44D8810C976}"/>
    <cellStyle name="Header1 2 3 2 7 5 5 2" xfId="28450" xr:uid="{11B37974-9F17-4B03-94DE-9E307F60FAA4}"/>
    <cellStyle name="Header1 2 3 2 7 5 5 3" xfId="28451" xr:uid="{DD6EB775-DD69-4469-9C05-A40418B9A69D}"/>
    <cellStyle name="Header1 2 3 2 7 5 6" xfId="28452" xr:uid="{B85F5E34-25DB-478E-A34E-F3E585D4A755}"/>
    <cellStyle name="Header1 2 3 2 7 5 6 2" xfId="28453" xr:uid="{C9A10BF7-DB27-4A5F-9200-CB174D8157AC}"/>
    <cellStyle name="Header1 2 3 2 7 5 6 3" xfId="28454" xr:uid="{EB7E3102-14FC-4CFC-8FE6-E83BBC31E69B}"/>
    <cellStyle name="Header1 2 3 2 7 5 7" xfId="28455" xr:uid="{6F7C72A0-F601-4850-A47F-8191079A347E}"/>
    <cellStyle name="Header1 2 3 2 7 5 8" xfId="28456" xr:uid="{594A406A-C1BC-434C-BF26-F93A62E8F440}"/>
    <cellStyle name="Header1 2 3 2 7 6" xfId="28457" xr:uid="{02BFBA43-45A9-408B-8EA4-CC0D32077EB0}"/>
    <cellStyle name="Header1 2 3 2 7 6 2" xfId="28458" xr:uid="{55EFA42C-1F89-43FB-BEBB-0361719BBC1E}"/>
    <cellStyle name="Header1 2 3 2 7 6 2 2" xfId="28459" xr:uid="{09B4BBC6-0072-44AA-B601-F39458F724DE}"/>
    <cellStyle name="Header1 2 3 2 7 6 2 3" xfId="28460" xr:uid="{1BBC572D-81E2-477E-BA9F-3BDAB90214ED}"/>
    <cellStyle name="Header1 2 3 2 7 6 3" xfId="28461" xr:uid="{F95B8D3E-DA64-416F-8916-CB9A9CF3C299}"/>
    <cellStyle name="Header1 2 3 2 7 6 3 2" xfId="28462" xr:uid="{CB80A1D2-D5AB-4026-8D94-E49D0C3E286B}"/>
    <cellStyle name="Header1 2 3 2 7 6 3 3" xfId="28463" xr:uid="{10B00F3D-444A-452C-A867-17FAC7161196}"/>
    <cellStyle name="Header1 2 3 2 7 6 4" xfId="28464" xr:uid="{5F121FB1-E062-41CA-9435-1983A70F6C04}"/>
    <cellStyle name="Header1 2 3 2 7 6 4 2" xfId="28465" xr:uid="{D99C0320-2FA5-4673-813F-C1CA2B52C59E}"/>
    <cellStyle name="Header1 2 3 2 7 6 4 3" xfId="28466" xr:uid="{B84EEAAF-05AE-4201-AE51-CF36CF6F3920}"/>
    <cellStyle name="Header1 2 3 2 7 6 5" xfId="28467" xr:uid="{E16DA50A-04FD-4E3F-A9D6-40BEAD51E4CB}"/>
    <cellStyle name="Header1 2 3 2 7 6 5 2" xfId="28468" xr:uid="{1D6B8B39-5EF4-4643-8F09-E49CEB342100}"/>
    <cellStyle name="Header1 2 3 2 7 6 5 3" xfId="28469" xr:uid="{FADBB664-14FD-41E3-94E6-FCFD4414CC87}"/>
    <cellStyle name="Header1 2 3 2 7 6 6" xfId="28470" xr:uid="{BC0D37D5-BFE3-4D79-BE5E-EEBB22FF3E50}"/>
    <cellStyle name="Header1 2 3 2 7 6 6 2" xfId="28471" xr:uid="{3DF9A50A-CD7B-4ED9-A268-B1914A5FB5A3}"/>
    <cellStyle name="Header1 2 3 2 7 6 6 3" xfId="28472" xr:uid="{6653E7BA-F948-49BD-B300-A38D94112CE5}"/>
    <cellStyle name="Header1 2 3 2 7 6 7" xfId="28473" xr:uid="{F364ED67-0082-4EA9-B4B9-7E5CE240D28E}"/>
    <cellStyle name="Header1 2 3 2 7 6 8" xfId="28474" xr:uid="{596AFAB3-1253-4ED6-9C62-B37BE3427185}"/>
    <cellStyle name="Header1 2 3 2 7 7" xfId="28475" xr:uid="{EBCAD875-A2F2-4765-AB12-5B8746DD75EA}"/>
    <cellStyle name="Header1 2 3 2 7 8" xfId="28476" xr:uid="{634DBB06-094A-42A8-84DB-950F22D1E839}"/>
    <cellStyle name="Header1 2 3 2 8" xfId="28477" xr:uid="{753FC004-F264-457B-92DA-EB256D14267C}"/>
    <cellStyle name="Header1 2 3 2 8 2" xfId="28478" xr:uid="{8866C66E-DF79-4019-BA47-41CAF83C72BF}"/>
    <cellStyle name="Header1 2 3 2 8 2 2" xfId="28479" xr:uid="{573E2891-5E25-4818-AC3B-881D9352BDA4}"/>
    <cellStyle name="Header1 2 3 2 8 2 2 2" xfId="28480" xr:uid="{1A395857-8CC3-4882-AACB-350518B8FCA0}"/>
    <cellStyle name="Header1 2 3 2 8 2 2 3" xfId="28481" xr:uid="{43332598-0A26-4B05-8658-AFD2A0EA7214}"/>
    <cellStyle name="Header1 2 3 2 8 2 3" xfId="28482" xr:uid="{61D2AE29-4EC7-4AFC-BC56-A93F183EEA9F}"/>
    <cellStyle name="Header1 2 3 2 8 2 3 2" xfId="28483" xr:uid="{DF5BE14B-904F-4959-9443-72A3FCF279EF}"/>
    <cellStyle name="Header1 2 3 2 8 2 3 3" xfId="28484" xr:uid="{0549CBF1-DE18-4E2B-9A24-19EC37397EA2}"/>
    <cellStyle name="Header1 2 3 2 8 2 4" xfId="28485" xr:uid="{25E42D6E-6810-4123-80EC-C5F02FC08E16}"/>
    <cellStyle name="Header1 2 3 2 8 2 4 2" xfId="28486" xr:uid="{1680521E-58B4-4AC2-B57A-88C9F9BF34EC}"/>
    <cellStyle name="Header1 2 3 2 8 2 4 3" xfId="28487" xr:uid="{09D98BD2-66D7-410C-819C-1367F9D685B8}"/>
    <cellStyle name="Header1 2 3 2 8 2 5" xfId="28488" xr:uid="{EDA34514-6601-4019-8B66-ADD113C39F9A}"/>
    <cellStyle name="Header1 2 3 2 8 2 5 2" xfId="28489" xr:uid="{24CA6C4A-23D3-4B69-B726-F03B1E404861}"/>
    <cellStyle name="Header1 2 3 2 8 2 5 3" xfId="28490" xr:uid="{F8E185AF-8990-4CAC-95BD-65166D0F7CD0}"/>
    <cellStyle name="Header1 2 3 2 8 2 6" xfId="28491" xr:uid="{999A6DC2-A858-42B1-B33C-4B00367187B7}"/>
    <cellStyle name="Header1 2 3 2 8 2 6 2" xfId="28492" xr:uid="{33A84D9E-9EAE-418A-94AE-292BD61DB32B}"/>
    <cellStyle name="Header1 2 3 2 8 2 6 3" xfId="28493" xr:uid="{2E1B0625-B943-45C1-A82C-6689B36927AD}"/>
    <cellStyle name="Header1 2 3 2 8 2 7" xfId="28494" xr:uid="{C72D22BE-1A39-44A2-BBF1-F29111EEB0CE}"/>
    <cellStyle name="Header1 2 3 2 8 2 7 2" xfId="28495" xr:uid="{12588299-512D-4C51-A6C3-CC503C225EFC}"/>
    <cellStyle name="Header1 2 3 2 8 2 7 3" xfId="28496" xr:uid="{9E3D4405-CB76-4E6F-ACDA-1BA03CDA3D8C}"/>
    <cellStyle name="Header1 2 3 2 8 2 8" xfId="28497" xr:uid="{602C699D-9E0A-4BB2-A3BC-D63C96C5E473}"/>
    <cellStyle name="Header1 2 3 2 8 2 9" xfId="28498" xr:uid="{9F380090-FCB7-4777-9C1C-CB1531B61D8C}"/>
    <cellStyle name="Header1 2 3 2 8 3" xfId="28499" xr:uid="{FD72AD06-0A5A-49D0-BF54-471EAC1EDBF3}"/>
    <cellStyle name="Header1 2 3 2 8 3 2" xfId="28500" xr:uid="{556D9489-D99F-4994-9654-ADDF0CE3075E}"/>
    <cellStyle name="Header1 2 3 2 8 3 2 2" xfId="28501" xr:uid="{DB3D971F-0ED5-4C45-A802-1E567DAAF4A6}"/>
    <cellStyle name="Header1 2 3 2 8 3 2 3" xfId="28502" xr:uid="{C848EA25-087E-484E-8F96-F8F166F3AE7A}"/>
    <cellStyle name="Header1 2 3 2 8 3 3" xfId="28503" xr:uid="{F3F16C1F-89BB-4E9F-8A8A-DB374EA00D22}"/>
    <cellStyle name="Header1 2 3 2 8 3 3 2" xfId="28504" xr:uid="{F5798227-3A1F-4E52-A28D-0AB2EB6E734F}"/>
    <cellStyle name="Header1 2 3 2 8 3 3 3" xfId="28505" xr:uid="{62A26E01-8F0F-49D2-B1D2-CB3E1C50CC7C}"/>
    <cellStyle name="Header1 2 3 2 8 3 4" xfId="28506" xr:uid="{AC261599-1E60-42EC-90C4-2B5E784CBDE3}"/>
    <cellStyle name="Header1 2 3 2 8 3 4 2" xfId="28507" xr:uid="{262B1B52-2455-4AA6-9331-711A33C08623}"/>
    <cellStyle name="Header1 2 3 2 8 3 4 3" xfId="28508" xr:uid="{5563F18F-236E-48DF-BC52-DA5B3FADBC6E}"/>
    <cellStyle name="Header1 2 3 2 8 3 5" xfId="28509" xr:uid="{10CD1CB5-7909-4540-B253-6F315BDCE5FE}"/>
    <cellStyle name="Header1 2 3 2 8 3 5 2" xfId="28510" xr:uid="{6EB2165B-D7D6-4FA4-823D-68C56CFE3560}"/>
    <cellStyle name="Header1 2 3 2 8 3 5 3" xfId="28511" xr:uid="{6D3C2B6A-F0D5-476E-8CD9-CAAD7BDDE9A7}"/>
    <cellStyle name="Header1 2 3 2 8 3 6" xfId="28512" xr:uid="{F11E4AC7-8BDE-4601-9816-A93E7F3CE9B9}"/>
    <cellStyle name="Header1 2 3 2 8 3 6 2" xfId="28513" xr:uid="{3025E70F-D23C-45CF-B4E1-CAC3D561918C}"/>
    <cellStyle name="Header1 2 3 2 8 3 6 3" xfId="28514" xr:uid="{EAE84F42-B1E1-47F3-85D4-C964E6E1A3E1}"/>
    <cellStyle name="Header1 2 3 2 8 3 7" xfId="28515" xr:uid="{7BD7684E-6786-44A8-A5C3-79362FA9801D}"/>
    <cellStyle name="Header1 2 3 2 8 3 8" xfId="28516" xr:uid="{8DC73CE3-65CC-4CEA-99BE-9493681F7CE2}"/>
    <cellStyle name="Header1 2 3 2 8 4" xfId="28517" xr:uid="{8C0205AE-A246-4F2B-B814-AB7AED1B3955}"/>
    <cellStyle name="Header1 2 3 2 8 4 2" xfId="28518" xr:uid="{B76F3E40-A3F1-42F9-8A5A-EEE363DB6502}"/>
    <cellStyle name="Header1 2 3 2 8 4 2 2" xfId="28519" xr:uid="{A438B226-0C52-4EFC-A259-84C57E6E74FD}"/>
    <cellStyle name="Header1 2 3 2 8 4 2 3" xfId="28520" xr:uid="{6D0ACC9A-3006-4FB5-B27D-97C902F8B506}"/>
    <cellStyle name="Header1 2 3 2 8 4 3" xfId="28521" xr:uid="{67B2DD6A-9338-4C13-A522-4195FC025FD7}"/>
    <cellStyle name="Header1 2 3 2 8 4 3 2" xfId="28522" xr:uid="{383AEBEE-C113-445A-8C01-7D93B106953A}"/>
    <cellStyle name="Header1 2 3 2 8 4 3 3" xfId="28523" xr:uid="{27255CC7-0FAB-4BBF-AAAF-559F04BADB92}"/>
    <cellStyle name="Header1 2 3 2 8 4 4" xfId="28524" xr:uid="{579D803A-069D-4FDD-B21A-32E4FF74FE07}"/>
    <cellStyle name="Header1 2 3 2 8 4 4 2" xfId="28525" xr:uid="{52C68FDB-CF8D-4846-9937-FDC3CF65C227}"/>
    <cellStyle name="Header1 2 3 2 8 4 4 3" xfId="28526" xr:uid="{3EA88890-3623-4E4F-884B-E45314E541C4}"/>
    <cellStyle name="Header1 2 3 2 8 4 5" xfId="28527" xr:uid="{6C6B30D5-9E9B-4AAB-8152-7878390ACF7A}"/>
    <cellStyle name="Header1 2 3 2 8 4 5 2" xfId="28528" xr:uid="{99141442-EF94-4E1E-8B15-FDC5AA30D45F}"/>
    <cellStyle name="Header1 2 3 2 8 4 5 3" xfId="28529" xr:uid="{11AE6034-6F64-4267-A8FC-1DFC8F952D5D}"/>
    <cellStyle name="Header1 2 3 2 8 4 6" xfId="28530" xr:uid="{DEF4A4C3-7517-4D25-BAF1-DD33E338B7E1}"/>
    <cellStyle name="Header1 2 3 2 8 4 6 2" xfId="28531" xr:uid="{7FFF30DE-2BDC-4B90-AFDB-B292E4204089}"/>
    <cellStyle name="Header1 2 3 2 8 4 6 3" xfId="28532" xr:uid="{E7929E98-8BBA-4D79-BBCE-02E0201A15E6}"/>
    <cellStyle name="Header1 2 3 2 8 4 7" xfId="28533" xr:uid="{ECF0937E-5E63-4E84-B7FB-63880A184465}"/>
    <cellStyle name="Header1 2 3 2 8 4 8" xfId="28534" xr:uid="{1022CC43-5B7B-446B-9A31-B276167069D6}"/>
    <cellStyle name="Header1 2 3 2 8 5" xfId="28535" xr:uid="{EC521F87-24C9-46B1-BDA9-7433DB9A5A6A}"/>
    <cellStyle name="Header1 2 3 2 8 5 2" xfId="28536" xr:uid="{B2D2F0DC-1F71-406B-9978-827C1F6A1585}"/>
    <cellStyle name="Header1 2 3 2 8 5 2 2" xfId="28537" xr:uid="{888971DC-3FA9-47F5-AC97-80140C3AE90F}"/>
    <cellStyle name="Header1 2 3 2 8 5 2 3" xfId="28538" xr:uid="{76D4A45A-97C0-482D-98D6-A1BA45689C25}"/>
    <cellStyle name="Header1 2 3 2 8 5 3" xfId="28539" xr:uid="{D6C0BC2C-ABE8-4982-BD22-511E3DE9547F}"/>
    <cellStyle name="Header1 2 3 2 8 5 3 2" xfId="28540" xr:uid="{C25A3A6A-CD23-45BD-97B1-351A325E4F05}"/>
    <cellStyle name="Header1 2 3 2 8 5 3 3" xfId="28541" xr:uid="{835961CE-F599-4E3C-B930-F0AF432AA601}"/>
    <cellStyle name="Header1 2 3 2 8 5 4" xfId="28542" xr:uid="{15A5EBFB-88F1-4B7A-B2DE-98AE6E6FEFF2}"/>
    <cellStyle name="Header1 2 3 2 8 5 4 2" xfId="28543" xr:uid="{6DC1DC29-51C6-4B3F-A765-7A610675DEF1}"/>
    <cellStyle name="Header1 2 3 2 8 5 4 3" xfId="28544" xr:uid="{E936A420-D177-481A-BE3B-C124EE76A98A}"/>
    <cellStyle name="Header1 2 3 2 8 5 5" xfId="28545" xr:uid="{D2DAD371-FDD1-4D3C-B071-D4733DF56F51}"/>
    <cellStyle name="Header1 2 3 2 8 5 5 2" xfId="28546" xr:uid="{97FDB000-CB82-4864-A857-E21DDE9EFBDF}"/>
    <cellStyle name="Header1 2 3 2 8 5 5 3" xfId="28547" xr:uid="{9653D147-A80A-48F0-91A7-9CBA68A1E24F}"/>
    <cellStyle name="Header1 2 3 2 8 5 6" xfId="28548" xr:uid="{B2FBF727-C5B2-4E62-8B1B-E2187AC5BFC0}"/>
    <cellStyle name="Header1 2 3 2 8 5 6 2" xfId="28549" xr:uid="{7F20C325-C581-4217-ABC9-99939B77ADFC}"/>
    <cellStyle name="Header1 2 3 2 8 5 6 3" xfId="28550" xr:uid="{385BD91D-796A-418C-B180-5BDA53F42221}"/>
    <cellStyle name="Header1 2 3 2 8 5 7" xfId="28551" xr:uid="{643497A1-957A-4ABD-A5A6-708FD1D487D6}"/>
    <cellStyle name="Header1 2 3 2 8 5 8" xfId="28552" xr:uid="{612D2A63-C7A1-4F0A-AB90-ACC74FABD53C}"/>
    <cellStyle name="Header1 2 3 2 8 6" xfId="28553" xr:uid="{666DBC59-B616-4C2B-94E3-EBF2E0E9387E}"/>
    <cellStyle name="Header1 2 3 2 8 6 2" xfId="28554" xr:uid="{66642FD9-B695-4191-B80D-A642D27B8961}"/>
    <cellStyle name="Header1 2 3 2 8 6 2 2" xfId="28555" xr:uid="{090DC577-CCB8-4757-AC64-918A114B5380}"/>
    <cellStyle name="Header1 2 3 2 8 6 2 3" xfId="28556" xr:uid="{5E1D0ACF-62DC-40F9-BFB7-A674F312D283}"/>
    <cellStyle name="Header1 2 3 2 8 6 3" xfId="28557" xr:uid="{0AFE8AAF-41F8-41DA-B134-441CEE0C6183}"/>
    <cellStyle name="Header1 2 3 2 8 6 3 2" xfId="28558" xr:uid="{D88AF87A-9E71-4B62-97E5-C787DDD4F09B}"/>
    <cellStyle name="Header1 2 3 2 8 6 3 3" xfId="28559" xr:uid="{1B4DF70D-A5D7-4D9E-A403-1F3DC103E07C}"/>
    <cellStyle name="Header1 2 3 2 8 6 4" xfId="28560" xr:uid="{7149ACFC-FAF6-41BA-A877-43A154E35F74}"/>
    <cellStyle name="Header1 2 3 2 8 6 4 2" xfId="28561" xr:uid="{EB43D2CC-F3B7-4E77-977A-3FFD283E2F02}"/>
    <cellStyle name="Header1 2 3 2 8 6 4 3" xfId="28562" xr:uid="{B85AB5AE-98A9-41AF-ACD3-A50C05EC55F0}"/>
    <cellStyle name="Header1 2 3 2 8 6 5" xfId="28563" xr:uid="{819E3801-7549-447A-80B5-63B11455393F}"/>
    <cellStyle name="Header1 2 3 2 8 6 5 2" xfId="28564" xr:uid="{A8A7C7F1-ED05-4751-A766-EB36C1C60EC9}"/>
    <cellStyle name="Header1 2 3 2 8 6 5 3" xfId="28565" xr:uid="{B142B367-72DD-43A5-A98E-3F3EFF40754E}"/>
    <cellStyle name="Header1 2 3 2 8 6 6" xfId="28566" xr:uid="{1513B467-D237-43CB-ADF6-60FEF5BED992}"/>
    <cellStyle name="Header1 2 3 2 8 6 6 2" xfId="28567" xr:uid="{5BEA5B87-6742-4880-8307-7E28FBFB6B5D}"/>
    <cellStyle name="Header1 2 3 2 8 6 6 3" xfId="28568" xr:uid="{260C5A28-55EA-4188-9E99-12F5B92BFB8B}"/>
    <cellStyle name="Header1 2 3 2 8 6 7" xfId="28569" xr:uid="{51AED1FF-A046-438C-9D5B-77E2AD85519F}"/>
    <cellStyle name="Header1 2 3 2 8 6 8" xfId="28570" xr:uid="{475CA00B-5CE1-42FB-9974-660A9FD083B2}"/>
    <cellStyle name="Header1 2 3 2 8 7" xfId="28571" xr:uid="{CEB85E15-A684-414B-9A51-6722727FAE67}"/>
    <cellStyle name="Header1 2 3 2 8 8" xfId="28572" xr:uid="{8B7121DF-1999-4648-816D-057CD2999C44}"/>
    <cellStyle name="Header1 2 3 2 9" xfId="28573" xr:uid="{4C31D677-BD9A-4008-A315-CA4D440C9A88}"/>
    <cellStyle name="Header1 2 3 2 9 2" xfId="28574" xr:uid="{C3D3D7DB-3E36-45F1-B4F2-4E90A30979F0}"/>
    <cellStyle name="Header1 2 3 2 9 2 2" xfId="28575" xr:uid="{3459736C-465B-4EE3-B87A-FE123B5B413B}"/>
    <cellStyle name="Header1 2 3 2 9 2 2 2" xfId="28576" xr:uid="{62E94A79-A520-4B54-B818-500AB9049545}"/>
    <cellStyle name="Header1 2 3 2 9 2 2 3" xfId="28577" xr:uid="{FFB5C767-389F-4005-B053-55D14205455E}"/>
    <cellStyle name="Header1 2 3 2 9 2 3" xfId="28578" xr:uid="{C62D21F6-FDB1-4BD6-B44F-63DC81104635}"/>
    <cellStyle name="Header1 2 3 2 9 2 3 2" xfId="28579" xr:uid="{98B5F70E-2DAD-4E18-AD7E-9FADC2D9D8EA}"/>
    <cellStyle name="Header1 2 3 2 9 2 3 3" xfId="28580" xr:uid="{A205CC43-C818-4EC6-9C31-7662610EFDD5}"/>
    <cellStyle name="Header1 2 3 2 9 2 4" xfId="28581" xr:uid="{C9DDD09E-C527-4C3E-8451-FE5F7FA4E08B}"/>
    <cellStyle name="Header1 2 3 2 9 2 4 2" xfId="28582" xr:uid="{D1786E43-AC6B-45DC-9A16-81137DB413D4}"/>
    <cellStyle name="Header1 2 3 2 9 2 4 3" xfId="28583" xr:uid="{4F4A2A18-EC4D-46D3-9EF3-4F86C5DAFFC8}"/>
    <cellStyle name="Header1 2 3 2 9 2 5" xfId="28584" xr:uid="{CE023322-6296-4D86-AEBC-50B793101C79}"/>
    <cellStyle name="Header1 2 3 2 9 2 5 2" xfId="28585" xr:uid="{7682768A-8A92-4744-A546-56F4014609F8}"/>
    <cellStyle name="Header1 2 3 2 9 2 5 3" xfId="28586" xr:uid="{BAF32909-27AA-4C56-B636-651C07D9671C}"/>
    <cellStyle name="Header1 2 3 2 9 2 6" xfId="28587" xr:uid="{DE5481A3-08F6-4E94-8704-300C8D4DFBF0}"/>
    <cellStyle name="Header1 2 3 2 9 2 6 2" xfId="28588" xr:uid="{7817E352-5541-445C-93C7-48B83E6EEDA3}"/>
    <cellStyle name="Header1 2 3 2 9 2 6 3" xfId="28589" xr:uid="{5934DDD7-7BDC-4EC6-B938-228F2E6F761C}"/>
    <cellStyle name="Header1 2 3 2 9 2 7" xfId="28590" xr:uid="{BC5307E8-0DED-4C56-90C4-D59FE9160BBF}"/>
    <cellStyle name="Header1 2 3 2 9 2 7 2" xfId="28591" xr:uid="{2F90BB93-E593-4742-8ABE-EC9278A6EEF7}"/>
    <cellStyle name="Header1 2 3 2 9 2 7 3" xfId="28592" xr:uid="{D89A33B0-93E8-4F1A-ADBD-1033308CD354}"/>
    <cellStyle name="Header1 2 3 2 9 2 8" xfId="28593" xr:uid="{FB8232EE-079B-42AC-9B01-845180EB7905}"/>
    <cellStyle name="Header1 2 3 2 9 2 9" xfId="28594" xr:uid="{D66E353D-DD93-49D8-8FE2-03E527117C97}"/>
    <cellStyle name="Header1 2 3 2 9 3" xfId="28595" xr:uid="{C2D34884-871F-41E8-8145-B8CA29EFF3A1}"/>
    <cellStyle name="Header1 2 3 2 9 3 2" xfId="28596" xr:uid="{A385E034-BCF0-477B-9FD1-F2AB661DB37E}"/>
    <cellStyle name="Header1 2 3 2 9 3 2 2" xfId="28597" xr:uid="{DC14A5D6-93D5-4EE7-87CD-3D7B1B8DE489}"/>
    <cellStyle name="Header1 2 3 2 9 3 2 3" xfId="28598" xr:uid="{18C89F98-4C5B-469E-B6C8-2298CC0B4BFB}"/>
    <cellStyle name="Header1 2 3 2 9 3 3" xfId="28599" xr:uid="{FF939DCE-0A66-4369-AC81-6F5027D88E92}"/>
    <cellStyle name="Header1 2 3 2 9 3 3 2" xfId="28600" xr:uid="{A9C49B21-5E07-4E6B-B830-A997327041DA}"/>
    <cellStyle name="Header1 2 3 2 9 3 3 3" xfId="28601" xr:uid="{709A8A63-30C9-44FD-9156-67A45E89BA19}"/>
    <cellStyle name="Header1 2 3 2 9 3 4" xfId="28602" xr:uid="{E05558DA-A331-4454-B10A-CAB1103CF010}"/>
    <cellStyle name="Header1 2 3 2 9 3 4 2" xfId="28603" xr:uid="{ADFD4E84-91E2-4DB6-8EA9-B0FEA341F939}"/>
    <cellStyle name="Header1 2 3 2 9 3 4 3" xfId="28604" xr:uid="{9DB16C5A-0DE9-4C00-8A55-A4370DD88980}"/>
    <cellStyle name="Header1 2 3 2 9 3 5" xfId="28605" xr:uid="{963EC44D-9F10-48F8-AC44-725DBFA50148}"/>
    <cellStyle name="Header1 2 3 2 9 3 5 2" xfId="28606" xr:uid="{27137E4C-57AF-48E6-926A-97206C85FF5B}"/>
    <cellStyle name="Header1 2 3 2 9 3 5 3" xfId="28607" xr:uid="{9E3CE8A6-B5C5-4724-86E4-46CBDF20D60E}"/>
    <cellStyle name="Header1 2 3 2 9 3 6" xfId="28608" xr:uid="{30C65A46-84DC-4365-A7B5-4A935DEA7FB8}"/>
    <cellStyle name="Header1 2 3 2 9 3 6 2" xfId="28609" xr:uid="{19F80D19-425A-47F0-AB6D-11DD241F47B3}"/>
    <cellStyle name="Header1 2 3 2 9 3 6 3" xfId="28610" xr:uid="{E16084D8-FE40-4BD4-8FED-5E5A522F4F59}"/>
    <cellStyle name="Header1 2 3 2 9 3 7" xfId="28611" xr:uid="{0E12DD02-F8DE-4612-A9B0-241851D1EE07}"/>
    <cellStyle name="Header1 2 3 2 9 3 8" xfId="28612" xr:uid="{A90B8350-4E05-43B7-BD1A-3642A2AC809A}"/>
    <cellStyle name="Header1 2 3 2 9 4" xfId="28613" xr:uid="{27F45C22-3463-4131-A58D-7D63A91F91B0}"/>
    <cellStyle name="Header1 2 3 2 9 4 2" xfId="28614" xr:uid="{81E55FB1-4EFD-4424-9935-E8F2179CB8D3}"/>
    <cellStyle name="Header1 2 3 2 9 4 2 2" xfId="28615" xr:uid="{07193CF6-2691-4EE2-897E-BAAD3745432A}"/>
    <cellStyle name="Header1 2 3 2 9 4 2 3" xfId="28616" xr:uid="{65479FD8-F091-4B90-A8AB-D514CB88AB20}"/>
    <cellStyle name="Header1 2 3 2 9 4 3" xfId="28617" xr:uid="{B9641744-4F41-49ED-8F90-B85BABCEE5DF}"/>
    <cellStyle name="Header1 2 3 2 9 4 3 2" xfId="28618" xr:uid="{6B542EC0-0A56-4CF3-A944-002BF0591824}"/>
    <cellStyle name="Header1 2 3 2 9 4 3 3" xfId="28619" xr:uid="{7D295397-6E1F-49AD-A46A-7C484BE2F4A2}"/>
    <cellStyle name="Header1 2 3 2 9 4 4" xfId="28620" xr:uid="{44C3859D-44B8-4D26-8211-820DD90DE6F6}"/>
    <cellStyle name="Header1 2 3 2 9 4 4 2" xfId="28621" xr:uid="{ECBE9CA8-3C63-463F-AF72-26BACF95FEE4}"/>
    <cellStyle name="Header1 2 3 2 9 4 4 3" xfId="28622" xr:uid="{85DB0E25-3014-4370-A016-BCF5F17A4F56}"/>
    <cellStyle name="Header1 2 3 2 9 4 5" xfId="28623" xr:uid="{8B329BF0-A8A8-4687-8013-FB5B1E52A04B}"/>
    <cellStyle name="Header1 2 3 2 9 4 5 2" xfId="28624" xr:uid="{BB14046E-6497-4BEF-BE51-87970AA45097}"/>
    <cellStyle name="Header1 2 3 2 9 4 5 3" xfId="28625" xr:uid="{A97D7ABF-CA07-4637-9CE0-172063853C79}"/>
    <cellStyle name="Header1 2 3 2 9 4 6" xfId="28626" xr:uid="{DA2F6789-C211-4C6D-B4B3-94A06244318D}"/>
    <cellStyle name="Header1 2 3 2 9 4 6 2" xfId="28627" xr:uid="{161D95D5-38FB-47CA-9AC3-B000378B2065}"/>
    <cellStyle name="Header1 2 3 2 9 4 6 3" xfId="28628" xr:uid="{C2149F6A-AC3C-49A4-8E2C-5E7F5CA186FD}"/>
    <cellStyle name="Header1 2 3 2 9 4 7" xfId="28629" xr:uid="{A1E4E70A-FF7C-4E72-A2C2-08457DD4FFF6}"/>
    <cellStyle name="Header1 2 3 2 9 4 8" xfId="28630" xr:uid="{BB3980F4-3F10-490D-A979-14AB83C0FEE2}"/>
    <cellStyle name="Header1 2 3 2 9 5" xfId="28631" xr:uid="{C4114F3A-1D6D-491C-9437-292CAC224EF7}"/>
    <cellStyle name="Header1 2 3 2 9 5 2" xfId="28632" xr:uid="{78F90DB1-534F-47E9-937B-6F2638C8A9DD}"/>
    <cellStyle name="Header1 2 3 2 9 5 2 2" xfId="28633" xr:uid="{AA84916D-1C2E-463C-AFC3-36B79B8064B8}"/>
    <cellStyle name="Header1 2 3 2 9 5 2 3" xfId="28634" xr:uid="{2CC639BE-55FA-4E52-AD40-0CF4C56D33A7}"/>
    <cellStyle name="Header1 2 3 2 9 5 3" xfId="28635" xr:uid="{7B594690-E844-4D40-9989-5CE3B01AA25F}"/>
    <cellStyle name="Header1 2 3 2 9 5 3 2" xfId="28636" xr:uid="{D3FFF6BA-55C4-4506-A2AC-4912C9361511}"/>
    <cellStyle name="Header1 2 3 2 9 5 3 3" xfId="28637" xr:uid="{8BE5BF97-ECE6-4775-8B86-362E2ACE2E76}"/>
    <cellStyle name="Header1 2 3 2 9 5 4" xfId="28638" xr:uid="{DE1217CD-05B7-41B1-94C0-C807C4FC1357}"/>
    <cellStyle name="Header1 2 3 2 9 5 4 2" xfId="28639" xr:uid="{DECCA0E0-77A7-4611-9252-560C365315E4}"/>
    <cellStyle name="Header1 2 3 2 9 5 4 3" xfId="28640" xr:uid="{7D5DD52E-440E-47AB-8616-140C5A1AFF90}"/>
    <cellStyle name="Header1 2 3 2 9 5 5" xfId="28641" xr:uid="{6828CE2E-1759-4A78-A400-80917A27DD85}"/>
    <cellStyle name="Header1 2 3 2 9 5 5 2" xfId="28642" xr:uid="{03DB7426-13AC-48B1-B281-A45E8F4CD59F}"/>
    <cellStyle name="Header1 2 3 2 9 5 5 3" xfId="28643" xr:uid="{CE925CE8-4742-4F97-ABFF-8C5FC232D07B}"/>
    <cellStyle name="Header1 2 3 2 9 5 6" xfId="28644" xr:uid="{EEDE9683-F680-4E14-86A7-6365895DD305}"/>
    <cellStyle name="Header1 2 3 2 9 5 6 2" xfId="28645" xr:uid="{4AB35F8B-6319-4180-95E6-CFEB2382E8BB}"/>
    <cellStyle name="Header1 2 3 2 9 5 6 3" xfId="28646" xr:uid="{CD56DAFE-3390-441F-8BEC-48F3B96768B9}"/>
    <cellStyle name="Header1 2 3 2 9 5 7" xfId="28647" xr:uid="{90473F31-F705-4E9D-84DA-BF3625C2540D}"/>
    <cellStyle name="Header1 2 3 2 9 5 8" xfId="28648" xr:uid="{6AB7F66E-AC25-477C-A14D-A705A9956F02}"/>
    <cellStyle name="Header1 2 3 2 9 6" xfId="28649" xr:uid="{DB8FF340-6E38-43B2-ADB1-3814B4E8778E}"/>
    <cellStyle name="Header1 2 3 2 9 6 2" xfId="28650" xr:uid="{41A1E772-74F2-41E3-8F79-EC1B9177D5DD}"/>
    <cellStyle name="Header1 2 3 2 9 6 2 2" xfId="28651" xr:uid="{CFFEE9CD-E48D-4F31-B631-8E965E93673D}"/>
    <cellStyle name="Header1 2 3 2 9 6 2 3" xfId="28652" xr:uid="{B2A9111E-598F-48FE-B367-22A531578AE3}"/>
    <cellStyle name="Header1 2 3 2 9 6 3" xfId="28653" xr:uid="{5F77CAD5-5C06-4640-A67B-FE1F8D66ADCA}"/>
    <cellStyle name="Header1 2 3 2 9 6 3 2" xfId="28654" xr:uid="{04F5C792-A202-49B2-AFF4-19CAD934C160}"/>
    <cellStyle name="Header1 2 3 2 9 6 3 3" xfId="28655" xr:uid="{620DF81A-CB62-4FC0-BD7F-7BA5E5125659}"/>
    <cellStyle name="Header1 2 3 2 9 6 4" xfId="28656" xr:uid="{2464EF9D-32C1-43D4-A7FF-175954871854}"/>
    <cellStyle name="Header1 2 3 2 9 6 4 2" xfId="28657" xr:uid="{7C874D85-694C-466A-A145-5A87008938D7}"/>
    <cellStyle name="Header1 2 3 2 9 6 4 3" xfId="28658" xr:uid="{917D7661-DDC7-4E46-9884-54DCA1D45AF1}"/>
    <cellStyle name="Header1 2 3 2 9 6 5" xfId="28659" xr:uid="{384A62FE-572E-4D16-AEE6-B18C19BC0F2C}"/>
    <cellStyle name="Header1 2 3 2 9 6 5 2" xfId="28660" xr:uid="{6852B4C3-F577-4E74-A8E0-5F3070A7473A}"/>
    <cellStyle name="Header1 2 3 2 9 6 5 3" xfId="28661" xr:uid="{B9F0189D-1101-4636-9F3D-1AC2FF451838}"/>
    <cellStyle name="Header1 2 3 2 9 6 6" xfId="28662" xr:uid="{A5652996-C1FC-4FFE-BDBD-D8CF94264461}"/>
    <cellStyle name="Header1 2 3 2 9 6 6 2" xfId="28663" xr:uid="{7F7411D7-8D35-4FBC-9202-8340B626A22C}"/>
    <cellStyle name="Header1 2 3 2 9 6 6 3" xfId="28664" xr:uid="{B05F59BC-E03A-4749-95E3-37F4C1DEA7B3}"/>
    <cellStyle name="Header1 2 3 2 9 6 7" xfId="28665" xr:uid="{76A8595C-BD21-442C-8475-E3078084AD20}"/>
    <cellStyle name="Header1 2 3 2 9 6 8" xfId="28666" xr:uid="{01371923-A8C0-47C7-AE1C-0F4E71922734}"/>
    <cellStyle name="Header1 2 3 2 9 7" xfId="28667" xr:uid="{1B514BFF-94A4-466E-B18C-C185182D90FE}"/>
    <cellStyle name="Header1 2 3 2 9 8" xfId="28668" xr:uid="{E99EFB97-73E8-46EE-B996-6756566C760A}"/>
    <cellStyle name="Header1 2 3 3" xfId="28669" xr:uid="{E1E7BEF1-42E7-4319-B6FB-131D0F2E1822}"/>
    <cellStyle name="Header1 2 3 3 10" xfId="28670" xr:uid="{B769A569-F305-4AD5-90D9-700499C9E068}"/>
    <cellStyle name="Header1 2 3 3 2" xfId="28671" xr:uid="{A6CAB399-AFDC-492F-B769-6FB7BB4B673C}"/>
    <cellStyle name="Header1 2 3 3 2 2" xfId="28672" xr:uid="{8C0CCB36-D13B-4357-836D-10C6BEDE2301}"/>
    <cellStyle name="Header1 2 3 3 2 3" xfId="28673" xr:uid="{F4039E75-E41B-4B5C-BA54-FA856342EBF9}"/>
    <cellStyle name="Header1 2 3 3 3" xfId="28674" xr:uid="{1137E1F9-FA44-4456-8F14-39AEFC80186F}"/>
    <cellStyle name="Header1 2 3 3 3 2" xfId="28675" xr:uid="{3D3CD291-21D0-438C-BCC3-35D061BCA7E4}"/>
    <cellStyle name="Header1 2 3 3 3 3" xfId="28676" xr:uid="{7B7D7F0E-201A-40AE-B499-35131E52E2AA}"/>
    <cellStyle name="Header1 2 3 3 4" xfId="28677" xr:uid="{248D06A4-2D41-4199-A43F-FF1FAA600B64}"/>
    <cellStyle name="Header1 2 3 3 4 2" xfId="28678" xr:uid="{68C08A1A-2486-4588-AD84-6FEB06ED64F6}"/>
    <cellStyle name="Header1 2 3 3 4 3" xfId="28679" xr:uid="{D7F041E8-8419-4CD7-891E-F04A5546D3F8}"/>
    <cellStyle name="Header1 2 3 3 5" xfId="28680" xr:uid="{82FDF77F-F232-468B-B107-4380707BC0FF}"/>
    <cellStyle name="Header1 2 3 3 5 2" xfId="28681" xr:uid="{479BA264-0351-4B06-800F-FE7F3897B3E8}"/>
    <cellStyle name="Header1 2 3 3 5 3" xfId="28682" xr:uid="{EBB6EB35-E5B1-4305-A4EB-A05E3879943C}"/>
    <cellStyle name="Header1 2 3 3 6" xfId="28683" xr:uid="{38F4FF65-68C6-4B05-8A51-4B3AEC23F279}"/>
    <cellStyle name="Header1 2 3 3 6 2" xfId="28684" xr:uid="{45322A7E-0F03-483F-ADD3-41B217026C9B}"/>
    <cellStyle name="Header1 2 3 3 6 3" xfId="28685" xr:uid="{BFBD7CBF-C995-4FB3-9601-229972020B99}"/>
    <cellStyle name="Header1 2 3 3 7" xfId="28686" xr:uid="{FA5EFDC8-BAFB-44E5-BEE0-D7DEDC68659D}"/>
    <cellStyle name="Header1 2 3 3 7 2" xfId="28687" xr:uid="{5CA2C856-019E-449D-9350-DE07D2B705E3}"/>
    <cellStyle name="Header1 2 3 3 7 3" xfId="28688" xr:uid="{FC899E2F-B4E1-4B4E-AC0F-23F1DA2DEFFF}"/>
    <cellStyle name="Header1 2 3 3 8" xfId="28689" xr:uid="{64AB81CF-CF76-4E23-8CF8-7903FEE1DD4C}"/>
    <cellStyle name="Header1 2 3 3 9" xfId="28690" xr:uid="{8998EE8B-F829-40CE-8769-79CC696AD887}"/>
    <cellStyle name="Header1 2 3 4" xfId="28691" xr:uid="{72E29428-E318-42AF-AB8C-3E44B1AC23D7}"/>
    <cellStyle name="Header1 2 3 4 2" xfId="28692" xr:uid="{41C6DAA9-C827-433D-85C8-BE9C4C075334}"/>
    <cellStyle name="Header1 2 3 4 2 2" xfId="28693" xr:uid="{EB2A0464-B435-42F1-9998-3143B8652535}"/>
    <cellStyle name="Header1 2 3 4 2 3" xfId="28694" xr:uid="{4ADF9DE6-FA2B-49BF-9C93-471D06A74EBD}"/>
    <cellStyle name="Header1 2 3 4 3" xfId="28695" xr:uid="{EBCA6EBD-534C-40FE-9422-28D1E57201A8}"/>
    <cellStyle name="Header1 2 3 4 3 2" xfId="28696" xr:uid="{C9F812A8-CF55-4678-9CD0-2225C0FC1016}"/>
    <cellStyle name="Header1 2 3 4 3 3" xfId="28697" xr:uid="{E4701229-F825-4C78-8030-47631CBD2C91}"/>
    <cellStyle name="Header1 2 3 4 4" xfId="28698" xr:uid="{9F92257B-F5BF-4BE4-91B7-579B690BA390}"/>
    <cellStyle name="Header1 2 3 4 4 2" xfId="28699" xr:uid="{5F5D1890-0933-438A-AD9E-E0EE2A0C7749}"/>
    <cellStyle name="Header1 2 3 4 4 3" xfId="28700" xr:uid="{0A0F105D-7496-4734-B542-FE46C7898CF2}"/>
    <cellStyle name="Header1 2 3 4 5" xfId="28701" xr:uid="{8194D1C2-578A-43A1-831A-EA1646424AD9}"/>
    <cellStyle name="Header1 2 3 4 5 2" xfId="28702" xr:uid="{BFD31A01-A0B5-45BF-8302-2FD87BBA6530}"/>
    <cellStyle name="Header1 2 3 4 5 3" xfId="28703" xr:uid="{B923EB11-F04A-4223-BD64-DE7642014EF0}"/>
    <cellStyle name="Header1 2 3 4 6" xfId="28704" xr:uid="{440D361A-1A1D-4198-B9F6-F976553F071D}"/>
    <cellStyle name="Header1 2 3 4 6 2" xfId="28705" xr:uid="{EE379C7C-4F13-4477-9026-9A7937250C31}"/>
    <cellStyle name="Header1 2 3 4 6 3" xfId="28706" xr:uid="{9F2284CE-8533-460C-A6C2-A85AF083C0F5}"/>
    <cellStyle name="Header1 2 3 4 7" xfId="28707" xr:uid="{AB5BEBF9-F60F-46D3-ADE1-5B4DFD86E396}"/>
    <cellStyle name="Header1 2 3 4 8" xfId="28708" xr:uid="{0FF6DBC9-82A1-4E67-9427-78290D7D1ADF}"/>
    <cellStyle name="Header1 2 4" xfId="28709" xr:uid="{DA88B03A-BD8B-4526-8044-BD2862D8E727}"/>
    <cellStyle name="Header1 2 4 2" xfId="28710" xr:uid="{EE2CEA9B-F77B-4C38-8220-2F1C47E67A49}"/>
    <cellStyle name="Header1 2 4 2 10" xfId="28711" xr:uid="{6FF19FD4-B95F-4E2E-81F7-5012391AAF67}"/>
    <cellStyle name="Header1 2 4 2 10 2" xfId="28712" xr:uid="{31B0D9AA-2845-4A2E-8BEC-64CEE7159D90}"/>
    <cellStyle name="Header1 2 4 2 10 2 2" xfId="28713" xr:uid="{86CB69FF-9E28-4B86-8569-4997001F1911}"/>
    <cellStyle name="Header1 2 4 2 10 2 2 2" xfId="28714" xr:uid="{4A766E77-37A4-473B-A2C8-129844421387}"/>
    <cellStyle name="Header1 2 4 2 10 2 2 3" xfId="28715" xr:uid="{9BE6493C-4AF2-4B1C-8674-B35549338BBA}"/>
    <cellStyle name="Header1 2 4 2 10 2 3" xfId="28716" xr:uid="{37FCBBA8-6BBE-41AF-BB57-585702FD782B}"/>
    <cellStyle name="Header1 2 4 2 10 2 3 2" xfId="28717" xr:uid="{E39CB6FC-B9CB-47F6-B351-5B5A05A1F48F}"/>
    <cellStyle name="Header1 2 4 2 10 2 3 3" xfId="28718" xr:uid="{CAB0DECB-90AF-4421-AC2E-33575419DEFE}"/>
    <cellStyle name="Header1 2 4 2 10 2 4" xfId="28719" xr:uid="{923900BD-FB5A-4B4A-80BE-ECD2D94BB72A}"/>
    <cellStyle name="Header1 2 4 2 10 2 4 2" xfId="28720" xr:uid="{9F173604-78B1-4F13-A786-44565A0E5FAD}"/>
    <cellStyle name="Header1 2 4 2 10 2 4 3" xfId="28721" xr:uid="{B31DB0FB-DD91-4DDB-81A7-56A5BC441C3B}"/>
    <cellStyle name="Header1 2 4 2 10 2 5" xfId="28722" xr:uid="{BBEB5EF1-F5D4-485B-A0EC-3AC2DE623A53}"/>
    <cellStyle name="Header1 2 4 2 10 2 5 2" xfId="28723" xr:uid="{CF0552D1-CF96-40B9-86AA-9256A8FADA93}"/>
    <cellStyle name="Header1 2 4 2 10 2 5 3" xfId="28724" xr:uid="{5CC28543-4264-4CA5-BD7B-5354AA099CE4}"/>
    <cellStyle name="Header1 2 4 2 10 2 6" xfId="28725" xr:uid="{ACDCBE54-A63E-49BB-99B7-1B6B062FFA33}"/>
    <cellStyle name="Header1 2 4 2 10 2 6 2" xfId="28726" xr:uid="{BDDC7BB3-6099-42AF-84A7-DED4E16F2F98}"/>
    <cellStyle name="Header1 2 4 2 10 2 6 3" xfId="28727" xr:uid="{2B8D8A62-E7F5-4303-AD35-AEF03D003C70}"/>
    <cellStyle name="Header1 2 4 2 10 2 7" xfId="28728" xr:uid="{9C5846F0-0B9F-4ED6-9D0F-EFC9B96F510E}"/>
    <cellStyle name="Header1 2 4 2 10 2 7 2" xfId="28729" xr:uid="{DEBEDA4F-E4CA-4F57-A02B-50DB8E98C06A}"/>
    <cellStyle name="Header1 2 4 2 10 2 7 3" xfId="28730" xr:uid="{7460A52D-398A-49A8-A943-949FC221AB44}"/>
    <cellStyle name="Header1 2 4 2 10 2 8" xfId="28731" xr:uid="{EFCF588F-DBCF-4448-820D-BBF50DF71A19}"/>
    <cellStyle name="Header1 2 4 2 10 2 9" xfId="28732" xr:uid="{A40B475E-46E4-4633-B985-2452AFB7FD61}"/>
    <cellStyle name="Header1 2 4 2 10 3" xfId="28733" xr:uid="{1492AE60-2A6B-4EE0-AA02-184DAFF79394}"/>
    <cellStyle name="Header1 2 4 2 10 3 2" xfId="28734" xr:uid="{F508D6BE-F64E-4EAB-9DAA-3A8C8B844A91}"/>
    <cellStyle name="Header1 2 4 2 10 3 2 2" xfId="28735" xr:uid="{20171EAD-11A7-42B2-9106-D3F439F34C07}"/>
    <cellStyle name="Header1 2 4 2 10 3 2 3" xfId="28736" xr:uid="{CDA20B35-560D-43CA-9B3E-1ABED9E4D7D9}"/>
    <cellStyle name="Header1 2 4 2 10 3 3" xfId="28737" xr:uid="{67230958-2EF2-4234-A159-9396759933C3}"/>
    <cellStyle name="Header1 2 4 2 10 3 3 2" xfId="28738" xr:uid="{8C671615-0E99-4FA1-9DDB-9A9C9F4A42FB}"/>
    <cellStyle name="Header1 2 4 2 10 3 3 3" xfId="28739" xr:uid="{1C3DB0EC-5D50-40B4-A707-4C4DA5C20453}"/>
    <cellStyle name="Header1 2 4 2 10 3 4" xfId="28740" xr:uid="{35D4E458-A576-4EA4-A122-A02E6A22F923}"/>
    <cellStyle name="Header1 2 4 2 10 3 4 2" xfId="28741" xr:uid="{63ED8CC5-57BF-479A-89DE-FEEBF35E0661}"/>
    <cellStyle name="Header1 2 4 2 10 3 4 3" xfId="28742" xr:uid="{769C14A0-14A5-4DFF-93DE-070C576AD1DC}"/>
    <cellStyle name="Header1 2 4 2 10 3 5" xfId="28743" xr:uid="{E8CBCECC-0133-4729-8652-15527F19901B}"/>
    <cellStyle name="Header1 2 4 2 10 3 5 2" xfId="28744" xr:uid="{588F5887-3FC4-4B79-A83F-138F00D0D67C}"/>
    <cellStyle name="Header1 2 4 2 10 3 5 3" xfId="28745" xr:uid="{9DC3AC82-C6A8-4CDF-9FA9-65EDC7D43D8F}"/>
    <cellStyle name="Header1 2 4 2 10 3 6" xfId="28746" xr:uid="{8C4648F2-0863-483B-A997-40D619D3A2D3}"/>
    <cellStyle name="Header1 2 4 2 10 3 6 2" xfId="28747" xr:uid="{C8A8DFF1-8EE1-433B-8E66-193806AA9F64}"/>
    <cellStyle name="Header1 2 4 2 10 3 6 3" xfId="28748" xr:uid="{00FC497A-5104-46ED-BD6E-9616B6258B2B}"/>
    <cellStyle name="Header1 2 4 2 10 3 7" xfId="28749" xr:uid="{F95DC565-D75F-4A62-8F47-27616923211C}"/>
    <cellStyle name="Header1 2 4 2 10 3 8" xfId="28750" xr:uid="{E2F23E41-8050-4F81-88FF-ABD6DA77159E}"/>
    <cellStyle name="Header1 2 4 2 10 4" xfId="28751" xr:uid="{FDC53573-C4CD-4B26-926F-1993F50CA277}"/>
    <cellStyle name="Header1 2 4 2 10 4 2" xfId="28752" xr:uid="{6750EBE2-E6CF-4431-A253-6BFAAC2D19C4}"/>
    <cellStyle name="Header1 2 4 2 10 4 2 2" xfId="28753" xr:uid="{E6E102FB-96C5-4970-BEBA-E640D81B347C}"/>
    <cellStyle name="Header1 2 4 2 10 4 2 3" xfId="28754" xr:uid="{3F9959B3-1408-4248-986C-F4B188CB458C}"/>
    <cellStyle name="Header1 2 4 2 10 4 3" xfId="28755" xr:uid="{934B66DD-6EC2-48A9-A191-23A8B7F4C899}"/>
    <cellStyle name="Header1 2 4 2 10 4 3 2" xfId="28756" xr:uid="{D46A758B-6CDD-4FA0-93B1-183F1E1C2DF6}"/>
    <cellStyle name="Header1 2 4 2 10 4 3 3" xfId="28757" xr:uid="{72E9E36E-5E1F-4740-A65A-A754FCD193EC}"/>
    <cellStyle name="Header1 2 4 2 10 4 4" xfId="28758" xr:uid="{913DF55A-D9FC-4D6C-B00D-5E91EAD0D072}"/>
    <cellStyle name="Header1 2 4 2 10 4 4 2" xfId="28759" xr:uid="{7BF56C53-3E61-4556-B73D-86E01071E409}"/>
    <cellStyle name="Header1 2 4 2 10 4 4 3" xfId="28760" xr:uid="{8810637E-87EE-4A8A-AF7D-82A54ACE6376}"/>
    <cellStyle name="Header1 2 4 2 10 4 5" xfId="28761" xr:uid="{222A7FC6-730A-4256-8F8B-A84CFA11E6EF}"/>
    <cellStyle name="Header1 2 4 2 10 4 5 2" xfId="28762" xr:uid="{83562394-80C7-4D4F-9066-BD85FB66A27D}"/>
    <cellStyle name="Header1 2 4 2 10 4 5 3" xfId="28763" xr:uid="{A3895A5D-4177-4706-A67B-DE1D2712CF16}"/>
    <cellStyle name="Header1 2 4 2 10 4 6" xfId="28764" xr:uid="{395639A4-0E1A-45B1-9FBC-C346F12910F6}"/>
    <cellStyle name="Header1 2 4 2 10 4 6 2" xfId="28765" xr:uid="{B180CD28-BF01-4919-B029-71F32CFD7998}"/>
    <cellStyle name="Header1 2 4 2 10 4 6 3" xfId="28766" xr:uid="{EEEC0EB1-7254-4B4D-BCFD-7C663A37E7DD}"/>
    <cellStyle name="Header1 2 4 2 10 4 7" xfId="28767" xr:uid="{EAB6108E-DE20-4341-B1DF-3CCCCECE4E37}"/>
    <cellStyle name="Header1 2 4 2 10 4 8" xfId="28768" xr:uid="{61663068-4430-47E1-87D8-F4F52FF31C47}"/>
    <cellStyle name="Header1 2 4 2 10 5" xfId="28769" xr:uid="{4A9F0F3D-F03B-49FD-A2A6-A5BCD9856522}"/>
    <cellStyle name="Header1 2 4 2 10 5 2" xfId="28770" xr:uid="{FD952739-95D8-48CB-B670-2747C87797CD}"/>
    <cellStyle name="Header1 2 4 2 10 5 2 2" xfId="28771" xr:uid="{4E07208A-1ED6-4234-B69D-2CA5DFB62C5F}"/>
    <cellStyle name="Header1 2 4 2 10 5 2 3" xfId="28772" xr:uid="{B9FD86B1-0742-4844-B487-5F72844F75D5}"/>
    <cellStyle name="Header1 2 4 2 10 5 3" xfId="28773" xr:uid="{DF0259D9-B4B8-41A9-A249-DCC379439E39}"/>
    <cellStyle name="Header1 2 4 2 10 5 3 2" xfId="28774" xr:uid="{CCE555F5-9EB9-454F-92EB-26CCD3BBBDC1}"/>
    <cellStyle name="Header1 2 4 2 10 5 3 3" xfId="28775" xr:uid="{B703CAFB-8E23-4D33-AE78-82288B7D3650}"/>
    <cellStyle name="Header1 2 4 2 10 5 4" xfId="28776" xr:uid="{0BA7551F-32F9-4BF5-A331-03BE958BBCDE}"/>
    <cellStyle name="Header1 2 4 2 10 5 4 2" xfId="28777" xr:uid="{756818CC-4522-41C4-9733-34635857202C}"/>
    <cellStyle name="Header1 2 4 2 10 5 4 3" xfId="28778" xr:uid="{4E098C31-82A8-4F7E-9582-FE0C934B729A}"/>
    <cellStyle name="Header1 2 4 2 10 5 5" xfId="28779" xr:uid="{D5056619-5657-4B7F-8DF3-663C6068E85E}"/>
    <cellStyle name="Header1 2 4 2 10 5 5 2" xfId="28780" xr:uid="{2B9D53CB-BFCA-4DF3-AF3B-40CE1994ADDE}"/>
    <cellStyle name="Header1 2 4 2 10 5 5 3" xfId="28781" xr:uid="{700BCE33-64D3-4347-B07B-4677BEE58ECD}"/>
    <cellStyle name="Header1 2 4 2 10 5 6" xfId="28782" xr:uid="{8B1F5B54-0E0F-4CA2-966F-001C149EEC0D}"/>
    <cellStyle name="Header1 2 4 2 10 5 6 2" xfId="28783" xr:uid="{4CC96D57-01FE-4BBE-A81B-4B3F9C78A754}"/>
    <cellStyle name="Header1 2 4 2 10 5 6 3" xfId="28784" xr:uid="{5443B786-D488-4D6F-A746-75D123557922}"/>
    <cellStyle name="Header1 2 4 2 10 5 7" xfId="28785" xr:uid="{1FB8B191-6F80-4D32-9952-5309079B98BD}"/>
    <cellStyle name="Header1 2 4 2 10 5 8" xfId="28786" xr:uid="{A28C6C9D-87BD-4D24-8E2E-471CB5F3ACAF}"/>
    <cellStyle name="Header1 2 4 2 10 6" xfId="28787" xr:uid="{9F11DB87-999B-4D67-9983-4CE20A66469A}"/>
    <cellStyle name="Header1 2 4 2 10 6 2" xfId="28788" xr:uid="{C5804948-4AC1-4FB7-89D9-711A92D58BEA}"/>
    <cellStyle name="Header1 2 4 2 10 6 2 2" xfId="28789" xr:uid="{9CE75F98-BBB7-44D1-9AAB-B0F84D6996F4}"/>
    <cellStyle name="Header1 2 4 2 10 6 2 3" xfId="28790" xr:uid="{577EA13C-F97A-4833-B3F7-DAB4F1EF852E}"/>
    <cellStyle name="Header1 2 4 2 10 6 3" xfId="28791" xr:uid="{B241699A-4E3B-4705-B1D2-AA0BCD14859E}"/>
    <cellStyle name="Header1 2 4 2 10 6 3 2" xfId="28792" xr:uid="{A14A9B07-D606-4C1D-A463-4A041392EBB1}"/>
    <cellStyle name="Header1 2 4 2 10 6 3 3" xfId="28793" xr:uid="{CDA107D7-18C5-41B7-8EE7-25CD07144073}"/>
    <cellStyle name="Header1 2 4 2 10 6 4" xfId="28794" xr:uid="{2F19E735-72D3-4BD3-BBD5-7EA4ABA836F8}"/>
    <cellStyle name="Header1 2 4 2 10 6 4 2" xfId="28795" xr:uid="{35CA7714-3573-4854-B081-51C378AE226B}"/>
    <cellStyle name="Header1 2 4 2 10 6 4 3" xfId="28796" xr:uid="{E9CA8D51-05E3-41D8-9918-BB0D37352A81}"/>
    <cellStyle name="Header1 2 4 2 10 6 5" xfId="28797" xr:uid="{FF268E5D-E84B-467F-AE91-CFAE548DC8CB}"/>
    <cellStyle name="Header1 2 4 2 10 6 5 2" xfId="28798" xr:uid="{145494AF-8680-4086-A508-7263710C66DE}"/>
    <cellStyle name="Header1 2 4 2 10 6 5 3" xfId="28799" xr:uid="{2A48A04C-7F76-415B-94C6-69E719D76E64}"/>
    <cellStyle name="Header1 2 4 2 10 6 6" xfId="28800" xr:uid="{EEECFE42-C9F5-4111-AD50-A9658FC1B604}"/>
    <cellStyle name="Header1 2 4 2 10 6 6 2" xfId="28801" xr:uid="{F302513E-CB1E-4A8E-B1F0-8C51EE77BCB4}"/>
    <cellStyle name="Header1 2 4 2 10 6 6 3" xfId="28802" xr:uid="{263BB7A7-612D-4EBB-90F7-4D2384F895E4}"/>
    <cellStyle name="Header1 2 4 2 10 6 7" xfId="28803" xr:uid="{23BF84F2-5B3A-4B6C-8313-97C0C28758E4}"/>
    <cellStyle name="Header1 2 4 2 10 6 8" xfId="28804" xr:uid="{000B3763-EF2D-408C-8E7A-0087F36A719E}"/>
    <cellStyle name="Header1 2 4 2 10 7" xfId="28805" xr:uid="{DDB17381-59FC-4B27-9E1F-64618043094E}"/>
    <cellStyle name="Header1 2 4 2 11" xfId="28806" xr:uid="{94731C53-BE0C-4E1E-B247-D6D8F5879C6D}"/>
    <cellStyle name="Header1 2 4 2 11 2" xfId="28807" xr:uid="{B9FA288B-F04F-427E-86AA-A6D1902F9295}"/>
    <cellStyle name="Header1 2 4 2 11 2 2" xfId="28808" xr:uid="{DFFD008F-3334-44BB-9E51-0046154D1A0A}"/>
    <cellStyle name="Header1 2 4 2 11 2 3" xfId="28809" xr:uid="{A599A9D7-3BEC-4F7D-967D-90298F0705BA}"/>
    <cellStyle name="Header1 2 4 2 11 3" xfId="28810" xr:uid="{43D933DF-B1EA-4DF9-8FD2-A03A8CE35986}"/>
    <cellStyle name="Header1 2 4 2 11 3 2" xfId="28811" xr:uid="{F325FD91-4086-4383-AC0B-51BA6E722243}"/>
    <cellStyle name="Header1 2 4 2 11 3 3" xfId="28812" xr:uid="{8308CC73-B9C4-4FEA-ACF2-AF2F88EE6F4B}"/>
    <cellStyle name="Header1 2 4 2 11 4" xfId="28813" xr:uid="{9081D832-7F03-489F-846D-841A96FB1D76}"/>
    <cellStyle name="Header1 2 4 2 11 4 2" xfId="28814" xr:uid="{9224B86D-8748-4625-B6DD-D95A55EDD8EF}"/>
    <cellStyle name="Header1 2 4 2 11 4 3" xfId="28815" xr:uid="{5463D392-2A40-4CC2-8917-632050286591}"/>
    <cellStyle name="Header1 2 4 2 11 5" xfId="28816" xr:uid="{9CC834E5-6961-46BD-A88E-B92A8BB9C71B}"/>
    <cellStyle name="Header1 2 4 2 11 5 2" xfId="28817" xr:uid="{2A2D2C69-90A2-47B4-B3E7-058E6ABD9054}"/>
    <cellStyle name="Header1 2 4 2 11 5 3" xfId="28818" xr:uid="{DDBE56F6-500A-4AF6-8032-9DC2D0065EC3}"/>
    <cellStyle name="Header1 2 4 2 11 6" xfId="28819" xr:uid="{0E3AA5A3-A426-4E2B-882E-5DEBBE14D799}"/>
    <cellStyle name="Header1 2 4 2 11 6 2" xfId="28820" xr:uid="{4A680FC7-6F48-43DB-BA86-F99D3372E892}"/>
    <cellStyle name="Header1 2 4 2 11 6 3" xfId="28821" xr:uid="{71890FA7-6F7F-496F-A752-0906364ACCC1}"/>
    <cellStyle name="Header1 2 4 2 11 7" xfId="28822" xr:uid="{DB2C3A91-74BB-4F86-BFBC-4000668BB37E}"/>
    <cellStyle name="Header1 2 4 2 11 7 2" xfId="28823" xr:uid="{96C9ED66-E041-483E-B2F7-F3F29C9A83C4}"/>
    <cellStyle name="Header1 2 4 2 11 7 3" xfId="28824" xr:uid="{FC924C2F-C98A-4907-9E8B-71AC92DDC319}"/>
    <cellStyle name="Header1 2 4 2 11 8" xfId="28825" xr:uid="{F7F72E19-073B-4B5E-8412-F54E04D1E27E}"/>
    <cellStyle name="Header1 2 4 2 11 9" xfId="28826" xr:uid="{42B1B9EE-4F91-4F39-BD12-E387E6AFE914}"/>
    <cellStyle name="Header1 2 4 2 12" xfId="28827" xr:uid="{CCD72D92-F8BE-47C0-B3C5-63FEF99A9947}"/>
    <cellStyle name="Header1 2 4 2 12 2" xfId="28828" xr:uid="{11D2E6F8-0484-4DB2-B792-DA44F90FFE0F}"/>
    <cellStyle name="Header1 2 4 2 12 2 2" xfId="28829" xr:uid="{B565B1D5-C22A-4340-96E5-2C31D0FA7198}"/>
    <cellStyle name="Header1 2 4 2 12 2 3" xfId="28830" xr:uid="{9F50C0AF-A061-4A8C-B5EA-AF015B58A22C}"/>
    <cellStyle name="Header1 2 4 2 12 3" xfId="28831" xr:uid="{91234DA6-CB7F-4EDB-AA10-18659A6C20AC}"/>
    <cellStyle name="Header1 2 4 2 12 3 2" xfId="28832" xr:uid="{249B2E22-F28A-4A03-A9BF-F907BBF21E3A}"/>
    <cellStyle name="Header1 2 4 2 12 3 3" xfId="28833" xr:uid="{775F9395-E148-47EC-90DB-D52834712F84}"/>
    <cellStyle name="Header1 2 4 2 12 4" xfId="28834" xr:uid="{176BE645-BBA4-4D9D-87A2-16DF784521DB}"/>
    <cellStyle name="Header1 2 4 2 12 4 2" xfId="28835" xr:uid="{55D08EB5-1C74-470E-B68E-44D75635BBBA}"/>
    <cellStyle name="Header1 2 4 2 12 4 3" xfId="28836" xr:uid="{A621A9CF-2592-4B36-8BC6-02F8BC3B3BCB}"/>
    <cellStyle name="Header1 2 4 2 12 5" xfId="28837" xr:uid="{82679781-77FE-4DEF-90C4-28501C94061A}"/>
    <cellStyle name="Header1 2 4 2 12 5 2" xfId="28838" xr:uid="{1F74E34E-3922-4914-A5C4-5608BAA12A24}"/>
    <cellStyle name="Header1 2 4 2 12 5 3" xfId="28839" xr:uid="{89BA2186-1C78-40B9-9888-F366CF44C74D}"/>
    <cellStyle name="Header1 2 4 2 12 6" xfId="28840" xr:uid="{7FEE184C-2869-4B13-9E0D-8D9D03A1E6DC}"/>
    <cellStyle name="Header1 2 4 2 12 6 2" xfId="28841" xr:uid="{C6E88299-7B18-430F-993A-0CAA5854C780}"/>
    <cellStyle name="Header1 2 4 2 12 6 3" xfId="28842" xr:uid="{6A7436A6-E8E7-4DD2-A93A-C823F796053C}"/>
    <cellStyle name="Header1 2 4 2 12 7" xfId="28843" xr:uid="{5A719BA6-CE7E-4423-8616-456244EC47A1}"/>
    <cellStyle name="Header1 2 4 2 12 8" xfId="28844" xr:uid="{AAACC390-8F57-4466-8E19-F07B4D5BD83B}"/>
    <cellStyle name="Header1 2 4 2 13" xfId="28845" xr:uid="{020DD4CC-E126-425F-B620-2CE4A295C273}"/>
    <cellStyle name="Header1 2 4 2 13 2" xfId="28846" xr:uid="{8091A2D9-52A0-408F-B3ED-87B44A305F85}"/>
    <cellStyle name="Header1 2 4 2 13 2 2" xfId="28847" xr:uid="{7340F0F2-FDED-4DE7-8C17-CB4BF23099F2}"/>
    <cellStyle name="Header1 2 4 2 13 2 3" xfId="28848" xr:uid="{6AED97D0-1C7B-4688-814A-D2C8E64AA84B}"/>
    <cellStyle name="Header1 2 4 2 13 3" xfId="28849" xr:uid="{641C1FA7-9AD7-4CC8-8441-32C13C2A1F26}"/>
    <cellStyle name="Header1 2 4 2 13 3 2" xfId="28850" xr:uid="{36323B45-A226-4580-9D18-4FE66489711A}"/>
    <cellStyle name="Header1 2 4 2 13 3 3" xfId="28851" xr:uid="{572F9958-7CD1-47CB-A154-A47340AC99E7}"/>
    <cellStyle name="Header1 2 4 2 13 4" xfId="28852" xr:uid="{A753F03A-46E8-4204-87D2-D503267E67BD}"/>
    <cellStyle name="Header1 2 4 2 13 4 2" xfId="28853" xr:uid="{9BFA9273-EB00-4460-B7FD-AC7B71960C28}"/>
    <cellStyle name="Header1 2 4 2 13 4 3" xfId="28854" xr:uid="{72C94186-CEAB-43C0-A915-C4C333E5D423}"/>
    <cellStyle name="Header1 2 4 2 13 5" xfId="28855" xr:uid="{E4D95FF4-FFD8-4523-8821-2A3CBF056BAC}"/>
    <cellStyle name="Header1 2 4 2 13 5 2" xfId="28856" xr:uid="{17E8C255-8888-42C9-8777-EF4BDEF319A6}"/>
    <cellStyle name="Header1 2 4 2 13 5 3" xfId="28857" xr:uid="{7A6C6701-6514-4C7D-BED4-C0BA92B020D5}"/>
    <cellStyle name="Header1 2 4 2 13 6" xfId="28858" xr:uid="{B1D42481-7B2F-459B-9E66-9CA3F82D3CF6}"/>
    <cellStyle name="Header1 2 4 2 13 6 2" xfId="28859" xr:uid="{0E6DE88D-0B46-4D3F-995F-8E0B7D9D36E2}"/>
    <cellStyle name="Header1 2 4 2 13 6 3" xfId="28860" xr:uid="{A7F515B7-90B4-4D9A-BC85-94CA9483D2D6}"/>
    <cellStyle name="Header1 2 4 2 13 7" xfId="28861" xr:uid="{1B00990E-6C0A-4281-B63E-DAE153E87851}"/>
    <cellStyle name="Header1 2 4 2 13 8" xfId="28862" xr:uid="{28660628-2BD5-4B0C-A113-B3E79E510D2A}"/>
    <cellStyle name="Header1 2 4 2 14" xfId="28863" xr:uid="{851DB6FF-0E46-43AF-BE06-D28D247FA14B}"/>
    <cellStyle name="Header1 2 4 2 14 2" xfId="28864" xr:uid="{92A686B6-9A87-452F-B26F-CA9E4E806933}"/>
    <cellStyle name="Header1 2 4 2 14 2 2" xfId="28865" xr:uid="{45D34D40-1165-48D9-AA2C-4C88A1F316B7}"/>
    <cellStyle name="Header1 2 4 2 14 2 3" xfId="28866" xr:uid="{7072451E-6CD1-45A0-8A97-21C257FC2CE9}"/>
    <cellStyle name="Header1 2 4 2 14 3" xfId="28867" xr:uid="{1818ED67-493B-483D-979F-5CA2C03AF3ED}"/>
    <cellStyle name="Header1 2 4 2 14 3 2" xfId="28868" xr:uid="{9431C4A8-9997-4604-A983-2A290CCBDB2D}"/>
    <cellStyle name="Header1 2 4 2 14 3 3" xfId="28869" xr:uid="{60DC5278-8405-4121-B8B6-967EB3C72814}"/>
    <cellStyle name="Header1 2 4 2 14 4" xfId="28870" xr:uid="{DA4C39BF-FBC8-4D50-B46B-CF5B4BCB9C0B}"/>
    <cellStyle name="Header1 2 4 2 14 4 2" xfId="28871" xr:uid="{141BF61E-39A9-4556-A515-7EBF92F3D69F}"/>
    <cellStyle name="Header1 2 4 2 14 4 3" xfId="28872" xr:uid="{08BC3888-F2E9-4CF5-A08B-85110F096D44}"/>
    <cellStyle name="Header1 2 4 2 14 5" xfId="28873" xr:uid="{CAA26DA9-E174-48A9-81A6-468DC1D9D10A}"/>
    <cellStyle name="Header1 2 4 2 14 5 2" xfId="28874" xr:uid="{100FE262-E28E-4E54-9555-F39BA8D37411}"/>
    <cellStyle name="Header1 2 4 2 14 5 3" xfId="28875" xr:uid="{A33540B1-7612-4C56-B086-C00D8864542A}"/>
    <cellStyle name="Header1 2 4 2 14 6" xfId="28876" xr:uid="{06E5EF54-6B0E-4A9B-91CF-EE5BDF585694}"/>
    <cellStyle name="Header1 2 4 2 14 6 2" xfId="28877" xr:uid="{EA69B08A-4D5C-4CE8-A82A-E49F142AC92A}"/>
    <cellStyle name="Header1 2 4 2 14 6 3" xfId="28878" xr:uid="{F141142A-C0C5-4E9E-AB61-E99B79B777E6}"/>
    <cellStyle name="Header1 2 4 2 14 7" xfId="28879" xr:uid="{63558450-ED7A-4ABC-8954-344D8CB7CC0B}"/>
    <cellStyle name="Header1 2 4 2 14 8" xfId="28880" xr:uid="{D0A694C3-EB3B-4B01-8EA7-66D1C8EBA56D}"/>
    <cellStyle name="Header1 2 4 2 15" xfId="28881" xr:uid="{725544CB-7ECF-4CCE-839C-BE35104356B4}"/>
    <cellStyle name="Header1 2 4 2 15 2" xfId="28882" xr:uid="{E1DEBAD8-9F47-459B-9D32-AAE006A2FF3B}"/>
    <cellStyle name="Header1 2 4 2 15 2 2" xfId="28883" xr:uid="{DCA7781F-F044-4B86-A224-2BBB8CCCBCC3}"/>
    <cellStyle name="Header1 2 4 2 15 2 3" xfId="28884" xr:uid="{DEF94718-8B41-4ED3-8BC4-ECCEB73EC780}"/>
    <cellStyle name="Header1 2 4 2 15 3" xfId="28885" xr:uid="{9CB98E51-7671-4B33-B795-6D51F4A37740}"/>
    <cellStyle name="Header1 2 4 2 15 3 2" xfId="28886" xr:uid="{C3B0179C-3BB3-40E7-9684-B97999A2138B}"/>
    <cellStyle name="Header1 2 4 2 15 3 3" xfId="28887" xr:uid="{AA63B11C-729F-41F2-A9F9-EB3F0D256269}"/>
    <cellStyle name="Header1 2 4 2 15 4" xfId="28888" xr:uid="{FEF000FD-D01B-4CDC-A997-3D44F4A718F1}"/>
    <cellStyle name="Header1 2 4 2 15 4 2" xfId="28889" xr:uid="{4821BD51-3CC1-4685-B189-CF7E80BCB9AB}"/>
    <cellStyle name="Header1 2 4 2 15 4 3" xfId="28890" xr:uid="{3629564B-9911-4D18-B66C-28EE1D3AC802}"/>
    <cellStyle name="Header1 2 4 2 15 5" xfId="28891" xr:uid="{CFFF540B-F542-4C64-BC86-FC0D37B0B18B}"/>
    <cellStyle name="Header1 2 4 2 15 5 2" xfId="28892" xr:uid="{964799BB-773E-49F7-8D85-71011B51222E}"/>
    <cellStyle name="Header1 2 4 2 15 5 3" xfId="28893" xr:uid="{1DD0CA98-91E3-4919-82C0-EF3CD43B907E}"/>
    <cellStyle name="Header1 2 4 2 15 6" xfId="28894" xr:uid="{1A05B8DB-0162-4BC8-AC2E-4449EC924C9B}"/>
    <cellStyle name="Header1 2 4 2 15 6 2" xfId="28895" xr:uid="{A7AC12B7-8D80-4ADC-9BC8-9EFAF33D03A0}"/>
    <cellStyle name="Header1 2 4 2 15 6 3" xfId="28896" xr:uid="{DCABC91F-F0BD-4EF1-9535-990B86D1EA88}"/>
    <cellStyle name="Header1 2 4 2 15 7" xfId="28897" xr:uid="{C36F755B-9125-4FA4-ABC2-8EE0174069BA}"/>
    <cellStyle name="Header1 2 4 2 15 8" xfId="28898" xr:uid="{B7390BA1-A959-43F2-A3D5-C7A55CC20806}"/>
    <cellStyle name="Header1 2 4 2 16" xfId="28899" xr:uid="{C7CE3541-451D-44F3-877A-0A9FADC2E07D}"/>
    <cellStyle name="Header1 2 4 2 2" xfId="28900" xr:uid="{E32383B6-08CC-4DFD-94EC-1999C5453B7D}"/>
    <cellStyle name="Header1 2 4 2 2 2" xfId="28901" xr:uid="{D2F5B0E8-B2FC-47D1-A364-90B044636AC5}"/>
    <cellStyle name="Header1 2 4 2 2 2 2" xfId="28902" xr:uid="{DAE2750C-592B-45E1-B430-A03605B20FA6}"/>
    <cellStyle name="Header1 2 4 2 2 2 2 2" xfId="28903" xr:uid="{3F247CDD-87CB-463D-A865-0D336ABA3E24}"/>
    <cellStyle name="Header1 2 4 2 2 2 2 3" xfId="28904" xr:uid="{B3DFA238-A00A-4A48-8ED1-87120C0E1720}"/>
    <cellStyle name="Header1 2 4 2 2 2 3" xfId="28905" xr:uid="{97FCD11A-CDA2-4806-9079-4EE278858DDC}"/>
    <cellStyle name="Header1 2 4 2 2 2 3 2" xfId="28906" xr:uid="{DC4B4FF2-284F-45D6-9494-019163CD3DEB}"/>
    <cellStyle name="Header1 2 4 2 2 2 3 3" xfId="28907" xr:uid="{A6709741-1423-4A20-8346-F838DBFE05B7}"/>
    <cellStyle name="Header1 2 4 2 2 2 4" xfId="28908" xr:uid="{D5ADAE6C-BB9E-4B60-A676-C273FB9A4A08}"/>
    <cellStyle name="Header1 2 4 2 2 2 4 2" xfId="28909" xr:uid="{DEF8BEDD-C2FC-4E41-BD88-52C4A6BAB53D}"/>
    <cellStyle name="Header1 2 4 2 2 2 4 3" xfId="28910" xr:uid="{B4E3A585-564A-421D-B8F7-D1289EF1F4D2}"/>
    <cellStyle name="Header1 2 4 2 2 2 5" xfId="28911" xr:uid="{D36970E2-465A-4A70-8148-EF551119B356}"/>
    <cellStyle name="Header1 2 4 2 2 2 5 2" xfId="28912" xr:uid="{71C3EFB8-94D7-4C70-B860-F7A66075DFA3}"/>
    <cellStyle name="Header1 2 4 2 2 2 5 3" xfId="28913" xr:uid="{9D410770-FDE2-4A89-AAB1-1C65B76251A1}"/>
    <cellStyle name="Header1 2 4 2 2 2 6" xfId="28914" xr:uid="{1BC77A76-F88E-43F8-B861-1246027B74C4}"/>
    <cellStyle name="Header1 2 4 2 2 2 6 2" xfId="28915" xr:uid="{5299ED71-B0F1-4B93-AD20-5D6D27642E27}"/>
    <cellStyle name="Header1 2 4 2 2 2 6 3" xfId="28916" xr:uid="{5D85D9E6-D506-4D1C-AEE2-210E4DCD04D8}"/>
    <cellStyle name="Header1 2 4 2 2 2 7" xfId="28917" xr:uid="{65E7348A-DD3D-4BEF-BFEB-58907EF5F008}"/>
    <cellStyle name="Header1 2 4 2 2 2 7 2" xfId="28918" xr:uid="{85656A9D-AA87-4C4A-B7CA-2DB4D6C9B193}"/>
    <cellStyle name="Header1 2 4 2 2 2 7 3" xfId="28919" xr:uid="{8E98BC98-0C78-4FA1-B32D-A9362186DED8}"/>
    <cellStyle name="Header1 2 4 2 2 2 8" xfId="28920" xr:uid="{D453A47D-4A80-4C03-A7C1-3117E961EF99}"/>
    <cellStyle name="Header1 2 4 2 2 2 9" xfId="28921" xr:uid="{8D12D52A-65EF-4BE1-8E17-BFC2C9621E3D}"/>
    <cellStyle name="Header1 2 4 2 2 3" xfId="28922" xr:uid="{22ECC6D0-FC8A-44DB-9BF2-DC4F7960D015}"/>
    <cellStyle name="Header1 2 4 2 2 3 2" xfId="28923" xr:uid="{B64118C6-13F5-4519-8F4A-0E42C99B5D86}"/>
    <cellStyle name="Header1 2 4 2 2 3 2 2" xfId="28924" xr:uid="{057158EC-1D92-48E7-8C37-F419496C5F35}"/>
    <cellStyle name="Header1 2 4 2 2 3 2 3" xfId="28925" xr:uid="{BB601AE6-3F0A-4653-99C3-F0498A1317C4}"/>
    <cellStyle name="Header1 2 4 2 2 3 3" xfId="28926" xr:uid="{BB17A77E-A9CB-41B6-A14B-A87F6E0845C6}"/>
    <cellStyle name="Header1 2 4 2 2 3 3 2" xfId="28927" xr:uid="{8F36DB40-B2E8-4052-AEF2-5D11118F33FB}"/>
    <cellStyle name="Header1 2 4 2 2 3 3 3" xfId="28928" xr:uid="{AAB40EBC-9EB7-424D-B094-75BDCD139745}"/>
    <cellStyle name="Header1 2 4 2 2 3 4" xfId="28929" xr:uid="{024EE127-1C65-4BD0-9538-DCF9E2734DE7}"/>
    <cellStyle name="Header1 2 4 2 2 3 4 2" xfId="28930" xr:uid="{EEACFB6C-6512-425C-90EA-023D22A75C87}"/>
    <cellStyle name="Header1 2 4 2 2 3 4 3" xfId="28931" xr:uid="{57A1FBA3-D569-466F-9347-C7CD3E5B2A75}"/>
    <cellStyle name="Header1 2 4 2 2 3 5" xfId="28932" xr:uid="{68AC1E34-3200-4665-AE0A-65179FEA2B76}"/>
    <cellStyle name="Header1 2 4 2 2 3 5 2" xfId="28933" xr:uid="{79E0F771-A8C8-4A0E-BCF8-72ECCED19C06}"/>
    <cellStyle name="Header1 2 4 2 2 3 5 3" xfId="28934" xr:uid="{422C979E-94DA-4398-A2E0-4BA18ACCF833}"/>
    <cellStyle name="Header1 2 4 2 2 3 6" xfId="28935" xr:uid="{D7AE29B6-5AB0-461A-A80B-17FDE6A2FF22}"/>
    <cellStyle name="Header1 2 4 2 2 3 6 2" xfId="28936" xr:uid="{2F50BCD8-0F93-4793-8C88-08516450B85F}"/>
    <cellStyle name="Header1 2 4 2 2 3 6 3" xfId="28937" xr:uid="{8809EF07-1CB3-4D78-ACBC-C8807A77FC57}"/>
    <cellStyle name="Header1 2 4 2 2 3 7" xfId="28938" xr:uid="{2429AE2C-D498-47E8-A871-30D11FF97C0E}"/>
    <cellStyle name="Header1 2 4 2 2 3 8" xfId="28939" xr:uid="{A2E85BEB-54E0-458A-9466-41FA779FAF00}"/>
    <cellStyle name="Header1 2 4 2 2 4" xfId="28940" xr:uid="{577F3BBC-9467-450D-ACD1-9923E669FC56}"/>
    <cellStyle name="Header1 2 4 2 2 4 2" xfId="28941" xr:uid="{8FE41EA5-AF8B-447F-9177-0ECEDF9DD56E}"/>
    <cellStyle name="Header1 2 4 2 2 4 2 2" xfId="28942" xr:uid="{AC1EC04D-8727-4770-BCA4-930F34F580C0}"/>
    <cellStyle name="Header1 2 4 2 2 4 2 3" xfId="28943" xr:uid="{D806E60B-C7DD-41BC-BBB4-3D8145AE0257}"/>
    <cellStyle name="Header1 2 4 2 2 4 3" xfId="28944" xr:uid="{7DB6C80F-4CF6-4015-9BE2-0951EC6F27FC}"/>
    <cellStyle name="Header1 2 4 2 2 4 3 2" xfId="28945" xr:uid="{A99322E4-402E-4A0F-82A6-B6153CE6AE02}"/>
    <cellStyle name="Header1 2 4 2 2 4 3 3" xfId="28946" xr:uid="{E5DDA8EB-347F-4420-8151-3A3FCB417DEB}"/>
    <cellStyle name="Header1 2 4 2 2 4 4" xfId="28947" xr:uid="{FC2E127F-94EB-48DD-AD3B-E53F6E7F0B38}"/>
    <cellStyle name="Header1 2 4 2 2 4 4 2" xfId="28948" xr:uid="{1169C41C-A5AE-4D12-AAA8-1D75FFEE4725}"/>
    <cellStyle name="Header1 2 4 2 2 4 4 3" xfId="28949" xr:uid="{889078FB-2FB0-4B53-BEBD-0B40BC2CE2F4}"/>
    <cellStyle name="Header1 2 4 2 2 4 5" xfId="28950" xr:uid="{A1F331E9-033C-4D73-B297-DBE3C72EBA57}"/>
    <cellStyle name="Header1 2 4 2 2 4 5 2" xfId="28951" xr:uid="{766F16F7-A98F-424C-BAF0-0B868F736362}"/>
    <cellStyle name="Header1 2 4 2 2 4 5 3" xfId="28952" xr:uid="{BED48FC2-289D-4F40-8ACF-54DB59852EBA}"/>
    <cellStyle name="Header1 2 4 2 2 4 6" xfId="28953" xr:uid="{34696E33-8618-4D0E-8E77-DC3C346AFE6B}"/>
    <cellStyle name="Header1 2 4 2 2 4 6 2" xfId="28954" xr:uid="{1DCCF3FD-EB93-46DF-9AD6-25C5C284DBE1}"/>
    <cellStyle name="Header1 2 4 2 2 4 6 3" xfId="28955" xr:uid="{A4BFAD64-D1E8-40EE-A5B3-34895123435F}"/>
    <cellStyle name="Header1 2 4 2 2 4 7" xfId="28956" xr:uid="{B63BD801-ED2C-4CFD-BDB3-6034BC57C56B}"/>
    <cellStyle name="Header1 2 4 2 2 4 8" xfId="28957" xr:uid="{76F444BF-FEBE-4ACE-B316-64FDB6E1E932}"/>
    <cellStyle name="Header1 2 4 2 2 5" xfId="28958" xr:uid="{5AFE2E84-5FB1-4146-858A-D0EAC1DC212F}"/>
    <cellStyle name="Header1 2 4 2 2 5 2" xfId="28959" xr:uid="{BB3B3F33-E87B-4E47-A5F4-B2B1C3AFD03D}"/>
    <cellStyle name="Header1 2 4 2 2 5 2 2" xfId="28960" xr:uid="{7528498E-4CC7-463E-8B11-47CFEA37EEBE}"/>
    <cellStyle name="Header1 2 4 2 2 5 2 3" xfId="28961" xr:uid="{32CB555C-44F5-41C9-A124-D5F0283C017F}"/>
    <cellStyle name="Header1 2 4 2 2 5 3" xfId="28962" xr:uid="{50B8D77C-EA4C-44AC-B65C-39D265DBFA35}"/>
    <cellStyle name="Header1 2 4 2 2 5 3 2" xfId="28963" xr:uid="{F6BB2A56-9EB3-4C96-80FE-5B90D87A0385}"/>
    <cellStyle name="Header1 2 4 2 2 5 3 3" xfId="28964" xr:uid="{E4305749-97FF-48E8-B8B3-B3D1C6588EFD}"/>
    <cellStyle name="Header1 2 4 2 2 5 4" xfId="28965" xr:uid="{E311481C-2616-423D-BCD2-25A74A49B8BF}"/>
    <cellStyle name="Header1 2 4 2 2 5 4 2" xfId="28966" xr:uid="{4AA1B57C-0F95-4011-B07D-862EA870B74A}"/>
    <cellStyle name="Header1 2 4 2 2 5 4 3" xfId="28967" xr:uid="{6B51A33F-479B-45E4-8B19-B01DA2A6D6D0}"/>
    <cellStyle name="Header1 2 4 2 2 5 5" xfId="28968" xr:uid="{743C41AB-B9FE-4598-985F-B45323401429}"/>
    <cellStyle name="Header1 2 4 2 2 5 5 2" xfId="28969" xr:uid="{4A35945C-6E1F-4918-B28B-56BCE9A72780}"/>
    <cellStyle name="Header1 2 4 2 2 5 5 3" xfId="28970" xr:uid="{FD23B950-3A0A-46B9-B161-B182C83FAB4E}"/>
    <cellStyle name="Header1 2 4 2 2 5 6" xfId="28971" xr:uid="{3B8F74E4-6066-491E-B179-4DBD935545A6}"/>
    <cellStyle name="Header1 2 4 2 2 5 6 2" xfId="28972" xr:uid="{BE939BB7-FFDE-4D97-A27D-C4CBF90D1301}"/>
    <cellStyle name="Header1 2 4 2 2 5 6 3" xfId="28973" xr:uid="{B3A3FB52-EFE2-4B5C-9038-127E2C9033BC}"/>
    <cellStyle name="Header1 2 4 2 2 5 7" xfId="28974" xr:uid="{FA0FAA75-12A6-44A3-875A-FFE93630464F}"/>
    <cellStyle name="Header1 2 4 2 2 5 8" xfId="28975" xr:uid="{25A08CCB-343F-43D8-959C-EB32C0237940}"/>
    <cellStyle name="Header1 2 4 2 2 6" xfId="28976" xr:uid="{D0568399-BC1E-4719-9028-05099F82D302}"/>
    <cellStyle name="Header1 2 4 2 2 6 2" xfId="28977" xr:uid="{6D73A80F-F06B-4AD1-A673-4414F1858C9F}"/>
    <cellStyle name="Header1 2 4 2 2 6 2 2" xfId="28978" xr:uid="{A4D4927F-A494-4926-B518-154E9C07942F}"/>
    <cellStyle name="Header1 2 4 2 2 6 2 3" xfId="28979" xr:uid="{B396942E-318A-4ED8-9E1C-756280118A4E}"/>
    <cellStyle name="Header1 2 4 2 2 6 3" xfId="28980" xr:uid="{2DE30E3C-60D0-4408-812F-2AB69440D693}"/>
    <cellStyle name="Header1 2 4 2 2 6 3 2" xfId="28981" xr:uid="{8338AA83-E1B6-4BD8-A9E1-38D6C88FEA78}"/>
    <cellStyle name="Header1 2 4 2 2 6 3 3" xfId="28982" xr:uid="{E1C24909-ABBE-484E-AE99-8BC9A9CB8909}"/>
    <cellStyle name="Header1 2 4 2 2 6 4" xfId="28983" xr:uid="{6645E8DA-FDFE-4870-BF04-02F9C070D5C9}"/>
    <cellStyle name="Header1 2 4 2 2 6 4 2" xfId="28984" xr:uid="{511A5B8B-4E16-45E5-B763-FEF5002E3FD2}"/>
    <cellStyle name="Header1 2 4 2 2 6 4 3" xfId="28985" xr:uid="{609BF1DD-750B-4A57-858D-EE662FBD9AB9}"/>
    <cellStyle name="Header1 2 4 2 2 6 5" xfId="28986" xr:uid="{9976916E-2E18-4198-AB98-ED574D017430}"/>
    <cellStyle name="Header1 2 4 2 2 6 5 2" xfId="28987" xr:uid="{C1E19D8E-DEF8-4125-8FBE-65FED1EA9992}"/>
    <cellStyle name="Header1 2 4 2 2 6 5 3" xfId="28988" xr:uid="{3E216DCA-1860-4CBE-9386-A3C9B0C88774}"/>
    <cellStyle name="Header1 2 4 2 2 6 6" xfId="28989" xr:uid="{7D1641DA-EF24-418B-88E8-5A369C6F7793}"/>
    <cellStyle name="Header1 2 4 2 2 6 6 2" xfId="28990" xr:uid="{0A6D7D4B-3C82-4489-ABDE-E7E19D1258E3}"/>
    <cellStyle name="Header1 2 4 2 2 6 6 3" xfId="28991" xr:uid="{FF159A72-0242-4599-90D6-390EA2686DFC}"/>
    <cellStyle name="Header1 2 4 2 2 6 7" xfId="28992" xr:uid="{3708AF83-73D3-475B-881E-954FEAB747CB}"/>
    <cellStyle name="Header1 2 4 2 2 6 8" xfId="28993" xr:uid="{6B974665-FD1C-4002-82CA-B7ECFD85005C}"/>
    <cellStyle name="Header1 2 4 2 2 7" xfId="28994" xr:uid="{83A6718D-7422-4E31-BECA-3CEC26C4931E}"/>
    <cellStyle name="Header1 2 4 2 2 8" xfId="28995" xr:uid="{B1A1148D-44D8-4FD0-9EDA-BC5E44D65543}"/>
    <cellStyle name="Header1 2 4 2 3" xfId="28996" xr:uid="{49F442A2-D217-4043-9D4A-B8FB3342FDB2}"/>
    <cellStyle name="Header1 2 4 2 3 2" xfId="28997" xr:uid="{DD1B70C8-16EB-4AC7-AFEB-7BDDD35C8766}"/>
    <cellStyle name="Header1 2 4 2 3 2 2" xfId="28998" xr:uid="{5CB64670-4B92-44EA-9731-F17EBEC265EE}"/>
    <cellStyle name="Header1 2 4 2 3 2 2 2" xfId="28999" xr:uid="{3AB43714-B65B-4F09-A865-18304D853265}"/>
    <cellStyle name="Header1 2 4 2 3 2 2 3" xfId="29000" xr:uid="{C8A61469-4963-42F2-946C-1930BAED1DD5}"/>
    <cellStyle name="Header1 2 4 2 3 2 3" xfId="29001" xr:uid="{1C0F3346-2AA5-4F08-AF1B-EA46BC380B3B}"/>
    <cellStyle name="Header1 2 4 2 3 2 3 2" xfId="29002" xr:uid="{F5B78A8E-00C2-400F-A265-A5F468218CB9}"/>
    <cellStyle name="Header1 2 4 2 3 2 3 3" xfId="29003" xr:uid="{932CB1A7-F505-4B80-94D1-DBA00769BBD2}"/>
    <cellStyle name="Header1 2 4 2 3 2 4" xfId="29004" xr:uid="{E0B11F2D-FC0D-4581-84E0-8ED338C46B8B}"/>
    <cellStyle name="Header1 2 4 2 3 2 4 2" xfId="29005" xr:uid="{9C090B3E-4EE1-49BF-8D1F-5519CB740DB1}"/>
    <cellStyle name="Header1 2 4 2 3 2 4 3" xfId="29006" xr:uid="{57F87E77-ECCC-42E9-BF22-57E4130E822F}"/>
    <cellStyle name="Header1 2 4 2 3 2 5" xfId="29007" xr:uid="{78AFD3C0-61E7-4863-BFAE-6662A62120D5}"/>
    <cellStyle name="Header1 2 4 2 3 2 5 2" xfId="29008" xr:uid="{02047A6F-C89C-4716-90AC-274704F46BE9}"/>
    <cellStyle name="Header1 2 4 2 3 2 5 3" xfId="29009" xr:uid="{D2960002-2998-4573-9212-6F1EC6663219}"/>
    <cellStyle name="Header1 2 4 2 3 2 6" xfId="29010" xr:uid="{ACF2DA5A-6126-41B6-81AA-F68682879155}"/>
    <cellStyle name="Header1 2 4 2 3 2 6 2" xfId="29011" xr:uid="{531A715B-117C-42D9-B920-A910086C1C17}"/>
    <cellStyle name="Header1 2 4 2 3 2 6 3" xfId="29012" xr:uid="{FE3C335F-0731-47C2-BCD8-BC95E3B4BBC4}"/>
    <cellStyle name="Header1 2 4 2 3 2 7" xfId="29013" xr:uid="{0213B33F-000E-42BE-89E0-79FD78982D3E}"/>
    <cellStyle name="Header1 2 4 2 3 2 7 2" xfId="29014" xr:uid="{EAAE211F-B1C3-4F4E-A9DE-DBA005FFAC49}"/>
    <cellStyle name="Header1 2 4 2 3 2 7 3" xfId="29015" xr:uid="{1C7A666D-78F4-4E03-8D1D-B55F4106481A}"/>
    <cellStyle name="Header1 2 4 2 3 2 8" xfId="29016" xr:uid="{A77DA500-F0DD-416F-B714-7025459A8BC4}"/>
    <cellStyle name="Header1 2 4 2 3 2 9" xfId="29017" xr:uid="{AA6CECC9-C5C3-4344-B113-1A897F7219A3}"/>
    <cellStyle name="Header1 2 4 2 3 3" xfId="29018" xr:uid="{338FC564-7E7E-41D1-9F54-96D981CB85A8}"/>
    <cellStyle name="Header1 2 4 2 3 3 2" xfId="29019" xr:uid="{34D0456B-0041-491F-ACE4-9EE5C51A050B}"/>
    <cellStyle name="Header1 2 4 2 3 3 2 2" xfId="29020" xr:uid="{9FBD9021-E22A-4E0A-98B1-9C300E199F1E}"/>
    <cellStyle name="Header1 2 4 2 3 3 2 3" xfId="29021" xr:uid="{17FC1EAB-023E-414F-951F-86B18E027A89}"/>
    <cellStyle name="Header1 2 4 2 3 3 3" xfId="29022" xr:uid="{F9E748AC-2E80-44B3-A9BD-C87BD90ED47B}"/>
    <cellStyle name="Header1 2 4 2 3 3 3 2" xfId="29023" xr:uid="{E65442DF-92B4-4946-998F-0DE6F4425841}"/>
    <cellStyle name="Header1 2 4 2 3 3 3 3" xfId="29024" xr:uid="{30840845-B502-43AE-AB0F-CFFF4F247FBC}"/>
    <cellStyle name="Header1 2 4 2 3 3 4" xfId="29025" xr:uid="{D42BA1C9-EE73-4FF1-AAF1-15C105E4E4D5}"/>
    <cellStyle name="Header1 2 4 2 3 3 4 2" xfId="29026" xr:uid="{E861E5F1-3950-4AF0-9BBD-9C37601E0B4D}"/>
    <cellStyle name="Header1 2 4 2 3 3 4 3" xfId="29027" xr:uid="{60612886-0AE3-470B-90B5-BACC956D65E8}"/>
    <cellStyle name="Header1 2 4 2 3 3 5" xfId="29028" xr:uid="{8040AFFE-F83A-4023-9C9A-6A1BA7D69133}"/>
    <cellStyle name="Header1 2 4 2 3 3 5 2" xfId="29029" xr:uid="{3A7A4C43-3764-41FC-9CDD-F568318BA4A4}"/>
    <cellStyle name="Header1 2 4 2 3 3 5 3" xfId="29030" xr:uid="{FE6E2658-BCF1-4821-99CE-1637E87BE881}"/>
    <cellStyle name="Header1 2 4 2 3 3 6" xfId="29031" xr:uid="{278A5C05-35D0-4B25-944E-A6C8D9B06873}"/>
    <cellStyle name="Header1 2 4 2 3 3 6 2" xfId="29032" xr:uid="{35C29C85-F3D8-4E67-A75E-01DF9D2E17BA}"/>
    <cellStyle name="Header1 2 4 2 3 3 6 3" xfId="29033" xr:uid="{FB48CD10-F511-49E6-AD58-9525F22475DE}"/>
    <cellStyle name="Header1 2 4 2 3 3 7" xfId="29034" xr:uid="{B9B39711-F1E1-4AC9-AC93-6DF922400E0C}"/>
    <cellStyle name="Header1 2 4 2 3 3 8" xfId="29035" xr:uid="{3B17070C-3ACF-4E49-B5E9-B7A85399D62D}"/>
    <cellStyle name="Header1 2 4 2 3 4" xfId="29036" xr:uid="{A6F06AB3-2811-4DAE-8903-90A30E0E4EC7}"/>
    <cellStyle name="Header1 2 4 2 3 4 2" xfId="29037" xr:uid="{7D4955FA-41DB-4DD5-9082-BBD56D6BB3F5}"/>
    <cellStyle name="Header1 2 4 2 3 4 2 2" xfId="29038" xr:uid="{24EDF26B-537A-4568-9BDF-7A4BAA73DB2D}"/>
    <cellStyle name="Header1 2 4 2 3 4 2 3" xfId="29039" xr:uid="{6DD80E4F-B4CA-4382-AED3-B8E14055709A}"/>
    <cellStyle name="Header1 2 4 2 3 4 3" xfId="29040" xr:uid="{51168EE8-F031-4C04-9F6A-720A38D35FC2}"/>
    <cellStyle name="Header1 2 4 2 3 4 3 2" xfId="29041" xr:uid="{20906211-B471-44F7-B6FB-99F1BE30F594}"/>
    <cellStyle name="Header1 2 4 2 3 4 3 3" xfId="29042" xr:uid="{ADBBFBB8-0FFF-4064-8466-D89F91CE8A50}"/>
    <cellStyle name="Header1 2 4 2 3 4 4" xfId="29043" xr:uid="{673D0946-A259-41DC-B459-4DD8770B2CE1}"/>
    <cellStyle name="Header1 2 4 2 3 4 4 2" xfId="29044" xr:uid="{4447EEEE-0FD5-41EB-B62A-5509DF2A9CDD}"/>
    <cellStyle name="Header1 2 4 2 3 4 4 3" xfId="29045" xr:uid="{5D5A2444-1D22-42A6-AD5A-99CE21ABE119}"/>
    <cellStyle name="Header1 2 4 2 3 4 5" xfId="29046" xr:uid="{5C99CFE8-A2CB-4732-87B2-4A67D24E340D}"/>
    <cellStyle name="Header1 2 4 2 3 4 5 2" xfId="29047" xr:uid="{E1625A26-2D8B-456C-A37B-86B44AE733FE}"/>
    <cellStyle name="Header1 2 4 2 3 4 5 3" xfId="29048" xr:uid="{12CB5983-E5D7-4446-AEC8-BC1036F529AE}"/>
    <cellStyle name="Header1 2 4 2 3 4 6" xfId="29049" xr:uid="{5A1EAA23-3E1F-4F2F-8D5E-8FF8E710BDA8}"/>
    <cellStyle name="Header1 2 4 2 3 4 6 2" xfId="29050" xr:uid="{59DC51E0-664E-4093-9419-79AD5B7E4F0B}"/>
    <cellStyle name="Header1 2 4 2 3 4 6 3" xfId="29051" xr:uid="{151F7A6D-E082-4B77-83E2-8DCA89BEBA93}"/>
    <cellStyle name="Header1 2 4 2 3 4 7" xfId="29052" xr:uid="{27300ED7-875B-47F2-AF34-2C60E261FB64}"/>
    <cellStyle name="Header1 2 4 2 3 4 8" xfId="29053" xr:uid="{562503F0-9D3E-42A9-B1F4-3C3790740390}"/>
    <cellStyle name="Header1 2 4 2 3 5" xfId="29054" xr:uid="{F6656F57-3C99-415E-90AB-4B4EFC2FD40F}"/>
    <cellStyle name="Header1 2 4 2 3 5 2" xfId="29055" xr:uid="{1E01891A-2EEC-430F-96EA-987CFE0C1EFC}"/>
    <cellStyle name="Header1 2 4 2 3 5 2 2" xfId="29056" xr:uid="{2A264AB4-DAAD-46F5-8A72-5DD5D78F0967}"/>
    <cellStyle name="Header1 2 4 2 3 5 2 3" xfId="29057" xr:uid="{7C8E83FB-CE73-4B90-B146-218A84BFAE06}"/>
    <cellStyle name="Header1 2 4 2 3 5 3" xfId="29058" xr:uid="{021740A2-7036-4116-9246-47E0FD377678}"/>
    <cellStyle name="Header1 2 4 2 3 5 3 2" xfId="29059" xr:uid="{315D8C98-54AC-4803-9C43-21FA48955D03}"/>
    <cellStyle name="Header1 2 4 2 3 5 3 3" xfId="29060" xr:uid="{9B486595-8A98-49D0-AC90-B24D32D2E53D}"/>
    <cellStyle name="Header1 2 4 2 3 5 4" xfId="29061" xr:uid="{72BF1579-2F29-4D03-B86E-577EB657965A}"/>
    <cellStyle name="Header1 2 4 2 3 5 4 2" xfId="29062" xr:uid="{6FAAD601-59C5-427B-A12E-8918961682E4}"/>
    <cellStyle name="Header1 2 4 2 3 5 4 3" xfId="29063" xr:uid="{DB8A80D6-2B3F-4944-ACF8-1BA7CA97AD56}"/>
    <cellStyle name="Header1 2 4 2 3 5 5" xfId="29064" xr:uid="{4C47AE0D-9622-4EC3-A877-3CF928342681}"/>
    <cellStyle name="Header1 2 4 2 3 5 5 2" xfId="29065" xr:uid="{2D68972F-CD42-4453-845D-C83D64032433}"/>
    <cellStyle name="Header1 2 4 2 3 5 5 3" xfId="29066" xr:uid="{1EA8CD3C-24B4-4F82-BEF3-F3B0100859F6}"/>
    <cellStyle name="Header1 2 4 2 3 5 6" xfId="29067" xr:uid="{900882BA-CB72-421B-A6B0-D2C88BCE1B07}"/>
    <cellStyle name="Header1 2 4 2 3 5 6 2" xfId="29068" xr:uid="{5627E029-8CD2-425A-8A90-2D296159D53D}"/>
    <cellStyle name="Header1 2 4 2 3 5 6 3" xfId="29069" xr:uid="{B32EC404-4C4D-490F-890F-B36142FECB32}"/>
    <cellStyle name="Header1 2 4 2 3 5 7" xfId="29070" xr:uid="{6F899B61-B687-46B3-80BA-F3F4098C1DE0}"/>
    <cellStyle name="Header1 2 4 2 3 5 8" xfId="29071" xr:uid="{7E7E9690-0B6F-4379-8261-38A03B08D8DF}"/>
    <cellStyle name="Header1 2 4 2 3 6" xfId="29072" xr:uid="{FEF1469C-B9B8-4C43-9723-3C89A9191B43}"/>
    <cellStyle name="Header1 2 4 2 3 6 2" xfId="29073" xr:uid="{D76146D9-A507-437C-A30A-A7496FA43AEE}"/>
    <cellStyle name="Header1 2 4 2 3 6 2 2" xfId="29074" xr:uid="{45521C55-DDCB-465F-8329-ED746A7224EE}"/>
    <cellStyle name="Header1 2 4 2 3 6 2 3" xfId="29075" xr:uid="{4FB70E80-2A98-4C8A-9804-C5B67F6B75DD}"/>
    <cellStyle name="Header1 2 4 2 3 6 3" xfId="29076" xr:uid="{5016BC94-E46C-4E65-BC35-E07F8497317F}"/>
    <cellStyle name="Header1 2 4 2 3 6 3 2" xfId="29077" xr:uid="{9F81C277-FFFC-4F6C-BC15-956FAA356A57}"/>
    <cellStyle name="Header1 2 4 2 3 6 3 3" xfId="29078" xr:uid="{27D86321-5579-49FF-B931-64E615C53CC9}"/>
    <cellStyle name="Header1 2 4 2 3 6 4" xfId="29079" xr:uid="{5F64CBE4-873F-4A0C-9C58-D5BFCB81C89A}"/>
    <cellStyle name="Header1 2 4 2 3 6 4 2" xfId="29080" xr:uid="{CC070B67-B27E-4B14-9E32-4DE9D65A4917}"/>
    <cellStyle name="Header1 2 4 2 3 6 4 3" xfId="29081" xr:uid="{8A001120-F3F2-44BC-B5E8-340A13D2C4F4}"/>
    <cellStyle name="Header1 2 4 2 3 6 5" xfId="29082" xr:uid="{9C2FFBD2-15FF-4A45-ADF6-4746792468D1}"/>
    <cellStyle name="Header1 2 4 2 3 6 5 2" xfId="29083" xr:uid="{929D9453-2EAE-46B5-A346-B8B922D360EA}"/>
    <cellStyle name="Header1 2 4 2 3 6 5 3" xfId="29084" xr:uid="{BEA92E05-120E-44BE-A619-E7282AD7D221}"/>
    <cellStyle name="Header1 2 4 2 3 6 6" xfId="29085" xr:uid="{F42B8046-42FE-49F3-845A-13ADB235EF4C}"/>
    <cellStyle name="Header1 2 4 2 3 6 6 2" xfId="29086" xr:uid="{B20704E6-EB79-4F2F-9137-2C2395B0932A}"/>
    <cellStyle name="Header1 2 4 2 3 6 6 3" xfId="29087" xr:uid="{D8EFCFC4-E1C4-4EA7-A1FE-9ED5E09F5C5A}"/>
    <cellStyle name="Header1 2 4 2 3 6 7" xfId="29088" xr:uid="{2A79DD3A-553C-4B93-9D25-E9319026B2A9}"/>
    <cellStyle name="Header1 2 4 2 3 6 8" xfId="29089" xr:uid="{913BCA86-05BD-44BA-92E7-CFDAB6E5F20B}"/>
    <cellStyle name="Header1 2 4 2 3 7" xfId="29090" xr:uid="{434255C4-174F-4F4A-A5E5-6C364AD169A5}"/>
    <cellStyle name="Header1 2 4 2 3 8" xfId="29091" xr:uid="{9BE795C8-874A-4339-8E4C-7F1A7439B12D}"/>
    <cellStyle name="Header1 2 4 2 4" xfId="29092" xr:uid="{73DD8B93-A1F2-4F8C-9047-E31460EC7072}"/>
    <cellStyle name="Header1 2 4 2 4 2" xfId="29093" xr:uid="{3A65DA3F-1283-4595-904B-78FC04C5A8DC}"/>
    <cellStyle name="Header1 2 4 2 4 2 2" xfId="29094" xr:uid="{9EB326EB-1402-46D5-83FB-29632CC51798}"/>
    <cellStyle name="Header1 2 4 2 4 2 2 2" xfId="29095" xr:uid="{1B36B783-BFDA-4486-940E-48BF62A7A3C7}"/>
    <cellStyle name="Header1 2 4 2 4 2 2 3" xfId="29096" xr:uid="{C6584F65-394D-43EA-BCF9-78AAF18B6FA2}"/>
    <cellStyle name="Header1 2 4 2 4 2 3" xfId="29097" xr:uid="{CE6E83C9-0CE9-442F-A26C-ACDAB9DCB862}"/>
    <cellStyle name="Header1 2 4 2 4 2 3 2" xfId="29098" xr:uid="{DA71CDEE-1A00-4166-9BCF-907A422BA043}"/>
    <cellStyle name="Header1 2 4 2 4 2 3 3" xfId="29099" xr:uid="{2C247C91-391C-461D-976B-9502207AE7CF}"/>
    <cellStyle name="Header1 2 4 2 4 2 4" xfId="29100" xr:uid="{38A84BB2-BFEB-41F2-AACB-DB2DAB518E7D}"/>
    <cellStyle name="Header1 2 4 2 4 2 4 2" xfId="29101" xr:uid="{56174976-CFBA-4BD6-ACB8-E0BF6D6B7EE5}"/>
    <cellStyle name="Header1 2 4 2 4 2 4 3" xfId="29102" xr:uid="{CAE460B7-E4E8-431E-B252-49702FAA59DC}"/>
    <cellStyle name="Header1 2 4 2 4 2 5" xfId="29103" xr:uid="{1CB6131F-9DFD-4D02-9CD2-542CDF4BD0FF}"/>
    <cellStyle name="Header1 2 4 2 4 2 5 2" xfId="29104" xr:uid="{1EB72A3E-D566-4E18-B2CF-3428AB049D59}"/>
    <cellStyle name="Header1 2 4 2 4 2 5 3" xfId="29105" xr:uid="{3A60A210-9175-4001-9C36-4EE17F3CBC34}"/>
    <cellStyle name="Header1 2 4 2 4 2 6" xfId="29106" xr:uid="{CD459C5D-933E-4D7A-B315-87D48BBE98C9}"/>
    <cellStyle name="Header1 2 4 2 4 2 6 2" xfId="29107" xr:uid="{2207FED9-ABC9-4612-A2AC-4E4A6B71883C}"/>
    <cellStyle name="Header1 2 4 2 4 2 6 3" xfId="29108" xr:uid="{EB9C0C2F-5518-4D8B-8A83-556F00D4CE02}"/>
    <cellStyle name="Header1 2 4 2 4 2 7" xfId="29109" xr:uid="{E8319948-758B-4F82-B0AE-FED80F244D08}"/>
    <cellStyle name="Header1 2 4 2 4 2 7 2" xfId="29110" xr:uid="{238FA0C5-5C48-4989-BC08-FE49A73C123E}"/>
    <cellStyle name="Header1 2 4 2 4 2 7 3" xfId="29111" xr:uid="{EA21A698-562D-488E-A5E5-FE2850B418D0}"/>
    <cellStyle name="Header1 2 4 2 4 2 8" xfId="29112" xr:uid="{45916342-D6D6-4663-BDC8-98857CB547BF}"/>
    <cellStyle name="Header1 2 4 2 4 2 9" xfId="29113" xr:uid="{9617F069-EA40-40A7-A1F1-65722B822CBB}"/>
    <cellStyle name="Header1 2 4 2 4 3" xfId="29114" xr:uid="{809EC1F5-6E0C-4A04-B9DE-CB2E9B262671}"/>
    <cellStyle name="Header1 2 4 2 4 3 2" xfId="29115" xr:uid="{B1F6F78F-1F6F-4F91-81C9-7FDAC2773699}"/>
    <cellStyle name="Header1 2 4 2 4 3 2 2" xfId="29116" xr:uid="{9E7C3DEE-C7B8-489C-9FBC-8CE142333448}"/>
    <cellStyle name="Header1 2 4 2 4 3 2 3" xfId="29117" xr:uid="{40950DEC-BDC8-451F-B652-D051528A8CB0}"/>
    <cellStyle name="Header1 2 4 2 4 3 3" xfId="29118" xr:uid="{41816DBA-521C-4272-889D-B0FB1B844995}"/>
    <cellStyle name="Header1 2 4 2 4 3 3 2" xfId="29119" xr:uid="{A34E2309-23B0-4A18-AB52-4842A4F4CBAB}"/>
    <cellStyle name="Header1 2 4 2 4 3 3 3" xfId="29120" xr:uid="{DAEE7A0A-548E-427C-B8E4-36B22495699F}"/>
    <cellStyle name="Header1 2 4 2 4 3 4" xfId="29121" xr:uid="{89851F3C-DDCC-4209-AF12-64CD64921190}"/>
    <cellStyle name="Header1 2 4 2 4 3 4 2" xfId="29122" xr:uid="{CB1AD824-02D4-4776-A951-2908B48DAB6E}"/>
    <cellStyle name="Header1 2 4 2 4 3 4 3" xfId="29123" xr:uid="{129F88CD-63E8-4BE9-AC13-F89332D3BA32}"/>
    <cellStyle name="Header1 2 4 2 4 3 5" xfId="29124" xr:uid="{D4F8A1C7-A2C9-4A74-82D0-804B6082FD46}"/>
    <cellStyle name="Header1 2 4 2 4 3 5 2" xfId="29125" xr:uid="{5D33C206-EAA5-48D9-AC53-95E47AA14F68}"/>
    <cellStyle name="Header1 2 4 2 4 3 5 3" xfId="29126" xr:uid="{F24B57E3-1326-43CE-AC73-DC3F4F3404B2}"/>
    <cellStyle name="Header1 2 4 2 4 3 6" xfId="29127" xr:uid="{AD1339D5-95DD-47B1-BFE5-91FB6DB89D38}"/>
    <cellStyle name="Header1 2 4 2 4 3 6 2" xfId="29128" xr:uid="{A7092B23-1BF1-44E7-90DA-FC9A3ED1FFCC}"/>
    <cellStyle name="Header1 2 4 2 4 3 6 3" xfId="29129" xr:uid="{FD27DAE0-813B-4CFD-A58C-764982BD0660}"/>
    <cellStyle name="Header1 2 4 2 4 3 7" xfId="29130" xr:uid="{7122F377-3366-4C52-AAE9-62A3BCDD3121}"/>
    <cellStyle name="Header1 2 4 2 4 3 8" xfId="29131" xr:uid="{24AA88A8-D74A-460E-8A22-C25F8287E836}"/>
    <cellStyle name="Header1 2 4 2 4 4" xfId="29132" xr:uid="{DA6BD00D-7D97-42C4-B5DD-EFFBB6FAB995}"/>
    <cellStyle name="Header1 2 4 2 4 4 2" xfId="29133" xr:uid="{DBC5D4F2-F349-4E80-BEAF-E35FC386F801}"/>
    <cellStyle name="Header1 2 4 2 4 4 2 2" xfId="29134" xr:uid="{5CE7DF90-F0E6-4334-82B9-39F1AAA2B5B5}"/>
    <cellStyle name="Header1 2 4 2 4 4 2 3" xfId="29135" xr:uid="{7172AD4E-67F2-40CD-AD80-35E3E69CD898}"/>
    <cellStyle name="Header1 2 4 2 4 4 3" xfId="29136" xr:uid="{D46EFAFF-409F-4ACA-A992-E744593FFD8F}"/>
    <cellStyle name="Header1 2 4 2 4 4 3 2" xfId="29137" xr:uid="{FA2C24A9-365D-4FE2-B970-8E7740E2E435}"/>
    <cellStyle name="Header1 2 4 2 4 4 3 3" xfId="29138" xr:uid="{FA981C0B-D022-442F-AF74-2D920D97761F}"/>
    <cellStyle name="Header1 2 4 2 4 4 4" xfId="29139" xr:uid="{98A12213-4744-404C-A781-8CB5B665A5BD}"/>
    <cellStyle name="Header1 2 4 2 4 4 4 2" xfId="29140" xr:uid="{3D716FC4-B747-4B78-9B48-540C33DF5A14}"/>
    <cellStyle name="Header1 2 4 2 4 4 4 3" xfId="29141" xr:uid="{45F5EC24-3AAC-4FEF-9618-447AA7FA1EDA}"/>
    <cellStyle name="Header1 2 4 2 4 4 5" xfId="29142" xr:uid="{85FF8B1F-0BCB-48A8-8422-1278FBFA6DC3}"/>
    <cellStyle name="Header1 2 4 2 4 4 5 2" xfId="29143" xr:uid="{7E0F8FFF-9E0F-4159-812F-1E99044C1A9D}"/>
    <cellStyle name="Header1 2 4 2 4 4 5 3" xfId="29144" xr:uid="{DB8C6CE5-D9B6-48A0-94E8-16402DD39A54}"/>
    <cellStyle name="Header1 2 4 2 4 4 6" xfId="29145" xr:uid="{09ECD391-DBE7-4DCA-AE62-940A4A5BC699}"/>
    <cellStyle name="Header1 2 4 2 4 4 6 2" xfId="29146" xr:uid="{1364AF23-3643-43C6-890C-88C33B3A5F0F}"/>
    <cellStyle name="Header1 2 4 2 4 4 6 3" xfId="29147" xr:uid="{EAFB0A03-1F00-412E-8021-3C148E8A937F}"/>
    <cellStyle name="Header1 2 4 2 4 4 7" xfId="29148" xr:uid="{05995A37-B9E4-4BBA-BD23-39801A0CFD26}"/>
    <cellStyle name="Header1 2 4 2 4 4 8" xfId="29149" xr:uid="{25228CBE-F6CA-414D-8063-3B66E8DF8D96}"/>
    <cellStyle name="Header1 2 4 2 4 5" xfId="29150" xr:uid="{12244197-7B43-4AAF-830F-7237A085D84D}"/>
    <cellStyle name="Header1 2 4 2 4 5 2" xfId="29151" xr:uid="{7DDAB416-B6FE-45E6-879C-B9DAE7605002}"/>
    <cellStyle name="Header1 2 4 2 4 5 2 2" xfId="29152" xr:uid="{8BDC913B-0C92-4A22-BEDA-93113819F7D3}"/>
    <cellStyle name="Header1 2 4 2 4 5 2 3" xfId="29153" xr:uid="{50935D7C-81F6-498A-80F8-D4B94D6BF8BD}"/>
    <cellStyle name="Header1 2 4 2 4 5 3" xfId="29154" xr:uid="{0D8FD552-DB8C-4ACE-9693-B3635914E1EB}"/>
    <cellStyle name="Header1 2 4 2 4 5 3 2" xfId="29155" xr:uid="{ACC571DA-4DA0-4250-8CFA-057C71BD4DF3}"/>
    <cellStyle name="Header1 2 4 2 4 5 3 3" xfId="29156" xr:uid="{C14AC617-9BD2-4EC5-B7E2-D92313544798}"/>
    <cellStyle name="Header1 2 4 2 4 5 4" xfId="29157" xr:uid="{41382E49-4488-4130-A6DA-AAADAE02C3AC}"/>
    <cellStyle name="Header1 2 4 2 4 5 4 2" xfId="29158" xr:uid="{1AF44DA3-A418-409E-B104-B4131AB46976}"/>
    <cellStyle name="Header1 2 4 2 4 5 4 3" xfId="29159" xr:uid="{CEAF3955-34DC-4A05-BA61-B7380268765E}"/>
    <cellStyle name="Header1 2 4 2 4 5 5" xfId="29160" xr:uid="{51981C96-ECE7-4E2C-B20E-CC93CF19D555}"/>
    <cellStyle name="Header1 2 4 2 4 5 5 2" xfId="29161" xr:uid="{7AB6A9ED-10E5-4194-A398-1C53B040192F}"/>
    <cellStyle name="Header1 2 4 2 4 5 5 3" xfId="29162" xr:uid="{B4999B27-BED7-4E05-9907-7820FF9B9128}"/>
    <cellStyle name="Header1 2 4 2 4 5 6" xfId="29163" xr:uid="{4D673327-AF5A-45BD-84A5-4F21B5C0166A}"/>
    <cellStyle name="Header1 2 4 2 4 5 6 2" xfId="29164" xr:uid="{DE43C50D-96CF-45EC-ACD2-3411C6DE2153}"/>
    <cellStyle name="Header1 2 4 2 4 5 6 3" xfId="29165" xr:uid="{E35A5C87-AF64-48FC-8884-277C27A3A262}"/>
    <cellStyle name="Header1 2 4 2 4 5 7" xfId="29166" xr:uid="{4DA7E6CD-D1AC-49AC-8357-0FC3A488707E}"/>
    <cellStyle name="Header1 2 4 2 4 5 8" xfId="29167" xr:uid="{90737513-1275-4024-84FB-FE0A5C160211}"/>
    <cellStyle name="Header1 2 4 2 4 6" xfId="29168" xr:uid="{A22F4F1A-DEDD-4272-8289-31C4A5FE1CC4}"/>
    <cellStyle name="Header1 2 4 2 4 6 2" xfId="29169" xr:uid="{F5DB4001-E2C2-404C-B6F5-C3E92CFFEEB3}"/>
    <cellStyle name="Header1 2 4 2 4 6 2 2" xfId="29170" xr:uid="{E1E52D5F-5CB5-459B-98CC-E884B65FBAE2}"/>
    <cellStyle name="Header1 2 4 2 4 6 2 3" xfId="29171" xr:uid="{3AE0245B-09C5-4BBD-9C70-6C1A387127DB}"/>
    <cellStyle name="Header1 2 4 2 4 6 3" xfId="29172" xr:uid="{E28D78AB-36F9-4977-810F-F06299E8F4E2}"/>
    <cellStyle name="Header1 2 4 2 4 6 3 2" xfId="29173" xr:uid="{12127F2E-B669-4F19-9908-305CE8E649BD}"/>
    <cellStyle name="Header1 2 4 2 4 6 3 3" xfId="29174" xr:uid="{460FC7A1-37F4-4605-990D-32F5DD83CDF7}"/>
    <cellStyle name="Header1 2 4 2 4 6 4" xfId="29175" xr:uid="{85A302F8-1B2D-4DD9-94A2-ED2620139214}"/>
    <cellStyle name="Header1 2 4 2 4 6 4 2" xfId="29176" xr:uid="{155275B1-7071-475B-AABC-28A1D594F92A}"/>
    <cellStyle name="Header1 2 4 2 4 6 4 3" xfId="29177" xr:uid="{A3A59ADB-31F1-4F59-B1BA-48EA0D9D82B0}"/>
    <cellStyle name="Header1 2 4 2 4 6 5" xfId="29178" xr:uid="{BA3B1A37-4F22-48E8-9016-6078090DD807}"/>
    <cellStyle name="Header1 2 4 2 4 6 5 2" xfId="29179" xr:uid="{C9055E41-8007-4657-A4E0-3EAE423A388F}"/>
    <cellStyle name="Header1 2 4 2 4 6 5 3" xfId="29180" xr:uid="{BC13D7B9-C63A-49D9-8346-AEA76D3CED53}"/>
    <cellStyle name="Header1 2 4 2 4 6 6" xfId="29181" xr:uid="{4EA69AE9-23D2-4B29-931E-65EB4270A854}"/>
    <cellStyle name="Header1 2 4 2 4 6 6 2" xfId="29182" xr:uid="{537D4F9A-FDD6-4AED-BCE4-15C55013C085}"/>
    <cellStyle name="Header1 2 4 2 4 6 6 3" xfId="29183" xr:uid="{7E0F9551-9DF8-4AEE-A44F-425BFCF13AE4}"/>
    <cellStyle name="Header1 2 4 2 4 6 7" xfId="29184" xr:uid="{847011BE-0DCE-42A4-8293-2B9858508F2E}"/>
    <cellStyle name="Header1 2 4 2 4 6 8" xfId="29185" xr:uid="{6FE32742-6363-40DD-9F1E-2A783095237E}"/>
    <cellStyle name="Header1 2 4 2 4 7" xfId="29186" xr:uid="{1E622527-F4AD-4AA9-987B-4765B3A4A851}"/>
    <cellStyle name="Header1 2 4 2 4 8" xfId="29187" xr:uid="{BD6BD323-921D-40CA-AFD6-A805F48B690D}"/>
    <cellStyle name="Header1 2 4 2 5" xfId="29188" xr:uid="{638B9FD1-F715-4642-A7C8-CA521E1A106E}"/>
    <cellStyle name="Header1 2 4 2 5 2" xfId="29189" xr:uid="{B8E7B636-8410-4647-B456-B7A0790177CB}"/>
    <cellStyle name="Header1 2 4 2 5 2 2" xfId="29190" xr:uid="{4462A157-D873-400F-ABAA-DACC146A20F0}"/>
    <cellStyle name="Header1 2 4 2 5 2 2 2" xfId="29191" xr:uid="{D5D65A16-E6CB-480A-B78F-32A92F856159}"/>
    <cellStyle name="Header1 2 4 2 5 2 2 3" xfId="29192" xr:uid="{9DB5FB66-2CEA-4889-86C9-EA20AED7D15B}"/>
    <cellStyle name="Header1 2 4 2 5 2 3" xfId="29193" xr:uid="{6E5DF51C-E3D9-4116-8AEB-505FDA3797FF}"/>
    <cellStyle name="Header1 2 4 2 5 2 3 2" xfId="29194" xr:uid="{CCF250FF-9D74-4201-A51C-2FDDA594D727}"/>
    <cellStyle name="Header1 2 4 2 5 2 3 3" xfId="29195" xr:uid="{6A390532-53A9-4360-8339-9115BDA33024}"/>
    <cellStyle name="Header1 2 4 2 5 2 4" xfId="29196" xr:uid="{CE251502-9AFD-4137-8C12-E18FFE4AA235}"/>
    <cellStyle name="Header1 2 4 2 5 2 4 2" xfId="29197" xr:uid="{FE2683C4-2B94-4988-BAC2-A444626E15EC}"/>
    <cellStyle name="Header1 2 4 2 5 2 4 3" xfId="29198" xr:uid="{B225257A-EA94-44ED-841B-168D5231C770}"/>
    <cellStyle name="Header1 2 4 2 5 2 5" xfId="29199" xr:uid="{77AB0EDB-EB3B-4A9D-91D1-6F695B004AF0}"/>
    <cellStyle name="Header1 2 4 2 5 2 5 2" xfId="29200" xr:uid="{5360743F-5C4A-4A1E-A5DD-AB707723DE3F}"/>
    <cellStyle name="Header1 2 4 2 5 2 5 3" xfId="29201" xr:uid="{F0B2A3E6-E320-487B-9113-48F9AE079928}"/>
    <cellStyle name="Header1 2 4 2 5 2 6" xfId="29202" xr:uid="{F05A5379-E575-4644-8C83-AD3A74117238}"/>
    <cellStyle name="Header1 2 4 2 5 2 6 2" xfId="29203" xr:uid="{D2BAE519-45A5-4218-AB20-51EACD0FE441}"/>
    <cellStyle name="Header1 2 4 2 5 2 6 3" xfId="29204" xr:uid="{42B7F701-5397-4AD7-AF72-5BE8A8937F16}"/>
    <cellStyle name="Header1 2 4 2 5 2 7" xfId="29205" xr:uid="{8A6E09FF-4331-4B01-97BB-58075F1A6BEF}"/>
    <cellStyle name="Header1 2 4 2 5 2 7 2" xfId="29206" xr:uid="{C1CF4ABE-BA05-4E6A-B2F9-9DFB16B3A348}"/>
    <cellStyle name="Header1 2 4 2 5 2 7 3" xfId="29207" xr:uid="{49F15BDA-E940-4517-AEFC-4B9713326D8B}"/>
    <cellStyle name="Header1 2 4 2 5 2 8" xfId="29208" xr:uid="{BF2B5763-B84E-438B-A969-A3C2020DB05F}"/>
    <cellStyle name="Header1 2 4 2 5 2 9" xfId="29209" xr:uid="{27B2A18F-06C9-4591-A684-0B4CE6D48720}"/>
    <cellStyle name="Header1 2 4 2 5 3" xfId="29210" xr:uid="{6B5AE7B3-DD8C-4A35-8245-47FE53791746}"/>
    <cellStyle name="Header1 2 4 2 5 3 2" xfId="29211" xr:uid="{F36EB0F8-4817-49C6-97FB-A08C790D2D7D}"/>
    <cellStyle name="Header1 2 4 2 5 3 2 2" xfId="29212" xr:uid="{4BFB550F-BF9C-4DB1-BFCD-30BDE3284426}"/>
    <cellStyle name="Header1 2 4 2 5 3 2 3" xfId="29213" xr:uid="{7B241E05-D110-43E7-8922-0513789D4E39}"/>
    <cellStyle name="Header1 2 4 2 5 3 3" xfId="29214" xr:uid="{CCF35011-7070-4E62-83AF-73640AEC3C0A}"/>
    <cellStyle name="Header1 2 4 2 5 3 3 2" xfId="29215" xr:uid="{E873A6EF-E40F-4AB5-AFA4-80EFBA209806}"/>
    <cellStyle name="Header1 2 4 2 5 3 3 3" xfId="29216" xr:uid="{800CAF60-78E2-4600-9180-0841E8472FD4}"/>
    <cellStyle name="Header1 2 4 2 5 3 4" xfId="29217" xr:uid="{45E35D91-0147-412D-89F0-C1086CD8912C}"/>
    <cellStyle name="Header1 2 4 2 5 3 4 2" xfId="29218" xr:uid="{E26DE246-AC40-45F0-80C0-0C901B3BE427}"/>
    <cellStyle name="Header1 2 4 2 5 3 4 3" xfId="29219" xr:uid="{DC87E937-372C-4163-B97D-0B2A61ACD388}"/>
    <cellStyle name="Header1 2 4 2 5 3 5" xfId="29220" xr:uid="{3354C614-125A-46DF-95F6-0FA74158316D}"/>
    <cellStyle name="Header1 2 4 2 5 3 5 2" xfId="29221" xr:uid="{50F9715C-B85B-4E78-B36F-DB615465A809}"/>
    <cellStyle name="Header1 2 4 2 5 3 5 3" xfId="29222" xr:uid="{135097C2-769B-44B6-88C9-A439463DE1C7}"/>
    <cellStyle name="Header1 2 4 2 5 3 6" xfId="29223" xr:uid="{9A5E7C4E-953D-4E67-A8E3-5F76D4FF7533}"/>
    <cellStyle name="Header1 2 4 2 5 3 6 2" xfId="29224" xr:uid="{54721891-5C47-4255-8F18-0948710FB992}"/>
    <cellStyle name="Header1 2 4 2 5 3 6 3" xfId="29225" xr:uid="{1CF7116D-5A0D-497E-B705-E439C944F958}"/>
    <cellStyle name="Header1 2 4 2 5 3 7" xfId="29226" xr:uid="{74D39058-A03B-4E03-AB0B-44E38EFC96D2}"/>
    <cellStyle name="Header1 2 4 2 5 3 8" xfId="29227" xr:uid="{D4DC7A7C-4A04-4DCE-809E-1BC29684F1FF}"/>
    <cellStyle name="Header1 2 4 2 5 4" xfId="29228" xr:uid="{BEC685B1-AADB-4967-8764-DF12815E5C23}"/>
    <cellStyle name="Header1 2 4 2 5 4 2" xfId="29229" xr:uid="{8E8E2F14-98B1-41B8-AF4A-D38B67BD8A20}"/>
    <cellStyle name="Header1 2 4 2 5 4 2 2" xfId="29230" xr:uid="{DF7763E6-D329-4CCF-A9F2-DB124F7B3811}"/>
    <cellStyle name="Header1 2 4 2 5 4 2 3" xfId="29231" xr:uid="{CE81D8B0-99B7-4F3A-BE21-F359259A3732}"/>
    <cellStyle name="Header1 2 4 2 5 4 3" xfId="29232" xr:uid="{0A7A4361-43E1-4299-9F71-2BE785267CAB}"/>
    <cellStyle name="Header1 2 4 2 5 4 3 2" xfId="29233" xr:uid="{34D50A1C-B52E-4EAA-9108-96940CA512E4}"/>
    <cellStyle name="Header1 2 4 2 5 4 3 3" xfId="29234" xr:uid="{F516F7CD-2243-44DB-B9F3-AD6532345EE2}"/>
    <cellStyle name="Header1 2 4 2 5 4 4" xfId="29235" xr:uid="{787D0DCE-C6F8-41BB-9A9B-2D3026D9185B}"/>
    <cellStyle name="Header1 2 4 2 5 4 4 2" xfId="29236" xr:uid="{66464CD4-A0E2-4645-8320-AF5E9C9A77D0}"/>
    <cellStyle name="Header1 2 4 2 5 4 4 3" xfId="29237" xr:uid="{644C424E-B333-44E0-85BF-38C35ACAC3B8}"/>
    <cellStyle name="Header1 2 4 2 5 4 5" xfId="29238" xr:uid="{8A2AA617-5E58-491D-8750-955C36200BBC}"/>
    <cellStyle name="Header1 2 4 2 5 4 5 2" xfId="29239" xr:uid="{4267FE46-8DD0-4477-B0A0-7134D64BF445}"/>
    <cellStyle name="Header1 2 4 2 5 4 5 3" xfId="29240" xr:uid="{23A9FBCF-C6C1-4AAE-B280-4279F8748AD1}"/>
    <cellStyle name="Header1 2 4 2 5 4 6" xfId="29241" xr:uid="{2634AE97-EC23-416D-96E5-4B433D5F794A}"/>
    <cellStyle name="Header1 2 4 2 5 4 6 2" xfId="29242" xr:uid="{B47AC342-EFC9-4F3B-BA23-1967EB9AFC74}"/>
    <cellStyle name="Header1 2 4 2 5 4 6 3" xfId="29243" xr:uid="{D901F04E-90AF-4E24-A410-4CE087E9C958}"/>
    <cellStyle name="Header1 2 4 2 5 4 7" xfId="29244" xr:uid="{EE5904C6-9651-4E96-B7A5-1DABD31B9679}"/>
    <cellStyle name="Header1 2 4 2 5 4 8" xfId="29245" xr:uid="{F14BAA24-0633-4CDF-B22D-4B6562CF781D}"/>
    <cellStyle name="Header1 2 4 2 5 5" xfId="29246" xr:uid="{BA999005-6079-400A-B222-E449209F4F41}"/>
    <cellStyle name="Header1 2 4 2 5 5 2" xfId="29247" xr:uid="{1633D727-8DFD-4790-86E8-2EEBB9E9AAF8}"/>
    <cellStyle name="Header1 2 4 2 5 5 2 2" xfId="29248" xr:uid="{39E9A31A-9416-4B78-997D-60372E1F6037}"/>
    <cellStyle name="Header1 2 4 2 5 5 2 3" xfId="29249" xr:uid="{3ECFC021-F551-466E-B080-571C07483AB0}"/>
    <cellStyle name="Header1 2 4 2 5 5 3" xfId="29250" xr:uid="{3130D3EB-005C-43DE-8530-867D66132B2B}"/>
    <cellStyle name="Header1 2 4 2 5 5 3 2" xfId="29251" xr:uid="{AB571A7B-7B42-4B30-8D9A-6EF1DB9E7FE4}"/>
    <cellStyle name="Header1 2 4 2 5 5 3 3" xfId="29252" xr:uid="{713B9F0C-AC1A-455E-A9F6-4C562F4F5E02}"/>
    <cellStyle name="Header1 2 4 2 5 5 4" xfId="29253" xr:uid="{388D5787-EDE4-43CC-A0D8-180E8076E356}"/>
    <cellStyle name="Header1 2 4 2 5 5 4 2" xfId="29254" xr:uid="{03D5A235-5720-4270-8F20-33FAEE2F3482}"/>
    <cellStyle name="Header1 2 4 2 5 5 4 3" xfId="29255" xr:uid="{E4C31F12-4B57-4ADD-90AD-DA7F05BE77DE}"/>
    <cellStyle name="Header1 2 4 2 5 5 5" xfId="29256" xr:uid="{62150F94-A95B-4B05-BB96-4C36515C3589}"/>
    <cellStyle name="Header1 2 4 2 5 5 5 2" xfId="29257" xr:uid="{FBE7F482-CBC1-49CD-B86D-19800FBE1F89}"/>
    <cellStyle name="Header1 2 4 2 5 5 5 3" xfId="29258" xr:uid="{C70E0AEC-08A1-4E46-AD43-F2FF1A097316}"/>
    <cellStyle name="Header1 2 4 2 5 5 6" xfId="29259" xr:uid="{11BBB5A3-6CC6-49C1-8FE3-53BFB9C6A159}"/>
    <cellStyle name="Header1 2 4 2 5 5 6 2" xfId="29260" xr:uid="{59889F02-A6F3-4179-8A3D-54EFC5A96DB8}"/>
    <cellStyle name="Header1 2 4 2 5 5 6 3" xfId="29261" xr:uid="{A33C3689-7713-4EB0-AF60-4F4DA1B3F301}"/>
    <cellStyle name="Header1 2 4 2 5 5 7" xfId="29262" xr:uid="{56962377-FDF7-42BF-B1DF-7368997B2048}"/>
    <cellStyle name="Header1 2 4 2 5 5 8" xfId="29263" xr:uid="{97EA850A-024D-4919-8CB2-93B7DAC12725}"/>
    <cellStyle name="Header1 2 4 2 5 6" xfId="29264" xr:uid="{6073BB42-755D-4594-AC30-8568F335EFC2}"/>
    <cellStyle name="Header1 2 4 2 5 6 2" xfId="29265" xr:uid="{DF738157-8453-4710-A8BA-8AC9573EA3F8}"/>
    <cellStyle name="Header1 2 4 2 5 6 2 2" xfId="29266" xr:uid="{79854983-36F8-4D9D-8838-1038C3718635}"/>
    <cellStyle name="Header1 2 4 2 5 6 2 3" xfId="29267" xr:uid="{56ADD236-FEFA-4C82-9C75-3A76D429D36C}"/>
    <cellStyle name="Header1 2 4 2 5 6 3" xfId="29268" xr:uid="{68BDD414-14BB-4DC7-80B3-FAC026A175C5}"/>
    <cellStyle name="Header1 2 4 2 5 6 3 2" xfId="29269" xr:uid="{9168471F-51C2-42E7-A7AB-4860BC3AE72D}"/>
    <cellStyle name="Header1 2 4 2 5 6 3 3" xfId="29270" xr:uid="{5DDDD457-A7CF-40F1-B9FA-734F4C7B3B39}"/>
    <cellStyle name="Header1 2 4 2 5 6 4" xfId="29271" xr:uid="{9CE96DC4-4F7A-411B-AF43-A41BCAFD1769}"/>
    <cellStyle name="Header1 2 4 2 5 6 4 2" xfId="29272" xr:uid="{1971040E-04C6-49BE-802C-57F03F0CF012}"/>
    <cellStyle name="Header1 2 4 2 5 6 4 3" xfId="29273" xr:uid="{B74C3EA3-48A6-4430-95C9-46002EECEED0}"/>
    <cellStyle name="Header1 2 4 2 5 6 5" xfId="29274" xr:uid="{7AB18254-BE57-4FC5-AA13-1E022B603543}"/>
    <cellStyle name="Header1 2 4 2 5 6 5 2" xfId="29275" xr:uid="{87BBF7DB-6F80-4F3F-932E-01D435CC6648}"/>
    <cellStyle name="Header1 2 4 2 5 6 5 3" xfId="29276" xr:uid="{FFB06791-FE92-4D22-8FC9-9719E373D786}"/>
    <cellStyle name="Header1 2 4 2 5 6 6" xfId="29277" xr:uid="{DEDE92FF-BA0D-4F66-82C2-1AF15743B9A4}"/>
    <cellStyle name="Header1 2 4 2 5 6 6 2" xfId="29278" xr:uid="{DB334A9A-EC4A-49CE-9257-652B40822834}"/>
    <cellStyle name="Header1 2 4 2 5 6 6 3" xfId="29279" xr:uid="{46DDA412-CAB8-4113-B307-A1851BFF385A}"/>
    <cellStyle name="Header1 2 4 2 5 6 7" xfId="29280" xr:uid="{679CD406-B68C-4355-910B-946F359E4EF0}"/>
    <cellStyle name="Header1 2 4 2 5 6 8" xfId="29281" xr:uid="{A3B9A3A4-8742-4196-8D6D-35A9FD2596D9}"/>
    <cellStyle name="Header1 2 4 2 5 7" xfId="29282" xr:uid="{EA6C0E1B-5F43-424C-B53B-5010B8A04D20}"/>
    <cellStyle name="Header1 2 4 2 5 8" xfId="29283" xr:uid="{636B756B-B09B-4DC1-8002-6EFF7351206C}"/>
    <cellStyle name="Header1 2 4 2 6" xfId="29284" xr:uid="{538BD21D-FCA4-40CC-9FC6-01601AAED10B}"/>
    <cellStyle name="Header1 2 4 2 6 2" xfId="29285" xr:uid="{6DD10EAA-DDEF-4CF4-93EE-81C9AE6B30D9}"/>
    <cellStyle name="Header1 2 4 2 6 2 2" xfId="29286" xr:uid="{64458AE7-F2D8-4600-AE41-5710BE9D0398}"/>
    <cellStyle name="Header1 2 4 2 6 2 2 2" xfId="29287" xr:uid="{1EEA7682-0F80-4A00-A048-7ED6FDF8E923}"/>
    <cellStyle name="Header1 2 4 2 6 2 2 3" xfId="29288" xr:uid="{04296291-E26E-466B-8958-8D6F005D6CA5}"/>
    <cellStyle name="Header1 2 4 2 6 2 3" xfId="29289" xr:uid="{553C5A26-48FC-4DE2-8B29-708A07EE7D8F}"/>
    <cellStyle name="Header1 2 4 2 6 2 3 2" xfId="29290" xr:uid="{AB538881-D62A-4F78-B40C-1C88FB63D7FC}"/>
    <cellStyle name="Header1 2 4 2 6 2 3 3" xfId="29291" xr:uid="{82EC46E4-A682-4198-B851-9BEE561DBCFE}"/>
    <cellStyle name="Header1 2 4 2 6 2 4" xfId="29292" xr:uid="{447A12F5-E34F-4709-8117-613DB936B5C5}"/>
    <cellStyle name="Header1 2 4 2 6 2 4 2" xfId="29293" xr:uid="{099925CE-4E71-4FD7-94D6-99F795719B84}"/>
    <cellStyle name="Header1 2 4 2 6 2 4 3" xfId="29294" xr:uid="{BD19ADBE-3ACF-4ACA-8EA3-2B46CCE7BB92}"/>
    <cellStyle name="Header1 2 4 2 6 2 5" xfId="29295" xr:uid="{68006687-DAD5-4834-8ED9-3EF9366309EC}"/>
    <cellStyle name="Header1 2 4 2 6 2 5 2" xfId="29296" xr:uid="{317EA938-9B6F-4AF4-A04B-391FEDD8EDEC}"/>
    <cellStyle name="Header1 2 4 2 6 2 5 3" xfId="29297" xr:uid="{F2D38EC1-0D3D-4FA7-8423-2FCFDA91D71B}"/>
    <cellStyle name="Header1 2 4 2 6 2 6" xfId="29298" xr:uid="{EE87E34D-EB34-4EC4-AE4F-27C2CEF407F6}"/>
    <cellStyle name="Header1 2 4 2 6 2 6 2" xfId="29299" xr:uid="{4D55F9DD-85CF-4949-9B2B-B1A6C2C2642A}"/>
    <cellStyle name="Header1 2 4 2 6 2 6 3" xfId="29300" xr:uid="{AD1BC20E-ADEF-4659-B895-C45C87BF195D}"/>
    <cellStyle name="Header1 2 4 2 6 2 7" xfId="29301" xr:uid="{8CD16A30-86AE-443F-8CE3-7C68BEB09F97}"/>
    <cellStyle name="Header1 2 4 2 6 2 7 2" xfId="29302" xr:uid="{6FA04352-6B92-4E79-89D2-1EDA9D11B83C}"/>
    <cellStyle name="Header1 2 4 2 6 2 7 3" xfId="29303" xr:uid="{F78784E6-6886-4C2B-88A4-D39857B7FB54}"/>
    <cellStyle name="Header1 2 4 2 6 2 8" xfId="29304" xr:uid="{E3CF169C-F303-4438-A915-CB7AEC7E3F63}"/>
    <cellStyle name="Header1 2 4 2 6 2 9" xfId="29305" xr:uid="{EFA27E6C-B8E4-4E92-AADC-65701A6545AC}"/>
    <cellStyle name="Header1 2 4 2 6 3" xfId="29306" xr:uid="{2BBD3CA6-19C5-4178-BFB8-5C1A4E52B5C1}"/>
    <cellStyle name="Header1 2 4 2 6 3 2" xfId="29307" xr:uid="{A1C44657-2C38-4A2A-8A4A-7D0538FA8137}"/>
    <cellStyle name="Header1 2 4 2 6 3 2 2" xfId="29308" xr:uid="{908E7F98-AB98-47C3-B758-C2CC4FB309F5}"/>
    <cellStyle name="Header1 2 4 2 6 3 2 3" xfId="29309" xr:uid="{481D1880-0691-4C25-BE56-1661E3D01457}"/>
    <cellStyle name="Header1 2 4 2 6 3 3" xfId="29310" xr:uid="{AB7F77FC-BB27-4325-A080-6985712AB90F}"/>
    <cellStyle name="Header1 2 4 2 6 3 3 2" xfId="29311" xr:uid="{50AFBCA2-ECDB-48D3-B754-E7C5A034FA4D}"/>
    <cellStyle name="Header1 2 4 2 6 3 3 3" xfId="29312" xr:uid="{1B92C424-81E1-4F0C-9049-1808DF79BF99}"/>
    <cellStyle name="Header1 2 4 2 6 3 4" xfId="29313" xr:uid="{0A67837E-1464-4CB1-9E36-ECB767AD779B}"/>
    <cellStyle name="Header1 2 4 2 6 3 4 2" xfId="29314" xr:uid="{AC56FC22-F2B7-4369-8F0C-CA7690EBAD3D}"/>
    <cellStyle name="Header1 2 4 2 6 3 4 3" xfId="29315" xr:uid="{F3D4642D-C808-44A7-9A31-0DB716B1151B}"/>
    <cellStyle name="Header1 2 4 2 6 3 5" xfId="29316" xr:uid="{AFA7F1C8-B35F-4992-969E-DDE594AAFAEC}"/>
    <cellStyle name="Header1 2 4 2 6 3 5 2" xfId="29317" xr:uid="{170D27AB-C647-428B-B845-38CB307660DD}"/>
    <cellStyle name="Header1 2 4 2 6 3 5 3" xfId="29318" xr:uid="{02AF0EBA-EB00-42AA-BB6A-AC3DC77FEB37}"/>
    <cellStyle name="Header1 2 4 2 6 3 6" xfId="29319" xr:uid="{EDB59CFD-3566-4FEF-B1CB-FC30E131743A}"/>
    <cellStyle name="Header1 2 4 2 6 3 6 2" xfId="29320" xr:uid="{1F8229B7-FEF2-4CF7-8030-2E06670F07D3}"/>
    <cellStyle name="Header1 2 4 2 6 3 6 3" xfId="29321" xr:uid="{CB054113-EAC2-49BB-9723-DA0DC7361E93}"/>
    <cellStyle name="Header1 2 4 2 6 3 7" xfId="29322" xr:uid="{9640BC43-22B9-48B4-BE86-9149F15D0E59}"/>
    <cellStyle name="Header1 2 4 2 6 3 8" xfId="29323" xr:uid="{D43C7882-213C-4669-BC99-B4867D9C7B3C}"/>
    <cellStyle name="Header1 2 4 2 6 4" xfId="29324" xr:uid="{E835B00F-84B5-41A8-9749-78833E87FEAD}"/>
    <cellStyle name="Header1 2 4 2 6 4 2" xfId="29325" xr:uid="{D465E248-293F-4112-9415-1C0CA652BE33}"/>
    <cellStyle name="Header1 2 4 2 6 4 2 2" xfId="29326" xr:uid="{1F98EFBE-E1A2-43C7-9598-5A4ABF8E1878}"/>
    <cellStyle name="Header1 2 4 2 6 4 2 3" xfId="29327" xr:uid="{D46AA865-FC66-4FBE-85A9-459244D7E207}"/>
    <cellStyle name="Header1 2 4 2 6 4 3" xfId="29328" xr:uid="{0E9B260A-F9FE-4F8B-8B48-054E66DE1A8B}"/>
    <cellStyle name="Header1 2 4 2 6 4 3 2" xfId="29329" xr:uid="{0CF857B3-C5DB-4F91-8010-C8771FC993AA}"/>
    <cellStyle name="Header1 2 4 2 6 4 3 3" xfId="29330" xr:uid="{59FF053F-6A61-47CE-9BA9-2233BD8F30AB}"/>
    <cellStyle name="Header1 2 4 2 6 4 4" xfId="29331" xr:uid="{44D2A7D5-37EB-4EB5-B093-ECC04231A6C7}"/>
    <cellStyle name="Header1 2 4 2 6 4 4 2" xfId="29332" xr:uid="{63479FFD-EC7C-4F88-A577-AD0355450664}"/>
    <cellStyle name="Header1 2 4 2 6 4 4 3" xfId="29333" xr:uid="{3F3F716C-ADB4-4B2F-B31B-6B82BF6AFDBE}"/>
    <cellStyle name="Header1 2 4 2 6 4 5" xfId="29334" xr:uid="{7696C3CE-3583-458A-86F9-D0A0FF35F243}"/>
    <cellStyle name="Header1 2 4 2 6 4 5 2" xfId="29335" xr:uid="{51805D51-7F67-4B24-82BB-166CE1D63551}"/>
    <cellStyle name="Header1 2 4 2 6 4 5 3" xfId="29336" xr:uid="{1950905C-75CF-45DE-9A4E-4EE9743FE1B9}"/>
    <cellStyle name="Header1 2 4 2 6 4 6" xfId="29337" xr:uid="{E68FFA7F-5B4C-4046-A00D-6A20077B9329}"/>
    <cellStyle name="Header1 2 4 2 6 4 6 2" xfId="29338" xr:uid="{73936759-E383-42B3-8B2B-E69C344B25B6}"/>
    <cellStyle name="Header1 2 4 2 6 4 6 3" xfId="29339" xr:uid="{96615FBD-C62A-462C-A569-F03F60222720}"/>
    <cellStyle name="Header1 2 4 2 6 4 7" xfId="29340" xr:uid="{B4BB91F2-BA9C-4F6F-BC3D-73ED232344DD}"/>
    <cellStyle name="Header1 2 4 2 6 4 8" xfId="29341" xr:uid="{5A1327A2-B694-4A61-91BC-B70F4CCB7C9D}"/>
    <cellStyle name="Header1 2 4 2 6 5" xfId="29342" xr:uid="{CFC1B48A-E790-457F-AFC2-5AF4816E510F}"/>
    <cellStyle name="Header1 2 4 2 6 5 2" xfId="29343" xr:uid="{BBCF9A1D-0C24-496F-954B-3685EB4ADF8A}"/>
    <cellStyle name="Header1 2 4 2 6 5 2 2" xfId="29344" xr:uid="{45E09C8A-EBC7-434B-A45B-93A7103E8469}"/>
    <cellStyle name="Header1 2 4 2 6 5 2 3" xfId="29345" xr:uid="{688D1E75-5910-482E-962D-597474C3A497}"/>
    <cellStyle name="Header1 2 4 2 6 5 3" xfId="29346" xr:uid="{48FDDD24-B914-4546-B905-8DC7B5A801F5}"/>
    <cellStyle name="Header1 2 4 2 6 5 3 2" xfId="29347" xr:uid="{D7549383-42AB-42E7-9A31-0EF82EC6419E}"/>
    <cellStyle name="Header1 2 4 2 6 5 3 3" xfId="29348" xr:uid="{0BACF5A2-1686-4788-953C-53E34361B98E}"/>
    <cellStyle name="Header1 2 4 2 6 5 4" xfId="29349" xr:uid="{4A5B9AA9-0462-48A8-B6CE-0AA27E34EC71}"/>
    <cellStyle name="Header1 2 4 2 6 5 4 2" xfId="29350" xr:uid="{600B76A1-1F34-40CA-B9FA-A3782C8ADAFA}"/>
    <cellStyle name="Header1 2 4 2 6 5 4 3" xfId="29351" xr:uid="{37FB308E-AABD-4630-81C6-F27E9C0DB280}"/>
    <cellStyle name="Header1 2 4 2 6 5 5" xfId="29352" xr:uid="{30FEAAD0-EB78-405A-AF9D-3BA293418D8B}"/>
    <cellStyle name="Header1 2 4 2 6 5 5 2" xfId="29353" xr:uid="{FAF503D5-7BDF-4211-9207-2AC0A58F41E6}"/>
    <cellStyle name="Header1 2 4 2 6 5 5 3" xfId="29354" xr:uid="{6A71A89C-0B55-416B-89AD-18786CA62E73}"/>
    <cellStyle name="Header1 2 4 2 6 5 6" xfId="29355" xr:uid="{13FB0C0A-4ED3-430C-8950-3508B881C0A7}"/>
    <cellStyle name="Header1 2 4 2 6 5 6 2" xfId="29356" xr:uid="{38D34D2D-7299-4B87-B5DD-51CF636C7E63}"/>
    <cellStyle name="Header1 2 4 2 6 5 6 3" xfId="29357" xr:uid="{F711C8A2-D6F6-49EF-BF9D-A16CF9FF73DC}"/>
    <cellStyle name="Header1 2 4 2 6 5 7" xfId="29358" xr:uid="{FC4A4D11-96E9-4E7D-979B-37E4372ADBE2}"/>
    <cellStyle name="Header1 2 4 2 6 5 8" xfId="29359" xr:uid="{F6A51342-7C06-4AAF-A044-6A1EE564456B}"/>
    <cellStyle name="Header1 2 4 2 6 6" xfId="29360" xr:uid="{41A529A6-5755-486E-A230-D7ACC09F0362}"/>
    <cellStyle name="Header1 2 4 2 6 6 2" xfId="29361" xr:uid="{246B806D-D5D7-494C-B5C8-385661EDC5DD}"/>
    <cellStyle name="Header1 2 4 2 6 6 2 2" xfId="29362" xr:uid="{226C0377-847B-478E-A09E-6E007DC77D64}"/>
    <cellStyle name="Header1 2 4 2 6 6 2 3" xfId="29363" xr:uid="{E3CB2C6A-EC0F-4EFE-92BC-1D3067EED257}"/>
    <cellStyle name="Header1 2 4 2 6 6 3" xfId="29364" xr:uid="{A9D89BEF-05B8-4D94-9D9B-689ECB285683}"/>
    <cellStyle name="Header1 2 4 2 6 6 3 2" xfId="29365" xr:uid="{28B9373F-ECA3-4BBC-90B7-5CAAD5C0D1ED}"/>
    <cellStyle name="Header1 2 4 2 6 6 3 3" xfId="29366" xr:uid="{B36D42D5-8D32-4D8D-A396-3C3E6319E0EA}"/>
    <cellStyle name="Header1 2 4 2 6 6 4" xfId="29367" xr:uid="{FF9076FB-0709-4254-8CEB-762C90D16721}"/>
    <cellStyle name="Header1 2 4 2 6 6 4 2" xfId="29368" xr:uid="{68C2CF84-46A5-498B-89D0-66D53002AA6D}"/>
    <cellStyle name="Header1 2 4 2 6 6 4 3" xfId="29369" xr:uid="{584CC10B-E07D-4C74-B91A-AE90403E3AF4}"/>
    <cellStyle name="Header1 2 4 2 6 6 5" xfId="29370" xr:uid="{E3B988D8-5D67-433D-BF4D-3C68F8B9B344}"/>
    <cellStyle name="Header1 2 4 2 6 6 5 2" xfId="29371" xr:uid="{B6F36FE8-BCC1-4A1F-BA37-009CAE815873}"/>
    <cellStyle name="Header1 2 4 2 6 6 5 3" xfId="29372" xr:uid="{7C125980-2B6D-4893-BA23-448D42A33EA1}"/>
    <cellStyle name="Header1 2 4 2 6 6 6" xfId="29373" xr:uid="{38A922BF-56B9-4C5D-92F4-B9C8A91CE63A}"/>
    <cellStyle name="Header1 2 4 2 6 6 6 2" xfId="29374" xr:uid="{0BA78A1B-DADA-436B-B0D4-841722948652}"/>
    <cellStyle name="Header1 2 4 2 6 6 6 3" xfId="29375" xr:uid="{BCE0240F-FF9D-4261-9948-4B72CF1E03B5}"/>
    <cellStyle name="Header1 2 4 2 6 6 7" xfId="29376" xr:uid="{6DCD3FCB-9D62-4FF7-9D35-DF17C674C585}"/>
    <cellStyle name="Header1 2 4 2 6 6 8" xfId="29377" xr:uid="{4DD0A8D4-BEEA-4CB7-B628-4447A6DEFF96}"/>
    <cellStyle name="Header1 2 4 2 6 7" xfId="29378" xr:uid="{2C7C7D1B-098F-427C-9863-30F15A3A3D93}"/>
    <cellStyle name="Header1 2 4 2 6 8" xfId="29379" xr:uid="{9F181807-6C2A-4C9E-879A-A531E53BAD67}"/>
    <cellStyle name="Header1 2 4 2 7" xfId="29380" xr:uid="{B58C7C34-E4D5-42DB-8580-214743C336D4}"/>
    <cellStyle name="Header1 2 4 2 7 2" xfId="29381" xr:uid="{8FFAB59B-279D-4A37-A30B-17CF3C5E53AC}"/>
    <cellStyle name="Header1 2 4 2 7 2 2" xfId="29382" xr:uid="{BBBA4A4B-7879-41A8-B353-EB0B60B631CC}"/>
    <cellStyle name="Header1 2 4 2 7 2 2 2" xfId="29383" xr:uid="{5181584B-C52D-4C1A-93A5-36AF3055ACD9}"/>
    <cellStyle name="Header1 2 4 2 7 2 2 3" xfId="29384" xr:uid="{2B75626A-526B-4121-84BC-471215A881EA}"/>
    <cellStyle name="Header1 2 4 2 7 2 3" xfId="29385" xr:uid="{83DF91B6-8221-47E7-AD3B-E72033FC0C13}"/>
    <cellStyle name="Header1 2 4 2 7 2 3 2" xfId="29386" xr:uid="{1F138920-70D3-45E9-B387-34617E97CDD7}"/>
    <cellStyle name="Header1 2 4 2 7 2 3 3" xfId="29387" xr:uid="{E70D6E20-C9BB-4DFD-BC82-CE3233982716}"/>
    <cellStyle name="Header1 2 4 2 7 2 4" xfId="29388" xr:uid="{ECCDC475-8E11-472F-8823-597365C6154A}"/>
    <cellStyle name="Header1 2 4 2 7 2 4 2" xfId="29389" xr:uid="{5D41D13F-918B-4B15-8680-B814BBA3B58B}"/>
    <cellStyle name="Header1 2 4 2 7 2 4 3" xfId="29390" xr:uid="{487471EF-A656-42A8-B78B-5C91B1741B0D}"/>
    <cellStyle name="Header1 2 4 2 7 2 5" xfId="29391" xr:uid="{6E39365B-570E-4529-AB9F-C2516538FDF4}"/>
    <cellStyle name="Header1 2 4 2 7 2 5 2" xfId="29392" xr:uid="{F9B609F1-3672-459D-9A2A-E10CA887AB45}"/>
    <cellStyle name="Header1 2 4 2 7 2 5 3" xfId="29393" xr:uid="{B9721B23-F107-4FA8-BFA7-1358B6A278A2}"/>
    <cellStyle name="Header1 2 4 2 7 2 6" xfId="29394" xr:uid="{38738D95-FBCE-41A9-BE05-CD4742E21AFB}"/>
    <cellStyle name="Header1 2 4 2 7 2 6 2" xfId="29395" xr:uid="{D7AF5356-FD22-40F9-A6A9-500FF4E78E91}"/>
    <cellStyle name="Header1 2 4 2 7 2 6 3" xfId="29396" xr:uid="{387582BC-A1AC-4B31-8CBF-6EC6387D41E5}"/>
    <cellStyle name="Header1 2 4 2 7 2 7" xfId="29397" xr:uid="{D991A19D-C88F-425B-887D-2D953A9E34EC}"/>
    <cellStyle name="Header1 2 4 2 7 2 7 2" xfId="29398" xr:uid="{53E8BD41-4042-4B24-A721-AD7018D5FBDD}"/>
    <cellStyle name="Header1 2 4 2 7 2 7 3" xfId="29399" xr:uid="{783766D5-B3F4-4FCF-A978-5A9C56440A05}"/>
    <cellStyle name="Header1 2 4 2 7 2 8" xfId="29400" xr:uid="{810D2BFC-00B1-4464-BFBD-A45DDC2BF162}"/>
    <cellStyle name="Header1 2 4 2 7 2 9" xfId="29401" xr:uid="{2AC77B3D-D5AD-4D9F-8B04-7BE4A861537F}"/>
    <cellStyle name="Header1 2 4 2 7 3" xfId="29402" xr:uid="{FC353CE7-89E5-45C2-92EA-F58A1ED16179}"/>
    <cellStyle name="Header1 2 4 2 7 3 2" xfId="29403" xr:uid="{5605B763-470B-4515-AC12-65DA3901CF68}"/>
    <cellStyle name="Header1 2 4 2 7 3 2 2" xfId="29404" xr:uid="{18B2D993-845B-4A84-A7F8-96B84B5E7631}"/>
    <cellStyle name="Header1 2 4 2 7 3 2 3" xfId="29405" xr:uid="{8812E256-F29E-4600-B0C0-302DDEA195DB}"/>
    <cellStyle name="Header1 2 4 2 7 3 3" xfId="29406" xr:uid="{8724068E-C814-4D15-B051-6CAD0A433A91}"/>
    <cellStyle name="Header1 2 4 2 7 3 3 2" xfId="29407" xr:uid="{7281A687-253F-4621-8387-57FE64A6FF14}"/>
    <cellStyle name="Header1 2 4 2 7 3 3 3" xfId="29408" xr:uid="{50114066-97B3-49C1-9F8C-53DFBF4B42BA}"/>
    <cellStyle name="Header1 2 4 2 7 3 4" xfId="29409" xr:uid="{B78F2483-7CAC-4D9B-A665-08F0A71D8D41}"/>
    <cellStyle name="Header1 2 4 2 7 3 4 2" xfId="29410" xr:uid="{886CC439-8CD2-4A65-A43B-6CCAE7F9283D}"/>
    <cellStyle name="Header1 2 4 2 7 3 4 3" xfId="29411" xr:uid="{B5969C58-945C-4DDA-A1A9-0EEF4A8B5987}"/>
    <cellStyle name="Header1 2 4 2 7 3 5" xfId="29412" xr:uid="{AC06C148-4D56-4E71-95B5-DA9408AB9959}"/>
    <cellStyle name="Header1 2 4 2 7 3 5 2" xfId="29413" xr:uid="{86697831-2D08-4CCA-A0D2-FF94F4EA0C90}"/>
    <cellStyle name="Header1 2 4 2 7 3 5 3" xfId="29414" xr:uid="{45374E9F-2B2C-4AC9-8676-752001ECFC24}"/>
    <cellStyle name="Header1 2 4 2 7 3 6" xfId="29415" xr:uid="{47405A23-A2DC-44F1-AFD6-4188BB708435}"/>
    <cellStyle name="Header1 2 4 2 7 3 6 2" xfId="29416" xr:uid="{50E93C38-C165-484A-9BC3-E0E301645848}"/>
    <cellStyle name="Header1 2 4 2 7 3 6 3" xfId="29417" xr:uid="{650F42F5-2153-42D2-9FFA-083E53A557DE}"/>
    <cellStyle name="Header1 2 4 2 7 3 7" xfId="29418" xr:uid="{50282A1C-2F9F-4922-8AAE-1171415C656E}"/>
    <cellStyle name="Header1 2 4 2 7 3 8" xfId="29419" xr:uid="{56FBA39F-A4AF-4754-AA6B-76F6B8A18448}"/>
    <cellStyle name="Header1 2 4 2 7 4" xfId="29420" xr:uid="{93C36493-4D92-44AB-BD21-FD87189AADFD}"/>
    <cellStyle name="Header1 2 4 2 7 4 2" xfId="29421" xr:uid="{EDAF4CCA-359D-4EF7-88E0-F773595A16D9}"/>
    <cellStyle name="Header1 2 4 2 7 4 2 2" xfId="29422" xr:uid="{8FD23291-0813-4B43-BC83-BE1729A4D392}"/>
    <cellStyle name="Header1 2 4 2 7 4 2 3" xfId="29423" xr:uid="{9C034630-09E9-4BA1-BBE3-D0E7921A6E97}"/>
    <cellStyle name="Header1 2 4 2 7 4 3" xfId="29424" xr:uid="{C7D870E6-991D-46AE-931C-2C5B7FBFC903}"/>
    <cellStyle name="Header1 2 4 2 7 4 3 2" xfId="29425" xr:uid="{769A7F87-C811-4E7E-A0E1-54843D80B18C}"/>
    <cellStyle name="Header1 2 4 2 7 4 3 3" xfId="29426" xr:uid="{EC21C9CF-D240-4A4D-B88C-1B6B51178504}"/>
    <cellStyle name="Header1 2 4 2 7 4 4" xfId="29427" xr:uid="{FB496A9B-E045-49AF-ACC7-AD797BC18764}"/>
    <cellStyle name="Header1 2 4 2 7 4 4 2" xfId="29428" xr:uid="{5B384750-1A9B-46C8-AAD0-567952A85DAA}"/>
    <cellStyle name="Header1 2 4 2 7 4 4 3" xfId="29429" xr:uid="{64101170-2839-437A-AD30-00DA29398CDB}"/>
    <cellStyle name="Header1 2 4 2 7 4 5" xfId="29430" xr:uid="{F3738302-EBB5-4F78-918D-15A170C7F366}"/>
    <cellStyle name="Header1 2 4 2 7 4 5 2" xfId="29431" xr:uid="{8DEB2780-9281-4E92-A536-74410986409B}"/>
    <cellStyle name="Header1 2 4 2 7 4 5 3" xfId="29432" xr:uid="{7A47E4C4-0876-4AF0-84D3-2D15F5DFE444}"/>
    <cellStyle name="Header1 2 4 2 7 4 6" xfId="29433" xr:uid="{FAD92216-7937-4F0D-805B-F3222E33A0EE}"/>
    <cellStyle name="Header1 2 4 2 7 4 6 2" xfId="29434" xr:uid="{A32D45DB-DD87-4C0C-9C5F-2F462BF66FE1}"/>
    <cellStyle name="Header1 2 4 2 7 4 6 3" xfId="29435" xr:uid="{C0FA53C9-0332-45B6-8BDB-C311222D5C47}"/>
    <cellStyle name="Header1 2 4 2 7 4 7" xfId="29436" xr:uid="{E4A03D86-F40C-4734-89AC-079A78658983}"/>
    <cellStyle name="Header1 2 4 2 7 4 8" xfId="29437" xr:uid="{39EF41AA-2724-4DCF-A768-3BCD41E45D0A}"/>
    <cellStyle name="Header1 2 4 2 7 5" xfId="29438" xr:uid="{B82009A7-F171-45B9-9A8D-B1728AAD4EEC}"/>
    <cellStyle name="Header1 2 4 2 7 5 2" xfId="29439" xr:uid="{15E88726-CB3C-4D92-B2F5-2CC42C2C6EFA}"/>
    <cellStyle name="Header1 2 4 2 7 5 2 2" xfId="29440" xr:uid="{D148BF71-2E40-4E08-AC76-8FB5DCABF69E}"/>
    <cellStyle name="Header1 2 4 2 7 5 2 3" xfId="29441" xr:uid="{70EE9758-63BC-44F6-9D67-67B9F2B0D166}"/>
    <cellStyle name="Header1 2 4 2 7 5 3" xfId="29442" xr:uid="{BF16A6B4-48AC-4D90-A13B-5DAC1B43D0B1}"/>
    <cellStyle name="Header1 2 4 2 7 5 3 2" xfId="29443" xr:uid="{06917B42-4F7B-4532-AB3C-7F94A81C9F33}"/>
    <cellStyle name="Header1 2 4 2 7 5 3 3" xfId="29444" xr:uid="{02F7CC02-5C92-444F-85D5-130F3DBD715B}"/>
    <cellStyle name="Header1 2 4 2 7 5 4" xfId="29445" xr:uid="{A546A63C-F073-4DCD-B0F3-202CF20DA3CD}"/>
    <cellStyle name="Header1 2 4 2 7 5 4 2" xfId="29446" xr:uid="{2744A850-0388-48BD-901C-0F8136544810}"/>
    <cellStyle name="Header1 2 4 2 7 5 4 3" xfId="29447" xr:uid="{31824612-2C31-44AB-B741-B8930FCF073E}"/>
    <cellStyle name="Header1 2 4 2 7 5 5" xfId="29448" xr:uid="{ACA66825-BAC0-4EAB-844A-5EC4EBBD2120}"/>
    <cellStyle name="Header1 2 4 2 7 5 5 2" xfId="29449" xr:uid="{91FB1386-6795-47E0-B8B4-2F5CC44282B6}"/>
    <cellStyle name="Header1 2 4 2 7 5 5 3" xfId="29450" xr:uid="{4295636C-DDDC-465B-AB58-31C828AA1451}"/>
    <cellStyle name="Header1 2 4 2 7 5 6" xfId="29451" xr:uid="{0AA0F42F-52DC-4006-98B1-50F9C28BF16D}"/>
    <cellStyle name="Header1 2 4 2 7 5 6 2" xfId="29452" xr:uid="{3DFEA402-6792-4E39-8A6E-FD7358E655C8}"/>
    <cellStyle name="Header1 2 4 2 7 5 6 3" xfId="29453" xr:uid="{0E8EC618-8097-4ADD-9EDD-C3A6C25FFA20}"/>
    <cellStyle name="Header1 2 4 2 7 5 7" xfId="29454" xr:uid="{4B60DD0A-EDBF-4767-90B8-7D4376417187}"/>
    <cellStyle name="Header1 2 4 2 7 5 8" xfId="29455" xr:uid="{A11B98C1-E23B-4581-9D3E-C65D38BAF921}"/>
    <cellStyle name="Header1 2 4 2 7 6" xfId="29456" xr:uid="{3E63D088-4ABD-4DA7-B602-E361DD72B23A}"/>
    <cellStyle name="Header1 2 4 2 7 6 2" xfId="29457" xr:uid="{2A7F2BD6-83E1-43BA-9548-A5969BFD5555}"/>
    <cellStyle name="Header1 2 4 2 7 6 2 2" xfId="29458" xr:uid="{9589823F-9518-4E61-B33A-D8618C8E05CB}"/>
    <cellStyle name="Header1 2 4 2 7 6 2 3" xfId="29459" xr:uid="{F2F6A076-66A4-41CA-9977-5EBB39ACCEAF}"/>
    <cellStyle name="Header1 2 4 2 7 6 3" xfId="29460" xr:uid="{3B852205-E5AA-4AF5-9570-E685E226DC48}"/>
    <cellStyle name="Header1 2 4 2 7 6 3 2" xfId="29461" xr:uid="{0FBC9295-1CD0-4DFC-A57A-9B59E34A9245}"/>
    <cellStyle name="Header1 2 4 2 7 6 3 3" xfId="29462" xr:uid="{F1FAF1F3-7C67-4AAB-B16B-A192F75EE89E}"/>
    <cellStyle name="Header1 2 4 2 7 6 4" xfId="29463" xr:uid="{42D7DC46-5ADC-41DC-A2FA-05A52EF3A7C9}"/>
    <cellStyle name="Header1 2 4 2 7 6 4 2" xfId="29464" xr:uid="{D4F4E79E-DADE-4446-B7FA-2DC7D731AD38}"/>
    <cellStyle name="Header1 2 4 2 7 6 4 3" xfId="29465" xr:uid="{21B836A5-6218-41E3-A23E-374A2F9742F4}"/>
    <cellStyle name="Header1 2 4 2 7 6 5" xfId="29466" xr:uid="{A4B574FF-BDFF-4E63-9B9A-ACC84D4EA9A6}"/>
    <cellStyle name="Header1 2 4 2 7 6 5 2" xfId="29467" xr:uid="{09489647-DD57-41E2-B081-5E2E9CA4AE73}"/>
    <cellStyle name="Header1 2 4 2 7 6 5 3" xfId="29468" xr:uid="{CBFA922E-A88A-44FF-81FF-27BF0667A533}"/>
    <cellStyle name="Header1 2 4 2 7 6 6" xfId="29469" xr:uid="{015B0A2B-872F-4DB8-A888-64B68E2E95FF}"/>
    <cellStyle name="Header1 2 4 2 7 6 6 2" xfId="29470" xr:uid="{F5586B46-9606-4968-88C6-395723AD05E4}"/>
    <cellStyle name="Header1 2 4 2 7 6 6 3" xfId="29471" xr:uid="{852CCD74-3BC4-470A-97CB-170D21B91BD1}"/>
    <cellStyle name="Header1 2 4 2 7 6 7" xfId="29472" xr:uid="{5B8EBA7A-F50C-4AAC-B86E-0AD8BE594B3D}"/>
    <cellStyle name="Header1 2 4 2 7 6 8" xfId="29473" xr:uid="{F85E7080-B9A8-44C1-AEF8-BB53C2FD7AD5}"/>
    <cellStyle name="Header1 2 4 2 7 7" xfId="29474" xr:uid="{68A53B56-3A75-4F81-9DEF-8BEB6597711D}"/>
    <cellStyle name="Header1 2 4 2 7 8" xfId="29475" xr:uid="{B8866A69-7D76-4511-81C5-5CCEF6664677}"/>
    <cellStyle name="Header1 2 4 2 8" xfId="29476" xr:uid="{956F597E-021D-4B53-830D-F7C5A05C0124}"/>
    <cellStyle name="Header1 2 4 2 8 2" xfId="29477" xr:uid="{1222CF0E-BB70-4FE9-AC99-EAECF6C33026}"/>
    <cellStyle name="Header1 2 4 2 8 2 2" xfId="29478" xr:uid="{FA6A647D-AEE0-47FF-AABB-E43A24E80142}"/>
    <cellStyle name="Header1 2 4 2 8 2 2 2" xfId="29479" xr:uid="{51ADE4A9-74C1-4C8D-9D9B-40FE44CB4D46}"/>
    <cellStyle name="Header1 2 4 2 8 2 2 3" xfId="29480" xr:uid="{2DB42D14-50C0-4D19-96ED-4619337364AA}"/>
    <cellStyle name="Header1 2 4 2 8 2 3" xfId="29481" xr:uid="{F48C80DC-B9C8-4ACE-8DC6-9DA0C5B52A22}"/>
    <cellStyle name="Header1 2 4 2 8 2 3 2" xfId="29482" xr:uid="{209ABF17-6B86-4D05-BF57-846168DDB8BD}"/>
    <cellStyle name="Header1 2 4 2 8 2 3 3" xfId="29483" xr:uid="{C4513B53-6755-4F4C-9722-EF9D817E1521}"/>
    <cellStyle name="Header1 2 4 2 8 2 4" xfId="29484" xr:uid="{784EFDA2-3E05-41CE-9563-3D791E5FEC09}"/>
    <cellStyle name="Header1 2 4 2 8 2 4 2" xfId="29485" xr:uid="{552C7EAE-A0A7-4E9A-9A1F-DD6C732D7552}"/>
    <cellStyle name="Header1 2 4 2 8 2 4 3" xfId="29486" xr:uid="{64501CE0-0B09-4014-94E2-69CD4DC0ABCF}"/>
    <cellStyle name="Header1 2 4 2 8 2 5" xfId="29487" xr:uid="{DD48F7FA-2E28-47D7-8680-A078913423CC}"/>
    <cellStyle name="Header1 2 4 2 8 2 5 2" xfId="29488" xr:uid="{15812547-5D1F-45F5-AAE0-B7FE9A8891DF}"/>
    <cellStyle name="Header1 2 4 2 8 2 5 3" xfId="29489" xr:uid="{38D18230-024E-406E-8753-51C10732BCEB}"/>
    <cellStyle name="Header1 2 4 2 8 2 6" xfId="29490" xr:uid="{3C3E2A41-1612-4C99-84E5-EDF3D06D4C18}"/>
    <cellStyle name="Header1 2 4 2 8 2 6 2" xfId="29491" xr:uid="{121EAFB3-457F-4684-AB0A-3975CFC57B13}"/>
    <cellStyle name="Header1 2 4 2 8 2 6 3" xfId="29492" xr:uid="{168BEB33-E7CF-4391-A6AF-837278AE3A89}"/>
    <cellStyle name="Header1 2 4 2 8 2 7" xfId="29493" xr:uid="{457A8779-84B0-428C-B1B3-76FD372BB2A2}"/>
    <cellStyle name="Header1 2 4 2 8 2 7 2" xfId="29494" xr:uid="{52FBE02E-DFAB-4D67-8DD8-6980AC700A7C}"/>
    <cellStyle name="Header1 2 4 2 8 2 7 3" xfId="29495" xr:uid="{2DD73411-8D98-4CEB-87A7-F32A4EA5306B}"/>
    <cellStyle name="Header1 2 4 2 8 2 8" xfId="29496" xr:uid="{F2FC87AF-EFA4-48C2-B7C4-303FBB6F8226}"/>
    <cellStyle name="Header1 2 4 2 8 2 9" xfId="29497" xr:uid="{76E253FC-0AD6-472C-BDE7-A640188BFC4A}"/>
    <cellStyle name="Header1 2 4 2 8 3" xfId="29498" xr:uid="{F17D64B4-6700-46E3-9C32-3A3F46B8E604}"/>
    <cellStyle name="Header1 2 4 2 8 3 2" xfId="29499" xr:uid="{457107BD-D7F4-4C8E-BDBA-14F9587A0895}"/>
    <cellStyle name="Header1 2 4 2 8 3 2 2" xfId="29500" xr:uid="{406DD0FC-D9B4-48F0-83EE-1F9D3C54D34E}"/>
    <cellStyle name="Header1 2 4 2 8 3 2 3" xfId="29501" xr:uid="{C2BF7C73-DE95-4DC6-88D0-B322868D7616}"/>
    <cellStyle name="Header1 2 4 2 8 3 3" xfId="29502" xr:uid="{AAA8CEE5-0E86-4BAD-97C2-0CAA9D517305}"/>
    <cellStyle name="Header1 2 4 2 8 3 3 2" xfId="29503" xr:uid="{7C154C65-CF13-4345-A2BB-B0A41F194FE0}"/>
    <cellStyle name="Header1 2 4 2 8 3 3 3" xfId="29504" xr:uid="{07E1A86D-C85A-466E-95B1-79F9014AF289}"/>
    <cellStyle name="Header1 2 4 2 8 3 4" xfId="29505" xr:uid="{D8502E75-D372-4425-85C0-BA798158A06A}"/>
    <cellStyle name="Header1 2 4 2 8 3 4 2" xfId="29506" xr:uid="{EE2EB16E-FCB0-4565-8D92-64720102A6FD}"/>
    <cellStyle name="Header1 2 4 2 8 3 4 3" xfId="29507" xr:uid="{032A8B53-77A7-4873-B144-29A7D488D6B0}"/>
    <cellStyle name="Header1 2 4 2 8 3 5" xfId="29508" xr:uid="{1D69DA56-A077-4C47-94BF-0C45565D2C99}"/>
    <cellStyle name="Header1 2 4 2 8 3 5 2" xfId="29509" xr:uid="{45BDFBC5-AA1E-4011-A8BA-3F641A39D796}"/>
    <cellStyle name="Header1 2 4 2 8 3 5 3" xfId="29510" xr:uid="{D133D94C-2404-49D8-BCF2-DBB7BB781C96}"/>
    <cellStyle name="Header1 2 4 2 8 3 6" xfId="29511" xr:uid="{0647C069-2DED-4F15-88F7-8D6882CCF00B}"/>
    <cellStyle name="Header1 2 4 2 8 3 6 2" xfId="29512" xr:uid="{E18F11DA-29BF-4B9B-891F-A2DAABBCE7A4}"/>
    <cellStyle name="Header1 2 4 2 8 3 6 3" xfId="29513" xr:uid="{D67815CB-7EFF-4CA6-9A68-5B236AF0C3FB}"/>
    <cellStyle name="Header1 2 4 2 8 3 7" xfId="29514" xr:uid="{31408EDB-489D-47E3-B6E9-AC5292D2138A}"/>
    <cellStyle name="Header1 2 4 2 8 3 8" xfId="29515" xr:uid="{9EBDD774-D616-4617-8D7A-66CBF8076F2A}"/>
    <cellStyle name="Header1 2 4 2 8 4" xfId="29516" xr:uid="{198368C8-629C-46BD-A82E-376537F75413}"/>
    <cellStyle name="Header1 2 4 2 8 4 2" xfId="29517" xr:uid="{60D48C88-B4C6-4909-BF58-A0E2D6E788E5}"/>
    <cellStyle name="Header1 2 4 2 8 4 2 2" xfId="29518" xr:uid="{3B8F3E29-2FF3-4095-93D4-945530C7701A}"/>
    <cellStyle name="Header1 2 4 2 8 4 2 3" xfId="29519" xr:uid="{0EE3FF21-550B-41EA-AC4C-B52D5F10480F}"/>
    <cellStyle name="Header1 2 4 2 8 4 3" xfId="29520" xr:uid="{BD210014-C580-4104-9F25-EF097913F992}"/>
    <cellStyle name="Header1 2 4 2 8 4 3 2" xfId="29521" xr:uid="{A28CB035-ADE7-4407-97ED-C7AEEC5381A5}"/>
    <cellStyle name="Header1 2 4 2 8 4 3 3" xfId="29522" xr:uid="{3ECBECED-5841-4D94-A24B-4D688133794E}"/>
    <cellStyle name="Header1 2 4 2 8 4 4" xfId="29523" xr:uid="{308F8774-9787-48FA-8BFA-BD7EFBE8E06B}"/>
    <cellStyle name="Header1 2 4 2 8 4 4 2" xfId="29524" xr:uid="{40470D80-7213-4DED-B78A-E6F1309A50B2}"/>
    <cellStyle name="Header1 2 4 2 8 4 4 3" xfId="29525" xr:uid="{33B661C2-31FC-48AD-B984-4081E5FB0AFE}"/>
    <cellStyle name="Header1 2 4 2 8 4 5" xfId="29526" xr:uid="{3F539F77-C24B-49CC-AD51-876A40C4C747}"/>
    <cellStyle name="Header1 2 4 2 8 4 5 2" xfId="29527" xr:uid="{6E8EDAC6-F96A-4F5E-8E3C-CC009AEEC1B7}"/>
    <cellStyle name="Header1 2 4 2 8 4 5 3" xfId="29528" xr:uid="{10D4102A-3365-49DF-A692-CDDE015BBFB1}"/>
    <cellStyle name="Header1 2 4 2 8 4 6" xfId="29529" xr:uid="{9CA57ED9-2EED-444B-BEF9-0A7E6FD1E884}"/>
    <cellStyle name="Header1 2 4 2 8 4 6 2" xfId="29530" xr:uid="{51B7FE1F-830A-428B-8526-9E02B06FD0F8}"/>
    <cellStyle name="Header1 2 4 2 8 4 6 3" xfId="29531" xr:uid="{3A9E7E27-65D2-4519-A422-B910006FF656}"/>
    <cellStyle name="Header1 2 4 2 8 4 7" xfId="29532" xr:uid="{1BACD8A5-D32A-446B-826C-E48D2D36A61D}"/>
    <cellStyle name="Header1 2 4 2 8 4 8" xfId="29533" xr:uid="{A6A2593D-2F33-49A5-8CD4-404EAE8E84F6}"/>
    <cellStyle name="Header1 2 4 2 8 5" xfId="29534" xr:uid="{940F2A04-BD97-431E-BF3B-4D8BCAF6B9C4}"/>
    <cellStyle name="Header1 2 4 2 8 5 2" xfId="29535" xr:uid="{B9EE89D9-8FC6-4D95-949A-1C5B94425173}"/>
    <cellStyle name="Header1 2 4 2 8 5 2 2" xfId="29536" xr:uid="{CC932670-DB6E-4F64-9DE9-FE6467A9256D}"/>
    <cellStyle name="Header1 2 4 2 8 5 2 3" xfId="29537" xr:uid="{A9581A45-CC7E-415F-A18F-EB1C8023C7BE}"/>
    <cellStyle name="Header1 2 4 2 8 5 3" xfId="29538" xr:uid="{47AFE966-1524-4E07-8B8D-5E8E46A1F2D3}"/>
    <cellStyle name="Header1 2 4 2 8 5 3 2" xfId="29539" xr:uid="{6F056D50-A873-4796-9E6C-E9AB3E6BD009}"/>
    <cellStyle name="Header1 2 4 2 8 5 3 3" xfId="29540" xr:uid="{8DE67969-E12C-4C9F-9E8C-E2D67D07DF44}"/>
    <cellStyle name="Header1 2 4 2 8 5 4" xfId="29541" xr:uid="{B3EEC3EA-037C-4893-902B-0C970F169036}"/>
    <cellStyle name="Header1 2 4 2 8 5 4 2" xfId="29542" xr:uid="{DD91A584-D0EF-4082-A5C1-75B43BE2BD1A}"/>
    <cellStyle name="Header1 2 4 2 8 5 4 3" xfId="29543" xr:uid="{B2541A29-1E5C-4460-8C4C-DCD640C8B7E2}"/>
    <cellStyle name="Header1 2 4 2 8 5 5" xfId="29544" xr:uid="{D5097E86-1511-469B-969E-D1BDB1D95C53}"/>
    <cellStyle name="Header1 2 4 2 8 5 5 2" xfId="29545" xr:uid="{3E0F99A3-C62D-456E-9B22-4D34B3635DC5}"/>
    <cellStyle name="Header1 2 4 2 8 5 5 3" xfId="29546" xr:uid="{50BBE307-FD42-4C60-933A-80C234E1818A}"/>
    <cellStyle name="Header1 2 4 2 8 5 6" xfId="29547" xr:uid="{8662E40C-D74E-435C-BBF7-B4B7E4CB73FE}"/>
    <cellStyle name="Header1 2 4 2 8 5 6 2" xfId="29548" xr:uid="{4C4EFAC4-F900-4327-BFA9-951966AF6FAA}"/>
    <cellStyle name="Header1 2 4 2 8 5 6 3" xfId="29549" xr:uid="{6A958B6F-B8C4-430B-8A30-EDB52FB73F40}"/>
    <cellStyle name="Header1 2 4 2 8 5 7" xfId="29550" xr:uid="{5A503693-632A-4712-9E81-4602D2E2B841}"/>
    <cellStyle name="Header1 2 4 2 8 5 8" xfId="29551" xr:uid="{D1E98E41-FC17-414C-9CD8-A33CB6B8EB69}"/>
    <cellStyle name="Header1 2 4 2 8 6" xfId="29552" xr:uid="{FD424016-82C0-4B99-8C76-F11E8B986FFF}"/>
    <cellStyle name="Header1 2 4 2 8 6 2" xfId="29553" xr:uid="{70F05EA6-BFE6-47FA-B8B9-D9C7007D0D53}"/>
    <cellStyle name="Header1 2 4 2 8 6 2 2" xfId="29554" xr:uid="{1CD5FA7F-675C-435C-936B-FB1692D12B79}"/>
    <cellStyle name="Header1 2 4 2 8 6 2 3" xfId="29555" xr:uid="{98946979-DEBF-4FBA-B584-391C2264D2E1}"/>
    <cellStyle name="Header1 2 4 2 8 6 3" xfId="29556" xr:uid="{189D33AB-36AE-4FCA-9FFF-17CFFD267C84}"/>
    <cellStyle name="Header1 2 4 2 8 6 3 2" xfId="29557" xr:uid="{0C4753F2-03B3-496D-A927-4D096BCFB252}"/>
    <cellStyle name="Header1 2 4 2 8 6 3 3" xfId="29558" xr:uid="{C05E3375-9925-42E8-8BED-6F7F560228AB}"/>
    <cellStyle name="Header1 2 4 2 8 6 4" xfId="29559" xr:uid="{5B9FA04F-8005-4593-BF40-F654CCC46C27}"/>
    <cellStyle name="Header1 2 4 2 8 6 4 2" xfId="29560" xr:uid="{0E81CD3C-1772-43AE-AD91-054705EBC8C2}"/>
    <cellStyle name="Header1 2 4 2 8 6 4 3" xfId="29561" xr:uid="{AF612D09-5FA7-48DA-8614-726B73A7DDC2}"/>
    <cellStyle name="Header1 2 4 2 8 6 5" xfId="29562" xr:uid="{0A78F539-2403-40AD-BA10-BC28693C21A1}"/>
    <cellStyle name="Header1 2 4 2 8 6 5 2" xfId="29563" xr:uid="{8330C88C-0FF2-4B10-83DE-8A43F7AC882A}"/>
    <cellStyle name="Header1 2 4 2 8 6 5 3" xfId="29564" xr:uid="{D658AA35-451E-49D3-A94B-7D38BCF2F51B}"/>
    <cellStyle name="Header1 2 4 2 8 6 6" xfId="29565" xr:uid="{356FA0DD-57A3-4120-AA7C-ED5171ECD9A0}"/>
    <cellStyle name="Header1 2 4 2 8 6 6 2" xfId="29566" xr:uid="{59B7B8AD-D07A-4DFA-94DD-4209F4D61E85}"/>
    <cellStyle name="Header1 2 4 2 8 6 6 3" xfId="29567" xr:uid="{B8884A98-3A16-4E7A-A4C3-AFD078CCEDBC}"/>
    <cellStyle name="Header1 2 4 2 8 6 7" xfId="29568" xr:uid="{1B0EDE47-F967-4E8C-9E3A-35DD48292963}"/>
    <cellStyle name="Header1 2 4 2 8 6 8" xfId="29569" xr:uid="{9BFE8010-A852-456D-9B41-7CC0CBF3BA28}"/>
    <cellStyle name="Header1 2 4 2 8 7" xfId="29570" xr:uid="{3E53F63E-1431-45AD-841D-432A1FF368D1}"/>
    <cellStyle name="Header1 2 4 2 8 8" xfId="29571" xr:uid="{3AE88854-E5EB-4AF4-8310-153A42409634}"/>
    <cellStyle name="Header1 2 4 2 9" xfId="29572" xr:uid="{537C32B4-19BC-404D-AAC4-D899E61FE386}"/>
    <cellStyle name="Header1 2 4 2 9 2" xfId="29573" xr:uid="{4D2027CA-3551-458D-A19F-A4E14AE42789}"/>
    <cellStyle name="Header1 2 4 2 9 2 2" xfId="29574" xr:uid="{F412DDD9-9080-4A7A-B2CE-02BDD2F68FDA}"/>
    <cellStyle name="Header1 2 4 2 9 2 2 2" xfId="29575" xr:uid="{DB898272-45B4-4579-BEF2-0D9033ABFFC6}"/>
    <cellStyle name="Header1 2 4 2 9 2 2 3" xfId="29576" xr:uid="{04D7FCD3-7DD8-48D7-B8DE-39B6050F3D6D}"/>
    <cellStyle name="Header1 2 4 2 9 2 3" xfId="29577" xr:uid="{F405C081-8EDE-4B8A-BAB3-E5E5B2F8C03A}"/>
    <cellStyle name="Header1 2 4 2 9 2 3 2" xfId="29578" xr:uid="{D11AA74A-9364-4DF0-B646-0B70C39C2789}"/>
    <cellStyle name="Header1 2 4 2 9 2 3 3" xfId="29579" xr:uid="{ABEA857A-AF75-4F43-ADD9-DBB732AD875C}"/>
    <cellStyle name="Header1 2 4 2 9 2 4" xfId="29580" xr:uid="{D303F556-7106-40C6-8712-C681EC271CFB}"/>
    <cellStyle name="Header1 2 4 2 9 2 4 2" xfId="29581" xr:uid="{7F77C7EA-23A9-4008-AEFD-E20B8DFA95E3}"/>
    <cellStyle name="Header1 2 4 2 9 2 4 3" xfId="29582" xr:uid="{8C88ACBC-87CE-47F0-88F4-F6C0198EB6BC}"/>
    <cellStyle name="Header1 2 4 2 9 2 5" xfId="29583" xr:uid="{BB0E2316-9DB4-4FAE-A6EA-60731AB565B1}"/>
    <cellStyle name="Header1 2 4 2 9 2 5 2" xfId="29584" xr:uid="{4D90427D-604A-4260-9BC9-90856A828B8D}"/>
    <cellStyle name="Header1 2 4 2 9 2 5 3" xfId="29585" xr:uid="{F963B281-428E-4D80-A505-4281F2EE8265}"/>
    <cellStyle name="Header1 2 4 2 9 2 6" xfId="29586" xr:uid="{6F89EDBC-BDC9-411B-BBFB-97C28748B069}"/>
    <cellStyle name="Header1 2 4 2 9 2 6 2" xfId="29587" xr:uid="{E98F2FF8-2932-48B3-A55F-961B7ABF8023}"/>
    <cellStyle name="Header1 2 4 2 9 2 6 3" xfId="29588" xr:uid="{C62F5A1C-2C1B-475B-85E1-70BFD95D3DCF}"/>
    <cellStyle name="Header1 2 4 2 9 2 7" xfId="29589" xr:uid="{4D94AB8E-BE26-42ED-A20D-2103C969497D}"/>
    <cellStyle name="Header1 2 4 2 9 2 7 2" xfId="29590" xr:uid="{AB827899-0948-4200-B0C5-6071C4EE442B}"/>
    <cellStyle name="Header1 2 4 2 9 2 7 3" xfId="29591" xr:uid="{BC717473-1E7E-43CF-8D7C-9683876CED6A}"/>
    <cellStyle name="Header1 2 4 2 9 2 8" xfId="29592" xr:uid="{4CA79AFE-BD27-463E-A253-1138A3E1F616}"/>
    <cellStyle name="Header1 2 4 2 9 2 9" xfId="29593" xr:uid="{5BBEB7AC-5F5C-4C03-996C-D4D73EA09534}"/>
    <cellStyle name="Header1 2 4 2 9 3" xfId="29594" xr:uid="{1CE50DB7-D600-4BDC-B6ED-285E54BA5647}"/>
    <cellStyle name="Header1 2 4 2 9 3 2" xfId="29595" xr:uid="{734472C1-5730-4557-9EEC-06ED41ECEB92}"/>
    <cellStyle name="Header1 2 4 2 9 3 2 2" xfId="29596" xr:uid="{682B0071-05ED-4583-8627-81CCD9944190}"/>
    <cellStyle name="Header1 2 4 2 9 3 2 3" xfId="29597" xr:uid="{F835AEC2-CEC8-4F0C-8DB0-574C936E45CD}"/>
    <cellStyle name="Header1 2 4 2 9 3 3" xfId="29598" xr:uid="{C37FD34F-AA03-4DFD-B559-EF2D00112147}"/>
    <cellStyle name="Header1 2 4 2 9 3 3 2" xfId="29599" xr:uid="{AF06BB77-6CDE-4EBA-833A-50D558D5237D}"/>
    <cellStyle name="Header1 2 4 2 9 3 3 3" xfId="29600" xr:uid="{501BC9EB-B913-4A77-8410-F4AD6B3F849E}"/>
    <cellStyle name="Header1 2 4 2 9 3 4" xfId="29601" xr:uid="{F88E3EE5-8EC3-41D6-B5FC-196D371AF28D}"/>
    <cellStyle name="Header1 2 4 2 9 3 4 2" xfId="29602" xr:uid="{8C786201-8250-4314-8186-D58F28817134}"/>
    <cellStyle name="Header1 2 4 2 9 3 4 3" xfId="29603" xr:uid="{4A04DCAB-0880-49B0-9DE5-7C1AAD8FB158}"/>
    <cellStyle name="Header1 2 4 2 9 3 5" xfId="29604" xr:uid="{CD6F2D1A-BC47-4E5A-950F-AA8884C19AE5}"/>
    <cellStyle name="Header1 2 4 2 9 3 5 2" xfId="29605" xr:uid="{76B7F07A-9AEB-41EE-B43B-FAB9DB86151F}"/>
    <cellStyle name="Header1 2 4 2 9 3 5 3" xfId="29606" xr:uid="{3BBF2B53-C90A-4663-977E-BEE0FF7D1D51}"/>
    <cellStyle name="Header1 2 4 2 9 3 6" xfId="29607" xr:uid="{FDBC80D6-02EE-45DE-B22A-FD445B9AB693}"/>
    <cellStyle name="Header1 2 4 2 9 3 6 2" xfId="29608" xr:uid="{90A74F97-C053-4470-B3C4-691596F8A633}"/>
    <cellStyle name="Header1 2 4 2 9 3 6 3" xfId="29609" xr:uid="{8A23472D-A57C-4FBC-877C-F4A07A1F6668}"/>
    <cellStyle name="Header1 2 4 2 9 3 7" xfId="29610" xr:uid="{8F439884-FF65-40F9-ACD7-A0A133BF13BC}"/>
    <cellStyle name="Header1 2 4 2 9 3 8" xfId="29611" xr:uid="{930715D8-28C3-4316-8F9A-7E696DBCBDD2}"/>
    <cellStyle name="Header1 2 4 2 9 4" xfId="29612" xr:uid="{CF0654B2-FD35-4FFB-A21A-57F76C2945F3}"/>
    <cellStyle name="Header1 2 4 2 9 4 2" xfId="29613" xr:uid="{6C06A308-ED25-473A-B0F2-F5C2BE1BC1D0}"/>
    <cellStyle name="Header1 2 4 2 9 4 2 2" xfId="29614" xr:uid="{6B770477-23EB-4806-8461-0AB16266C448}"/>
    <cellStyle name="Header1 2 4 2 9 4 2 3" xfId="29615" xr:uid="{5CFA3C2B-9AE8-4959-A66A-93901F6B9080}"/>
    <cellStyle name="Header1 2 4 2 9 4 3" xfId="29616" xr:uid="{F37BFFC0-1499-40CE-A3CB-B8B960594241}"/>
    <cellStyle name="Header1 2 4 2 9 4 3 2" xfId="29617" xr:uid="{6EF51639-DADE-4306-8F8B-259535770B34}"/>
    <cellStyle name="Header1 2 4 2 9 4 3 3" xfId="29618" xr:uid="{D4A74F55-576B-413A-A20B-AFB015C747B3}"/>
    <cellStyle name="Header1 2 4 2 9 4 4" xfId="29619" xr:uid="{0028F6B5-F230-4852-B86C-DED188E056F6}"/>
    <cellStyle name="Header1 2 4 2 9 4 4 2" xfId="29620" xr:uid="{2A574DCA-859E-433A-8E01-940CC4CA6D05}"/>
    <cellStyle name="Header1 2 4 2 9 4 4 3" xfId="29621" xr:uid="{C10E6330-EF26-47ED-A1A6-6432438164A4}"/>
    <cellStyle name="Header1 2 4 2 9 4 5" xfId="29622" xr:uid="{A838C45F-0BE6-4C9F-8311-7DC0D01B3A24}"/>
    <cellStyle name="Header1 2 4 2 9 4 5 2" xfId="29623" xr:uid="{F16B0DF4-39E3-4A27-8370-988AEA00CC6E}"/>
    <cellStyle name="Header1 2 4 2 9 4 5 3" xfId="29624" xr:uid="{BB77C56C-A490-4E71-B170-71F4378048F7}"/>
    <cellStyle name="Header1 2 4 2 9 4 6" xfId="29625" xr:uid="{8E0D2201-9C88-4E1D-BC3F-3A356F4E483F}"/>
    <cellStyle name="Header1 2 4 2 9 4 6 2" xfId="29626" xr:uid="{9D198C77-D9FC-4D88-AE42-D8A8F1AE5A2E}"/>
    <cellStyle name="Header1 2 4 2 9 4 6 3" xfId="29627" xr:uid="{80E782EC-9081-43D9-9279-7D9CC1F41063}"/>
    <cellStyle name="Header1 2 4 2 9 4 7" xfId="29628" xr:uid="{2316F7A2-38FA-4CC1-9F2C-20B8D0A6ADFE}"/>
    <cellStyle name="Header1 2 4 2 9 4 8" xfId="29629" xr:uid="{A18E1FE0-21C8-485F-AD78-A84DAA3843DB}"/>
    <cellStyle name="Header1 2 4 2 9 5" xfId="29630" xr:uid="{1EA561BF-6BF3-40D1-AD7B-326FF2C418DC}"/>
    <cellStyle name="Header1 2 4 2 9 5 2" xfId="29631" xr:uid="{F0362DEF-22A3-4A85-866F-81EE4F2074F1}"/>
    <cellStyle name="Header1 2 4 2 9 5 2 2" xfId="29632" xr:uid="{DA7CEAE3-8E0D-43EF-AA30-909970375872}"/>
    <cellStyle name="Header1 2 4 2 9 5 2 3" xfId="29633" xr:uid="{F55A1C93-0A43-410E-A88B-7D6FBD33E496}"/>
    <cellStyle name="Header1 2 4 2 9 5 3" xfId="29634" xr:uid="{18026AAC-818F-4511-9510-CEE7645CC09B}"/>
    <cellStyle name="Header1 2 4 2 9 5 3 2" xfId="29635" xr:uid="{3847C18F-D232-475C-ABE8-A80DC121D61A}"/>
    <cellStyle name="Header1 2 4 2 9 5 3 3" xfId="29636" xr:uid="{880761BC-2509-455A-828D-4A8874463B48}"/>
    <cellStyle name="Header1 2 4 2 9 5 4" xfId="29637" xr:uid="{36EB5409-0FEE-4371-9537-F678595A0F04}"/>
    <cellStyle name="Header1 2 4 2 9 5 4 2" xfId="29638" xr:uid="{FE547358-7D29-4084-ACC3-BF970BF281D8}"/>
    <cellStyle name="Header1 2 4 2 9 5 4 3" xfId="29639" xr:uid="{B78D83F1-D9F8-4918-A32A-69700DD4CAFC}"/>
    <cellStyle name="Header1 2 4 2 9 5 5" xfId="29640" xr:uid="{0A059AEA-797E-45C5-9E36-B541E3F9134D}"/>
    <cellStyle name="Header1 2 4 2 9 5 5 2" xfId="29641" xr:uid="{5451A52C-E333-46B0-917A-9D3C35709F68}"/>
    <cellStyle name="Header1 2 4 2 9 5 5 3" xfId="29642" xr:uid="{81FE9420-1C0A-4CDC-9048-6364B8FE8B77}"/>
    <cellStyle name="Header1 2 4 2 9 5 6" xfId="29643" xr:uid="{D59514FA-589E-4FF6-92B9-3D73ABF6FF13}"/>
    <cellStyle name="Header1 2 4 2 9 5 6 2" xfId="29644" xr:uid="{D084CB10-667E-4253-B130-E2724D875B8F}"/>
    <cellStyle name="Header1 2 4 2 9 5 6 3" xfId="29645" xr:uid="{BED5B585-7BDD-4207-960F-96D766151839}"/>
    <cellStyle name="Header1 2 4 2 9 5 7" xfId="29646" xr:uid="{76A8A3B9-EF0C-4AB3-B0DB-A84FF0DB7367}"/>
    <cellStyle name="Header1 2 4 2 9 5 8" xfId="29647" xr:uid="{464AC274-1D68-46DD-AEDF-09AAE3FBAB01}"/>
    <cellStyle name="Header1 2 4 2 9 6" xfId="29648" xr:uid="{224BA111-7643-46B6-9A98-D55297F28B6B}"/>
    <cellStyle name="Header1 2 4 2 9 6 2" xfId="29649" xr:uid="{87EDB9C3-BAA2-4FAB-A5C7-E9FA9F44AD58}"/>
    <cellStyle name="Header1 2 4 2 9 6 2 2" xfId="29650" xr:uid="{EA14169D-250D-4692-80C5-300D8D6D95CE}"/>
    <cellStyle name="Header1 2 4 2 9 6 2 3" xfId="29651" xr:uid="{8603D52A-7CBA-4B68-8148-7FFC62AE869E}"/>
    <cellStyle name="Header1 2 4 2 9 6 3" xfId="29652" xr:uid="{F92471E3-762B-4026-BDF9-F9027417F93B}"/>
    <cellStyle name="Header1 2 4 2 9 6 3 2" xfId="29653" xr:uid="{BBBCD4C2-F9D7-4580-8A30-94BE8995E9C7}"/>
    <cellStyle name="Header1 2 4 2 9 6 3 3" xfId="29654" xr:uid="{FA257179-A864-42E0-A6D1-470B732D1D98}"/>
    <cellStyle name="Header1 2 4 2 9 6 4" xfId="29655" xr:uid="{D3288297-B066-43C6-805A-126F5801D983}"/>
    <cellStyle name="Header1 2 4 2 9 6 4 2" xfId="29656" xr:uid="{A5E4DB27-7A50-48DC-B615-04226EB11F95}"/>
    <cellStyle name="Header1 2 4 2 9 6 4 3" xfId="29657" xr:uid="{57641400-0DB8-4A5C-8FCF-A810D3B3A8F6}"/>
    <cellStyle name="Header1 2 4 2 9 6 5" xfId="29658" xr:uid="{732BA1BF-1F27-428D-9EE8-BDB0E5F024DC}"/>
    <cellStyle name="Header1 2 4 2 9 6 5 2" xfId="29659" xr:uid="{47BDF980-91E5-4A6D-B1C4-A0E49F6D221E}"/>
    <cellStyle name="Header1 2 4 2 9 6 5 3" xfId="29660" xr:uid="{88EE3B53-D70C-4DEF-91F1-45F61844A721}"/>
    <cellStyle name="Header1 2 4 2 9 6 6" xfId="29661" xr:uid="{27BCC0B0-95C1-4A0F-B9E3-631209809884}"/>
    <cellStyle name="Header1 2 4 2 9 6 6 2" xfId="29662" xr:uid="{9BF73ED4-088F-490A-A710-B08ACA6CBC0C}"/>
    <cellStyle name="Header1 2 4 2 9 6 6 3" xfId="29663" xr:uid="{806C2C46-B607-4575-80AC-63BB4304B4D8}"/>
    <cellStyle name="Header1 2 4 2 9 6 7" xfId="29664" xr:uid="{A45E8916-E88A-4F63-8D65-E89D0FB1182E}"/>
    <cellStyle name="Header1 2 4 2 9 6 8" xfId="29665" xr:uid="{72338C2D-5077-4A90-915D-33B31F45AA02}"/>
    <cellStyle name="Header1 2 4 2 9 7" xfId="29666" xr:uid="{41C87626-AA06-446B-9C4C-41F452864049}"/>
    <cellStyle name="Header1 2 4 2 9 8" xfId="29667" xr:uid="{9E90ECE1-4251-4426-8753-FFBA0F216870}"/>
    <cellStyle name="Header1 2 4 3" xfId="29668" xr:uid="{1D06B009-4978-4D96-A73A-A2BCB2D4673C}"/>
    <cellStyle name="Header1 2 4 3 10" xfId="29669" xr:uid="{3EE1F3AE-879D-4264-AC4F-1E1F65922F90}"/>
    <cellStyle name="Header1 2 4 3 2" xfId="29670" xr:uid="{9AAEA4CA-7628-442C-8181-3AD320F457E2}"/>
    <cellStyle name="Header1 2 4 3 2 2" xfId="29671" xr:uid="{3F9B101E-A6DD-4EB0-98FD-7A01F771A4DA}"/>
    <cellStyle name="Header1 2 4 3 2 3" xfId="29672" xr:uid="{0928334F-0894-488B-9F16-C0D4A156ED10}"/>
    <cellStyle name="Header1 2 4 3 3" xfId="29673" xr:uid="{A137A7E0-61B7-48E5-8EE9-9E3B9B94F336}"/>
    <cellStyle name="Header1 2 4 3 3 2" xfId="29674" xr:uid="{1826B9D4-E9AA-4442-8191-04E620505809}"/>
    <cellStyle name="Header1 2 4 3 3 3" xfId="29675" xr:uid="{C4AD31B5-6741-45BE-A494-BA773CFF4D9B}"/>
    <cellStyle name="Header1 2 4 3 4" xfId="29676" xr:uid="{A3E5F79D-BBD2-42E9-8EB9-7CAF8F01C7A5}"/>
    <cellStyle name="Header1 2 4 3 4 2" xfId="29677" xr:uid="{289FDACE-FE1E-4EDD-98AA-DD5230DDDE95}"/>
    <cellStyle name="Header1 2 4 3 4 3" xfId="29678" xr:uid="{0679933B-706A-41C2-A75D-92B3CE182F36}"/>
    <cellStyle name="Header1 2 4 3 5" xfId="29679" xr:uid="{E9CA88C1-762A-4231-80D2-CB4DF12C64B5}"/>
    <cellStyle name="Header1 2 4 3 5 2" xfId="29680" xr:uid="{B8C2DF1A-D5D3-4300-8953-F26F02011F6A}"/>
    <cellStyle name="Header1 2 4 3 5 3" xfId="29681" xr:uid="{1FF5918D-1485-4B47-9199-431D0DB16DA5}"/>
    <cellStyle name="Header1 2 4 3 6" xfId="29682" xr:uid="{168CDDA3-F9B2-4F6C-B905-74D6FB7515D8}"/>
    <cellStyle name="Header1 2 4 3 6 2" xfId="29683" xr:uid="{E9FAA31D-D6C7-4865-98F6-072BB3188F05}"/>
    <cellStyle name="Header1 2 4 3 6 3" xfId="29684" xr:uid="{E56D87CB-5DC4-4645-B36C-42267BEF1B7E}"/>
    <cellStyle name="Header1 2 4 3 7" xfId="29685" xr:uid="{9585977A-3502-4581-834C-EDED0F2D2413}"/>
    <cellStyle name="Header1 2 4 3 7 2" xfId="29686" xr:uid="{B5F44CA3-8293-4EB4-AD52-DDB58D79977C}"/>
    <cellStyle name="Header1 2 4 3 7 3" xfId="29687" xr:uid="{44F91A45-89A1-4954-9DD8-934F9518B42F}"/>
    <cellStyle name="Header1 2 4 3 8" xfId="29688" xr:uid="{3FD12592-3A40-4A3C-9B1F-7C40A275ED1C}"/>
    <cellStyle name="Header1 2 4 3 9" xfId="29689" xr:uid="{2B404C78-BD71-4F56-9DEA-16C460D2FACE}"/>
    <cellStyle name="Header1 2 4 4" xfId="29690" xr:uid="{ACDD8E57-6603-42EF-AC22-D6177B12F4D6}"/>
    <cellStyle name="Header1 2 4 4 2" xfId="29691" xr:uid="{181E81CA-93CF-4934-BE7F-E723D590FFEC}"/>
    <cellStyle name="Header1 2 4 4 2 2" xfId="29692" xr:uid="{99193570-94C9-445E-B640-04015B89F894}"/>
    <cellStyle name="Header1 2 4 4 2 3" xfId="29693" xr:uid="{85836BAD-B00F-4675-95EE-A63F3F12D1C7}"/>
    <cellStyle name="Header1 2 4 4 3" xfId="29694" xr:uid="{BA23D642-3970-46C7-B740-8DF614A2BEF1}"/>
    <cellStyle name="Header1 2 4 4 3 2" xfId="29695" xr:uid="{5DE53716-D140-4BCC-9538-5A6461418C97}"/>
    <cellStyle name="Header1 2 4 4 3 3" xfId="29696" xr:uid="{DFD9FBA8-684C-4B29-B9D1-95F4ADDF0692}"/>
    <cellStyle name="Header1 2 4 4 4" xfId="29697" xr:uid="{AB328B39-AF22-4B6F-9271-97B611CE23A8}"/>
    <cellStyle name="Header1 2 4 4 4 2" xfId="29698" xr:uid="{40B22F41-B4AE-4A17-AA03-7EBC7A079CBA}"/>
    <cellStyle name="Header1 2 4 4 4 3" xfId="29699" xr:uid="{72448707-4099-42CD-B196-76A9F3DFEB83}"/>
    <cellStyle name="Header1 2 4 4 5" xfId="29700" xr:uid="{2FA4E18A-014F-435B-A0C3-62E85712EBF9}"/>
    <cellStyle name="Header1 2 4 4 5 2" xfId="29701" xr:uid="{268FAEAF-0A80-4769-8920-D37921C5B0DD}"/>
    <cellStyle name="Header1 2 4 4 5 3" xfId="29702" xr:uid="{1508B682-88BB-4609-A011-5F17EB9C7E9A}"/>
    <cellStyle name="Header1 2 4 4 6" xfId="29703" xr:uid="{B4065E69-9816-4CB6-902B-7248E2E8815D}"/>
    <cellStyle name="Header1 2 4 4 6 2" xfId="29704" xr:uid="{F1273DC3-7813-4BF4-BADC-3242712E7D35}"/>
    <cellStyle name="Header1 2 4 4 6 3" xfId="29705" xr:uid="{2DEB76B0-B060-40CB-AE18-4FAB0107C330}"/>
    <cellStyle name="Header1 2 4 4 7" xfId="29706" xr:uid="{8C233926-47F8-4E38-A39C-8891C9FF9588}"/>
    <cellStyle name="Header1 2 4 4 8" xfId="29707" xr:uid="{638C519C-C99F-4277-AC39-4C3D7EA29D66}"/>
    <cellStyle name="Header1 2 5" xfId="29708" xr:uid="{BBCD04BF-FAD0-4365-AE47-6DFA02662CF7}"/>
    <cellStyle name="Header1 2 5 10" xfId="29709" xr:uid="{FAE28708-5611-40E6-938E-A62D53F50ED8}"/>
    <cellStyle name="Header1 2 5 10 2" xfId="29710" xr:uid="{A3A817FE-5C22-447C-AD07-2B7A7E5D8487}"/>
    <cellStyle name="Header1 2 5 10 2 2" xfId="29711" xr:uid="{367F5736-997E-4AAA-A6AE-475373E23409}"/>
    <cellStyle name="Header1 2 5 10 2 2 2" xfId="29712" xr:uid="{7E223C5F-BBE5-48A3-912C-C3CB8302C9AB}"/>
    <cellStyle name="Header1 2 5 10 2 2 3" xfId="29713" xr:uid="{3074C20B-FB98-481A-ACE3-AE65C496930D}"/>
    <cellStyle name="Header1 2 5 10 2 3" xfId="29714" xr:uid="{F6CAAABF-B832-4B3C-BFE5-C87CEDC66032}"/>
    <cellStyle name="Header1 2 5 10 2 3 2" xfId="29715" xr:uid="{FDDFD8B5-9DC3-4CE4-869A-3604276F1876}"/>
    <cellStyle name="Header1 2 5 10 2 3 3" xfId="29716" xr:uid="{A1BD7A35-ACC4-4094-BBBE-CB4BCFBDBDF3}"/>
    <cellStyle name="Header1 2 5 10 2 4" xfId="29717" xr:uid="{482BD04A-A23F-4C7B-85A1-303869C08B5E}"/>
    <cellStyle name="Header1 2 5 10 2 4 2" xfId="29718" xr:uid="{8E432087-AD45-44F2-A914-C5F19AE83E35}"/>
    <cellStyle name="Header1 2 5 10 2 4 3" xfId="29719" xr:uid="{F0AD0D31-BACD-439C-9537-B55DAE120028}"/>
    <cellStyle name="Header1 2 5 10 2 5" xfId="29720" xr:uid="{C0033254-6DC9-4DC6-85C7-1320A04E9310}"/>
    <cellStyle name="Header1 2 5 10 2 5 2" xfId="29721" xr:uid="{A5D037AE-62E1-491C-A01A-E15C777DABB6}"/>
    <cellStyle name="Header1 2 5 10 2 5 3" xfId="29722" xr:uid="{C9631E49-340A-4165-B329-D10782ACA0F3}"/>
    <cellStyle name="Header1 2 5 10 2 6" xfId="29723" xr:uid="{AC0685B2-A58E-40D7-A900-52BDEDB653B6}"/>
    <cellStyle name="Header1 2 5 10 2 6 2" xfId="29724" xr:uid="{53D20416-9E9E-4E3C-BD33-FD91D79CEC8A}"/>
    <cellStyle name="Header1 2 5 10 2 6 3" xfId="29725" xr:uid="{A6D14B68-9A8F-4FC7-94D0-414EA740EAA4}"/>
    <cellStyle name="Header1 2 5 10 2 7" xfId="29726" xr:uid="{D3B8C2F8-F899-47A4-AF3A-8F35AC5BAA9A}"/>
    <cellStyle name="Header1 2 5 10 2 7 2" xfId="29727" xr:uid="{BA053E08-32CA-4966-A846-1E8DBE17DD13}"/>
    <cellStyle name="Header1 2 5 10 2 7 3" xfId="29728" xr:uid="{DEE22347-F30B-4D21-9F11-A31061A613D8}"/>
    <cellStyle name="Header1 2 5 10 2 8" xfId="29729" xr:uid="{7E6864B9-F896-4ADA-A8D5-2B8C5ABF9581}"/>
    <cellStyle name="Header1 2 5 10 2 9" xfId="29730" xr:uid="{B76C24A0-AA29-4CD3-8AA7-747FEBF65924}"/>
    <cellStyle name="Header1 2 5 10 3" xfId="29731" xr:uid="{138C326A-32A7-4741-BC6F-2FB717CC1994}"/>
    <cellStyle name="Header1 2 5 10 3 2" xfId="29732" xr:uid="{45BEA326-A722-4A07-8FFF-713E16BF4DCA}"/>
    <cellStyle name="Header1 2 5 10 3 2 2" xfId="29733" xr:uid="{A1BF3C77-07A8-49A7-AA77-C587A5FBB03E}"/>
    <cellStyle name="Header1 2 5 10 3 2 3" xfId="29734" xr:uid="{8D93312F-D894-4E61-8544-DC6A17941CC9}"/>
    <cellStyle name="Header1 2 5 10 3 3" xfId="29735" xr:uid="{15B63E3F-FD6E-4F31-BC4B-340B77808AF6}"/>
    <cellStyle name="Header1 2 5 10 3 3 2" xfId="29736" xr:uid="{38E79365-D022-46FD-BC71-225CA7AE65E9}"/>
    <cellStyle name="Header1 2 5 10 3 3 3" xfId="29737" xr:uid="{91FBB2D2-5E92-4408-A930-225B7ACC7F6B}"/>
    <cellStyle name="Header1 2 5 10 3 4" xfId="29738" xr:uid="{203F5BD4-03CA-4604-AB83-BD72512CF3A5}"/>
    <cellStyle name="Header1 2 5 10 3 4 2" xfId="29739" xr:uid="{709BBE15-BE5A-42CE-A5E9-BAE3719CC8C6}"/>
    <cellStyle name="Header1 2 5 10 3 4 3" xfId="29740" xr:uid="{13AC9231-3EE1-424A-AAA2-7168BCD678C7}"/>
    <cellStyle name="Header1 2 5 10 3 5" xfId="29741" xr:uid="{EC8C8170-07CF-40ED-ADEB-3BB4B1A1E8C6}"/>
    <cellStyle name="Header1 2 5 10 3 5 2" xfId="29742" xr:uid="{01CD91B4-CAC7-4ABC-841B-E5C6D1E2957B}"/>
    <cellStyle name="Header1 2 5 10 3 5 3" xfId="29743" xr:uid="{25ED3EE1-6D07-4096-A7E5-AEDD0F8531B3}"/>
    <cellStyle name="Header1 2 5 10 3 6" xfId="29744" xr:uid="{C2AF1AFE-ED15-4D9D-8538-148202E7D141}"/>
    <cellStyle name="Header1 2 5 10 3 6 2" xfId="29745" xr:uid="{3CA25A50-B4CE-4D26-B981-D8856AD8ED02}"/>
    <cellStyle name="Header1 2 5 10 3 6 3" xfId="29746" xr:uid="{1192CA4C-3665-4DE6-80BB-101FB5227F57}"/>
    <cellStyle name="Header1 2 5 10 3 7" xfId="29747" xr:uid="{AF9D4B33-2C02-4B37-B8B1-64B6C7836A2E}"/>
    <cellStyle name="Header1 2 5 10 3 8" xfId="29748" xr:uid="{6718B637-5A2C-41EC-8682-FF4930870721}"/>
    <cellStyle name="Header1 2 5 10 4" xfId="29749" xr:uid="{C9C674FF-62C7-494B-AEAB-B414111F9C00}"/>
    <cellStyle name="Header1 2 5 10 4 2" xfId="29750" xr:uid="{54F73FA6-88EE-401A-A4AB-00BD59E1E19F}"/>
    <cellStyle name="Header1 2 5 10 4 2 2" xfId="29751" xr:uid="{FD663540-E888-40C2-9E20-E56D15E7AE7E}"/>
    <cellStyle name="Header1 2 5 10 4 2 3" xfId="29752" xr:uid="{9D2EF915-AE9D-4D9D-9AD2-000815586F93}"/>
    <cellStyle name="Header1 2 5 10 4 3" xfId="29753" xr:uid="{94EE3EB2-3BAE-4457-8A6E-DF5D1A09D856}"/>
    <cellStyle name="Header1 2 5 10 4 3 2" xfId="29754" xr:uid="{7B09AE8F-E608-44D0-B1CC-C6F52B8314F1}"/>
    <cellStyle name="Header1 2 5 10 4 3 3" xfId="29755" xr:uid="{417C58B7-8F00-4ABA-8AB3-F7563729958E}"/>
    <cellStyle name="Header1 2 5 10 4 4" xfId="29756" xr:uid="{8F027415-FD52-44B3-A7FF-C48340FBB87B}"/>
    <cellStyle name="Header1 2 5 10 4 4 2" xfId="29757" xr:uid="{0FA6EB37-A5B6-4C9E-BA3F-BC287F71A1D7}"/>
    <cellStyle name="Header1 2 5 10 4 4 3" xfId="29758" xr:uid="{84C76566-93AE-4460-A096-B5AA1937D5EC}"/>
    <cellStyle name="Header1 2 5 10 4 5" xfId="29759" xr:uid="{4BA7CC4C-5D68-4201-946B-9E0623F0BFE4}"/>
    <cellStyle name="Header1 2 5 10 4 5 2" xfId="29760" xr:uid="{0BD42408-3DA3-476C-84F6-AE5A9B8069EE}"/>
    <cellStyle name="Header1 2 5 10 4 5 3" xfId="29761" xr:uid="{55D30703-5690-4F9C-AA6D-AFC4033F5ECD}"/>
    <cellStyle name="Header1 2 5 10 4 6" xfId="29762" xr:uid="{57912A4B-B203-4498-9C73-D122AC4BF742}"/>
    <cellStyle name="Header1 2 5 10 4 6 2" xfId="29763" xr:uid="{F8F55814-98E1-400A-9FF7-29DB7D82D0B6}"/>
    <cellStyle name="Header1 2 5 10 4 6 3" xfId="29764" xr:uid="{918B96A3-7927-4595-BC2E-651A94678C84}"/>
    <cellStyle name="Header1 2 5 10 4 7" xfId="29765" xr:uid="{94C1D2F3-A465-4B0D-9940-87D140E7CD0F}"/>
    <cellStyle name="Header1 2 5 10 4 8" xfId="29766" xr:uid="{57BD3CEC-55B7-4899-94AA-864507E60F4C}"/>
    <cellStyle name="Header1 2 5 10 5" xfId="29767" xr:uid="{E48D7562-BD2B-4741-AD8B-B87D52134A25}"/>
    <cellStyle name="Header1 2 5 10 5 2" xfId="29768" xr:uid="{0254822F-A27F-42DA-9B6A-CECB6DF4318D}"/>
    <cellStyle name="Header1 2 5 10 5 2 2" xfId="29769" xr:uid="{14537229-89D2-4C26-B7CD-5246C800983D}"/>
    <cellStyle name="Header1 2 5 10 5 2 3" xfId="29770" xr:uid="{64F3D794-CBD3-4731-9E19-E4056C4DA307}"/>
    <cellStyle name="Header1 2 5 10 5 3" xfId="29771" xr:uid="{788D5B9B-ACE9-490C-B43E-A433F8C6959F}"/>
    <cellStyle name="Header1 2 5 10 5 3 2" xfId="29772" xr:uid="{DCFBD06C-C809-476A-BBFC-8B1DE254B073}"/>
    <cellStyle name="Header1 2 5 10 5 3 3" xfId="29773" xr:uid="{05BC9C0A-5EA8-4C27-9F49-CD9982FAC654}"/>
    <cellStyle name="Header1 2 5 10 5 4" xfId="29774" xr:uid="{AB95E548-C280-4127-914F-08F986F8EC53}"/>
    <cellStyle name="Header1 2 5 10 5 4 2" xfId="29775" xr:uid="{26FC8935-9D26-4D12-9AD1-6952EA600ECC}"/>
    <cellStyle name="Header1 2 5 10 5 4 3" xfId="29776" xr:uid="{5EA32A7F-149C-4D50-AB2B-E3E83FA1F0EB}"/>
    <cellStyle name="Header1 2 5 10 5 5" xfId="29777" xr:uid="{F78D33F7-157C-4D6E-B13F-C99AF2FAF835}"/>
    <cellStyle name="Header1 2 5 10 5 5 2" xfId="29778" xr:uid="{8EDE9553-8E52-4E98-8564-1B536052281F}"/>
    <cellStyle name="Header1 2 5 10 5 5 3" xfId="29779" xr:uid="{27F8BA50-D085-4434-A167-653A71A2FDE7}"/>
    <cellStyle name="Header1 2 5 10 5 6" xfId="29780" xr:uid="{A56C63B3-C6F8-4C68-A2D2-3D1EDF340CCC}"/>
    <cellStyle name="Header1 2 5 10 5 6 2" xfId="29781" xr:uid="{7F5D333D-EA74-43F6-98A6-EDD6B915A6A7}"/>
    <cellStyle name="Header1 2 5 10 5 6 3" xfId="29782" xr:uid="{27D30374-D474-45E2-B2C7-C8E0B3FACE38}"/>
    <cellStyle name="Header1 2 5 10 5 7" xfId="29783" xr:uid="{B40A0D7D-79F2-4714-9483-EFD2628FB63D}"/>
    <cellStyle name="Header1 2 5 10 5 8" xfId="29784" xr:uid="{4E9D92F6-5186-4E36-A8BE-E2C6598FEBBB}"/>
    <cellStyle name="Header1 2 5 10 6" xfId="29785" xr:uid="{4A10C40E-0302-4BA9-A6E3-A6DAA0D6CCA4}"/>
    <cellStyle name="Header1 2 5 10 6 2" xfId="29786" xr:uid="{FA2F745E-70ED-4E10-8140-AF9C4B5B5D50}"/>
    <cellStyle name="Header1 2 5 10 6 2 2" xfId="29787" xr:uid="{484B25F3-E391-40CF-AE3A-04CDF7975803}"/>
    <cellStyle name="Header1 2 5 10 6 2 3" xfId="29788" xr:uid="{E4B98DA5-4E4D-4757-9566-A42FF9A15E10}"/>
    <cellStyle name="Header1 2 5 10 6 3" xfId="29789" xr:uid="{ACF51481-02AC-4EB4-9F26-7CC6347F4ACE}"/>
    <cellStyle name="Header1 2 5 10 6 3 2" xfId="29790" xr:uid="{00B57FC6-B71F-424E-99D4-A438A6BE4983}"/>
    <cellStyle name="Header1 2 5 10 6 3 3" xfId="29791" xr:uid="{068F7C3F-8ADB-4C0B-BA5F-33517F9B5271}"/>
    <cellStyle name="Header1 2 5 10 6 4" xfId="29792" xr:uid="{8E55BFBE-C81A-46D0-83E4-C12E760453C8}"/>
    <cellStyle name="Header1 2 5 10 6 4 2" xfId="29793" xr:uid="{2D224E64-7110-4224-809D-393426826E4C}"/>
    <cellStyle name="Header1 2 5 10 6 4 3" xfId="29794" xr:uid="{113D4CB9-21FF-438F-9EB2-408D0E707A5F}"/>
    <cellStyle name="Header1 2 5 10 6 5" xfId="29795" xr:uid="{DFA1CF03-832C-43F8-8DEE-EB4CBDFDD4D4}"/>
    <cellStyle name="Header1 2 5 10 6 5 2" xfId="29796" xr:uid="{C2415BD8-73E2-43DC-AAB5-E29450F8DA65}"/>
    <cellStyle name="Header1 2 5 10 6 5 3" xfId="29797" xr:uid="{0443EAF7-C172-4CB5-A913-4183F400ECF9}"/>
    <cellStyle name="Header1 2 5 10 6 6" xfId="29798" xr:uid="{C0C7F033-0200-431D-926B-E507C11B7CE0}"/>
    <cellStyle name="Header1 2 5 10 6 6 2" xfId="29799" xr:uid="{5DFBF736-B0E3-4431-A889-13FE618D778B}"/>
    <cellStyle name="Header1 2 5 10 6 6 3" xfId="29800" xr:uid="{B498C306-506A-47A6-9A74-24C53E1617E5}"/>
    <cellStyle name="Header1 2 5 10 6 7" xfId="29801" xr:uid="{72777189-1374-44C2-908B-7FA8354AB60D}"/>
    <cellStyle name="Header1 2 5 10 6 8" xfId="29802" xr:uid="{4F621DEF-EE6C-47B5-9F2E-CA2DD728FDCF}"/>
    <cellStyle name="Header1 2 5 10 7" xfId="29803" xr:uid="{A6862061-8DF6-4DD8-AEF4-89C230FD08A2}"/>
    <cellStyle name="Header1 2 5 10 8" xfId="29804" xr:uid="{7A91DF59-CDC6-4A65-A5EB-3C9D47172DF0}"/>
    <cellStyle name="Header1 2 5 11" xfId="29805" xr:uid="{04C9C1BD-01C7-4CB5-99FD-78A4C6541861}"/>
    <cellStyle name="Header1 2 5 11 2" xfId="29806" xr:uid="{1C46ACEB-06F4-4EE9-984E-3E89F9FD3B5A}"/>
    <cellStyle name="Header1 2 5 11 2 2" xfId="29807" xr:uid="{4D43512C-0452-43C7-913A-17BB4F2C4BF1}"/>
    <cellStyle name="Header1 2 5 11 2 2 2" xfId="29808" xr:uid="{44B0424F-58B5-4CCF-A2FF-E6BAE747C821}"/>
    <cellStyle name="Header1 2 5 11 2 2 3" xfId="29809" xr:uid="{216B870C-AA77-41B0-976C-463FBBD0498D}"/>
    <cellStyle name="Header1 2 5 11 2 3" xfId="29810" xr:uid="{44B6EF50-0A03-4FBC-8DE0-6E3F567388B7}"/>
    <cellStyle name="Header1 2 5 11 2 3 2" xfId="29811" xr:uid="{A9B9FAAC-50DE-48A2-BA12-D5C15EB47C73}"/>
    <cellStyle name="Header1 2 5 11 2 3 3" xfId="29812" xr:uid="{2A474C44-36C0-448A-A680-C9759E05E271}"/>
    <cellStyle name="Header1 2 5 11 2 4" xfId="29813" xr:uid="{E0C3EBF8-22C1-4771-9B9E-3893778C84FD}"/>
    <cellStyle name="Header1 2 5 11 2 4 2" xfId="29814" xr:uid="{55A3E647-F34E-4574-ACE9-0C2897B4BF54}"/>
    <cellStyle name="Header1 2 5 11 2 4 3" xfId="29815" xr:uid="{09B829A4-E803-47C9-BAE6-20F47573B84B}"/>
    <cellStyle name="Header1 2 5 11 2 5" xfId="29816" xr:uid="{87A6F455-B03B-49C5-8F0F-EEB2A6B674C4}"/>
    <cellStyle name="Header1 2 5 11 2 5 2" xfId="29817" xr:uid="{79D9BE02-3C85-4084-A155-302442E9488B}"/>
    <cellStyle name="Header1 2 5 11 2 5 3" xfId="29818" xr:uid="{E276EA3F-65B2-4DF8-B4EF-0691B758F802}"/>
    <cellStyle name="Header1 2 5 11 2 6" xfId="29819" xr:uid="{C5332AE4-03C9-4700-899B-B3C6FD932315}"/>
    <cellStyle name="Header1 2 5 11 2 6 2" xfId="29820" xr:uid="{F6AF04F8-310E-4B4E-B047-C9838683DE0A}"/>
    <cellStyle name="Header1 2 5 11 2 6 3" xfId="29821" xr:uid="{185450AB-D343-4A76-B08D-E284857F5DB4}"/>
    <cellStyle name="Header1 2 5 11 2 7" xfId="29822" xr:uid="{8A688E1F-25D2-441C-9747-489B35F52964}"/>
    <cellStyle name="Header1 2 5 11 2 7 2" xfId="29823" xr:uid="{CE05A095-3B13-441A-949A-9140ADC0B1CD}"/>
    <cellStyle name="Header1 2 5 11 2 7 3" xfId="29824" xr:uid="{F4B4DD22-CF1C-4DE7-AA2C-4809DA06B2C7}"/>
    <cellStyle name="Header1 2 5 11 2 8" xfId="29825" xr:uid="{FBBE8A11-5A84-48FE-BE59-CF6152022ABD}"/>
    <cellStyle name="Header1 2 5 11 2 9" xfId="29826" xr:uid="{BDF56FEC-F7D9-41EE-86CA-684AD58B065F}"/>
    <cellStyle name="Header1 2 5 11 3" xfId="29827" xr:uid="{110D051E-136E-444B-8E91-613F96C7CA14}"/>
    <cellStyle name="Header1 2 5 11 3 2" xfId="29828" xr:uid="{E6B7F2C5-C24B-425E-BBCC-D7AEB8C06C57}"/>
    <cellStyle name="Header1 2 5 11 3 2 2" xfId="29829" xr:uid="{D2CE53F7-676F-4664-82A8-B8640C78FF6D}"/>
    <cellStyle name="Header1 2 5 11 3 2 3" xfId="29830" xr:uid="{63119B6E-5AC6-4BD4-89AE-26B7600DFB53}"/>
    <cellStyle name="Header1 2 5 11 3 3" xfId="29831" xr:uid="{9D761BCC-E39B-4C7C-9EC7-A7C182EA3A28}"/>
    <cellStyle name="Header1 2 5 11 3 3 2" xfId="29832" xr:uid="{DDB83046-A8ED-4E41-8E8E-D4D32BF149A0}"/>
    <cellStyle name="Header1 2 5 11 3 3 3" xfId="29833" xr:uid="{11812502-9B24-4655-9F12-204A3663C082}"/>
    <cellStyle name="Header1 2 5 11 3 4" xfId="29834" xr:uid="{6D97085E-136A-45C4-97F8-2A08C67CD389}"/>
    <cellStyle name="Header1 2 5 11 3 4 2" xfId="29835" xr:uid="{723CA930-6B39-4F21-A577-77E25F0A1EAD}"/>
    <cellStyle name="Header1 2 5 11 3 4 3" xfId="29836" xr:uid="{E99EEBC8-96A3-473E-87DD-2527E840DE7D}"/>
    <cellStyle name="Header1 2 5 11 3 5" xfId="29837" xr:uid="{C4316A81-16BE-452F-94B3-37F3472DE781}"/>
    <cellStyle name="Header1 2 5 11 3 5 2" xfId="29838" xr:uid="{02436E00-133D-46D1-B989-807897984692}"/>
    <cellStyle name="Header1 2 5 11 3 5 3" xfId="29839" xr:uid="{44FBD25B-5A9C-4B5F-8ECC-A7D3B24E1613}"/>
    <cellStyle name="Header1 2 5 11 3 6" xfId="29840" xr:uid="{6C35C3D3-EDBE-4493-A3CB-37EB8EB54CEE}"/>
    <cellStyle name="Header1 2 5 11 3 6 2" xfId="29841" xr:uid="{B71B0305-B961-49FC-A7FF-228331EDD10B}"/>
    <cellStyle name="Header1 2 5 11 3 6 3" xfId="29842" xr:uid="{AA5D72D9-C085-41E3-A97F-B2DAA0DD6179}"/>
    <cellStyle name="Header1 2 5 11 3 7" xfId="29843" xr:uid="{C06D9D18-A894-4074-BC68-5FAD26D64904}"/>
    <cellStyle name="Header1 2 5 11 3 8" xfId="29844" xr:uid="{4E4E2651-6DFC-4725-B18C-11AFC1A96698}"/>
    <cellStyle name="Header1 2 5 11 4" xfId="29845" xr:uid="{6E1242A2-818A-4469-AABA-C71B73197AF9}"/>
    <cellStyle name="Header1 2 5 11 4 2" xfId="29846" xr:uid="{7943DDC8-04E0-4CB3-8756-12FA5FA28595}"/>
    <cellStyle name="Header1 2 5 11 4 2 2" xfId="29847" xr:uid="{D94A8F28-B962-4002-B7AC-896C91B4A849}"/>
    <cellStyle name="Header1 2 5 11 4 2 3" xfId="29848" xr:uid="{8158EA72-0D76-4572-AFDF-21BB9AAF1B67}"/>
    <cellStyle name="Header1 2 5 11 4 3" xfId="29849" xr:uid="{C53C107A-1CA2-4F92-BC31-980EC00849DF}"/>
    <cellStyle name="Header1 2 5 11 4 3 2" xfId="29850" xr:uid="{233445D7-96BB-4C4C-BBFF-85299AAD2F2F}"/>
    <cellStyle name="Header1 2 5 11 4 3 3" xfId="29851" xr:uid="{F4656B82-983E-405D-B8C4-C2576B94D4F2}"/>
    <cellStyle name="Header1 2 5 11 4 4" xfId="29852" xr:uid="{6C37E0A7-A5A7-4775-BD5E-A557136CB3C6}"/>
    <cellStyle name="Header1 2 5 11 4 4 2" xfId="29853" xr:uid="{767B1ABB-EA32-428B-8B26-AFDDF69B351A}"/>
    <cellStyle name="Header1 2 5 11 4 4 3" xfId="29854" xr:uid="{61A03592-0798-4070-97C9-871893F564E3}"/>
    <cellStyle name="Header1 2 5 11 4 5" xfId="29855" xr:uid="{C8E3C9A5-E338-49E4-AD95-8E15906997B7}"/>
    <cellStyle name="Header1 2 5 11 4 5 2" xfId="29856" xr:uid="{440A887C-7165-40A1-A609-0E2F60B612DE}"/>
    <cellStyle name="Header1 2 5 11 4 5 3" xfId="29857" xr:uid="{9B503F4D-4561-450F-9013-3BCE2A2C31F3}"/>
    <cellStyle name="Header1 2 5 11 4 6" xfId="29858" xr:uid="{8A81FAFF-E00C-45BB-8CAC-6F72B25AEF34}"/>
    <cellStyle name="Header1 2 5 11 4 6 2" xfId="29859" xr:uid="{B0DC9AF5-82AB-4419-B59D-2F7D74D0C7AA}"/>
    <cellStyle name="Header1 2 5 11 4 6 3" xfId="29860" xr:uid="{992B4F8F-00D0-49F7-A2E0-AA3CEB9B5506}"/>
    <cellStyle name="Header1 2 5 11 4 7" xfId="29861" xr:uid="{17251892-4651-42CB-B475-CF8D9A34EECA}"/>
    <cellStyle name="Header1 2 5 11 4 8" xfId="29862" xr:uid="{3B9B5B9E-38B7-4614-9597-716220A4C65F}"/>
    <cellStyle name="Header1 2 5 11 5" xfId="29863" xr:uid="{48E6C1F0-89D2-4386-BBDB-77F381897A4F}"/>
    <cellStyle name="Header1 2 5 11 5 2" xfId="29864" xr:uid="{9C7E8A11-4728-4B25-8FA1-F396CBA653C2}"/>
    <cellStyle name="Header1 2 5 11 5 2 2" xfId="29865" xr:uid="{BF47B3DA-E543-444B-9DF9-FA31D31093EA}"/>
    <cellStyle name="Header1 2 5 11 5 2 3" xfId="29866" xr:uid="{143EDC69-53D2-4EAA-B189-C92FDC54B20A}"/>
    <cellStyle name="Header1 2 5 11 5 3" xfId="29867" xr:uid="{FEAD60DC-0B16-4CFE-881E-DEDD103F134E}"/>
    <cellStyle name="Header1 2 5 11 5 3 2" xfId="29868" xr:uid="{A30DB17A-446F-4590-8366-D64E38D7A24D}"/>
    <cellStyle name="Header1 2 5 11 5 3 3" xfId="29869" xr:uid="{B20443E8-7E1A-4E8A-B266-A00362AAD485}"/>
    <cellStyle name="Header1 2 5 11 5 4" xfId="29870" xr:uid="{38E01182-C827-47CA-B32C-3D081C079831}"/>
    <cellStyle name="Header1 2 5 11 5 4 2" xfId="29871" xr:uid="{24F2DC14-D22A-4CB8-AFF4-B606AE8F4E12}"/>
    <cellStyle name="Header1 2 5 11 5 4 3" xfId="29872" xr:uid="{635E12D3-39C8-49DE-AC2C-7168D547557B}"/>
    <cellStyle name="Header1 2 5 11 5 5" xfId="29873" xr:uid="{780ECFFF-274E-4B05-AF11-F05489C0160C}"/>
    <cellStyle name="Header1 2 5 11 5 5 2" xfId="29874" xr:uid="{ED28A052-CA2F-4FF2-B54B-7947E7C94135}"/>
    <cellStyle name="Header1 2 5 11 5 5 3" xfId="29875" xr:uid="{921DE0F5-746A-492B-AA2D-22B2D89DB7CE}"/>
    <cellStyle name="Header1 2 5 11 5 6" xfId="29876" xr:uid="{00ACCD74-B0C9-417F-913A-DDD58A36DCBE}"/>
    <cellStyle name="Header1 2 5 11 5 6 2" xfId="29877" xr:uid="{0941750B-B2E3-42BB-9200-AC12C6127C5C}"/>
    <cellStyle name="Header1 2 5 11 5 6 3" xfId="29878" xr:uid="{52EFF086-5236-40D9-87B9-AD7BF0DDA7C6}"/>
    <cellStyle name="Header1 2 5 11 5 7" xfId="29879" xr:uid="{4BFF2F01-87E7-4917-A279-CB5D7991933B}"/>
    <cellStyle name="Header1 2 5 11 5 8" xfId="29880" xr:uid="{2708CE6E-10B9-457C-9496-40A269E037B5}"/>
    <cellStyle name="Header1 2 5 11 6" xfId="29881" xr:uid="{B28D932B-2115-4CF0-AAA1-C383F09665DB}"/>
    <cellStyle name="Header1 2 5 11 6 2" xfId="29882" xr:uid="{ED805095-5EDC-4D2A-8064-EA27118CA2AA}"/>
    <cellStyle name="Header1 2 5 11 6 2 2" xfId="29883" xr:uid="{B63C7A5F-2071-4FB7-B0B5-9E63BA78214B}"/>
    <cellStyle name="Header1 2 5 11 6 2 3" xfId="29884" xr:uid="{5354DF64-2D86-463A-AEBE-7CF8FF00D9FB}"/>
    <cellStyle name="Header1 2 5 11 6 3" xfId="29885" xr:uid="{7AB4EA90-BC19-4401-BDE8-5F3EBFB9C602}"/>
    <cellStyle name="Header1 2 5 11 6 3 2" xfId="29886" xr:uid="{7B3848A4-E2D8-4873-8EBD-9CCE5D8BD0FC}"/>
    <cellStyle name="Header1 2 5 11 6 3 3" xfId="29887" xr:uid="{184D8084-2F1E-4355-AD80-054D80D5011B}"/>
    <cellStyle name="Header1 2 5 11 6 4" xfId="29888" xr:uid="{6D98C602-95C8-403F-AF14-B00910265119}"/>
    <cellStyle name="Header1 2 5 11 6 4 2" xfId="29889" xr:uid="{68323B89-9C9F-436E-9D0C-14B1173BB484}"/>
    <cellStyle name="Header1 2 5 11 6 4 3" xfId="29890" xr:uid="{66936F73-2134-47A9-83F5-2BF9419D3E3D}"/>
    <cellStyle name="Header1 2 5 11 6 5" xfId="29891" xr:uid="{E7943D84-DFF0-4B48-9701-4FEA922DC82B}"/>
    <cellStyle name="Header1 2 5 11 6 5 2" xfId="29892" xr:uid="{7AF9D629-8345-418D-8D78-671FE9E48880}"/>
    <cellStyle name="Header1 2 5 11 6 5 3" xfId="29893" xr:uid="{43DFD2D8-020A-4310-99D4-3A57CD1CAFE1}"/>
    <cellStyle name="Header1 2 5 11 6 6" xfId="29894" xr:uid="{6F8A2082-815D-4E35-982B-88A3C4AD4350}"/>
    <cellStyle name="Header1 2 5 11 6 6 2" xfId="29895" xr:uid="{3221748D-C51A-49BE-9DB9-58E92AD5DC56}"/>
    <cellStyle name="Header1 2 5 11 6 6 3" xfId="29896" xr:uid="{AF38106B-94EA-49A6-A5D2-6F2FE050C0D1}"/>
    <cellStyle name="Header1 2 5 11 6 7" xfId="29897" xr:uid="{F0FB3B8B-9426-4454-B12F-894C2A384D65}"/>
    <cellStyle name="Header1 2 5 11 6 8" xfId="29898" xr:uid="{BCEA8713-6B2C-4C35-9D7A-60028758743C}"/>
    <cellStyle name="Header1 2 5 11 7" xfId="29899" xr:uid="{8A36F7C8-F919-44E4-8490-821EABF335B3}"/>
    <cellStyle name="Header1 2 5 12" xfId="29900" xr:uid="{66191D7A-7D83-41BE-A3F9-A8ACADA4E377}"/>
    <cellStyle name="Header1 2 5 12 2" xfId="29901" xr:uid="{6CC01BAA-26BF-44B5-B621-DE16D52F6D12}"/>
    <cellStyle name="Header1 2 5 12 2 2" xfId="29902" xr:uid="{D512EF0A-651C-43BB-8B30-6519C153929A}"/>
    <cellStyle name="Header1 2 5 12 2 3" xfId="29903" xr:uid="{85E7C190-F712-4887-A516-E3C30299440C}"/>
    <cellStyle name="Header1 2 5 12 3" xfId="29904" xr:uid="{80F3D997-02CF-4242-A3FE-79577E2AB19A}"/>
    <cellStyle name="Header1 2 5 12 3 2" xfId="29905" xr:uid="{62D288BD-3355-4962-9073-B022A68AD1F9}"/>
    <cellStyle name="Header1 2 5 12 3 3" xfId="29906" xr:uid="{A158D33B-EBC4-41C6-B635-004DAF896670}"/>
    <cellStyle name="Header1 2 5 12 4" xfId="29907" xr:uid="{5C3E4F2D-0415-475A-A9FC-6FD485C164BB}"/>
    <cellStyle name="Header1 2 5 12 4 2" xfId="29908" xr:uid="{759322A0-C9DE-40D1-9733-D9C7E8F8241F}"/>
    <cellStyle name="Header1 2 5 12 4 3" xfId="29909" xr:uid="{AF43CB3F-5D5B-4DD4-B653-78D441B57CED}"/>
    <cellStyle name="Header1 2 5 12 5" xfId="29910" xr:uid="{C069EEF4-DE8F-4150-9C0D-2BC62A6F165F}"/>
    <cellStyle name="Header1 2 5 12 5 2" xfId="29911" xr:uid="{DEEEBF47-77D0-432B-B077-2AD4A1870730}"/>
    <cellStyle name="Header1 2 5 12 5 3" xfId="29912" xr:uid="{04CB0E9C-BF65-409B-9220-0AB14ADAF679}"/>
    <cellStyle name="Header1 2 5 12 6" xfId="29913" xr:uid="{4E8936BA-BD4D-400A-AFFC-EDA4E1CBCABC}"/>
    <cellStyle name="Header1 2 5 12 6 2" xfId="29914" xr:uid="{F4DA505D-CDFC-4F89-BAAA-DFC44D325505}"/>
    <cellStyle name="Header1 2 5 12 6 3" xfId="29915" xr:uid="{BF5D866A-48D4-469F-8A0D-387209F00DA8}"/>
    <cellStyle name="Header1 2 5 12 7" xfId="29916" xr:uid="{55B99E72-96C6-4EB5-8159-7D1B9BF5FEA5}"/>
    <cellStyle name="Header1 2 5 12 7 2" xfId="29917" xr:uid="{C39EDB44-AA2C-4B59-B7B5-651B0510B6E2}"/>
    <cellStyle name="Header1 2 5 12 7 3" xfId="29918" xr:uid="{EB9AB90D-2A60-4DD5-BE77-7D65F8C63678}"/>
    <cellStyle name="Header1 2 5 12 8" xfId="29919" xr:uid="{D5A11231-3860-4800-AEB1-90C52BBEBD09}"/>
    <cellStyle name="Header1 2 5 12 9" xfId="29920" xr:uid="{4CAC5DDB-63C4-48BF-9154-F22FFEF31C06}"/>
    <cellStyle name="Header1 2 5 13" xfId="29921" xr:uid="{173C80CE-CDB9-4B8F-8C6D-F88CB08F3D11}"/>
    <cellStyle name="Header1 2 5 13 2" xfId="29922" xr:uid="{1A037B52-318F-4CDC-86C3-6174539EE836}"/>
    <cellStyle name="Header1 2 5 13 2 2" xfId="29923" xr:uid="{46DD6308-8E68-4BE0-AD68-F89085ADF368}"/>
    <cellStyle name="Header1 2 5 13 2 3" xfId="29924" xr:uid="{79822731-69C1-4236-8616-8E43B31C3D23}"/>
    <cellStyle name="Header1 2 5 13 3" xfId="29925" xr:uid="{89B286C6-D5BD-4C25-9A88-5DD880294CC6}"/>
    <cellStyle name="Header1 2 5 13 3 2" xfId="29926" xr:uid="{DCBBBD60-0E9D-4BED-8B10-4191382171BD}"/>
    <cellStyle name="Header1 2 5 13 3 3" xfId="29927" xr:uid="{175A07F8-CA4D-42F8-8CA0-9565B14041E0}"/>
    <cellStyle name="Header1 2 5 13 4" xfId="29928" xr:uid="{8754ABC8-29B6-417D-989D-B7DCE466678A}"/>
    <cellStyle name="Header1 2 5 13 4 2" xfId="29929" xr:uid="{E2B82CA8-F263-4B35-AE97-409F93041915}"/>
    <cellStyle name="Header1 2 5 13 4 3" xfId="29930" xr:uid="{BD882528-CEC0-4A59-B51B-8DF95545A3A9}"/>
    <cellStyle name="Header1 2 5 13 5" xfId="29931" xr:uid="{3A5663FB-9BD6-4B8D-AC1B-E0C549515BAA}"/>
    <cellStyle name="Header1 2 5 13 5 2" xfId="29932" xr:uid="{9335104E-A77E-413F-A0AD-CFB5E222C07C}"/>
    <cellStyle name="Header1 2 5 13 5 3" xfId="29933" xr:uid="{B8883A4C-66CD-4AA3-B737-B6E57DAE24DA}"/>
    <cellStyle name="Header1 2 5 13 6" xfId="29934" xr:uid="{4F8C8ED2-E42D-45AF-B9C1-5C55E3A7A011}"/>
    <cellStyle name="Header1 2 5 13 6 2" xfId="29935" xr:uid="{8BD40C47-D82A-4245-A21C-F2CAE5970F27}"/>
    <cellStyle name="Header1 2 5 13 6 3" xfId="29936" xr:uid="{1899504E-1567-47D1-9AC4-CF7AD89E6490}"/>
    <cellStyle name="Header1 2 5 13 7" xfId="29937" xr:uid="{02E76593-2DC1-4B94-A6A9-36CB5C30C83D}"/>
    <cellStyle name="Header1 2 5 13 8" xfId="29938" xr:uid="{554D64D7-F0C3-4461-863C-9DCA46355B43}"/>
    <cellStyle name="Header1 2 5 14" xfId="29939" xr:uid="{137798E9-726C-4166-B5F7-CF5545532916}"/>
    <cellStyle name="Header1 2 5 14 2" xfId="29940" xr:uid="{6FF8574A-4672-49D7-8FDA-0892614998E8}"/>
    <cellStyle name="Header1 2 5 14 2 2" xfId="29941" xr:uid="{2949627D-8B1E-47F5-8AEA-4C89A9E35678}"/>
    <cellStyle name="Header1 2 5 14 2 3" xfId="29942" xr:uid="{D99E47C2-CA4E-42BE-8101-7B82277FA6DF}"/>
    <cellStyle name="Header1 2 5 14 3" xfId="29943" xr:uid="{684F91B6-C393-47EA-AA30-2EA5F862E63A}"/>
    <cellStyle name="Header1 2 5 14 3 2" xfId="29944" xr:uid="{55F75D68-B887-4C68-9CBB-9EBB5D029969}"/>
    <cellStyle name="Header1 2 5 14 3 3" xfId="29945" xr:uid="{68F199B7-520A-4820-87F0-8BEBDD731C72}"/>
    <cellStyle name="Header1 2 5 14 4" xfId="29946" xr:uid="{419B2DB4-940D-41CC-925E-83C99E570547}"/>
    <cellStyle name="Header1 2 5 14 4 2" xfId="29947" xr:uid="{CC1B326F-3DDE-4842-92AB-D29F070CF21B}"/>
    <cellStyle name="Header1 2 5 14 4 3" xfId="29948" xr:uid="{2B791CF3-F5B3-4247-BD38-3CA5C69DA595}"/>
    <cellStyle name="Header1 2 5 14 5" xfId="29949" xr:uid="{F015032C-FAA8-41FD-A2D2-1E1A67EF80FA}"/>
    <cellStyle name="Header1 2 5 14 5 2" xfId="29950" xr:uid="{0C3C109D-B727-4CA1-944C-611394C41BB7}"/>
    <cellStyle name="Header1 2 5 14 5 3" xfId="29951" xr:uid="{13FFD3D5-A1B5-42E6-8C33-6302ADB122FD}"/>
    <cellStyle name="Header1 2 5 14 6" xfId="29952" xr:uid="{6029207D-9070-4082-B47D-1941E791670C}"/>
    <cellStyle name="Header1 2 5 14 6 2" xfId="29953" xr:uid="{3BC45F12-F6CC-41F6-BCA8-AE2302BB871E}"/>
    <cellStyle name="Header1 2 5 14 6 3" xfId="29954" xr:uid="{916055EB-CDA9-4C91-991E-49CF1F35F08F}"/>
    <cellStyle name="Header1 2 5 14 7" xfId="29955" xr:uid="{14E8B8A2-4C78-49EB-A4EA-6A0DB04BB64F}"/>
    <cellStyle name="Header1 2 5 14 8" xfId="29956" xr:uid="{E3803FF0-619B-4186-86BE-1C0FF5068A33}"/>
    <cellStyle name="Header1 2 5 15" xfId="29957" xr:uid="{D6A8AB8C-39F2-4B42-9F64-B39A3010D85A}"/>
    <cellStyle name="Header1 2 5 15 2" xfId="29958" xr:uid="{20D81865-C99A-4E0D-90FE-210BE05A73C2}"/>
    <cellStyle name="Header1 2 5 15 2 2" xfId="29959" xr:uid="{020C23CC-BA0B-4A36-AE67-28A8F43DEE82}"/>
    <cellStyle name="Header1 2 5 15 2 3" xfId="29960" xr:uid="{FE3EABE9-5BC4-428E-8D63-19620AFC010B}"/>
    <cellStyle name="Header1 2 5 15 3" xfId="29961" xr:uid="{546E1E22-C223-4409-AAD4-1C62569BF00D}"/>
    <cellStyle name="Header1 2 5 15 3 2" xfId="29962" xr:uid="{18422970-DC53-4813-9C4E-F67A60094ECB}"/>
    <cellStyle name="Header1 2 5 15 3 3" xfId="29963" xr:uid="{4F01B6E1-27CF-4D49-BC6E-F6F67C7859EC}"/>
    <cellStyle name="Header1 2 5 15 4" xfId="29964" xr:uid="{8DE89E0A-1CC0-4E84-B65B-027C481D70E4}"/>
    <cellStyle name="Header1 2 5 15 4 2" xfId="29965" xr:uid="{51BA1BCE-EA4B-40D7-B91A-A0B61E431CA3}"/>
    <cellStyle name="Header1 2 5 15 4 3" xfId="29966" xr:uid="{5476A110-95D6-4F16-8BBA-38D22D61BB39}"/>
    <cellStyle name="Header1 2 5 15 5" xfId="29967" xr:uid="{A665535D-82CC-43FD-93FE-0D7C638C4AD0}"/>
    <cellStyle name="Header1 2 5 15 5 2" xfId="29968" xr:uid="{0FB3349D-E88F-4773-9EE6-F37453094849}"/>
    <cellStyle name="Header1 2 5 15 5 3" xfId="29969" xr:uid="{EFA69450-FD3C-4BB3-B3E7-CAAE8B9871C6}"/>
    <cellStyle name="Header1 2 5 15 6" xfId="29970" xr:uid="{78959D0D-AC5A-4DE9-B988-AB3346CBACFF}"/>
    <cellStyle name="Header1 2 5 15 6 2" xfId="29971" xr:uid="{40CABE08-FA91-4905-B6AF-8760F4DC874D}"/>
    <cellStyle name="Header1 2 5 15 6 3" xfId="29972" xr:uid="{2BD5BFB0-A7F5-48AA-8F67-86D64D6B8FD3}"/>
    <cellStyle name="Header1 2 5 15 7" xfId="29973" xr:uid="{53B9052A-308E-4129-9FD8-B1607D9C4BE4}"/>
    <cellStyle name="Header1 2 5 15 8" xfId="29974" xr:uid="{6670B033-B714-4696-ACE1-75078A67B470}"/>
    <cellStyle name="Header1 2 5 16" xfId="29975" xr:uid="{A1431A51-76DD-4C6E-8C98-83253B45D342}"/>
    <cellStyle name="Header1 2 5 16 2" xfId="29976" xr:uid="{0AFD7D15-739C-4480-B84B-92A7B9B50AC7}"/>
    <cellStyle name="Header1 2 5 16 2 2" xfId="29977" xr:uid="{0ADB4E6D-7232-4A6B-902A-9CE440B8D285}"/>
    <cellStyle name="Header1 2 5 16 2 3" xfId="29978" xr:uid="{8529AD23-E6A4-45A9-9535-114F5AA01BA4}"/>
    <cellStyle name="Header1 2 5 16 3" xfId="29979" xr:uid="{4F335A58-FA82-416A-B3D2-ACC4BAC83D70}"/>
    <cellStyle name="Header1 2 5 16 3 2" xfId="29980" xr:uid="{906272F9-FE3C-4AFE-AD44-A1D5F5504B0B}"/>
    <cellStyle name="Header1 2 5 16 3 3" xfId="29981" xr:uid="{616B54FC-B713-4374-8387-4BAD83D5DEF3}"/>
    <cellStyle name="Header1 2 5 16 4" xfId="29982" xr:uid="{38500C3F-29AD-441D-9CE0-4CD3E348EFB8}"/>
    <cellStyle name="Header1 2 5 16 4 2" xfId="29983" xr:uid="{DA9B6500-F457-443B-8D2B-00671EB21CC3}"/>
    <cellStyle name="Header1 2 5 16 4 3" xfId="29984" xr:uid="{51505564-40DD-4091-804F-9D85022F360C}"/>
    <cellStyle name="Header1 2 5 16 5" xfId="29985" xr:uid="{3518E645-87E8-4183-A90E-A9FA453CADE4}"/>
    <cellStyle name="Header1 2 5 16 5 2" xfId="29986" xr:uid="{E1703347-A6BE-40C1-9C2D-6D43B9403E84}"/>
    <cellStyle name="Header1 2 5 16 5 3" xfId="29987" xr:uid="{E9C419BD-7A72-4CF6-AB9A-27AC734C7BDF}"/>
    <cellStyle name="Header1 2 5 16 6" xfId="29988" xr:uid="{D9C36160-31E1-4A43-A0A4-C345DD2E0D26}"/>
    <cellStyle name="Header1 2 5 16 6 2" xfId="29989" xr:uid="{AEBC841A-3FF1-4B12-ADA7-7EE79AF15F01}"/>
    <cellStyle name="Header1 2 5 16 6 3" xfId="29990" xr:uid="{7E9DF89C-A6A1-46CF-B44A-84A12BD061C3}"/>
    <cellStyle name="Header1 2 5 16 7" xfId="29991" xr:uid="{35D7387B-6C94-41E8-8CE7-3645A55E8C8C}"/>
    <cellStyle name="Header1 2 5 16 8" xfId="29992" xr:uid="{9C8A90AB-B4C6-4458-9EB2-F1EE03B9E0D8}"/>
    <cellStyle name="Header1 2 5 17" xfId="29993" xr:uid="{B45684D4-4A66-4E1B-8D0A-537B1D555AAE}"/>
    <cellStyle name="Header1 2 5 2" xfId="29994" xr:uid="{2E01B3AD-D434-4F7A-AC04-FA0EF6D057FD}"/>
    <cellStyle name="Header1 2 5 2 10" xfId="29995" xr:uid="{C6A0F508-5F00-4E97-9AE6-8D1E7C299A98}"/>
    <cellStyle name="Header1 2 5 2 10 2" xfId="29996" xr:uid="{D39E86F7-B17A-4BBE-89F5-9C8502423BF8}"/>
    <cellStyle name="Header1 2 5 2 10 2 2" xfId="29997" xr:uid="{567B7345-1477-42ED-BEDD-9F0A66F3F657}"/>
    <cellStyle name="Header1 2 5 2 10 2 2 2" xfId="29998" xr:uid="{26BCD584-C276-4015-BC68-52365B4C6D91}"/>
    <cellStyle name="Header1 2 5 2 10 2 2 3" xfId="29999" xr:uid="{D4020409-A3D0-418E-A6BF-FFD7B7CD1769}"/>
    <cellStyle name="Header1 2 5 2 10 2 3" xfId="30000" xr:uid="{1D4C978E-DDEA-40E8-A8BE-EBEBFA8A6B12}"/>
    <cellStyle name="Header1 2 5 2 10 2 3 2" xfId="30001" xr:uid="{191CEFB8-0771-41D1-B354-8106455CA232}"/>
    <cellStyle name="Header1 2 5 2 10 2 3 3" xfId="30002" xr:uid="{4D81F39D-4ABD-457D-8BC4-39F4FD684159}"/>
    <cellStyle name="Header1 2 5 2 10 2 4" xfId="30003" xr:uid="{B33EA67A-9F8D-4F39-87FB-B242973E3A5E}"/>
    <cellStyle name="Header1 2 5 2 10 2 4 2" xfId="30004" xr:uid="{DFE3B6AD-8A53-4F5B-88E4-85E94CBF59E4}"/>
    <cellStyle name="Header1 2 5 2 10 2 4 3" xfId="30005" xr:uid="{13B95F0C-7FBB-442F-8E1E-54A1DB51B357}"/>
    <cellStyle name="Header1 2 5 2 10 2 5" xfId="30006" xr:uid="{0B9B645B-27D2-4D52-8F04-473616CB242B}"/>
    <cellStyle name="Header1 2 5 2 10 2 5 2" xfId="30007" xr:uid="{90CFA819-497E-4B7C-B08C-BAC4A0AD46EB}"/>
    <cellStyle name="Header1 2 5 2 10 2 5 3" xfId="30008" xr:uid="{140AB197-C77E-4D0C-BF99-42DE81895A4D}"/>
    <cellStyle name="Header1 2 5 2 10 2 6" xfId="30009" xr:uid="{85FFAE57-B564-4463-B84F-C44FBBF9FC43}"/>
    <cellStyle name="Header1 2 5 2 10 2 6 2" xfId="30010" xr:uid="{6DA72003-BB0A-42CA-A4EE-84B8262D9076}"/>
    <cellStyle name="Header1 2 5 2 10 2 6 3" xfId="30011" xr:uid="{95A27B8A-B0FE-4B0C-ACCC-0BFF2112AC40}"/>
    <cellStyle name="Header1 2 5 2 10 2 7" xfId="30012" xr:uid="{C63F78B1-9DCA-4772-BAE7-8EDDC19868B3}"/>
    <cellStyle name="Header1 2 5 2 10 2 7 2" xfId="30013" xr:uid="{8AC97B8F-63E1-4350-A379-BD65E7113F83}"/>
    <cellStyle name="Header1 2 5 2 10 2 7 3" xfId="30014" xr:uid="{DE51E5A2-853C-4979-89EC-6E33820E2E5A}"/>
    <cellStyle name="Header1 2 5 2 10 2 8" xfId="30015" xr:uid="{799857BD-D399-4895-A194-8717C44B9F2F}"/>
    <cellStyle name="Header1 2 5 2 10 2 9" xfId="30016" xr:uid="{05E75085-E913-457E-9DE3-15DB1F5C899B}"/>
    <cellStyle name="Header1 2 5 2 10 3" xfId="30017" xr:uid="{9F866F21-EDD1-4739-8E94-BCB82BC5CFD1}"/>
    <cellStyle name="Header1 2 5 2 10 3 2" xfId="30018" xr:uid="{3A898736-2328-483B-95F0-17B3C6E24D6A}"/>
    <cellStyle name="Header1 2 5 2 10 3 2 2" xfId="30019" xr:uid="{F9C0C251-F365-4652-B5B3-6CE463C1CA46}"/>
    <cellStyle name="Header1 2 5 2 10 3 2 3" xfId="30020" xr:uid="{4C96F7A8-A521-4437-B0C7-8CB24EB539BD}"/>
    <cellStyle name="Header1 2 5 2 10 3 3" xfId="30021" xr:uid="{54D4E21C-E87B-46CF-9909-1B8987732D22}"/>
    <cellStyle name="Header1 2 5 2 10 3 3 2" xfId="30022" xr:uid="{AA55AE8B-488C-45B4-A2C4-4C074DA059E1}"/>
    <cellStyle name="Header1 2 5 2 10 3 3 3" xfId="30023" xr:uid="{C42B8DB0-4550-4009-98CF-505C197DC635}"/>
    <cellStyle name="Header1 2 5 2 10 3 4" xfId="30024" xr:uid="{343AEEE2-A5FD-4D94-8A63-69EE565324D8}"/>
    <cellStyle name="Header1 2 5 2 10 3 4 2" xfId="30025" xr:uid="{33D8DE3C-D31E-42FA-81AC-8A67F4022ADD}"/>
    <cellStyle name="Header1 2 5 2 10 3 4 3" xfId="30026" xr:uid="{1C7B5146-CC02-4AB6-84E4-31A101D199C4}"/>
    <cellStyle name="Header1 2 5 2 10 3 5" xfId="30027" xr:uid="{4E1D40DB-C44C-49DF-8F8E-885E010F15F4}"/>
    <cellStyle name="Header1 2 5 2 10 3 5 2" xfId="30028" xr:uid="{BC45AB06-A45A-40EB-BDA4-E54400B0FFF3}"/>
    <cellStyle name="Header1 2 5 2 10 3 5 3" xfId="30029" xr:uid="{AA5FA372-232F-4D26-8C2E-2120F324F142}"/>
    <cellStyle name="Header1 2 5 2 10 3 6" xfId="30030" xr:uid="{B02EB733-F9F2-4DA3-AABB-8EF265612417}"/>
    <cellStyle name="Header1 2 5 2 10 3 6 2" xfId="30031" xr:uid="{90F5A917-775D-4D35-AA09-EFE680564BD7}"/>
    <cellStyle name="Header1 2 5 2 10 3 6 3" xfId="30032" xr:uid="{B5E81CE1-7735-4789-9035-7F24193629B9}"/>
    <cellStyle name="Header1 2 5 2 10 3 7" xfId="30033" xr:uid="{A8F686FE-FD04-4B51-928F-A4DEE629770F}"/>
    <cellStyle name="Header1 2 5 2 10 3 8" xfId="30034" xr:uid="{8D39862A-5A01-410F-9D64-9D7063917DEC}"/>
    <cellStyle name="Header1 2 5 2 10 4" xfId="30035" xr:uid="{28D2423A-65FF-48EA-90EC-BE5E1B351F2F}"/>
    <cellStyle name="Header1 2 5 2 10 4 2" xfId="30036" xr:uid="{3757B465-368F-48D0-AB25-6C954C2DBE23}"/>
    <cellStyle name="Header1 2 5 2 10 4 2 2" xfId="30037" xr:uid="{4AE397D9-B042-45F1-9CF4-334CE2B47FB0}"/>
    <cellStyle name="Header1 2 5 2 10 4 2 3" xfId="30038" xr:uid="{A3045C46-ED45-4E53-B541-564CB2B932B2}"/>
    <cellStyle name="Header1 2 5 2 10 4 3" xfId="30039" xr:uid="{AD18826E-0FB7-4C15-A4AA-BDD79E55CA46}"/>
    <cellStyle name="Header1 2 5 2 10 4 3 2" xfId="30040" xr:uid="{2CC6FE17-5328-47C4-BD21-0A6B2FB044E8}"/>
    <cellStyle name="Header1 2 5 2 10 4 3 3" xfId="30041" xr:uid="{F8283977-DF86-475D-9699-E7BBD971D356}"/>
    <cellStyle name="Header1 2 5 2 10 4 4" xfId="30042" xr:uid="{FCDC7ADC-5AF8-440D-B57B-443D954B7194}"/>
    <cellStyle name="Header1 2 5 2 10 4 4 2" xfId="30043" xr:uid="{3B3AF096-9179-447F-912C-2F224241084E}"/>
    <cellStyle name="Header1 2 5 2 10 4 4 3" xfId="30044" xr:uid="{12D24220-3196-4CA3-B4D4-386B4751358C}"/>
    <cellStyle name="Header1 2 5 2 10 4 5" xfId="30045" xr:uid="{DCC4C503-63DB-4A89-B80D-959A1DBD625A}"/>
    <cellStyle name="Header1 2 5 2 10 4 5 2" xfId="30046" xr:uid="{1161E2AA-AB67-4B6C-A9F0-DCE1A79D7C6F}"/>
    <cellStyle name="Header1 2 5 2 10 4 5 3" xfId="30047" xr:uid="{77AE40E3-BB40-41AE-9C02-13E425414BE3}"/>
    <cellStyle name="Header1 2 5 2 10 4 6" xfId="30048" xr:uid="{BF22DA0D-E6A8-4166-A2BA-9CE482CAFA61}"/>
    <cellStyle name="Header1 2 5 2 10 4 6 2" xfId="30049" xr:uid="{2A9F66E3-E4DC-46CC-A5AA-4F07588AFE56}"/>
    <cellStyle name="Header1 2 5 2 10 4 6 3" xfId="30050" xr:uid="{DF6634ED-C8CF-4ECD-A4E8-675E48203F5F}"/>
    <cellStyle name="Header1 2 5 2 10 4 7" xfId="30051" xr:uid="{50C0425A-AA7C-4591-86D0-3E111B148D3C}"/>
    <cellStyle name="Header1 2 5 2 10 4 8" xfId="30052" xr:uid="{11438D52-EC70-4F36-AE7C-90B568952014}"/>
    <cellStyle name="Header1 2 5 2 10 5" xfId="30053" xr:uid="{9AA8D49A-C443-431D-B714-28331B2AEC97}"/>
    <cellStyle name="Header1 2 5 2 10 5 2" xfId="30054" xr:uid="{47ABE264-3073-459F-AB00-F7C7B3B3BEE3}"/>
    <cellStyle name="Header1 2 5 2 10 5 2 2" xfId="30055" xr:uid="{8B6E1264-CFDB-4DD3-96F4-C1287D08DD0D}"/>
    <cellStyle name="Header1 2 5 2 10 5 2 3" xfId="30056" xr:uid="{2CF3AA85-072B-4EBC-8F4F-C982053F0372}"/>
    <cellStyle name="Header1 2 5 2 10 5 3" xfId="30057" xr:uid="{993DBE15-9439-47A3-A1CE-A8289A9624B5}"/>
    <cellStyle name="Header1 2 5 2 10 5 3 2" xfId="30058" xr:uid="{25578464-9227-4FF1-8010-CE64A1AEC27B}"/>
    <cellStyle name="Header1 2 5 2 10 5 3 3" xfId="30059" xr:uid="{58499402-BEC1-4E19-BEBC-588DBCACEF23}"/>
    <cellStyle name="Header1 2 5 2 10 5 4" xfId="30060" xr:uid="{F5639B66-EA5C-4A42-B978-EDCA8ADF0306}"/>
    <cellStyle name="Header1 2 5 2 10 5 4 2" xfId="30061" xr:uid="{6FFCD96F-FDB5-47F7-829A-D4C25AD2E521}"/>
    <cellStyle name="Header1 2 5 2 10 5 4 3" xfId="30062" xr:uid="{B6DEB5AE-0629-4B87-9623-221CBA823C41}"/>
    <cellStyle name="Header1 2 5 2 10 5 5" xfId="30063" xr:uid="{71E4ACA6-8165-4643-86A1-BFB599CC7EFA}"/>
    <cellStyle name="Header1 2 5 2 10 5 5 2" xfId="30064" xr:uid="{3AA27058-B43F-4F7B-94B0-110DCAA7B344}"/>
    <cellStyle name="Header1 2 5 2 10 5 5 3" xfId="30065" xr:uid="{6E233DD5-220C-46CD-808E-32776360D110}"/>
    <cellStyle name="Header1 2 5 2 10 5 6" xfId="30066" xr:uid="{FB3E5076-AF62-4950-827E-F3F1F24B4C99}"/>
    <cellStyle name="Header1 2 5 2 10 5 6 2" xfId="30067" xr:uid="{1EA276E0-1BD7-4738-9BB8-2976182DA956}"/>
    <cellStyle name="Header1 2 5 2 10 5 6 3" xfId="30068" xr:uid="{C41ADBD7-15DF-4BB7-BCB4-BE561D9EB7BD}"/>
    <cellStyle name="Header1 2 5 2 10 5 7" xfId="30069" xr:uid="{583142F6-CB14-4FD4-B9BE-1928A0B33A55}"/>
    <cellStyle name="Header1 2 5 2 10 5 8" xfId="30070" xr:uid="{C8A3575A-6B20-4731-B6E4-034831C5DAB3}"/>
    <cellStyle name="Header1 2 5 2 10 6" xfId="30071" xr:uid="{63785C7B-93FF-4694-BD50-6A1DAF93515E}"/>
    <cellStyle name="Header1 2 5 2 10 6 2" xfId="30072" xr:uid="{A7714B49-F50F-4ACC-9C75-4CA758E10AD3}"/>
    <cellStyle name="Header1 2 5 2 10 6 2 2" xfId="30073" xr:uid="{0FB00691-0A94-4A07-A041-B570C2258EB1}"/>
    <cellStyle name="Header1 2 5 2 10 6 2 3" xfId="30074" xr:uid="{A4221128-B2E5-4288-A84E-4CA373A1AC5F}"/>
    <cellStyle name="Header1 2 5 2 10 6 3" xfId="30075" xr:uid="{4904C180-EEDF-4149-8B26-F59096B62F5D}"/>
    <cellStyle name="Header1 2 5 2 10 6 3 2" xfId="30076" xr:uid="{C9818BA0-B6F8-4FC2-B3A7-471C0F2FE852}"/>
    <cellStyle name="Header1 2 5 2 10 6 3 3" xfId="30077" xr:uid="{11EFC843-23A6-46A7-B3F7-9B375639CB9E}"/>
    <cellStyle name="Header1 2 5 2 10 6 4" xfId="30078" xr:uid="{1ED2D91B-406E-405F-A50A-E7BC96704B4A}"/>
    <cellStyle name="Header1 2 5 2 10 6 4 2" xfId="30079" xr:uid="{EE78E936-40E2-4C5E-89AD-5460A76A52AD}"/>
    <cellStyle name="Header1 2 5 2 10 6 4 3" xfId="30080" xr:uid="{21E19006-7A3B-4F15-A5CE-986A30B46BF2}"/>
    <cellStyle name="Header1 2 5 2 10 6 5" xfId="30081" xr:uid="{2C8F3DF2-C347-4878-B56A-2E9D89F98753}"/>
    <cellStyle name="Header1 2 5 2 10 6 5 2" xfId="30082" xr:uid="{94E2503D-3B37-4620-9F38-D18E8F5F112B}"/>
    <cellStyle name="Header1 2 5 2 10 6 5 3" xfId="30083" xr:uid="{373B4E6B-7314-4CC9-8EC5-798DBD74E306}"/>
    <cellStyle name="Header1 2 5 2 10 6 6" xfId="30084" xr:uid="{FF756154-A1AB-405C-944F-DE2F0E49FE48}"/>
    <cellStyle name="Header1 2 5 2 10 6 6 2" xfId="30085" xr:uid="{A11B2BC2-EAE4-46C1-A017-87A483674E81}"/>
    <cellStyle name="Header1 2 5 2 10 6 6 3" xfId="30086" xr:uid="{1745FB6A-6A7A-4F05-ACA5-4929E146A4AC}"/>
    <cellStyle name="Header1 2 5 2 10 6 7" xfId="30087" xr:uid="{FB3A5451-70BF-456E-8485-B4EC5CDD4745}"/>
    <cellStyle name="Header1 2 5 2 10 6 8" xfId="30088" xr:uid="{684AE19C-8901-4D92-A153-98E8EC37347E}"/>
    <cellStyle name="Header1 2 5 2 10 7" xfId="30089" xr:uid="{02C8BEAE-A1E8-45B6-B1DE-C420EA3BF554}"/>
    <cellStyle name="Header1 2 5 2 11" xfId="30090" xr:uid="{B635158B-7A0C-4200-B688-13A8E37F37B7}"/>
    <cellStyle name="Header1 2 5 2 11 2" xfId="30091" xr:uid="{A943FCF9-B074-4B2E-AB27-CCDAF9CDD30A}"/>
    <cellStyle name="Header1 2 5 2 11 2 2" xfId="30092" xr:uid="{8E23E2E7-F0E9-46A4-AF01-BF5BD96C3221}"/>
    <cellStyle name="Header1 2 5 2 11 2 3" xfId="30093" xr:uid="{36F483D0-C707-41B7-922C-5D9BD8E6CA2B}"/>
    <cellStyle name="Header1 2 5 2 11 3" xfId="30094" xr:uid="{8BFF3140-B550-4261-81E3-2FD4EE61360E}"/>
    <cellStyle name="Header1 2 5 2 11 3 2" xfId="30095" xr:uid="{3658E1CC-1FB1-4654-ACC4-988353B51E2F}"/>
    <cellStyle name="Header1 2 5 2 11 3 3" xfId="30096" xr:uid="{FC7F02D8-6424-482A-8315-D7DE2E5D7D1E}"/>
    <cellStyle name="Header1 2 5 2 11 4" xfId="30097" xr:uid="{FE3184A6-9790-4361-A428-BA4C7A90A21B}"/>
    <cellStyle name="Header1 2 5 2 11 4 2" xfId="30098" xr:uid="{EF9EE7F1-95CA-49BA-897F-A6C19818D6CF}"/>
    <cellStyle name="Header1 2 5 2 11 4 3" xfId="30099" xr:uid="{29D5BEE7-1DC6-4227-8B79-B8E41F1C5D4F}"/>
    <cellStyle name="Header1 2 5 2 11 5" xfId="30100" xr:uid="{EF8F6CD0-3FBA-4A27-AEA0-60CEB981DB1D}"/>
    <cellStyle name="Header1 2 5 2 11 5 2" xfId="30101" xr:uid="{E11F7125-1A1A-449B-8A2F-D96F6FFECF5E}"/>
    <cellStyle name="Header1 2 5 2 11 5 3" xfId="30102" xr:uid="{F7FFED42-D1C5-4F7E-B150-1B3485893CC3}"/>
    <cellStyle name="Header1 2 5 2 11 6" xfId="30103" xr:uid="{FA23F498-CCA9-4312-957D-9FA9A35A3607}"/>
    <cellStyle name="Header1 2 5 2 11 6 2" xfId="30104" xr:uid="{99E863F1-BF62-4FA2-9240-3953AB56ADFF}"/>
    <cellStyle name="Header1 2 5 2 11 6 3" xfId="30105" xr:uid="{AF386895-CF3E-4C52-9DD9-B4831809B357}"/>
    <cellStyle name="Header1 2 5 2 11 7" xfId="30106" xr:uid="{FB3E000B-58BB-4C74-9C93-F9DF89093F50}"/>
    <cellStyle name="Header1 2 5 2 11 7 2" xfId="30107" xr:uid="{D5CC76FC-A6C4-4489-A7FD-DFF5DEF8B9AF}"/>
    <cellStyle name="Header1 2 5 2 11 7 3" xfId="30108" xr:uid="{0F25779D-5384-45B7-ADD9-B0773FFCF22A}"/>
    <cellStyle name="Header1 2 5 2 11 8" xfId="30109" xr:uid="{36479DF1-F09D-4BB1-AC99-DAFB23215F95}"/>
    <cellStyle name="Header1 2 5 2 11 9" xfId="30110" xr:uid="{B3946A5D-4893-4362-A99B-53E62FF44BAE}"/>
    <cellStyle name="Header1 2 5 2 12" xfId="30111" xr:uid="{905D5130-E658-4D1B-9A2F-F12980CA8587}"/>
    <cellStyle name="Header1 2 5 2 12 2" xfId="30112" xr:uid="{B7864285-6228-4E8E-9C95-E0C10ACF19BE}"/>
    <cellStyle name="Header1 2 5 2 12 2 2" xfId="30113" xr:uid="{C27AB7BC-5C53-45A0-A422-8AD919F5151F}"/>
    <cellStyle name="Header1 2 5 2 12 2 3" xfId="30114" xr:uid="{6419C805-F834-4B27-B94D-F4EAA30343A7}"/>
    <cellStyle name="Header1 2 5 2 12 3" xfId="30115" xr:uid="{66D58669-074C-4444-8F10-89A77EAB0D73}"/>
    <cellStyle name="Header1 2 5 2 12 3 2" xfId="30116" xr:uid="{3C207A8F-D71B-4024-983D-348633BF31DC}"/>
    <cellStyle name="Header1 2 5 2 12 3 3" xfId="30117" xr:uid="{A45A329D-67E1-4D6D-ADDA-4D94267091DE}"/>
    <cellStyle name="Header1 2 5 2 12 4" xfId="30118" xr:uid="{E476E23C-FF85-4774-8D81-5BB6A375C89A}"/>
    <cellStyle name="Header1 2 5 2 12 4 2" xfId="30119" xr:uid="{90D2F7B3-FCFE-4770-A926-29E4EB417DB3}"/>
    <cellStyle name="Header1 2 5 2 12 4 3" xfId="30120" xr:uid="{1F2CDCCE-B13D-4100-AAF1-29666D7B87CC}"/>
    <cellStyle name="Header1 2 5 2 12 5" xfId="30121" xr:uid="{70EECE34-2A39-47A2-BC53-D569E1145118}"/>
    <cellStyle name="Header1 2 5 2 12 5 2" xfId="30122" xr:uid="{3E3D353C-41B1-4539-AC9E-833C932E12FF}"/>
    <cellStyle name="Header1 2 5 2 12 5 3" xfId="30123" xr:uid="{E848ECE2-5B48-4141-A914-1B0A4A18BD53}"/>
    <cellStyle name="Header1 2 5 2 12 6" xfId="30124" xr:uid="{9767C53C-A0E3-4A8D-942A-DB735F4785E1}"/>
    <cellStyle name="Header1 2 5 2 12 6 2" xfId="30125" xr:uid="{10CC6281-3DAF-4F42-B93F-8C747228B695}"/>
    <cellStyle name="Header1 2 5 2 12 6 3" xfId="30126" xr:uid="{FA83BF42-9387-46A7-A8AD-AAD743F0CD42}"/>
    <cellStyle name="Header1 2 5 2 12 7" xfId="30127" xr:uid="{B2B1F39E-E352-48DB-8B91-9A37D8E8C80E}"/>
    <cellStyle name="Header1 2 5 2 12 8" xfId="30128" xr:uid="{45052A77-6F8A-4DA8-A8E6-9D5D7CC6E0D9}"/>
    <cellStyle name="Header1 2 5 2 13" xfId="30129" xr:uid="{2BCA2AC9-04AA-4548-8B44-B8D838A3128C}"/>
    <cellStyle name="Header1 2 5 2 13 2" xfId="30130" xr:uid="{66950D8D-6A21-4D78-8A65-1FE67B5ACEED}"/>
    <cellStyle name="Header1 2 5 2 13 2 2" xfId="30131" xr:uid="{286B3865-01D8-4690-BC56-415DBE1DA878}"/>
    <cellStyle name="Header1 2 5 2 13 2 3" xfId="30132" xr:uid="{B9AE42DF-2D2C-4C90-A616-2A6BC55E1231}"/>
    <cellStyle name="Header1 2 5 2 13 3" xfId="30133" xr:uid="{AC6FFA04-6094-495B-9D55-C882C3D92091}"/>
    <cellStyle name="Header1 2 5 2 13 3 2" xfId="30134" xr:uid="{770C9A22-9C2D-4223-B49B-C7B7E44D4FC6}"/>
    <cellStyle name="Header1 2 5 2 13 3 3" xfId="30135" xr:uid="{EDDC923F-35A8-4031-9096-68B62E9B856A}"/>
    <cellStyle name="Header1 2 5 2 13 4" xfId="30136" xr:uid="{EC21A55B-62D8-472A-8708-260A7F8B1BB8}"/>
    <cellStyle name="Header1 2 5 2 13 4 2" xfId="30137" xr:uid="{51AE40E5-F7C5-4A66-9FA6-C6FD1E41E8D1}"/>
    <cellStyle name="Header1 2 5 2 13 4 3" xfId="30138" xr:uid="{69D6F38D-6B8F-489B-88F5-8021D07B0FBC}"/>
    <cellStyle name="Header1 2 5 2 13 5" xfId="30139" xr:uid="{49B9407A-D79E-4C41-B41B-AB182957C1FD}"/>
    <cellStyle name="Header1 2 5 2 13 5 2" xfId="30140" xr:uid="{0C22CA3A-E1E6-4720-AF33-51FC14732C08}"/>
    <cellStyle name="Header1 2 5 2 13 5 3" xfId="30141" xr:uid="{CA66E10D-4368-4172-ABF0-CA430C2235DD}"/>
    <cellStyle name="Header1 2 5 2 13 6" xfId="30142" xr:uid="{5DC13CF5-2A5B-418E-881C-BB31B468CC7F}"/>
    <cellStyle name="Header1 2 5 2 13 6 2" xfId="30143" xr:uid="{B2014674-65B9-40EE-9F84-9A69C97BF635}"/>
    <cellStyle name="Header1 2 5 2 13 6 3" xfId="30144" xr:uid="{547234A8-0A1D-4F1B-BD2A-1C24CFA4A2B8}"/>
    <cellStyle name="Header1 2 5 2 13 7" xfId="30145" xr:uid="{FE1ADAE3-42E3-4641-B476-BD0C64950DC0}"/>
    <cellStyle name="Header1 2 5 2 13 8" xfId="30146" xr:uid="{8E5BC5FA-0E54-4B6A-A098-6C29E0676FBC}"/>
    <cellStyle name="Header1 2 5 2 14" xfId="30147" xr:uid="{7633B98C-1176-41CB-A681-A341A4423829}"/>
    <cellStyle name="Header1 2 5 2 14 2" xfId="30148" xr:uid="{06A18AD3-8A2D-47FB-B667-F5DFFB5A3601}"/>
    <cellStyle name="Header1 2 5 2 14 2 2" xfId="30149" xr:uid="{5CA969A1-2A29-4834-9FBA-FC06C1013C73}"/>
    <cellStyle name="Header1 2 5 2 14 2 3" xfId="30150" xr:uid="{07AAFCBC-A4DD-443A-BDFE-C449FBA332CB}"/>
    <cellStyle name="Header1 2 5 2 14 3" xfId="30151" xr:uid="{1E59BB05-DB2E-4539-AE05-040D9B28AE0F}"/>
    <cellStyle name="Header1 2 5 2 14 3 2" xfId="30152" xr:uid="{296BA4F3-94CA-459D-B72E-87C8273A3548}"/>
    <cellStyle name="Header1 2 5 2 14 3 3" xfId="30153" xr:uid="{A5D8BAAE-59BD-4ABA-B7AB-EE17D2B17D14}"/>
    <cellStyle name="Header1 2 5 2 14 4" xfId="30154" xr:uid="{5C23ADC3-7242-40D2-8F4D-CABDA22ABE35}"/>
    <cellStyle name="Header1 2 5 2 14 4 2" xfId="30155" xr:uid="{7B5C87A9-BE7E-42B6-997E-C33DB34186FE}"/>
    <cellStyle name="Header1 2 5 2 14 4 3" xfId="30156" xr:uid="{9757510A-B220-4088-B9CD-33906CA1EC10}"/>
    <cellStyle name="Header1 2 5 2 14 5" xfId="30157" xr:uid="{90FCCDCC-7BF0-4674-94B4-45D79A991253}"/>
    <cellStyle name="Header1 2 5 2 14 5 2" xfId="30158" xr:uid="{6AB1061F-6376-47E1-89FC-BF54A623AC9A}"/>
    <cellStyle name="Header1 2 5 2 14 5 3" xfId="30159" xr:uid="{37D268F1-1634-4D3B-8883-41F7F61A2C16}"/>
    <cellStyle name="Header1 2 5 2 14 6" xfId="30160" xr:uid="{09926087-FC2C-44E0-BA8D-9EA4EDFF965D}"/>
    <cellStyle name="Header1 2 5 2 14 6 2" xfId="30161" xr:uid="{F4B75B12-48C7-4758-B9E9-768C99178340}"/>
    <cellStyle name="Header1 2 5 2 14 6 3" xfId="30162" xr:uid="{D6EF747D-826A-4D86-9598-7F97C06D204E}"/>
    <cellStyle name="Header1 2 5 2 14 7" xfId="30163" xr:uid="{D39A915A-7C0C-4C8C-9DE2-20B6CA53B452}"/>
    <cellStyle name="Header1 2 5 2 14 8" xfId="30164" xr:uid="{428E1BD9-35B0-4185-9163-41AD84ADCCF0}"/>
    <cellStyle name="Header1 2 5 2 15" xfId="30165" xr:uid="{A25D7437-687D-40D8-ADE7-392ECDFDD130}"/>
    <cellStyle name="Header1 2 5 2 15 2" xfId="30166" xr:uid="{99886B9D-CD7F-460C-89A0-E61ACFBBB30A}"/>
    <cellStyle name="Header1 2 5 2 15 2 2" xfId="30167" xr:uid="{15F8414C-2F4A-4FA8-869D-A0DC04713852}"/>
    <cellStyle name="Header1 2 5 2 15 2 3" xfId="30168" xr:uid="{6046EBCA-C917-477D-AC19-56C58C7BECB6}"/>
    <cellStyle name="Header1 2 5 2 15 3" xfId="30169" xr:uid="{D91CE6D7-7E37-4798-B4FD-9E86C80DAF10}"/>
    <cellStyle name="Header1 2 5 2 15 3 2" xfId="30170" xr:uid="{BFCA4539-E097-4420-92C6-0DCAD813A363}"/>
    <cellStyle name="Header1 2 5 2 15 3 3" xfId="30171" xr:uid="{509611F2-941D-447C-B2C9-2FB776FFB521}"/>
    <cellStyle name="Header1 2 5 2 15 4" xfId="30172" xr:uid="{A052E580-9147-465E-BFA7-63D371F50E9E}"/>
    <cellStyle name="Header1 2 5 2 15 4 2" xfId="30173" xr:uid="{57CCA8B3-D6E3-4B33-9F9E-6F3DEC159161}"/>
    <cellStyle name="Header1 2 5 2 15 4 3" xfId="30174" xr:uid="{EC23CB3F-7121-43BC-B32F-B5CE175DCFD8}"/>
    <cellStyle name="Header1 2 5 2 15 5" xfId="30175" xr:uid="{DC816139-8020-4F33-B0F0-C8DE7333C989}"/>
    <cellStyle name="Header1 2 5 2 15 5 2" xfId="30176" xr:uid="{E7C04187-4F65-450B-9491-555FB0A52809}"/>
    <cellStyle name="Header1 2 5 2 15 5 3" xfId="30177" xr:uid="{0DFCCBC5-D065-4BCB-A9AF-2968232DBE52}"/>
    <cellStyle name="Header1 2 5 2 15 6" xfId="30178" xr:uid="{EF2C436E-0D70-45A1-81A6-0B6659B4DBF9}"/>
    <cellStyle name="Header1 2 5 2 15 6 2" xfId="30179" xr:uid="{CABC6E94-143C-4C83-863B-4622342C8011}"/>
    <cellStyle name="Header1 2 5 2 15 6 3" xfId="30180" xr:uid="{1AC7683F-D0E4-48B0-9B97-FE3A4781732C}"/>
    <cellStyle name="Header1 2 5 2 15 7" xfId="30181" xr:uid="{F0A208F4-8A09-4945-AFBE-7E39D58EFDCD}"/>
    <cellStyle name="Header1 2 5 2 15 8" xfId="30182" xr:uid="{7CC23A0A-DAF7-473E-B4EA-DDE8CB8AF558}"/>
    <cellStyle name="Header1 2 5 2 16" xfId="30183" xr:uid="{FE940640-BE09-4878-AF7D-D53DA27A5478}"/>
    <cellStyle name="Header1 2 5 2 2" xfId="30184" xr:uid="{813B7F0D-7E94-4FAD-9DC6-A32CE06DBB02}"/>
    <cellStyle name="Header1 2 5 2 2 2" xfId="30185" xr:uid="{4FE924D7-719E-4DA4-BC99-301363AFE84F}"/>
    <cellStyle name="Header1 2 5 2 2 2 2" xfId="30186" xr:uid="{C72625C7-4405-455B-90BC-FC63F1F0091E}"/>
    <cellStyle name="Header1 2 5 2 2 2 2 2" xfId="30187" xr:uid="{6D0967C3-9AD3-4219-92C5-F158BE83C7DB}"/>
    <cellStyle name="Header1 2 5 2 2 2 2 3" xfId="30188" xr:uid="{31E1F80E-85DB-48A9-A92D-C74D1A2DD214}"/>
    <cellStyle name="Header1 2 5 2 2 2 3" xfId="30189" xr:uid="{FF22C604-5393-46CB-9365-0E4EFBB6D208}"/>
    <cellStyle name="Header1 2 5 2 2 2 3 2" xfId="30190" xr:uid="{DEC36736-39F1-48B9-8090-8DA84FA62476}"/>
    <cellStyle name="Header1 2 5 2 2 2 3 3" xfId="30191" xr:uid="{BADB01FD-12E5-4F53-BE47-0DFA30BC8F34}"/>
    <cellStyle name="Header1 2 5 2 2 2 4" xfId="30192" xr:uid="{173D8FFE-CA95-4FAC-8937-95CAE3FF8F49}"/>
    <cellStyle name="Header1 2 5 2 2 2 4 2" xfId="30193" xr:uid="{88412A17-E4E0-4149-9AB8-C18C31FAE700}"/>
    <cellStyle name="Header1 2 5 2 2 2 4 3" xfId="30194" xr:uid="{BDB95981-38A7-4B74-86D8-DAD9D89C45AB}"/>
    <cellStyle name="Header1 2 5 2 2 2 5" xfId="30195" xr:uid="{78B4FF54-51AA-4E56-808A-A8C63CA36A9E}"/>
    <cellStyle name="Header1 2 5 2 2 2 5 2" xfId="30196" xr:uid="{5CE0CA04-617E-41BE-A6E1-6703F7A3DE03}"/>
    <cellStyle name="Header1 2 5 2 2 2 5 3" xfId="30197" xr:uid="{1D05EC2D-1EDA-483A-AFFE-CAC5BD4F9E8E}"/>
    <cellStyle name="Header1 2 5 2 2 2 6" xfId="30198" xr:uid="{FE19705B-54E3-4C0F-8DB0-DE4104B0CA97}"/>
    <cellStyle name="Header1 2 5 2 2 2 6 2" xfId="30199" xr:uid="{6EEBF91B-E08F-40CA-AF25-26B223440758}"/>
    <cellStyle name="Header1 2 5 2 2 2 6 3" xfId="30200" xr:uid="{E59B9C6C-58BE-48B0-9B5E-C7BAD34A05C6}"/>
    <cellStyle name="Header1 2 5 2 2 2 7" xfId="30201" xr:uid="{042583F3-D62A-40BE-8137-7EC5CFA4B34A}"/>
    <cellStyle name="Header1 2 5 2 2 2 7 2" xfId="30202" xr:uid="{148A82CA-1DA0-4FF3-A193-5728C5451AFF}"/>
    <cellStyle name="Header1 2 5 2 2 2 7 3" xfId="30203" xr:uid="{8F4323D5-6485-4BAB-A332-D40459E1C142}"/>
    <cellStyle name="Header1 2 5 2 2 2 8" xfId="30204" xr:uid="{59044F11-A6B2-445B-9D0E-C7FB7B4BAF71}"/>
    <cellStyle name="Header1 2 5 2 2 2 9" xfId="30205" xr:uid="{BCB039A6-E40F-4793-8AFE-ECF7AE322C2D}"/>
    <cellStyle name="Header1 2 5 2 2 3" xfId="30206" xr:uid="{6BAC30B4-9573-4F83-9F47-507BF2E2F70D}"/>
    <cellStyle name="Header1 2 5 2 2 3 2" xfId="30207" xr:uid="{620D6A12-6CBC-4257-9A0B-5597F672F449}"/>
    <cellStyle name="Header1 2 5 2 2 3 2 2" xfId="30208" xr:uid="{71BD459C-83A3-4770-8DA6-985F1D9BF3EF}"/>
    <cellStyle name="Header1 2 5 2 2 3 2 3" xfId="30209" xr:uid="{40F0ADD2-A122-4D29-9DAE-40BEE4CEB215}"/>
    <cellStyle name="Header1 2 5 2 2 3 3" xfId="30210" xr:uid="{0E36FA98-5008-4B91-978E-F574BFD1DDBD}"/>
    <cellStyle name="Header1 2 5 2 2 3 3 2" xfId="30211" xr:uid="{4AD60AD6-CA80-48A7-A58E-95DAC4029E9D}"/>
    <cellStyle name="Header1 2 5 2 2 3 3 3" xfId="30212" xr:uid="{C0343C20-5719-4170-B315-62F829FF74D8}"/>
    <cellStyle name="Header1 2 5 2 2 3 4" xfId="30213" xr:uid="{3034C73A-AD2B-41F9-8363-0ABA466E3986}"/>
    <cellStyle name="Header1 2 5 2 2 3 4 2" xfId="30214" xr:uid="{87BA0A34-D0D6-452D-BD2D-21A63A9EB695}"/>
    <cellStyle name="Header1 2 5 2 2 3 4 3" xfId="30215" xr:uid="{565934CA-0DF1-45E4-9298-DF7070EF611A}"/>
    <cellStyle name="Header1 2 5 2 2 3 5" xfId="30216" xr:uid="{C2E4E913-F461-4E44-B39B-22ED0D045ED8}"/>
    <cellStyle name="Header1 2 5 2 2 3 5 2" xfId="30217" xr:uid="{E27E489C-D6BD-42D2-B9C5-AC89B1CA5048}"/>
    <cellStyle name="Header1 2 5 2 2 3 5 3" xfId="30218" xr:uid="{C7C43CCD-8A02-4B1C-8F1A-4F933B13604C}"/>
    <cellStyle name="Header1 2 5 2 2 3 6" xfId="30219" xr:uid="{CCF2F141-971E-42A2-924B-3ACCA5D428A9}"/>
    <cellStyle name="Header1 2 5 2 2 3 6 2" xfId="30220" xr:uid="{32BD8367-07A0-4AF2-AB7F-D7B635905099}"/>
    <cellStyle name="Header1 2 5 2 2 3 6 3" xfId="30221" xr:uid="{253FB839-1DE3-4365-895E-CC6112051F19}"/>
    <cellStyle name="Header1 2 5 2 2 3 7" xfId="30222" xr:uid="{E2E21290-6353-46A6-BA75-DCF420F237F9}"/>
    <cellStyle name="Header1 2 5 2 2 3 8" xfId="30223" xr:uid="{DF83889D-A887-4829-83E6-646BE6F16844}"/>
    <cellStyle name="Header1 2 5 2 2 4" xfId="30224" xr:uid="{C045B384-5CB3-4F9E-A383-4E5543EED548}"/>
    <cellStyle name="Header1 2 5 2 2 4 2" xfId="30225" xr:uid="{72284C32-9960-49D1-AE7F-C6F01F2E4F6C}"/>
    <cellStyle name="Header1 2 5 2 2 4 2 2" xfId="30226" xr:uid="{B29ACA41-DC60-4D5A-9B85-2515B769B565}"/>
    <cellStyle name="Header1 2 5 2 2 4 2 3" xfId="30227" xr:uid="{D1FC869E-50DC-4128-B3DA-6D75E40494D3}"/>
    <cellStyle name="Header1 2 5 2 2 4 3" xfId="30228" xr:uid="{65EFF33A-421C-41C4-9268-59F0F5F29A6E}"/>
    <cellStyle name="Header1 2 5 2 2 4 3 2" xfId="30229" xr:uid="{E52E214B-81F2-4E0D-B69F-9D02F78C9CD3}"/>
    <cellStyle name="Header1 2 5 2 2 4 3 3" xfId="30230" xr:uid="{B14F0524-9A7A-4F63-9260-71F0B1C87DF2}"/>
    <cellStyle name="Header1 2 5 2 2 4 4" xfId="30231" xr:uid="{9D63F85A-9F62-4BD8-A6BD-8155F01EB3ED}"/>
    <cellStyle name="Header1 2 5 2 2 4 4 2" xfId="30232" xr:uid="{3CD6C3DA-3BBF-49E3-9614-C9033C069FDC}"/>
    <cellStyle name="Header1 2 5 2 2 4 4 3" xfId="30233" xr:uid="{8178B16D-5D76-4D08-A30D-4FF1D00C4FED}"/>
    <cellStyle name="Header1 2 5 2 2 4 5" xfId="30234" xr:uid="{7CE9DC6B-6337-4376-B68F-319F2BF2C817}"/>
    <cellStyle name="Header1 2 5 2 2 4 5 2" xfId="30235" xr:uid="{A723673E-B61B-4A55-A0D7-2954E920B8BC}"/>
    <cellStyle name="Header1 2 5 2 2 4 5 3" xfId="30236" xr:uid="{765BB729-E0AB-4247-930F-FA364F8DB457}"/>
    <cellStyle name="Header1 2 5 2 2 4 6" xfId="30237" xr:uid="{76159893-A86F-47DC-A412-AF66F505DB60}"/>
    <cellStyle name="Header1 2 5 2 2 4 6 2" xfId="30238" xr:uid="{E16AFF0E-B4C7-40BE-A9BE-19BBF7DC7B66}"/>
    <cellStyle name="Header1 2 5 2 2 4 6 3" xfId="30239" xr:uid="{A55E7AF3-0A0D-416C-BB8F-CC7ECD3F66DB}"/>
    <cellStyle name="Header1 2 5 2 2 4 7" xfId="30240" xr:uid="{2358C305-EC6A-4B6C-852B-4967D1C8110B}"/>
    <cellStyle name="Header1 2 5 2 2 4 8" xfId="30241" xr:uid="{50B62163-D234-4610-A8AD-35683924CEE9}"/>
    <cellStyle name="Header1 2 5 2 2 5" xfId="30242" xr:uid="{3A74A189-C33F-4BB7-AD66-B32A34AD9FB4}"/>
    <cellStyle name="Header1 2 5 2 2 5 2" xfId="30243" xr:uid="{AC613BB9-A973-4A66-AAC7-764AE42AD9D7}"/>
    <cellStyle name="Header1 2 5 2 2 5 2 2" xfId="30244" xr:uid="{10D2A7C3-BAA1-4003-A319-84D7597E5871}"/>
    <cellStyle name="Header1 2 5 2 2 5 2 3" xfId="30245" xr:uid="{DF0504B1-DF56-4772-9955-98D7208652B5}"/>
    <cellStyle name="Header1 2 5 2 2 5 3" xfId="30246" xr:uid="{6F28E8C5-0E07-4471-B1EF-E27315B87ECC}"/>
    <cellStyle name="Header1 2 5 2 2 5 3 2" xfId="30247" xr:uid="{32957734-8DFC-4661-8CE3-3FF784AF80AF}"/>
    <cellStyle name="Header1 2 5 2 2 5 3 3" xfId="30248" xr:uid="{D3C3F304-8A9E-4508-901F-DB3F0E13958F}"/>
    <cellStyle name="Header1 2 5 2 2 5 4" xfId="30249" xr:uid="{4BCE1736-1F07-4453-939A-E962B912CFF9}"/>
    <cellStyle name="Header1 2 5 2 2 5 4 2" xfId="30250" xr:uid="{682DF96F-B295-4222-8D75-B943CD168E87}"/>
    <cellStyle name="Header1 2 5 2 2 5 4 3" xfId="30251" xr:uid="{E7DBF1FC-AA3B-4200-9427-8846D137FDC4}"/>
    <cellStyle name="Header1 2 5 2 2 5 5" xfId="30252" xr:uid="{A20E94EF-B634-4EB5-A4B8-75D51B287814}"/>
    <cellStyle name="Header1 2 5 2 2 5 5 2" xfId="30253" xr:uid="{8003E012-A073-49F1-B4F8-7D61FB47674A}"/>
    <cellStyle name="Header1 2 5 2 2 5 5 3" xfId="30254" xr:uid="{DA6F2AAC-7BF8-401A-B6E3-F46A9A64F12B}"/>
    <cellStyle name="Header1 2 5 2 2 5 6" xfId="30255" xr:uid="{CF735050-338B-423F-9D66-FEA7D5935EEC}"/>
    <cellStyle name="Header1 2 5 2 2 5 6 2" xfId="30256" xr:uid="{C81F3867-4868-41D6-8546-06F1B293E66D}"/>
    <cellStyle name="Header1 2 5 2 2 5 6 3" xfId="30257" xr:uid="{CB799897-A242-4716-8C3A-65ADBAA0DB4A}"/>
    <cellStyle name="Header1 2 5 2 2 5 7" xfId="30258" xr:uid="{ACEBCA3B-3680-498C-83FC-122C1877AEF0}"/>
    <cellStyle name="Header1 2 5 2 2 5 8" xfId="30259" xr:uid="{8213FE7D-8398-431C-BD11-59E556364CB7}"/>
    <cellStyle name="Header1 2 5 2 2 6" xfId="30260" xr:uid="{B88C06FE-A858-4772-A156-53769E02F3B2}"/>
    <cellStyle name="Header1 2 5 2 2 6 2" xfId="30261" xr:uid="{51D5FED6-FA7C-4365-B74F-0E22B4FBED2A}"/>
    <cellStyle name="Header1 2 5 2 2 6 2 2" xfId="30262" xr:uid="{D75ECC43-8ECC-4169-B4FE-111A63E5433A}"/>
    <cellStyle name="Header1 2 5 2 2 6 2 3" xfId="30263" xr:uid="{133C8BFE-1E25-4FA8-8DEF-4BA899915341}"/>
    <cellStyle name="Header1 2 5 2 2 6 3" xfId="30264" xr:uid="{35F9B546-CD78-468C-97A8-C92635A9EEEE}"/>
    <cellStyle name="Header1 2 5 2 2 6 3 2" xfId="30265" xr:uid="{346AAFE1-0475-44FD-AF44-55A5A33D3CC0}"/>
    <cellStyle name="Header1 2 5 2 2 6 3 3" xfId="30266" xr:uid="{F440888A-2AEF-462F-8AFF-DF481EB61B2F}"/>
    <cellStyle name="Header1 2 5 2 2 6 4" xfId="30267" xr:uid="{52E0DB6E-AC54-4BA7-A052-7E3E704E0BBB}"/>
    <cellStyle name="Header1 2 5 2 2 6 4 2" xfId="30268" xr:uid="{FC44C057-D0DB-4042-835F-C601F0CD5AC7}"/>
    <cellStyle name="Header1 2 5 2 2 6 4 3" xfId="30269" xr:uid="{4EB33DD6-F2FC-4029-8332-5FC905D15FE6}"/>
    <cellStyle name="Header1 2 5 2 2 6 5" xfId="30270" xr:uid="{A0B3469F-AE61-4FA1-9FEB-6B2A80D4B54B}"/>
    <cellStyle name="Header1 2 5 2 2 6 5 2" xfId="30271" xr:uid="{38DB825C-564D-4FFF-946A-D3B178F9975C}"/>
    <cellStyle name="Header1 2 5 2 2 6 5 3" xfId="30272" xr:uid="{A963D21B-5212-4A3D-8EE0-A6863A5011CF}"/>
    <cellStyle name="Header1 2 5 2 2 6 6" xfId="30273" xr:uid="{821F9EAB-9E4E-452A-B55A-DF0B4576205A}"/>
    <cellStyle name="Header1 2 5 2 2 6 6 2" xfId="30274" xr:uid="{EB67954F-322B-4390-BC82-CC119011D49F}"/>
    <cellStyle name="Header1 2 5 2 2 6 6 3" xfId="30275" xr:uid="{C1F210D8-218F-4176-8E7D-B7CE4EB09117}"/>
    <cellStyle name="Header1 2 5 2 2 6 7" xfId="30276" xr:uid="{B82B8FB9-5C2A-47E8-965B-BE2E048D2259}"/>
    <cellStyle name="Header1 2 5 2 2 6 8" xfId="30277" xr:uid="{D88AB315-D7B0-451B-8235-5E69436E89C9}"/>
    <cellStyle name="Header1 2 5 2 2 7" xfId="30278" xr:uid="{49162F03-A157-4FE4-A075-711052144FD9}"/>
    <cellStyle name="Header1 2 5 2 2 8" xfId="30279" xr:uid="{251CC675-A326-45AB-BA14-533759F78DB6}"/>
    <cellStyle name="Header1 2 5 2 3" xfId="30280" xr:uid="{2FD689D2-688D-4A68-993A-0CFB0D7176D8}"/>
    <cellStyle name="Header1 2 5 2 3 2" xfId="30281" xr:uid="{AC474B85-55DC-4622-B2E3-FD963B834730}"/>
    <cellStyle name="Header1 2 5 2 3 2 2" xfId="30282" xr:uid="{0FFC05AF-AA30-430D-868F-D00ECC09906A}"/>
    <cellStyle name="Header1 2 5 2 3 2 2 2" xfId="30283" xr:uid="{D6F71F9A-4FE7-4C3C-B230-586DB0FADD08}"/>
    <cellStyle name="Header1 2 5 2 3 2 2 3" xfId="30284" xr:uid="{7DDE58B0-6ED8-42A4-B645-392E5DE4E08F}"/>
    <cellStyle name="Header1 2 5 2 3 2 3" xfId="30285" xr:uid="{176F80C1-79F4-4A25-AE44-BEB9140EB0DA}"/>
    <cellStyle name="Header1 2 5 2 3 2 3 2" xfId="30286" xr:uid="{E355940C-AD93-4DDF-B59C-648A21EE09BF}"/>
    <cellStyle name="Header1 2 5 2 3 2 3 3" xfId="30287" xr:uid="{E7DA87CA-2E5C-438E-A18B-A362B181DC33}"/>
    <cellStyle name="Header1 2 5 2 3 2 4" xfId="30288" xr:uid="{E37C3AA3-516A-4217-81B6-5B02A4149BAF}"/>
    <cellStyle name="Header1 2 5 2 3 2 4 2" xfId="30289" xr:uid="{455D4AE6-C9CB-4B48-8E1A-340F29E6C173}"/>
    <cellStyle name="Header1 2 5 2 3 2 4 3" xfId="30290" xr:uid="{140AF4D6-AFEC-4F9E-9882-E11F9E0A64C0}"/>
    <cellStyle name="Header1 2 5 2 3 2 5" xfId="30291" xr:uid="{0297DDD3-ECF1-442A-B52D-E1F4761C2D31}"/>
    <cellStyle name="Header1 2 5 2 3 2 5 2" xfId="30292" xr:uid="{5F8A705D-931B-4876-9AAC-3CDFEFEE3DC3}"/>
    <cellStyle name="Header1 2 5 2 3 2 5 3" xfId="30293" xr:uid="{7B3F08E0-B5CA-4FB3-A6A1-4430874B4C28}"/>
    <cellStyle name="Header1 2 5 2 3 2 6" xfId="30294" xr:uid="{0A7A683B-9D4D-4DC3-93E7-15FCDCEF535A}"/>
    <cellStyle name="Header1 2 5 2 3 2 6 2" xfId="30295" xr:uid="{C2E77ECF-F956-4FF3-BC5A-98C4F2193561}"/>
    <cellStyle name="Header1 2 5 2 3 2 6 3" xfId="30296" xr:uid="{91EC6F49-CB9E-4CB6-8775-380453DDEC95}"/>
    <cellStyle name="Header1 2 5 2 3 2 7" xfId="30297" xr:uid="{EF4A50AF-3CF2-42A4-8311-75AC292BABE3}"/>
    <cellStyle name="Header1 2 5 2 3 2 7 2" xfId="30298" xr:uid="{BD7C4C01-86EF-4ACC-922B-CAACC32D8A50}"/>
    <cellStyle name="Header1 2 5 2 3 2 7 3" xfId="30299" xr:uid="{FE41924C-B173-4496-A397-44529F1A64A5}"/>
    <cellStyle name="Header1 2 5 2 3 2 8" xfId="30300" xr:uid="{5E1917F5-77BC-4714-9CB6-E2534EEE47D8}"/>
    <cellStyle name="Header1 2 5 2 3 2 9" xfId="30301" xr:uid="{F3299EFC-97A7-4BE1-9CD1-ECF8F23EB46C}"/>
    <cellStyle name="Header1 2 5 2 3 3" xfId="30302" xr:uid="{CCE30346-DD32-47B5-BCC2-0A7528C279D8}"/>
    <cellStyle name="Header1 2 5 2 3 3 2" xfId="30303" xr:uid="{04789422-EFCD-410C-AE2F-C169BE388D03}"/>
    <cellStyle name="Header1 2 5 2 3 3 2 2" xfId="30304" xr:uid="{C9E7C77F-DC72-45B1-AAC7-946267793021}"/>
    <cellStyle name="Header1 2 5 2 3 3 2 3" xfId="30305" xr:uid="{CE75203C-4192-46F7-B636-BB9F0B4ABABF}"/>
    <cellStyle name="Header1 2 5 2 3 3 3" xfId="30306" xr:uid="{2277A6B9-11A1-427B-A937-5BAD8DF09B6D}"/>
    <cellStyle name="Header1 2 5 2 3 3 3 2" xfId="30307" xr:uid="{D5909002-D934-49B0-A7D6-26677B1FC5B7}"/>
    <cellStyle name="Header1 2 5 2 3 3 3 3" xfId="30308" xr:uid="{2D5875F2-F8D4-4FB9-940B-B021CE486568}"/>
    <cellStyle name="Header1 2 5 2 3 3 4" xfId="30309" xr:uid="{0FB6B13A-7E65-4C43-906D-13A51698FD2F}"/>
    <cellStyle name="Header1 2 5 2 3 3 4 2" xfId="30310" xr:uid="{6DF5C0B4-796C-4647-B704-7ED3249770EF}"/>
    <cellStyle name="Header1 2 5 2 3 3 4 3" xfId="30311" xr:uid="{031120EA-82CC-4C65-8DF1-EA0BC4AD3710}"/>
    <cellStyle name="Header1 2 5 2 3 3 5" xfId="30312" xr:uid="{502D60FC-74CF-4591-AAE2-7FF285C1AB06}"/>
    <cellStyle name="Header1 2 5 2 3 3 5 2" xfId="30313" xr:uid="{6CC43E98-3D98-44DC-B5FF-6465B74E87D4}"/>
    <cellStyle name="Header1 2 5 2 3 3 5 3" xfId="30314" xr:uid="{27ABEAFA-FE28-41F0-B894-6C513C3A4EC0}"/>
    <cellStyle name="Header1 2 5 2 3 3 6" xfId="30315" xr:uid="{FC78045A-F64D-49C2-8639-77A4CC6AF959}"/>
    <cellStyle name="Header1 2 5 2 3 3 6 2" xfId="30316" xr:uid="{0AC2676C-5E06-4D93-A4C1-A1F97D1D9DF6}"/>
    <cellStyle name="Header1 2 5 2 3 3 6 3" xfId="30317" xr:uid="{24580994-7DC2-40C2-BE28-1EF907162570}"/>
    <cellStyle name="Header1 2 5 2 3 3 7" xfId="30318" xr:uid="{BDFB82EA-8A4A-42E7-9095-06DE5C2C2CA5}"/>
    <cellStyle name="Header1 2 5 2 3 3 8" xfId="30319" xr:uid="{673581CF-C4B4-4727-A8F0-2900594C96A0}"/>
    <cellStyle name="Header1 2 5 2 3 4" xfId="30320" xr:uid="{1022BBA7-C9C9-49B3-9DBA-3B06B7970929}"/>
    <cellStyle name="Header1 2 5 2 3 4 2" xfId="30321" xr:uid="{824E414C-1543-443F-9ADD-1173B7EB2111}"/>
    <cellStyle name="Header1 2 5 2 3 4 2 2" xfId="30322" xr:uid="{FF741AC7-23D5-40F9-AE37-B61759AC3E85}"/>
    <cellStyle name="Header1 2 5 2 3 4 2 3" xfId="30323" xr:uid="{11BAF461-C2E5-4FD9-A51E-4084DE2FC15E}"/>
    <cellStyle name="Header1 2 5 2 3 4 3" xfId="30324" xr:uid="{AFBD4AC1-6991-4B14-B0F6-D6492CA75AF8}"/>
    <cellStyle name="Header1 2 5 2 3 4 3 2" xfId="30325" xr:uid="{9A992F5F-EA35-4357-87C2-BDFC9955C3B9}"/>
    <cellStyle name="Header1 2 5 2 3 4 3 3" xfId="30326" xr:uid="{D03D3BD6-FD09-43F4-AEC6-567AB971E186}"/>
    <cellStyle name="Header1 2 5 2 3 4 4" xfId="30327" xr:uid="{79602761-E372-44EF-AB30-634EB2194356}"/>
    <cellStyle name="Header1 2 5 2 3 4 4 2" xfId="30328" xr:uid="{C061C9F2-1F40-45F4-A604-EC0243205516}"/>
    <cellStyle name="Header1 2 5 2 3 4 4 3" xfId="30329" xr:uid="{956E4194-8B6D-4224-B685-D57E9A5B582A}"/>
    <cellStyle name="Header1 2 5 2 3 4 5" xfId="30330" xr:uid="{98150853-441D-4016-9C7E-D1D996237C53}"/>
    <cellStyle name="Header1 2 5 2 3 4 5 2" xfId="30331" xr:uid="{71EC081D-5045-4780-BC9F-34BB3A65D81E}"/>
    <cellStyle name="Header1 2 5 2 3 4 5 3" xfId="30332" xr:uid="{6A032D4A-E8D0-41C7-85DC-A8EC3622B94F}"/>
    <cellStyle name="Header1 2 5 2 3 4 6" xfId="30333" xr:uid="{58460E2D-527C-4EFA-99C6-0FF5AD161125}"/>
    <cellStyle name="Header1 2 5 2 3 4 6 2" xfId="30334" xr:uid="{416224AC-9098-4E7B-A2AE-322E5F2AF1BC}"/>
    <cellStyle name="Header1 2 5 2 3 4 6 3" xfId="30335" xr:uid="{1A9B447B-9AB4-463E-A089-0A0579374458}"/>
    <cellStyle name="Header1 2 5 2 3 4 7" xfId="30336" xr:uid="{1540644B-3CDA-4C89-9252-BA49039868B9}"/>
    <cellStyle name="Header1 2 5 2 3 4 8" xfId="30337" xr:uid="{A03A8D04-5339-4D3D-A570-7DCFB5F435B8}"/>
    <cellStyle name="Header1 2 5 2 3 5" xfId="30338" xr:uid="{89E6548B-908F-4A71-B6A6-1FAF85290612}"/>
    <cellStyle name="Header1 2 5 2 3 5 2" xfId="30339" xr:uid="{D0E3B751-15C3-41FB-BBB3-83F68D8DA658}"/>
    <cellStyle name="Header1 2 5 2 3 5 2 2" xfId="30340" xr:uid="{84F4644F-1472-4326-B218-366C5589F011}"/>
    <cellStyle name="Header1 2 5 2 3 5 2 3" xfId="30341" xr:uid="{B08E89A3-F37E-4FD6-8080-6FA7C368573F}"/>
    <cellStyle name="Header1 2 5 2 3 5 3" xfId="30342" xr:uid="{86190489-A208-4A39-8F2B-3929A5A3DA5E}"/>
    <cellStyle name="Header1 2 5 2 3 5 3 2" xfId="30343" xr:uid="{67C741C3-3103-4452-869D-558665BDCDEF}"/>
    <cellStyle name="Header1 2 5 2 3 5 3 3" xfId="30344" xr:uid="{BEE0E83A-1AFC-4F72-B56B-D9EEDF533BBE}"/>
    <cellStyle name="Header1 2 5 2 3 5 4" xfId="30345" xr:uid="{1F9FE96E-F93D-44DF-AF6F-FEB13F8E1D9B}"/>
    <cellStyle name="Header1 2 5 2 3 5 4 2" xfId="30346" xr:uid="{B644F67A-4610-4790-9410-E3ECBE94CFCE}"/>
    <cellStyle name="Header1 2 5 2 3 5 4 3" xfId="30347" xr:uid="{E9A13EE2-FD8B-4FD2-81E8-D3D48AE0C44F}"/>
    <cellStyle name="Header1 2 5 2 3 5 5" xfId="30348" xr:uid="{BEBC8051-ACDE-45BC-94C9-4BB400221820}"/>
    <cellStyle name="Header1 2 5 2 3 5 5 2" xfId="30349" xr:uid="{13C2A9DE-C054-411F-A990-46D5946E1A5B}"/>
    <cellStyle name="Header1 2 5 2 3 5 5 3" xfId="30350" xr:uid="{00B9EA87-5BDE-434F-A740-8F7C6697A2B6}"/>
    <cellStyle name="Header1 2 5 2 3 5 6" xfId="30351" xr:uid="{9B41A4F5-6F2B-406E-8789-6710BE6418D3}"/>
    <cellStyle name="Header1 2 5 2 3 5 6 2" xfId="30352" xr:uid="{26FCD105-A435-4EE8-BFE1-52687F7A7729}"/>
    <cellStyle name="Header1 2 5 2 3 5 6 3" xfId="30353" xr:uid="{968996A2-FCFF-4243-B4D5-E8ADD8B05C0D}"/>
    <cellStyle name="Header1 2 5 2 3 5 7" xfId="30354" xr:uid="{D684BCC1-5751-4EC2-A4BA-7CC8F588BC4B}"/>
    <cellStyle name="Header1 2 5 2 3 5 8" xfId="30355" xr:uid="{3A9BD21A-A1FD-4186-86BF-CAB0845A9298}"/>
    <cellStyle name="Header1 2 5 2 3 6" xfId="30356" xr:uid="{2010D69B-7AA5-4B0D-B3E7-D897360EE453}"/>
    <cellStyle name="Header1 2 5 2 3 6 2" xfId="30357" xr:uid="{43D38B45-F99C-43D7-BDB4-E22F76E5C8F1}"/>
    <cellStyle name="Header1 2 5 2 3 6 2 2" xfId="30358" xr:uid="{6B58E760-A587-469D-B5DA-70E5AF08D0A0}"/>
    <cellStyle name="Header1 2 5 2 3 6 2 3" xfId="30359" xr:uid="{264D0928-3380-405C-8639-6F404D06C6C0}"/>
    <cellStyle name="Header1 2 5 2 3 6 3" xfId="30360" xr:uid="{CC146146-91C5-48E7-8059-4EA2F7583348}"/>
    <cellStyle name="Header1 2 5 2 3 6 3 2" xfId="30361" xr:uid="{B57778C0-CC18-4903-A6FA-8D5B66E1DB4E}"/>
    <cellStyle name="Header1 2 5 2 3 6 3 3" xfId="30362" xr:uid="{C0290C8C-DF73-4743-85F6-EACE97E1DB0E}"/>
    <cellStyle name="Header1 2 5 2 3 6 4" xfId="30363" xr:uid="{36BC6DA2-1AF0-4D70-B88E-2E96ED2632B5}"/>
    <cellStyle name="Header1 2 5 2 3 6 4 2" xfId="30364" xr:uid="{3164C31C-4F36-4DB5-8436-49F55D597C60}"/>
    <cellStyle name="Header1 2 5 2 3 6 4 3" xfId="30365" xr:uid="{826B2131-2CF3-4FE4-A7E2-8D3BCEC54E9D}"/>
    <cellStyle name="Header1 2 5 2 3 6 5" xfId="30366" xr:uid="{CDBEA6CC-B7CC-430B-A8BB-1D2AEA43824B}"/>
    <cellStyle name="Header1 2 5 2 3 6 5 2" xfId="30367" xr:uid="{D634B797-DC95-42F5-9548-F0A51FF49223}"/>
    <cellStyle name="Header1 2 5 2 3 6 5 3" xfId="30368" xr:uid="{C05FD111-5497-4CBF-AF72-4CF077A51709}"/>
    <cellStyle name="Header1 2 5 2 3 6 6" xfId="30369" xr:uid="{8277F5EC-91F2-4AC3-ABA7-620EC885193E}"/>
    <cellStyle name="Header1 2 5 2 3 6 6 2" xfId="30370" xr:uid="{6FD76203-C9A0-4DB3-ABDA-92760D33CEC2}"/>
    <cellStyle name="Header1 2 5 2 3 6 6 3" xfId="30371" xr:uid="{795D9853-620E-49ED-9E18-4C26EA9AB059}"/>
    <cellStyle name="Header1 2 5 2 3 6 7" xfId="30372" xr:uid="{AEA5B891-FB07-40F7-B6E2-D99792BF2FCB}"/>
    <cellStyle name="Header1 2 5 2 3 6 8" xfId="30373" xr:uid="{77D9C1D9-6668-4035-953B-C0B0FE3F3BFA}"/>
    <cellStyle name="Header1 2 5 2 3 7" xfId="30374" xr:uid="{B85AA411-3E0A-40CC-A71C-126BEEF6B78E}"/>
    <cellStyle name="Header1 2 5 2 3 8" xfId="30375" xr:uid="{B06D20EE-A1F7-439D-82E8-7C9508FF6678}"/>
    <cellStyle name="Header1 2 5 2 4" xfId="30376" xr:uid="{32B53FE6-1628-416D-96FB-B03DF53A0FCC}"/>
    <cellStyle name="Header1 2 5 2 4 2" xfId="30377" xr:uid="{B9EA6FD4-10D5-4EB1-81E2-41FFBAB57F17}"/>
    <cellStyle name="Header1 2 5 2 4 2 2" xfId="30378" xr:uid="{255EEBED-0355-4159-A7E7-B3904E863F92}"/>
    <cellStyle name="Header1 2 5 2 4 2 2 2" xfId="30379" xr:uid="{157CD65F-7D20-4F19-BA7A-3CA7D812C9AB}"/>
    <cellStyle name="Header1 2 5 2 4 2 2 3" xfId="30380" xr:uid="{3B6C9942-AABC-4100-9F37-8E729A161723}"/>
    <cellStyle name="Header1 2 5 2 4 2 3" xfId="30381" xr:uid="{025B3982-D39D-4C6C-9D98-10428CAF1809}"/>
    <cellStyle name="Header1 2 5 2 4 2 3 2" xfId="30382" xr:uid="{CFD088DB-A305-494C-BEC4-A0467F76B50C}"/>
    <cellStyle name="Header1 2 5 2 4 2 3 3" xfId="30383" xr:uid="{4FC56DAE-06EF-4F63-9A5A-ADD438DD6FAA}"/>
    <cellStyle name="Header1 2 5 2 4 2 4" xfId="30384" xr:uid="{32ABB0D0-9B15-42AF-A498-E6CD6451DF43}"/>
    <cellStyle name="Header1 2 5 2 4 2 4 2" xfId="30385" xr:uid="{20567B8F-19A3-492A-889C-0D597F772E1C}"/>
    <cellStyle name="Header1 2 5 2 4 2 4 3" xfId="30386" xr:uid="{160475BA-4255-4A3C-A0A6-CEE3F5A8074B}"/>
    <cellStyle name="Header1 2 5 2 4 2 5" xfId="30387" xr:uid="{B8F69472-C314-4092-B3EA-3783D8326FF3}"/>
    <cellStyle name="Header1 2 5 2 4 2 5 2" xfId="30388" xr:uid="{9D7E433B-DA98-471C-83DF-975A66D6BA39}"/>
    <cellStyle name="Header1 2 5 2 4 2 5 3" xfId="30389" xr:uid="{B347258C-63BB-430C-83E9-EBC3416FE83E}"/>
    <cellStyle name="Header1 2 5 2 4 2 6" xfId="30390" xr:uid="{E907D922-D482-4C0F-952C-67376B6E6FA8}"/>
    <cellStyle name="Header1 2 5 2 4 2 6 2" xfId="30391" xr:uid="{067F4F55-863C-4520-9F88-648F6F8C7267}"/>
    <cellStyle name="Header1 2 5 2 4 2 6 3" xfId="30392" xr:uid="{5F1B6582-DDDE-4FCE-A2AC-C5F5A60551AB}"/>
    <cellStyle name="Header1 2 5 2 4 2 7" xfId="30393" xr:uid="{8AB7E70A-6105-488D-BD41-C94EEE8BED46}"/>
    <cellStyle name="Header1 2 5 2 4 2 7 2" xfId="30394" xr:uid="{8B26467D-5E09-454C-93CE-3B50CB23A318}"/>
    <cellStyle name="Header1 2 5 2 4 2 7 3" xfId="30395" xr:uid="{21280C92-6404-494B-9CE2-EAF4590DBBD1}"/>
    <cellStyle name="Header1 2 5 2 4 2 8" xfId="30396" xr:uid="{E4117CC6-A030-4041-940E-CEC69716F64B}"/>
    <cellStyle name="Header1 2 5 2 4 2 9" xfId="30397" xr:uid="{4F1EE6AE-2261-485B-B407-BE6F570795D2}"/>
    <cellStyle name="Header1 2 5 2 4 3" xfId="30398" xr:uid="{51A3F4F4-B798-4135-813D-8AF13CE4ED44}"/>
    <cellStyle name="Header1 2 5 2 4 3 2" xfId="30399" xr:uid="{C7E911DE-A8EB-4B56-944C-ACE5EC306A0E}"/>
    <cellStyle name="Header1 2 5 2 4 3 2 2" xfId="30400" xr:uid="{03D414DF-7FD7-45BC-9152-A73236706AA4}"/>
    <cellStyle name="Header1 2 5 2 4 3 2 3" xfId="30401" xr:uid="{3C429F9D-B3F4-49F6-A796-B1D1FA79DB84}"/>
    <cellStyle name="Header1 2 5 2 4 3 3" xfId="30402" xr:uid="{510F34AA-C5C3-4B15-9368-F38E91ADA7C5}"/>
    <cellStyle name="Header1 2 5 2 4 3 3 2" xfId="30403" xr:uid="{23828DEF-8947-4D05-9426-BF43F5BCAC08}"/>
    <cellStyle name="Header1 2 5 2 4 3 3 3" xfId="30404" xr:uid="{FE3B9FA7-C53D-483A-9A81-0121E4167489}"/>
    <cellStyle name="Header1 2 5 2 4 3 4" xfId="30405" xr:uid="{033BF125-8F8C-4225-97F1-6D48FCDFD914}"/>
    <cellStyle name="Header1 2 5 2 4 3 4 2" xfId="30406" xr:uid="{D6E1AF0A-4C86-4A82-971B-AF14C6E92A62}"/>
    <cellStyle name="Header1 2 5 2 4 3 4 3" xfId="30407" xr:uid="{ACE890E5-4669-4D60-901F-364EFDD29888}"/>
    <cellStyle name="Header1 2 5 2 4 3 5" xfId="30408" xr:uid="{7BEE9D83-C1E5-4EEC-A2C8-55AB662DF15A}"/>
    <cellStyle name="Header1 2 5 2 4 3 5 2" xfId="30409" xr:uid="{9FF0F36F-BC0F-4E89-872C-4EBA6F7AA844}"/>
    <cellStyle name="Header1 2 5 2 4 3 5 3" xfId="30410" xr:uid="{9CB0EE54-6CDB-401A-A15A-031E132C702A}"/>
    <cellStyle name="Header1 2 5 2 4 3 6" xfId="30411" xr:uid="{F895A4B9-8EE1-4DDF-AD7F-DBE56053160C}"/>
    <cellStyle name="Header1 2 5 2 4 3 6 2" xfId="30412" xr:uid="{7CCDCAA5-3DC1-447F-AB4C-1A7690940C03}"/>
    <cellStyle name="Header1 2 5 2 4 3 6 3" xfId="30413" xr:uid="{F1C520A8-5CCB-462C-BDE2-9115C3CCD3C6}"/>
    <cellStyle name="Header1 2 5 2 4 3 7" xfId="30414" xr:uid="{B2876706-DA49-43E2-A35F-BCCF296CF215}"/>
    <cellStyle name="Header1 2 5 2 4 3 8" xfId="30415" xr:uid="{7A616B29-5B7C-42F0-A9A3-B935DE76EECF}"/>
    <cellStyle name="Header1 2 5 2 4 4" xfId="30416" xr:uid="{43731D92-7A8E-4831-BE84-DED7B8617FC4}"/>
    <cellStyle name="Header1 2 5 2 4 4 2" xfId="30417" xr:uid="{207C4A8E-10B3-4AD9-A0BC-7CE5BAF2312B}"/>
    <cellStyle name="Header1 2 5 2 4 4 2 2" xfId="30418" xr:uid="{3C7E3D10-6BB8-40EF-B2B2-DEF8ABACCD12}"/>
    <cellStyle name="Header1 2 5 2 4 4 2 3" xfId="30419" xr:uid="{A4735AA3-8405-4146-BC10-423B3B69F1E1}"/>
    <cellStyle name="Header1 2 5 2 4 4 3" xfId="30420" xr:uid="{9CF56151-47B6-45A8-B8DB-7ED90A95D521}"/>
    <cellStyle name="Header1 2 5 2 4 4 3 2" xfId="30421" xr:uid="{FDB3429A-8F70-4562-9290-ABE852D12511}"/>
    <cellStyle name="Header1 2 5 2 4 4 3 3" xfId="30422" xr:uid="{AE305CD8-8A13-47B9-9D12-FEEC28CF1D99}"/>
    <cellStyle name="Header1 2 5 2 4 4 4" xfId="30423" xr:uid="{32F59D0F-4955-4090-A1F6-3A060A80BF59}"/>
    <cellStyle name="Header1 2 5 2 4 4 4 2" xfId="30424" xr:uid="{ECDED4A4-39E7-42EB-81C9-1AF4CFE536D0}"/>
    <cellStyle name="Header1 2 5 2 4 4 4 3" xfId="30425" xr:uid="{24AABA9C-9DF7-4CA9-A614-3F2F9CDD1E2D}"/>
    <cellStyle name="Header1 2 5 2 4 4 5" xfId="30426" xr:uid="{B580C9BF-0852-49BC-84C1-D8C1C25638A5}"/>
    <cellStyle name="Header1 2 5 2 4 4 5 2" xfId="30427" xr:uid="{6C36CCFF-6A6E-45B9-B9C2-3D8AC95C862C}"/>
    <cellStyle name="Header1 2 5 2 4 4 5 3" xfId="30428" xr:uid="{698A640C-7304-420D-AC25-39EDAF7511C8}"/>
    <cellStyle name="Header1 2 5 2 4 4 6" xfId="30429" xr:uid="{BD74F6BF-26DC-4714-9D10-5CD6B7795F5A}"/>
    <cellStyle name="Header1 2 5 2 4 4 6 2" xfId="30430" xr:uid="{0D3ABC6F-589D-4144-8CA0-5A50E058EE13}"/>
    <cellStyle name="Header1 2 5 2 4 4 6 3" xfId="30431" xr:uid="{861EDAF4-EB59-482D-AEB6-8F1FBD9CAA8A}"/>
    <cellStyle name="Header1 2 5 2 4 4 7" xfId="30432" xr:uid="{EF4572E1-4F67-45D7-84DB-4966353CB57B}"/>
    <cellStyle name="Header1 2 5 2 4 4 8" xfId="30433" xr:uid="{EBC5B4D3-F307-4291-A131-71D1FAC4514B}"/>
    <cellStyle name="Header1 2 5 2 4 5" xfId="30434" xr:uid="{87FFAD15-916F-4425-AEFE-425CB5EE6FE3}"/>
    <cellStyle name="Header1 2 5 2 4 5 2" xfId="30435" xr:uid="{9C9E2548-3EF7-4E54-89A4-DDC3CE05086B}"/>
    <cellStyle name="Header1 2 5 2 4 5 2 2" xfId="30436" xr:uid="{0B1B4B15-D79D-47D4-BDF3-70C046F4ED16}"/>
    <cellStyle name="Header1 2 5 2 4 5 2 3" xfId="30437" xr:uid="{72C4DA5E-1649-4F0E-951D-6F10A877DE7E}"/>
    <cellStyle name="Header1 2 5 2 4 5 3" xfId="30438" xr:uid="{993C273F-1161-4738-98B5-FAF3C250129E}"/>
    <cellStyle name="Header1 2 5 2 4 5 3 2" xfId="30439" xr:uid="{785727DD-8CDE-4B98-9AEC-927DBD57B1A0}"/>
    <cellStyle name="Header1 2 5 2 4 5 3 3" xfId="30440" xr:uid="{3E3DB014-8214-461C-9BFB-17695EE68F2D}"/>
    <cellStyle name="Header1 2 5 2 4 5 4" xfId="30441" xr:uid="{6AD4FE3F-ECDF-434D-ACD8-A502E216617F}"/>
    <cellStyle name="Header1 2 5 2 4 5 4 2" xfId="30442" xr:uid="{1135632D-8A2D-42C8-ACC3-B95BB0676A60}"/>
    <cellStyle name="Header1 2 5 2 4 5 4 3" xfId="30443" xr:uid="{927598FC-C689-4B54-8A93-F90A5F8959D3}"/>
    <cellStyle name="Header1 2 5 2 4 5 5" xfId="30444" xr:uid="{9F7AA4BB-CCE7-49E3-B33B-804AC9EEB24D}"/>
    <cellStyle name="Header1 2 5 2 4 5 5 2" xfId="30445" xr:uid="{12988522-D608-4FA7-92A0-05970D909A56}"/>
    <cellStyle name="Header1 2 5 2 4 5 5 3" xfId="30446" xr:uid="{842F5E02-36AB-43EB-94FA-90F4C5829040}"/>
    <cellStyle name="Header1 2 5 2 4 5 6" xfId="30447" xr:uid="{A4E6E3C1-D365-4A84-8436-D16AB3337899}"/>
    <cellStyle name="Header1 2 5 2 4 5 6 2" xfId="30448" xr:uid="{DB559C94-4578-4CA9-AB2D-8390D907965D}"/>
    <cellStyle name="Header1 2 5 2 4 5 6 3" xfId="30449" xr:uid="{792922F9-86F1-40F7-952F-674945261D81}"/>
    <cellStyle name="Header1 2 5 2 4 5 7" xfId="30450" xr:uid="{A821B077-801E-4120-9058-596112FBC8C4}"/>
    <cellStyle name="Header1 2 5 2 4 5 8" xfId="30451" xr:uid="{A7B58F28-8B24-4655-9F51-FB97B205033C}"/>
    <cellStyle name="Header1 2 5 2 4 6" xfId="30452" xr:uid="{BECB104F-562D-4C1E-A403-7B20CF7438C4}"/>
    <cellStyle name="Header1 2 5 2 4 6 2" xfId="30453" xr:uid="{DA20AE23-5939-442A-A970-7E7427D3A256}"/>
    <cellStyle name="Header1 2 5 2 4 6 2 2" xfId="30454" xr:uid="{891518B5-DBE8-4A65-ACEE-4B1A35CC4DB1}"/>
    <cellStyle name="Header1 2 5 2 4 6 2 3" xfId="30455" xr:uid="{DD061959-5DED-4EDC-8537-159B87EEF8F5}"/>
    <cellStyle name="Header1 2 5 2 4 6 3" xfId="30456" xr:uid="{627F8101-7D6E-4B0C-9E44-89BF528460F6}"/>
    <cellStyle name="Header1 2 5 2 4 6 3 2" xfId="30457" xr:uid="{ACBAF255-A6D0-42B1-BEE5-2320D84181AA}"/>
    <cellStyle name="Header1 2 5 2 4 6 3 3" xfId="30458" xr:uid="{8C19EFF6-7074-4376-A50D-C251D49BFFE5}"/>
    <cellStyle name="Header1 2 5 2 4 6 4" xfId="30459" xr:uid="{2E5DA05D-BC90-4D56-8129-7A3B74E725E8}"/>
    <cellStyle name="Header1 2 5 2 4 6 4 2" xfId="30460" xr:uid="{1C688630-85FE-47C6-89F6-BA6107770668}"/>
    <cellStyle name="Header1 2 5 2 4 6 4 3" xfId="30461" xr:uid="{48BE1F5D-9919-48DC-8808-4A4867677DED}"/>
    <cellStyle name="Header1 2 5 2 4 6 5" xfId="30462" xr:uid="{E5B94616-F66A-43E3-B357-9A4716B57803}"/>
    <cellStyle name="Header1 2 5 2 4 6 5 2" xfId="30463" xr:uid="{95BA274D-5E66-4F50-9893-4B6D8E864491}"/>
    <cellStyle name="Header1 2 5 2 4 6 5 3" xfId="30464" xr:uid="{CE8F76B6-1C66-4602-8AC5-AAF4C4003945}"/>
    <cellStyle name="Header1 2 5 2 4 6 6" xfId="30465" xr:uid="{ADB588CE-34D1-456A-8D51-52A650E23469}"/>
    <cellStyle name="Header1 2 5 2 4 6 6 2" xfId="30466" xr:uid="{7ED28177-D2F1-4BE6-83B5-B9E07A968450}"/>
    <cellStyle name="Header1 2 5 2 4 6 6 3" xfId="30467" xr:uid="{0848AB1F-54FD-45EB-BA67-432D00E13500}"/>
    <cellStyle name="Header1 2 5 2 4 6 7" xfId="30468" xr:uid="{B2C4CF74-C31E-4E56-9609-D7D54DED65B3}"/>
    <cellStyle name="Header1 2 5 2 4 6 8" xfId="30469" xr:uid="{3F762E0C-F4E9-48C6-9CC2-8A7C762026A0}"/>
    <cellStyle name="Header1 2 5 2 4 7" xfId="30470" xr:uid="{BB392C9B-B666-4036-9CC7-8AB0526E6E52}"/>
    <cellStyle name="Header1 2 5 2 4 8" xfId="30471" xr:uid="{DBD8FC2E-A030-40F6-908A-C294B11254AC}"/>
    <cellStyle name="Header1 2 5 2 5" xfId="30472" xr:uid="{AC57E572-D9DC-41A4-9266-BEE62B4563D2}"/>
    <cellStyle name="Header1 2 5 2 5 2" xfId="30473" xr:uid="{A532136F-35C6-41E4-A739-CA68A965598F}"/>
    <cellStyle name="Header1 2 5 2 5 2 2" xfId="30474" xr:uid="{8CCF9743-E276-4A10-B6B7-C8BA83C606B5}"/>
    <cellStyle name="Header1 2 5 2 5 2 2 2" xfId="30475" xr:uid="{7364D168-DAB7-44D1-884E-ACBC15F4CF5C}"/>
    <cellStyle name="Header1 2 5 2 5 2 2 3" xfId="30476" xr:uid="{344EC402-199B-4731-A916-10A76CD0CFDE}"/>
    <cellStyle name="Header1 2 5 2 5 2 3" xfId="30477" xr:uid="{F7CF8A9A-FAF4-4F4A-9134-448753775E8E}"/>
    <cellStyle name="Header1 2 5 2 5 2 3 2" xfId="30478" xr:uid="{B4EA2270-F71C-441A-A311-9251A06D7A9D}"/>
    <cellStyle name="Header1 2 5 2 5 2 3 3" xfId="30479" xr:uid="{1BEDA300-ED63-4DA4-9BED-3038C9FAA700}"/>
    <cellStyle name="Header1 2 5 2 5 2 4" xfId="30480" xr:uid="{99B0139B-1A56-44FA-904E-BA5F1DC52ED0}"/>
    <cellStyle name="Header1 2 5 2 5 2 4 2" xfId="30481" xr:uid="{6704B834-0221-4054-AC57-C9A535A6D1E6}"/>
    <cellStyle name="Header1 2 5 2 5 2 4 3" xfId="30482" xr:uid="{E79C5613-5F1F-46F1-AAB9-858482D22E58}"/>
    <cellStyle name="Header1 2 5 2 5 2 5" xfId="30483" xr:uid="{9C229493-05DB-4952-B1D8-B5C8709D83C1}"/>
    <cellStyle name="Header1 2 5 2 5 2 5 2" xfId="30484" xr:uid="{7D384BD0-3E18-40D2-B281-D0C92382423B}"/>
    <cellStyle name="Header1 2 5 2 5 2 5 3" xfId="30485" xr:uid="{34A63113-A5BB-4653-8CD8-1915392F8AD5}"/>
    <cellStyle name="Header1 2 5 2 5 2 6" xfId="30486" xr:uid="{947C976E-E69F-4962-8AE0-A776F8E9A097}"/>
    <cellStyle name="Header1 2 5 2 5 2 6 2" xfId="30487" xr:uid="{6495D64D-5713-41E0-AB27-3C67BE60C7EC}"/>
    <cellStyle name="Header1 2 5 2 5 2 6 3" xfId="30488" xr:uid="{FEF9293A-6B9B-4D17-9EDF-1A4A29017254}"/>
    <cellStyle name="Header1 2 5 2 5 2 7" xfId="30489" xr:uid="{09F930F1-24CC-4623-9AFA-0E49DDB99DE8}"/>
    <cellStyle name="Header1 2 5 2 5 2 7 2" xfId="30490" xr:uid="{F1944E4A-FBBF-41E2-9511-8730A2E88712}"/>
    <cellStyle name="Header1 2 5 2 5 2 7 3" xfId="30491" xr:uid="{C2874C52-34FE-4FB9-8F26-2D72F02EE9DB}"/>
    <cellStyle name="Header1 2 5 2 5 2 8" xfId="30492" xr:uid="{780547B1-75A6-4E01-B741-C59476CC1499}"/>
    <cellStyle name="Header1 2 5 2 5 2 9" xfId="30493" xr:uid="{7EF27E6E-E56A-4F06-97B7-50BDB492C194}"/>
    <cellStyle name="Header1 2 5 2 5 3" xfId="30494" xr:uid="{BD5C212A-D211-48E7-BBDD-365E341A9E69}"/>
    <cellStyle name="Header1 2 5 2 5 3 2" xfId="30495" xr:uid="{2747EA91-D613-4584-8420-EF4E6FF1E950}"/>
    <cellStyle name="Header1 2 5 2 5 3 2 2" xfId="30496" xr:uid="{1790E398-E7E1-4392-B27E-4BD280AFFFCD}"/>
    <cellStyle name="Header1 2 5 2 5 3 2 3" xfId="30497" xr:uid="{919B8ED2-1C90-4E2B-9B3F-BDF976DB8020}"/>
    <cellStyle name="Header1 2 5 2 5 3 3" xfId="30498" xr:uid="{7A295157-24D2-4F61-82E0-1E27D1607FE9}"/>
    <cellStyle name="Header1 2 5 2 5 3 3 2" xfId="30499" xr:uid="{0B182AC5-8677-4D65-BD19-151EEB81F654}"/>
    <cellStyle name="Header1 2 5 2 5 3 3 3" xfId="30500" xr:uid="{79FDCFAD-6DE2-40D5-84BD-37C6B4505572}"/>
    <cellStyle name="Header1 2 5 2 5 3 4" xfId="30501" xr:uid="{6CC16561-9B0A-4607-A082-773984B8AD55}"/>
    <cellStyle name="Header1 2 5 2 5 3 4 2" xfId="30502" xr:uid="{6A5B308D-DF6F-49E6-ACBE-A133936CA00A}"/>
    <cellStyle name="Header1 2 5 2 5 3 4 3" xfId="30503" xr:uid="{7BAABAAC-2A95-47BB-BAF4-C0F7A8C4B07F}"/>
    <cellStyle name="Header1 2 5 2 5 3 5" xfId="30504" xr:uid="{3BDA168F-AFAD-47D2-8783-E0A609CA9E9F}"/>
    <cellStyle name="Header1 2 5 2 5 3 5 2" xfId="30505" xr:uid="{0A8905FE-07F5-4F8A-B505-238082356B40}"/>
    <cellStyle name="Header1 2 5 2 5 3 5 3" xfId="30506" xr:uid="{587149D2-3A34-47DF-948C-58B6FFDDD969}"/>
    <cellStyle name="Header1 2 5 2 5 3 6" xfId="30507" xr:uid="{C38DB54B-C2A2-4A26-9679-65ACC432CA3F}"/>
    <cellStyle name="Header1 2 5 2 5 3 6 2" xfId="30508" xr:uid="{509152E4-7CD7-4EB2-B189-6D70D868295F}"/>
    <cellStyle name="Header1 2 5 2 5 3 6 3" xfId="30509" xr:uid="{2759CFD5-7229-42B1-BCAA-73A035D42AE2}"/>
    <cellStyle name="Header1 2 5 2 5 3 7" xfId="30510" xr:uid="{2BFE513D-1E92-4F42-9E13-D48AE3BF4E31}"/>
    <cellStyle name="Header1 2 5 2 5 3 8" xfId="30511" xr:uid="{7B1DC850-3CB7-47A4-8F5E-3120909EC380}"/>
    <cellStyle name="Header1 2 5 2 5 4" xfId="30512" xr:uid="{D9762D6C-019A-4A6E-8F9A-109F75C07A88}"/>
    <cellStyle name="Header1 2 5 2 5 4 2" xfId="30513" xr:uid="{2AA6BB87-BB58-4EAD-A092-04BB9D049EC7}"/>
    <cellStyle name="Header1 2 5 2 5 4 2 2" xfId="30514" xr:uid="{5C8F8E4D-9E2C-4B98-B0DC-9AD43DF49DD9}"/>
    <cellStyle name="Header1 2 5 2 5 4 2 3" xfId="30515" xr:uid="{87119448-094A-4FB6-B0FE-628200F87692}"/>
    <cellStyle name="Header1 2 5 2 5 4 3" xfId="30516" xr:uid="{FBDB2517-8DBD-4FD9-8C5A-01CFF722F8F6}"/>
    <cellStyle name="Header1 2 5 2 5 4 3 2" xfId="30517" xr:uid="{9A6C473F-CB23-4B54-9DF8-FEA5C5E2C978}"/>
    <cellStyle name="Header1 2 5 2 5 4 3 3" xfId="30518" xr:uid="{15C1A81A-5CC5-4176-82B2-0F5A791D2BEC}"/>
    <cellStyle name="Header1 2 5 2 5 4 4" xfId="30519" xr:uid="{43AA2018-284A-4616-A10C-1782267FA733}"/>
    <cellStyle name="Header1 2 5 2 5 4 4 2" xfId="30520" xr:uid="{E45C1019-D41D-411F-95A0-B4E01BBB9D76}"/>
    <cellStyle name="Header1 2 5 2 5 4 4 3" xfId="30521" xr:uid="{61A752F6-9C19-4E5C-BC98-9CE8E62891F3}"/>
    <cellStyle name="Header1 2 5 2 5 4 5" xfId="30522" xr:uid="{A53A3C51-C414-43A1-BE67-A464C4773F38}"/>
    <cellStyle name="Header1 2 5 2 5 4 5 2" xfId="30523" xr:uid="{93DD5AB7-ED0E-4D02-B960-6BA87640D6EC}"/>
    <cellStyle name="Header1 2 5 2 5 4 5 3" xfId="30524" xr:uid="{44AA958D-B286-4BD8-B4E5-A3B057E35F16}"/>
    <cellStyle name="Header1 2 5 2 5 4 6" xfId="30525" xr:uid="{9BE99D3A-2899-401A-B1DE-CBF3D00996B2}"/>
    <cellStyle name="Header1 2 5 2 5 4 6 2" xfId="30526" xr:uid="{444548FA-9F3A-45B7-927C-5AC5D1E400B2}"/>
    <cellStyle name="Header1 2 5 2 5 4 6 3" xfId="30527" xr:uid="{DA8E0BDA-93A3-4561-9B95-9258212FECC5}"/>
    <cellStyle name="Header1 2 5 2 5 4 7" xfId="30528" xr:uid="{A721D585-3D5E-4178-BC7C-EDBE855ABB22}"/>
    <cellStyle name="Header1 2 5 2 5 4 8" xfId="30529" xr:uid="{0BE9F579-8240-46EB-89DD-C6131BDDA795}"/>
    <cellStyle name="Header1 2 5 2 5 5" xfId="30530" xr:uid="{115FD1F5-B17A-4076-BC66-65D32D924DB1}"/>
    <cellStyle name="Header1 2 5 2 5 5 2" xfId="30531" xr:uid="{E5F3CF90-A0BF-46E7-B4FF-F0B52DAF68DF}"/>
    <cellStyle name="Header1 2 5 2 5 5 2 2" xfId="30532" xr:uid="{0D158B4E-A862-48AD-8F27-286CA48776C6}"/>
    <cellStyle name="Header1 2 5 2 5 5 2 3" xfId="30533" xr:uid="{1B97D28D-1626-43B2-AF56-5DCE0B27647E}"/>
    <cellStyle name="Header1 2 5 2 5 5 3" xfId="30534" xr:uid="{108BA4D5-65E9-46E0-8263-48AE0CDA5E1A}"/>
    <cellStyle name="Header1 2 5 2 5 5 3 2" xfId="30535" xr:uid="{929BA561-6AB6-4696-B0B9-A2A086DCDC9D}"/>
    <cellStyle name="Header1 2 5 2 5 5 3 3" xfId="30536" xr:uid="{32983789-01E2-4743-A0FC-9299B716B07C}"/>
    <cellStyle name="Header1 2 5 2 5 5 4" xfId="30537" xr:uid="{4FB4AE6B-FF12-4DB8-B8BE-1038DB19AE90}"/>
    <cellStyle name="Header1 2 5 2 5 5 4 2" xfId="30538" xr:uid="{58018748-3B32-483D-B87F-FA08CE5340B4}"/>
    <cellStyle name="Header1 2 5 2 5 5 4 3" xfId="30539" xr:uid="{7FD9A707-66D1-4487-ADAB-353AC5D4FAC1}"/>
    <cellStyle name="Header1 2 5 2 5 5 5" xfId="30540" xr:uid="{485C0535-2722-45A6-B475-44612D05F90F}"/>
    <cellStyle name="Header1 2 5 2 5 5 5 2" xfId="30541" xr:uid="{0293AA1C-D24D-475E-BC5E-C65E9D5E0AF6}"/>
    <cellStyle name="Header1 2 5 2 5 5 5 3" xfId="30542" xr:uid="{5E6F34F4-55EA-4841-8E21-7A701E2C63C2}"/>
    <cellStyle name="Header1 2 5 2 5 5 6" xfId="30543" xr:uid="{D7ECBE76-FA48-4799-809E-77C8B8464F18}"/>
    <cellStyle name="Header1 2 5 2 5 5 6 2" xfId="30544" xr:uid="{1B770806-0812-4D9F-A908-8EAE74B18A4A}"/>
    <cellStyle name="Header1 2 5 2 5 5 6 3" xfId="30545" xr:uid="{1ACD0765-154D-4A9A-84FE-4C6025C7747C}"/>
    <cellStyle name="Header1 2 5 2 5 5 7" xfId="30546" xr:uid="{F9A2AF03-44C9-4C02-B2C6-073D31177AF4}"/>
    <cellStyle name="Header1 2 5 2 5 5 8" xfId="30547" xr:uid="{675E512D-36A4-492C-8053-742C2D3151C8}"/>
    <cellStyle name="Header1 2 5 2 5 6" xfId="30548" xr:uid="{6520592D-D979-4BD8-83DE-885B3FC55218}"/>
    <cellStyle name="Header1 2 5 2 5 6 2" xfId="30549" xr:uid="{19D59BC0-627C-4964-BBDE-99B7E64E22BE}"/>
    <cellStyle name="Header1 2 5 2 5 6 2 2" xfId="30550" xr:uid="{C8B01B12-8812-4FFD-B1A8-003B99102C28}"/>
    <cellStyle name="Header1 2 5 2 5 6 2 3" xfId="30551" xr:uid="{609E695D-4087-4388-974C-349A4CCC1EE5}"/>
    <cellStyle name="Header1 2 5 2 5 6 3" xfId="30552" xr:uid="{F4737A53-E08C-4130-A122-5CA341CD65E7}"/>
    <cellStyle name="Header1 2 5 2 5 6 3 2" xfId="30553" xr:uid="{5BB61F5D-DA56-452B-95F7-30A7681CA9A0}"/>
    <cellStyle name="Header1 2 5 2 5 6 3 3" xfId="30554" xr:uid="{28FF677D-67C0-4955-B397-4CB3763BF425}"/>
    <cellStyle name="Header1 2 5 2 5 6 4" xfId="30555" xr:uid="{2A2C99F9-A49C-4422-998D-CBF28C219F08}"/>
    <cellStyle name="Header1 2 5 2 5 6 4 2" xfId="30556" xr:uid="{70F91BA5-A146-47FD-BC51-39A4C4B5E4D0}"/>
    <cellStyle name="Header1 2 5 2 5 6 4 3" xfId="30557" xr:uid="{5EF5C8FE-B289-41CE-83A5-358BCEBC894F}"/>
    <cellStyle name="Header1 2 5 2 5 6 5" xfId="30558" xr:uid="{6FFCAC5B-8EB0-40F6-B3C9-DF338500A70F}"/>
    <cellStyle name="Header1 2 5 2 5 6 5 2" xfId="30559" xr:uid="{D204AAE9-90E7-4971-B228-5B9CC6C39132}"/>
    <cellStyle name="Header1 2 5 2 5 6 5 3" xfId="30560" xr:uid="{6B012634-A397-4753-9446-92DB0840C0EC}"/>
    <cellStyle name="Header1 2 5 2 5 6 6" xfId="30561" xr:uid="{C3E824FA-EFD5-420D-AC4D-75645E41D4F0}"/>
    <cellStyle name="Header1 2 5 2 5 6 6 2" xfId="30562" xr:uid="{3F2E95DA-1942-40DF-8025-22B90A702D17}"/>
    <cellStyle name="Header1 2 5 2 5 6 6 3" xfId="30563" xr:uid="{73D1159F-F844-438F-A604-79346712822C}"/>
    <cellStyle name="Header1 2 5 2 5 6 7" xfId="30564" xr:uid="{A4BAEFA7-2718-4949-8A30-4D1B9EB0E7FD}"/>
    <cellStyle name="Header1 2 5 2 5 6 8" xfId="30565" xr:uid="{A3E858C7-AC54-4A9E-AE73-9A1F7FBA7D26}"/>
    <cellStyle name="Header1 2 5 2 5 7" xfId="30566" xr:uid="{A3788DD2-E0C9-4054-B777-1236DE0BDCA7}"/>
    <cellStyle name="Header1 2 5 2 5 8" xfId="30567" xr:uid="{A2793B4B-75AE-4003-B5CE-7807B3E2948B}"/>
    <cellStyle name="Header1 2 5 2 6" xfId="30568" xr:uid="{F87387EE-41F7-4718-AB58-E87E0E228C55}"/>
    <cellStyle name="Header1 2 5 2 6 2" xfId="30569" xr:uid="{6B0EF025-C8D4-4C37-BBBC-2E193B4A9CA3}"/>
    <cellStyle name="Header1 2 5 2 6 2 2" xfId="30570" xr:uid="{53E74D5E-4F8D-4F04-8B00-F570FF088A7B}"/>
    <cellStyle name="Header1 2 5 2 6 2 2 2" xfId="30571" xr:uid="{AA9DF625-185E-4D6D-A725-856BAE28F212}"/>
    <cellStyle name="Header1 2 5 2 6 2 2 3" xfId="30572" xr:uid="{588753D0-8B88-4398-ABA9-FAB35D186D35}"/>
    <cellStyle name="Header1 2 5 2 6 2 3" xfId="30573" xr:uid="{F950A95A-AB09-4D15-90EB-2B80ADD5D54A}"/>
    <cellStyle name="Header1 2 5 2 6 2 3 2" xfId="30574" xr:uid="{0A21D0D2-5030-4070-A6D6-DCF95980FF75}"/>
    <cellStyle name="Header1 2 5 2 6 2 3 3" xfId="30575" xr:uid="{CDD30EE0-8B3D-4FC3-BAC3-4120DADA2F5A}"/>
    <cellStyle name="Header1 2 5 2 6 2 4" xfId="30576" xr:uid="{798D6614-BA39-4E36-BB08-16B23438EC66}"/>
    <cellStyle name="Header1 2 5 2 6 2 4 2" xfId="30577" xr:uid="{F886FAB9-64F8-4809-9368-893A70A60625}"/>
    <cellStyle name="Header1 2 5 2 6 2 4 3" xfId="30578" xr:uid="{A5D2506B-ABFD-4BD3-80FD-8D7390DC9815}"/>
    <cellStyle name="Header1 2 5 2 6 2 5" xfId="30579" xr:uid="{C3C50DD7-4A78-4FEC-8F92-F6008901AC77}"/>
    <cellStyle name="Header1 2 5 2 6 2 5 2" xfId="30580" xr:uid="{45B31B95-13CF-41BB-AFC7-AC5C5A7F0A61}"/>
    <cellStyle name="Header1 2 5 2 6 2 5 3" xfId="30581" xr:uid="{8F870339-7A52-4EBB-903B-BA263C055CE3}"/>
    <cellStyle name="Header1 2 5 2 6 2 6" xfId="30582" xr:uid="{C3D8B4BB-CF32-4BD5-8789-B9A14F32023B}"/>
    <cellStyle name="Header1 2 5 2 6 2 6 2" xfId="30583" xr:uid="{1DA11818-DF82-4807-9049-72C71C4FDA47}"/>
    <cellStyle name="Header1 2 5 2 6 2 6 3" xfId="30584" xr:uid="{2159A353-E4AA-4843-854D-4B62AF3DFCC2}"/>
    <cellStyle name="Header1 2 5 2 6 2 7" xfId="30585" xr:uid="{5ABCE582-A34E-4069-9E79-47A4ECB07BCA}"/>
    <cellStyle name="Header1 2 5 2 6 2 7 2" xfId="30586" xr:uid="{51DF46A0-05E5-4324-A63E-7FE645E70EED}"/>
    <cellStyle name="Header1 2 5 2 6 2 7 3" xfId="30587" xr:uid="{D19183C7-3DA4-4400-8D00-E21C362928FE}"/>
    <cellStyle name="Header1 2 5 2 6 2 8" xfId="30588" xr:uid="{039CF49E-9EEC-4E9B-99F2-5307FF928D70}"/>
    <cellStyle name="Header1 2 5 2 6 2 9" xfId="30589" xr:uid="{F0AED6A4-AB1E-4F7B-AD53-A5B958F586E7}"/>
    <cellStyle name="Header1 2 5 2 6 3" xfId="30590" xr:uid="{5A297814-4CAF-47B6-BBAA-B55E1FE4C6F7}"/>
    <cellStyle name="Header1 2 5 2 6 3 2" xfId="30591" xr:uid="{7FBBDBF3-2C5D-46F2-A368-95758845C3AE}"/>
    <cellStyle name="Header1 2 5 2 6 3 2 2" xfId="30592" xr:uid="{0321F424-55D5-4FAE-925C-D5EFC4F1F1B7}"/>
    <cellStyle name="Header1 2 5 2 6 3 2 3" xfId="30593" xr:uid="{4495FA27-4AC7-4216-A31D-458A9606717E}"/>
    <cellStyle name="Header1 2 5 2 6 3 3" xfId="30594" xr:uid="{4B776271-1263-46ED-AE20-D26456937ADC}"/>
    <cellStyle name="Header1 2 5 2 6 3 3 2" xfId="30595" xr:uid="{7BBBCDA9-8331-45EB-9017-408F8C3E414F}"/>
    <cellStyle name="Header1 2 5 2 6 3 3 3" xfId="30596" xr:uid="{430CA205-9596-46B1-A90B-BE65D13DB0D5}"/>
    <cellStyle name="Header1 2 5 2 6 3 4" xfId="30597" xr:uid="{1FC53526-27EB-43E3-B979-EB316E10DD44}"/>
    <cellStyle name="Header1 2 5 2 6 3 4 2" xfId="30598" xr:uid="{4C244D04-B618-4792-9F6A-DCCD8D5FC3C0}"/>
    <cellStyle name="Header1 2 5 2 6 3 4 3" xfId="30599" xr:uid="{10BFFA0F-A66E-499D-97B0-EF703824A203}"/>
    <cellStyle name="Header1 2 5 2 6 3 5" xfId="30600" xr:uid="{98BE9AFC-8D47-4CDF-A307-FF8E6791AE43}"/>
    <cellStyle name="Header1 2 5 2 6 3 5 2" xfId="30601" xr:uid="{B67A65CF-11B6-48B8-B546-1CF8BE30550C}"/>
    <cellStyle name="Header1 2 5 2 6 3 5 3" xfId="30602" xr:uid="{7D296013-328A-40C8-B2D0-D5F552BF47F3}"/>
    <cellStyle name="Header1 2 5 2 6 3 6" xfId="30603" xr:uid="{8CFE5EED-C027-4711-997E-0F030C0B31D6}"/>
    <cellStyle name="Header1 2 5 2 6 3 6 2" xfId="30604" xr:uid="{161FC43A-6B7A-4FDA-96E4-BCA9925BD126}"/>
    <cellStyle name="Header1 2 5 2 6 3 6 3" xfId="30605" xr:uid="{2F26A7AE-8EA9-4EA2-B657-0DF5BB3333CC}"/>
    <cellStyle name="Header1 2 5 2 6 3 7" xfId="30606" xr:uid="{F2FA623E-36EE-4159-A07F-511AAA583779}"/>
    <cellStyle name="Header1 2 5 2 6 3 8" xfId="30607" xr:uid="{EBC7A506-2097-470C-A92E-45B395362A91}"/>
    <cellStyle name="Header1 2 5 2 6 4" xfId="30608" xr:uid="{8EDDE719-E062-4202-B32D-0E97DF47C57F}"/>
    <cellStyle name="Header1 2 5 2 6 4 2" xfId="30609" xr:uid="{71B0CD38-6911-44CB-B75B-010763BC22D3}"/>
    <cellStyle name="Header1 2 5 2 6 4 2 2" xfId="30610" xr:uid="{5A27B322-72C2-4A6A-8829-E9E782A7B377}"/>
    <cellStyle name="Header1 2 5 2 6 4 2 3" xfId="30611" xr:uid="{9DA75A3B-00B1-4166-A81A-43B2A16B05D2}"/>
    <cellStyle name="Header1 2 5 2 6 4 3" xfId="30612" xr:uid="{80DC2C7F-A0BB-4406-BA38-65B21648CB7C}"/>
    <cellStyle name="Header1 2 5 2 6 4 3 2" xfId="30613" xr:uid="{0E506497-6885-4C00-84A9-714D729A8ED0}"/>
    <cellStyle name="Header1 2 5 2 6 4 3 3" xfId="30614" xr:uid="{27D7FEB8-1567-4477-9097-8FBADD344A54}"/>
    <cellStyle name="Header1 2 5 2 6 4 4" xfId="30615" xr:uid="{D8B9D247-56C2-416E-8637-13EDBAA3953A}"/>
    <cellStyle name="Header1 2 5 2 6 4 4 2" xfId="30616" xr:uid="{6509954C-91AF-4DAC-8AAE-4BD54AFC5EA1}"/>
    <cellStyle name="Header1 2 5 2 6 4 4 3" xfId="30617" xr:uid="{DB2C2665-742C-435E-AB9E-5CC520A92960}"/>
    <cellStyle name="Header1 2 5 2 6 4 5" xfId="30618" xr:uid="{75784EAF-4071-40CB-96F3-23990C13FDB6}"/>
    <cellStyle name="Header1 2 5 2 6 4 5 2" xfId="30619" xr:uid="{069B7C65-3A08-4EF1-86DC-2A765C1CF439}"/>
    <cellStyle name="Header1 2 5 2 6 4 5 3" xfId="30620" xr:uid="{5E5CBF42-8742-4284-9ED8-E175C6F412F4}"/>
    <cellStyle name="Header1 2 5 2 6 4 6" xfId="30621" xr:uid="{C99F4779-ECED-4C6E-8793-45DE87DF6D43}"/>
    <cellStyle name="Header1 2 5 2 6 4 6 2" xfId="30622" xr:uid="{4626EDB8-1CF9-42BC-95CA-A36952FD54BE}"/>
    <cellStyle name="Header1 2 5 2 6 4 6 3" xfId="30623" xr:uid="{6343235E-5A1D-461B-A994-9111B9FE3F5B}"/>
    <cellStyle name="Header1 2 5 2 6 4 7" xfId="30624" xr:uid="{F6536EF8-1716-48CB-BA66-1E38284ADBE8}"/>
    <cellStyle name="Header1 2 5 2 6 4 8" xfId="30625" xr:uid="{8CBD0263-D27E-4DEA-A28B-F421E7FF4DF5}"/>
    <cellStyle name="Header1 2 5 2 6 5" xfId="30626" xr:uid="{EB57B89A-CCFF-4A5C-9CD5-297E0C0113BD}"/>
    <cellStyle name="Header1 2 5 2 6 5 2" xfId="30627" xr:uid="{1CE4B63B-936D-42DF-BF68-DED45ED11F60}"/>
    <cellStyle name="Header1 2 5 2 6 5 2 2" xfId="30628" xr:uid="{4E9F3772-BB75-4CC8-8D17-D028C9973B64}"/>
    <cellStyle name="Header1 2 5 2 6 5 2 3" xfId="30629" xr:uid="{ED43D592-989C-4B0C-8EEA-96C84D4E0828}"/>
    <cellStyle name="Header1 2 5 2 6 5 3" xfId="30630" xr:uid="{E92AACA4-0323-4341-988F-27CDAEF8CAC0}"/>
    <cellStyle name="Header1 2 5 2 6 5 3 2" xfId="30631" xr:uid="{275D805F-B973-408E-A0E6-B7AE1A31875E}"/>
    <cellStyle name="Header1 2 5 2 6 5 3 3" xfId="30632" xr:uid="{C9E05C13-AF1A-40E6-9AB5-A655A92B7C2D}"/>
    <cellStyle name="Header1 2 5 2 6 5 4" xfId="30633" xr:uid="{6A02E50F-BDBE-48E5-9021-35A20CA7B8D3}"/>
    <cellStyle name="Header1 2 5 2 6 5 4 2" xfId="30634" xr:uid="{DBF3F991-80D5-4AE7-834B-7C889F140679}"/>
    <cellStyle name="Header1 2 5 2 6 5 4 3" xfId="30635" xr:uid="{E5704C14-E56A-4C80-AFE6-CEFE0AC647B4}"/>
    <cellStyle name="Header1 2 5 2 6 5 5" xfId="30636" xr:uid="{0E73BEDC-36BE-48A6-8F4B-D6C2321BB995}"/>
    <cellStyle name="Header1 2 5 2 6 5 5 2" xfId="30637" xr:uid="{9FC1F67B-4016-4F6E-9466-71F9AD8AA200}"/>
    <cellStyle name="Header1 2 5 2 6 5 5 3" xfId="30638" xr:uid="{4B15BF5D-184B-4B45-8DF7-6D1A0A9CB0D6}"/>
    <cellStyle name="Header1 2 5 2 6 5 6" xfId="30639" xr:uid="{C4CE45E9-0BF0-4FDC-8B23-FA3BDD88DC02}"/>
    <cellStyle name="Header1 2 5 2 6 5 6 2" xfId="30640" xr:uid="{EA5165F2-C5CA-41AB-B70C-54D08756C800}"/>
    <cellStyle name="Header1 2 5 2 6 5 6 3" xfId="30641" xr:uid="{BCEE4E1F-3705-4C9D-A80F-F855FD43375A}"/>
    <cellStyle name="Header1 2 5 2 6 5 7" xfId="30642" xr:uid="{2DB69974-67F6-44B6-815D-B75BE09597FB}"/>
    <cellStyle name="Header1 2 5 2 6 5 8" xfId="30643" xr:uid="{4110AD73-EB98-4310-8872-EE539F66268A}"/>
    <cellStyle name="Header1 2 5 2 6 6" xfId="30644" xr:uid="{3A126AA8-D6A7-4FE3-984F-97E596DA0BAA}"/>
    <cellStyle name="Header1 2 5 2 6 6 2" xfId="30645" xr:uid="{37D1AEEF-418A-454D-892C-C5AB49558CC2}"/>
    <cellStyle name="Header1 2 5 2 6 6 2 2" xfId="30646" xr:uid="{37B6A3C3-DD05-479E-A182-C9A28A726B44}"/>
    <cellStyle name="Header1 2 5 2 6 6 2 3" xfId="30647" xr:uid="{5B17B750-F173-4F35-B914-17542FE981CA}"/>
    <cellStyle name="Header1 2 5 2 6 6 3" xfId="30648" xr:uid="{53C2F215-A10D-4BE8-80D1-DBDD7FF42CF1}"/>
    <cellStyle name="Header1 2 5 2 6 6 3 2" xfId="30649" xr:uid="{ADA33A1E-770A-4F7B-938C-A6DC13606C26}"/>
    <cellStyle name="Header1 2 5 2 6 6 3 3" xfId="30650" xr:uid="{83E8AF5D-3CD7-4A8C-8AA6-D148654E5CA4}"/>
    <cellStyle name="Header1 2 5 2 6 6 4" xfId="30651" xr:uid="{BB49B9AE-EBB4-47F7-9CE3-75162A4A0D25}"/>
    <cellStyle name="Header1 2 5 2 6 6 4 2" xfId="30652" xr:uid="{5D0D9458-2741-4990-BC66-4C57220B811D}"/>
    <cellStyle name="Header1 2 5 2 6 6 4 3" xfId="30653" xr:uid="{8E97929D-3CD1-4C0B-ABD3-76DD8087562B}"/>
    <cellStyle name="Header1 2 5 2 6 6 5" xfId="30654" xr:uid="{3C2048A0-5284-4BEB-A666-0213B10217BC}"/>
    <cellStyle name="Header1 2 5 2 6 6 5 2" xfId="30655" xr:uid="{5E2F96CB-F4A2-4530-8DCB-05F5DA146297}"/>
    <cellStyle name="Header1 2 5 2 6 6 5 3" xfId="30656" xr:uid="{65EF690C-3990-4621-9A94-ECA9134BB897}"/>
    <cellStyle name="Header1 2 5 2 6 6 6" xfId="30657" xr:uid="{ADC1EEA1-28F9-403F-99BE-AFD2D9D4C79F}"/>
    <cellStyle name="Header1 2 5 2 6 6 6 2" xfId="30658" xr:uid="{8F8FBCD2-0FE9-42E3-802E-F89D5896B370}"/>
    <cellStyle name="Header1 2 5 2 6 6 6 3" xfId="30659" xr:uid="{D3405117-ADDF-4A5F-BEFA-DF7602A27817}"/>
    <cellStyle name="Header1 2 5 2 6 6 7" xfId="30660" xr:uid="{8810A466-ED35-4152-B583-9CEC8A1BD487}"/>
    <cellStyle name="Header1 2 5 2 6 6 8" xfId="30661" xr:uid="{1355BC6A-804A-429E-A7A4-E18113DCA4C3}"/>
    <cellStyle name="Header1 2 5 2 6 7" xfId="30662" xr:uid="{C78BDB69-46FB-40DC-96AA-C7446F337098}"/>
    <cellStyle name="Header1 2 5 2 6 8" xfId="30663" xr:uid="{72097F48-F4F0-482D-8589-010926280F49}"/>
    <cellStyle name="Header1 2 5 2 7" xfId="30664" xr:uid="{C8F21152-BA2A-4179-A1BC-EEB3997A5728}"/>
    <cellStyle name="Header1 2 5 2 7 2" xfId="30665" xr:uid="{8432B2C3-3621-479F-A8A0-8E209515953D}"/>
    <cellStyle name="Header1 2 5 2 7 2 2" xfId="30666" xr:uid="{78F0E560-3892-439F-8133-50DA44EC64ED}"/>
    <cellStyle name="Header1 2 5 2 7 2 2 2" xfId="30667" xr:uid="{10007EDF-C9AC-4E19-A6BD-54F5E9E01FBC}"/>
    <cellStyle name="Header1 2 5 2 7 2 2 3" xfId="30668" xr:uid="{7603A407-5684-4A93-A33C-00F6EA806D80}"/>
    <cellStyle name="Header1 2 5 2 7 2 3" xfId="30669" xr:uid="{FED9856F-BFD9-4718-9F28-73476482FB1C}"/>
    <cellStyle name="Header1 2 5 2 7 2 3 2" xfId="30670" xr:uid="{6BBBD214-9261-41DD-B33A-B87710DDD705}"/>
    <cellStyle name="Header1 2 5 2 7 2 3 3" xfId="30671" xr:uid="{3BCCB0B2-E56F-4CBA-91FD-C1E02102F5C9}"/>
    <cellStyle name="Header1 2 5 2 7 2 4" xfId="30672" xr:uid="{8DF9C739-8B88-41E9-B368-796A0B1E2F92}"/>
    <cellStyle name="Header1 2 5 2 7 2 4 2" xfId="30673" xr:uid="{D1B00889-3347-4A61-A8A2-EC9372E5B1ED}"/>
    <cellStyle name="Header1 2 5 2 7 2 4 3" xfId="30674" xr:uid="{C29F6C31-5506-446F-BBD1-6F1DBD89403A}"/>
    <cellStyle name="Header1 2 5 2 7 2 5" xfId="30675" xr:uid="{BCC81DF0-DC57-4651-B27B-847FFA891403}"/>
    <cellStyle name="Header1 2 5 2 7 2 5 2" xfId="30676" xr:uid="{EE5497A1-D295-442F-8D40-5836531F302B}"/>
    <cellStyle name="Header1 2 5 2 7 2 5 3" xfId="30677" xr:uid="{8976CDA3-4B85-465E-B1BC-EBAB8A2D083D}"/>
    <cellStyle name="Header1 2 5 2 7 2 6" xfId="30678" xr:uid="{B12A8FB6-8FDE-42CE-8883-4FFC0CF346EA}"/>
    <cellStyle name="Header1 2 5 2 7 2 6 2" xfId="30679" xr:uid="{67DE4FB1-C6C3-4AEF-AE2E-537834519A04}"/>
    <cellStyle name="Header1 2 5 2 7 2 6 3" xfId="30680" xr:uid="{AF149B15-0D9F-4A94-8F02-EB0F4E28D4B5}"/>
    <cellStyle name="Header1 2 5 2 7 2 7" xfId="30681" xr:uid="{2FBCEDC5-23E8-4982-A4B9-F62B99CE4204}"/>
    <cellStyle name="Header1 2 5 2 7 2 7 2" xfId="30682" xr:uid="{184E8AEA-7201-43F1-B239-88870C58D821}"/>
    <cellStyle name="Header1 2 5 2 7 2 7 3" xfId="30683" xr:uid="{E34B7566-DABD-40D7-8AC8-6C03213AA9BD}"/>
    <cellStyle name="Header1 2 5 2 7 2 8" xfId="30684" xr:uid="{7A45E4EC-15A1-445C-A3CB-378E376348EA}"/>
    <cellStyle name="Header1 2 5 2 7 2 9" xfId="30685" xr:uid="{DC145E15-3A0A-4AF7-927E-92A4D4FC0E93}"/>
    <cellStyle name="Header1 2 5 2 7 3" xfId="30686" xr:uid="{C179091A-EEEB-4DF9-8E57-FD8D00882C0A}"/>
    <cellStyle name="Header1 2 5 2 7 3 2" xfId="30687" xr:uid="{87E3E30B-2F58-45CD-A367-11D862E2DEBF}"/>
    <cellStyle name="Header1 2 5 2 7 3 2 2" xfId="30688" xr:uid="{72123EA9-5396-4ECD-8BFF-1F322FE89DAB}"/>
    <cellStyle name="Header1 2 5 2 7 3 2 3" xfId="30689" xr:uid="{F868255C-8848-4E35-8E27-808C63D1B78A}"/>
    <cellStyle name="Header1 2 5 2 7 3 3" xfId="30690" xr:uid="{19FC42C0-BF6D-4DF2-AE36-6AB7FD7AFD55}"/>
    <cellStyle name="Header1 2 5 2 7 3 3 2" xfId="30691" xr:uid="{48A4A860-8B48-4AA4-9591-9C4134AF318A}"/>
    <cellStyle name="Header1 2 5 2 7 3 3 3" xfId="30692" xr:uid="{23AD6C31-8C71-4D4D-ADA9-56F2C8AC8803}"/>
    <cellStyle name="Header1 2 5 2 7 3 4" xfId="30693" xr:uid="{AE44E107-4ED0-4536-99A6-D83146AC4FD8}"/>
    <cellStyle name="Header1 2 5 2 7 3 4 2" xfId="30694" xr:uid="{7EA933EF-3416-4FED-9C8C-967DC1AC07AC}"/>
    <cellStyle name="Header1 2 5 2 7 3 4 3" xfId="30695" xr:uid="{BB6571E7-FAD1-4544-B8A1-B7DB4AA50567}"/>
    <cellStyle name="Header1 2 5 2 7 3 5" xfId="30696" xr:uid="{75882144-C667-4A74-AA8E-853F0C34F399}"/>
    <cellStyle name="Header1 2 5 2 7 3 5 2" xfId="30697" xr:uid="{A0C1A824-8200-4095-9357-D5A26F5C580D}"/>
    <cellStyle name="Header1 2 5 2 7 3 5 3" xfId="30698" xr:uid="{FE647E47-E5A9-4031-97BF-9A2390EFDE6B}"/>
    <cellStyle name="Header1 2 5 2 7 3 6" xfId="30699" xr:uid="{ACDE25F7-3FEF-4FDB-881B-409B05EFD2ED}"/>
    <cellStyle name="Header1 2 5 2 7 3 6 2" xfId="30700" xr:uid="{77EF074E-17D3-44C3-8AE5-1571658E6315}"/>
    <cellStyle name="Header1 2 5 2 7 3 6 3" xfId="30701" xr:uid="{E0B93A5E-1AF1-4543-A9EF-8186ADF33E67}"/>
    <cellStyle name="Header1 2 5 2 7 3 7" xfId="30702" xr:uid="{F67FE876-3DAF-4149-81F4-3D9904ECE08B}"/>
    <cellStyle name="Header1 2 5 2 7 3 8" xfId="30703" xr:uid="{14D06AF8-6F41-4238-8354-AE83342D5E25}"/>
    <cellStyle name="Header1 2 5 2 7 4" xfId="30704" xr:uid="{AC2FDE11-77FF-49D1-8EC1-8A24DDDE2584}"/>
    <cellStyle name="Header1 2 5 2 7 4 2" xfId="30705" xr:uid="{54B174B4-9AEB-4922-AE84-2C7E75435843}"/>
    <cellStyle name="Header1 2 5 2 7 4 2 2" xfId="30706" xr:uid="{0D7D1E32-31C3-4CC7-885A-58D638F79569}"/>
    <cellStyle name="Header1 2 5 2 7 4 2 3" xfId="30707" xr:uid="{CF6AC855-4524-485B-8C81-3525E890C489}"/>
    <cellStyle name="Header1 2 5 2 7 4 3" xfId="30708" xr:uid="{52B98A56-F5FA-4C1F-99B7-CF1949EABFDD}"/>
    <cellStyle name="Header1 2 5 2 7 4 3 2" xfId="30709" xr:uid="{20FD41CD-C00C-47B8-BEDD-57C13693D724}"/>
    <cellStyle name="Header1 2 5 2 7 4 3 3" xfId="30710" xr:uid="{8A0DA5EF-35EC-4C73-A10D-1DC44A8E7ACC}"/>
    <cellStyle name="Header1 2 5 2 7 4 4" xfId="30711" xr:uid="{7AD91858-A413-47DF-99E5-7D7139FACBB3}"/>
    <cellStyle name="Header1 2 5 2 7 4 4 2" xfId="30712" xr:uid="{C9E0D104-F667-4C9E-9059-ABB1CD8B9827}"/>
    <cellStyle name="Header1 2 5 2 7 4 4 3" xfId="30713" xr:uid="{6F18BF9E-B6E0-404F-B721-CD94C8C51F46}"/>
    <cellStyle name="Header1 2 5 2 7 4 5" xfId="30714" xr:uid="{47E90588-41F0-49C0-B4E3-3080A41F7294}"/>
    <cellStyle name="Header1 2 5 2 7 4 5 2" xfId="30715" xr:uid="{E572C20A-AE58-4A3F-A046-3E8D16837848}"/>
    <cellStyle name="Header1 2 5 2 7 4 5 3" xfId="30716" xr:uid="{A2283E2B-97F2-4BAB-AE41-5188C1C43743}"/>
    <cellStyle name="Header1 2 5 2 7 4 6" xfId="30717" xr:uid="{90CDD62E-C04D-4FA0-BD10-373D8C1EFBF0}"/>
    <cellStyle name="Header1 2 5 2 7 4 6 2" xfId="30718" xr:uid="{F6491F7B-7549-44A5-92BB-FFB370D221A3}"/>
    <cellStyle name="Header1 2 5 2 7 4 6 3" xfId="30719" xr:uid="{19AEFFC9-F65C-4437-A8B0-7838CEF156CC}"/>
    <cellStyle name="Header1 2 5 2 7 4 7" xfId="30720" xr:uid="{FB62DD92-783A-43CE-A8A9-05D388D1F2B4}"/>
    <cellStyle name="Header1 2 5 2 7 4 8" xfId="30721" xr:uid="{F4534AA3-5963-493D-96F9-67D23366A389}"/>
    <cellStyle name="Header1 2 5 2 7 5" xfId="30722" xr:uid="{69E204AB-DAB9-4CB1-84F9-AF38FA5DC3DF}"/>
    <cellStyle name="Header1 2 5 2 7 5 2" xfId="30723" xr:uid="{1526CCA2-A961-4FA8-BBBF-647402783F7E}"/>
    <cellStyle name="Header1 2 5 2 7 5 2 2" xfId="30724" xr:uid="{82E8E7B1-EFE4-44B0-B4AA-593C98D6634B}"/>
    <cellStyle name="Header1 2 5 2 7 5 2 3" xfId="30725" xr:uid="{9805CF6F-3637-401A-B731-7BD1471998BB}"/>
    <cellStyle name="Header1 2 5 2 7 5 3" xfId="30726" xr:uid="{ADA37EDE-C026-4ACD-BE09-33B21CE0F5F0}"/>
    <cellStyle name="Header1 2 5 2 7 5 3 2" xfId="30727" xr:uid="{B3B912A2-CFA3-4BA4-971B-E9DFA5F78D48}"/>
    <cellStyle name="Header1 2 5 2 7 5 3 3" xfId="30728" xr:uid="{8678BE93-2E1A-48F5-B2CD-95F2ABC7BC92}"/>
    <cellStyle name="Header1 2 5 2 7 5 4" xfId="30729" xr:uid="{C0E69C9A-57EC-45DC-8E1C-6147BE02471E}"/>
    <cellStyle name="Header1 2 5 2 7 5 4 2" xfId="30730" xr:uid="{C6FDD0EE-8631-4FDE-9A87-755FA1C46669}"/>
    <cellStyle name="Header1 2 5 2 7 5 4 3" xfId="30731" xr:uid="{1580989E-84A8-442C-BEF5-40E61D5A4F7C}"/>
    <cellStyle name="Header1 2 5 2 7 5 5" xfId="30732" xr:uid="{D08E6FE6-97DD-48C3-8C79-D7B9D291DA14}"/>
    <cellStyle name="Header1 2 5 2 7 5 5 2" xfId="30733" xr:uid="{009AB6E3-CAF9-4D9D-BCA7-7CAC63890CDE}"/>
    <cellStyle name="Header1 2 5 2 7 5 5 3" xfId="30734" xr:uid="{CCBBA904-49F8-4265-9561-1B8965893802}"/>
    <cellStyle name="Header1 2 5 2 7 5 6" xfId="30735" xr:uid="{72AB0B89-BF3D-46E6-AA71-6E4BBF2FF71C}"/>
    <cellStyle name="Header1 2 5 2 7 5 6 2" xfId="30736" xr:uid="{FF6F2E2A-79EC-4216-A0A3-BA706D4074A1}"/>
    <cellStyle name="Header1 2 5 2 7 5 6 3" xfId="30737" xr:uid="{930A7355-3BC7-4743-8283-5E7EAE666399}"/>
    <cellStyle name="Header1 2 5 2 7 5 7" xfId="30738" xr:uid="{10A0E363-E6A5-43A7-A113-F6BB67F9FD66}"/>
    <cellStyle name="Header1 2 5 2 7 5 8" xfId="30739" xr:uid="{D8845A4C-E5B1-4B28-96B9-0129CB124C6D}"/>
    <cellStyle name="Header1 2 5 2 7 6" xfId="30740" xr:uid="{FF721C7B-A24C-4606-9E28-DAF019B3BDEF}"/>
    <cellStyle name="Header1 2 5 2 7 6 2" xfId="30741" xr:uid="{EB5D9A15-B6AC-44D5-B60B-D5EA98F552A0}"/>
    <cellStyle name="Header1 2 5 2 7 6 2 2" xfId="30742" xr:uid="{C52049DA-91EF-4E6D-AF3D-978AB4344B95}"/>
    <cellStyle name="Header1 2 5 2 7 6 2 3" xfId="30743" xr:uid="{F43F439F-2D08-42D1-8637-A6B1F4846310}"/>
    <cellStyle name="Header1 2 5 2 7 6 3" xfId="30744" xr:uid="{197BCD7E-A150-40D8-9010-186021AA2E8C}"/>
    <cellStyle name="Header1 2 5 2 7 6 3 2" xfId="30745" xr:uid="{C91CF352-0556-4CAF-BCC7-7DB9619220CC}"/>
    <cellStyle name="Header1 2 5 2 7 6 3 3" xfId="30746" xr:uid="{03CCBF81-2D46-457E-8406-59D6C06BD922}"/>
    <cellStyle name="Header1 2 5 2 7 6 4" xfId="30747" xr:uid="{6A36E01B-2558-47E8-9C5C-7398CA34125D}"/>
    <cellStyle name="Header1 2 5 2 7 6 4 2" xfId="30748" xr:uid="{A8FEA98A-490A-47C5-A507-1CE6E586E489}"/>
    <cellStyle name="Header1 2 5 2 7 6 4 3" xfId="30749" xr:uid="{04B20DCF-6794-4767-9BA5-3CA5320E78BA}"/>
    <cellStyle name="Header1 2 5 2 7 6 5" xfId="30750" xr:uid="{568DEEE6-F5F5-477A-83FE-9807B270A3D5}"/>
    <cellStyle name="Header1 2 5 2 7 6 5 2" xfId="30751" xr:uid="{5DB7C899-96A0-45D2-A04C-403E6EA612B5}"/>
    <cellStyle name="Header1 2 5 2 7 6 5 3" xfId="30752" xr:uid="{D363CF4A-D8EE-4D0A-9052-44E51D65E69C}"/>
    <cellStyle name="Header1 2 5 2 7 6 6" xfId="30753" xr:uid="{0033639D-618D-4ACD-9482-86BB46BD7E78}"/>
    <cellStyle name="Header1 2 5 2 7 6 6 2" xfId="30754" xr:uid="{A99EB868-80E4-46F3-9ACE-E046F23C4400}"/>
    <cellStyle name="Header1 2 5 2 7 6 6 3" xfId="30755" xr:uid="{B2A06391-99C9-456F-8A27-4877DABADDC1}"/>
    <cellStyle name="Header1 2 5 2 7 6 7" xfId="30756" xr:uid="{E1514697-EC31-49C4-86A6-A34B22CAF1F3}"/>
    <cellStyle name="Header1 2 5 2 7 6 8" xfId="30757" xr:uid="{2EC0CF27-7E46-4D68-A8D8-4474AC07C600}"/>
    <cellStyle name="Header1 2 5 2 7 7" xfId="30758" xr:uid="{914B175C-7B47-40F5-8CA8-FE57B562340F}"/>
    <cellStyle name="Header1 2 5 2 7 8" xfId="30759" xr:uid="{D95590F6-F33E-4BC1-8210-F309A0D43732}"/>
    <cellStyle name="Header1 2 5 2 8" xfId="30760" xr:uid="{BC6F3CB1-E82C-4EEF-BDB3-4288B5BEE26F}"/>
    <cellStyle name="Header1 2 5 2 8 2" xfId="30761" xr:uid="{C7F6F3C7-6480-4281-9263-04AC7BA5EE61}"/>
    <cellStyle name="Header1 2 5 2 8 2 2" xfId="30762" xr:uid="{66DC4B71-2F34-47C1-BE48-AC82BED79782}"/>
    <cellStyle name="Header1 2 5 2 8 2 2 2" xfId="30763" xr:uid="{2D84C30D-BDAF-456B-A5BD-4B4DEF26AFAD}"/>
    <cellStyle name="Header1 2 5 2 8 2 2 3" xfId="30764" xr:uid="{B2BE62B4-920C-4C0E-8F97-0ED3152245D8}"/>
    <cellStyle name="Header1 2 5 2 8 2 3" xfId="30765" xr:uid="{89620C74-209E-4E6F-B2D0-7551146BB2FA}"/>
    <cellStyle name="Header1 2 5 2 8 2 3 2" xfId="30766" xr:uid="{94C1492A-8750-46A4-9675-711CBF94F78D}"/>
    <cellStyle name="Header1 2 5 2 8 2 3 3" xfId="30767" xr:uid="{3F2763C9-6D5A-40AF-A964-FACEBB95C5A9}"/>
    <cellStyle name="Header1 2 5 2 8 2 4" xfId="30768" xr:uid="{7A9DC4EA-1A0D-4929-9EB2-B6F6A7B0B0EC}"/>
    <cellStyle name="Header1 2 5 2 8 2 4 2" xfId="30769" xr:uid="{A24CF948-157F-4809-B54B-10CCC810A241}"/>
    <cellStyle name="Header1 2 5 2 8 2 4 3" xfId="30770" xr:uid="{6F4C7088-AE38-4CAA-9C77-0AD71FD46179}"/>
    <cellStyle name="Header1 2 5 2 8 2 5" xfId="30771" xr:uid="{2EF5C085-1089-43A5-B881-A08FDEDAE280}"/>
    <cellStyle name="Header1 2 5 2 8 2 5 2" xfId="30772" xr:uid="{B704C359-CD3C-4F08-9A20-8A91C7B24005}"/>
    <cellStyle name="Header1 2 5 2 8 2 5 3" xfId="30773" xr:uid="{39F5D084-36D0-4E6C-B0CC-A46864885D05}"/>
    <cellStyle name="Header1 2 5 2 8 2 6" xfId="30774" xr:uid="{A561A67E-3A9C-4EE6-824D-8BDE178DFC38}"/>
    <cellStyle name="Header1 2 5 2 8 2 6 2" xfId="30775" xr:uid="{D11C5553-569E-4FC6-9EE6-12BF2AA79B4D}"/>
    <cellStyle name="Header1 2 5 2 8 2 6 3" xfId="30776" xr:uid="{6D31194C-4A88-4BF4-943D-8D436CED7EC8}"/>
    <cellStyle name="Header1 2 5 2 8 2 7" xfId="30777" xr:uid="{A03B52F5-4698-4541-860B-9181AF3CF3A8}"/>
    <cellStyle name="Header1 2 5 2 8 2 7 2" xfId="30778" xr:uid="{5C8DBF2C-5E9B-4781-AF45-9C421F1275E2}"/>
    <cellStyle name="Header1 2 5 2 8 2 7 3" xfId="30779" xr:uid="{64DC3C00-0FFA-43AC-B34A-5B8378601306}"/>
    <cellStyle name="Header1 2 5 2 8 2 8" xfId="30780" xr:uid="{14D95F69-E3EA-4BDA-BEE1-7122AE6FB01D}"/>
    <cellStyle name="Header1 2 5 2 8 2 9" xfId="30781" xr:uid="{738FFA84-6269-4C43-8F9B-C556AE940ACA}"/>
    <cellStyle name="Header1 2 5 2 8 3" xfId="30782" xr:uid="{4E3CAB52-6443-48DB-A9BB-7516EE0C0446}"/>
    <cellStyle name="Header1 2 5 2 8 3 2" xfId="30783" xr:uid="{3ED5FE92-2BCD-4B8F-9DAC-1FB587F0414F}"/>
    <cellStyle name="Header1 2 5 2 8 3 2 2" xfId="30784" xr:uid="{D80787A6-0F35-434C-A559-552BEBADE615}"/>
    <cellStyle name="Header1 2 5 2 8 3 2 3" xfId="30785" xr:uid="{9B029E8D-7D72-4258-B882-892283E1CCC5}"/>
    <cellStyle name="Header1 2 5 2 8 3 3" xfId="30786" xr:uid="{9B2E8FD9-9757-4193-A982-FD8809FA5346}"/>
    <cellStyle name="Header1 2 5 2 8 3 3 2" xfId="30787" xr:uid="{67E30AF7-5188-43C4-BE5C-CFBE68B499E6}"/>
    <cellStyle name="Header1 2 5 2 8 3 3 3" xfId="30788" xr:uid="{24335B98-0255-4EFC-802B-E5A94C8F8AAC}"/>
    <cellStyle name="Header1 2 5 2 8 3 4" xfId="30789" xr:uid="{13B971AA-83A9-478E-BD2A-55FB5392CD9A}"/>
    <cellStyle name="Header1 2 5 2 8 3 4 2" xfId="30790" xr:uid="{4F6AF3D7-6590-4BDD-BFB9-016F2BDBBB7D}"/>
    <cellStyle name="Header1 2 5 2 8 3 4 3" xfId="30791" xr:uid="{CEF43D20-AB18-4F48-8D83-BF18EC62BE9F}"/>
    <cellStyle name="Header1 2 5 2 8 3 5" xfId="30792" xr:uid="{836EACF8-160F-4022-9841-40D7202AC8FA}"/>
    <cellStyle name="Header1 2 5 2 8 3 5 2" xfId="30793" xr:uid="{8161997F-5B1B-4BA8-88DF-26DAC68FD3AE}"/>
    <cellStyle name="Header1 2 5 2 8 3 5 3" xfId="30794" xr:uid="{7310360B-88CF-4B49-AD18-AFF471C83155}"/>
    <cellStyle name="Header1 2 5 2 8 3 6" xfId="30795" xr:uid="{3D132F5C-403B-4693-B6BD-9E006CEE23DB}"/>
    <cellStyle name="Header1 2 5 2 8 3 6 2" xfId="30796" xr:uid="{6EF78462-B679-42A8-AC12-30ED853113B0}"/>
    <cellStyle name="Header1 2 5 2 8 3 6 3" xfId="30797" xr:uid="{1BC39F96-72FD-4FA4-902C-2322840BA249}"/>
    <cellStyle name="Header1 2 5 2 8 3 7" xfId="30798" xr:uid="{860DD84D-38A7-4F7A-978F-10CC4179EDF1}"/>
    <cellStyle name="Header1 2 5 2 8 3 8" xfId="30799" xr:uid="{0A507C1F-AD0B-46C1-9EBB-7B3181954441}"/>
    <cellStyle name="Header1 2 5 2 8 4" xfId="30800" xr:uid="{6129D7C1-6C6E-44EC-BB23-23B60AD4A8C5}"/>
    <cellStyle name="Header1 2 5 2 8 4 2" xfId="30801" xr:uid="{2F1E5807-8983-4A48-A39F-518393F398C1}"/>
    <cellStyle name="Header1 2 5 2 8 4 2 2" xfId="30802" xr:uid="{9C0448CB-EAC2-45EC-AB07-90406D188111}"/>
    <cellStyle name="Header1 2 5 2 8 4 2 3" xfId="30803" xr:uid="{5AA13E84-3CA0-47D7-BE75-05997BAA44F9}"/>
    <cellStyle name="Header1 2 5 2 8 4 3" xfId="30804" xr:uid="{A86704A3-95A6-49A7-8A55-4DD1A2F4732B}"/>
    <cellStyle name="Header1 2 5 2 8 4 3 2" xfId="30805" xr:uid="{B53FBCE7-8F4D-4207-BE89-FC0CC5995A6E}"/>
    <cellStyle name="Header1 2 5 2 8 4 3 3" xfId="30806" xr:uid="{3A9A87B0-F163-4436-AC2C-C8DDC21302B8}"/>
    <cellStyle name="Header1 2 5 2 8 4 4" xfId="30807" xr:uid="{96D5FB41-E989-4D00-A0E4-0B7CDC084E59}"/>
    <cellStyle name="Header1 2 5 2 8 4 4 2" xfId="30808" xr:uid="{A8CF0B30-C96A-4450-BC46-4BA247833049}"/>
    <cellStyle name="Header1 2 5 2 8 4 4 3" xfId="30809" xr:uid="{7DB5E535-7497-4E21-A792-2B8DB4FBB93A}"/>
    <cellStyle name="Header1 2 5 2 8 4 5" xfId="30810" xr:uid="{7919841F-F966-457E-B32E-7AB63D7187F5}"/>
    <cellStyle name="Header1 2 5 2 8 4 5 2" xfId="30811" xr:uid="{828E5B34-27BD-4D3F-BCCF-56FF59652261}"/>
    <cellStyle name="Header1 2 5 2 8 4 5 3" xfId="30812" xr:uid="{3949E82B-60F0-4499-A7CA-D0CCEE326A82}"/>
    <cellStyle name="Header1 2 5 2 8 4 6" xfId="30813" xr:uid="{6C6B1321-172C-46A0-A628-8C8DDC89EC44}"/>
    <cellStyle name="Header1 2 5 2 8 4 6 2" xfId="30814" xr:uid="{4E6C84BC-3258-42A1-853D-0B157F2ED044}"/>
    <cellStyle name="Header1 2 5 2 8 4 6 3" xfId="30815" xr:uid="{90D958BC-543B-4E7F-B67F-1CB14853621A}"/>
    <cellStyle name="Header1 2 5 2 8 4 7" xfId="30816" xr:uid="{8D8EA930-7D68-495E-9CBA-0CEAA2E977C9}"/>
    <cellStyle name="Header1 2 5 2 8 4 8" xfId="30817" xr:uid="{EA140E43-6FE8-4C8F-A9D3-3C5CC13A6900}"/>
    <cellStyle name="Header1 2 5 2 8 5" xfId="30818" xr:uid="{A0F62CFE-97FF-4D0F-A6A5-76D289753B6A}"/>
    <cellStyle name="Header1 2 5 2 8 5 2" xfId="30819" xr:uid="{FC9AFA8A-3B31-4870-A376-73E4D7D68619}"/>
    <cellStyle name="Header1 2 5 2 8 5 2 2" xfId="30820" xr:uid="{6B64B276-DA9F-4E2A-BEAE-DDA2E7D3528A}"/>
    <cellStyle name="Header1 2 5 2 8 5 2 3" xfId="30821" xr:uid="{7FE41DA4-BE38-4C9B-998F-D1786EC611A9}"/>
    <cellStyle name="Header1 2 5 2 8 5 3" xfId="30822" xr:uid="{75CEAA15-4270-4E9F-ABDE-2A6E0E67940E}"/>
    <cellStyle name="Header1 2 5 2 8 5 3 2" xfId="30823" xr:uid="{4C29936D-6779-4009-8AB6-66EEFAC99919}"/>
    <cellStyle name="Header1 2 5 2 8 5 3 3" xfId="30824" xr:uid="{ED7B960C-8D39-4364-AAEC-FAD76BFB382F}"/>
    <cellStyle name="Header1 2 5 2 8 5 4" xfId="30825" xr:uid="{F54F94C0-85F5-4114-A782-410F9C93DE37}"/>
    <cellStyle name="Header1 2 5 2 8 5 4 2" xfId="30826" xr:uid="{155EBBED-7EC1-40A7-99C6-DC1C23F521FD}"/>
    <cellStyle name="Header1 2 5 2 8 5 4 3" xfId="30827" xr:uid="{A7E83056-6A8D-4595-B8BC-EDA47B157600}"/>
    <cellStyle name="Header1 2 5 2 8 5 5" xfId="30828" xr:uid="{5224DFBE-73D3-4738-BB9A-D18A063468D9}"/>
    <cellStyle name="Header1 2 5 2 8 5 5 2" xfId="30829" xr:uid="{811EB860-36F6-4067-AA75-4A59124D9F45}"/>
    <cellStyle name="Header1 2 5 2 8 5 5 3" xfId="30830" xr:uid="{16D15AB4-5498-4E4F-9FFB-5A5A00DC1179}"/>
    <cellStyle name="Header1 2 5 2 8 5 6" xfId="30831" xr:uid="{5FA35641-962F-43AB-A79F-2EC410D37B94}"/>
    <cellStyle name="Header1 2 5 2 8 5 6 2" xfId="30832" xr:uid="{838E42F2-2924-4B26-AC77-A5867967C589}"/>
    <cellStyle name="Header1 2 5 2 8 5 6 3" xfId="30833" xr:uid="{39214282-1689-4831-984E-8A71FF495A81}"/>
    <cellStyle name="Header1 2 5 2 8 5 7" xfId="30834" xr:uid="{D39425E0-C577-4E94-9016-6651D09A4846}"/>
    <cellStyle name="Header1 2 5 2 8 5 8" xfId="30835" xr:uid="{78790295-A951-4686-909C-0967C42CC8D6}"/>
    <cellStyle name="Header1 2 5 2 8 6" xfId="30836" xr:uid="{4051B8AA-77E2-4696-B27A-65D6C807E526}"/>
    <cellStyle name="Header1 2 5 2 8 6 2" xfId="30837" xr:uid="{BBB4EED6-5A8C-46C4-8D05-1ECB6407FF5D}"/>
    <cellStyle name="Header1 2 5 2 8 6 2 2" xfId="30838" xr:uid="{4BE24E8A-F200-45C6-8F4E-010CFAB0A915}"/>
    <cellStyle name="Header1 2 5 2 8 6 2 3" xfId="30839" xr:uid="{9E501F41-EE12-46D2-A2E6-92E653EDA74F}"/>
    <cellStyle name="Header1 2 5 2 8 6 3" xfId="30840" xr:uid="{04DA42C2-2E8E-4498-B454-F84F0C4F3C2B}"/>
    <cellStyle name="Header1 2 5 2 8 6 3 2" xfId="30841" xr:uid="{6399E1B9-1C2C-469A-85FC-53932A60420A}"/>
    <cellStyle name="Header1 2 5 2 8 6 3 3" xfId="30842" xr:uid="{388C6F1A-6828-4404-ACD1-F018B5D8B7C0}"/>
    <cellStyle name="Header1 2 5 2 8 6 4" xfId="30843" xr:uid="{F7D2BDC1-7BEC-4D9B-A8AE-C40028C16A8F}"/>
    <cellStyle name="Header1 2 5 2 8 6 4 2" xfId="30844" xr:uid="{77C04D3B-5593-48C6-B69D-EA07E3ECB93A}"/>
    <cellStyle name="Header1 2 5 2 8 6 4 3" xfId="30845" xr:uid="{2775742F-8EC3-40CD-928A-7746CEB050AD}"/>
    <cellStyle name="Header1 2 5 2 8 6 5" xfId="30846" xr:uid="{ACCCD52F-80FD-4D6C-9AEE-A2F179CAD1A6}"/>
    <cellStyle name="Header1 2 5 2 8 6 5 2" xfId="30847" xr:uid="{0AD9574B-8FB5-47EC-B3DF-1050B3BCDF45}"/>
    <cellStyle name="Header1 2 5 2 8 6 5 3" xfId="30848" xr:uid="{E9FCBC55-6D98-4C74-9DAF-106B33FE39D4}"/>
    <cellStyle name="Header1 2 5 2 8 6 6" xfId="30849" xr:uid="{EC41FE9D-3249-43CF-BD2D-6C8D5EAB2FCD}"/>
    <cellStyle name="Header1 2 5 2 8 6 6 2" xfId="30850" xr:uid="{B6F470E1-E449-456B-BCCA-75094E04DE51}"/>
    <cellStyle name="Header1 2 5 2 8 6 6 3" xfId="30851" xr:uid="{9B379001-988A-43FD-B2DC-D962ACAF1DA2}"/>
    <cellStyle name="Header1 2 5 2 8 6 7" xfId="30852" xr:uid="{1451F6CA-FB2E-4DC4-A763-517776B19662}"/>
    <cellStyle name="Header1 2 5 2 8 6 8" xfId="30853" xr:uid="{55A384D2-3AA1-4E8A-90AC-65342DEA7DFF}"/>
    <cellStyle name="Header1 2 5 2 8 7" xfId="30854" xr:uid="{ABB4B4B2-935A-46F0-B1D1-BF3239F7F91F}"/>
    <cellStyle name="Header1 2 5 2 8 8" xfId="30855" xr:uid="{7AE39F58-7E02-444A-9436-3E614906B92A}"/>
    <cellStyle name="Header1 2 5 2 9" xfId="30856" xr:uid="{8EA412B4-60CA-4674-80D2-82DF1E4E432A}"/>
    <cellStyle name="Header1 2 5 2 9 2" xfId="30857" xr:uid="{1B1DC210-9AAC-441D-8A67-AFBA195182D5}"/>
    <cellStyle name="Header1 2 5 2 9 2 2" xfId="30858" xr:uid="{B2292606-726A-4FC2-91DF-42EAF57267AB}"/>
    <cellStyle name="Header1 2 5 2 9 2 2 2" xfId="30859" xr:uid="{FF214C70-DF4E-40C0-8633-F4F37E185871}"/>
    <cellStyle name="Header1 2 5 2 9 2 2 3" xfId="30860" xr:uid="{018AF4A9-606F-4452-BDD3-F876D2D6630B}"/>
    <cellStyle name="Header1 2 5 2 9 2 3" xfId="30861" xr:uid="{3A18964F-F801-44DA-A1F1-5B3B8C2B6DA3}"/>
    <cellStyle name="Header1 2 5 2 9 2 3 2" xfId="30862" xr:uid="{3BC9BF2E-67D2-43CD-8BDF-5BC6D8F37384}"/>
    <cellStyle name="Header1 2 5 2 9 2 3 3" xfId="30863" xr:uid="{093D8CAF-AFC6-4D03-A735-02BAD404CB3B}"/>
    <cellStyle name="Header1 2 5 2 9 2 4" xfId="30864" xr:uid="{2ED4DD24-1B13-4D9A-99A4-ED53CD224821}"/>
    <cellStyle name="Header1 2 5 2 9 2 4 2" xfId="30865" xr:uid="{35582144-C6D2-496B-B6EB-EC5B77582E85}"/>
    <cellStyle name="Header1 2 5 2 9 2 4 3" xfId="30866" xr:uid="{E1BBDEB7-0CE6-4244-97FB-764DFFB2BB2A}"/>
    <cellStyle name="Header1 2 5 2 9 2 5" xfId="30867" xr:uid="{7FA1D98D-EEC5-4781-A812-136D2B9C76EC}"/>
    <cellStyle name="Header1 2 5 2 9 2 5 2" xfId="30868" xr:uid="{2AAF905D-C266-480F-B48D-E9A0F45DFE45}"/>
    <cellStyle name="Header1 2 5 2 9 2 5 3" xfId="30869" xr:uid="{B7C2CC6E-97FE-4EB0-81FC-0320B233EC06}"/>
    <cellStyle name="Header1 2 5 2 9 2 6" xfId="30870" xr:uid="{9C975252-BAE2-4D5E-B717-3B515BE260D9}"/>
    <cellStyle name="Header1 2 5 2 9 2 6 2" xfId="30871" xr:uid="{00DEB076-B32A-4550-BBA8-7DF3C760BD6D}"/>
    <cellStyle name="Header1 2 5 2 9 2 6 3" xfId="30872" xr:uid="{2117E562-BC15-4215-992C-3635788A8C94}"/>
    <cellStyle name="Header1 2 5 2 9 2 7" xfId="30873" xr:uid="{69294960-FC05-4E9D-8F12-5793870B1E3A}"/>
    <cellStyle name="Header1 2 5 2 9 2 7 2" xfId="30874" xr:uid="{8F366CC6-A070-432F-BADD-BE9317846070}"/>
    <cellStyle name="Header1 2 5 2 9 2 7 3" xfId="30875" xr:uid="{6CC22275-5C0D-48E2-A75E-FE8394BFB12C}"/>
    <cellStyle name="Header1 2 5 2 9 2 8" xfId="30876" xr:uid="{4F0906F8-48C5-40ED-BAD7-77538FC22F02}"/>
    <cellStyle name="Header1 2 5 2 9 2 9" xfId="30877" xr:uid="{96662FE4-8523-4570-9F19-5F2C2D9C5AE9}"/>
    <cellStyle name="Header1 2 5 2 9 3" xfId="30878" xr:uid="{E090DD52-7135-46D5-9B0D-BD480391599A}"/>
    <cellStyle name="Header1 2 5 2 9 3 2" xfId="30879" xr:uid="{80D5D145-989B-4133-84EA-E29848035FA5}"/>
    <cellStyle name="Header1 2 5 2 9 3 2 2" xfId="30880" xr:uid="{5F1E341B-EFD4-4C0C-B6D4-9D09701D022A}"/>
    <cellStyle name="Header1 2 5 2 9 3 2 3" xfId="30881" xr:uid="{DB464F9D-CC7D-4801-B0DF-E0738D321241}"/>
    <cellStyle name="Header1 2 5 2 9 3 3" xfId="30882" xr:uid="{A33CC8F1-9FBD-4A6A-8580-C91A25D506E1}"/>
    <cellStyle name="Header1 2 5 2 9 3 3 2" xfId="30883" xr:uid="{B49440F1-330A-4CF0-AF9D-1C85FF696A45}"/>
    <cellStyle name="Header1 2 5 2 9 3 3 3" xfId="30884" xr:uid="{9D4B5E7A-CBBF-4FA1-8497-387FF05E34B7}"/>
    <cellStyle name="Header1 2 5 2 9 3 4" xfId="30885" xr:uid="{323F2776-F5FC-4290-8CC2-9DFA5E60D488}"/>
    <cellStyle name="Header1 2 5 2 9 3 4 2" xfId="30886" xr:uid="{22939BC6-4545-4FCF-A513-7AF234457C30}"/>
    <cellStyle name="Header1 2 5 2 9 3 4 3" xfId="30887" xr:uid="{F8BB9E1F-06D9-4316-96B7-D00DF77AD34F}"/>
    <cellStyle name="Header1 2 5 2 9 3 5" xfId="30888" xr:uid="{B47DCF3D-CD27-41E8-8401-58026C61748A}"/>
    <cellStyle name="Header1 2 5 2 9 3 5 2" xfId="30889" xr:uid="{64BD6A90-0DA3-4088-8AA2-DD5B54A2D274}"/>
    <cellStyle name="Header1 2 5 2 9 3 5 3" xfId="30890" xr:uid="{AC0860D8-620F-44BE-869B-B7943DC75A4B}"/>
    <cellStyle name="Header1 2 5 2 9 3 6" xfId="30891" xr:uid="{C89C31D1-4BFF-4804-A2AD-F686E266ADD0}"/>
    <cellStyle name="Header1 2 5 2 9 3 6 2" xfId="30892" xr:uid="{70423BAC-7C27-4F82-84E1-0FA13967307F}"/>
    <cellStyle name="Header1 2 5 2 9 3 6 3" xfId="30893" xr:uid="{522910EA-B730-402D-BE92-DF8F4BBB0439}"/>
    <cellStyle name="Header1 2 5 2 9 3 7" xfId="30894" xr:uid="{5DA0DF28-DB40-4F86-A585-44286BE181E0}"/>
    <cellStyle name="Header1 2 5 2 9 3 8" xfId="30895" xr:uid="{2478DD63-385C-4F8A-8C9E-04CBB17DE86B}"/>
    <cellStyle name="Header1 2 5 2 9 4" xfId="30896" xr:uid="{215212EE-43B0-4540-92FF-E97BCD46361A}"/>
    <cellStyle name="Header1 2 5 2 9 4 2" xfId="30897" xr:uid="{072A69C6-F045-4C99-8240-7C222D559493}"/>
    <cellStyle name="Header1 2 5 2 9 4 2 2" xfId="30898" xr:uid="{33C89763-A4BE-43F5-835D-C4231651B54D}"/>
    <cellStyle name="Header1 2 5 2 9 4 2 3" xfId="30899" xr:uid="{907FC5D6-8CB7-4C30-AF3F-BDD0668B260D}"/>
    <cellStyle name="Header1 2 5 2 9 4 3" xfId="30900" xr:uid="{524AE77E-7166-4A54-B5BE-59A505E23CB1}"/>
    <cellStyle name="Header1 2 5 2 9 4 3 2" xfId="30901" xr:uid="{2576DB60-EB13-4599-A228-B4D67C5F8873}"/>
    <cellStyle name="Header1 2 5 2 9 4 3 3" xfId="30902" xr:uid="{64CFDE25-EFC5-48FA-8048-C5DF8B64C8AA}"/>
    <cellStyle name="Header1 2 5 2 9 4 4" xfId="30903" xr:uid="{94D29207-9C51-4F3E-A503-E161885B9688}"/>
    <cellStyle name="Header1 2 5 2 9 4 4 2" xfId="30904" xr:uid="{0A5B3648-3A4B-4924-8410-9DD93BF4475C}"/>
    <cellStyle name="Header1 2 5 2 9 4 4 3" xfId="30905" xr:uid="{CD8D82EC-FA12-435C-92F7-D5DC26E6847D}"/>
    <cellStyle name="Header1 2 5 2 9 4 5" xfId="30906" xr:uid="{F2708A47-C911-433A-952B-12AA4D69EAC2}"/>
    <cellStyle name="Header1 2 5 2 9 4 5 2" xfId="30907" xr:uid="{6DF1E6C6-2E0C-4D55-86A2-888D8CD0446D}"/>
    <cellStyle name="Header1 2 5 2 9 4 5 3" xfId="30908" xr:uid="{CD32EAE3-8691-4380-B196-01558B63DB13}"/>
    <cellStyle name="Header1 2 5 2 9 4 6" xfId="30909" xr:uid="{73B24462-0EC7-4BEA-AEA5-71B5B7F53952}"/>
    <cellStyle name="Header1 2 5 2 9 4 6 2" xfId="30910" xr:uid="{A6E10FC6-3182-4BC6-88AB-EBE50C3D4686}"/>
    <cellStyle name="Header1 2 5 2 9 4 6 3" xfId="30911" xr:uid="{C51A8249-83CC-4AA1-AA90-D1C6C9F0D9FF}"/>
    <cellStyle name="Header1 2 5 2 9 4 7" xfId="30912" xr:uid="{6C774DF3-AEBB-441B-A4C3-D20503BC8767}"/>
    <cellStyle name="Header1 2 5 2 9 4 8" xfId="30913" xr:uid="{245CCC4E-F114-4402-8C15-EC2C19E4F9E7}"/>
    <cellStyle name="Header1 2 5 2 9 5" xfId="30914" xr:uid="{5B36E8BF-4239-4B13-B528-E32800B0B099}"/>
    <cellStyle name="Header1 2 5 2 9 5 2" xfId="30915" xr:uid="{6A7C4B97-6B28-4D9D-863D-50FD72C2F61D}"/>
    <cellStyle name="Header1 2 5 2 9 5 2 2" xfId="30916" xr:uid="{D52AF7F0-D030-4683-AB1C-B17C2719399E}"/>
    <cellStyle name="Header1 2 5 2 9 5 2 3" xfId="30917" xr:uid="{4B1662F4-6145-449C-A6B8-6AFF866ABA5B}"/>
    <cellStyle name="Header1 2 5 2 9 5 3" xfId="30918" xr:uid="{F2840D8B-90D4-4594-8947-D3CA1D7B6C07}"/>
    <cellStyle name="Header1 2 5 2 9 5 3 2" xfId="30919" xr:uid="{A2DD4670-93EC-4412-9DE0-3CD870E3283F}"/>
    <cellStyle name="Header1 2 5 2 9 5 3 3" xfId="30920" xr:uid="{EABBD71B-6465-43F9-936B-5B3156910A14}"/>
    <cellStyle name="Header1 2 5 2 9 5 4" xfId="30921" xr:uid="{0A0B1E30-BCE9-42F9-BF48-280C3D7F0BEA}"/>
    <cellStyle name="Header1 2 5 2 9 5 4 2" xfId="30922" xr:uid="{7E632EC0-10D8-443A-8357-871904416442}"/>
    <cellStyle name="Header1 2 5 2 9 5 4 3" xfId="30923" xr:uid="{198C3B31-7B1D-4759-9E04-B4E2E73F873E}"/>
    <cellStyle name="Header1 2 5 2 9 5 5" xfId="30924" xr:uid="{80EE0EEC-5880-4EC6-9B14-1D63CC35F7E2}"/>
    <cellStyle name="Header1 2 5 2 9 5 5 2" xfId="30925" xr:uid="{BE7BB6D4-8276-4139-8D31-ABC2EB23AC98}"/>
    <cellStyle name="Header1 2 5 2 9 5 5 3" xfId="30926" xr:uid="{76529954-874E-4644-80E1-911786F4CC7E}"/>
    <cellStyle name="Header1 2 5 2 9 5 6" xfId="30927" xr:uid="{19CEA57D-74A8-4888-A84A-2283AED23259}"/>
    <cellStyle name="Header1 2 5 2 9 5 6 2" xfId="30928" xr:uid="{B1F428D0-B139-4923-BA71-AE4D88B85AAB}"/>
    <cellStyle name="Header1 2 5 2 9 5 6 3" xfId="30929" xr:uid="{25AB90AB-E9EA-4CC5-85D7-CA795C6D74A7}"/>
    <cellStyle name="Header1 2 5 2 9 5 7" xfId="30930" xr:uid="{1CCF77CC-804C-4B89-B530-68C80A0AE99C}"/>
    <cellStyle name="Header1 2 5 2 9 5 8" xfId="30931" xr:uid="{8703048F-1FB3-4E2E-B960-ECFC905179F6}"/>
    <cellStyle name="Header1 2 5 2 9 6" xfId="30932" xr:uid="{EE6F0542-F4CD-4E73-89BC-8B4D95EBC7C6}"/>
    <cellStyle name="Header1 2 5 2 9 6 2" xfId="30933" xr:uid="{165EC5B1-E8C6-4E06-ACDE-E03C9E4D6D4E}"/>
    <cellStyle name="Header1 2 5 2 9 6 2 2" xfId="30934" xr:uid="{DEF19C8A-0ABC-42FB-BA08-1A58B02E330F}"/>
    <cellStyle name="Header1 2 5 2 9 6 2 3" xfId="30935" xr:uid="{603B7076-9E63-4422-A0F5-0CB70E662816}"/>
    <cellStyle name="Header1 2 5 2 9 6 3" xfId="30936" xr:uid="{173F1CC9-5C1B-4676-A58B-4D3B0CE7E824}"/>
    <cellStyle name="Header1 2 5 2 9 6 3 2" xfId="30937" xr:uid="{EE8A36DF-0859-4325-B94C-31F54ACFAA53}"/>
    <cellStyle name="Header1 2 5 2 9 6 3 3" xfId="30938" xr:uid="{77D02EA7-C327-488E-85EB-82548110975B}"/>
    <cellStyle name="Header1 2 5 2 9 6 4" xfId="30939" xr:uid="{7F9C32BA-8391-4736-87D9-2684C2F4F0F5}"/>
    <cellStyle name="Header1 2 5 2 9 6 4 2" xfId="30940" xr:uid="{98F4DB59-D92A-47F7-BD6D-938B5A96BE53}"/>
    <cellStyle name="Header1 2 5 2 9 6 4 3" xfId="30941" xr:uid="{1D23C8CB-874C-48F0-8946-63E2CBD43684}"/>
    <cellStyle name="Header1 2 5 2 9 6 5" xfId="30942" xr:uid="{6DC3BCCB-D445-4424-8AFA-E2F780CDE46D}"/>
    <cellStyle name="Header1 2 5 2 9 6 5 2" xfId="30943" xr:uid="{502CC160-5A50-44B7-83AD-D314C50AC00B}"/>
    <cellStyle name="Header1 2 5 2 9 6 5 3" xfId="30944" xr:uid="{DC57C8CB-B2A0-4247-BB53-70C91CDE1192}"/>
    <cellStyle name="Header1 2 5 2 9 6 6" xfId="30945" xr:uid="{78788931-34A5-4CD1-B6DF-5E64798124C9}"/>
    <cellStyle name="Header1 2 5 2 9 6 6 2" xfId="30946" xr:uid="{BB6A6321-0362-4235-8A56-B7B3C0834A5E}"/>
    <cellStyle name="Header1 2 5 2 9 6 6 3" xfId="30947" xr:uid="{D92F5AA6-137D-481B-A074-A1FC687CF8D8}"/>
    <cellStyle name="Header1 2 5 2 9 6 7" xfId="30948" xr:uid="{5F008F14-E806-46E8-B0D9-6846B23F1AF3}"/>
    <cellStyle name="Header1 2 5 2 9 6 8" xfId="30949" xr:uid="{F25A26DB-3A9F-4DAC-A13A-05E4D7C1833D}"/>
    <cellStyle name="Header1 2 5 2 9 7" xfId="30950" xr:uid="{67DE6113-4843-4D7C-93DE-E681906E7BC0}"/>
    <cellStyle name="Header1 2 5 2 9 8" xfId="30951" xr:uid="{88E19322-0BF2-4614-9AB4-F66658A8E273}"/>
    <cellStyle name="Header1 2 5 3" xfId="30952" xr:uid="{627BC451-3AC3-4B7E-9935-4617AFF47533}"/>
    <cellStyle name="Header1 2 5 3 2" xfId="30953" xr:uid="{45FC7371-A2C8-44AB-8F05-39161404E848}"/>
    <cellStyle name="Header1 2 5 3 2 2" xfId="30954" xr:uid="{6685DAD0-8F98-4C9D-9D43-4C55C02F687E}"/>
    <cellStyle name="Header1 2 5 3 2 2 2" xfId="30955" xr:uid="{FB6E79B8-5557-4E8F-B86B-259D6B5575B6}"/>
    <cellStyle name="Header1 2 5 3 2 2 3" xfId="30956" xr:uid="{DC73F5B0-A3BB-49AD-817D-5EEE7617692F}"/>
    <cellStyle name="Header1 2 5 3 2 3" xfId="30957" xr:uid="{E3E931D3-117B-4C6F-A69D-28E712204FC3}"/>
    <cellStyle name="Header1 2 5 3 2 3 2" xfId="30958" xr:uid="{528D9C5A-4BC1-48EB-887D-E97BC301CBE4}"/>
    <cellStyle name="Header1 2 5 3 2 3 3" xfId="30959" xr:uid="{5208531C-9710-4867-B2F8-5C0DD614031C}"/>
    <cellStyle name="Header1 2 5 3 2 4" xfId="30960" xr:uid="{8D8BD0FD-9801-463E-8539-8F54989B581E}"/>
    <cellStyle name="Header1 2 5 3 2 4 2" xfId="30961" xr:uid="{0ABE279D-5063-4196-BE03-91BF04ACAD65}"/>
    <cellStyle name="Header1 2 5 3 2 4 3" xfId="30962" xr:uid="{33110391-AC0E-47F1-BB57-207E017B61E3}"/>
    <cellStyle name="Header1 2 5 3 2 5" xfId="30963" xr:uid="{8BDEBDA1-1A07-4902-BBA1-A7A1838F6F6F}"/>
    <cellStyle name="Header1 2 5 3 2 5 2" xfId="30964" xr:uid="{B62B74DB-B5C4-4960-BBC1-48EAB0B34557}"/>
    <cellStyle name="Header1 2 5 3 2 5 3" xfId="30965" xr:uid="{0C3B38C6-C0BD-4C49-9313-8EBCBA409ABC}"/>
    <cellStyle name="Header1 2 5 3 2 6" xfId="30966" xr:uid="{1F22C40F-B1E0-42F1-853A-C8E2076E33BE}"/>
    <cellStyle name="Header1 2 5 3 2 6 2" xfId="30967" xr:uid="{26288AE3-A714-458B-8DF2-C04D4A92122B}"/>
    <cellStyle name="Header1 2 5 3 2 6 3" xfId="30968" xr:uid="{27D99531-1568-4EFF-9535-DFE38CE03D0D}"/>
    <cellStyle name="Header1 2 5 3 2 7" xfId="30969" xr:uid="{D160898E-CCF5-40F4-83C5-238CF4BB47EB}"/>
    <cellStyle name="Header1 2 5 3 2 7 2" xfId="30970" xr:uid="{ACE1040B-AF8E-43C3-9668-0941CFB4F65D}"/>
    <cellStyle name="Header1 2 5 3 2 7 3" xfId="30971" xr:uid="{4D528E99-43D7-42A8-A480-3C4508938AE8}"/>
    <cellStyle name="Header1 2 5 3 2 8" xfId="30972" xr:uid="{C8EF0071-2072-484B-9690-94961DBA65F1}"/>
    <cellStyle name="Header1 2 5 3 2 9" xfId="30973" xr:uid="{475A0DF4-8487-4F4C-A8A7-8238032D43F9}"/>
    <cellStyle name="Header1 2 5 3 3" xfId="30974" xr:uid="{F5A70C1A-252A-4566-900A-32C3E0C858F1}"/>
    <cellStyle name="Header1 2 5 3 3 2" xfId="30975" xr:uid="{237ED25C-DFAE-42E5-92B0-F6C906146B2E}"/>
    <cellStyle name="Header1 2 5 3 3 2 2" xfId="30976" xr:uid="{0D2CFFC6-8F69-4E50-995B-D15994E0EF24}"/>
    <cellStyle name="Header1 2 5 3 3 2 3" xfId="30977" xr:uid="{41CD7A8E-75BD-46A6-8E2D-D5A192CED7F3}"/>
    <cellStyle name="Header1 2 5 3 3 3" xfId="30978" xr:uid="{7BC0A7F8-E427-42E8-8818-71ED065080AF}"/>
    <cellStyle name="Header1 2 5 3 3 3 2" xfId="30979" xr:uid="{C56977BE-0626-4D6A-8966-E349C259816C}"/>
    <cellStyle name="Header1 2 5 3 3 3 3" xfId="30980" xr:uid="{5D2F4E72-BA99-40F2-990F-53BE6DEE3460}"/>
    <cellStyle name="Header1 2 5 3 3 4" xfId="30981" xr:uid="{73B8601A-51AC-4971-BBDC-DAC5248D2AB3}"/>
    <cellStyle name="Header1 2 5 3 3 4 2" xfId="30982" xr:uid="{8BB6FA43-9DF9-42B0-B1CA-C52F3EE20F90}"/>
    <cellStyle name="Header1 2 5 3 3 4 3" xfId="30983" xr:uid="{B1803A74-543E-498C-BA63-286DB9F71150}"/>
    <cellStyle name="Header1 2 5 3 3 5" xfId="30984" xr:uid="{C66B369E-35CA-4906-B78A-65756D89A128}"/>
    <cellStyle name="Header1 2 5 3 3 5 2" xfId="30985" xr:uid="{7F850BE9-86E0-4E08-9E22-72FECD9D9959}"/>
    <cellStyle name="Header1 2 5 3 3 5 3" xfId="30986" xr:uid="{740E01D5-7A24-4728-AE70-D0710927B586}"/>
    <cellStyle name="Header1 2 5 3 3 6" xfId="30987" xr:uid="{A3739376-2A13-424D-9E0E-8EF8886F1FBB}"/>
    <cellStyle name="Header1 2 5 3 3 6 2" xfId="30988" xr:uid="{DB25F807-AC25-423E-9D91-4B4A9982EC95}"/>
    <cellStyle name="Header1 2 5 3 3 6 3" xfId="30989" xr:uid="{15C7F87A-993D-4B7C-A49D-C2EF88623F91}"/>
    <cellStyle name="Header1 2 5 3 3 7" xfId="30990" xr:uid="{B5D41DC3-5B74-4EF5-8D32-84D4B2A9EF48}"/>
    <cellStyle name="Header1 2 5 3 3 8" xfId="30991" xr:uid="{2A490E34-9ACA-4345-AEA3-07045FF135D8}"/>
    <cellStyle name="Header1 2 5 3 4" xfId="30992" xr:uid="{7E89AD90-E000-4EBE-8B93-B5CE7B6E64B7}"/>
    <cellStyle name="Header1 2 5 3 4 2" xfId="30993" xr:uid="{24D15754-2F5F-488B-A9D1-2E3F49FD8C10}"/>
    <cellStyle name="Header1 2 5 3 4 2 2" xfId="30994" xr:uid="{8654AD77-4BC8-422E-B038-EC177436820E}"/>
    <cellStyle name="Header1 2 5 3 4 2 3" xfId="30995" xr:uid="{4ED0C13C-682F-4434-A926-476465407014}"/>
    <cellStyle name="Header1 2 5 3 4 3" xfId="30996" xr:uid="{4C9E5654-CA6E-40C5-9D3B-7AAD111B9E8E}"/>
    <cellStyle name="Header1 2 5 3 4 3 2" xfId="30997" xr:uid="{D44B8B54-3522-430B-9610-ED956EDDD048}"/>
    <cellStyle name="Header1 2 5 3 4 3 3" xfId="30998" xr:uid="{B5DE624C-522A-4E25-924C-7A44C6EE25C0}"/>
    <cellStyle name="Header1 2 5 3 4 4" xfId="30999" xr:uid="{9A31F0C1-98C9-4152-BCBB-B1FF17986E99}"/>
    <cellStyle name="Header1 2 5 3 4 4 2" xfId="31000" xr:uid="{3AAD5445-3F37-42EB-B3E8-E09B5B060780}"/>
    <cellStyle name="Header1 2 5 3 4 4 3" xfId="31001" xr:uid="{637748C0-209B-493B-BD64-444C1AB88B77}"/>
    <cellStyle name="Header1 2 5 3 4 5" xfId="31002" xr:uid="{6C8EFC65-682E-45AC-9DF2-4AC66B37118F}"/>
    <cellStyle name="Header1 2 5 3 4 5 2" xfId="31003" xr:uid="{FD203D53-E620-4FEF-8DAE-E9ABD4699142}"/>
    <cellStyle name="Header1 2 5 3 4 5 3" xfId="31004" xr:uid="{79F3F22C-423F-4ABE-9219-82C3839490E9}"/>
    <cellStyle name="Header1 2 5 3 4 6" xfId="31005" xr:uid="{48419BEB-B974-4714-B929-A5EE3744300C}"/>
    <cellStyle name="Header1 2 5 3 4 6 2" xfId="31006" xr:uid="{8D3C8649-0853-4941-A378-D366729F2246}"/>
    <cellStyle name="Header1 2 5 3 4 6 3" xfId="31007" xr:uid="{8393B452-B11D-4E4A-A7CE-FFA660066E0F}"/>
    <cellStyle name="Header1 2 5 3 4 7" xfId="31008" xr:uid="{35B6E0EF-6538-4BA4-9FF9-6E0D0A697190}"/>
    <cellStyle name="Header1 2 5 3 4 8" xfId="31009" xr:uid="{5D1AA3E6-7E3B-416B-B400-EC7543C29195}"/>
    <cellStyle name="Header1 2 5 3 5" xfId="31010" xr:uid="{DC79BBDE-2AF0-4239-B7A7-0C61D06C5FD1}"/>
    <cellStyle name="Header1 2 5 3 5 2" xfId="31011" xr:uid="{CB6F4B64-52D0-4B8B-8DB5-D804ACD8B8E9}"/>
    <cellStyle name="Header1 2 5 3 5 2 2" xfId="31012" xr:uid="{6D594450-0C56-456F-8CDE-B2AAE6B721FC}"/>
    <cellStyle name="Header1 2 5 3 5 2 3" xfId="31013" xr:uid="{00EFED55-48DC-43FF-A755-EE6368D3F3B7}"/>
    <cellStyle name="Header1 2 5 3 5 3" xfId="31014" xr:uid="{8C06500A-F710-4857-878A-0E7D4FEFE5A2}"/>
    <cellStyle name="Header1 2 5 3 5 3 2" xfId="31015" xr:uid="{85788A61-A2D6-4281-B877-FAFC4FEDF4E0}"/>
    <cellStyle name="Header1 2 5 3 5 3 3" xfId="31016" xr:uid="{516635FF-76C5-4001-AD0D-9D04CF68A9DE}"/>
    <cellStyle name="Header1 2 5 3 5 4" xfId="31017" xr:uid="{B7F73EB8-54F0-4F74-A9CC-F19C5E00A78C}"/>
    <cellStyle name="Header1 2 5 3 5 4 2" xfId="31018" xr:uid="{DB91BAB9-50FF-4537-A006-CB517875CE08}"/>
    <cellStyle name="Header1 2 5 3 5 4 3" xfId="31019" xr:uid="{795BC4E6-6E34-441D-9185-5EF39EB9CD75}"/>
    <cellStyle name="Header1 2 5 3 5 5" xfId="31020" xr:uid="{17D141D4-BC40-4286-A74E-29D5F7BC1873}"/>
    <cellStyle name="Header1 2 5 3 5 5 2" xfId="31021" xr:uid="{6DF83D91-D6B5-4075-BB1D-9283B38617CC}"/>
    <cellStyle name="Header1 2 5 3 5 5 3" xfId="31022" xr:uid="{A43A1165-045A-4FCD-BC6D-2AC546BCFD10}"/>
    <cellStyle name="Header1 2 5 3 5 6" xfId="31023" xr:uid="{36E46BD6-E607-4206-9523-0D8B8C64F623}"/>
    <cellStyle name="Header1 2 5 3 5 6 2" xfId="31024" xr:uid="{2033CAA1-8832-4CA8-AF09-BCAA9E900B52}"/>
    <cellStyle name="Header1 2 5 3 5 6 3" xfId="31025" xr:uid="{78652E73-B30E-43CD-B2EC-5826632074D8}"/>
    <cellStyle name="Header1 2 5 3 5 7" xfId="31026" xr:uid="{B03A4062-90A8-4C70-813B-17F05F9E0F6F}"/>
    <cellStyle name="Header1 2 5 3 5 8" xfId="31027" xr:uid="{FA16D348-56EC-46CA-AD81-FEBE5234CCB8}"/>
    <cellStyle name="Header1 2 5 3 6" xfId="31028" xr:uid="{701E45D5-DAE1-498B-9385-7CE72D917C40}"/>
    <cellStyle name="Header1 2 5 3 6 2" xfId="31029" xr:uid="{A2D0F85F-29AC-4EF9-8194-5403C15A61E3}"/>
    <cellStyle name="Header1 2 5 3 6 2 2" xfId="31030" xr:uid="{986D5179-DE34-437B-853A-8E82C88EA46A}"/>
    <cellStyle name="Header1 2 5 3 6 2 3" xfId="31031" xr:uid="{3E20747C-8F3E-46CF-9238-18020B52E1CA}"/>
    <cellStyle name="Header1 2 5 3 6 3" xfId="31032" xr:uid="{65365E06-C68A-44BF-813C-660EC4DC8DD8}"/>
    <cellStyle name="Header1 2 5 3 6 3 2" xfId="31033" xr:uid="{1DAE47CA-74DE-4F5C-BEF0-94688613A326}"/>
    <cellStyle name="Header1 2 5 3 6 3 3" xfId="31034" xr:uid="{4A438FF6-C445-4426-9384-5F5A6CEDED64}"/>
    <cellStyle name="Header1 2 5 3 6 4" xfId="31035" xr:uid="{16540AE9-9144-4083-A676-9427C0B100DF}"/>
    <cellStyle name="Header1 2 5 3 6 4 2" xfId="31036" xr:uid="{DB32DDC6-58D6-49F1-A31B-F83F043A77F0}"/>
    <cellStyle name="Header1 2 5 3 6 4 3" xfId="31037" xr:uid="{3CA2CA9F-1FF4-4C99-95F1-F769DE334BB6}"/>
    <cellStyle name="Header1 2 5 3 6 5" xfId="31038" xr:uid="{38C9DA84-BEA9-4823-884A-0D2814B23EE0}"/>
    <cellStyle name="Header1 2 5 3 6 5 2" xfId="31039" xr:uid="{0F084B6B-0080-4BA4-B00C-432B112A8850}"/>
    <cellStyle name="Header1 2 5 3 6 5 3" xfId="31040" xr:uid="{930F3855-EDD7-47A5-A723-5A6621733012}"/>
    <cellStyle name="Header1 2 5 3 6 6" xfId="31041" xr:uid="{7E2CF3F2-D950-4049-AA25-EEE7CCFDB4D4}"/>
    <cellStyle name="Header1 2 5 3 6 6 2" xfId="31042" xr:uid="{DDCB2F82-1592-4D00-9BBB-A29EA22756BB}"/>
    <cellStyle name="Header1 2 5 3 6 6 3" xfId="31043" xr:uid="{975AB99F-CC64-4812-BB44-B011A59C4670}"/>
    <cellStyle name="Header1 2 5 3 6 7" xfId="31044" xr:uid="{6F20F3B0-24DB-440D-9BB2-F1970A09C967}"/>
    <cellStyle name="Header1 2 5 3 6 8" xfId="31045" xr:uid="{5E821255-FA92-4BCC-BCB3-AD92932A7455}"/>
    <cellStyle name="Header1 2 5 3 7" xfId="31046" xr:uid="{8F56B98C-7DF2-4F3A-A542-AB25972DEF3E}"/>
    <cellStyle name="Header1 2 5 3 8" xfId="31047" xr:uid="{C2D8EF7B-3E0B-4687-9435-1CF94F1FA2AA}"/>
    <cellStyle name="Header1 2 5 4" xfId="31048" xr:uid="{ABCE9B31-6960-425A-B58C-903931878710}"/>
    <cellStyle name="Header1 2 5 4 2" xfId="31049" xr:uid="{1D190873-B090-4D9E-85A7-63B89AA0818C}"/>
    <cellStyle name="Header1 2 5 4 2 2" xfId="31050" xr:uid="{11591C0C-334F-4BC4-A3FE-7DDEE05B1D7E}"/>
    <cellStyle name="Header1 2 5 4 2 2 2" xfId="31051" xr:uid="{3A9D9B2F-1EA3-4E28-95AC-677C566963B5}"/>
    <cellStyle name="Header1 2 5 4 2 2 3" xfId="31052" xr:uid="{B97D28D7-04DE-43D3-B94F-D51B8C668B7B}"/>
    <cellStyle name="Header1 2 5 4 2 3" xfId="31053" xr:uid="{7DF503FE-9FA0-4C4D-8786-F3BC3DAEE63C}"/>
    <cellStyle name="Header1 2 5 4 2 3 2" xfId="31054" xr:uid="{B83281B7-8025-4273-B81C-53ABADE151BC}"/>
    <cellStyle name="Header1 2 5 4 2 3 3" xfId="31055" xr:uid="{1649130C-E5C8-4160-8367-2815FC250712}"/>
    <cellStyle name="Header1 2 5 4 2 4" xfId="31056" xr:uid="{581FF7B1-0C91-4E97-9CDD-070FEB18B3BF}"/>
    <cellStyle name="Header1 2 5 4 2 4 2" xfId="31057" xr:uid="{71AA398E-7AF7-48B1-9A88-8D689F22A221}"/>
    <cellStyle name="Header1 2 5 4 2 4 3" xfId="31058" xr:uid="{77D0DBC0-C722-4435-B2B6-915F6B04DDB0}"/>
    <cellStyle name="Header1 2 5 4 2 5" xfId="31059" xr:uid="{EA2BB83B-D097-4D3B-B226-C5EE2F292425}"/>
    <cellStyle name="Header1 2 5 4 2 5 2" xfId="31060" xr:uid="{1C064822-F64A-488C-8D12-2FD24BE11338}"/>
    <cellStyle name="Header1 2 5 4 2 5 3" xfId="31061" xr:uid="{3712235B-AB98-4789-9390-1D2F897998BB}"/>
    <cellStyle name="Header1 2 5 4 2 6" xfId="31062" xr:uid="{5CC49F2C-FA43-41DB-8762-93CBF9F42DAA}"/>
    <cellStyle name="Header1 2 5 4 2 6 2" xfId="31063" xr:uid="{7E23DC62-79D0-4584-A5F3-466C30E3B636}"/>
    <cellStyle name="Header1 2 5 4 2 6 3" xfId="31064" xr:uid="{092C6DBD-62C0-4C5E-A5F2-5E5116CEF403}"/>
    <cellStyle name="Header1 2 5 4 2 7" xfId="31065" xr:uid="{C08DE295-D85D-4EB2-A23C-7E7A8BFA25AA}"/>
    <cellStyle name="Header1 2 5 4 2 7 2" xfId="31066" xr:uid="{E67D508D-6E65-4FEF-90C1-1C2EDFC84551}"/>
    <cellStyle name="Header1 2 5 4 2 7 3" xfId="31067" xr:uid="{AFFDC70D-5C01-4F08-A681-332F6D2E65F5}"/>
    <cellStyle name="Header1 2 5 4 2 8" xfId="31068" xr:uid="{B87CCE15-9458-4CB9-AEDE-B89D79E7D5C2}"/>
    <cellStyle name="Header1 2 5 4 2 9" xfId="31069" xr:uid="{CEC7B6D1-9996-416D-9DFE-457BD4596F03}"/>
    <cellStyle name="Header1 2 5 4 3" xfId="31070" xr:uid="{D79F63E5-679F-4EAA-BEB5-47DDD9AD1C77}"/>
    <cellStyle name="Header1 2 5 4 3 2" xfId="31071" xr:uid="{92E0C684-C7E0-443F-B09E-0BED5DC1FEE6}"/>
    <cellStyle name="Header1 2 5 4 3 2 2" xfId="31072" xr:uid="{1A0C862A-1358-4DBC-BFF1-3B59C7AFE5AB}"/>
    <cellStyle name="Header1 2 5 4 3 2 3" xfId="31073" xr:uid="{591A9BB0-AE7A-4813-83D9-1D8B2D0C0E76}"/>
    <cellStyle name="Header1 2 5 4 3 3" xfId="31074" xr:uid="{FF9175A6-D818-43FF-9C02-1EB801805029}"/>
    <cellStyle name="Header1 2 5 4 3 3 2" xfId="31075" xr:uid="{A3A1FE62-54AB-4505-B03A-253AE7FE467D}"/>
    <cellStyle name="Header1 2 5 4 3 3 3" xfId="31076" xr:uid="{5C0DC925-972E-40C2-AE64-A87A6D26B073}"/>
    <cellStyle name="Header1 2 5 4 3 4" xfId="31077" xr:uid="{84FE7A92-A724-44FC-9817-264BF0B095A0}"/>
    <cellStyle name="Header1 2 5 4 3 4 2" xfId="31078" xr:uid="{EAF921DC-F72C-4CE8-9094-A1726D89B5FD}"/>
    <cellStyle name="Header1 2 5 4 3 4 3" xfId="31079" xr:uid="{7080E0B6-2A43-4DBD-9FA6-BFB38C92073D}"/>
    <cellStyle name="Header1 2 5 4 3 5" xfId="31080" xr:uid="{978671B2-DF76-49B7-BC0D-DC95A0ABAB03}"/>
    <cellStyle name="Header1 2 5 4 3 5 2" xfId="31081" xr:uid="{20B55F1E-0DBB-4DA6-8813-A423714702E5}"/>
    <cellStyle name="Header1 2 5 4 3 5 3" xfId="31082" xr:uid="{AA5AA0FC-B5DF-44DA-AB7E-C872C1505C40}"/>
    <cellStyle name="Header1 2 5 4 3 6" xfId="31083" xr:uid="{ED904A8B-E872-493A-999A-A29C727B4044}"/>
    <cellStyle name="Header1 2 5 4 3 6 2" xfId="31084" xr:uid="{A7254D4D-89AF-4151-A534-3A31C86C5A9F}"/>
    <cellStyle name="Header1 2 5 4 3 6 3" xfId="31085" xr:uid="{83E8CC45-7609-45DA-8AEA-1990E26482C9}"/>
    <cellStyle name="Header1 2 5 4 3 7" xfId="31086" xr:uid="{3995D468-4E76-49CC-917A-5FD5D3906761}"/>
    <cellStyle name="Header1 2 5 4 3 8" xfId="31087" xr:uid="{A078D7C2-DADC-4564-86AF-726EC6755582}"/>
    <cellStyle name="Header1 2 5 4 4" xfId="31088" xr:uid="{3811A6A2-F4D0-4981-B7EF-FFAE895F4F8D}"/>
    <cellStyle name="Header1 2 5 4 4 2" xfId="31089" xr:uid="{F8776982-028C-40E5-8009-E7D222674484}"/>
    <cellStyle name="Header1 2 5 4 4 2 2" xfId="31090" xr:uid="{5DAD9E33-569A-440D-920F-6C6B93242B64}"/>
    <cellStyle name="Header1 2 5 4 4 2 3" xfId="31091" xr:uid="{008DFD64-4CC5-470C-945D-6FC6D88D1F9E}"/>
    <cellStyle name="Header1 2 5 4 4 3" xfId="31092" xr:uid="{CDE29E2D-032A-4C01-B083-65FE650595CA}"/>
    <cellStyle name="Header1 2 5 4 4 3 2" xfId="31093" xr:uid="{BBB6382D-4370-4FDA-8780-BD8EC5846770}"/>
    <cellStyle name="Header1 2 5 4 4 3 3" xfId="31094" xr:uid="{3255338F-FC21-423A-94B2-FDC5428CA2FC}"/>
    <cellStyle name="Header1 2 5 4 4 4" xfId="31095" xr:uid="{CAC081A7-8307-45EE-9D33-E50B40051D41}"/>
    <cellStyle name="Header1 2 5 4 4 4 2" xfId="31096" xr:uid="{24875DF6-52C9-4B7A-8C02-20DB7AF1ABE0}"/>
    <cellStyle name="Header1 2 5 4 4 4 3" xfId="31097" xr:uid="{16081D2E-404F-4C60-AEC2-42B7870DBCC3}"/>
    <cellStyle name="Header1 2 5 4 4 5" xfId="31098" xr:uid="{0579A6D4-F212-4604-9C90-9C8F792A4F0E}"/>
    <cellStyle name="Header1 2 5 4 4 5 2" xfId="31099" xr:uid="{A2132644-AFA5-4767-B4E1-20742B821709}"/>
    <cellStyle name="Header1 2 5 4 4 5 3" xfId="31100" xr:uid="{07D5BD28-B3D7-4608-B0ED-B1CDBBB18862}"/>
    <cellStyle name="Header1 2 5 4 4 6" xfId="31101" xr:uid="{65F0413E-29F2-4FA8-812F-B852D6A494CC}"/>
    <cellStyle name="Header1 2 5 4 4 6 2" xfId="31102" xr:uid="{C3837B18-FC0C-4C9D-ADB2-05A1E5F19F8E}"/>
    <cellStyle name="Header1 2 5 4 4 6 3" xfId="31103" xr:uid="{7086AA53-823E-4384-AE9D-2EAD2BB08158}"/>
    <cellStyle name="Header1 2 5 4 4 7" xfId="31104" xr:uid="{41E09F46-E07B-4F67-998E-1B71B3CD46F4}"/>
    <cellStyle name="Header1 2 5 4 4 8" xfId="31105" xr:uid="{F396F117-9B7F-480A-AE62-43F3000C556F}"/>
    <cellStyle name="Header1 2 5 4 5" xfId="31106" xr:uid="{562AEC95-1B06-4187-95C9-07CAD351D017}"/>
    <cellStyle name="Header1 2 5 4 5 2" xfId="31107" xr:uid="{558F8A09-FB41-45F0-B1BD-1C059690AAC1}"/>
    <cellStyle name="Header1 2 5 4 5 2 2" xfId="31108" xr:uid="{2F587885-7CF7-4709-9926-E3BB5107E28B}"/>
    <cellStyle name="Header1 2 5 4 5 2 3" xfId="31109" xr:uid="{05E46BBB-B712-498C-A7A1-4F82C0526224}"/>
    <cellStyle name="Header1 2 5 4 5 3" xfId="31110" xr:uid="{A3F7E804-C3C0-4620-9453-D9E231F2CC1A}"/>
    <cellStyle name="Header1 2 5 4 5 3 2" xfId="31111" xr:uid="{30A38053-F02F-4240-85CE-57F22CB13346}"/>
    <cellStyle name="Header1 2 5 4 5 3 3" xfId="31112" xr:uid="{1FBB4EB2-B37E-4996-B2D6-C07B34193842}"/>
    <cellStyle name="Header1 2 5 4 5 4" xfId="31113" xr:uid="{A1AFA312-C307-447A-A67E-F05EEC467BE4}"/>
    <cellStyle name="Header1 2 5 4 5 4 2" xfId="31114" xr:uid="{74189A0A-C669-4CA0-8BE9-39CF02AE8AE0}"/>
    <cellStyle name="Header1 2 5 4 5 4 3" xfId="31115" xr:uid="{90B7654E-6A8E-4E3D-BD88-4F85F7BEDE98}"/>
    <cellStyle name="Header1 2 5 4 5 5" xfId="31116" xr:uid="{2A303F3E-5D1F-408F-AD4F-870E17404E50}"/>
    <cellStyle name="Header1 2 5 4 5 5 2" xfId="31117" xr:uid="{D35E8D17-2735-4BD6-B657-189A553267E8}"/>
    <cellStyle name="Header1 2 5 4 5 5 3" xfId="31118" xr:uid="{69A5D67B-A7F8-491B-A579-C69A35F33C41}"/>
    <cellStyle name="Header1 2 5 4 5 6" xfId="31119" xr:uid="{448B7665-BE47-4DA8-8148-94E8B49B3CC8}"/>
    <cellStyle name="Header1 2 5 4 5 6 2" xfId="31120" xr:uid="{12D3CB2E-0861-4AC6-A87A-DE9371BE9F41}"/>
    <cellStyle name="Header1 2 5 4 5 6 3" xfId="31121" xr:uid="{19E28BCC-D502-4D68-8B70-E8F67CF1CA61}"/>
    <cellStyle name="Header1 2 5 4 5 7" xfId="31122" xr:uid="{9D9A1D19-D161-4078-BBCE-A27E82393A8D}"/>
    <cellStyle name="Header1 2 5 4 5 8" xfId="31123" xr:uid="{35560C9B-59DC-42EC-9709-422CACE2CF8C}"/>
    <cellStyle name="Header1 2 5 4 6" xfId="31124" xr:uid="{B01A6A62-BC13-47ED-A9AD-1257579F3051}"/>
    <cellStyle name="Header1 2 5 4 6 2" xfId="31125" xr:uid="{C0F7A5FF-41FB-4645-8502-0603CEF36192}"/>
    <cellStyle name="Header1 2 5 4 6 2 2" xfId="31126" xr:uid="{7CF05F9D-CC5F-4A6E-949F-A25BB59F7421}"/>
    <cellStyle name="Header1 2 5 4 6 2 3" xfId="31127" xr:uid="{AF9BC137-AB28-4815-801B-EE3398998010}"/>
    <cellStyle name="Header1 2 5 4 6 3" xfId="31128" xr:uid="{D7E81155-A77C-4237-AC98-4B96AA1E8714}"/>
    <cellStyle name="Header1 2 5 4 6 3 2" xfId="31129" xr:uid="{3474C802-7893-4BD8-B4D1-696710AFAD2A}"/>
    <cellStyle name="Header1 2 5 4 6 3 3" xfId="31130" xr:uid="{C97D9F90-1F52-4DF0-BF58-B99D99049C44}"/>
    <cellStyle name="Header1 2 5 4 6 4" xfId="31131" xr:uid="{CCAB4D25-24F7-4EC2-950E-5E7BE17E4CBB}"/>
    <cellStyle name="Header1 2 5 4 6 4 2" xfId="31132" xr:uid="{ECA4DD92-5A1D-4D2B-8120-A9434D39C7CF}"/>
    <cellStyle name="Header1 2 5 4 6 4 3" xfId="31133" xr:uid="{8FA0C16D-3554-46FF-8049-D81773E6FD20}"/>
    <cellStyle name="Header1 2 5 4 6 5" xfId="31134" xr:uid="{44B88837-871C-40B4-B247-8CAAA3A3F60F}"/>
    <cellStyle name="Header1 2 5 4 6 5 2" xfId="31135" xr:uid="{19370013-E8D8-4FA9-B7C2-A286F3690DFE}"/>
    <cellStyle name="Header1 2 5 4 6 5 3" xfId="31136" xr:uid="{A185E1D5-B642-4228-9BFF-B420E9F24F5A}"/>
    <cellStyle name="Header1 2 5 4 6 6" xfId="31137" xr:uid="{3A34C64B-01FA-405C-B52C-F381A4259475}"/>
    <cellStyle name="Header1 2 5 4 6 6 2" xfId="31138" xr:uid="{B267C414-334E-4237-B72F-7EB291CAD63C}"/>
    <cellStyle name="Header1 2 5 4 6 6 3" xfId="31139" xr:uid="{CC4BC517-CB43-4A04-B978-9D0905D36384}"/>
    <cellStyle name="Header1 2 5 4 6 7" xfId="31140" xr:uid="{DE39C13C-70A8-4D01-A0BF-8BDDC4DC04A5}"/>
    <cellStyle name="Header1 2 5 4 6 8" xfId="31141" xr:uid="{75217469-9039-4536-B6BE-08922ECFB9CD}"/>
    <cellStyle name="Header1 2 5 4 7" xfId="31142" xr:uid="{919CEB3D-BD41-4228-823E-FE205FDAA4D9}"/>
    <cellStyle name="Header1 2 5 4 8" xfId="31143" xr:uid="{F3D38A79-1AD0-4E70-BEFC-F7ABBFDCB9A6}"/>
    <cellStyle name="Header1 2 5 5" xfId="31144" xr:uid="{F588E841-8CB7-47F0-8734-84087FA0F838}"/>
    <cellStyle name="Header1 2 5 5 2" xfId="31145" xr:uid="{59DCB441-0789-455E-82B4-98964A1893FC}"/>
    <cellStyle name="Header1 2 5 5 2 2" xfId="31146" xr:uid="{E1717C67-22FF-4B5E-848E-6A7931C081B9}"/>
    <cellStyle name="Header1 2 5 5 2 2 2" xfId="31147" xr:uid="{9314E581-96A8-4578-8EE2-D2232D6C741A}"/>
    <cellStyle name="Header1 2 5 5 2 2 3" xfId="31148" xr:uid="{79E35040-F0A8-4211-B2CF-309108D50689}"/>
    <cellStyle name="Header1 2 5 5 2 3" xfId="31149" xr:uid="{CD1ABBC1-2BD9-407F-81D1-0AB0D9B2C791}"/>
    <cellStyle name="Header1 2 5 5 2 3 2" xfId="31150" xr:uid="{4B43627A-E955-476E-A35F-7CDFE4FFF6D3}"/>
    <cellStyle name="Header1 2 5 5 2 3 3" xfId="31151" xr:uid="{662298C4-BE0D-4B39-A717-97478D27F301}"/>
    <cellStyle name="Header1 2 5 5 2 4" xfId="31152" xr:uid="{DC0F6CFE-7C0D-43F3-B1B8-CD087D8CF623}"/>
    <cellStyle name="Header1 2 5 5 2 4 2" xfId="31153" xr:uid="{E46362AC-151F-4F4F-B951-F7E52650F8F9}"/>
    <cellStyle name="Header1 2 5 5 2 4 3" xfId="31154" xr:uid="{FE1F8967-95F6-44A7-BA49-F522D2189F7E}"/>
    <cellStyle name="Header1 2 5 5 2 5" xfId="31155" xr:uid="{E73224D2-4D5B-4B7A-9079-998DC26FEBEB}"/>
    <cellStyle name="Header1 2 5 5 2 5 2" xfId="31156" xr:uid="{7F4FCEDD-EC55-4FB5-AE77-86A916986AD0}"/>
    <cellStyle name="Header1 2 5 5 2 5 3" xfId="31157" xr:uid="{65215504-73AE-4705-9876-D796CF9099BE}"/>
    <cellStyle name="Header1 2 5 5 2 6" xfId="31158" xr:uid="{5C0B6976-A80C-41F1-95C6-9AD575691B64}"/>
    <cellStyle name="Header1 2 5 5 2 6 2" xfId="31159" xr:uid="{10E3C267-10BC-46A9-A5A7-DE290F6FCBD9}"/>
    <cellStyle name="Header1 2 5 5 2 6 3" xfId="31160" xr:uid="{21B39CFA-7F46-4606-B926-D47AEF82152D}"/>
    <cellStyle name="Header1 2 5 5 2 7" xfId="31161" xr:uid="{E871F610-9309-49D2-8DE0-E3C065F58259}"/>
    <cellStyle name="Header1 2 5 5 2 7 2" xfId="31162" xr:uid="{21E82584-71D0-4086-BE7A-9D37E0EF1558}"/>
    <cellStyle name="Header1 2 5 5 2 7 3" xfId="31163" xr:uid="{F81D768C-3118-4BE0-AC10-53BF7210FA37}"/>
    <cellStyle name="Header1 2 5 5 2 8" xfId="31164" xr:uid="{4C1C67D3-0074-481E-B39B-BE9010AB8483}"/>
    <cellStyle name="Header1 2 5 5 2 9" xfId="31165" xr:uid="{F912C5A2-5AB7-49F0-9F5B-69E12F50A20A}"/>
    <cellStyle name="Header1 2 5 5 3" xfId="31166" xr:uid="{54F1D3EC-761C-4483-BAA5-1432B6C71447}"/>
    <cellStyle name="Header1 2 5 5 3 2" xfId="31167" xr:uid="{F97085B0-0761-4585-B586-CCEB9BDDE1EE}"/>
    <cellStyle name="Header1 2 5 5 3 2 2" xfId="31168" xr:uid="{6B66935B-8D93-495A-9564-06192967F39F}"/>
    <cellStyle name="Header1 2 5 5 3 2 3" xfId="31169" xr:uid="{B959157F-85B1-4E73-AB2A-0914F72A7A03}"/>
    <cellStyle name="Header1 2 5 5 3 3" xfId="31170" xr:uid="{1851BC81-29D5-40A1-A7C4-3375D4E85FCE}"/>
    <cellStyle name="Header1 2 5 5 3 3 2" xfId="31171" xr:uid="{E00F2811-166E-4E86-A20A-931FCEFB0DF1}"/>
    <cellStyle name="Header1 2 5 5 3 3 3" xfId="31172" xr:uid="{F2D38EC3-D9A7-4965-9EE6-355E7A339FC6}"/>
    <cellStyle name="Header1 2 5 5 3 4" xfId="31173" xr:uid="{35EB6A9A-2849-4395-A83D-FA1B94156AE4}"/>
    <cellStyle name="Header1 2 5 5 3 4 2" xfId="31174" xr:uid="{2AEB4E2B-AC24-488C-9660-A7624DC496A9}"/>
    <cellStyle name="Header1 2 5 5 3 4 3" xfId="31175" xr:uid="{90BD869C-19E8-4CE3-BEE3-75956020CE95}"/>
    <cellStyle name="Header1 2 5 5 3 5" xfId="31176" xr:uid="{D56856FB-791D-4FC2-9AE6-3226BEAE5D9B}"/>
    <cellStyle name="Header1 2 5 5 3 5 2" xfId="31177" xr:uid="{BDB9E55F-BCBB-4E3B-8CFD-74030BD83041}"/>
    <cellStyle name="Header1 2 5 5 3 5 3" xfId="31178" xr:uid="{08D8E945-2A76-41FC-BD7E-D5F3805B9AFE}"/>
    <cellStyle name="Header1 2 5 5 3 6" xfId="31179" xr:uid="{BD981013-F8F5-4015-AF7B-84CF9CB30BDA}"/>
    <cellStyle name="Header1 2 5 5 3 6 2" xfId="31180" xr:uid="{2503E3FA-4822-470C-A3EC-84290EE7791F}"/>
    <cellStyle name="Header1 2 5 5 3 6 3" xfId="31181" xr:uid="{33BD1B91-7E43-4A5F-AD8B-1DDBFDA19587}"/>
    <cellStyle name="Header1 2 5 5 3 7" xfId="31182" xr:uid="{60F1709B-1E1B-443E-AC34-48BDCEF56F86}"/>
    <cellStyle name="Header1 2 5 5 3 8" xfId="31183" xr:uid="{D530C7CF-E23F-4D59-BA84-B36E6A49174D}"/>
    <cellStyle name="Header1 2 5 5 4" xfId="31184" xr:uid="{1BBE8D5D-73C6-48DD-83AA-5F3D2C9CE804}"/>
    <cellStyle name="Header1 2 5 5 4 2" xfId="31185" xr:uid="{1BF3430B-4E6B-4A92-8CFD-4E18F2722A0B}"/>
    <cellStyle name="Header1 2 5 5 4 2 2" xfId="31186" xr:uid="{2A5DA9F1-44C9-4040-B630-C1434B7F802B}"/>
    <cellStyle name="Header1 2 5 5 4 2 3" xfId="31187" xr:uid="{D82EA5BD-EFF8-451A-9520-C1CAE262DC63}"/>
    <cellStyle name="Header1 2 5 5 4 3" xfId="31188" xr:uid="{E2125A70-8032-4CE0-A107-66B4B4708708}"/>
    <cellStyle name="Header1 2 5 5 4 3 2" xfId="31189" xr:uid="{D9A0DD15-2A87-4855-A27F-E1256052AF7E}"/>
    <cellStyle name="Header1 2 5 5 4 3 3" xfId="31190" xr:uid="{9F89C436-7822-4756-936B-92656472FECC}"/>
    <cellStyle name="Header1 2 5 5 4 4" xfId="31191" xr:uid="{42CF0151-DE6E-44D0-B544-F0F91B9AA1AF}"/>
    <cellStyle name="Header1 2 5 5 4 4 2" xfId="31192" xr:uid="{2C0B7BC0-BDA6-4A46-972E-BF4A6B69604F}"/>
    <cellStyle name="Header1 2 5 5 4 4 3" xfId="31193" xr:uid="{8A18B487-179E-413F-B627-910242482BBF}"/>
    <cellStyle name="Header1 2 5 5 4 5" xfId="31194" xr:uid="{067C9839-9AD7-47E1-A7DD-9E5EB224D4A0}"/>
    <cellStyle name="Header1 2 5 5 4 5 2" xfId="31195" xr:uid="{6A9CA3DC-5E69-450B-8EA3-A42DAFB4F990}"/>
    <cellStyle name="Header1 2 5 5 4 5 3" xfId="31196" xr:uid="{23EC6C13-D285-4C76-B328-2651A0B92E4D}"/>
    <cellStyle name="Header1 2 5 5 4 6" xfId="31197" xr:uid="{597F9118-C566-41F1-B038-7C8BDA2C6498}"/>
    <cellStyle name="Header1 2 5 5 4 6 2" xfId="31198" xr:uid="{5B0DD87C-4D90-4906-A9A8-860062600993}"/>
    <cellStyle name="Header1 2 5 5 4 6 3" xfId="31199" xr:uid="{79042301-D412-464B-AA99-3A16ECC56A9B}"/>
    <cellStyle name="Header1 2 5 5 4 7" xfId="31200" xr:uid="{AE034B9D-F1BB-4FC4-8A24-50152026C18E}"/>
    <cellStyle name="Header1 2 5 5 4 8" xfId="31201" xr:uid="{1C0BE6CA-CDCE-4C06-815A-24F7581070AB}"/>
    <cellStyle name="Header1 2 5 5 5" xfId="31202" xr:uid="{716CD128-4BB6-4E76-858E-C9CA650ACC6B}"/>
    <cellStyle name="Header1 2 5 5 5 2" xfId="31203" xr:uid="{D6906E76-BDEC-409E-BDCF-E428AD8E589A}"/>
    <cellStyle name="Header1 2 5 5 5 2 2" xfId="31204" xr:uid="{04A495C8-D90F-4399-B8FC-FE288717E6CA}"/>
    <cellStyle name="Header1 2 5 5 5 2 3" xfId="31205" xr:uid="{5A96264C-53A7-4113-9C84-D077E138AEB3}"/>
    <cellStyle name="Header1 2 5 5 5 3" xfId="31206" xr:uid="{051C56FA-F5D3-4E56-BEFE-9D69194416A4}"/>
    <cellStyle name="Header1 2 5 5 5 3 2" xfId="31207" xr:uid="{8D80C278-A716-422D-B742-418B34C25D69}"/>
    <cellStyle name="Header1 2 5 5 5 3 3" xfId="31208" xr:uid="{A65856FA-F02A-4EA4-9CAC-CFA1B2FA8705}"/>
    <cellStyle name="Header1 2 5 5 5 4" xfId="31209" xr:uid="{0301301C-7AB0-4BA7-A43B-198C310EFC55}"/>
    <cellStyle name="Header1 2 5 5 5 4 2" xfId="31210" xr:uid="{307EF105-E105-4A0F-85DA-EC0FA5D052D8}"/>
    <cellStyle name="Header1 2 5 5 5 4 3" xfId="31211" xr:uid="{2F58B84A-024A-461E-A862-EF49BC815AD4}"/>
    <cellStyle name="Header1 2 5 5 5 5" xfId="31212" xr:uid="{02F0E24A-58BF-47BB-A2F7-69254A844847}"/>
    <cellStyle name="Header1 2 5 5 5 5 2" xfId="31213" xr:uid="{AD61781A-B11F-48A2-B3F1-C7E9F1F36BAF}"/>
    <cellStyle name="Header1 2 5 5 5 5 3" xfId="31214" xr:uid="{7AC58AE3-9ED3-4821-86AB-C52DBE79D84C}"/>
    <cellStyle name="Header1 2 5 5 5 6" xfId="31215" xr:uid="{CD675017-0857-4F0F-82FD-8997FEDBE9DF}"/>
    <cellStyle name="Header1 2 5 5 5 6 2" xfId="31216" xr:uid="{B14AE17C-B11D-4FAB-8622-1958EC4F0625}"/>
    <cellStyle name="Header1 2 5 5 5 6 3" xfId="31217" xr:uid="{DF3C34C2-3450-4099-AA90-50AA5EDEFEC6}"/>
    <cellStyle name="Header1 2 5 5 5 7" xfId="31218" xr:uid="{048E370E-AB6F-4C6C-AF22-97EC9639BFDC}"/>
    <cellStyle name="Header1 2 5 5 5 8" xfId="31219" xr:uid="{A5124E8F-390E-4ED5-A40C-F32908766844}"/>
    <cellStyle name="Header1 2 5 5 6" xfId="31220" xr:uid="{D71B8E5A-3B07-4CF9-977F-9EE76B66EAE0}"/>
    <cellStyle name="Header1 2 5 5 6 2" xfId="31221" xr:uid="{A60530BA-2A42-44D6-B1BA-2066FA3F58F5}"/>
    <cellStyle name="Header1 2 5 5 6 2 2" xfId="31222" xr:uid="{721185C4-D684-4DAF-84F5-D5B8E5B7B9B8}"/>
    <cellStyle name="Header1 2 5 5 6 2 3" xfId="31223" xr:uid="{1DEBC1CD-5FDA-4E69-AE83-8FBE8E83EAB1}"/>
    <cellStyle name="Header1 2 5 5 6 3" xfId="31224" xr:uid="{B1772A32-D32C-4BEA-8403-EE39C9DC183F}"/>
    <cellStyle name="Header1 2 5 5 6 3 2" xfId="31225" xr:uid="{9D703E40-1FDF-4BBD-B86B-CD042A4A1596}"/>
    <cellStyle name="Header1 2 5 5 6 3 3" xfId="31226" xr:uid="{6C2CB293-76F2-4D5C-9FEF-8AF4EB74514A}"/>
    <cellStyle name="Header1 2 5 5 6 4" xfId="31227" xr:uid="{77A212C0-8D4D-4749-8641-492D7A1302C9}"/>
    <cellStyle name="Header1 2 5 5 6 4 2" xfId="31228" xr:uid="{45DD128A-F8EC-42F0-852B-197BA079EDC3}"/>
    <cellStyle name="Header1 2 5 5 6 4 3" xfId="31229" xr:uid="{9D529BCC-8558-4B47-AFFB-A87863562E2F}"/>
    <cellStyle name="Header1 2 5 5 6 5" xfId="31230" xr:uid="{29518974-D7FC-474B-AA6B-3E6B35A3BD80}"/>
    <cellStyle name="Header1 2 5 5 6 5 2" xfId="31231" xr:uid="{671C9F4A-9868-4FA3-A987-C506393A7545}"/>
    <cellStyle name="Header1 2 5 5 6 5 3" xfId="31232" xr:uid="{5D19AB56-6A1F-44EB-8ADB-493723D1E0A8}"/>
    <cellStyle name="Header1 2 5 5 6 6" xfId="31233" xr:uid="{B3FB4DA6-C40D-4E46-9ECC-7E7483499557}"/>
    <cellStyle name="Header1 2 5 5 6 6 2" xfId="31234" xr:uid="{1AFA0C39-6449-4726-91AD-AA080CF6ED55}"/>
    <cellStyle name="Header1 2 5 5 6 6 3" xfId="31235" xr:uid="{8F7B64CE-1005-4892-98B4-6C3B24CE1181}"/>
    <cellStyle name="Header1 2 5 5 6 7" xfId="31236" xr:uid="{09892CC2-99A0-4838-BE27-D0D9359939AE}"/>
    <cellStyle name="Header1 2 5 5 6 8" xfId="31237" xr:uid="{15198CA9-5FE1-412C-8B40-8F99723A473A}"/>
    <cellStyle name="Header1 2 5 5 7" xfId="31238" xr:uid="{204E663C-33C9-4E39-8ED0-9F00C21CD58B}"/>
    <cellStyle name="Header1 2 5 5 8" xfId="31239" xr:uid="{2B1FE695-7386-4453-B3C7-34AC35FD15CC}"/>
    <cellStyle name="Header1 2 5 6" xfId="31240" xr:uid="{CEF0459C-0A63-4ACD-B030-E570062A126A}"/>
    <cellStyle name="Header1 2 5 6 2" xfId="31241" xr:uid="{2197831B-C83E-4BC1-932A-7AD6D7277847}"/>
    <cellStyle name="Header1 2 5 6 2 2" xfId="31242" xr:uid="{99917431-E7BB-4CF6-AE55-CE2BB290DEBF}"/>
    <cellStyle name="Header1 2 5 6 2 2 2" xfId="31243" xr:uid="{B7F35BDF-A5D2-4027-A3EF-387E8F4BC22A}"/>
    <cellStyle name="Header1 2 5 6 2 2 3" xfId="31244" xr:uid="{B7451F1D-9AC4-4DC1-A6D7-C9B62D64E4D0}"/>
    <cellStyle name="Header1 2 5 6 2 3" xfId="31245" xr:uid="{762D574C-3581-46E9-8E2B-5FB7EB0CE397}"/>
    <cellStyle name="Header1 2 5 6 2 3 2" xfId="31246" xr:uid="{45E4D92E-BC48-4D05-86FB-EA4E84D5B134}"/>
    <cellStyle name="Header1 2 5 6 2 3 3" xfId="31247" xr:uid="{1BD7AA1A-78F6-45B2-84E8-DED4CFB36B34}"/>
    <cellStyle name="Header1 2 5 6 2 4" xfId="31248" xr:uid="{F5B77137-40DA-4F98-A125-0F9BC03987B5}"/>
    <cellStyle name="Header1 2 5 6 2 4 2" xfId="31249" xr:uid="{3F525ECA-D6EC-498E-8AF8-E69433B5CCFC}"/>
    <cellStyle name="Header1 2 5 6 2 4 3" xfId="31250" xr:uid="{AE4ECEA3-0562-45DD-95E9-DF9CC66141A9}"/>
    <cellStyle name="Header1 2 5 6 2 5" xfId="31251" xr:uid="{9C5399A9-ECA2-4A84-B342-B4889D782DAF}"/>
    <cellStyle name="Header1 2 5 6 2 5 2" xfId="31252" xr:uid="{9A3E4207-D66D-49D0-BC5A-933F4085A2AC}"/>
    <cellStyle name="Header1 2 5 6 2 5 3" xfId="31253" xr:uid="{40D7B48F-F9F3-4AD6-AAAA-31D59F599C30}"/>
    <cellStyle name="Header1 2 5 6 2 6" xfId="31254" xr:uid="{6C041DE5-B697-4BBB-89DC-FE8B7AECD691}"/>
    <cellStyle name="Header1 2 5 6 2 6 2" xfId="31255" xr:uid="{A1E0AE2A-A126-4D17-B522-CAC907F2C169}"/>
    <cellStyle name="Header1 2 5 6 2 6 3" xfId="31256" xr:uid="{3454EC73-5E3F-4D6B-A612-7DF20DD4870F}"/>
    <cellStyle name="Header1 2 5 6 2 7" xfId="31257" xr:uid="{D8EFF24E-F792-48EC-92AC-61822445CB73}"/>
    <cellStyle name="Header1 2 5 6 2 7 2" xfId="31258" xr:uid="{975C892B-392E-4832-8DCB-D7E8C7010249}"/>
    <cellStyle name="Header1 2 5 6 2 7 3" xfId="31259" xr:uid="{AB8D50AC-5EC8-4375-AD33-5592753FCA42}"/>
    <cellStyle name="Header1 2 5 6 2 8" xfId="31260" xr:uid="{C9120B29-7EE2-4FCF-A0E2-0A3D0C0ED86C}"/>
    <cellStyle name="Header1 2 5 6 2 9" xfId="31261" xr:uid="{F3C41D2F-777F-4B16-BDCD-A28B52A5A9BA}"/>
    <cellStyle name="Header1 2 5 6 3" xfId="31262" xr:uid="{A655238A-8341-4E8B-B24B-0A0FB70785C2}"/>
    <cellStyle name="Header1 2 5 6 3 2" xfId="31263" xr:uid="{352D1CC0-2DDF-473A-8A47-DA17B5DA9821}"/>
    <cellStyle name="Header1 2 5 6 3 2 2" xfId="31264" xr:uid="{0B83A601-C27E-4294-9A66-69A5D4738A1A}"/>
    <cellStyle name="Header1 2 5 6 3 2 3" xfId="31265" xr:uid="{04D23731-030A-49C5-AA31-25E5F4B34364}"/>
    <cellStyle name="Header1 2 5 6 3 3" xfId="31266" xr:uid="{5798419A-5704-4F4D-A713-19A5EAF83EC5}"/>
    <cellStyle name="Header1 2 5 6 3 3 2" xfId="31267" xr:uid="{4212E39F-DF32-4A6F-AA5A-7F6932801F8A}"/>
    <cellStyle name="Header1 2 5 6 3 3 3" xfId="31268" xr:uid="{9546988C-8FA3-41C3-AC8B-AFABCA545740}"/>
    <cellStyle name="Header1 2 5 6 3 4" xfId="31269" xr:uid="{47B99170-9D9A-4529-8EC9-70D28EA5E47F}"/>
    <cellStyle name="Header1 2 5 6 3 4 2" xfId="31270" xr:uid="{4C87DC8A-343D-4AD4-B723-EDF579004244}"/>
    <cellStyle name="Header1 2 5 6 3 4 3" xfId="31271" xr:uid="{3270E2B6-2361-4357-9195-118DF80A3BF2}"/>
    <cellStyle name="Header1 2 5 6 3 5" xfId="31272" xr:uid="{6A03B081-611F-4E86-9E46-87E27B01C90B}"/>
    <cellStyle name="Header1 2 5 6 3 5 2" xfId="31273" xr:uid="{EA2134D6-4B35-461A-B257-963F07F3A192}"/>
    <cellStyle name="Header1 2 5 6 3 5 3" xfId="31274" xr:uid="{35F6852C-6BB6-41DE-8C05-C29F59C64136}"/>
    <cellStyle name="Header1 2 5 6 3 6" xfId="31275" xr:uid="{AA7C4372-8D7B-45DD-A144-579A86BF78E7}"/>
    <cellStyle name="Header1 2 5 6 3 6 2" xfId="31276" xr:uid="{254CF38F-BC69-43BB-9E7A-4CD15D398FE9}"/>
    <cellStyle name="Header1 2 5 6 3 6 3" xfId="31277" xr:uid="{00603E88-5B40-422F-8D4D-C85A79DD9E07}"/>
    <cellStyle name="Header1 2 5 6 3 7" xfId="31278" xr:uid="{B04F5D37-12AA-43E2-B87C-70F0564159D2}"/>
    <cellStyle name="Header1 2 5 6 3 8" xfId="31279" xr:uid="{43DE812D-48E9-47EE-8C7F-9C63A671EABA}"/>
    <cellStyle name="Header1 2 5 6 4" xfId="31280" xr:uid="{27648D16-72D0-4733-890C-839F523C5E9D}"/>
    <cellStyle name="Header1 2 5 6 4 2" xfId="31281" xr:uid="{D0107039-DCE0-4705-A06C-6FE81EAB0E0C}"/>
    <cellStyle name="Header1 2 5 6 4 2 2" xfId="31282" xr:uid="{A37001A8-5E98-431F-99D4-2D36AADC2A27}"/>
    <cellStyle name="Header1 2 5 6 4 2 3" xfId="31283" xr:uid="{EA4BCF7E-FF5E-4FFB-B0D5-590F2D4578C8}"/>
    <cellStyle name="Header1 2 5 6 4 3" xfId="31284" xr:uid="{9A077772-B412-46A1-9736-C1BAB6D90D62}"/>
    <cellStyle name="Header1 2 5 6 4 3 2" xfId="31285" xr:uid="{9FBB2B18-B9CE-47E0-9358-E287B3BB28E4}"/>
    <cellStyle name="Header1 2 5 6 4 3 3" xfId="31286" xr:uid="{BB1C6EA4-227C-4A92-A8F4-2FF7ECC5EB96}"/>
    <cellStyle name="Header1 2 5 6 4 4" xfId="31287" xr:uid="{876F0940-DE7F-41E6-893B-95D69C375226}"/>
    <cellStyle name="Header1 2 5 6 4 4 2" xfId="31288" xr:uid="{2FD023EE-A4F4-43D0-8E7E-22111391E2C2}"/>
    <cellStyle name="Header1 2 5 6 4 4 3" xfId="31289" xr:uid="{60052454-159F-4E38-AE23-2ABC7CAA3FAE}"/>
    <cellStyle name="Header1 2 5 6 4 5" xfId="31290" xr:uid="{7F49F437-AA60-41FD-8EBF-96D58E46C75C}"/>
    <cellStyle name="Header1 2 5 6 4 5 2" xfId="31291" xr:uid="{B3437941-EF6C-472C-BE89-52ABFA89B07B}"/>
    <cellStyle name="Header1 2 5 6 4 5 3" xfId="31292" xr:uid="{D9CE2BA1-61F6-4E4C-8D44-C167DB7EECC6}"/>
    <cellStyle name="Header1 2 5 6 4 6" xfId="31293" xr:uid="{4D0A506C-6763-44FA-8114-FE360ECC97D8}"/>
    <cellStyle name="Header1 2 5 6 4 6 2" xfId="31294" xr:uid="{A54C11AB-A68E-45F5-92C4-2108CD4B1033}"/>
    <cellStyle name="Header1 2 5 6 4 6 3" xfId="31295" xr:uid="{A8F18DC6-1467-4D3D-9C34-3B6E3E6342BE}"/>
    <cellStyle name="Header1 2 5 6 4 7" xfId="31296" xr:uid="{B5E1B9BD-CC54-4A94-9C9B-6861C86BE717}"/>
    <cellStyle name="Header1 2 5 6 4 8" xfId="31297" xr:uid="{1537DFB5-442A-4CEF-B43B-6568B02B54E2}"/>
    <cellStyle name="Header1 2 5 6 5" xfId="31298" xr:uid="{E0529ED1-DFC0-402E-A019-10174827F04D}"/>
    <cellStyle name="Header1 2 5 6 5 2" xfId="31299" xr:uid="{75C17845-92C6-4709-910A-72B92B0F35F8}"/>
    <cellStyle name="Header1 2 5 6 5 2 2" xfId="31300" xr:uid="{057B7501-0ABB-437E-9D4A-483BD62B2ABD}"/>
    <cellStyle name="Header1 2 5 6 5 2 3" xfId="31301" xr:uid="{45B21D81-908D-4FF7-93B2-90D0D940B070}"/>
    <cellStyle name="Header1 2 5 6 5 3" xfId="31302" xr:uid="{A06B561D-1403-4F07-87FE-7507E01DB834}"/>
    <cellStyle name="Header1 2 5 6 5 3 2" xfId="31303" xr:uid="{6AD81732-659D-43DC-A91A-C712C491D85B}"/>
    <cellStyle name="Header1 2 5 6 5 3 3" xfId="31304" xr:uid="{8D44DE62-733E-486A-A9CC-0CD7951A0025}"/>
    <cellStyle name="Header1 2 5 6 5 4" xfId="31305" xr:uid="{ADB21AE2-7639-40B9-A041-C872774ED640}"/>
    <cellStyle name="Header1 2 5 6 5 4 2" xfId="31306" xr:uid="{0C9B525A-6F5A-40A9-AA86-84B50F468326}"/>
    <cellStyle name="Header1 2 5 6 5 4 3" xfId="31307" xr:uid="{F02856B8-E03B-4111-AF52-A01C18F0896E}"/>
    <cellStyle name="Header1 2 5 6 5 5" xfId="31308" xr:uid="{038E5E45-722F-4002-89A0-6CEB7DE9AFF2}"/>
    <cellStyle name="Header1 2 5 6 5 5 2" xfId="31309" xr:uid="{E5320513-91CD-4E16-A34E-CB9C2A68210B}"/>
    <cellStyle name="Header1 2 5 6 5 5 3" xfId="31310" xr:uid="{B146212C-0962-4412-8576-86AC581D8109}"/>
    <cellStyle name="Header1 2 5 6 5 6" xfId="31311" xr:uid="{23165153-82A9-4C08-BCED-F10ED77BC8F0}"/>
    <cellStyle name="Header1 2 5 6 5 6 2" xfId="31312" xr:uid="{8C5D837D-E5EA-4D39-9550-669625C3D03A}"/>
    <cellStyle name="Header1 2 5 6 5 6 3" xfId="31313" xr:uid="{2B2E9F0A-9B81-401D-AA1E-78792CAA775C}"/>
    <cellStyle name="Header1 2 5 6 5 7" xfId="31314" xr:uid="{0A810365-1862-4B88-A216-E9A274802501}"/>
    <cellStyle name="Header1 2 5 6 5 8" xfId="31315" xr:uid="{DA914760-3AE4-423B-AE5A-F198E976DB3C}"/>
    <cellStyle name="Header1 2 5 6 6" xfId="31316" xr:uid="{9AA6978F-31B8-4319-BE14-3A5B7D7B695A}"/>
    <cellStyle name="Header1 2 5 6 6 2" xfId="31317" xr:uid="{BF87F0AE-F125-4909-AC1E-B0C77C3219C2}"/>
    <cellStyle name="Header1 2 5 6 6 2 2" xfId="31318" xr:uid="{2D2D55A6-3D4B-469C-B496-B6B2C4412FF9}"/>
    <cellStyle name="Header1 2 5 6 6 2 3" xfId="31319" xr:uid="{BA040D52-C738-4CBE-ADFD-6AE1AA9CC3BD}"/>
    <cellStyle name="Header1 2 5 6 6 3" xfId="31320" xr:uid="{97CBEB8B-01BB-4506-8B8C-8135B931E590}"/>
    <cellStyle name="Header1 2 5 6 6 3 2" xfId="31321" xr:uid="{00C79320-47C4-4148-BE92-F96DA33CDC52}"/>
    <cellStyle name="Header1 2 5 6 6 3 3" xfId="31322" xr:uid="{B7944E8D-C967-49C5-892D-9E6C2FD6972A}"/>
    <cellStyle name="Header1 2 5 6 6 4" xfId="31323" xr:uid="{B6AAD70D-29FF-426F-BFE4-901A8DD3766E}"/>
    <cellStyle name="Header1 2 5 6 6 4 2" xfId="31324" xr:uid="{04E82802-59D3-429D-8497-E24D34BFC2DF}"/>
    <cellStyle name="Header1 2 5 6 6 4 3" xfId="31325" xr:uid="{435CCB7E-E3F6-466D-804C-59B562C880EE}"/>
    <cellStyle name="Header1 2 5 6 6 5" xfId="31326" xr:uid="{BC9FC067-4364-4AE0-84E5-562EC629DC9A}"/>
    <cellStyle name="Header1 2 5 6 6 5 2" xfId="31327" xr:uid="{39B75A39-E55B-4F67-BC31-96C16D943AD0}"/>
    <cellStyle name="Header1 2 5 6 6 5 3" xfId="31328" xr:uid="{3D4BEDDA-2373-4625-BBF9-BDA101BB2055}"/>
    <cellStyle name="Header1 2 5 6 6 6" xfId="31329" xr:uid="{BF26C015-44B2-40B4-B43A-38656664AAF8}"/>
    <cellStyle name="Header1 2 5 6 6 6 2" xfId="31330" xr:uid="{640187CB-3749-4E63-8DF2-4F497B570E0D}"/>
    <cellStyle name="Header1 2 5 6 6 6 3" xfId="31331" xr:uid="{9DCF0A8F-3735-43EF-A5A4-CB346BDAD037}"/>
    <cellStyle name="Header1 2 5 6 6 7" xfId="31332" xr:uid="{67A04673-0AB0-4F75-B493-D5E1A3A03630}"/>
    <cellStyle name="Header1 2 5 6 6 8" xfId="31333" xr:uid="{A2C45208-275E-4916-98BB-87FE3C2EA6C5}"/>
    <cellStyle name="Header1 2 5 6 7" xfId="31334" xr:uid="{FCF63181-BEC6-44EE-BE2D-1311F8B794DF}"/>
    <cellStyle name="Header1 2 5 6 8" xfId="31335" xr:uid="{9F529A76-F73B-48C8-9A00-0C69D2390E52}"/>
    <cellStyle name="Header1 2 5 7" xfId="31336" xr:uid="{DD1E066C-17F7-4868-BAF4-131B1E88C817}"/>
    <cellStyle name="Header1 2 5 7 2" xfId="31337" xr:uid="{3DA3BEE5-6493-4678-8EFF-04351033F569}"/>
    <cellStyle name="Header1 2 5 7 2 2" xfId="31338" xr:uid="{51A4F41E-CEB1-4ED0-BC09-3BAE34DF87F9}"/>
    <cellStyle name="Header1 2 5 7 2 2 2" xfId="31339" xr:uid="{2FB35253-A5C6-4873-B869-72510972CDA9}"/>
    <cellStyle name="Header1 2 5 7 2 2 3" xfId="31340" xr:uid="{A204BC72-4B25-45BA-967C-5DEE9DE97658}"/>
    <cellStyle name="Header1 2 5 7 2 3" xfId="31341" xr:uid="{4862A223-56E9-4D40-9D86-BF8B122BA42D}"/>
    <cellStyle name="Header1 2 5 7 2 3 2" xfId="31342" xr:uid="{048438B5-B8D9-4924-B1FD-5D8EA80538DD}"/>
    <cellStyle name="Header1 2 5 7 2 3 3" xfId="31343" xr:uid="{70EC46DE-00B1-415D-BE64-2A9CA4C7B32D}"/>
    <cellStyle name="Header1 2 5 7 2 4" xfId="31344" xr:uid="{8D20B168-CB65-461E-B4B1-3F5314BEECD4}"/>
    <cellStyle name="Header1 2 5 7 2 4 2" xfId="31345" xr:uid="{C835980C-A506-4F85-92BA-26365E9E681B}"/>
    <cellStyle name="Header1 2 5 7 2 4 3" xfId="31346" xr:uid="{CC4BCCD3-20A8-4012-8817-CABDF1CB8345}"/>
    <cellStyle name="Header1 2 5 7 2 5" xfId="31347" xr:uid="{03E868BE-2E62-4F1E-858D-052DF8305D88}"/>
    <cellStyle name="Header1 2 5 7 2 5 2" xfId="31348" xr:uid="{C6106A98-00D2-41CC-9EC2-EB82D39DF7AC}"/>
    <cellStyle name="Header1 2 5 7 2 5 3" xfId="31349" xr:uid="{B6B409B9-BC5F-402C-A992-40E1F31C42F5}"/>
    <cellStyle name="Header1 2 5 7 2 6" xfId="31350" xr:uid="{50CF55E4-8C88-4545-AC24-6E6F0B7ACF0D}"/>
    <cellStyle name="Header1 2 5 7 2 6 2" xfId="31351" xr:uid="{E4679E68-2CBE-4E35-888B-39242AEDA4EB}"/>
    <cellStyle name="Header1 2 5 7 2 6 3" xfId="31352" xr:uid="{FE6F02B9-4CE5-4EA6-8D65-E9D6AEBC1199}"/>
    <cellStyle name="Header1 2 5 7 2 7" xfId="31353" xr:uid="{97EC34F9-7AE3-4A42-B154-11BDE8F4DA53}"/>
    <cellStyle name="Header1 2 5 7 2 7 2" xfId="31354" xr:uid="{506C276E-864D-48A9-9965-3FB53DA249F6}"/>
    <cellStyle name="Header1 2 5 7 2 7 3" xfId="31355" xr:uid="{E86810FD-55E5-482D-BEFA-EE6AB9300A72}"/>
    <cellStyle name="Header1 2 5 7 2 8" xfId="31356" xr:uid="{2FEF063D-A5D0-43DF-853C-FE3CC6ACD5C6}"/>
    <cellStyle name="Header1 2 5 7 2 9" xfId="31357" xr:uid="{CE66B93E-C0AE-4900-ACB4-7112FB6CCC3B}"/>
    <cellStyle name="Header1 2 5 7 3" xfId="31358" xr:uid="{A8717463-9A8D-4739-AA6D-24E834F7B770}"/>
    <cellStyle name="Header1 2 5 7 3 2" xfId="31359" xr:uid="{AD0AA794-BD0C-4BB9-B716-2C7033E3DB69}"/>
    <cellStyle name="Header1 2 5 7 3 2 2" xfId="31360" xr:uid="{0DAD64B5-30DC-40AF-BDAF-778A35EA54CE}"/>
    <cellStyle name="Header1 2 5 7 3 2 3" xfId="31361" xr:uid="{CB916834-7EA8-4656-9D61-2E349293882F}"/>
    <cellStyle name="Header1 2 5 7 3 3" xfId="31362" xr:uid="{BBCE3422-5DA7-499D-ABF7-C186F0170EF8}"/>
    <cellStyle name="Header1 2 5 7 3 3 2" xfId="31363" xr:uid="{930D8819-1A73-4DCA-9A3C-1D37CF80A4DE}"/>
    <cellStyle name="Header1 2 5 7 3 3 3" xfId="31364" xr:uid="{554DCA12-5EC1-4E49-8DBB-203326C8F2DF}"/>
    <cellStyle name="Header1 2 5 7 3 4" xfId="31365" xr:uid="{06897A2A-B8E5-489A-90FB-EED9FF86BB46}"/>
    <cellStyle name="Header1 2 5 7 3 4 2" xfId="31366" xr:uid="{5149F136-9855-4A93-A48E-52F30098A5CF}"/>
    <cellStyle name="Header1 2 5 7 3 4 3" xfId="31367" xr:uid="{627C6126-B067-45BA-A4F8-6B9274E0E6C6}"/>
    <cellStyle name="Header1 2 5 7 3 5" xfId="31368" xr:uid="{37C261A9-D677-471C-97F8-8CCD3ECC060A}"/>
    <cellStyle name="Header1 2 5 7 3 5 2" xfId="31369" xr:uid="{275CAD3C-1CF5-4F67-A513-70B44A4A3CA4}"/>
    <cellStyle name="Header1 2 5 7 3 5 3" xfId="31370" xr:uid="{789EB215-9038-4161-BB00-477B6DBA2C76}"/>
    <cellStyle name="Header1 2 5 7 3 6" xfId="31371" xr:uid="{339A9591-4BD9-450C-A513-E27D52812BEF}"/>
    <cellStyle name="Header1 2 5 7 3 6 2" xfId="31372" xr:uid="{4A1D8DA4-5941-4177-B097-1B14ED991A73}"/>
    <cellStyle name="Header1 2 5 7 3 6 3" xfId="31373" xr:uid="{4D1F3350-6957-4A36-A8C3-3488C695A111}"/>
    <cellStyle name="Header1 2 5 7 3 7" xfId="31374" xr:uid="{4A78974B-E6E1-4EBB-AD5C-3722FBD3F97A}"/>
    <cellStyle name="Header1 2 5 7 3 8" xfId="31375" xr:uid="{A37DEF99-7496-41A7-B7BC-9098AFA65056}"/>
    <cellStyle name="Header1 2 5 7 4" xfId="31376" xr:uid="{633AD90E-602C-4592-9E61-02837A536881}"/>
    <cellStyle name="Header1 2 5 7 4 2" xfId="31377" xr:uid="{27C08796-7610-468B-9D48-BA27EE71255C}"/>
    <cellStyle name="Header1 2 5 7 4 2 2" xfId="31378" xr:uid="{993C4B8D-E36B-424C-A16B-BB68049BA3CF}"/>
    <cellStyle name="Header1 2 5 7 4 2 3" xfId="31379" xr:uid="{01E87854-42F7-4230-A2B7-7CF01E9C19F5}"/>
    <cellStyle name="Header1 2 5 7 4 3" xfId="31380" xr:uid="{DAAA96A8-1CC3-4AE4-9A73-7C159FF3272A}"/>
    <cellStyle name="Header1 2 5 7 4 3 2" xfId="31381" xr:uid="{D9B31D35-033C-4BDF-AB4F-389BC4788DA8}"/>
    <cellStyle name="Header1 2 5 7 4 3 3" xfId="31382" xr:uid="{14B96511-A13D-49EF-8576-78B3C71E50CA}"/>
    <cellStyle name="Header1 2 5 7 4 4" xfId="31383" xr:uid="{781A9150-078F-4834-9CC9-E17D77AD567A}"/>
    <cellStyle name="Header1 2 5 7 4 4 2" xfId="31384" xr:uid="{A6B1B752-6F77-4239-AE96-8B413B8F4E9E}"/>
    <cellStyle name="Header1 2 5 7 4 4 3" xfId="31385" xr:uid="{4F755948-024A-49A8-9C08-DA835A56B448}"/>
    <cellStyle name="Header1 2 5 7 4 5" xfId="31386" xr:uid="{B66C806A-F21A-44C4-9EB2-A27292D390C7}"/>
    <cellStyle name="Header1 2 5 7 4 5 2" xfId="31387" xr:uid="{3EE404BC-2154-4968-872E-E9212549E476}"/>
    <cellStyle name="Header1 2 5 7 4 5 3" xfId="31388" xr:uid="{4923C72D-5C72-4362-84F7-62BA46E4DD9D}"/>
    <cellStyle name="Header1 2 5 7 4 6" xfId="31389" xr:uid="{ED53B38C-0686-40D0-AB36-2E2E65BF80EC}"/>
    <cellStyle name="Header1 2 5 7 4 6 2" xfId="31390" xr:uid="{70FB493F-54D9-4B6F-974E-4EA5FE9B193F}"/>
    <cellStyle name="Header1 2 5 7 4 6 3" xfId="31391" xr:uid="{48168C52-8884-4659-915C-273989C9DAF9}"/>
    <cellStyle name="Header1 2 5 7 4 7" xfId="31392" xr:uid="{F95C86EA-FD62-45C3-97CE-FDAE37D75A46}"/>
    <cellStyle name="Header1 2 5 7 4 8" xfId="31393" xr:uid="{188B757D-9B23-4672-AF97-7498AB8268DA}"/>
    <cellStyle name="Header1 2 5 7 5" xfId="31394" xr:uid="{B6F3BB6D-81DD-480C-BCAE-3AD1C9D6CA57}"/>
    <cellStyle name="Header1 2 5 7 5 2" xfId="31395" xr:uid="{80C58D75-6D20-4BFB-8354-3879DFE6CCB2}"/>
    <cellStyle name="Header1 2 5 7 5 2 2" xfId="31396" xr:uid="{A1857F0C-ED42-4FB3-BFC4-248D47248ACE}"/>
    <cellStyle name="Header1 2 5 7 5 2 3" xfId="31397" xr:uid="{38CB59CC-B48C-4452-A9CA-8D78519EE84E}"/>
    <cellStyle name="Header1 2 5 7 5 3" xfId="31398" xr:uid="{68613C93-8C73-40C1-9152-3EFE382F16A7}"/>
    <cellStyle name="Header1 2 5 7 5 3 2" xfId="31399" xr:uid="{E4D5E720-ABB1-4906-9446-5AF37129DA40}"/>
    <cellStyle name="Header1 2 5 7 5 3 3" xfId="31400" xr:uid="{E2E41046-783D-4DE9-80D5-FE4EB476D8BA}"/>
    <cellStyle name="Header1 2 5 7 5 4" xfId="31401" xr:uid="{C0441376-883F-42C9-9400-B732141A1CC5}"/>
    <cellStyle name="Header1 2 5 7 5 4 2" xfId="31402" xr:uid="{DF9CED2B-D349-4719-B168-1886BD25DDE8}"/>
    <cellStyle name="Header1 2 5 7 5 4 3" xfId="31403" xr:uid="{A333786F-F2C9-49A9-A6C8-BE3FDEFA904B}"/>
    <cellStyle name="Header1 2 5 7 5 5" xfId="31404" xr:uid="{430FA558-F870-45D3-94DA-A0A0898177AA}"/>
    <cellStyle name="Header1 2 5 7 5 5 2" xfId="31405" xr:uid="{6E868CF1-9FDF-48FF-A067-6DFBC1C4D2F9}"/>
    <cellStyle name="Header1 2 5 7 5 5 3" xfId="31406" xr:uid="{F0B7B63A-20B1-4328-B62C-BC99A36BD790}"/>
    <cellStyle name="Header1 2 5 7 5 6" xfId="31407" xr:uid="{675F136C-67A7-40AF-8327-4C83B1F5E02B}"/>
    <cellStyle name="Header1 2 5 7 5 6 2" xfId="31408" xr:uid="{B7F21CB8-876A-44AE-B3E7-FB77BD65551C}"/>
    <cellStyle name="Header1 2 5 7 5 6 3" xfId="31409" xr:uid="{8DA71B62-F6AD-4FB2-8DF9-7C109887C5B0}"/>
    <cellStyle name="Header1 2 5 7 5 7" xfId="31410" xr:uid="{6D1F16DB-5F93-45C5-BC7B-25ABF8CFECE8}"/>
    <cellStyle name="Header1 2 5 7 5 8" xfId="31411" xr:uid="{3BECA35A-1AA7-4F27-BCD3-C6584F0A72CF}"/>
    <cellStyle name="Header1 2 5 7 6" xfId="31412" xr:uid="{E26E75B4-1F62-4377-AF97-A794AC0CBA9F}"/>
    <cellStyle name="Header1 2 5 7 6 2" xfId="31413" xr:uid="{27DAA911-3F9C-408F-8FC2-A90E1ECD3A1C}"/>
    <cellStyle name="Header1 2 5 7 6 2 2" xfId="31414" xr:uid="{C7DB118A-8488-4244-B1A4-DED35AAB6798}"/>
    <cellStyle name="Header1 2 5 7 6 2 3" xfId="31415" xr:uid="{C6A64BF6-058F-4E98-BA05-9118762945B8}"/>
    <cellStyle name="Header1 2 5 7 6 3" xfId="31416" xr:uid="{6D0FCA10-E8E4-4EB4-8399-37972DB7E47E}"/>
    <cellStyle name="Header1 2 5 7 6 3 2" xfId="31417" xr:uid="{C9D6D82A-B089-40E2-8F23-2AC2B91CED8B}"/>
    <cellStyle name="Header1 2 5 7 6 3 3" xfId="31418" xr:uid="{F664F248-94FA-4BD6-AF49-ABB722FED4B8}"/>
    <cellStyle name="Header1 2 5 7 6 4" xfId="31419" xr:uid="{504EBFD5-DA0D-4A3D-9683-C03AF6F5450D}"/>
    <cellStyle name="Header1 2 5 7 6 4 2" xfId="31420" xr:uid="{B7DE36F1-686D-4CF6-B835-DDB611777226}"/>
    <cellStyle name="Header1 2 5 7 6 4 3" xfId="31421" xr:uid="{18B8C43A-0B1B-4D2C-A5D2-069A3D85B27F}"/>
    <cellStyle name="Header1 2 5 7 6 5" xfId="31422" xr:uid="{31FEFB40-4977-479B-9FA5-A25083C8FFB9}"/>
    <cellStyle name="Header1 2 5 7 6 5 2" xfId="31423" xr:uid="{97512C61-37B8-42CB-958E-42F03DC7DF2C}"/>
    <cellStyle name="Header1 2 5 7 6 5 3" xfId="31424" xr:uid="{2FB3B2F4-5B71-4FBF-8317-D4B8138A90FC}"/>
    <cellStyle name="Header1 2 5 7 6 6" xfId="31425" xr:uid="{9F2E45E6-7709-4B42-97B3-45E363C2A969}"/>
    <cellStyle name="Header1 2 5 7 6 6 2" xfId="31426" xr:uid="{6776C564-0142-437C-8B21-891B29723E6C}"/>
    <cellStyle name="Header1 2 5 7 6 6 3" xfId="31427" xr:uid="{D85ADD40-468F-4C37-8BE1-05C2280DE536}"/>
    <cellStyle name="Header1 2 5 7 6 7" xfId="31428" xr:uid="{4FDE602E-5100-4CFC-AA8F-84FB336950B5}"/>
    <cellStyle name="Header1 2 5 7 6 8" xfId="31429" xr:uid="{B0BEC4E4-57D3-42F9-8EF7-995A69D9FA74}"/>
    <cellStyle name="Header1 2 5 7 7" xfId="31430" xr:uid="{80E498ED-8655-4D19-9FF1-776DBD0E9127}"/>
    <cellStyle name="Header1 2 5 7 8" xfId="31431" xr:uid="{26D4072E-D066-479B-8694-87AC151D3CAB}"/>
    <cellStyle name="Header1 2 5 8" xfId="31432" xr:uid="{C4D7D196-3521-4B05-87A3-3B841514D1DF}"/>
    <cellStyle name="Header1 2 5 8 2" xfId="31433" xr:uid="{70E3D316-07D0-4FEE-8EEB-1AAB87DB8B2B}"/>
    <cellStyle name="Header1 2 5 8 2 2" xfId="31434" xr:uid="{A9F32BF6-7C02-4794-A92E-779770706BC3}"/>
    <cellStyle name="Header1 2 5 8 2 2 2" xfId="31435" xr:uid="{5AC1FC6F-DFF1-4DFA-9F80-5339F41EA347}"/>
    <cellStyle name="Header1 2 5 8 2 2 3" xfId="31436" xr:uid="{FF91E4B7-0210-4802-BC8C-9B8D8ECA9EAF}"/>
    <cellStyle name="Header1 2 5 8 2 3" xfId="31437" xr:uid="{3087F952-76FF-40A6-9507-1E1BCCC9F01C}"/>
    <cellStyle name="Header1 2 5 8 2 3 2" xfId="31438" xr:uid="{66A34A3B-0F68-45E4-A92D-59EF5CA91862}"/>
    <cellStyle name="Header1 2 5 8 2 3 3" xfId="31439" xr:uid="{C6E343A8-8451-4A58-9ED8-6139923E12C8}"/>
    <cellStyle name="Header1 2 5 8 2 4" xfId="31440" xr:uid="{B1FB3644-81EC-4336-9C1F-DB8C6C87BF02}"/>
    <cellStyle name="Header1 2 5 8 2 4 2" xfId="31441" xr:uid="{9CB90223-CE0D-4668-BF17-7D3D0EDEB8AE}"/>
    <cellStyle name="Header1 2 5 8 2 4 3" xfId="31442" xr:uid="{D37112A3-B37A-4D03-9777-DF5FA04C6596}"/>
    <cellStyle name="Header1 2 5 8 2 5" xfId="31443" xr:uid="{69AB99A4-0B06-48BA-9DF6-0BDAFAD86F25}"/>
    <cellStyle name="Header1 2 5 8 2 5 2" xfId="31444" xr:uid="{64B84172-3FB2-4638-97DE-E9F1DC4CD648}"/>
    <cellStyle name="Header1 2 5 8 2 5 3" xfId="31445" xr:uid="{6D5BAD7B-489C-4C93-AB38-6C2E29478CBC}"/>
    <cellStyle name="Header1 2 5 8 2 6" xfId="31446" xr:uid="{CADA50EB-07F5-4BC4-93D1-4247A7D8159F}"/>
    <cellStyle name="Header1 2 5 8 2 6 2" xfId="31447" xr:uid="{D7927C2E-F564-4A78-A6EA-814A4E8BAAEC}"/>
    <cellStyle name="Header1 2 5 8 2 6 3" xfId="31448" xr:uid="{608F4F46-2609-45B5-8275-3C2C3A971C86}"/>
    <cellStyle name="Header1 2 5 8 2 7" xfId="31449" xr:uid="{D26216E1-E373-499A-B582-4D057ED02508}"/>
    <cellStyle name="Header1 2 5 8 2 7 2" xfId="31450" xr:uid="{7B832E94-DE4C-4EB2-8883-BE037FB8C1A7}"/>
    <cellStyle name="Header1 2 5 8 2 7 3" xfId="31451" xr:uid="{C2BDB668-1C66-4AB3-A5EE-78959527C1A9}"/>
    <cellStyle name="Header1 2 5 8 2 8" xfId="31452" xr:uid="{465DFE23-CAFB-4D73-9B63-F7E97B0813A3}"/>
    <cellStyle name="Header1 2 5 8 2 9" xfId="31453" xr:uid="{0F1F3AFD-F01F-4BF2-B178-80331E35E86F}"/>
    <cellStyle name="Header1 2 5 8 3" xfId="31454" xr:uid="{77C0B611-81E3-4A29-8CCF-DBF9453816D4}"/>
    <cellStyle name="Header1 2 5 8 3 2" xfId="31455" xr:uid="{EA67FACC-0337-4CF9-8089-9B9C0A214F35}"/>
    <cellStyle name="Header1 2 5 8 3 2 2" xfId="31456" xr:uid="{CA35B46E-1563-4F9B-8700-8C7EDBE4528E}"/>
    <cellStyle name="Header1 2 5 8 3 2 3" xfId="31457" xr:uid="{A33B3921-BDAA-4A28-9686-A41D9668E18D}"/>
    <cellStyle name="Header1 2 5 8 3 3" xfId="31458" xr:uid="{97BBB5CE-47B3-4ABE-9710-3E099C530346}"/>
    <cellStyle name="Header1 2 5 8 3 3 2" xfId="31459" xr:uid="{6D6A4E05-B86E-42A9-B5FC-B6DB4EC967D5}"/>
    <cellStyle name="Header1 2 5 8 3 3 3" xfId="31460" xr:uid="{0C0BCAE7-FF18-4F6B-9942-4E6347662643}"/>
    <cellStyle name="Header1 2 5 8 3 4" xfId="31461" xr:uid="{F70AD7B6-F05C-476B-8F99-44E0C38B7376}"/>
    <cellStyle name="Header1 2 5 8 3 4 2" xfId="31462" xr:uid="{25DD0FF0-1666-45C8-956A-E31240B2BEF5}"/>
    <cellStyle name="Header1 2 5 8 3 4 3" xfId="31463" xr:uid="{DF9FB52E-0AC9-4F28-9860-ABE7A93FB417}"/>
    <cellStyle name="Header1 2 5 8 3 5" xfId="31464" xr:uid="{C691DC44-8AAD-493B-B78B-38097BF0ED90}"/>
    <cellStyle name="Header1 2 5 8 3 5 2" xfId="31465" xr:uid="{D66DB644-0EC5-4B42-98ED-8A065E10287A}"/>
    <cellStyle name="Header1 2 5 8 3 5 3" xfId="31466" xr:uid="{4D834CEE-B801-483C-A297-D8AECB3ED81F}"/>
    <cellStyle name="Header1 2 5 8 3 6" xfId="31467" xr:uid="{0097F8F4-CDF2-4C9B-B942-243F51B52210}"/>
    <cellStyle name="Header1 2 5 8 3 6 2" xfId="31468" xr:uid="{4B8872F7-0681-4D49-A243-10D59284BA9A}"/>
    <cellStyle name="Header1 2 5 8 3 6 3" xfId="31469" xr:uid="{6599CB37-7CE1-4B12-ACE2-9B86329678FA}"/>
    <cellStyle name="Header1 2 5 8 3 7" xfId="31470" xr:uid="{16A8532A-C0D2-443F-8E6D-17D68BEA5D36}"/>
    <cellStyle name="Header1 2 5 8 3 8" xfId="31471" xr:uid="{CC1E6E93-940A-48FA-8B65-E24212909F0F}"/>
    <cellStyle name="Header1 2 5 8 4" xfId="31472" xr:uid="{50839EA8-D6A4-4E6E-B83D-9D968E1238F4}"/>
    <cellStyle name="Header1 2 5 8 4 2" xfId="31473" xr:uid="{D89B3AE3-83E9-417E-BB62-F55E63C96315}"/>
    <cellStyle name="Header1 2 5 8 4 2 2" xfId="31474" xr:uid="{55E3C048-A682-46BB-96E7-ACC3D159F9FA}"/>
    <cellStyle name="Header1 2 5 8 4 2 3" xfId="31475" xr:uid="{F3255F42-3475-46EF-8E6F-85D85CD11B65}"/>
    <cellStyle name="Header1 2 5 8 4 3" xfId="31476" xr:uid="{2B6B9FD7-B485-4BF3-8D51-1DFE4FA0FCFA}"/>
    <cellStyle name="Header1 2 5 8 4 3 2" xfId="31477" xr:uid="{599B4DBB-CB14-4CEE-97C6-316FC89DEDCF}"/>
    <cellStyle name="Header1 2 5 8 4 3 3" xfId="31478" xr:uid="{0CD1B9D9-5A8B-4C8E-A3EC-6312BDC6CD2B}"/>
    <cellStyle name="Header1 2 5 8 4 4" xfId="31479" xr:uid="{CA8788CC-5AA2-4DC9-BE5F-D7DD50BAA1E7}"/>
    <cellStyle name="Header1 2 5 8 4 4 2" xfId="31480" xr:uid="{F16FCA67-2540-4B72-B19D-4E0E5B8E50F5}"/>
    <cellStyle name="Header1 2 5 8 4 4 3" xfId="31481" xr:uid="{DBBDC9AC-41CA-457C-BDC1-E715B1594D7B}"/>
    <cellStyle name="Header1 2 5 8 4 5" xfId="31482" xr:uid="{BD3C8D73-5BE3-497F-872D-8E4C116ABAB1}"/>
    <cellStyle name="Header1 2 5 8 4 5 2" xfId="31483" xr:uid="{5F9CAAD1-1C07-4578-9041-1B1BE10E9B04}"/>
    <cellStyle name="Header1 2 5 8 4 5 3" xfId="31484" xr:uid="{3631276C-0D96-4D13-8481-B84F4857762F}"/>
    <cellStyle name="Header1 2 5 8 4 6" xfId="31485" xr:uid="{2A8B933C-B659-4FED-AF60-D6743C1B8980}"/>
    <cellStyle name="Header1 2 5 8 4 6 2" xfId="31486" xr:uid="{C0B7040E-E6CB-4462-85FE-368B13937790}"/>
    <cellStyle name="Header1 2 5 8 4 6 3" xfId="31487" xr:uid="{8930CA10-9D52-4B07-948E-C424EF9ED351}"/>
    <cellStyle name="Header1 2 5 8 4 7" xfId="31488" xr:uid="{DB73EBD5-CC43-4577-AD3A-80177474D2B9}"/>
    <cellStyle name="Header1 2 5 8 4 8" xfId="31489" xr:uid="{669981EC-7280-4446-9B9F-96DA3831F92D}"/>
    <cellStyle name="Header1 2 5 8 5" xfId="31490" xr:uid="{BC13628B-4F40-4370-A48F-7D4558ED203D}"/>
    <cellStyle name="Header1 2 5 8 5 2" xfId="31491" xr:uid="{47C440F9-9D11-48A7-A2E0-09FDDC68096D}"/>
    <cellStyle name="Header1 2 5 8 5 2 2" xfId="31492" xr:uid="{848EC66E-4F49-4A46-BAF3-8B80C8816D0C}"/>
    <cellStyle name="Header1 2 5 8 5 2 3" xfId="31493" xr:uid="{39863D6D-D92B-4FB2-A5BD-33DE19BFD87F}"/>
    <cellStyle name="Header1 2 5 8 5 3" xfId="31494" xr:uid="{06A1C365-C167-48B3-A70E-DAB1B560BE1F}"/>
    <cellStyle name="Header1 2 5 8 5 3 2" xfId="31495" xr:uid="{C502FE74-5D83-4226-A083-1AD567FE8C68}"/>
    <cellStyle name="Header1 2 5 8 5 3 3" xfId="31496" xr:uid="{4D1A773B-46DB-4AF2-AAA5-C5BEF65476BB}"/>
    <cellStyle name="Header1 2 5 8 5 4" xfId="31497" xr:uid="{5459D50A-8E7A-45A2-8AA5-7869DC3BA410}"/>
    <cellStyle name="Header1 2 5 8 5 4 2" xfId="31498" xr:uid="{E9310CEE-E0DA-44F2-83C4-4694B3F8D0FB}"/>
    <cellStyle name="Header1 2 5 8 5 4 3" xfId="31499" xr:uid="{F7897C46-D01C-47CA-8B1B-836A60974E20}"/>
    <cellStyle name="Header1 2 5 8 5 5" xfId="31500" xr:uid="{35A83DAE-D799-4786-BAD4-591B4B2A08F5}"/>
    <cellStyle name="Header1 2 5 8 5 5 2" xfId="31501" xr:uid="{A3448E41-3797-4943-A251-3C7032BAB900}"/>
    <cellStyle name="Header1 2 5 8 5 5 3" xfId="31502" xr:uid="{74741758-2DB4-4A3A-AF22-8A98E05E6ED1}"/>
    <cellStyle name="Header1 2 5 8 5 6" xfId="31503" xr:uid="{3C5224DB-0FC6-4DDB-9840-EA8E816DB957}"/>
    <cellStyle name="Header1 2 5 8 5 6 2" xfId="31504" xr:uid="{1827EF97-F09F-417C-B202-CD53F2F693E0}"/>
    <cellStyle name="Header1 2 5 8 5 6 3" xfId="31505" xr:uid="{866207AA-6ACB-43AE-8388-055341AFC1F5}"/>
    <cellStyle name="Header1 2 5 8 5 7" xfId="31506" xr:uid="{2640A297-430C-419C-88DA-BD64637218D1}"/>
    <cellStyle name="Header1 2 5 8 5 8" xfId="31507" xr:uid="{E5C7CD22-C63D-487E-90D0-6CE80E8F3E5C}"/>
    <cellStyle name="Header1 2 5 8 6" xfId="31508" xr:uid="{5955BBF8-6495-43A7-B61B-1D43EC6609A0}"/>
    <cellStyle name="Header1 2 5 8 6 2" xfId="31509" xr:uid="{59E721C4-F911-4027-80AD-7DFEBD5014BE}"/>
    <cellStyle name="Header1 2 5 8 6 2 2" xfId="31510" xr:uid="{8ED0D6DC-F034-49FE-9DB0-875EC4A7C4D5}"/>
    <cellStyle name="Header1 2 5 8 6 2 3" xfId="31511" xr:uid="{2CDD97E2-1AE7-4FA5-8287-B304E91ABA36}"/>
    <cellStyle name="Header1 2 5 8 6 3" xfId="31512" xr:uid="{9CDABF3C-3DC3-437D-914B-030FDDA9790B}"/>
    <cellStyle name="Header1 2 5 8 6 3 2" xfId="31513" xr:uid="{35C233DB-2843-46EB-8B9E-1CFA2BBB2C6E}"/>
    <cellStyle name="Header1 2 5 8 6 3 3" xfId="31514" xr:uid="{7E9439B7-65C0-482E-BB17-C8DC56645234}"/>
    <cellStyle name="Header1 2 5 8 6 4" xfId="31515" xr:uid="{3C49BA03-05BE-443E-947F-7700E8F49E48}"/>
    <cellStyle name="Header1 2 5 8 6 4 2" xfId="31516" xr:uid="{4A2425A8-E73D-41CF-8A94-890FA171A387}"/>
    <cellStyle name="Header1 2 5 8 6 4 3" xfId="31517" xr:uid="{99A06FD2-0484-43F3-8401-283E012E7E99}"/>
    <cellStyle name="Header1 2 5 8 6 5" xfId="31518" xr:uid="{BFA517BB-8750-42DB-B676-8B4B3F18436E}"/>
    <cellStyle name="Header1 2 5 8 6 5 2" xfId="31519" xr:uid="{7184BBE9-7C55-42D4-A446-DB945EFA28C5}"/>
    <cellStyle name="Header1 2 5 8 6 5 3" xfId="31520" xr:uid="{14EF2EB0-4AEF-4C5C-A89B-C8F501E6352F}"/>
    <cellStyle name="Header1 2 5 8 6 6" xfId="31521" xr:uid="{691FD3D7-EB7B-4905-80A5-7EAEB4D520DC}"/>
    <cellStyle name="Header1 2 5 8 6 6 2" xfId="31522" xr:uid="{EE3FE962-F3DB-44E8-9A23-CB6A7B2A5200}"/>
    <cellStyle name="Header1 2 5 8 6 6 3" xfId="31523" xr:uid="{F1625A82-ED3E-4B99-838A-5AF4A725DDB5}"/>
    <cellStyle name="Header1 2 5 8 6 7" xfId="31524" xr:uid="{AF357A71-C156-4985-B24D-B50A5B30B1A1}"/>
    <cellStyle name="Header1 2 5 8 6 8" xfId="31525" xr:uid="{3AFF5B09-7D1F-4421-A875-7AB137B403D3}"/>
    <cellStyle name="Header1 2 5 8 7" xfId="31526" xr:uid="{1C100981-40F4-4309-AF88-2CD5BF4D4ACF}"/>
    <cellStyle name="Header1 2 5 8 8" xfId="31527" xr:uid="{62284185-E9AB-4786-B65F-DC6BDADD6C98}"/>
    <cellStyle name="Header1 2 5 9" xfId="31528" xr:uid="{94F05D32-9C21-41F9-99BE-F7D8FAF42C58}"/>
    <cellStyle name="Header1 2 5 9 2" xfId="31529" xr:uid="{59583705-20A8-48DC-B06B-9D1A2C23BA98}"/>
    <cellStyle name="Header1 2 5 9 2 2" xfId="31530" xr:uid="{81EEAE49-B5C0-4030-8D44-E7989A88C1CE}"/>
    <cellStyle name="Header1 2 5 9 2 2 2" xfId="31531" xr:uid="{22CDD243-ADA7-4D46-9DF6-95164B3DE5D2}"/>
    <cellStyle name="Header1 2 5 9 2 2 3" xfId="31532" xr:uid="{169C6AD2-D8C0-48F5-ACDB-EA91D02B761B}"/>
    <cellStyle name="Header1 2 5 9 2 3" xfId="31533" xr:uid="{9236D26C-2FD4-40C1-B001-1967E8E12C00}"/>
    <cellStyle name="Header1 2 5 9 2 3 2" xfId="31534" xr:uid="{59562798-AA47-4C1F-A142-EA33C646A2A8}"/>
    <cellStyle name="Header1 2 5 9 2 3 3" xfId="31535" xr:uid="{21B45EA9-B381-4CCA-B817-E74BFEFAA30E}"/>
    <cellStyle name="Header1 2 5 9 2 4" xfId="31536" xr:uid="{A84B7873-58BD-42C7-9C5F-40D7591D6797}"/>
    <cellStyle name="Header1 2 5 9 2 4 2" xfId="31537" xr:uid="{C8627FA8-ED72-41D1-93C7-274897AFB2E9}"/>
    <cellStyle name="Header1 2 5 9 2 4 3" xfId="31538" xr:uid="{7B705D57-785E-4C70-BB55-CAECD977C976}"/>
    <cellStyle name="Header1 2 5 9 2 5" xfId="31539" xr:uid="{1E0DE452-1561-44BE-BF63-B13A5C7B1BBC}"/>
    <cellStyle name="Header1 2 5 9 2 5 2" xfId="31540" xr:uid="{BD05AC04-A620-4002-BE78-CB40BAF0BCE6}"/>
    <cellStyle name="Header1 2 5 9 2 5 3" xfId="31541" xr:uid="{332511F1-B3CC-4E86-8256-87FD150303DF}"/>
    <cellStyle name="Header1 2 5 9 2 6" xfId="31542" xr:uid="{EC58BD21-9B1F-40C3-8A78-0DF80EA04E8D}"/>
    <cellStyle name="Header1 2 5 9 2 6 2" xfId="31543" xr:uid="{F9E7EA5D-D3FA-49AE-AC41-8493880C60CC}"/>
    <cellStyle name="Header1 2 5 9 2 6 3" xfId="31544" xr:uid="{5AD00965-9DCB-43A9-8136-09AEE8670D4F}"/>
    <cellStyle name="Header1 2 5 9 2 7" xfId="31545" xr:uid="{7DF829E1-6A36-4BF2-8785-97811B7DC1ED}"/>
    <cellStyle name="Header1 2 5 9 2 7 2" xfId="31546" xr:uid="{5CAA3393-9C55-4D55-864D-00B2D65E3719}"/>
    <cellStyle name="Header1 2 5 9 2 7 3" xfId="31547" xr:uid="{0D70388F-B81B-4324-A922-3B2973644511}"/>
    <cellStyle name="Header1 2 5 9 2 8" xfId="31548" xr:uid="{1D1B562F-94DB-428E-BB8A-2E0B5CCB2604}"/>
    <cellStyle name="Header1 2 5 9 2 9" xfId="31549" xr:uid="{BA86D0DD-F6C0-4FCA-AB30-F2C309E64ADC}"/>
    <cellStyle name="Header1 2 5 9 3" xfId="31550" xr:uid="{C73FB20B-1812-4BF0-9BC4-98A96158162D}"/>
    <cellStyle name="Header1 2 5 9 3 2" xfId="31551" xr:uid="{BF54A65A-332D-48D9-A3C4-2A7F071E481B}"/>
    <cellStyle name="Header1 2 5 9 3 2 2" xfId="31552" xr:uid="{64066765-9CE5-4A07-8C2C-8AA05208C966}"/>
    <cellStyle name="Header1 2 5 9 3 2 3" xfId="31553" xr:uid="{8D25DD5E-5CFE-4003-BE5D-1CA87CFA295D}"/>
    <cellStyle name="Header1 2 5 9 3 3" xfId="31554" xr:uid="{347D6EC3-75E5-4F3E-881A-4E4099F20F36}"/>
    <cellStyle name="Header1 2 5 9 3 3 2" xfId="31555" xr:uid="{8F7AF372-BB80-418D-8BDC-C667226E0D95}"/>
    <cellStyle name="Header1 2 5 9 3 3 3" xfId="31556" xr:uid="{A48A05C7-6E9C-4F57-8375-3EFC7AED6282}"/>
    <cellStyle name="Header1 2 5 9 3 4" xfId="31557" xr:uid="{45AE79D4-0D34-4B8D-8B27-811B31600C77}"/>
    <cellStyle name="Header1 2 5 9 3 4 2" xfId="31558" xr:uid="{EA878968-54DE-4D0A-971F-A526537C87CF}"/>
    <cellStyle name="Header1 2 5 9 3 4 3" xfId="31559" xr:uid="{C2205426-5B3B-49FD-B43E-6AB0001BBDED}"/>
    <cellStyle name="Header1 2 5 9 3 5" xfId="31560" xr:uid="{C4456F19-B20E-4C45-895D-66C007886191}"/>
    <cellStyle name="Header1 2 5 9 3 5 2" xfId="31561" xr:uid="{6E2DDE10-DAEB-48BC-9687-56EECCDD0A85}"/>
    <cellStyle name="Header1 2 5 9 3 5 3" xfId="31562" xr:uid="{8200F088-66CE-4F4E-BF5D-3189F9479912}"/>
    <cellStyle name="Header1 2 5 9 3 6" xfId="31563" xr:uid="{8E3FD004-7574-4AC3-8766-5A8A13CBA97F}"/>
    <cellStyle name="Header1 2 5 9 3 6 2" xfId="31564" xr:uid="{94105FEE-79DF-47E7-AE21-E062C5331497}"/>
    <cellStyle name="Header1 2 5 9 3 6 3" xfId="31565" xr:uid="{FAC5748D-AD8B-4923-BB11-68FBACEEC059}"/>
    <cellStyle name="Header1 2 5 9 3 7" xfId="31566" xr:uid="{528361DE-400A-441B-8563-82B6EC8E97E5}"/>
    <cellStyle name="Header1 2 5 9 3 8" xfId="31567" xr:uid="{E7419DD1-152D-46EE-9806-7AA7F15D466C}"/>
    <cellStyle name="Header1 2 5 9 4" xfId="31568" xr:uid="{B82435AC-433D-451F-AA94-1244268D3665}"/>
    <cellStyle name="Header1 2 5 9 4 2" xfId="31569" xr:uid="{73AF0A2D-481F-4B95-820F-A5ED9671C77A}"/>
    <cellStyle name="Header1 2 5 9 4 2 2" xfId="31570" xr:uid="{A67A686B-53D2-41C0-8C6B-FCFBE72281E6}"/>
    <cellStyle name="Header1 2 5 9 4 2 3" xfId="31571" xr:uid="{E754764D-8F1F-4C74-9DC7-E795C8C92734}"/>
    <cellStyle name="Header1 2 5 9 4 3" xfId="31572" xr:uid="{68512689-8CBE-4516-9A24-D555720D91D1}"/>
    <cellStyle name="Header1 2 5 9 4 3 2" xfId="31573" xr:uid="{574C3141-C12C-449A-9810-DC41D91AF578}"/>
    <cellStyle name="Header1 2 5 9 4 3 3" xfId="31574" xr:uid="{8748E0C7-8DAE-4D93-873A-2D856A03C972}"/>
    <cellStyle name="Header1 2 5 9 4 4" xfId="31575" xr:uid="{78E9836B-47E2-4A15-BD1A-CF195DDE36FC}"/>
    <cellStyle name="Header1 2 5 9 4 4 2" xfId="31576" xr:uid="{289B5140-2D2E-47CF-9629-CF89616294C6}"/>
    <cellStyle name="Header1 2 5 9 4 4 3" xfId="31577" xr:uid="{88241E4E-CFA3-4CEB-B436-74AEBAA8522B}"/>
    <cellStyle name="Header1 2 5 9 4 5" xfId="31578" xr:uid="{8B354963-7349-4E3D-932B-931FB9E786C2}"/>
    <cellStyle name="Header1 2 5 9 4 5 2" xfId="31579" xr:uid="{01CD4737-76D8-4B0E-8664-22E7596AFB5D}"/>
    <cellStyle name="Header1 2 5 9 4 5 3" xfId="31580" xr:uid="{A654B034-2FDF-402D-B70E-F47804FADDED}"/>
    <cellStyle name="Header1 2 5 9 4 6" xfId="31581" xr:uid="{613921E5-1F57-4872-879F-6E9C55AB5E3D}"/>
    <cellStyle name="Header1 2 5 9 4 6 2" xfId="31582" xr:uid="{CA104104-5CA6-4081-BDE0-122A3EA4ACBE}"/>
    <cellStyle name="Header1 2 5 9 4 6 3" xfId="31583" xr:uid="{B2AEDDA6-71F1-4B15-B717-C85596888E1F}"/>
    <cellStyle name="Header1 2 5 9 4 7" xfId="31584" xr:uid="{8830C1BA-352D-40B6-940F-5B518E55448D}"/>
    <cellStyle name="Header1 2 5 9 4 8" xfId="31585" xr:uid="{7E7D8267-3D47-4D5F-9FC7-FC58D6C0B98B}"/>
    <cellStyle name="Header1 2 5 9 5" xfId="31586" xr:uid="{0161139D-3559-4EAE-8EB8-8AB2EF9148C0}"/>
    <cellStyle name="Header1 2 5 9 5 2" xfId="31587" xr:uid="{F819F719-D677-4EC6-ACB5-C3B17544D63C}"/>
    <cellStyle name="Header1 2 5 9 5 2 2" xfId="31588" xr:uid="{DB334B4C-67B1-4AD1-B1B7-7152943193A1}"/>
    <cellStyle name="Header1 2 5 9 5 2 3" xfId="31589" xr:uid="{45FA817C-F8EE-4180-A3DF-B04F6BC39E09}"/>
    <cellStyle name="Header1 2 5 9 5 3" xfId="31590" xr:uid="{D88A1886-714A-4BF0-B421-48268BC61D64}"/>
    <cellStyle name="Header1 2 5 9 5 3 2" xfId="31591" xr:uid="{022C81EB-B91E-4366-BFB5-F2C2EB65E171}"/>
    <cellStyle name="Header1 2 5 9 5 3 3" xfId="31592" xr:uid="{FC15708F-C0D7-454A-BAA5-7FA49B994878}"/>
    <cellStyle name="Header1 2 5 9 5 4" xfId="31593" xr:uid="{4239604D-0BA3-4F98-A47D-554EDF9A801E}"/>
    <cellStyle name="Header1 2 5 9 5 4 2" xfId="31594" xr:uid="{8D0E4963-6AC3-46A4-AE9C-171EFDA738E6}"/>
    <cellStyle name="Header1 2 5 9 5 4 3" xfId="31595" xr:uid="{3BD730F7-E484-432A-BE80-087DFABE4E16}"/>
    <cellStyle name="Header1 2 5 9 5 5" xfId="31596" xr:uid="{D056CFE3-F61E-47FC-9403-BE540736FA1A}"/>
    <cellStyle name="Header1 2 5 9 5 5 2" xfId="31597" xr:uid="{DA31E37F-421D-460D-8749-3BF6DA72E3E3}"/>
    <cellStyle name="Header1 2 5 9 5 5 3" xfId="31598" xr:uid="{47FFC74A-24EC-4A96-BFE2-AB84414BB5A7}"/>
    <cellStyle name="Header1 2 5 9 5 6" xfId="31599" xr:uid="{B731A277-D823-4B39-94DF-BC17AECC2BF5}"/>
    <cellStyle name="Header1 2 5 9 5 6 2" xfId="31600" xr:uid="{0CCEB992-77AF-4D17-9DAB-03BB9402482B}"/>
    <cellStyle name="Header1 2 5 9 5 6 3" xfId="31601" xr:uid="{85C6B14D-A25B-4788-8C8F-405CF7E2B6F8}"/>
    <cellStyle name="Header1 2 5 9 5 7" xfId="31602" xr:uid="{FF9F2C75-2934-40BB-8C75-06F26CB82D95}"/>
    <cellStyle name="Header1 2 5 9 5 8" xfId="31603" xr:uid="{802129C6-A8BC-4395-9265-C8F7BA013AFB}"/>
    <cellStyle name="Header1 2 5 9 6" xfId="31604" xr:uid="{F2E5DBCD-17A8-4121-B510-023E7D3396D8}"/>
    <cellStyle name="Header1 2 5 9 6 2" xfId="31605" xr:uid="{059AD3D0-CE25-40AA-947F-D368A4869801}"/>
    <cellStyle name="Header1 2 5 9 6 2 2" xfId="31606" xr:uid="{E83429EC-0D51-48B0-BE6F-D41997876006}"/>
    <cellStyle name="Header1 2 5 9 6 2 3" xfId="31607" xr:uid="{AAA33E01-DBCD-4769-9DDA-60008CF0CAD8}"/>
    <cellStyle name="Header1 2 5 9 6 3" xfId="31608" xr:uid="{D34F844E-6170-4BF4-B960-90D29C6341BE}"/>
    <cellStyle name="Header1 2 5 9 6 3 2" xfId="31609" xr:uid="{3918D96C-EFDF-4D0B-9CEB-8CA45F4935B8}"/>
    <cellStyle name="Header1 2 5 9 6 3 3" xfId="31610" xr:uid="{9F855899-02F2-4407-8B6B-072F52669ADC}"/>
    <cellStyle name="Header1 2 5 9 6 4" xfId="31611" xr:uid="{78106435-F579-432B-80AC-3FC260D7B0BA}"/>
    <cellStyle name="Header1 2 5 9 6 4 2" xfId="31612" xr:uid="{EBEE1E91-0505-4FDD-9125-A545AD96B473}"/>
    <cellStyle name="Header1 2 5 9 6 4 3" xfId="31613" xr:uid="{3DCE8AD2-19E7-4591-B197-7500E1448CB9}"/>
    <cellStyle name="Header1 2 5 9 6 5" xfId="31614" xr:uid="{0352560E-4166-451E-B0FB-903AD5B8B8EA}"/>
    <cellStyle name="Header1 2 5 9 6 5 2" xfId="31615" xr:uid="{03FD7CEF-8012-4752-9C37-0B34A75E8DEA}"/>
    <cellStyle name="Header1 2 5 9 6 5 3" xfId="31616" xr:uid="{1EE97B8D-9E9B-464C-BD46-AA0DB4B95D66}"/>
    <cellStyle name="Header1 2 5 9 6 6" xfId="31617" xr:uid="{7B29500F-FE57-44A4-BA1F-C41CB49DF301}"/>
    <cellStyle name="Header1 2 5 9 6 6 2" xfId="31618" xr:uid="{6E80C3F5-F177-419B-AAB7-D1961AE3B24A}"/>
    <cellStyle name="Header1 2 5 9 6 6 3" xfId="31619" xr:uid="{6821B9EE-D56F-4096-A827-1FE4A168B4E7}"/>
    <cellStyle name="Header1 2 5 9 6 7" xfId="31620" xr:uid="{FEE8B522-5A7C-4CAC-B5FE-C64693A394ED}"/>
    <cellStyle name="Header1 2 5 9 6 8" xfId="31621" xr:uid="{690263C4-4AEE-45A5-BD1B-E5687B7700E5}"/>
    <cellStyle name="Header1 2 5 9 7" xfId="31622" xr:uid="{01930325-A826-4BDE-91A6-1EFFD0F066C9}"/>
    <cellStyle name="Header1 2 5 9 8" xfId="31623" xr:uid="{BD0CE2CC-F681-43EF-B155-F5460C0E9B9C}"/>
    <cellStyle name="Header1 2 6" xfId="31624" xr:uid="{028B86CB-43EC-4939-B0A3-DE8EC16F7AD0}"/>
    <cellStyle name="Header1 2 6 10" xfId="31625" xr:uid="{5E2C363F-A256-4AC2-BD88-67F1B2E909D3}"/>
    <cellStyle name="Header1 2 6 10 2" xfId="31626" xr:uid="{D77ED1C3-0844-406A-967E-58BFBEAC82DD}"/>
    <cellStyle name="Header1 2 6 10 2 2" xfId="31627" xr:uid="{D2E16AAA-4FBD-41E1-8770-8407CCF74614}"/>
    <cellStyle name="Header1 2 6 10 2 2 2" xfId="31628" xr:uid="{E36F1988-A36C-4AB4-B31E-AF5414ACCDA7}"/>
    <cellStyle name="Header1 2 6 10 2 2 3" xfId="31629" xr:uid="{D555949B-072F-4223-9CFB-33527C7FA494}"/>
    <cellStyle name="Header1 2 6 10 2 3" xfId="31630" xr:uid="{B23DFE69-129C-48D7-BA15-E40879162021}"/>
    <cellStyle name="Header1 2 6 10 2 3 2" xfId="31631" xr:uid="{ED6C28AE-9065-4E44-A552-B023C6548076}"/>
    <cellStyle name="Header1 2 6 10 2 3 3" xfId="31632" xr:uid="{C7D45202-B901-472D-A70F-D0FB635683DD}"/>
    <cellStyle name="Header1 2 6 10 2 4" xfId="31633" xr:uid="{5903C9D9-76E7-4DDF-9FD3-9547FF746C6D}"/>
    <cellStyle name="Header1 2 6 10 2 4 2" xfId="31634" xr:uid="{2CE07AF3-D723-4B42-B766-E6CBC3CA8465}"/>
    <cellStyle name="Header1 2 6 10 2 4 3" xfId="31635" xr:uid="{1E947ACA-F887-4DF0-8E51-93BF4E57170F}"/>
    <cellStyle name="Header1 2 6 10 2 5" xfId="31636" xr:uid="{B90F14E6-A668-4841-9422-938AC3F041C1}"/>
    <cellStyle name="Header1 2 6 10 2 5 2" xfId="31637" xr:uid="{E8A0716A-C6AC-4CDD-A155-3949BE6B55DA}"/>
    <cellStyle name="Header1 2 6 10 2 5 3" xfId="31638" xr:uid="{E7E528CA-23DA-434D-9AA7-D9EA5E2C3036}"/>
    <cellStyle name="Header1 2 6 10 2 6" xfId="31639" xr:uid="{0F940CFF-2133-4942-A123-C20865A797F0}"/>
    <cellStyle name="Header1 2 6 10 2 6 2" xfId="31640" xr:uid="{4450EA3C-54EF-40A7-A35C-D61AE7A4B2D7}"/>
    <cellStyle name="Header1 2 6 10 2 6 3" xfId="31641" xr:uid="{F8A1D9F8-E8C8-4863-8B04-B6899F8B9FD4}"/>
    <cellStyle name="Header1 2 6 10 2 7" xfId="31642" xr:uid="{7021DA5D-902F-4E20-8979-42940555EFE5}"/>
    <cellStyle name="Header1 2 6 10 2 7 2" xfId="31643" xr:uid="{2371BE4D-F25D-4309-AE58-41C9858FBCE9}"/>
    <cellStyle name="Header1 2 6 10 2 7 3" xfId="31644" xr:uid="{5A974CFC-9C8C-4448-B026-E6B2DCEFACBC}"/>
    <cellStyle name="Header1 2 6 10 2 8" xfId="31645" xr:uid="{A8703D5C-1997-45C7-9244-52AEFCFA6F4F}"/>
    <cellStyle name="Header1 2 6 10 2 9" xfId="31646" xr:uid="{F0206E5E-AA84-435A-BAEC-AF87630DCC93}"/>
    <cellStyle name="Header1 2 6 10 3" xfId="31647" xr:uid="{9E3576B2-0291-4013-B24E-53A50625ACAF}"/>
    <cellStyle name="Header1 2 6 10 3 2" xfId="31648" xr:uid="{73B4A21A-6E1E-41AB-9FA1-718131EE35A7}"/>
    <cellStyle name="Header1 2 6 10 3 2 2" xfId="31649" xr:uid="{2193991D-1021-41DD-9B5A-63C34DB0537A}"/>
    <cellStyle name="Header1 2 6 10 3 2 3" xfId="31650" xr:uid="{39D68BAF-E542-4F3F-8D7D-FF865AC7832B}"/>
    <cellStyle name="Header1 2 6 10 3 3" xfId="31651" xr:uid="{DF43467B-3579-4280-8F64-9CED9B6A4D18}"/>
    <cellStyle name="Header1 2 6 10 3 3 2" xfId="31652" xr:uid="{BC12F252-B58D-4225-B223-75E05AE49289}"/>
    <cellStyle name="Header1 2 6 10 3 3 3" xfId="31653" xr:uid="{39C1CC4F-A512-4CE0-AF43-924618E8EE45}"/>
    <cellStyle name="Header1 2 6 10 3 4" xfId="31654" xr:uid="{78E6AE07-A368-4CDB-A933-5322B914CE17}"/>
    <cellStyle name="Header1 2 6 10 3 4 2" xfId="31655" xr:uid="{31965ADA-BDE8-4A5F-A833-21FEC16BF4EE}"/>
    <cellStyle name="Header1 2 6 10 3 4 3" xfId="31656" xr:uid="{02241725-299E-4874-9371-4175AB1C2F63}"/>
    <cellStyle name="Header1 2 6 10 3 5" xfId="31657" xr:uid="{66828E32-4691-4B0C-A960-E1EE1C6DC0C9}"/>
    <cellStyle name="Header1 2 6 10 3 5 2" xfId="31658" xr:uid="{AB20B339-365F-4020-9544-BE70EBA0383E}"/>
    <cellStyle name="Header1 2 6 10 3 5 3" xfId="31659" xr:uid="{BB5B7727-05C1-4BA4-891C-6B4B92A9C874}"/>
    <cellStyle name="Header1 2 6 10 3 6" xfId="31660" xr:uid="{9F543191-89FE-4FC9-B2B7-1CA7681F19F4}"/>
    <cellStyle name="Header1 2 6 10 3 6 2" xfId="31661" xr:uid="{8B55B679-DE6C-466D-A80C-67246E4B142D}"/>
    <cellStyle name="Header1 2 6 10 3 6 3" xfId="31662" xr:uid="{2D9BD7DC-2A80-4B62-8AF3-2F5AF66F95B1}"/>
    <cellStyle name="Header1 2 6 10 3 7" xfId="31663" xr:uid="{7B5B90E9-B579-434C-AFFA-F49E3A0072C9}"/>
    <cellStyle name="Header1 2 6 10 3 8" xfId="31664" xr:uid="{80B3A328-05BD-4FCF-95CB-BA975E12A5CC}"/>
    <cellStyle name="Header1 2 6 10 4" xfId="31665" xr:uid="{2947A1F4-15EA-4CB9-8239-5E594B20BEBD}"/>
    <cellStyle name="Header1 2 6 10 4 2" xfId="31666" xr:uid="{F50B1EDD-27E8-485A-A3F7-17F2070F1C77}"/>
    <cellStyle name="Header1 2 6 10 4 2 2" xfId="31667" xr:uid="{B89EFDC5-0C8D-48C3-9510-C3179E882626}"/>
    <cellStyle name="Header1 2 6 10 4 2 3" xfId="31668" xr:uid="{3CC021B6-C8D3-4AC4-BA6F-8889DE514C40}"/>
    <cellStyle name="Header1 2 6 10 4 3" xfId="31669" xr:uid="{D9DA38BC-1235-4DFB-A584-27157F5DD2D5}"/>
    <cellStyle name="Header1 2 6 10 4 3 2" xfId="31670" xr:uid="{3E7C4D32-4622-4768-B595-E6C72CE8CE48}"/>
    <cellStyle name="Header1 2 6 10 4 3 3" xfId="31671" xr:uid="{537B6A97-5F49-42C1-AE91-DEFEAB5A286B}"/>
    <cellStyle name="Header1 2 6 10 4 4" xfId="31672" xr:uid="{727B81AC-E61A-449C-9A6C-0AA0C2A48A65}"/>
    <cellStyle name="Header1 2 6 10 4 4 2" xfId="31673" xr:uid="{D114E716-681A-4270-ACCF-59B5060DB2D4}"/>
    <cellStyle name="Header1 2 6 10 4 4 3" xfId="31674" xr:uid="{E2606DE0-2420-48D8-937C-CB800A869552}"/>
    <cellStyle name="Header1 2 6 10 4 5" xfId="31675" xr:uid="{77B4C847-18F9-41A3-9851-81BCB39E9B94}"/>
    <cellStyle name="Header1 2 6 10 4 5 2" xfId="31676" xr:uid="{A94F8188-3A97-404D-9D2A-9DB66C512C39}"/>
    <cellStyle name="Header1 2 6 10 4 5 3" xfId="31677" xr:uid="{06C14E2F-75BE-4BB4-9564-B15345B90E58}"/>
    <cellStyle name="Header1 2 6 10 4 6" xfId="31678" xr:uid="{569AD605-2493-4EDC-9BF9-D34A4CB10CD1}"/>
    <cellStyle name="Header1 2 6 10 4 6 2" xfId="31679" xr:uid="{E3D5079D-7C99-48F9-9CCE-146D75349893}"/>
    <cellStyle name="Header1 2 6 10 4 6 3" xfId="31680" xr:uid="{F7A90520-C629-4B1D-9760-A6380FC367BE}"/>
    <cellStyle name="Header1 2 6 10 4 7" xfId="31681" xr:uid="{D6C86D80-6040-4DBC-9F24-237EF610DFCC}"/>
    <cellStyle name="Header1 2 6 10 4 8" xfId="31682" xr:uid="{1945D1F5-D4E8-4F89-A45A-F5E22DA02FC2}"/>
    <cellStyle name="Header1 2 6 10 5" xfId="31683" xr:uid="{ACFE8E12-EF42-46A8-8BE5-65584CFA59AC}"/>
    <cellStyle name="Header1 2 6 10 5 2" xfId="31684" xr:uid="{2B1DA643-2645-41B5-B2AC-32BBF9BD16C6}"/>
    <cellStyle name="Header1 2 6 10 5 2 2" xfId="31685" xr:uid="{53011EC0-6EC0-4C9D-8F08-426A8321DB22}"/>
    <cellStyle name="Header1 2 6 10 5 2 3" xfId="31686" xr:uid="{B20BC945-6C87-4A12-8599-6816C8F010BE}"/>
    <cellStyle name="Header1 2 6 10 5 3" xfId="31687" xr:uid="{E1BE9F83-456C-445C-A772-AAF65EB66033}"/>
    <cellStyle name="Header1 2 6 10 5 3 2" xfId="31688" xr:uid="{F33E9E28-F22C-4FED-BD6E-87AAF0CBB170}"/>
    <cellStyle name="Header1 2 6 10 5 3 3" xfId="31689" xr:uid="{A61F5E95-C261-4579-8375-B65C25193232}"/>
    <cellStyle name="Header1 2 6 10 5 4" xfId="31690" xr:uid="{91598479-ABED-4C06-9007-4C480655E3F4}"/>
    <cellStyle name="Header1 2 6 10 5 4 2" xfId="31691" xr:uid="{22721D27-F102-4C5C-A8E7-EDD4012B6946}"/>
    <cellStyle name="Header1 2 6 10 5 4 3" xfId="31692" xr:uid="{ACD7998F-1E99-4C9D-91F1-4E63EEA3B710}"/>
    <cellStyle name="Header1 2 6 10 5 5" xfId="31693" xr:uid="{3203051F-F673-40E4-9CD9-B693340801ED}"/>
    <cellStyle name="Header1 2 6 10 5 5 2" xfId="31694" xr:uid="{D8737824-9023-436E-AA0F-2AC60C68D9BF}"/>
    <cellStyle name="Header1 2 6 10 5 5 3" xfId="31695" xr:uid="{F056BBF4-B734-4CE9-85A6-F32124BE633D}"/>
    <cellStyle name="Header1 2 6 10 5 6" xfId="31696" xr:uid="{5D2F2E65-3E62-4DE0-B1EE-49A634B20712}"/>
    <cellStyle name="Header1 2 6 10 5 6 2" xfId="31697" xr:uid="{132C59FE-1128-46A7-A17D-72FD3BCA961F}"/>
    <cellStyle name="Header1 2 6 10 5 6 3" xfId="31698" xr:uid="{AFDF5C5E-6417-49A0-AC9B-C9DB063DB13A}"/>
    <cellStyle name="Header1 2 6 10 5 7" xfId="31699" xr:uid="{B3B15F03-F011-4BD7-83A7-8E4BFEEAA978}"/>
    <cellStyle name="Header1 2 6 10 5 8" xfId="31700" xr:uid="{4816AF6B-1FCC-4A23-8547-82BDF78532C8}"/>
    <cellStyle name="Header1 2 6 10 6" xfId="31701" xr:uid="{843B28E7-4800-44DD-885A-8E7072951802}"/>
    <cellStyle name="Header1 2 6 10 6 2" xfId="31702" xr:uid="{EAD98BE1-5C54-4CEA-AE42-F04AEC419270}"/>
    <cellStyle name="Header1 2 6 10 6 2 2" xfId="31703" xr:uid="{21726BC9-FACF-4E64-889B-0824DC43F47D}"/>
    <cellStyle name="Header1 2 6 10 6 2 3" xfId="31704" xr:uid="{67DBF7F4-2E3B-48E5-87AA-AF8CB95F672D}"/>
    <cellStyle name="Header1 2 6 10 6 3" xfId="31705" xr:uid="{8EF9448C-8BD5-421F-A796-7A99AEEB7FB9}"/>
    <cellStyle name="Header1 2 6 10 6 3 2" xfId="31706" xr:uid="{2225A31B-7AB4-4604-9332-22E6D4C7E67F}"/>
    <cellStyle name="Header1 2 6 10 6 3 3" xfId="31707" xr:uid="{063EBFD7-714F-4A20-9961-CECA59210C0A}"/>
    <cellStyle name="Header1 2 6 10 6 4" xfId="31708" xr:uid="{C063D568-E2C9-4B82-BB8B-3AE29F58F922}"/>
    <cellStyle name="Header1 2 6 10 6 4 2" xfId="31709" xr:uid="{761EEC8E-1E46-4911-A5D4-3970B78F4C85}"/>
    <cellStyle name="Header1 2 6 10 6 4 3" xfId="31710" xr:uid="{E88CFFD2-A290-4DA0-93C6-C1CE6376E59C}"/>
    <cellStyle name="Header1 2 6 10 6 5" xfId="31711" xr:uid="{9DB4DB54-3C53-474B-810F-AD584912714D}"/>
    <cellStyle name="Header1 2 6 10 6 5 2" xfId="31712" xr:uid="{6916AAF0-34F9-4E0A-9128-6137BEFB8FE1}"/>
    <cellStyle name="Header1 2 6 10 6 5 3" xfId="31713" xr:uid="{E20F3BD0-4459-4345-885F-742E60D4D7CA}"/>
    <cellStyle name="Header1 2 6 10 6 6" xfId="31714" xr:uid="{67C99D51-7938-438D-98AB-6F160234038B}"/>
    <cellStyle name="Header1 2 6 10 6 6 2" xfId="31715" xr:uid="{9D7412ED-7408-4804-93AA-F50416865E86}"/>
    <cellStyle name="Header1 2 6 10 6 6 3" xfId="31716" xr:uid="{3B116AF0-511D-40D0-8B13-09F40CC7A1E2}"/>
    <cellStyle name="Header1 2 6 10 6 7" xfId="31717" xr:uid="{653300D5-6FA1-4A08-8D3C-0899CCE80D4A}"/>
    <cellStyle name="Header1 2 6 10 6 8" xfId="31718" xr:uid="{4B5E8FED-96CB-4DE9-B099-1BBD660D7076}"/>
    <cellStyle name="Header1 2 6 10 7" xfId="31719" xr:uid="{51F15540-677E-4977-ADB4-03ED6E3E0AF4}"/>
    <cellStyle name="Header1 2 6 10 8" xfId="31720" xr:uid="{4D8ECBB6-793A-4E93-AE09-13BCF988B8CB}"/>
    <cellStyle name="Header1 2 6 11" xfId="31721" xr:uid="{5F4E895F-DE55-4AD4-9AC1-FA375F871563}"/>
    <cellStyle name="Header1 2 6 11 2" xfId="31722" xr:uid="{911603F5-34BC-4A4C-9538-3EDFBB7C9648}"/>
    <cellStyle name="Header1 2 6 11 2 2" xfId="31723" xr:uid="{B0391916-C286-46DB-B111-F3AD2E490D11}"/>
    <cellStyle name="Header1 2 6 11 2 2 2" xfId="31724" xr:uid="{268AD0AC-BC23-4BBA-9FC8-8D4859734F34}"/>
    <cellStyle name="Header1 2 6 11 2 2 3" xfId="31725" xr:uid="{B9E7C97D-2273-4A65-B0EB-2CAFC2E9AB99}"/>
    <cellStyle name="Header1 2 6 11 2 3" xfId="31726" xr:uid="{353EFB98-CE7D-4C93-985D-6698E6C8836B}"/>
    <cellStyle name="Header1 2 6 11 2 3 2" xfId="31727" xr:uid="{B0F43823-8881-458C-83B9-D066B48F48A3}"/>
    <cellStyle name="Header1 2 6 11 2 3 3" xfId="31728" xr:uid="{FF07CE38-AA73-4741-81D6-0EE2938FE220}"/>
    <cellStyle name="Header1 2 6 11 2 4" xfId="31729" xr:uid="{C7160E61-FAB5-46CD-BE20-DEF79420F6C6}"/>
    <cellStyle name="Header1 2 6 11 2 4 2" xfId="31730" xr:uid="{950B2E31-52FD-42FB-B59B-305F7D5F00E9}"/>
    <cellStyle name="Header1 2 6 11 2 4 3" xfId="31731" xr:uid="{7858FEA1-6729-4054-A1EE-AE8AC3D45098}"/>
    <cellStyle name="Header1 2 6 11 2 5" xfId="31732" xr:uid="{F4CDEF01-2EB0-429C-8A89-37BE12AE3898}"/>
    <cellStyle name="Header1 2 6 11 2 5 2" xfId="31733" xr:uid="{A9B7787D-0C5F-420F-8637-565F34D034B0}"/>
    <cellStyle name="Header1 2 6 11 2 5 3" xfId="31734" xr:uid="{53103948-2862-4379-955A-987EB767014B}"/>
    <cellStyle name="Header1 2 6 11 2 6" xfId="31735" xr:uid="{D4CA64C2-680F-4FF7-9577-BCB13588BDC7}"/>
    <cellStyle name="Header1 2 6 11 2 6 2" xfId="31736" xr:uid="{3AD39CD6-2AFD-41EC-A99F-0246E7721A9F}"/>
    <cellStyle name="Header1 2 6 11 2 6 3" xfId="31737" xr:uid="{D5BE805C-CEE9-4A9F-A126-17A9C594D0DF}"/>
    <cellStyle name="Header1 2 6 11 2 7" xfId="31738" xr:uid="{86A466B8-F2AD-407B-82EE-84FFB2EA5FE0}"/>
    <cellStyle name="Header1 2 6 11 2 7 2" xfId="31739" xr:uid="{A535E988-E185-431C-BA6E-D2881F91171B}"/>
    <cellStyle name="Header1 2 6 11 2 7 3" xfId="31740" xr:uid="{9184EFC8-D3F2-4F71-80B7-7B52844ED9DF}"/>
    <cellStyle name="Header1 2 6 11 2 8" xfId="31741" xr:uid="{61BA688A-E92C-432B-9F42-DCF67CEA369F}"/>
    <cellStyle name="Header1 2 6 11 2 9" xfId="31742" xr:uid="{8AD8C4FA-2537-4862-8F99-E36D6CBE2484}"/>
    <cellStyle name="Header1 2 6 11 3" xfId="31743" xr:uid="{5CD69A81-0995-4271-8A56-50404C1E54B6}"/>
    <cellStyle name="Header1 2 6 11 3 2" xfId="31744" xr:uid="{92936C7B-A476-406D-9AAA-60A63B3F1EFD}"/>
    <cellStyle name="Header1 2 6 11 3 2 2" xfId="31745" xr:uid="{8D9F0FDB-F95C-4C74-80AA-03127488BA2B}"/>
    <cellStyle name="Header1 2 6 11 3 2 3" xfId="31746" xr:uid="{B2B10FF6-D257-4711-AFA5-F19A5E4E214D}"/>
    <cellStyle name="Header1 2 6 11 3 3" xfId="31747" xr:uid="{9472B296-50ED-4089-9F28-CA0F351CC761}"/>
    <cellStyle name="Header1 2 6 11 3 3 2" xfId="31748" xr:uid="{83984E60-CF6E-490A-9C93-3731C7152258}"/>
    <cellStyle name="Header1 2 6 11 3 3 3" xfId="31749" xr:uid="{4DECA543-035B-4606-B50D-79718ABFC7E9}"/>
    <cellStyle name="Header1 2 6 11 3 4" xfId="31750" xr:uid="{A0848A8A-1297-41F5-88C9-51C3B31588D7}"/>
    <cellStyle name="Header1 2 6 11 3 4 2" xfId="31751" xr:uid="{C633097D-0C6A-4354-8013-E48BE2762D34}"/>
    <cellStyle name="Header1 2 6 11 3 4 3" xfId="31752" xr:uid="{1B4F74A4-60FC-4381-A50D-0A71727E5B61}"/>
    <cellStyle name="Header1 2 6 11 3 5" xfId="31753" xr:uid="{306A6980-374B-4557-BF09-1EF192A03385}"/>
    <cellStyle name="Header1 2 6 11 3 5 2" xfId="31754" xr:uid="{94C188B8-AE95-4397-A66E-A3A44E22DB5D}"/>
    <cellStyle name="Header1 2 6 11 3 5 3" xfId="31755" xr:uid="{6F5CADE7-7D43-4007-8A17-032835B2ECE8}"/>
    <cellStyle name="Header1 2 6 11 3 6" xfId="31756" xr:uid="{00CDB306-22FF-4BD9-A7C0-DDA8840CE028}"/>
    <cellStyle name="Header1 2 6 11 3 6 2" xfId="31757" xr:uid="{CF67F622-EE11-4046-8B40-5FFE4622F566}"/>
    <cellStyle name="Header1 2 6 11 3 6 3" xfId="31758" xr:uid="{88959466-B421-47B4-9DFD-EF4AAB70C9FA}"/>
    <cellStyle name="Header1 2 6 11 3 7" xfId="31759" xr:uid="{C51266A5-FF3B-4789-8BAE-C4F1A1F42F5C}"/>
    <cellStyle name="Header1 2 6 11 3 8" xfId="31760" xr:uid="{1F3F579F-A917-4252-B616-F0B42BB78AEE}"/>
    <cellStyle name="Header1 2 6 11 4" xfId="31761" xr:uid="{FF6E3BDE-00A6-40B1-9D2A-9F933BF22B15}"/>
    <cellStyle name="Header1 2 6 11 4 2" xfId="31762" xr:uid="{8154E2A5-270E-42DC-B1F9-164CC7BD412C}"/>
    <cellStyle name="Header1 2 6 11 4 2 2" xfId="31763" xr:uid="{D8D16CBA-30DF-43F7-BB46-19D1C147BAEB}"/>
    <cellStyle name="Header1 2 6 11 4 2 3" xfId="31764" xr:uid="{0AEAF0C2-5302-42B7-82E7-789F349D6C4F}"/>
    <cellStyle name="Header1 2 6 11 4 3" xfId="31765" xr:uid="{B2DB502B-A4FA-432E-A3A5-8862F57E915E}"/>
    <cellStyle name="Header1 2 6 11 4 3 2" xfId="31766" xr:uid="{4D637080-45F2-4613-9AC6-E28484BCE06C}"/>
    <cellStyle name="Header1 2 6 11 4 3 3" xfId="31767" xr:uid="{EA123D6A-96E5-4779-82D8-2E2B6BE523F4}"/>
    <cellStyle name="Header1 2 6 11 4 4" xfId="31768" xr:uid="{54507766-C44F-49D4-B748-F22D9B34E07E}"/>
    <cellStyle name="Header1 2 6 11 4 4 2" xfId="31769" xr:uid="{45816112-F399-4262-B1E5-F9DB2542E0A6}"/>
    <cellStyle name="Header1 2 6 11 4 4 3" xfId="31770" xr:uid="{08D20AA5-7C65-4ECD-BDA9-26B51165E33A}"/>
    <cellStyle name="Header1 2 6 11 4 5" xfId="31771" xr:uid="{ADF6F9DF-5382-4EFD-A1F8-8D425A95964B}"/>
    <cellStyle name="Header1 2 6 11 4 5 2" xfId="31772" xr:uid="{D43ADF95-61DB-4102-B7E1-15BE352763A9}"/>
    <cellStyle name="Header1 2 6 11 4 5 3" xfId="31773" xr:uid="{D070B2C8-7D6D-4779-9686-8B140B6F2673}"/>
    <cellStyle name="Header1 2 6 11 4 6" xfId="31774" xr:uid="{254A2AA8-C572-4B95-BDAC-6F2666DE9252}"/>
    <cellStyle name="Header1 2 6 11 4 6 2" xfId="31775" xr:uid="{B1AA326E-1F2D-4EDB-91FD-3FE3DAE160B5}"/>
    <cellStyle name="Header1 2 6 11 4 6 3" xfId="31776" xr:uid="{C30D9448-46BD-43FD-A0C8-C1FFB925E7DC}"/>
    <cellStyle name="Header1 2 6 11 4 7" xfId="31777" xr:uid="{0552E18B-95C5-488C-8BDF-20834BB8F11F}"/>
    <cellStyle name="Header1 2 6 11 4 8" xfId="31778" xr:uid="{B0AAA904-A455-4845-95E5-6D32534E585B}"/>
    <cellStyle name="Header1 2 6 11 5" xfId="31779" xr:uid="{C4AABC28-815E-4526-8FEA-3228BBFEA701}"/>
    <cellStyle name="Header1 2 6 11 5 2" xfId="31780" xr:uid="{3727BAEA-A19D-4C4A-BCE2-93980E44484F}"/>
    <cellStyle name="Header1 2 6 11 5 2 2" xfId="31781" xr:uid="{C72A55E3-8505-4B31-A881-E1064D1554A0}"/>
    <cellStyle name="Header1 2 6 11 5 2 3" xfId="31782" xr:uid="{82914D50-1075-4B36-B180-58916B457501}"/>
    <cellStyle name="Header1 2 6 11 5 3" xfId="31783" xr:uid="{1A8213F5-D09A-45CF-889F-F2287B8AD2C5}"/>
    <cellStyle name="Header1 2 6 11 5 3 2" xfId="31784" xr:uid="{2D1804DC-6486-4439-B8D4-BCAB0151BB67}"/>
    <cellStyle name="Header1 2 6 11 5 3 3" xfId="31785" xr:uid="{678C8BDB-0D72-4B89-AF26-A26D925D99C5}"/>
    <cellStyle name="Header1 2 6 11 5 4" xfId="31786" xr:uid="{403CD67F-55CA-46E5-BFAD-32B1C0DD24D5}"/>
    <cellStyle name="Header1 2 6 11 5 4 2" xfId="31787" xr:uid="{C73D3975-9D09-4F1F-9A10-41BC74CC0106}"/>
    <cellStyle name="Header1 2 6 11 5 4 3" xfId="31788" xr:uid="{D26BD71A-9A3E-4AFB-8704-36249187D40A}"/>
    <cellStyle name="Header1 2 6 11 5 5" xfId="31789" xr:uid="{1CD83A74-C06E-40B4-BF02-545D30ADA576}"/>
    <cellStyle name="Header1 2 6 11 5 5 2" xfId="31790" xr:uid="{7C950214-AB79-4B50-845D-BC4DEB470612}"/>
    <cellStyle name="Header1 2 6 11 5 5 3" xfId="31791" xr:uid="{99156E19-4187-4421-9513-EB7DF6821690}"/>
    <cellStyle name="Header1 2 6 11 5 6" xfId="31792" xr:uid="{19091140-615E-4A43-8EC4-5E491C6F5347}"/>
    <cellStyle name="Header1 2 6 11 5 6 2" xfId="31793" xr:uid="{5C7BDFB9-4715-471A-9DE8-11A9BCE2B954}"/>
    <cellStyle name="Header1 2 6 11 5 6 3" xfId="31794" xr:uid="{65373BC9-20F6-456C-82F7-89AF2482F92E}"/>
    <cellStyle name="Header1 2 6 11 5 7" xfId="31795" xr:uid="{948C04BC-B450-408A-BFC0-44750BBF5438}"/>
    <cellStyle name="Header1 2 6 11 5 8" xfId="31796" xr:uid="{5EAC79B3-328D-4D58-8035-B91B78A47A28}"/>
    <cellStyle name="Header1 2 6 11 6" xfId="31797" xr:uid="{3D2721D0-7712-4563-9179-2CA57C0E082D}"/>
    <cellStyle name="Header1 2 6 11 6 2" xfId="31798" xr:uid="{1A5F6716-1FC0-4AE5-BA1A-9DA34DFD8394}"/>
    <cellStyle name="Header1 2 6 11 6 2 2" xfId="31799" xr:uid="{06F85409-F2A5-41E2-9E72-D428E160B3F5}"/>
    <cellStyle name="Header1 2 6 11 6 2 3" xfId="31800" xr:uid="{3790C3D5-47B4-4CE3-A317-D627E0B9E926}"/>
    <cellStyle name="Header1 2 6 11 6 3" xfId="31801" xr:uid="{D4F0AA75-D531-4458-84A1-961E78F1C1C1}"/>
    <cellStyle name="Header1 2 6 11 6 3 2" xfId="31802" xr:uid="{56671CBE-6867-408E-9FC1-905F7AA28561}"/>
    <cellStyle name="Header1 2 6 11 6 3 3" xfId="31803" xr:uid="{63420222-67FC-41AA-B1E8-2361286CD3A2}"/>
    <cellStyle name="Header1 2 6 11 6 4" xfId="31804" xr:uid="{561BEEB4-AC80-497A-B0FE-4858A4B5477F}"/>
    <cellStyle name="Header1 2 6 11 6 4 2" xfId="31805" xr:uid="{63299446-6BEE-448C-912C-8C6B1431DF63}"/>
    <cellStyle name="Header1 2 6 11 6 4 3" xfId="31806" xr:uid="{80F57DE1-9C96-4613-A2F1-2F041DFB4B74}"/>
    <cellStyle name="Header1 2 6 11 6 5" xfId="31807" xr:uid="{98323631-C08A-43F7-B9EF-E141EDEAD214}"/>
    <cellStyle name="Header1 2 6 11 6 5 2" xfId="31808" xr:uid="{44411B15-F5EF-4F2F-AE08-FA8F25FE1036}"/>
    <cellStyle name="Header1 2 6 11 6 5 3" xfId="31809" xr:uid="{CCC04CC9-D360-450D-BCB5-8401147D6DA1}"/>
    <cellStyle name="Header1 2 6 11 6 6" xfId="31810" xr:uid="{E3A95F46-0A09-4326-86E9-8737B57C3C02}"/>
    <cellStyle name="Header1 2 6 11 6 6 2" xfId="31811" xr:uid="{8AAB1654-24B4-41B9-A4D7-BE7017FA6586}"/>
    <cellStyle name="Header1 2 6 11 6 6 3" xfId="31812" xr:uid="{03944D6A-AEA8-44DD-B844-96260837764C}"/>
    <cellStyle name="Header1 2 6 11 6 7" xfId="31813" xr:uid="{CB8FD6AF-8597-4DAC-AD01-41B689B88B00}"/>
    <cellStyle name="Header1 2 6 11 6 8" xfId="31814" xr:uid="{EC57DBFF-8B8F-4F19-BD67-E1A83B19D5E7}"/>
    <cellStyle name="Header1 2 6 11 7" xfId="31815" xr:uid="{9B456FD3-ACE1-4D6B-8996-EF91560AC6A5}"/>
    <cellStyle name="Header1 2 6 12" xfId="31816" xr:uid="{CC9C5825-11E8-4094-87C4-E56BB174199B}"/>
    <cellStyle name="Header1 2 6 12 2" xfId="31817" xr:uid="{8A960934-C581-4610-832C-2DDA24CC7166}"/>
    <cellStyle name="Header1 2 6 12 2 2" xfId="31818" xr:uid="{677ACB9A-1636-474A-A7AF-8A96E7969781}"/>
    <cellStyle name="Header1 2 6 12 2 3" xfId="31819" xr:uid="{8219DFBE-86BA-42DF-ABD0-7268EC5B54CE}"/>
    <cellStyle name="Header1 2 6 12 3" xfId="31820" xr:uid="{DEF7980D-FC80-463B-9B5C-04B661F0B0E9}"/>
    <cellStyle name="Header1 2 6 12 3 2" xfId="31821" xr:uid="{9252DB5D-7524-4D5A-9A60-D79DF99AAE89}"/>
    <cellStyle name="Header1 2 6 12 3 3" xfId="31822" xr:uid="{DF9A60FC-EE01-4043-A407-312E53215175}"/>
    <cellStyle name="Header1 2 6 12 4" xfId="31823" xr:uid="{597CD784-5F17-49ED-A578-C66F17DFEE20}"/>
    <cellStyle name="Header1 2 6 12 4 2" xfId="31824" xr:uid="{BD7ECB31-60D9-4B21-8849-8D15434DC348}"/>
    <cellStyle name="Header1 2 6 12 4 3" xfId="31825" xr:uid="{5C923E4D-705B-45D7-85E5-785822A3E9C5}"/>
    <cellStyle name="Header1 2 6 12 5" xfId="31826" xr:uid="{26B1C959-A0AB-42A6-BE7C-D887242DFDF7}"/>
    <cellStyle name="Header1 2 6 12 5 2" xfId="31827" xr:uid="{CCB33B06-FCBB-4515-A7DC-7BBDD2F63E6C}"/>
    <cellStyle name="Header1 2 6 12 5 3" xfId="31828" xr:uid="{573931E4-AE19-4D5C-B272-0BFAF0A2E4DA}"/>
    <cellStyle name="Header1 2 6 12 6" xfId="31829" xr:uid="{F11F1BE4-31E7-47F6-8D0B-9F8AA07C1D61}"/>
    <cellStyle name="Header1 2 6 12 6 2" xfId="31830" xr:uid="{8ED3204A-C142-465D-B1AD-40763902F742}"/>
    <cellStyle name="Header1 2 6 12 6 3" xfId="31831" xr:uid="{E3625C95-6480-482C-BBEE-87F3AC76E8D9}"/>
    <cellStyle name="Header1 2 6 12 7" xfId="31832" xr:uid="{2653DA56-98A7-453E-9CEC-87FC7E5276B9}"/>
    <cellStyle name="Header1 2 6 12 7 2" xfId="31833" xr:uid="{CC95A301-F5B5-4AA4-9CF7-32CF75B87E04}"/>
    <cellStyle name="Header1 2 6 12 7 3" xfId="31834" xr:uid="{DEFEC6C4-B89E-49BE-A03B-A2B5F07085C4}"/>
    <cellStyle name="Header1 2 6 12 8" xfId="31835" xr:uid="{1085A448-9860-4FDF-977C-455584CBF383}"/>
    <cellStyle name="Header1 2 6 12 9" xfId="31836" xr:uid="{8DAF95D1-3475-4FB6-93B8-69993896B118}"/>
    <cellStyle name="Header1 2 6 13" xfId="31837" xr:uid="{91163F05-FFE9-423A-A445-953800155487}"/>
    <cellStyle name="Header1 2 6 13 2" xfId="31838" xr:uid="{269EA04E-7161-4961-AE1F-0F70845C4B8B}"/>
    <cellStyle name="Header1 2 6 13 2 2" xfId="31839" xr:uid="{8CB6DA4B-E204-4101-95BD-22F713E974C4}"/>
    <cellStyle name="Header1 2 6 13 2 3" xfId="31840" xr:uid="{A87A4EE0-3FC3-4BA1-B4B9-D0A4674AABB4}"/>
    <cellStyle name="Header1 2 6 13 3" xfId="31841" xr:uid="{9C84C05F-9712-4D73-B9D8-634DF13FE68E}"/>
    <cellStyle name="Header1 2 6 13 3 2" xfId="31842" xr:uid="{E4C5A5B0-105C-40EB-B00C-E7A11139ADC7}"/>
    <cellStyle name="Header1 2 6 13 3 3" xfId="31843" xr:uid="{A1A557F5-5C09-4407-BCEB-28A6D35AB40A}"/>
    <cellStyle name="Header1 2 6 13 4" xfId="31844" xr:uid="{F64706E7-93DC-4F82-8E1C-BA9C91ED6284}"/>
    <cellStyle name="Header1 2 6 13 4 2" xfId="31845" xr:uid="{CC76E95D-68B2-4266-9FAB-B7F1714F0438}"/>
    <cellStyle name="Header1 2 6 13 4 3" xfId="31846" xr:uid="{9585EAF2-F0AC-480C-99B0-842F7E16C55B}"/>
    <cellStyle name="Header1 2 6 13 5" xfId="31847" xr:uid="{834EFB8F-A122-4486-8B21-16486F468374}"/>
    <cellStyle name="Header1 2 6 13 5 2" xfId="31848" xr:uid="{C6B4A288-3AD3-4264-B6A7-FD0C1C57AA76}"/>
    <cellStyle name="Header1 2 6 13 5 3" xfId="31849" xr:uid="{8657FF90-DF27-4501-B30A-99BAE366005F}"/>
    <cellStyle name="Header1 2 6 13 6" xfId="31850" xr:uid="{F5DF1C52-CC75-4675-9B7B-68215A449ED8}"/>
    <cellStyle name="Header1 2 6 13 6 2" xfId="31851" xr:uid="{1B9E2C09-B27C-4F67-A56F-7A7303924D92}"/>
    <cellStyle name="Header1 2 6 13 6 3" xfId="31852" xr:uid="{9AAAFBA5-52E7-4D11-AA58-FF48DF83CE94}"/>
    <cellStyle name="Header1 2 6 13 7" xfId="31853" xr:uid="{95B88885-14FA-4579-8AD7-0840813BA210}"/>
    <cellStyle name="Header1 2 6 13 8" xfId="31854" xr:uid="{302C697E-665F-4E79-8FA6-FEB8C4A8BAAE}"/>
    <cellStyle name="Header1 2 6 14" xfId="31855" xr:uid="{F97310AE-373F-4B8F-B890-027D3663C518}"/>
    <cellStyle name="Header1 2 6 14 2" xfId="31856" xr:uid="{7E0F3480-34B6-453C-8A37-A65CCAE5E09B}"/>
    <cellStyle name="Header1 2 6 14 2 2" xfId="31857" xr:uid="{C840F7DD-7199-4AFF-BC64-5C16B63CDF27}"/>
    <cellStyle name="Header1 2 6 14 2 3" xfId="31858" xr:uid="{F4F69FCD-1B42-4125-8DD1-3BA3D7E287EF}"/>
    <cellStyle name="Header1 2 6 14 3" xfId="31859" xr:uid="{FEDFB582-3566-4532-8B9A-ECA6A9488D1D}"/>
    <cellStyle name="Header1 2 6 14 3 2" xfId="31860" xr:uid="{AA8C924A-4AE8-4000-88CB-F53DC2786EE6}"/>
    <cellStyle name="Header1 2 6 14 3 3" xfId="31861" xr:uid="{E4C9FFDD-73DC-42E3-BA07-E14E45AE85AA}"/>
    <cellStyle name="Header1 2 6 14 4" xfId="31862" xr:uid="{D9952CF9-2019-49BE-AC87-3B6466F29EC3}"/>
    <cellStyle name="Header1 2 6 14 4 2" xfId="31863" xr:uid="{2366C1A0-8FBF-417B-AD99-3EE3AB01DB6C}"/>
    <cellStyle name="Header1 2 6 14 4 3" xfId="31864" xr:uid="{FCD5D07A-A355-4569-976B-1684DC935DC2}"/>
    <cellStyle name="Header1 2 6 14 5" xfId="31865" xr:uid="{9AB6FA67-C992-4C3A-A368-E97B597AB630}"/>
    <cellStyle name="Header1 2 6 14 5 2" xfId="31866" xr:uid="{E5858668-0E05-4678-8AC5-D938BE095B23}"/>
    <cellStyle name="Header1 2 6 14 5 3" xfId="31867" xr:uid="{84B13474-320E-44D1-BDF7-5951007EEC95}"/>
    <cellStyle name="Header1 2 6 14 6" xfId="31868" xr:uid="{093F060A-E1C9-455F-9587-BDBE5D9BF277}"/>
    <cellStyle name="Header1 2 6 14 6 2" xfId="31869" xr:uid="{8610065C-83FC-4A20-B8C4-C9A8FC565D72}"/>
    <cellStyle name="Header1 2 6 14 6 3" xfId="31870" xr:uid="{5DBED6E1-4BB6-449E-84D6-4504B9A74AC5}"/>
    <cellStyle name="Header1 2 6 14 7" xfId="31871" xr:uid="{4CBF0276-955E-4C92-962A-990A50A475A9}"/>
    <cellStyle name="Header1 2 6 14 8" xfId="31872" xr:uid="{65943A97-8E29-472E-816A-0824A7E51622}"/>
    <cellStyle name="Header1 2 6 15" xfId="31873" xr:uid="{416A1E51-7CAA-4F29-ACD3-5930361E362C}"/>
    <cellStyle name="Header1 2 6 15 2" xfId="31874" xr:uid="{93540F31-4C51-49AE-BE19-F936C298D0C5}"/>
    <cellStyle name="Header1 2 6 15 2 2" xfId="31875" xr:uid="{7E855985-A723-4DB4-8F7E-9160D3D558CC}"/>
    <cellStyle name="Header1 2 6 15 2 3" xfId="31876" xr:uid="{DD8861C5-35A3-40A6-B805-47C304A36627}"/>
    <cellStyle name="Header1 2 6 15 3" xfId="31877" xr:uid="{E28A6FE4-BD99-4348-997A-9FE45F13C0E4}"/>
    <cellStyle name="Header1 2 6 15 3 2" xfId="31878" xr:uid="{932E06E9-C1AD-4497-AAA6-02B79276CCB8}"/>
    <cellStyle name="Header1 2 6 15 3 3" xfId="31879" xr:uid="{D90D88CD-4D38-41E7-8076-B67C513045C5}"/>
    <cellStyle name="Header1 2 6 15 4" xfId="31880" xr:uid="{66CB094B-7862-4153-9BD9-7D08FA34EBF1}"/>
    <cellStyle name="Header1 2 6 15 4 2" xfId="31881" xr:uid="{5F9FCECF-6B6D-4B10-A5BB-C1CFA7171366}"/>
    <cellStyle name="Header1 2 6 15 4 3" xfId="31882" xr:uid="{051F9ABE-80E9-4533-A567-DBEAC2119BC5}"/>
    <cellStyle name="Header1 2 6 15 5" xfId="31883" xr:uid="{D8954BF7-BCB6-4A04-B041-AC03280E024E}"/>
    <cellStyle name="Header1 2 6 15 5 2" xfId="31884" xr:uid="{882EB43A-0B39-411C-811E-ECD46AAA421F}"/>
    <cellStyle name="Header1 2 6 15 5 3" xfId="31885" xr:uid="{DEC66E89-F21C-4330-943C-0CCBFB48F20D}"/>
    <cellStyle name="Header1 2 6 15 6" xfId="31886" xr:uid="{1F209D1D-AEE5-408A-A811-3AC030D545AA}"/>
    <cellStyle name="Header1 2 6 15 6 2" xfId="31887" xr:uid="{BDA38727-280B-4CF7-A222-00AD21336619}"/>
    <cellStyle name="Header1 2 6 15 6 3" xfId="31888" xr:uid="{2E340C12-FCB8-4C95-8A22-6471C15AC10A}"/>
    <cellStyle name="Header1 2 6 15 7" xfId="31889" xr:uid="{CA0ABC49-AD20-4A3C-98CC-1478E013F13C}"/>
    <cellStyle name="Header1 2 6 15 8" xfId="31890" xr:uid="{8FD7E05E-C7F1-429D-8780-7393C25409E0}"/>
    <cellStyle name="Header1 2 6 16" xfId="31891" xr:uid="{5A66B7E3-27F1-42DB-91ED-D3E65C73F794}"/>
    <cellStyle name="Header1 2 6 16 2" xfId="31892" xr:uid="{788A6F85-9257-48D1-B344-0FCDB974E20E}"/>
    <cellStyle name="Header1 2 6 16 2 2" xfId="31893" xr:uid="{601CA8F4-A2A6-4CBC-AFF4-DA339FA94842}"/>
    <cellStyle name="Header1 2 6 16 2 3" xfId="31894" xr:uid="{BE79AF93-29D7-44B1-B616-42C7C5DAEC2F}"/>
    <cellStyle name="Header1 2 6 16 3" xfId="31895" xr:uid="{E2F8841F-1194-4D30-AEE9-14D16D9FBE95}"/>
    <cellStyle name="Header1 2 6 16 3 2" xfId="31896" xr:uid="{09C6888C-C3B8-4839-B32D-9109C654804E}"/>
    <cellStyle name="Header1 2 6 16 3 3" xfId="31897" xr:uid="{32104C18-58B9-437C-A065-A1B1CC74294F}"/>
    <cellStyle name="Header1 2 6 16 4" xfId="31898" xr:uid="{8CB72215-AB0A-4DD3-9773-82826AF65756}"/>
    <cellStyle name="Header1 2 6 16 4 2" xfId="31899" xr:uid="{CE1A7675-3E15-444A-82CF-2EFFAF94504F}"/>
    <cellStyle name="Header1 2 6 16 4 3" xfId="31900" xr:uid="{986D3073-B286-446E-8D77-0DF12AF82D3D}"/>
    <cellStyle name="Header1 2 6 16 5" xfId="31901" xr:uid="{DEB21299-57A0-47CE-BB88-76356AD56C0D}"/>
    <cellStyle name="Header1 2 6 16 5 2" xfId="31902" xr:uid="{DF4D3006-FFC7-4643-A9C4-2A89D5B0B34D}"/>
    <cellStyle name="Header1 2 6 16 5 3" xfId="31903" xr:uid="{F7F197B6-D646-4449-882A-FC56378F9DAA}"/>
    <cellStyle name="Header1 2 6 16 6" xfId="31904" xr:uid="{32BAED1C-007B-4780-81A6-8F7362AA69A2}"/>
    <cellStyle name="Header1 2 6 16 6 2" xfId="31905" xr:uid="{C80ECBEF-DBE9-4A2A-ABD0-FB3E54CB1B82}"/>
    <cellStyle name="Header1 2 6 16 6 3" xfId="31906" xr:uid="{A3EDE28C-B0CF-4486-8655-1382D0162899}"/>
    <cellStyle name="Header1 2 6 16 7" xfId="31907" xr:uid="{81675602-4F67-44FC-9C17-A72DB32A938B}"/>
    <cellStyle name="Header1 2 6 16 8" xfId="31908" xr:uid="{EC196852-3165-4DDB-BA05-F97B961BA6D8}"/>
    <cellStyle name="Header1 2 6 17" xfId="31909" xr:uid="{E1EE0010-4B48-4A81-BDD8-6DB0A16D6A50}"/>
    <cellStyle name="Header1 2 6 2" xfId="31910" xr:uid="{EFA69491-844B-4132-BB25-703DD4C03E87}"/>
    <cellStyle name="Header1 2 6 2 10" xfId="31911" xr:uid="{968E16B9-F0DF-490E-9114-5BD37DEB0405}"/>
    <cellStyle name="Header1 2 6 2 10 2" xfId="31912" xr:uid="{F4080952-9F1C-4B9E-B6C3-B3BA26D7C478}"/>
    <cellStyle name="Header1 2 6 2 10 2 2" xfId="31913" xr:uid="{BA60AAC2-50AC-4279-9DE2-BC7601E35D5C}"/>
    <cellStyle name="Header1 2 6 2 10 2 2 2" xfId="31914" xr:uid="{77DD55C5-F804-4E47-A887-18D104E917EA}"/>
    <cellStyle name="Header1 2 6 2 10 2 2 3" xfId="31915" xr:uid="{C211C631-C547-4F52-A63E-966AAC953886}"/>
    <cellStyle name="Header1 2 6 2 10 2 3" xfId="31916" xr:uid="{A6402833-03DC-4812-86F2-2ACF92614459}"/>
    <cellStyle name="Header1 2 6 2 10 2 3 2" xfId="31917" xr:uid="{5421CF6A-4E0F-43EB-A83E-E0784B163B00}"/>
    <cellStyle name="Header1 2 6 2 10 2 3 3" xfId="31918" xr:uid="{650D77E1-44F1-4525-A999-FF7DAE3E6C2E}"/>
    <cellStyle name="Header1 2 6 2 10 2 4" xfId="31919" xr:uid="{8433B7E8-1B68-4F74-83CF-F865B23432C0}"/>
    <cellStyle name="Header1 2 6 2 10 2 4 2" xfId="31920" xr:uid="{B78613F5-E348-490A-B963-4ACE4F776D8D}"/>
    <cellStyle name="Header1 2 6 2 10 2 4 3" xfId="31921" xr:uid="{680DE4CB-7322-4E16-BCD8-D737CC4C7763}"/>
    <cellStyle name="Header1 2 6 2 10 2 5" xfId="31922" xr:uid="{1A0AA69D-84BE-44D7-9FEA-1FA652F30327}"/>
    <cellStyle name="Header1 2 6 2 10 2 5 2" xfId="31923" xr:uid="{7477586E-F283-4045-8DB5-88A67B02F75E}"/>
    <cellStyle name="Header1 2 6 2 10 2 5 3" xfId="31924" xr:uid="{197E34A7-0FB6-4C92-A108-737C55FAC960}"/>
    <cellStyle name="Header1 2 6 2 10 2 6" xfId="31925" xr:uid="{AE8B38AE-D80C-46CA-A814-E2AF54E6C54F}"/>
    <cellStyle name="Header1 2 6 2 10 2 6 2" xfId="31926" xr:uid="{61632926-A90B-44D9-A033-233D0A18263B}"/>
    <cellStyle name="Header1 2 6 2 10 2 6 3" xfId="31927" xr:uid="{C7578747-B3E4-4489-96E7-D8B51D691F6F}"/>
    <cellStyle name="Header1 2 6 2 10 2 7" xfId="31928" xr:uid="{4D1851CE-F694-42A4-82EC-A0C07EFE3B75}"/>
    <cellStyle name="Header1 2 6 2 10 2 7 2" xfId="31929" xr:uid="{0C9B1076-B256-4AA7-A118-43DC0C1310E0}"/>
    <cellStyle name="Header1 2 6 2 10 2 7 3" xfId="31930" xr:uid="{803ED8A7-F61F-49B6-9FF9-23DE9653D808}"/>
    <cellStyle name="Header1 2 6 2 10 2 8" xfId="31931" xr:uid="{82C31BA3-052A-4779-BC57-F0F038240A25}"/>
    <cellStyle name="Header1 2 6 2 10 2 9" xfId="31932" xr:uid="{5A14BF4B-F6E2-445C-BC24-8716E18F4948}"/>
    <cellStyle name="Header1 2 6 2 10 3" xfId="31933" xr:uid="{CC647702-4C10-4AB0-A7BA-6CFEFEC435D6}"/>
    <cellStyle name="Header1 2 6 2 10 3 2" xfId="31934" xr:uid="{6EE0B0D3-8BCB-442B-972B-89AB84DEE10A}"/>
    <cellStyle name="Header1 2 6 2 10 3 2 2" xfId="31935" xr:uid="{62DE4BA3-4A8D-40A7-ACD9-42C74642D632}"/>
    <cellStyle name="Header1 2 6 2 10 3 2 3" xfId="31936" xr:uid="{3CBE6C67-E660-40F8-9A3A-03EBE621E55A}"/>
    <cellStyle name="Header1 2 6 2 10 3 3" xfId="31937" xr:uid="{8105DDAE-EF91-4375-8BEE-7A4B63EEFFCD}"/>
    <cellStyle name="Header1 2 6 2 10 3 3 2" xfId="31938" xr:uid="{E6E75834-8914-47DB-AAE7-82E5466BC803}"/>
    <cellStyle name="Header1 2 6 2 10 3 3 3" xfId="31939" xr:uid="{11698C3A-AD20-4ECC-ACCE-617F2808AE6A}"/>
    <cellStyle name="Header1 2 6 2 10 3 4" xfId="31940" xr:uid="{1A18E09E-1F41-4DF1-B8AC-A09244F7BFC1}"/>
    <cellStyle name="Header1 2 6 2 10 3 4 2" xfId="31941" xr:uid="{23AE403D-B0C1-4AA8-BD7C-68C7395E1545}"/>
    <cellStyle name="Header1 2 6 2 10 3 4 3" xfId="31942" xr:uid="{9954A314-E251-4A86-A97F-95A0E9BB61A0}"/>
    <cellStyle name="Header1 2 6 2 10 3 5" xfId="31943" xr:uid="{A7DFCB78-1FF5-4369-BD01-2DEB7E388531}"/>
    <cellStyle name="Header1 2 6 2 10 3 5 2" xfId="31944" xr:uid="{F2B970B1-FF5F-4633-B59A-E61A7FA284E1}"/>
    <cellStyle name="Header1 2 6 2 10 3 5 3" xfId="31945" xr:uid="{C6FE95AB-8D79-4067-BFEA-0300C18C3065}"/>
    <cellStyle name="Header1 2 6 2 10 3 6" xfId="31946" xr:uid="{5AC68D93-4235-4C92-8281-1CCB36BC56A6}"/>
    <cellStyle name="Header1 2 6 2 10 3 6 2" xfId="31947" xr:uid="{6D74B248-606B-445B-82FB-F070B214B3EE}"/>
    <cellStyle name="Header1 2 6 2 10 3 6 3" xfId="31948" xr:uid="{61523B5A-DE67-4EA6-B463-D6659089FA77}"/>
    <cellStyle name="Header1 2 6 2 10 3 7" xfId="31949" xr:uid="{411820B3-3EF5-4675-A109-C3A11C33ECFD}"/>
    <cellStyle name="Header1 2 6 2 10 3 8" xfId="31950" xr:uid="{EA46D8EA-D43E-4B91-82DC-E40E593600B8}"/>
    <cellStyle name="Header1 2 6 2 10 4" xfId="31951" xr:uid="{59B392FF-2934-4377-8D86-0578F86A66BF}"/>
    <cellStyle name="Header1 2 6 2 10 4 2" xfId="31952" xr:uid="{061C416B-F493-4756-8D12-9E5D950EEC90}"/>
    <cellStyle name="Header1 2 6 2 10 4 2 2" xfId="31953" xr:uid="{9AB5F42A-D731-4CA6-8B23-224EBC415AF5}"/>
    <cellStyle name="Header1 2 6 2 10 4 2 3" xfId="31954" xr:uid="{5787044D-97CC-4BBC-B984-5D45A0E817EC}"/>
    <cellStyle name="Header1 2 6 2 10 4 3" xfId="31955" xr:uid="{1858F30F-E043-42E3-88DF-85D0DA6C648A}"/>
    <cellStyle name="Header1 2 6 2 10 4 3 2" xfId="31956" xr:uid="{CBE9E3FC-5DA5-436D-A3F5-8B92459BB3D7}"/>
    <cellStyle name="Header1 2 6 2 10 4 3 3" xfId="31957" xr:uid="{F4D8F4EB-64AB-4E06-B870-2A216CC60ABA}"/>
    <cellStyle name="Header1 2 6 2 10 4 4" xfId="31958" xr:uid="{EA0F55F4-5EC1-4202-BE0F-503FC55B6C4D}"/>
    <cellStyle name="Header1 2 6 2 10 4 4 2" xfId="31959" xr:uid="{4887B9C8-F181-4F84-811D-FE608F98E822}"/>
    <cellStyle name="Header1 2 6 2 10 4 4 3" xfId="31960" xr:uid="{0A39BCFC-4C11-4C9D-A187-FBE033AA26EC}"/>
    <cellStyle name="Header1 2 6 2 10 4 5" xfId="31961" xr:uid="{F215A3B0-3B92-4DAA-85CD-B648A2B7399E}"/>
    <cellStyle name="Header1 2 6 2 10 4 5 2" xfId="31962" xr:uid="{5C9921DE-AD45-4209-9414-AFCC6386C714}"/>
    <cellStyle name="Header1 2 6 2 10 4 5 3" xfId="31963" xr:uid="{5936E590-E98E-4E8D-8A2E-CC8AF57F4879}"/>
    <cellStyle name="Header1 2 6 2 10 4 6" xfId="31964" xr:uid="{0675C9D1-39B4-4372-85E9-8411188EA955}"/>
    <cellStyle name="Header1 2 6 2 10 4 6 2" xfId="31965" xr:uid="{C7BB9707-E56E-468A-BE52-9B51BAA17A2B}"/>
    <cellStyle name="Header1 2 6 2 10 4 6 3" xfId="31966" xr:uid="{46AD96CE-C6F7-4EAB-83E5-3EB8B857E85B}"/>
    <cellStyle name="Header1 2 6 2 10 4 7" xfId="31967" xr:uid="{FC75B78D-A8C4-4D9E-A4D1-73AC9BEF2E55}"/>
    <cellStyle name="Header1 2 6 2 10 4 8" xfId="31968" xr:uid="{D34DE3CF-7E30-47DC-A95C-E428D72BA96C}"/>
    <cellStyle name="Header1 2 6 2 10 5" xfId="31969" xr:uid="{A37D3E2F-BFD7-497B-A66A-CD74A0AA3823}"/>
    <cellStyle name="Header1 2 6 2 10 5 2" xfId="31970" xr:uid="{8895A923-882D-4CAD-B54B-3A884536507F}"/>
    <cellStyle name="Header1 2 6 2 10 5 2 2" xfId="31971" xr:uid="{3AAF3E5A-0E9A-43E6-84D2-ACEF73993B98}"/>
    <cellStyle name="Header1 2 6 2 10 5 2 3" xfId="31972" xr:uid="{D872941A-CBDB-43C4-BA82-EDA821AAD21D}"/>
    <cellStyle name="Header1 2 6 2 10 5 3" xfId="31973" xr:uid="{C5E2D3ED-0A6D-41EC-851F-591199369667}"/>
    <cellStyle name="Header1 2 6 2 10 5 3 2" xfId="31974" xr:uid="{159E19DF-82C9-4863-889B-E877EC6497D0}"/>
    <cellStyle name="Header1 2 6 2 10 5 3 3" xfId="31975" xr:uid="{02CC9B63-D065-4F03-A668-DF3A60EC8955}"/>
    <cellStyle name="Header1 2 6 2 10 5 4" xfId="31976" xr:uid="{70362888-4409-44A2-8613-835CB748D73E}"/>
    <cellStyle name="Header1 2 6 2 10 5 4 2" xfId="31977" xr:uid="{4A6FB24F-CAF1-4594-9935-5BD77BCD7EED}"/>
    <cellStyle name="Header1 2 6 2 10 5 4 3" xfId="31978" xr:uid="{7D11C909-9AE7-4A53-9F9B-4C77109C6D9D}"/>
    <cellStyle name="Header1 2 6 2 10 5 5" xfId="31979" xr:uid="{2FF8A693-23B5-4125-8034-C4D4DD392866}"/>
    <cellStyle name="Header1 2 6 2 10 5 5 2" xfId="31980" xr:uid="{193D02C6-16C2-41BF-BBA5-889E01FA859B}"/>
    <cellStyle name="Header1 2 6 2 10 5 5 3" xfId="31981" xr:uid="{FC9959DC-AB82-4624-A091-21A0AF992918}"/>
    <cellStyle name="Header1 2 6 2 10 5 6" xfId="31982" xr:uid="{184480BB-6BA8-4817-BB58-CFDD6D3E8440}"/>
    <cellStyle name="Header1 2 6 2 10 5 6 2" xfId="31983" xr:uid="{EFEEF446-B6D7-40D0-966D-87C788196EA5}"/>
    <cellStyle name="Header1 2 6 2 10 5 6 3" xfId="31984" xr:uid="{E27059BB-E888-45C6-804B-847AC8683A9C}"/>
    <cellStyle name="Header1 2 6 2 10 5 7" xfId="31985" xr:uid="{7F01E4FE-558A-4E69-BEB6-86721C9B394D}"/>
    <cellStyle name="Header1 2 6 2 10 5 8" xfId="31986" xr:uid="{F69D3329-88F1-49AC-A257-3A8BEFDB42F5}"/>
    <cellStyle name="Header1 2 6 2 10 6" xfId="31987" xr:uid="{39B2AD62-7284-4C27-9E60-4FF221FE98D8}"/>
    <cellStyle name="Header1 2 6 2 10 6 2" xfId="31988" xr:uid="{3E313A2F-C543-450C-8052-226EBC343E56}"/>
    <cellStyle name="Header1 2 6 2 10 6 2 2" xfId="31989" xr:uid="{AD5460E5-9D62-4428-A147-530945DE6F24}"/>
    <cellStyle name="Header1 2 6 2 10 6 2 3" xfId="31990" xr:uid="{0618F4F9-D528-4E2E-9910-A404058A72D3}"/>
    <cellStyle name="Header1 2 6 2 10 6 3" xfId="31991" xr:uid="{300209FF-2567-42C0-B432-040086C129BF}"/>
    <cellStyle name="Header1 2 6 2 10 6 3 2" xfId="31992" xr:uid="{5BFFD9AA-3A4A-4A60-81FE-097B139F0934}"/>
    <cellStyle name="Header1 2 6 2 10 6 3 3" xfId="31993" xr:uid="{F94DA91B-63D2-4D3B-89B9-540B66F35949}"/>
    <cellStyle name="Header1 2 6 2 10 6 4" xfId="31994" xr:uid="{EF52BA39-BB28-4EB4-BC7F-DB4A286615A2}"/>
    <cellStyle name="Header1 2 6 2 10 6 4 2" xfId="31995" xr:uid="{2B1E0A47-1D2E-487D-BC37-7AE0B5DA2C8D}"/>
    <cellStyle name="Header1 2 6 2 10 6 4 3" xfId="31996" xr:uid="{BA23C549-704B-4C16-8699-E54805443B02}"/>
    <cellStyle name="Header1 2 6 2 10 6 5" xfId="31997" xr:uid="{CF6F3753-9A2F-4D04-AA51-44241DDBE551}"/>
    <cellStyle name="Header1 2 6 2 10 6 5 2" xfId="31998" xr:uid="{FD6485E9-359D-4326-A4CD-74E867C99348}"/>
    <cellStyle name="Header1 2 6 2 10 6 5 3" xfId="31999" xr:uid="{41055D15-36CE-4A9F-876E-CAC36417B0CD}"/>
    <cellStyle name="Header1 2 6 2 10 6 6" xfId="32000" xr:uid="{BEFA6064-B17B-4195-8B60-115E68B785BD}"/>
    <cellStyle name="Header1 2 6 2 10 6 6 2" xfId="32001" xr:uid="{2144F00B-4181-4677-89CA-64166D4534BC}"/>
    <cellStyle name="Header1 2 6 2 10 6 6 3" xfId="32002" xr:uid="{003AA4C8-14A4-418D-839F-5113F05B9BAC}"/>
    <cellStyle name="Header1 2 6 2 10 6 7" xfId="32003" xr:uid="{973569EB-7EF9-446B-B3B7-1F7C693BB30C}"/>
    <cellStyle name="Header1 2 6 2 10 6 8" xfId="32004" xr:uid="{D0E32B0F-AE59-41B1-920B-4CCDD8A11CDE}"/>
    <cellStyle name="Header1 2 6 2 10 7" xfId="32005" xr:uid="{7F8D1007-9D9F-4872-AB0B-E89D09AA01AB}"/>
    <cellStyle name="Header1 2 6 2 11" xfId="32006" xr:uid="{99894BF3-6954-433D-9A19-E49FDAD93613}"/>
    <cellStyle name="Header1 2 6 2 11 2" xfId="32007" xr:uid="{FB49ED54-4779-466F-A22B-267BF4F5964B}"/>
    <cellStyle name="Header1 2 6 2 11 2 2" xfId="32008" xr:uid="{99034B1C-FE05-4B55-BD3A-E15541C4FCCD}"/>
    <cellStyle name="Header1 2 6 2 11 2 3" xfId="32009" xr:uid="{D8FBAF5D-3F69-4E2D-A0AE-004ED7C9A3DA}"/>
    <cellStyle name="Header1 2 6 2 11 3" xfId="32010" xr:uid="{A7E43122-6026-49F7-835B-D5D452D6FDA8}"/>
    <cellStyle name="Header1 2 6 2 11 3 2" xfId="32011" xr:uid="{BE7584F7-64D1-443F-AA97-467723503C68}"/>
    <cellStyle name="Header1 2 6 2 11 3 3" xfId="32012" xr:uid="{9F22FB8D-1D34-4CED-A38D-C24FECA583E6}"/>
    <cellStyle name="Header1 2 6 2 11 4" xfId="32013" xr:uid="{EA97866D-2780-4C6A-BB70-753D482F801C}"/>
    <cellStyle name="Header1 2 6 2 11 4 2" xfId="32014" xr:uid="{7F5097D3-E463-4F1F-914A-401C3716AC24}"/>
    <cellStyle name="Header1 2 6 2 11 4 3" xfId="32015" xr:uid="{F4CDA6F6-8337-47AE-AE1C-E9FEAD54662A}"/>
    <cellStyle name="Header1 2 6 2 11 5" xfId="32016" xr:uid="{A7F81550-DF34-46E0-BD43-B6BC8ADBA8C9}"/>
    <cellStyle name="Header1 2 6 2 11 5 2" xfId="32017" xr:uid="{46E72B7D-784F-4E4C-9E60-6C7B0C60C2EE}"/>
    <cellStyle name="Header1 2 6 2 11 5 3" xfId="32018" xr:uid="{A0F3632B-3BEF-47B1-9491-A56218B71160}"/>
    <cellStyle name="Header1 2 6 2 11 6" xfId="32019" xr:uid="{C81E4D89-0D77-461E-85CE-18658E1969DC}"/>
    <cellStyle name="Header1 2 6 2 11 6 2" xfId="32020" xr:uid="{9D08B6B9-AD9A-4395-AEB5-B2DC3EFFF30B}"/>
    <cellStyle name="Header1 2 6 2 11 6 3" xfId="32021" xr:uid="{B1969323-CD9B-4712-84C6-41C068EF0FEF}"/>
    <cellStyle name="Header1 2 6 2 11 7" xfId="32022" xr:uid="{A663B488-985F-4367-A8BF-EED224737447}"/>
    <cellStyle name="Header1 2 6 2 11 7 2" xfId="32023" xr:uid="{4B743924-F33C-49D5-B78E-140CADB54EDB}"/>
    <cellStyle name="Header1 2 6 2 11 7 3" xfId="32024" xr:uid="{25F3FF82-1214-4B03-BA9C-5052B9F50358}"/>
    <cellStyle name="Header1 2 6 2 11 8" xfId="32025" xr:uid="{CCA5766E-748B-4405-8C81-E3DB4EDAF8FD}"/>
    <cellStyle name="Header1 2 6 2 11 9" xfId="32026" xr:uid="{862BAE6D-B380-44C6-9C59-A8353B4F9950}"/>
    <cellStyle name="Header1 2 6 2 12" xfId="32027" xr:uid="{C4CF1D2D-38D9-44EA-891A-EC6A20A55EA4}"/>
    <cellStyle name="Header1 2 6 2 12 2" xfId="32028" xr:uid="{95855A93-F48B-48AA-A92B-D734372B086B}"/>
    <cellStyle name="Header1 2 6 2 12 2 2" xfId="32029" xr:uid="{CFEFDA0B-7B58-4A1D-AEF5-C53CB8D5CA3F}"/>
    <cellStyle name="Header1 2 6 2 12 2 3" xfId="32030" xr:uid="{C4760A0B-ADE9-45A6-91E7-B6FBDDDDF4F2}"/>
    <cellStyle name="Header1 2 6 2 12 3" xfId="32031" xr:uid="{CDDE4BF8-7BB8-4A52-BAA9-AE57CA88429C}"/>
    <cellStyle name="Header1 2 6 2 12 3 2" xfId="32032" xr:uid="{FFCE9C8D-9203-41D6-A659-BC705E19ABC4}"/>
    <cellStyle name="Header1 2 6 2 12 3 3" xfId="32033" xr:uid="{C822C2E1-D637-4272-BF32-AD74D545F5B4}"/>
    <cellStyle name="Header1 2 6 2 12 4" xfId="32034" xr:uid="{52D8E086-1668-48AA-A3B3-B77BD8CDB229}"/>
    <cellStyle name="Header1 2 6 2 12 4 2" xfId="32035" xr:uid="{94347D4C-7428-4BC2-BDCC-6EE7CEFF49E6}"/>
    <cellStyle name="Header1 2 6 2 12 4 3" xfId="32036" xr:uid="{CD872EBE-E947-4948-B0B7-092734323080}"/>
    <cellStyle name="Header1 2 6 2 12 5" xfId="32037" xr:uid="{911FA4A1-07BC-4656-A655-1E70D8B8C090}"/>
    <cellStyle name="Header1 2 6 2 12 5 2" xfId="32038" xr:uid="{0F5E0BDD-8DEA-4C7E-907D-A6700E8E1C66}"/>
    <cellStyle name="Header1 2 6 2 12 5 3" xfId="32039" xr:uid="{E8E5297C-12CE-45D5-BD07-FED50463EDB3}"/>
    <cellStyle name="Header1 2 6 2 12 6" xfId="32040" xr:uid="{572B6264-9E4D-432D-AF9C-7703A2EF8E9C}"/>
    <cellStyle name="Header1 2 6 2 12 6 2" xfId="32041" xr:uid="{9D16DF0C-751F-42E2-91BB-67D35785FCAC}"/>
    <cellStyle name="Header1 2 6 2 12 6 3" xfId="32042" xr:uid="{5CF6CE8E-D280-4115-AD58-2420364C8706}"/>
    <cellStyle name="Header1 2 6 2 12 7" xfId="32043" xr:uid="{E2FA7FBE-725D-44B3-8C2D-48249BD2EE12}"/>
    <cellStyle name="Header1 2 6 2 12 8" xfId="32044" xr:uid="{1B3E690C-1953-49A6-BA0D-BD1BD9CBE223}"/>
    <cellStyle name="Header1 2 6 2 13" xfId="32045" xr:uid="{AC4FBE7B-5847-4AD7-8DF9-6440194565D2}"/>
    <cellStyle name="Header1 2 6 2 13 2" xfId="32046" xr:uid="{6F570CD8-7C1A-4D12-8671-7B36FAF07B5D}"/>
    <cellStyle name="Header1 2 6 2 13 2 2" xfId="32047" xr:uid="{C48225BC-B92A-42EF-AAD8-406D8BB34071}"/>
    <cellStyle name="Header1 2 6 2 13 2 3" xfId="32048" xr:uid="{6F08C48D-9F13-498E-9F99-3D7D85A06DE6}"/>
    <cellStyle name="Header1 2 6 2 13 3" xfId="32049" xr:uid="{CEBD98BF-DE2A-4432-A6BD-6EE0E6E854D8}"/>
    <cellStyle name="Header1 2 6 2 13 3 2" xfId="32050" xr:uid="{00F669E7-8E4F-4C5F-B402-A20D2E5D1A4C}"/>
    <cellStyle name="Header1 2 6 2 13 3 3" xfId="32051" xr:uid="{9476E343-212E-425F-A383-1034FDF82346}"/>
    <cellStyle name="Header1 2 6 2 13 4" xfId="32052" xr:uid="{57830F8A-7660-488F-9805-D82F3E865309}"/>
    <cellStyle name="Header1 2 6 2 13 4 2" xfId="32053" xr:uid="{78B7143A-32D8-4CFF-BFE8-815722348DCE}"/>
    <cellStyle name="Header1 2 6 2 13 4 3" xfId="32054" xr:uid="{314D501B-5564-446B-B164-A4DA180BEDF8}"/>
    <cellStyle name="Header1 2 6 2 13 5" xfId="32055" xr:uid="{2D5D32B6-71C3-4A0D-A5DA-3C18A289CE1D}"/>
    <cellStyle name="Header1 2 6 2 13 5 2" xfId="32056" xr:uid="{B4E076DA-2C3B-4F84-BC11-5D1B152AF0E6}"/>
    <cellStyle name="Header1 2 6 2 13 5 3" xfId="32057" xr:uid="{F2E9BDB1-E774-4EE0-9B26-E7BCE3D3B5E9}"/>
    <cellStyle name="Header1 2 6 2 13 6" xfId="32058" xr:uid="{81F9FBF7-E101-4519-93F7-904C85B018E9}"/>
    <cellStyle name="Header1 2 6 2 13 6 2" xfId="32059" xr:uid="{A07E3685-C2BB-4C50-9B42-5D493A4DCF2A}"/>
    <cellStyle name="Header1 2 6 2 13 6 3" xfId="32060" xr:uid="{0DBF1157-A150-452A-953C-76F4A83BD7B8}"/>
    <cellStyle name="Header1 2 6 2 13 7" xfId="32061" xr:uid="{0049FD0B-94D1-46F4-B05B-75EFE2BB4178}"/>
    <cellStyle name="Header1 2 6 2 13 8" xfId="32062" xr:uid="{FD7F6D8A-45AE-433B-BCFE-2256AA8F305F}"/>
    <cellStyle name="Header1 2 6 2 14" xfId="32063" xr:uid="{3ECFFAD1-733B-4A3C-9B37-290912176DB8}"/>
    <cellStyle name="Header1 2 6 2 14 2" xfId="32064" xr:uid="{CD36EE48-D04C-4D5A-BAAD-E6330ED31BCF}"/>
    <cellStyle name="Header1 2 6 2 14 2 2" xfId="32065" xr:uid="{B1ACB45B-FDE5-48B6-9DA5-FF5D31AF6C29}"/>
    <cellStyle name="Header1 2 6 2 14 2 3" xfId="32066" xr:uid="{31C28418-DC43-48AF-84C3-4ADA562A7C18}"/>
    <cellStyle name="Header1 2 6 2 14 3" xfId="32067" xr:uid="{C59B7AA4-2939-46DB-BF20-96F7AF952120}"/>
    <cellStyle name="Header1 2 6 2 14 3 2" xfId="32068" xr:uid="{91076416-25D7-4F23-A6A7-BD47FCFE6927}"/>
    <cellStyle name="Header1 2 6 2 14 3 3" xfId="32069" xr:uid="{6FBD0D4F-AFD9-46A5-812B-5C341AFCD2C6}"/>
    <cellStyle name="Header1 2 6 2 14 4" xfId="32070" xr:uid="{1FBBDBBD-22C0-4039-9643-D0D8CDB665DD}"/>
    <cellStyle name="Header1 2 6 2 14 4 2" xfId="32071" xr:uid="{A49D9279-BA2E-4539-AFAD-ADDB24D9006E}"/>
    <cellStyle name="Header1 2 6 2 14 4 3" xfId="32072" xr:uid="{AECE5238-98D3-40E8-A37D-F8C3459FA9E3}"/>
    <cellStyle name="Header1 2 6 2 14 5" xfId="32073" xr:uid="{1A4769DD-3562-4794-8E7B-C0EC13FB6C18}"/>
    <cellStyle name="Header1 2 6 2 14 5 2" xfId="32074" xr:uid="{D5AF2CF0-206D-4634-BD53-29DB5DC7CAFE}"/>
    <cellStyle name="Header1 2 6 2 14 5 3" xfId="32075" xr:uid="{73B93F1F-D061-4EC8-81B3-BDAB69E23E73}"/>
    <cellStyle name="Header1 2 6 2 14 6" xfId="32076" xr:uid="{A057B2AB-727F-4082-8726-BB450BCA6839}"/>
    <cellStyle name="Header1 2 6 2 14 6 2" xfId="32077" xr:uid="{D1FC8223-D3B4-4B2C-B54B-2524F8B10BDD}"/>
    <cellStyle name="Header1 2 6 2 14 6 3" xfId="32078" xr:uid="{3BA97ED2-824A-4C05-AC24-DB5DA85F2FC4}"/>
    <cellStyle name="Header1 2 6 2 14 7" xfId="32079" xr:uid="{D107A927-ABE1-420B-86AE-596884E85C3D}"/>
    <cellStyle name="Header1 2 6 2 14 8" xfId="32080" xr:uid="{4F15AF25-1A9D-4DD4-BA17-C9733CB37C6E}"/>
    <cellStyle name="Header1 2 6 2 15" xfId="32081" xr:uid="{72D990A6-0B26-4F91-AB54-EBCA48B80900}"/>
    <cellStyle name="Header1 2 6 2 15 2" xfId="32082" xr:uid="{26DEE616-5D58-42ED-BE37-67F832176E9A}"/>
    <cellStyle name="Header1 2 6 2 15 2 2" xfId="32083" xr:uid="{20E35D9C-8225-4B35-BD60-3E46E9CC9671}"/>
    <cellStyle name="Header1 2 6 2 15 2 3" xfId="32084" xr:uid="{AC1CB62B-B593-4164-86A2-831B29EB9CB2}"/>
    <cellStyle name="Header1 2 6 2 15 3" xfId="32085" xr:uid="{DDBF5177-725C-4722-9094-8072366253E9}"/>
    <cellStyle name="Header1 2 6 2 15 3 2" xfId="32086" xr:uid="{7BB3A7C5-C964-428C-80E7-6786C56FA191}"/>
    <cellStyle name="Header1 2 6 2 15 3 3" xfId="32087" xr:uid="{15010A04-67A0-4075-AC58-CEDBC7157FF7}"/>
    <cellStyle name="Header1 2 6 2 15 4" xfId="32088" xr:uid="{042D6526-44AB-45A4-A9B0-83A96FF3BB41}"/>
    <cellStyle name="Header1 2 6 2 15 4 2" xfId="32089" xr:uid="{F3CAA476-D5DE-4D8D-B3CD-36B0CDD65A5A}"/>
    <cellStyle name="Header1 2 6 2 15 4 3" xfId="32090" xr:uid="{08C5FB69-4867-438A-AFF9-43266EF7546D}"/>
    <cellStyle name="Header1 2 6 2 15 5" xfId="32091" xr:uid="{D6905D7C-F128-48B3-B706-F11AF8381886}"/>
    <cellStyle name="Header1 2 6 2 15 5 2" xfId="32092" xr:uid="{254ED481-7C2E-4088-BA11-E1B156C76B45}"/>
    <cellStyle name="Header1 2 6 2 15 5 3" xfId="32093" xr:uid="{3E5B7ABB-4D06-49A6-B83A-1AEA52FAA6A3}"/>
    <cellStyle name="Header1 2 6 2 15 6" xfId="32094" xr:uid="{CEA47577-5478-40DB-B8C3-C7F477304B0D}"/>
    <cellStyle name="Header1 2 6 2 15 6 2" xfId="32095" xr:uid="{7275002B-6792-48F7-84A1-BA83C7641DC8}"/>
    <cellStyle name="Header1 2 6 2 15 6 3" xfId="32096" xr:uid="{51E954E9-9C78-4E70-AEE9-61F76747DA9E}"/>
    <cellStyle name="Header1 2 6 2 15 7" xfId="32097" xr:uid="{F950B525-07FC-402F-867D-4CA8379E0186}"/>
    <cellStyle name="Header1 2 6 2 15 8" xfId="32098" xr:uid="{EB46DD6B-0A93-4418-9452-BC23F17F9523}"/>
    <cellStyle name="Header1 2 6 2 16" xfId="32099" xr:uid="{40F446B6-85DF-43F6-9FB1-191381A34F44}"/>
    <cellStyle name="Header1 2 6 2 2" xfId="32100" xr:uid="{6DE91B0C-A1BB-4591-97B1-A47FCEF44F4F}"/>
    <cellStyle name="Header1 2 6 2 2 2" xfId="32101" xr:uid="{8BB22898-CA5F-4F24-816C-DD1617DD2C07}"/>
    <cellStyle name="Header1 2 6 2 2 2 2" xfId="32102" xr:uid="{91940B1D-F6F5-4F2A-91D3-1075565E3031}"/>
    <cellStyle name="Header1 2 6 2 2 2 2 2" xfId="32103" xr:uid="{4102ECA7-7025-42C2-960F-BD1D5F35DFB6}"/>
    <cellStyle name="Header1 2 6 2 2 2 2 3" xfId="32104" xr:uid="{28284A82-88C4-4852-BC1B-F1DD463458C8}"/>
    <cellStyle name="Header1 2 6 2 2 2 3" xfId="32105" xr:uid="{D73B0A55-7C9D-4CA6-B8C8-D843A39E765D}"/>
    <cellStyle name="Header1 2 6 2 2 2 3 2" xfId="32106" xr:uid="{C135D0FD-B0D6-4E86-898C-9C4DD1327F38}"/>
    <cellStyle name="Header1 2 6 2 2 2 3 3" xfId="32107" xr:uid="{B82CAEB1-2911-439B-8D5C-27BC95FD78C9}"/>
    <cellStyle name="Header1 2 6 2 2 2 4" xfId="32108" xr:uid="{2A56AAD0-96FA-461A-A437-23405AA41B39}"/>
    <cellStyle name="Header1 2 6 2 2 2 4 2" xfId="32109" xr:uid="{CAE6BB99-E0D1-460C-91CE-739EE6471C04}"/>
    <cellStyle name="Header1 2 6 2 2 2 4 3" xfId="32110" xr:uid="{1F5C6C58-3BE7-4A69-9CE4-4BD82F070FE8}"/>
    <cellStyle name="Header1 2 6 2 2 2 5" xfId="32111" xr:uid="{C873E021-693C-45D7-A36C-3B746FA31A2A}"/>
    <cellStyle name="Header1 2 6 2 2 2 5 2" xfId="32112" xr:uid="{1821755C-A600-4AC0-99F9-9445900F3EB2}"/>
    <cellStyle name="Header1 2 6 2 2 2 5 3" xfId="32113" xr:uid="{E324C600-5282-4DA6-9189-78F7B12DAE1D}"/>
    <cellStyle name="Header1 2 6 2 2 2 6" xfId="32114" xr:uid="{65595BEB-39FD-4448-A7B2-43D013ECED7D}"/>
    <cellStyle name="Header1 2 6 2 2 2 6 2" xfId="32115" xr:uid="{5E416ECD-951F-4119-A768-330A845ADF3A}"/>
    <cellStyle name="Header1 2 6 2 2 2 6 3" xfId="32116" xr:uid="{87440832-3063-444D-8EA8-79C747071968}"/>
    <cellStyle name="Header1 2 6 2 2 2 7" xfId="32117" xr:uid="{CC9BBD4D-3E75-4376-85F2-0AF22E70219E}"/>
    <cellStyle name="Header1 2 6 2 2 2 7 2" xfId="32118" xr:uid="{4FB215FC-11F3-4030-A1EE-72CD5D974268}"/>
    <cellStyle name="Header1 2 6 2 2 2 7 3" xfId="32119" xr:uid="{8D29587E-353A-48BC-BA1B-8317A78F0EC9}"/>
    <cellStyle name="Header1 2 6 2 2 2 8" xfId="32120" xr:uid="{BFE6225B-1CA4-4532-A2BB-67C9AE3F885F}"/>
    <cellStyle name="Header1 2 6 2 2 2 9" xfId="32121" xr:uid="{8DCCDC04-826E-4878-8186-5BF092B1A77E}"/>
    <cellStyle name="Header1 2 6 2 2 3" xfId="32122" xr:uid="{64720200-3B6C-40B6-8AED-A31BA65F5887}"/>
    <cellStyle name="Header1 2 6 2 2 3 2" xfId="32123" xr:uid="{AEE7D339-DA36-419F-A5A4-BE31CDD27C0E}"/>
    <cellStyle name="Header1 2 6 2 2 3 2 2" xfId="32124" xr:uid="{AD826173-4921-48FC-BBAD-AE8C43CEE433}"/>
    <cellStyle name="Header1 2 6 2 2 3 2 3" xfId="32125" xr:uid="{8653C214-9873-465F-BB67-974EE32B2391}"/>
    <cellStyle name="Header1 2 6 2 2 3 3" xfId="32126" xr:uid="{D1AE5232-594C-4058-8BB4-659CC1E7C24D}"/>
    <cellStyle name="Header1 2 6 2 2 3 3 2" xfId="32127" xr:uid="{8220E1F5-1C57-409C-871E-2AFD375C0523}"/>
    <cellStyle name="Header1 2 6 2 2 3 3 3" xfId="32128" xr:uid="{C89406E5-7524-4945-846F-CB47E85FA34A}"/>
    <cellStyle name="Header1 2 6 2 2 3 4" xfId="32129" xr:uid="{57D5F666-E280-4C1D-AD65-AA51BA0158C9}"/>
    <cellStyle name="Header1 2 6 2 2 3 4 2" xfId="32130" xr:uid="{C77B3E28-2AE7-46EF-A1E5-DD6B4F3CFF46}"/>
    <cellStyle name="Header1 2 6 2 2 3 4 3" xfId="32131" xr:uid="{D9E61F26-23A8-4834-98D0-AB6D6BD71ED0}"/>
    <cellStyle name="Header1 2 6 2 2 3 5" xfId="32132" xr:uid="{2298212A-7CBA-456A-A3FB-8B635FB76F88}"/>
    <cellStyle name="Header1 2 6 2 2 3 5 2" xfId="32133" xr:uid="{932BBE65-5B22-4409-980C-266DAA39039C}"/>
    <cellStyle name="Header1 2 6 2 2 3 5 3" xfId="32134" xr:uid="{BEAC1D54-5753-4007-9992-0309F3FDCA03}"/>
    <cellStyle name="Header1 2 6 2 2 3 6" xfId="32135" xr:uid="{141D9D91-E2AD-447A-ADEC-00C9F1D5F480}"/>
    <cellStyle name="Header1 2 6 2 2 3 6 2" xfId="32136" xr:uid="{906E0909-AB8D-4952-9AA5-40BF352DEB62}"/>
    <cellStyle name="Header1 2 6 2 2 3 6 3" xfId="32137" xr:uid="{3D81EF3C-04AC-44C1-9606-3DA9456C0382}"/>
    <cellStyle name="Header1 2 6 2 2 3 7" xfId="32138" xr:uid="{D6AC84B2-80A1-4E08-8832-977E95B1E99D}"/>
    <cellStyle name="Header1 2 6 2 2 3 8" xfId="32139" xr:uid="{60313C9D-2624-4550-959A-A8028AE24CDC}"/>
    <cellStyle name="Header1 2 6 2 2 4" xfId="32140" xr:uid="{2DA8FD66-9CEA-4C49-A6CE-6C8B48C8DE61}"/>
    <cellStyle name="Header1 2 6 2 2 4 2" xfId="32141" xr:uid="{10FC33BD-1116-47EA-9B32-931C8D894A6E}"/>
    <cellStyle name="Header1 2 6 2 2 4 2 2" xfId="32142" xr:uid="{7B4A46C1-66A8-4762-956B-3F1FF274C8EF}"/>
    <cellStyle name="Header1 2 6 2 2 4 2 3" xfId="32143" xr:uid="{F8FD1981-86A4-4B78-8047-1B32788A3AA3}"/>
    <cellStyle name="Header1 2 6 2 2 4 3" xfId="32144" xr:uid="{3A40B1BE-39CA-43A9-BBF3-35F229B3AFCE}"/>
    <cellStyle name="Header1 2 6 2 2 4 3 2" xfId="32145" xr:uid="{77E6DE33-4746-4902-BE68-D90E8CAB8F96}"/>
    <cellStyle name="Header1 2 6 2 2 4 3 3" xfId="32146" xr:uid="{37FABDF1-98EC-4F4F-BDAC-78CAC3B5CFE0}"/>
    <cellStyle name="Header1 2 6 2 2 4 4" xfId="32147" xr:uid="{70C9C174-E8DF-4E89-BB5A-2CBA84AA9CAA}"/>
    <cellStyle name="Header1 2 6 2 2 4 4 2" xfId="32148" xr:uid="{69855284-1EEB-4D35-B43D-C724B93A2097}"/>
    <cellStyle name="Header1 2 6 2 2 4 4 3" xfId="32149" xr:uid="{597A88C5-893E-4907-BF76-2927A7F6598B}"/>
    <cellStyle name="Header1 2 6 2 2 4 5" xfId="32150" xr:uid="{27CEF9F5-C16E-452A-B060-96E512D6044F}"/>
    <cellStyle name="Header1 2 6 2 2 4 5 2" xfId="32151" xr:uid="{AA73BFC1-7A81-48F8-98A1-E236CDFE36E8}"/>
    <cellStyle name="Header1 2 6 2 2 4 5 3" xfId="32152" xr:uid="{A84CE38C-ED85-40C5-A77F-B180E41DCA61}"/>
    <cellStyle name="Header1 2 6 2 2 4 6" xfId="32153" xr:uid="{74B069D1-62E6-4D53-9E4F-23A58B04502F}"/>
    <cellStyle name="Header1 2 6 2 2 4 6 2" xfId="32154" xr:uid="{3192CC9C-3C54-41EB-848A-BD3B4B554E9C}"/>
    <cellStyle name="Header1 2 6 2 2 4 6 3" xfId="32155" xr:uid="{1DDD82F1-FFAA-415B-A6B1-F4776952094B}"/>
    <cellStyle name="Header1 2 6 2 2 4 7" xfId="32156" xr:uid="{A4D151E4-5793-4C5B-B205-1A273D4952D5}"/>
    <cellStyle name="Header1 2 6 2 2 4 8" xfId="32157" xr:uid="{8A4591E7-504F-4EA1-BA02-5D2C5C932E53}"/>
    <cellStyle name="Header1 2 6 2 2 5" xfId="32158" xr:uid="{ED761FAA-2754-4F9E-86C4-7B0A1C61354E}"/>
    <cellStyle name="Header1 2 6 2 2 5 2" xfId="32159" xr:uid="{14B326FB-0B03-48E1-B13A-385218DE4DD5}"/>
    <cellStyle name="Header1 2 6 2 2 5 2 2" xfId="32160" xr:uid="{28CD3D98-F623-4EC5-9E4D-8DCE7DAEA526}"/>
    <cellStyle name="Header1 2 6 2 2 5 2 3" xfId="32161" xr:uid="{8E0D2B69-D86D-4D75-AB85-082652BDCC1E}"/>
    <cellStyle name="Header1 2 6 2 2 5 3" xfId="32162" xr:uid="{0213B58D-51BB-436B-8975-023536015761}"/>
    <cellStyle name="Header1 2 6 2 2 5 3 2" xfId="32163" xr:uid="{32BA57F3-2ED3-4039-956E-620699791D1F}"/>
    <cellStyle name="Header1 2 6 2 2 5 3 3" xfId="32164" xr:uid="{9E3D732E-8CA6-43F0-B072-CCBBC61C5CA6}"/>
    <cellStyle name="Header1 2 6 2 2 5 4" xfId="32165" xr:uid="{BA419CBB-3A7C-4375-B16F-AA8833F23D1B}"/>
    <cellStyle name="Header1 2 6 2 2 5 4 2" xfId="32166" xr:uid="{222A66F2-0F6D-4B67-8EF6-8994BABF2FED}"/>
    <cellStyle name="Header1 2 6 2 2 5 4 3" xfId="32167" xr:uid="{3DD35318-C20E-4834-9E96-C6EAB86A7006}"/>
    <cellStyle name="Header1 2 6 2 2 5 5" xfId="32168" xr:uid="{F67E7BAE-205F-4526-907D-EA337C2C1A78}"/>
    <cellStyle name="Header1 2 6 2 2 5 5 2" xfId="32169" xr:uid="{BE2BAE88-3502-4AE8-A31F-AE7355A6883A}"/>
    <cellStyle name="Header1 2 6 2 2 5 5 3" xfId="32170" xr:uid="{C8E131C2-6E42-4ADD-91A8-085FEAE058B0}"/>
    <cellStyle name="Header1 2 6 2 2 5 6" xfId="32171" xr:uid="{25B18D94-A0D4-4B74-B89F-D1F4AF380BF5}"/>
    <cellStyle name="Header1 2 6 2 2 5 6 2" xfId="32172" xr:uid="{B6967D81-3F84-47E4-BC4B-A2137B4412B7}"/>
    <cellStyle name="Header1 2 6 2 2 5 6 3" xfId="32173" xr:uid="{B1A87373-8047-412D-8480-CA89E8638DC0}"/>
    <cellStyle name="Header1 2 6 2 2 5 7" xfId="32174" xr:uid="{C8D590EC-649A-4FE8-A740-B8E41109061E}"/>
    <cellStyle name="Header1 2 6 2 2 5 8" xfId="32175" xr:uid="{EDCE4ECE-C976-4853-84B5-CFA15A112951}"/>
    <cellStyle name="Header1 2 6 2 2 6" xfId="32176" xr:uid="{53BE53F3-C441-4324-9841-80DD243C8812}"/>
    <cellStyle name="Header1 2 6 2 2 6 2" xfId="32177" xr:uid="{EA440EDC-828E-4DBF-8670-9BAE333BFFE2}"/>
    <cellStyle name="Header1 2 6 2 2 6 2 2" xfId="32178" xr:uid="{24AF2E33-4EFA-42A4-AB3E-28DF415010CF}"/>
    <cellStyle name="Header1 2 6 2 2 6 2 3" xfId="32179" xr:uid="{830972A0-7E74-409E-ADA2-2EBBA45BEF36}"/>
    <cellStyle name="Header1 2 6 2 2 6 3" xfId="32180" xr:uid="{395B54F2-D8BF-4801-BF20-5C0B9609DF58}"/>
    <cellStyle name="Header1 2 6 2 2 6 3 2" xfId="32181" xr:uid="{45309768-6A33-41D9-864F-6F9A7204474B}"/>
    <cellStyle name="Header1 2 6 2 2 6 3 3" xfId="32182" xr:uid="{38317FF3-3C06-47FC-8C87-482E6424580C}"/>
    <cellStyle name="Header1 2 6 2 2 6 4" xfId="32183" xr:uid="{E11A0A8C-58E2-4153-BF79-657FAFD0047A}"/>
    <cellStyle name="Header1 2 6 2 2 6 4 2" xfId="32184" xr:uid="{1F78DF98-60DF-418F-93A5-449DFAE12822}"/>
    <cellStyle name="Header1 2 6 2 2 6 4 3" xfId="32185" xr:uid="{679E1604-8A77-471B-AEB6-9D45E15751FC}"/>
    <cellStyle name="Header1 2 6 2 2 6 5" xfId="32186" xr:uid="{881E77C2-8906-47A4-9C64-CA9ABD99728A}"/>
    <cellStyle name="Header1 2 6 2 2 6 5 2" xfId="32187" xr:uid="{987B1B03-8FD2-49D6-B580-F1764BC9C664}"/>
    <cellStyle name="Header1 2 6 2 2 6 5 3" xfId="32188" xr:uid="{CC6F9BE6-26E8-4CD7-828F-B74895B64D8C}"/>
    <cellStyle name="Header1 2 6 2 2 6 6" xfId="32189" xr:uid="{3E070F11-23FC-4F21-A535-286F3C242F80}"/>
    <cellStyle name="Header1 2 6 2 2 6 6 2" xfId="32190" xr:uid="{9FC981A4-97CA-48BC-B871-5A7DEEA45C3F}"/>
    <cellStyle name="Header1 2 6 2 2 6 6 3" xfId="32191" xr:uid="{8C4E9981-0BDE-4034-BDED-4C1E14FE8C5A}"/>
    <cellStyle name="Header1 2 6 2 2 6 7" xfId="32192" xr:uid="{36CC202D-4C80-475E-B0D0-76003CA9DB4A}"/>
    <cellStyle name="Header1 2 6 2 2 6 8" xfId="32193" xr:uid="{2DC4CB94-5C96-41C2-BD17-4905FAEEC2E5}"/>
    <cellStyle name="Header1 2 6 2 2 7" xfId="32194" xr:uid="{D203BCD8-DAFE-4107-A36E-BEEFD5438D1F}"/>
    <cellStyle name="Header1 2 6 2 2 8" xfId="32195" xr:uid="{58975EA7-A3FA-4DDD-BDE2-10BC46D53FCF}"/>
    <cellStyle name="Header1 2 6 2 3" xfId="32196" xr:uid="{5EE26BE0-B077-43B2-A5C1-BAEDEB90B464}"/>
    <cellStyle name="Header1 2 6 2 3 2" xfId="32197" xr:uid="{435FBB38-3AD9-4B72-B89A-EB138570C826}"/>
    <cellStyle name="Header1 2 6 2 3 2 2" xfId="32198" xr:uid="{61DF3B53-9064-42F0-A7A2-0544089ECEA1}"/>
    <cellStyle name="Header1 2 6 2 3 2 2 2" xfId="32199" xr:uid="{5D58A181-DA8C-4B58-BB47-5FC0AE932709}"/>
    <cellStyle name="Header1 2 6 2 3 2 2 3" xfId="32200" xr:uid="{103A85C4-A44D-4AED-8297-5B513A92ABE0}"/>
    <cellStyle name="Header1 2 6 2 3 2 3" xfId="32201" xr:uid="{AB5E503C-71CF-433F-84DF-8E2D6017B91F}"/>
    <cellStyle name="Header1 2 6 2 3 2 3 2" xfId="32202" xr:uid="{54FE7260-F86A-4FD8-9EFA-99C5B1DEDABF}"/>
    <cellStyle name="Header1 2 6 2 3 2 3 3" xfId="32203" xr:uid="{8F76E8C1-49F0-4781-8330-86EFEB8055C5}"/>
    <cellStyle name="Header1 2 6 2 3 2 4" xfId="32204" xr:uid="{50E44290-BB6F-44AA-ABE7-1CBBEAE4005C}"/>
    <cellStyle name="Header1 2 6 2 3 2 4 2" xfId="32205" xr:uid="{BC593208-4350-49DC-9417-6976C904444B}"/>
    <cellStyle name="Header1 2 6 2 3 2 4 3" xfId="32206" xr:uid="{AFC01C6B-581C-4389-8012-9522268A7320}"/>
    <cellStyle name="Header1 2 6 2 3 2 5" xfId="32207" xr:uid="{07F06358-D398-429E-9FF8-B4A972887FA7}"/>
    <cellStyle name="Header1 2 6 2 3 2 5 2" xfId="32208" xr:uid="{44F80FB3-3448-4055-BCE7-1F617BF41B4D}"/>
    <cellStyle name="Header1 2 6 2 3 2 5 3" xfId="32209" xr:uid="{07B143B2-D1A9-4D9C-9BD1-6BE963EAEB4B}"/>
    <cellStyle name="Header1 2 6 2 3 2 6" xfId="32210" xr:uid="{BB52887C-EDB3-4DED-A6C7-759C2B40CA59}"/>
    <cellStyle name="Header1 2 6 2 3 2 6 2" xfId="32211" xr:uid="{D3A75BBA-8533-4038-9CEA-0C7A39C2E2C9}"/>
    <cellStyle name="Header1 2 6 2 3 2 6 3" xfId="32212" xr:uid="{CE0EB6AA-B9AD-4734-8DA9-D9CC0E93232F}"/>
    <cellStyle name="Header1 2 6 2 3 2 7" xfId="32213" xr:uid="{6194FBFD-4A9A-469F-85D0-ED0790AD50E3}"/>
    <cellStyle name="Header1 2 6 2 3 2 7 2" xfId="32214" xr:uid="{4EE7C9BB-4642-4342-91DD-E5DBAAAF6E7F}"/>
    <cellStyle name="Header1 2 6 2 3 2 7 3" xfId="32215" xr:uid="{F687E55C-D715-48B0-8994-E361E5F8FDC5}"/>
    <cellStyle name="Header1 2 6 2 3 2 8" xfId="32216" xr:uid="{94A7F210-7689-44CB-A4A2-C606AA898B6F}"/>
    <cellStyle name="Header1 2 6 2 3 2 9" xfId="32217" xr:uid="{392F8DC3-9B57-4C99-BEF6-7C67FAC269FC}"/>
    <cellStyle name="Header1 2 6 2 3 3" xfId="32218" xr:uid="{32A9EF30-31AB-4EB1-A0B9-2E17EE266836}"/>
    <cellStyle name="Header1 2 6 2 3 3 2" xfId="32219" xr:uid="{78DD1AAE-37E5-44B5-8724-F9B3292DCD04}"/>
    <cellStyle name="Header1 2 6 2 3 3 2 2" xfId="32220" xr:uid="{BE4886A7-AFED-4273-B212-4F5EDE9B5C4D}"/>
    <cellStyle name="Header1 2 6 2 3 3 2 3" xfId="32221" xr:uid="{51ACA666-75C7-4ADE-9D84-14139DBF75A2}"/>
    <cellStyle name="Header1 2 6 2 3 3 3" xfId="32222" xr:uid="{A6FCBD91-03F5-4CD8-ADD2-8685EF14BEFC}"/>
    <cellStyle name="Header1 2 6 2 3 3 3 2" xfId="32223" xr:uid="{C12AE5AD-B0FA-4BF6-AC37-F20298EE2DC9}"/>
    <cellStyle name="Header1 2 6 2 3 3 3 3" xfId="32224" xr:uid="{194F35E6-4F32-4B8F-A951-D6EACF0FEB9E}"/>
    <cellStyle name="Header1 2 6 2 3 3 4" xfId="32225" xr:uid="{717F66CA-88E1-4693-9237-68FEDF416BAD}"/>
    <cellStyle name="Header1 2 6 2 3 3 4 2" xfId="32226" xr:uid="{69168E39-06AC-4FDD-A472-2629DD2B9435}"/>
    <cellStyle name="Header1 2 6 2 3 3 4 3" xfId="32227" xr:uid="{5760399F-9CCE-4559-B860-1BF1949F31A0}"/>
    <cellStyle name="Header1 2 6 2 3 3 5" xfId="32228" xr:uid="{7EF6F64F-EC1F-4BA7-802A-505255F15D7F}"/>
    <cellStyle name="Header1 2 6 2 3 3 5 2" xfId="32229" xr:uid="{BCC84E15-7EF7-4022-81BE-2A9F6BE403A9}"/>
    <cellStyle name="Header1 2 6 2 3 3 5 3" xfId="32230" xr:uid="{58128E70-491D-4497-B1DF-42F9E29A1AC7}"/>
    <cellStyle name="Header1 2 6 2 3 3 6" xfId="32231" xr:uid="{BB18E815-C5CD-41F5-8686-9A3152760C8D}"/>
    <cellStyle name="Header1 2 6 2 3 3 6 2" xfId="32232" xr:uid="{0AA766CB-E84C-4517-BB88-06695BF02DC6}"/>
    <cellStyle name="Header1 2 6 2 3 3 6 3" xfId="32233" xr:uid="{E5071BDD-6D27-4348-977C-020676448D48}"/>
    <cellStyle name="Header1 2 6 2 3 3 7" xfId="32234" xr:uid="{0BF85AF6-1A9C-4609-BB06-1A5B7265C402}"/>
    <cellStyle name="Header1 2 6 2 3 3 8" xfId="32235" xr:uid="{0D45E18E-5154-4EB7-B004-C0300294A9C6}"/>
    <cellStyle name="Header1 2 6 2 3 4" xfId="32236" xr:uid="{D225B7AB-3A34-48AC-803F-E23574D9D091}"/>
    <cellStyle name="Header1 2 6 2 3 4 2" xfId="32237" xr:uid="{9DF3B313-4DFD-49B2-9903-87EAC16FBEF8}"/>
    <cellStyle name="Header1 2 6 2 3 4 2 2" xfId="32238" xr:uid="{A0ADB075-F272-48C0-B58C-749C7B64F075}"/>
    <cellStyle name="Header1 2 6 2 3 4 2 3" xfId="32239" xr:uid="{697C2A7F-DE0C-4BD7-BDC3-C1DD62EBF290}"/>
    <cellStyle name="Header1 2 6 2 3 4 3" xfId="32240" xr:uid="{769F7131-5B18-420D-96F8-1ABDB9F21751}"/>
    <cellStyle name="Header1 2 6 2 3 4 3 2" xfId="32241" xr:uid="{FB5AEAFF-F670-47EA-B61A-94D444D4FF8F}"/>
    <cellStyle name="Header1 2 6 2 3 4 3 3" xfId="32242" xr:uid="{7794D103-58D9-42CD-9A94-3C91CA31DA49}"/>
    <cellStyle name="Header1 2 6 2 3 4 4" xfId="32243" xr:uid="{1570763C-80CF-4CE4-A603-E3F2E04C34A0}"/>
    <cellStyle name="Header1 2 6 2 3 4 4 2" xfId="32244" xr:uid="{C434C145-3013-4A35-8CB6-EFA768EC77F0}"/>
    <cellStyle name="Header1 2 6 2 3 4 4 3" xfId="32245" xr:uid="{E949D2B5-059C-40B6-BBF6-6B5F442AA248}"/>
    <cellStyle name="Header1 2 6 2 3 4 5" xfId="32246" xr:uid="{572AA2CB-D885-4EFC-A059-D4AFACA4D5C4}"/>
    <cellStyle name="Header1 2 6 2 3 4 5 2" xfId="32247" xr:uid="{B44F3883-63EE-41A5-848F-DA2BC45EF4AD}"/>
    <cellStyle name="Header1 2 6 2 3 4 5 3" xfId="32248" xr:uid="{DCBC3F45-5449-4B28-BB7A-EEC2D10DD4CD}"/>
    <cellStyle name="Header1 2 6 2 3 4 6" xfId="32249" xr:uid="{BE947DED-3FD7-4BF7-BA1A-C6405ED13628}"/>
    <cellStyle name="Header1 2 6 2 3 4 6 2" xfId="32250" xr:uid="{3552B1B1-A663-499F-910D-659123EC1DAC}"/>
    <cellStyle name="Header1 2 6 2 3 4 6 3" xfId="32251" xr:uid="{83635A52-6343-499E-9B99-6B2F723B1914}"/>
    <cellStyle name="Header1 2 6 2 3 4 7" xfId="32252" xr:uid="{B6AD0CEF-AAB9-4CDB-AEDC-05DC84607F1C}"/>
    <cellStyle name="Header1 2 6 2 3 4 8" xfId="32253" xr:uid="{E66D49F3-7FB3-43B9-AE10-9D0E7159FBC5}"/>
    <cellStyle name="Header1 2 6 2 3 5" xfId="32254" xr:uid="{3E3FEBAB-0187-4309-B440-253D82DBBF4D}"/>
    <cellStyle name="Header1 2 6 2 3 5 2" xfId="32255" xr:uid="{86462036-0B0F-4F03-A90C-BABB3BB5DBBC}"/>
    <cellStyle name="Header1 2 6 2 3 5 2 2" xfId="32256" xr:uid="{0ADDA7A0-9B81-483E-A84D-6A88ADB18149}"/>
    <cellStyle name="Header1 2 6 2 3 5 2 3" xfId="32257" xr:uid="{C1149134-96D6-4110-B73F-814360421AA4}"/>
    <cellStyle name="Header1 2 6 2 3 5 3" xfId="32258" xr:uid="{9F1B26DD-3133-46E1-9974-DCF6519371F8}"/>
    <cellStyle name="Header1 2 6 2 3 5 3 2" xfId="32259" xr:uid="{7E6FE88A-F8EC-42A7-9A1E-E85A700F05EE}"/>
    <cellStyle name="Header1 2 6 2 3 5 3 3" xfId="32260" xr:uid="{05047327-3408-4392-92B4-24794FBFE504}"/>
    <cellStyle name="Header1 2 6 2 3 5 4" xfId="32261" xr:uid="{52C7A591-3704-4235-94CA-56CA46ADDA67}"/>
    <cellStyle name="Header1 2 6 2 3 5 4 2" xfId="32262" xr:uid="{D3348DCE-6D06-4A6E-BFD5-ED66B6466678}"/>
    <cellStyle name="Header1 2 6 2 3 5 4 3" xfId="32263" xr:uid="{C282DCA4-D9EE-4FB1-A023-2B5FD243C593}"/>
    <cellStyle name="Header1 2 6 2 3 5 5" xfId="32264" xr:uid="{33CF0215-C218-4380-B7EB-CA5DC5FF20EB}"/>
    <cellStyle name="Header1 2 6 2 3 5 5 2" xfId="32265" xr:uid="{16973C0A-D2E2-473B-9EA7-82C1F7070F1B}"/>
    <cellStyle name="Header1 2 6 2 3 5 5 3" xfId="32266" xr:uid="{B7A4F4F4-E4E4-4F40-9AED-8F3F23E13DC3}"/>
    <cellStyle name="Header1 2 6 2 3 5 6" xfId="32267" xr:uid="{5F039E02-B891-418C-B8CA-8BC050B7F31E}"/>
    <cellStyle name="Header1 2 6 2 3 5 6 2" xfId="32268" xr:uid="{F7224FD7-B0EE-4D3C-AD65-ED74CF36E924}"/>
    <cellStyle name="Header1 2 6 2 3 5 6 3" xfId="32269" xr:uid="{339EF9FA-7C40-4F84-918F-EE101EF295B5}"/>
    <cellStyle name="Header1 2 6 2 3 5 7" xfId="32270" xr:uid="{72BA7C72-3785-4537-BD5D-0C15BDC74180}"/>
    <cellStyle name="Header1 2 6 2 3 5 8" xfId="32271" xr:uid="{3E0B9B63-58D4-446A-8694-98D95FDC3934}"/>
    <cellStyle name="Header1 2 6 2 3 6" xfId="32272" xr:uid="{6FE6C398-99F9-43EB-A9F9-FE1FA131C8C6}"/>
    <cellStyle name="Header1 2 6 2 3 6 2" xfId="32273" xr:uid="{9C2BDBEF-AF78-45EA-8A48-193DCA5C9EAE}"/>
    <cellStyle name="Header1 2 6 2 3 6 2 2" xfId="32274" xr:uid="{D8BDF175-4ADE-4561-A220-B8817FEF4DB2}"/>
    <cellStyle name="Header1 2 6 2 3 6 2 3" xfId="32275" xr:uid="{051B1294-1A09-4B7F-9950-AA1436C6D9B9}"/>
    <cellStyle name="Header1 2 6 2 3 6 3" xfId="32276" xr:uid="{D9693391-9E61-4749-93A0-5A31BA08ED57}"/>
    <cellStyle name="Header1 2 6 2 3 6 3 2" xfId="32277" xr:uid="{9E1AB14D-1680-4CAA-A584-9BF457BFA401}"/>
    <cellStyle name="Header1 2 6 2 3 6 3 3" xfId="32278" xr:uid="{C63DFC78-1ED4-4235-967D-16946ADFCF5F}"/>
    <cellStyle name="Header1 2 6 2 3 6 4" xfId="32279" xr:uid="{52B48B0B-5BCD-4E88-9B6B-202409550257}"/>
    <cellStyle name="Header1 2 6 2 3 6 4 2" xfId="32280" xr:uid="{D372183D-1E88-4F8D-8ECC-5F2C6CE5FD8F}"/>
    <cellStyle name="Header1 2 6 2 3 6 4 3" xfId="32281" xr:uid="{C8D5B436-37C0-45A3-9EA9-1CD2A015353F}"/>
    <cellStyle name="Header1 2 6 2 3 6 5" xfId="32282" xr:uid="{5A9B328A-4E13-4A93-89DB-9E8486893EE6}"/>
    <cellStyle name="Header1 2 6 2 3 6 5 2" xfId="32283" xr:uid="{E63240BB-E778-42EE-B553-34AEF3409552}"/>
    <cellStyle name="Header1 2 6 2 3 6 5 3" xfId="32284" xr:uid="{60252110-1674-4D22-8BBC-277BF654CBC9}"/>
    <cellStyle name="Header1 2 6 2 3 6 6" xfId="32285" xr:uid="{09667ACB-315D-47E5-86F0-9AD857A8950C}"/>
    <cellStyle name="Header1 2 6 2 3 6 6 2" xfId="32286" xr:uid="{2175DA2A-9E1B-4C7D-A418-A57DB47B35C5}"/>
    <cellStyle name="Header1 2 6 2 3 6 6 3" xfId="32287" xr:uid="{1205BD11-17E0-499A-B225-0331AB16C3C9}"/>
    <cellStyle name="Header1 2 6 2 3 6 7" xfId="32288" xr:uid="{A7611438-4072-43D9-BCB1-A00BB0015127}"/>
    <cellStyle name="Header1 2 6 2 3 6 8" xfId="32289" xr:uid="{1CFF1DDB-6B70-4FEA-8AEF-670EE29E8D92}"/>
    <cellStyle name="Header1 2 6 2 3 7" xfId="32290" xr:uid="{F725C927-8B6C-43C9-B3E9-88C8C0B1B25E}"/>
    <cellStyle name="Header1 2 6 2 3 8" xfId="32291" xr:uid="{B281D49D-83F9-46C5-B075-ACB806118A51}"/>
    <cellStyle name="Header1 2 6 2 4" xfId="32292" xr:uid="{6DF6BC8E-E7FB-4F70-80CD-455BED1FCC4B}"/>
    <cellStyle name="Header1 2 6 2 4 2" xfId="32293" xr:uid="{0B6DB431-A4BD-4770-A40B-C59BF704FB71}"/>
    <cellStyle name="Header1 2 6 2 4 2 2" xfId="32294" xr:uid="{161EF7CC-BBC7-48A2-B6D6-B540DE13796C}"/>
    <cellStyle name="Header1 2 6 2 4 2 2 2" xfId="32295" xr:uid="{B02C6FAA-0D04-4682-9184-B589FD5392C0}"/>
    <cellStyle name="Header1 2 6 2 4 2 2 3" xfId="32296" xr:uid="{511F24FA-F078-48D2-9C9D-D31F8AEF66BF}"/>
    <cellStyle name="Header1 2 6 2 4 2 3" xfId="32297" xr:uid="{CC299551-D39F-4A40-BAC3-FFFDD93D04AF}"/>
    <cellStyle name="Header1 2 6 2 4 2 3 2" xfId="32298" xr:uid="{0B6C8977-B943-4E85-A48F-6FA910032EF3}"/>
    <cellStyle name="Header1 2 6 2 4 2 3 3" xfId="32299" xr:uid="{959A9115-EA68-439B-9B15-CBCCCEED7B63}"/>
    <cellStyle name="Header1 2 6 2 4 2 4" xfId="32300" xr:uid="{1F648798-09F3-4FDD-BDEF-5D6B8B9EB73D}"/>
    <cellStyle name="Header1 2 6 2 4 2 4 2" xfId="32301" xr:uid="{1C9BEB0E-CD66-4763-A8BF-72B7ADFF294A}"/>
    <cellStyle name="Header1 2 6 2 4 2 4 3" xfId="32302" xr:uid="{9209E950-0B7A-439F-B187-78F77FE7F8F8}"/>
    <cellStyle name="Header1 2 6 2 4 2 5" xfId="32303" xr:uid="{D4EF7A99-78D0-4B7B-90E3-C80F29A5BE34}"/>
    <cellStyle name="Header1 2 6 2 4 2 5 2" xfId="32304" xr:uid="{E169AE9C-EA85-4AD9-BA2C-69591F15899F}"/>
    <cellStyle name="Header1 2 6 2 4 2 5 3" xfId="32305" xr:uid="{AD5B447E-3D4E-4FB0-B69D-6E364E732BE1}"/>
    <cellStyle name="Header1 2 6 2 4 2 6" xfId="32306" xr:uid="{3916CA67-323E-49C6-880A-96C50CBDAF90}"/>
    <cellStyle name="Header1 2 6 2 4 2 6 2" xfId="32307" xr:uid="{13886748-1033-4359-9586-2F953302F04E}"/>
    <cellStyle name="Header1 2 6 2 4 2 6 3" xfId="32308" xr:uid="{F8F578B3-B1F0-436C-8F10-7B8F1FE61C61}"/>
    <cellStyle name="Header1 2 6 2 4 2 7" xfId="32309" xr:uid="{BDA5C90D-7AD5-4E28-A95E-FECB24F8DD6B}"/>
    <cellStyle name="Header1 2 6 2 4 2 7 2" xfId="32310" xr:uid="{91E1FD20-9891-4F02-AC5D-76F23A585DD6}"/>
    <cellStyle name="Header1 2 6 2 4 2 7 3" xfId="32311" xr:uid="{0799651C-0B48-4F74-BF87-8337453D477B}"/>
    <cellStyle name="Header1 2 6 2 4 2 8" xfId="32312" xr:uid="{926DA316-F2C7-40F2-B57E-0EE3F6DFA056}"/>
    <cellStyle name="Header1 2 6 2 4 2 9" xfId="32313" xr:uid="{3E2FC3D5-2304-40CD-98E4-4D1F9EA51736}"/>
    <cellStyle name="Header1 2 6 2 4 3" xfId="32314" xr:uid="{0C7C1036-06E5-4427-B935-187738779B5C}"/>
    <cellStyle name="Header1 2 6 2 4 3 2" xfId="32315" xr:uid="{7E9AC9DE-3F03-4BCF-921C-70D49E6E4FD9}"/>
    <cellStyle name="Header1 2 6 2 4 3 2 2" xfId="32316" xr:uid="{3584A360-134C-4A72-9128-06E1D7F0B9C3}"/>
    <cellStyle name="Header1 2 6 2 4 3 2 3" xfId="32317" xr:uid="{1C8DAD44-0C60-4C72-A720-D72020EACABB}"/>
    <cellStyle name="Header1 2 6 2 4 3 3" xfId="32318" xr:uid="{C953EF2B-6875-499F-A7BD-CECE413B7A86}"/>
    <cellStyle name="Header1 2 6 2 4 3 3 2" xfId="32319" xr:uid="{5F9A68AC-91B9-4DBD-BD42-7B437BEED46A}"/>
    <cellStyle name="Header1 2 6 2 4 3 3 3" xfId="32320" xr:uid="{2110834D-4661-4977-A967-AB6FB171F549}"/>
    <cellStyle name="Header1 2 6 2 4 3 4" xfId="32321" xr:uid="{A4D0001D-7CCB-40D4-9177-58C82DE0EFA6}"/>
    <cellStyle name="Header1 2 6 2 4 3 4 2" xfId="32322" xr:uid="{A3611333-50CD-4E8D-B893-86CDC2706ED3}"/>
    <cellStyle name="Header1 2 6 2 4 3 4 3" xfId="32323" xr:uid="{E640F119-448C-40A9-8BB2-ED61B262C689}"/>
    <cellStyle name="Header1 2 6 2 4 3 5" xfId="32324" xr:uid="{54AB7313-539E-48D0-AC20-5433C50F5D7A}"/>
    <cellStyle name="Header1 2 6 2 4 3 5 2" xfId="32325" xr:uid="{78B13F07-0D0A-45A0-801D-30687716F056}"/>
    <cellStyle name="Header1 2 6 2 4 3 5 3" xfId="32326" xr:uid="{4C2B0984-76E0-4299-BC18-48C2FD11E45B}"/>
    <cellStyle name="Header1 2 6 2 4 3 6" xfId="32327" xr:uid="{F13EEC51-B465-4F32-BAB0-257485EAD80D}"/>
    <cellStyle name="Header1 2 6 2 4 3 6 2" xfId="32328" xr:uid="{6E4FDABB-8743-46F0-A06B-CE4A84B304C1}"/>
    <cellStyle name="Header1 2 6 2 4 3 6 3" xfId="32329" xr:uid="{B855683C-2068-4350-B64B-850A77E3A842}"/>
    <cellStyle name="Header1 2 6 2 4 3 7" xfId="32330" xr:uid="{41090D46-13B8-42CF-B71A-A98E78073BC5}"/>
    <cellStyle name="Header1 2 6 2 4 3 8" xfId="32331" xr:uid="{8D6BD1C7-A3FE-40BC-B11D-2AFB5839BB3B}"/>
    <cellStyle name="Header1 2 6 2 4 4" xfId="32332" xr:uid="{C9C75FD5-3339-4223-B614-A1F9EC5A98BE}"/>
    <cellStyle name="Header1 2 6 2 4 4 2" xfId="32333" xr:uid="{DDAB81E6-2B32-4EA3-B261-B4FFEF2C283D}"/>
    <cellStyle name="Header1 2 6 2 4 4 2 2" xfId="32334" xr:uid="{8A7BF1A4-91F9-44B6-8128-F6980AA0C389}"/>
    <cellStyle name="Header1 2 6 2 4 4 2 3" xfId="32335" xr:uid="{1D8DCBA1-D012-46E6-8D36-4BD1239B9AA2}"/>
    <cellStyle name="Header1 2 6 2 4 4 3" xfId="32336" xr:uid="{7E2D4282-87DB-4030-8ABD-3411E1BC62D2}"/>
    <cellStyle name="Header1 2 6 2 4 4 3 2" xfId="32337" xr:uid="{157C14E0-D73D-4240-ACCE-E1B7ED4AAA7F}"/>
    <cellStyle name="Header1 2 6 2 4 4 3 3" xfId="32338" xr:uid="{BC47928E-38FA-4B48-8804-1347CB5A452B}"/>
    <cellStyle name="Header1 2 6 2 4 4 4" xfId="32339" xr:uid="{EAD550FF-8A09-40D3-AD9F-891624E9D82C}"/>
    <cellStyle name="Header1 2 6 2 4 4 4 2" xfId="32340" xr:uid="{86AC40AB-33A5-47B9-A15E-B979BE9E59FC}"/>
    <cellStyle name="Header1 2 6 2 4 4 4 3" xfId="32341" xr:uid="{EFB097F4-754C-4986-90A2-13E595E753EB}"/>
    <cellStyle name="Header1 2 6 2 4 4 5" xfId="32342" xr:uid="{6DA1F6A8-570B-44E6-BC09-BF65B81AD30F}"/>
    <cellStyle name="Header1 2 6 2 4 4 5 2" xfId="32343" xr:uid="{23154ABD-1C31-48D3-AB65-F54115A1C425}"/>
    <cellStyle name="Header1 2 6 2 4 4 5 3" xfId="32344" xr:uid="{C48B3BFC-0CF6-434D-9937-DC62323455D8}"/>
    <cellStyle name="Header1 2 6 2 4 4 6" xfId="32345" xr:uid="{E80E5F8C-D201-4128-B831-0BCC39FE0AA9}"/>
    <cellStyle name="Header1 2 6 2 4 4 6 2" xfId="32346" xr:uid="{470EF3D6-4C18-4AFD-9B07-997E308EB8AA}"/>
    <cellStyle name="Header1 2 6 2 4 4 6 3" xfId="32347" xr:uid="{B1B825C2-2910-4D2D-9EC9-7F8B9C9942BB}"/>
    <cellStyle name="Header1 2 6 2 4 4 7" xfId="32348" xr:uid="{8E66B8D0-0CE9-4B4D-9541-2EB74EB07DF2}"/>
    <cellStyle name="Header1 2 6 2 4 4 8" xfId="32349" xr:uid="{101CC70D-ED4F-4C28-9683-70F6EC11551D}"/>
    <cellStyle name="Header1 2 6 2 4 5" xfId="32350" xr:uid="{2348A190-1406-4C2A-8257-D22CF85326EE}"/>
    <cellStyle name="Header1 2 6 2 4 5 2" xfId="32351" xr:uid="{8570D6FC-B9DA-4750-B365-405C2EDCA751}"/>
    <cellStyle name="Header1 2 6 2 4 5 2 2" xfId="32352" xr:uid="{BAAA9252-0173-482A-8C7E-9F17F6EC35DD}"/>
    <cellStyle name="Header1 2 6 2 4 5 2 3" xfId="32353" xr:uid="{FCA3F839-1AC4-49B5-B6FB-7F329EC6EF1E}"/>
    <cellStyle name="Header1 2 6 2 4 5 3" xfId="32354" xr:uid="{5654DA3D-CD1B-48AD-BDA0-DB9A004B648E}"/>
    <cellStyle name="Header1 2 6 2 4 5 3 2" xfId="32355" xr:uid="{F0FF645D-6ECC-4A5B-B3F2-48F7EFCA07CF}"/>
    <cellStyle name="Header1 2 6 2 4 5 3 3" xfId="32356" xr:uid="{45CE40DD-D49E-4B01-953E-901D0270A871}"/>
    <cellStyle name="Header1 2 6 2 4 5 4" xfId="32357" xr:uid="{F42AAFF1-3360-4DA4-9420-DEF26A5878A8}"/>
    <cellStyle name="Header1 2 6 2 4 5 4 2" xfId="32358" xr:uid="{645EDE85-FFB8-499C-8565-FBF7785F2ABA}"/>
    <cellStyle name="Header1 2 6 2 4 5 4 3" xfId="32359" xr:uid="{810DBA3C-F6B0-4637-B755-DBD1CCDAE650}"/>
    <cellStyle name="Header1 2 6 2 4 5 5" xfId="32360" xr:uid="{BEE66DD0-5CD9-41C5-ACD7-AC3A7CDF8F74}"/>
    <cellStyle name="Header1 2 6 2 4 5 5 2" xfId="32361" xr:uid="{47A700F8-CDBE-42D2-8303-964F2128600F}"/>
    <cellStyle name="Header1 2 6 2 4 5 5 3" xfId="32362" xr:uid="{D789522B-F796-4F33-B4F0-A0F71F48546A}"/>
    <cellStyle name="Header1 2 6 2 4 5 6" xfId="32363" xr:uid="{BFA739F0-3781-4843-A449-AF0A37E70EB8}"/>
    <cellStyle name="Header1 2 6 2 4 5 6 2" xfId="32364" xr:uid="{F9DAEF41-E604-4F6F-A3DC-36D0030F475A}"/>
    <cellStyle name="Header1 2 6 2 4 5 6 3" xfId="32365" xr:uid="{A086C6B4-17DD-452D-B070-40ADCB6D8BFD}"/>
    <cellStyle name="Header1 2 6 2 4 5 7" xfId="32366" xr:uid="{A5C2312E-4961-4B5A-A808-494790F4B0AE}"/>
    <cellStyle name="Header1 2 6 2 4 5 8" xfId="32367" xr:uid="{E44E990B-22AD-4C1B-9B9E-7288FA34DD0B}"/>
    <cellStyle name="Header1 2 6 2 4 6" xfId="32368" xr:uid="{9FB15092-2E75-4377-A418-027A06748EC9}"/>
    <cellStyle name="Header1 2 6 2 4 6 2" xfId="32369" xr:uid="{CA3DEE0B-2018-4920-89A1-4BC72D068F6F}"/>
    <cellStyle name="Header1 2 6 2 4 6 2 2" xfId="32370" xr:uid="{BFC0C9B6-074D-43E8-9FE1-42B8B66D5775}"/>
    <cellStyle name="Header1 2 6 2 4 6 2 3" xfId="32371" xr:uid="{DCF93362-470A-43E5-9335-0A0D2FE28AC7}"/>
    <cellStyle name="Header1 2 6 2 4 6 3" xfId="32372" xr:uid="{09757B86-704E-4544-9BCB-0106D0148FC4}"/>
    <cellStyle name="Header1 2 6 2 4 6 3 2" xfId="32373" xr:uid="{714F9817-A9BA-43C1-9D70-BAF3172BC811}"/>
    <cellStyle name="Header1 2 6 2 4 6 3 3" xfId="32374" xr:uid="{6B03F38E-E359-4BFB-AD02-23CF68437628}"/>
    <cellStyle name="Header1 2 6 2 4 6 4" xfId="32375" xr:uid="{62CA7C90-286D-4782-8E8E-99A1B57D7559}"/>
    <cellStyle name="Header1 2 6 2 4 6 4 2" xfId="32376" xr:uid="{89A3B782-53E6-436F-B4FC-C8CBC66FB084}"/>
    <cellStyle name="Header1 2 6 2 4 6 4 3" xfId="32377" xr:uid="{4CFED351-9D04-4A4E-B0D8-D49826233AC9}"/>
    <cellStyle name="Header1 2 6 2 4 6 5" xfId="32378" xr:uid="{36ED03D3-9C23-48CA-9542-86365B0FABB9}"/>
    <cellStyle name="Header1 2 6 2 4 6 5 2" xfId="32379" xr:uid="{EF6B7615-5E49-4342-931F-EA90EFA39B23}"/>
    <cellStyle name="Header1 2 6 2 4 6 5 3" xfId="32380" xr:uid="{8BCB6BEA-1B62-480E-8570-DBD2F83EE1F1}"/>
    <cellStyle name="Header1 2 6 2 4 6 6" xfId="32381" xr:uid="{338AAEEE-FEAA-4694-BF39-F43C28336F44}"/>
    <cellStyle name="Header1 2 6 2 4 6 6 2" xfId="32382" xr:uid="{94D55619-85DA-4BBE-BCCA-E1C2A3389877}"/>
    <cellStyle name="Header1 2 6 2 4 6 6 3" xfId="32383" xr:uid="{219533A5-81A5-482A-91A2-35EE9F16DDA4}"/>
    <cellStyle name="Header1 2 6 2 4 6 7" xfId="32384" xr:uid="{B19823FE-307F-4C6F-8FA4-326B17314772}"/>
    <cellStyle name="Header1 2 6 2 4 6 8" xfId="32385" xr:uid="{2A869313-F4C2-4F6E-BA79-D82FC2016336}"/>
    <cellStyle name="Header1 2 6 2 4 7" xfId="32386" xr:uid="{9B69B23D-FBFB-448A-80C5-EFE685C51CAE}"/>
    <cellStyle name="Header1 2 6 2 4 8" xfId="32387" xr:uid="{D2637C63-F9D1-42A5-AAB0-ED4AE46313CB}"/>
    <cellStyle name="Header1 2 6 2 5" xfId="32388" xr:uid="{D0258B1B-B9E5-42C5-822A-447FC3C9B82E}"/>
    <cellStyle name="Header1 2 6 2 5 2" xfId="32389" xr:uid="{FE85B743-2C41-41B4-81B6-6B3776AAD7F0}"/>
    <cellStyle name="Header1 2 6 2 5 2 2" xfId="32390" xr:uid="{0DE3E14D-A117-4F08-95D2-0B97B9586B3A}"/>
    <cellStyle name="Header1 2 6 2 5 2 2 2" xfId="32391" xr:uid="{2199F38F-650B-4054-B1BB-6DC7E0D2C0F5}"/>
    <cellStyle name="Header1 2 6 2 5 2 2 3" xfId="32392" xr:uid="{A8AF24FA-90C7-464E-B502-829AEA5CD8D4}"/>
    <cellStyle name="Header1 2 6 2 5 2 3" xfId="32393" xr:uid="{F9A264E5-9C08-4572-B02D-B456AA3A8BFB}"/>
    <cellStyle name="Header1 2 6 2 5 2 3 2" xfId="32394" xr:uid="{CF85F440-EA63-4011-B256-B2AE16B4D211}"/>
    <cellStyle name="Header1 2 6 2 5 2 3 3" xfId="32395" xr:uid="{AC053570-8911-4265-9398-D433DA70C6DD}"/>
    <cellStyle name="Header1 2 6 2 5 2 4" xfId="32396" xr:uid="{C531BA0D-46A0-4D62-8D06-512FBAC6AD03}"/>
    <cellStyle name="Header1 2 6 2 5 2 4 2" xfId="32397" xr:uid="{C64A3F53-EF8E-4D0F-AB33-44F505E0A8C7}"/>
    <cellStyle name="Header1 2 6 2 5 2 4 3" xfId="32398" xr:uid="{FE46D038-EBB8-4AC6-9A16-5DBD498046B2}"/>
    <cellStyle name="Header1 2 6 2 5 2 5" xfId="32399" xr:uid="{D08EFFC3-22DB-4479-8416-AD1421A86444}"/>
    <cellStyle name="Header1 2 6 2 5 2 5 2" xfId="32400" xr:uid="{4A605321-9F2C-46D4-9003-7492AEE49A8D}"/>
    <cellStyle name="Header1 2 6 2 5 2 5 3" xfId="32401" xr:uid="{A0DCFE1D-7B78-4BF8-913A-630336EAFC2C}"/>
    <cellStyle name="Header1 2 6 2 5 2 6" xfId="32402" xr:uid="{479A3637-F6FE-48A2-A73F-1FBDBD18CBC9}"/>
    <cellStyle name="Header1 2 6 2 5 2 6 2" xfId="32403" xr:uid="{C23B5809-1C6C-488A-8478-8065DA1555F0}"/>
    <cellStyle name="Header1 2 6 2 5 2 6 3" xfId="32404" xr:uid="{838496E8-F499-471D-8083-7C604C4368B3}"/>
    <cellStyle name="Header1 2 6 2 5 2 7" xfId="32405" xr:uid="{BB7BFE24-EA08-4A06-8F6B-7524959AFF95}"/>
    <cellStyle name="Header1 2 6 2 5 2 7 2" xfId="32406" xr:uid="{029DFA92-2DE1-4AF6-9CA7-08E042E249D1}"/>
    <cellStyle name="Header1 2 6 2 5 2 7 3" xfId="32407" xr:uid="{40EC710F-B66A-4546-86C5-745881B0747F}"/>
    <cellStyle name="Header1 2 6 2 5 2 8" xfId="32408" xr:uid="{791E138C-EFC5-4F89-AD53-D6EAF1A4ABF2}"/>
    <cellStyle name="Header1 2 6 2 5 2 9" xfId="32409" xr:uid="{C5999C4C-62AB-40A6-95E7-99CC0F4D5C6F}"/>
    <cellStyle name="Header1 2 6 2 5 3" xfId="32410" xr:uid="{A121D574-16FB-470F-9D11-78AA21DF63A7}"/>
    <cellStyle name="Header1 2 6 2 5 3 2" xfId="32411" xr:uid="{6AD52E31-F6AA-4999-BEA4-BB92D34FF565}"/>
    <cellStyle name="Header1 2 6 2 5 3 2 2" xfId="32412" xr:uid="{1418B5B8-4633-40C3-A9F9-3AF354126AFA}"/>
    <cellStyle name="Header1 2 6 2 5 3 2 3" xfId="32413" xr:uid="{0AAE906B-43E7-4050-87F4-3048003009D1}"/>
    <cellStyle name="Header1 2 6 2 5 3 3" xfId="32414" xr:uid="{30B11423-1A5E-43DF-AB9E-929D4AC08A38}"/>
    <cellStyle name="Header1 2 6 2 5 3 3 2" xfId="32415" xr:uid="{90687414-0ADB-488E-BE7C-277054D09475}"/>
    <cellStyle name="Header1 2 6 2 5 3 3 3" xfId="32416" xr:uid="{4ABCCBD7-88F7-48A1-960F-2DD0970E5FAB}"/>
    <cellStyle name="Header1 2 6 2 5 3 4" xfId="32417" xr:uid="{6E55D8AC-D6C5-4FCB-996A-D409011F5E3C}"/>
    <cellStyle name="Header1 2 6 2 5 3 4 2" xfId="32418" xr:uid="{62CECB1D-00C8-44FC-928B-E15AC84080D0}"/>
    <cellStyle name="Header1 2 6 2 5 3 4 3" xfId="32419" xr:uid="{1327D8E2-B3AB-4E4C-8B8D-DA0D4F75FD3E}"/>
    <cellStyle name="Header1 2 6 2 5 3 5" xfId="32420" xr:uid="{07605669-049A-4481-8177-028FF295C3A2}"/>
    <cellStyle name="Header1 2 6 2 5 3 5 2" xfId="32421" xr:uid="{395C84F0-64F2-4772-8F84-1D9B72057D32}"/>
    <cellStyle name="Header1 2 6 2 5 3 5 3" xfId="32422" xr:uid="{334BF823-C5DA-454E-928F-7D3064A07880}"/>
    <cellStyle name="Header1 2 6 2 5 3 6" xfId="32423" xr:uid="{67142A3E-BF36-4B4C-ACB3-01430B225576}"/>
    <cellStyle name="Header1 2 6 2 5 3 6 2" xfId="32424" xr:uid="{E65ACBF1-BDAE-4C14-9B8F-5E49A8B77F6B}"/>
    <cellStyle name="Header1 2 6 2 5 3 6 3" xfId="32425" xr:uid="{D9A44E3E-6173-4DE7-B585-E3141B613A08}"/>
    <cellStyle name="Header1 2 6 2 5 3 7" xfId="32426" xr:uid="{B0B71955-9B3B-41B1-8D2B-D1A623DBDA2C}"/>
    <cellStyle name="Header1 2 6 2 5 3 8" xfId="32427" xr:uid="{CF2713C3-2B5A-4996-88FD-A3EDF000507E}"/>
    <cellStyle name="Header1 2 6 2 5 4" xfId="32428" xr:uid="{939D0806-E35B-4A64-92CC-374C4254C96F}"/>
    <cellStyle name="Header1 2 6 2 5 4 2" xfId="32429" xr:uid="{77FD83C8-C282-4FB0-B60E-2D0454CBF367}"/>
    <cellStyle name="Header1 2 6 2 5 4 2 2" xfId="32430" xr:uid="{23E8EA53-C114-4B52-9839-F09DC5F926D8}"/>
    <cellStyle name="Header1 2 6 2 5 4 2 3" xfId="32431" xr:uid="{18CC018E-0F20-4019-A744-CA4B5C496C12}"/>
    <cellStyle name="Header1 2 6 2 5 4 3" xfId="32432" xr:uid="{318F049E-AF18-4420-B457-B8910416D535}"/>
    <cellStyle name="Header1 2 6 2 5 4 3 2" xfId="32433" xr:uid="{238AE262-D748-4C69-94F6-1CC68D39F2C1}"/>
    <cellStyle name="Header1 2 6 2 5 4 3 3" xfId="32434" xr:uid="{F19D420B-20BB-4D20-85B7-1159A7A44E01}"/>
    <cellStyle name="Header1 2 6 2 5 4 4" xfId="32435" xr:uid="{9C0F15F3-9A0B-4950-9145-7D563105C68B}"/>
    <cellStyle name="Header1 2 6 2 5 4 4 2" xfId="32436" xr:uid="{849443C1-428F-42D9-B12F-0038AB403B7C}"/>
    <cellStyle name="Header1 2 6 2 5 4 4 3" xfId="32437" xr:uid="{3968D5E3-6552-41B3-9E3A-F8ADC7585BAF}"/>
    <cellStyle name="Header1 2 6 2 5 4 5" xfId="32438" xr:uid="{CCF0321F-60CA-47BE-AB6E-931DA2E96800}"/>
    <cellStyle name="Header1 2 6 2 5 4 5 2" xfId="32439" xr:uid="{EF1ACE01-5FDB-4FC7-B63E-2282B4AC16BA}"/>
    <cellStyle name="Header1 2 6 2 5 4 5 3" xfId="32440" xr:uid="{25472974-2A81-46B2-841A-994867AC7F6D}"/>
    <cellStyle name="Header1 2 6 2 5 4 6" xfId="32441" xr:uid="{72B0AC34-43A2-4C32-84B1-60CBE577276E}"/>
    <cellStyle name="Header1 2 6 2 5 4 6 2" xfId="32442" xr:uid="{B70333F8-B82D-439C-9B31-AD327D4FEFCB}"/>
    <cellStyle name="Header1 2 6 2 5 4 6 3" xfId="32443" xr:uid="{7EBD381D-C73F-454F-8EF8-57FAAD9EF687}"/>
    <cellStyle name="Header1 2 6 2 5 4 7" xfId="32444" xr:uid="{E2D9128C-46B5-4F6E-BDEF-C1151256B42E}"/>
    <cellStyle name="Header1 2 6 2 5 4 8" xfId="32445" xr:uid="{1711E357-561C-426A-940D-37819C2E7851}"/>
    <cellStyle name="Header1 2 6 2 5 5" xfId="32446" xr:uid="{B4C81D71-C7CC-4193-9759-962FC9BC7E29}"/>
    <cellStyle name="Header1 2 6 2 5 5 2" xfId="32447" xr:uid="{1A422B22-C9A1-4822-AA81-05BCF28A3AB7}"/>
    <cellStyle name="Header1 2 6 2 5 5 2 2" xfId="32448" xr:uid="{78CF70C1-EB49-4665-9615-4008B146B2CD}"/>
    <cellStyle name="Header1 2 6 2 5 5 2 3" xfId="32449" xr:uid="{27E8169F-D9A7-4E87-AF27-FF25AD5BB2B8}"/>
    <cellStyle name="Header1 2 6 2 5 5 3" xfId="32450" xr:uid="{00CFF126-4555-4804-B037-DD92357CC704}"/>
    <cellStyle name="Header1 2 6 2 5 5 3 2" xfId="32451" xr:uid="{E3D86EB5-B7CB-4146-ADDE-367A5FE7FB56}"/>
    <cellStyle name="Header1 2 6 2 5 5 3 3" xfId="32452" xr:uid="{3C527441-6B9A-4708-A541-52126522F68F}"/>
    <cellStyle name="Header1 2 6 2 5 5 4" xfId="32453" xr:uid="{D7D85E47-849B-4B52-A0B9-F063A69F75AD}"/>
    <cellStyle name="Header1 2 6 2 5 5 4 2" xfId="32454" xr:uid="{99D18EAD-B120-4369-B455-D0532D20D9D4}"/>
    <cellStyle name="Header1 2 6 2 5 5 4 3" xfId="32455" xr:uid="{EF4516DD-49F3-48A2-8820-5BEC2015A8D8}"/>
    <cellStyle name="Header1 2 6 2 5 5 5" xfId="32456" xr:uid="{56C42371-89E7-4FF9-86A2-367D6782AD77}"/>
    <cellStyle name="Header1 2 6 2 5 5 5 2" xfId="32457" xr:uid="{A779D54F-1FEB-4010-9BFD-A78BBB120AA7}"/>
    <cellStyle name="Header1 2 6 2 5 5 5 3" xfId="32458" xr:uid="{7F5626CC-E1BA-4DCF-87C8-9E615123408A}"/>
    <cellStyle name="Header1 2 6 2 5 5 6" xfId="32459" xr:uid="{00312888-9908-4EE6-86AD-09F38AD75029}"/>
    <cellStyle name="Header1 2 6 2 5 5 6 2" xfId="32460" xr:uid="{4D761E09-378F-4AA9-8E6E-19F57315645E}"/>
    <cellStyle name="Header1 2 6 2 5 5 6 3" xfId="32461" xr:uid="{C3DC4B8C-996E-4ECA-A110-6813E446EFD7}"/>
    <cellStyle name="Header1 2 6 2 5 5 7" xfId="32462" xr:uid="{CBFA6463-0146-4508-80B2-88EAF208D533}"/>
    <cellStyle name="Header1 2 6 2 5 5 8" xfId="32463" xr:uid="{65BA4F48-293A-4C39-B2BD-EDE252B9308D}"/>
    <cellStyle name="Header1 2 6 2 5 6" xfId="32464" xr:uid="{7F202F1A-7FBE-4BC7-B4E9-0B9569BD41C5}"/>
    <cellStyle name="Header1 2 6 2 5 6 2" xfId="32465" xr:uid="{8758B2D9-E4C9-46A0-8EB0-AD046F76F914}"/>
    <cellStyle name="Header1 2 6 2 5 6 2 2" xfId="32466" xr:uid="{D23E62B8-3F23-488E-B946-CFC1FF6ED435}"/>
    <cellStyle name="Header1 2 6 2 5 6 2 3" xfId="32467" xr:uid="{D44C0A4A-99B1-40CB-A959-0003928566BF}"/>
    <cellStyle name="Header1 2 6 2 5 6 3" xfId="32468" xr:uid="{1C240B7C-11C6-438C-940A-611052735739}"/>
    <cellStyle name="Header1 2 6 2 5 6 3 2" xfId="32469" xr:uid="{7837D2A4-1628-42A3-AAA5-70F4EEEE302B}"/>
    <cellStyle name="Header1 2 6 2 5 6 3 3" xfId="32470" xr:uid="{1C424463-2F1F-4C42-A08F-A303CC3459FA}"/>
    <cellStyle name="Header1 2 6 2 5 6 4" xfId="32471" xr:uid="{4F8015D4-3652-48A0-B3CF-3D6518BF9ACE}"/>
    <cellStyle name="Header1 2 6 2 5 6 4 2" xfId="32472" xr:uid="{2255FCB5-AEC0-470A-A4DA-1E41A22D5A4F}"/>
    <cellStyle name="Header1 2 6 2 5 6 4 3" xfId="32473" xr:uid="{D8F62CAB-921A-4512-BEF0-C57E3CE1F64A}"/>
    <cellStyle name="Header1 2 6 2 5 6 5" xfId="32474" xr:uid="{AB698D23-184F-4EA7-A27F-1D65B68DAA8B}"/>
    <cellStyle name="Header1 2 6 2 5 6 5 2" xfId="32475" xr:uid="{3A1602E8-768D-4ADF-9E4E-00FD5A597B6B}"/>
    <cellStyle name="Header1 2 6 2 5 6 5 3" xfId="32476" xr:uid="{A974AEEE-19A5-43A2-AFF0-314E3A9A429F}"/>
    <cellStyle name="Header1 2 6 2 5 6 6" xfId="32477" xr:uid="{4B5C9492-7A2D-4B1E-A12C-19CD129218DE}"/>
    <cellStyle name="Header1 2 6 2 5 6 6 2" xfId="32478" xr:uid="{DD88A012-1BC5-4D96-B9B3-A651DEEE4F2A}"/>
    <cellStyle name="Header1 2 6 2 5 6 6 3" xfId="32479" xr:uid="{1290DD52-49E9-4F67-85FF-8D2D012E3206}"/>
    <cellStyle name="Header1 2 6 2 5 6 7" xfId="32480" xr:uid="{F5F1280F-E5D2-457D-94C8-F36885B4C17E}"/>
    <cellStyle name="Header1 2 6 2 5 6 8" xfId="32481" xr:uid="{F558B005-C2E7-4C0C-8234-9B998222EB5A}"/>
    <cellStyle name="Header1 2 6 2 5 7" xfId="32482" xr:uid="{45C55745-7CC2-460C-A3DE-FE750C71232B}"/>
    <cellStyle name="Header1 2 6 2 5 8" xfId="32483" xr:uid="{E9810237-D740-45E2-A4DC-238721415C08}"/>
    <cellStyle name="Header1 2 6 2 6" xfId="32484" xr:uid="{8B008ED9-A628-4BE6-AB06-56127EC0222A}"/>
    <cellStyle name="Header1 2 6 2 6 2" xfId="32485" xr:uid="{1874094A-9E98-4344-A86C-A03336869449}"/>
    <cellStyle name="Header1 2 6 2 6 2 2" xfId="32486" xr:uid="{970BE28C-6DE2-4917-A1B6-00FBAF02DFC8}"/>
    <cellStyle name="Header1 2 6 2 6 2 2 2" xfId="32487" xr:uid="{0AE0C231-3CBA-4D70-9CA3-95EA9A43F2C0}"/>
    <cellStyle name="Header1 2 6 2 6 2 2 3" xfId="32488" xr:uid="{DA531F40-8C26-48D0-A44D-2BA390B7B27B}"/>
    <cellStyle name="Header1 2 6 2 6 2 3" xfId="32489" xr:uid="{90BB6218-1E62-4B59-BF20-2BCDCA6A6390}"/>
    <cellStyle name="Header1 2 6 2 6 2 3 2" xfId="32490" xr:uid="{BC141A89-7B23-4C5E-ABD1-40243CC2E6EA}"/>
    <cellStyle name="Header1 2 6 2 6 2 3 3" xfId="32491" xr:uid="{52DD95AE-EB69-4226-927A-837A05ABBF2A}"/>
    <cellStyle name="Header1 2 6 2 6 2 4" xfId="32492" xr:uid="{2F04F6A0-864C-4FCB-BC69-ABC9EB44555B}"/>
    <cellStyle name="Header1 2 6 2 6 2 4 2" xfId="32493" xr:uid="{71659210-C6C6-48D2-8ACA-47DDC03DEBF7}"/>
    <cellStyle name="Header1 2 6 2 6 2 4 3" xfId="32494" xr:uid="{80CD5E64-6BBF-4885-9DD2-3B4E9FE2F1CF}"/>
    <cellStyle name="Header1 2 6 2 6 2 5" xfId="32495" xr:uid="{F5FDA924-F152-414F-AEBE-F99822A4D126}"/>
    <cellStyle name="Header1 2 6 2 6 2 5 2" xfId="32496" xr:uid="{D6EC8F93-2C05-4973-94F1-A141C0E6A862}"/>
    <cellStyle name="Header1 2 6 2 6 2 5 3" xfId="32497" xr:uid="{127D9A88-9609-467F-A627-0B7D4241874F}"/>
    <cellStyle name="Header1 2 6 2 6 2 6" xfId="32498" xr:uid="{3C28BFE8-55B3-44B0-8184-FF4D037B7B2B}"/>
    <cellStyle name="Header1 2 6 2 6 2 6 2" xfId="32499" xr:uid="{8880C66E-0C30-42F3-A863-0B718979D626}"/>
    <cellStyle name="Header1 2 6 2 6 2 6 3" xfId="32500" xr:uid="{194D8136-DA2B-446D-B612-F808557D0793}"/>
    <cellStyle name="Header1 2 6 2 6 2 7" xfId="32501" xr:uid="{840AB719-EB3F-4CDD-BF0F-48747D1CDF72}"/>
    <cellStyle name="Header1 2 6 2 6 2 7 2" xfId="32502" xr:uid="{42CD1A68-E11F-44F6-AACD-C7A474FAFC2A}"/>
    <cellStyle name="Header1 2 6 2 6 2 7 3" xfId="32503" xr:uid="{3B3EEAA4-C2A2-4C18-85D1-E8EB291DD6F3}"/>
    <cellStyle name="Header1 2 6 2 6 2 8" xfId="32504" xr:uid="{E97D377D-E3B5-45D4-BDD4-BA1C8F5AAC1F}"/>
    <cellStyle name="Header1 2 6 2 6 2 9" xfId="32505" xr:uid="{D78601C2-BE41-4E75-822D-2C91593A5046}"/>
    <cellStyle name="Header1 2 6 2 6 3" xfId="32506" xr:uid="{753F23CF-D599-4661-AED9-C309E3C4D418}"/>
    <cellStyle name="Header1 2 6 2 6 3 2" xfId="32507" xr:uid="{DEC46E69-6B3E-421F-8038-6924583AB058}"/>
    <cellStyle name="Header1 2 6 2 6 3 2 2" xfId="32508" xr:uid="{9A7D1982-18FD-46C0-A8AA-305C5040FF97}"/>
    <cellStyle name="Header1 2 6 2 6 3 2 3" xfId="32509" xr:uid="{B5675EA8-740B-4372-9BB0-ABB147D8AA4C}"/>
    <cellStyle name="Header1 2 6 2 6 3 3" xfId="32510" xr:uid="{5C682E91-D593-4AB7-9600-0B7308F703CD}"/>
    <cellStyle name="Header1 2 6 2 6 3 3 2" xfId="32511" xr:uid="{3643881C-4F27-4FD3-86FD-1494CB72AAEA}"/>
    <cellStyle name="Header1 2 6 2 6 3 3 3" xfId="32512" xr:uid="{E96AAB70-00E2-4DE4-926F-0DE3C9664C44}"/>
    <cellStyle name="Header1 2 6 2 6 3 4" xfId="32513" xr:uid="{20144299-C452-4265-B54F-2BB3BDECD445}"/>
    <cellStyle name="Header1 2 6 2 6 3 4 2" xfId="32514" xr:uid="{F400C535-56A6-4BE1-8D96-0F4B0D797C0F}"/>
    <cellStyle name="Header1 2 6 2 6 3 4 3" xfId="32515" xr:uid="{2B42D66B-B316-447C-BD89-A67CAA8647CF}"/>
    <cellStyle name="Header1 2 6 2 6 3 5" xfId="32516" xr:uid="{510B6494-4945-4624-B9C7-1FA90C46BD57}"/>
    <cellStyle name="Header1 2 6 2 6 3 5 2" xfId="32517" xr:uid="{E2EA6618-EF07-46ED-B23B-0033A0AA8FF7}"/>
    <cellStyle name="Header1 2 6 2 6 3 5 3" xfId="32518" xr:uid="{EF68A41D-5192-4144-9852-88DC1B507B59}"/>
    <cellStyle name="Header1 2 6 2 6 3 6" xfId="32519" xr:uid="{D0508105-E6CC-49F8-9391-2F1417BFE5DC}"/>
    <cellStyle name="Header1 2 6 2 6 3 6 2" xfId="32520" xr:uid="{578037A3-19EC-4423-B8E9-0BCDE1623ACA}"/>
    <cellStyle name="Header1 2 6 2 6 3 6 3" xfId="32521" xr:uid="{2CAFD1BA-7362-4901-B755-6CCCBD92F1DB}"/>
    <cellStyle name="Header1 2 6 2 6 3 7" xfId="32522" xr:uid="{8069A120-2BC9-49A3-B93B-FFB580B16812}"/>
    <cellStyle name="Header1 2 6 2 6 3 8" xfId="32523" xr:uid="{B8080503-527A-44D5-8B4C-90F3B5822A34}"/>
    <cellStyle name="Header1 2 6 2 6 4" xfId="32524" xr:uid="{03F43346-774E-448E-8BF0-82440CCE7CE7}"/>
    <cellStyle name="Header1 2 6 2 6 4 2" xfId="32525" xr:uid="{0FF21EDF-1860-46D3-B216-6453A08EA9A5}"/>
    <cellStyle name="Header1 2 6 2 6 4 2 2" xfId="32526" xr:uid="{6C73C283-4B76-4F38-A075-78D776EEFAB9}"/>
    <cellStyle name="Header1 2 6 2 6 4 2 3" xfId="32527" xr:uid="{CE846B01-4C48-4890-AA2F-62D6F6500117}"/>
    <cellStyle name="Header1 2 6 2 6 4 3" xfId="32528" xr:uid="{27D3CCBF-7A30-4A88-A5D5-C2C0B5C7A740}"/>
    <cellStyle name="Header1 2 6 2 6 4 3 2" xfId="32529" xr:uid="{0F000E0B-5122-47F6-BA13-06ECBA358089}"/>
    <cellStyle name="Header1 2 6 2 6 4 3 3" xfId="32530" xr:uid="{6270B879-88EF-4870-B0A9-C68CCDE90AEF}"/>
    <cellStyle name="Header1 2 6 2 6 4 4" xfId="32531" xr:uid="{1A58C50B-281A-4FBB-B768-5E84CDA1D509}"/>
    <cellStyle name="Header1 2 6 2 6 4 4 2" xfId="32532" xr:uid="{F8494D3C-A4BD-4C0E-A969-B2F38BAF2A52}"/>
    <cellStyle name="Header1 2 6 2 6 4 4 3" xfId="32533" xr:uid="{512AC162-7234-44BF-8335-12C8E7AACBD2}"/>
    <cellStyle name="Header1 2 6 2 6 4 5" xfId="32534" xr:uid="{C8AC592A-D519-4367-95EF-03889FB3DF39}"/>
    <cellStyle name="Header1 2 6 2 6 4 5 2" xfId="32535" xr:uid="{311739A8-4182-4CE5-95B6-9D2FBA340A67}"/>
    <cellStyle name="Header1 2 6 2 6 4 5 3" xfId="32536" xr:uid="{CCB8D7D1-1FE8-4FEF-B8C7-A00E79761E67}"/>
    <cellStyle name="Header1 2 6 2 6 4 6" xfId="32537" xr:uid="{80522716-14A7-4745-9AA5-A4CDF6788100}"/>
    <cellStyle name="Header1 2 6 2 6 4 6 2" xfId="32538" xr:uid="{775089FE-AFC4-44F7-BC33-FE60450987B7}"/>
    <cellStyle name="Header1 2 6 2 6 4 6 3" xfId="32539" xr:uid="{9CE72A2E-D00B-4AFF-8057-AA2250DCCEFF}"/>
    <cellStyle name="Header1 2 6 2 6 4 7" xfId="32540" xr:uid="{CEF9E8F4-2DF1-429E-A5E7-3EF36E35800A}"/>
    <cellStyle name="Header1 2 6 2 6 4 8" xfId="32541" xr:uid="{7752FC0B-D6C1-4F59-AE63-E451105B927F}"/>
    <cellStyle name="Header1 2 6 2 6 5" xfId="32542" xr:uid="{0EF9D99B-D8B8-4207-8FAF-5F20C48DB0F1}"/>
    <cellStyle name="Header1 2 6 2 6 5 2" xfId="32543" xr:uid="{CDA92CD8-2694-45C6-91C8-C69C93C7AD56}"/>
    <cellStyle name="Header1 2 6 2 6 5 2 2" xfId="32544" xr:uid="{C9E6DCFA-E3B8-456B-90DC-F9B2BA55441C}"/>
    <cellStyle name="Header1 2 6 2 6 5 2 3" xfId="32545" xr:uid="{EB8A0D15-2F3B-475C-BD66-57275D342F79}"/>
    <cellStyle name="Header1 2 6 2 6 5 3" xfId="32546" xr:uid="{6D4218A7-59B6-499E-83D9-010A06868377}"/>
    <cellStyle name="Header1 2 6 2 6 5 3 2" xfId="32547" xr:uid="{6C8F57CE-B0AB-4C6A-9104-3BDE5C32C6C7}"/>
    <cellStyle name="Header1 2 6 2 6 5 3 3" xfId="32548" xr:uid="{A50A7897-7A53-45A1-B444-B5C3133DDC41}"/>
    <cellStyle name="Header1 2 6 2 6 5 4" xfId="32549" xr:uid="{D11D177C-DBD3-4A09-9989-55E8C96DD5D6}"/>
    <cellStyle name="Header1 2 6 2 6 5 4 2" xfId="32550" xr:uid="{65312A56-628F-45FA-8DD6-210563BA68B2}"/>
    <cellStyle name="Header1 2 6 2 6 5 4 3" xfId="32551" xr:uid="{56FA5A08-FA25-4269-8F81-EE0D5A8D5F7A}"/>
    <cellStyle name="Header1 2 6 2 6 5 5" xfId="32552" xr:uid="{689E486D-4B40-4161-A1E3-CD7DC8B848DC}"/>
    <cellStyle name="Header1 2 6 2 6 5 5 2" xfId="32553" xr:uid="{99DF1587-8699-4744-A9C5-08E0B6CB8CFB}"/>
    <cellStyle name="Header1 2 6 2 6 5 5 3" xfId="32554" xr:uid="{63980CBA-03D5-439D-B45D-5F72B9FD4F3A}"/>
    <cellStyle name="Header1 2 6 2 6 5 6" xfId="32555" xr:uid="{DFD61B86-4636-400C-A522-FB4B273ACAC2}"/>
    <cellStyle name="Header1 2 6 2 6 5 6 2" xfId="32556" xr:uid="{F02DEA94-EF5C-492F-91FA-9695DF385CC4}"/>
    <cellStyle name="Header1 2 6 2 6 5 6 3" xfId="32557" xr:uid="{E64E46F7-F576-4999-AF74-DC3E9C83D6EA}"/>
    <cellStyle name="Header1 2 6 2 6 5 7" xfId="32558" xr:uid="{5BB21E60-89AF-4714-8A2B-CD93F7AFB9D6}"/>
    <cellStyle name="Header1 2 6 2 6 5 8" xfId="32559" xr:uid="{F8C81E7C-0140-4964-96C6-7E6BF9F7C1F4}"/>
    <cellStyle name="Header1 2 6 2 6 6" xfId="32560" xr:uid="{1FECA7A1-5DFD-456F-A03F-1AA32E2910CA}"/>
    <cellStyle name="Header1 2 6 2 6 6 2" xfId="32561" xr:uid="{7388D6A6-491E-447F-A3B8-B8FB36565B44}"/>
    <cellStyle name="Header1 2 6 2 6 6 2 2" xfId="32562" xr:uid="{42CBC8F6-7D39-4EC0-9BBF-1EE328C7FCD9}"/>
    <cellStyle name="Header1 2 6 2 6 6 2 3" xfId="32563" xr:uid="{E155E14B-E9E8-4152-8700-B4ED769C06BD}"/>
    <cellStyle name="Header1 2 6 2 6 6 3" xfId="32564" xr:uid="{A47F8245-6608-49EF-81E3-011B8257E34A}"/>
    <cellStyle name="Header1 2 6 2 6 6 3 2" xfId="32565" xr:uid="{3510EE65-9FDE-4C68-A299-97159FA8BC5A}"/>
    <cellStyle name="Header1 2 6 2 6 6 3 3" xfId="32566" xr:uid="{07519E00-77F2-45D5-A155-821D69F3A3B9}"/>
    <cellStyle name="Header1 2 6 2 6 6 4" xfId="32567" xr:uid="{D88B1F0B-8599-415E-AA8D-98BE5B1D3EC6}"/>
    <cellStyle name="Header1 2 6 2 6 6 4 2" xfId="32568" xr:uid="{1FAA58EA-5E70-47A1-B747-CC418B8B62B6}"/>
    <cellStyle name="Header1 2 6 2 6 6 4 3" xfId="32569" xr:uid="{C31B1AA0-0402-4B9E-A4A5-FF1F2442B294}"/>
    <cellStyle name="Header1 2 6 2 6 6 5" xfId="32570" xr:uid="{3CE760DE-8405-496A-84C4-BDB07419B469}"/>
    <cellStyle name="Header1 2 6 2 6 6 5 2" xfId="32571" xr:uid="{A7ECA9E6-B50D-4724-A41B-0AA996ABF70C}"/>
    <cellStyle name="Header1 2 6 2 6 6 5 3" xfId="32572" xr:uid="{2C2C8273-1384-4443-8827-3D23B9967D2E}"/>
    <cellStyle name="Header1 2 6 2 6 6 6" xfId="32573" xr:uid="{9D55A989-6C97-4ED2-BF55-3E30D8AAC1AC}"/>
    <cellStyle name="Header1 2 6 2 6 6 6 2" xfId="32574" xr:uid="{672C9436-F18A-4BAE-BE2C-5A2D24A50453}"/>
    <cellStyle name="Header1 2 6 2 6 6 6 3" xfId="32575" xr:uid="{7149BA0E-EB79-4C33-BD06-D5CC71EC6DD1}"/>
    <cellStyle name="Header1 2 6 2 6 6 7" xfId="32576" xr:uid="{76309C94-4A70-4AC7-B08B-E2FE28F389F9}"/>
    <cellStyle name="Header1 2 6 2 6 6 8" xfId="32577" xr:uid="{6AE3BF45-1848-479C-AE60-FE2BF5C09E1D}"/>
    <cellStyle name="Header1 2 6 2 6 7" xfId="32578" xr:uid="{91E67F2C-56EE-4EFB-88C9-1321F645FF83}"/>
    <cellStyle name="Header1 2 6 2 6 8" xfId="32579" xr:uid="{92A09524-337B-4D0B-878E-4A01C888CB11}"/>
    <cellStyle name="Header1 2 6 2 7" xfId="32580" xr:uid="{B757093E-D323-4CE4-BDF0-1D649F610AD9}"/>
    <cellStyle name="Header1 2 6 2 7 2" xfId="32581" xr:uid="{B6F0FF00-4B63-441F-9253-DC358B114133}"/>
    <cellStyle name="Header1 2 6 2 7 2 2" xfId="32582" xr:uid="{9D94EB28-3BEE-47C7-9BBE-4BCCA83ECD73}"/>
    <cellStyle name="Header1 2 6 2 7 2 2 2" xfId="32583" xr:uid="{3603CB3C-F173-4136-90FA-09843F37FC31}"/>
    <cellStyle name="Header1 2 6 2 7 2 2 3" xfId="32584" xr:uid="{2E80F1A7-3382-43ED-B5FE-1704D3ED5E79}"/>
    <cellStyle name="Header1 2 6 2 7 2 3" xfId="32585" xr:uid="{2904BB08-FB71-4B31-8DF3-DA0851654E6A}"/>
    <cellStyle name="Header1 2 6 2 7 2 3 2" xfId="32586" xr:uid="{D741BD28-BD80-4C2D-9A4E-EC1E85B79786}"/>
    <cellStyle name="Header1 2 6 2 7 2 3 3" xfId="32587" xr:uid="{2165A849-213E-4CEA-BC15-9055F00101E6}"/>
    <cellStyle name="Header1 2 6 2 7 2 4" xfId="32588" xr:uid="{3A1231CE-7BC2-47F2-BC83-F47D3BF3C0EB}"/>
    <cellStyle name="Header1 2 6 2 7 2 4 2" xfId="32589" xr:uid="{3C0E3182-172A-49AD-85AE-58865EF3D441}"/>
    <cellStyle name="Header1 2 6 2 7 2 4 3" xfId="32590" xr:uid="{7687DAF9-2AFB-4103-A6B5-3624987A877D}"/>
    <cellStyle name="Header1 2 6 2 7 2 5" xfId="32591" xr:uid="{25A8D226-5266-4D67-8E15-0025599B1861}"/>
    <cellStyle name="Header1 2 6 2 7 2 5 2" xfId="32592" xr:uid="{3CDD6536-EA10-4CF2-B97C-659F7905C16C}"/>
    <cellStyle name="Header1 2 6 2 7 2 5 3" xfId="32593" xr:uid="{311970BA-4C05-4931-91BF-7DF11DEE97DB}"/>
    <cellStyle name="Header1 2 6 2 7 2 6" xfId="32594" xr:uid="{DC509E5F-902F-429A-87F7-DDDDB5E9465D}"/>
    <cellStyle name="Header1 2 6 2 7 2 6 2" xfId="32595" xr:uid="{311DC495-DE8D-46BB-B4EB-5C0B39403E2D}"/>
    <cellStyle name="Header1 2 6 2 7 2 6 3" xfId="32596" xr:uid="{C7DD1C80-8D8F-42D4-B0E6-1D5455F7B6C9}"/>
    <cellStyle name="Header1 2 6 2 7 2 7" xfId="32597" xr:uid="{DCE02FFE-E8C7-4B01-B320-2599A7278CEC}"/>
    <cellStyle name="Header1 2 6 2 7 2 7 2" xfId="32598" xr:uid="{3922C37A-A5FB-4E94-8625-6171BB83FC4E}"/>
    <cellStyle name="Header1 2 6 2 7 2 7 3" xfId="32599" xr:uid="{8DB42FBD-7006-4A24-8DC5-AEFC7F09CE00}"/>
    <cellStyle name="Header1 2 6 2 7 2 8" xfId="32600" xr:uid="{37CB8ACF-B76C-4157-AEE1-760AC9F90299}"/>
    <cellStyle name="Header1 2 6 2 7 2 9" xfId="32601" xr:uid="{01121445-78D4-4326-B46B-75DE64EA6326}"/>
    <cellStyle name="Header1 2 6 2 7 3" xfId="32602" xr:uid="{37E9AAA7-0A3E-4368-B1A5-D8B027255629}"/>
    <cellStyle name="Header1 2 6 2 7 3 2" xfId="32603" xr:uid="{184EC842-CC6D-41D5-8470-15FF91C7CC6B}"/>
    <cellStyle name="Header1 2 6 2 7 3 2 2" xfId="32604" xr:uid="{E303385B-78EC-43B1-BA55-5937A25847BA}"/>
    <cellStyle name="Header1 2 6 2 7 3 2 3" xfId="32605" xr:uid="{E9A07133-D0B4-4DD1-8E9A-FEBF763ADA32}"/>
    <cellStyle name="Header1 2 6 2 7 3 3" xfId="32606" xr:uid="{BACD4BB4-63B5-4011-B088-37163A5B178A}"/>
    <cellStyle name="Header1 2 6 2 7 3 3 2" xfId="32607" xr:uid="{37BAFC43-7126-4B2A-8CA3-A2341E06E1D5}"/>
    <cellStyle name="Header1 2 6 2 7 3 3 3" xfId="32608" xr:uid="{FB0D61F7-3112-4835-B734-05EC5F0300D2}"/>
    <cellStyle name="Header1 2 6 2 7 3 4" xfId="32609" xr:uid="{51568895-CA28-410D-A0D3-0FAE474C14F6}"/>
    <cellStyle name="Header1 2 6 2 7 3 4 2" xfId="32610" xr:uid="{402B0BED-36FF-4127-B1A9-A6703A2BA88A}"/>
    <cellStyle name="Header1 2 6 2 7 3 4 3" xfId="32611" xr:uid="{0093BAC9-1BDD-4623-B02E-9BE4816FD145}"/>
    <cellStyle name="Header1 2 6 2 7 3 5" xfId="32612" xr:uid="{31B945B4-FEB5-43C1-9302-AF043FDE7AA6}"/>
    <cellStyle name="Header1 2 6 2 7 3 5 2" xfId="32613" xr:uid="{AD8DB1CC-5B18-4211-8B41-C1A773C4078F}"/>
    <cellStyle name="Header1 2 6 2 7 3 5 3" xfId="32614" xr:uid="{03D1E7D5-0C1F-4F69-AD2A-0E23C07944A1}"/>
    <cellStyle name="Header1 2 6 2 7 3 6" xfId="32615" xr:uid="{BB9C9522-EDFD-47BA-91AE-8ED5D86F6AB2}"/>
    <cellStyle name="Header1 2 6 2 7 3 6 2" xfId="32616" xr:uid="{3B889FB6-8939-4C75-B691-9D0D69743362}"/>
    <cellStyle name="Header1 2 6 2 7 3 6 3" xfId="32617" xr:uid="{7ACA0951-BDFF-41B9-9DCF-572047CB11DF}"/>
    <cellStyle name="Header1 2 6 2 7 3 7" xfId="32618" xr:uid="{98606E05-F774-441B-A6C2-A2974AB9478A}"/>
    <cellStyle name="Header1 2 6 2 7 3 8" xfId="32619" xr:uid="{1467BD47-9BA8-4187-A6A2-B3190BAF97AA}"/>
    <cellStyle name="Header1 2 6 2 7 4" xfId="32620" xr:uid="{6887397A-29D8-4F7E-986F-AE85BE61ADBE}"/>
    <cellStyle name="Header1 2 6 2 7 4 2" xfId="32621" xr:uid="{D7B57169-2914-416B-B27E-720488E54593}"/>
    <cellStyle name="Header1 2 6 2 7 4 2 2" xfId="32622" xr:uid="{F687A1BA-4660-46C4-9DC9-8BC264ABC4A1}"/>
    <cellStyle name="Header1 2 6 2 7 4 2 3" xfId="32623" xr:uid="{EF1DA943-66A8-4EFB-8363-7E6B673D0BD6}"/>
    <cellStyle name="Header1 2 6 2 7 4 3" xfId="32624" xr:uid="{5135263B-D5C2-41EF-B39D-A6443B68AB30}"/>
    <cellStyle name="Header1 2 6 2 7 4 3 2" xfId="32625" xr:uid="{382FC09A-CE62-4A39-97A7-615DB303E713}"/>
    <cellStyle name="Header1 2 6 2 7 4 3 3" xfId="32626" xr:uid="{79D5FD7B-5B88-4D2A-9565-3FA27785DAB7}"/>
    <cellStyle name="Header1 2 6 2 7 4 4" xfId="32627" xr:uid="{860A5EAB-4F8B-405B-A82A-A12564A508BC}"/>
    <cellStyle name="Header1 2 6 2 7 4 4 2" xfId="32628" xr:uid="{43311481-D1FF-49A4-A96A-74CED738A4CB}"/>
    <cellStyle name="Header1 2 6 2 7 4 4 3" xfId="32629" xr:uid="{55603544-EFC3-4201-924E-0D21E0423634}"/>
    <cellStyle name="Header1 2 6 2 7 4 5" xfId="32630" xr:uid="{251B9EE9-AF21-49D8-A3CD-F84A34F369A8}"/>
    <cellStyle name="Header1 2 6 2 7 4 5 2" xfId="32631" xr:uid="{65CCA391-27DE-4BE5-AB83-F547213AC23B}"/>
    <cellStyle name="Header1 2 6 2 7 4 5 3" xfId="32632" xr:uid="{EF08265B-9898-4869-B724-F9D1CB8FBE1C}"/>
    <cellStyle name="Header1 2 6 2 7 4 6" xfId="32633" xr:uid="{32E8F1DD-66A1-4DBC-BEC2-C417FE334F00}"/>
    <cellStyle name="Header1 2 6 2 7 4 6 2" xfId="32634" xr:uid="{35C5D3D5-897E-494D-AB06-B3BA4D6322FE}"/>
    <cellStyle name="Header1 2 6 2 7 4 6 3" xfId="32635" xr:uid="{6C2A141D-E23F-4A7C-8BAB-6C566F5DA6AB}"/>
    <cellStyle name="Header1 2 6 2 7 4 7" xfId="32636" xr:uid="{6E254234-FB62-401C-864B-EB143856178F}"/>
    <cellStyle name="Header1 2 6 2 7 4 8" xfId="32637" xr:uid="{0528C5B6-40DC-41AD-8F13-7BE60A24A512}"/>
    <cellStyle name="Header1 2 6 2 7 5" xfId="32638" xr:uid="{B60CF135-C6F4-401F-958B-4F66190351E7}"/>
    <cellStyle name="Header1 2 6 2 7 5 2" xfId="32639" xr:uid="{BE9C53BF-AA27-4725-A07A-2447730A6814}"/>
    <cellStyle name="Header1 2 6 2 7 5 2 2" xfId="32640" xr:uid="{13E01ECC-FDF8-49B1-91B0-A4C78784757C}"/>
    <cellStyle name="Header1 2 6 2 7 5 2 3" xfId="32641" xr:uid="{2362C50A-146A-4755-B7F4-F25F1A30A904}"/>
    <cellStyle name="Header1 2 6 2 7 5 3" xfId="32642" xr:uid="{64BD083F-DC70-4A0E-88D6-73E01E6081A4}"/>
    <cellStyle name="Header1 2 6 2 7 5 3 2" xfId="32643" xr:uid="{075737EF-9C89-4FA6-A8CF-2F2DD6D9CE22}"/>
    <cellStyle name="Header1 2 6 2 7 5 3 3" xfId="32644" xr:uid="{A439176C-EA09-4B42-AFBE-FD8EAD4FFF57}"/>
    <cellStyle name="Header1 2 6 2 7 5 4" xfId="32645" xr:uid="{23D0F908-1140-43E6-B6FB-FBDED6F20E0F}"/>
    <cellStyle name="Header1 2 6 2 7 5 4 2" xfId="32646" xr:uid="{DDA88B69-A666-41FB-8D51-3855B85EB9F0}"/>
    <cellStyle name="Header1 2 6 2 7 5 4 3" xfId="32647" xr:uid="{2F45BAEE-CD62-4EAC-9DFF-F9FB1AEA894D}"/>
    <cellStyle name="Header1 2 6 2 7 5 5" xfId="32648" xr:uid="{04B84994-01CC-4B51-97A2-5AE7300163F7}"/>
    <cellStyle name="Header1 2 6 2 7 5 5 2" xfId="32649" xr:uid="{BE619026-0FC5-4460-ABCA-83185555BC4C}"/>
    <cellStyle name="Header1 2 6 2 7 5 5 3" xfId="32650" xr:uid="{0AB0FF9E-1224-4C03-A05A-35E01A74B30B}"/>
    <cellStyle name="Header1 2 6 2 7 5 6" xfId="32651" xr:uid="{47F4F388-92D2-49EB-8700-F22305DB5B11}"/>
    <cellStyle name="Header1 2 6 2 7 5 6 2" xfId="32652" xr:uid="{5699ED28-B295-4C9A-A058-E930CC282B3C}"/>
    <cellStyle name="Header1 2 6 2 7 5 6 3" xfId="32653" xr:uid="{D0CB0A93-45D0-4991-B588-E8EC2856FBAC}"/>
    <cellStyle name="Header1 2 6 2 7 5 7" xfId="32654" xr:uid="{D46D6A00-2D7E-436B-A2E3-CC88348196CD}"/>
    <cellStyle name="Header1 2 6 2 7 5 8" xfId="32655" xr:uid="{226240FA-2583-4906-A5ED-3D5561D242C8}"/>
    <cellStyle name="Header1 2 6 2 7 6" xfId="32656" xr:uid="{71781DA0-0596-4784-B615-6FEA3C0CFCFA}"/>
    <cellStyle name="Header1 2 6 2 7 6 2" xfId="32657" xr:uid="{EB189FDD-CDBC-43AD-ACC0-1F6263A059F0}"/>
    <cellStyle name="Header1 2 6 2 7 6 2 2" xfId="32658" xr:uid="{AF4603CA-8C15-4E57-AB39-DDE05DE95C5F}"/>
    <cellStyle name="Header1 2 6 2 7 6 2 3" xfId="32659" xr:uid="{C1319DD1-A822-48AB-B340-7FB1F197679E}"/>
    <cellStyle name="Header1 2 6 2 7 6 3" xfId="32660" xr:uid="{2EF07653-B175-448A-BE7C-DA41575AA02F}"/>
    <cellStyle name="Header1 2 6 2 7 6 3 2" xfId="32661" xr:uid="{9DDB56A5-4B8B-4306-A4B3-7507B4F808B1}"/>
    <cellStyle name="Header1 2 6 2 7 6 3 3" xfId="32662" xr:uid="{D2ED2CB0-5103-4BF5-BD02-463E5C017975}"/>
    <cellStyle name="Header1 2 6 2 7 6 4" xfId="32663" xr:uid="{B39EA8C3-5EB4-45F6-8A95-F68083229860}"/>
    <cellStyle name="Header1 2 6 2 7 6 4 2" xfId="32664" xr:uid="{B6090597-F015-403B-AB42-1086B731B3C0}"/>
    <cellStyle name="Header1 2 6 2 7 6 4 3" xfId="32665" xr:uid="{45270778-7AE5-4C94-8538-F543ED3C23F7}"/>
    <cellStyle name="Header1 2 6 2 7 6 5" xfId="32666" xr:uid="{0E6D578A-1E48-4AC3-A306-8E571E657C9B}"/>
    <cellStyle name="Header1 2 6 2 7 6 5 2" xfId="32667" xr:uid="{9723FF43-CA2B-484B-8B6F-010E2D073691}"/>
    <cellStyle name="Header1 2 6 2 7 6 5 3" xfId="32668" xr:uid="{D5EFDB08-17C3-4E10-8B94-58D0E52F5C2C}"/>
    <cellStyle name="Header1 2 6 2 7 6 6" xfId="32669" xr:uid="{CB378EC5-1C5D-464F-BA3E-A898F5544D51}"/>
    <cellStyle name="Header1 2 6 2 7 6 6 2" xfId="32670" xr:uid="{B3235C60-FCB5-4FC7-BF77-4B64564ACC06}"/>
    <cellStyle name="Header1 2 6 2 7 6 6 3" xfId="32671" xr:uid="{CB84287E-11A6-49C3-8C33-B2A6C13E2FEC}"/>
    <cellStyle name="Header1 2 6 2 7 6 7" xfId="32672" xr:uid="{5776BE77-386C-4C47-AC7B-40F309419F94}"/>
    <cellStyle name="Header1 2 6 2 7 6 8" xfId="32673" xr:uid="{425125E3-63E4-48A9-A52F-4CE8449104EB}"/>
    <cellStyle name="Header1 2 6 2 7 7" xfId="32674" xr:uid="{7EEAFBF5-A563-4A7D-AE0B-248F16FA57BC}"/>
    <cellStyle name="Header1 2 6 2 7 8" xfId="32675" xr:uid="{ED9301E4-D0EB-4B3E-BA36-D7F67C54022C}"/>
    <cellStyle name="Header1 2 6 2 8" xfId="32676" xr:uid="{5B1D3E49-F0D5-4C79-816F-1B2A463BC4A7}"/>
    <cellStyle name="Header1 2 6 2 8 2" xfId="32677" xr:uid="{6FE6150B-5697-4444-B49F-4547B61DD907}"/>
    <cellStyle name="Header1 2 6 2 8 2 2" xfId="32678" xr:uid="{CBAA1F93-1C1F-4079-8AEE-3C950A151124}"/>
    <cellStyle name="Header1 2 6 2 8 2 2 2" xfId="32679" xr:uid="{3E392063-FFB2-4180-A234-AAF942F032B3}"/>
    <cellStyle name="Header1 2 6 2 8 2 2 3" xfId="32680" xr:uid="{2102B84D-4940-4367-B962-E1E1A443523E}"/>
    <cellStyle name="Header1 2 6 2 8 2 3" xfId="32681" xr:uid="{4E3D029A-D0C2-47B6-8A76-FE2E5BAAB757}"/>
    <cellStyle name="Header1 2 6 2 8 2 3 2" xfId="32682" xr:uid="{1678A8B7-67CC-42C3-868D-8621B3E684E5}"/>
    <cellStyle name="Header1 2 6 2 8 2 3 3" xfId="32683" xr:uid="{4B6DBAD5-3FCB-4D04-93B0-809783ED2422}"/>
    <cellStyle name="Header1 2 6 2 8 2 4" xfId="32684" xr:uid="{6FB062DB-59A9-4230-9B91-A308D8C1F7FD}"/>
    <cellStyle name="Header1 2 6 2 8 2 4 2" xfId="32685" xr:uid="{DDF5CE00-F5B5-4411-920A-EE3D14224B80}"/>
    <cellStyle name="Header1 2 6 2 8 2 4 3" xfId="32686" xr:uid="{AC7C1D43-00DD-4577-BC64-3D10767DCC42}"/>
    <cellStyle name="Header1 2 6 2 8 2 5" xfId="32687" xr:uid="{31ECCAD5-407B-4C1A-AC10-01C31283A536}"/>
    <cellStyle name="Header1 2 6 2 8 2 5 2" xfId="32688" xr:uid="{F0941659-8AD7-41CC-B426-6E07AA15F5D7}"/>
    <cellStyle name="Header1 2 6 2 8 2 5 3" xfId="32689" xr:uid="{9A621848-6639-43ED-931E-19E63BE663D2}"/>
    <cellStyle name="Header1 2 6 2 8 2 6" xfId="32690" xr:uid="{2D87BD7F-745A-4867-B00B-450E34714FC0}"/>
    <cellStyle name="Header1 2 6 2 8 2 6 2" xfId="32691" xr:uid="{6F9B8315-DAF0-486A-BC1B-B97B6950408A}"/>
    <cellStyle name="Header1 2 6 2 8 2 6 3" xfId="32692" xr:uid="{25A7479D-2073-4084-8353-D7D8DEF946A3}"/>
    <cellStyle name="Header1 2 6 2 8 2 7" xfId="32693" xr:uid="{FDE11A02-F2EC-431F-A6B1-155C835CD098}"/>
    <cellStyle name="Header1 2 6 2 8 2 7 2" xfId="32694" xr:uid="{5DBDBC18-7581-49AA-8C6D-39FD6240EF01}"/>
    <cellStyle name="Header1 2 6 2 8 2 7 3" xfId="32695" xr:uid="{0339671E-5FB5-4CF1-B122-9B30E37010FF}"/>
    <cellStyle name="Header1 2 6 2 8 2 8" xfId="32696" xr:uid="{323DA979-C23B-4F58-B7F1-F36C00F93538}"/>
    <cellStyle name="Header1 2 6 2 8 2 9" xfId="32697" xr:uid="{A5837479-C314-42CB-A0EF-244AAACA724E}"/>
    <cellStyle name="Header1 2 6 2 8 3" xfId="32698" xr:uid="{A5D4881C-D480-46B1-AC56-19F9E9509F63}"/>
    <cellStyle name="Header1 2 6 2 8 3 2" xfId="32699" xr:uid="{D042F882-68FA-4200-8EC3-6598C77C2363}"/>
    <cellStyle name="Header1 2 6 2 8 3 2 2" xfId="32700" xr:uid="{90D3FF08-A5BE-4536-B6D7-03B9BD8C54D7}"/>
    <cellStyle name="Header1 2 6 2 8 3 2 3" xfId="32701" xr:uid="{0DEBA490-90E4-4530-BE96-617F98038FB1}"/>
    <cellStyle name="Header1 2 6 2 8 3 3" xfId="32702" xr:uid="{C58F4FE5-4211-414F-BF38-33EC39A2758A}"/>
    <cellStyle name="Header1 2 6 2 8 3 3 2" xfId="32703" xr:uid="{58108BFA-4F8A-4E73-ABCA-77728F8E3968}"/>
    <cellStyle name="Header1 2 6 2 8 3 3 3" xfId="32704" xr:uid="{B7AE3C51-DDE5-46D3-9428-08E352C8DE94}"/>
    <cellStyle name="Header1 2 6 2 8 3 4" xfId="32705" xr:uid="{37C6D220-9497-4EAF-B231-938F544BF3CF}"/>
    <cellStyle name="Header1 2 6 2 8 3 4 2" xfId="32706" xr:uid="{4FDA3437-41F3-46C7-989C-8B2C990F162A}"/>
    <cellStyle name="Header1 2 6 2 8 3 4 3" xfId="32707" xr:uid="{624B9DDC-7872-4550-855B-2116314D0F15}"/>
    <cellStyle name="Header1 2 6 2 8 3 5" xfId="32708" xr:uid="{4232C070-8F92-41B9-9F6A-00A38B5F4306}"/>
    <cellStyle name="Header1 2 6 2 8 3 5 2" xfId="32709" xr:uid="{14B8B186-8B09-48E1-BD3D-15CF7FA863E7}"/>
    <cellStyle name="Header1 2 6 2 8 3 5 3" xfId="32710" xr:uid="{0DEC7E5F-431A-4C26-B09B-48D625594224}"/>
    <cellStyle name="Header1 2 6 2 8 3 6" xfId="32711" xr:uid="{9A28848B-7899-45DE-BFDA-9EEEC23B117D}"/>
    <cellStyle name="Header1 2 6 2 8 3 6 2" xfId="32712" xr:uid="{58B208D0-C643-4F2F-B635-4E8EA927CA57}"/>
    <cellStyle name="Header1 2 6 2 8 3 6 3" xfId="32713" xr:uid="{FEBAE1FB-A839-4626-AF50-197BF20538B3}"/>
    <cellStyle name="Header1 2 6 2 8 3 7" xfId="32714" xr:uid="{F0596C01-0B8F-4261-93C4-0CACE27576CE}"/>
    <cellStyle name="Header1 2 6 2 8 3 8" xfId="32715" xr:uid="{906704E7-D073-436A-B222-E456386AC1FF}"/>
    <cellStyle name="Header1 2 6 2 8 4" xfId="32716" xr:uid="{77FF599D-DB7E-4C3A-96DC-96DD1A5CBBE6}"/>
    <cellStyle name="Header1 2 6 2 8 4 2" xfId="32717" xr:uid="{B85DD766-E5AB-43C0-8663-A1DBD0972936}"/>
    <cellStyle name="Header1 2 6 2 8 4 2 2" xfId="32718" xr:uid="{59D8DF10-038C-4CF7-A37C-84581B86C0A2}"/>
    <cellStyle name="Header1 2 6 2 8 4 2 3" xfId="32719" xr:uid="{2ECD6B84-BF5C-4992-A1AF-8401F7B1E61F}"/>
    <cellStyle name="Header1 2 6 2 8 4 3" xfId="32720" xr:uid="{E2C27F4C-693B-4EB3-A279-90CFAD13766E}"/>
    <cellStyle name="Header1 2 6 2 8 4 3 2" xfId="32721" xr:uid="{8D7EDF10-B627-41A9-BE21-26657B0CA3E2}"/>
    <cellStyle name="Header1 2 6 2 8 4 3 3" xfId="32722" xr:uid="{6A4B96DF-95CD-4C51-8640-597F8795F210}"/>
    <cellStyle name="Header1 2 6 2 8 4 4" xfId="32723" xr:uid="{A58836F6-B6FB-4D8A-80F6-A41084EDFD66}"/>
    <cellStyle name="Header1 2 6 2 8 4 4 2" xfId="32724" xr:uid="{F30BD00D-BFF2-4683-A6CB-012CDEB17C01}"/>
    <cellStyle name="Header1 2 6 2 8 4 4 3" xfId="32725" xr:uid="{21F62768-923C-45F3-BD79-9C945E6A99A9}"/>
    <cellStyle name="Header1 2 6 2 8 4 5" xfId="32726" xr:uid="{6D16C4A0-5648-4F8F-ABD5-D72F4785E6AE}"/>
    <cellStyle name="Header1 2 6 2 8 4 5 2" xfId="32727" xr:uid="{1998D369-7F9B-4B22-A278-BE0617511CFD}"/>
    <cellStyle name="Header1 2 6 2 8 4 5 3" xfId="32728" xr:uid="{4915E299-AC3A-4988-8B2B-F4D6E061A2BB}"/>
    <cellStyle name="Header1 2 6 2 8 4 6" xfId="32729" xr:uid="{D643BAF7-684C-4071-A172-A34F3D8583A8}"/>
    <cellStyle name="Header1 2 6 2 8 4 6 2" xfId="32730" xr:uid="{6D93A679-27A2-4254-A521-0B229EF15174}"/>
    <cellStyle name="Header1 2 6 2 8 4 6 3" xfId="32731" xr:uid="{408F3781-F4E9-4177-80C4-2E16601306F6}"/>
    <cellStyle name="Header1 2 6 2 8 4 7" xfId="32732" xr:uid="{4400385D-96A7-4D6C-8BFF-0013D162AFB6}"/>
    <cellStyle name="Header1 2 6 2 8 4 8" xfId="32733" xr:uid="{FCA085A3-571D-4BB1-B044-5D41AB065D91}"/>
    <cellStyle name="Header1 2 6 2 8 5" xfId="32734" xr:uid="{94CF8777-DD62-482E-9F42-315825854A3A}"/>
    <cellStyle name="Header1 2 6 2 8 5 2" xfId="32735" xr:uid="{4B66075E-8CC8-4534-BCF7-A1B68FF11FF7}"/>
    <cellStyle name="Header1 2 6 2 8 5 2 2" xfId="32736" xr:uid="{8F83D8E8-0825-45AC-9064-30BAF5E83650}"/>
    <cellStyle name="Header1 2 6 2 8 5 2 3" xfId="32737" xr:uid="{682F172F-6FEA-4736-B46E-2045B0D362EB}"/>
    <cellStyle name="Header1 2 6 2 8 5 3" xfId="32738" xr:uid="{92E7BD8A-F5DD-4AD7-BD1F-F366CEE5BC38}"/>
    <cellStyle name="Header1 2 6 2 8 5 3 2" xfId="32739" xr:uid="{A6F921BE-697E-46E2-9C62-91397291BE0B}"/>
    <cellStyle name="Header1 2 6 2 8 5 3 3" xfId="32740" xr:uid="{40FEB332-A280-4942-B2DC-387E91CD3010}"/>
    <cellStyle name="Header1 2 6 2 8 5 4" xfId="32741" xr:uid="{C8DE8013-8158-4B14-902B-6DCDD5411C25}"/>
    <cellStyle name="Header1 2 6 2 8 5 4 2" xfId="32742" xr:uid="{6355EAB4-72EA-4FAB-AC26-FBA4ECF1BBBC}"/>
    <cellStyle name="Header1 2 6 2 8 5 4 3" xfId="32743" xr:uid="{D74EAEBC-8DC2-493D-98D0-83413B86932B}"/>
    <cellStyle name="Header1 2 6 2 8 5 5" xfId="32744" xr:uid="{90B47E1F-7F79-4B22-8A7D-AAFD7E4ADF6A}"/>
    <cellStyle name="Header1 2 6 2 8 5 5 2" xfId="32745" xr:uid="{0B90E292-D4C8-4F85-9088-123DF98608D5}"/>
    <cellStyle name="Header1 2 6 2 8 5 5 3" xfId="32746" xr:uid="{5274158C-E003-44E9-8EC9-F29F8C19239A}"/>
    <cellStyle name="Header1 2 6 2 8 5 6" xfId="32747" xr:uid="{CD7838E8-5F70-47DF-811A-B3FC96502939}"/>
    <cellStyle name="Header1 2 6 2 8 5 6 2" xfId="32748" xr:uid="{89B010AE-DB1F-4F3C-ACDF-00B1D7EC325D}"/>
    <cellStyle name="Header1 2 6 2 8 5 6 3" xfId="32749" xr:uid="{C121994C-EF1C-4401-A85E-1D24D8B2808F}"/>
    <cellStyle name="Header1 2 6 2 8 5 7" xfId="32750" xr:uid="{0CFCB966-FD7E-4CDD-81B7-49551FA934EA}"/>
    <cellStyle name="Header1 2 6 2 8 5 8" xfId="32751" xr:uid="{F620BF6D-0A9F-4644-A371-CCD28BD04525}"/>
    <cellStyle name="Header1 2 6 2 8 6" xfId="32752" xr:uid="{A8397158-9E68-4109-B6B9-2803BEE10572}"/>
    <cellStyle name="Header1 2 6 2 8 6 2" xfId="32753" xr:uid="{C1224AF5-81D5-47DC-9AB4-A3598FC5A470}"/>
    <cellStyle name="Header1 2 6 2 8 6 2 2" xfId="32754" xr:uid="{28274643-0525-4965-8595-94C9E61BAF14}"/>
    <cellStyle name="Header1 2 6 2 8 6 2 3" xfId="32755" xr:uid="{5737A9B3-8D2B-4026-A74E-4C841C9F1296}"/>
    <cellStyle name="Header1 2 6 2 8 6 3" xfId="32756" xr:uid="{5E421807-F267-4C85-9AA8-CAEEA71CE881}"/>
    <cellStyle name="Header1 2 6 2 8 6 3 2" xfId="32757" xr:uid="{F1BE3ED0-A63E-4D08-A3B1-F9B629706AB0}"/>
    <cellStyle name="Header1 2 6 2 8 6 3 3" xfId="32758" xr:uid="{DE295B01-B2A8-4C61-A01F-BB1ABA4624BC}"/>
    <cellStyle name="Header1 2 6 2 8 6 4" xfId="32759" xr:uid="{4C4B3FF5-27C1-4366-A954-A6C42CA67FAB}"/>
    <cellStyle name="Header1 2 6 2 8 6 4 2" xfId="32760" xr:uid="{962BD212-DA12-4183-8A3A-BF02D08E3BFB}"/>
    <cellStyle name="Header1 2 6 2 8 6 4 3" xfId="32761" xr:uid="{76D20694-805E-4A0E-A122-4FD0D92CD7A7}"/>
    <cellStyle name="Header1 2 6 2 8 6 5" xfId="32762" xr:uid="{DC0728D4-A11D-4B3A-8BB0-FB67BEBFB141}"/>
    <cellStyle name="Header1 2 6 2 8 6 5 2" xfId="32763" xr:uid="{C86260A5-52F7-4CA7-8B8A-80D2ADD44CA7}"/>
    <cellStyle name="Header1 2 6 2 8 6 5 3" xfId="32764" xr:uid="{2ADF99F8-BF71-44A4-9D73-1B70FC81B3EB}"/>
    <cellStyle name="Header1 2 6 2 8 6 6" xfId="32765" xr:uid="{90FA2801-EBC9-49EA-951C-218BEBDFCF77}"/>
    <cellStyle name="Header1 2 6 2 8 6 6 2" xfId="32766" xr:uid="{E09F6026-810D-4E52-ABE5-12655045E8B3}"/>
    <cellStyle name="Header1 2 6 2 8 6 6 3" xfId="32767" xr:uid="{9B906787-9E74-47C7-8FBC-0985913BFE47}"/>
    <cellStyle name="Header1 2 6 2 8 6 7" xfId="32768" xr:uid="{F0E019EB-F968-43DF-9719-B6D1BFA03078}"/>
    <cellStyle name="Header1 2 6 2 8 6 8" xfId="32769" xr:uid="{B001C311-6FFD-4D72-84CB-885ABD2A71A6}"/>
    <cellStyle name="Header1 2 6 2 8 7" xfId="32770" xr:uid="{5DB9C6A5-01D4-4782-912F-80BDF33253A3}"/>
    <cellStyle name="Header1 2 6 2 8 8" xfId="32771" xr:uid="{9F15D467-D27A-4C4A-AF40-F4B61A8EAAC6}"/>
    <cellStyle name="Header1 2 6 2 9" xfId="32772" xr:uid="{7FB2BB52-AB53-4648-A6F2-95EBAB8CFBE2}"/>
    <cellStyle name="Header1 2 6 2 9 2" xfId="32773" xr:uid="{2CE8B561-A4E7-41BE-813B-89205E95BFD2}"/>
    <cellStyle name="Header1 2 6 2 9 2 2" xfId="32774" xr:uid="{109F2890-5A9A-4C16-A36B-26E5F3D2DE61}"/>
    <cellStyle name="Header1 2 6 2 9 2 2 2" xfId="32775" xr:uid="{B2F9EF73-956E-426A-B0A6-8A1F32F3F6EB}"/>
    <cellStyle name="Header1 2 6 2 9 2 2 3" xfId="32776" xr:uid="{81E4E6E5-FB7C-4D8E-AD31-6299979689F9}"/>
    <cellStyle name="Header1 2 6 2 9 2 3" xfId="32777" xr:uid="{F800BDEC-7446-46D5-8A8F-50F5B21E5528}"/>
    <cellStyle name="Header1 2 6 2 9 2 3 2" xfId="32778" xr:uid="{634D685E-70B1-47BC-9C24-A1388AA676BD}"/>
    <cellStyle name="Header1 2 6 2 9 2 3 3" xfId="32779" xr:uid="{8659EF6D-FD80-4F16-947F-9DFA4150C3B5}"/>
    <cellStyle name="Header1 2 6 2 9 2 4" xfId="32780" xr:uid="{0917ABA2-B13C-48EC-BA84-A134664695A0}"/>
    <cellStyle name="Header1 2 6 2 9 2 4 2" xfId="32781" xr:uid="{97964DA5-7E06-419F-9117-77A4B05E061E}"/>
    <cellStyle name="Header1 2 6 2 9 2 4 3" xfId="32782" xr:uid="{C6B3E187-B596-4A8B-A43B-ECA02DE83FD9}"/>
    <cellStyle name="Header1 2 6 2 9 2 5" xfId="32783" xr:uid="{E9A7415A-C422-4DA6-AEE8-300A21A985E9}"/>
    <cellStyle name="Header1 2 6 2 9 2 5 2" xfId="32784" xr:uid="{C892CBF9-034E-457A-93CB-C13144344148}"/>
    <cellStyle name="Header1 2 6 2 9 2 5 3" xfId="32785" xr:uid="{003CEFEE-FAAE-4DAD-A6CB-9A1CB4935C29}"/>
    <cellStyle name="Header1 2 6 2 9 2 6" xfId="32786" xr:uid="{5D92497A-9839-4993-BC44-68AADBC4EC28}"/>
    <cellStyle name="Header1 2 6 2 9 2 6 2" xfId="32787" xr:uid="{C5CE495E-C525-4326-A898-32B8C1E9F7FE}"/>
    <cellStyle name="Header1 2 6 2 9 2 6 3" xfId="32788" xr:uid="{8F5A76B0-58EC-4CA4-9C4D-C0942A61494B}"/>
    <cellStyle name="Header1 2 6 2 9 2 7" xfId="32789" xr:uid="{7D6C1F24-E4A6-4630-B0C6-2DFA86207063}"/>
    <cellStyle name="Header1 2 6 2 9 2 7 2" xfId="32790" xr:uid="{F36BFBDD-F9F9-4FEF-B83C-FF0F8D1B24F3}"/>
    <cellStyle name="Header1 2 6 2 9 2 7 3" xfId="32791" xr:uid="{A55733D1-43E1-4619-B2F8-636FAF26F0CC}"/>
    <cellStyle name="Header1 2 6 2 9 2 8" xfId="32792" xr:uid="{6D074570-77B0-4CA6-8FEA-047CDC47FD18}"/>
    <cellStyle name="Header1 2 6 2 9 2 9" xfId="32793" xr:uid="{AAF23829-1D7A-4F2E-9E6A-B59D676F0808}"/>
    <cellStyle name="Header1 2 6 2 9 3" xfId="32794" xr:uid="{591F314F-4709-4840-AB62-842EA84BA9DC}"/>
    <cellStyle name="Header1 2 6 2 9 3 2" xfId="32795" xr:uid="{119A49E1-1D44-46EE-9E06-3E7A6E9D96DC}"/>
    <cellStyle name="Header1 2 6 2 9 3 2 2" xfId="32796" xr:uid="{9F5385E7-ABFC-48AE-AD97-D936EF96C40F}"/>
    <cellStyle name="Header1 2 6 2 9 3 2 3" xfId="32797" xr:uid="{548272AD-78AF-4C25-9457-5F28675959A2}"/>
    <cellStyle name="Header1 2 6 2 9 3 3" xfId="32798" xr:uid="{CA9B90E2-26E7-4188-86D0-A285B6B7D13E}"/>
    <cellStyle name="Header1 2 6 2 9 3 3 2" xfId="32799" xr:uid="{29B61758-B552-41C8-BF6B-5CBABE2D5A0D}"/>
    <cellStyle name="Header1 2 6 2 9 3 3 3" xfId="32800" xr:uid="{D1075157-5FD2-43E4-B479-89F6DF33141D}"/>
    <cellStyle name="Header1 2 6 2 9 3 4" xfId="32801" xr:uid="{3B562343-BCD6-462B-83FF-8808ED244D53}"/>
    <cellStyle name="Header1 2 6 2 9 3 4 2" xfId="32802" xr:uid="{80269DA7-08BE-4261-BCE7-62CC4D210DF6}"/>
    <cellStyle name="Header1 2 6 2 9 3 4 3" xfId="32803" xr:uid="{91973116-FBCA-40EC-A4F7-6E3DB9802691}"/>
    <cellStyle name="Header1 2 6 2 9 3 5" xfId="32804" xr:uid="{5BA4CF3F-62E7-49A4-B41A-BBFCD8C74E6E}"/>
    <cellStyle name="Header1 2 6 2 9 3 5 2" xfId="32805" xr:uid="{BB8D8239-7C86-4C9C-A902-9AC471D42242}"/>
    <cellStyle name="Header1 2 6 2 9 3 5 3" xfId="32806" xr:uid="{28FADBE4-4858-4F7F-80B1-68A34FAE3D43}"/>
    <cellStyle name="Header1 2 6 2 9 3 6" xfId="32807" xr:uid="{7D748039-64A4-4A35-8F72-20F3A5DC0F4D}"/>
    <cellStyle name="Header1 2 6 2 9 3 6 2" xfId="32808" xr:uid="{7269E604-5164-4566-ADFB-A02358888876}"/>
    <cellStyle name="Header1 2 6 2 9 3 6 3" xfId="32809" xr:uid="{12B4099B-2C28-41E3-BBA2-E80875A15A3D}"/>
    <cellStyle name="Header1 2 6 2 9 3 7" xfId="32810" xr:uid="{87A87716-5878-4E03-A9EA-159E8D51A187}"/>
    <cellStyle name="Header1 2 6 2 9 3 8" xfId="32811" xr:uid="{67BE7853-9D2D-42BB-97A7-7FA692478F09}"/>
    <cellStyle name="Header1 2 6 2 9 4" xfId="32812" xr:uid="{4E822A44-40B0-4D3B-BE4C-A47C6AAFA003}"/>
    <cellStyle name="Header1 2 6 2 9 4 2" xfId="32813" xr:uid="{3E55D770-083E-4095-8F79-409324D38675}"/>
    <cellStyle name="Header1 2 6 2 9 4 2 2" xfId="32814" xr:uid="{FAFA74AE-8CE1-4A00-8E85-32786FC2F280}"/>
    <cellStyle name="Header1 2 6 2 9 4 2 3" xfId="32815" xr:uid="{F4D184E6-3032-4A59-8E0A-B06ED797BB05}"/>
    <cellStyle name="Header1 2 6 2 9 4 3" xfId="32816" xr:uid="{E1234E40-2D45-4600-9EF3-DEB1608DFA0D}"/>
    <cellStyle name="Header1 2 6 2 9 4 3 2" xfId="32817" xr:uid="{7CD5CC92-8EFE-42A6-81B9-A29557BCD7F7}"/>
    <cellStyle name="Header1 2 6 2 9 4 3 3" xfId="32818" xr:uid="{5559F5A1-DBAA-4272-AA2A-F8A3FA5518A0}"/>
    <cellStyle name="Header1 2 6 2 9 4 4" xfId="32819" xr:uid="{DBC3AC37-A5B1-4261-B849-F7EAA99813C1}"/>
    <cellStyle name="Header1 2 6 2 9 4 4 2" xfId="32820" xr:uid="{CBD434DF-33BB-48C2-8874-2E89445F5C77}"/>
    <cellStyle name="Header1 2 6 2 9 4 4 3" xfId="32821" xr:uid="{E2D3EADA-D0BF-4D4C-AC6B-CD24CE2F37D4}"/>
    <cellStyle name="Header1 2 6 2 9 4 5" xfId="32822" xr:uid="{CBB0936D-07B5-49C0-9E59-983C97F48352}"/>
    <cellStyle name="Header1 2 6 2 9 4 5 2" xfId="32823" xr:uid="{862BA1F8-E362-43E1-BB8B-473A37E76DB9}"/>
    <cellStyle name="Header1 2 6 2 9 4 5 3" xfId="32824" xr:uid="{EA303AF0-1371-4025-A3E9-FCDBEDB20E7F}"/>
    <cellStyle name="Header1 2 6 2 9 4 6" xfId="32825" xr:uid="{C899349E-7783-4350-8D97-94ABB2035E73}"/>
    <cellStyle name="Header1 2 6 2 9 4 6 2" xfId="32826" xr:uid="{CC295852-C16A-4AFF-BB3F-1B1CCFEC65A3}"/>
    <cellStyle name="Header1 2 6 2 9 4 6 3" xfId="32827" xr:uid="{2C4F2DE6-2FE2-4ACF-9AC3-F45232729DD5}"/>
    <cellStyle name="Header1 2 6 2 9 4 7" xfId="32828" xr:uid="{229AFD8C-34CA-4A45-BA52-3D6E2EB0E310}"/>
    <cellStyle name="Header1 2 6 2 9 4 8" xfId="32829" xr:uid="{80ECE796-8808-4185-9C96-BCF803F77399}"/>
    <cellStyle name="Header1 2 6 2 9 5" xfId="32830" xr:uid="{3F583843-489F-456D-BD63-77C8F9821CDC}"/>
    <cellStyle name="Header1 2 6 2 9 5 2" xfId="32831" xr:uid="{B94499FD-1CE3-4777-A386-76B12EDC89D1}"/>
    <cellStyle name="Header1 2 6 2 9 5 2 2" xfId="32832" xr:uid="{A617B646-66F6-4BFD-BCF1-E539658FAF4D}"/>
    <cellStyle name="Header1 2 6 2 9 5 2 3" xfId="32833" xr:uid="{404CC66E-CFF7-4154-961D-CFE437D81AD3}"/>
    <cellStyle name="Header1 2 6 2 9 5 3" xfId="32834" xr:uid="{611D49C4-59FB-48AF-8299-ABCA5FB48001}"/>
    <cellStyle name="Header1 2 6 2 9 5 3 2" xfId="32835" xr:uid="{6B6C5421-1F4F-4A42-80B6-141EA3C81C3F}"/>
    <cellStyle name="Header1 2 6 2 9 5 3 3" xfId="32836" xr:uid="{280B6800-A53F-4D04-AC3F-2B65AB3B5C51}"/>
    <cellStyle name="Header1 2 6 2 9 5 4" xfId="32837" xr:uid="{8B59E989-0982-4013-951E-3FE1193BD720}"/>
    <cellStyle name="Header1 2 6 2 9 5 4 2" xfId="32838" xr:uid="{553A014B-1BCC-4630-A3A8-3551A2D259B1}"/>
    <cellStyle name="Header1 2 6 2 9 5 4 3" xfId="32839" xr:uid="{C7C76867-22B3-4982-958A-0C7D75DF2C2B}"/>
    <cellStyle name="Header1 2 6 2 9 5 5" xfId="32840" xr:uid="{C1E63006-9690-4A75-9231-1A670849AB50}"/>
    <cellStyle name="Header1 2 6 2 9 5 5 2" xfId="32841" xr:uid="{9A0E7329-9714-4B15-994C-DFFD7D403A05}"/>
    <cellStyle name="Header1 2 6 2 9 5 5 3" xfId="32842" xr:uid="{992D2356-92CF-4BAE-888A-95B6D4947E8D}"/>
    <cellStyle name="Header1 2 6 2 9 5 6" xfId="32843" xr:uid="{213763E1-4550-4E49-AAF7-4DA003A84F4B}"/>
    <cellStyle name="Header1 2 6 2 9 5 6 2" xfId="32844" xr:uid="{AA52E383-28D9-4679-B2EC-E203637424EC}"/>
    <cellStyle name="Header1 2 6 2 9 5 6 3" xfId="32845" xr:uid="{37C09ECB-D207-4E04-9206-9B2A44CA92E3}"/>
    <cellStyle name="Header1 2 6 2 9 5 7" xfId="32846" xr:uid="{776AC3BD-E7E6-4D12-B8AA-BFDA2B72241A}"/>
    <cellStyle name="Header1 2 6 2 9 5 8" xfId="32847" xr:uid="{49C9468F-F3B4-43B7-992E-B49817A3F810}"/>
    <cellStyle name="Header1 2 6 2 9 6" xfId="32848" xr:uid="{9E97F603-F14C-47D6-B001-F636C9ACD9D6}"/>
    <cellStyle name="Header1 2 6 2 9 6 2" xfId="32849" xr:uid="{F4ABD75C-9987-4B87-9461-384D18ECF8BA}"/>
    <cellStyle name="Header1 2 6 2 9 6 2 2" xfId="32850" xr:uid="{9EB4148A-6A8B-4D11-BDDE-041A18B856C0}"/>
    <cellStyle name="Header1 2 6 2 9 6 2 3" xfId="32851" xr:uid="{CCFB0DAE-DEE5-4503-A3B0-7EE479995425}"/>
    <cellStyle name="Header1 2 6 2 9 6 3" xfId="32852" xr:uid="{FA8475BD-E765-4C5F-B4EA-19AB28D326F9}"/>
    <cellStyle name="Header1 2 6 2 9 6 3 2" xfId="32853" xr:uid="{6DFFAB94-A04D-4843-9340-2F6344B670EC}"/>
    <cellStyle name="Header1 2 6 2 9 6 3 3" xfId="32854" xr:uid="{83EA9A75-BD3D-473C-A946-BC42FDEF252F}"/>
    <cellStyle name="Header1 2 6 2 9 6 4" xfId="32855" xr:uid="{91B1690E-9519-429B-BE68-58993AF4C4F6}"/>
    <cellStyle name="Header1 2 6 2 9 6 4 2" xfId="32856" xr:uid="{ECCAA948-A17C-4992-BFFA-133D04EB0835}"/>
    <cellStyle name="Header1 2 6 2 9 6 4 3" xfId="32857" xr:uid="{702B7598-3C62-4EBF-B8E3-B14B3D55EB9C}"/>
    <cellStyle name="Header1 2 6 2 9 6 5" xfId="32858" xr:uid="{16E44427-7DC9-4802-B13B-FA52A5F21F32}"/>
    <cellStyle name="Header1 2 6 2 9 6 5 2" xfId="32859" xr:uid="{0145E65F-5327-4ABC-B6AD-6B4AD36FDFCE}"/>
    <cellStyle name="Header1 2 6 2 9 6 5 3" xfId="32860" xr:uid="{ED272431-E52F-46F7-A961-B89E3E78A553}"/>
    <cellStyle name="Header1 2 6 2 9 6 6" xfId="32861" xr:uid="{43846B36-FF79-48D7-AB07-21FD0C2DC424}"/>
    <cellStyle name="Header1 2 6 2 9 6 6 2" xfId="32862" xr:uid="{DCA0C9EA-D5D6-454A-9DD2-E3D069AE17DD}"/>
    <cellStyle name="Header1 2 6 2 9 6 6 3" xfId="32863" xr:uid="{A07C6B07-65ED-4645-873E-69D976EF554A}"/>
    <cellStyle name="Header1 2 6 2 9 6 7" xfId="32864" xr:uid="{6673FF12-12CC-48DB-8B59-47A9F21E1187}"/>
    <cellStyle name="Header1 2 6 2 9 6 8" xfId="32865" xr:uid="{35D5EDD3-587F-494C-B178-5E466EDF96D8}"/>
    <cellStyle name="Header1 2 6 2 9 7" xfId="32866" xr:uid="{AC114640-8DAE-43C3-9228-0720153CFDC4}"/>
    <cellStyle name="Header1 2 6 2 9 8" xfId="32867" xr:uid="{C59CE8B7-6EEC-4540-839D-E5CF2C291801}"/>
    <cellStyle name="Header1 2 6 3" xfId="32868" xr:uid="{E6CDB4D7-58F9-448F-B2F2-2A106A5D015F}"/>
    <cellStyle name="Header1 2 6 3 2" xfId="32869" xr:uid="{EAF58985-D17B-465F-8225-254BE2A26A9F}"/>
    <cellStyle name="Header1 2 6 3 2 2" xfId="32870" xr:uid="{76BB843A-683A-43FA-B5D9-598D0D5CEF98}"/>
    <cellStyle name="Header1 2 6 3 2 2 2" xfId="32871" xr:uid="{EE30F45E-6FB0-46C9-B44C-68477EAF300B}"/>
    <cellStyle name="Header1 2 6 3 2 2 3" xfId="32872" xr:uid="{86D1E86F-A88A-4547-9673-EE1F54332B97}"/>
    <cellStyle name="Header1 2 6 3 2 3" xfId="32873" xr:uid="{D83297F8-B3D1-4311-BEF3-96C9027AC768}"/>
    <cellStyle name="Header1 2 6 3 2 3 2" xfId="32874" xr:uid="{881FFE1C-9169-4E26-8001-6E35D7C42781}"/>
    <cellStyle name="Header1 2 6 3 2 3 3" xfId="32875" xr:uid="{F5E1A78D-6F4D-4286-BAB7-DD271FFE7EB0}"/>
    <cellStyle name="Header1 2 6 3 2 4" xfId="32876" xr:uid="{961093B7-7C19-489D-A970-3B432AF1F307}"/>
    <cellStyle name="Header1 2 6 3 2 4 2" xfId="32877" xr:uid="{DA2170FA-2CA4-4EBA-AD6F-0FABE8223907}"/>
    <cellStyle name="Header1 2 6 3 2 4 3" xfId="32878" xr:uid="{EFCCD482-03BE-4ABC-B7F0-31652EA3989F}"/>
    <cellStyle name="Header1 2 6 3 2 5" xfId="32879" xr:uid="{1771C1DD-D446-4052-9941-62FC348941A6}"/>
    <cellStyle name="Header1 2 6 3 2 5 2" xfId="32880" xr:uid="{EA49A610-718C-45B6-9D48-54FCCE7D5C6B}"/>
    <cellStyle name="Header1 2 6 3 2 5 3" xfId="32881" xr:uid="{69DAA870-863D-4907-A5B5-8F4345610A90}"/>
    <cellStyle name="Header1 2 6 3 2 6" xfId="32882" xr:uid="{C3F59920-DBF7-432B-A989-C7988085130E}"/>
    <cellStyle name="Header1 2 6 3 2 6 2" xfId="32883" xr:uid="{AC367993-69EF-4F14-BD7C-EC3D017EF48C}"/>
    <cellStyle name="Header1 2 6 3 2 6 3" xfId="32884" xr:uid="{4B61C78D-E8E2-4C62-80BC-AC3E54B0B61A}"/>
    <cellStyle name="Header1 2 6 3 2 7" xfId="32885" xr:uid="{700AC313-2AEB-4D0E-86F8-706BD14A290E}"/>
    <cellStyle name="Header1 2 6 3 2 7 2" xfId="32886" xr:uid="{350E989F-27A0-4191-9745-21EF35ED87CE}"/>
    <cellStyle name="Header1 2 6 3 2 7 3" xfId="32887" xr:uid="{7827D520-A2CD-42D4-8B7F-130C34E3B6B9}"/>
    <cellStyle name="Header1 2 6 3 2 8" xfId="32888" xr:uid="{E01569A3-16EA-480D-943E-DE06682C7FB3}"/>
    <cellStyle name="Header1 2 6 3 2 9" xfId="32889" xr:uid="{42F49311-FA42-4E9E-AD2E-620D627CBE46}"/>
    <cellStyle name="Header1 2 6 3 3" xfId="32890" xr:uid="{4FE9888B-1470-49BF-A0E0-9590B1075620}"/>
    <cellStyle name="Header1 2 6 3 3 2" xfId="32891" xr:uid="{2275EEB8-5D95-43AD-858B-221388DECE12}"/>
    <cellStyle name="Header1 2 6 3 3 2 2" xfId="32892" xr:uid="{1E202827-ABC2-4202-8583-02DE2DCCDEDE}"/>
    <cellStyle name="Header1 2 6 3 3 2 3" xfId="32893" xr:uid="{52E5D043-D9D0-404E-BA1E-FAE1953D2A46}"/>
    <cellStyle name="Header1 2 6 3 3 3" xfId="32894" xr:uid="{A5E30247-E2F2-463A-9F42-A80A5AC0D458}"/>
    <cellStyle name="Header1 2 6 3 3 3 2" xfId="32895" xr:uid="{4FC9D15B-B0EE-4D3E-8052-6F2856127FC2}"/>
    <cellStyle name="Header1 2 6 3 3 3 3" xfId="32896" xr:uid="{AC5FE951-B9DE-4531-A975-D10467B447A1}"/>
    <cellStyle name="Header1 2 6 3 3 4" xfId="32897" xr:uid="{8DC29DB7-06DA-4D0E-B899-AEED308E1049}"/>
    <cellStyle name="Header1 2 6 3 3 4 2" xfId="32898" xr:uid="{993B89E9-1F67-40CB-A8F3-8231B75EF87F}"/>
    <cellStyle name="Header1 2 6 3 3 4 3" xfId="32899" xr:uid="{114E4473-F5B7-4B1D-952D-73B1B5E7DED4}"/>
    <cellStyle name="Header1 2 6 3 3 5" xfId="32900" xr:uid="{1138D5A7-0D30-4A02-BD27-28EFB0D7D75A}"/>
    <cellStyle name="Header1 2 6 3 3 5 2" xfId="32901" xr:uid="{AF5AA4E7-9EC5-4B71-BBCB-3F62123C063D}"/>
    <cellStyle name="Header1 2 6 3 3 5 3" xfId="32902" xr:uid="{F1FC29A2-0A9E-47BF-83DD-22BB81CCB710}"/>
    <cellStyle name="Header1 2 6 3 3 6" xfId="32903" xr:uid="{C8B415C4-9C80-4BF5-B0AB-2F2C534E86A1}"/>
    <cellStyle name="Header1 2 6 3 3 6 2" xfId="32904" xr:uid="{2615EAA1-8631-4462-AB74-CA78783D02DD}"/>
    <cellStyle name="Header1 2 6 3 3 6 3" xfId="32905" xr:uid="{415EA3B7-F11C-4E8C-886F-50C860084856}"/>
    <cellStyle name="Header1 2 6 3 3 7" xfId="32906" xr:uid="{D27F23B5-C52A-40B3-8BBA-DAEF575E41F6}"/>
    <cellStyle name="Header1 2 6 3 3 8" xfId="32907" xr:uid="{8D4E1E61-3364-46E4-86F3-6C50488B434E}"/>
    <cellStyle name="Header1 2 6 3 4" xfId="32908" xr:uid="{14DDDBEE-872C-4225-8C36-AAF716B66150}"/>
    <cellStyle name="Header1 2 6 3 4 2" xfId="32909" xr:uid="{FA06F618-78D7-4C46-8C55-86BC55739A42}"/>
    <cellStyle name="Header1 2 6 3 4 2 2" xfId="32910" xr:uid="{58E0CE50-F77C-4F85-9EFC-EE447434CADA}"/>
    <cellStyle name="Header1 2 6 3 4 2 3" xfId="32911" xr:uid="{5DD5BF7D-65B9-4E2E-8752-8EF6D0C84946}"/>
    <cellStyle name="Header1 2 6 3 4 3" xfId="32912" xr:uid="{D6046C77-9305-45B4-A8DE-CB7EDD31C5DE}"/>
    <cellStyle name="Header1 2 6 3 4 3 2" xfId="32913" xr:uid="{F3F8C110-E512-40CB-9105-473A204F8EBC}"/>
    <cellStyle name="Header1 2 6 3 4 3 3" xfId="32914" xr:uid="{11E57563-2C6F-4F2F-81A8-B9C5B5F5C673}"/>
    <cellStyle name="Header1 2 6 3 4 4" xfId="32915" xr:uid="{13C6433D-DBF1-4644-A22D-092864A5A604}"/>
    <cellStyle name="Header1 2 6 3 4 4 2" xfId="32916" xr:uid="{158257BF-057E-4994-9EC0-CD6CF59458B7}"/>
    <cellStyle name="Header1 2 6 3 4 4 3" xfId="32917" xr:uid="{698EE6DB-64BF-4EDF-BB75-6FFF2BF5B1B5}"/>
    <cellStyle name="Header1 2 6 3 4 5" xfId="32918" xr:uid="{9DA5C998-9D23-4BA5-8067-F6BE889875B1}"/>
    <cellStyle name="Header1 2 6 3 4 5 2" xfId="32919" xr:uid="{F802E8F8-D369-4CB1-A789-F751895E0A0E}"/>
    <cellStyle name="Header1 2 6 3 4 5 3" xfId="32920" xr:uid="{982EF9CB-83CD-433E-8C57-F3BE77D3606B}"/>
    <cellStyle name="Header1 2 6 3 4 6" xfId="32921" xr:uid="{14CCF316-BB22-44B2-8DCB-E981D69A1574}"/>
    <cellStyle name="Header1 2 6 3 4 6 2" xfId="32922" xr:uid="{10D43D51-E179-4F29-ACAC-45DDFCCB84FC}"/>
    <cellStyle name="Header1 2 6 3 4 6 3" xfId="32923" xr:uid="{352F0D0D-9855-4251-BA52-CC02A21F7BB8}"/>
    <cellStyle name="Header1 2 6 3 4 7" xfId="32924" xr:uid="{842040AA-F57B-4D77-9848-D301631A7C4A}"/>
    <cellStyle name="Header1 2 6 3 4 8" xfId="32925" xr:uid="{28E15F5E-788B-4A0D-BD49-5EB898CF208F}"/>
    <cellStyle name="Header1 2 6 3 5" xfId="32926" xr:uid="{3A979DAB-3695-42AD-A614-923D63DC798D}"/>
    <cellStyle name="Header1 2 6 3 5 2" xfId="32927" xr:uid="{0F21DAB6-C389-4337-A08A-7CBE82DBD44C}"/>
    <cellStyle name="Header1 2 6 3 5 2 2" xfId="32928" xr:uid="{FF4156FE-A2A5-44D9-AF17-9D3154D2ED25}"/>
    <cellStyle name="Header1 2 6 3 5 2 3" xfId="32929" xr:uid="{8AF67010-5667-4E4C-A4AC-92DE2BAD9552}"/>
    <cellStyle name="Header1 2 6 3 5 3" xfId="32930" xr:uid="{97CEC7CD-1A95-4593-A324-EA4D754CA11F}"/>
    <cellStyle name="Header1 2 6 3 5 3 2" xfId="32931" xr:uid="{8ADB392F-B125-4D17-8A8D-7D94CFD6F7B5}"/>
    <cellStyle name="Header1 2 6 3 5 3 3" xfId="32932" xr:uid="{51827E33-7CC7-4D83-B06D-5C1AD1EC2B4A}"/>
    <cellStyle name="Header1 2 6 3 5 4" xfId="32933" xr:uid="{6C011A74-F376-4DBD-87BD-3D47FCDCABB3}"/>
    <cellStyle name="Header1 2 6 3 5 4 2" xfId="32934" xr:uid="{2C182397-606A-48C0-8E2D-14C8575E9D98}"/>
    <cellStyle name="Header1 2 6 3 5 4 3" xfId="32935" xr:uid="{6E19C98D-C4DA-4DD6-892E-49BBCF554187}"/>
    <cellStyle name="Header1 2 6 3 5 5" xfId="32936" xr:uid="{8FF3B76A-444F-4306-83FB-FCF531E050EA}"/>
    <cellStyle name="Header1 2 6 3 5 5 2" xfId="32937" xr:uid="{B9835A67-A359-4037-AFFB-8E956DD3841D}"/>
    <cellStyle name="Header1 2 6 3 5 5 3" xfId="32938" xr:uid="{1C124459-CFF1-4CF0-8FD8-454A6E2BCDDD}"/>
    <cellStyle name="Header1 2 6 3 5 6" xfId="32939" xr:uid="{CC7DCDE1-866B-4A30-B329-2E8A03806B4A}"/>
    <cellStyle name="Header1 2 6 3 5 6 2" xfId="32940" xr:uid="{5B65EFA3-819A-4DD6-AD18-B02090CCDE17}"/>
    <cellStyle name="Header1 2 6 3 5 6 3" xfId="32941" xr:uid="{0E1742D7-C11E-4E9C-9A2F-41BBE6C2B39A}"/>
    <cellStyle name="Header1 2 6 3 5 7" xfId="32942" xr:uid="{BFA9364F-BD46-4459-BA4E-089E2A69AAB1}"/>
    <cellStyle name="Header1 2 6 3 5 8" xfId="32943" xr:uid="{0EDF8444-9DFD-4B67-8E3D-EA6A284BC9B4}"/>
    <cellStyle name="Header1 2 6 3 6" xfId="32944" xr:uid="{F4359C84-7EE6-43E8-9572-5FCA8C82DD2D}"/>
    <cellStyle name="Header1 2 6 3 6 2" xfId="32945" xr:uid="{63971838-84AB-4C7A-8587-08D6F2A19659}"/>
    <cellStyle name="Header1 2 6 3 6 2 2" xfId="32946" xr:uid="{4A5C1AFA-E277-42D7-8B92-51D5C01CFDB4}"/>
    <cellStyle name="Header1 2 6 3 6 2 3" xfId="32947" xr:uid="{A2BB2B93-0CB8-4E77-9FBF-1E487021A6DA}"/>
    <cellStyle name="Header1 2 6 3 6 3" xfId="32948" xr:uid="{AECB5450-BC86-4487-BC6C-5F74CAED78F3}"/>
    <cellStyle name="Header1 2 6 3 6 3 2" xfId="32949" xr:uid="{B483A5B9-B452-4964-9D5B-6F10AFFB18AA}"/>
    <cellStyle name="Header1 2 6 3 6 3 3" xfId="32950" xr:uid="{88D13718-BBD7-4E03-B0A9-44E0DC966CBB}"/>
    <cellStyle name="Header1 2 6 3 6 4" xfId="32951" xr:uid="{94141533-288A-49F2-9E38-A95DF13814D6}"/>
    <cellStyle name="Header1 2 6 3 6 4 2" xfId="32952" xr:uid="{8842979A-4062-4849-ABCD-18418F51D10E}"/>
    <cellStyle name="Header1 2 6 3 6 4 3" xfId="32953" xr:uid="{A2AAD840-4361-43C3-9210-BDD9A07AE223}"/>
    <cellStyle name="Header1 2 6 3 6 5" xfId="32954" xr:uid="{45AA7446-CD21-475F-A587-7963783F379B}"/>
    <cellStyle name="Header1 2 6 3 6 5 2" xfId="32955" xr:uid="{35AEC296-F412-42FE-833B-D7E7AF9F6F39}"/>
    <cellStyle name="Header1 2 6 3 6 5 3" xfId="32956" xr:uid="{AB4D84B3-52FF-4D3E-8CD3-7BC753CB152B}"/>
    <cellStyle name="Header1 2 6 3 6 6" xfId="32957" xr:uid="{A3744AFD-70AD-4B87-8381-DEC5683CC684}"/>
    <cellStyle name="Header1 2 6 3 6 6 2" xfId="32958" xr:uid="{DD7623FF-498F-4063-8AC9-A3E49B583EAA}"/>
    <cellStyle name="Header1 2 6 3 6 6 3" xfId="32959" xr:uid="{CEA92B0C-C230-4BC9-BD9F-57BA0A2A915D}"/>
    <cellStyle name="Header1 2 6 3 6 7" xfId="32960" xr:uid="{4FF96697-C350-4386-B82A-54723D05573A}"/>
    <cellStyle name="Header1 2 6 3 6 8" xfId="32961" xr:uid="{3FF3E15B-700A-49BD-A6AD-70A894449EB2}"/>
    <cellStyle name="Header1 2 6 3 7" xfId="32962" xr:uid="{67944C29-0D92-4B18-89AF-8C6EC1C77B84}"/>
    <cellStyle name="Header1 2 6 3 8" xfId="32963" xr:uid="{EF16A50D-149B-4616-B478-E5316EA839A7}"/>
    <cellStyle name="Header1 2 6 4" xfId="32964" xr:uid="{2EB93E69-4FD0-4B33-ADFB-1DF70B9C797E}"/>
    <cellStyle name="Header1 2 6 4 2" xfId="32965" xr:uid="{03726628-E551-41A0-A971-2FCFBCB5A9F3}"/>
    <cellStyle name="Header1 2 6 4 2 2" xfId="32966" xr:uid="{5EEA7A02-D578-4DC1-9793-2FFCB0E3F87C}"/>
    <cellStyle name="Header1 2 6 4 2 2 2" xfId="32967" xr:uid="{6BF08AD3-A2EA-488F-800D-1BBBC0C5D966}"/>
    <cellStyle name="Header1 2 6 4 2 2 3" xfId="32968" xr:uid="{B0771BF6-26F7-48A7-8CD9-807DF42DEE96}"/>
    <cellStyle name="Header1 2 6 4 2 3" xfId="32969" xr:uid="{19923F83-56C2-4C5B-A62B-DAB42B50F858}"/>
    <cellStyle name="Header1 2 6 4 2 3 2" xfId="32970" xr:uid="{6BA04203-A01A-4AC3-9397-44630B94D542}"/>
    <cellStyle name="Header1 2 6 4 2 3 3" xfId="32971" xr:uid="{35AF4DD7-7F81-49E0-8280-6D18638FED74}"/>
    <cellStyle name="Header1 2 6 4 2 4" xfId="32972" xr:uid="{4C045A34-A94B-47E0-8B69-3C5D9B7B09DF}"/>
    <cellStyle name="Header1 2 6 4 2 4 2" xfId="32973" xr:uid="{318DFC8B-1164-4839-AF55-25D2C1B6C2B8}"/>
    <cellStyle name="Header1 2 6 4 2 4 3" xfId="32974" xr:uid="{5DFD68D1-EFBC-4130-9990-B1CC383068AE}"/>
    <cellStyle name="Header1 2 6 4 2 5" xfId="32975" xr:uid="{CB1ED406-3476-46BC-AF18-54377BDCA0FA}"/>
    <cellStyle name="Header1 2 6 4 2 5 2" xfId="32976" xr:uid="{31EAB233-F990-4D45-BD15-1C6C46710489}"/>
    <cellStyle name="Header1 2 6 4 2 5 3" xfId="32977" xr:uid="{83394B40-3063-486F-A2B4-71F434F293FA}"/>
    <cellStyle name="Header1 2 6 4 2 6" xfId="32978" xr:uid="{E05B63C6-AA02-4C98-A5BA-D9E3CC84D1A5}"/>
    <cellStyle name="Header1 2 6 4 2 6 2" xfId="32979" xr:uid="{0E3695A7-7DA0-4AFF-8D60-48623B5F8C5C}"/>
    <cellStyle name="Header1 2 6 4 2 6 3" xfId="32980" xr:uid="{BB8EBB75-C49A-4C4F-B997-4AC0F8C8567B}"/>
    <cellStyle name="Header1 2 6 4 2 7" xfId="32981" xr:uid="{5B9EED2E-2741-4B19-9623-D5132D16D429}"/>
    <cellStyle name="Header1 2 6 4 2 7 2" xfId="32982" xr:uid="{E8A0B637-B017-4856-9B33-99220615E15F}"/>
    <cellStyle name="Header1 2 6 4 2 7 3" xfId="32983" xr:uid="{8EF3E113-B554-422A-ABA5-50CC300804D4}"/>
    <cellStyle name="Header1 2 6 4 2 8" xfId="32984" xr:uid="{5AD11322-A9DE-47A9-9BDC-66C0F9C11E17}"/>
    <cellStyle name="Header1 2 6 4 2 9" xfId="32985" xr:uid="{0142F2EA-E23B-4AFD-BA04-A7ECE41CB0B7}"/>
    <cellStyle name="Header1 2 6 4 3" xfId="32986" xr:uid="{6FF7E2B3-A23C-46DC-B53B-7195650A995D}"/>
    <cellStyle name="Header1 2 6 4 3 2" xfId="32987" xr:uid="{590BF3D1-A552-4BD8-9C60-A45816CD8332}"/>
    <cellStyle name="Header1 2 6 4 3 2 2" xfId="32988" xr:uid="{959233CE-1798-43C2-AB2E-7A731232D439}"/>
    <cellStyle name="Header1 2 6 4 3 2 3" xfId="32989" xr:uid="{25D2E362-50F0-465E-832B-E03098B5EAAD}"/>
    <cellStyle name="Header1 2 6 4 3 3" xfId="32990" xr:uid="{CE37CF5C-CFFC-4FC3-B7A3-4CE1017DA602}"/>
    <cellStyle name="Header1 2 6 4 3 3 2" xfId="32991" xr:uid="{07D56ADE-CF77-4320-9E74-77EE8D9C2D65}"/>
    <cellStyle name="Header1 2 6 4 3 3 3" xfId="32992" xr:uid="{4C79A3BA-117F-47CF-9B9C-BEBA1C6809C6}"/>
    <cellStyle name="Header1 2 6 4 3 4" xfId="32993" xr:uid="{E8DB77B3-680A-4366-BFB4-3B44FE6BD163}"/>
    <cellStyle name="Header1 2 6 4 3 4 2" xfId="32994" xr:uid="{F12948D6-1FB5-40E6-9336-04E797697249}"/>
    <cellStyle name="Header1 2 6 4 3 4 3" xfId="32995" xr:uid="{48CF52D8-A476-488F-AE73-F5DD0466E583}"/>
    <cellStyle name="Header1 2 6 4 3 5" xfId="32996" xr:uid="{FAD1AAF5-4DC3-4667-B220-975ED6F264E0}"/>
    <cellStyle name="Header1 2 6 4 3 5 2" xfId="32997" xr:uid="{5EA63D9E-8B0F-4116-B62B-A92A86F5BD24}"/>
    <cellStyle name="Header1 2 6 4 3 5 3" xfId="32998" xr:uid="{2C92277E-C5BC-4E7A-95A9-5499A2996850}"/>
    <cellStyle name="Header1 2 6 4 3 6" xfId="32999" xr:uid="{68478213-7B4A-4015-98CB-0C5F5FE35A0B}"/>
    <cellStyle name="Header1 2 6 4 3 6 2" xfId="33000" xr:uid="{22081D83-1AA3-4164-8F85-1490178F1AA0}"/>
    <cellStyle name="Header1 2 6 4 3 6 3" xfId="33001" xr:uid="{73772059-1225-4340-B605-5445869718F4}"/>
    <cellStyle name="Header1 2 6 4 3 7" xfId="33002" xr:uid="{FC06B07B-F568-409F-BDF5-B5C3FB0363AB}"/>
    <cellStyle name="Header1 2 6 4 3 8" xfId="33003" xr:uid="{DEB25B95-2C67-413D-BE3A-4C9E1F510A93}"/>
    <cellStyle name="Header1 2 6 4 4" xfId="33004" xr:uid="{A60B9942-D099-420D-8C00-32E2CBE03233}"/>
    <cellStyle name="Header1 2 6 4 4 2" xfId="33005" xr:uid="{D0F99614-7C5F-41CB-9E11-12C784296E09}"/>
    <cellStyle name="Header1 2 6 4 4 2 2" xfId="33006" xr:uid="{DA7C2DB2-1E72-4BC7-8786-91316920A6D4}"/>
    <cellStyle name="Header1 2 6 4 4 2 3" xfId="33007" xr:uid="{3C1A572F-4706-4B72-986C-EF68B27130D1}"/>
    <cellStyle name="Header1 2 6 4 4 3" xfId="33008" xr:uid="{F27EE3BE-6A0D-4ED1-901E-CA2533F7FBAE}"/>
    <cellStyle name="Header1 2 6 4 4 3 2" xfId="33009" xr:uid="{CBD2895D-927E-40F2-AD04-01776B8DF84B}"/>
    <cellStyle name="Header1 2 6 4 4 3 3" xfId="33010" xr:uid="{668567E6-7813-42AD-9835-668F3980879A}"/>
    <cellStyle name="Header1 2 6 4 4 4" xfId="33011" xr:uid="{840A2DCA-5933-4ACB-B204-A2421F9C1E18}"/>
    <cellStyle name="Header1 2 6 4 4 4 2" xfId="33012" xr:uid="{007F2909-7B4B-49C4-BF97-3F814CF89A36}"/>
    <cellStyle name="Header1 2 6 4 4 4 3" xfId="33013" xr:uid="{571A4595-9B1C-48EF-9887-5B7A51A1A102}"/>
    <cellStyle name="Header1 2 6 4 4 5" xfId="33014" xr:uid="{F823C57B-7A46-4E1C-B586-78B49FC197A7}"/>
    <cellStyle name="Header1 2 6 4 4 5 2" xfId="33015" xr:uid="{315EC719-461D-4388-A05E-E648CC9F0861}"/>
    <cellStyle name="Header1 2 6 4 4 5 3" xfId="33016" xr:uid="{39074FD2-7A7F-4301-BEEC-7B644C05C3EF}"/>
    <cellStyle name="Header1 2 6 4 4 6" xfId="33017" xr:uid="{7FDA9CC5-0460-4126-8C4D-04B50A438EBF}"/>
    <cellStyle name="Header1 2 6 4 4 6 2" xfId="33018" xr:uid="{EDFE944E-DC4C-49CB-82F1-4CFE178B680E}"/>
    <cellStyle name="Header1 2 6 4 4 6 3" xfId="33019" xr:uid="{279C2A98-4865-42B5-8518-BBE144B8B982}"/>
    <cellStyle name="Header1 2 6 4 4 7" xfId="33020" xr:uid="{9C7BA50F-46DB-40FB-8F81-8F141955EED3}"/>
    <cellStyle name="Header1 2 6 4 4 8" xfId="33021" xr:uid="{780DF7BF-2E59-418E-9D93-81D26A48D184}"/>
    <cellStyle name="Header1 2 6 4 5" xfId="33022" xr:uid="{EC7D8C96-B092-46EC-BBAE-995C43E9581B}"/>
    <cellStyle name="Header1 2 6 4 5 2" xfId="33023" xr:uid="{F6E61FC6-8699-4B6F-9EE9-2499E235E824}"/>
    <cellStyle name="Header1 2 6 4 5 2 2" xfId="33024" xr:uid="{332F33FF-2B12-4B3D-AF27-F57AFBB1BA2B}"/>
    <cellStyle name="Header1 2 6 4 5 2 3" xfId="33025" xr:uid="{3B5AA8C5-B86F-4F72-8D3C-0BCCF6CDD970}"/>
    <cellStyle name="Header1 2 6 4 5 3" xfId="33026" xr:uid="{EDD564F4-EEF5-4A75-A9E0-997DBBC09355}"/>
    <cellStyle name="Header1 2 6 4 5 3 2" xfId="33027" xr:uid="{B75E8A49-2A54-4434-B094-DE1702E4BAA7}"/>
    <cellStyle name="Header1 2 6 4 5 3 3" xfId="33028" xr:uid="{88C12D90-8104-4E8B-B07C-AC552E29011E}"/>
    <cellStyle name="Header1 2 6 4 5 4" xfId="33029" xr:uid="{4120C8AA-B818-425F-81CC-72DE960367E1}"/>
    <cellStyle name="Header1 2 6 4 5 4 2" xfId="33030" xr:uid="{F3248537-CABD-481E-B9F6-94D1B182B213}"/>
    <cellStyle name="Header1 2 6 4 5 4 3" xfId="33031" xr:uid="{CAFE6A28-17EC-44EB-91C7-5AE0F5217903}"/>
    <cellStyle name="Header1 2 6 4 5 5" xfId="33032" xr:uid="{BE71E774-1F1D-4053-A793-8498E227E7EA}"/>
    <cellStyle name="Header1 2 6 4 5 5 2" xfId="33033" xr:uid="{D96A2E67-AB00-4945-BA61-52D7917CBF3D}"/>
    <cellStyle name="Header1 2 6 4 5 5 3" xfId="33034" xr:uid="{53CC4121-3D54-49C1-B480-9B58F12C625A}"/>
    <cellStyle name="Header1 2 6 4 5 6" xfId="33035" xr:uid="{05C6A285-0365-4954-BDF3-E0FF745D196D}"/>
    <cellStyle name="Header1 2 6 4 5 6 2" xfId="33036" xr:uid="{95D3A403-3DE7-4317-85DC-05111D4A28E5}"/>
    <cellStyle name="Header1 2 6 4 5 6 3" xfId="33037" xr:uid="{F58802C4-D938-425F-8DA1-B932A51DDFA2}"/>
    <cellStyle name="Header1 2 6 4 5 7" xfId="33038" xr:uid="{8B7AA97A-2A81-4E0E-BF53-394F7247A70B}"/>
    <cellStyle name="Header1 2 6 4 5 8" xfId="33039" xr:uid="{48B53426-5D70-492A-A8CC-45D9A9F7FA0B}"/>
    <cellStyle name="Header1 2 6 4 6" xfId="33040" xr:uid="{41C3FC5B-5CE4-47B7-A74B-9A52E6A64B21}"/>
    <cellStyle name="Header1 2 6 4 6 2" xfId="33041" xr:uid="{14A55C27-C736-4D0A-B0A6-A1214F602AF1}"/>
    <cellStyle name="Header1 2 6 4 6 2 2" xfId="33042" xr:uid="{9DB05128-9CBF-46F8-B44B-9CE8A26E9E8F}"/>
    <cellStyle name="Header1 2 6 4 6 2 3" xfId="33043" xr:uid="{BCF30416-10A7-4E95-BF8A-2C61B0F0458A}"/>
    <cellStyle name="Header1 2 6 4 6 3" xfId="33044" xr:uid="{A90C2188-AB02-4D0F-9BC5-EADE4F268BFE}"/>
    <cellStyle name="Header1 2 6 4 6 3 2" xfId="33045" xr:uid="{EFB6FC73-03DD-49D1-8F80-E5D87BADA7C0}"/>
    <cellStyle name="Header1 2 6 4 6 3 3" xfId="33046" xr:uid="{3A039E54-759C-4AF3-AFBF-34299B7CBB4B}"/>
    <cellStyle name="Header1 2 6 4 6 4" xfId="33047" xr:uid="{F56E7574-A242-4ABD-857B-57C97780F0E8}"/>
    <cellStyle name="Header1 2 6 4 6 4 2" xfId="33048" xr:uid="{A9821A3F-D90D-48D1-807F-7C87C8FC6F2C}"/>
    <cellStyle name="Header1 2 6 4 6 4 3" xfId="33049" xr:uid="{3D25126A-7B60-4821-B7FA-93346A8CF0E4}"/>
    <cellStyle name="Header1 2 6 4 6 5" xfId="33050" xr:uid="{E2817CBA-5D5D-4201-A916-C1BB71A3D786}"/>
    <cellStyle name="Header1 2 6 4 6 5 2" xfId="33051" xr:uid="{33FBEC36-3677-4187-AE8C-327730228194}"/>
    <cellStyle name="Header1 2 6 4 6 5 3" xfId="33052" xr:uid="{72862900-F8A5-4589-9BB0-8082554B14D2}"/>
    <cellStyle name="Header1 2 6 4 6 6" xfId="33053" xr:uid="{C1B06D5B-D2BC-4080-9444-1DC6CD8DEE03}"/>
    <cellStyle name="Header1 2 6 4 6 6 2" xfId="33054" xr:uid="{6749BC91-0BF5-4BB8-9C75-02745DB2ABB5}"/>
    <cellStyle name="Header1 2 6 4 6 6 3" xfId="33055" xr:uid="{0E35E8D8-B827-41B9-BE67-031551FB7E84}"/>
    <cellStyle name="Header1 2 6 4 6 7" xfId="33056" xr:uid="{4A3DF198-BD5A-427E-AEA9-F1DA32948853}"/>
    <cellStyle name="Header1 2 6 4 6 8" xfId="33057" xr:uid="{4F971F3D-9D24-4443-99AD-4F6EC4584E20}"/>
    <cellStyle name="Header1 2 6 4 7" xfId="33058" xr:uid="{A9E0C062-5C20-4A43-8D0D-5B28AA0E7646}"/>
    <cellStyle name="Header1 2 6 4 8" xfId="33059" xr:uid="{1CFDA6E7-A120-4DD7-845B-BF00E7F1228D}"/>
    <cellStyle name="Header1 2 6 5" xfId="33060" xr:uid="{B9C7D7B1-24D8-4E6C-A9FD-882643345A07}"/>
    <cellStyle name="Header1 2 6 5 2" xfId="33061" xr:uid="{1C7F0C4E-CD10-44BF-ABB3-A0EA14D8FBDA}"/>
    <cellStyle name="Header1 2 6 5 2 2" xfId="33062" xr:uid="{7DC31BA2-2CB1-43CE-888B-476F37FCF656}"/>
    <cellStyle name="Header1 2 6 5 2 2 2" xfId="33063" xr:uid="{90173F21-9D03-467D-B757-16C78F620BC7}"/>
    <cellStyle name="Header1 2 6 5 2 2 3" xfId="33064" xr:uid="{E8F99911-8D9F-4125-BC09-9725D3412264}"/>
    <cellStyle name="Header1 2 6 5 2 3" xfId="33065" xr:uid="{4C9A085A-A428-4EFD-A67F-DF18E95318B4}"/>
    <cellStyle name="Header1 2 6 5 2 3 2" xfId="33066" xr:uid="{18945CDA-36B9-4D7F-97FA-A3E6E8A48C54}"/>
    <cellStyle name="Header1 2 6 5 2 3 3" xfId="33067" xr:uid="{804B5D75-565C-4F3A-998F-97513A25F78C}"/>
    <cellStyle name="Header1 2 6 5 2 4" xfId="33068" xr:uid="{D7CD455B-4BA4-470D-BDBE-DF7B05C3E7DD}"/>
    <cellStyle name="Header1 2 6 5 2 4 2" xfId="33069" xr:uid="{7108423A-31BA-493C-ABA8-ABBF685D1973}"/>
    <cellStyle name="Header1 2 6 5 2 4 3" xfId="33070" xr:uid="{67670089-EFBC-477E-88C6-007E14B53CA6}"/>
    <cellStyle name="Header1 2 6 5 2 5" xfId="33071" xr:uid="{FD8BB868-9D47-4077-9134-CFC6C2A7533E}"/>
    <cellStyle name="Header1 2 6 5 2 5 2" xfId="33072" xr:uid="{726AA1EE-3702-4D00-A74A-40F6FD3F81EC}"/>
    <cellStyle name="Header1 2 6 5 2 5 3" xfId="33073" xr:uid="{4605299A-83C9-4E84-9F6F-6E0BE47D92FF}"/>
    <cellStyle name="Header1 2 6 5 2 6" xfId="33074" xr:uid="{937DB3CB-319B-4F61-BE3F-45B26BC514A1}"/>
    <cellStyle name="Header1 2 6 5 2 6 2" xfId="33075" xr:uid="{0690EBC8-FC12-4C4E-958F-EEF5366659EA}"/>
    <cellStyle name="Header1 2 6 5 2 6 3" xfId="33076" xr:uid="{8A39142B-827D-4CF6-82BF-21DF510E4488}"/>
    <cellStyle name="Header1 2 6 5 2 7" xfId="33077" xr:uid="{E87127F0-D46A-4148-A554-73D5CAAD6B81}"/>
    <cellStyle name="Header1 2 6 5 2 7 2" xfId="33078" xr:uid="{5217F9D6-EB7F-4901-AD8E-44996A64CC4A}"/>
    <cellStyle name="Header1 2 6 5 2 7 3" xfId="33079" xr:uid="{646A646F-22CF-42F8-900D-CF40B15B3F0B}"/>
    <cellStyle name="Header1 2 6 5 2 8" xfId="33080" xr:uid="{A9CEE8FE-BFF2-4442-B51B-7796E2E2820B}"/>
    <cellStyle name="Header1 2 6 5 2 9" xfId="33081" xr:uid="{D5393300-9527-41EF-B242-C2BA67680108}"/>
    <cellStyle name="Header1 2 6 5 3" xfId="33082" xr:uid="{EFA6D349-EB10-4301-B616-AA959A1EC975}"/>
    <cellStyle name="Header1 2 6 5 3 2" xfId="33083" xr:uid="{FBAD7044-D4DD-4261-91F2-045F0416296C}"/>
    <cellStyle name="Header1 2 6 5 3 2 2" xfId="33084" xr:uid="{56606A34-357C-46EA-A62F-7C32031482B6}"/>
    <cellStyle name="Header1 2 6 5 3 2 3" xfId="33085" xr:uid="{93BCD040-8488-468B-8FE0-81CA0D274411}"/>
    <cellStyle name="Header1 2 6 5 3 3" xfId="33086" xr:uid="{29ABE5CE-4E60-4384-B181-8D0C4E32F85C}"/>
    <cellStyle name="Header1 2 6 5 3 3 2" xfId="33087" xr:uid="{3EEE6C11-9978-4DC6-80BB-02E4B6DFDC17}"/>
    <cellStyle name="Header1 2 6 5 3 3 3" xfId="33088" xr:uid="{F42C64E4-3067-42F2-9D1F-5770A78097C5}"/>
    <cellStyle name="Header1 2 6 5 3 4" xfId="33089" xr:uid="{59E51314-D96C-4059-A4FD-0E40EDF1966D}"/>
    <cellStyle name="Header1 2 6 5 3 4 2" xfId="33090" xr:uid="{B10E8EF6-DB4D-47EE-960F-2D62539C79B3}"/>
    <cellStyle name="Header1 2 6 5 3 4 3" xfId="33091" xr:uid="{8AEA70E6-5E7D-4C5F-BCA4-40C2EA4166CE}"/>
    <cellStyle name="Header1 2 6 5 3 5" xfId="33092" xr:uid="{AB8DB954-04E0-4884-9A4B-ABC311D47773}"/>
    <cellStyle name="Header1 2 6 5 3 5 2" xfId="33093" xr:uid="{A9D201CE-3C18-41DC-B211-A4FBD636A4AA}"/>
    <cellStyle name="Header1 2 6 5 3 5 3" xfId="33094" xr:uid="{A0CDB92F-B6CE-4900-9F37-E4FB4A5FF90E}"/>
    <cellStyle name="Header1 2 6 5 3 6" xfId="33095" xr:uid="{6EC4B161-8C85-4DC6-8C02-2FA329F3FB55}"/>
    <cellStyle name="Header1 2 6 5 3 6 2" xfId="33096" xr:uid="{EC7A25AC-7F5B-4128-8A37-E7091899DFE5}"/>
    <cellStyle name="Header1 2 6 5 3 6 3" xfId="33097" xr:uid="{229B5062-9ACE-468B-90EF-76C26A801397}"/>
    <cellStyle name="Header1 2 6 5 3 7" xfId="33098" xr:uid="{2C7A7453-D1D9-47F5-9E7F-BD04F07D6020}"/>
    <cellStyle name="Header1 2 6 5 3 8" xfId="33099" xr:uid="{9E2B98F1-2FC3-4D18-8B67-EA21C4F21B86}"/>
    <cellStyle name="Header1 2 6 5 4" xfId="33100" xr:uid="{7CE8F4AF-A8F7-46C0-856C-241B7BFDCE36}"/>
    <cellStyle name="Header1 2 6 5 4 2" xfId="33101" xr:uid="{D31FFF35-3323-41AD-93F3-C1DD7A7E38DC}"/>
    <cellStyle name="Header1 2 6 5 4 2 2" xfId="33102" xr:uid="{3FD411E4-4478-4458-9D83-A0D0A12437F0}"/>
    <cellStyle name="Header1 2 6 5 4 2 3" xfId="33103" xr:uid="{7605B8D0-3B7C-4949-B93F-8853EF46B526}"/>
    <cellStyle name="Header1 2 6 5 4 3" xfId="33104" xr:uid="{B1CC0AB8-3997-4671-835E-23BE2C1A1832}"/>
    <cellStyle name="Header1 2 6 5 4 3 2" xfId="33105" xr:uid="{335221F0-B762-4660-A3FC-3F27F5937013}"/>
    <cellStyle name="Header1 2 6 5 4 3 3" xfId="33106" xr:uid="{DE4263EF-169A-45B1-AA71-C312674E02F7}"/>
    <cellStyle name="Header1 2 6 5 4 4" xfId="33107" xr:uid="{2FE1A1AB-4A75-44EF-9641-40742C7102E2}"/>
    <cellStyle name="Header1 2 6 5 4 4 2" xfId="33108" xr:uid="{D7052DB6-F305-48B9-B146-9860DA407028}"/>
    <cellStyle name="Header1 2 6 5 4 4 3" xfId="33109" xr:uid="{5B26B43F-93CE-44B4-802F-A8D4E5C53F3F}"/>
    <cellStyle name="Header1 2 6 5 4 5" xfId="33110" xr:uid="{88E72F01-BC74-4DC4-B226-C59FD9D7FA3B}"/>
    <cellStyle name="Header1 2 6 5 4 5 2" xfId="33111" xr:uid="{39C75449-EBCE-472A-8BE7-80267E48A377}"/>
    <cellStyle name="Header1 2 6 5 4 5 3" xfId="33112" xr:uid="{B127FA38-8FD7-4ED2-B650-4B0865F5642C}"/>
    <cellStyle name="Header1 2 6 5 4 6" xfId="33113" xr:uid="{EFD10BDC-3193-40D8-8B9B-78F912AB5FDC}"/>
    <cellStyle name="Header1 2 6 5 4 6 2" xfId="33114" xr:uid="{F9F5D866-B340-4773-A97F-0D12D85AD949}"/>
    <cellStyle name="Header1 2 6 5 4 6 3" xfId="33115" xr:uid="{08DC00E3-4772-41DE-A962-6DD9E33833E1}"/>
    <cellStyle name="Header1 2 6 5 4 7" xfId="33116" xr:uid="{28B81AB6-304F-4F83-B231-7786493EBCD0}"/>
    <cellStyle name="Header1 2 6 5 4 8" xfId="33117" xr:uid="{070FBACC-0524-4862-900D-A709312CCE29}"/>
    <cellStyle name="Header1 2 6 5 5" xfId="33118" xr:uid="{A9551F96-9FAE-4111-8CDF-797E548EC0C7}"/>
    <cellStyle name="Header1 2 6 5 5 2" xfId="33119" xr:uid="{970ADEA2-57DE-47A7-AF7E-C10586DE8F99}"/>
    <cellStyle name="Header1 2 6 5 5 2 2" xfId="33120" xr:uid="{F90A1565-626E-42AA-9FF1-59785A344A3F}"/>
    <cellStyle name="Header1 2 6 5 5 2 3" xfId="33121" xr:uid="{23826662-78D0-4CD2-A826-240EF36833E5}"/>
    <cellStyle name="Header1 2 6 5 5 3" xfId="33122" xr:uid="{63439333-4781-474D-9767-A4C817D08912}"/>
    <cellStyle name="Header1 2 6 5 5 3 2" xfId="33123" xr:uid="{96D6FD67-52AE-428E-ADBE-0469678EF0B3}"/>
    <cellStyle name="Header1 2 6 5 5 3 3" xfId="33124" xr:uid="{C00E44BF-FEC4-4B3C-A194-4B0B4ACFA217}"/>
    <cellStyle name="Header1 2 6 5 5 4" xfId="33125" xr:uid="{54D34404-A8E3-4628-AA6E-39B0187115EA}"/>
    <cellStyle name="Header1 2 6 5 5 4 2" xfId="33126" xr:uid="{43632C3F-DDCA-4949-B8A3-2DDB09649663}"/>
    <cellStyle name="Header1 2 6 5 5 4 3" xfId="33127" xr:uid="{B2ACA233-1D25-4895-B758-CEADC7C8E59B}"/>
    <cellStyle name="Header1 2 6 5 5 5" xfId="33128" xr:uid="{12558F05-D3E7-4D72-853E-8BDC83D2D217}"/>
    <cellStyle name="Header1 2 6 5 5 5 2" xfId="33129" xr:uid="{2CCA7183-24D9-4EA6-83CE-51864F7D37FB}"/>
    <cellStyle name="Header1 2 6 5 5 5 3" xfId="33130" xr:uid="{CF5358C4-38E1-44DF-853A-0EA87D3D402C}"/>
    <cellStyle name="Header1 2 6 5 5 6" xfId="33131" xr:uid="{0706A9DC-5A53-4302-AC93-B863AD31BC1A}"/>
    <cellStyle name="Header1 2 6 5 5 6 2" xfId="33132" xr:uid="{26767A81-FA3F-4054-B057-C4B438C606CA}"/>
    <cellStyle name="Header1 2 6 5 5 6 3" xfId="33133" xr:uid="{CFFBFCF9-A024-4C14-A90F-C17D819560D7}"/>
    <cellStyle name="Header1 2 6 5 5 7" xfId="33134" xr:uid="{C21969CD-1C80-4BF7-885B-A49B35B8278B}"/>
    <cellStyle name="Header1 2 6 5 5 8" xfId="33135" xr:uid="{FC7F24E1-D855-4C42-A559-DCDF4F851292}"/>
    <cellStyle name="Header1 2 6 5 6" xfId="33136" xr:uid="{B9168CFB-765F-42A3-8D4F-52D694B27E81}"/>
    <cellStyle name="Header1 2 6 5 6 2" xfId="33137" xr:uid="{54E66F8C-D1DC-4976-90C3-F4E233FE52D9}"/>
    <cellStyle name="Header1 2 6 5 6 2 2" xfId="33138" xr:uid="{4D50742B-C943-4FCA-B874-D70D232EB5B6}"/>
    <cellStyle name="Header1 2 6 5 6 2 3" xfId="33139" xr:uid="{6B89D66C-B3DD-4D25-9182-F73C06D0E7DF}"/>
    <cellStyle name="Header1 2 6 5 6 3" xfId="33140" xr:uid="{6CB9E887-3F2B-4BF8-9989-BB5C993344E5}"/>
    <cellStyle name="Header1 2 6 5 6 3 2" xfId="33141" xr:uid="{B358AD08-21E5-49D3-8494-47979ED7148A}"/>
    <cellStyle name="Header1 2 6 5 6 3 3" xfId="33142" xr:uid="{F2912EA1-F955-40D2-930C-D2C62F56CE2E}"/>
    <cellStyle name="Header1 2 6 5 6 4" xfId="33143" xr:uid="{179EC15F-2767-46B0-A744-F703A09A5A63}"/>
    <cellStyle name="Header1 2 6 5 6 4 2" xfId="33144" xr:uid="{51E5D1DE-69CE-445B-91C5-CE51E1FC192A}"/>
    <cellStyle name="Header1 2 6 5 6 4 3" xfId="33145" xr:uid="{16D998FA-C1C8-4946-88A6-CBFB4BD2E0B2}"/>
    <cellStyle name="Header1 2 6 5 6 5" xfId="33146" xr:uid="{3B982E1E-5883-49ED-AAB9-40111A636B0D}"/>
    <cellStyle name="Header1 2 6 5 6 5 2" xfId="33147" xr:uid="{090C9753-4631-4BD5-8C1B-30C09544F3E2}"/>
    <cellStyle name="Header1 2 6 5 6 5 3" xfId="33148" xr:uid="{8F8A56E6-0C22-4B56-99FE-A8105A0AD7EA}"/>
    <cellStyle name="Header1 2 6 5 6 6" xfId="33149" xr:uid="{CC8BAFC0-4616-4C32-A018-FE32149BBAE5}"/>
    <cellStyle name="Header1 2 6 5 6 6 2" xfId="33150" xr:uid="{4E857DEE-16F5-4573-93BE-52F9EE86072E}"/>
    <cellStyle name="Header1 2 6 5 6 6 3" xfId="33151" xr:uid="{52CEAE8A-D07F-4172-AA42-608A950EDE68}"/>
    <cellStyle name="Header1 2 6 5 6 7" xfId="33152" xr:uid="{C4929AF6-3009-424E-AA0E-FF74878DAAF9}"/>
    <cellStyle name="Header1 2 6 5 6 8" xfId="33153" xr:uid="{27394DB1-CE9E-4611-8C23-41061969F894}"/>
    <cellStyle name="Header1 2 6 5 7" xfId="33154" xr:uid="{658A5228-F409-4459-9EC5-710A90C1ADEF}"/>
    <cellStyle name="Header1 2 6 5 8" xfId="33155" xr:uid="{4764E9EA-BA5D-44A1-AEB1-85A614778688}"/>
    <cellStyle name="Header1 2 6 6" xfId="33156" xr:uid="{543FF83D-BEDD-422C-8A55-0973DE3F76DF}"/>
    <cellStyle name="Header1 2 6 6 2" xfId="33157" xr:uid="{2C684FD9-F2D8-4A3B-8A13-0D6A65CBE4E6}"/>
    <cellStyle name="Header1 2 6 6 2 2" xfId="33158" xr:uid="{C37D05E2-F38D-40A7-B12A-4621A4BEE12A}"/>
    <cellStyle name="Header1 2 6 6 2 2 2" xfId="33159" xr:uid="{CE79D40F-72FB-41D6-B9EE-438B1F2B5F8F}"/>
    <cellStyle name="Header1 2 6 6 2 2 3" xfId="33160" xr:uid="{AFB5FE85-742D-472F-9D07-28B9A7508107}"/>
    <cellStyle name="Header1 2 6 6 2 3" xfId="33161" xr:uid="{44F73AF4-C14A-4346-83E5-706EC7DEFA5D}"/>
    <cellStyle name="Header1 2 6 6 2 3 2" xfId="33162" xr:uid="{7F6195DE-525D-46A9-AC8D-C17E34A12A94}"/>
    <cellStyle name="Header1 2 6 6 2 3 3" xfId="33163" xr:uid="{E76BE224-EEE5-4F8C-AC1D-0453EC40B367}"/>
    <cellStyle name="Header1 2 6 6 2 4" xfId="33164" xr:uid="{7D806339-80ED-45AC-9252-E97A1EAE50AB}"/>
    <cellStyle name="Header1 2 6 6 2 4 2" xfId="33165" xr:uid="{B40DAF3C-D762-4F99-94A3-EA51E221B17F}"/>
    <cellStyle name="Header1 2 6 6 2 4 3" xfId="33166" xr:uid="{F917DF9A-2A26-4760-984B-9DDB4E1732AF}"/>
    <cellStyle name="Header1 2 6 6 2 5" xfId="33167" xr:uid="{37A5FF33-85AE-4143-832C-5FB924C3A6AC}"/>
    <cellStyle name="Header1 2 6 6 2 5 2" xfId="33168" xr:uid="{49316C63-14C3-4450-AA02-430DA8A80A19}"/>
    <cellStyle name="Header1 2 6 6 2 5 3" xfId="33169" xr:uid="{A9CA7511-82AA-4523-982A-BA1E57875EDE}"/>
    <cellStyle name="Header1 2 6 6 2 6" xfId="33170" xr:uid="{35820101-A733-4F0E-8101-870E5501F8D6}"/>
    <cellStyle name="Header1 2 6 6 2 6 2" xfId="33171" xr:uid="{28DF0C41-B81B-4CEC-9225-5AA019C1D953}"/>
    <cellStyle name="Header1 2 6 6 2 6 3" xfId="33172" xr:uid="{E502295F-740A-48BC-9174-C6D96BB6997F}"/>
    <cellStyle name="Header1 2 6 6 2 7" xfId="33173" xr:uid="{0403C7FB-5F19-4A55-8E85-85E46339EBD3}"/>
    <cellStyle name="Header1 2 6 6 2 7 2" xfId="33174" xr:uid="{660DB0EA-D126-4A21-894C-F3D37118EC9B}"/>
    <cellStyle name="Header1 2 6 6 2 7 3" xfId="33175" xr:uid="{94B44137-DF63-4974-8316-27020347D4AC}"/>
    <cellStyle name="Header1 2 6 6 2 8" xfId="33176" xr:uid="{3A4968E6-3C38-4AC4-9026-2FD3C86E9662}"/>
    <cellStyle name="Header1 2 6 6 2 9" xfId="33177" xr:uid="{D8AC6AD0-06D5-4303-AEB4-B32096118F3D}"/>
    <cellStyle name="Header1 2 6 6 3" xfId="33178" xr:uid="{B8EDD014-3FB6-45E7-99A8-1914F01BE604}"/>
    <cellStyle name="Header1 2 6 6 3 2" xfId="33179" xr:uid="{3CB55C2D-B2E0-45AD-BBAE-8790167F4436}"/>
    <cellStyle name="Header1 2 6 6 3 2 2" xfId="33180" xr:uid="{A704B1C1-3D56-4CAC-A0F1-37D6A19FC5A9}"/>
    <cellStyle name="Header1 2 6 6 3 2 3" xfId="33181" xr:uid="{23C4164A-326F-4669-B801-BB9F74A9F9E6}"/>
    <cellStyle name="Header1 2 6 6 3 3" xfId="33182" xr:uid="{CA047296-44C1-4DA7-B0F9-E0A079510BEB}"/>
    <cellStyle name="Header1 2 6 6 3 3 2" xfId="33183" xr:uid="{281040DC-2C66-41FF-B25C-6C0C8AB67A41}"/>
    <cellStyle name="Header1 2 6 6 3 3 3" xfId="33184" xr:uid="{E6DD25D0-D2DC-411E-AE02-CDF7CD301C2D}"/>
    <cellStyle name="Header1 2 6 6 3 4" xfId="33185" xr:uid="{A7D8FB0C-5B6F-4347-9F2D-4261975DDE78}"/>
    <cellStyle name="Header1 2 6 6 3 4 2" xfId="33186" xr:uid="{42E275F1-4DAA-412F-87C2-1614C1B5775D}"/>
    <cellStyle name="Header1 2 6 6 3 4 3" xfId="33187" xr:uid="{8DDA4216-20A5-40A2-93BE-CD38A8981132}"/>
    <cellStyle name="Header1 2 6 6 3 5" xfId="33188" xr:uid="{1C2334D1-CFB9-4940-B2CA-CC364CC1C310}"/>
    <cellStyle name="Header1 2 6 6 3 5 2" xfId="33189" xr:uid="{CD60DFDC-98AE-4B50-B3BC-004946FC9500}"/>
    <cellStyle name="Header1 2 6 6 3 5 3" xfId="33190" xr:uid="{06E85EEC-A388-485B-AF0D-EF5A291121A5}"/>
    <cellStyle name="Header1 2 6 6 3 6" xfId="33191" xr:uid="{94D5A782-D1C3-432A-9ACD-85E9D8DEB4B1}"/>
    <cellStyle name="Header1 2 6 6 3 6 2" xfId="33192" xr:uid="{092F746B-A28A-4AEB-87BD-525AE31FE4C3}"/>
    <cellStyle name="Header1 2 6 6 3 6 3" xfId="33193" xr:uid="{E623D178-C7E2-4C4D-9D57-34DDD730DC0B}"/>
    <cellStyle name="Header1 2 6 6 3 7" xfId="33194" xr:uid="{C5D1851D-70F2-4BFD-B2DD-13F6611B77FB}"/>
    <cellStyle name="Header1 2 6 6 3 8" xfId="33195" xr:uid="{93AD5F87-09A3-42EE-9B75-4A39B74F994F}"/>
    <cellStyle name="Header1 2 6 6 4" xfId="33196" xr:uid="{03272B38-0B98-440C-AB34-5D81FDA4A0C8}"/>
    <cellStyle name="Header1 2 6 6 4 2" xfId="33197" xr:uid="{C2DE84F2-9977-4A42-8CEF-172C8E210C4F}"/>
    <cellStyle name="Header1 2 6 6 4 2 2" xfId="33198" xr:uid="{C04CB82B-C582-412C-9FE1-033101453F4F}"/>
    <cellStyle name="Header1 2 6 6 4 2 3" xfId="33199" xr:uid="{0DCC606D-D530-4C8D-A2A6-3A0AE5812B9A}"/>
    <cellStyle name="Header1 2 6 6 4 3" xfId="33200" xr:uid="{9C514B02-B91A-4F29-AE2A-7C57BC9B9CBC}"/>
    <cellStyle name="Header1 2 6 6 4 3 2" xfId="33201" xr:uid="{40FDEC30-6B81-4581-8AE0-E877B0D0410B}"/>
    <cellStyle name="Header1 2 6 6 4 3 3" xfId="33202" xr:uid="{C5F89074-1FB6-4AC9-A3F0-4EBF5885F4BF}"/>
    <cellStyle name="Header1 2 6 6 4 4" xfId="33203" xr:uid="{DF290601-C2D6-43DD-ABCB-7763F9AD6551}"/>
    <cellStyle name="Header1 2 6 6 4 4 2" xfId="33204" xr:uid="{57DC65E4-BB1D-4F53-9396-46E70D095C81}"/>
    <cellStyle name="Header1 2 6 6 4 4 3" xfId="33205" xr:uid="{50EDFC59-0857-4874-BFF5-F9E9A8F1CDE6}"/>
    <cellStyle name="Header1 2 6 6 4 5" xfId="33206" xr:uid="{9155ABA3-F406-4C38-B61D-1858F3EACEF0}"/>
    <cellStyle name="Header1 2 6 6 4 5 2" xfId="33207" xr:uid="{1C1E8A8C-8428-4099-83C8-D9B7F6CEDBC7}"/>
    <cellStyle name="Header1 2 6 6 4 5 3" xfId="33208" xr:uid="{03157D7F-0A34-4D69-8065-A49F6ADE056C}"/>
    <cellStyle name="Header1 2 6 6 4 6" xfId="33209" xr:uid="{A88FD0A2-51CD-4A7E-8153-FF35E42181D6}"/>
    <cellStyle name="Header1 2 6 6 4 6 2" xfId="33210" xr:uid="{618B9ED9-F05E-4C45-AAB1-B5C67C6E542B}"/>
    <cellStyle name="Header1 2 6 6 4 6 3" xfId="33211" xr:uid="{B73BDB24-CD58-4966-A4F8-035B116E06DE}"/>
    <cellStyle name="Header1 2 6 6 4 7" xfId="33212" xr:uid="{60758DF1-AE84-4FE1-9AE0-78D1B3868E3E}"/>
    <cellStyle name="Header1 2 6 6 4 8" xfId="33213" xr:uid="{E2556C4C-3349-485D-810F-947EC5EF223D}"/>
    <cellStyle name="Header1 2 6 6 5" xfId="33214" xr:uid="{1C968CC4-9507-41A3-B308-455733266A78}"/>
    <cellStyle name="Header1 2 6 6 5 2" xfId="33215" xr:uid="{19CCB6DE-193F-4CC6-835E-CB4415C45E68}"/>
    <cellStyle name="Header1 2 6 6 5 2 2" xfId="33216" xr:uid="{260B5E19-2981-4E85-956A-0B57CF2CB701}"/>
    <cellStyle name="Header1 2 6 6 5 2 3" xfId="33217" xr:uid="{759F9EC1-7087-4B6A-8689-3328BDF424AB}"/>
    <cellStyle name="Header1 2 6 6 5 3" xfId="33218" xr:uid="{939A3966-1601-4B66-90B8-81F4ED1BEEA7}"/>
    <cellStyle name="Header1 2 6 6 5 3 2" xfId="33219" xr:uid="{D6930C92-3889-49D2-8AAE-57C9310C2C0B}"/>
    <cellStyle name="Header1 2 6 6 5 3 3" xfId="33220" xr:uid="{A21B7021-1F74-4053-A07B-BBE49F2A6A02}"/>
    <cellStyle name="Header1 2 6 6 5 4" xfId="33221" xr:uid="{063929CE-B8E6-4B40-B976-9E402E433B7D}"/>
    <cellStyle name="Header1 2 6 6 5 4 2" xfId="33222" xr:uid="{97215742-42BE-484C-8C47-F5B83732DFB7}"/>
    <cellStyle name="Header1 2 6 6 5 4 3" xfId="33223" xr:uid="{C458602B-A749-4022-8166-3162219B5442}"/>
    <cellStyle name="Header1 2 6 6 5 5" xfId="33224" xr:uid="{0A0EBEF2-042D-406D-8880-E8A73D839CD0}"/>
    <cellStyle name="Header1 2 6 6 5 5 2" xfId="33225" xr:uid="{BD6871A4-BF7D-439B-8AFD-76F4D9847518}"/>
    <cellStyle name="Header1 2 6 6 5 5 3" xfId="33226" xr:uid="{E37271E4-0314-4996-B6F9-3FA61B243C35}"/>
    <cellStyle name="Header1 2 6 6 5 6" xfId="33227" xr:uid="{2B089EA6-4814-4B78-B330-4F8EBA5C8041}"/>
    <cellStyle name="Header1 2 6 6 5 6 2" xfId="33228" xr:uid="{283CC8E4-D4B6-4FFD-BB3E-336C3E801A15}"/>
    <cellStyle name="Header1 2 6 6 5 6 3" xfId="33229" xr:uid="{F41CE5F8-D98B-4947-B60E-94ECA29F2F6F}"/>
    <cellStyle name="Header1 2 6 6 5 7" xfId="33230" xr:uid="{42A4564E-1C0C-491C-984B-6A5519BA69B1}"/>
    <cellStyle name="Header1 2 6 6 5 8" xfId="33231" xr:uid="{98DB4D71-26B2-454A-ACF3-BB43D0B4B4A0}"/>
    <cellStyle name="Header1 2 6 6 6" xfId="33232" xr:uid="{6FE4ECD1-F294-410D-96A2-DC298571D1B4}"/>
    <cellStyle name="Header1 2 6 6 6 2" xfId="33233" xr:uid="{508D9D62-A189-4CAC-8A0E-144304AFA114}"/>
    <cellStyle name="Header1 2 6 6 6 2 2" xfId="33234" xr:uid="{4979051A-4E89-4660-9148-6CE19A7F4E92}"/>
    <cellStyle name="Header1 2 6 6 6 2 3" xfId="33235" xr:uid="{76866440-A647-40A9-A4BF-EF920C1B1246}"/>
    <cellStyle name="Header1 2 6 6 6 3" xfId="33236" xr:uid="{89E3ACB7-9A31-4E3E-BA33-3FAFAD058305}"/>
    <cellStyle name="Header1 2 6 6 6 3 2" xfId="33237" xr:uid="{7B2F72A9-8761-4ADB-9D56-C8ECD93CA2ED}"/>
    <cellStyle name="Header1 2 6 6 6 3 3" xfId="33238" xr:uid="{1680C786-A08F-46ED-9232-A58A353BD31B}"/>
    <cellStyle name="Header1 2 6 6 6 4" xfId="33239" xr:uid="{47C46AC5-08F1-406F-BCFF-227B4FFD8228}"/>
    <cellStyle name="Header1 2 6 6 6 4 2" xfId="33240" xr:uid="{B7C6F1CF-8D73-4736-9B20-E96B96A71673}"/>
    <cellStyle name="Header1 2 6 6 6 4 3" xfId="33241" xr:uid="{AAE88AEF-4A9D-483D-906B-DA7FF812FC1D}"/>
    <cellStyle name="Header1 2 6 6 6 5" xfId="33242" xr:uid="{3A5A126C-B379-4FFB-93FF-84A54DB26886}"/>
    <cellStyle name="Header1 2 6 6 6 5 2" xfId="33243" xr:uid="{719DC9B5-F127-473E-B34A-2ED0D09949F7}"/>
    <cellStyle name="Header1 2 6 6 6 5 3" xfId="33244" xr:uid="{56AD0BF0-E734-4206-93B1-7EF2F255048F}"/>
    <cellStyle name="Header1 2 6 6 6 6" xfId="33245" xr:uid="{177CE79B-C9CF-40A7-911C-A9EC2FDC6492}"/>
    <cellStyle name="Header1 2 6 6 6 6 2" xfId="33246" xr:uid="{76BBF638-B5D2-4F56-AC2C-F7734FB056E3}"/>
    <cellStyle name="Header1 2 6 6 6 6 3" xfId="33247" xr:uid="{4F745C67-C2FE-4C3C-80E6-736FA5165C49}"/>
    <cellStyle name="Header1 2 6 6 6 7" xfId="33248" xr:uid="{E967C510-4770-470B-A6B9-A62674BA3BDB}"/>
    <cellStyle name="Header1 2 6 6 6 8" xfId="33249" xr:uid="{59B79941-2DC4-4BE9-AB4F-356070F53C19}"/>
    <cellStyle name="Header1 2 6 6 7" xfId="33250" xr:uid="{AD989A5F-832B-447F-B86A-95334D9F7DFC}"/>
    <cellStyle name="Header1 2 6 6 8" xfId="33251" xr:uid="{E6C2D8E1-EF9B-48E4-BB44-F7AFBCE61030}"/>
    <cellStyle name="Header1 2 6 7" xfId="33252" xr:uid="{E1DB8A66-5692-4022-8FE5-0EA2E31D732F}"/>
    <cellStyle name="Header1 2 6 7 2" xfId="33253" xr:uid="{71EF258F-B4A6-400F-9B1C-9A9EB4670BEA}"/>
    <cellStyle name="Header1 2 6 7 2 2" xfId="33254" xr:uid="{79694CD7-E815-498A-BACB-8439AB05E6DF}"/>
    <cellStyle name="Header1 2 6 7 2 2 2" xfId="33255" xr:uid="{C0DF82CC-B836-4B01-8825-DAA443572988}"/>
    <cellStyle name="Header1 2 6 7 2 2 3" xfId="33256" xr:uid="{7605C3E0-6E91-4610-943D-B26E2930B1BB}"/>
    <cellStyle name="Header1 2 6 7 2 3" xfId="33257" xr:uid="{9972BFCB-D8DC-4158-A023-71F1EE20696D}"/>
    <cellStyle name="Header1 2 6 7 2 3 2" xfId="33258" xr:uid="{484BCC24-60D1-4271-8526-8553CD9A4369}"/>
    <cellStyle name="Header1 2 6 7 2 3 3" xfId="33259" xr:uid="{5CB5441F-C01C-4BFE-A9DA-7CB3A71D5290}"/>
    <cellStyle name="Header1 2 6 7 2 4" xfId="33260" xr:uid="{6F2C5247-AA92-4739-81B4-D3F6FF55AE8E}"/>
    <cellStyle name="Header1 2 6 7 2 4 2" xfId="33261" xr:uid="{962E1B80-142D-4C54-BB0B-5ED16C989DC0}"/>
    <cellStyle name="Header1 2 6 7 2 4 3" xfId="33262" xr:uid="{D800499E-7082-4304-A0CD-D94092582948}"/>
    <cellStyle name="Header1 2 6 7 2 5" xfId="33263" xr:uid="{E74A2D0C-180B-430E-89E7-BD52D76B918A}"/>
    <cellStyle name="Header1 2 6 7 2 5 2" xfId="33264" xr:uid="{4FF481BD-0B9A-4C18-A2C3-F3888556416E}"/>
    <cellStyle name="Header1 2 6 7 2 5 3" xfId="33265" xr:uid="{CA056417-C024-4E1A-94A8-B5A945870EB1}"/>
    <cellStyle name="Header1 2 6 7 2 6" xfId="33266" xr:uid="{0BDDC3F7-1EA9-40B0-A59B-61F8EBB7FF4C}"/>
    <cellStyle name="Header1 2 6 7 2 6 2" xfId="33267" xr:uid="{50551D7F-2229-4C6C-8638-779BA13A7726}"/>
    <cellStyle name="Header1 2 6 7 2 6 3" xfId="33268" xr:uid="{5C8AA880-AC62-4705-94F8-6642A702B4A2}"/>
    <cellStyle name="Header1 2 6 7 2 7" xfId="33269" xr:uid="{8FF40841-A1AF-4245-AD65-9618A67C7846}"/>
    <cellStyle name="Header1 2 6 7 2 7 2" xfId="33270" xr:uid="{FF9BE3E5-BB91-4DAB-AC22-D8DDD737367E}"/>
    <cellStyle name="Header1 2 6 7 2 7 3" xfId="33271" xr:uid="{A418A0CF-ADCB-44AF-A7EC-58366AF86625}"/>
    <cellStyle name="Header1 2 6 7 2 8" xfId="33272" xr:uid="{DBEFDA2F-2156-413B-93EE-15FEFA9FB55D}"/>
    <cellStyle name="Header1 2 6 7 2 9" xfId="33273" xr:uid="{6B57F41F-FFAB-4387-89C1-243C092C76B4}"/>
    <cellStyle name="Header1 2 6 7 3" xfId="33274" xr:uid="{0E3623DE-2184-4A91-8DC6-F10D6E42B438}"/>
    <cellStyle name="Header1 2 6 7 3 2" xfId="33275" xr:uid="{4CACE8AE-E1F0-47C0-918D-874C21C07ABC}"/>
    <cellStyle name="Header1 2 6 7 3 2 2" xfId="33276" xr:uid="{CF0DF31C-2932-475C-991A-78C74BF099CE}"/>
    <cellStyle name="Header1 2 6 7 3 2 3" xfId="33277" xr:uid="{71B8BDA8-A0D4-450F-8CA2-0CD4720194E8}"/>
    <cellStyle name="Header1 2 6 7 3 3" xfId="33278" xr:uid="{FACB6950-209D-4F89-B102-A3FA225519F0}"/>
    <cellStyle name="Header1 2 6 7 3 3 2" xfId="33279" xr:uid="{F4AA92F0-3E3B-4EF9-82C2-C68969946B61}"/>
    <cellStyle name="Header1 2 6 7 3 3 3" xfId="33280" xr:uid="{F644D750-EEFA-4A4F-8FFF-7B482A89A7EB}"/>
    <cellStyle name="Header1 2 6 7 3 4" xfId="33281" xr:uid="{04D0DB43-BA6B-45E9-B0BF-0287D26B4EB0}"/>
    <cellStyle name="Header1 2 6 7 3 4 2" xfId="33282" xr:uid="{71460E10-2F65-41E6-B935-ABCBCDE0D8A1}"/>
    <cellStyle name="Header1 2 6 7 3 4 3" xfId="33283" xr:uid="{434D0A3E-70B4-4997-9F15-91E8E2FBAF17}"/>
    <cellStyle name="Header1 2 6 7 3 5" xfId="33284" xr:uid="{4DC1AE39-7CE3-4D96-94C1-4D19C0AA2931}"/>
    <cellStyle name="Header1 2 6 7 3 5 2" xfId="33285" xr:uid="{0AADF701-49C3-4916-A11E-9BC4964D9F0A}"/>
    <cellStyle name="Header1 2 6 7 3 5 3" xfId="33286" xr:uid="{62EA7FD7-5458-43F8-AA08-84EC26FE5571}"/>
    <cellStyle name="Header1 2 6 7 3 6" xfId="33287" xr:uid="{B65F4C12-353A-4247-9AE7-5996D42DDF18}"/>
    <cellStyle name="Header1 2 6 7 3 6 2" xfId="33288" xr:uid="{BF2688A1-511E-4790-B47F-CA72C6043048}"/>
    <cellStyle name="Header1 2 6 7 3 6 3" xfId="33289" xr:uid="{C165A963-B85B-4EBE-BD87-2A0153511A16}"/>
    <cellStyle name="Header1 2 6 7 3 7" xfId="33290" xr:uid="{4236F94D-4E37-4134-B53A-77C7E2C4128F}"/>
    <cellStyle name="Header1 2 6 7 3 8" xfId="33291" xr:uid="{BA70801B-22E0-4DF1-AB5E-325488F51C1A}"/>
    <cellStyle name="Header1 2 6 7 4" xfId="33292" xr:uid="{34F73260-9D23-4173-936B-3A3D568C4545}"/>
    <cellStyle name="Header1 2 6 7 4 2" xfId="33293" xr:uid="{8BCF50F8-8EBC-4695-9962-123308245E89}"/>
    <cellStyle name="Header1 2 6 7 4 2 2" xfId="33294" xr:uid="{141D0369-AA49-47E1-9C61-D2AF30CF20D2}"/>
    <cellStyle name="Header1 2 6 7 4 2 3" xfId="33295" xr:uid="{D4CCE6FD-B998-4F36-A180-27A18D56104D}"/>
    <cellStyle name="Header1 2 6 7 4 3" xfId="33296" xr:uid="{F2A6C1C9-CAEB-4F4C-9AE7-4A9D445D32B5}"/>
    <cellStyle name="Header1 2 6 7 4 3 2" xfId="33297" xr:uid="{80DAC9AF-F6E3-4331-8366-65BCAB3A8EC6}"/>
    <cellStyle name="Header1 2 6 7 4 3 3" xfId="33298" xr:uid="{C593E4A7-39F8-447A-B58B-DC61AF3FE5E8}"/>
    <cellStyle name="Header1 2 6 7 4 4" xfId="33299" xr:uid="{5D7516CE-969F-40FE-829C-7ADAFCDB4AFF}"/>
    <cellStyle name="Header1 2 6 7 4 4 2" xfId="33300" xr:uid="{0156FD99-3CF8-477F-AD2F-C40D325AFC39}"/>
    <cellStyle name="Header1 2 6 7 4 4 3" xfId="33301" xr:uid="{EBC50F39-FB2B-4023-B889-7793FFBFAE34}"/>
    <cellStyle name="Header1 2 6 7 4 5" xfId="33302" xr:uid="{F3C2DC76-623D-40B0-BC57-510393AE52F1}"/>
    <cellStyle name="Header1 2 6 7 4 5 2" xfId="33303" xr:uid="{D13D212B-BF58-460A-B463-BED0B9419187}"/>
    <cellStyle name="Header1 2 6 7 4 5 3" xfId="33304" xr:uid="{25E4940E-96F3-439B-854E-51991FD55A01}"/>
    <cellStyle name="Header1 2 6 7 4 6" xfId="33305" xr:uid="{37A8E357-0415-4A09-B9C6-A5DAA9A32B17}"/>
    <cellStyle name="Header1 2 6 7 4 6 2" xfId="33306" xr:uid="{26A33E1E-369A-4FBC-8945-84F6CC8592F7}"/>
    <cellStyle name="Header1 2 6 7 4 6 3" xfId="33307" xr:uid="{96DA093C-B210-4103-A587-2CB1D7FD804C}"/>
    <cellStyle name="Header1 2 6 7 4 7" xfId="33308" xr:uid="{9F3805F9-A899-4359-810F-BAF468AEFBF8}"/>
    <cellStyle name="Header1 2 6 7 4 8" xfId="33309" xr:uid="{B25DE3E4-101A-4FAB-8980-B74502A4E6FA}"/>
    <cellStyle name="Header1 2 6 7 5" xfId="33310" xr:uid="{CF0988AF-E9D7-458B-AD29-1AD5CB1912D7}"/>
    <cellStyle name="Header1 2 6 7 5 2" xfId="33311" xr:uid="{B71F8F88-1200-4483-8F02-7A45449F7FF4}"/>
    <cellStyle name="Header1 2 6 7 5 2 2" xfId="33312" xr:uid="{6DD521D2-0EC9-451F-A98B-AAC76321AB51}"/>
    <cellStyle name="Header1 2 6 7 5 2 3" xfId="33313" xr:uid="{57D73E98-A294-4DCA-A794-099B4238FF93}"/>
    <cellStyle name="Header1 2 6 7 5 3" xfId="33314" xr:uid="{102588A0-E7C4-4B28-9629-7A5E92345754}"/>
    <cellStyle name="Header1 2 6 7 5 3 2" xfId="33315" xr:uid="{C065F654-7AB5-4213-925F-68FC7DD4BCE3}"/>
    <cellStyle name="Header1 2 6 7 5 3 3" xfId="33316" xr:uid="{BD064004-6546-42DA-BC28-202503696F9B}"/>
    <cellStyle name="Header1 2 6 7 5 4" xfId="33317" xr:uid="{B880B664-0FBE-49DF-9868-BD6809A650C8}"/>
    <cellStyle name="Header1 2 6 7 5 4 2" xfId="33318" xr:uid="{B379D259-ADEE-4EF5-838C-4C09A8325329}"/>
    <cellStyle name="Header1 2 6 7 5 4 3" xfId="33319" xr:uid="{76BD0C7B-F7C9-4B57-9D12-E29AB8D53EB9}"/>
    <cellStyle name="Header1 2 6 7 5 5" xfId="33320" xr:uid="{86ECB9F0-5215-40BA-97F5-68C0702BED50}"/>
    <cellStyle name="Header1 2 6 7 5 5 2" xfId="33321" xr:uid="{887C3AA6-C376-417C-8702-490AC7F86802}"/>
    <cellStyle name="Header1 2 6 7 5 5 3" xfId="33322" xr:uid="{232986A6-A9D2-42E4-A001-1D86FF120E89}"/>
    <cellStyle name="Header1 2 6 7 5 6" xfId="33323" xr:uid="{75F5959A-2680-49CF-8A93-735B6077F788}"/>
    <cellStyle name="Header1 2 6 7 5 6 2" xfId="33324" xr:uid="{0CB1F8F9-FB23-4C60-8A0D-ECC1C7A2FEE8}"/>
    <cellStyle name="Header1 2 6 7 5 6 3" xfId="33325" xr:uid="{2268E12F-5F6A-40DE-8EDB-D378C83CA7C3}"/>
    <cellStyle name="Header1 2 6 7 5 7" xfId="33326" xr:uid="{8A7DC9CF-636C-4E81-AE9D-75CEA5FF705F}"/>
    <cellStyle name="Header1 2 6 7 5 8" xfId="33327" xr:uid="{4B6C10A9-B636-4B60-8473-50616746EFEF}"/>
    <cellStyle name="Header1 2 6 7 6" xfId="33328" xr:uid="{1FF300E7-4CC4-47FF-8DD7-AB0AA0E25868}"/>
    <cellStyle name="Header1 2 6 7 6 2" xfId="33329" xr:uid="{E568F8FD-B4AE-4D6D-80AB-0C6668AE3438}"/>
    <cellStyle name="Header1 2 6 7 6 2 2" xfId="33330" xr:uid="{12637787-20F7-4B78-BCF7-A2BF8C2B72B9}"/>
    <cellStyle name="Header1 2 6 7 6 2 3" xfId="33331" xr:uid="{0327F006-3BA5-41C0-AFD5-2018BE4D2ECD}"/>
    <cellStyle name="Header1 2 6 7 6 3" xfId="33332" xr:uid="{30C12966-3E6A-41BB-9A4A-317A0F0B97D1}"/>
    <cellStyle name="Header1 2 6 7 6 3 2" xfId="33333" xr:uid="{2B078859-D59D-43F9-AAAF-F75BC2DE1882}"/>
    <cellStyle name="Header1 2 6 7 6 3 3" xfId="33334" xr:uid="{DD8450AC-EFBB-472B-9271-7C25B8CD0102}"/>
    <cellStyle name="Header1 2 6 7 6 4" xfId="33335" xr:uid="{18E69823-CF24-4655-8762-B93EAEF94667}"/>
    <cellStyle name="Header1 2 6 7 6 4 2" xfId="33336" xr:uid="{6A2A2049-5BAA-4843-A288-CB2F7887DA92}"/>
    <cellStyle name="Header1 2 6 7 6 4 3" xfId="33337" xr:uid="{470E5AC3-4321-4AB5-ABB4-B124EC1B1C36}"/>
    <cellStyle name="Header1 2 6 7 6 5" xfId="33338" xr:uid="{5005A17C-6550-4EB6-9B09-733C2DAC08F5}"/>
    <cellStyle name="Header1 2 6 7 6 5 2" xfId="33339" xr:uid="{7FA397C7-028B-4AC1-AC62-6BF7C89767F5}"/>
    <cellStyle name="Header1 2 6 7 6 5 3" xfId="33340" xr:uid="{4A0A328F-6BB8-4B5E-989B-992B7FD9252C}"/>
    <cellStyle name="Header1 2 6 7 6 6" xfId="33341" xr:uid="{B5EC4560-D701-48BD-A638-A2D7C5E64F02}"/>
    <cellStyle name="Header1 2 6 7 6 6 2" xfId="33342" xr:uid="{0EED30CB-024A-4559-A141-96714662997F}"/>
    <cellStyle name="Header1 2 6 7 6 6 3" xfId="33343" xr:uid="{5D2406AC-EAE8-49B9-850D-6F32F97C6607}"/>
    <cellStyle name="Header1 2 6 7 6 7" xfId="33344" xr:uid="{2170FD21-9D38-4695-811D-5C7E70B33A91}"/>
    <cellStyle name="Header1 2 6 7 6 8" xfId="33345" xr:uid="{4590B380-E228-4B9B-B58C-F0BE56BD9DE1}"/>
    <cellStyle name="Header1 2 6 7 7" xfId="33346" xr:uid="{F0A37E43-C6D7-4AC8-915D-D9FE9B6068F8}"/>
    <cellStyle name="Header1 2 6 7 8" xfId="33347" xr:uid="{F23D99B4-A7FD-4F76-AE41-1A8676253016}"/>
    <cellStyle name="Header1 2 6 8" xfId="33348" xr:uid="{29E3B23C-E352-46C1-AEC0-3362E88E2A3B}"/>
    <cellStyle name="Header1 2 6 8 2" xfId="33349" xr:uid="{0B29D522-3F0A-4BC9-B641-C116A039136E}"/>
    <cellStyle name="Header1 2 6 8 2 2" xfId="33350" xr:uid="{046B4D16-60B1-49E2-A04D-D7382F97BD79}"/>
    <cellStyle name="Header1 2 6 8 2 2 2" xfId="33351" xr:uid="{43F49FD5-940A-4CF1-B6D8-D7247C6E8473}"/>
    <cellStyle name="Header1 2 6 8 2 2 3" xfId="33352" xr:uid="{D74DD19D-E0AE-4539-A64C-FFAB40535187}"/>
    <cellStyle name="Header1 2 6 8 2 3" xfId="33353" xr:uid="{66693FC0-BF9E-4A67-B676-9F1AD2D279C4}"/>
    <cellStyle name="Header1 2 6 8 2 3 2" xfId="33354" xr:uid="{8A6B7B62-B2E9-4D92-ABE4-5BD0D3DF5342}"/>
    <cellStyle name="Header1 2 6 8 2 3 3" xfId="33355" xr:uid="{DF82120A-6C84-4A50-9614-19A722E47098}"/>
    <cellStyle name="Header1 2 6 8 2 4" xfId="33356" xr:uid="{7BE6A9FD-6B73-46FB-A6FE-75D547CCB8CA}"/>
    <cellStyle name="Header1 2 6 8 2 4 2" xfId="33357" xr:uid="{8B9261FC-8A06-4BB6-B269-A75663D80A4C}"/>
    <cellStyle name="Header1 2 6 8 2 4 3" xfId="33358" xr:uid="{0F9D657C-A235-423F-8329-1FE1ED95B790}"/>
    <cellStyle name="Header1 2 6 8 2 5" xfId="33359" xr:uid="{46A0FF5D-0000-4970-892C-DEEA68D1BB40}"/>
    <cellStyle name="Header1 2 6 8 2 5 2" xfId="33360" xr:uid="{A0A798E1-67C6-4324-B94E-8B1F5A4197EE}"/>
    <cellStyle name="Header1 2 6 8 2 5 3" xfId="33361" xr:uid="{C9C99F02-BAEB-4289-AA15-5F604A1482B1}"/>
    <cellStyle name="Header1 2 6 8 2 6" xfId="33362" xr:uid="{CD42D20A-8ABA-49E6-9F22-70323AB68E64}"/>
    <cellStyle name="Header1 2 6 8 2 6 2" xfId="33363" xr:uid="{AFA5F372-F3CE-48BF-91A5-D6738CAF0587}"/>
    <cellStyle name="Header1 2 6 8 2 6 3" xfId="33364" xr:uid="{FD4984CB-377B-4AAE-8F55-4294BCF8E671}"/>
    <cellStyle name="Header1 2 6 8 2 7" xfId="33365" xr:uid="{B5A379AB-9279-415A-B7F4-3B794365B1B6}"/>
    <cellStyle name="Header1 2 6 8 2 7 2" xfId="33366" xr:uid="{F2C37338-9010-4916-BDFF-BD05D0FA48BA}"/>
    <cellStyle name="Header1 2 6 8 2 7 3" xfId="33367" xr:uid="{A75B8925-3588-4979-B685-A5885E027A4E}"/>
    <cellStyle name="Header1 2 6 8 2 8" xfId="33368" xr:uid="{670F4FC4-97C5-4683-88B2-C876B8BB7821}"/>
    <cellStyle name="Header1 2 6 8 2 9" xfId="33369" xr:uid="{E5CEBF62-BAB1-440D-9F53-DB994705C99E}"/>
    <cellStyle name="Header1 2 6 8 3" xfId="33370" xr:uid="{E9FFD9D9-C127-42BC-9A2A-A97EFB3B4508}"/>
    <cellStyle name="Header1 2 6 8 3 2" xfId="33371" xr:uid="{57750458-1CE7-4177-A0D6-84954CE549AE}"/>
    <cellStyle name="Header1 2 6 8 3 2 2" xfId="33372" xr:uid="{4A8BBF7E-E001-47FB-9A76-6B2229292F23}"/>
    <cellStyle name="Header1 2 6 8 3 2 3" xfId="33373" xr:uid="{49170CB5-00F6-4336-84BA-849BB484C050}"/>
    <cellStyle name="Header1 2 6 8 3 3" xfId="33374" xr:uid="{822ED54E-5EEE-4444-BA38-442E862D77B6}"/>
    <cellStyle name="Header1 2 6 8 3 3 2" xfId="33375" xr:uid="{EA3CFE93-F5CB-478E-903B-83B1137456D9}"/>
    <cellStyle name="Header1 2 6 8 3 3 3" xfId="33376" xr:uid="{AD3F3FA2-AA8F-4D51-85EB-7CCBA150A394}"/>
    <cellStyle name="Header1 2 6 8 3 4" xfId="33377" xr:uid="{6D863160-ECB2-470D-AC22-DA55D9A3833D}"/>
    <cellStyle name="Header1 2 6 8 3 4 2" xfId="33378" xr:uid="{2C8779A9-0D46-4A25-B848-2D3FEE975280}"/>
    <cellStyle name="Header1 2 6 8 3 4 3" xfId="33379" xr:uid="{60BBD2BF-82FF-41B3-A464-EDAC2905E039}"/>
    <cellStyle name="Header1 2 6 8 3 5" xfId="33380" xr:uid="{A67785F0-E774-46CF-88A4-67254B4FA570}"/>
    <cellStyle name="Header1 2 6 8 3 5 2" xfId="33381" xr:uid="{B0DB8077-057B-44C8-AFA5-B669729A9078}"/>
    <cellStyle name="Header1 2 6 8 3 5 3" xfId="33382" xr:uid="{BCFE8810-857A-474C-ACE7-B0DE5F753BC0}"/>
    <cellStyle name="Header1 2 6 8 3 6" xfId="33383" xr:uid="{7628DB35-3F86-4A36-B9C2-AFFC124C7FB7}"/>
    <cellStyle name="Header1 2 6 8 3 6 2" xfId="33384" xr:uid="{69BA741B-9E3B-469D-9556-21C172B64A0B}"/>
    <cellStyle name="Header1 2 6 8 3 6 3" xfId="33385" xr:uid="{6D704DD0-433C-42BD-8B15-5E44E0AD0233}"/>
    <cellStyle name="Header1 2 6 8 3 7" xfId="33386" xr:uid="{8571F9E8-9A2E-42A8-B50B-FD5C2336E317}"/>
    <cellStyle name="Header1 2 6 8 3 8" xfId="33387" xr:uid="{D0B6654C-B295-40F5-8C7C-A00009171D16}"/>
    <cellStyle name="Header1 2 6 8 4" xfId="33388" xr:uid="{D85B091C-A24C-4FFD-A17A-CA455F407BC7}"/>
    <cellStyle name="Header1 2 6 8 4 2" xfId="33389" xr:uid="{B7B31637-254A-40CA-8EE4-D1005FB64897}"/>
    <cellStyle name="Header1 2 6 8 4 2 2" xfId="33390" xr:uid="{0950F092-11EA-4EAA-BA68-00714B6AB2FB}"/>
    <cellStyle name="Header1 2 6 8 4 2 3" xfId="33391" xr:uid="{D9694AEF-02B7-4637-9E02-A77156199F92}"/>
    <cellStyle name="Header1 2 6 8 4 3" xfId="33392" xr:uid="{C34F347A-E73B-4F7F-B539-45BE017CEAF7}"/>
    <cellStyle name="Header1 2 6 8 4 3 2" xfId="33393" xr:uid="{1FF8F22D-616D-42E6-8DB3-3CEF70CD08BB}"/>
    <cellStyle name="Header1 2 6 8 4 3 3" xfId="33394" xr:uid="{52B0717A-ECB9-486B-B0ED-9A1ED00917DA}"/>
    <cellStyle name="Header1 2 6 8 4 4" xfId="33395" xr:uid="{7347B9A9-2EB0-45E2-80D3-58004F441048}"/>
    <cellStyle name="Header1 2 6 8 4 4 2" xfId="33396" xr:uid="{6DB2DA9E-9472-4020-8CB9-1B33EAB058C1}"/>
    <cellStyle name="Header1 2 6 8 4 4 3" xfId="33397" xr:uid="{16B89EC8-A24E-4CE0-B4F5-1C8CC006DAA5}"/>
    <cellStyle name="Header1 2 6 8 4 5" xfId="33398" xr:uid="{99AA66D9-4984-4623-BB8E-1AFACA254E8E}"/>
    <cellStyle name="Header1 2 6 8 4 5 2" xfId="33399" xr:uid="{467983C8-74E6-4B45-908B-44324A42D4F5}"/>
    <cellStyle name="Header1 2 6 8 4 5 3" xfId="33400" xr:uid="{B5BBAFF1-E8BD-4152-A5D9-9727C1052A8E}"/>
    <cellStyle name="Header1 2 6 8 4 6" xfId="33401" xr:uid="{19B1960F-BAE8-4264-9FF2-724BCCC2CB68}"/>
    <cellStyle name="Header1 2 6 8 4 6 2" xfId="33402" xr:uid="{235AC04F-2A95-4B38-A0EF-FE1A39D94788}"/>
    <cellStyle name="Header1 2 6 8 4 6 3" xfId="33403" xr:uid="{1B264AA5-2102-4110-8F86-8C0647059F94}"/>
    <cellStyle name="Header1 2 6 8 4 7" xfId="33404" xr:uid="{575C242A-5AAB-4E53-B537-71CD2F100832}"/>
    <cellStyle name="Header1 2 6 8 4 8" xfId="33405" xr:uid="{0E7D6ECD-F307-4644-B33E-EBF73F4BD13A}"/>
    <cellStyle name="Header1 2 6 8 5" xfId="33406" xr:uid="{5F555834-2844-4A60-9BC8-381BB2B8C8DB}"/>
    <cellStyle name="Header1 2 6 8 5 2" xfId="33407" xr:uid="{D755A089-18D1-4B4B-99B8-AFD92D9DB80B}"/>
    <cellStyle name="Header1 2 6 8 5 2 2" xfId="33408" xr:uid="{3A82480D-AF0C-4A43-9239-B5226BBA6366}"/>
    <cellStyle name="Header1 2 6 8 5 2 3" xfId="33409" xr:uid="{51DDBC08-2A2D-4531-8B73-F71E0D440744}"/>
    <cellStyle name="Header1 2 6 8 5 3" xfId="33410" xr:uid="{19E6C5E7-DE93-4317-A0C9-F00FBB8EDC9B}"/>
    <cellStyle name="Header1 2 6 8 5 3 2" xfId="33411" xr:uid="{8C9B0709-F60D-4C1C-9F1B-32573779E5E7}"/>
    <cellStyle name="Header1 2 6 8 5 3 3" xfId="33412" xr:uid="{AAE4FEB3-8E58-4A91-B6DA-254EAFDC05F9}"/>
    <cellStyle name="Header1 2 6 8 5 4" xfId="33413" xr:uid="{FF3414C5-91B6-42F1-8C25-CE9BB9DBCAB9}"/>
    <cellStyle name="Header1 2 6 8 5 4 2" xfId="33414" xr:uid="{C2B057FA-FE23-4BF4-8625-F122498012B3}"/>
    <cellStyle name="Header1 2 6 8 5 4 3" xfId="33415" xr:uid="{25995EFC-129B-47A1-9241-9C24FABCB910}"/>
    <cellStyle name="Header1 2 6 8 5 5" xfId="33416" xr:uid="{B1C4C7BB-50F1-4B6E-A342-6FD52BB2BEEC}"/>
    <cellStyle name="Header1 2 6 8 5 5 2" xfId="33417" xr:uid="{451662F1-980A-4018-938E-64804C54921D}"/>
    <cellStyle name="Header1 2 6 8 5 5 3" xfId="33418" xr:uid="{52A01985-AA46-42AA-9C99-2F7AC87BF187}"/>
    <cellStyle name="Header1 2 6 8 5 6" xfId="33419" xr:uid="{8003D132-CC1C-4F2B-A2E5-739A7D9A1F64}"/>
    <cellStyle name="Header1 2 6 8 5 6 2" xfId="33420" xr:uid="{CDE24EE5-8D0C-492F-8CD2-B32672176683}"/>
    <cellStyle name="Header1 2 6 8 5 6 3" xfId="33421" xr:uid="{14073FCC-09F5-4871-8628-8B0B41A114EC}"/>
    <cellStyle name="Header1 2 6 8 5 7" xfId="33422" xr:uid="{E2CADF19-18A7-490A-A314-EF2652264D36}"/>
    <cellStyle name="Header1 2 6 8 5 8" xfId="33423" xr:uid="{423114BC-C656-4773-8440-768AF0ADDE0B}"/>
    <cellStyle name="Header1 2 6 8 6" xfId="33424" xr:uid="{33135E75-B9F9-4A54-AC8C-91A376476652}"/>
    <cellStyle name="Header1 2 6 8 6 2" xfId="33425" xr:uid="{99B7DF6B-D9BB-4268-A705-8855144D290B}"/>
    <cellStyle name="Header1 2 6 8 6 2 2" xfId="33426" xr:uid="{125D7B7E-2EF4-423F-AED3-9B32BCB1D487}"/>
    <cellStyle name="Header1 2 6 8 6 2 3" xfId="33427" xr:uid="{DB990033-C41F-4274-A9AA-2D4B39ECE1BD}"/>
    <cellStyle name="Header1 2 6 8 6 3" xfId="33428" xr:uid="{8FAC98D0-B57D-4E3C-9A62-226D75A84DAA}"/>
    <cellStyle name="Header1 2 6 8 6 3 2" xfId="33429" xr:uid="{5E5B22AE-4979-4890-8272-52E4A59D5BFC}"/>
    <cellStyle name="Header1 2 6 8 6 3 3" xfId="33430" xr:uid="{49B67C65-97C7-423A-91A6-9EE41AA38ECE}"/>
    <cellStyle name="Header1 2 6 8 6 4" xfId="33431" xr:uid="{4FDA15DE-680C-436F-A632-A20F85CF9838}"/>
    <cellStyle name="Header1 2 6 8 6 4 2" xfId="33432" xr:uid="{4B3CE7EE-FB1E-4F16-BBEA-5254765A56D5}"/>
    <cellStyle name="Header1 2 6 8 6 4 3" xfId="33433" xr:uid="{9EF64CC8-3A03-466A-ACAC-1B476C56DFA5}"/>
    <cellStyle name="Header1 2 6 8 6 5" xfId="33434" xr:uid="{9EECA67D-EC84-482B-9908-20F57937225D}"/>
    <cellStyle name="Header1 2 6 8 6 5 2" xfId="33435" xr:uid="{908320BA-54B0-41A7-8C49-59C7D2B1EC3D}"/>
    <cellStyle name="Header1 2 6 8 6 5 3" xfId="33436" xr:uid="{0C22BA85-FD48-491A-92E2-CD61B050B9B3}"/>
    <cellStyle name="Header1 2 6 8 6 6" xfId="33437" xr:uid="{918D82D7-2CE6-4D36-91E3-24BE83B521D7}"/>
    <cellStyle name="Header1 2 6 8 6 6 2" xfId="33438" xr:uid="{ACADF44B-0F89-42E0-B536-13F116987DD3}"/>
    <cellStyle name="Header1 2 6 8 6 6 3" xfId="33439" xr:uid="{DAF6CC93-F542-46AC-AD2A-EA41BEC7DF90}"/>
    <cellStyle name="Header1 2 6 8 6 7" xfId="33440" xr:uid="{01E723CA-D3B7-4665-B81D-F9BBDC62996F}"/>
    <cellStyle name="Header1 2 6 8 6 8" xfId="33441" xr:uid="{609C096E-1B4A-4220-AE51-E832DC743D82}"/>
    <cellStyle name="Header1 2 6 8 7" xfId="33442" xr:uid="{4F8ACCEF-5A51-4E57-A7A9-15239B161B4E}"/>
    <cellStyle name="Header1 2 6 8 8" xfId="33443" xr:uid="{737DB5B6-004C-43C7-9FE5-99C3D369849A}"/>
    <cellStyle name="Header1 2 6 9" xfId="33444" xr:uid="{80065A78-4C3A-47EB-9D7F-385FA4EC8DEE}"/>
    <cellStyle name="Header1 2 6 9 2" xfId="33445" xr:uid="{F388251B-F308-4798-8B5C-B92219895A80}"/>
    <cellStyle name="Header1 2 6 9 2 2" xfId="33446" xr:uid="{1E25CCD2-DBD6-448C-8DDC-654EF7037132}"/>
    <cellStyle name="Header1 2 6 9 2 2 2" xfId="33447" xr:uid="{0C1DFA85-C8CF-4F45-BB01-D9AED84950FD}"/>
    <cellStyle name="Header1 2 6 9 2 2 3" xfId="33448" xr:uid="{CABB744A-FC44-4935-82ED-965B21ACC54F}"/>
    <cellStyle name="Header1 2 6 9 2 3" xfId="33449" xr:uid="{F3AA853E-BBCA-4994-8299-DCCF53593BBC}"/>
    <cellStyle name="Header1 2 6 9 2 3 2" xfId="33450" xr:uid="{EAB0D2A9-FF04-4A48-85B1-4421D4821DE3}"/>
    <cellStyle name="Header1 2 6 9 2 3 3" xfId="33451" xr:uid="{21879494-3B7A-46C5-BAED-784F30B07257}"/>
    <cellStyle name="Header1 2 6 9 2 4" xfId="33452" xr:uid="{C8691CD1-387F-4FEA-B18D-ECFDC2042901}"/>
    <cellStyle name="Header1 2 6 9 2 4 2" xfId="33453" xr:uid="{C8457D71-BE26-4F08-8A88-4CC03561115E}"/>
    <cellStyle name="Header1 2 6 9 2 4 3" xfId="33454" xr:uid="{D86CA288-58D3-4E47-A1D0-15144F6AD5BA}"/>
    <cellStyle name="Header1 2 6 9 2 5" xfId="33455" xr:uid="{23A05371-B73B-44DD-B5E5-A5BD76BABC22}"/>
    <cellStyle name="Header1 2 6 9 2 5 2" xfId="33456" xr:uid="{EB0C89C3-473E-4726-A56E-3A36E78F746E}"/>
    <cellStyle name="Header1 2 6 9 2 5 3" xfId="33457" xr:uid="{244C8A90-814A-45E9-A9E5-7AAE62AE2B84}"/>
    <cellStyle name="Header1 2 6 9 2 6" xfId="33458" xr:uid="{645B2AF1-6075-4862-91BF-8905FD903368}"/>
    <cellStyle name="Header1 2 6 9 2 6 2" xfId="33459" xr:uid="{31F9193C-7091-4599-9E74-79105D51E472}"/>
    <cellStyle name="Header1 2 6 9 2 6 3" xfId="33460" xr:uid="{2E85AFF3-FB1E-46C1-B828-B1DDA1027BC9}"/>
    <cellStyle name="Header1 2 6 9 2 7" xfId="33461" xr:uid="{E4BD503A-224D-472F-845F-2279B1DE90DE}"/>
    <cellStyle name="Header1 2 6 9 2 7 2" xfId="33462" xr:uid="{130A829B-D285-49B8-B187-36818F121512}"/>
    <cellStyle name="Header1 2 6 9 2 7 3" xfId="33463" xr:uid="{51C7610D-6842-4586-83F2-2CA413EC168A}"/>
    <cellStyle name="Header1 2 6 9 2 8" xfId="33464" xr:uid="{98CB45F5-FED9-4A77-8BB2-B7137B6FF79A}"/>
    <cellStyle name="Header1 2 6 9 2 9" xfId="33465" xr:uid="{393BBE51-993D-47DC-9107-95317B3A91C7}"/>
    <cellStyle name="Header1 2 6 9 3" xfId="33466" xr:uid="{178EF1A4-7E6C-4D63-B35B-CC9897901524}"/>
    <cellStyle name="Header1 2 6 9 3 2" xfId="33467" xr:uid="{AC7A4FD7-1EC2-49B8-A80B-811ADDD616A9}"/>
    <cellStyle name="Header1 2 6 9 3 2 2" xfId="33468" xr:uid="{E3C8451B-6766-484A-B4B0-6D12D030A240}"/>
    <cellStyle name="Header1 2 6 9 3 2 3" xfId="33469" xr:uid="{564FE461-7E15-4214-885F-F3A9C5A5D5BD}"/>
    <cellStyle name="Header1 2 6 9 3 3" xfId="33470" xr:uid="{B592D6E5-196D-4879-A64F-8599485FD934}"/>
    <cellStyle name="Header1 2 6 9 3 3 2" xfId="33471" xr:uid="{534A3F0F-C47E-4EA7-B58F-951A6FE6D71D}"/>
    <cellStyle name="Header1 2 6 9 3 3 3" xfId="33472" xr:uid="{AD802A16-A9B4-4563-B84A-4A901F05E665}"/>
    <cellStyle name="Header1 2 6 9 3 4" xfId="33473" xr:uid="{C94770D0-E547-483F-B846-2085F485EF1C}"/>
    <cellStyle name="Header1 2 6 9 3 4 2" xfId="33474" xr:uid="{4B613CD7-34A3-4F1C-8675-1C0D609D6874}"/>
    <cellStyle name="Header1 2 6 9 3 4 3" xfId="33475" xr:uid="{A0FBFF79-C8BD-4D45-A994-400197170E82}"/>
    <cellStyle name="Header1 2 6 9 3 5" xfId="33476" xr:uid="{D9FCCFD4-A1D8-4428-9D2B-0453169972FC}"/>
    <cellStyle name="Header1 2 6 9 3 5 2" xfId="33477" xr:uid="{EE3D3061-0ECD-409B-87BD-C7BFF437211A}"/>
    <cellStyle name="Header1 2 6 9 3 5 3" xfId="33478" xr:uid="{4C126D1E-F83E-445E-8620-F180705AF191}"/>
    <cellStyle name="Header1 2 6 9 3 6" xfId="33479" xr:uid="{37212030-5618-4800-A234-898CBEBD3EEF}"/>
    <cellStyle name="Header1 2 6 9 3 6 2" xfId="33480" xr:uid="{D6929A06-810B-484F-87D9-936BE5DC58AC}"/>
    <cellStyle name="Header1 2 6 9 3 6 3" xfId="33481" xr:uid="{27F050FF-9A73-460C-8A20-CA094C30C480}"/>
    <cellStyle name="Header1 2 6 9 3 7" xfId="33482" xr:uid="{1A41BF5E-DE83-4970-A16B-188AF0E29822}"/>
    <cellStyle name="Header1 2 6 9 3 8" xfId="33483" xr:uid="{4946926D-8613-42F5-B704-7152DA32FA75}"/>
    <cellStyle name="Header1 2 6 9 4" xfId="33484" xr:uid="{93E9E1F1-56D3-4852-9A26-D4CCD88AB989}"/>
    <cellStyle name="Header1 2 6 9 4 2" xfId="33485" xr:uid="{B7F19617-79CC-4D5B-80E2-3B6506449DC9}"/>
    <cellStyle name="Header1 2 6 9 4 2 2" xfId="33486" xr:uid="{380B78A9-54F3-4CC8-A53F-D028D673DAF1}"/>
    <cellStyle name="Header1 2 6 9 4 2 3" xfId="33487" xr:uid="{1E4D8E27-5DE7-4684-A7E3-5B4DFEA2FFAA}"/>
    <cellStyle name="Header1 2 6 9 4 3" xfId="33488" xr:uid="{002C8317-3780-4FB1-B794-401707EDEEEA}"/>
    <cellStyle name="Header1 2 6 9 4 3 2" xfId="33489" xr:uid="{BAED26CD-9079-450F-8CA9-99D53BE57AF7}"/>
    <cellStyle name="Header1 2 6 9 4 3 3" xfId="33490" xr:uid="{0983A172-C293-46E7-B758-202CE042865D}"/>
    <cellStyle name="Header1 2 6 9 4 4" xfId="33491" xr:uid="{DE332503-7C79-46C0-A6FB-B565105C50B8}"/>
    <cellStyle name="Header1 2 6 9 4 4 2" xfId="33492" xr:uid="{5F5C7547-13CD-4942-9733-B509A8299AB2}"/>
    <cellStyle name="Header1 2 6 9 4 4 3" xfId="33493" xr:uid="{5ACBBFE9-37CA-47E2-9047-CDE2EA809D8A}"/>
    <cellStyle name="Header1 2 6 9 4 5" xfId="33494" xr:uid="{9AE3858D-D832-4B8E-9111-22FA6A3A4118}"/>
    <cellStyle name="Header1 2 6 9 4 5 2" xfId="33495" xr:uid="{B1A4357E-D117-4857-926E-A825A01682E5}"/>
    <cellStyle name="Header1 2 6 9 4 5 3" xfId="33496" xr:uid="{0F3C1E50-9794-4F99-B8BF-67AAD93904FE}"/>
    <cellStyle name="Header1 2 6 9 4 6" xfId="33497" xr:uid="{E5F0F151-0A95-4E5D-8328-81BBC29D42C4}"/>
    <cellStyle name="Header1 2 6 9 4 6 2" xfId="33498" xr:uid="{7E842FBF-1CFE-4435-BC46-74861AEC0181}"/>
    <cellStyle name="Header1 2 6 9 4 6 3" xfId="33499" xr:uid="{FDE2A077-EA43-407E-9C0C-3FCC3F4495E8}"/>
    <cellStyle name="Header1 2 6 9 4 7" xfId="33500" xr:uid="{87FB7B73-6157-47B3-8553-A0BE3F5E7FD3}"/>
    <cellStyle name="Header1 2 6 9 4 8" xfId="33501" xr:uid="{B1C20C32-44E0-4E65-A5BE-54A660DA2188}"/>
    <cellStyle name="Header1 2 6 9 5" xfId="33502" xr:uid="{D071534D-590E-4377-9C5E-51C0ADCE348F}"/>
    <cellStyle name="Header1 2 6 9 5 2" xfId="33503" xr:uid="{9CDC1BBB-FD49-4D0E-B7F1-B9ADAA4C3CDB}"/>
    <cellStyle name="Header1 2 6 9 5 2 2" xfId="33504" xr:uid="{FDA392F5-F7D4-4DD6-980A-CC2932F9A4BF}"/>
    <cellStyle name="Header1 2 6 9 5 2 3" xfId="33505" xr:uid="{E12DCECE-DA6A-4CA8-98DE-B1B945387AD9}"/>
    <cellStyle name="Header1 2 6 9 5 3" xfId="33506" xr:uid="{0A3D86D3-0549-4FE9-9282-0192215B7138}"/>
    <cellStyle name="Header1 2 6 9 5 3 2" xfId="33507" xr:uid="{B55E586E-C5E0-4C9F-8EEC-F7797B8ED203}"/>
    <cellStyle name="Header1 2 6 9 5 3 3" xfId="33508" xr:uid="{E01C49AC-D3FF-4A44-AD52-221C03288375}"/>
    <cellStyle name="Header1 2 6 9 5 4" xfId="33509" xr:uid="{4462D2B9-1F96-4A1A-A64E-B24DA58E7920}"/>
    <cellStyle name="Header1 2 6 9 5 4 2" xfId="33510" xr:uid="{4C16C835-E7DB-473C-9031-215AF15795D5}"/>
    <cellStyle name="Header1 2 6 9 5 4 3" xfId="33511" xr:uid="{A175FB04-7351-46FF-9D3F-5F8B7BDBC132}"/>
    <cellStyle name="Header1 2 6 9 5 5" xfId="33512" xr:uid="{DAB73604-E719-4C65-A60A-3C1EFC63B394}"/>
    <cellStyle name="Header1 2 6 9 5 5 2" xfId="33513" xr:uid="{DA5F81F8-DA54-4492-9317-2C84369FCC37}"/>
    <cellStyle name="Header1 2 6 9 5 5 3" xfId="33514" xr:uid="{D8DFF30A-DB0B-4A9F-8557-794DBEDEAC2E}"/>
    <cellStyle name="Header1 2 6 9 5 6" xfId="33515" xr:uid="{6E710647-7AE0-49CF-90CB-E9E2ACE6870B}"/>
    <cellStyle name="Header1 2 6 9 5 6 2" xfId="33516" xr:uid="{D5AA0F82-C5BF-4397-A949-7871C057A292}"/>
    <cellStyle name="Header1 2 6 9 5 6 3" xfId="33517" xr:uid="{4C4A467D-867E-4ED3-81C0-23B5C3176658}"/>
    <cellStyle name="Header1 2 6 9 5 7" xfId="33518" xr:uid="{ACE1FA40-0E50-4B5E-9433-CD882F5B78A6}"/>
    <cellStyle name="Header1 2 6 9 5 8" xfId="33519" xr:uid="{73114D3D-9DB8-4D08-9EBF-8A61FE93ABCC}"/>
    <cellStyle name="Header1 2 6 9 6" xfId="33520" xr:uid="{08B18BD8-BBD7-497B-AAFE-6BE364C40D7D}"/>
    <cellStyle name="Header1 2 6 9 6 2" xfId="33521" xr:uid="{6C2385D5-9CAC-47CE-9430-F8A0CA18B8D9}"/>
    <cellStyle name="Header1 2 6 9 6 2 2" xfId="33522" xr:uid="{8B1DE22E-25BB-413B-9760-1CE880F69870}"/>
    <cellStyle name="Header1 2 6 9 6 2 3" xfId="33523" xr:uid="{9F043748-3941-453F-A2C5-4077F2CA8070}"/>
    <cellStyle name="Header1 2 6 9 6 3" xfId="33524" xr:uid="{112FA4E1-DAE1-4265-A598-DC31131AE5E9}"/>
    <cellStyle name="Header1 2 6 9 6 3 2" xfId="33525" xr:uid="{DB207794-12D3-49C1-8C6B-3569980FD17D}"/>
    <cellStyle name="Header1 2 6 9 6 3 3" xfId="33526" xr:uid="{32965003-9541-4A9D-9E8D-ED63DBE3FC7C}"/>
    <cellStyle name="Header1 2 6 9 6 4" xfId="33527" xr:uid="{9BA3C301-5E58-45D2-8996-55D0717D531C}"/>
    <cellStyle name="Header1 2 6 9 6 4 2" xfId="33528" xr:uid="{1380F41D-A5B3-4D9A-A11C-68212F7D4B73}"/>
    <cellStyle name="Header1 2 6 9 6 4 3" xfId="33529" xr:uid="{49131E36-1A85-495F-B1FF-EB815289BC0F}"/>
    <cellStyle name="Header1 2 6 9 6 5" xfId="33530" xr:uid="{BB5CC251-7EBE-472F-9F45-A251FFD0FCF2}"/>
    <cellStyle name="Header1 2 6 9 6 5 2" xfId="33531" xr:uid="{0AEF4347-3FDA-4962-A1EC-65E577E4BD25}"/>
    <cellStyle name="Header1 2 6 9 6 5 3" xfId="33532" xr:uid="{E0E5446C-BEB5-448B-A96B-8E61A86C1889}"/>
    <cellStyle name="Header1 2 6 9 6 6" xfId="33533" xr:uid="{ABE89B9D-73CD-483C-AB0E-AABB701EE1EA}"/>
    <cellStyle name="Header1 2 6 9 6 6 2" xfId="33534" xr:uid="{10BE4992-B31B-4157-90F5-033527AB3C0C}"/>
    <cellStyle name="Header1 2 6 9 6 6 3" xfId="33535" xr:uid="{E63BC656-F215-466F-BA2C-6B09D91A8400}"/>
    <cellStyle name="Header1 2 6 9 6 7" xfId="33536" xr:uid="{EFD2C30C-2080-468E-B218-559A2CD33BDE}"/>
    <cellStyle name="Header1 2 6 9 6 8" xfId="33537" xr:uid="{FBB9FB6D-FF4E-4AFC-86E5-F8D8C2C9CE3D}"/>
    <cellStyle name="Header1 2 6 9 7" xfId="33538" xr:uid="{1941C716-9312-40D9-86DE-E0E3D14E6274}"/>
    <cellStyle name="Header1 2 6 9 8" xfId="33539" xr:uid="{50D7069E-D931-460F-9CB0-3EAA3B6F9EA6}"/>
    <cellStyle name="Header1 2 7" xfId="33540" xr:uid="{D78AC3C6-AA5C-4140-B1D7-56CEC83CCEEF}"/>
    <cellStyle name="Header1 2 7 10" xfId="33541" xr:uid="{31910F08-BE9B-4086-992F-1580F4116BB3}"/>
    <cellStyle name="Header1 2 7 10 2" xfId="33542" xr:uid="{A2BF5FF1-21FF-4287-BD19-921B46337CF7}"/>
    <cellStyle name="Header1 2 7 10 2 2" xfId="33543" xr:uid="{CBD78400-A0D5-4B4A-99E7-3841E1F22554}"/>
    <cellStyle name="Header1 2 7 10 2 2 2" xfId="33544" xr:uid="{6EDC6244-2566-43F3-BF1D-DDB56779EAC9}"/>
    <cellStyle name="Header1 2 7 10 2 2 3" xfId="33545" xr:uid="{0EF351A9-FD84-4041-BC94-F0A248E467C6}"/>
    <cellStyle name="Header1 2 7 10 2 3" xfId="33546" xr:uid="{891B53EB-B475-4F1D-801D-B2F18371371C}"/>
    <cellStyle name="Header1 2 7 10 2 3 2" xfId="33547" xr:uid="{14DCF844-8BEA-48F8-8242-147C15F0510B}"/>
    <cellStyle name="Header1 2 7 10 2 3 3" xfId="33548" xr:uid="{708510E5-B2AC-451E-90FE-14388C3E873B}"/>
    <cellStyle name="Header1 2 7 10 2 4" xfId="33549" xr:uid="{5401D483-9B54-4A7B-A6B4-7FFEB674704F}"/>
    <cellStyle name="Header1 2 7 10 2 4 2" xfId="33550" xr:uid="{0F7ABC9C-889B-4878-A04D-88FBD5192494}"/>
    <cellStyle name="Header1 2 7 10 2 4 3" xfId="33551" xr:uid="{5A4F596A-6951-4F5A-B31D-019BB1E2AE5F}"/>
    <cellStyle name="Header1 2 7 10 2 5" xfId="33552" xr:uid="{C66F33F6-81A5-453E-87D5-A9D7F51C5B72}"/>
    <cellStyle name="Header1 2 7 10 2 5 2" xfId="33553" xr:uid="{4B292F8F-B62E-4F2E-987D-8E587FFDFB5B}"/>
    <cellStyle name="Header1 2 7 10 2 5 3" xfId="33554" xr:uid="{762A802B-919D-4115-A180-7B2605404A04}"/>
    <cellStyle name="Header1 2 7 10 2 6" xfId="33555" xr:uid="{6A50EF3C-6FE7-41C8-824D-234A862FEB28}"/>
    <cellStyle name="Header1 2 7 10 2 6 2" xfId="33556" xr:uid="{1978AB89-4FBE-45A8-BD02-5EBA987B3C76}"/>
    <cellStyle name="Header1 2 7 10 2 6 3" xfId="33557" xr:uid="{99FFB01F-ADEB-40DE-B2D3-C4677F57902A}"/>
    <cellStyle name="Header1 2 7 10 2 7" xfId="33558" xr:uid="{3C5FE5FA-07B9-4948-B4B3-C8CFD791E550}"/>
    <cellStyle name="Header1 2 7 10 2 7 2" xfId="33559" xr:uid="{4768225A-E128-4287-8FEF-5C55832B8586}"/>
    <cellStyle name="Header1 2 7 10 2 7 3" xfId="33560" xr:uid="{6F341DFF-2A6F-441D-B81C-2F7FC95DE6F1}"/>
    <cellStyle name="Header1 2 7 10 2 8" xfId="33561" xr:uid="{60D3DCD9-767F-41BB-B19E-3354C7689F98}"/>
    <cellStyle name="Header1 2 7 10 2 9" xfId="33562" xr:uid="{E528BC6E-0D6F-4268-837C-1169AFF08FF9}"/>
    <cellStyle name="Header1 2 7 10 3" xfId="33563" xr:uid="{44AFE882-2A1D-4B05-B5BA-60925CABED42}"/>
    <cellStyle name="Header1 2 7 10 3 2" xfId="33564" xr:uid="{8947FB47-41F6-483D-A4AB-C05B48F86206}"/>
    <cellStyle name="Header1 2 7 10 3 2 2" xfId="33565" xr:uid="{5496A7DD-B183-446B-9815-A70B8A3948E6}"/>
    <cellStyle name="Header1 2 7 10 3 2 3" xfId="33566" xr:uid="{02168357-4811-4D00-85A7-0B5CB09B7478}"/>
    <cellStyle name="Header1 2 7 10 3 3" xfId="33567" xr:uid="{C854F561-63FB-4D5D-8FF8-37F496A221C2}"/>
    <cellStyle name="Header1 2 7 10 3 3 2" xfId="33568" xr:uid="{03B0472D-AB5D-4AAD-B74F-9B6E8B35D5C1}"/>
    <cellStyle name="Header1 2 7 10 3 3 3" xfId="33569" xr:uid="{9E0F95C1-95A7-4648-8A58-37E08A685325}"/>
    <cellStyle name="Header1 2 7 10 3 4" xfId="33570" xr:uid="{682F8F4B-D515-4ADD-89FB-DE29D922EABF}"/>
    <cellStyle name="Header1 2 7 10 3 4 2" xfId="33571" xr:uid="{1FB95B36-4205-41CD-8225-1E75B7CDCEE4}"/>
    <cellStyle name="Header1 2 7 10 3 4 3" xfId="33572" xr:uid="{B9B6BB5B-2934-4B0E-A2C7-4A962F01681B}"/>
    <cellStyle name="Header1 2 7 10 3 5" xfId="33573" xr:uid="{0164DA8B-4BF7-4ECD-B95C-4C90F45CA432}"/>
    <cellStyle name="Header1 2 7 10 3 5 2" xfId="33574" xr:uid="{7F606168-F0CF-4CFB-BA2D-C8D17485480C}"/>
    <cellStyle name="Header1 2 7 10 3 5 3" xfId="33575" xr:uid="{4EA821C0-F3CA-47F4-9B3E-2D4444DE4B1F}"/>
    <cellStyle name="Header1 2 7 10 3 6" xfId="33576" xr:uid="{F31A90A7-2517-4CB4-9F99-E738631688E5}"/>
    <cellStyle name="Header1 2 7 10 3 6 2" xfId="33577" xr:uid="{5979FA8E-F3FF-48BE-9D92-775BDEDFCF10}"/>
    <cellStyle name="Header1 2 7 10 3 6 3" xfId="33578" xr:uid="{178042D3-7F9D-4444-9E85-13A7F946F509}"/>
    <cellStyle name="Header1 2 7 10 3 7" xfId="33579" xr:uid="{ADB5D3D1-4632-4B88-AFCC-0E3C4D6E4495}"/>
    <cellStyle name="Header1 2 7 10 3 8" xfId="33580" xr:uid="{EF3DEEA5-479A-4D7B-BE27-F275FC4DADBE}"/>
    <cellStyle name="Header1 2 7 10 4" xfId="33581" xr:uid="{D49129F7-835A-4066-9FDB-3AB3842BFF25}"/>
    <cellStyle name="Header1 2 7 10 4 2" xfId="33582" xr:uid="{3ADF41DC-8C34-4C38-A69B-1C8906FB047C}"/>
    <cellStyle name="Header1 2 7 10 4 2 2" xfId="33583" xr:uid="{FA7E9399-E7DB-4C4F-B8C4-4313B818A194}"/>
    <cellStyle name="Header1 2 7 10 4 2 3" xfId="33584" xr:uid="{5496A496-9CCB-410E-B9E4-CC651063760C}"/>
    <cellStyle name="Header1 2 7 10 4 3" xfId="33585" xr:uid="{C41EADDC-2CC0-40E2-BE6E-825C6150F755}"/>
    <cellStyle name="Header1 2 7 10 4 3 2" xfId="33586" xr:uid="{DA9F5DC0-7FF6-4942-A855-28FE01107B93}"/>
    <cellStyle name="Header1 2 7 10 4 3 3" xfId="33587" xr:uid="{34316873-FD58-43AF-AE2E-A744D59AAE9E}"/>
    <cellStyle name="Header1 2 7 10 4 4" xfId="33588" xr:uid="{CB60E0AA-D139-4DF7-ABCA-674E3CAD3796}"/>
    <cellStyle name="Header1 2 7 10 4 4 2" xfId="33589" xr:uid="{53BCEB99-FCCD-4C15-BBD6-1D0D63175839}"/>
    <cellStyle name="Header1 2 7 10 4 4 3" xfId="33590" xr:uid="{408AE9D0-23B5-4E59-8934-BACD28F7441D}"/>
    <cellStyle name="Header1 2 7 10 4 5" xfId="33591" xr:uid="{1AAF0715-F217-4962-915B-3BFDB7394906}"/>
    <cellStyle name="Header1 2 7 10 4 5 2" xfId="33592" xr:uid="{EFEF9C5C-F91A-4601-AABC-530423BD3D22}"/>
    <cellStyle name="Header1 2 7 10 4 5 3" xfId="33593" xr:uid="{D958FC5D-6F82-4221-AD2F-DF99064C49EF}"/>
    <cellStyle name="Header1 2 7 10 4 6" xfId="33594" xr:uid="{5DB93EAE-BDA2-4D64-A9A8-83C6DED13072}"/>
    <cellStyle name="Header1 2 7 10 4 6 2" xfId="33595" xr:uid="{DEFE1D1B-98A9-4AF3-99EB-8BE6555620E0}"/>
    <cellStyle name="Header1 2 7 10 4 6 3" xfId="33596" xr:uid="{1A5B21A6-9C15-4C4A-9FBF-6C5F2FB05FB7}"/>
    <cellStyle name="Header1 2 7 10 4 7" xfId="33597" xr:uid="{4D8120ED-EAE8-46B3-9718-A8624AA2A326}"/>
    <cellStyle name="Header1 2 7 10 4 8" xfId="33598" xr:uid="{2241C20F-E6CC-4D25-95E0-042009A28DA4}"/>
    <cellStyle name="Header1 2 7 10 5" xfId="33599" xr:uid="{0D371725-927B-4751-A141-6F3C06CD67D4}"/>
    <cellStyle name="Header1 2 7 10 5 2" xfId="33600" xr:uid="{C2146088-FCE0-49BD-AB18-C03D716DEFE1}"/>
    <cellStyle name="Header1 2 7 10 5 2 2" xfId="33601" xr:uid="{551C8E39-A8C4-437D-9339-C4251E2B2AE4}"/>
    <cellStyle name="Header1 2 7 10 5 2 3" xfId="33602" xr:uid="{E5B9962B-7638-437C-A9E9-52E372B8E4AF}"/>
    <cellStyle name="Header1 2 7 10 5 3" xfId="33603" xr:uid="{3714D718-D620-4CB1-ADA0-C773CB38CE00}"/>
    <cellStyle name="Header1 2 7 10 5 3 2" xfId="33604" xr:uid="{5AA8D1D5-409B-420B-864B-D26373085416}"/>
    <cellStyle name="Header1 2 7 10 5 3 3" xfId="33605" xr:uid="{989E7424-47B8-476E-A1BC-90A67DB70630}"/>
    <cellStyle name="Header1 2 7 10 5 4" xfId="33606" xr:uid="{F1F6B2E2-936D-4AEF-A71C-6A921EB81F8E}"/>
    <cellStyle name="Header1 2 7 10 5 4 2" xfId="33607" xr:uid="{900EDE77-F083-473F-8FC3-EFE101D7E337}"/>
    <cellStyle name="Header1 2 7 10 5 4 3" xfId="33608" xr:uid="{B79A489C-583B-4FC9-8D44-D862410C5D5B}"/>
    <cellStyle name="Header1 2 7 10 5 5" xfId="33609" xr:uid="{D5A374F0-3379-4ECD-A8D7-5042528E7EC4}"/>
    <cellStyle name="Header1 2 7 10 5 5 2" xfId="33610" xr:uid="{125D3968-C158-4F51-A6BA-B2A2CA628DE8}"/>
    <cellStyle name="Header1 2 7 10 5 5 3" xfId="33611" xr:uid="{9094F21C-FA9E-4B7A-B795-2A930B12564B}"/>
    <cellStyle name="Header1 2 7 10 5 6" xfId="33612" xr:uid="{11DD8941-89CD-4295-B1D6-F87BE3C3EDC8}"/>
    <cellStyle name="Header1 2 7 10 5 6 2" xfId="33613" xr:uid="{1D22362A-8884-42D2-9CCF-6EDAEC76E781}"/>
    <cellStyle name="Header1 2 7 10 5 6 3" xfId="33614" xr:uid="{8398694C-EAAB-4685-8408-DD72EB02D9C5}"/>
    <cellStyle name="Header1 2 7 10 5 7" xfId="33615" xr:uid="{1EA608DE-C807-452D-AFA7-014A3BAA3877}"/>
    <cellStyle name="Header1 2 7 10 5 8" xfId="33616" xr:uid="{DE4E4047-CFF5-4672-A88B-54DF3E10B9F0}"/>
    <cellStyle name="Header1 2 7 10 6" xfId="33617" xr:uid="{E6197CC4-856D-41BB-8781-DDE078EB15FB}"/>
    <cellStyle name="Header1 2 7 10 6 2" xfId="33618" xr:uid="{83FBC85E-72F0-4F1A-A5EA-3D20B2E22F2E}"/>
    <cellStyle name="Header1 2 7 10 6 2 2" xfId="33619" xr:uid="{B39AE864-1A5F-47FF-AC8A-E25A6BA2360A}"/>
    <cellStyle name="Header1 2 7 10 6 2 3" xfId="33620" xr:uid="{343143ED-3A24-413D-97B8-45284E812E53}"/>
    <cellStyle name="Header1 2 7 10 6 3" xfId="33621" xr:uid="{6FDC841D-DE08-47B7-85D8-96EA0E18BD6C}"/>
    <cellStyle name="Header1 2 7 10 6 3 2" xfId="33622" xr:uid="{22445103-1C33-4D52-AAA2-7B767E804EC0}"/>
    <cellStyle name="Header1 2 7 10 6 3 3" xfId="33623" xr:uid="{E7DCE87F-9CF3-4A2A-9A90-A15132446F6A}"/>
    <cellStyle name="Header1 2 7 10 6 4" xfId="33624" xr:uid="{03BD79CB-E74D-4D89-AC15-896ADFBD3BAA}"/>
    <cellStyle name="Header1 2 7 10 6 4 2" xfId="33625" xr:uid="{B0C0113A-EC76-4CEE-8FF8-8A31D1EFBC19}"/>
    <cellStyle name="Header1 2 7 10 6 4 3" xfId="33626" xr:uid="{9680A43A-027B-45E1-A3A6-5BE1D7C07F80}"/>
    <cellStyle name="Header1 2 7 10 6 5" xfId="33627" xr:uid="{145EB8E1-36FD-404F-9B7F-02E029A6CB2E}"/>
    <cellStyle name="Header1 2 7 10 6 5 2" xfId="33628" xr:uid="{B70235B9-800D-401F-A65C-A106B174E6D5}"/>
    <cellStyle name="Header1 2 7 10 6 5 3" xfId="33629" xr:uid="{B961456C-FE68-430B-8EA7-21C6C1134EEC}"/>
    <cellStyle name="Header1 2 7 10 6 6" xfId="33630" xr:uid="{62F449E0-66B4-427C-BE22-F29412944E61}"/>
    <cellStyle name="Header1 2 7 10 6 6 2" xfId="33631" xr:uid="{FF378324-D4A2-47E5-A7F7-9B00E7A9EC30}"/>
    <cellStyle name="Header1 2 7 10 6 6 3" xfId="33632" xr:uid="{CA50C5BD-0780-4529-9674-24BF3DAB0C0C}"/>
    <cellStyle name="Header1 2 7 10 6 7" xfId="33633" xr:uid="{556233EE-3F2A-46EE-B576-D0431D5D7594}"/>
    <cellStyle name="Header1 2 7 10 6 8" xfId="33634" xr:uid="{FD68FACB-1F41-48F3-936A-0552D3DF6958}"/>
    <cellStyle name="Header1 2 7 10 7" xfId="33635" xr:uid="{8FA540E0-CD98-412F-9A19-FB8DC52654E5}"/>
    <cellStyle name="Header1 2 7 10 8" xfId="33636" xr:uid="{45DA1AEE-EDD5-4676-B5CF-299AFBCA34F3}"/>
    <cellStyle name="Header1 2 7 11" xfId="33637" xr:uid="{52E407F1-B93B-462B-8116-3AE3A767B35B}"/>
    <cellStyle name="Header1 2 7 11 2" xfId="33638" xr:uid="{A768A973-CEDF-45F1-B066-E0DEF187FFF4}"/>
    <cellStyle name="Header1 2 7 11 2 2" xfId="33639" xr:uid="{E895DCA4-726D-4C3D-89C4-CBA4A2B9E3FE}"/>
    <cellStyle name="Header1 2 7 11 2 2 2" xfId="33640" xr:uid="{9373F12A-5F40-4880-8877-F90A685B4A24}"/>
    <cellStyle name="Header1 2 7 11 2 2 3" xfId="33641" xr:uid="{1BCAADA8-FC1E-43BF-A1E4-E4D88E492ACE}"/>
    <cellStyle name="Header1 2 7 11 2 3" xfId="33642" xr:uid="{F34C9EEB-F4FE-415D-8428-647015F8AF32}"/>
    <cellStyle name="Header1 2 7 11 2 3 2" xfId="33643" xr:uid="{C0179ACD-8389-49E0-9EFE-9FAEEE8CBB6C}"/>
    <cellStyle name="Header1 2 7 11 2 3 3" xfId="33644" xr:uid="{6D232A67-7327-4B0D-A21D-8A61E3040A1A}"/>
    <cellStyle name="Header1 2 7 11 2 4" xfId="33645" xr:uid="{EE8FFDE6-2171-411E-B14C-40224B046B18}"/>
    <cellStyle name="Header1 2 7 11 2 4 2" xfId="33646" xr:uid="{58372E84-572B-4202-808C-D0F1CD30EAD5}"/>
    <cellStyle name="Header1 2 7 11 2 4 3" xfId="33647" xr:uid="{AFB9E947-022B-4D5A-ADCC-7AEA3820A14A}"/>
    <cellStyle name="Header1 2 7 11 2 5" xfId="33648" xr:uid="{1E62EB0A-85DF-4C9E-B67D-27F1EE75AF89}"/>
    <cellStyle name="Header1 2 7 11 2 5 2" xfId="33649" xr:uid="{085A8B4C-4756-484F-91D5-EBA219BD9BD8}"/>
    <cellStyle name="Header1 2 7 11 2 5 3" xfId="33650" xr:uid="{4F5424D8-345E-4E8C-AF98-D54EAFD25A2C}"/>
    <cellStyle name="Header1 2 7 11 2 6" xfId="33651" xr:uid="{5AB2BBF4-F48C-46F4-AFC0-9F90E2410F72}"/>
    <cellStyle name="Header1 2 7 11 2 6 2" xfId="33652" xr:uid="{8E022366-114E-4A72-94B7-8F364FE70EB3}"/>
    <cellStyle name="Header1 2 7 11 2 6 3" xfId="33653" xr:uid="{10528333-58A3-439D-8456-BB90BCA67001}"/>
    <cellStyle name="Header1 2 7 11 2 7" xfId="33654" xr:uid="{CF0A861D-D4FF-4E8A-8A32-011CE040AF49}"/>
    <cellStyle name="Header1 2 7 11 2 7 2" xfId="33655" xr:uid="{29F0BCEA-8485-41F5-9FE7-3714CF9606ED}"/>
    <cellStyle name="Header1 2 7 11 2 7 3" xfId="33656" xr:uid="{3338AA66-A4D3-4105-9C5E-3224EFF2847A}"/>
    <cellStyle name="Header1 2 7 11 2 8" xfId="33657" xr:uid="{178981A1-3966-400A-9C3B-1AA9DA60F0F4}"/>
    <cellStyle name="Header1 2 7 11 2 9" xfId="33658" xr:uid="{8895A84C-E129-46AA-8804-F6297DD0C65C}"/>
    <cellStyle name="Header1 2 7 11 3" xfId="33659" xr:uid="{087FF8BD-992D-46F7-97C5-1B1600D70E22}"/>
    <cellStyle name="Header1 2 7 11 3 2" xfId="33660" xr:uid="{050C2A41-6290-4B46-B3F4-893550383BD6}"/>
    <cellStyle name="Header1 2 7 11 3 2 2" xfId="33661" xr:uid="{80BE5253-3906-4327-99F9-75F267E8C214}"/>
    <cellStyle name="Header1 2 7 11 3 2 3" xfId="33662" xr:uid="{E5DBDDEE-5D36-471A-A7B7-6F884ED6EDCF}"/>
    <cellStyle name="Header1 2 7 11 3 3" xfId="33663" xr:uid="{15C89521-848E-4D8B-99C1-1C5D83E22773}"/>
    <cellStyle name="Header1 2 7 11 3 3 2" xfId="33664" xr:uid="{0415827C-B5F1-4A34-88FE-197C8289EF18}"/>
    <cellStyle name="Header1 2 7 11 3 3 3" xfId="33665" xr:uid="{D5472B54-FECF-40B1-9286-DAA1F2B7B730}"/>
    <cellStyle name="Header1 2 7 11 3 4" xfId="33666" xr:uid="{66FE1C9C-1560-4252-931C-1E42A913CCD6}"/>
    <cellStyle name="Header1 2 7 11 3 4 2" xfId="33667" xr:uid="{E1570CBC-ECF9-4D85-AC4D-3EFEC14C02BB}"/>
    <cellStyle name="Header1 2 7 11 3 4 3" xfId="33668" xr:uid="{B948CC34-C151-42A3-8E25-5987432D43B1}"/>
    <cellStyle name="Header1 2 7 11 3 5" xfId="33669" xr:uid="{8AA539CA-213F-4BD1-88DC-E50CECEB466F}"/>
    <cellStyle name="Header1 2 7 11 3 5 2" xfId="33670" xr:uid="{77E5053C-3F9E-4236-A822-2E96BA9348B7}"/>
    <cellStyle name="Header1 2 7 11 3 5 3" xfId="33671" xr:uid="{207491DF-8952-455E-93AF-3C06C7D5A996}"/>
    <cellStyle name="Header1 2 7 11 3 6" xfId="33672" xr:uid="{A66129A0-63AC-46B2-A298-A287812478C8}"/>
    <cellStyle name="Header1 2 7 11 3 6 2" xfId="33673" xr:uid="{E2307F55-B008-4EAE-9644-7AD69DCD30B6}"/>
    <cellStyle name="Header1 2 7 11 3 6 3" xfId="33674" xr:uid="{C85826B5-4251-48DD-8785-5508E5F68DF1}"/>
    <cellStyle name="Header1 2 7 11 3 7" xfId="33675" xr:uid="{214E72B1-9DA7-44E6-BDD2-59F2E1537607}"/>
    <cellStyle name="Header1 2 7 11 3 8" xfId="33676" xr:uid="{C04144CD-21FB-4626-AF09-18CC561E5479}"/>
    <cellStyle name="Header1 2 7 11 4" xfId="33677" xr:uid="{487632E6-F609-42DB-B789-64527A09E5A5}"/>
    <cellStyle name="Header1 2 7 11 4 2" xfId="33678" xr:uid="{BCB00882-70B3-4EF6-BC69-24F2323941D3}"/>
    <cellStyle name="Header1 2 7 11 4 2 2" xfId="33679" xr:uid="{81562C6E-35D6-4E15-A402-0E0828CA83E1}"/>
    <cellStyle name="Header1 2 7 11 4 2 3" xfId="33680" xr:uid="{0D6BE835-FAE8-4413-ACC5-80F87AF9579A}"/>
    <cellStyle name="Header1 2 7 11 4 3" xfId="33681" xr:uid="{FCB19ADE-3FE2-4F95-81F7-418D3D7AABD5}"/>
    <cellStyle name="Header1 2 7 11 4 3 2" xfId="33682" xr:uid="{AA63A9B3-9FE6-49D9-B9D4-8DAFE8DC2505}"/>
    <cellStyle name="Header1 2 7 11 4 3 3" xfId="33683" xr:uid="{8734E38B-C890-4148-80F0-61A288002FAF}"/>
    <cellStyle name="Header1 2 7 11 4 4" xfId="33684" xr:uid="{0280BAE8-773F-4E48-81EA-DD7007D28F5F}"/>
    <cellStyle name="Header1 2 7 11 4 4 2" xfId="33685" xr:uid="{B4D19B21-8585-404A-8788-99376F78D721}"/>
    <cellStyle name="Header1 2 7 11 4 4 3" xfId="33686" xr:uid="{E41AA066-9D37-4324-AA5C-AFE0D34A273C}"/>
    <cellStyle name="Header1 2 7 11 4 5" xfId="33687" xr:uid="{15E179E4-C17D-4D50-82A1-B13A4811BE25}"/>
    <cellStyle name="Header1 2 7 11 4 5 2" xfId="33688" xr:uid="{943CC934-DAEF-4AC0-8022-48711B39532C}"/>
    <cellStyle name="Header1 2 7 11 4 5 3" xfId="33689" xr:uid="{496AEE50-A472-4189-919F-B1A49C4FE38A}"/>
    <cellStyle name="Header1 2 7 11 4 6" xfId="33690" xr:uid="{D183A6A1-89B0-497C-903F-A042B98CCED3}"/>
    <cellStyle name="Header1 2 7 11 4 6 2" xfId="33691" xr:uid="{76372D8B-E3F4-415D-A7B0-F049AFAA496E}"/>
    <cellStyle name="Header1 2 7 11 4 6 3" xfId="33692" xr:uid="{32FBDEFD-234D-4F18-8F61-091A2EDF83B3}"/>
    <cellStyle name="Header1 2 7 11 4 7" xfId="33693" xr:uid="{C708F7F8-F43B-41B4-9E42-A46EDEA98564}"/>
    <cellStyle name="Header1 2 7 11 4 8" xfId="33694" xr:uid="{0A64BDD6-3A76-4BD9-AE33-AA8E294B2B9A}"/>
    <cellStyle name="Header1 2 7 11 5" xfId="33695" xr:uid="{3A735424-3F02-45EC-A881-18A0FE4C0BBA}"/>
    <cellStyle name="Header1 2 7 11 5 2" xfId="33696" xr:uid="{E621F828-480A-4E44-825F-F222F2405F52}"/>
    <cellStyle name="Header1 2 7 11 5 2 2" xfId="33697" xr:uid="{28C03B84-C4DA-4AA5-A4C3-754E2225F09E}"/>
    <cellStyle name="Header1 2 7 11 5 2 3" xfId="33698" xr:uid="{562924C7-2BA9-41FA-8A28-D3DDDF799F65}"/>
    <cellStyle name="Header1 2 7 11 5 3" xfId="33699" xr:uid="{B6B6E851-B45C-4774-A9EB-54921229A333}"/>
    <cellStyle name="Header1 2 7 11 5 3 2" xfId="33700" xr:uid="{4E351083-D02A-4371-8FAD-03D892389A74}"/>
    <cellStyle name="Header1 2 7 11 5 3 3" xfId="33701" xr:uid="{E9D4D7D1-538A-4667-AD38-88825C4BC45B}"/>
    <cellStyle name="Header1 2 7 11 5 4" xfId="33702" xr:uid="{0AEC39F1-E522-4D38-8659-9417BDA880B5}"/>
    <cellStyle name="Header1 2 7 11 5 4 2" xfId="33703" xr:uid="{BBBBBCB1-3D16-4BDA-B894-3EC64ADBBCB5}"/>
    <cellStyle name="Header1 2 7 11 5 4 3" xfId="33704" xr:uid="{D347F019-2765-4E8D-AD78-DFCCACC3082F}"/>
    <cellStyle name="Header1 2 7 11 5 5" xfId="33705" xr:uid="{F332D5D5-BAEA-4C4C-8FC3-2225DB0F8677}"/>
    <cellStyle name="Header1 2 7 11 5 5 2" xfId="33706" xr:uid="{665155E8-F10F-4A9D-87C0-64F2342F58E9}"/>
    <cellStyle name="Header1 2 7 11 5 5 3" xfId="33707" xr:uid="{308C28B6-24F1-45C8-9952-F541C282CABE}"/>
    <cellStyle name="Header1 2 7 11 5 6" xfId="33708" xr:uid="{FA6D11DA-A66A-43B7-8F21-EE6C96B0AFE8}"/>
    <cellStyle name="Header1 2 7 11 5 6 2" xfId="33709" xr:uid="{9D0CBB87-8FD2-4EA6-868C-7F164447DF5D}"/>
    <cellStyle name="Header1 2 7 11 5 6 3" xfId="33710" xr:uid="{6E4D2D33-D948-4907-9013-B7D245BA2367}"/>
    <cellStyle name="Header1 2 7 11 5 7" xfId="33711" xr:uid="{7D90AE94-5A74-424B-833E-14DDCF54C3B8}"/>
    <cellStyle name="Header1 2 7 11 5 8" xfId="33712" xr:uid="{2B470731-3ACF-4FF3-83BF-7F9DD4E1282F}"/>
    <cellStyle name="Header1 2 7 11 6" xfId="33713" xr:uid="{D1AC326F-0BA1-4E3E-90D3-B45755E35EA3}"/>
    <cellStyle name="Header1 2 7 11 6 2" xfId="33714" xr:uid="{681FAF1C-961F-404E-A666-63B768DA59F7}"/>
    <cellStyle name="Header1 2 7 11 6 2 2" xfId="33715" xr:uid="{2934CE0B-0F93-4DF4-A139-206AB2B5CE99}"/>
    <cellStyle name="Header1 2 7 11 6 2 3" xfId="33716" xr:uid="{7E53C00C-DC9E-44EA-A295-15070ECEDB37}"/>
    <cellStyle name="Header1 2 7 11 6 3" xfId="33717" xr:uid="{272E0B81-0B24-4F68-AF3F-0529CE63308D}"/>
    <cellStyle name="Header1 2 7 11 6 3 2" xfId="33718" xr:uid="{092B91D0-9E73-43C4-BDC6-53D9E338E11D}"/>
    <cellStyle name="Header1 2 7 11 6 3 3" xfId="33719" xr:uid="{C44A9E93-ACB8-49A3-9AC2-B8F36D02D6B5}"/>
    <cellStyle name="Header1 2 7 11 6 4" xfId="33720" xr:uid="{5C294248-215D-474B-95E9-5FF86B09BEF1}"/>
    <cellStyle name="Header1 2 7 11 6 4 2" xfId="33721" xr:uid="{A7D5AD37-859A-4697-8DF8-AD4EE534F814}"/>
    <cellStyle name="Header1 2 7 11 6 4 3" xfId="33722" xr:uid="{2A5A3830-2133-4A55-A1F8-7BB00AAA54B7}"/>
    <cellStyle name="Header1 2 7 11 6 5" xfId="33723" xr:uid="{3259CBBC-878C-45AB-99F7-BD0797748868}"/>
    <cellStyle name="Header1 2 7 11 6 5 2" xfId="33724" xr:uid="{7B36BEC2-CC5B-45BA-849F-5943BE22A35F}"/>
    <cellStyle name="Header1 2 7 11 6 5 3" xfId="33725" xr:uid="{2FD1F8B5-36DF-4EF7-869B-62C632397C53}"/>
    <cellStyle name="Header1 2 7 11 6 6" xfId="33726" xr:uid="{611EFE1B-B634-4CB2-AFA6-2BBF30ACC710}"/>
    <cellStyle name="Header1 2 7 11 6 6 2" xfId="33727" xr:uid="{F983BA43-4DE2-46E6-BE8A-2AB260684DF4}"/>
    <cellStyle name="Header1 2 7 11 6 6 3" xfId="33728" xr:uid="{637B8B0C-D472-4FB8-A3E4-5DDF61259A2F}"/>
    <cellStyle name="Header1 2 7 11 6 7" xfId="33729" xr:uid="{188A0DFA-9B19-4C03-9F2B-926EDCD31AFE}"/>
    <cellStyle name="Header1 2 7 11 6 8" xfId="33730" xr:uid="{5F703588-3A5B-42BE-8792-785C2B430FED}"/>
    <cellStyle name="Header1 2 7 11 7" xfId="33731" xr:uid="{113EE791-E20B-4142-A7B1-5DB4969535FE}"/>
    <cellStyle name="Header1 2 7 12" xfId="33732" xr:uid="{C11D620B-B276-4CF3-A8BE-BB63F448D621}"/>
    <cellStyle name="Header1 2 7 12 2" xfId="33733" xr:uid="{3088803B-8EDD-49FC-AD0B-D77775157123}"/>
    <cellStyle name="Header1 2 7 12 2 2" xfId="33734" xr:uid="{907E2F75-EACE-484A-B263-05D7A71BF0CD}"/>
    <cellStyle name="Header1 2 7 12 2 3" xfId="33735" xr:uid="{CC2DC277-7CBC-429A-AB82-ACE229D91697}"/>
    <cellStyle name="Header1 2 7 12 3" xfId="33736" xr:uid="{8B3780ED-8632-4FF2-ADBB-A331AC3B06AA}"/>
    <cellStyle name="Header1 2 7 12 3 2" xfId="33737" xr:uid="{E0B1DFA7-DB6C-4299-939A-352B630ADFE0}"/>
    <cellStyle name="Header1 2 7 12 3 3" xfId="33738" xr:uid="{4144120D-A151-4287-B77C-EED50BA6D8D7}"/>
    <cellStyle name="Header1 2 7 12 4" xfId="33739" xr:uid="{0CC54EAE-71CB-4D69-80EF-320DC579CE9F}"/>
    <cellStyle name="Header1 2 7 12 4 2" xfId="33740" xr:uid="{BE5E18E5-314D-49D4-89D1-BC07A6A9B624}"/>
    <cellStyle name="Header1 2 7 12 4 3" xfId="33741" xr:uid="{A51320AF-40F1-4FF0-9246-5B923D4B4A02}"/>
    <cellStyle name="Header1 2 7 12 5" xfId="33742" xr:uid="{6EF36E26-A986-4431-9EF0-0878665B3C6A}"/>
    <cellStyle name="Header1 2 7 12 5 2" xfId="33743" xr:uid="{ADC3C23F-630A-46B5-AF07-818832975528}"/>
    <cellStyle name="Header1 2 7 12 5 3" xfId="33744" xr:uid="{2D6ACDE7-299C-43CA-B836-28CC3FB794BA}"/>
    <cellStyle name="Header1 2 7 12 6" xfId="33745" xr:uid="{54E3F177-DF6F-402E-A294-ED6A045681DC}"/>
    <cellStyle name="Header1 2 7 12 6 2" xfId="33746" xr:uid="{2FBACFA7-FE50-43F0-B402-387CD0767D77}"/>
    <cellStyle name="Header1 2 7 12 6 3" xfId="33747" xr:uid="{4B855BC6-DCAE-40D3-8D6F-79AC85C8067F}"/>
    <cellStyle name="Header1 2 7 12 7" xfId="33748" xr:uid="{B205A66D-DDBA-485C-A99A-2D6AA5934DA6}"/>
    <cellStyle name="Header1 2 7 12 7 2" xfId="33749" xr:uid="{2F0836B1-988A-4BD4-8C4A-6ED445FD47AE}"/>
    <cellStyle name="Header1 2 7 12 7 3" xfId="33750" xr:uid="{9926889A-5145-451E-A27E-0C42D17C7044}"/>
    <cellStyle name="Header1 2 7 12 8" xfId="33751" xr:uid="{1E1AFB60-A1F5-45F9-9F4F-525DB11CD6B6}"/>
    <cellStyle name="Header1 2 7 12 9" xfId="33752" xr:uid="{25C44890-3B57-46E0-90EE-CAC1E6193BCB}"/>
    <cellStyle name="Header1 2 7 13" xfId="33753" xr:uid="{79CF2E16-CB4E-47F4-8C45-F25A8F043846}"/>
    <cellStyle name="Header1 2 7 13 2" xfId="33754" xr:uid="{99C7E958-7BB8-4132-8CEA-5CD639C730AB}"/>
    <cellStyle name="Header1 2 7 13 2 2" xfId="33755" xr:uid="{035C079C-536D-4E95-B62E-93DDD9928E63}"/>
    <cellStyle name="Header1 2 7 13 2 3" xfId="33756" xr:uid="{A58D70FB-987B-4441-85D0-70EC841D0005}"/>
    <cellStyle name="Header1 2 7 13 3" xfId="33757" xr:uid="{AB928F1C-B9F7-4DCD-BDEF-7C83192DF2CA}"/>
    <cellStyle name="Header1 2 7 13 3 2" xfId="33758" xr:uid="{9EBB0CA0-881E-4BFB-9509-F44D19898578}"/>
    <cellStyle name="Header1 2 7 13 3 3" xfId="33759" xr:uid="{287937DD-9753-4E50-9524-A3FC985FC241}"/>
    <cellStyle name="Header1 2 7 13 4" xfId="33760" xr:uid="{CB0ED6D2-F44F-481D-A444-B9DA53D1FB9A}"/>
    <cellStyle name="Header1 2 7 13 4 2" xfId="33761" xr:uid="{82D16C88-0A31-40B5-81C1-AE5870006486}"/>
    <cellStyle name="Header1 2 7 13 4 3" xfId="33762" xr:uid="{8320810C-889B-4AC9-9572-4E4B4FD98380}"/>
    <cellStyle name="Header1 2 7 13 5" xfId="33763" xr:uid="{8748AC24-58E6-4B1A-9EED-4E7B7BC3BD89}"/>
    <cellStyle name="Header1 2 7 13 5 2" xfId="33764" xr:uid="{F6DC1883-92AC-4B39-985D-9395D4596530}"/>
    <cellStyle name="Header1 2 7 13 5 3" xfId="33765" xr:uid="{69CB60D3-D2CD-4E83-8E5F-9DAEE67126F3}"/>
    <cellStyle name="Header1 2 7 13 6" xfId="33766" xr:uid="{8F319164-A495-4207-A843-7C7C04AF9273}"/>
    <cellStyle name="Header1 2 7 13 6 2" xfId="33767" xr:uid="{E281982D-188B-4F43-B16D-BFAE43A7DB8E}"/>
    <cellStyle name="Header1 2 7 13 6 3" xfId="33768" xr:uid="{EF51CF50-35FA-411C-9703-D3D19BA6F682}"/>
    <cellStyle name="Header1 2 7 13 7" xfId="33769" xr:uid="{EF84E2AF-23EC-4DFF-9FF9-6FED47B65172}"/>
    <cellStyle name="Header1 2 7 13 8" xfId="33770" xr:uid="{3CD24F0B-6AE0-4D3C-BF50-50871BECB840}"/>
    <cellStyle name="Header1 2 7 14" xfId="33771" xr:uid="{1C2AD718-47F1-48CF-91CD-CC5BD99E420F}"/>
    <cellStyle name="Header1 2 7 14 2" xfId="33772" xr:uid="{E7C0C397-6968-477A-9A8B-DD0AC51B123F}"/>
    <cellStyle name="Header1 2 7 14 2 2" xfId="33773" xr:uid="{C57EC3AC-75BD-4832-A999-E6E7C8AEA528}"/>
    <cellStyle name="Header1 2 7 14 2 3" xfId="33774" xr:uid="{AFD5EF17-C0B7-4A0F-97D3-054E975AC09E}"/>
    <cellStyle name="Header1 2 7 14 3" xfId="33775" xr:uid="{4769B1C7-03AE-47D8-93E5-18387E63E021}"/>
    <cellStyle name="Header1 2 7 14 3 2" xfId="33776" xr:uid="{41A97DF3-FD7D-427C-B38C-3F98F4B2E2CE}"/>
    <cellStyle name="Header1 2 7 14 3 3" xfId="33777" xr:uid="{7E27ECAC-A98D-472C-B756-44FCBFA45CC4}"/>
    <cellStyle name="Header1 2 7 14 4" xfId="33778" xr:uid="{CBCB3E53-BE1A-4082-81AF-96BE24D146F8}"/>
    <cellStyle name="Header1 2 7 14 4 2" xfId="33779" xr:uid="{998AF320-B265-4BD1-A2E8-44BD9B05919B}"/>
    <cellStyle name="Header1 2 7 14 4 3" xfId="33780" xr:uid="{AA55B40A-7CE4-4DBA-BACB-DBC8AC40DB9A}"/>
    <cellStyle name="Header1 2 7 14 5" xfId="33781" xr:uid="{330A2320-884D-4EED-BC60-F4D1D0BE5A75}"/>
    <cellStyle name="Header1 2 7 14 5 2" xfId="33782" xr:uid="{0081B5D0-BCE9-4AF7-A637-F0EE19F8B06A}"/>
    <cellStyle name="Header1 2 7 14 5 3" xfId="33783" xr:uid="{B3E67BD4-DF08-4E1D-B19A-91A57DFBE9E5}"/>
    <cellStyle name="Header1 2 7 14 6" xfId="33784" xr:uid="{E45C14F4-1E37-4549-8FC4-9341EF047E35}"/>
    <cellStyle name="Header1 2 7 14 6 2" xfId="33785" xr:uid="{B7157734-1C9B-48A9-9B4A-B0ACD86D79B2}"/>
    <cellStyle name="Header1 2 7 14 6 3" xfId="33786" xr:uid="{00235527-D39E-41E0-AF10-DB38B1CBC38E}"/>
    <cellStyle name="Header1 2 7 14 7" xfId="33787" xr:uid="{D8B15FB6-605A-4494-97AF-C3FBBBC3CCB6}"/>
    <cellStyle name="Header1 2 7 14 8" xfId="33788" xr:uid="{E814F6E9-57E8-4919-8433-5FD6C1AAE884}"/>
    <cellStyle name="Header1 2 7 15" xfId="33789" xr:uid="{1B8B30D4-AA65-4312-BA05-0B0D94856256}"/>
    <cellStyle name="Header1 2 7 15 2" xfId="33790" xr:uid="{32966CD1-2A43-416B-9F77-587D29CB6306}"/>
    <cellStyle name="Header1 2 7 15 2 2" xfId="33791" xr:uid="{087D7A45-5B09-420F-ACAE-43AE620330C7}"/>
    <cellStyle name="Header1 2 7 15 2 3" xfId="33792" xr:uid="{418960E2-F3D4-4FDC-BD5F-3409D4E0A4B5}"/>
    <cellStyle name="Header1 2 7 15 3" xfId="33793" xr:uid="{B743C114-2509-4EDE-A532-F1B974CC3CAD}"/>
    <cellStyle name="Header1 2 7 15 3 2" xfId="33794" xr:uid="{02CD6CA3-C986-45DE-8F76-86344988A6AF}"/>
    <cellStyle name="Header1 2 7 15 3 3" xfId="33795" xr:uid="{C5DA482C-3FF0-4453-8DEE-E45F9105D4D5}"/>
    <cellStyle name="Header1 2 7 15 4" xfId="33796" xr:uid="{E1C94F95-2CEF-4AD8-9827-E664572DA024}"/>
    <cellStyle name="Header1 2 7 15 4 2" xfId="33797" xr:uid="{DFB1691D-4F81-4944-BE2F-2CF01637A9C8}"/>
    <cellStyle name="Header1 2 7 15 4 3" xfId="33798" xr:uid="{69F4B39E-1B87-4BA8-857C-9F1DC1F64B40}"/>
    <cellStyle name="Header1 2 7 15 5" xfId="33799" xr:uid="{E301D371-15AF-4F6B-9246-241E160F93E4}"/>
    <cellStyle name="Header1 2 7 15 5 2" xfId="33800" xr:uid="{50AF198A-9BF2-42B2-B940-2A9FACF6E6A5}"/>
    <cellStyle name="Header1 2 7 15 5 3" xfId="33801" xr:uid="{00754AF5-2AB9-46C1-87FA-E024DFA81E31}"/>
    <cellStyle name="Header1 2 7 15 6" xfId="33802" xr:uid="{DC7F6585-5554-4F49-B954-FC9D512EA8DF}"/>
    <cellStyle name="Header1 2 7 15 6 2" xfId="33803" xr:uid="{E9772E04-74E5-4A32-A7B4-5777CC970C68}"/>
    <cellStyle name="Header1 2 7 15 6 3" xfId="33804" xr:uid="{09B2DCCA-6557-4917-9E80-3A16A00CEB5E}"/>
    <cellStyle name="Header1 2 7 15 7" xfId="33805" xr:uid="{C5318BE7-73B0-462E-A23E-75E1456F896C}"/>
    <cellStyle name="Header1 2 7 15 8" xfId="33806" xr:uid="{3224EC00-7011-472A-9FDF-96EEFE8EF957}"/>
    <cellStyle name="Header1 2 7 16" xfId="33807" xr:uid="{BBBA8B01-0BCC-4903-A7F5-312ED6D2691A}"/>
    <cellStyle name="Header1 2 7 16 2" xfId="33808" xr:uid="{BE940B73-7613-4BEF-9BFE-D6B2DC4D88D9}"/>
    <cellStyle name="Header1 2 7 16 2 2" xfId="33809" xr:uid="{1DCDC97C-426C-4EB1-A6F5-8E8F127181C8}"/>
    <cellStyle name="Header1 2 7 16 2 3" xfId="33810" xr:uid="{BACD4E88-3096-46C0-B37C-41A2274377F4}"/>
    <cellStyle name="Header1 2 7 16 3" xfId="33811" xr:uid="{2ABFF955-BE80-4A77-BFC3-20EE98D27039}"/>
    <cellStyle name="Header1 2 7 16 3 2" xfId="33812" xr:uid="{D7C0E2B8-CBBC-44BF-88B9-1F8E24CA863F}"/>
    <cellStyle name="Header1 2 7 16 3 3" xfId="33813" xr:uid="{E2E46CD1-756C-4108-A274-F13CB444DB7E}"/>
    <cellStyle name="Header1 2 7 16 4" xfId="33814" xr:uid="{699B62B8-292E-4C7C-B568-06F18FEE119C}"/>
    <cellStyle name="Header1 2 7 16 4 2" xfId="33815" xr:uid="{EE720ACB-06AC-4FBB-8C76-2B1E246E2BF4}"/>
    <cellStyle name="Header1 2 7 16 4 3" xfId="33816" xr:uid="{F8582682-F029-4E74-A487-EB1566EE600D}"/>
    <cellStyle name="Header1 2 7 16 5" xfId="33817" xr:uid="{EE441237-37A2-425C-9622-3D508CBE4D6A}"/>
    <cellStyle name="Header1 2 7 16 5 2" xfId="33818" xr:uid="{F0E39037-B4EC-483A-BD13-D3950A28355E}"/>
    <cellStyle name="Header1 2 7 16 5 3" xfId="33819" xr:uid="{346FF3A3-AC8A-42E8-BF46-E051EB585EA5}"/>
    <cellStyle name="Header1 2 7 16 6" xfId="33820" xr:uid="{FA8A212A-7A98-4A76-B3C8-A8DC5DB454FD}"/>
    <cellStyle name="Header1 2 7 16 6 2" xfId="33821" xr:uid="{213504E8-F08B-45C2-853F-AC0677D8B026}"/>
    <cellStyle name="Header1 2 7 16 6 3" xfId="33822" xr:uid="{BB02CA64-2F50-4ECE-BC10-C8484B2755A8}"/>
    <cellStyle name="Header1 2 7 16 7" xfId="33823" xr:uid="{ABFBE7DF-28C7-43D7-B02B-BF0FCE3CF97E}"/>
    <cellStyle name="Header1 2 7 16 8" xfId="33824" xr:uid="{502BA43D-1DA2-4504-B10C-137C08AEDDCE}"/>
    <cellStyle name="Header1 2 7 17" xfId="33825" xr:uid="{6A12FD31-E296-4EEC-BB42-AC241B57C935}"/>
    <cellStyle name="Header1 2 7 2" xfId="33826" xr:uid="{9B178623-5510-451C-AE86-E1047B7B0C76}"/>
    <cellStyle name="Header1 2 7 2 10" xfId="33827" xr:uid="{97A5E002-A5E9-4EAE-8D5C-BCEF44072CE4}"/>
    <cellStyle name="Header1 2 7 2 10 2" xfId="33828" xr:uid="{CE506DF3-EE3E-4B73-AABD-889629B3DBB9}"/>
    <cellStyle name="Header1 2 7 2 10 2 2" xfId="33829" xr:uid="{FF85A0D0-6022-4770-A8E1-13EE93A1CE97}"/>
    <cellStyle name="Header1 2 7 2 10 2 2 2" xfId="33830" xr:uid="{269DAA80-B297-40A8-A3F3-719709CB7899}"/>
    <cellStyle name="Header1 2 7 2 10 2 2 3" xfId="33831" xr:uid="{AC4644D4-612B-4B59-AEB3-22A4A827DA9F}"/>
    <cellStyle name="Header1 2 7 2 10 2 3" xfId="33832" xr:uid="{8B77BF81-DE99-4EEC-A716-3724713A1EC5}"/>
    <cellStyle name="Header1 2 7 2 10 2 3 2" xfId="33833" xr:uid="{CB758CA5-62F9-45A8-A734-7A0ED77D41CB}"/>
    <cellStyle name="Header1 2 7 2 10 2 3 3" xfId="33834" xr:uid="{F531F1DE-2EBD-47CE-AC0E-C285B2ED479E}"/>
    <cellStyle name="Header1 2 7 2 10 2 4" xfId="33835" xr:uid="{94DE551F-358B-46AC-91BF-6074E5058749}"/>
    <cellStyle name="Header1 2 7 2 10 2 4 2" xfId="33836" xr:uid="{75DD30E3-0AD4-40FC-861D-66B3C5BE6520}"/>
    <cellStyle name="Header1 2 7 2 10 2 4 3" xfId="33837" xr:uid="{1B1EE379-5300-42FF-9471-2CC28126FCFA}"/>
    <cellStyle name="Header1 2 7 2 10 2 5" xfId="33838" xr:uid="{4E7BE2A2-CE30-42F7-ACAF-D5D965524045}"/>
    <cellStyle name="Header1 2 7 2 10 2 5 2" xfId="33839" xr:uid="{49633095-AF03-4803-8AE5-FB57C5231037}"/>
    <cellStyle name="Header1 2 7 2 10 2 5 3" xfId="33840" xr:uid="{BE7E828A-A0E7-419A-AFC5-0D7E6C0F8267}"/>
    <cellStyle name="Header1 2 7 2 10 2 6" xfId="33841" xr:uid="{4E090D0C-D495-4CD6-AF96-B1BED8460504}"/>
    <cellStyle name="Header1 2 7 2 10 2 6 2" xfId="33842" xr:uid="{22C957ED-5E04-4F3D-80A3-EC824AC23F3B}"/>
    <cellStyle name="Header1 2 7 2 10 2 6 3" xfId="33843" xr:uid="{5E258142-10DD-40E4-B3C6-F2B1CA2129D9}"/>
    <cellStyle name="Header1 2 7 2 10 2 7" xfId="33844" xr:uid="{3B7B3576-85CC-4316-904B-CC979524FE9C}"/>
    <cellStyle name="Header1 2 7 2 10 2 7 2" xfId="33845" xr:uid="{EAA9C5B2-A5E7-40B3-9512-2E8FE2399EEF}"/>
    <cellStyle name="Header1 2 7 2 10 2 7 3" xfId="33846" xr:uid="{2953B5F3-5C9B-4877-8B46-9A6211ADE14C}"/>
    <cellStyle name="Header1 2 7 2 10 2 8" xfId="33847" xr:uid="{2C3180BA-58CD-4BE2-818B-E29CF8FE50B2}"/>
    <cellStyle name="Header1 2 7 2 10 2 9" xfId="33848" xr:uid="{4CE4C82A-5EA1-4370-A93B-02B1DB1C4F0E}"/>
    <cellStyle name="Header1 2 7 2 10 3" xfId="33849" xr:uid="{DF0C307F-8B9F-44AD-9C16-711FAF33F4D0}"/>
    <cellStyle name="Header1 2 7 2 10 3 2" xfId="33850" xr:uid="{4A58BCC0-4681-4BCD-B1E1-3F1832890899}"/>
    <cellStyle name="Header1 2 7 2 10 3 2 2" xfId="33851" xr:uid="{A6099B44-45B5-4508-874F-2FD8744DD3A7}"/>
    <cellStyle name="Header1 2 7 2 10 3 2 3" xfId="33852" xr:uid="{1B4F231A-EAD4-458A-91A5-5E270BBADA52}"/>
    <cellStyle name="Header1 2 7 2 10 3 3" xfId="33853" xr:uid="{B47BEDB1-A757-4780-9B03-C27C2DC3721D}"/>
    <cellStyle name="Header1 2 7 2 10 3 3 2" xfId="33854" xr:uid="{3D68E9CC-3BA1-4428-BD95-46571F041174}"/>
    <cellStyle name="Header1 2 7 2 10 3 3 3" xfId="33855" xr:uid="{7CCB553D-F63B-427D-85E9-31CFBE6966FB}"/>
    <cellStyle name="Header1 2 7 2 10 3 4" xfId="33856" xr:uid="{2BBAEBA6-5633-41EB-99AA-0A1B65953AFD}"/>
    <cellStyle name="Header1 2 7 2 10 3 4 2" xfId="33857" xr:uid="{B8198757-ED00-4B06-9706-0283B7CD7774}"/>
    <cellStyle name="Header1 2 7 2 10 3 4 3" xfId="33858" xr:uid="{46B283D0-61C7-4DDD-A208-FBA6D30C9A39}"/>
    <cellStyle name="Header1 2 7 2 10 3 5" xfId="33859" xr:uid="{88085725-21CF-4A19-970A-A6A0624A826C}"/>
    <cellStyle name="Header1 2 7 2 10 3 5 2" xfId="33860" xr:uid="{5699E94F-9B93-4BE9-B002-C0520A94C74A}"/>
    <cellStyle name="Header1 2 7 2 10 3 5 3" xfId="33861" xr:uid="{440A10FB-24A0-4EF4-85F1-C06B914FB3C2}"/>
    <cellStyle name="Header1 2 7 2 10 3 6" xfId="33862" xr:uid="{642B575F-CA5B-49E1-A5D8-4E3E4651E0FA}"/>
    <cellStyle name="Header1 2 7 2 10 3 6 2" xfId="33863" xr:uid="{9155C079-18AA-45D9-834F-93BB6A0A9D7F}"/>
    <cellStyle name="Header1 2 7 2 10 3 6 3" xfId="33864" xr:uid="{4D44EE1F-4FBB-4AFE-A56F-9B00A3A382BA}"/>
    <cellStyle name="Header1 2 7 2 10 3 7" xfId="33865" xr:uid="{ED1C2BBB-BDB2-4EFA-B468-23D91C53A6D7}"/>
    <cellStyle name="Header1 2 7 2 10 3 8" xfId="33866" xr:uid="{21AFBEC8-EF34-4DB6-A843-0F9B4870142F}"/>
    <cellStyle name="Header1 2 7 2 10 4" xfId="33867" xr:uid="{7B4AE4AC-AE3D-4DB8-9839-DE9EF31C900C}"/>
    <cellStyle name="Header1 2 7 2 10 4 2" xfId="33868" xr:uid="{FB2D444C-BA90-4C75-90EA-6DE6F01A81D7}"/>
    <cellStyle name="Header1 2 7 2 10 4 2 2" xfId="33869" xr:uid="{368C1BAA-AD5D-4626-BDB2-A0A458A5F508}"/>
    <cellStyle name="Header1 2 7 2 10 4 2 3" xfId="33870" xr:uid="{55B4B5FD-ADBC-4F68-823F-EB99CBD39748}"/>
    <cellStyle name="Header1 2 7 2 10 4 3" xfId="33871" xr:uid="{03EB050B-3E6C-434C-B595-FCCB7B9C4A94}"/>
    <cellStyle name="Header1 2 7 2 10 4 3 2" xfId="33872" xr:uid="{954053D6-2D13-46D5-9BAA-123201A3A4BE}"/>
    <cellStyle name="Header1 2 7 2 10 4 3 3" xfId="33873" xr:uid="{951EEFCF-9661-4F68-887C-176BEA216F62}"/>
    <cellStyle name="Header1 2 7 2 10 4 4" xfId="33874" xr:uid="{2F2D0EC8-1699-4E0A-9A39-5E9BD126768F}"/>
    <cellStyle name="Header1 2 7 2 10 4 4 2" xfId="33875" xr:uid="{2EBF7821-A9FB-4F27-86A8-508A0F98E341}"/>
    <cellStyle name="Header1 2 7 2 10 4 4 3" xfId="33876" xr:uid="{FF48A33B-C14F-465E-A18F-08799AA793AB}"/>
    <cellStyle name="Header1 2 7 2 10 4 5" xfId="33877" xr:uid="{1719F92B-7726-42D0-A446-014CF1400FB9}"/>
    <cellStyle name="Header1 2 7 2 10 4 5 2" xfId="33878" xr:uid="{0875009C-91AA-4F0F-8F52-2523E60234D0}"/>
    <cellStyle name="Header1 2 7 2 10 4 5 3" xfId="33879" xr:uid="{0D48E5D0-5963-4C0C-9973-545B651D1AFC}"/>
    <cellStyle name="Header1 2 7 2 10 4 6" xfId="33880" xr:uid="{82E1667F-6C18-49AB-B9F5-98D31CB5BCC3}"/>
    <cellStyle name="Header1 2 7 2 10 4 6 2" xfId="33881" xr:uid="{DA670FE5-EFEE-4669-9F62-EFF4B4C1F08A}"/>
    <cellStyle name="Header1 2 7 2 10 4 6 3" xfId="33882" xr:uid="{1F2F3207-3E07-433A-AD8B-798A3DFBF8FD}"/>
    <cellStyle name="Header1 2 7 2 10 4 7" xfId="33883" xr:uid="{1EE87976-4B92-4E5A-B767-192265189CD1}"/>
    <cellStyle name="Header1 2 7 2 10 4 8" xfId="33884" xr:uid="{52799C88-FEF3-441E-AF14-FB93DA2099CA}"/>
    <cellStyle name="Header1 2 7 2 10 5" xfId="33885" xr:uid="{8AA6C65D-05BC-408B-895A-65A50EFC7B62}"/>
    <cellStyle name="Header1 2 7 2 10 5 2" xfId="33886" xr:uid="{A448578F-677B-47B1-8D23-E883FDD2E293}"/>
    <cellStyle name="Header1 2 7 2 10 5 2 2" xfId="33887" xr:uid="{9E0DC8FE-1188-4C86-B6C0-E8EBCAF0D321}"/>
    <cellStyle name="Header1 2 7 2 10 5 2 3" xfId="33888" xr:uid="{2B05DDDD-42BB-4A4B-90BE-69FCE1695BB9}"/>
    <cellStyle name="Header1 2 7 2 10 5 3" xfId="33889" xr:uid="{89523E08-C2CE-460D-9738-536100E901A9}"/>
    <cellStyle name="Header1 2 7 2 10 5 3 2" xfId="33890" xr:uid="{2219522A-5840-4390-96C5-BC2FEE7540B0}"/>
    <cellStyle name="Header1 2 7 2 10 5 3 3" xfId="33891" xr:uid="{1959B989-C70D-464E-8D86-4A405B2C9149}"/>
    <cellStyle name="Header1 2 7 2 10 5 4" xfId="33892" xr:uid="{34E76A87-BE9A-4326-A92B-2EC454F566BF}"/>
    <cellStyle name="Header1 2 7 2 10 5 4 2" xfId="33893" xr:uid="{EA83C4DE-E148-4AA2-B4B6-4716E58664C9}"/>
    <cellStyle name="Header1 2 7 2 10 5 4 3" xfId="33894" xr:uid="{F7103B71-E9A8-4F55-953A-02A53F9069CD}"/>
    <cellStyle name="Header1 2 7 2 10 5 5" xfId="33895" xr:uid="{4D3918D5-05B1-4168-B78F-D17FF204E20D}"/>
    <cellStyle name="Header1 2 7 2 10 5 5 2" xfId="33896" xr:uid="{6D9E5704-3FD3-4945-ABB9-F5C9A178E5E9}"/>
    <cellStyle name="Header1 2 7 2 10 5 5 3" xfId="33897" xr:uid="{AF045D7C-EA56-4209-B6F6-7FFD70B614CF}"/>
    <cellStyle name="Header1 2 7 2 10 5 6" xfId="33898" xr:uid="{6792C6AF-7985-4C35-A87D-7237C10EE377}"/>
    <cellStyle name="Header1 2 7 2 10 5 6 2" xfId="33899" xr:uid="{0B3CD0F9-100F-49AA-B809-066F363E9189}"/>
    <cellStyle name="Header1 2 7 2 10 5 6 3" xfId="33900" xr:uid="{7695641D-2692-442C-9DBC-02B6E60678E2}"/>
    <cellStyle name="Header1 2 7 2 10 5 7" xfId="33901" xr:uid="{3285B318-0550-4F0F-8150-633A095F0BDE}"/>
    <cellStyle name="Header1 2 7 2 10 5 8" xfId="33902" xr:uid="{E0161FD9-91E9-471D-994B-4891549A0E55}"/>
    <cellStyle name="Header1 2 7 2 10 6" xfId="33903" xr:uid="{08663FBD-AC8A-45E8-BBE4-84A85C4E34B2}"/>
    <cellStyle name="Header1 2 7 2 10 6 2" xfId="33904" xr:uid="{2BB270E5-FEE8-412E-8FC8-706CF308FCFB}"/>
    <cellStyle name="Header1 2 7 2 10 6 2 2" xfId="33905" xr:uid="{0815B0FC-3213-4F27-95C8-1A584B236B95}"/>
    <cellStyle name="Header1 2 7 2 10 6 2 3" xfId="33906" xr:uid="{C3084155-9BA0-4C85-BF9F-60ED3748810B}"/>
    <cellStyle name="Header1 2 7 2 10 6 3" xfId="33907" xr:uid="{7B4DB94A-F9B4-4173-A28B-CA8EBFDA702F}"/>
    <cellStyle name="Header1 2 7 2 10 6 3 2" xfId="33908" xr:uid="{352A8A08-1E7C-4835-8A2C-B69ADB5D61EA}"/>
    <cellStyle name="Header1 2 7 2 10 6 3 3" xfId="33909" xr:uid="{5CF20181-2A10-4B59-81CA-AFAECD70655A}"/>
    <cellStyle name="Header1 2 7 2 10 6 4" xfId="33910" xr:uid="{6CF7DA6F-886E-4388-872F-F4F21BD6DC06}"/>
    <cellStyle name="Header1 2 7 2 10 6 4 2" xfId="33911" xr:uid="{1BAFA45E-4B2F-4847-B61C-BC8D7C157DBA}"/>
    <cellStyle name="Header1 2 7 2 10 6 4 3" xfId="33912" xr:uid="{60E8F96E-953A-4072-A4EB-46BC0F52DBFC}"/>
    <cellStyle name="Header1 2 7 2 10 6 5" xfId="33913" xr:uid="{B51FC59C-278B-4A6B-BC53-E2010FD66836}"/>
    <cellStyle name="Header1 2 7 2 10 6 5 2" xfId="33914" xr:uid="{21A07057-1E0C-406D-98D3-AB499F35407C}"/>
    <cellStyle name="Header1 2 7 2 10 6 5 3" xfId="33915" xr:uid="{FBBFED9E-A0BC-40F6-88F5-43D6CD839560}"/>
    <cellStyle name="Header1 2 7 2 10 6 6" xfId="33916" xr:uid="{7D68CFBC-0264-42C2-B11D-D8E0660EC843}"/>
    <cellStyle name="Header1 2 7 2 10 6 6 2" xfId="33917" xr:uid="{037B8A49-A005-4115-8C66-1CB2D98E2A0A}"/>
    <cellStyle name="Header1 2 7 2 10 6 6 3" xfId="33918" xr:uid="{32BCBAC5-CDD5-49E5-AB3D-B90C6836316D}"/>
    <cellStyle name="Header1 2 7 2 10 6 7" xfId="33919" xr:uid="{4E09AD6F-5919-4476-807E-207DD8402D88}"/>
    <cellStyle name="Header1 2 7 2 10 6 8" xfId="33920" xr:uid="{7AE1D356-53C5-42EF-BA89-BBA5BFE32AB5}"/>
    <cellStyle name="Header1 2 7 2 10 7" xfId="33921" xr:uid="{7CD21F01-6C46-4718-BBB5-06B27FD87EF9}"/>
    <cellStyle name="Header1 2 7 2 11" xfId="33922" xr:uid="{D1F8F9B6-1A1D-44F4-87BD-C539ADE63513}"/>
    <cellStyle name="Header1 2 7 2 11 2" xfId="33923" xr:uid="{ADB91361-CA99-4BF8-BC62-B6267E5645F1}"/>
    <cellStyle name="Header1 2 7 2 11 2 2" xfId="33924" xr:uid="{FBADB3DC-9D94-4026-BC5D-2A96946843A4}"/>
    <cellStyle name="Header1 2 7 2 11 2 3" xfId="33925" xr:uid="{528E08F2-6E2B-4409-B62D-72A70728FF73}"/>
    <cellStyle name="Header1 2 7 2 11 3" xfId="33926" xr:uid="{E978D4F2-1A16-4AC2-964B-167138C018F6}"/>
    <cellStyle name="Header1 2 7 2 11 3 2" xfId="33927" xr:uid="{ECF1E32F-9670-42A6-90A8-4A4F1B96F9E5}"/>
    <cellStyle name="Header1 2 7 2 11 3 3" xfId="33928" xr:uid="{A6AD9F79-1726-4E38-8C3A-258570D2545D}"/>
    <cellStyle name="Header1 2 7 2 11 4" xfId="33929" xr:uid="{6E1ED5BD-FBC8-4B67-8E85-FB78A686AEB2}"/>
    <cellStyle name="Header1 2 7 2 11 4 2" xfId="33930" xr:uid="{6C8A860F-387B-488E-96DB-65AEE958833C}"/>
    <cellStyle name="Header1 2 7 2 11 4 3" xfId="33931" xr:uid="{AB23B70E-1823-4352-AF74-DD8C02F8FED7}"/>
    <cellStyle name="Header1 2 7 2 11 5" xfId="33932" xr:uid="{542FD448-6CF0-40F0-B58E-DB81710B6F53}"/>
    <cellStyle name="Header1 2 7 2 11 5 2" xfId="33933" xr:uid="{3893EFB9-9240-496B-B29D-30F31334805C}"/>
    <cellStyle name="Header1 2 7 2 11 5 3" xfId="33934" xr:uid="{B0D25E20-040F-42F8-9388-7466A221FE1B}"/>
    <cellStyle name="Header1 2 7 2 11 6" xfId="33935" xr:uid="{246765C6-E09B-4894-BFA3-50BD8E64678D}"/>
    <cellStyle name="Header1 2 7 2 11 6 2" xfId="33936" xr:uid="{0BC0BAF2-9BE0-4487-A932-CBE4E98C44C6}"/>
    <cellStyle name="Header1 2 7 2 11 6 3" xfId="33937" xr:uid="{6C6A1C9D-0D60-4122-B4B8-F5017034F4ED}"/>
    <cellStyle name="Header1 2 7 2 11 7" xfId="33938" xr:uid="{0364E0B6-CBA9-4C27-9DC9-B713BDE1DB9C}"/>
    <cellStyle name="Header1 2 7 2 11 7 2" xfId="33939" xr:uid="{373F5F29-8D03-434D-9BC3-8F71612EC8BD}"/>
    <cellStyle name="Header1 2 7 2 11 7 3" xfId="33940" xr:uid="{B63146A6-99DC-4B5F-B8CB-18C7606231AD}"/>
    <cellStyle name="Header1 2 7 2 11 8" xfId="33941" xr:uid="{FD9B2DF8-53E0-4D48-988E-9B0D85029A58}"/>
    <cellStyle name="Header1 2 7 2 11 9" xfId="33942" xr:uid="{5A648C76-83D5-473E-B2A2-8F845C03715B}"/>
    <cellStyle name="Header1 2 7 2 12" xfId="33943" xr:uid="{1978E358-EAAD-43E1-9E10-6285DF763E14}"/>
    <cellStyle name="Header1 2 7 2 12 2" xfId="33944" xr:uid="{2C3D48F9-3A2E-4444-8AE8-008F1F4E5BE6}"/>
    <cellStyle name="Header1 2 7 2 12 2 2" xfId="33945" xr:uid="{8DE35AD3-C167-4EA4-8CB1-CFE72D680A35}"/>
    <cellStyle name="Header1 2 7 2 12 2 3" xfId="33946" xr:uid="{3E42B69F-8259-4583-AF9C-9F3D47E61BCF}"/>
    <cellStyle name="Header1 2 7 2 12 3" xfId="33947" xr:uid="{BAF29557-A4E8-4822-B384-DAC7E721BF20}"/>
    <cellStyle name="Header1 2 7 2 12 3 2" xfId="33948" xr:uid="{EE212A47-16A6-4F73-9564-2C948F0719B2}"/>
    <cellStyle name="Header1 2 7 2 12 3 3" xfId="33949" xr:uid="{A16A0558-3DDA-4108-8B9E-ADEA65543F90}"/>
    <cellStyle name="Header1 2 7 2 12 4" xfId="33950" xr:uid="{B38F24ED-D2A0-4189-9931-63AFC0777C8E}"/>
    <cellStyle name="Header1 2 7 2 12 4 2" xfId="33951" xr:uid="{2C2C0EA8-EBA5-48AF-8B2A-6B519E54A412}"/>
    <cellStyle name="Header1 2 7 2 12 4 3" xfId="33952" xr:uid="{96B36934-D2D2-4158-8E83-B3280927D6DD}"/>
    <cellStyle name="Header1 2 7 2 12 5" xfId="33953" xr:uid="{D89A1337-820C-4257-BFAD-3714FB18C019}"/>
    <cellStyle name="Header1 2 7 2 12 5 2" xfId="33954" xr:uid="{BB3305A8-AB48-4770-B369-58CF868D104E}"/>
    <cellStyle name="Header1 2 7 2 12 5 3" xfId="33955" xr:uid="{A2162A85-326A-4F12-A6DE-CAA096B2B7C6}"/>
    <cellStyle name="Header1 2 7 2 12 6" xfId="33956" xr:uid="{A8855D43-7B71-4E31-AEAF-551F9B0C014F}"/>
    <cellStyle name="Header1 2 7 2 12 6 2" xfId="33957" xr:uid="{E35EFFDB-3C4D-4B30-B9C6-06949EE99200}"/>
    <cellStyle name="Header1 2 7 2 12 6 3" xfId="33958" xr:uid="{A1977227-715D-42CF-8566-4396D39BB2FF}"/>
    <cellStyle name="Header1 2 7 2 12 7" xfId="33959" xr:uid="{891829C7-B2FB-4CD1-9F41-E41FB3F03B37}"/>
    <cellStyle name="Header1 2 7 2 12 8" xfId="33960" xr:uid="{6678C20C-F9CB-4261-9921-347C17025C96}"/>
    <cellStyle name="Header1 2 7 2 13" xfId="33961" xr:uid="{CB1155AD-6988-478A-B52E-3C152F936BDD}"/>
    <cellStyle name="Header1 2 7 2 13 2" xfId="33962" xr:uid="{1059E03D-D1A2-4008-B58F-C3F3659ED30F}"/>
    <cellStyle name="Header1 2 7 2 13 2 2" xfId="33963" xr:uid="{AFA6AC70-1F8E-4921-9E04-0F8C7C5F79E8}"/>
    <cellStyle name="Header1 2 7 2 13 2 3" xfId="33964" xr:uid="{8E32F3ED-8AA2-4E95-AAAA-5CAFA27CD128}"/>
    <cellStyle name="Header1 2 7 2 13 3" xfId="33965" xr:uid="{2A31074A-5EFC-4430-8D14-A836F48ED3FC}"/>
    <cellStyle name="Header1 2 7 2 13 3 2" xfId="33966" xr:uid="{6A864096-F25A-44D4-B7E3-B60252D007FF}"/>
    <cellStyle name="Header1 2 7 2 13 3 3" xfId="33967" xr:uid="{F55D8986-E70E-4A91-BD5F-A7B5E5D40A54}"/>
    <cellStyle name="Header1 2 7 2 13 4" xfId="33968" xr:uid="{121A8521-2A33-4C84-BF73-3123BF42A290}"/>
    <cellStyle name="Header1 2 7 2 13 4 2" xfId="33969" xr:uid="{58AAEF83-135D-4824-B4BF-6928F0AC212C}"/>
    <cellStyle name="Header1 2 7 2 13 4 3" xfId="33970" xr:uid="{2E7F2DE3-18B9-480E-8884-C2798A0F6611}"/>
    <cellStyle name="Header1 2 7 2 13 5" xfId="33971" xr:uid="{1FF9AD8E-B14C-4C9F-A198-DDD6AF3BC82A}"/>
    <cellStyle name="Header1 2 7 2 13 5 2" xfId="33972" xr:uid="{6B289953-975F-4D41-8600-5F4DA1D45FC0}"/>
    <cellStyle name="Header1 2 7 2 13 5 3" xfId="33973" xr:uid="{4DD1DCE0-E3D4-47F7-9685-F040459A93BF}"/>
    <cellStyle name="Header1 2 7 2 13 6" xfId="33974" xr:uid="{B49CDFE7-1873-44A6-819B-599485451621}"/>
    <cellStyle name="Header1 2 7 2 13 6 2" xfId="33975" xr:uid="{73AAA1D0-5145-444A-B3E7-5067B172968B}"/>
    <cellStyle name="Header1 2 7 2 13 6 3" xfId="33976" xr:uid="{EFC4BD55-DC64-4491-846B-BD779BA5B003}"/>
    <cellStyle name="Header1 2 7 2 13 7" xfId="33977" xr:uid="{7C806393-AE7D-4331-B21A-6A25F8CBBFE1}"/>
    <cellStyle name="Header1 2 7 2 13 8" xfId="33978" xr:uid="{CB98754B-59B0-4F12-9972-B07FCDBEAF52}"/>
    <cellStyle name="Header1 2 7 2 14" xfId="33979" xr:uid="{40FB7106-6F8D-496C-859C-85B9D7CBF959}"/>
    <cellStyle name="Header1 2 7 2 14 2" xfId="33980" xr:uid="{ABA4FCE6-86AD-45F6-9893-C2FA361D7ED2}"/>
    <cellStyle name="Header1 2 7 2 14 2 2" xfId="33981" xr:uid="{85B83575-0344-4B45-A6E8-34C2C700919E}"/>
    <cellStyle name="Header1 2 7 2 14 2 3" xfId="33982" xr:uid="{24334A36-F59C-4E13-98F1-32247D307C38}"/>
    <cellStyle name="Header1 2 7 2 14 3" xfId="33983" xr:uid="{18480515-B256-4E5C-8BA6-B2673AA16516}"/>
    <cellStyle name="Header1 2 7 2 14 3 2" xfId="33984" xr:uid="{F227F57C-6BA0-49C8-A533-F3F9BD9736E6}"/>
    <cellStyle name="Header1 2 7 2 14 3 3" xfId="33985" xr:uid="{A59DD079-F5EE-49EA-8EF7-29CAADC90331}"/>
    <cellStyle name="Header1 2 7 2 14 4" xfId="33986" xr:uid="{CB150D83-9FF0-41A9-B098-37755BC2B521}"/>
    <cellStyle name="Header1 2 7 2 14 4 2" xfId="33987" xr:uid="{409441BF-7C24-4A6A-8853-F78A1EC61C13}"/>
    <cellStyle name="Header1 2 7 2 14 4 3" xfId="33988" xr:uid="{D39AFA18-9A38-4682-B8A3-82568E16C45B}"/>
    <cellStyle name="Header1 2 7 2 14 5" xfId="33989" xr:uid="{0D3602BD-AFE7-4C10-8A13-D96E8597BF4E}"/>
    <cellStyle name="Header1 2 7 2 14 5 2" xfId="33990" xr:uid="{40400BAB-8313-429A-B41D-A24D6789B8AA}"/>
    <cellStyle name="Header1 2 7 2 14 5 3" xfId="33991" xr:uid="{551B69E1-8FD0-4323-A448-F2DC1D448BDC}"/>
    <cellStyle name="Header1 2 7 2 14 6" xfId="33992" xr:uid="{78007173-34BD-484E-ABE7-0CCACA63B2DB}"/>
    <cellStyle name="Header1 2 7 2 14 6 2" xfId="33993" xr:uid="{9882E206-5B86-408B-A1B8-31370DD2599E}"/>
    <cellStyle name="Header1 2 7 2 14 6 3" xfId="33994" xr:uid="{4829E143-AED0-4032-A176-173FAF0D4806}"/>
    <cellStyle name="Header1 2 7 2 14 7" xfId="33995" xr:uid="{D00544D0-8087-4256-9D6D-9E8202D9C4D8}"/>
    <cellStyle name="Header1 2 7 2 14 8" xfId="33996" xr:uid="{511BD508-BAF8-4D6A-AB80-1EB5BDF707B3}"/>
    <cellStyle name="Header1 2 7 2 15" xfId="33997" xr:uid="{4677B831-2234-49CE-B5D8-51F49F2C293F}"/>
    <cellStyle name="Header1 2 7 2 15 2" xfId="33998" xr:uid="{1DC6AA3D-52DD-4478-8368-0142D2E52E8A}"/>
    <cellStyle name="Header1 2 7 2 15 2 2" xfId="33999" xr:uid="{AE07E5FB-0AF4-4613-8342-5CC1E0A3D17A}"/>
    <cellStyle name="Header1 2 7 2 15 2 3" xfId="34000" xr:uid="{FF094BB4-2469-42FB-9497-3C1D52428E96}"/>
    <cellStyle name="Header1 2 7 2 15 3" xfId="34001" xr:uid="{B96D4669-7CB0-4F8C-B2A2-242896BF090F}"/>
    <cellStyle name="Header1 2 7 2 15 3 2" xfId="34002" xr:uid="{D20C5E51-949C-4207-B94E-C5794A795060}"/>
    <cellStyle name="Header1 2 7 2 15 3 3" xfId="34003" xr:uid="{A62AB30D-651B-439C-A615-48465DF91BD5}"/>
    <cellStyle name="Header1 2 7 2 15 4" xfId="34004" xr:uid="{F229DDA7-EE61-49A9-A3D8-CE0B94A7B9BF}"/>
    <cellStyle name="Header1 2 7 2 15 4 2" xfId="34005" xr:uid="{1F7B553C-13C7-4515-92D1-28873858E179}"/>
    <cellStyle name="Header1 2 7 2 15 4 3" xfId="34006" xr:uid="{86265BC9-6B46-4CBD-9868-CF0F7785C074}"/>
    <cellStyle name="Header1 2 7 2 15 5" xfId="34007" xr:uid="{5248909C-52AE-44F8-B9FB-CD7125FF2663}"/>
    <cellStyle name="Header1 2 7 2 15 5 2" xfId="34008" xr:uid="{E14E5AC2-2D11-47F4-8DA4-7CD11FBB7393}"/>
    <cellStyle name="Header1 2 7 2 15 5 3" xfId="34009" xr:uid="{375E6E76-5183-4712-AF30-40A4A8E1F6EA}"/>
    <cellStyle name="Header1 2 7 2 15 6" xfId="34010" xr:uid="{C19561D2-C070-4BB2-B195-2202EABC7A6F}"/>
    <cellStyle name="Header1 2 7 2 15 6 2" xfId="34011" xr:uid="{7B85BAE3-47AF-4678-A811-3361E095B220}"/>
    <cellStyle name="Header1 2 7 2 15 6 3" xfId="34012" xr:uid="{2AEDA790-3F7B-4B5A-9152-1B06EE9DA9B5}"/>
    <cellStyle name="Header1 2 7 2 15 7" xfId="34013" xr:uid="{0E0FB795-7520-461C-A7A5-ADE46FFD27D0}"/>
    <cellStyle name="Header1 2 7 2 15 8" xfId="34014" xr:uid="{3E50B75F-AC86-4B91-9D26-0E3F498740FA}"/>
    <cellStyle name="Header1 2 7 2 16" xfId="34015" xr:uid="{C774663F-84C8-46EF-85D8-31375EC3185B}"/>
    <cellStyle name="Header1 2 7 2 2" xfId="34016" xr:uid="{D883920F-E4E6-4F57-B0F6-CD32F234E376}"/>
    <cellStyle name="Header1 2 7 2 2 2" xfId="34017" xr:uid="{26FE0B0B-CB7E-4B7C-AF6E-FD35080D086A}"/>
    <cellStyle name="Header1 2 7 2 2 2 2" xfId="34018" xr:uid="{28BDD4AC-48E2-4272-A3B5-05933FB38855}"/>
    <cellStyle name="Header1 2 7 2 2 2 2 2" xfId="34019" xr:uid="{91DFDCEF-FC0F-4BE9-A91E-F569E682D29B}"/>
    <cellStyle name="Header1 2 7 2 2 2 2 3" xfId="34020" xr:uid="{85178775-C597-48AB-98A3-34B6423042D9}"/>
    <cellStyle name="Header1 2 7 2 2 2 3" xfId="34021" xr:uid="{1F1474F0-ED09-403A-ADD9-4CF6C3512180}"/>
    <cellStyle name="Header1 2 7 2 2 2 3 2" xfId="34022" xr:uid="{AD5DF9A6-16DB-4B00-8F99-688A49216D6F}"/>
    <cellStyle name="Header1 2 7 2 2 2 3 3" xfId="34023" xr:uid="{99279839-74A7-4BBC-A0FF-C6B3384F4A0D}"/>
    <cellStyle name="Header1 2 7 2 2 2 4" xfId="34024" xr:uid="{33C24EF8-2B84-438A-9B91-CECE11A3F203}"/>
    <cellStyle name="Header1 2 7 2 2 2 4 2" xfId="34025" xr:uid="{E12166AB-12BE-4210-877D-3FFCF7D006AD}"/>
    <cellStyle name="Header1 2 7 2 2 2 4 3" xfId="34026" xr:uid="{F6410786-7A81-41DD-8461-86B85E37FBA4}"/>
    <cellStyle name="Header1 2 7 2 2 2 5" xfId="34027" xr:uid="{72CFD927-DCE1-4712-9406-E7AE6410EF16}"/>
    <cellStyle name="Header1 2 7 2 2 2 5 2" xfId="34028" xr:uid="{72A27187-3BEE-4570-80A0-4369A0D1DA9F}"/>
    <cellStyle name="Header1 2 7 2 2 2 5 3" xfId="34029" xr:uid="{A9C73239-21A7-4EA8-B67F-CFEBB22D2FEA}"/>
    <cellStyle name="Header1 2 7 2 2 2 6" xfId="34030" xr:uid="{748EB4D8-CF27-4E32-B21C-041202D26414}"/>
    <cellStyle name="Header1 2 7 2 2 2 6 2" xfId="34031" xr:uid="{62CAFAD7-E45B-49C6-8526-AD4D6238D358}"/>
    <cellStyle name="Header1 2 7 2 2 2 6 3" xfId="34032" xr:uid="{3BB36161-47FE-4365-8582-FD3CAC2CA996}"/>
    <cellStyle name="Header1 2 7 2 2 2 7" xfId="34033" xr:uid="{8841BA1A-50AD-4759-955B-A52F7A377EE6}"/>
    <cellStyle name="Header1 2 7 2 2 2 7 2" xfId="34034" xr:uid="{2888F7AF-56BF-4593-BEC0-23AAD26AA2F0}"/>
    <cellStyle name="Header1 2 7 2 2 2 7 3" xfId="34035" xr:uid="{AED541BA-99A4-4010-B664-1C97E05BE6DD}"/>
    <cellStyle name="Header1 2 7 2 2 2 8" xfId="34036" xr:uid="{DC924312-7A94-465F-B0A3-3AED60F020A0}"/>
    <cellStyle name="Header1 2 7 2 2 2 9" xfId="34037" xr:uid="{886AC729-A19E-4624-B881-95E4EC27C0CF}"/>
    <cellStyle name="Header1 2 7 2 2 3" xfId="34038" xr:uid="{110C1AA5-8982-4E2B-8D63-C568579AACCC}"/>
    <cellStyle name="Header1 2 7 2 2 3 2" xfId="34039" xr:uid="{1C77995A-8529-4249-910A-CBB661EA1335}"/>
    <cellStyle name="Header1 2 7 2 2 3 2 2" xfId="34040" xr:uid="{EEC51E6F-ACAE-4C82-A6C4-3179D865D66A}"/>
    <cellStyle name="Header1 2 7 2 2 3 2 3" xfId="34041" xr:uid="{937C211F-AB17-4E16-A838-EFAF500F5EB7}"/>
    <cellStyle name="Header1 2 7 2 2 3 3" xfId="34042" xr:uid="{61079238-30B0-411C-965A-B8105BEB8D3A}"/>
    <cellStyle name="Header1 2 7 2 2 3 3 2" xfId="34043" xr:uid="{F0C87364-01B6-4742-BD45-71F628774046}"/>
    <cellStyle name="Header1 2 7 2 2 3 3 3" xfId="34044" xr:uid="{FBB2B950-E141-4F3B-9EDC-69CD1D079ADE}"/>
    <cellStyle name="Header1 2 7 2 2 3 4" xfId="34045" xr:uid="{2FD568BE-6BCF-49B7-B810-24ADED2BA4D8}"/>
    <cellStyle name="Header1 2 7 2 2 3 4 2" xfId="34046" xr:uid="{FD149A5C-1FA4-4254-82C8-176E12ACB959}"/>
    <cellStyle name="Header1 2 7 2 2 3 4 3" xfId="34047" xr:uid="{E401F9F2-2538-471D-841C-79D1E6DA3C2B}"/>
    <cellStyle name="Header1 2 7 2 2 3 5" xfId="34048" xr:uid="{F3F4C559-429D-4EB5-BD19-454DEB4F3FE4}"/>
    <cellStyle name="Header1 2 7 2 2 3 5 2" xfId="34049" xr:uid="{48BDAE32-C898-46A9-ABF0-2329E25491D6}"/>
    <cellStyle name="Header1 2 7 2 2 3 5 3" xfId="34050" xr:uid="{769813AD-9EDB-48F9-B546-561DBAA2F089}"/>
    <cellStyle name="Header1 2 7 2 2 3 6" xfId="34051" xr:uid="{70560C68-1615-40A1-A6D7-5A68B1BB9692}"/>
    <cellStyle name="Header1 2 7 2 2 3 6 2" xfId="34052" xr:uid="{A0E2C4E7-75A8-4A25-B4AA-6B54102A5287}"/>
    <cellStyle name="Header1 2 7 2 2 3 6 3" xfId="34053" xr:uid="{3E42778E-DCC4-4555-A6AA-7B4C73FAE33D}"/>
    <cellStyle name="Header1 2 7 2 2 3 7" xfId="34054" xr:uid="{B3251473-3085-48D6-980B-85C4DBB9C06C}"/>
    <cellStyle name="Header1 2 7 2 2 3 8" xfId="34055" xr:uid="{3CA8E12D-9970-4AFF-A82F-0F9FDA214888}"/>
    <cellStyle name="Header1 2 7 2 2 4" xfId="34056" xr:uid="{0078B504-9AC3-4752-A0CB-2329EDE3D36F}"/>
    <cellStyle name="Header1 2 7 2 2 4 2" xfId="34057" xr:uid="{D6529117-23BB-4CB6-B7FB-9C288FE8BBC0}"/>
    <cellStyle name="Header1 2 7 2 2 4 2 2" xfId="34058" xr:uid="{A3715C63-EA33-4FCE-96F0-838AF06B6EF2}"/>
    <cellStyle name="Header1 2 7 2 2 4 2 3" xfId="34059" xr:uid="{5B0A6DE2-F375-44E6-B7E1-8E2E5F195FB2}"/>
    <cellStyle name="Header1 2 7 2 2 4 3" xfId="34060" xr:uid="{42239AA4-C78B-465F-8B37-6A7F23D76302}"/>
    <cellStyle name="Header1 2 7 2 2 4 3 2" xfId="34061" xr:uid="{074CE843-686A-4513-AB48-7809FDA9013A}"/>
    <cellStyle name="Header1 2 7 2 2 4 3 3" xfId="34062" xr:uid="{10864FA5-9CEF-4D5A-ABF0-C1811ED90080}"/>
    <cellStyle name="Header1 2 7 2 2 4 4" xfId="34063" xr:uid="{5DB3FD98-EBFE-4A94-8821-34134B7F34A2}"/>
    <cellStyle name="Header1 2 7 2 2 4 4 2" xfId="34064" xr:uid="{2ACDC749-8B0A-480C-AE95-311BD3634828}"/>
    <cellStyle name="Header1 2 7 2 2 4 4 3" xfId="34065" xr:uid="{C5C3366E-59DD-4139-B306-55E83A433E78}"/>
    <cellStyle name="Header1 2 7 2 2 4 5" xfId="34066" xr:uid="{146556CD-E9A3-46CE-A82A-F03984B49041}"/>
    <cellStyle name="Header1 2 7 2 2 4 5 2" xfId="34067" xr:uid="{B86CBA34-2760-442E-9D77-9A35E8C69236}"/>
    <cellStyle name="Header1 2 7 2 2 4 5 3" xfId="34068" xr:uid="{5D2CDC82-09BC-40E1-9024-7E460C2B3A39}"/>
    <cellStyle name="Header1 2 7 2 2 4 6" xfId="34069" xr:uid="{8E10F3F6-F98C-4229-820B-DFA15E00CACF}"/>
    <cellStyle name="Header1 2 7 2 2 4 6 2" xfId="34070" xr:uid="{89B94E7C-6458-4503-B592-9031561322D0}"/>
    <cellStyle name="Header1 2 7 2 2 4 6 3" xfId="34071" xr:uid="{C7DD07DF-94E9-4702-8897-195B11CE36F9}"/>
    <cellStyle name="Header1 2 7 2 2 4 7" xfId="34072" xr:uid="{7EABF183-5165-43F2-AA4F-A69881DF1BA8}"/>
    <cellStyle name="Header1 2 7 2 2 4 8" xfId="34073" xr:uid="{DAB1BADC-35BE-4F27-928F-5BADA26CD57B}"/>
    <cellStyle name="Header1 2 7 2 2 5" xfId="34074" xr:uid="{AFB6934B-747C-4D74-A428-23410CB70DA4}"/>
    <cellStyle name="Header1 2 7 2 2 5 2" xfId="34075" xr:uid="{83592635-4374-4F43-A380-F92DD3E91702}"/>
    <cellStyle name="Header1 2 7 2 2 5 2 2" xfId="34076" xr:uid="{E0A8FE96-DD94-41DF-962D-D1A7CC40D666}"/>
    <cellStyle name="Header1 2 7 2 2 5 2 3" xfId="34077" xr:uid="{7513BAFD-7CDB-4ECE-BC69-77487471BCE4}"/>
    <cellStyle name="Header1 2 7 2 2 5 3" xfId="34078" xr:uid="{D577CB61-E57F-40EE-9F82-273AA20DF058}"/>
    <cellStyle name="Header1 2 7 2 2 5 3 2" xfId="34079" xr:uid="{81E6157B-99A1-4CF4-A23E-B0303E03DA6C}"/>
    <cellStyle name="Header1 2 7 2 2 5 3 3" xfId="34080" xr:uid="{070868D8-27BB-46E5-8D97-CE9276A22319}"/>
    <cellStyle name="Header1 2 7 2 2 5 4" xfId="34081" xr:uid="{6A105809-4DBB-4483-99FA-2F1F49E80FF9}"/>
    <cellStyle name="Header1 2 7 2 2 5 4 2" xfId="34082" xr:uid="{B5733303-4625-439E-89E2-2E70351D0330}"/>
    <cellStyle name="Header1 2 7 2 2 5 4 3" xfId="34083" xr:uid="{CC46E8D6-32CE-4EDE-BD94-6817BBD9FC27}"/>
    <cellStyle name="Header1 2 7 2 2 5 5" xfId="34084" xr:uid="{7D941E91-2E15-467A-80B3-C62F870EC9BC}"/>
    <cellStyle name="Header1 2 7 2 2 5 5 2" xfId="34085" xr:uid="{12D70BBE-B9B3-4CB5-A7BD-0D4732145449}"/>
    <cellStyle name="Header1 2 7 2 2 5 5 3" xfId="34086" xr:uid="{BF1B94C7-5D6B-44CB-839C-58226D6D260F}"/>
    <cellStyle name="Header1 2 7 2 2 5 6" xfId="34087" xr:uid="{39C8B308-C91E-4972-8556-E5C4644BC683}"/>
    <cellStyle name="Header1 2 7 2 2 5 6 2" xfId="34088" xr:uid="{3B3EF732-D596-4870-95EF-7BCD0986D518}"/>
    <cellStyle name="Header1 2 7 2 2 5 6 3" xfId="34089" xr:uid="{29F643F3-14EF-4830-84A8-1E406939E26D}"/>
    <cellStyle name="Header1 2 7 2 2 5 7" xfId="34090" xr:uid="{2E21AB31-48BB-41AA-B462-138165FB10C3}"/>
    <cellStyle name="Header1 2 7 2 2 5 8" xfId="34091" xr:uid="{BD0840C9-31B0-474D-A502-774584E902AA}"/>
    <cellStyle name="Header1 2 7 2 2 6" xfId="34092" xr:uid="{FD1E7BD1-9A0E-46EB-A4E9-59EF6FBC02F0}"/>
    <cellStyle name="Header1 2 7 2 2 6 2" xfId="34093" xr:uid="{E7EF982E-6D9A-489C-B7CF-2AD8594FA5F8}"/>
    <cellStyle name="Header1 2 7 2 2 6 2 2" xfId="34094" xr:uid="{64AD5126-0D99-4D86-9460-CFED3F72FD12}"/>
    <cellStyle name="Header1 2 7 2 2 6 2 3" xfId="34095" xr:uid="{C7D3B804-979C-4595-A6BD-418A53FA7734}"/>
    <cellStyle name="Header1 2 7 2 2 6 3" xfId="34096" xr:uid="{AF49E98F-0825-4619-968B-79CA9C5D3A0C}"/>
    <cellStyle name="Header1 2 7 2 2 6 3 2" xfId="34097" xr:uid="{1B76C7B9-37FC-4CB3-B3FD-28C1469452E5}"/>
    <cellStyle name="Header1 2 7 2 2 6 3 3" xfId="34098" xr:uid="{742CCAD6-DBC4-4D8B-B0C8-6DE1D1E57211}"/>
    <cellStyle name="Header1 2 7 2 2 6 4" xfId="34099" xr:uid="{B7833E7A-3FC4-4966-B1DB-3520DA3F0C0D}"/>
    <cellStyle name="Header1 2 7 2 2 6 4 2" xfId="34100" xr:uid="{CD3CEACA-544D-4C53-A98C-82A91049DEA7}"/>
    <cellStyle name="Header1 2 7 2 2 6 4 3" xfId="34101" xr:uid="{C2DFEA06-D5C7-416A-B5AB-3385F159A324}"/>
    <cellStyle name="Header1 2 7 2 2 6 5" xfId="34102" xr:uid="{BF421219-4986-429C-A515-E09EA898653F}"/>
    <cellStyle name="Header1 2 7 2 2 6 5 2" xfId="34103" xr:uid="{22A1A8B1-AD5C-40C7-94F5-35F86C2552AC}"/>
    <cellStyle name="Header1 2 7 2 2 6 5 3" xfId="34104" xr:uid="{056DAE37-9D5B-4495-A8BB-E1D0236F6473}"/>
    <cellStyle name="Header1 2 7 2 2 6 6" xfId="34105" xr:uid="{9C20F663-DD3E-4FE3-9CF9-E3C0B514FD08}"/>
    <cellStyle name="Header1 2 7 2 2 6 6 2" xfId="34106" xr:uid="{D7FB1692-4E71-4857-9CF6-1C8905673066}"/>
    <cellStyle name="Header1 2 7 2 2 6 6 3" xfId="34107" xr:uid="{2DBF4B79-080F-49DA-BB5E-3E73A9E62838}"/>
    <cellStyle name="Header1 2 7 2 2 6 7" xfId="34108" xr:uid="{75315F00-EF21-47BC-B48F-6CE6159FDCB1}"/>
    <cellStyle name="Header1 2 7 2 2 6 8" xfId="34109" xr:uid="{06C83FDB-7241-4736-8C83-0DFA7DDC0AD8}"/>
    <cellStyle name="Header1 2 7 2 2 7" xfId="34110" xr:uid="{1BA51CA9-242C-4B4E-8F67-ADC2F948FE54}"/>
    <cellStyle name="Header1 2 7 2 2 8" xfId="34111" xr:uid="{5EE47226-C369-4249-8DB9-2934C041FB9D}"/>
    <cellStyle name="Header1 2 7 2 3" xfId="34112" xr:uid="{34087DDE-062B-4007-923D-90F61A507EE8}"/>
    <cellStyle name="Header1 2 7 2 3 2" xfId="34113" xr:uid="{2AA81A90-4BD6-4E27-8430-DF4B7A2296CD}"/>
    <cellStyle name="Header1 2 7 2 3 2 2" xfId="34114" xr:uid="{3974E93B-D062-4318-8176-6921A1C9CFA9}"/>
    <cellStyle name="Header1 2 7 2 3 2 2 2" xfId="34115" xr:uid="{64757340-3ACE-433E-B324-05802F3CCCD9}"/>
    <cellStyle name="Header1 2 7 2 3 2 2 3" xfId="34116" xr:uid="{6DF0B494-E5C4-4ECF-BD2F-E780B8A2B819}"/>
    <cellStyle name="Header1 2 7 2 3 2 3" xfId="34117" xr:uid="{5F7C5AA9-AC5D-4BFB-8B99-BAC542EDBA8C}"/>
    <cellStyle name="Header1 2 7 2 3 2 3 2" xfId="34118" xr:uid="{6EE60AAF-3081-4C80-BC01-787F9472B086}"/>
    <cellStyle name="Header1 2 7 2 3 2 3 3" xfId="34119" xr:uid="{E36CE827-5E5D-4232-93A4-50B9D6D9A9C9}"/>
    <cellStyle name="Header1 2 7 2 3 2 4" xfId="34120" xr:uid="{2538ED7C-C26C-4CB2-BBB2-21F975D8C271}"/>
    <cellStyle name="Header1 2 7 2 3 2 4 2" xfId="34121" xr:uid="{12178CB0-718C-4197-9183-F8DDE4300F16}"/>
    <cellStyle name="Header1 2 7 2 3 2 4 3" xfId="34122" xr:uid="{7B70EB9E-C7C0-4932-9AB6-ECFA79E4406B}"/>
    <cellStyle name="Header1 2 7 2 3 2 5" xfId="34123" xr:uid="{BA518C08-D641-490F-9D1B-A69C4202FC20}"/>
    <cellStyle name="Header1 2 7 2 3 2 5 2" xfId="34124" xr:uid="{1B50A46D-9C2E-4BC7-A7D7-41189BA17160}"/>
    <cellStyle name="Header1 2 7 2 3 2 5 3" xfId="34125" xr:uid="{8D5EE22F-9825-4D6C-B01A-A1AB2E50E65A}"/>
    <cellStyle name="Header1 2 7 2 3 2 6" xfId="34126" xr:uid="{F6D4157D-68A9-42B3-8F11-6A8625822799}"/>
    <cellStyle name="Header1 2 7 2 3 2 6 2" xfId="34127" xr:uid="{962210EF-B6E2-4221-937A-7687FFC544DE}"/>
    <cellStyle name="Header1 2 7 2 3 2 6 3" xfId="34128" xr:uid="{9C17F1FF-42C8-4EC2-B28F-A8E4FBA19CA0}"/>
    <cellStyle name="Header1 2 7 2 3 2 7" xfId="34129" xr:uid="{E1223274-11D8-4068-A77D-FB7D1F3CC648}"/>
    <cellStyle name="Header1 2 7 2 3 2 7 2" xfId="34130" xr:uid="{D67DC506-ABCE-4659-A387-3F522A2468E6}"/>
    <cellStyle name="Header1 2 7 2 3 2 7 3" xfId="34131" xr:uid="{FE2E1271-DBCC-4018-9613-B0979B7BF691}"/>
    <cellStyle name="Header1 2 7 2 3 2 8" xfId="34132" xr:uid="{BC559D78-9A2E-4A6B-B74C-14B113DECCE0}"/>
    <cellStyle name="Header1 2 7 2 3 2 9" xfId="34133" xr:uid="{DC1FF435-EDDE-405C-8CF4-69C22534632D}"/>
    <cellStyle name="Header1 2 7 2 3 3" xfId="34134" xr:uid="{54118BAD-0425-40E1-B84C-0CA212AB670A}"/>
    <cellStyle name="Header1 2 7 2 3 3 2" xfId="34135" xr:uid="{B4BE9AB4-5F51-4BC6-B9BB-986467777EDD}"/>
    <cellStyle name="Header1 2 7 2 3 3 2 2" xfId="34136" xr:uid="{59972237-56BB-4C73-90C9-C75734A007B2}"/>
    <cellStyle name="Header1 2 7 2 3 3 2 3" xfId="34137" xr:uid="{999B3EAA-73C6-4E5F-A1D4-252DAC689068}"/>
    <cellStyle name="Header1 2 7 2 3 3 3" xfId="34138" xr:uid="{74F7B71A-F805-4ED7-97E0-3C16856B785D}"/>
    <cellStyle name="Header1 2 7 2 3 3 3 2" xfId="34139" xr:uid="{45DD058A-76CB-4C25-9890-D52CB1770B06}"/>
    <cellStyle name="Header1 2 7 2 3 3 3 3" xfId="34140" xr:uid="{2D8E3BE8-A1EF-42D1-8709-BE0B759BBD3E}"/>
    <cellStyle name="Header1 2 7 2 3 3 4" xfId="34141" xr:uid="{3A0F9027-1947-4E87-8415-0FCDCAF5DF5C}"/>
    <cellStyle name="Header1 2 7 2 3 3 4 2" xfId="34142" xr:uid="{F1488484-D22E-4F11-A472-613CA675F172}"/>
    <cellStyle name="Header1 2 7 2 3 3 4 3" xfId="34143" xr:uid="{33BEDEE4-5A58-46CF-83BB-B853B03A48EA}"/>
    <cellStyle name="Header1 2 7 2 3 3 5" xfId="34144" xr:uid="{2080E804-C56B-48C6-B853-F9B62B22C1AA}"/>
    <cellStyle name="Header1 2 7 2 3 3 5 2" xfId="34145" xr:uid="{98FD3BBC-7FB4-466D-947B-C2A8ACEA49B2}"/>
    <cellStyle name="Header1 2 7 2 3 3 5 3" xfId="34146" xr:uid="{042A04E3-DE2B-4992-9BD3-92C76E2EBB1A}"/>
    <cellStyle name="Header1 2 7 2 3 3 6" xfId="34147" xr:uid="{6B44909A-7D38-420D-A92E-1191E704FAB4}"/>
    <cellStyle name="Header1 2 7 2 3 3 6 2" xfId="34148" xr:uid="{5E2F7652-D039-432B-B593-9F75372D4AEA}"/>
    <cellStyle name="Header1 2 7 2 3 3 6 3" xfId="34149" xr:uid="{A0AE9A44-C180-46CF-B626-350F9EC60E53}"/>
    <cellStyle name="Header1 2 7 2 3 3 7" xfId="34150" xr:uid="{810289BD-2A33-4850-B4D4-0C867504827E}"/>
    <cellStyle name="Header1 2 7 2 3 3 8" xfId="34151" xr:uid="{144C96F4-EDDD-4D0B-80D9-DEEDC2777D32}"/>
    <cellStyle name="Header1 2 7 2 3 4" xfId="34152" xr:uid="{3FF6DA10-9737-4467-B3A2-C40B5D212CD6}"/>
    <cellStyle name="Header1 2 7 2 3 4 2" xfId="34153" xr:uid="{4EC16C8C-7B07-4952-B62B-7DE7620B3874}"/>
    <cellStyle name="Header1 2 7 2 3 4 2 2" xfId="34154" xr:uid="{BD60887A-AA5C-4B44-A093-0A964EAA542E}"/>
    <cellStyle name="Header1 2 7 2 3 4 2 3" xfId="34155" xr:uid="{3111BA9F-C6CF-40E3-83CA-F92CD935340A}"/>
    <cellStyle name="Header1 2 7 2 3 4 3" xfId="34156" xr:uid="{0A433F3E-DBBF-4F88-940A-EF6CF4E4B273}"/>
    <cellStyle name="Header1 2 7 2 3 4 3 2" xfId="34157" xr:uid="{C134E026-EB39-49B6-80DA-658D91FC0C93}"/>
    <cellStyle name="Header1 2 7 2 3 4 3 3" xfId="34158" xr:uid="{9199B1F2-20A9-4281-8502-1E401A880FD6}"/>
    <cellStyle name="Header1 2 7 2 3 4 4" xfId="34159" xr:uid="{2013B066-E242-463B-A9D8-5D13F0B73411}"/>
    <cellStyle name="Header1 2 7 2 3 4 4 2" xfId="34160" xr:uid="{93C3D05F-0BD8-40DC-A2AD-7ECC080E3433}"/>
    <cellStyle name="Header1 2 7 2 3 4 4 3" xfId="34161" xr:uid="{D85F4CF2-4A12-489A-AD84-36877A67E5B8}"/>
    <cellStyle name="Header1 2 7 2 3 4 5" xfId="34162" xr:uid="{EFC2D6D7-2726-4023-B242-BF677559314E}"/>
    <cellStyle name="Header1 2 7 2 3 4 5 2" xfId="34163" xr:uid="{38021A50-730E-4D52-930C-12A2BC6CC932}"/>
    <cellStyle name="Header1 2 7 2 3 4 5 3" xfId="34164" xr:uid="{6A0851E4-EDFD-4986-A25C-B2E3E3B51B23}"/>
    <cellStyle name="Header1 2 7 2 3 4 6" xfId="34165" xr:uid="{44425B43-B545-4EA5-BE3C-27A133ED9C3E}"/>
    <cellStyle name="Header1 2 7 2 3 4 6 2" xfId="34166" xr:uid="{5C1F31E0-0B63-4BA5-BD1F-F8FB3A7CFAB6}"/>
    <cellStyle name="Header1 2 7 2 3 4 6 3" xfId="34167" xr:uid="{98DBD074-11C3-462E-B646-96D90FB74171}"/>
    <cellStyle name="Header1 2 7 2 3 4 7" xfId="34168" xr:uid="{CD3EB5EE-7B49-411D-B281-612DE429062C}"/>
    <cellStyle name="Header1 2 7 2 3 4 8" xfId="34169" xr:uid="{A6AA8385-CA12-4058-AAB6-0E803B68BC82}"/>
    <cellStyle name="Header1 2 7 2 3 5" xfId="34170" xr:uid="{A3D613F8-204E-4A93-80BE-0D87A0B1827E}"/>
    <cellStyle name="Header1 2 7 2 3 5 2" xfId="34171" xr:uid="{CEBDB4E8-8B85-41FD-873A-1A626CEE21BB}"/>
    <cellStyle name="Header1 2 7 2 3 5 2 2" xfId="34172" xr:uid="{EDAA8B34-4D4C-4C97-9520-926932FB1A5E}"/>
    <cellStyle name="Header1 2 7 2 3 5 2 3" xfId="34173" xr:uid="{6CCF40A3-C31E-4659-A0DB-B12616C88E8D}"/>
    <cellStyle name="Header1 2 7 2 3 5 3" xfId="34174" xr:uid="{A231922B-DCE5-4257-936A-677369B4831D}"/>
    <cellStyle name="Header1 2 7 2 3 5 3 2" xfId="34175" xr:uid="{0AF808E2-EF42-47DE-AFA3-C74C11DBC016}"/>
    <cellStyle name="Header1 2 7 2 3 5 3 3" xfId="34176" xr:uid="{8D2C1142-E2D6-4E42-AE30-837FFE98BA0D}"/>
    <cellStyle name="Header1 2 7 2 3 5 4" xfId="34177" xr:uid="{E817E12F-2604-4904-BDFC-72E91EB2EA88}"/>
    <cellStyle name="Header1 2 7 2 3 5 4 2" xfId="34178" xr:uid="{BA8FEB12-9796-4FA1-B6F8-ADDF2DAA0865}"/>
    <cellStyle name="Header1 2 7 2 3 5 4 3" xfId="34179" xr:uid="{05D0C2C1-A884-4B72-921E-02D441CBDB13}"/>
    <cellStyle name="Header1 2 7 2 3 5 5" xfId="34180" xr:uid="{91E7B6D0-1408-4513-AF9E-A6CF4A141492}"/>
    <cellStyle name="Header1 2 7 2 3 5 5 2" xfId="34181" xr:uid="{6888874A-9D6E-43E5-A766-B5AA03C79654}"/>
    <cellStyle name="Header1 2 7 2 3 5 5 3" xfId="34182" xr:uid="{831E83FA-247F-44AA-A687-31E27F73CDF6}"/>
    <cellStyle name="Header1 2 7 2 3 5 6" xfId="34183" xr:uid="{478066A6-FF93-4338-B76A-AB3EAC574DC4}"/>
    <cellStyle name="Header1 2 7 2 3 5 6 2" xfId="34184" xr:uid="{C0B26262-2967-4AC1-AA50-FDF43DCF52AE}"/>
    <cellStyle name="Header1 2 7 2 3 5 6 3" xfId="34185" xr:uid="{DEC63DE2-EAC6-4B35-B6C4-92E8C9AB538D}"/>
    <cellStyle name="Header1 2 7 2 3 5 7" xfId="34186" xr:uid="{937533E8-F0E6-41AB-8227-4859C48C1CFB}"/>
    <cellStyle name="Header1 2 7 2 3 5 8" xfId="34187" xr:uid="{925E56DA-2E70-40D0-B4AE-AFEF81E5E5AE}"/>
    <cellStyle name="Header1 2 7 2 3 6" xfId="34188" xr:uid="{2C694D49-E607-41CB-9286-03D416A2F96F}"/>
    <cellStyle name="Header1 2 7 2 3 6 2" xfId="34189" xr:uid="{C5ABB350-7FBB-41B3-99DA-4965239E7E5B}"/>
    <cellStyle name="Header1 2 7 2 3 6 2 2" xfId="34190" xr:uid="{16386090-7E94-44B6-AF51-60BA3DDD9E92}"/>
    <cellStyle name="Header1 2 7 2 3 6 2 3" xfId="34191" xr:uid="{818BD675-2D63-4FAA-A2F8-8264572CC684}"/>
    <cellStyle name="Header1 2 7 2 3 6 3" xfId="34192" xr:uid="{793A9B8D-8E5C-4AD5-9EC4-7643C60D8F5C}"/>
    <cellStyle name="Header1 2 7 2 3 6 3 2" xfId="34193" xr:uid="{724C0DB6-BC35-4AEB-BFC5-53EFA6CC57C1}"/>
    <cellStyle name="Header1 2 7 2 3 6 3 3" xfId="34194" xr:uid="{25FDA146-954D-47DA-9881-F1234D29C272}"/>
    <cellStyle name="Header1 2 7 2 3 6 4" xfId="34195" xr:uid="{93DC3422-B07F-406C-9062-C3475D78CA8B}"/>
    <cellStyle name="Header1 2 7 2 3 6 4 2" xfId="34196" xr:uid="{DC8626DD-F86E-4B66-85AF-B26D0E9C0B3D}"/>
    <cellStyle name="Header1 2 7 2 3 6 4 3" xfId="34197" xr:uid="{AF5A69C2-9486-4990-88F5-1D399D52A9EF}"/>
    <cellStyle name="Header1 2 7 2 3 6 5" xfId="34198" xr:uid="{0441C1D5-2C56-456B-98A5-38A6364DBE9A}"/>
    <cellStyle name="Header1 2 7 2 3 6 5 2" xfId="34199" xr:uid="{69EDBF37-3E9F-4E68-BA64-C2AA1B70F1FA}"/>
    <cellStyle name="Header1 2 7 2 3 6 5 3" xfId="34200" xr:uid="{C0AD6792-1DE5-40DA-9952-0B758C757192}"/>
    <cellStyle name="Header1 2 7 2 3 6 6" xfId="34201" xr:uid="{F917F564-2968-4875-8F7B-45F0F8D71569}"/>
    <cellStyle name="Header1 2 7 2 3 6 6 2" xfId="34202" xr:uid="{4285D4BD-6554-4197-B5BA-644DE6176013}"/>
    <cellStyle name="Header1 2 7 2 3 6 6 3" xfId="34203" xr:uid="{CFAF84C7-4540-4F3C-8F27-55FB81B0A6DB}"/>
    <cellStyle name="Header1 2 7 2 3 6 7" xfId="34204" xr:uid="{7B013003-7DBD-4680-82A7-F3CE62EA0C0D}"/>
    <cellStyle name="Header1 2 7 2 3 6 8" xfId="34205" xr:uid="{B7194407-771B-470E-8484-A78B7D891F2D}"/>
    <cellStyle name="Header1 2 7 2 3 7" xfId="34206" xr:uid="{685F1D4C-1FFD-4AD2-B6A3-54FDC9813AD9}"/>
    <cellStyle name="Header1 2 7 2 3 8" xfId="34207" xr:uid="{CD91DA8B-7B5D-4B84-85DF-EBD8FDC1607C}"/>
    <cellStyle name="Header1 2 7 2 4" xfId="34208" xr:uid="{DEBC7609-475D-4F5C-BDA6-316D86952E80}"/>
    <cellStyle name="Header1 2 7 2 4 2" xfId="34209" xr:uid="{B09C0E96-412B-48A5-B288-E6B136D8C78A}"/>
    <cellStyle name="Header1 2 7 2 4 2 2" xfId="34210" xr:uid="{6A0D5F7D-4881-4E77-9722-C2717DCEF9F0}"/>
    <cellStyle name="Header1 2 7 2 4 2 2 2" xfId="34211" xr:uid="{DA15D355-05F4-4C92-8BC2-EB663638AE83}"/>
    <cellStyle name="Header1 2 7 2 4 2 2 3" xfId="34212" xr:uid="{08763D4B-7DBF-4C07-A3DB-4572A6F2EA38}"/>
    <cellStyle name="Header1 2 7 2 4 2 3" xfId="34213" xr:uid="{07186855-486C-41B1-92B3-D1E8C3EDA28C}"/>
    <cellStyle name="Header1 2 7 2 4 2 3 2" xfId="34214" xr:uid="{B064F336-EDD0-4833-8E9E-B12215FC43F6}"/>
    <cellStyle name="Header1 2 7 2 4 2 3 3" xfId="34215" xr:uid="{68B1545F-7B5B-4F2E-BEFF-6379A5D309B2}"/>
    <cellStyle name="Header1 2 7 2 4 2 4" xfId="34216" xr:uid="{53411E57-2B55-4A16-B515-6008A0DFA467}"/>
    <cellStyle name="Header1 2 7 2 4 2 4 2" xfId="34217" xr:uid="{292466C3-A2BD-4734-931A-D9C329097FBD}"/>
    <cellStyle name="Header1 2 7 2 4 2 4 3" xfId="34218" xr:uid="{4575032A-328C-42B1-AE0C-3B5DCDF01D81}"/>
    <cellStyle name="Header1 2 7 2 4 2 5" xfId="34219" xr:uid="{360940BC-0E66-4AF5-94AE-F508E5F72832}"/>
    <cellStyle name="Header1 2 7 2 4 2 5 2" xfId="34220" xr:uid="{2D9C4A56-F1D1-4745-8E1B-A69706A1A4E8}"/>
    <cellStyle name="Header1 2 7 2 4 2 5 3" xfId="34221" xr:uid="{A7CB6823-0AAC-4804-BD86-F3C46EC19562}"/>
    <cellStyle name="Header1 2 7 2 4 2 6" xfId="34222" xr:uid="{F143623C-2D70-4ECF-BCFF-E2C8326AACEA}"/>
    <cellStyle name="Header1 2 7 2 4 2 6 2" xfId="34223" xr:uid="{71D29AB0-7289-4DC2-9265-622C5F52FABD}"/>
    <cellStyle name="Header1 2 7 2 4 2 6 3" xfId="34224" xr:uid="{49B0F2E0-D3E8-4386-B80C-5A2596E5480C}"/>
    <cellStyle name="Header1 2 7 2 4 2 7" xfId="34225" xr:uid="{07655FE2-853A-4B0C-B9B9-8E869C47E370}"/>
    <cellStyle name="Header1 2 7 2 4 2 7 2" xfId="34226" xr:uid="{9891E41C-651F-4770-8624-D73C7CD37CA4}"/>
    <cellStyle name="Header1 2 7 2 4 2 7 3" xfId="34227" xr:uid="{4007FAAD-4978-4CBF-A723-C8278E4E20E0}"/>
    <cellStyle name="Header1 2 7 2 4 2 8" xfId="34228" xr:uid="{E2CFB557-E030-4F1E-B34B-207BA4509F1A}"/>
    <cellStyle name="Header1 2 7 2 4 2 9" xfId="34229" xr:uid="{05CB71D7-B4D0-40FA-AA1E-42D4FDDC17DB}"/>
    <cellStyle name="Header1 2 7 2 4 3" xfId="34230" xr:uid="{90A10E8D-5BD4-46FF-A8B7-8BD8F3D88152}"/>
    <cellStyle name="Header1 2 7 2 4 3 2" xfId="34231" xr:uid="{BB426581-5762-4818-B124-F139D96437BD}"/>
    <cellStyle name="Header1 2 7 2 4 3 2 2" xfId="34232" xr:uid="{211221F4-3A70-4FDD-BC2F-2E964041902E}"/>
    <cellStyle name="Header1 2 7 2 4 3 2 3" xfId="34233" xr:uid="{CC6B6BC1-B776-4010-BE8C-D089214494A8}"/>
    <cellStyle name="Header1 2 7 2 4 3 3" xfId="34234" xr:uid="{8081C940-0F56-40B6-8C1C-337741C4807B}"/>
    <cellStyle name="Header1 2 7 2 4 3 3 2" xfId="34235" xr:uid="{B3E57ECB-E436-4042-81B0-A2CA892BAE9C}"/>
    <cellStyle name="Header1 2 7 2 4 3 3 3" xfId="34236" xr:uid="{9681876C-7C28-4A08-BA40-30E705ACDDB5}"/>
    <cellStyle name="Header1 2 7 2 4 3 4" xfId="34237" xr:uid="{D1E17C9C-98DC-4A3E-B1AD-7DC05A5BEE8D}"/>
    <cellStyle name="Header1 2 7 2 4 3 4 2" xfId="34238" xr:uid="{5C794DC2-F599-4927-A5AA-E4CEEB02DBFA}"/>
    <cellStyle name="Header1 2 7 2 4 3 4 3" xfId="34239" xr:uid="{5D44E2A4-B360-4A7F-A243-8A571A4003B4}"/>
    <cellStyle name="Header1 2 7 2 4 3 5" xfId="34240" xr:uid="{F420037D-17E6-4F33-B85A-6C92FDEE285F}"/>
    <cellStyle name="Header1 2 7 2 4 3 5 2" xfId="34241" xr:uid="{1D0BB7AF-F7C2-4AB7-93DA-4EDD41B5F306}"/>
    <cellStyle name="Header1 2 7 2 4 3 5 3" xfId="34242" xr:uid="{9FDFBCC8-6535-4A5D-8E79-FE7DB1B98E25}"/>
    <cellStyle name="Header1 2 7 2 4 3 6" xfId="34243" xr:uid="{96AC04D6-CA0B-480A-B281-69D3D31004BD}"/>
    <cellStyle name="Header1 2 7 2 4 3 6 2" xfId="34244" xr:uid="{E80D8F44-7509-45CF-8C7B-8668F0616503}"/>
    <cellStyle name="Header1 2 7 2 4 3 6 3" xfId="34245" xr:uid="{B9732979-3A66-4A29-800F-D45494415E37}"/>
    <cellStyle name="Header1 2 7 2 4 3 7" xfId="34246" xr:uid="{534C6A33-E098-439E-AEB5-A765A7B17D2B}"/>
    <cellStyle name="Header1 2 7 2 4 3 8" xfId="34247" xr:uid="{32A7634F-8E42-47BD-B5BD-03CBDD59B0A4}"/>
    <cellStyle name="Header1 2 7 2 4 4" xfId="34248" xr:uid="{A311C7E1-B970-43FA-A1F3-0E14EA3BC63B}"/>
    <cellStyle name="Header1 2 7 2 4 4 2" xfId="34249" xr:uid="{6A360333-4BA4-49B4-8DA4-A49A5FFACD76}"/>
    <cellStyle name="Header1 2 7 2 4 4 2 2" xfId="34250" xr:uid="{FB4C62B2-474A-47BC-8BFA-75FC1F3545EC}"/>
    <cellStyle name="Header1 2 7 2 4 4 2 3" xfId="34251" xr:uid="{9A85BF99-A78C-48D8-951A-240DD48F8949}"/>
    <cellStyle name="Header1 2 7 2 4 4 3" xfId="34252" xr:uid="{DA30FBFB-D741-4911-98F5-257F34E48204}"/>
    <cellStyle name="Header1 2 7 2 4 4 3 2" xfId="34253" xr:uid="{06804097-A0F9-4DAD-82AB-F25B7B884667}"/>
    <cellStyle name="Header1 2 7 2 4 4 3 3" xfId="34254" xr:uid="{BBEDAD4A-F8EE-4665-9EAE-49D3ADEF047E}"/>
    <cellStyle name="Header1 2 7 2 4 4 4" xfId="34255" xr:uid="{0FA91D00-833D-4EEC-A495-CEA42F8C11E1}"/>
    <cellStyle name="Header1 2 7 2 4 4 4 2" xfId="34256" xr:uid="{D0B5AACD-CFAE-42F5-8A5D-B7E343BFE9AF}"/>
    <cellStyle name="Header1 2 7 2 4 4 4 3" xfId="34257" xr:uid="{0D0077BF-041D-4F25-811C-1C56993CD582}"/>
    <cellStyle name="Header1 2 7 2 4 4 5" xfId="34258" xr:uid="{A9A20DD2-2888-4514-8D8A-B2263DAFE388}"/>
    <cellStyle name="Header1 2 7 2 4 4 5 2" xfId="34259" xr:uid="{93CF469E-1796-4F68-B142-4EDACEF22641}"/>
    <cellStyle name="Header1 2 7 2 4 4 5 3" xfId="34260" xr:uid="{C03059BB-63EE-48CB-91CA-4DFA15D1AC76}"/>
    <cellStyle name="Header1 2 7 2 4 4 6" xfId="34261" xr:uid="{432BCC44-1617-499C-B888-F22AAF9AB249}"/>
    <cellStyle name="Header1 2 7 2 4 4 6 2" xfId="34262" xr:uid="{F272CC6E-EA5A-4A81-BE1F-31C8EB971C87}"/>
    <cellStyle name="Header1 2 7 2 4 4 6 3" xfId="34263" xr:uid="{D709CAB6-F96B-43D8-B2D4-CFB9C3CB6F09}"/>
    <cellStyle name="Header1 2 7 2 4 4 7" xfId="34264" xr:uid="{EF621377-11E8-4294-A2EC-A75D8E20F9D6}"/>
    <cellStyle name="Header1 2 7 2 4 4 8" xfId="34265" xr:uid="{AFB61FC1-52B8-4D4E-A32F-E8E7BAC198B8}"/>
    <cellStyle name="Header1 2 7 2 4 5" xfId="34266" xr:uid="{00258122-1FA5-4DF5-BBED-3FE93402C057}"/>
    <cellStyle name="Header1 2 7 2 4 5 2" xfId="34267" xr:uid="{928B080C-44A5-4A94-AB8B-ABA95B57F2E1}"/>
    <cellStyle name="Header1 2 7 2 4 5 2 2" xfId="34268" xr:uid="{FAC51848-0618-4564-B733-9A1D53FBC43C}"/>
    <cellStyle name="Header1 2 7 2 4 5 2 3" xfId="34269" xr:uid="{BFA3D42A-A12F-42FE-A39B-31AF6563C562}"/>
    <cellStyle name="Header1 2 7 2 4 5 3" xfId="34270" xr:uid="{39B5878D-D0B9-47DE-AEAB-42899F7118EB}"/>
    <cellStyle name="Header1 2 7 2 4 5 3 2" xfId="34271" xr:uid="{2B5A22B3-35D6-44EF-83E9-53DC8D26781F}"/>
    <cellStyle name="Header1 2 7 2 4 5 3 3" xfId="34272" xr:uid="{8A6F1DBA-9272-4197-9E0E-48FD074F92EC}"/>
    <cellStyle name="Header1 2 7 2 4 5 4" xfId="34273" xr:uid="{5B487E85-1D62-4115-8D6A-CF1C8C5B4C7F}"/>
    <cellStyle name="Header1 2 7 2 4 5 4 2" xfId="34274" xr:uid="{EDF94612-BC2A-4380-A788-42EFC0BFD83F}"/>
    <cellStyle name="Header1 2 7 2 4 5 4 3" xfId="34275" xr:uid="{D28F862C-B6A4-4836-807D-06F60ACAEF58}"/>
    <cellStyle name="Header1 2 7 2 4 5 5" xfId="34276" xr:uid="{5F04EA36-0686-45B8-A893-76841B3271D9}"/>
    <cellStyle name="Header1 2 7 2 4 5 5 2" xfId="34277" xr:uid="{763E00FE-865C-4649-802F-B4D399719EC1}"/>
    <cellStyle name="Header1 2 7 2 4 5 5 3" xfId="34278" xr:uid="{5BB05B49-F086-4497-8C76-9B66EF6857B2}"/>
    <cellStyle name="Header1 2 7 2 4 5 6" xfId="34279" xr:uid="{3A21A899-70E0-415B-BEA5-D98E166DFEE4}"/>
    <cellStyle name="Header1 2 7 2 4 5 6 2" xfId="34280" xr:uid="{AB674013-5039-44FE-BC6D-6ADD9605EF95}"/>
    <cellStyle name="Header1 2 7 2 4 5 6 3" xfId="34281" xr:uid="{AC98883B-3BAB-404C-87D7-9CA0D0D1741B}"/>
    <cellStyle name="Header1 2 7 2 4 5 7" xfId="34282" xr:uid="{D3BCC9D9-2E1C-45D7-B41C-1F3E70A35783}"/>
    <cellStyle name="Header1 2 7 2 4 5 8" xfId="34283" xr:uid="{A3C5BE46-587B-4EAA-9481-E48E7ADA8761}"/>
    <cellStyle name="Header1 2 7 2 4 6" xfId="34284" xr:uid="{DCF47A60-7955-49D4-AB24-2A7963176533}"/>
    <cellStyle name="Header1 2 7 2 4 6 2" xfId="34285" xr:uid="{71DAB0E6-E043-46FF-9145-1F6B4F52DE0E}"/>
    <cellStyle name="Header1 2 7 2 4 6 2 2" xfId="34286" xr:uid="{7049275C-6C94-4134-85C3-6C187108FD99}"/>
    <cellStyle name="Header1 2 7 2 4 6 2 3" xfId="34287" xr:uid="{D413F3F0-3B8B-47BE-9049-750CF85247F6}"/>
    <cellStyle name="Header1 2 7 2 4 6 3" xfId="34288" xr:uid="{210857D7-471D-411F-A1C6-D9DD5CE36141}"/>
    <cellStyle name="Header1 2 7 2 4 6 3 2" xfId="34289" xr:uid="{08D57237-ED6C-41E0-886D-68A58F028518}"/>
    <cellStyle name="Header1 2 7 2 4 6 3 3" xfId="34290" xr:uid="{642FDC4E-6559-4EBF-81FA-5ECEACF6AEE0}"/>
    <cellStyle name="Header1 2 7 2 4 6 4" xfId="34291" xr:uid="{91E2902C-66FE-42F5-9134-C6BB1A06CB2A}"/>
    <cellStyle name="Header1 2 7 2 4 6 4 2" xfId="34292" xr:uid="{BD716BD0-A16F-4257-AF1C-59EE2E3B7963}"/>
    <cellStyle name="Header1 2 7 2 4 6 4 3" xfId="34293" xr:uid="{C372AF8F-6D13-453D-BFD6-6FAFE5AB08CA}"/>
    <cellStyle name="Header1 2 7 2 4 6 5" xfId="34294" xr:uid="{DFA0B233-3E0F-4E7A-B706-84A4FF0D7D0C}"/>
    <cellStyle name="Header1 2 7 2 4 6 5 2" xfId="34295" xr:uid="{7FE4F00D-0D3C-4F67-B75F-9C78DCD6046D}"/>
    <cellStyle name="Header1 2 7 2 4 6 5 3" xfId="34296" xr:uid="{3D2B9339-10AD-469A-A8AD-5C86566652DD}"/>
    <cellStyle name="Header1 2 7 2 4 6 6" xfId="34297" xr:uid="{716AB843-3403-44C6-A95A-3A72E2A5B201}"/>
    <cellStyle name="Header1 2 7 2 4 6 6 2" xfId="34298" xr:uid="{53842827-F780-48B5-A94C-D2C1D7B1C97B}"/>
    <cellStyle name="Header1 2 7 2 4 6 6 3" xfId="34299" xr:uid="{6B1363FF-B79D-4E83-BE41-235355D50644}"/>
    <cellStyle name="Header1 2 7 2 4 6 7" xfId="34300" xr:uid="{19BB4E3A-8594-40BE-AA11-97081BF0876D}"/>
    <cellStyle name="Header1 2 7 2 4 6 8" xfId="34301" xr:uid="{0413C1D7-DE66-46C6-8C64-18A13802AF37}"/>
    <cellStyle name="Header1 2 7 2 4 7" xfId="34302" xr:uid="{0A0BBE58-B790-4606-9D4A-989554A110F3}"/>
    <cellStyle name="Header1 2 7 2 4 8" xfId="34303" xr:uid="{958470F1-4CB2-48E4-BDCE-E07EC24ACCF2}"/>
    <cellStyle name="Header1 2 7 2 5" xfId="34304" xr:uid="{15D440C6-DF70-4866-A6B8-D676E4AD9311}"/>
    <cellStyle name="Header1 2 7 2 5 2" xfId="34305" xr:uid="{5D3AE39A-CE17-40D0-BCB5-62D231B6FFF5}"/>
    <cellStyle name="Header1 2 7 2 5 2 2" xfId="34306" xr:uid="{23602625-0B59-4D77-80A9-1AC591E116A2}"/>
    <cellStyle name="Header1 2 7 2 5 2 2 2" xfId="34307" xr:uid="{60FC4E1E-3EA8-4406-827F-EA3AFDFCA6E7}"/>
    <cellStyle name="Header1 2 7 2 5 2 2 3" xfId="34308" xr:uid="{2612D1C1-33A2-4383-9071-337EADF88944}"/>
    <cellStyle name="Header1 2 7 2 5 2 3" xfId="34309" xr:uid="{CC177B59-D817-4DAB-BE08-E32816EF00A1}"/>
    <cellStyle name="Header1 2 7 2 5 2 3 2" xfId="34310" xr:uid="{1086752C-C9CD-44A5-8D68-A318EAB670C4}"/>
    <cellStyle name="Header1 2 7 2 5 2 3 3" xfId="34311" xr:uid="{3E5EFC00-2DA0-4014-9151-8FCE8F527142}"/>
    <cellStyle name="Header1 2 7 2 5 2 4" xfId="34312" xr:uid="{68257AFB-196D-4B7D-9996-D23247033F4C}"/>
    <cellStyle name="Header1 2 7 2 5 2 4 2" xfId="34313" xr:uid="{A6E6233B-FE7C-4C82-B434-2259AF5F464E}"/>
    <cellStyle name="Header1 2 7 2 5 2 4 3" xfId="34314" xr:uid="{2223FEF7-C5D6-4DAB-99FB-77656CC4704C}"/>
    <cellStyle name="Header1 2 7 2 5 2 5" xfId="34315" xr:uid="{39681E0E-819E-43EF-92B4-97B2882928B5}"/>
    <cellStyle name="Header1 2 7 2 5 2 5 2" xfId="34316" xr:uid="{B2CF5B16-2548-4E85-B0F4-385F5027C57F}"/>
    <cellStyle name="Header1 2 7 2 5 2 5 3" xfId="34317" xr:uid="{C1667BD6-7E56-4AF3-90C2-0A68242E5582}"/>
    <cellStyle name="Header1 2 7 2 5 2 6" xfId="34318" xr:uid="{D1400894-A760-4F04-A6D4-5CA47F16D4D7}"/>
    <cellStyle name="Header1 2 7 2 5 2 6 2" xfId="34319" xr:uid="{22AFC7DF-AD9B-4B5A-968C-BF72670F9C7D}"/>
    <cellStyle name="Header1 2 7 2 5 2 6 3" xfId="34320" xr:uid="{837CA036-8BBF-4895-9144-F3E88971A718}"/>
    <cellStyle name="Header1 2 7 2 5 2 7" xfId="34321" xr:uid="{9E31A6E9-284A-442B-847A-E0B959FB8FFB}"/>
    <cellStyle name="Header1 2 7 2 5 2 7 2" xfId="34322" xr:uid="{C6E2AD6F-18E7-4D94-B275-5B1234ABF97C}"/>
    <cellStyle name="Header1 2 7 2 5 2 7 3" xfId="34323" xr:uid="{A8EAF26F-FEE9-494D-AFA3-1643BCE862BF}"/>
    <cellStyle name="Header1 2 7 2 5 2 8" xfId="34324" xr:uid="{60CE10F3-D4F5-4140-AFF3-8A13B6B06912}"/>
    <cellStyle name="Header1 2 7 2 5 2 9" xfId="34325" xr:uid="{DFC8B399-2782-474A-8D13-694ACD91D01B}"/>
    <cellStyle name="Header1 2 7 2 5 3" xfId="34326" xr:uid="{DEADADB9-4C7E-401A-AC7E-99211DBB5F64}"/>
    <cellStyle name="Header1 2 7 2 5 3 2" xfId="34327" xr:uid="{E0A4A1CE-63A5-46DE-BA15-B557FC7A1D61}"/>
    <cellStyle name="Header1 2 7 2 5 3 2 2" xfId="34328" xr:uid="{5D39E295-FBD9-4881-8D76-CBA138CEA49F}"/>
    <cellStyle name="Header1 2 7 2 5 3 2 3" xfId="34329" xr:uid="{5D4409A7-16C9-4730-96F9-710D89754E44}"/>
    <cellStyle name="Header1 2 7 2 5 3 3" xfId="34330" xr:uid="{FFF416CC-7575-4E17-9AF2-C71AE22E3359}"/>
    <cellStyle name="Header1 2 7 2 5 3 3 2" xfId="34331" xr:uid="{6788C70F-00FE-4677-B944-4A6736B078CB}"/>
    <cellStyle name="Header1 2 7 2 5 3 3 3" xfId="34332" xr:uid="{00C34ADA-CBCB-46A5-A39C-4A155B935BEF}"/>
    <cellStyle name="Header1 2 7 2 5 3 4" xfId="34333" xr:uid="{520054AC-21DB-48CD-BE15-6BAD9159B66F}"/>
    <cellStyle name="Header1 2 7 2 5 3 4 2" xfId="34334" xr:uid="{4A7E69B7-3396-433C-B492-79804F7CEE4C}"/>
    <cellStyle name="Header1 2 7 2 5 3 4 3" xfId="34335" xr:uid="{65718E26-15A8-4A68-819E-21AEF2802ED2}"/>
    <cellStyle name="Header1 2 7 2 5 3 5" xfId="34336" xr:uid="{10B255E1-C172-4130-9A73-7843D143E3C4}"/>
    <cellStyle name="Header1 2 7 2 5 3 5 2" xfId="34337" xr:uid="{F9C45048-86D5-42A6-B6E6-CA9A2A398352}"/>
    <cellStyle name="Header1 2 7 2 5 3 5 3" xfId="34338" xr:uid="{B1D93EAC-3907-4DA3-A666-5E0EE250AD55}"/>
    <cellStyle name="Header1 2 7 2 5 3 6" xfId="34339" xr:uid="{54DF703D-E693-4CC2-BFCB-1BCE1D75360A}"/>
    <cellStyle name="Header1 2 7 2 5 3 6 2" xfId="34340" xr:uid="{25DA77FD-9E8B-4EDA-B6C1-248A391B48CA}"/>
    <cellStyle name="Header1 2 7 2 5 3 6 3" xfId="34341" xr:uid="{9E2206E1-4046-40AF-89DF-5BBDD625778B}"/>
    <cellStyle name="Header1 2 7 2 5 3 7" xfId="34342" xr:uid="{72FC41C1-A4AE-4896-818F-6EB6802AE94E}"/>
    <cellStyle name="Header1 2 7 2 5 3 8" xfId="34343" xr:uid="{A3C15162-D4A6-4ACF-8F64-2681E921E56B}"/>
    <cellStyle name="Header1 2 7 2 5 4" xfId="34344" xr:uid="{F9C65F78-F43D-4BAF-95DB-57345B2111CA}"/>
    <cellStyle name="Header1 2 7 2 5 4 2" xfId="34345" xr:uid="{27CCDC7F-091C-42AE-9587-1D7A41016569}"/>
    <cellStyle name="Header1 2 7 2 5 4 2 2" xfId="34346" xr:uid="{82D532D1-ECC6-4505-8B06-535C41ED9071}"/>
    <cellStyle name="Header1 2 7 2 5 4 2 3" xfId="34347" xr:uid="{E70D715F-A89A-41A5-8ED2-9CE4DC3C4BD6}"/>
    <cellStyle name="Header1 2 7 2 5 4 3" xfId="34348" xr:uid="{2CC34F3A-D6B2-47C3-95DE-9EA768AA5767}"/>
    <cellStyle name="Header1 2 7 2 5 4 3 2" xfId="34349" xr:uid="{AA50CBDA-983B-4EE2-B38C-2F376E10354E}"/>
    <cellStyle name="Header1 2 7 2 5 4 3 3" xfId="34350" xr:uid="{3D67D907-FCE3-4C66-A22B-97E46F5F8091}"/>
    <cellStyle name="Header1 2 7 2 5 4 4" xfId="34351" xr:uid="{4440E84B-59DA-4B26-9A6A-A74708A84C52}"/>
    <cellStyle name="Header1 2 7 2 5 4 4 2" xfId="34352" xr:uid="{7660587B-9D9B-40B2-8799-1FBFE3E6D3BB}"/>
    <cellStyle name="Header1 2 7 2 5 4 4 3" xfId="34353" xr:uid="{047EB821-BFC9-46BE-9AC9-94B98FF9311E}"/>
    <cellStyle name="Header1 2 7 2 5 4 5" xfId="34354" xr:uid="{871A974B-0DA0-44D1-9CD2-BC24156CCAFD}"/>
    <cellStyle name="Header1 2 7 2 5 4 5 2" xfId="34355" xr:uid="{F52C1661-7FDA-4EFA-B9C4-591FBEF04FEF}"/>
    <cellStyle name="Header1 2 7 2 5 4 5 3" xfId="34356" xr:uid="{7317D0BC-455C-4DAF-BC80-C0B22277C0EB}"/>
    <cellStyle name="Header1 2 7 2 5 4 6" xfId="34357" xr:uid="{F935AB1A-A180-46E8-8E5B-CE5EEDEDBD6C}"/>
    <cellStyle name="Header1 2 7 2 5 4 6 2" xfId="34358" xr:uid="{6DCA0695-F48D-45D8-A841-8CD3D773FBD3}"/>
    <cellStyle name="Header1 2 7 2 5 4 6 3" xfId="34359" xr:uid="{3E7BC697-FEA9-40FD-B1DF-DC3480D71391}"/>
    <cellStyle name="Header1 2 7 2 5 4 7" xfId="34360" xr:uid="{47DC04BE-FC55-4584-B1FD-83D7A33D35C2}"/>
    <cellStyle name="Header1 2 7 2 5 4 8" xfId="34361" xr:uid="{83E44FB7-75B2-481F-9C0A-A844791E13DC}"/>
    <cellStyle name="Header1 2 7 2 5 5" xfId="34362" xr:uid="{AC84598F-4783-4DF2-AD23-0B48D26B5962}"/>
    <cellStyle name="Header1 2 7 2 5 5 2" xfId="34363" xr:uid="{36444C99-A745-4A9F-8190-14BA028902A4}"/>
    <cellStyle name="Header1 2 7 2 5 5 2 2" xfId="34364" xr:uid="{5B3C6AC9-6B98-4730-930F-7245AC33E01B}"/>
    <cellStyle name="Header1 2 7 2 5 5 2 3" xfId="34365" xr:uid="{5D80A260-C3B8-47C0-8623-8AACF4CA5575}"/>
    <cellStyle name="Header1 2 7 2 5 5 3" xfId="34366" xr:uid="{329A5948-B801-44C5-97C9-00D8EA89EF8A}"/>
    <cellStyle name="Header1 2 7 2 5 5 3 2" xfId="34367" xr:uid="{8ADE14C8-A6F5-4AA0-8C42-E2935DE17113}"/>
    <cellStyle name="Header1 2 7 2 5 5 3 3" xfId="34368" xr:uid="{2EE6B356-C3C1-4B9C-B8F4-EB7A03EF1027}"/>
    <cellStyle name="Header1 2 7 2 5 5 4" xfId="34369" xr:uid="{95BC43BE-B639-4F88-B315-76FBA1CED573}"/>
    <cellStyle name="Header1 2 7 2 5 5 4 2" xfId="34370" xr:uid="{C876B72D-3E7E-481A-9D67-38539BADE782}"/>
    <cellStyle name="Header1 2 7 2 5 5 4 3" xfId="34371" xr:uid="{DD004756-4577-467A-81E7-3CB985B6D7E6}"/>
    <cellStyle name="Header1 2 7 2 5 5 5" xfId="34372" xr:uid="{539246F8-FCA4-48A5-B6C1-ADF368233E3E}"/>
    <cellStyle name="Header1 2 7 2 5 5 5 2" xfId="34373" xr:uid="{F39E03C7-A2A1-4283-BDF0-3B58BDC9CCD0}"/>
    <cellStyle name="Header1 2 7 2 5 5 5 3" xfId="34374" xr:uid="{3F159825-F4F2-4FD0-B0AC-D603831779B5}"/>
    <cellStyle name="Header1 2 7 2 5 5 6" xfId="34375" xr:uid="{AD19E074-D1D6-49CE-9BA9-1CACD4E824AE}"/>
    <cellStyle name="Header1 2 7 2 5 5 6 2" xfId="34376" xr:uid="{2A6E7D67-EB71-4474-8C06-6099D5F847C8}"/>
    <cellStyle name="Header1 2 7 2 5 5 6 3" xfId="34377" xr:uid="{6F7F79C1-57F8-4147-BE02-A351F9E63450}"/>
    <cellStyle name="Header1 2 7 2 5 5 7" xfId="34378" xr:uid="{616040CA-00F4-45C1-A0A4-844F0430F3CD}"/>
    <cellStyle name="Header1 2 7 2 5 5 8" xfId="34379" xr:uid="{6ABF9B71-9A3D-451F-BE45-2D01ECBFD330}"/>
    <cellStyle name="Header1 2 7 2 5 6" xfId="34380" xr:uid="{02BB5C77-E5AE-4C3C-8176-A2B9B69EA94D}"/>
    <cellStyle name="Header1 2 7 2 5 6 2" xfId="34381" xr:uid="{B5C5520C-5691-4B30-A044-930A9C774C05}"/>
    <cellStyle name="Header1 2 7 2 5 6 2 2" xfId="34382" xr:uid="{0DE979C6-9F4F-4667-9DA0-3518C29A7DCF}"/>
    <cellStyle name="Header1 2 7 2 5 6 2 3" xfId="34383" xr:uid="{CB5B1ED6-B459-4F55-AD09-1DD8AD553CFC}"/>
    <cellStyle name="Header1 2 7 2 5 6 3" xfId="34384" xr:uid="{1DC61DA3-0A59-4BC3-83F7-BD8DCED22966}"/>
    <cellStyle name="Header1 2 7 2 5 6 3 2" xfId="34385" xr:uid="{B8DF0AEC-454D-443D-95ED-BA393722BE62}"/>
    <cellStyle name="Header1 2 7 2 5 6 3 3" xfId="34386" xr:uid="{90A58C93-4B8C-4231-9ABC-D7C07204B239}"/>
    <cellStyle name="Header1 2 7 2 5 6 4" xfId="34387" xr:uid="{450E6EFF-7472-4D9D-8240-517023AA1345}"/>
    <cellStyle name="Header1 2 7 2 5 6 4 2" xfId="34388" xr:uid="{F353BACF-A88B-40CC-98F2-AAEC536508D1}"/>
    <cellStyle name="Header1 2 7 2 5 6 4 3" xfId="34389" xr:uid="{ECB4FEFD-A1E9-4F4A-83C4-3724755B42CC}"/>
    <cellStyle name="Header1 2 7 2 5 6 5" xfId="34390" xr:uid="{34233706-BED4-463F-8AC0-CF08E4DA8CE5}"/>
    <cellStyle name="Header1 2 7 2 5 6 5 2" xfId="34391" xr:uid="{2333E523-6D0F-497B-8468-6A71E50EE16B}"/>
    <cellStyle name="Header1 2 7 2 5 6 5 3" xfId="34392" xr:uid="{31E981F9-BEB4-455B-82B9-269D3A7A3BA4}"/>
    <cellStyle name="Header1 2 7 2 5 6 6" xfId="34393" xr:uid="{F5ABBE34-349C-4E93-9608-6B68943E0801}"/>
    <cellStyle name="Header1 2 7 2 5 6 6 2" xfId="34394" xr:uid="{31331594-4669-4BEA-BB14-597618F40772}"/>
    <cellStyle name="Header1 2 7 2 5 6 6 3" xfId="34395" xr:uid="{02662828-09A2-4465-9B1D-15C922E6F9CD}"/>
    <cellStyle name="Header1 2 7 2 5 6 7" xfId="34396" xr:uid="{ED98CF2A-21E8-4CB3-BA1A-28725C6DA4C7}"/>
    <cellStyle name="Header1 2 7 2 5 6 8" xfId="34397" xr:uid="{58B05DC5-24A7-4F83-8AD9-EA99D93E6FFA}"/>
    <cellStyle name="Header1 2 7 2 5 7" xfId="34398" xr:uid="{DBF70520-99DB-435A-AB1C-E5BCE91E49CC}"/>
    <cellStyle name="Header1 2 7 2 5 8" xfId="34399" xr:uid="{06D2F7CF-61D2-41C5-9520-D1D13C50FB24}"/>
    <cellStyle name="Header1 2 7 2 6" xfId="34400" xr:uid="{CC32AFF2-6010-45AD-B6A4-9B508F2FF193}"/>
    <cellStyle name="Header1 2 7 2 6 2" xfId="34401" xr:uid="{10DFBD3D-33A6-482E-B47A-D449B4C18589}"/>
    <cellStyle name="Header1 2 7 2 6 2 2" xfId="34402" xr:uid="{009BA05F-EB7F-43AE-9885-327F41B01F92}"/>
    <cellStyle name="Header1 2 7 2 6 2 2 2" xfId="34403" xr:uid="{727756F3-D645-440E-BBD0-F152C402BC29}"/>
    <cellStyle name="Header1 2 7 2 6 2 2 3" xfId="34404" xr:uid="{8A4497F4-D7B4-46E4-9479-8A9122B79888}"/>
    <cellStyle name="Header1 2 7 2 6 2 3" xfId="34405" xr:uid="{F6E47D30-F62D-4686-86CB-186CBADFB010}"/>
    <cellStyle name="Header1 2 7 2 6 2 3 2" xfId="34406" xr:uid="{EF55CB5D-2731-44A6-B7E7-06F0DFFCD7FB}"/>
    <cellStyle name="Header1 2 7 2 6 2 3 3" xfId="34407" xr:uid="{19C43746-967C-4AED-AD1F-C4CB1D781FB6}"/>
    <cellStyle name="Header1 2 7 2 6 2 4" xfId="34408" xr:uid="{525D71C3-75C2-46B4-95FD-2CAE0202F966}"/>
    <cellStyle name="Header1 2 7 2 6 2 4 2" xfId="34409" xr:uid="{47E28583-5097-48B0-9E7B-712790DB1606}"/>
    <cellStyle name="Header1 2 7 2 6 2 4 3" xfId="34410" xr:uid="{E866AC3B-7B90-4E10-B99D-253B1706AA96}"/>
    <cellStyle name="Header1 2 7 2 6 2 5" xfId="34411" xr:uid="{18E0A314-B4E3-40BB-81BA-ED729674B25D}"/>
    <cellStyle name="Header1 2 7 2 6 2 5 2" xfId="34412" xr:uid="{F1DAF067-FE6E-46FB-B4C6-024F131E00FC}"/>
    <cellStyle name="Header1 2 7 2 6 2 5 3" xfId="34413" xr:uid="{9F7BB328-6AE9-42C6-9742-81C7C287BB31}"/>
    <cellStyle name="Header1 2 7 2 6 2 6" xfId="34414" xr:uid="{1D9CF5AD-B525-489F-8BA8-0E60BF3EB2D9}"/>
    <cellStyle name="Header1 2 7 2 6 2 6 2" xfId="34415" xr:uid="{6F249B53-7F20-4BC3-BF22-A5A8DF391C98}"/>
    <cellStyle name="Header1 2 7 2 6 2 6 3" xfId="34416" xr:uid="{4833B588-DD8D-45CC-8E9F-8720223BD257}"/>
    <cellStyle name="Header1 2 7 2 6 2 7" xfId="34417" xr:uid="{D6B8171F-D175-4FEB-A204-9213392FF85C}"/>
    <cellStyle name="Header1 2 7 2 6 2 7 2" xfId="34418" xr:uid="{D0D693FC-BF02-483A-92DE-DFCE71CA4466}"/>
    <cellStyle name="Header1 2 7 2 6 2 7 3" xfId="34419" xr:uid="{B522003B-AEF8-4095-9F7A-C7D1BD90B2EE}"/>
    <cellStyle name="Header1 2 7 2 6 2 8" xfId="34420" xr:uid="{ECFC52EC-41FD-4F9A-83CA-C48A90284DBA}"/>
    <cellStyle name="Header1 2 7 2 6 2 9" xfId="34421" xr:uid="{DA7D6E26-66C0-4ADD-8A8B-AEC7B90008A4}"/>
    <cellStyle name="Header1 2 7 2 6 3" xfId="34422" xr:uid="{FF8BADD5-5361-40A5-BD8C-52E355E91175}"/>
    <cellStyle name="Header1 2 7 2 6 3 2" xfId="34423" xr:uid="{C5BABEE5-0254-48B2-8DB7-C4BDBCA560F4}"/>
    <cellStyle name="Header1 2 7 2 6 3 2 2" xfId="34424" xr:uid="{634A4E07-15EB-4EEA-9DBD-68AE967A2F1B}"/>
    <cellStyle name="Header1 2 7 2 6 3 2 3" xfId="34425" xr:uid="{AFFBDF5A-9E6C-4938-B045-9FEABAAFC8A1}"/>
    <cellStyle name="Header1 2 7 2 6 3 3" xfId="34426" xr:uid="{2DD5B951-B321-48FA-AD0A-06CAA1497C78}"/>
    <cellStyle name="Header1 2 7 2 6 3 3 2" xfId="34427" xr:uid="{3CCE4770-353D-40E3-B6C1-F65BD95F9EF7}"/>
    <cellStyle name="Header1 2 7 2 6 3 3 3" xfId="34428" xr:uid="{2F28814A-43BF-451A-B068-38B0F7C2371B}"/>
    <cellStyle name="Header1 2 7 2 6 3 4" xfId="34429" xr:uid="{AFC0D51B-5B4D-4BBE-B6E3-0876CBB4A176}"/>
    <cellStyle name="Header1 2 7 2 6 3 4 2" xfId="34430" xr:uid="{62CD3C85-A312-4B1A-A424-DC2122A1FA3A}"/>
    <cellStyle name="Header1 2 7 2 6 3 4 3" xfId="34431" xr:uid="{E3F8E5FB-E552-4139-AB18-78421B25BA61}"/>
    <cellStyle name="Header1 2 7 2 6 3 5" xfId="34432" xr:uid="{C0E083E1-0A9D-4A47-8FC7-3282E86D77C0}"/>
    <cellStyle name="Header1 2 7 2 6 3 5 2" xfId="34433" xr:uid="{B308A325-31A0-4818-9E24-AE3AC5CD0081}"/>
    <cellStyle name="Header1 2 7 2 6 3 5 3" xfId="34434" xr:uid="{3E70341E-C944-4AC0-AC86-83CD52287D56}"/>
    <cellStyle name="Header1 2 7 2 6 3 6" xfId="34435" xr:uid="{7390ECD8-4895-43E7-945B-87561380B879}"/>
    <cellStyle name="Header1 2 7 2 6 3 6 2" xfId="34436" xr:uid="{DB964EB2-BC37-4FD4-AFD8-474C74313AFF}"/>
    <cellStyle name="Header1 2 7 2 6 3 6 3" xfId="34437" xr:uid="{6C5EE160-CE24-41F8-A96D-71AAE2DF9E2D}"/>
    <cellStyle name="Header1 2 7 2 6 3 7" xfId="34438" xr:uid="{F35F5A67-D8E5-453F-89BF-280E0A54D182}"/>
    <cellStyle name="Header1 2 7 2 6 3 8" xfId="34439" xr:uid="{6F0B8E17-BBAF-4DBE-B471-664FC33339F5}"/>
    <cellStyle name="Header1 2 7 2 6 4" xfId="34440" xr:uid="{30F9D23C-11D1-4C7C-A0B2-15E13ABEBC92}"/>
    <cellStyle name="Header1 2 7 2 6 4 2" xfId="34441" xr:uid="{879B91A1-1887-40E3-AC37-52DE682D4B47}"/>
    <cellStyle name="Header1 2 7 2 6 4 2 2" xfId="34442" xr:uid="{E952234D-7628-4892-9E37-74E838CB7195}"/>
    <cellStyle name="Header1 2 7 2 6 4 2 3" xfId="34443" xr:uid="{0CA76462-803D-48BC-A61B-F750045996D0}"/>
    <cellStyle name="Header1 2 7 2 6 4 3" xfId="34444" xr:uid="{FF156201-40E1-4B2F-ACA3-71B092F9361E}"/>
    <cellStyle name="Header1 2 7 2 6 4 3 2" xfId="34445" xr:uid="{E0585897-E30A-49B1-9C77-6B54138B1FA9}"/>
    <cellStyle name="Header1 2 7 2 6 4 3 3" xfId="34446" xr:uid="{E2CC0772-FE08-45EE-8B6E-57965B022941}"/>
    <cellStyle name="Header1 2 7 2 6 4 4" xfId="34447" xr:uid="{6B25E1D4-BDF9-414A-A990-A3AE8781D375}"/>
    <cellStyle name="Header1 2 7 2 6 4 4 2" xfId="34448" xr:uid="{2B1BDD9E-4B74-4A0E-931D-7CD7C31FDA58}"/>
    <cellStyle name="Header1 2 7 2 6 4 4 3" xfId="34449" xr:uid="{F9839175-42C1-4E64-8706-019626645377}"/>
    <cellStyle name="Header1 2 7 2 6 4 5" xfId="34450" xr:uid="{E965F2BC-C314-4DE1-902B-F7C0B7B4AE60}"/>
    <cellStyle name="Header1 2 7 2 6 4 5 2" xfId="34451" xr:uid="{60D88266-ECC9-4173-97CD-8336E6480CBD}"/>
    <cellStyle name="Header1 2 7 2 6 4 5 3" xfId="34452" xr:uid="{8FEEDB0D-0347-47B9-82B7-7A8CCF6340E3}"/>
    <cellStyle name="Header1 2 7 2 6 4 6" xfId="34453" xr:uid="{0FA17444-D9ED-4FF4-90B9-0070D4325478}"/>
    <cellStyle name="Header1 2 7 2 6 4 6 2" xfId="34454" xr:uid="{B85F4F82-F305-47F6-BC84-6C09C62F354E}"/>
    <cellStyle name="Header1 2 7 2 6 4 6 3" xfId="34455" xr:uid="{656B4A16-8F52-459F-ACEF-A209EA983A1F}"/>
    <cellStyle name="Header1 2 7 2 6 4 7" xfId="34456" xr:uid="{AA2C1565-597E-415E-ACA6-9836D7758FB8}"/>
    <cellStyle name="Header1 2 7 2 6 4 8" xfId="34457" xr:uid="{9AAB2470-C384-4316-A63E-7DE18F2067D4}"/>
    <cellStyle name="Header1 2 7 2 6 5" xfId="34458" xr:uid="{527BD5B7-90B6-4565-B9DC-4A43A04D066F}"/>
    <cellStyle name="Header1 2 7 2 6 5 2" xfId="34459" xr:uid="{80DE27CC-DF81-4216-94DA-8F9C58896366}"/>
    <cellStyle name="Header1 2 7 2 6 5 2 2" xfId="34460" xr:uid="{03CB07E4-D4F9-4713-BB78-A86961C90808}"/>
    <cellStyle name="Header1 2 7 2 6 5 2 3" xfId="34461" xr:uid="{239FF8DA-CF3D-4CB1-93B8-2ADA9806526C}"/>
    <cellStyle name="Header1 2 7 2 6 5 3" xfId="34462" xr:uid="{8D198046-4F3E-425A-94E0-2FC0D4D0A0CF}"/>
    <cellStyle name="Header1 2 7 2 6 5 3 2" xfId="34463" xr:uid="{6C44178D-721F-4DE1-9BB9-97E4E0870735}"/>
    <cellStyle name="Header1 2 7 2 6 5 3 3" xfId="34464" xr:uid="{BFD4F350-FB78-41E4-AAFA-4FFED2422A33}"/>
    <cellStyle name="Header1 2 7 2 6 5 4" xfId="34465" xr:uid="{C5F8DE4F-F229-4525-9420-E0E1686D37FC}"/>
    <cellStyle name="Header1 2 7 2 6 5 4 2" xfId="34466" xr:uid="{CAF62BEE-F5F5-437F-8F4C-16ABC5AF0D83}"/>
    <cellStyle name="Header1 2 7 2 6 5 4 3" xfId="34467" xr:uid="{378C6753-18FC-4A19-9A02-1F42F13FCBE1}"/>
    <cellStyle name="Header1 2 7 2 6 5 5" xfId="34468" xr:uid="{8D51C34D-3D10-4D52-9FF2-1307EC71C211}"/>
    <cellStyle name="Header1 2 7 2 6 5 5 2" xfId="34469" xr:uid="{1D1698EA-EA45-460A-B6C0-BCCDF956FC5B}"/>
    <cellStyle name="Header1 2 7 2 6 5 5 3" xfId="34470" xr:uid="{57601855-1141-4677-9992-BA1C20EBBB36}"/>
    <cellStyle name="Header1 2 7 2 6 5 6" xfId="34471" xr:uid="{9F2F969C-3478-4165-9656-21B85E83E4D2}"/>
    <cellStyle name="Header1 2 7 2 6 5 6 2" xfId="34472" xr:uid="{7C28D8F0-FBC5-459D-B694-7A1E088C060D}"/>
    <cellStyle name="Header1 2 7 2 6 5 6 3" xfId="34473" xr:uid="{7A400B74-BB47-46A9-8C27-EBDEFC2AAAAB}"/>
    <cellStyle name="Header1 2 7 2 6 5 7" xfId="34474" xr:uid="{9D3963E3-BAB8-453D-8917-E931C612B2ED}"/>
    <cellStyle name="Header1 2 7 2 6 5 8" xfId="34475" xr:uid="{04B56A72-39E1-4663-A7FC-C606947342A4}"/>
    <cellStyle name="Header1 2 7 2 6 6" xfId="34476" xr:uid="{D09F3EBA-6A53-4797-8FB2-CD6E3A939F14}"/>
    <cellStyle name="Header1 2 7 2 6 6 2" xfId="34477" xr:uid="{D33BE5E2-F720-485E-864E-4B186204EC41}"/>
    <cellStyle name="Header1 2 7 2 6 6 2 2" xfId="34478" xr:uid="{ED77E685-F812-4308-AEF3-9E915A74B81F}"/>
    <cellStyle name="Header1 2 7 2 6 6 2 3" xfId="34479" xr:uid="{76033B3A-49EF-40F2-BF96-AFE4DB030411}"/>
    <cellStyle name="Header1 2 7 2 6 6 3" xfId="34480" xr:uid="{E3390CD7-F5EE-4791-AEBB-40B4D6263FD3}"/>
    <cellStyle name="Header1 2 7 2 6 6 3 2" xfId="34481" xr:uid="{DCAC9765-6463-40DC-8982-E3A3936E91D0}"/>
    <cellStyle name="Header1 2 7 2 6 6 3 3" xfId="34482" xr:uid="{E2359118-7867-4430-B401-8FDFF0080187}"/>
    <cellStyle name="Header1 2 7 2 6 6 4" xfId="34483" xr:uid="{1461A7BB-FE0F-4102-89E6-8428B989739B}"/>
    <cellStyle name="Header1 2 7 2 6 6 4 2" xfId="34484" xr:uid="{BD68DAA2-C051-44C3-8FAA-1C4AD8575444}"/>
    <cellStyle name="Header1 2 7 2 6 6 4 3" xfId="34485" xr:uid="{094D1C00-34D5-4AF7-B83A-CDE531499A4B}"/>
    <cellStyle name="Header1 2 7 2 6 6 5" xfId="34486" xr:uid="{43624303-89D4-4EF6-A5C3-0E6EF705B66D}"/>
    <cellStyle name="Header1 2 7 2 6 6 5 2" xfId="34487" xr:uid="{ADF708BF-6E18-452B-A11E-2385405F8603}"/>
    <cellStyle name="Header1 2 7 2 6 6 5 3" xfId="34488" xr:uid="{32614A97-4968-4C80-A6A6-483AF2E39B9B}"/>
    <cellStyle name="Header1 2 7 2 6 6 6" xfId="34489" xr:uid="{930CCC48-7DE1-41B1-A01C-B8B052716B73}"/>
    <cellStyle name="Header1 2 7 2 6 6 6 2" xfId="34490" xr:uid="{4D791AE1-38F3-4E26-8CD1-3A9A207D76C1}"/>
    <cellStyle name="Header1 2 7 2 6 6 6 3" xfId="34491" xr:uid="{47623264-ADDD-4D0D-B238-84809457D983}"/>
    <cellStyle name="Header1 2 7 2 6 6 7" xfId="34492" xr:uid="{5354B561-8F62-49F3-93A8-7ABAE41263C1}"/>
    <cellStyle name="Header1 2 7 2 6 6 8" xfId="34493" xr:uid="{C3D29F35-D7B9-4EEB-9564-D6C80989DC48}"/>
    <cellStyle name="Header1 2 7 2 6 7" xfId="34494" xr:uid="{FC771868-D2D4-4E0F-87DB-91524D431264}"/>
    <cellStyle name="Header1 2 7 2 6 8" xfId="34495" xr:uid="{805E06DB-7C79-4B36-A45F-95D6BA9244F1}"/>
    <cellStyle name="Header1 2 7 2 7" xfId="34496" xr:uid="{AA17490A-9951-4766-A7AB-844BD012AE78}"/>
    <cellStyle name="Header1 2 7 2 7 2" xfId="34497" xr:uid="{5C00F8EF-1E86-463F-8A8F-E6425C9F4865}"/>
    <cellStyle name="Header1 2 7 2 7 2 2" xfId="34498" xr:uid="{B730A517-47F9-459B-960F-E251D18091B2}"/>
    <cellStyle name="Header1 2 7 2 7 2 2 2" xfId="34499" xr:uid="{7B19FA2D-2754-4846-BE28-E6F76C96CAD8}"/>
    <cellStyle name="Header1 2 7 2 7 2 2 3" xfId="34500" xr:uid="{2FB761FE-7A2D-4EE1-A41F-8FEDA33832E7}"/>
    <cellStyle name="Header1 2 7 2 7 2 3" xfId="34501" xr:uid="{AD05AD14-BAE6-4DE5-929A-5BE21FBDCDC5}"/>
    <cellStyle name="Header1 2 7 2 7 2 3 2" xfId="34502" xr:uid="{966CC974-13C7-4E23-81FA-134B4B310B30}"/>
    <cellStyle name="Header1 2 7 2 7 2 3 3" xfId="34503" xr:uid="{33519561-EDB4-461F-B3C5-866C1B422775}"/>
    <cellStyle name="Header1 2 7 2 7 2 4" xfId="34504" xr:uid="{CD37D9F7-9BB9-4300-8318-878261473EA0}"/>
    <cellStyle name="Header1 2 7 2 7 2 4 2" xfId="34505" xr:uid="{DEB80EB4-9D96-44A8-8F1D-EAEF8D39364C}"/>
    <cellStyle name="Header1 2 7 2 7 2 4 3" xfId="34506" xr:uid="{F17B826F-F1FE-429A-8DF7-74D2DA3E3190}"/>
    <cellStyle name="Header1 2 7 2 7 2 5" xfId="34507" xr:uid="{6C6021E9-B64E-4430-BEEE-179362B6FBE2}"/>
    <cellStyle name="Header1 2 7 2 7 2 5 2" xfId="34508" xr:uid="{5AD05A51-339D-4268-A8CA-7FDF9E6365C8}"/>
    <cellStyle name="Header1 2 7 2 7 2 5 3" xfId="34509" xr:uid="{CCBCD5E1-7C01-4365-AE88-C3CCE8633DC3}"/>
    <cellStyle name="Header1 2 7 2 7 2 6" xfId="34510" xr:uid="{357793D7-926F-4895-A585-F10A0291B77B}"/>
    <cellStyle name="Header1 2 7 2 7 2 6 2" xfId="34511" xr:uid="{59E7229F-07E0-4DCB-93EC-679FFEBB3043}"/>
    <cellStyle name="Header1 2 7 2 7 2 6 3" xfId="34512" xr:uid="{508F7E9C-01BE-42A5-AC17-F1B6F36B3F5A}"/>
    <cellStyle name="Header1 2 7 2 7 2 7" xfId="34513" xr:uid="{F238D39D-F7D1-4ED5-BF93-79D364D63725}"/>
    <cellStyle name="Header1 2 7 2 7 2 7 2" xfId="34514" xr:uid="{05E309DD-F8EF-41DB-B810-2A5E2FC7F728}"/>
    <cellStyle name="Header1 2 7 2 7 2 7 3" xfId="34515" xr:uid="{528C0B98-001F-46A8-B5D7-5835F82F0B1C}"/>
    <cellStyle name="Header1 2 7 2 7 2 8" xfId="34516" xr:uid="{D3B30F5B-122B-4FE6-8619-A2B15ED0A518}"/>
    <cellStyle name="Header1 2 7 2 7 2 9" xfId="34517" xr:uid="{E3CE71AB-C434-4213-8F9F-9BC76AAF1651}"/>
    <cellStyle name="Header1 2 7 2 7 3" xfId="34518" xr:uid="{13043631-24E8-456C-BF13-BF61BA71C956}"/>
    <cellStyle name="Header1 2 7 2 7 3 2" xfId="34519" xr:uid="{E8F752C6-7E0C-4272-B32F-640D1E3A844B}"/>
    <cellStyle name="Header1 2 7 2 7 3 2 2" xfId="34520" xr:uid="{847A4E0D-286B-4C91-83AF-F1B21AFEF06B}"/>
    <cellStyle name="Header1 2 7 2 7 3 2 3" xfId="34521" xr:uid="{42A41922-16C8-485F-8CEA-A9F0277E8A50}"/>
    <cellStyle name="Header1 2 7 2 7 3 3" xfId="34522" xr:uid="{1A0DCC2F-C991-4048-ACDB-A9A9C0A12E76}"/>
    <cellStyle name="Header1 2 7 2 7 3 3 2" xfId="34523" xr:uid="{4533EEE7-8F62-41A7-8E88-53C0CD3A0ED1}"/>
    <cellStyle name="Header1 2 7 2 7 3 3 3" xfId="34524" xr:uid="{8F91F061-D92E-4878-838E-C83B9410092D}"/>
    <cellStyle name="Header1 2 7 2 7 3 4" xfId="34525" xr:uid="{427D12EC-1D27-4C5F-A9BE-0C1382F301EE}"/>
    <cellStyle name="Header1 2 7 2 7 3 4 2" xfId="34526" xr:uid="{5D8B8376-48D7-497D-BC47-49FAE5B1F22A}"/>
    <cellStyle name="Header1 2 7 2 7 3 4 3" xfId="34527" xr:uid="{18FFCDCF-FF27-4396-A93F-6EF11C1A0D4B}"/>
    <cellStyle name="Header1 2 7 2 7 3 5" xfId="34528" xr:uid="{B392FF0A-C756-4680-B770-08A703959A94}"/>
    <cellStyle name="Header1 2 7 2 7 3 5 2" xfId="34529" xr:uid="{6509AA45-4FBC-4E7F-9BF1-2F956AF5D2C2}"/>
    <cellStyle name="Header1 2 7 2 7 3 5 3" xfId="34530" xr:uid="{A427FC8F-6E11-4824-97AB-2EBF04A34A95}"/>
    <cellStyle name="Header1 2 7 2 7 3 6" xfId="34531" xr:uid="{AE4A2FC3-018D-49C7-91C1-7A845A28FDEC}"/>
    <cellStyle name="Header1 2 7 2 7 3 6 2" xfId="34532" xr:uid="{B9B53C25-AA73-4157-8A43-37B902BF985B}"/>
    <cellStyle name="Header1 2 7 2 7 3 6 3" xfId="34533" xr:uid="{DDA5F713-23D4-47E1-8A08-F9929ECF5BF1}"/>
    <cellStyle name="Header1 2 7 2 7 3 7" xfId="34534" xr:uid="{605C08C6-920D-4ED6-BF58-116A3E2EE44B}"/>
    <cellStyle name="Header1 2 7 2 7 3 8" xfId="34535" xr:uid="{7BAA99B9-3AB1-42B1-B854-9B8A95653718}"/>
    <cellStyle name="Header1 2 7 2 7 4" xfId="34536" xr:uid="{CD76DA7E-2B7A-41BB-8F04-0D9328B47B9C}"/>
    <cellStyle name="Header1 2 7 2 7 4 2" xfId="34537" xr:uid="{6E66AD40-1442-4382-8F08-6B03EF5C6FFB}"/>
    <cellStyle name="Header1 2 7 2 7 4 2 2" xfId="34538" xr:uid="{BEE67735-91D4-4EEC-97CC-9F4FACBF75CE}"/>
    <cellStyle name="Header1 2 7 2 7 4 2 3" xfId="34539" xr:uid="{A8DBAE7A-DEE1-49D0-99D8-E017B54AB126}"/>
    <cellStyle name="Header1 2 7 2 7 4 3" xfId="34540" xr:uid="{CE95DFBB-EC88-4947-8BFB-85CC2D0BB3DD}"/>
    <cellStyle name="Header1 2 7 2 7 4 3 2" xfId="34541" xr:uid="{06B627B8-577F-432E-ADD7-0D941402B12B}"/>
    <cellStyle name="Header1 2 7 2 7 4 3 3" xfId="34542" xr:uid="{6E7C7B8C-4B6B-4961-BD11-29DD77885701}"/>
    <cellStyle name="Header1 2 7 2 7 4 4" xfId="34543" xr:uid="{676B9420-1CDB-41D0-9B22-8A2B87AE584A}"/>
    <cellStyle name="Header1 2 7 2 7 4 4 2" xfId="34544" xr:uid="{8A0DD1A2-D547-489A-A55C-D5538D4AE6F0}"/>
    <cellStyle name="Header1 2 7 2 7 4 4 3" xfId="34545" xr:uid="{65172A29-17F7-4D01-9906-5A0DD9D0A9F3}"/>
    <cellStyle name="Header1 2 7 2 7 4 5" xfId="34546" xr:uid="{1AEFADB0-9C74-4402-AD90-A12B82DE625B}"/>
    <cellStyle name="Header1 2 7 2 7 4 5 2" xfId="34547" xr:uid="{AE0DD9DA-7A62-45DE-93CF-C7D58038CF06}"/>
    <cellStyle name="Header1 2 7 2 7 4 5 3" xfId="34548" xr:uid="{8FCB391F-AB17-4E78-BDA2-63723F9AAAEA}"/>
    <cellStyle name="Header1 2 7 2 7 4 6" xfId="34549" xr:uid="{0AACBDE1-FA4A-4D97-8C56-00804E331396}"/>
    <cellStyle name="Header1 2 7 2 7 4 6 2" xfId="34550" xr:uid="{5B26157E-8A06-4549-99C9-79F80328D26F}"/>
    <cellStyle name="Header1 2 7 2 7 4 6 3" xfId="34551" xr:uid="{5ACF4696-A73F-43C4-B909-00B5CA171357}"/>
    <cellStyle name="Header1 2 7 2 7 4 7" xfId="34552" xr:uid="{4F31DE73-7C00-4E27-8176-FC5043A8AE57}"/>
    <cellStyle name="Header1 2 7 2 7 4 8" xfId="34553" xr:uid="{056E9A18-4C1B-4BF6-877B-98C080C376AA}"/>
    <cellStyle name="Header1 2 7 2 7 5" xfId="34554" xr:uid="{784A206F-5958-4E8E-B576-85B195E50137}"/>
    <cellStyle name="Header1 2 7 2 7 5 2" xfId="34555" xr:uid="{021B40F3-1715-4CA7-B57D-980C001413BB}"/>
    <cellStyle name="Header1 2 7 2 7 5 2 2" xfId="34556" xr:uid="{7E3BCE6B-712F-44F1-A1A0-D3D386790BF1}"/>
    <cellStyle name="Header1 2 7 2 7 5 2 3" xfId="34557" xr:uid="{924CB408-6F6B-4069-9633-E2E6EACA8D26}"/>
    <cellStyle name="Header1 2 7 2 7 5 3" xfId="34558" xr:uid="{B9B53AEC-B71D-4962-A18A-6AA09D375D39}"/>
    <cellStyle name="Header1 2 7 2 7 5 3 2" xfId="34559" xr:uid="{8B291F13-1648-4081-AFAF-71A1A760DD9F}"/>
    <cellStyle name="Header1 2 7 2 7 5 3 3" xfId="34560" xr:uid="{BB20213B-0309-424B-8408-6DFB9C21B31D}"/>
    <cellStyle name="Header1 2 7 2 7 5 4" xfId="34561" xr:uid="{C6AA22FF-507C-4079-8CEE-5732D2641DA3}"/>
    <cellStyle name="Header1 2 7 2 7 5 4 2" xfId="34562" xr:uid="{04CCB532-01D6-4C3C-BF67-40335A0C9C70}"/>
    <cellStyle name="Header1 2 7 2 7 5 4 3" xfId="34563" xr:uid="{A1B2EEDB-C58E-40A6-B6C9-9C2FCA71349F}"/>
    <cellStyle name="Header1 2 7 2 7 5 5" xfId="34564" xr:uid="{A949D212-CCE6-492C-BCAF-E44B9F18CC00}"/>
    <cellStyle name="Header1 2 7 2 7 5 5 2" xfId="34565" xr:uid="{7FE06D36-9F8D-40B2-AEC9-F6771258A0D3}"/>
    <cellStyle name="Header1 2 7 2 7 5 5 3" xfId="34566" xr:uid="{FCB6B001-F4DF-40CA-AD91-BAF9E728FA9E}"/>
    <cellStyle name="Header1 2 7 2 7 5 6" xfId="34567" xr:uid="{E586C55B-43B5-4120-B303-1691FD497EC9}"/>
    <cellStyle name="Header1 2 7 2 7 5 6 2" xfId="34568" xr:uid="{2E2F0463-D01C-42FD-882C-AD8FECCC5146}"/>
    <cellStyle name="Header1 2 7 2 7 5 6 3" xfId="34569" xr:uid="{D7C9FECF-E6A1-4C05-8574-C896193B4706}"/>
    <cellStyle name="Header1 2 7 2 7 5 7" xfId="34570" xr:uid="{D198B249-496A-471F-AB1B-3A796C99106C}"/>
    <cellStyle name="Header1 2 7 2 7 5 8" xfId="34571" xr:uid="{649DF577-6131-44A2-9F32-FA928E141704}"/>
    <cellStyle name="Header1 2 7 2 7 6" xfId="34572" xr:uid="{626AD677-25DA-4F83-9409-35815B341E5C}"/>
    <cellStyle name="Header1 2 7 2 7 6 2" xfId="34573" xr:uid="{7589220A-3873-49F6-8543-010512E6C49E}"/>
    <cellStyle name="Header1 2 7 2 7 6 2 2" xfId="34574" xr:uid="{701C57D0-65DA-4A0D-A68D-1621F37974E2}"/>
    <cellStyle name="Header1 2 7 2 7 6 2 3" xfId="34575" xr:uid="{F4451558-1CFE-460A-8892-A8467D104F6A}"/>
    <cellStyle name="Header1 2 7 2 7 6 3" xfId="34576" xr:uid="{F1FC9911-3E7B-4F3E-92B6-105DD1FD8A9D}"/>
    <cellStyle name="Header1 2 7 2 7 6 3 2" xfId="34577" xr:uid="{B3EB583E-6D21-4A99-AB80-169A56C2ED7C}"/>
    <cellStyle name="Header1 2 7 2 7 6 3 3" xfId="34578" xr:uid="{CC9838E0-6013-4D72-B967-600BBF64B220}"/>
    <cellStyle name="Header1 2 7 2 7 6 4" xfId="34579" xr:uid="{51EFAEEA-641A-4207-A7D8-75363A6DFD4B}"/>
    <cellStyle name="Header1 2 7 2 7 6 4 2" xfId="34580" xr:uid="{A2B31BD4-BB0E-4BAF-ADBC-534176252E08}"/>
    <cellStyle name="Header1 2 7 2 7 6 4 3" xfId="34581" xr:uid="{91BC964D-F339-4967-AC33-DB32020B79CF}"/>
    <cellStyle name="Header1 2 7 2 7 6 5" xfId="34582" xr:uid="{0BBA1107-6400-4CE0-A6D1-510B0F9A5051}"/>
    <cellStyle name="Header1 2 7 2 7 6 5 2" xfId="34583" xr:uid="{D1978970-DFD0-4074-9AB9-83109119C4B1}"/>
    <cellStyle name="Header1 2 7 2 7 6 5 3" xfId="34584" xr:uid="{77154D6C-1CD8-4D43-8290-0FFF9E09B4A5}"/>
    <cellStyle name="Header1 2 7 2 7 6 6" xfId="34585" xr:uid="{5E9FAE57-CA38-420B-871D-86939AF6DB3E}"/>
    <cellStyle name="Header1 2 7 2 7 6 6 2" xfId="34586" xr:uid="{4EDB2414-367B-4CFD-9A42-3FE76D79ED0A}"/>
    <cellStyle name="Header1 2 7 2 7 6 6 3" xfId="34587" xr:uid="{57935484-36BE-46AC-8717-B6C866F26CC7}"/>
    <cellStyle name="Header1 2 7 2 7 6 7" xfId="34588" xr:uid="{C60DF00C-A827-4EFD-AED3-E473AB312725}"/>
    <cellStyle name="Header1 2 7 2 7 6 8" xfId="34589" xr:uid="{D6C24EED-754C-40C7-A43D-91EC2AE177E6}"/>
    <cellStyle name="Header1 2 7 2 7 7" xfId="34590" xr:uid="{5BD769E9-8494-47B4-AF0F-E221CEA51D40}"/>
    <cellStyle name="Header1 2 7 2 7 8" xfId="34591" xr:uid="{F50FB816-D50F-40A1-ADBE-941FD0DA0109}"/>
    <cellStyle name="Header1 2 7 2 8" xfId="34592" xr:uid="{E0A38460-3E90-4776-BB0B-6144485ADE9C}"/>
    <cellStyle name="Header1 2 7 2 8 2" xfId="34593" xr:uid="{BBA4B4DB-485E-4F9E-80E2-FA3655A7001A}"/>
    <cellStyle name="Header1 2 7 2 8 2 2" xfId="34594" xr:uid="{E0E1F37A-ADAE-481A-8445-A4DBA089CA08}"/>
    <cellStyle name="Header1 2 7 2 8 2 2 2" xfId="34595" xr:uid="{4838DC96-76C0-411A-BC06-30C9AF5EC3B5}"/>
    <cellStyle name="Header1 2 7 2 8 2 2 3" xfId="34596" xr:uid="{CE03D95A-ED22-4534-9998-EA67A5C3E4D3}"/>
    <cellStyle name="Header1 2 7 2 8 2 3" xfId="34597" xr:uid="{B44FDD65-521C-47C9-A293-12EF2DA2CEAC}"/>
    <cellStyle name="Header1 2 7 2 8 2 3 2" xfId="34598" xr:uid="{2AAB9E16-F28F-4B7A-BC00-DA1B4A6245C9}"/>
    <cellStyle name="Header1 2 7 2 8 2 3 3" xfId="34599" xr:uid="{2DCD7E90-5131-478F-8168-EA0669FEE448}"/>
    <cellStyle name="Header1 2 7 2 8 2 4" xfId="34600" xr:uid="{1B51CE80-367F-422D-A972-E66A856FE02B}"/>
    <cellStyle name="Header1 2 7 2 8 2 4 2" xfId="34601" xr:uid="{35459988-CDB9-4153-A12E-0FDA15BD6457}"/>
    <cellStyle name="Header1 2 7 2 8 2 4 3" xfId="34602" xr:uid="{9EBE0D15-CB8B-4CD7-9668-5CF245A8F354}"/>
    <cellStyle name="Header1 2 7 2 8 2 5" xfId="34603" xr:uid="{7D2DEB4E-6B40-425E-948C-DD475E576A54}"/>
    <cellStyle name="Header1 2 7 2 8 2 5 2" xfId="34604" xr:uid="{2C7B1818-AE9E-427A-BD10-E6D37D3DCBDE}"/>
    <cellStyle name="Header1 2 7 2 8 2 5 3" xfId="34605" xr:uid="{AC914641-5697-42FE-8E2E-B7ADC385B0F1}"/>
    <cellStyle name="Header1 2 7 2 8 2 6" xfId="34606" xr:uid="{B40C383D-0877-40AC-AD5D-2F0C5DF229D3}"/>
    <cellStyle name="Header1 2 7 2 8 2 6 2" xfId="34607" xr:uid="{1A9D3906-F197-4582-B8F8-22B2014796D1}"/>
    <cellStyle name="Header1 2 7 2 8 2 6 3" xfId="34608" xr:uid="{E8485A8A-D64C-47EC-99B6-7F94F85DFC8E}"/>
    <cellStyle name="Header1 2 7 2 8 2 7" xfId="34609" xr:uid="{B49B69F7-DF6A-4C75-9A35-A519C9805E99}"/>
    <cellStyle name="Header1 2 7 2 8 2 7 2" xfId="34610" xr:uid="{0F50B397-8B5D-41EE-9989-A847221F6AC1}"/>
    <cellStyle name="Header1 2 7 2 8 2 7 3" xfId="34611" xr:uid="{D8223AF1-B406-4575-A07C-7B1D6C3BFE7B}"/>
    <cellStyle name="Header1 2 7 2 8 2 8" xfId="34612" xr:uid="{8C70FE17-5C96-45B6-A77D-12CFC7686B88}"/>
    <cellStyle name="Header1 2 7 2 8 2 9" xfId="34613" xr:uid="{675E8ADF-3674-4082-9798-EEFC35369795}"/>
    <cellStyle name="Header1 2 7 2 8 3" xfId="34614" xr:uid="{2FC7B502-842B-4B36-9268-8222DF08A37F}"/>
    <cellStyle name="Header1 2 7 2 8 3 2" xfId="34615" xr:uid="{AE3A9AE6-D7A1-4ED4-82AA-12243322B322}"/>
    <cellStyle name="Header1 2 7 2 8 3 2 2" xfId="34616" xr:uid="{E430C72B-1851-4B8F-96CA-2A1AEB646F78}"/>
    <cellStyle name="Header1 2 7 2 8 3 2 3" xfId="34617" xr:uid="{D41DC534-F712-437A-8775-1287331ADFAB}"/>
    <cellStyle name="Header1 2 7 2 8 3 3" xfId="34618" xr:uid="{60C56622-8C43-4EC5-B109-07063F83B4F0}"/>
    <cellStyle name="Header1 2 7 2 8 3 3 2" xfId="34619" xr:uid="{C5FD8E89-9AC6-4C71-8169-622AD4603920}"/>
    <cellStyle name="Header1 2 7 2 8 3 3 3" xfId="34620" xr:uid="{A713E9B1-FF32-4DC5-A7DD-BE4F94FC533B}"/>
    <cellStyle name="Header1 2 7 2 8 3 4" xfId="34621" xr:uid="{86E540D8-9BB2-41D2-990A-F741464E19C2}"/>
    <cellStyle name="Header1 2 7 2 8 3 4 2" xfId="34622" xr:uid="{9FE07885-84D0-44B0-B817-FE29884413DE}"/>
    <cellStyle name="Header1 2 7 2 8 3 4 3" xfId="34623" xr:uid="{AFD1163A-74A6-4CD0-830F-2FA3CB6A1568}"/>
    <cellStyle name="Header1 2 7 2 8 3 5" xfId="34624" xr:uid="{B70FF97A-4316-469D-8FEE-DEB94F64DF43}"/>
    <cellStyle name="Header1 2 7 2 8 3 5 2" xfId="34625" xr:uid="{BD40E920-9BFA-4BEA-AFB3-C29099BEA2AA}"/>
    <cellStyle name="Header1 2 7 2 8 3 5 3" xfId="34626" xr:uid="{443BACDB-C030-4659-80EB-23DFCC8109F0}"/>
    <cellStyle name="Header1 2 7 2 8 3 6" xfId="34627" xr:uid="{FFD31091-D7C9-42E0-B9CA-033EC50E3738}"/>
    <cellStyle name="Header1 2 7 2 8 3 6 2" xfId="34628" xr:uid="{FBD19D29-75A0-403C-A9BC-E161E00B2620}"/>
    <cellStyle name="Header1 2 7 2 8 3 6 3" xfId="34629" xr:uid="{75E40338-6B93-4BA0-B3AF-0967AF27B26B}"/>
    <cellStyle name="Header1 2 7 2 8 3 7" xfId="34630" xr:uid="{BE74CA24-5A87-48B1-9D0A-A580919478FC}"/>
    <cellStyle name="Header1 2 7 2 8 3 8" xfId="34631" xr:uid="{B1E7ED4A-5B4B-4877-B4E5-F988E92F4A39}"/>
    <cellStyle name="Header1 2 7 2 8 4" xfId="34632" xr:uid="{AF65E724-A224-4CFB-8EE0-4368C43880D8}"/>
    <cellStyle name="Header1 2 7 2 8 4 2" xfId="34633" xr:uid="{F5F496A5-B47B-428D-90AD-D809AE0716AE}"/>
    <cellStyle name="Header1 2 7 2 8 4 2 2" xfId="34634" xr:uid="{948A8F1C-E769-4771-9012-D267C359EFAF}"/>
    <cellStyle name="Header1 2 7 2 8 4 2 3" xfId="34635" xr:uid="{A92552C5-FC20-4068-8BBD-EB779ADF5B0C}"/>
    <cellStyle name="Header1 2 7 2 8 4 3" xfId="34636" xr:uid="{75E3833D-5783-4730-97CA-D1DA00FB6E9F}"/>
    <cellStyle name="Header1 2 7 2 8 4 3 2" xfId="34637" xr:uid="{22C36EA0-954D-4129-83B8-322F0126F7DC}"/>
    <cellStyle name="Header1 2 7 2 8 4 3 3" xfId="34638" xr:uid="{083329C6-D803-4443-A997-38A020E041F3}"/>
    <cellStyle name="Header1 2 7 2 8 4 4" xfId="34639" xr:uid="{D78A48A7-5A24-4465-9BE3-D910A1F7A655}"/>
    <cellStyle name="Header1 2 7 2 8 4 4 2" xfId="34640" xr:uid="{6025750C-28B3-4ECC-85B1-E8642E215999}"/>
    <cellStyle name="Header1 2 7 2 8 4 4 3" xfId="34641" xr:uid="{9F8AAE7F-A1DA-4AB2-921E-E61380F36053}"/>
    <cellStyle name="Header1 2 7 2 8 4 5" xfId="34642" xr:uid="{FB4B2D7E-6DE4-4093-8603-E81E8B2ADA89}"/>
    <cellStyle name="Header1 2 7 2 8 4 5 2" xfId="34643" xr:uid="{5EFDA7D1-9E36-49C5-B912-1A3579366582}"/>
    <cellStyle name="Header1 2 7 2 8 4 5 3" xfId="34644" xr:uid="{1978226E-2EF0-4AC3-8187-0B47FDBF89F7}"/>
    <cellStyle name="Header1 2 7 2 8 4 6" xfId="34645" xr:uid="{6F8C72A5-0D8B-4FFD-8A20-F1608ABD9B27}"/>
    <cellStyle name="Header1 2 7 2 8 4 6 2" xfId="34646" xr:uid="{0D4D0984-D2CE-4C69-A65C-C3EF064D2307}"/>
    <cellStyle name="Header1 2 7 2 8 4 6 3" xfId="34647" xr:uid="{28431113-D1CE-492D-8202-790BE5C13B0F}"/>
    <cellStyle name="Header1 2 7 2 8 4 7" xfId="34648" xr:uid="{5F7CE4E6-8DDB-4AC8-BFDD-77A8E2F61881}"/>
    <cellStyle name="Header1 2 7 2 8 4 8" xfId="34649" xr:uid="{A818D71E-F717-4641-961B-48C44B1F7524}"/>
    <cellStyle name="Header1 2 7 2 8 5" xfId="34650" xr:uid="{4346ACAB-15B3-461C-8448-E846A94E9FCD}"/>
    <cellStyle name="Header1 2 7 2 8 5 2" xfId="34651" xr:uid="{BAF365FA-C6A8-4E79-978E-1444558295FF}"/>
    <cellStyle name="Header1 2 7 2 8 5 2 2" xfId="34652" xr:uid="{78FB1177-7047-48E2-A5AF-FC1148ED16C1}"/>
    <cellStyle name="Header1 2 7 2 8 5 2 3" xfId="34653" xr:uid="{8FE10269-4385-49A2-B033-78B45A466CC1}"/>
    <cellStyle name="Header1 2 7 2 8 5 3" xfId="34654" xr:uid="{CE44BF96-F469-4CDF-BFCE-77246690E621}"/>
    <cellStyle name="Header1 2 7 2 8 5 3 2" xfId="34655" xr:uid="{8CBCB894-901F-4A1A-A5E6-6379B64374FC}"/>
    <cellStyle name="Header1 2 7 2 8 5 3 3" xfId="34656" xr:uid="{AF40BA05-4322-4DBE-860A-18EC21494B8D}"/>
    <cellStyle name="Header1 2 7 2 8 5 4" xfId="34657" xr:uid="{5EBE061D-1FD2-49F1-B3F9-00B68A659EE8}"/>
    <cellStyle name="Header1 2 7 2 8 5 4 2" xfId="34658" xr:uid="{3E42E597-7546-4364-A73C-9304FFE1FB2B}"/>
    <cellStyle name="Header1 2 7 2 8 5 4 3" xfId="34659" xr:uid="{C5961979-9076-4C29-A08A-5F4234F05E0C}"/>
    <cellStyle name="Header1 2 7 2 8 5 5" xfId="34660" xr:uid="{98F80168-F7EE-4043-ADD1-B9BE6019C437}"/>
    <cellStyle name="Header1 2 7 2 8 5 5 2" xfId="34661" xr:uid="{16282E18-5A80-47ED-9732-1AE02D5FD67D}"/>
    <cellStyle name="Header1 2 7 2 8 5 5 3" xfId="34662" xr:uid="{A3E42867-F3C9-43A1-9E55-B1FDB74C2DFE}"/>
    <cellStyle name="Header1 2 7 2 8 5 6" xfId="34663" xr:uid="{3E8AD3E7-FCD3-4929-9A35-E217D8A0EDA3}"/>
    <cellStyle name="Header1 2 7 2 8 5 6 2" xfId="34664" xr:uid="{5AA34AF5-0DC8-440A-9EFA-61F14E272A1D}"/>
    <cellStyle name="Header1 2 7 2 8 5 6 3" xfId="34665" xr:uid="{1E26815E-3CF0-4BD3-A998-A60C6956DB14}"/>
    <cellStyle name="Header1 2 7 2 8 5 7" xfId="34666" xr:uid="{1A0DDD14-9EBC-429E-BFB9-D5BB588B67E9}"/>
    <cellStyle name="Header1 2 7 2 8 5 8" xfId="34667" xr:uid="{A763A1C6-898C-45AE-8175-45F9B698D88F}"/>
    <cellStyle name="Header1 2 7 2 8 6" xfId="34668" xr:uid="{63170316-608B-4A54-B275-53A13600C18E}"/>
    <cellStyle name="Header1 2 7 2 8 6 2" xfId="34669" xr:uid="{266DAF03-9B95-4CBC-81C2-25884C715533}"/>
    <cellStyle name="Header1 2 7 2 8 6 2 2" xfId="34670" xr:uid="{2D3600DA-7463-47B7-85AE-D9A4C2447B4E}"/>
    <cellStyle name="Header1 2 7 2 8 6 2 3" xfId="34671" xr:uid="{0628F36F-61DB-475D-A63B-5B17250C9566}"/>
    <cellStyle name="Header1 2 7 2 8 6 3" xfId="34672" xr:uid="{6008E427-E077-4501-89BA-6A91A491AE51}"/>
    <cellStyle name="Header1 2 7 2 8 6 3 2" xfId="34673" xr:uid="{A0556EA7-F282-4978-ACF3-A541040B10EF}"/>
    <cellStyle name="Header1 2 7 2 8 6 3 3" xfId="34674" xr:uid="{8961492A-BA32-4391-A8FC-9187354F060F}"/>
    <cellStyle name="Header1 2 7 2 8 6 4" xfId="34675" xr:uid="{5BA4049B-B34F-4E6C-849C-213B5E431111}"/>
    <cellStyle name="Header1 2 7 2 8 6 4 2" xfId="34676" xr:uid="{EB4617EB-7E9B-449E-B2E8-33A3FF94811D}"/>
    <cellStyle name="Header1 2 7 2 8 6 4 3" xfId="34677" xr:uid="{2915736B-DFA7-4609-8B8B-FA4A09C94D99}"/>
    <cellStyle name="Header1 2 7 2 8 6 5" xfId="34678" xr:uid="{1A58E7ED-DC15-460C-A7E5-5F138124B8AC}"/>
    <cellStyle name="Header1 2 7 2 8 6 5 2" xfId="34679" xr:uid="{65489B00-DD8B-4AA2-AB1C-20DD0476CE06}"/>
    <cellStyle name="Header1 2 7 2 8 6 5 3" xfId="34680" xr:uid="{5EC41CE0-5DEF-482A-9E29-C352C5A26DA8}"/>
    <cellStyle name="Header1 2 7 2 8 6 6" xfId="34681" xr:uid="{6BF4DE33-BF93-4EB4-89C8-0D3BF4338D6F}"/>
    <cellStyle name="Header1 2 7 2 8 6 6 2" xfId="34682" xr:uid="{C8293CFD-CA60-4CE1-9A1C-6317ADD09F17}"/>
    <cellStyle name="Header1 2 7 2 8 6 6 3" xfId="34683" xr:uid="{0A190760-82D2-4F3E-B5FF-B56D47E97654}"/>
    <cellStyle name="Header1 2 7 2 8 6 7" xfId="34684" xr:uid="{EBDF8115-118D-4F1F-9A97-A05EC0FF84A0}"/>
    <cellStyle name="Header1 2 7 2 8 6 8" xfId="34685" xr:uid="{0BFA092F-0C96-41FC-A560-D8DD58330139}"/>
    <cellStyle name="Header1 2 7 2 8 7" xfId="34686" xr:uid="{ACA7A1C9-51D6-4FF4-A6FA-91A83FC85826}"/>
    <cellStyle name="Header1 2 7 2 8 8" xfId="34687" xr:uid="{E092D991-7C6D-4598-AA6B-CB5EEAD361EF}"/>
    <cellStyle name="Header1 2 7 2 9" xfId="34688" xr:uid="{E2909BA5-A4BC-4852-BCF7-FB5D84D5F690}"/>
    <cellStyle name="Header1 2 7 2 9 2" xfId="34689" xr:uid="{5F2FDB12-CA75-43F7-8956-B3A334C53F9C}"/>
    <cellStyle name="Header1 2 7 2 9 2 2" xfId="34690" xr:uid="{E8E4D9C0-502D-4B1D-A092-C97464F84F0C}"/>
    <cellStyle name="Header1 2 7 2 9 2 2 2" xfId="34691" xr:uid="{D2526ADD-417F-4695-9765-522A696E3446}"/>
    <cellStyle name="Header1 2 7 2 9 2 2 3" xfId="34692" xr:uid="{62F69299-1BEA-41BD-81E3-E14A05524F99}"/>
    <cellStyle name="Header1 2 7 2 9 2 3" xfId="34693" xr:uid="{BE789E0B-A308-44AB-91AB-BD723052E2FD}"/>
    <cellStyle name="Header1 2 7 2 9 2 3 2" xfId="34694" xr:uid="{61D83BF0-C92F-4E38-9243-5C226F1C1C8B}"/>
    <cellStyle name="Header1 2 7 2 9 2 3 3" xfId="34695" xr:uid="{3AD838D4-F431-4323-AE27-492923CD4BD6}"/>
    <cellStyle name="Header1 2 7 2 9 2 4" xfId="34696" xr:uid="{EB106439-AF75-4C98-9DD8-29AF894A37D7}"/>
    <cellStyle name="Header1 2 7 2 9 2 4 2" xfId="34697" xr:uid="{1A4E7D6B-D07F-465E-8154-A9B9F7F4D266}"/>
    <cellStyle name="Header1 2 7 2 9 2 4 3" xfId="34698" xr:uid="{28A021C4-897D-4D59-B6F6-182C84E29FC5}"/>
    <cellStyle name="Header1 2 7 2 9 2 5" xfId="34699" xr:uid="{77913039-7D5F-4AD3-9D49-50786C9C1041}"/>
    <cellStyle name="Header1 2 7 2 9 2 5 2" xfId="34700" xr:uid="{797B4E17-437F-4F0D-9944-5E527F8D3E40}"/>
    <cellStyle name="Header1 2 7 2 9 2 5 3" xfId="34701" xr:uid="{E804AD22-6033-43E5-BD9B-E8D0C766CD4E}"/>
    <cellStyle name="Header1 2 7 2 9 2 6" xfId="34702" xr:uid="{2E19036E-6246-4B1A-8D00-3DCFDC0B5AAD}"/>
    <cellStyle name="Header1 2 7 2 9 2 6 2" xfId="34703" xr:uid="{5337EFB8-B546-472C-94BF-51DF24A834EF}"/>
    <cellStyle name="Header1 2 7 2 9 2 6 3" xfId="34704" xr:uid="{279E23C2-2E41-4A12-A3D0-C226A9857016}"/>
    <cellStyle name="Header1 2 7 2 9 2 7" xfId="34705" xr:uid="{18208BD8-9FD7-4351-9398-45BF971ACC68}"/>
    <cellStyle name="Header1 2 7 2 9 2 7 2" xfId="34706" xr:uid="{976DBDA2-4D24-4B6F-84E6-1E43D2B1256B}"/>
    <cellStyle name="Header1 2 7 2 9 2 7 3" xfId="34707" xr:uid="{6A41E320-7666-484D-AB80-67CF3B9EFB5F}"/>
    <cellStyle name="Header1 2 7 2 9 2 8" xfId="34708" xr:uid="{18E2D543-894B-4DF2-8A3C-09F1609FC35C}"/>
    <cellStyle name="Header1 2 7 2 9 2 9" xfId="34709" xr:uid="{22502C07-338C-4A38-95A0-FF2D96FA3094}"/>
    <cellStyle name="Header1 2 7 2 9 3" xfId="34710" xr:uid="{EFE809DF-9B5C-4BBF-82F5-CA9C0A807AAE}"/>
    <cellStyle name="Header1 2 7 2 9 3 2" xfId="34711" xr:uid="{87DD2F75-B6DA-4415-9BCF-B39B2BAC7661}"/>
    <cellStyle name="Header1 2 7 2 9 3 2 2" xfId="34712" xr:uid="{9C81E052-146A-4EDB-B528-EBB2F1E69728}"/>
    <cellStyle name="Header1 2 7 2 9 3 2 3" xfId="34713" xr:uid="{04051D00-C506-4A0A-AAC2-538A7B0E3EB4}"/>
    <cellStyle name="Header1 2 7 2 9 3 3" xfId="34714" xr:uid="{DD56A24F-A1B9-4150-B727-331C1068C11E}"/>
    <cellStyle name="Header1 2 7 2 9 3 3 2" xfId="34715" xr:uid="{8D43F50C-9694-477F-856C-9EE0EAC056C6}"/>
    <cellStyle name="Header1 2 7 2 9 3 3 3" xfId="34716" xr:uid="{C15164A0-2568-434B-A5C3-6C7A6303626F}"/>
    <cellStyle name="Header1 2 7 2 9 3 4" xfId="34717" xr:uid="{8CD815FD-F8A5-424D-AEA5-BF857454EB96}"/>
    <cellStyle name="Header1 2 7 2 9 3 4 2" xfId="34718" xr:uid="{591E3BBD-89DE-459C-82A4-E4119708CF75}"/>
    <cellStyle name="Header1 2 7 2 9 3 4 3" xfId="34719" xr:uid="{D5C4DAB3-2718-4EE8-A3C4-3600625B0232}"/>
    <cellStyle name="Header1 2 7 2 9 3 5" xfId="34720" xr:uid="{31BBFD9C-1BA7-403E-870C-AB3546E31CE7}"/>
    <cellStyle name="Header1 2 7 2 9 3 5 2" xfId="34721" xr:uid="{2CC6BB6D-AF41-4885-B063-C0EE3256990C}"/>
    <cellStyle name="Header1 2 7 2 9 3 5 3" xfId="34722" xr:uid="{F2ED613A-810B-4B1E-95D0-666C59A05C29}"/>
    <cellStyle name="Header1 2 7 2 9 3 6" xfId="34723" xr:uid="{3619EB4B-F35C-493C-8C08-10787B546DFD}"/>
    <cellStyle name="Header1 2 7 2 9 3 6 2" xfId="34724" xr:uid="{DA2A65A9-CBF9-4C7F-BE2F-47A9AF37881D}"/>
    <cellStyle name="Header1 2 7 2 9 3 6 3" xfId="34725" xr:uid="{A68098A3-9132-461D-BBE1-572906D3ACF1}"/>
    <cellStyle name="Header1 2 7 2 9 3 7" xfId="34726" xr:uid="{EC1C33EA-6870-4CC6-A256-6DFD08D86054}"/>
    <cellStyle name="Header1 2 7 2 9 3 8" xfId="34727" xr:uid="{1B4E2775-E203-4F14-B611-615D934ECD34}"/>
    <cellStyle name="Header1 2 7 2 9 4" xfId="34728" xr:uid="{00C0B738-A054-420A-9B3C-63A6778C567B}"/>
    <cellStyle name="Header1 2 7 2 9 4 2" xfId="34729" xr:uid="{EECC9A6B-AF41-4763-98EC-03183399CDCD}"/>
    <cellStyle name="Header1 2 7 2 9 4 2 2" xfId="34730" xr:uid="{ABE164AA-09A7-4618-BCEB-05FF1EDB34FD}"/>
    <cellStyle name="Header1 2 7 2 9 4 2 3" xfId="34731" xr:uid="{D6C85223-92D9-4A88-9E92-D36B448EB8D3}"/>
    <cellStyle name="Header1 2 7 2 9 4 3" xfId="34732" xr:uid="{E22A1D2C-1D11-4651-B8D6-7A43019A68DB}"/>
    <cellStyle name="Header1 2 7 2 9 4 3 2" xfId="34733" xr:uid="{807BE48C-AF4B-4B7A-A425-A548A04AC86D}"/>
    <cellStyle name="Header1 2 7 2 9 4 3 3" xfId="34734" xr:uid="{D053B98F-10FA-4F16-8D1B-34D8A9523105}"/>
    <cellStyle name="Header1 2 7 2 9 4 4" xfId="34735" xr:uid="{5B75FB4D-D846-4FAF-8CC9-382B45CCCE8B}"/>
    <cellStyle name="Header1 2 7 2 9 4 4 2" xfId="34736" xr:uid="{3C735DA4-2DE7-4BBA-8C3D-13869A4B7EDD}"/>
    <cellStyle name="Header1 2 7 2 9 4 4 3" xfId="34737" xr:uid="{FADDDD7E-81AE-4102-A655-7E6A0B3831E0}"/>
    <cellStyle name="Header1 2 7 2 9 4 5" xfId="34738" xr:uid="{8A39A861-1F95-4C88-856D-AB0A8B571CA7}"/>
    <cellStyle name="Header1 2 7 2 9 4 5 2" xfId="34739" xr:uid="{49CA4AB5-D93F-4D11-A64D-072CD4D1174F}"/>
    <cellStyle name="Header1 2 7 2 9 4 5 3" xfId="34740" xr:uid="{5C20D348-B9E0-4C15-AEAB-725B85751437}"/>
    <cellStyle name="Header1 2 7 2 9 4 6" xfId="34741" xr:uid="{77C0EBB7-C581-4CD6-9FA8-1D818001D7FA}"/>
    <cellStyle name="Header1 2 7 2 9 4 6 2" xfId="34742" xr:uid="{2FAB4C36-67F3-40A0-96F5-F8A0A5F899A1}"/>
    <cellStyle name="Header1 2 7 2 9 4 6 3" xfId="34743" xr:uid="{A6BF71E1-B26B-4DA4-8F33-9E2A883C9675}"/>
    <cellStyle name="Header1 2 7 2 9 4 7" xfId="34744" xr:uid="{45B08502-485B-4E72-B656-A1B656C062B0}"/>
    <cellStyle name="Header1 2 7 2 9 4 8" xfId="34745" xr:uid="{713538A7-F2F5-4666-8C3A-92255F9DE310}"/>
    <cellStyle name="Header1 2 7 2 9 5" xfId="34746" xr:uid="{EC652F47-38AC-43CC-9198-91A4D0DCE063}"/>
    <cellStyle name="Header1 2 7 2 9 5 2" xfId="34747" xr:uid="{103B9AC9-CA09-4285-A0FA-CCD9D47DDC41}"/>
    <cellStyle name="Header1 2 7 2 9 5 2 2" xfId="34748" xr:uid="{E51D0661-346E-4259-BDCB-0D345BA094F8}"/>
    <cellStyle name="Header1 2 7 2 9 5 2 3" xfId="34749" xr:uid="{061EF1FA-3C24-41E3-8FCF-8377C31A7D90}"/>
    <cellStyle name="Header1 2 7 2 9 5 3" xfId="34750" xr:uid="{C7402843-6154-4336-84F7-34B92A1C88E5}"/>
    <cellStyle name="Header1 2 7 2 9 5 3 2" xfId="34751" xr:uid="{71EACE0E-2F7F-43E3-91BD-0B05785D9E9B}"/>
    <cellStyle name="Header1 2 7 2 9 5 3 3" xfId="34752" xr:uid="{0C7251BB-D174-4207-91B6-EBB9BB4BCB17}"/>
    <cellStyle name="Header1 2 7 2 9 5 4" xfId="34753" xr:uid="{66FB69EE-89BF-4415-A874-B095D0870455}"/>
    <cellStyle name="Header1 2 7 2 9 5 4 2" xfId="34754" xr:uid="{A2A7304C-E07F-4944-9C11-E7F5CBE74D57}"/>
    <cellStyle name="Header1 2 7 2 9 5 4 3" xfId="34755" xr:uid="{4A0DBDF5-25F5-461A-8039-17A98759F556}"/>
    <cellStyle name="Header1 2 7 2 9 5 5" xfId="34756" xr:uid="{B112AACC-23C2-47B7-B7CE-C23A5A3DC263}"/>
    <cellStyle name="Header1 2 7 2 9 5 5 2" xfId="34757" xr:uid="{D43F0FDC-1912-46ED-8BD2-101B7FE23FE5}"/>
    <cellStyle name="Header1 2 7 2 9 5 5 3" xfId="34758" xr:uid="{B98547F7-537E-4D96-BF7F-DDC72C48C7D6}"/>
    <cellStyle name="Header1 2 7 2 9 5 6" xfId="34759" xr:uid="{D2D8B691-ECE4-4285-A3C4-70DC40BBA9A3}"/>
    <cellStyle name="Header1 2 7 2 9 5 6 2" xfId="34760" xr:uid="{5412A98F-F478-4F08-9FFF-3194B5627C86}"/>
    <cellStyle name="Header1 2 7 2 9 5 6 3" xfId="34761" xr:uid="{020F0593-F11B-44E6-A574-746CF6ADD632}"/>
    <cellStyle name="Header1 2 7 2 9 5 7" xfId="34762" xr:uid="{1F0D0636-5D3F-4531-A9FB-48C4E02CF73F}"/>
    <cellStyle name="Header1 2 7 2 9 5 8" xfId="34763" xr:uid="{5D659828-75D2-4B92-B6D4-2D2BC8A5FFD6}"/>
    <cellStyle name="Header1 2 7 2 9 6" xfId="34764" xr:uid="{F38138BA-215A-4D0D-BB82-A389CCAC5351}"/>
    <cellStyle name="Header1 2 7 2 9 6 2" xfId="34765" xr:uid="{2E8C2996-BCFA-4C41-8EA0-FBDB78486DE7}"/>
    <cellStyle name="Header1 2 7 2 9 6 2 2" xfId="34766" xr:uid="{16A9CBE3-E806-4767-91E1-DBD3041E35A2}"/>
    <cellStyle name="Header1 2 7 2 9 6 2 3" xfId="34767" xr:uid="{072A6D12-FAE5-4909-A4A6-C4284EAC500C}"/>
    <cellStyle name="Header1 2 7 2 9 6 3" xfId="34768" xr:uid="{78F134FB-2BDA-459F-8C7D-29EFC8BF68C2}"/>
    <cellStyle name="Header1 2 7 2 9 6 3 2" xfId="34769" xr:uid="{EAFAD7A9-9119-4348-A9E8-B5E39991B5D8}"/>
    <cellStyle name="Header1 2 7 2 9 6 3 3" xfId="34770" xr:uid="{B1C63088-2379-420D-BA5C-A74F7F63F513}"/>
    <cellStyle name="Header1 2 7 2 9 6 4" xfId="34771" xr:uid="{88E82EEA-9BBF-486F-BA88-BCCC2ED73E5B}"/>
    <cellStyle name="Header1 2 7 2 9 6 4 2" xfId="34772" xr:uid="{310DCE84-1124-42FF-8302-BECDF13A8A75}"/>
    <cellStyle name="Header1 2 7 2 9 6 4 3" xfId="34773" xr:uid="{E0D0F9BF-3403-4B84-A005-B582384F006D}"/>
    <cellStyle name="Header1 2 7 2 9 6 5" xfId="34774" xr:uid="{E43202C6-B492-46D2-B91C-E33E763CD3F0}"/>
    <cellStyle name="Header1 2 7 2 9 6 5 2" xfId="34775" xr:uid="{EF8116FF-98C4-49A4-A5B9-27B17328071A}"/>
    <cellStyle name="Header1 2 7 2 9 6 5 3" xfId="34776" xr:uid="{7D011943-622F-489A-8145-13E271531DF4}"/>
    <cellStyle name="Header1 2 7 2 9 6 6" xfId="34777" xr:uid="{11AC32EB-77CF-4130-97DC-8AA21D0617E0}"/>
    <cellStyle name="Header1 2 7 2 9 6 6 2" xfId="34778" xr:uid="{280815E2-09B3-44F3-8CCE-45AE71996B70}"/>
    <cellStyle name="Header1 2 7 2 9 6 6 3" xfId="34779" xr:uid="{44137D47-8CA3-4419-873E-122DFE6FD1F6}"/>
    <cellStyle name="Header1 2 7 2 9 6 7" xfId="34780" xr:uid="{AC12F286-11DE-4508-9F62-C122BA6AEF23}"/>
    <cellStyle name="Header1 2 7 2 9 6 8" xfId="34781" xr:uid="{58623609-33C3-4182-9FBC-475EA0A96608}"/>
    <cellStyle name="Header1 2 7 2 9 7" xfId="34782" xr:uid="{A597792D-85DF-4FC5-8D2C-EEBA752CB7C8}"/>
    <cellStyle name="Header1 2 7 2 9 8" xfId="34783" xr:uid="{4B7DCD97-587D-4E34-A550-599CEECB1807}"/>
    <cellStyle name="Header1 2 7 3" xfId="34784" xr:uid="{78B905D7-2A6A-4B74-AD10-EC24B3A4BF5A}"/>
    <cellStyle name="Header1 2 7 3 2" xfId="34785" xr:uid="{CF1A1A70-3B87-4480-92A9-32DF2B853088}"/>
    <cellStyle name="Header1 2 7 3 2 2" xfId="34786" xr:uid="{B66E1CF1-7194-41DC-B309-0B47EDD5B151}"/>
    <cellStyle name="Header1 2 7 3 2 2 2" xfId="34787" xr:uid="{819C5268-4134-46CF-AEF7-687A916A5B1F}"/>
    <cellStyle name="Header1 2 7 3 2 2 3" xfId="34788" xr:uid="{CA3D0603-E57A-4FDE-A736-594AB3DE85D5}"/>
    <cellStyle name="Header1 2 7 3 2 3" xfId="34789" xr:uid="{6684E525-A8F0-4A78-9560-88906A03D78B}"/>
    <cellStyle name="Header1 2 7 3 2 3 2" xfId="34790" xr:uid="{B8941BE5-CF21-4DA8-9B1E-CA5B93AF82A3}"/>
    <cellStyle name="Header1 2 7 3 2 3 3" xfId="34791" xr:uid="{A951F805-D068-4DE1-A47D-1B8DC21C79B4}"/>
    <cellStyle name="Header1 2 7 3 2 4" xfId="34792" xr:uid="{58437DF5-4B94-4DBA-97C6-FAA90A20D3B6}"/>
    <cellStyle name="Header1 2 7 3 2 4 2" xfId="34793" xr:uid="{157668B6-0213-42A6-8F05-D6372ED53B75}"/>
    <cellStyle name="Header1 2 7 3 2 4 3" xfId="34794" xr:uid="{FDDAD636-7BBA-4B22-8660-8E1E4AA278CF}"/>
    <cellStyle name="Header1 2 7 3 2 5" xfId="34795" xr:uid="{56F624DC-2B40-441B-99A5-8738C7AE0E20}"/>
    <cellStyle name="Header1 2 7 3 2 5 2" xfId="34796" xr:uid="{8839D61E-209E-44D5-8710-F59639BD3B47}"/>
    <cellStyle name="Header1 2 7 3 2 5 3" xfId="34797" xr:uid="{50A12AE0-4423-48C2-A6D2-FB67CFD202BD}"/>
    <cellStyle name="Header1 2 7 3 2 6" xfId="34798" xr:uid="{CE52BFCA-76ED-42DE-B5A4-EF9B5E19A03E}"/>
    <cellStyle name="Header1 2 7 3 2 6 2" xfId="34799" xr:uid="{2FA9D473-7F80-4D2F-84B5-0580F1BFFEFC}"/>
    <cellStyle name="Header1 2 7 3 2 6 3" xfId="34800" xr:uid="{130C4573-DA68-49C0-ABE9-7CFF343576E9}"/>
    <cellStyle name="Header1 2 7 3 2 7" xfId="34801" xr:uid="{58BBA353-EC65-41C0-BA0C-9ECCE666200A}"/>
    <cellStyle name="Header1 2 7 3 2 7 2" xfId="34802" xr:uid="{ACB32FC6-3546-4D6C-B4BF-1820850F9E3E}"/>
    <cellStyle name="Header1 2 7 3 2 7 3" xfId="34803" xr:uid="{02A337FA-CD99-4EBB-9908-A10EB2EE3603}"/>
    <cellStyle name="Header1 2 7 3 2 8" xfId="34804" xr:uid="{1F13B927-A294-4132-ABE9-BFFDC53DEEF8}"/>
    <cellStyle name="Header1 2 7 3 2 9" xfId="34805" xr:uid="{5F1B33F0-310C-4918-A2FD-B535EBB1C9AE}"/>
    <cellStyle name="Header1 2 7 3 3" xfId="34806" xr:uid="{ACCE37BE-2485-4CF7-9741-0D54800550B8}"/>
    <cellStyle name="Header1 2 7 3 3 2" xfId="34807" xr:uid="{672A2071-E77A-4AF3-BC0A-BAB9009C6EEA}"/>
    <cellStyle name="Header1 2 7 3 3 2 2" xfId="34808" xr:uid="{5D80EDE2-FACB-4CDA-8557-DB89CBE57442}"/>
    <cellStyle name="Header1 2 7 3 3 2 3" xfId="34809" xr:uid="{8E42F878-FDDA-4024-B228-7BD0771E2FC8}"/>
    <cellStyle name="Header1 2 7 3 3 3" xfId="34810" xr:uid="{B6A75074-7460-4AC0-BB0B-12E940285D4F}"/>
    <cellStyle name="Header1 2 7 3 3 3 2" xfId="34811" xr:uid="{E239765C-B5D8-40F2-B31C-4447A8D4636D}"/>
    <cellStyle name="Header1 2 7 3 3 3 3" xfId="34812" xr:uid="{7B6D4105-5222-4E91-87B3-64FFED5C263A}"/>
    <cellStyle name="Header1 2 7 3 3 4" xfId="34813" xr:uid="{C2348B04-3E39-4357-A5A4-269131D44847}"/>
    <cellStyle name="Header1 2 7 3 3 4 2" xfId="34814" xr:uid="{3DD42BA0-14FE-4B4C-A623-C9CFAD26C43D}"/>
    <cellStyle name="Header1 2 7 3 3 4 3" xfId="34815" xr:uid="{3D7F8E04-B575-4F1B-AAAB-B8B0AC74700A}"/>
    <cellStyle name="Header1 2 7 3 3 5" xfId="34816" xr:uid="{D0BBB151-A2B2-4929-B38B-E14AF8F36074}"/>
    <cellStyle name="Header1 2 7 3 3 5 2" xfId="34817" xr:uid="{AEB8B916-EC6E-4C21-B873-12262ACD924D}"/>
    <cellStyle name="Header1 2 7 3 3 5 3" xfId="34818" xr:uid="{A6A4BEE0-5579-48D0-B589-CD1F423F3D11}"/>
    <cellStyle name="Header1 2 7 3 3 6" xfId="34819" xr:uid="{3C01F14A-E99E-483D-BBAC-BBA2F60F0C31}"/>
    <cellStyle name="Header1 2 7 3 3 6 2" xfId="34820" xr:uid="{F0B005C6-476A-46DB-9347-D53ADC594A28}"/>
    <cellStyle name="Header1 2 7 3 3 6 3" xfId="34821" xr:uid="{2EFB3875-B084-48C2-825D-3FE4B5EFA807}"/>
    <cellStyle name="Header1 2 7 3 3 7" xfId="34822" xr:uid="{C16101A5-59A8-4F9F-977A-9B330A302549}"/>
    <cellStyle name="Header1 2 7 3 3 8" xfId="34823" xr:uid="{887F0AE0-F120-4BEE-BA15-5219C869579A}"/>
    <cellStyle name="Header1 2 7 3 4" xfId="34824" xr:uid="{AF9B6584-97F8-4806-B96B-055F0D273971}"/>
    <cellStyle name="Header1 2 7 3 4 2" xfId="34825" xr:uid="{9E50848D-550E-42C0-87EA-EB340CB51EEF}"/>
    <cellStyle name="Header1 2 7 3 4 2 2" xfId="34826" xr:uid="{0F2173CF-133A-4AB9-9751-47831091D895}"/>
    <cellStyle name="Header1 2 7 3 4 2 3" xfId="34827" xr:uid="{97E95804-5189-402D-82AC-22777B79B1A5}"/>
    <cellStyle name="Header1 2 7 3 4 3" xfId="34828" xr:uid="{E979CFF4-6E81-4F92-B07F-2F9E2EC95576}"/>
    <cellStyle name="Header1 2 7 3 4 3 2" xfId="34829" xr:uid="{C532A56F-61C5-4B4A-8785-6E21602576C0}"/>
    <cellStyle name="Header1 2 7 3 4 3 3" xfId="34830" xr:uid="{58BCC92B-E6F7-4542-B4CA-5B716367B4D9}"/>
    <cellStyle name="Header1 2 7 3 4 4" xfId="34831" xr:uid="{A2D4A5D3-AF77-4D38-9059-F81EDB11DAF9}"/>
    <cellStyle name="Header1 2 7 3 4 4 2" xfId="34832" xr:uid="{C593DE14-F139-40D7-AF1F-B4D316C30F39}"/>
    <cellStyle name="Header1 2 7 3 4 4 3" xfId="34833" xr:uid="{B0AEA107-A5E8-4890-A738-5B35E54F999F}"/>
    <cellStyle name="Header1 2 7 3 4 5" xfId="34834" xr:uid="{C330DFA9-10D4-4019-9F3F-9DA3D63D59C7}"/>
    <cellStyle name="Header1 2 7 3 4 5 2" xfId="34835" xr:uid="{07C5D341-68B1-488C-9F33-6AD219A3C18A}"/>
    <cellStyle name="Header1 2 7 3 4 5 3" xfId="34836" xr:uid="{5A1045A1-14F6-477A-AE75-AFABAB1A44FA}"/>
    <cellStyle name="Header1 2 7 3 4 6" xfId="34837" xr:uid="{3732D548-AA3A-4EB2-BA6C-A9376F7B1E92}"/>
    <cellStyle name="Header1 2 7 3 4 6 2" xfId="34838" xr:uid="{48862588-8517-40CD-888A-5476D934842B}"/>
    <cellStyle name="Header1 2 7 3 4 6 3" xfId="34839" xr:uid="{71BFC785-BC68-414F-8828-1261A81F6C1F}"/>
    <cellStyle name="Header1 2 7 3 4 7" xfId="34840" xr:uid="{2B3E6F65-FD18-4078-9FE4-0167D54F9AFA}"/>
    <cellStyle name="Header1 2 7 3 4 8" xfId="34841" xr:uid="{E6270419-3D70-4F69-AB09-A70B32A0F641}"/>
    <cellStyle name="Header1 2 7 3 5" xfId="34842" xr:uid="{5DAD4815-6B21-4292-876E-B5AB0073EE85}"/>
    <cellStyle name="Header1 2 7 3 5 2" xfId="34843" xr:uid="{4C88E0AE-0BD5-46F5-B4E1-DD6D7D0DE244}"/>
    <cellStyle name="Header1 2 7 3 5 2 2" xfId="34844" xr:uid="{BC72577F-5DCF-41A2-AB0A-977A7E30419A}"/>
    <cellStyle name="Header1 2 7 3 5 2 3" xfId="34845" xr:uid="{46994959-289D-4705-B5CD-E3BADF4B2498}"/>
    <cellStyle name="Header1 2 7 3 5 3" xfId="34846" xr:uid="{D6247D5F-3489-493B-BE68-226A60DB6B3B}"/>
    <cellStyle name="Header1 2 7 3 5 3 2" xfId="34847" xr:uid="{FC817FB0-EE67-4D1B-90FA-BF95D0D11B03}"/>
    <cellStyle name="Header1 2 7 3 5 3 3" xfId="34848" xr:uid="{907CA5E4-01FB-43E3-B8A5-A749E41C93DB}"/>
    <cellStyle name="Header1 2 7 3 5 4" xfId="34849" xr:uid="{0D2AAB2D-CFF9-42B8-ABF6-9FAD6F986454}"/>
    <cellStyle name="Header1 2 7 3 5 4 2" xfId="34850" xr:uid="{080E9F49-CFE5-410D-A003-4E201266BA31}"/>
    <cellStyle name="Header1 2 7 3 5 4 3" xfId="34851" xr:uid="{BBC71392-4953-4798-8D75-5E9979B1E7A9}"/>
    <cellStyle name="Header1 2 7 3 5 5" xfId="34852" xr:uid="{C9D708E0-5C37-4234-A60F-09BDEA651259}"/>
    <cellStyle name="Header1 2 7 3 5 5 2" xfId="34853" xr:uid="{8E064D8C-6E5D-4171-9B55-F8133239C869}"/>
    <cellStyle name="Header1 2 7 3 5 5 3" xfId="34854" xr:uid="{C86BC751-873E-408C-9AA0-DE5143F05227}"/>
    <cellStyle name="Header1 2 7 3 5 6" xfId="34855" xr:uid="{84EC50DC-6E6B-4365-8A46-A390D2333866}"/>
    <cellStyle name="Header1 2 7 3 5 6 2" xfId="34856" xr:uid="{F113A1C7-5528-4F37-AAD3-9D0E4B365BAA}"/>
    <cellStyle name="Header1 2 7 3 5 6 3" xfId="34857" xr:uid="{C64FED43-A677-4DE1-807E-5CAF6D9B6EEC}"/>
    <cellStyle name="Header1 2 7 3 5 7" xfId="34858" xr:uid="{861F74BE-CAE7-4117-BC43-A5CC5DE74A6C}"/>
    <cellStyle name="Header1 2 7 3 5 8" xfId="34859" xr:uid="{1943F0E4-088E-4BAC-9236-B92E3641BD34}"/>
    <cellStyle name="Header1 2 7 3 6" xfId="34860" xr:uid="{36FF33D4-D6F4-469E-B985-DCBBB8724BB5}"/>
    <cellStyle name="Header1 2 7 3 6 2" xfId="34861" xr:uid="{8AAAFB7F-98C2-4C92-8AC7-8BB766F13BB1}"/>
    <cellStyle name="Header1 2 7 3 6 2 2" xfId="34862" xr:uid="{32B324BA-BF36-4332-8F8F-94686958E8F1}"/>
    <cellStyle name="Header1 2 7 3 6 2 3" xfId="34863" xr:uid="{441E74C9-B702-48F3-910A-C27FEDF0FC57}"/>
    <cellStyle name="Header1 2 7 3 6 3" xfId="34864" xr:uid="{441C31B7-4BE2-4F87-87B9-347417606238}"/>
    <cellStyle name="Header1 2 7 3 6 3 2" xfId="34865" xr:uid="{47AB165A-98DE-49A4-8943-35CC44CBC5B2}"/>
    <cellStyle name="Header1 2 7 3 6 3 3" xfId="34866" xr:uid="{47866CC1-8DB6-4362-8A28-9B1D95703611}"/>
    <cellStyle name="Header1 2 7 3 6 4" xfId="34867" xr:uid="{136C5450-DD6C-4A73-9AEF-B0B2A1DD2001}"/>
    <cellStyle name="Header1 2 7 3 6 4 2" xfId="34868" xr:uid="{89F02395-9B3B-4976-9403-426D6FF37B68}"/>
    <cellStyle name="Header1 2 7 3 6 4 3" xfId="34869" xr:uid="{B9114D7E-1E13-478A-B4EB-84BD3DC76BB4}"/>
    <cellStyle name="Header1 2 7 3 6 5" xfId="34870" xr:uid="{73981432-A9A8-494E-900B-7D3BAB0E5175}"/>
    <cellStyle name="Header1 2 7 3 6 5 2" xfId="34871" xr:uid="{6F48E583-CD9D-49C1-9BA3-2DF2767046BA}"/>
    <cellStyle name="Header1 2 7 3 6 5 3" xfId="34872" xr:uid="{E7AC1B69-2C28-4312-98B9-F9C350F618EF}"/>
    <cellStyle name="Header1 2 7 3 6 6" xfId="34873" xr:uid="{90D16AF7-7E48-46D2-A616-763F45465E31}"/>
    <cellStyle name="Header1 2 7 3 6 6 2" xfId="34874" xr:uid="{513C0B58-760B-4814-9FA2-5908B322B55D}"/>
    <cellStyle name="Header1 2 7 3 6 6 3" xfId="34875" xr:uid="{83A8F8E1-772B-4961-8DA7-0F3436BF301F}"/>
    <cellStyle name="Header1 2 7 3 6 7" xfId="34876" xr:uid="{1047A36B-491A-4A9F-99BD-A36B79B077EB}"/>
    <cellStyle name="Header1 2 7 3 6 8" xfId="34877" xr:uid="{275C3F59-0233-41D7-AA18-B245BF5D4B7C}"/>
    <cellStyle name="Header1 2 7 3 7" xfId="34878" xr:uid="{F4467551-D308-4D61-8B71-4EFE4DE43E0C}"/>
    <cellStyle name="Header1 2 7 3 8" xfId="34879" xr:uid="{7856E997-EF96-4276-821B-9ABA15153BB7}"/>
    <cellStyle name="Header1 2 7 4" xfId="34880" xr:uid="{FB124B9F-4545-469B-94C3-B35EB4C75494}"/>
    <cellStyle name="Header1 2 7 4 2" xfId="34881" xr:uid="{1653A8DD-35FB-44CB-BD3A-CC8242182CC8}"/>
    <cellStyle name="Header1 2 7 4 2 2" xfId="34882" xr:uid="{016A9BFC-165D-41D8-858D-2480F7E425B7}"/>
    <cellStyle name="Header1 2 7 4 2 2 2" xfId="34883" xr:uid="{FFF8EBA8-EC84-4347-905F-A1810AB14E2C}"/>
    <cellStyle name="Header1 2 7 4 2 2 3" xfId="34884" xr:uid="{5D4D1A7F-F319-4817-8F99-1B698C0A80DD}"/>
    <cellStyle name="Header1 2 7 4 2 3" xfId="34885" xr:uid="{837FECF5-6485-491B-9DBC-102F41632954}"/>
    <cellStyle name="Header1 2 7 4 2 3 2" xfId="34886" xr:uid="{C2A13875-B156-4A52-8565-E8291B64DB63}"/>
    <cellStyle name="Header1 2 7 4 2 3 3" xfId="34887" xr:uid="{92BFC996-A081-4714-827C-133EA4F994E1}"/>
    <cellStyle name="Header1 2 7 4 2 4" xfId="34888" xr:uid="{A3BE75BA-6AD8-4782-ACDE-FBED93DAAD77}"/>
    <cellStyle name="Header1 2 7 4 2 4 2" xfId="34889" xr:uid="{D39FA3FA-8A11-4AAE-BAFC-0489A887BB2E}"/>
    <cellStyle name="Header1 2 7 4 2 4 3" xfId="34890" xr:uid="{2D91E8B1-6CDA-457C-A554-3966DE1A90C7}"/>
    <cellStyle name="Header1 2 7 4 2 5" xfId="34891" xr:uid="{D580C2C2-C1CA-4EC8-B990-97F27E4B35AE}"/>
    <cellStyle name="Header1 2 7 4 2 5 2" xfId="34892" xr:uid="{97078B3F-1CAD-4F6D-80E6-DAFD88D41130}"/>
    <cellStyle name="Header1 2 7 4 2 5 3" xfId="34893" xr:uid="{F079D5AD-20F6-4454-9D91-D27DEC5B279C}"/>
    <cellStyle name="Header1 2 7 4 2 6" xfId="34894" xr:uid="{ED13827D-BC98-4505-89BA-2EA9FC14620D}"/>
    <cellStyle name="Header1 2 7 4 2 6 2" xfId="34895" xr:uid="{5E0DAC10-BB42-4CE8-8E93-C8502F9DF268}"/>
    <cellStyle name="Header1 2 7 4 2 6 3" xfId="34896" xr:uid="{4AA47DFA-3154-4C90-AC76-0A4EB66A9093}"/>
    <cellStyle name="Header1 2 7 4 2 7" xfId="34897" xr:uid="{1A6ED09B-5A5C-4E9A-8451-E56DFC9D71D4}"/>
    <cellStyle name="Header1 2 7 4 2 7 2" xfId="34898" xr:uid="{72E90C79-452E-48B3-9A84-67C589DD71B1}"/>
    <cellStyle name="Header1 2 7 4 2 7 3" xfId="34899" xr:uid="{25241822-3423-4BBD-9383-0E88AEB96B6F}"/>
    <cellStyle name="Header1 2 7 4 2 8" xfId="34900" xr:uid="{D504998B-1E93-4D25-9B15-438A6657E537}"/>
    <cellStyle name="Header1 2 7 4 2 9" xfId="34901" xr:uid="{DE5D6C86-FA5C-47AE-B5A6-CC31A3EB80ED}"/>
    <cellStyle name="Header1 2 7 4 3" xfId="34902" xr:uid="{A00052DC-F719-40AE-93D0-3F4500C853C7}"/>
    <cellStyle name="Header1 2 7 4 3 2" xfId="34903" xr:uid="{E9C52FCE-1E84-46DC-874E-EE69C53DEAE5}"/>
    <cellStyle name="Header1 2 7 4 3 2 2" xfId="34904" xr:uid="{3B058E85-4811-4A44-BEFD-DD07C3D98F8C}"/>
    <cellStyle name="Header1 2 7 4 3 2 3" xfId="34905" xr:uid="{3B323B75-F2CB-4252-8B89-18C0BD274F6C}"/>
    <cellStyle name="Header1 2 7 4 3 3" xfId="34906" xr:uid="{E2818EDF-3B4B-4ADF-A96F-48D80789C65C}"/>
    <cellStyle name="Header1 2 7 4 3 3 2" xfId="34907" xr:uid="{0AA0B2A9-F2F5-414E-B27D-672E24DA9FEE}"/>
    <cellStyle name="Header1 2 7 4 3 3 3" xfId="34908" xr:uid="{F954C1C5-FB1B-48C8-8B4F-B34DBCFF41E4}"/>
    <cellStyle name="Header1 2 7 4 3 4" xfId="34909" xr:uid="{0EDE1E30-F174-41F1-8E40-B40996C1C2AF}"/>
    <cellStyle name="Header1 2 7 4 3 4 2" xfId="34910" xr:uid="{5169E86C-4F6C-4454-B1A5-73137E7E0889}"/>
    <cellStyle name="Header1 2 7 4 3 4 3" xfId="34911" xr:uid="{6A55FCD1-0064-4517-9C83-04BBA410D301}"/>
    <cellStyle name="Header1 2 7 4 3 5" xfId="34912" xr:uid="{6277B49C-793A-47CD-8AFE-4FA1086532B2}"/>
    <cellStyle name="Header1 2 7 4 3 5 2" xfId="34913" xr:uid="{9128E764-BF14-47A8-9C47-962E840938EF}"/>
    <cellStyle name="Header1 2 7 4 3 5 3" xfId="34914" xr:uid="{6A09A629-C90C-4F96-9420-04D1E2291429}"/>
    <cellStyle name="Header1 2 7 4 3 6" xfId="34915" xr:uid="{3E538209-7CCD-43BA-8497-FC8F0440383E}"/>
    <cellStyle name="Header1 2 7 4 3 6 2" xfId="34916" xr:uid="{116D6AEF-678D-49F3-AB29-709504559AA7}"/>
    <cellStyle name="Header1 2 7 4 3 6 3" xfId="34917" xr:uid="{59C1C14A-797E-4E27-935B-D87FFCD701CB}"/>
    <cellStyle name="Header1 2 7 4 3 7" xfId="34918" xr:uid="{DF02F181-1B55-436A-9FE5-5E8900E09366}"/>
    <cellStyle name="Header1 2 7 4 3 8" xfId="34919" xr:uid="{B7A1FD90-9F0C-434E-ACCD-CF2A05C9FDFC}"/>
    <cellStyle name="Header1 2 7 4 4" xfId="34920" xr:uid="{B87E8E1B-ABE7-4A03-ABE6-C527913B0957}"/>
    <cellStyle name="Header1 2 7 4 4 2" xfId="34921" xr:uid="{2606073A-6321-4EC6-9220-37481254F62F}"/>
    <cellStyle name="Header1 2 7 4 4 2 2" xfId="34922" xr:uid="{A9E4D150-DA32-417E-90DF-EC5FA7F48D9D}"/>
    <cellStyle name="Header1 2 7 4 4 2 3" xfId="34923" xr:uid="{50FA37E1-CC49-4E05-82AD-B5406F82557E}"/>
    <cellStyle name="Header1 2 7 4 4 3" xfId="34924" xr:uid="{46600281-2ECD-4679-95B1-A816C42A8BD4}"/>
    <cellStyle name="Header1 2 7 4 4 3 2" xfId="34925" xr:uid="{93684D2F-ADF6-4F8E-8FF0-5311D408A081}"/>
    <cellStyle name="Header1 2 7 4 4 3 3" xfId="34926" xr:uid="{62C99B1E-F775-4A15-A4B8-09A62BE80068}"/>
    <cellStyle name="Header1 2 7 4 4 4" xfId="34927" xr:uid="{519CFC36-3359-488A-B91E-343CBA9321DA}"/>
    <cellStyle name="Header1 2 7 4 4 4 2" xfId="34928" xr:uid="{CEC83D1F-39B9-4EEF-B868-84BEBDC7B8A4}"/>
    <cellStyle name="Header1 2 7 4 4 4 3" xfId="34929" xr:uid="{6E20523F-910B-4F19-B2C5-7FF9E7852B6B}"/>
    <cellStyle name="Header1 2 7 4 4 5" xfId="34930" xr:uid="{8A6A712C-D72D-425B-8203-A2794CD1CB5E}"/>
    <cellStyle name="Header1 2 7 4 4 5 2" xfId="34931" xr:uid="{E1523C45-3BFA-4764-886C-E34CA123079D}"/>
    <cellStyle name="Header1 2 7 4 4 5 3" xfId="34932" xr:uid="{E06324B2-7F87-40B0-942F-E5105CDDB199}"/>
    <cellStyle name="Header1 2 7 4 4 6" xfId="34933" xr:uid="{F88345C0-24ED-4785-872A-F7A7B1B33A0D}"/>
    <cellStyle name="Header1 2 7 4 4 6 2" xfId="34934" xr:uid="{071E0A65-2738-455F-A228-B4833DD568FA}"/>
    <cellStyle name="Header1 2 7 4 4 6 3" xfId="34935" xr:uid="{9D2B52EE-C502-40BF-9364-791ACD66B684}"/>
    <cellStyle name="Header1 2 7 4 4 7" xfId="34936" xr:uid="{ECD83820-8471-4DE5-81CE-29DD0345A257}"/>
    <cellStyle name="Header1 2 7 4 4 8" xfId="34937" xr:uid="{5B05367E-A7F3-4F2B-99DB-475E25FA6D3A}"/>
    <cellStyle name="Header1 2 7 4 5" xfId="34938" xr:uid="{796B7BF1-DCF8-47C3-9F3F-0FF1AF0468E7}"/>
    <cellStyle name="Header1 2 7 4 5 2" xfId="34939" xr:uid="{3FFADE45-41FE-4EB6-9528-5CBD2823B165}"/>
    <cellStyle name="Header1 2 7 4 5 2 2" xfId="34940" xr:uid="{CC39AD60-6D13-460D-8D9C-5C936F714B80}"/>
    <cellStyle name="Header1 2 7 4 5 2 3" xfId="34941" xr:uid="{86D2CB72-0174-48F7-B08A-5F95D5747454}"/>
    <cellStyle name="Header1 2 7 4 5 3" xfId="34942" xr:uid="{C1F67460-FA41-4DFF-A585-A49FF2585AB1}"/>
    <cellStyle name="Header1 2 7 4 5 3 2" xfId="34943" xr:uid="{2FE0384F-AD7F-4A45-8D53-6DED4B885D25}"/>
    <cellStyle name="Header1 2 7 4 5 3 3" xfId="34944" xr:uid="{F17BA9D7-41F3-4502-A3CE-FAA179D0DAE6}"/>
    <cellStyle name="Header1 2 7 4 5 4" xfId="34945" xr:uid="{9B877351-0050-4677-A1B2-A24BFFEC1097}"/>
    <cellStyle name="Header1 2 7 4 5 4 2" xfId="34946" xr:uid="{DF9466B2-AF91-4C2F-A1FC-18AFBA17A2CB}"/>
    <cellStyle name="Header1 2 7 4 5 4 3" xfId="34947" xr:uid="{A9ADA865-9C2D-4CA0-A47A-688D5D26621A}"/>
    <cellStyle name="Header1 2 7 4 5 5" xfId="34948" xr:uid="{7AC934D0-1493-4308-BB15-6C168555D834}"/>
    <cellStyle name="Header1 2 7 4 5 5 2" xfId="34949" xr:uid="{1DFC5F41-2F5B-456E-804A-ADE850FCED5C}"/>
    <cellStyle name="Header1 2 7 4 5 5 3" xfId="34950" xr:uid="{6AF15CE0-28A3-490E-AF14-9B0835CDB5CB}"/>
    <cellStyle name="Header1 2 7 4 5 6" xfId="34951" xr:uid="{479DDA43-5A31-4C72-91BF-2825987AFBCD}"/>
    <cellStyle name="Header1 2 7 4 5 6 2" xfId="34952" xr:uid="{54CE7167-FCD4-4EFA-9DCB-1FDF6585CF55}"/>
    <cellStyle name="Header1 2 7 4 5 6 3" xfId="34953" xr:uid="{241247C5-33EF-45D7-8BD0-F5DA4F03A498}"/>
    <cellStyle name="Header1 2 7 4 5 7" xfId="34954" xr:uid="{10B0C7A4-FC7A-4BDD-96C9-D1A56FD0A286}"/>
    <cellStyle name="Header1 2 7 4 5 8" xfId="34955" xr:uid="{E8457C8C-30F7-445C-9B9F-0CE22AFA02C8}"/>
    <cellStyle name="Header1 2 7 4 6" xfId="34956" xr:uid="{66579C30-7DFB-484A-9BC3-20F2E0FA5733}"/>
    <cellStyle name="Header1 2 7 4 6 2" xfId="34957" xr:uid="{F0F6C9EC-423D-42EA-B58F-486DDA166E09}"/>
    <cellStyle name="Header1 2 7 4 6 2 2" xfId="34958" xr:uid="{D46B930D-287E-40F8-8C91-C7E806EA3A88}"/>
    <cellStyle name="Header1 2 7 4 6 2 3" xfId="34959" xr:uid="{6A45EE48-39B7-4F7D-9433-066990E59435}"/>
    <cellStyle name="Header1 2 7 4 6 3" xfId="34960" xr:uid="{4A4FEA9B-DF42-41D1-A686-480FCAE0E5D1}"/>
    <cellStyle name="Header1 2 7 4 6 3 2" xfId="34961" xr:uid="{431495D5-FB35-4016-AF19-58D333618262}"/>
    <cellStyle name="Header1 2 7 4 6 3 3" xfId="34962" xr:uid="{1E57F0D5-1C4D-4765-B523-0A5E46E74360}"/>
    <cellStyle name="Header1 2 7 4 6 4" xfId="34963" xr:uid="{8B21CB33-9CF2-4001-8E36-3367E4F919CA}"/>
    <cellStyle name="Header1 2 7 4 6 4 2" xfId="34964" xr:uid="{216703C4-6C9B-433F-9CF8-EECB41E7D42F}"/>
    <cellStyle name="Header1 2 7 4 6 4 3" xfId="34965" xr:uid="{2D2922D9-6753-4AD2-9B36-987907AEF501}"/>
    <cellStyle name="Header1 2 7 4 6 5" xfId="34966" xr:uid="{29543C78-874C-4D7A-B10D-FEB236008D12}"/>
    <cellStyle name="Header1 2 7 4 6 5 2" xfId="34967" xr:uid="{96A3D3B2-335C-47D6-8152-A1E27302D93E}"/>
    <cellStyle name="Header1 2 7 4 6 5 3" xfId="34968" xr:uid="{2FB6584F-490C-4A8C-A656-3305EBBC578E}"/>
    <cellStyle name="Header1 2 7 4 6 6" xfId="34969" xr:uid="{C6D8BCA9-46DA-463C-A5C9-B9DC72D4EF9B}"/>
    <cellStyle name="Header1 2 7 4 6 6 2" xfId="34970" xr:uid="{97438FB8-B5D3-4362-ACD6-3481BD2D74BF}"/>
    <cellStyle name="Header1 2 7 4 6 6 3" xfId="34971" xr:uid="{5C5ED9DC-CAB5-43F8-836C-9AA2274C0635}"/>
    <cellStyle name="Header1 2 7 4 6 7" xfId="34972" xr:uid="{BB3475BC-7210-44D4-8E73-5236FA2BD5B7}"/>
    <cellStyle name="Header1 2 7 4 6 8" xfId="34973" xr:uid="{60279BE4-C3ED-4150-8232-376FCA019B3F}"/>
    <cellStyle name="Header1 2 7 4 7" xfId="34974" xr:uid="{8FAA7CAC-B136-4816-A11F-224137623CF6}"/>
    <cellStyle name="Header1 2 7 4 8" xfId="34975" xr:uid="{09B1EB7A-D4DA-443D-866B-1D2B259B3063}"/>
    <cellStyle name="Header1 2 7 5" xfId="34976" xr:uid="{FC0E68E2-4E3A-4E67-8F97-8F7BD5CDCE6B}"/>
    <cellStyle name="Header1 2 7 5 2" xfId="34977" xr:uid="{61CC5487-BB54-4545-A5FA-24E72955DC19}"/>
    <cellStyle name="Header1 2 7 5 2 2" xfId="34978" xr:uid="{059E70B9-E903-48FF-94AC-204979E68EDE}"/>
    <cellStyle name="Header1 2 7 5 2 2 2" xfId="34979" xr:uid="{6D2C2FE6-2382-4534-9E4E-BD0344E24F99}"/>
    <cellStyle name="Header1 2 7 5 2 2 3" xfId="34980" xr:uid="{C48149EC-B179-4A93-AE60-2237A245A9D3}"/>
    <cellStyle name="Header1 2 7 5 2 3" xfId="34981" xr:uid="{C29510D5-B318-4090-B365-B9574A0B0C28}"/>
    <cellStyle name="Header1 2 7 5 2 3 2" xfId="34982" xr:uid="{6EB4CB18-9470-47D9-94D0-F507DB5AA1C8}"/>
    <cellStyle name="Header1 2 7 5 2 3 3" xfId="34983" xr:uid="{56399577-D3E3-4CE3-BDA7-7F10C3E110B3}"/>
    <cellStyle name="Header1 2 7 5 2 4" xfId="34984" xr:uid="{53F58A19-5297-4AE1-B59C-740F20D6EFFE}"/>
    <cellStyle name="Header1 2 7 5 2 4 2" xfId="34985" xr:uid="{02BBC035-4FEF-4BE3-BB22-C9E72AB3D82C}"/>
    <cellStyle name="Header1 2 7 5 2 4 3" xfId="34986" xr:uid="{87B0951B-A689-454A-BEAB-D224DB184213}"/>
    <cellStyle name="Header1 2 7 5 2 5" xfId="34987" xr:uid="{430036FE-9D67-4A95-9331-7040B54467FE}"/>
    <cellStyle name="Header1 2 7 5 2 5 2" xfId="34988" xr:uid="{4ECA1DAA-7B8C-4B4E-A64A-F519150AE737}"/>
    <cellStyle name="Header1 2 7 5 2 5 3" xfId="34989" xr:uid="{CA2E0D3A-19C7-44B0-9047-F8BBD36CA7C4}"/>
    <cellStyle name="Header1 2 7 5 2 6" xfId="34990" xr:uid="{2BBBD005-9E25-4B9A-A9B3-A9B65D90D6A7}"/>
    <cellStyle name="Header1 2 7 5 2 6 2" xfId="34991" xr:uid="{948E6CF3-5711-4D83-8D0B-95D77A5DE2B9}"/>
    <cellStyle name="Header1 2 7 5 2 6 3" xfId="34992" xr:uid="{639523F9-1B4D-4742-96C6-0495E73BD44A}"/>
    <cellStyle name="Header1 2 7 5 2 7" xfId="34993" xr:uid="{3191202C-DA7C-4821-864B-B406FA4161A8}"/>
    <cellStyle name="Header1 2 7 5 2 7 2" xfId="34994" xr:uid="{A00E5095-5221-4517-B35A-CE22B0892607}"/>
    <cellStyle name="Header1 2 7 5 2 7 3" xfId="34995" xr:uid="{2533C1AF-06AF-4E5E-8A67-0472E520BE6F}"/>
    <cellStyle name="Header1 2 7 5 2 8" xfId="34996" xr:uid="{98FB2A3B-E17E-4AF5-BF12-FE7A5E8B04F2}"/>
    <cellStyle name="Header1 2 7 5 2 9" xfId="34997" xr:uid="{AE396EF8-6B52-4183-9468-EF7D096EC09D}"/>
    <cellStyle name="Header1 2 7 5 3" xfId="34998" xr:uid="{C99CFEB6-1407-45D1-A262-C2E9E5D7F4D2}"/>
    <cellStyle name="Header1 2 7 5 3 2" xfId="34999" xr:uid="{B9B863BA-BC88-4A19-93C6-6F6FC3ED740D}"/>
    <cellStyle name="Header1 2 7 5 3 2 2" xfId="35000" xr:uid="{0A3C4569-8500-40D4-9A78-F1D4B43A82BB}"/>
    <cellStyle name="Header1 2 7 5 3 2 3" xfId="35001" xr:uid="{17D76811-00E2-4B13-AF3D-327320A0D33D}"/>
    <cellStyle name="Header1 2 7 5 3 3" xfId="35002" xr:uid="{DBC2AF05-E279-4CA2-81FF-682A20C02AD6}"/>
    <cellStyle name="Header1 2 7 5 3 3 2" xfId="35003" xr:uid="{F7AD2DD1-54A9-485B-BEFF-F3FB58148573}"/>
    <cellStyle name="Header1 2 7 5 3 3 3" xfId="35004" xr:uid="{4C94977A-E9B1-444C-A6DF-EF105E92798A}"/>
    <cellStyle name="Header1 2 7 5 3 4" xfId="35005" xr:uid="{A610BFEB-112E-4155-87F7-4D03DBE975BD}"/>
    <cellStyle name="Header1 2 7 5 3 4 2" xfId="35006" xr:uid="{AB3D3016-8131-48A7-8173-49BC8970F8AC}"/>
    <cellStyle name="Header1 2 7 5 3 4 3" xfId="35007" xr:uid="{4307A98B-1AE2-4413-91C7-9457769D624B}"/>
    <cellStyle name="Header1 2 7 5 3 5" xfId="35008" xr:uid="{FB7E2CD4-43FD-4A96-974D-8C23C7C4183F}"/>
    <cellStyle name="Header1 2 7 5 3 5 2" xfId="35009" xr:uid="{BF316A6E-6315-4EA1-850A-04114BD5A58C}"/>
    <cellStyle name="Header1 2 7 5 3 5 3" xfId="35010" xr:uid="{9892EDBC-AB37-4B8F-BF0B-A0B015D787E9}"/>
    <cellStyle name="Header1 2 7 5 3 6" xfId="35011" xr:uid="{E1367835-44B3-4A33-A710-54573E39F6F8}"/>
    <cellStyle name="Header1 2 7 5 3 6 2" xfId="35012" xr:uid="{8220908D-FB33-4F05-9D1E-768548075292}"/>
    <cellStyle name="Header1 2 7 5 3 6 3" xfId="35013" xr:uid="{65859EE5-D0BC-4453-B2AD-6DEF3CEEFD53}"/>
    <cellStyle name="Header1 2 7 5 3 7" xfId="35014" xr:uid="{0D77A758-B2F0-4502-9C56-24293068CDF8}"/>
    <cellStyle name="Header1 2 7 5 3 8" xfId="35015" xr:uid="{15151B5D-1E59-4B5D-BB19-7436EECE82AB}"/>
    <cellStyle name="Header1 2 7 5 4" xfId="35016" xr:uid="{59861B4F-9FAC-41BD-9511-5FE0199BD7C8}"/>
    <cellStyle name="Header1 2 7 5 4 2" xfId="35017" xr:uid="{8C2AA04A-2613-43B1-8778-B00FB2A0F091}"/>
    <cellStyle name="Header1 2 7 5 4 2 2" xfId="35018" xr:uid="{FA32DDB0-B948-4CD5-81F6-E1D8C77CED1E}"/>
    <cellStyle name="Header1 2 7 5 4 2 3" xfId="35019" xr:uid="{DC7B0EAE-17B2-45DA-B195-2DC81EE7F6A1}"/>
    <cellStyle name="Header1 2 7 5 4 3" xfId="35020" xr:uid="{4BE1B8AA-CFAF-43DB-9A75-BD7B0E88098D}"/>
    <cellStyle name="Header1 2 7 5 4 3 2" xfId="35021" xr:uid="{1C7D0016-3B78-49FC-9E0D-D5199837CCA9}"/>
    <cellStyle name="Header1 2 7 5 4 3 3" xfId="35022" xr:uid="{05C09378-1D41-4163-A7EB-0FBC39E8EAF6}"/>
    <cellStyle name="Header1 2 7 5 4 4" xfId="35023" xr:uid="{E7F4CB35-4C49-47E7-B488-1D98E0C44AEB}"/>
    <cellStyle name="Header1 2 7 5 4 4 2" xfId="35024" xr:uid="{CCA8476A-7CE0-4D8A-A642-51EFE6145FCF}"/>
    <cellStyle name="Header1 2 7 5 4 4 3" xfId="35025" xr:uid="{1141C41C-B46C-4CF3-A159-5EA6083CD007}"/>
    <cellStyle name="Header1 2 7 5 4 5" xfId="35026" xr:uid="{2A126A3A-F247-4CDE-80C2-DB42D353E590}"/>
    <cellStyle name="Header1 2 7 5 4 5 2" xfId="35027" xr:uid="{37110E69-DA8F-4C1F-BD53-F7F162C6B347}"/>
    <cellStyle name="Header1 2 7 5 4 5 3" xfId="35028" xr:uid="{6A86FD20-5764-4C28-A4DA-7246E8D11C46}"/>
    <cellStyle name="Header1 2 7 5 4 6" xfId="35029" xr:uid="{54F2F738-D61C-4BFE-AD60-4D2C271A79B3}"/>
    <cellStyle name="Header1 2 7 5 4 6 2" xfId="35030" xr:uid="{5B41683B-76DC-47EC-B0C3-F131E80448CA}"/>
    <cellStyle name="Header1 2 7 5 4 6 3" xfId="35031" xr:uid="{ABFAA241-280E-46AA-9BE7-DCA0F5A0FDF0}"/>
    <cellStyle name="Header1 2 7 5 4 7" xfId="35032" xr:uid="{62AEEDB4-3E54-4836-B8F3-F848D6F1DD54}"/>
    <cellStyle name="Header1 2 7 5 4 8" xfId="35033" xr:uid="{7AD2F7E5-5ED9-4423-8D92-C4907E96AD59}"/>
    <cellStyle name="Header1 2 7 5 5" xfId="35034" xr:uid="{9E178F76-3A80-4294-975E-C7428CFD0CB4}"/>
    <cellStyle name="Header1 2 7 5 5 2" xfId="35035" xr:uid="{5EFBA584-7B6D-4F8B-9B4D-9B623792C01C}"/>
    <cellStyle name="Header1 2 7 5 5 2 2" xfId="35036" xr:uid="{090CA151-FD9D-44E8-B299-A3813ED41B41}"/>
    <cellStyle name="Header1 2 7 5 5 2 3" xfId="35037" xr:uid="{8E1C1378-677B-4AB1-BAF0-289EB40DC044}"/>
    <cellStyle name="Header1 2 7 5 5 3" xfId="35038" xr:uid="{B88B20EB-3EBC-43E8-B7C7-FBE4D16DE3FA}"/>
    <cellStyle name="Header1 2 7 5 5 3 2" xfId="35039" xr:uid="{8E8FD92E-2E2D-445D-9C92-CA8EDC464F5C}"/>
    <cellStyle name="Header1 2 7 5 5 3 3" xfId="35040" xr:uid="{F8227927-7155-4CC8-BEAE-3259EB9145FC}"/>
    <cellStyle name="Header1 2 7 5 5 4" xfId="35041" xr:uid="{E7F0D453-A2AE-479D-9D60-4E3E2D486DF8}"/>
    <cellStyle name="Header1 2 7 5 5 4 2" xfId="35042" xr:uid="{7477D124-919D-4958-B110-4CB2A301DC95}"/>
    <cellStyle name="Header1 2 7 5 5 4 3" xfId="35043" xr:uid="{649B3212-B46B-43FE-A5E1-710744A22DB9}"/>
    <cellStyle name="Header1 2 7 5 5 5" xfId="35044" xr:uid="{452B67ED-3DEA-4CFD-AAA8-DA079B99D0B0}"/>
    <cellStyle name="Header1 2 7 5 5 5 2" xfId="35045" xr:uid="{E277E0DB-4C81-445C-BBEF-16843C20F9D9}"/>
    <cellStyle name="Header1 2 7 5 5 5 3" xfId="35046" xr:uid="{DA8129A4-85F0-422A-B3AC-719C981DEB54}"/>
    <cellStyle name="Header1 2 7 5 5 6" xfId="35047" xr:uid="{9A2D53D0-43BE-40F0-A3FE-8E0C69932E87}"/>
    <cellStyle name="Header1 2 7 5 5 6 2" xfId="35048" xr:uid="{C173DD5C-E46A-42D6-AEBC-41BA83AE80B2}"/>
    <cellStyle name="Header1 2 7 5 5 6 3" xfId="35049" xr:uid="{A86567A8-82CE-4173-88A6-A8389191EE96}"/>
    <cellStyle name="Header1 2 7 5 5 7" xfId="35050" xr:uid="{E5F953B7-32F9-42FE-B436-DE86C7271D4E}"/>
    <cellStyle name="Header1 2 7 5 5 8" xfId="35051" xr:uid="{F8C73CD0-E69D-480E-B63F-F1D1C4EAB500}"/>
    <cellStyle name="Header1 2 7 5 6" xfId="35052" xr:uid="{3D01B014-6EF3-4877-85CA-6FFBDB3F4EB6}"/>
    <cellStyle name="Header1 2 7 5 6 2" xfId="35053" xr:uid="{F01EBAEE-1E59-4991-8BC7-75FEA4DBCE90}"/>
    <cellStyle name="Header1 2 7 5 6 2 2" xfId="35054" xr:uid="{9678A247-C352-4179-B8ED-8ED41405819E}"/>
    <cellStyle name="Header1 2 7 5 6 2 3" xfId="35055" xr:uid="{1FF194A9-319B-45C7-A2C5-6DB36F4EE8EB}"/>
    <cellStyle name="Header1 2 7 5 6 3" xfId="35056" xr:uid="{A50FD557-9DF7-4551-9511-1CA38FD737CF}"/>
    <cellStyle name="Header1 2 7 5 6 3 2" xfId="35057" xr:uid="{8009EE01-82F7-4F81-895C-134987BF0A71}"/>
    <cellStyle name="Header1 2 7 5 6 3 3" xfId="35058" xr:uid="{2E6F7AAA-DB1C-490A-84BE-80EEE1E7EB56}"/>
    <cellStyle name="Header1 2 7 5 6 4" xfId="35059" xr:uid="{31457F08-C1E4-4023-A8F1-FA576D6A095C}"/>
    <cellStyle name="Header1 2 7 5 6 4 2" xfId="35060" xr:uid="{AB14CFB4-001F-4F90-AFEE-7AB5E39A6322}"/>
    <cellStyle name="Header1 2 7 5 6 4 3" xfId="35061" xr:uid="{EAA1C7F0-0A30-4E08-B7E1-172FE4C42C49}"/>
    <cellStyle name="Header1 2 7 5 6 5" xfId="35062" xr:uid="{D091B3B6-84AA-4DC6-A2DB-66CBAC53FF0D}"/>
    <cellStyle name="Header1 2 7 5 6 5 2" xfId="35063" xr:uid="{111A8BC8-BF0D-4CF5-B2F4-D699F5696A94}"/>
    <cellStyle name="Header1 2 7 5 6 5 3" xfId="35064" xr:uid="{021F2372-4DB7-45AA-8734-F5C72524192D}"/>
    <cellStyle name="Header1 2 7 5 6 6" xfId="35065" xr:uid="{62AA32FF-E7BC-4C53-864A-61C0080EE01E}"/>
    <cellStyle name="Header1 2 7 5 6 6 2" xfId="35066" xr:uid="{6B1B3832-FAB6-40ED-BA4B-45505042847F}"/>
    <cellStyle name="Header1 2 7 5 6 6 3" xfId="35067" xr:uid="{21F7F9D3-5817-4C8E-961B-E2D8342A32CC}"/>
    <cellStyle name="Header1 2 7 5 6 7" xfId="35068" xr:uid="{98DFC61B-45F6-43CC-B788-B58AA8ABFAAA}"/>
    <cellStyle name="Header1 2 7 5 6 8" xfId="35069" xr:uid="{76B88FBA-0085-4D4D-8137-F04F6E665249}"/>
    <cellStyle name="Header1 2 7 5 7" xfId="35070" xr:uid="{92E8A65C-E384-4F95-A2E9-901A2576432E}"/>
    <cellStyle name="Header1 2 7 5 8" xfId="35071" xr:uid="{A7FE6073-4C95-4CBE-865F-2C1F48FE094F}"/>
    <cellStyle name="Header1 2 7 6" xfId="35072" xr:uid="{164CD3BB-719D-40BC-862E-33EB02BD320C}"/>
    <cellStyle name="Header1 2 7 6 2" xfId="35073" xr:uid="{7181BEC2-E017-41AB-BE82-0030ABAF5300}"/>
    <cellStyle name="Header1 2 7 6 2 2" xfId="35074" xr:uid="{AA95013E-1DAF-4C3E-8BC7-E35409495EEC}"/>
    <cellStyle name="Header1 2 7 6 2 2 2" xfId="35075" xr:uid="{C6A81767-3CBA-4A6F-823E-416A47B6F732}"/>
    <cellStyle name="Header1 2 7 6 2 2 3" xfId="35076" xr:uid="{DEC482A9-CCAA-48B1-972D-589017BC62A2}"/>
    <cellStyle name="Header1 2 7 6 2 3" xfId="35077" xr:uid="{C47ED4B6-CC0D-4073-9C8A-14F29A8A4AED}"/>
    <cellStyle name="Header1 2 7 6 2 3 2" xfId="35078" xr:uid="{5B0A7797-A335-42FC-B90D-1EAC0CD41683}"/>
    <cellStyle name="Header1 2 7 6 2 3 3" xfId="35079" xr:uid="{CC7BB7DE-4FA6-4201-B679-454BCDAA734C}"/>
    <cellStyle name="Header1 2 7 6 2 4" xfId="35080" xr:uid="{A88F0A80-0D6B-43F4-B403-63A1D1BE33C2}"/>
    <cellStyle name="Header1 2 7 6 2 4 2" xfId="35081" xr:uid="{3D7A4DAC-5BDD-4B84-800A-B13DA673ECDA}"/>
    <cellStyle name="Header1 2 7 6 2 4 3" xfId="35082" xr:uid="{7727FAED-D2CA-4CA6-B8A6-78E72CE9BFAB}"/>
    <cellStyle name="Header1 2 7 6 2 5" xfId="35083" xr:uid="{81182883-A311-415C-8CD5-A08E1A98AF40}"/>
    <cellStyle name="Header1 2 7 6 2 5 2" xfId="35084" xr:uid="{DD18AA7E-D9CE-47D3-8EBE-D4CC702310C5}"/>
    <cellStyle name="Header1 2 7 6 2 5 3" xfId="35085" xr:uid="{E0D5CFE5-401A-4864-A9CB-949A1AF8836C}"/>
    <cellStyle name="Header1 2 7 6 2 6" xfId="35086" xr:uid="{A0918C01-8851-4C8B-8821-9FA9A1D7B88E}"/>
    <cellStyle name="Header1 2 7 6 2 6 2" xfId="35087" xr:uid="{7D066623-40EF-4EBF-B69A-186A216A6AF7}"/>
    <cellStyle name="Header1 2 7 6 2 6 3" xfId="35088" xr:uid="{2A76AB79-5299-4115-A19B-D001FD61BF15}"/>
    <cellStyle name="Header1 2 7 6 2 7" xfId="35089" xr:uid="{B7C71EA5-6063-43CC-9A46-09BCEBA6B706}"/>
    <cellStyle name="Header1 2 7 6 2 7 2" xfId="35090" xr:uid="{3E702A4A-133A-45D9-89D7-0C0E49F11BB3}"/>
    <cellStyle name="Header1 2 7 6 2 7 3" xfId="35091" xr:uid="{749DF90D-7C6B-4744-8A4A-17B7CABF4A0F}"/>
    <cellStyle name="Header1 2 7 6 2 8" xfId="35092" xr:uid="{827251BE-E94E-425B-8D88-196F4006E4E6}"/>
    <cellStyle name="Header1 2 7 6 2 9" xfId="35093" xr:uid="{C0E4B459-9C34-4909-88AE-419F2B62BA75}"/>
    <cellStyle name="Header1 2 7 6 3" xfId="35094" xr:uid="{C57F1D20-F4E7-4B81-A387-4D626285414F}"/>
    <cellStyle name="Header1 2 7 6 3 2" xfId="35095" xr:uid="{9225AE67-A8E6-4DE1-9619-40A628527190}"/>
    <cellStyle name="Header1 2 7 6 3 2 2" xfId="35096" xr:uid="{2AC38BA0-1F7C-41C6-8FE4-DCA79A1592C0}"/>
    <cellStyle name="Header1 2 7 6 3 2 3" xfId="35097" xr:uid="{1A5FDF65-1132-4BE0-856A-1058348E4449}"/>
    <cellStyle name="Header1 2 7 6 3 3" xfId="35098" xr:uid="{AE401B4F-C1D4-4865-883C-2AACF4B98C50}"/>
    <cellStyle name="Header1 2 7 6 3 3 2" xfId="35099" xr:uid="{B2610155-9FF5-46CE-A087-FE8C206DBBE5}"/>
    <cellStyle name="Header1 2 7 6 3 3 3" xfId="35100" xr:uid="{61D0ED99-7162-4C1B-B71E-D16678C91A3C}"/>
    <cellStyle name="Header1 2 7 6 3 4" xfId="35101" xr:uid="{6B2C4759-BE53-4A0F-A4C6-22C9C5716AE8}"/>
    <cellStyle name="Header1 2 7 6 3 4 2" xfId="35102" xr:uid="{B77B9667-3A71-4709-9CEE-E9A67945B5B8}"/>
    <cellStyle name="Header1 2 7 6 3 4 3" xfId="35103" xr:uid="{49780799-F323-4FC3-A591-98940CF7821D}"/>
    <cellStyle name="Header1 2 7 6 3 5" xfId="35104" xr:uid="{7C7B8BA1-2723-452B-A68B-52097DA2863D}"/>
    <cellStyle name="Header1 2 7 6 3 5 2" xfId="35105" xr:uid="{04C5DC44-0771-4310-881B-814C27DBEDBC}"/>
    <cellStyle name="Header1 2 7 6 3 5 3" xfId="35106" xr:uid="{0E75E9B2-2D64-43A1-8347-FFD76E150989}"/>
    <cellStyle name="Header1 2 7 6 3 6" xfId="35107" xr:uid="{70E44565-47ED-476E-B537-ADE13E00A8BA}"/>
    <cellStyle name="Header1 2 7 6 3 6 2" xfId="35108" xr:uid="{8B1A0B6A-E200-4F4D-8516-E1B6C0EAF697}"/>
    <cellStyle name="Header1 2 7 6 3 6 3" xfId="35109" xr:uid="{B852DF02-78C3-4E96-B813-ED3C3D5DCA1B}"/>
    <cellStyle name="Header1 2 7 6 3 7" xfId="35110" xr:uid="{58D3BD30-FBC3-4C22-853A-208D5991BC48}"/>
    <cellStyle name="Header1 2 7 6 3 8" xfId="35111" xr:uid="{0A6F5F74-17DF-415A-91F8-6AEE47B370BA}"/>
    <cellStyle name="Header1 2 7 6 4" xfId="35112" xr:uid="{AAC6693C-0EB8-4F85-974F-EA88B862B58B}"/>
    <cellStyle name="Header1 2 7 6 4 2" xfId="35113" xr:uid="{F1DF3F81-56C7-495E-84AE-D3F55261C252}"/>
    <cellStyle name="Header1 2 7 6 4 2 2" xfId="35114" xr:uid="{7295F7CF-5141-4D50-B5B6-CA3CA2FD3DDC}"/>
    <cellStyle name="Header1 2 7 6 4 2 3" xfId="35115" xr:uid="{A81D8529-7631-4A36-839D-B119D6A1D8E1}"/>
    <cellStyle name="Header1 2 7 6 4 3" xfId="35116" xr:uid="{3DB20E8C-929C-445C-BE87-C42F8957D6B0}"/>
    <cellStyle name="Header1 2 7 6 4 3 2" xfId="35117" xr:uid="{FF8A9EEA-1B0E-4238-B94C-E67836478B5B}"/>
    <cellStyle name="Header1 2 7 6 4 3 3" xfId="35118" xr:uid="{070F7602-604D-429D-813A-A8B6D51AEAF9}"/>
    <cellStyle name="Header1 2 7 6 4 4" xfId="35119" xr:uid="{9E3E5DB7-0DA2-496A-BDCD-21AF57123853}"/>
    <cellStyle name="Header1 2 7 6 4 4 2" xfId="35120" xr:uid="{AF306093-E616-45E1-BB19-2991B8C5E744}"/>
    <cellStyle name="Header1 2 7 6 4 4 3" xfId="35121" xr:uid="{BCB6E820-DB46-4272-9F0B-32AEBB5D4E22}"/>
    <cellStyle name="Header1 2 7 6 4 5" xfId="35122" xr:uid="{46CEECDF-46D9-4F4D-ABAB-24F461C5EB73}"/>
    <cellStyle name="Header1 2 7 6 4 5 2" xfId="35123" xr:uid="{FEB9B7AF-D54B-41D2-8C4F-D7A99B353BC6}"/>
    <cellStyle name="Header1 2 7 6 4 5 3" xfId="35124" xr:uid="{3F042AB5-4DB3-4D91-9A60-B0898999863F}"/>
    <cellStyle name="Header1 2 7 6 4 6" xfId="35125" xr:uid="{C5522655-E24D-4507-97A7-226D9C34B1C8}"/>
    <cellStyle name="Header1 2 7 6 4 6 2" xfId="35126" xr:uid="{51922ED1-0153-4175-B9F0-076AE9058849}"/>
    <cellStyle name="Header1 2 7 6 4 6 3" xfId="35127" xr:uid="{22F856FB-7848-4FD8-980E-EED9D21B3484}"/>
    <cellStyle name="Header1 2 7 6 4 7" xfId="35128" xr:uid="{A1AFB8D3-FA12-454D-8A8F-F0281F4E7247}"/>
    <cellStyle name="Header1 2 7 6 4 8" xfId="35129" xr:uid="{6D148856-6620-4C50-8BBA-D35B893A38F5}"/>
    <cellStyle name="Header1 2 7 6 5" xfId="35130" xr:uid="{741F7A0C-A66E-4D2B-AAAD-8E93AC5734EC}"/>
    <cellStyle name="Header1 2 7 6 5 2" xfId="35131" xr:uid="{3673E071-ED26-46F2-92D9-70AFAFF9E9E9}"/>
    <cellStyle name="Header1 2 7 6 5 2 2" xfId="35132" xr:uid="{86D213E0-CF0A-4BCA-A072-3731848393D4}"/>
    <cellStyle name="Header1 2 7 6 5 2 3" xfId="35133" xr:uid="{7CE0B8CF-2A97-4DAC-BEB4-D5D6A79C14C3}"/>
    <cellStyle name="Header1 2 7 6 5 3" xfId="35134" xr:uid="{DF6E04B5-A50E-4708-9284-8950D543EC4C}"/>
    <cellStyle name="Header1 2 7 6 5 3 2" xfId="35135" xr:uid="{366E116C-1EE5-4C81-9CD1-5FD3FED2758C}"/>
    <cellStyle name="Header1 2 7 6 5 3 3" xfId="35136" xr:uid="{612E490D-B0F0-4F95-9885-145D21F51CA4}"/>
    <cellStyle name="Header1 2 7 6 5 4" xfId="35137" xr:uid="{62E6EBC1-2A12-42D0-823F-9B3AE1761670}"/>
    <cellStyle name="Header1 2 7 6 5 4 2" xfId="35138" xr:uid="{A1860FE7-707F-47FD-893D-98A925E93D03}"/>
    <cellStyle name="Header1 2 7 6 5 4 3" xfId="35139" xr:uid="{E8AD0F8B-408B-4C06-86CA-E06ABCB2CEEE}"/>
    <cellStyle name="Header1 2 7 6 5 5" xfId="35140" xr:uid="{AB5A72F2-AACA-44C9-BF8E-FC74D4A351E4}"/>
    <cellStyle name="Header1 2 7 6 5 5 2" xfId="35141" xr:uid="{DA4EA4E0-DAF6-4318-804A-7BF96B48C3B4}"/>
    <cellStyle name="Header1 2 7 6 5 5 3" xfId="35142" xr:uid="{66C9928E-AF16-43AD-9691-75F30DCAD75C}"/>
    <cellStyle name="Header1 2 7 6 5 6" xfId="35143" xr:uid="{33B9806C-A180-4F76-912B-21215B84AB7C}"/>
    <cellStyle name="Header1 2 7 6 5 6 2" xfId="35144" xr:uid="{F31A0B43-057B-403C-B426-576204792F0C}"/>
    <cellStyle name="Header1 2 7 6 5 6 3" xfId="35145" xr:uid="{9F152E14-C167-4635-B7FF-6199F82CEFFF}"/>
    <cellStyle name="Header1 2 7 6 5 7" xfId="35146" xr:uid="{3F143CA2-1C1B-436A-8227-9C2DEA89D80E}"/>
    <cellStyle name="Header1 2 7 6 5 8" xfId="35147" xr:uid="{A26D9A57-E8BF-4E66-AAFB-54852D281D66}"/>
    <cellStyle name="Header1 2 7 6 6" xfId="35148" xr:uid="{802324C3-10EE-4FAA-919D-1D67CB66C114}"/>
    <cellStyle name="Header1 2 7 6 6 2" xfId="35149" xr:uid="{44F3E48C-1CAF-44C1-850E-FB6C70504D01}"/>
    <cellStyle name="Header1 2 7 6 6 2 2" xfId="35150" xr:uid="{72ED9ADC-201E-4A72-B0F2-DF1F8ACC4231}"/>
    <cellStyle name="Header1 2 7 6 6 2 3" xfId="35151" xr:uid="{838D7FAE-757D-4262-BA06-64AC8F6E23C7}"/>
    <cellStyle name="Header1 2 7 6 6 3" xfId="35152" xr:uid="{858DEF1B-C68C-4789-8C74-CC059CC85C0F}"/>
    <cellStyle name="Header1 2 7 6 6 3 2" xfId="35153" xr:uid="{1625B231-B77C-4FAF-A789-65CBCF1215A4}"/>
    <cellStyle name="Header1 2 7 6 6 3 3" xfId="35154" xr:uid="{DD27BDE8-B546-4886-AD28-C6003221FAB8}"/>
    <cellStyle name="Header1 2 7 6 6 4" xfId="35155" xr:uid="{B762C579-7AE4-454A-89F8-66D77E79F75D}"/>
    <cellStyle name="Header1 2 7 6 6 4 2" xfId="35156" xr:uid="{B307F8C6-E2DB-4419-9F3C-9EC2577EED05}"/>
    <cellStyle name="Header1 2 7 6 6 4 3" xfId="35157" xr:uid="{9A3683B3-CD33-46D6-BDF4-D88D55987796}"/>
    <cellStyle name="Header1 2 7 6 6 5" xfId="35158" xr:uid="{CB61DE0A-7703-4C04-B046-FBA7FF05B22D}"/>
    <cellStyle name="Header1 2 7 6 6 5 2" xfId="35159" xr:uid="{6D27D883-F818-4E02-87F6-5F9EAF54746E}"/>
    <cellStyle name="Header1 2 7 6 6 5 3" xfId="35160" xr:uid="{73FBC2F8-DD0C-4B3C-B9B2-88B2F7A450AE}"/>
    <cellStyle name="Header1 2 7 6 6 6" xfId="35161" xr:uid="{3C574EF1-4217-4A3C-9117-565D31852E88}"/>
    <cellStyle name="Header1 2 7 6 6 6 2" xfId="35162" xr:uid="{30E52205-5611-42AA-8C2C-B07149ACDAA4}"/>
    <cellStyle name="Header1 2 7 6 6 6 3" xfId="35163" xr:uid="{B6F1609C-5490-477B-B4A0-C93FA22EC161}"/>
    <cellStyle name="Header1 2 7 6 6 7" xfId="35164" xr:uid="{BD20983F-1C7D-459A-87C5-AE3FBD38F486}"/>
    <cellStyle name="Header1 2 7 6 6 8" xfId="35165" xr:uid="{B87AE05F-FDE9-4122-A9E6-8C17AD0E56BB}"/>
    <cellStyle name="Header1 2 7 6 7" xfId="35166" xr:uid="{60F37831-BCD4-49A2-9E9B-648C95883D6A}"/>
    <cellStyle name="Header1 2 7 6 8" xfId="35167" xr:uid="{71725D96-CF32-4909-9755-0F2E25847D88}"/>
    <cellStyle name="Header1 2 7 7" xfId="35168" xr:uid="{9C65EA90-0D85-4B77-8FE5-8F31F34C98E3}"/>
    <cellStyle name="Header1 2 7 7 2" xfId="35169" xr:uid="{195C0C78-BC04-4528-BAF3-1C26BDE34920}"/>
    <cellStyle name="Header1 2 7 7 2 2" xfId="35170" xr:uid="{53EFBCA5-0F20-4830-856B-60732E4D2955}"/>
    <cellStyle name="Header1 2 7 7 2 2 2" xfId="35171" xr:uid="{40E8B8B7-4DB5-44F2-B125-53703DBA41C5}"/>
    <cellStyle name="Header1 2 7 7 2 2 3" xfId="35172" xr:uid="{1A21618B-0EF0-48AD-9844-FDAEC092E069}"/>
    <cellStyle name="Header1 2 7 7 2 3" xfId="35173" xr:uid="{740A3BD8-8379-4313-9B37-6F4C4639BF50}"/>
    <cellStyle name="Header1 2 7 7 2 3 2" xfId="35174" xr:uid="{627175CA-13F8-497A-9EF6-E45A23AF7E09}"/>
    <cellStyle name="Header1 2 7 7 2 3 3" xfId="35175" xr:uid="{C6816ACE-D4F4-4F86-B5F1-254E41CF4377}"/>
    <cellStyle name="Header1 2 7 7 2 4" xfId="35176" xr:uid="{0606B667-EDC8-41CD-A5B3-14ADED587DF4}"/>
    <cellStyle name="Header1 2 7 7 2 4 2" xfId="35177" xr:uid="{691EFDFA-CA2C-46CA-8DF1-6FE42E935404}"/>
    <cellStyle name="Header1 2 7 7 2 4 3" xfId="35178" xr:uid="{A96FC516-F42C-467D-AFBF-28E10ED04F6F}"/>
    <cellStyle name="Header1 2 7 7 2 5" xfId="35179" xr:uid="{5ABFC41D-D194-4960-87C7-4F7AAA183965}"/>
    <cellStyle name="Header1 2 7 7 2 5 2" xfId="35180" xr:uid="{EDB4DC7F-55F6-429D-BFDF-3818BDDD13DB}"/>
    <cellStyle name="Header1 2 7 7 2 5 3" xfId="35181" xr:uid="{82DF0EA4-50DF-4CF3-9B2C-8373C26C2931}"/>
    <cellStyle name="Header1 2 7 7 2 6" xfId="35182" xr:uid="{7D57599F-F890-4CDD-B927-AEFEB6A09120}"/>
    <cellStyle name="Header1 2 7 7 2 6 2" xfId="35183" xr:uid="{D720233B-E28A-41DF-A8EB-B07B9568299C}"/>
    <cellStyle name="Header1 2 7 7 2 6 3" xfId="35184" xr:uid="{8FA5549B-B584-415C-BC95-EC1799694AAF}"/>
    <cellStyle name="Header1 2 7 7 2 7" xfId="35185" xr:uid="{90B48357-39C5-4C7F-A2C2-009F2AA61660}"/>
    <cellStyle name="Header1 2 7 7 2 7 2" xfId="35186" xr:uid="{67CFF185-73A0-455F-8098-EC850DD5CBFF}"/>
    <cellStyle name="Header1 2 7 7 2 7 3" xfId="35187" xr:uid="{F3D4B9F0-B44B-4ACC-B428-2BB34FA288A1}"/>
    <cellStyle name="Header1 2 7 7 2 8" xfId="35188" xr:uid="{DA042892-FEF8-4845-A373-8EB6E6E73C25}"/>
    <cellStyle name="Header1 2 7 7 2 9" xfId="35189" xr:uid="{1F7072B3-7557-423B-B614-05892AE3A516}"/>
    <cellStyle name="Header1 2 7 7 3" xfId="35190" xr:uid="{E4D22DB3-C493-4381-A33E-DBAD763DAF39}"/>
    <cellStyle name="Header1 2 7 7 3 2" xfId="35191" xr:uid="{F2AC6304-4C3D-4C90-95F0-2AF531D03EFF}"/>
    <cellStyle name="Header1 2 7 7 3 2 2" xfId="35192" xr:uid="{994CCA28-01BA-46E9-9C00-6969765399A9}"/>
    <cellStyle name="Header1 2 7 7 3 2 3" xfId="35193" xr:uid="{271D54E1-8E62-4D13-AE7F-F580B9D59A6B}"/>
    <cellStyle name="Header1 2 7 7 3 3" xfId="35194" xr:uid="{05530E5B-FDAB-4EB6-8CC8-DE18D024121D}"/>
    <cellStyle name="Header1 2 7 7 3 3 2" xfId="35195" xr:uid="{0C15F51C-DA13-4671-BD92-098582A86C0B}"/>
    <cellStyle name="Header1 2 7 7 3 3 3" xfId="35196" xr:uid="{0950C151-2B64-4E7F-852A-BDAE1CB18208}"/>
    <cellStyle name="Header1 2 7 7 3 4" xfId="35197" xr:uid="{F15C44E0-E92B-4FA3-BCCD-7BADDAF23D9D}"/>
    <cellStyle name="Header1 2 7 7 3 4 2" xfId="35198" xr:uid="{BB5B29C3-6D54-4317-BB10-05D1BE0EB403}"/>
    <cellStyle name="Header1 2 7 7 3 4 3" xfId="35199" xr:uid="{5D57A931-EB34-4977-8623-2FC109D50598}"/>
    <cellStyle name="Header1 2 7 7 3 5" xfId="35200" xr:uid="{A35677E6-49E9-4106-B69F-19FE6E20FF2A}"/>
    <cellStyle name="Header1 2 7 7 3 5 2" xfId="35201" xr:uid="{17D964CA-F12A-4260-A98A-CCB3479DCD21}"/>
    <cellStyle name="Header1 2 7 7 3 5 3" xfId="35202" xr:uid="{9C031485-B132-49F2-85F3-CD4540042854}"/>
    <cellStyle name="Header1 2 7 7 3 6" xfId="35203" xr:uid="{13878758-D007-452B-9060-5720FF6C26CA}"/>
    <cellStyle name="Header1 2 7 7 3 6 2" xfId="35204" xr:uid="{207F4FA5-84B9-4C56-9CAB-607EA5B9D9E8}"/>
    <cellStyle name="Header1 2 7 7 3 6 3" xfId="35205" xr:uid="{6BAD193E-13A2-4728-B4AC-70A7D0AB9288}"/>
    <cellStyle name="Header1 2 7 7 3 7" xfId="35206" xr:uid="{B3301B23-2599-4390-93BA-3ECD5067FA2B}"/>
    <cellStyle name="Header1 2 7 7 3 8" xfId="35207" xr:uid="{99B7C4F0-448F-4DD1-BEF4-19B2B9A40440}"/>
    <cellStyle name="Header1 2 7 7 4" xfId="35208" xr:uid="{F3965F24-BC2E-4E3C-9749-C781F2A41BE2}"/>
    <cellStyle name="Header1 2 7 7 4 2" xfId="35209" xr:uid="{2481C31F-67BE-4287-BB53-EA062A69ACE8}"/>
    <cellStyle name="Header1 2 7 7 4 2 2" xfId="35210" xr:uid="{B6D0C36C-A0AD-432C-A93E-C0EB5725EBFD}"/>
    <cellStyle name="Header1 2 7 7 4 2 3" xfId="35211" xr:uid="{AF5CCCDE-F798-4D78-90E0-460E198BE433}"/>
    <cellStyle name="Header1 2 7 7 4 3" xfId="35212" xr:uid="{F88E5D5D-0F3E-4A99-AB12-3D23D17815EE}"/>
    <cellStyle name="Header1 2 7 7 4 3 2" xfId="35213" xr:uid="{49B786FD-27B5-48F9-88D2-72E02DFC6697}"/>
    <cellStyle name="Header1 2 7 7 4 3 3" xfId="35214" xr:uid="{F5A75AB7-EABA-49E8-94F3-EE1342402B5B}"/>
    <cellStyle name="Header1 2 7 7 4 4" xfId="35215" xr:uid="{0CE91ED1-6F1A-49D6-8055-F97E5FD8A61F}"/>
    <cellStyle name="Header1 2 7 7 4 4 2" xfId="35216" xr:uid="{984AF987-9DB4-4D85-8841-91C85AF46126}"/>
    <cellStyle name="Header1 2 7 7 4 4 3" xfId="35217" xr:uid="{F1EF7090-FB31-42A4-A48A-DDBDB36D4F81}"/>
    <cellStyle name="Header1 2 7 7 4 5" xfId="35218" xr:uid="{ACF164D1-6BBF-4129-A0EC-0354F9857EC0}"/>
    <cellStyle name="Header1 2 7 7 4 5 2" xfId="35219" xr:uid="{B15273A7-508A-468D-AF32-30E0924B72F2}"/>
    <cellStyle name="Header1 2 7 7 4 5 3" xfId="35220" xr:uid="{793BBBB7-02C0-4B3A-854E-E2F90437751D}"/>
    <cellStyle name="Header1 2 7 7 4 6" xfId="35221" xr:uid="{0BCB4EBE-1897-46EE-8053-D811A86A12BA}"/>
    <cellStyle name="Header1 2 7 7 4 6 2" xfId="35222" xr:uid="{6E09BB35-3123-4797-B61A-EA65D43700B2}"/>
    <cellStyle name="Header1 2 7 7 4 6 3" xfId="35223" xr:uid="{EF7E96CF-789D-4265-9A32-D7DC11DA3BBE}"/>
    <cellStyle name="Header1 2 7 7 4 7" xfId="35224" xr:uid="{15ABA99C-B465-4A78-9175-EE875DEA1078}"/>
    <cellStyle name="Header1 2 7 7 4 8" xfId="35225" xr:uid="{8DD59BD9-7E2C-41AA-AC41-A06023B53896}"/>
    <cellStyle name="Header1 2 7 7 5" xfId="35226" xr:uid="{283ADC50-D991-4E43-BB41-E85F9426F444}"/>
    <cellStyle name="Header1 2 7 7 5 2" xfId="35227" xr:uid="{1BCFC8A5-6B57-4563-BB44-D47868D567DD}"/>
    <cellStyle name="Header1 2 7 7 5 2 2" xfId="35228" xr:uid="{97B1A569-6CB5-40FC-ABEC-CD874EAA0EFB}"/>
    <cellStyle name="Header1 2 7 7 5 2 3" xfId="35229" xr:uid="{D82D6AA3-6040-430B-A24C-2355355BD7ED}"/>
    <cellStyle name="Header1 2 7 7 5 3" xfId="35230" xr:uid="{D7BE0B43-2151-4B38-B317-52E600C20497}"/>
    <cellStyle name="Header1 2 7 7 5 3 2" xfId="35231" xr:uid="{41528EF0-CE24-48EA-9378-77285DB8B8BD}"/>
    <cellStyle name="Header1 2 7 7 5 3 3" xfId="35232" xr:uid="{18609BC1-F0A1-45F7-A6A0-6739E6AF200C}"/>
    <cellStyle name="Header1 2 7 7 5 4" xfId="35233" xr:uid="{D46400A7-0877-4A4D-8BFD-4813E3692604}"/>
    <cellStyle name="Header1 2 7 7 5 4 2" xfId="35234" xr:uid="{1F13DB78-EF40-4378-BE09-C0D4D7BD08BC}"/>
    <cellStyle name="Header1 2 7 7 5 4 3" xfId="35235" xr:uid="{E39FAD79-F342-43B5-ADE6-647D7670C8B9}"/>
    <cellStyle name="Header1 2 7 7 5 5" xfId="35236" xr:uid="{EB97BDCA-7B14-4542-A084-7E3BDA438886}"/>
    <cellStyle name="Header1 2 7 7 5 5 2" xfId="35237" xr:uid="{02817659-F31D-461F-9A7E-3C50A5ABD663}"/>
    <cellStyle name="Header1 2 7 7 5 5 3" xfId="35238" xr:uid="{AD68ABC6-404F-4C66-A33B-D45DFDFA442F}"/>
    <cellStyle name="Header1 2 7 7 5 6" xfId="35239" xr:uid="{59D64EED-28A7-4D94-8DB7-B77EF63A85A4}"/>
    <cellStyle name="Header1 2 7 7 5 6 2" xfId="35240" xr:uid="{52EA4F49-D248-418E-BA08-5D288327C487}"/>
    <cellStyle name="Header1 2 7 7 5 6 3" xfId="35241" xr:uid="{AEC9047A-FBC6-453C-A668-AB24E68BC7F7}"/>
    <cellStyle name="Header1 2 7 7 5 7" xfId="35242" xr:uid="{37D2F77E-85A3-4AED-8A0A-7DDA7B6CB8AF}"/>
    <cellStyle name="Header1 2 7 7 5 8" xfId="35243" xr:uid="{09BD1BA8-D8EB-41E0-8F5A-5FD776D93CFD}"/>
    <cellStyle name="Header1 2 7 7 6" xfId="35244" xr:uid="{F3523487-C3B7-4FB4-9450-1B957B4B88F3}"/>
    <cellStyle name="Header1 2 7 7 6 2" xfId="35245" xr:uid="{08F93484-6BC3-4B78-B259-51C18A7CEAC2}"/>
    <cellStyle name="Header1 2 7 7 6 2 2" xfId="35246" xr:uid="{5322EE85-A9B5-4E39-8D61-6A6459448CF1}"/>
    <cellStyle name="Header1 2 7 7 6 2 3" xfId="35247" xr:uid="{C930F491-9F54-4A26-AA29-98B22687043F}"/>
    <cellStyle name="Header1 2 7 7 6 3" xfId="35248" xr:uid="{39C54027-6563-4140-A174-9247500C543D}"/>
    <cellStyle name="Header1 2 7 7 6 3 2" xfId="35249" xr:uid="{08F93823-C2E5-4CC8-BFF4-FD128A422218}"/>
    <cellStyle name="Header1 2 7 7 6 3 3" xfId="35250" xr:uid="{805A3446-B45A-4CBE-A1AF-62DE09A331D7}"/>
    <cellStyle name="Header1 2 7 7 6 4" xfId="35251" xr:uid="{9E420F00-2962-4D5C-8576-753B41567BC4}"/>
    <cellStyle name="Header1 2 7 7 6 4 2" xfId="35252" xr:uid="{D8B92D8C-DF7C-4144-BF34-B1E7D593D4D8}"/>
    <cellStyle name="Header1 2 7 7 6 4 3" xfId="35253" xr:uid="{41B31CB1-5937-4F4B-A0AF-E2F9F4996FE6}"/>
    <cellStyle name="Header1 2 7 7 6 5" xfId="35254" xr:uid="{E61C9FFC-2C74-4D61-A602-5DEBB4A09D1C}"/>
    <cellStyle name="Header1 2 7 7 6 5 2" xfId="35255" xr:uid="{E62DAD31-3C29-446F-9928-B6A2EAC61EBF}"/>
    <cellStyle name="Header1 2 7 7 6 5 3" xfId="35256" xr:uid="{A2D0CDDA-C7CB-42C4-900B-35C87EDC8CA4}"/>
    <cellStyle name="Header1 2 7 7 6 6" xfId="35257" xr:uid="{11477815-A18D-4D01-BE5D-5C41041C5433}"/>
    <cellStyle name="Header1 2 7 7 6 6 2" xfId="35258" xr:uid="{FBF008F9-5B1E-4D7D-9749-FAECBD4E90DB}"/>
    <cellStyle name="Header1 2 7 7 6 6 3" xfId="35259" xr:uid="{C62FDA0D-FDE2-4D8D-9CC6-D35DD05D96E3}"/>
    <cellStyle name="Header1 2 7 7 6 7" xfId="35260" xr:uid="{97040A40-0844-4C26-9432-A3AB1D38CE1B}"/>
    <cellStyle name="Header1 2 7 7 6 8" xfId="35261" xr:uid="{F8AF56DE-8C90-4EFD-BEEF-350C1B15EC71}"/>
    <cellStyle name="Header1 2 7 7 7" xfId="35262" xr:uid="{0B1CB387-524F-4045-B52C-BAD56FBB613F}"/>
    <cellStyle name="Header1 2 7 7 8" xfId="35263" xr:uid="{A9A7DE27-01B3-4F22-BD91-0D91FC2A050F}"/>
    <cellStyle name="Header1 2 7 8" xfId="35264" xr:uid="{A7EB8211-E744-4212-A41D-7EDC2688AD4B}"/>
    <cellStyle name="Header1 2 7 8 2" xfId="35265" xr:uid="{80D3008E-473B-4736-B36F-6F276D89F2B5}"/>
    <cellStyle name="Header1 2 7 8 2 2" xfId="35266" xr:uid="{ED2E9A39-1E0F-44AD-AC24-D08D06881DDD}"/>
    <cellStyle name="Header1 2 7 8 2 2 2" xfId="35267" xr:uid="{A0BEC050-F115-4699-93BA-F8C7B4C582E4}"/>
    <cellStyle name="Header1 2 7 8 2 2 3" xfId="35268" xr:uid="{76812C63-7F06-4C8E-AB28-D542F59053DE}"/>
    <cellStyle name="Header1 2 7 8 2 3" xfId="35269" xr:uid="{0AB8CB34-7DAF-405A-B587-EE6DF78F8B84}"/>
    <cellStyle name="Header1 2 7 8 2 3 2" xfId="35270" xr:uid="{4EAF8397-D7C5-4AB8-8852-C8C83403A985}"/>
    <cellStyle name="Header1 2 7 8 2 3 3" xfId="35271" xr:uid="{3726CF87-A5F8-4823-800A-D7BF6E44C619}"/>
    <cellStyle name="Header1 2 7 8 2 4" xfId="35272" xr:uid="{A8659B29-AAEE-4693-BCC6-FCD141440692}"/>
    <cellStyle name="Header1 2 7 8 2 4 2" xfId="35273" xr:uid="{918EF822-C610-4548-B938-51C033A9BE71}"/>
    <cellStyle name="Header1 2 7 8 2 4 3" xfId="35274" xr:uid="{90D936D3-72DB-4682-A583-C38B280392F6}"/>
    <cellStyle name="Header1 2 7 8 2 5" xfId="35275" xr:uid="{3A77C562-F25D-47C3-9046-6FFD05F22979}"/>
    <cellStyle name="Header1 2 7 8 2 5 2" xfId="35276" xr:uid="{168F1D21-C5A1-4815-80C8-3A4008E5C08B}"/>
    <cellStyle name="Header1 2 7 8 2 5 3" xfId="35277" xr:uid="{C778597C-7948-442C-BE7C-F379E97299F8}"/>
    <cellStyle name="Header1 2 7 8 2 6" xfId="35278" xr:uid="{81340FD2-D81A-41EF-B195-5235F06197CC}"/>
    <cellStyle name="Header1 2 7 8 2 6 2" xfId="35279" xr:uid="{1E520A7D-5BBB-4F27-AC95-21EE695FA1BF}"/>
    <cellStyle name="Header1 2 7 8 2 6 3" xfId="35280" xr:uid="{073BA18A-38B0-4BB8-AFDF-B02AEF24BF2E}"/>
    <cellStyle name="Header1 2 7 8 2 7" xfId="35281" xr:uid="{1C27B853-2AED-40A5-B655-C407E56AAA2E}"/>
    <cellStyle name="Header1 2 7 8 2 7 2" xfId="35282" xr:uid="{C3DD960C-3E6F-4D59-96B1-5B8A6ECE1C96}"/>
    <cellStyle name="Header1 2 7 8 2 7 3" xfId="35283" xr:uid="{7E940578-905C-46E6-9CF7-0ABD55353D7D}"/>
    <cellStyle name="Header1 2 7 8 2 8" xfId="35284" xr:uid="{3F41F8A8-D6F5-4AF5-8F61-E957953BB40F}"/>
    <cellStyle name="Header1 2 7 8 2 9" xfId="35285" xr:uid="{2637A492-7933-43C3-A694-CC21EFF90E26}"/>
    <cellStyle name="Header1 2 7 8 3" xfId="35286" xr:uid="{072EA03A-4BC9-46BA-AA92-A5B77D7525DE}"/>
    <cellStyle name="Header1 2 7 8 3 2" xfId="35287" xr:uid="{2F2E8567-2024-4312-B0F0-9C5646160D45}"/>
    <cellStyle name="Header1 2 7 8 3 2 2" xfId="35288" xr:uid="{AFA07832-0EAB-4007-A088-DC0BEBD89874}"/>
    <cellStyle name="Header1 2 7 8 3 2 3" xfId="35289" xr:uid="{50D8235A-5631-4FF0-903D-A1A0EB74AEEB}"/>
    <cellStyle name="Header1 2 7 8 3 3" xfId="35290" xr:uid="{C6A8720D-477F-4663-BABB-A84108984DE6}"/>
    <cellStyle name="Header1 2 7 8 3 3 2" xfId="35291" xr:uid="{5B6D5BA0-0EFD-4FD2-BE46-B4691EFC94F4}"/>
    <cellStyle name="Header1 2 7 8 3 3 3" xfId="35292" xr:uid="{1FAEDC64-74A2-40CB-B038-4465676F81FF}"/>
    <cellStyle name="Header1 2 7 8 3 4" xfId="35293" xr:uid="{CE1D7A3C-0E59-440B-8D1F-20675CFB7545}"/>
    <cellStyle name="Header1 2 7 8 3 4 2" xfId="35294" xr:uid="{DE21B5E1-24ED-485C-96BB-BF8BF747C120}"/>
    <cellStyle name="Header1 2 7 8 3 4 3" xfId="35295" xr:uid="{DA0F4803-1C2A-4EE6-A748-0D412E6B77E6}"/>
    <cellStyle name="Header1 2 7 8 3 5" xfId="35296" xr:uid="{635C2D4F-A717-449F-AA9C-F953CF3F4BCA}"/>
    <cellStyle name="Header1 2 7 8 3 5 2" xfId="35297" xr:uid="{D77BDF86-DE5E-482C-B3D2-5D69E1CAA4C2}"/>
    <cellStyle name="Header1 2 7 8 3 5 3" xfId="35298" xr:uid="{BDD6E6C4-A899-4A52-BD26-568DC66696A2}"/>
    <cellStyle name="Header1 2 7 8 3 6" xfId="35299" xr:uid="{29D91C81-DF5F-4400-95B9-1E2E9B366635}"/>
    <cellStyle name="Header1 2 7 8 3 6 2" xfId="35300" xr:uid="{539F18BD-8BA5-4EAA-98A4-4E9E1D04A983}"/>
    <cellStyle name="Header1 2 7 8 3 6 3" xfId="35301" xr:uid="{C0BACCF5-8FAD-4351-AD2D-B9FCCC46B037}"/>
    <cellStyle name="Header1 2 7 8 3 7" xfId="35302" xr:uid="{D076B945-2095-4EE8-854C-DE19C3D4FD6D}"/>
    <cellStyle name="Header1 2 7 8 3 8" xfId="35303" xr:uid="{F0614D0C-67EC-4F0A-A6F2-31B1DD8A0668}"/>
    <cellStyle name="Header1 2 7 8 4" xfId="35304" xr:uid="{B289AC4E-10D9-44E4-934F-3001770F7681}"/>
    <cellStyle name="Header1 2 7 8 4 2" xfId="35305" xr:uid="{7FFF384D-106C-44BE-AC0C-B96E0F05B4DD}"/>
    <cellStyle name="Header1 2 7 8 4 2 2" xfId="35306" xr:uid="{42972C18-3230-4DA9-8E6F-044A637EC84B}"/>
    <cellStyle name="Header1 2 7 8 4 2 3" xfId="35307" xr:uid="{EAF9CC15-69D9-4175-A091-DF1B8AA333EC}"/>
    <cellStyle name="Header1 2 7 8 4 3" xfId="35308" xr:uid="{46C30E2A-CC3E-4BA6-8C3D-E8539C169FDC}"/>
    <cellStyle name="Header1 2 7 8 4 3 2" xfId="35309" xr:uid="{38598096-8E47-45EB-B440-EC4B85F80D2C}"/>
    <cellStyle name="Header1 2 7 8 4 3 3" xfId="35310" xr:uid="{2CA076B7-1ADE-41C6-BB43-323C723F1679}"/>
    <cellStyle name="Header1 2 7 8 4 4" xfId="35311" xr:uid="{3A235267-F3CF-4BF8-BF8F-BD46A0891D3C}"/>
    <cellStyle name="Header1 2 7 8 4 4 2" xfId="35312" xr:uid="{0B543126-AC70-42B0-AFE0-1401BC67CE36}"/>
    <cellStyle name="Header1 2 7 8 4 4 3" xfId="35313" xr:uid="{3845BBE6-D90C-42EC-8DFD-67CA4E6BD099}"/>
    <cellStyle name="Header1 2 7 8 4 5" xfId="35314" xr:uid="{2FCE2D24-FC09-45A6-961C-6D60156A2D5B}"/>
    <cellStyle name="Header1 2 7 8 4 5 2" xfId="35315" xr:uid="{BB1DE397-50B0-4FC8-B780-3E1BBE346FC7}"/>
    <cellStyle name="Header1 2 7 8 4 5 3" xfId="35316" xr:uid="{45E51677-949D-4369-AAA7-0848E5653071}"/>
    <cellStyle name="Header1 2 7 8 4 6" xfId="35317" xr:uid="{C6C1BF44-68A6-43B3-A466-ECD32ABFE015}"/>
    <cellStyle name="Header1 2 7 8 4 6 2" xfId="35318" xr:uid="{38F12A59-8ACF-46B2-AD10-7AD37E93D07B}"/>
    <cellStyle name="Header1 2 7 8 4 6 3" xfId="35319" xr:uid="{708EA2AA-57B0-4837-8C3A-12FDA2A71125}"/>
    <cellStyle name="Header1 2 7 8 4 7" xfId="35320" xr:uid="{CE664454-F366-41AE-9541-9475D53F2AAF}"/>
    <cellStyle name="Header1 2 7 8 4 8" xfId="35321" xr:uid="{CB150869-1CA2-4087-952B-5A0CAEDC461D}"/>
    <cellStyle name="Header1 2 7 8 5" xfId="35322" xr:uid="{4902B68A-FB21-4E97-AAFC-2F1C15E44BA6}"/>
    <cellStyle name="Header1 2 7 8 5 2" xfId="35323" xr:uid="{080030C7-F99A-4B40-B5B7-AF372C9A8F52}"/>
    <cellStyle name="Header1 2 7 8 5 2 2" xfId="35324" xr:uid="{EB0AB05C-22C6-4C0E-A96F-F1FC09A51C50}"/>
    <cellStyle name="Header1 2 7 8 5 2 3" xfId="35325" xr:uid="{440CAC29-B894-4632-AD75-F3FFF4891023}"/>
    <cellStyle name="Header1 2 7 8 5 3" xfId="35326" xr:uid="{52664ACA-58D5-4588-8002-E431B50D2E7F}"/>
    <cellStyle name="Header1 2 7 8 5 3 2" xfId="35327" xr:uid="{865C495D-9042-4437-BCBE-47CCFEDF136F}"/>
    <cellStyle name="Header1 2 7 8 5 3 3" xfId="35328" xr:uid="{717DCAE2-E474-40D6-96D3-6454F79C8F52}"/>
    <cellStyle name="Header1 2 7 8 5 4" xfId="35329" xr:uid="{A07539AC-5D86-46D7-9D23-A651580CB4EC}"/>
    <cellStyle name="Header1 2 7 8 5 4 2" xfId="35330" xr:uid="{AE86C03E-57E6-46EF-8721-241E0F982C7C}"/>
    <cellStyle name="Header1 2 7 8 5 4 3" xfId="35331" xr:uid="{36BA1912-9A90-415E-801C-56C5903522AD}"/>
    <cellStyle name="Header1 2 7 8 5 5" xfId="35332" xr:uid="{5C920268-619E-4AB8-9F32-0B015FBF94F0}"/>
    <cellStyle name="Header1 2 7 8 5 5 2" xfId="35333" xr:uid="{BEB8FB17-7A7D-497C-BACC-7E6C2925A617}"/>
    <cellStyle name="Header1 2 7 8 5 5 3" xfId="35334" xr:uid="{1FE6FECA-E3C5-40FF-95C9-7FB130328B8A}"/>
    <cellStyle name="Header1 2 7 8 5 6" xfId="35335" xr:uid="{88C3009B-B578-4C7F-977C-B21162E143EB}"/>
    <cellStyle name="Header1 2 7 8 5 6 2" xfId="35336" xr:uid="{A0C31DA8-8E5C-40C1-8C46-8A057942F759}"/>
    <cellStyle name="Header1 2 7 8 5 6 3" xfId="35337" xr:uid="{4418936A-55E2-4D3D-B1BA-796051DE7CA5}"/>
    <cellStyle name="Header1 2 7 8 5 7" xfId="35338" xr:uid="{CBC2C01E-83E4-406B-8EAA-5EDDEDA102F1}"/>
    <cellStyle name="Header1 2 7 8 5 8" xfId="35339" xr:uid="{F4FEC416-15CD-4022-A49A-E660B8520594}"/>
    <cellStyle name="Header1 2 7 8 6" xfId="35340" xr:uid="{5D9FE3D0-592D-4966-AC6D-47FAD525F9A5}"/>
    <cellStyle name="Header1 2 7 8 6 2" xfId="35341" xr:uid="{7387BA8A-4860-4C5F-B581-A3597329580D}"/>
    <cellStyle name="Header1 2 7 8 6 2 2" xfId="35342" xr:uid="{27E07EE5-FFA5-4E2C-AD96-3DD9DAEA6351}"/>
    <cellStyle name="Header1 2 7 8 6 2 3" xfId="35343" xr:uid="{297190D1-523E-4B74-8585-F212E8A64222}"/>
    <cellStyle name="Header1 2 7 8 6 3" xfId="35344" xr:uid="{0ED6D8DF-E2AE-493E-A6A8-4902BBC2558F}"/>
    <cellStyle name="Header1 2 7 8 6 3 2" xfId="35345" xr:uid="{CD936881-35AA-48CB-A0BE-DA300EBCCF85}"/>
    <cellStyle name="Header1 2 7 8 6 3 3" xfId="35346" xr:uid="{BDB40175-A689-42B5-B69A-76E8D8BACC7A}"/>
    <cellStyle name="Header1 2 7 8 6 4" xfId="35347" xr:uid="{161CB18D-BB18-4988-8FF5-D9FC27EFE9DA}"/>
    <cellStyle name="Header1 2 7 8 6 4 2" xfId="35348" xr:uid="{0DEA756B-7BB7-4F05-B906-7660B12E2580}"/>
    <cellStyle name="Header1 2 7 8 6 4 3" xfId="35349" xr:uid="{BDAC653A-70FF-46E0-9008-C38C655EA93B}"/>
    <cellStyle name="Header1 2 7 8 6 5" xfId="35350" xr:uid="{7249EFCC-FC49-45CE-85F7-28C35664DF28}"/>
    <cellStyle name="Header1 2 7 8 6 5 2" xfId="35351" xr:uid="{880C3BD1-1AE1-4611-9E66-B153B222E70B}"/>
    <cellStyle name="Header1 2 7 8 6 5 3" xfId="35352" xr:uid="{82CFE742-B094-402D-ADBA-0EF191C6F95C}"/>
    <cellStyle name="Header1 2 7 8 6 6" xfId="35353" xr:uid="{83EB9F8A-3EFC-474B-91BF-D11D9CBF1381}"/>
    <cellStyle name="Header1 2 7 8 6 6 2" xfId="35354" xr:uid="{8A5CBD08-8E37-4E83-9A8F-1D23C6755CC0}"/>
    <cellStyle name="Header1 2 7 8 6 6 3" xfId="35355" xr:uid="{AC8FB227-A9A8-47EF-9AC7-B16EB9AB6457}"/>
    <cellStyle name="Header1 2 7 8 6 7" xfId="35356" xr:uid="{A54F8C2D-0BA1-4E58-BBD3-9C3494E32FD3}"/>
    <cellStyle name="Header1 2 7 8 6 8" xfId="35357" xr:uid="{4DE260B6-20F7-464C-9909-20AA110DB1C7}"/>
    <cellStyle name="Header1 2 7 8 7" xfId="35358" xr:uid="{6324591B-54B8-43A0-B23F-C1DC0ABC6645}"/>
    <cellStyle name="Header1 2 7 8 8" xfId="35359" xr:uid="{FCCC8F41-C28E-4500-B4C9-F11EF6DEE52B}"/>
    <cellStyle name="Header1 2 7 9" xfId="35360" xr:uid="{7EDD0987-7CC4-4C6F-BF54-33C28291419A}"/>
    <cellStyle name="Header1 2 7 9 2" xfId="35361" xr:uid="{94FE672A-0284-48EB-95FC-6F0FB7B2FA91}"/>
    <cellStyle name="Header1 2 7 9 2 2" xfId="35362" xr:uid="{A1CA1F13-AD3F-4B9C-9D52-A1F92833FED2}"/>
    <cellStyle name="Header1 2 7 9 2 2 2" xfId="35363" xr:uid="{FBAEA0E7-B0F9-40FC-B19F-68CF831D1038}"/>
    <cellStyle name="Header1 2 7 9 2 2 3" xfId="35364" xr:uid="{BEE94E15-627E-42A0-A191-91C20E158815}"/>
    <cellStyle name="Header1 2 7 9 2 3" xfId="35365" xr:uid="{D1DE852E-2920-415F-9213-B71E4AB25E26}"/>
    <cellStyle name="Header1 2 7 9 2 3 2" xfId="35366" xr:uid="{CAC357E9-57F1-4524-B624-890B154AC00C}"/>
    <cellStyle name="Header1 2 7 9 2 3 3" xfId="35367" xr:uid="{1BF2789F-2732-40C3-9B7A-08492CF576B5}"/>
    <cellStyle name="Header1 2 7 9 2 4" xfId="35368" xr:uid="{67A5FAFE-8681-48FF-8DC0-B2689A6A1515}"/>
    <cellStyle name="Header1 2 7 9 2 4 2" xfId="35369" xr:uid="{9D7E6E77-A0F9-48A1-8444-E58A7D2A5A72}"/>
    <cellStyle name="Header1 2 7 9 2 4 3" xfId="35370" xr:uid="{2EC766D9-974E-4A8B-8729-CBE086AFAD55}"/>
    <cellStyle name="Header1 2 7 9 2 5" xfId="35371" xr:uid="{472068FC-A8D5-4C4C-932C-77B1AAC63AD9}"/>
    <cellStyle name="Header1 2 7 9 2 5 2" xfId="35372" xr:uid="{CD59FB45-5CBC-48BD-B4C1-507F649E4B7A}"/>
    <cellStyle name="Header1 2 7 9 2 5 3" xfId="35373" xr:uid="{7A214E2B-03CA-4F8F-86AE-71210D2C81A9}"/>
    <cellStyle name="Header1 2 7 9 2 6" xfId="35374" xr:uid="{B13DC400-3E7E-4FB8-929C-52978FE516DA}"/>
    <cellStyle name="Header1 2 7 9 2 6 2" xfId="35375" xr:uid="{042B2AA4-DE00-42B8-BBA8-BEC5E24B5C80}"/>
    <cellStyle name="Header1 2 7 9 2 6 3" xfId="35376" xr:uid="{8C1CDCE5-D025-41C7-BAE4-07B7CFD8C26E}"/>
    <cellStyle name="Header1 2 7 9 2 7" xfId="35377" xr:uid="{9C5FD72D-F543-4E16-8798-92501BF30928}"/>
    <cellStyle name="Header1 2 7 9 2 7 2" xfId="35378" xr:uid="{3D364989-F7CA-4486-AA83-30861128C1E0}"/>
    <cellStyle name="Header1 2 7 9 2 7 3" xfId="35379" xr:uid="{F6FE0E13-FEF4-4603-8F90-DF857B1D7304}"/>
    <cellStyle name="Header1 2 7 9 2 8" xfId="35380" xr:uid="{5B516AD6-D27D-4A57-B4C1-46A8C87A9225}"/>
    <cellStyle name="Header1 2 7 9 2 9" xfId="35381" xr:uid="{1C947DFF-7BD4-471B-A2AC-53BD6C205830}"/>
    <cellStyle name="Header1 2 7 9 3" xfId="35382" xr:uid="{DBB6A466-1A28-4DAE-BE85-9F2959182287}"/>
    <cellStyle name="Header1 2 7 9 3 2" xfId="35383" xr:uid="{504740A2-C6CD-4AB0-8EE5-F77EC1C48803}"/>
    <cellStyle name="Header1 2 7 9 3 2 2" xfId="35384" xr:uid="{41428B2E-EAD6-4925-AE07-79680C565685}"/>
    <cellStyle name="Header1 2 7 9 3 2 3" xfId="35385" xr:uid="{2467A56D-5292-4A93-99F7-5C1B71F80FA9}"/>
    <cellStyle name="Header1 2 7 9 3 3" xfId="35386" xr:uid="{ECB1C4CB-B6AD-47EE-9507-7FAF1DC195A8}"/>
    <cellStyle name="Header1 2 7 9 3 3 2" xfId="35387" xr:uid="{2E490D51-B0BE-4DEA-A1F2-E06835D86405}"/>
    <cellStyle name="Header1 2 7 9 3 3 3" xfId="35388" xr:uid="{728A7E6F-4798-425F-876E-F247522CF5FB}"/>
    <cellStyle name="Header1 2 7 9 3 4" xfId="35389" xr:uid="{F36A04C1-2EB7-4338-86B3-FC96C88EBD66}"/>
    <cellStyle name="Header1 2 7 9 3 4 2" xfId="35390" xr:uid="{4A3A2975-DF76-4DF1-A707-85825ADD8445}"/>
    <cellStyle name="Header1 2 7 9 3 4 3" xfId="35391" xr:uid="{0A7A9759-EA38-44B9-8499-9F30CD359ED4}"/>
    <cellStyle name="Header1 2 7 9 3 5" xfId="35392" xr:uid="{C68DEDC7-EB84-43F8-B22E-E59433C56EEC}"/>
    <cellStyle name="Header1 2 7 9 3 5 2" xfId="35393" xr:uid="{8EA37473-33EE-4DBD-8C53-40C5170ADA9D}"/>
    <cellStyle name="Header1 2 7 9 3 5 3" xfId="35394" xr:uid="{87B7B8B4-8C45-42FC-80A1-2A5CFCB84370}"/>
    <cellStyle name="Header1 2 7 9 3 6" xfId="35395" xr:uid="{48F09B38-25AD-413D-9D95-C94AAAB0DE75}"/>
    <cellStyle name="Header1 2 7 9 3 6 2" xfId="35396" xr:uid="{927040B7-9E57-468A-AEB5-A9CDEB263452}"/>
    <cellStyle name="Header1 2 7 9 3 6 3" xfId="35397" xr:uid="{69200737-A9B6-4543-9FCF-C5043FBB0E9A}"/>
    <cellStyle name="Header1 2 7 9 3 7" xfId="35398" xr:uid="{7767A9E4-4FE7-4193-8EC4-40EFE264B6E4}"/>
    <cellStyle name="Header1 2 7 9 3 8" xfId="35399" xr:uid="{1233313D-7075-4E40-B11E-D096B3FB784D}"/>
    <cellStyle name="Header1 2 7 9 4" xfId="35400" xr:uid="{FBB00DA4-0104-4857-B821-F52672211A73}"/>
    <cellStyle name="Header1 2 7 9 4 2" xfId="35401" xr:uid="{0C28EC52-DF68-4FDA-9BD0-D8EC01CE8FAD}"/>
    <cellStyle name="Header1 2 7 9 4 2 2" xfId="35402" xr:uid="{439B9FBB-7F66-4D35-9E11-CDC6F67F89A7}"/>
    <cellStyle name="Header1 2 7 9 4 2 3" xfId="35403" xr:uid="{F81FA374-E319-4247-80C4-CCA18DA7E829}"/>
    <cellStyle name="Header1 2 7 9 4 3" xfId="35404" xr:uid="{F2E8EB4A-46EF-4C90-B166-00115A576213}"/>
    <cellStyle name="Header1 2 7 9 4 3 2" xfId="35405" xr:uid="{5A0FFFD7-2E33-434B-832F-38A2FFC2FFDD}"/>
    <cellStyle name="Header1 2 7 9 4 3 3" xfId="35406" xr:uid="{3428DC9E-5F38-48CD-B264-563C3A101F1E}"/>
    <cellStyle name="Header1 2 7 9 4 4" xfId="35407" xr:uid="{2AF1C0C0-7C1D-44D0-98DB-DD6043676C27}"/>
    <cellStyle name="Header1 2 7 9 4 4 2" xfId="35408" xr:uid="{AB728ECD-B127-42A8-8188-C5E21A06513A}"/>
    <cellStyle name="Header1 2 7 9 4 4 3" xfId="35409" xr:uid="{7920B1CC-A8B2-4009-AAFB-10DA9CBB128C}"/>
    <cellStyle name="Header1 2 7 9 4 5" xfId="35410" xr:uid="{F76B41FC-E063-4247-A1FD-5E4F267559B7}"/>
    <cellStyle name="Header1 2 7 9 4 5 2" xfId="35411" xr:uid="{FE20B25D-D2BC-4CE6-9BC3-6AF3CAEA6D77}"/>
    <cellStyle name="Header1 2 7 9 4 5 3" xfId="35412" xr:uid="{98E48203-BC26-490D-B339-16D8884F2569}"/>
    <cellStyle name="Header1 2 7 9 4 6" xfId="35413" xr:uid="{150980A1-04FA-4856-B744-24CAC254E039}"/>
    <cellStyle name="Header1 2 7 9 4 6 2" xfId="35414" xr:uid="{6D727BD5-0528-419C-8911-20C3B5E41556}"/>
    <cellStyle name="Header1 2 7 9 4 6 3" xfId="35415" xr:uid="{39BA990A-B25F-4018-9534-E66B4C925C90}"/>
    <cellStyle name="Header1 2 7 9 4 7" xfId="35416" xr:uid="{B694E242-2330-4452-8EB0-A9E8B3C71B33}"/>
    <cellStyle name="Header1 2 7 9 4 8" xfId="35417" xr:uid="{B19E15EC-A8D0-4830-8C96-8CB0FDF9F6FA}"/>
    <cellStyle name="Header1 2 7 9 5" xfId="35418" xr:uid="{B6CD7909-2F9A-4D82-BED4-B4FA681425B2}"/>
    <cellStyle name="Header1 2 7 9 5 2" xfId="35419" xr:uid="{86203FF1-A076-4830-95E8-23C33EAD436C}"/>
    <cellStyle name="Header1 2 7 9 5 2 2" xfId="35420" xr:uid="{905DA1FE-E1BA-4897-AD64-7B98FD8A1BE7}"/>
    <cellStyle name="Header1 2 7 9 5 2 3" xfId="35421" xr:uid="{C85E6B31-773C-4FD3-9702-D22D32ADEEEF}"/>
    <cellStyle name="Header1 2 7 9 5 3" xfId="35422" xr:uid="{4FFC780C-1A03-4839-8997-ECF34E2B52A3}"/>
    <cellStyle name="Header1 2 7 9 5 3 2" xfId="35423" xr:uid="{20FFFADD-236D-40D3-8055-53A8B23DBF64}"/>
    <cellStyle name="Header1 2 7 9 5 3 3" xfId="35424" xr:uid="{42B4226C-CA76-4B00-A1CC-F2468124D576}"/>
    <cellStyle name="Header1 2 7 9 5 4" xfId="35425" xr:uid="{D985D1FC-41AD-4091-A6F9-8EF99F157AB8}"/>
    <cellStyle name="Header1 2 7 9 5 4 2" xfId="35426" xr:uid="{A026256C-5C8D-4C32-9F29-FFF989795730}"/>
    <cellStyle name="Header1 2 7 9 5 4 3" xfId="35427" xr:uid="{401236AB-2054-4B28-B5AB-002CF9171697}"/>
    <cellStyle name="Header1 2 7 9 5 5" xfId="35428" xr:uid="{0F828AA5-B49E-47D3-A5D3-BA46D150B6BD}"/>
    <cellStyle name="Header1 2 7 9 5 5 2" xfId="35429" xr:uid="{CD3988B3-8172-4C9B-8E8C-7BDE99B41E11}"/>
    <cellStyle name="Header1 2 7 9 5 5 3" xfId="35430" xr:uid="{03C2E95A-B32F-423A-BDA2-AD4F0A37B001}"/>
    <cellStyle name="Header1 2 7 9 5 6" xfId="35431" xr:uid="{1BE75E94-4277-41C4-83EB-85FAD499D0E8}"/>
    <cellStyle name="Header1 2 7 9 5 6 2" xfId="35432" xr:uid="{AF816136-CE0E-4075-AD97-F1C639C70B8F}"/>
    <cellStyle name="Header1 2 7 9 5 6 3" xfId="35433" xr:uid="{AE55F431-8DEE-456C-80F1-039884FDD7C4}"/>
    <cellStyle name="Header1 2 7 9 5 7" xfId="35434" xr:uid="{57788E52-288E-415F-89CF-886774DF57CA}"/>
    <cellStyle name="Header1 2 7 9 5 8" xfId="35435" xr:uid="{7B1A25A8-7ACF-496E-B150-23CF28460B42}"/>
    <cellStyle name="Header1 2 7 9 6" xfId="35436" xr:uid="{264B162D-C0E0-4B44-BA5C-BAD14CE90104}"/>
    <cellStyle name="Header1 2 7 9 6 2" xfId="35437" xr:uid="{8387FC77-A124-4E98-A8C9-61430C19801C}"/>
    <cellStyle name="Header1 2 7 9 6 2 2" xfId="35438" xr:uid="{BF1B971C-2073-47DD-94A5-DBECB2789F96}"/>
    <cellStyle name="Header1 2 7 9 6 2 3" xfId="35439" xr:uid="{B38F5DC6-77BF-4925-A205-DBF9139F3C9E}"/>
    <cellStyle name="Header1 2 7 9 6 3" xfId="35440" xr:uid="{EEA59B41-C813-4E9B-8B7E-51858B56C3AC}"/>
    <cellStyle name="Header1 2 7 9 6 3 2" xfId="35441" xr:uid="{304A486B-0A97-48A2-BE3F-123D0C223A92}"/>
    <cellStyle name="Header1 2 7 9 6 3 3" xfId="35442" xr:uid="{7D4D608D-67AB-428B-B588-F756BAE2822A}"/>
    <cellStyle name="Header1 2 7 9 6 4" xfId="35443" xr:uid="{56D02EBC-5FBE-48EF-BDF0-33058BA6C0F8}"/>
    <cellStyle name="Header1 2 7 9 6 4 2" xfId="35444" xr:uid="{E46DE039-59B8-43E7-B38A-3F1635489679}"/>
    <cellStyle name="Header1 2 7 9 6 4 3" xfId="35445" xr:uid="{973A28F1-A531-4D3F-9F04-20E5BEA5A063}"/>
    <cellStyle name="Header1 2 7 9 6 5" xfId="35446" xr:uid="{F67FE279-08D2-4A9E-B746-FD5545BA417A}"/>
    <cellStyle name="Header1 2 7 9 6 5 2" xfId="35447" xr:uid="{8ECC04BE-333A-489A-AAF6-87C282ECC7FD}"/>
    <cellStyle name="Header1 2 7 9 6 5 3" xfId="35448" xr:uid="{5B171B33-0906-4FD0-B044-E9DBE5030026}"/>
    <cellStyle name="Header1 2 7 9 6 6" xfId="35449" xr:uid="{86FE3058-09A9-4377-88E7-8FD77AE99DB3}"/>
    <cellStyle name="Header1 2 7 9 6 6 2" xfId="35450" xr:uid="{F85777F4-9714-4D55-84D1-379E31C28F03}"/>
    <cellStyle name="Header1 2 7 9 6 6 3" xfId="35451" xr:uid="{877E6F41-F1EF-44B8-8B90-0E0027B9F477}"/>
    <cellStyle name="Header1 2 7 9 6 7" xfId="35452" xr:uid="{F9C261B3-FE0A-4969-B29C-C6FE92F0D272}"/>
    <cellStyle name="Header1 2 7 9 6 8" xfId="35453" xr:uid="{264DF0C4-5452-4E40-900C-5DEECCC613A6}"/>
    <cellStyle name="Header1 2 7 9 7" xfId="35454" xr:uid="{FB77C7FF-E06A-483A-8E9A-D948392A1E7D}"/>
    <cellStyle name="Header1 2 7 9 8" xfId="35455" xr:uid="{3D3C3DF7-4DF1-4BB7-9080-D2CED28C137D}"/>
    <cellStyle name="Header1 2 8" xfId="35456" xr:uid="{929DC232-3973-4E4F-9423-FFE71DC60B2C}"/>
    <cellStyle name="Header1 2 8 10" xfId="35457" xr:uid="{9FBD8DA3-3A79-41B5-9FBD-2EB214864BFB}"/>
    <cellStyle name="Header1 2 8 10 2" xfId="35458" xr:uid="{51140BE2-2DE1-48E6-9354-701EFE742251}"/>
    <cellStyle name="Header1 2 8 10 2 2" xfId="35459" xr:uid="{2BDBE99F-208E-49D5-8B2E-CB28DC2E4E2F}"/>
    <cellStyle name="Header1 2 8 10 2 2 2" xfId="35460" xr:uid="{CD3AB012-5F60-4A8E-B970-BE9C1055DD35}"/>
    <cellStyle name="Header1 2 8 10 2 2 3" xfId="35461" xr:uid="{DD4481BB-A313-45B7-824A-B246DD748F7E}"/>
    <cellStyle name="Header1 2 8 10 2 3" xfId="35462" xr:uid="{A14BBF55-5E93-4FB0-BC34-CDA9B3F7FBF0}"/>
    <cellStyle name="Header1 2 8 10 2 3 2" xfId="35463" xr:uid="{291FCF62-A056-4F13-ABE3-23F6F8B75ECA}"/>
    <cellStyle name="Header1 2 8 10 2 3 3" xfId="35464" xr:uid="{D34261D8-FFE8-415B-AEA3-CD2755D5EECB}"/>
    <cellStyle name="Header1 2 8 10 2 4" xfId="35465" xr:uid="{6AC819B7-67D7-4E28-89C0-ACBEDEF2E93C}"/>
    <cellStyle name="Header1 2 8 10 2 4 2" xfId="35466" xr:uid="{4853903C-9A4E-4D11-96AC-B278D7418CE4}"/>
    <cellStyle name="Header1 2 8 10 2 4 3" xfId="35467" xr:uid="{4890C10E-455B-424D-857E-6DA945B2CB61}"/>
    <cellStyle name="Header1 2 8 10 2 5" xfId="35468" xr:uid="{40E4ADFF-2F67-4DD2-894F-0FCBC8E11AE2}"/>
    <cellStyle name="Header1 2 8 10 2 5 2" xfId="35469" xr:uid="{FB537708-1367-4ACE-AD02-9CEE511A468A}"/>
    <cellStyle name="Header1 2 8 10 2 5 3" xfId="35470" xr:uid="{FC2718E3-7237-4866-BCE5-68CABE4BFFB8}"/>
    <cellStyle name="Header1 2 8 10 2 6" xfId="35471" xr:uid="{F0207609-C035-4CFB-8B66-C27EE0168F87}"/>
    <cellStyle name="Header1 2 8 10 2 6 2" xfId="35472" xr:uid="{C07E9E0D-B34A-4869-B833-ED4DF6CDF8E5}"/>
    <cellStyle name="Header1 2 8 10 2 6 3" xfId="35473" xr:uid="{C9B25607-7D22-4CF0-87CE-E9F7A03637C3}"/>
    <cellStyle name="Header1 2 8 10 2 7" xfId="35474" xr:uid="{5238B9BA-BDDD-4791-A614-F7113B1775AA}"/>
    <cellStyle name="Header1 2 8 10 2 7 2" xfId="35475" xr:uid="{7FCB8A53-18DD-48BC-B9F9-6CD8A3B832AD}"/>
    <cellStyle name="Header1 2 8 10 2 7 3" xfId="35476" xr:uid="{BE0BFE3B-5A43-4446-9D84-A7F7DF5D8DCC}"/>
    <cellStyle name="Header1 2 8 10 2 8" xfId="35477" xr:uid="{FA5C6D64-85C2-48BC-A18B-58DB14802204}"/>
    <cellStyle name="Header1 2 8 10 2 9" xfId="35478" xr:uid="{729D8CBA-EE7F-471C-A194-C91A10ED636A}"/>
    <cellStyle name="Header1 2 8 10 3" xfId="35479" xr:uid="{F1B5080D-BFAF-4682-9B2B-A68EAA1CCFF8}"/>
    <cellStyle name="Header1 2 8 10 3 2" xfId="35480" xr:uid="{C565DB26-B080-4C0B-88BA-E1A2EF0BE56A}"/>
    <cellStyle name="Header1 2 8 10 3 2 2" xfId="35481" xr:uid="{911C2BF2-609E-4550-8FE8-8F4B4B741097}"/>
    <cellStyle name="Header1 2 8 10 3 2 3" xfId="35482" xr:uid="{6E87468A-B7CF-48D8-8EB2-80799AC6DD91}"/>
    <cellStyle name="Header1 2 8 10 3 3" xfId="35483" xr:uid="{F408A687-0F8E-4993-B85E-E14A014EDAF0}"/>
    <cellStyle name="Header1 2 8 10 3 3 2" xfId="35484" xr:uid="{D7A51CD7-F043-41EA-816B-F1BF2107C25E}"/>
    <cellStyle name="Header1 2 8 10 3 3 3" xfId="35485" xr:uid="{CDAD2D2D-80F7-4FF1-B0AD-0F37F40A2257}"/>
    <cellStyle name="Header1 2 8 10 3 4" xfId="35486" xr:uid="{1A3235EC-0DA6-4C8C-A377-73D2FAA714FA}"/>
    <cellStyle name="Header1 2 8 10 3 4 2" xfId="35487" xr:uid="{83915827-ED9E-4C1A-81F9-B3EDD54AA15F}"/>
    <cellStyle name="Header1 2 8 10 3 4 3" xfId="35488" xr:uid="{509EC925-BA97-4556-8B14-ABAB0CA74F35}"/>
    <cellStyle name="Header1 2 8 10 3 5" xfId="35489" xr:uid="{7DD4CB30-F082-48BF-8D7F-828A4EE5776B}"/>
    <cellStyle name="Header1 2 8 10 3 5 2" xfId="35490" xr:uid="{E49F93A1-2EB8-4995-9145-BCC9EFFA20C1}"/>
    <cellStyle name="Header1 2 8 10 3 5 3" xfId="35491" xr:uid="{3F5AA030-B067-4C2C-B4C0-7196F65D540B}"/>
    <cellStyle name="Header1 2 8 10 3 6" xfId="35492" xr:uid="{7CC3F55F-9A08-45FF-AEBC-8504ED693D17}"/>
    <cellStyle name="Header1 2 8 10 3 6 2" xfId="35493" xr:uid="{8EC9E49B-7F21-474C-9511-0D3AA792ECAD}"/>
    <cellStyle name="Header1 2 8 10 3 6 3" xfId="35494" xr:uid="{DA593BAA-D589-444A-A339-D4C543D0306B}"/>
    <cellStyle name="Header1 2 8 10 3 7" xfId="35495" xr:uid="{71BAA67C-152B-40CA-B9BC-930BCE6B26D0}"/>
    <cellStyle name="Header1 2 8 10 3 8" xfId="35496" xr:uid="{74A6E6A3-B907-4A2F-82B4-E6F32367C539}"/>
    <cellStyle name="Header1 2 8 10 4" xfId="35497" xr:uid="{90C487CA-F894-4F85-BB57-5073827601FD}"/>
    <cellStyle name="Header1 2 8 10 4 2" xfId="35498" xr:uid="{EDEE7F6D-A852-4B20-BC2C-205A368EDBFE}"/>
    <cellStyle name="Header1 2 8 10 4 2 2" xfId="35499" xr:uid="{A2153B1C-CE26-4E1C-A4F6-3D403633A9BA}"/>
    <cellStyle name="Header1 2 8 10 4 2 3" xfId="35500" xr:uid="{6139C73C-C854-46E1-BA18-39287BD23023}"/>
    <cellStyle name="Header1 2 8 10 4 3" xfId="35501" xr:uid="{EED35C7C-CBC5-43DF-A9B9-4260E208596C}"/>
    <cellStyle name="Header1 2 8 10 4 3 2" xfId="35502" xr:uid="{EE080580-5A79-48C9-8361-87561300993E}"/>
    <cellStyle name="Header1 2 8 10 4 3 3" xfId="35503" xr:uid="{451D0266-0CF4-486F-959D-C9383AB05741}"/>
    <cellStyle name="Header1 2 8 10 4 4" xfId="35504" xr:uid="{2DAAA445-726C-427A-93C1-E7F8E9A58AAD}"/>
    <cellStyle name="Header1 2 8 10 4 4 2" xfId="35505" xr:uid="{8DFEB04E-9965-4088-B677-9C8AEE3C0ECB}"/>
    <cellStyle name="Header1 2 8 10 4 4 3" xfId="35506" xr:uid="{008E4B7B-368B-4F15-A5AE-884401776FB5}"/>
    <cellStyle name="Header1 2 8 10 4 5" xfId="35507" xr:uid="{8F50DD86-F3EA-4AF8-BE0C-0C245EF0D725}"/>
    <cellStyle name="Header1 2 8 10 4 5 2" xfId="35508" xr:uid="{5AE0EC53-44D7-448C-9558-ED707BB9865F}"/>
    <cellStyle name="Header1 2 8 10 4 5 3" xfId="35509" xr:uid="{0F6A0DE2-04B1-4DBA-A7A0-8EDB6727A9CA}"/>
    <cellStyle name="Header1 2 8 10 4 6" xfId="35510" xr:uid="{F70C487B-7656-4E91-812A-6A45AC590ED6}"/>
    <cellStyle name="Header1 2 8 10 4 6 2" xfId="35511" xr:uid="{0DEE4C1B-0648-4118-97B2-8D63DAC33CC5}"/>
    <cellStyle name="Header1 2 8 10 4 6 3" xfId="35512" xr:uid="{9AA8C3AD-78D1-4B66-A935-A0427C0E93D7}"/>
    <cellStyle name="Header1 2 8 10 4 7" xfId="35513" xr:uid="{E96516F0-E8AD-4C37-9B38-40B1807D1661}"/>
    <cellStyle name="Header1 2 8 10 4 8" xfId="35514" xr:uid="{FE980A97-1ABE-4579-B76B-D6FB3A4718B0}"/>
    <cellStyle name="Header1 2 8 10 5" xfId="35515" xr:uid="{966B2D5E-8ABB-4CBB-8457-83B6ABFD9D81}"/>
    <cellStyle name="Header1 2 8 10 5 2" xfId="35516" xr:uid="{FD5D53AA-AFDF-4A88-B771-E46764258610}"/>
    <cellStyle name="Header1 2 8 10 5 2 2" xfId="35517" xr:uid="{5BF53FD4-1C73-4DDD-B73A-976949D1AC2C}"/>
    <cellStyle name="Header1 2 8 10 5 2 3" xfId="35518" xr:uid="{43D4388A-0358-47F4-AF3F-EE79649D98DB}"/>
    <cellStyle name="Header1 2 8 10 5 3" xfId="35519" xr:uid="{0AC3C0DF-AA7F-4FC6-B606-0C45AF53EA1B}"/>
    <cellStyle name="Header1 2 8 10 5 3 2" xfId="35520" xr:uid="{B6AAA324-61B3-4608-A042-0B66E73A65C4}"/>
    <cellStyle name="Header1 2 8 10 5 3 3" xfId="35521" xr:uid="{4656DEB1-B35C-4D41-8539-2C2EFB7C5EBF}"/>
    <cellStyle name="Header1 2 8 10 5 4" xfId="35522" xr:uid="{1001CCAC-F632-4B97-B531-1D96AA3BD814}"/>
    <cellStyle name="Header1 2 8 10 5 4 2" xfId="35523" xr:uid="{B1D8C73B-2907-4F26-B414-22E9A5A1654E}"/>
    <cellStyle name="Header1 2 8 10 5 4 3" xfId="35524" xr:uid="{7E331F82-D07B-48CA-9180-CD5A73AEDD7C}"/>
    <cellStyle name="Header1 2 8 10 5 5" xfId="35525" xr:uid="{E210C410-80F5-44BA-9360-0B346B813989}"/>
    <cellStyle name="Header1 2 8 10 5 5 2" xfId="35526" xr:uid="{6446DBF6-D97B-4B7C-83F4-6E3F203C1A6F}"/>
    <cellStyle name="Header1 2 8 10 5 5 3" xfId="35527" xr:uid="{997C652D-46F3-412D-B2FD-CB9C344F51CD}"/>
    <cellStyle name="Header1 2 8 10 5 6" xfId="35528" xr:uid="{5C5FD28C-2EEF-47D2-A6B0-0824771F3CD7}"/>
    <cellStyle name="Header1 2 8 10 5 6 2" xfId="35529" xr:uid="{612FC073-3D91-4C37-A8A4-8A8DFEC3A890}"/>
    <cellStyle name="Header1 2 8 10 5 6 3" xfId="35530" xr:uid="{3D412DF5-02D7-4659-BBA7-4B8C06080EB0}"/>
    <cellStyle name="Header1 2 8 10 5 7" xfId="35531" xr:uid="{973E9648-AA27-4C49-AC08-AB12995F0031}"/>
    <cellStyle name="Header1 2 8 10 5 8" xfId="35532" xr:uid="{7A11640A-7B11-429C-A63A-2DAFF0B456C9}"/>
    <cellStyle name="Header1 2 8 10 6" xfId="35533" xr:uid="{7188837E-53B2-4E64-B0A5-B901A5F265BF}"/>
    <cellStyle name="Header1 2 8 10 6 2" xfId="35534" xr:uid="{AD6D1558-EDC0-4D77-ACD0-3CEE64F6C9AA}"/>
    <cellStyle name="Header1 2 8 10 6 2 2" xfId="35535" xr:uid="{92730B2B-5EF6-4D76-8B2D-5ECD43DA0272}"/>
    <cellStyle name="Header1 2 8 10 6 2 3" xfId="35536" xr:uid="{215E1FA1-4758-4223-B37B-41F94060ABE8}"/>
    <cellStyle name="Header1 2 8 10 6 3" xfId="35537" xr:uid="{EAE3E1ED-2673-4D5B-B5B5-363584C6DE5E}"/>
    <cellStyle name="Header1 2 8 10 6 3 2" xfId="35538" xr:uid="{527B89CD-5738-4C9D-89D4-41378621EFEC}"/>
    <cellStyle name="Header1 2 8 10 6 3 3" xfId="35539" xr:uid="{6254E70E-AC9C-4848-B7CD-BDEE15E25184}"/>
    <cellStyle name="Header1 2 8 10 6 4" xfId="35540" xr:uid="{4282BBFC-7C7A-4A33-B234-957FE6AC6B3B}"/>
    <cellStyle name="Header1 2 8 10 6 4 2" xfId="35541" xr:uid="{6EC013D9-A956-4C56-A7E1-F9E1A2081DF5}"/>
    <cellStyle name="Header1 2 8 10 6 4 3" xfId="35542" xr:uid="{0866ED12-D95D-46D6-8987-F24A8F69DA1B}"/>
    <cellStyle name="Header1 2 8 10 6 5" xfId="35543" xr:uid="{FD3CDA4D-40BD-411B-85D9-ED578D1752EB}"/>
    <cellStyle name="Header1 2 8 10 6 5 2" xfId="35544" xr:uid="{2C6D543D-B4B9-431F-8382-20B490D8B771}"/>
    <cellStyle name="Header1 2 8 10 6 5 3" xfId="35545" xr:uid="{FC941BA4-0C7C-4AFA-B250-47027B2A5D5B}"/>
    <cellStyle name="Header1 2 8 10 6 6" xfId="35546" xr:uid="{82BF8892-1F47-4952-B464-1C7B729C055C}"/>
    <cellStyle name="Header1 2 8 10 6 6 2" xfId="35547" xr:uid="{A4CD9AD8-F501-48B9-A033-5985AE5320F9}"/>
    <cellStyle name="Header1 2 8 10 6 6 3" xfId="35548" xr:uid="{FB29034F-7BF5-4B7A-B8BC-A97F68B0B3ED}"/>
    <cellStyle name="Header1 2 8 10 6 7" xfId="35549" xr:uid="{7769365F-877A-4B3D-BE00-3B5B573C3748}"/>
    <cellStyle name="Header1 2 8 10 6 8" xfId="35550" xr:uid="{F9C6FE4E-49BF-415D-A747-4C8A2C92C9F1}"/>
    <cellStyle name="Header1 2 8 10 7" xfId="35551" xr:uid="{4B282D02-6AFB-4C27-9C25-5A1C3B422A49}"/>
    <cellStyle name="Header1 2 8 10 8" xfId="35552" xr:uid="{701AC550-2097-4C9B-969E-FCF622615FAE}"/>
    <cellStyle name="Header1 2 8 11" xfId="35553" xr:uid="{14E1FEFE-3494-415B-AB62-2BD84FDB68D5}"/>
    <cellStyle name="Header1 2 8 11 2" xfId="35554" xr:uid="{2A0BB6BE-5D58-41EC-9290-85982D1E8A12}"/>
    <cellStyle name="Header1 2 8 11 2 2" xfId="35555" xr:uid="{358F39A2-0232-4F9F-90DB-0943177E46C9}"/>
    <cellStyle name="Header1 2 8 11 2 2 2" xfId="35556" xr:uid="{191A143D-98DA-47C2-A395-2A6147BFBCB4}"/>
    <cellStyle name="Header1 2 8 11 2 2 3" xfId="35557" xr:uid="{2E1E51FD-96F1-4EC7-AD2D-A6A6D8AF02FD}"/>
    <cellStyle name="Header1 2 8 11 2 3" xfId="35558" xr:uid="{9C0F53FE-01B1-481F-8B3D-1D23B4199B07}"/>
    <cellStyle name="Header1 2 8 11 2 3 2" xfId="35559" xr:uid="{EDC65BC1-5E13-4E87-B1D3-DEC553F32385}"/>
    <cellStyle name="Header1 2 8 11 2 3 3" xfId="35560" xr:uid="{66F026B7-26A1-4F2E-BB86-C18D1E3C4894}"/>
    <cellStyle name="Header1 2 8 11 2 4" xfId="35561" xr:uid="{0451ED42-7D3A-4A87-A65F-6002BCF7E867}"/>
    <cellStyle name="Header1 2 8 11 2 4 2" xfId="35562" xr:uid="{5918E562-7423-4D88-A355-03FDA769FD8D}"/>
    <cellStyle name="Header1 2 8 11 2 4 3" xfId="35563" xr:uid="{A46BEB6E-9125-408B-BD3C-6B9215EEEBBB}"/>
    <cellStyle name="Header1 2 8 11 2 5" xfId="35564" xr:uid="{5D5AF75C-1D5B-488E-962F-59A876CECD96}"/>
    <cellStyle name="Header1 2 8 11 2 5 2" xfId="35565" xr:uid="{ABB4496C-CD81-44FE-A193-BEB42A68986D}"/>
    <cellStyle name="Header1 2 8 11 2 5 3" xfId="35566" xr:uid="{272B4D75-1610-493A-828C-508FEDDBB1C0}"/>
    <cellStyle name="Header1 2 8 11 2 6" xfId="35567" xr:uid="{EFE1897B-E8C0-4375-8755-F5480A0E66D3}"/>
    <cellStyle name="Header1 2 8 11 2 6 2" xfId="35568" xr:uid="{8F389F0A-9D80-4E6C-9250-063416802294}"/>
    <cellStyle name="Header1 2 8 11 2 6 3" xfId="35569" xr:uid="{B9BDBE39-ABBC-40E5-AE78-8E3EA8432D6D}"/>
    <cellStyle name="Header1 2 8 11 2 7" xfId="35570" xr:uid="{4C57393B-9B19-4041-ACC3-309448FBF0DD}"/>
    <cellStyle name="Header1 2 8 11 2 7 2" xfId="35571" xr:uid="{0392240F-0847-42C6-8F18-5ECE5FC68108}"/>
    <cellStyle name="Header1 2 8 11 2 7 3" xfId="35572" xr:uid="{C85710BE-302B-4729-94C6-D44B0F02F6CA}"/>
    <cellStyle name="Header1 2 8 11 2 8" xfId="35573" xr:uid="{571DE109-CF61-424F-90F3-CA6F86AEEDB8}"/>
    <cellStyle name="Header1 2 8 11 2 9" xfId="35574" xr:uid="{01BE2FF2-70F6-4A77-83EC-6B7F77F8E81F}"/>
    <cellStyle name="Header1 2 8 11 3" xfId="35575" xr:uid="{BDF3CF80-B64F-405A-8CC8-C2625E9354C9}"/>
    <cellStyle name="Header1 2 8 11 3 2" xfId="35576" xr:uid="{816860B1-43DA-476B-9A5F-3AE9C3976D2A}"/>
    <cellStyle name="Header1 2 8 11 3 2 2" xfId="35577" xr:uid="{7154BC6E-CB2D-4DA1-AA48-A37C0072CE9F}"/>
    <cellStyle name="Header1 2 8 11 3 2 3" xfId="35578" xr:uid="{19140BED-9D07-4C21-9375-7F2163863A98}"/>
    <cellStyle name="Header1 2 8 11 3 3" xfId="35579" xr:uid="{31EB4844-923A-4670-8D98-44EF3BA9309C}"/>
    <cellStyle name="Header1 2 8 11 3 3 2" xfId="35580" xr:uid="{B36B7433-8801-40D6-87CE-9B1D766F002E}"/>
    <cellStyle name="Header1 2 8 11 3 3 3" xfId="35581" xr:uid="{E97E27FE-0EB3-4A79-90AF-0342BC4CEB2A}"/>
    <cellStyle name="Header1 2 8 11 3 4" xfId="35582" xr:uid="{3198434B-ED21-42E9-B85D-0120F914479D}"/>
    <cellStyle name="Header1 2 8 11 3 4 2" xfId="35583" xr:uid="{7C2D6EAA-28A6-4036-BAC2-A8013608A4D6}"/>
    <cellStyle name="Header1 2 8 11 3 4 3" xfId="35584" xr:uid="{37FAD7D5-D142-4DAA-B293-94C898B01E33}"/>
    <cellStyle name="Header1 2 8 11 3 5" xfId="35585" xr:uid="{8D0BD2D1-4FA1-4E3E-9F02-0F4E3D7249E3}"/>
    <cellStyle name="Header1 2 8 11 3 5 2" xfId="35586" xr:uid="{2F2269A2-9229-4109-B8A5-BE06CA7F23C3}"/>
    <cellStyle name="Header1 2 8 11 3 5 3" xfId="35587" xr:uid="{47873AF0-FD52-476D-97C8-0A0E56E0F5FB}"/>
    <cellStyle name="Header1 2 8 11 3 6" xfId="35588" xr:uid="{2BF08043-466E-4155-A2BD-6F65EDB8A138}"/>
    <cellStyle name="Header1 2 8 11 3 6 2" xfId="35589" xr:uid="{B102252F-9430-43AA-BC73-FD5C4FBFB2AD}"/>
    <cellStyle name="Header1 2 8 11 3 6 3" xfId="35590" xr:uid="{30A7726F-EFBA-4C86-B9B0-A762D1DA53E5}"/>
    <cellStyle name="Header1 2 8 11 3 7" xfId="35591" xr:uid="{47B9DAFA-109B-4AE7-9776-ADDC6E39E482}"/>
    <cellStyle name="Header1 2 8 11 3 8" xfId="35592" xr:uid="{8103367A-99AF-4EE1-B71C-20DDF57FA01F}"/>
    <cellStyle name="Header1 2 8 11 4" xfId="35593" xr:uid="{72E6E579-F147-4AD5-A24B-1848736EB8BA}"/>
    <cellStyle name="Header1 2 8 11 4 2" xfId="35594" xr:uid="{7CE63E76-3026-42AA-B575-824DB679325D}"/>
    <cellStyle name="Header1 2 8 11 4 2 2" xfId="35595" xr:uid="{B9D79148-2FA8-4D2E-BF70-FF957E8837BC}"/>
    <cellStyle name="Header1 2 8 11 4 2 3" xfId="35596" xr:uid="{C7B6A7A7-5006-4691-AB84-956F195CFA73}"/>
    <cellStyle name="Header1 2 8 11 4 3" xfId="35597" xr:uid="{4B446A52-9C8F-4EEE-830A-FBA8C397FE3B}"/>
    <cellStyle name="Header1 2 8 11 4 3 2" xfId="35598" xr:uid="{BD27970A-C877-48F4-A525-A56181946E50}"/>
    <cellStyle name="Header1 2 8 11 4 3 3" xfId="35599" xr:uid="{481066AD-FFC8-47C4-A80E-6A2D4C5118CA}"/>
    <cellStyle name="Header1 2 8 11 4 4" xfId="35600" xr:uid="{5708A757-B055-4554-860B-E883B9C1208E}"/>
    <cellStyle name="Header1 2 8 11 4 4 2" xfId="35601" xr:uid="{6CE7646F-BA18-4A42-BE72-413648663AC3}"/>
    <cellStyle name="Header1 2 8 11 4 4 3" xfId="35602" xr:uid="{E281A4DB-F869-4E17-AB82-83C50E1CE5FA}"/>
    <cellStyle name="Header1 2 8 11 4 5" xfId="35603" xr:uid="{0781CAE7-36D0-48FF-8C98-90E4921BD7FA}"/>
    <cellStyle name="Header1 2 8 11 4 5 2" xfId="35604" xr:uid="{157BBE25-8846-4BD1-8F79-0D71C388929E}"/>
    <cellStyle name="Header1 2 8 11 4 5 3" xfId="35605" xr:uid="{5DF1A6A5-9B7B-4730-AE30-7EE6B4ABB603}"/>
    <cellStyle name="Header1 2 8 11 4 6" xfId="35606" xr:uid="{02901D9A-ECF2-4193-BA6C-7E2A9D2F1CE2}"/>
    <cellStyle name="Header1 2 8 11 4 6 2" xfId="35607" xr:uid="{EDAFACD0-A246-4246-B4B2-ABAD055C464B}"/>
    <cellStyle name="Header1 2 8 11 4 6 3" xfId="35608" xr:uid="{BE986614-22F0-4499-9AB5-1AD191E1EB81}"/>
    <cellStyle name="Header1 2 8 11 4 7" xfId="35609" xr:uid="{9A5F1144-B0EC-446F-BE28-A06D24AA9603}"/>
    <cellStyle name="Header1 2 8 11 4 8" xfId="35610" xr:uid="{C4F7D90A-5FBC-471C-9714-6DA74AD0614B}"/>
    <cellStyle name="Header1 2 8 11 5" xfId="35611" xr:uid="{0AD956FC-2A5E-4675-829F-31D9C35CF6FE}"/>
    <cellStyle name="Header1 2 8 11 5 2" xfId="35612" xr:uid="{E2F5EEDB-35C7-4268-8376-A2E379D8FE1F}"/>
    <cellStyle name="Header1 2 8 11 5 2 2" xfId="35613" xr:uid="{03339F54-6C85-46B1-A108-EC502BB7A12F}"/>
    <cellStyle name="Header1 2 8 11 5 2 3" xfId="35614" xr:uid="{B4AFBC4F-971A-4D45-ACC9-93CA834E6DBA}"/>
    <cellStyle name="Header1 2 8 11 5 3" xfId="35615" xr:uid="{CDEB95FE-3333-4CB3-86E4-934453A9728A}"/>
    <cellStyle name="Header1 2 8 11 5 3 2" xfId="35616" xr:uid="{3B5A44D8-5160-44D9-BFD5-1C917ADE7E7E}"/>
    <cellStyle name="Header1 2 8 11 5 3 3" xfId="35617" xr:uid="{C1DAF8CF-413E-42E4-9AF0-551922D6D5BC}"/>
    <cellStyle name="Header1 2 8 11 5 4" xfId="35618" xr:uid="{D21E7872-2C08-4C2A-A3A7-007C741DC858}"/>
    <cellStyle name="Header1 2 8 11 5 4 2" xfId="35619" xr:uid="{E76D3F3F-E8C8-4A3F-8631-0EBCC463D0ED}"/>
    <cellStyle name="Header1 2 8 11 5 4 3" xfId="35620" xr:uid="{BDE52AC2-4E8B-4EDA-9FBB-EAEF1B036A36}"/>
    <cellStyle name="Header1 2 8 11 5 5" xfId="35621" xr:uid="{C537AD25-15B8-4C72-98A6-F2C73AD41316}"/>
    <cellStyle name="Header1 2 8 11 5 5 2" xfId="35622" xr:uid="{20B788C0-4D1F-4320-8207-554FDC1041FC}"/>
    <cellStyle name="Header1 2 8 11 5 5 3" xfId="35623" xr:uid="{C96EF1F7-A7D4-41EA-8CD8-6E84A220C37C}"/>
    <cellStyle name="Header1 2 8 11 5 6" xfId="35624" xr:uid="{F81B89EC-D665-4462-A1C5-F506A5C3167F}"/>
    <cellStyle name="Header1 2 8 11 5 6 2" xfId="35625" xr:uid="{15967DD1-F5AC-40DA-B273-1D5C1FB2805D}"/>
    <cellStyle name="Header1 2 8 11 5 6 3" xfId="35626" xr:uid="{CF864CE3-1B23-4F16-A033-D01FED851F8B}"/>
    <cellStyle name="Header1 2 8 11 5 7" xfId="35627" xr:uid="{9250A8D9-E6D2-4BFC-8B34-3B3B65B89922}"/>
    <cellStyle name="Header1 2 8 11 5 8" xfId="35628" xr:uid="{7BF940BE-305D-4373-9341-3D7E540D94A8}"/>
    <cellStyle name="Header1 2 8 11 6" xfId="35629" xr:uid="{03C6B9E5-93FB-495B-BC21-BA7A44B23F71}"/>
    <cellStyle name="Header1 2 8 11 6 2" xfId="35630" xr:uid="{A4EE84BB-2E21-4296-B8AD-797CFD22DBCB}"/>
    <cellStyle name="Header1 2 8 11 6 2 2" xfId="35631" xr:uid="{7605B1AB-BEE6-4F80-86E6-B829FA38B07C}"/>
    <cellStyle name="Header1 2 8 11 6 2 3" xfId="35632" xr:uid="{825F1464-35B3-4B76-A0AC-9393DE67B481}"/>
    <cellStyle name="Header1 2 8 11 6 3" xfId="35633" xr:uid="{CCF4D45D-DD06-4B58-969D-30EE3E3C9D52}"/>
    <cellStyle name="Header1 2 8 11 6 3 2" xfId="35634" xr:uid="{9682D29D-4E58-4FC3-AE1A-753C5583A1AE}"/>
    <cellStyle name="Header1 2 8 11 6 3 3" xfId="35635" xr:uid="{EBC25234-2E55-4FB4-8212-375B49608DEF}"/>
    <cellStyle name="Header1 2 8 11 6 4" xfId="35636" xr:uid="{E4326EF9-E924-41E3-8C84-FC89A22DAD84}"/>
    <cellStyle name="Header1 2 8 11 6 4 2" xfId="35637" xr:uid="{B58526E0-D64B-4E52-96DE-999999A6D379}"/>
    <cellStyle name="Header1 2 8 11 6 4 3" xfId="35638" xr:uid="{8C0AADF4-1CA0-446A-B618-7603F714CEC4}"/>
    <cellStyle name="Header1 2 8 11 6 5" xfId="35639" xr:uid="{5A32E56A-D06A-4981-9D64-619E18F1DDDD}"/>
    <cellStyle name="Header1 2 8 11 6 5 2" xfId="35640" xr:uid="{6A66FEFE-14CE-4966-9BAE-ACF313C945A0}"/>
    <cellStyle name="Header1 2 8 11 6 5 3" xfId="35641" xr:uid="{08B57627-5372-4A71-8357-1333516E41BE}"/>
    <cellStyle name="Header1 2 8 11 6 6" xfId="35642" xr:uid="{2CF11FEC-7265-4018-A1A9-B4B25985184E}"/>
    <cellStyle name="Header1 2 8 11 6 6 2" xfId="35643" xr:uid="{55F326AC-063E-4965-AD99-92C111B36A9C}"/>
    <cellStyle name="Header1 2 8 11 6 6 3" xfId="35644" xr:uid="{EAA6EE2E-3BEF-47E3-B6B3-453CE57F4E36}"/>
    <cellStyle name="Header1 2 8 11 6 7" xfId="35645" xr:uid="{8D81CE6D-65AA-4C2A-810C-FF31DE659A69}"/>
    <cellStyle name="Header1 2 8 11 6 8" xfId="35646" xr:uid="{07D313CF-60BD-4AC6-81B2-B977BD8DD400}"/>
    <cellStyle name="Header1 2 8 11 7" xfId="35647" xr:uid="{912798B3-52D3-43E8-B28A-E841B94661B8}"/>
    <cellStyle name="Header1 2 8 12" xfId="35648" xr:uid="{A5EA39B4-003C-44D5-B47B-B55E02AEDEB6}"/>
    <cellStyle name="Header1 2 8 12 2" xfId="35649" xr:uid="{3C5C73F1-02AC-4360-9F77-219A7107FD7C}"/>
    <cellStyle name="Header1 2 8 12 2 2" xfId="35650" xr:uid="{1F82787E-99E8-41C4-85CF-40A737501E52}"/>
    <cellStyle name="Header1 2 8 12 2 3" xfId="35651" xr:uid="{30A60337-2C6B-472F-9154-9BC1438A4E3B}"/>
    <cellStyle name="Header1 2 8 12 3" xfId="35652" xr:uid="{193A901F-AF61-42F0-AA27-816201EA6B22}"/>
    <cellStyle name="Header1 2 8 12 3 2" xfId="35653" xr:uid="{0E515E6B-72EE-4714-9AB7-E666EDDDC0FA}"/>
    <cellStyle name="Header1 2 8 12 3 3" xfId="35654" xr:uid="{611EF0C2-6E56-4CA1-AD67-39049F707077}"/>
    <cellStyle name="Header1 2 8 12 4" xfId="35655" xr:uid="{44C01759-6E1B-44DA-B58F-0A83DF46F862}"/>
    <cellStyle name="Header1 2 8 12 4 2" xfId="35656" xr:uid="{DC4AF224-0595-41E8-AFE1-69E8D11AD27A}"/>
    <cellStyle name="Header1 2 8 12 4 3" xfId="35657" xr:uid="{EE20D0CA-8E37-451A-AEA5-4478C80D2E79}"/>
    <cellStyle name="Header1 2 8 12 5" xfId="35658" xr:uid="{A60B0C57-4B53-4C5D-ACFA-A3E8DBF17E24}"/>
    <cellStyle name="Header1 2 8 12 5 2" xfId="35659" xr:uid="{D29A8ED5-C2DA-46A6-9A74-CEC3DCB7C10D}"/>
    <cellStyle name="Header1 2 8 12 5 3" xfId="35660" xr:uid="{9BE71C2F-9CD1-4121-BDF7-2CBCC14EB75A}"/>
    <cellStyle name="Header1 2 8 12 6" xfId="35661" xr:uid="{46366317-0C0D-4757-9331-6703D36FF1EA}"/>
    <cellStyle name="Header1 2 8 12 6 2" xfId="35662" xr:uid="{B0A89DF3-B41B-4079-ACDD-FFEFDD1FCBA2}"/>
    <cellStyle name="Header1 2 8 12 6 3" xfId="35663" xr:uid="{5A8928BB-800C-4EAE-8D42-236EDC6336BA}"/>
    <cellStyle name="Header1 2 8 12 7" xfId="35664" xr:uid="{4D559933-DB2C-4513-A6D9-5ACF8B690946}"/>
    <cellStyle name="Header1 2 8 12 7 2" xfId="35665" xr:uid="{BE4FDE2F-1DB7-4EF0-AC8C-ABCEF5C14EA3}"/>
    <cellStyle name="Header1 2 8 12 7 3" xfId="35666" xr:uid="{5955E52F-ED31-421A-8485-D9CF87A68C99}"/>
    <cellStyle name="Header1 2 8 12 8" xfId="35667" xr:uid="{EDD18CB0-1406-4436-956B-B4498BA40102}"/>
    <cellStyle name="Header1 2 8 12 9" xfId="35668" xr:uid="{98D19C0D-EFB1-4876-9141-DDE65EFED689}"/>
    <cellStyle name="Header1 2 8 13" xfId="35669" xr:uid="{81D540DD-E500-4422-9E83-B41BF5EA4232}"/>
    <cellStyle name="Header1 2 8 13 2" xfId="35670" xr:uid="{66979985-FF2C-488C-A2CC-2E08D5D412EF}"/>
    <cellStyle name="Header1 2 8 13 2 2" xfId="35671" xr:uid="{44C150C3-4CE7-44D0-86E7-46581B2A2E39}"/>
    <cellStyle name="Header1 2 8 13 2 3" xfId="35672" xr:uid="{28CA5CA9-0F9C-453F-8968-1708435FDB1C}"/>
    <cellStyle name="Header1 2 8 13 3" xfId="35673" xr:uid="{40570BCE-E2AF-4F28-91F8-C1BE2DBDCCDA}"/>
    <cellStyle name="Header1 2 8 13 3 2" xfId="35674" xr:uid="{BBFF9A3D-7BD0-47FA-8559-F131223361FB}"/>
    <cellStyle name="Header1 2 8 13 3 3" xfId="35675" xr:uid="{E76979EE-9CF7-4C3F-ADC4-77AE8A80AF60}"/>
    <cellStyle name="Header1 2 8 13 4" xfId="35676" xr:uid="{50B8900B-98B9-41FD-A9F8-62CD7C878D5B}"/>
    <cellStyle name="Header1 2 8 13 4 2" xfId="35677" xr:uid="{110EF3B3-8EDE-4408-88F3-E5E21294CD12}"/>
    <cellStyle name="Header1 2 8 13 4 3" xfId="35678" xr:uid="{37B94EBE-7ED4-4989-BCF9-89547A7B2348}"/>
    <cellStyle name="Header1 2 8 13 5" xfId="35679" xr:uid="{149CBC4F-B2E6-4D3B-96BF-6BEF9B7F5D5F}"/>
    <cellStyle name="Header1 2 8 13 5 2" xfId="35680" xr:uid="{D0FC7CCF-4621-4E1A-82C4-D4487FF398D1}"/>
    <cellStyle name="Header1 2 8 13 5 3" xfId="35681" xr:uid="{EBB6D61F-E0F2-4169-BCF4-7C669B8E3E79}"/>
    <cellStyle name="Header1 2 8 13 6" xfId="35682" xr:uid="{4CAD8238-7506-4B95-BE7E-ECCEE0ABA8C1}"/>
    <cellStyle name="Header1 2 8 13 6 2" xfId="35683" xr:uid="{72819055-9569-4A70-8AA2-FC7B865F6F51}"/>
    <cellStyle name="Header1 2 8 13 6 3" xfId="35684" xr:uid="{EA5BC492-040A-4B10-B994-64B52DB23FA4}"/>
    <cellStyle name="Header1 2 8 13 7" xfId="35685" xr:uid="{172686FD-BC32-4946-B95C-27599061615C}"/>
    <cellStyle name="Header1 2 8 13 8" xfId="35686" xr:uid="{14FA4E77-9A6C-400E-9DB7-2C6EBEB28657}"/>
    <cellStyle name="Header1 2 8 14" xfId="35687" xr:uid="{D1FA38D1-8A47-40B7-97E3-686AA6E88849}"/>
    <cellStyle name="Header1 2 8 14 2" xfId="35688" xr:uid="{498012AB-E1B7-4B70-9E0D-452638D55225}"/>
    <cellStyle name="Header1 2 8 14 2 2" xfId="35689" xr:uid="{B7C31FB5-CE93-426C-8F9D-F864A7F89330}"/>
    <cellStyle name="Header1 2 8 14 2 3" xfId="35690" xr:uid="{5AA706D2-92A1-462E-AF50-2B7E9E8DC3A5}"/>
    <cellStyle name="Header1 2 8 14 3" xfId="35691" xr:uid="{304423D6-1B52-4A19-A377-3EB7E5817F8F}"/>
    <cellStyle name="Header1 2 8 14 3 2" xfId="35692" xr:uid="{C16B9B32-4AFE-4615-A4D2-D6854BE5EAA1}"/>
    <cellStyle name="Header1 2 8 14 3 3" xfId="35693" xr:uid="{D9880553-42A8-4F7E-A2F5-5A6BCC18D53A}"/>
    <cellStyle name="Header1 2 8 14 4" xfId="35694" xr:uid="{BFAAC3FB-AA3E-4A5E-B741-DB8E357AA14C}"/>
    <cellStyle name="Header1 2 8 14 4 2" xfId="35695" xr:uid="{1F6D6776-2F6B-4B4E-8B65-A3BCF7CFAB39}"/>
    <cellStyle name="Header1 2 8 14 4 3" xfId="35696" xr:uid="{640E1565-A2C0-439A-855B-AEE5E95A67DC}"/>
    <cellStyle name="Header1 2 8 14 5" xfId="35697" xr:uid="{A6AD287E-25D0-4D21-8011-591EF9FD92EB}"/>
    <cellStyle name="Header1 2 8 14 5 2" xfId="35698" xr:uid="{0089FD46-0767-486A-8807-098939CDF412}"/>
    <cellStyle name="Header1 2 8 14 5 3" xfId="35699" xr:uid="{5AD9C8C9-D8D9-4CD9-9ECF-2254CC4B35FB}"/>
    <cellStyle name="Header1 2 8 14 6" xfId="35700" xr:uid="{D5732A40-DDDC-4CBE-B5BF-5B75E0798879}"/>
    <cellStyle name="Header1 2 8 14 6 2" xfId="35701" xr:uid="{B0981B18-A9D1-420A-91F5-D3F3491763D9}"/>
    <cellStyle name="Header1 2 8 14 6 3" xfId="35702" xr:uid="{C22F2E1B-0CA6-4314-97BD-FB9A71FDF3C6}"/>
    <cellStyle name="Header1 2 8 14 7" xfId="35703" xr:uid="{9D6C06F7-ED12-459F-B538-3DCA5D237E6E}"/>
    <cellStyle name="Header1 2 8 14 8" xfId="35704" xr:uid="{B504D27F-0209-410F-AFD2-5A782DAA33DF}"/>
    <cellStyle name="Header1 2 8 15" xfId="35705" xr:uid="{1EEBBC46-72A4-4822-8FE6-CB532D5B39FC}"/>
    <cellStyle name="Header1 2 8 15 2" xfId="35706" xr:uid="{67C5D8EE-47BE-44B2-BE90-9CE6711D7365}"/>
    <cellStyle name="Header1 2 8 15 2 2" xfId="35707" xr:uid="{4362F0A0-15DD-4A80-A551-F4F955B2FD74}"/>
    <cellStyle name="Header1 2 8 15 2 3" xfId="35708" xr:uid="{5E487687-DB6C-4D5E-8E04-F6112B17EC9A}"/>
    <cellStyle name="Header1 2 8 15 3" xfId="35709" xr:uid="{FB422C4A-72D7-4554-BBF2-75DC32585059}"/>
    <cellStyle name="Header1 2 8 15 3 2" xfId="35710" xr:uid="{03E88699-B9ED-4E7A-A85D-1F5B8825E49E}"/>
    <cellStyle name="Header1 2 8 15 3 3" xfId="35711" xr:uid="{34646234-96BF-4CC1-B7FD-8165E0B5C122}"/>
    <cellStyle name="Header1 2 8 15 4" xfId="35712" xr:uid="{153A1533-27BE-4DB0-91EB-F591C9A8E519}"/>
    <cellStyle name="Header1 2 8 15 4 2" xfId="35713" xr:uid="{5EED432A-E128-4DCC-A5FD-632969D7FCA6}"/>
    <cellStyle name="Header1 2 8 15 4 3" xfId="35714" xr:uid="{7AC63CFA-8288-4785-8A65-3E47A4D34082}"/>
    <cellStyle name="Header1 2 8 15 5" xfId="35715" xr:uid="{D4BD86A5-5777-4A49-BC18-CBBE17D0FB44}"/>
    <cellStyle name="Header1 2 8 15 5 2" xfId="35716" xr:uid="{B296F7CA-49B9-447C-954D-BE48B427B0E1}"/>
    <cellStyle name="Header1 2 8 15 5 3" xfId="35717" xr:uid="{DE97E835-1414-4CA2-967D-0179010F8954}"/>
    <cellStyle name="Header1 2 8 15 6" xfId="35718" xr:uid="{42F4C09F-563A-48AA-BEB9-30DBABB21B1D}"/>
    <cellStyle name="Header1 2 8 15 6 2" xfId="35719" xr:uid="{216E4FA1-B9A3-4D81-B250-FB4E2310874D}"/>
    <cellStyle name="Header1 2 8 15 6 3" xfId="35720" xr:uid="{DA3B4B2C-12CF-425C-9200-B6721061D3A9}"/>
    <cellStyle name="Header1 2 8 15 7" xfId="35721" xr:uid="{E1DE98E0-CC3F-4C5D-80B0-2907D7055B93}"/>
    <cellStyle name="Header1 2 8 15 8" xfId="35722" xr:uid="{077B618D-1A80-4F81-9345-3BD24726CF27}"/>
    <cellStyle name="Header1 2 8 16" xfId="35723" xr:uid="{ABA45169-388C-48EB-90DF-19D78B71A50B}"/>
    <cellStyle name="Header1 2 8 16 2" xfId="35724" xr:uid="{62760EB2-5BAF-44D8-BFA0-1283F11A383A}"/>
    <cellStyle name="Header1 2 8 16 2 2" xfId="35725" xr:uid="{A9210A0E-957F-4C9A-935A-3AD657927D98}"/>
    <cellStyle name="Header1 2 8 16 2 3" xfId="35726" xr:uid="{AF3EB05D-EACC-4D5F-9E93-6042404848E2}"/>
    <cellStyle name="Header1 2 8 16 3" xfId="35727" xr:uid="{B89B3622-4A4D-4A14-ACFB-C39CFDB9E5ED}"/>
    <cellStyle name="Header1 2 8 16 3 2" xfId="35728" xr:uid="{7098598F-4E35-4F0D-8F03-E78D29435AE5}"/>
    <cellStyle name="Header1 2 8 16 3 3" xfId="35729" xr:uid="{A94ADFA7-4BE8-437F-B0B5-5112F3AB4D91}"/>
    <cellStyle name="Header1 2 8 16 4" xfId="35730" xr:uid="{B5ABE378-451F-4D0E-9533-FD843D9CFAE6}"/>
    <cellStyle name="Header1 2 8 16 4 2" xfId="35731" xr:uid="{901F3416-0439-45BB-A6B7-EB62BA738439}"/>
    <cellStyle name="Header1 2 8 16 4 3" xfId="35732" xr:uid="{E340E2E1-47C8-49DA-99F6-B09175930FD5}"/>
    <cellStyle name="Header1 2 8 16 5" xfId="35733" xr:uid="{1000FC07-FD98-4A0F-AE4A-15D89F84C599}"/>
    <cellStyle name="Header1 2 8 16 5 2" xfId="35734" xr:uid="{7B6680DD-E3DF-4FC2-9532-5796FAE0C92A}"/>
    <cellStyle name="Header1 2 8 16 5 3" xfId="35735" xr:uid="{DA99276E-BA6E-481A-A118-93711119E589}"/>
    <cellStyle name="Header1 2 8 16 6" xfId="35736" xr:uid="{FDD63BFA-1053-4474-AD3E-47C6C9D3066C}"/>
    <cellStyle name="Header1 2 8 16 6 2" xfId="35737" xr:uid="{99F90F54-00B5-4B2E-AC54-701CE38C0D51}"/>
    <cellStyle name="Header1 2 8 16 6 3" xfId="35738" xr:uid="{484298B1-E6D1-4AE2-9E3A-F71352FEF94E}"/>
    <cellStyle name="Header1 2 8 16 7" xfId="35739" xr:uid="{73F1A218-2FB2-467E-800B-4FB19670C55D}"/>
    <cellStyle name="Header1 2 8 16 8" xfId="35740" xr:uid="{6AD8E529-58FF-40BA-A669-AE8325CE7798}"/>
    <cellStyle name="Header1 2 8 17" xfId="35741" xr:uid="{1CCB2C49-03AE-4888-B021-6E8FED448B06}"/>
    <cellStyle name="Header1 2 8 2" xfId="35742" xr:uid="{E9E8E63A-E44C-4190-9298-2A4BE85E8D9D}"/>
    <cellStyle name="Header1 2 8 2 10" xfId="35743" xr:uid="{6BF2C6AB-35B2-44FC-885F-ACF7B54286B4}"/>
    <cellStyle name="Header1 2 8 2 10 2" xfId="35744" xr:uid="{027B73A2-6F25-4ABC-972C-F68493B41F68}"/>
    <cellStyle name="Header1 2 8 2 10 2 2" xfId="35745" xr:uid="{ED20A466-A3AA-4469-8FFB-E9BE73B58239}"/>
    <cellStyle name="Header1 2 8 2 10 2 2 2" xfId="35746" xr:uid="{31CD1C27-F545-4FAC-91AE-0D25DDF03892}"/>
    <cellStyle name="Header1 2 8 2 10 2 2 3" xfId="35747" xr:uid="{B5368C6D-A62D-402E-BB5F-D6BEF24E93CB}"/>
    <cellStyle name="Header1 2 8 2 10 2 3" xfId="35748" xr:uid="{E7C4163D-F502-42CC-8589-01CCA7DF82AD}"/>
    <cellStyle name="Header1 2 8 2 10 2 3 2" xfId="35749" xr:uid="{4EB5B341-6DEA-438F-9D19-9CE89C654BC7}"/>
    <cellStyle name="Header1 2 8 2 10 2 3 3" xfId="35750" xr:uid="{49ABB6E7-2E85-4F3C-A7B8-AC934F3ADFA7}"/>
    <cellStyle name="Header1 2 8 2 10 2 4" xfId="35751" xr:uid="{1C34BFBB-7280-43D9-9CB1-9CCC30E2E2E0}"/>
    <cellStyle name="Header1 2 8 2 10 2 4 2" xfId="35752" xr:uid="{A7335AEC-D00B-4689-A943-850B9C26B872}"/>
    <cellStyle name="Header1 2 8 2 10 2 4 3" xfId="35753" xr:uid="{F9182EF6-D6E4-4B36-8291-A914AE724BA3}"/>
    <cellStyle name="Header1 2 8 2 10 2 5" xfId="35754" xr:uid="{81C5409C-E1CD-4DA4-ABDA-4E8F7729D516}"/>
    <cellStyle name="Header1 2 8 2 10 2 5 2" xfId="35755" xr:uid="{1EE40EA8-7C08-4B5E-9341-8D95BA136226}"/>
    <cellStyle name="Header1 2 8 2 10 2 5 3" xfId="35756" xr:uid="{6C15B628-732A-4895-BEFB-0F7261722EBD}"/>
    <cellStyle name="Header1 2 8 2 10 2 6" xfId="35757" xr:uid="{BC1A40D6-0339-4D14-9F45-AC8E2567CCDD}"/>
    <cellStyle name="Header1 2 8 2 10 2 6 2" xfId="35758" xr:uid="{057354BA-03D6-42C4-978A-9FAC7E90E1E7}"/>
    <cellStyle name="Header1 2 8 2 10 2 6 3" xfId="35759" xr:uid="{F1CE0047-46C2-453F-8539-835FEF94E170}"/>
    <cellStyle name="Header1 2 8 2 10 2 7" xfId="35760" xr:uid="{8D12E94B-4CF2-4572-9B37-48AE4D00CB5B}"/>
    <cellStyle name="Header1 2 8 2 10 2 7 2" xfId="35761" xr:uid="{094A8351-EE91-4512-9A20-20D6D163D005}"/>
    <cellStyle name="Header1 2 8 2 10 2 7 3" xfId="35762" xr:uid="{B6DA23FD-A686-4E25-ABD5-F7F24D3B64A7}"/>
    <cellStyle name="Header1 2 8 2 10 2 8" xfId="35763" xr:uid="{F939E692-84BA-4BBC-9996-B44CBDA3FA9C}"/>
    <cellStyle name="Header1 2 8 2 10 2 9" xfId="35764" xr:uid="{0F298E39-7D15-433F-90C5-E27F233B6D95}"/>
    <cellStyle name="Header1 2 8 2 10 3" xfId="35765" xr:uid="{1C288763-797F-48CC-8E22-40BE941E827F}"/>
    <cellStyle name="Header1 2 8 2 10 3 2" xfId="35766" xr:uid="{3725BE20-AC7E-4D95-A449-9D12D9D359A0}"/>
    <cellStyle name="Header1 2 8 2 10 3 2 2" xfId="35767" xr:uid="{D8A70329-25EB-4853-B34B-D82F4F70D7D3}"/>
    <cellStyle name="Header1 2 8 2 10 3 2 3" xfId="35768" xr:uid="{7197496F-BABC-4105-BE4E-6515E2435104}"/>
    <cellStyle name="Header1 2 8 2 10 3 3" xfId="35769" xr:uid="{BC9710EE-B4D7-4D46-B105-141632B274EE}"/>
    <cellStyle name="Header1 2 8 2 10 3 3 2" xfId="35770" xr:uid="{9052B158-BCC0-47F8-BC0F-5AB898BECD77}"/>
    <cellStyle name="Header1 2 8 2 10 3 3 3" xfId="35771" xr:uid="{CA36F097-3EB3-4808-8558-A4DA2A2A75D1}"/>
    <cellStyle name="Header1 2 8 2 10 3 4" xfId="35772" xr:uid="{5D7D92A1-2671-468D-BC49-02482BE64154}"/>
    <cellStyle name="Header1 2 8 2 10 3 4 2" xfId="35773" xr:uid="{AB1E87E1-8C06-4948-9E9B-626C8621590F}"/>
    <cellStyle name="Header1 2 8 2 10 3 4 3" xfId="35774" xr:uid="{752DE613-41FF-42AB-899A-E90C3FFABED5}"/>
    <cellStyle name="Header1 2 8 2 10 3 5" xfId="35775" xr:uid="{1D4185AE-7E22-4519-9821-E9BDCC94191C}"/>
    <cellStyle name="Header1 2 8 2 10 3 5 2" xfId="35776" xr:uid="{BC3B2BD3-E785-4B5F-B970-6BF1A09DA3EF}"/>
    <cellStyle name="Header1 2 8 2 10 3 5 3" xfId="35777" xr:uid="{496C0B0D-F50B-4720-819D-5A6C17EA98A1}"/>
    <cellStyle name="Header1 2 8 2 10 3 6" xfId="35778" xr:uid="{6CA37B26-D7C3-4D24-B101-0D0B8BD30A95}"/>
    <cellStyle name="Header1 2 8 2 10 3 6 2" xfId="35779" xr:uid="{2A6E304E-3FBC-453C-B27F-C1AF1ED6B532}"/>
    <cellStyle name="Header1 2 8 2 10 3 6 3" xfId="35780" xr:uid="{CDDBFC44-AB05-4155-8DC2-EF03BCE2968A}"/>
    <cellStyle name="Header1 2 8 2 10 3 7" xfId="35781" xr:uid="{93B22E88-AFC6-4D61-BEEB-63378A51E7CF}"/>
    <cellStyle name="Header1 2 8 2 10 3 8" xfId="35782" xr:uid="{5632DF8E-488E-428E-85CF-9E8735A3B6A0}"/>
    <cellStyle name="Header1 2 8 2 10 4" xfId="35783" xr:uid="{28951D95-DDCD-4937-823A-532F15B6C2EF}"/>
    <cellStyle name="Header1 2 8 2 10 4 2" xfId="35784" xr:uid="{FF2A3809-ABFF-4EE1-B9F7-0B759C38A55B}"/>
    <cellStyle name="Header1 2 8 2 10 4 2 2" xfId="35785" xr:uid="{611DE174-3EF6-44F8-BAE0-0F0CD0A55ADB}"/>
    <cellStyle name="Header1 2 8 2 10 4 2 3" xfId="35786" xr:uid="{1F7133B8-1C76-411D-BAE2-5F3E6279522F}"/>
    <cellStyle name="Header1 2 8 2 10 4 3" xfId="35787" xr:uid="{A98E34BE-B546-486B-92EC-56C3FBDE9D25}"/>
    <cellStyle name="Header1 2 8 2 10 4 3 2" xfId="35788" xr:uid="{93A12942-A73E-4527-BF12-D2EDE3148488}"/>
    <cellStyle name="Header1 2 8 2 10 4 3 3" xfId="35789" xr:uid="{94BCF20A-F937-4771-BA88-4CD9A1D523B5}"/>
    <cellStyle name="Header1 2 8 2 10 4 4" xfId="35790" xr:uid="{9DD93B4A-F7EB-498B-8ABF-BA7D94D69D2D}"/>
    <cellStyle name="Header1 2 8 2 10 4 4 2" xfId="35791" xr:uid="{7C22E88B-3648-43B4-8F53-DE2218102862}"/>
    <cellStyle name="Header1 2 8 2 10 4 4 3" xfId="35792" xr:uid="{C1374677-D475-4D7A-A6A0-D06D5CAD52B9}"/>
    <cellStyle name="Header1 2 8 2 10 4 5" xfId="35793" xr:uid="{99D91528-2D41-4E26-BF95-717F76E1E0E7}"/>
    <cellStyle name="Header1 2 8 2 10 4 5 2" xfId="35794" xr:uid="{C76F85E6-1CB4-4AA7-9313-CE41A1BCC62C}"/>
    <cellStyle name="Header1 2 8 2 10 4 5 3" xfId="35795" xr:uid="{552534AF-A6A2-4A42-B4AA-22854B8EF926}"/>
    <cellStyle name="Header1 2 8 2 10 4 6" xfId="35796" xr:uid="{0AE9F468-BE77-4741-9BA7-9AE239303F39}"/>
    <cellStyle name="Header1 2 8 2 10 4 6 2" xfId="35797" xr:uid="{FBC4A9FB-851F-4A7A-A5FB-98693E61D10C}"/>
    <cellStyle name="Header1 2 8 2 10 4 6 3" xfId="35798" xr:uid="{B4197783-206E-49EC-878F-C6127B8DDD0A}"/>
    <cellStyle name="Header1 2 8 2 10 4 7" xfId="35799" xr:uid="{89D992DB-812D-47AF-8391-7BFB452DE1FE}"/>
    <cellStyle name="Header1 2 8 2 10 4 8" xfId="35800" xr:uid="{75E3849E-D48B-4C31-B031-67567C487049}"/>
    <cellStyle name="Header1 2 8 2 10 5" xfId="35801" xr:uid="{E0D26E04-ADEA-4585-9CCE-955C9217B44D}"/>
    <cellStyle name="Header1 2 8 2 10 5 2" xfId="35802" xr:uid="{4B33D0D5-9536-4E25-B19E-B60C0264C100}"/>
    <cellStyle name="Header1 2 8 2 10 5 2 2" xfId="35803" xr:uid="{E28FD169-261B-4D9B-9755-6529483F5711}"/>
    <cellStyle name="Header1 2 8 2 10 5 2 3" xfId="35804" xr:uid="{52AC4B9D-366B-4CA4-9F36-C50400D22052}"/>
    <cellStyle name="Header1 2 8 2 10 5 3" xfId="35805" xr:uid="{3F9008F9-658E-4820-96B3-8DE4DD1E0035}"/>
    <cellStyle name="Header1 2 8 2 10 5 3 2" xfId="35806" xr:uid="{AB2F1C4A-EA0E-4B12-A2D6-B2DD3FF7A913}"/>
    <cellStyle name="Header1 2 8 2 10 5 3 3" xfId="35807" xr:uid="{4B2057FE-C421-42F4-9BBA-84B04682435E}"/>
    <cellStyle name="Header1 2 8 2 10 5 4" xfId="35808" xr:uid="{895AE986-CE9D-4253-A559-52A98BB46ACF}"/>
    <cellStyle name="Header1 2 8 2 10 5 4 2" xfId="35809" xr:uid="{228B7362-B986-467B-A92D-C1EAA1C23F15}"/>
    <cellStyle name="Header1 2 8 2 10 5 4 3" xfId="35810" xr:uid="{77420212-DEB3-489F-8183-917A2C72FB2E}"/>
    <cellStyle name="Header1 2 8 2 10 5 5" xfId="35811" xr:uid="{46443302-4C25-4D74-980C-2C78990A43B8}"/>
    <cellStyle name="Header1 2 8 2 10 5 5 2" xfId="35812" xr:uid="{650A77F9-7E01-4439-A9D7-35514341E1F9}"/>
    <cellStyle name="Header1 2 8 2 10 5 5 3" xfId="35813" xr:uid="{25CFFF0D-87A8-4541-9EEA-FCD9C496CF50}"/>
    <cellStyle name="Header1 2 8 2 10 5 6" xfId="35814" xr:uid="{1362FEEA-3762-400F-A3C6-6E683716075B}"/>
    <cellStyle name="Header1 2 8 2 10 5 6 2" xfId="35815" xr:uid="{BA17D9A9-35A8-4642-A6D0-1149C2E3E731}"/>
    <cellStyle name="Header1 2 8 2 10 5 6 3" xfId="35816" xr:uid="{AA35F266-3324-435D-97D3-AC825ACD579B}"/>
    <cellStyle name="Header1 2 8 2 10 5 7" xfId="35817" xr:uid="{AD710E2B-89A5-4C8E-A62D-E14919503552}"/>
    <cellStyle name="Header1 2 8 2 10 5 8" xfId="35818" xr:uid="{2B4978AB-260A-4AC3-8FA8-749F9B342229}"/>
    <cellStyle name="Header1 2 8 2 10 6" xfId="35819" xr:uid="{3416F386-DDC1-4506-9064-B01C341E2C00}"/>
    <cellStyle name="Header1 2 8 2 10 6 2" xfId="35820" xr:uid="{CCF14C20-20F6-4C8B-9E1C-111BA1D49C24}"/>
    <cellStyle name="Header1 2 8 2 10 6 2 2" xfId="35821" xr:uid="{9051D05C-7AEA-4157-9131-50F9DF459B23}"/>
    <cellStyle name="Header1 2 8 2 10 6 2 3" xfId="35822" xr:uid="{A1220693-2578-411B-B0B3-C53886AB1DE9}"/>
    <cellStyle name="Header1 2 8 2 10 6 3" xfId="35823" xr:uid="{A98FC56A-3842-472D-B5C8-17C83D937A44}"/>
    <cellStyle name="Header1 2 8 2 10 6 3 2" xfId="35824" xr:uid="{F07F37EF-1B39-4C1A-8375-D47548289FA1}"/>
    <cellStyle name="Header1 2 8 2 10 6 3 3" xfId="35825" xr:uid="{DF99846D-F36C-43B1-95FD-AEDE3EB54396}"/>
    <cellStyle name="Header1 2 8 2 10 6 4" xfId="35826" xr:uid="{2662F11F-9E60-49E9-A8F9-D09ABC6AC2B5}"/>
    <cellStyle name="Header1 2 8 2 10 6 4 2" xfId="35827" xr:uid="{0A56243E-9C1E-4C01-9BE1-FD822CA9C1BC}"/>
    <cellStyle name="Header1 2 8 2 10 6 4 3" xfId="35828" xr:uid="{8A58940A-1A82-40AF-A496-5FF551F87EED}"/>
    <cellStyle name="Header1 2 8 2 10 6 5" xfId="35829" xr:uid="{7C726CD3-1684-42C8-9354-729355737021}"/>
    <cellStyle name="Header1 2 8 2 10 6 5 2" xfId="35830" xr:uid="{9531B672-2A26-411A-814B-AE0D82D4A254}"/>
    <cellStyle name="Header1 2 8 2 10 6 5 3" xfId="35831" xr:uid="{D6BC7E0A-2E64-41A1-A902-39EE27ACCE7F}"/>
    <cellStyle name="Header1 2 8 2 10 6 6" xfId="35832" xr:uid="{5DFD263D-789C-46DC-9913-5967E79CC58E}"/>
    <cellStyle name="Header1 2 8 2 10 6 6 2" xfId="35833" xr:uid="{0144C76C-4D92-418A-8232-78C15AEBB3C5}"/>
    <cellStyle name="Header1 2 8 2 10 6 6 3" xfId="35834" xr:uid="{E9F8816E-CCC6-4E8D-A40C-8263165A99C4}"/>
    <cellStyle name="Header1 2 8 2 10 6 7" xfId="35835" xr:uid="{DA104E32-3BE2-45CB-A4A7-36B7293F3EB3}"/>
    <cellStyle name="Header1 2 8 2 10 6 8" xfId="35836" xr:uid="{9F570568-70E0-4F95-8339-C5FE9017739A}"/>
    <cellStyle name="Header1 2 8 2 10 7" xfId="35837" xr:uid="{E56DBEBC-E624-4DFB-852B-6A671E65EF5D}"/>
    <cellStyle name="Header1 2 8 2 11" xfId="35838" xr:uid="{CF002C51-5ED7-40AA-B043-B179D6E896F8}"/>
    <cellStyle name="Header1 2 8 2 11 2" xfId="35839" xr:uid="{CB564136-275B-4D23-B399-C2031B77373E}"/>
    <cellStyle name="Header1 2 8 2 11 2 2" xfId="35840" xr:uid="{F7087D0A-6715-400C-9492-CCD02AC9E471}"/>
    <cellStyle name="Header1 2 8 2 11 2 3" xfId="35841" xr:uid="{2AC9E891-05A6-460E-9146-279EDD7797D7}"/>
    <cellStyle name="Header1 2 8 2 11 3" xfId="35842" xr:uid="{59EF1A86-9EC9-40B0-93AC-B743C0903CAD}"/>
    <cellStyle name="Header1 2 8 2 11 3 2" xfId="35843" xr:uid="{BEEBFC5B-0678-4A64-B4A0-19DD8775D050}"/>
    <cellStyle name="Header1 2 8 2 11 3 3" xfId="35844" xr:uid="{84BFDEB9-BB76-4EB6-A10A-746B05D33B83}"/>
    <cellStyle name="Header1 2 8 2 11 4" xfId="35845" xr:uid="{051A0936-3248-42B4-A106-F3062D17669A}"/>
    <cellStyle name="Header1 2 8 2 11 4 2" xfId="35846" xr:uid="{C275968F-9E6A-46FC-A11C-6CA01952C9C2}"/>
    <cellStyle name="Header1 2 8 2 11 4 3" xfId="35847" xr:uid="{06C2E77F-34B1-4A22-9DA5-315705C5C1E1}"/>
    <cellStyle name="Header1 2 8 2 11 5" xfId="35848" xr:uid="{1F270654-6773-46ED-A3F4-02C2A6DC8182}"/>
    <cellStyle name="Header1 2 8 2 11 5 2" xfId="35849" xr:uid="{4535934F-95D6-4C59-BEB1-4183EF7CE458}"/>
    <cellStyle name="Header1 2 8 2 11 5 3" xfId="35850" xr:uid="{0B4EB4F4-11C7-44CF-B2BC-76758A2E7199}"/>
    <cellStyle name="Header1 2 8 2 11 6" xfId="35851" xr:uid="{01ABC7B3-4C53-4A47-A85A-520551027407}"/>
    <cellStyle name="Header1 2 8 2 11 6 2" xfId="35852" xr:uid="{AAC26FAC-D6E8-4E9C-AEFD-F6807E463E3F}"/>
    <cellStyle name="Header1 2 8 2 11 6 3" xfId="35853" xr:uid="{B2B5782B-F8F4-4E65-8BD3-BBEC18DA7E1B}"/>
    <cellStyle name="Header1 2 8 2 11 7" xfId="35854" xr:uid="{5EF0BDE6-1F53-4D71-96FC-DBB6D73DAF52}"/>
    <cellStyle name="Header1 2 8 2 11 7 2" xfId="35855" xr:uid="{7EB0A8BA-ECEB-4FA9-AB7C-631F62DCD288}"/>
    <cellStyle name="Header1 2 8 2 11 7 3" xfId="35856" xr:uid="{1D0077BA-37FC-4208-88D5-D6C6CC7814E7}"/>
    <cellStyle name="Header1 2 8 2 11 8" xfId="35857" xr:uid="{3B38AAC0-9819-4C5E-82C9-FD69DBAA200F}"/>
    <cellStyle name="Header1 2 8 2 11 9" xfId="35858" xr:uid="{6A227833-0C0A-4524-8B4C-AE9657C7F68E}"/>
    <cellStyle name="Header1 2 8 2 12" xfId="35859" xr:uid="{8DA501DC-2844-42B0-A2EC-3E7BE1C5BD95}"/>
    <cellStyle name="Header1 2 8 2 12 2" xfId="35860" xr:uid="{37A6B192-C9A1-4343-8FB8-0AEF3AD709F8}"/>
    <cellStyle name="Header1 2 8 2 12 2 2" xfId="35861" xr:uid="{2F779992-F544-4A85-8051-6F6A4E1A2DA4}"/>
    <cellStyle name="Header1 2 8 2 12 2 3" xfId="35862" xr:uid="{631D4C8D-BECE-4284-A6A9-004989625601}"/>
    <cellStyle name="Header1 2 8 2 12 3" xfId="35863" xr:uid="{A4EED5B6-89B4-4F37-815F-4E72E96FABB6}"/>
    <cellStyle name="Header1 2 8 2 12 3 2" xfId="35864" xr:uid="{3D2459BB-8BBE-4823-A512-FBE7AB1DD948}"/>
    <cellStyle name="Header1 2 8 2 12 3 3" xfId="35865" xr:uid="{26245528-4DF5-43CB-AFB5-03577D0959C8}"/>
    <cellStyle name="Header1 2 8 2 12 4" xfId="35866" xr:uid="{415C0173-33B1-4342-A65C-45EE5BD48874}"/>
    <cellStyle name="Header1 2 8 2 12 4 2" xfId="35867" xr:uid="{4A54CA7E-DAE3-4A43-ACE3-BDAED32D69ED}"/>
    <cellStyle name="Header1 2 8 2 12 4 3" xfId="35868" xr:uid="{38215729-32D9-4744-B602-DBF2ED54EF4F}"/>
    <cellStyle name="Header1 2 8 2 12 5" xfId="35869" xr:uid="{FBE151ED-D0E3-4F18-822A-1D654F060C11}"/>
    <cellStyle name="Header1 2 8 2 12 5 2" xfId="35870" xr:uid="{65280BDC-48B4-4428-9A1B-F0FF8C6A518A}"/>
    <cellStyle name="Header1 2 8 2 12 5 3" xfId="35871" xr:uid="{97182E8F-4C21-4045-86B8-D8A2EF125577}"/>
    <cellStyle name="Header1 2 8 2 12 6" xfId="35872" xr:uid="{A8A8A06E-9DB5-4CB0-9569-1F65A3EE5D29}"/>
    <cellStyle name="Header1 2 8 2 12 6 2" xfId="35873" xr:uid="{0CDECCB8-A275-4336-9228-2E88F1C946D0}"/>
    <cellStyle name="Header1 2 8 2 12 6 3" xfId="35874" xr:uid="{8EF89D49-8D9E-4405-AB28-AE51214EB955}"/>
    <cellStyle name="Header1 2 8 2 12 7" xfId="35875" xr:uid="{44FCAFD7-4C2D-43FA-A987-9BBA7045F51B}"/>
    <cellStyle name="Header1 2 8 2 12 8" xfId="35876" xr:uid="{574E7688-25AB-4544-B8CD-691E5AFB214E}"/>
    <cellStyle name="Header1 2 8 2 13" xfId="35877" xr:uid="{38C5B56A-3000-4AFE-B791-000EB24DDA5C}"/>
    <cellStyle name="Header1 2 8 2 13 2" xfId="35878" xr:uid="{61DA2188-F501-4257-9EE4-7E65826C4D6B}"/>
    <cellStyle name="Header1 2 8 2 13 2 2" xfId="35879" xr:uid="{DD802CE4-A732-4F57-A93A-A8CA4613B056}"/>
    <cellStyle name="Header1 2 8 2 13 2 3" xfId="35880" xr:uid="{A05BF9AE-DB1B-44C7-8E4C-9228B738379B}"/>
    <cellStyle name="Header1 2 8 2 13 3" xfId="35881" xr:uid="{2DCD1418-AC4B-4794-974A-696A4665C24F}"/>
    <cellStyle name="Header1 2 8 2 13 3 2" xfId="35882" xr:uid="{24ECA561-2255-485F-A805-4F8E1FE831A8}"/>
    <cellStyle name="Header1 2 8 2 13 3 3" xfId="35883" xr:uid="{8BAF587C-B430-4D72-8E62-04ED3B6539C0}"/>
    <cellStyle name="Header1 2 8 2 13 4" xfId="35884" xr:uid="{FBB71B01-9D8A-4B43-8F1F-386973EA24FD}"/>
    <cellStyle name="Header1 2 8 2 13 4 2" xfId="35885" xr:uid="{F750A1A6-C703-46DC-A225-69861A3BC089}"/>
    <cellStyle name="Header1 2 8 2 13 4 3" xfId="35886" xr:uid="{5D63BDE8-C975-4614-9D33-2268FE5B8AC5}"/>
    <cellStyle name="Header1 2 8 2 13 5" xfId="35887" xr:uid="{58A205BC-01C6-433A-984C-3FDF04786627}"/>
    <cellStyle name="Header1 2 8 2 13 5 2" xfId="35888" xr:uid="{91D31433-DD46-42F0-ACBC-9EBA3E77A3A7}"/>
    <cellStyle name="Header1 2 8 2 13 5 3" xfId="35889" xr:uid="{E1DD2AB4-BBAE-4DC3-90B1-501B15E49EDA}"/>
    <cellStyle name="Header1 2 8 2 13 6" xfId="35890" xr:uid="{C6FBFDB3-8C12-451C-B1A5-AEE94843C2B1}"/>
    <cellStyle name="Header1 2 8 2 13 6 2" xfId="35891" xr:uid="{1833A082-189B-4511-B05D-6A2D81732CFB}"/>
    <cellStyle name="Header1 2 8 2 13 6 3" xfId="35892" xr:uid="{B96C13F0-D102-452F-A8A2-92CBA54C2486}"/>
    <cellStyle name="Header1 2 8 2 13 7" xfId="35893" xr:uid="{A66C1344-A380-437D-A54B-DDCFF804A06E}"/>
    <cellStyle name="Header1 2 8 2 13 8" xfId="35894" xr:uid="{5136F198-B21E-4B66-8B64-CC0B9941E3EF}"/>
    <cellStyle name="Header1 2 8 2 14" xfId="35895" xr:uid="{C0E067AF-B90E-4D3B-8D0A-330C3FFBB2E8}"/>
    <cellStyle name="Header1 2 8 2 14 2" xfId="35896" xr:uid="{D5998A6C-2005-4A66-B1C8-81F1353C75C8}"/>
    <cellStyle name="Header1 2 8 2 14 2 2" xfId="35897" xr:uid="{9651FBD8-4CDA-44AC-BACB-189A889506C0}"/>
    <cellStyle name="Header1 2 8 2 14 2 3" xfId="35898" xr:uid="{EA02EB52-8291-4C7D-8CB3-E5E9FC3BC19D}"/>
    <cellStyle name="Header1 2 8 2 14 3" xfId="35899" xr:uid="{D3523033-5CB3-4736-8FD6-22445D0F73EF}"/>
    <cellStyle name="Header1 2 8 2 14 3 2" xfId="35900" xr:uid="{7F078A63-B714-4A3B-BC80-9E10FE404A46}"/>
    <cellStyle name="Header1 2 8 2 14 3 3" xfId="35901" xr:uid="{39B4683B-7443-47FE-AC04-ED3136B26ACE}"/>
    <cellStyle name="Header1 2 8 2 14 4" xfId="35902" xr:uid="{661671FF-BCDF-482D-8FA7-D5FF81664F68}"/>
    <cellStyle name="Header1 2 8 2 14 4 2" xfId="35903" xr:uid="{06CC41FF-0C84-4D51-ABF4-92EF73DFC0B1}"/>
    <cellStyle name="Header1 2 8 2 14 4 3" xfId="35904" xr:uid="{9B782DBD-7C15-43AE-856E-8F88734AD68D}"/>
    <cellStyle name="Header1 2 8 2 14 5" xfId="35905" xr:uid="{611B0A17-1C4F-45CC-8247-54EBCFF0063B}"/>
    <cellStyle name="Header1 2 8 2 14 5 2" xfId="35906" xr:uid="{147E14B4-2859-4B0F-8056-6843FE8F4D0F}"/>
    <cellStyle name="Header1 2 8 2 14 5 3" xfId="35907" xr:uid="{8AE05F5F-40FE-45E9-9ABE-8F64F6DB793D}"/>
    <cellStyle name="Header1 2 8 2 14 6" xfId="35908" xr:uid="{1058B786-38F7-42E3-ABF5-B1C0C8CEFD49}"/>
    <cellStyle name="Header1 2 8 2 14 6 2" xfId="35909" xr:uid="{ACA22A95-DEDA-4792-AB44-67B2C652BFD9}"/>
    <cellStyle name="Header1 2 8 2 14 6 3" xfId="35910" xr:uid="{2B1899C0-A3B2-4A9B-827E-60A9D465CF87}"/>
    <cellStyle name="Header1 2 8 2 14 7" xfId="35911" xr:uid="{DF249D6B-E2B1-4704-9D50-507858E70EAE}"/>
    <cellStyle name="Header1 2 8 2 14 8" xfId="35912" xr:uid="{30154579-D698-453D-A391-25B975D8CCE0}"/>
    <cellStyle name="Header1 2 8 2 15" xfId="35913" xr:uid="{69B49FDF-D571-42AE-B97F-05D3F9A0D8A6}"/>
    <cellStyle name="Header1 2 8 2 15 2" xfId="35914" xr:uid="{0CE79182-A3B4-4323-85B3-3C837207854B}"/>
    <cellStyle name="Header1 2 8 2 15 2 2" xfId="35915" xr:uid="{97AD1DF8-9B43-44B3-8F39-27DC8FC535EF}"/>
    <cellStyle name="Header1 2 8 2 15 2 3" xfId="35916" xr:uid="{791A29E7-7B25-4948-B5CD-2B80D8E90821}"/>
    <cellStyle name="Header1 2 8 2 15 3" xfId="35917" xr:uid="{11DCBFF2-19CA-4724-A724-2E439EFA71AC}"/>
    <cellStyle name="Header1 2 8 2 15 3 2" xfId="35918" xr:uid="{806C6843-55FD-497A-A2E2-6896AB3920DB}"/>
    <cellStyle name="Header1 2 8 2 15 3 3" xfId="35919" xr:uid="{0CC11F3F-3FA5-49CE-AA2F-90AB74993F14}"/>
    <cellStyle name="Header1 2 8 2 15 4" xfId="35920" xr:uid="{9CF50193-D30E-4214-BC15-B93640339A38}"/>
    <cellStyle name="Header1 2 8 2 15 4 2" xfId="35921" xr:uid="{33AD0DD3-F893-4F04-8361-F54D8EEBC9EA}"/>
    <cellStyle name="Header1 2 8 2 15 4 3" xfId="35922" xr:uid="{60D98283-2F9D-43A2-9D3C-9802E4039A57}"/>
    <cellStyle name="Header1 2 8 2 15 5" xfId="35923" xr:uid="{29FE5426-2BAE-422E-BDD9-765F950BE503}"/>
    <cellStyle name="Header1 2 8 2 15 5 2" xfId="35924" xr:uid="{F8DB635F-B1D9-45F9-918E-E621F227D221}"/>
    <cellStyle name="Header1 2 8 2 15 5 3" xfId="35925" xr:uid="{710C8F39-306C-480F-985A-556B2F43DF74}"/>
    <cellStyle name="Header1 2 8 2 15 6" xfId="35926" xr:uid="{B0B8D0FF-DB66-4BF8-803D-4C8F5EB88D9E}"/>
    <cellStyle name="Header1 2 8 2 15 6 2" xfId="35927" xr:uid="{D22BC2E6-4D22-478A-A3C7-EE6D719F88B5}"/>
    <cellStyle name="Header1 2 8 2 15 6 3" xfId="35928" xr:uid="{4DEE457C-272E-4309-8607-DDF7AD68CEE0}"/>
    <cellStyle name="Header1 2 8 2 15 7" xfId="35929" xr:uid="{D9AC0887-E6BC-4239-A193-C90F9410783F}"/>
    <cellStyle name="Header1 2 8 2 15 8" xfId="35930" xr:uid="{898A5B06-F811-46C1-AC9C-D1A9DBE0CC89}"/>
    <cellStyle name="Header1 2 8 2 16" xfId="35931" xr:uid="{FBF4DC3A-846E-4164-BA97-032CF74FCAF5}"/>
    <cellStyle name="Header1 2 8 2 2" xfId="35932" xr:uid="{364B397D-0DC4-4708-9618-0FADC17F8676}"/>
    <cellStyle name="Header1 2 8 2 2 2" xfId="35933" xr:uid="{BDDE2248-CB03-444B-A835-810F122707C6}"/>
    <cellStyle name="Header1 2 8 2 2 2 2" xfId="35934" xr:uid="{C5843EDD-6D97-40F0-B2BE-EEB30DAA0B53}"/>
    <cellStyle name="Header1 2 8 2 2 2 2 2" xfId="35935" xr:uid="{0B6D033C-C28F-461D-A6AF-0FB6E0A34835}"/>
    <cellStyle name="Header1 2 8 2 2 2 2 3" xfId="35936" xr:uid="{2CD07FED-F588-4BF5-AAF8-F8FE63560BFD}"/>
    <cellStyle name="Header1 2 8 2 2 2 3" xfId="35937" xr:uid="{4627D0CF-5595-4418-B025-2F1A8604C06C}"/>
    <cellStyle name="Header1 2 8 2 2 2 3 2" xfId="35938" xr:uid="{A870537E-14B9-4838-AA4B-67E09718B102}"/>
    <cellStyle name="Header1 2 8 2 2 2 3 3" xfId="35939" xr:uid="{4FA219D5-0EF5-4D3A-9F7A-C1D22F14624B}"/>
    <cellStyle name="Header1 2 8 2 2 2 4" xfId="35940" xr:uid="{1C1ECA76-03A0-46E1-921F-6C1B172D4781}"/>
    <cellStyle name="Header1 2 8 2 2 2 4 2" xfId="35941" xr:uid="{48E04854-D434-4FE1-A2A5-023D2645FEA0}"/>
    <cellStyle name="Header1 2 8 2 2 2 4 3" xfId="35942" xr:uid="{5C61B422-5F6A-49E9-A4F5-F6A06CFC06CE}"/>
    <cellStyle name="Header1 2 8 2 2 2 5" xfId="35943" xr:uid="{6CF915DC-4BA7-4334-A932-D2610BAB6CE8}"/>
    <cellStyle name="Header1 2 8 2 2 2 5 2" xfId="35944" xr:uid="{8D6CC90D-CF0D-4E44-8E54-F1546F398A15}"/>
    <cellStyle name="Header1 2 8 2 2 2 5 3" xfId="35945" xr:uid="{49869C46-86D4-4ABE-A088-F2FF9BBB93C0}"/>
    <cellStyle name="Header1 2 8 2 2 2 6" xfId="35946" xr:uid="{BD4A2C1C-5A68-4CB9-8D41-07316B00A365}"/>
    <cellStyle name="Header1 2 8 2 2 2 6 2" xfId="35947" xr:uid="{51D1B136-9258-4746-A5A9-3360D36F73D6}"/>
    <cellStyle name="Header1 2 8 2 2 2 6 3" xfId="35948" xr:uid="{A228F1A4-AB37-4233-A6C5-B2F0BA03BE7F}"/>
    <cellStyle name="Header1 2 8 2 2 2 7" xfId="35949" xr:uid="{945EFACA-3D7B-4284-BE89-8072EC89CB58}"/>
    <cellStyle name="Header1 2 8 2 2 2 7 2" xfId="35950" xr:uid="{2E8A9FFD-0ACC-4C9E-9C29-48338E9A48E3}"/>
    <cellStyle name="Header1 2 8 2 2 2 7 3" xfId="35951" xr:uid="{046C7EE0-1079-4D73-8776-B99BFBF5695A}"/>
    <cellStyle name="Header1 2 8 2 2 2 8" xfId="35952" xr:uid="{90223635-7B03-4B48-A083-B28F205BAA41}"/>
    <cellStyle name="Header1 2 8 2 2 2 9" xfId="35953" xr:uid="{D16AB731-8683-4BED-A3CD-8430F1D031FA}"/>
    <cellStyle name="Header1 2 8 2 2 3" xfId="35954" xr:uid="{45F59568-41BB-488B-80A6-4E42317ACD8F}"/>
    <cellStyle name="Header1 2 8 2 2 3 2" xfId="35955" xr:uid="{1E1C816E-5ADC-4A55-841A-0B269FBB90A8}"/>
    <cellStyle name="Header1 2 8 2 2 3 2 2" xfId="35956" xr:uid="{139528DC-2809-4063-90EA-8EFC7B6E80D9}"/>
    <cellStyle name="Header1 2 8 2 2 3 2 3" xfId="35957" xr:uid="{24DE80F7-6F2F-4438-A35D-A6D7B9492E0C}"/>
    <cellStyle name="Header1 2 8 2 2 3 3" xfId="35958" xr:uid="{500D8D73-E406-4157-A26E-80BB50D8D2CB}"/>
    <cellStyle name="Header1 2 8 2 2 3 3 2" xfId="35959" xr:uid="{58CA01A0-8511-49F3-A57F-DD4A1771EFE6}"/>
    <cellStyle name="Header1 2 8 2 2 3 3 3" xfId="35960" xr:uid="{BD65CFF4-4BC6-4CEB-94C3-4CF482EE06F5}"/>
    <cellStyle name="Header1 2 8 2 2 3 4" xfId="35961" xr:uid="{CA50F92C-D2C3-4161-9769-9F77BEF628F4}"/>
    <cellStyle name="Header1 2 8 2 2 3 4 2" xfId="35962" xr:uid="{5555A3AC-6CB9-4570-A756-04F10F10614C}"/>
    <cellStyle name="Header1 2 8 2 2 3 4 3" xfId="35963" xr:uid="{4B089E86-BEDC-4D8E-853B-B708C05B95E6}"/>
    <cellStyle name="Header1 2 8 2 2 3 5" xfId="35964" xr:uid="{F1D8CA07-2F24-4649-9286-813BD58465A1}"/>
    <cellStyle name="Header1 2 8 2 2 3 5 2" xfId="35965" xr:uid="{90EDCED7-F264-4D5F-A142-7B65D7CCF6D6}"/>
    <cellStyle name="Header1 2 8 2 2 3 5 3" xfId="35966" xr:uid="{370DA2DE-14E8-40E2-9618-6B21FAC90387}"/>
    <cellStyle name="Header1 2 8 2 2 3 6" xfId="35967" xr:uid="{EDBBFA58-C38E-4819-B90F-91BDE09E0F37}"/>
    <cellStyle name="Header1 2 8 2 2 3 6 2" xfId="35968" xr:uid="{0CF05B96-6058-4907-AF33-D1AC1C2DFD66}"/>
    <cellStyle name="Header1 2 8 2 2 3 6 3" xfId="35969" xr:uid="{678EB01C-6414-402B-B1C2-1862E89DA646}"/>
    <cellStyle name="Header1 2 8 2 2 3 7" xfId="35970" xr:uid="{12027722-E45C-4D63-B70B-06B1079BF5B6}"/>
    <cellStyle name="Header1 2 8 2 2 3 8" xfId="35971" xr:uid="{B44602F7-F702-4DD1-9C9A-D090B77D3855}"/>
    <cellStyle name="Header1 2 8 2 2 4" xfId="35972" xr:uid="{302B6466-EF4E-49CD-BC6C-294777D029B7}"/>
    <cellStyle name="Header1 2 8 2 2 4 2" xfId="35973" xr:uid="{7181FBBA-93E8-4266-8294-7ADDB97B8768}"/>
    <cellStyle name="Header1 2 8 2 2 4 2 2" xfId="35974" xr:uid="{C0AAE751-82AA-44DD-B9C7-AD9A5098B46E}"/>
    <cellStyle name="Header1 2 8 2 2 4 2 3" xfId="35975" xr:uid="{21FBB78C-2BAE-47DE-B88A-BBED37683346}"/>
    <cellStyle name="Header1 2 8 2 2 4 3" xfId="35976" xr:uid="{6AAB83B4-2C96-4B47-BE6F-7FF992B7C355}"/>
    <cellStyle name="Header1 2 8 2 2 4 3 2" xfId="35977" xr:uid="{1415EDD0-71E3-4700-B80C-A88388BC21EE}"/>
    <cellStyle name="Header1 2 8 2 2 4 3 3" xfId="35978" xr:uid="{58B6D0E1-537F-464C-8522-9E7BC0503C52}"/>
    <cellStyle name="Header1 2 8 2 2 4 4" xfId="35979" xr:uid="{F0911197-7AF0-425A-947B-1AE53D1C9770}"/>
    <cellStyle name="Header1 2 8 2 2 4 4 2" xfId="35980" xr:uid="{4602962C-DCE2-403A-87C7-F181A38C0C8C}"/>
    <cellStyle name="Header1 2 8 2 2 4 4 3" xfId="35981" xr:uid="{887091BE-B80B-4488-B37F-FF18C725A6B5}"/>
    <cellStyle name="Header1 2 8 2 2 4 5" xfId="35982" xr:uid="{6FA70383-1807-4911-A1F8-1B53F59FBBB7}"/>
    <cellStyle name="Header1 2 8 2 2 4 5 2" xfId="35983" xr:uid="{8DD8D3FE-A869-4E80-8A99-A517D778D7E6}"/>
    <cellStyle name="Header1 2 8 2 2 4 5 3" xfId="35984" xr:uid="{92D34334-42B6-4166-B29A-1D286203405F}"/>
    <cellStyle name="Header1 2 8 2 2 4 6" xfId="35985" xr:uid="{B0ED3080-486B-4492-B021-3E3CFBF6E216}"/>
    <cellStyle name="Header1 2 8 2 2 4 6 2" xfId="35986" xr:uid="{8C07ACB7-374D-4859-9F4B-83820F475873}"/>
    <cellStyle name="Header1 2 8 2 2 4 6 3" xfId="35987" xr:uid="{522A20E3-81EF-4EEC-B833-33ABCECE47C5}"/>
    <cellStyle name="Header1 2 8 2 2 4 7" xfId="35988" xr:uid="{B6F46AA4-1A7B-4E68-A24A-7E0AA7F9D655}"/>
    <cellStyle name="Header1 2 8 2 2 4 8" xfId="35989" xr:uid="{652C82A5-D251-46DF-A65B-4C8CD20C4BE7}"/>
    <cellStyle name="Header1 2 8 2 2 5" xfId="35990" xr:uid="{0F75A870-CF56-44A8-9C9B-F33F8A4EBB29}"/>
    <cellStyle name="Header1 2 8 2 2 5 2" xfId="35991" xr:uid="{CFE62101-14F1-4FB3-8862-516D41E77D65}"/>
    <cellStyle name="Header1 2 8 2 2 5 2 2" xfId="35992" xr:uid="{C0416E62-4541-4135-A2A4-42B686A65620}"/>
    <cellStyle name="Header1 2 8 2 2 5 2 3" xfId="35993" xr:uid="{70C490E4-121F-4CF3-924F-C70DBD73FCE4}"/>
    <cellStyle name="Header1 2 8 2 2 5 3" xfId="35994" xr:uid="{B2595345-4C9E-4806-BED9-2B78A47D242A}"/>
    <cellStyle name="Header1 2 8 2 2 5 3 2" xfId="35995" xr:uid="{F6EE64A0-8A8E-404A-B6C2-B897BBDD779F}"/>
    <cellStyle name="Header1 2 8 2 2 5 3 3" xfId="35996" xr:uid="{BC5487D4-8444-4510-92D8-45C0EF185DA0}"/>
    <cellStyle name="Header1 2 8 2 2 5 4" xfId="35997" xr:uid="{E3EA6970-29C9-4E30-9EFB-6356189F1BBA}"/>
    <cellStyle name="Header1 2 8 2 2 5 4 2" xfId="35998" xr:uid="{DE23855B-F3A1-4BCB-B512-B6AD9F27B74B}"/>
    <cellStyle name="Header1 2 8 2 2 5 4 3" xfId="35999" xr:uid="{404B15AC-0FAD-4D40-88FE-503E85475B88}"/>
    <cellStyle name="Header1 2 8 2 2 5 5" xfId="36000" xr:uid="{A99BD697-ECF4-47A0-9B86-51B763A3A8CE}"/>
    <cellStyle name="Header1 2 8 2 2 5 5 2" xfId="36001" xr:uid="{0151F2AB-5DAA-46E4-947D-E499F8429421}"/>
    <cellStyle name="Header1 2 8 2 2 5 5 3" xfId="36002" xr:uid="{18208048-0652-4BBB-BAED-31F021C406C7}"/>
    <cellStyle name="Header1 2 8 2 2 5 6" xfId="36003" xr:uid="{13C00340-98AE-475C-93E3-37904F71326C}"/>
    <cellStyle name="Header1 2 8 2 2 5 6 2" xfId="36004" xr:uid="{F5D910C0-C6E9-4FEB-85A7-01DEF745A7AB}"/>
    <cellStyle name="Header1 2 8 2 2 5 6 3" xfId="36005" xr:uid="{2730E0D8-0F98-4576-9A4E-BF284CBA8FFD}"/>
    <cellStyle name="Header1 2 8 2 2 5 7" xfId="36006" xr:uid="{0E1667B6-6FC4-4380-A77B-B360F81F687B}"/>
    <cellStyle name="Header1 2 8 2 2 5 8" xfId="36007" xr:uid="{EF2D693E-7D60-4BC3-A9A2-1C61E5CE5224}"/>
    <cellStyle name="Header1 2 8 2 2 6" xfId="36008" xr:uid="{475AED19-DB9D-4B98-9CCB-23C8CE4A5260}"/>
    <cellStyle name="Header1 2 8 2 2 6 2" xfId="36009" xr:uid="{DF1719F0-3972-402F-91CB-12F50257813F}"/>
    <cellStyle name="Header1 2 8 2 2 6 2 2" xfId="36010" xr:uid="{96D25617-F260-42A5-8265-9D70C096BCD9}"/>
    <cellStyle name="Header1 2 8 2 2 6 2 3" xfId="36011" xr:uid="{B7DEA4D2-A7D1-446D-987C-31511A316814}"/>
    <cellStyle name="Header1 2 8 2 2 6 3" xfId="36012" xr:uid="{4A9BF7D2-2A07-4E04-B075-1E1C161B163C}"/>
    <cellStyle name="Header1 2 8 2 2 6 3 2" xfId="36013" xr:uid="{EEDBC974-0ECB-40D2-A14B-31E350C087F4}"/>
    <cellStyle name="Header1 2 8 2 2 6 3 3" xfId="36014" xr:uid="{D868E220-4338-4EBE-87CB-CA169618F70C}"/>
    <cellStyle name="Header1 2 8 2 2 6 4" xfId="36015" xr:uid="{78B7357D-D46A-4CBE-B652-B38C3B7579EE}"/>
    <cellStyle name="Header1 2 8 2 2 6 4 2" xfId="36016" xr:uid="{F765D7F3-0125-4B2D-81B4-D96ED2D0270A}"/>
    <cellStyle name="Header1 2 8 2 2 6 4 3" xfId="36017" xr:uid="{129B8F99-47AE-42D6-BC49-DECA10623469}"/>
    <cellStyle name="Header1 2 8 2 2 6 5" xfId="36018" xr:uid="{406E3A2B-B92B-4006-9790-0A8FA9C8BC24}"/>
    <cellStyle name="Header1 2 8 2 2 6 5 2" xfId="36019" xr:uid="{114955F9-04A1-47C2-BA40-7B6573FA377C}"/>
    <cellStyle name="Header1 2 8 2 2 6 5 3" xfId="36020" xr:uid="{999F94AF-43CA-4139-A5B8-E884742C2BD7}"/>
    <cellStyle name="Header1 2 8 2 2 6 6" xfId="36021" xr:uid="{39DD0ECB-477C-4B63-9688-95BED7226BEA}"/>
    <cellStyle name="Header1 2 8 2 2 6 6 2" xfId="36022" xr:uid="{0F54115E-9684-40BC-8AE4-1F20951E38FE}"/>
    <cellStyle name="Header1 2 8 2 2 6 6 3" xfId="36023" xr:uid="{41454518-C5D0-4CF2-BA50-0B5D02729A92}"/>
    <cellStyle name="Header1 2 8 2 2 6 7" xfId="36024" xr:uid="{B0B18478-7F1B-44C3-A725-3EA89361A120}"/>
    <cellStyle name="Header1 2 8 2 2 6 8" xfId="36025" xr:uid="{0B642FC0-6055-4E37-8D61-CB7935442C82}"/>
    <cellStyle name="Header1 2 8 2 2 7" xfId="36026" xr:uid="{BC837DA0-4367-4A1C-BED6-1307A233A045}"/>
    <cellStyle name="Header1 2 8 2 2 8" xfId="36027" xr:uid="{7A289AF0-86F8-4E25-9E49-5F5FD4BA6C1F}"/>
    <cellStyle name="Header1 2 8 2 3" xfId="36028" xr:uid="{078C8435-484C-45DA-A6FA-76073B2D464E}"/>
    <cellStyle name="Header1 2 8 2 3 2" xfId="36029" xr:uid="{F6204C39-B955-4D34-9E4B-B09C562AC8B9}"/>
    <cellStyle name="Header1 2 8 2 3 2 2" xfId="36030" xr:uid="{2DA6B98B-3ABD-4A07-90CD-D19B30DCEAAD}"/>
    <cellStyle name="Header1 2 8 2 3 2 2 2" xfId="36031" xr:uid="{C0DF6FE5-A132-4B52-A22D-A163A317A228}"/>
    <cellStyle name="Header1 2 8 2 3 2 2 3" xfId="36032" xr:uid="{7B344C06-C6A3-4F20-97BF-56A44A914AC1}"/>
    <cellStyle name="Header1 2 8 2 3 2 3" xfId="36033" xr:uid="{9B5B2843-48DC-4C72-B256-376EDC6FF961}"/>
    <cellStyle name="Header1 2 8 2 3 2 3 2" xfId="36034" xr:uid="{321E419C-ECF3-4E29-9492-145D558FE6FE}"/>
    <cellStyle name="Header1 2 8 2 3 2 3 3" xfId="36035" xr:uid="{35CC24AC-07AD-4EE9-ACA0-AB7DDE055203}"/>
    <cellStyle name="Header1 2 8 2 3 2 4" xfId="36036" xr:uid="{55B514E2-56AF-4753-97F2-99DF6F510560}"/>
    <cellStyle name="Header1 2 8 2 3 2 4 2" xfId="36037" xr:uid="{A94C5885-351A-4925-89E4-5F705AC208F2}"/>
    <cellStyle name="Header1 2 8 2 3 2 4 3" xfId="36038" xr:uid="{75BEEFBE-B728-4B4D-B10F-76835EF92DF3}"/>
    <cellStyle name="Header1 2 8 2 3 2 5" xfId="36039" xr:uid="{27120BE5-39C7-4574-AC63-9EFB22905FBA}"/>
    <cellStyle name="Header1 2 8 2 3 2 5 2" xfId="36040" xr:uid="{9B1E95E6-7B9C-4819-A039-167981680E70}"/>
    <cellStyle name="Header1 2 8 2 3 2 5 3" xfId="36041" xr:uid="{AF12D6C8-BF96-4AB3-9B97-DC6B4A2B16AB}"/>
    <cellStyle name="Header1 2 8 2 3 2 6" xfId="36042" xr:uid="{E0F1B530-AA94-4B05-9C18-000673FF561E}"/>
    <cellStyle name="Header1 2 8 2 3 2 6 2" xfId="36043" xr:uid="{CFFD8C1B-E561-4EC2-AB4F-E95131BBCF41}"/>
    <cellStyle name="Header1 2 8 2 3 2 6 3" xfId="36044" xr:uid="{86B3131F-A2C2-4E8F-B773-74F18365DB2F}"/>
    <cellStyle name="Header1 2 8 2 3 2 7" xfId="36045" xr:uid="{DFE1BBBC-D69E-4362-AE5D-9ECB0D3A5F61}"/>
    <cellStyle name="Header1 2 8 2 3 2 7 2" xfId="36046" xr:uid="{47613A30-3886-4E77-A1C2-366E31C99B89}"/>
    <cellStyle name="Header1 2 8 2 3 2 7 3" xfId="36047" xr:uid="{09A5D58E-6461-402A-BCA2-1E23D2D3AB6F}"/>
    <cellStyle name="Header1 2 8 2 3 2 8" xfId="36048" xr:uid="{B5B0ABFF-BD0C-4B39-A07F-02EEACDBD3AC}"/>
    <cellStyle name="Header1 2 8 2 3 2 9" xfId="36049" xr:uid="{1575D925-D70F-43FC-9902-8A9BD4060040}"/>
    <cellStyle name="Header1 2 8 2 3 3" xfId="36050" xr:uid="{E9CED1DA-EC7F-49B2-AC60-04F649EF29AD}"/>
    <cellStyle name="Header1 2 8 2 3 3 2" xfId="36051" xr:uid="{192CA344-3567-412C-A131-75795C2F3F1C}"/>
    <cellStyle name="Header1 2 8 2 3 3 2 2" xfId="36052" xr:uid="{70FE7679-140E-4CA3-9697-F75BD0E8750B}"/>
    <cellStyle name="Header1 2 8 2 3 3 2 3" xfId="36053" xr:uid="{F51EBB3D-9533-4EA5-9FA7-9584265B19CB}"/>
    <cellStyle name="Header1 2 8 2 3 3 3" xfId="36054" xr:uid="{A3CB6204-F2C2-494A-B5F5-27043AC26E53}"/>
    <cellStyle name="Header1 2 8 2 3 3 3 2" xfId="36055" xr:uid="{F72EB138-DF45-4D00-A07E-BD6F742553D5}"/>
    <cellStyle name="Header1 2 8 2 3 3 3 3" xfId="36056" xr:uid="{DA0830FE-1AC1-4519-81E1-CE569284FE8D}"/>
    <cellStyle name="Header1 2 8 2 3 3 4" xfId="36057" xr:uid="{6ED07763-641E-43B4-BA8F-38881E1D5196}"/>
    <cellStyle name="Header1 2 8 2 3 3 4 2" xfId="36058" xr:uid="{24A7DC3B-6D92-4F74-95FD-0B99BB032331}"/>
    <cellStyle name="Header1 2 8 2 3 3 4 3" xfId="36059" xr:uid="{0865ACC7-4141-4D38-A738-8C3F0AA53370}"/>
    <cellStyle name="Header1 2 8 2 3 3 5" xfId="36060" xr:uid="{62D5406D-16BF-48AE-B4DB-0F9292B5FA78}"/>
    <cellStyle name="Header1 2 8 2 3 3 5 2" xfId="36061" xr:uid="{CF0A60E6-99F2-4E3D-8BF9-F37855187DE1}"/>
    <cellStyle name="Header1 2 8 2 3 3 5 3" xfId="36062" xr:uid="{84255099-8DEA-4736-835B-081F811345D5}"/>
    <cellStyle name="Header1 2 8 2 3 3 6" xfId="36063" xr:uid="{9B7AEB4A-DEC3-405A-A33E-C42AE3C5B0A7}"/>
    <cellStyle name="Header1 2 8 2 3 3 6 2" xfId="36064" xr:uid="{CF00B6BD-AA70-4FB3-8A61-CB1E0D43B555}"/>
    <cellStyle name="Header1 2 8 2 3 3 6 3" xfId="36065" xr:uid="{59B77151-F13E-4020-BD05-99DA44F25B9D}"/>
    <cellStyle name="Header1 2 8 2 3 3 7" xfId="36066" xr:uid="{DB51C771-9E7F-4F8A-99B9-440CA2DDD4C7}"/>
    <cellStyle name="Header1 2 8 2 3 3 8" xfId="36067" xr:uid="{AF64725B-FEE2-45BB-8BF7-694ACCCA876B}"/>
    <cellStyle name="Header1 2 8 2 3 4" xfId="36068" xr:uid="{1CC958B8-885E-41F1-9EA5-A9343CE78F29}"/>
    <cellStyle name="Header1 2 8 2 3 4 2" xfId="36069" xr:uid="{3D441CF1-AC34-4C88-86CB-76A3196E1F07}"/>
    <cellStyle name="Header1 2 8 2 3 4 2 2" xfId="36070" xr:uid="{F5444569-3F54-4D69-B9CF-46E77A61EA52}"/>
    <cellStyle name="Header1 2 8 2 3 4 2 3" xfId="36071" xr:uid="{3CEDE95E-6663-4449-82FC-CB0484F37CE7}"/>
    <cellStyle name="Header1 2 8 2 3 4 3" xfId="36072" xr:uid="{5807291E-B41C-47E7-BF26-11D90185832F}"/>
    <cellStyle name="Header1 2 8 2 3 4 3 2" xfId="36073" xr:uid="{35559675-ADEF-4FBF-93F1-97D5807DB6F4}"/>
    <cellStyle name="Header1 2 8 2 3 4 3 3" xfId="36074" xr:uid="{444E8012-3D4B-4ED2-9076-5A7CACA4B70F}"/>
    <cellStyle name="Header1 2 8 2 3 4 4" xfId="36075" xr:uid="{BE49F158-AAAC-49CD-8E39-303B3B1C943D}"/>
    <cellStyle name="Header1 2 8 2 3 4 4 2" xfId="36076" xr:uid="{BD83DB87-CC3D-47FE-9E41-54FA3F05C5EB}"/>
    <cellStyle name="Header1 2 8 2 3 4 4 3" xfId="36077" xr:uid="{B0BEA3CD-2A6C-4211-A08C-1E9A2A4DF3B8}"/>
    <cellStyle name="Header1 2 8 2 3 4 5" xfId="36078" xr:uid="{CB9C03C7-E5FF-47D9-87FD-EB47EC91C7FA}"/>
    <cellStyle name="Header1 2 8 2 3 4 5 2" xfId="36079" xr:uid="{594DFC87-A8DF-4880-8BBE-37F2614C561D}"/>
    <cellStyle name="Header1 2 8 2 3 4 5 3" xfId="36080" xr:uid="{E0467494-9FBF-4512-98F0-0D8BE83E0721}"/>
    <cellStyle name="Header1 2 8 2 3 4 6" xfId="36081" xr:uid="{023B3CD8-CE10-41FA-B9B4-8521852F489B}"/>
    <cellStyle name="Header1 2 8 2 3 4 6 2" xfId="36082" xr:uid="{9D4D7A5B-D47F-4134-8C33-BA0210FC32EF}"/>
    <cellStyle name="Header1 2 8 2 3 4 6 3" xfId="36083" xr:uid="{7510BF95-462B-41DD-A1E8-E826DF4CD7DE}"/>
    <cellStyle name="Header1 2 8 2 3 4 7" xfId="36084" xr:uid="{1453B997-3E4B-4F61-BCFA-92ADFE966CD0}"/>
    <cellStyle name="Header1 2 8 2 3 4 8" xfId="36085" xr:uid="{6595E041-33F0-4D09-8F1C-FA6607188857}"/>
    <cellStyle name="Header1 2 8 2 3 5" xfId="36086" xr:uid="{E12F87A1-DAF8-401C-AFC5-B06E09833416}"/>
    <cellStyle name="Header1 2 8 2 3 5 2" xfId="36087" xr:uid="{73539936-CACC-452C-ADC6-837AE5667A17}"/>
    <cellStyle name="Header1 2 8 2 3 5 2 2" xfId="36088" xr:uid="{B5829E75-09DA-4881-B8EE-F7FE9909C4A4}"/>
    <cellStyle name="Header1 2 8 2 3 5 2 3" xfId="36089" xr:uid="{3ADB0A61-8700-4D45-B6D7-961476D991DB}"/>
    <cellStyle name="Header1 2 8 2 3 5 3" xfId="36090" xr:uid="{3C51DA1A-57C3-41B0-A352-CC28FFF30708}"/>
    <cellStyle name="Header1 2 8 2 3 5 3 2" xfId="36091" xr:uid="{0CC72D97-12D6-42C2-9025-943C1F9FBE4B}"/>
    <cellStyle name="Header1 2 8 2 3 5 3 3" xfId="36092" xr:uid="{B68A263E-2EEA-447D-85B0-4F1B4859F0D2}"/>
    <cellStyle name="Header1 2 8 2 3 5 4" xfId="36093" xr:uid="{B8056213-2E9F-45EE-87D4-F9779D3A19E1}"/>
    <cellStyle name="Header1 2 8 2 3 5 4 2" xfId="36094" xr:uid="{28E3E237-E557-421F-AE68-7395859B39BB}"/>
    <cellStyle name="Header1 2 8 2 3 5 4 3" xfId="36095" xr:uid="{C7A93143-4685-40D5-B90A-B9FCA7EBB62E}"/>
    <cellStyle name="Header1 2 8 2 3 5 5" xfId="36096" xr:uid="{40BCA141-FBEE-4DBD-B930-0DCD4E9DFFE0}"/>
    <cellStyle name="Header1 2 8 2 3 5 5 2" xfId="36097" xr:uid="{D215AE3F-A12B-4345-8519-92DB30E37D3A}"/>
    <cellStyle name="Header1 2 8 2 3 5 5 3" xfId="36098" xr:uid="{3BB96671-AE79-4762-A4CC-FD89072BA625}"/>
    <cellStyle name="Header1 2 8 2 3 5 6" xfId="36099" xr:uid="{EE444F05-DFD9-48DE-8952-9ED7B674F845}"/>
    <cellStyle name="Header1 2 8 2 3 5 6 2" xfId="36100" xr:uid="{58613F72-DD1A-4B6C-B741-9A5B7D2AF80F}"/>
    <cellStyle name="Header1 2 8 2 3 5 6 3" xfId="36101" xr:uid="{3C218A7C-7BF8-43BE-AE57-6BFB9D8A76DF}"/>
    <cellStyle name="Header1 2 8 2 3 5 7" xfId="36102" xr:uid="{1B85522C-C436-459A-AB41-2DD177EE2AE9}"/>
    <cellStyle name="Header1 2 8 2 3 5 8" xfId="36103" xr:uid="{BB77CE34-5AC0-434C-9205-FE4C673E2A3F}"/>
    <cellStyle name="Header1 2 8 2 3 6" xfId="36104" xr:uid="{71AC1D2E-8A20-4B4B-AF00-955D5AA1AE8F}"/>
    <cellStyle name="Header1 2 8 2 3 6 2" xfId="36105" xr:uid="{279A74B4-392B-4DE6-AF78-1CED2CEEB266}"/>
    <cellStyle name="Header1 2 8 2 3 6 2 2" xfId="36106" xr:uid="{0CFE3F6E-EC04-40A0-A767-D9C7F00DEC47}"/>
    <cellStyle name="Header1 2 8 2 3 6 2 3" xfId="36107" xr:uid="{0DB333E9-708F-4C5C-8216-2C29EF124F85}"/>
    <cellStyle name="Header1 2 8 2 3 6 3" xfId="36108" xr:uid="{3471F2F0-4901-4782-9254-9EF473CD89C3}"/>
    <cellStyle name="Header1 2 8 2 3 6 3 2" xfId="36109" xr:uid="{394ADF4C-6A65-456A-B730-8FB25CFC9519}"/>
    <cellStyle name="Header1 2 8 2 3 6 3 3" xfId="36110" xr:uid="{F6E56EE4-09AC-4BB2-95EE-69ABB318547A}"/>
    <cellStyle name="Header1 2 8 2 3 6 4" xfId="36111" xr:uid="{640D3128-9300-40A3-B035-22B347785C05}"/>
    <cellStyle name="Header1 2 8 2 3 6 4 2" xfId="36112" xr:uid="{9CD98FDA-C506-495B-B794-6381EB52FB6F}"/>
    <cellStyle name="Header1 2 8 2 3 6 4 3" xfId="36113" xr:uid="{1EF59D4A-CE48-4287-A19E-3E5C29B237C0}"/>
    <cellStyle name="Header1 2 8 2 3 6 5" xfId="36114" xr:uid="{BC9EB3B7-63D7-4BE2-B9A5-B4B90A248E12}"/>
    <cellStyle name="Header1 2 8 2 3 6 5 2" xfId="36115" xr:uid="{F0A26093-E8BE-42CC-9FE1-69986A2E9ACA}"/>
    <cellStyle name="Header1 2 8 2 3 6 5 3" xfId="36116" xr:uid="{A911F395-C0A4-4D7F-818E-49FECDBCF4E7}"/>
    <cellStyle name="Header1 2 8 2 3 6 6" xfId="36117" xr:uid="{1587AE14-9203-413B-8647-DB6F058F5D6F}"/>
    <cellStyle name="Header1 2 8 2 3 6 6 2" xfId="36118" xr:uid="{38B1817E-0A7B-4547-AF9C-2989CDE57AAF}"/>
    <cellStyle name="Header1 2 8 2 3 6 6 3" xfId="36119" xr:uid="{8A4E520A-F3AC-439E-867F-0D9045971B37}"/>
    <cellStyle name="Header1 2 8 2 3 6 7" xfId="36120" xr:uid="{6595BC06-1DD9-45E5-A015-DB7A3AE66913}"/>
    <cellStyle name="Header1 2 8 2 3 6 8" xfId="36121" xr:uid="{65121D47-016A-4386-9067-90841516FE1E}"/>
    <cellStyle name="Header1 2 8 2 3 7" xfId="36122" xr:uid="{77FDA36B-06F1-4E9B-B7DE-060AFCF53FD5}"/>
    <cellStyle name="Header1 2 8 2 3 8" xfId="36123" xr:uid="{C74EC683-EF9F-41CD-9683-6A061F7975F1}"/>
    <cellStyle name="Header1 2 8 2 4" xfId="36124" xr:uid="{81AFCA85-4102-44E3-88CD-1E3220B4426B}"/>
    <cellStyle name="Header1 2 8 2 4 2" xfId="36125" xr:uid="{76F562C6-9905-4AC2-AF2A-D0097C935BB6}"/>
    <cellStyle name="Header1 2 8 2 4 2 2" xfId="36126" xr:uid="{619BACC5-A039-4D8C-A0C6-BFCEEA3A15D1}"/>
    <cellStyle name="Header1 2 8 2 4 2 2 2" xfId="36127" xr:uid="{5C8280C6-D36A-40D0-9533-7622DBCEBF66}"/>
    <cellStyle name="Header1 2 8 2 4 2 2 3" xfId="36128" xr:uid="{F1491BA4-7EEB-495A-8940-17A9A544EBFA}"/>
    <cellStyle name="Header1 2 8 2 4 2 3" xfId="36129" xr:uid="{206C9151-2B87-4803-9170-6190DB052B63}"/>
    <cellStyle name="Header1 2 8 2 4 2 3 2" xfId="36130" xr:uid="{C96FE700-2BA0-4D05-B150-8B2511ED2F61}"/>
    <cellStyle name="Header1 2 8 2 4 2 3 3" xfId="36131" xr:uid="{5B881ED8-E635-4200-A980-173808236F96}"/>
    <cellStyle name="Header1 2 8 2 4 2 4" xfId="36132" xr:uid="{ED9D3911-950C-42DC-83F6-8294F5A9015A}"/>
    <cellStyle name="Header1 2 8 2 4 2 4 2" xfId="36133" xr:uid="{5D751BAF-5F94-4B80-B15E-A05886F5B90C}"/>
    <cellStyle name="Header1 2 8 2 4 2 4 3" xfId="36134" xr:uid="{128CE3D7-76E8-466B-9651-BC82C0AEE296}"/>
    <cellStyle name="Header1 2 8 2 4 2 5" xfId="36135" xr:uid="{80973B48-D8BC-47AA-A353-0D4C6BEBD3E0}"/>
    <cellStyle name="Header1 2 8 2 4 2 5 2" xfId="36136" xr:uid="{93E6B3E9-CC7B-409E-9A09-D964EA403032}"/>
    <cellStyle name="Header1 2 8 2 4 2 5 3" xfId="36137" xr:uid="{87042538-6E28-483C-9AC7-E1EDF0A78C0E}"/>
    <cellStyle name="Header1 2 8 2 4 2 6" xfId="36138" xr:uid="{D0BFCCA8-5A41-44F4-93BA-88B7775BE050}"/>
    <cellStyle name="Header1 2 8 2 4 2 6 2" xfId="36139" xr:uid="{319C988A-0290-4CC4-A10B-2D47D1195BC1}"/>
    <cellStyle name="Header1 2 8 2 4 2 6 3" xfId="36140" xr:uid="{85F53D3A-B7E4-4706-AEE9-F780DD96A6F2}"/>
    <cellStyle name="Header1 2 8 2 4 2 7" xfId="36141" xr:uid="{A07B9A46-02B6-4C20-9FF6-4AC7F7A20C6B}"/>
    <cellStyle name="Header1 2 8 2 4 2 7 2" xfId="36142" xr:uid="{141840F9-DD55-449A-AEC8-FBBE00BB353E}"/>
    <cellStyle name="Header1 2 8 2 4 2 7 3" xfId="36143" xr:uid="{6E26ED22-A4FC-43B5-AB3F-A37AFF44A494}"/>
    <cellStyle name="Header1 2 8 2 4 2 8" xfId="36144" xr:uid="{400D114D-9C3B-44B2-882F-6A8265255B92}"/>
    <cellStyle name="Header1 2 8 2 4 2 9" xfId="36145" xr:uid="{51C4A9C5-0ACE-4D3E-8706-5872F53FA78D}"/>
    <cellStyle name="Header1 2 8 2 4 3" xfId="36146" xr:uid="{46AA1BF7-01C3-4F15-B5BD-E24737992604}"/>
    <cellStyle name="Header1 2 8 2 4 3 2" xfId="36147" xr:uid="{CDA6CECA-728D-4EF9-8281-ED09BCF0A198}"/>
    <cellStyle name="Header1 2 8 2 4 3 2 2" xfId="36148" xr:uid="{2F7ACB9F-6991-4962-839C-D929A6882E16}"/>
    <cellStyle name="Header1 2 8 2 4 3 2 3" xfId="36149" xr:uid="{0A92A12F-5E51-456F-9772-EDA2E65A7A24}"/>
    <cellStyle name="Header1 2 8 2 4 3 3" xfId="36150" xr:uid="{E55D33D5-6722-4CEC-97F2-EFBF2E27E07A}"/>
    <cellStyle name="Header1 2 8 2 4 3 3 2" xfId="36151" xr:uid="{E91CB9A6-E036-404D-8820-8C3FC5F8E789}"/>
    <cellStyle name="Header1 2 8 2 4 3 3 3" xfId="36152" xr:uid="{13B9E64E-BCF0-465F-ACCB-3C91D1C1D3A8}"/>
    <cellStyle name="Header1 2 8 2 4 3 4" xfId="36153" xr:uid="{83025AE0-9CE2-48D2-80DA-27DAD5B1CA65}"/>
    <cellStyle name="Header1 2 8 2 4 3 4 2" xfId="36154" xr:uid="{18D1C53B-5321-40AB-9700-5EB3E7D68C02}"/>
    <cellStyle name="Header1 2 8 2 4 3 4 3" xfId="36155" xr:uid="{A69E89EF-4D4D-42F6-82BC-50654E44B994}"/>
    <cellStyle name="Header1 2 8 2 4 3 5" xfId="36156" xr:uid="{01E6B86F-C07C-45C5-80CD-6F8EB5C7D919}"/>
    <cellStyle name="Header1 2 8 2 4 3 5 2" xfId="36157" xr:uid="{BC4A37FA-A24F-41D1-AF5D-3F2F36768A4B}"/>
    <cellStyle name="Header1 2 8 2 4 3 5 3" xfId="36158" xr:uid="{1648B85E-0551-4AF5-9D55-21B3569AEC7D}"/>
    <cellStyle name="Header1 2 8 2 4 3 6" xfId="36159" xr:uid="{5C46C3B0-4937-4455-AA35-2C453816E1E9}"/>
    <cellStyle name="Header1 2 8 2 4 3 6 2" xfId="36160" xr:uid="{15E4C623-379A-409A-90EF-25DF74C59A92}"/>
    <cellStyle name="Header1 2 8 2 4 3 6 3" xfId="36161" xr:uid="{EB2E8D94-D9F0-4376-A41B-EAF2E5EADC1C}"/>
    <cellStyle name="Header1 2 8 2 4 3 7" xfId="36162" xr:uid="{11EF4793-9C42-4FFA-9723-077C3D7C3732}"/>
    <cellStyle name="Header1 2 8 2 4 3 8" xfId="36163" xr:uid="{1E0DF2B4-FACF-428C-AF69-54B67601E720}"/>
    <cellStyle name="Header1 2 8 2 4 4" xfId="36164" xr:uid="{1338AFA8-DBA2-41AE-9E91-F3BE6985000B}"/>
    <cellStyle name="Header1 2 8 2 4 4 2" xfId="36165" xr:uid="{AE34B0B9-4E45-423D-9796-00EDE14C48A7}"/>
    <cellStyle name="Header1 2 8 2 4 4 2 2" xfId="36166" xr:uid="{D4B548B2-CDCD-4689-990A-7B614BA2A2C4}"/>
    <cellStyle name="Header1 2 8 2 4 4 2 3" xfId="36167" xr:uid="{28AE7131-17B7-434F-9DC7-36014FA08224}"/>
    <cellStyle name="Header1 2 8 2 4 4 3" xfId="36168" xr:uid="{45F2F85D-8F4C-47C8-95D7-0972387EB9A2}"/>
    <cellStyle name="Header1 2 8 2 4 4 3 2" xfId="36169" xr:uid="{D717F11B-3CD0-4069-8F7A-C7084E7F129F}"/>
    <cellStyle name="Header1 2 8 2 4 4 3 3" xfId="36170" xr:uid="{B6936BCE-515B-4701-ABBE-F9F8886CD9DD}"/>
    <cellStyle name="Header1 2 8 2 4 4 4" xfId="36171" xr:uid="{1BED6489-78D5-4021-A9FB-F3DDBB7B382A}"/>
    <cellStyle name="Header1 2 8 2 4 4 4 2" xfId="36172" xr:uid="{39262E6F-3849-426B-93C3-B7DE6BC4FCBF}"/>
    <cellStyle name="Header1 2 8 2 4 4 4 3" xfId="36173" xr:uid="{4D3517AC-3D3D-45DF-B3E6-459A20F3BBB9}"/>
    <cellStyle name="Header1 2 8 2 4 4 5" xfId="36174" xr:uid="{BAEE2051-B0EB-444D-9888-2B7F732E83C5}"/>
    <cellStyle name="Header1 2 8 2 4 4 5 2" xfId="36175" xr:uid="{49771690-6A5B-477B-9F00-4FCC453A3C35}"/>
    <cellStyle name="Header1 2 8 2 4 4 5 3" xfId="36176" xr:uid="{F7B88E69-EC5C-4EF4-97B1-4CC982193F8C}"/>
    <cellStyle name="Header1 2 8 2 4 4 6" xfId="36177" xr:uid="{E21093DC-DE73-489C-A7F6-89E501F07C35}"/>
    <cellStyle name="Header1 2 8 2 4 4 6 2" xfId="36178" xr:uid="{38EDF94B-A5F0-40C1-B949-445CE862730E}"/>
    <cellStyle name="Header1 2 8 2 4 4 6 3" xfId="36179" xr:uid="{A2CE3950-97E7-4B2C-9A91-1C3937D4B2FD}"/>
    <cellStyle name="Header1 2 8 2 4 4 7" xfId="36180" xr:uid="{961059E9-F274-4DAD-8444-A5B311D4A7C3}"/>
    <cellStyle name="Header1 2 8 2 4 4 8" xfId="36181" xr:uid="{D103ABE4-624F-46B5-82FC-0C66D6DD67C1}"/>
    <cellStyle name="Header1 2 8 2 4 5" xfId="36182" xr:uid="{9FD973E4-34AC-453D-A784-D13DD6823428}"/>
    <cellStyle name="Header1 2 8 2 4 5 2" xfId="36183" xr:uid="{F4BB6DAE-8375-4E17-8BA8-C07FB7059B6D}"/>
    <cellStyle name="Header1 2 8 2 4 5 2 2" xfId="36184" xr:uid="{F79F34E1-04CB-4184-AFAD-3278C1EDAFE7}"/>
    <cellStyle name="Header1 2 8 2 4 5 2 3" xfId="36185" xr:uid="{4D362BBC-38D8-4D5A-B78E-645BBEBDF8EE}"/>
    <cellStyle name="Header1 2 8 2 4 5 3" xfId="36186" xr:uid="{79EBD618-60CF-4898-BF1A-0892ECE76B16}"/>
    <cellStyle name="Header1 2 8 2 4 5 3 2" xfId="36187" xr:uid="{86D3867E-D7E9-41A7-AB4B-3AA462A9FD15}"/>
    <cellStyle name="Header1 2 8 2 4 5 3 3" xfId="36188" xr:uid="{4FF6ABDA-EA92-43A0-8288-2BDB474DC002}"/>
    <cellStyle name="Header1 2 8 2 4 5 4" xfId="36189" xr:uid="{7AC903DB-C71B-4CEA-910E-AB556240952D}"/>
    <cellStyle name="Header1 2 8 2 4 5 4 2" xfId="36190" xr:uid="{5D27F337-8049-4ECD-BCC3-C7EBBD3CF4CE}"/>
    <cellStyle name="Header1 2 8 2 4 5 4 3" xfId="36191" xr:uid="{EEBD174E-D1A4-4B0D-92B7-8C343693A565}"/>
    <cellStyle name="Header1 2 8 2 4 5 5" xfId="36192" xr:uid="{A53BEEA4-AA49-46C7-9B0C-65EF93D44418}"/>
    <cellStyle name="Header1 2 8 2 4 5 5 2" xfId="36193" xr:uid="{85B88AE9-ECD9-444E-B7AA-73A10BF0D1C0}"/>
    <cellStyle name="Header1 2 8 2 4 5 5 3" xfId="36194" xr:uid="{9F0C49F2-1E70-466F-84C8-EAF652013E06}"/>
    <cellStyle name="Header1 2 8 2 4 5 6" xfId="36195" xr:uid="{94B103E6-F288-4A69-A6BE-3842250AF95D}"/>
    <cellStyle name="Header1 2 8 2 4 5 6 2" xfId="36196" xr:uid="{BFABECF9-6B00-4480-B89C-80BA95DA5070}"/>
    <cellStyle name="Header1 2 8 2 4 5 6 3" xfId="36197" xr:uid="{E09485B3-C6EA-4461-BEB3-143499A8CE84}"/>
    <cellStyle name="Header1 2 8 2 4 5 7" xfId="36198" xr:uid="{CA887ACF-D38C-469E-A54A-8247C0F0D26E}"/>
    <cellStyle name="Header1 2 8 2 4 5 8" xfId="36199" xr:uid="{6262F883-F72D-4004-926C-2E812D9EFDEE}"/>
    <cellStyle name="Header1 2 8 2 4 6" xfId="36200" xr:uid="{DB10F85D-3040-444F-B56A-AABC87C0DA2B}"/>
    <cellStyle name="Header1 2 8 2 4 6 2" xfId="36201" xr:uid="{9220B5DA-E1B8-43AD-8FA4-5177E44359E7}"/>
    <cellStyle name="Header1 2 8 2 4 6 2 2" xfId="36202" xr:uid="{4A8350D5-DB5F-4CBE-BB2F-746C277FE3C0}"/>
    <cellStyle name="Header1 2 8 2 4 6 2 3" xfId="36203" xr:uid="{DE956C5F-1A10-4B0C-8556-444570A5F0A4}"/>
    <cellStyle name="Header1 2 8 2 4 6 3" xfId="36204" xr:uid="{AEC5BFFA-3344-410A-9FE9-3828F7B1CF9E}"/>
    <cellStyle name="Header1 2 8 2 4 6 3 2" xfId="36205" xr:uid="{6382E3BF-FD8D-4088-94E0-2260EB2C05B2}"/>
    <cellStyle name="Header1 2 8 2 4 6 3 3" xfId="36206" xr:uid="{E37F01EA-BB43-4D97-99AA-026103F3113F}"/>
    <cellStyle name="Header1 2 8 2 4 6 4" xfId="36207" xr:uid="{488C7D63-D3FA-49B6-8C11-310665D58AA4}"/>
    <cellStyle name="Header1 2 8 2 4 6 4 2" xfId="36208" xr:uid="{5A1A1AC8-4DFA-45D6-B5AC-21F14084A972}"/>
    <cellStyle name="Header1 2 8 2 4 6 4 3" xfId="36209" xr:uid="{D9A653F0-4ECC-46CC-9214-758D91F9D176}"/>
    <cellStyle name="Header1 2 8 2 4 6 5" xfId="36210" xr:uid="{62E26028-925A-4FF9-8F46-8BA7E9F22FAE}"/>
    <cellStyle name="Header1 2 8 2 4 6 5 2" xfId="36211" xr:uid="{14AF4BC3-C103-4D62-9099-CCA9F5EF09BD}"/>
    <cellStyle name="Header1 2 8 2 4 6 5 3" xfId="36212" xr:uid="{52364C27-45F5-4688-813B-80672D105900}"/>
    <cellStyle name="Header1 2 8 2 4 6 6" xfId="36213" xr:uid="{52896BC4-D5FC-4394-A22B-F3A6C0A25DC3}"/>
    <cellStyle name="Header1 2 8 2 4 6 6 2" xfId="36214" xr:uid="{2D88663B-CB23-4851-8190-E5EFB850CA38}"/>
    <cellStyle name="Header1 2 8 2 4 6 6 3" xfId="36215" xr:uid="{B8ECCB4A-AB83-4063-BD99-799CC4BBCD75}"/>
    <cellStyle name="Header1 2 8 2 4 6 7" xfId="36216" xr:uid="{0D946ACE-7AF4-4F56-A71D-E056CF0B8F92}"/>
    <cellStyle name="Header1 2 8 2 4 6 8" xfId="36217" xr:uid="{AE741B6F-8261-4AFD-B73B-C5A104007974}"/>
    <cellStyle name="Header1 2 8 2 4 7" xfId="36218" xr:uid="{F372B9B1-FCF9-4873-A2A8-B2DA550E4453}"/>
    <cellStyle name="Header1 2 8 2 4 8" xfId="36219" xr:uid="{225A4CA7-6352-43DD-ACFF-FAA8EC5C7FBC}"/>
    <cellStyle name="Header1 2 8 2 5" xfId="36220" xr:uid="{4BCE4906-9353-41A8-8267-4D7AB6C18BCD}"/>
    <cellStyle name="Header1 2 8 2 5 2" xfId="36221" xr:uid="{E7F981D5-B432-460B-AC65-66250304360A}"/>
    <cellStyle name="Header1 2 8 2 5 2 2" xfId="36222" xr:uid="{4964123E-7240-4A52-8934-9D75E16F8B7E}"/>
    <cellStyle name="Header1 2 8 2 5 2 2 2" xfId="36223" xr:uid="{1581B42D-349B-4D63-80B3-D22D3C10B231}"/>
    <cellStyle name="Header1 2 8 2 5 2 2 3" xfId="36224" xr:uid="{DE488613-18C1-475B-984C-F1B90E538D3C}"/>
    <cellStyle name="Header1 2 8 2 5 2 3" xfId="36225" xr:uid="{826DF9A4-F087-4C21-8C7E-D4111EEA4C19}"/>
    <cellStyle name="Header1 2 8 2 5 2 3 2" xfId="36226" xr:uid="{2F446923-A9EC-4003-8706-63E9E010A9CF}"/>
    <cellStyle name="Header1 2 8 2 5 2 3 3" xfId="36227" xr:uid="{AB3CBB0E-7258-4C19-95C1-A0BACA92B8B2}"/>
    <cellStyle name="Header1 2 8 2 5 2 4" xfId="36228" xr:uid="{8CF121CE-C740-4B6A-867D-580D13914EDE}"/>
    <cellStyle name="Header1 2 8 2 5 2 4 2" xfId="36229" xr:uid="{BD7422D4-C9AC-4EDD-B4DE-9EBA018E7831}"/>
    <cellStyle name="Header1 2 8 2 5 2 4 3" xfId="36230" xr:uid="{0E5C678B-E393-467E-81D4-8FDA1773D0AE}"/>
    <cellStyle name="Header1 2 8 2 5 2 5" xfId="36231" xr:uid="{FD85068C-C6D2-405B-A475-8C859D90204A}"/>
    <cellStyle name="Header1 2 8 2 5 2 5 2" xfId="36232" xr:uid="{83C04108-8DDA-4CA2-B494-C6556D4EE8F5}"/>
    <cellStyle name="Header1 2 8 2 5 2 5 3" xfId="36233" xr:uid="{B2B79471-410C-4E93-9ED1-5C8B06785A40}"/>
    <cellStyle name="Header1 2 8 2 5 2 6" xfId="36234" xr:uid="{B5B0AB93-A6F2-4179-AB55-4AD881C71BC8}"/>
    <cellStyle name="Header1 2 8 2 5 2 6 2" xfId="36235" xr:uid="{C65D3D8C-CCA7-449B-8F6E-E50B29053F5B}"/>
    <cellStyle name="Header1 2 8 2 5 2 6 3" xfId="36236" xr:uid="{04A1ABF9-B21F-4F42-9D5C-5D6660F3B224}"/>
    <cellStyle name="Header1 2 8 2 5 2 7" xfId="36237" xr:uid="{4B92EE22-C41B-4589-8993-540FF554DEAE}"/>
    <cellStyle name="Header1 2 8 2 5 2 7 2" xfId="36238" xr:uid="{780D4CCF-CD3B-443B-85B2-82EAAA17592C}"/>
    <cellStyle name="Header1 2 8 2 5 2 7 3" xfId="36239" xr:uid="{F73F7D35-F94D-43D2-91FC-2F9259DB8894}"/>
    <cellStyle name="Header1 2 8 2 5 2 8" xfId="36240" xr:uid="{1717B94A-7CAB-4491-A8E4-6229106B57A3}"/>
    <cellStyle name="Header1 2 8 2 5 2 9" xfId="36241" xr:uid="{9DC0D73A-9DF2-42A7-95AB-A516D8658715}"/>
    <cellStyle name="Header1 2 8 2 5 3" xfId="36242" xr:uid="{7C9CB10F-43BB-4A11-A058-20E883003E2F}"/>
    <cellStyle name="Header1 2 8 2 5 3 2" xfId="36243" xr:uid="{ABE5E6CE-C994-4F78-B865-DF21A0B3EFA1}"/>
    <cellStyle name="Header1 2 8 2 5 3 2 2" xfId="36244" xr:uid="{B11958C8-9D61-4C27-8984-06AB4C7A43FC}"/>
    <cellStyle name="Header1 2 8 2 5 3 2 3" xfId="36245" xr:uid="{C5210B07-2FAE-4E1F-845E-593AF86B260B}"/>
    <cellStyle name="Header1 2 8 2 5 3 3" xfId="36246" xr:uid="{6955A4CB-2DFB-4110-90BA-13E6205FF07B}"/>
    <cellStyle name="Header1 2 8 2 5 3 3 2" xfId="36247" xr:uid="{50F4AB56-6BE8-49CA-A912-8504687AC659}"/>
    <cellStyle name="Header1 2 8 2 5 3 3 3" xfId="36248" xr:uid="{B732BB56-7589-44BA-88EC-0A242817F6B9}"/>
    <cellStyle name="Header1 2 8 2 5 3 4" xfId="36249" xr:uid="{A715D73D-F432-472C-B7E2-FCB5DBABFB5D}"/>
    <cellStyle name="Header1 2 8 2 5 3 4 2" xfId="36250" xr:uid="{C26A1E8E-D670-4E9E-84DD-80758A1128F6}"/>
    <cellStyle name="Header1 2 8 2 5 3 4 3" xfId="36251" xr:uid="{01257482-8F6B-4E81-92C4-B62795444037}"/>
    <cellStyle name="Header1 2 8 2 5 3 5" xfId="36252" xr:uid="{19C2E801-7796-4CFE-81DE-3AED367CC74A}"/>
    <cellStyle name="Header1 2 8 2 5 3 5 2" xfId="36253" xr:uid="{9D0A0FE0-07A8-461E-B84B-F0CEDA58142C}"/>
    <cellStyle name="Header1 2 8 2 5 3 5 3" xfId="36254" xr:uid="{07B5DF80-58CF-4511-B3EF-4B9F91680C2F}"/>
    <cellStyle name="Header1 2 8 2 5 3 6" xfId="36255" xr:uid="{8F08A44A-A94E-4481-A481-508B1EEC12AD}"/>
    <cellStyle name="Header1 2 8 2 5 3 6 2" xfId="36256" xr:uid="{DBA4037C-6D44-4AA9-8F6C-504B30EAF354}"/>
    <cellStyle name="Header1 2 8 2 5 3 6 3" xfId="36257" xr:uid="{646059DF-66FC-45EF-8F3D-6865F24D71ED}"/>
    <cellStyle name="Header1 2 8 2 5 3 7" xfId="36258" xr:uid="{967FDDE6-0FDE-4E48-8D57-5A3534907D3F}"/>
    <cellStyle name="Header1 2 8 2 5 3 8" xfId="36259" xr:uid="{6D0F921B-5714-4D2C-ACEB-378BD41C9AD2}"/>
    <cellStyle name="Header1 2 8 2 5 4" xfId="36260" xr:uid="{50FBF997-DD35-4D58-B1B3-E0DB8C6E3FE0}"/>
    <cellStyle name="Header1 2 8 2 5 4 2" xfId="36261" xr:uid="{7172F603-2191-405C-BE76-6B77653D159D}"/>
    <cellStyle name="Header1 2 8 2 5 4 2 2" xfId="36262" xr:uid="{F1D764CC-F212-44A6-985C-ECC6AA2AE7B5}"/>
    <cellStyle name="Header1 2 8 2 5 4 2 3" xfId="36263" xr:uid="{CF2A9609-449B-40B3-B60A-C3019CCD2487}"/>
    <cellStyle name="Header1 2 8 2 5 4 3" xfId="36264" xr:uid="{B61BEF14-227C-4A36-B89C-4ACDC5466B95}"/>
    <cellStyle name="Header1 2 8 2 5 4 3 2" xfId="36265" xr:uid="{075627F4-EC51-4381-BAB6-A36F29FE04A0}"/>
    <cellStyle name="Header1 2 8 2 5 4 3 3" xfId="36266" xr:uid="{ABC63A2E-98C2-4EAB-AEE5-A38AEDBD9C97}"/>
    <cellStyle name="Header1 2 8 2 5 4 4" xfId="36267" xr:uid="{4C1DD830-358F-4969-9140-ED9875DF0478}"/>
    <cellStyle name="Header1 2 8 2 5 4 4 2" xfId="36268" xr:uid="{FB862DFF-CE7B-4FB7-AB02-BC348308217B}"/>
    <cellStyle name="Header1 2 8 2 5 4 4 3" xfId="36269" xr:uid="{5D324DE2-0C5D-4F1A-BE36-3E47F7D3EE4B}"/>
    <cellStyle name="Header1 2 8 2 5 4 5" xfId="36270" xr:uid="{8A861B61-EAAC-4108-9951-39A4BBC0F738}"/>
    <cellStyle name="Header1 2 8 2 5 4 5 2" xfId="36271" xr:uid="{14AB7949-61DF-46B7-BF8C-EBBDEB98E274}"/>
    <cellStyle name="Header1 2 8 2 5 4 5 3" xfId="36272" xr:uid="{39248BB3-FC47-4261-B649-ECEAF8579D37}"/>
    <cellStyle name="Header1 2 8 2 5 4 6" xfId="36273" xr:uid="{F15F61E1-16C8-4F58-A40B-191FCF1BBC97}"/>
    <cellStyle name="Header1 2 8 2 5 4 6 2" xfId="36274" xr:uid="{94972E43-E1BC-4E72-A4D2-BA94999037AB}"/>
    <cellStyle name="Header1 2 8 2 5 4 6 3" xfId="36275" xr:uid="{180A12B4-D40D-4805-9D05-D97B151F0773}"/>
    <cellStyle name="Header1 2 8 2 5 4 7" xfId="36276" xr:uid="{493970EE-436E-47EC-AD65-A14F60597D02}"/>
    <cellStyle name="Header1 2 8 2 5 4 8" xfId="36277" xr:uid="{6B04AAD6-91A1-411F-B86D-45617A5C3F81}"/>
    <cellStyle name="Header1 2 8 2 5 5" xfId="36278" xr:uid="{76DEB834-65D0-40F8-A97E-3DFA234CB673}"/>
    <cellStyle name="Header1 2 8 2 5 5 2" xfId="36279" xr:uid="{26D9712B-2810-44BB-9975-23C94DEFCA74}"/>
    <cellStyle name="Header1 2 8 2 5 5 2 2" xfId="36280" xr:uid="{1E66C335-D7E7-416F-A2E7-670EBA420A6B}"/>
    <cellStyle name="Header1 2 8 2 5 5 2 3" xfId="36281" xr:uid="{2B6E3C38-020A-43D0-9C3E-AA34235F7848}"/>
    <cellStyle name="Header1 2 8 2 5 5 3" xfId="36282" xr:uid="{6251BAE6-A821-4F80-980C-05625EECF537}"/>
    <cellStyle name="Header1 2 8 2 5 5 3 2" xfId="36283" xr:uid="{3B842AA0-543E-47D4-B7D2-5354E0D06E88}"/>
    <cellStyle name="Header1 2 8 2 5 5 3 3" xfId="36284" xr:uid="{1AD7D90E-3ABA-4536-89D8-9C6D4505330E}"/>
    <cellStyle name="Header1 2 8 2 5 5 4" xfId="36285" xr:uid="{4D2FE538-F349-4CA7-91A8-2C411C84E286}"/>
    <cellStyle name="Header1 2 8 2 5 5 4 2" xfId="36286" xr:uid="{FBECA0E5-2026-4260-845F-A25CCA0D2668}"/>
    <cellStyle name="Header1 2 8 2 5 5 4 3" xfId="36287" xr:uid="{CC8EE10F-5719-454B-9482-5BFBC50DB391}"/>
    <cellStyle name="Header1 2 8 2 5 5 5" xfId="36288" xr:uid="{10CF2659-3D19-4B45-BBC9-4A7BCFD1C15D}"/>
    <cellStyle name="Header1 2 8 2 5 5 5 2" xfId="36289" xr:uid="{99673604-9B22-4DDE-BF74-C090F370BF15}"/>
    <cellStyle name="Header1 2 8 2 5 5 5 3" xfId="36290" xr:uid="{618AB5BF-772B-4408-B963-812585C7492A}"/>
    <cellStyle name="Header1 2 8 2 5 5 6" xfId="36291" xr:uid="{B1948375-7B43-47DA-9097-BB03FA3A8D67}"/>
    <cellStyle name="Header1 2 8 2 5 5 6 2" xfId="36292" xr:uid="{43FFDCFD-CFAC-41C2-A05A-6760817FE504}"/>
    <cellStyle name="Header1 2 8 2 5 5 6 3" xfId="36293" xr:uid="{F7B57417-CAB8-441F-ABC8-9A18FAA3D08F}"/>
    <cellStyle name="Header1 2 8 2 5 5 7" xfId="36294" xr:uid="{949C187F-FAE5-4BB3-9DA3-B331552AD8BA}"/>
    <cellStyle name="Header1 2 8 2 5 5 8" xfId="36295" xr:uid="{63E26122-E2A0-4E79-9F3A-DD1721E02114}"/>
    <cellStyle name="Header1 2 8 2 5 6" xfId="36296" xr:uid="{2472C072-A262-465D-A7DA-7E987B29084D}"/>
    <cellStyle name="Header1 2 8 2 5 6 2" xfId="36297" xr:uid="{9CA7F06B-A7F6-41E3-BD7D-E8C2BC04C617}"/>
    <cellStyle name="Header1 2 8 2 5 6 2 2" xfId="36298" xr:uid="{F7135D68-D95E-4EA3-A7BF-641D1E57AE03}"/>
    <cellStyle name="Header1 2 8 2 5 6 2 3" xfId="36299" xr:uid="{B30A29DD-A516-440B-A012-84539DB815EB}"/>
    <cellStyle name="Header1 2 8 2 5 6 3" xfId="36300" xr:uid="{7B25A779-0E12-43DD-974E-9B9AC40796D1}"/>
    <cellStyle name="Header1 2 8 2 5 6 3 2" xfId="36301" xr:uid="{A4B42C87-1A0E-4BA6-B584-B58142C73093}"/>
    <cellStyle name="Header1 2 8 2 5 6 3 3" xfId="36302" xr:uid="{C4BBF21C-8732-4018-86DC-7902DC17FFAB}"/>
    <cellStyle name="Header1 2 8 2 5 6 4" xfId="36303" xr:uid="{2D2A6C33-5C07-4961-965B-5908FB2447EE}"/>
    <cellStyle name="Header1 2 8 2 5 6 4 2" xfId="36304" xr:uid="{E973CA7F-BAE6-4A1C-8FD5-992193CD58DD}"/>
    <cellStyle name="Header1 2 8 2 5 6 4 3" xfId="36305" xr:uid="{997136CA-C2FC-4C4A-9799-E6E7AC34CA85}"/>
    <cellStyle name="Header1 2 8 2 5 6 5" xfId="36306" xr:uid="{103770F7-86B8-4A90-B19C-9D1C65D2D1D6}"/>
    <cellStyle name="Header1 2 8 2 5 6 5 2" xfId="36307" xr:uid="{CE24364B-7C14-4A9B-9C0A-CD21FA995867}"/>
    <cellStyle name="Header1 2 8 2 5 6 5 3" xfId="36308" xr:uid="{5DC7C1D8-4AA9-4A2A-B966-6F8EC09AE065}"/>
    <cellStyle name="Header1 2 8 2 5 6 6" xfId="36309" xr:uid="{65F37910-5227-4E18-90AC-047B907DE48F}"/>
    <cellStyle name="Header1 2 8 2 5 6 6 2" xfId="36310" xr:uid="{635295A2-E105-4C62-9C31-FB9D818C1781}"/>
    <cellStyle name="Header1 2 8 2 5 6 6 3" xfId="36311" xr:uid="{BB24F34C-E737-4787-AA3B-9CB1D63D3722}"/>
    <cellStyle name="Header1 2 8 2 5 6 7" xfId="36312" xr:uid="{E0267470-501F-4717-9D0A-257F95AC1F06}"/>
    <cellStyle name="Header1 2 8 2 5 6 8" xfId="36313" xr:uid="{6A316F65-C57F-40BE-A15E-92F815945CAA}"/>
    <cellStyle name="Header1 2 8 2 5 7" xfId="36314" xr:uid="{EF25E8A1-0B70-4F7E-A866-AB4C6178B407}"/>
    <cellStyle name="Header1 2 8 2 5 8" xfId="36315" xr:uid="{C82D11C1-D71E-45D7-B6A8-0E0F6E135BF9}"/>
    <cellStyle name="Header1 2 8 2 6" xfId="36316" xr:uid="{690A00C3-B0AB-4690-8C80-4EFC5847DCFE}"/>
    <cellStyle name="Header1 2 8 2 6 2" xfId="36317" xr:uid="{B6758BA9-CC7E-4CDA-855B-D90863F1D5DD}"/>
    <cellStyle name="Header1 2 8 2 6 2 2" xfId="36318" xr:uid="{80AD9B48-4595-45FD-A417-0D7AE7F85C01}"/>
    <cellStyle name="Header1 2 8 2 6 2 2 2" xfId="36319" xr:uid="{CB488883-B962-4EDA-B042-E75E2F53D7F0}"/>
    <cellStyle name="Header1 2 8 2 6 2 2 3" xfId="36320" xr:uid="{923A06AA-80FD-4AF3-97E8-217BBA717AFE}"/>
    <cellStyle name="Header1 2 8 2 6 2 3" xfId="36321" xr:uid="{CE63EC14-AAC6-4B24-BF82-218C7C1AD2F2}"/>
    <cellStyle name="Header1 2 8 2 6 2 3 2" xfId="36322" xr:uid="{A2BB0D88-9C17-42A3-A388-D5789ADD2BAC}"/>
    <cellStyle name="Header1 2 8 2 6 2 3 3" xfId="36323" xr:uid="{03A8A71D-A31F-4578-BBBA-13E8EDBF5390}"/>
    <cellStyle name="Header1 2 8 2 6 2 4" xfId="36324" xr:uid="{3FF539D4-BDF8-4312-9D21-E257D442DABE}"/>
    <cellStyle name="Header1 2 8 2 6 2 4 2" xfId="36325" xr:uid="{52CDBA38-68F5-4807-B53B-0C04BD7AC3AC}"/>
    <cellStyle name="Header1 2 8 2 6 2 4 3" xfId="36326" xr:uid="{5BDE8D5A-C197-4421-9999-FCC16622B97D}"/>
    <cellStyle name="Header1 2 8 2 6 2 5" xfId="36327" xr:uid="{858942C3-A2EB-494E-9AA1-E9D3A0D35BD4}"/>
    <cellStyle name="Header1 2 8 2 6 2 5 2" xfId="36328" xr:uid="{855CD3D4-2C63-4ABD-AC9C-B75A427B385F}"/>
    <cellStyle name="Header1 2 8 2 6 2 5 3" xfId="36329" xr:uid="{21C71ED6-3DBC-4684-A182-12012583666C}"/>
    <cellStyle name="Header1 2 8 2 6 2 6" xfId="36330" xr:uid="{ED8909F5-E190-42C9-9868-77825590697C}"/>
    <cellStyle name="Header1 2 8 2 6 2 6 2" xfId="36331" xr:uid="{45C099F2-638A-414E-AE87-1CD0542AFD1C}"/>
    <cellStyle name="Header1 2 8 2 6 2 6 3" xfId="36332" xr:uid="{6E63236E-55AF-4C25-B189-CC8785F952C9}"/>
    <cellStyle name="Header1 2 8 2 6 2 7" xfId="36333" xr:uid="{35E8F10A-3A72-4008-B356-08B42025F9BB}"/>
    <cellStyle name="Header1 2 8 2 6 2 7 2" xfId="36334" xr:uid="{AD703AE8-81DD-486B-8C15-47011F6A2124}"/>
    <cellStyle name="Header1 2 8 2 6 2 7 3" xfId="36335" xr:uid="{CCCCE8E1-3B71-4338-9955-6222E35B4542}"/>
    <cellStyle name="Header1 2 8 2 6 2 8" xfId="36336" xr:uid="{1E87A284-ED2C-4BC9-A50C-4C923EC18741}"/>
    <cellStyle name="Header1 2 8 2 6 2 9" xfId="36337" xr:uid="{1B9AFFDB-9CA8-4576-8C59-B3EC55F98AE6}"/>
    <cellStyle name="Header1 2 8 2 6 3" xfId="36338" xr:uid="{B70BB97E-A8FB-433F-8EB7-438FC864738D}"/>
    <cellStyle name="Header1 2 8 2 6 3 2" xfId="36339" xr:uid="{601D1754-CB77-44B0-B68E-58B8CE3796CE}"/>
    <cellStyle name="Header1 2 8 2 6 3 2 2" xfId="36340" xr:uid="{004C6D38-B766-4B73-BAAD-8CF39C52E0F0}"/>
    <cellStyle name="Header1 2 8 2 6 3 2 3" xfId="36341" xr:uid="{749AA03C-2269-47E4-8A6D-7FD78B7D8EA5}"/>
    <cellStyle name="Header1 2 8 2 6 3 3" xfId="36342" xr:uid="{FBFEFB3D-50E3-4E62-BAAE-1FC8D5A25CFA}"/>
    <cellStyle name="Header1 2 8 2 6 3 3 2" xfId="36343" xr:uid="{1C6EB60E-0184-476C-B0D7-5D1348CD3F38}"/>
    <cellStyle name="Header1 2 8 2 6 3 3 3" xfId="36344" xr:uid="{B93CCEAE-54D7-4D5B-8753-820B4E2CDB5A}"/>
    <cellStyle name="Header1 2 8 2 6 3 4" xfId="36345" xr:uid="{7C0F9466-49FF-436F-ABF0-B83A85748345}"/>
    <cellStyle name="Header1 2 8 2 6 3 4 2" xfId="36346" xr:uid="{B31BD032-AA7A-4903-911A-7CB6339FDC90}"/>
    <cellStyle name="Header1 2 8 2 6 3 4 3" xfId="36347" xr:uid="{C305FF5D-E654-4E62-9B3C-4EEA6EF60AC4}"/>
    <cellStyle name="Header1 2 8 2 6 3 5" xfId="36348" xr:uid="{339553F2-D1DA-4FC6-9EC3-99F2C6DB7DB3}"/>
    <cellStyle name="Header1 2 8 2 6 3 5 2" xfId="36349" xr:uid="{4DB9520A-9F5E-4ECF-AB2F-EC8AA261755A}"/>
    <cellStyle name="Header1 2 8 2 6 3 5 3" xfId="36350" xr:uid="{0F902DA7-C1FE-42CF-97D3-800013DA8C5C}"/>
    <cellStyle name="Header1 2 8 2 6 3 6" xfId="36351" xr:uid="{4B972BC3-A30A-4527-A71B-D4F9CA727EB4}"/>
    <cellStyle name="Header1 2 8 2 6 3 6 2" xfId="36352" xr:uid="{7C388091-5183-4E0E-9CE7-0C3D77B2E731}"/>
    <cellStyle name="Header1 2 8 2 6 3 6 3" xfId="36353" xr:uid="{86474E05-574B-42A9-9B57-1787F1154815}"/>
    <cellStyle name="Header1 2 8 2 6 3 7" xfId="36354" xr:uid="{0FE5F96C-174E-426F-B8DD-FAE55087F8EF}"/>
    <cellStyle name="Header1 2 8 2 6 3 8" xfId="36355" xr:uid="{B906CCD1-D341-47CD-8DB4-3B5396DCE844}"/>
    <cellStyle name="Header1 2 8 2 6 4" xfId="36356" xr:uid="{13C7413E-6305-4E05-BC56-D843285B7F53}"/>
    <cellStyle name="Header1 2 8 2 6 4 2" xfId="36357" xr:uid="{85B7950B-6D8B-4107-A9E7-8FB0DBAFF62A}"/>
    <cellStyle name="Header1 2 8 2 6 4 2 2" xfId="36358" xr:uid="{07602EB2-50D7-48C1-8B90-3F2B078E1E76}"/>
    <cellStyle name="Header1 2 8 2 6 4 2 3" xfId="36359" xr:uid="{EA593A22-C4D4-4D84-8254-995BCAB07BC4}"/>
    <cellStyle name="Header1 2 8 2 6 4 3" xfId="36360" xr:uid="{A4065E9A-9CC2-4046-B2FF-3B66B28EB372}"/>
    <cellStyle name="Header1 2 8 2 6 4 3 2" xfId="36361" xr:uid="{9FC18BD9-4249-4C10-BE82-4F9971F861B7}"/>
    <cellStyle name="Header1 2 8 2 6 4 3 3" xfId="36362" xr:uid="{939DAD56-D08E-4359-9A5B-7408FE8D1BB9}"/>
    <cellStyle name="Header1 2 8 2 6 4 4" xfId="36363" xr:uid="{F48AEE6F-C0E9-4D30-B578-6C13AAD88F7F}"/>
    <cellStyle name="Header1 2 8 2 6 4 4 2" xfId="36364" xr:uid="{8F7488B8-8BDD-4330-AFBF-FF178DAB78B1}"/>
    <cellStyle name="Header1 2 8 2 6 4 4 3" xfId="36365" xr:uid="{81EBF4FB-98B5-4719-940F-0697AD53A956}"/>
    <cellStyle name="Header1 2 8 2 6 4 5" xfId="36366" xr:uid="{1919920B-E657-46BB-9AC4-784CE48BCAD4}"/>
    <cellStyle name="Header1 2 8 2 6 4 5 2" xfId="36367" xr:uid="{2F17C844-842E-4248-AAE6-99E49CBDFAD3}"/>
    <cellStyle name="Header1 2 8 2 6 4 5 3" xfId="36368" xr:uid="{93F6D9C5-CB56-4674-800B-0C85E1784027}"/>
    <cellStyle name="Header1 2 8 2 6 4 6" xfId="36369" xr:uid="{16097852-9F1F-47EC-A897-A958B6FEB7BB}"/>
    <cellStyle name="Header1 2 8 2 6 4 6 2" xfId="36370" xr:uid="{75CF32D7-BE2A-4263-82DB-4EEA50011428}"/>
    <cellStyle name="Header1 2 8 2 6 4 6 3" xfId="36371" xr:uid="{18DF42B4-3980-42DA-AA0E-D9CEDDBF333A}"/>
    <cellStyle name="Header1 2 8 2 6 4 7" xfId="36372" xr:uid="{44704C0C-33FD-43CB-AE3A-748533670818}"/>
    <cellStyle name="Header1 2 8 2 6 4 8" xfId="36373" xr:uid="{46C96E11-AA3B-495E-96EE-C3394FAC9A8C}"/>
    <cellStyle name="Header1 2 8 2 6 5" xfId="36374" xr:uid="{A05EC665-2DD5-4666-8353-990559CF5ED7}"/>
    <cellStyle name="Header1 2 8 2 6 5 2" xfId="36375" xr:uid="{F7731968-1255-4D89-AD63-55E2A6615682}"/>
    <cellStyle name="Header1 2 8 2 6 5 2 2" xfId="36376" xr:uid="{32B5CBC6-DAEB-4B20-A8E1-99A5805E3787}"/>
    <cellStyle name="Header1 2 8 2 6 5 2 3" xfId="36377" xr:uid="{E9EE4BBF-06C9-4FEC-946B-52756BA9E3C6}"/>
    <cellStyle name="Header1 2 8 2 6 5 3" xfId="36378" xr:uid="{02607DCF-AA2C-4111-8F4A-914255CCF797}"/>
    <cellStyle name="Header1 2 8 2 6 5 3 2" xfId="36379" xr:uid="{33E1F571-7DD7-4EE4-BAEE-CB91088AFA9C}"/>
    <cellStyle name="Header1 2 8 2 6 5 3 3" xfId="36380" xr:uid="{BB49F743-A2D2-4CD8-9582-9294819C38D1}"/>
    <cellStyle name="Header1 2 8 2 6 5 4" xfId="36381" xr:uid="{119D4E4F-9691-4BFF-B24C-DFC233988646}"/>
    <cellStyle name="Header1 2 8 2 6 5 4 2" xfId="36382" xr:uid="{DA30BB8E-2B6B-42DE-A72B-6B2731D8AD53}"/>
    <cellStyle name="Header1 2 8 2 6 5 4 3" xfId="36383" xr:uid="{51680C76-BBCA-45E4-B224-A5E36F74A9A1}"/>
    <cellStyle name="Header1 2 8 2 6 5 5" xfId="36384" xr:uid="{66C7FB86-8591-4857-A6E0-6B0BF02E113C}"/>
    <cellStyle name="Header1 2 8 2 6 5 5 2" xfId="36385" xr:uid="{E11718A6-11DA-4477-841B-0241739E226F}"/>
    <cellStyle name="Header1 2 8 2 6 5 5 3" xfId="36386" xr:uid="{B0C6FF48-7B31-4CEE-989F-CD253C112FB8}"/>
    <cellStyle name="Header1 2 8 2 6 5 6" xfId="36387" xr:uid="{7CD0A9C6-5721-4C3D-8354-A383B7A6262D}"/>
    <cellStyle name="Header1 2 8 2 6 5 6 2" xfId="36388" xr:uid="{7F134131-C8E9-4CB3-A114-1EF1B0C48AB7}"/>
    <cellStyle name="Header1 2 8 2 6 5 6 3" xfId="36389" xr:uid="{F04625A0-83D3-454F-9D84-E775E5623E06}"/>
    <cellStyle name="Header1 2 8 2 6 5 7" xfId="36390" xr:uid="{ACF762B0-6278-4222-B8B7-3EA42B579329}"/>
    <cellStyle name="Header1 2 8 2 6 5 8" xfId="36391" xr:uid="{F46D1C00-6BAA-4BE1-A719-8B2AA008C3ED}"/>
    <cellStyle name="Header1 2 8 2 6 6" xfId="36392" xr:uid="{B395DB2A-DBF4-414E-BFEB-DDF4A128BB3A}"/>
    <cellStyle name="Header1 2 8 2 6 6 2" xfId="36393" xr:uid="{E7779C7C-F898-4B0E-A1F6-08EB50EF34F1}"/>
    <cellStyle name="Header1 2 8 2 6 6 2 2" xfId="36394" xr:uid="{46ADBF52-5869-4F11-BAF6-3ABEBDCBAE6A}"/>
    <cellStyle name="Header1 2 8 2 6 6 2 3" xfId="36395" xr:uid="{D2A9E65D-B822-4A77-9CFA-15ABA30568E8}"/>
    <cellStyle name="Header1 2 8 2 6 6 3" xfId="36396" xr:uid="{7CA7DE7B-4373-48A6-B216-4D3401BCA46C}"/>
    <cellStyle name="Header1 2 8 2 6 6 3 2" xfId="36397" xr:uid="{0865DBC1-12FA-4977-A9EA-014858DCDCC1}"/>
    <cellStyle name="Header1 2 8 2 6 6 3 3" xfId="36398" xr:uid="{38358229-7537-408C-9878-D1843778C175}"/>
    <cellStyle name="Header1 2 8 2 6 6 4" xfId="36399" xr:uid="{DACB80B1-6132-4A48-B54E-76B2BB393100}"/>
    <cellStyle name="Header1 2 8 2 6 6 4 2" xfId="36400" xr:uid="{CA267672-E809-45C6-B342-FFD69ED5C258}"/>
    <cellStyle name="Header1 2 8 2 6 6 4 3" xfId="36401" xr:uid="{79E9EBDF-E2EA-4D5B-B208-811D17B9BA35}"/>
    <cellStyle name="Header1 2 8 2 6 6 5" xfId="36402" xr:uid="{8C3846B7-7AF7-4373-9493-F799D834F569}"/>
    <cellStyle name="Header1 2 8 2 6 6 5 2" xfId="36403" xr:uid="{BEBB355E-6276-45BF-BE16-3C4BA949857B}"/>
    <cellStyle name="Header1 2 8 2 6 6 5 3" xfId="36404" xr:uid="{009AB3C4-76CE-4869-8A12-12A9ADBB9694}"/>
    <cellStyle name="Header1 2 8 2 6 6 6" xfId="36405" xr:uid="{67B031CC-9DA4-46E7-B800-0F9DDDD68AAD}"/>
    <cellStyle name="Header1 2 8 2 6 6 6 2" xfId="36406" xr:uid="{701999F2-A270-42F9-B5DB-3A4F38FBF942}"/>
    <cellStyle name="Header1 2 8 2 6 6 6 3" xfId="36407" xr:uid="{F141C261-31AB-45D8-BED1-CC75CE344CDF}"/>
    <cellStyle name="Header1 2 8 2 6 6 7" xfId="36408" xr:uid="{4E7C74EE-04C4-4D3A-93AA-A6352CFE9059}"/>
    <cellStyle name="Header1 2 8 2 6 6 8" xfId="36409" xr:uid="{CEB6CAF6-FA3C-4963-9E2F-5FD1AE9CE5BF}"/>
    <cellStyle name="Header1 2 8 2 6 7" xfId="36410" xr:uid="{21621C31-A345-4146-A355-3948BE07F9D5}"/>
    <cellStyle name="Header1 2 8 2 6 8" xfId="36411" xr:uid="{01740D7F-1AB5-472E-B9F7-177DF5DB544A}"/>
    <cellStyle name="Header1 2 8 2 7" xfId="36412" xr:uid="{B2D53247-3245-4D7F-AB63-D47F08381399}"/>
    <cellStyle name="Header1 2 8 2 7 2" xfId="36413" xr:uid="{EB73EA6B-F522-42AF-B2B0-65CFA41A7F46}"/>
    <cellStyle name="Header1 2 8 2 7 2 2" xfId="36414" xr:uid="{EE65C568-5C8F-4F1E-93AF-7849D71DFB1F}"/>
    <cellStyle name="Header1 2 8 2 7 2 2 2" xfId="36415" xr:uid="{776443B6-9FD2-4453-A0D3-5E3675BEF2B9}"/>
    <cellStyle name="Header1 2 8 2 7 2 2 3" xfId="36416" xr:uid="{70675DFF-6377-44D7-848E-48D9FFCE6359}"/>
    <cellStyle name="Header1 2 8 2 7 2 3" xfId="36417" xr:uid="{2531E02F-EC76-4B0C-AA75-11324F4A2798}"/>
    <cellStyle name="Header1 2 8 2 7 2 3 2" xfId="36418" xr:uid="{EDBD83EE-A636-4A94-A91C-E7149FE09132}"/>
    <cellStyle name="Header1 2 8 2 7 2 3 3" xfId="36419" xr:uid="{1C8BEB0E-475D-46D6-B58F-64288080AE0B}"/>
    <cellStyle name="Header1 2 8 2 7 2 4" xfId="36420" xr:uid="{ED9414EC-70F7-4BF0-93ED-E332B23E2C59}"/>
    <cellStyle name="Header1 2 8 2 7 2 4 2" xfId="36421" xr:uid="{829A4CBF-64DC-46FA-8925-8FAE40EBBF37}"/>
    <cellStyle name="Header1 2 8 2 7 2 4 3" xfId="36422" xr:uid="{60499779-A547-4BC8-B187-45A1F5534FB8}"/>
    <cellStyle name="Header1 2 8 2 7 2 5" xfId="36423" xr:uid="{FF7C781A-032F-41F7-AA54-2DF258BC4DE5}"/>
    <cellStyle name="Header1 2 8 2 7 2 5 2" xfId="36424" xr:uid="{2BC4772E-4049-42E3-AA2D-7E65C8E4CA7F}"/>
    <cellStyle name="Header1 2 8 2 7 2 5 3" xfId="36425" xr:uid="{0CA7CDB8-EEE8-419D-A8ED-99DEFD0DD7DB}"/>
    <cellStyle name="Header1 2 8 2 7 2 6" xfId="36426" xr:uid="{8C610DFC-4B7D-4A2A-9CE0-37F0B91DF182}"/>
    <cellStyle name="Header1 2 8 2 7 2 6 2" xfId="36427" xr:uid="{FD830C4C-A5CB-430D-A0C1-9029915540CD}"/>
    <cellStyle name="Header1 2 8 2 7 2 6 3" xfId="36428" xr:uid="{CFC5BDA2-7E94-43DB-9AEA-514B93134717}"/>
    <cellStyle name="Header1 2 8 2 7 2 7" xfId="36429" xr:uid="{D05615E3-EC41-4FDE-8801-DF54975C92F0}"/>
    <cellStyle name="Header1 2 8 2 7 2 7 2" xfId="36430" xr:uid="{616E3936-9675-4F57-B443-D2B5BC758B66}"/>
    <cellStyle name="Header1 2 8 2 7 2 7 3" xfId="36431" xr:uid="{D98A2F54-9432-4AB3-90B8-20795D207EB1}"/>
    <cellStyle name="Header1 2 8 2 7 2 8" xfId="36432" xr:uid="{761D1717-A641-4D6A-A514-BE069328AE6B}"/>
    <cellStyle name="Header1 2 8 2 7 2 9" xfId="36433" xr:uid="{D63ADA52-9AAF-4D31-A44C-41290D1FFA32}"/>
    <cellStyle name="Header1 2 8 2 7 3" xfId="36434" xr:uid="{F0431F99-167B-46A7-935A-4F61F632D756}"/>
    <cellStyle name="Header1 2 8 2 7 3 2" xfId="36435" xr:uid="{0CA7B2EF-9731-4D47-B1D7-DD00DED2D3D2}"/>
    <cellStyle name="Header1 2 8 2 7 3 2 2" xfId="36436" xr:uid="{0A39F940-4089-4989-BB9A-9D335114B9FA}"/>
    <cellStyle name="Header1 2 8 2 7 3 2 3" xfId="36437" xr:uid="{82A4F87C-6CAA-4452-8C7A-9130C94C74EB}"/>
    <cellStyle name="Header1 2 8 2 7 3 3" xfId="36438" xr:uid="{E407623F-D440-4797-BD31-9981C5493705}"/>
    <cellStyle name="Header1 2 8 2 7 3 3 2" xfId="36439" xr:uid="{9ED97F7A-BDF3-4A17-B14C-8230AF236784}"/>
    <cellStyle name="Header1 2 8 2 7 3 3 3" xfId="36440" xr:uid="{0230BDDA-D5CE-462D-B146-7E113D0C764A}"/>
    <cellStyle name="Header1 2 8 2 7 3 4" xfId="36441" xr:uid="{A79BCB8B-DE88-42AC-B0A1-9C4B8B8AF606}"/>
    <cellStyle name="Header1 2 8 2 7 3 4 2" xfId="36442" xr:uid="{D801CB64-1EC1-45E5-A3F6-9CD2FB77854B}"/>
    <cellStyle name="Header1 2 8 2 7 3 4 3" xfId="36443" xr:uid="{A525F5D9-53C2-492E-86F9-E4975C46CB64}"/>
    <cellStyle name="Header1 2 8 2 7 3 5" xfId="36444" xr:uid="{1FDCABF9-A410-48C5-B833-1BD3BCD0B738}"/>
    <cellStyle name="Header1 2 8 2 7 3 5 2" xfId="36445" xr:uid="{4A2C642C-8094-4195-8091-85FEA5E81B81}"/>
    <cellStyle name="Header1 2 8 2 7 3 5 3" xfId="36446" xr:uid="{EF788FFC-6F76-414E-ACB8-9FA2BE8E28DE}"/>
    <cellStyle name="Header1 2 8 2 7 3 6" xfId="36447" xr:uid="{CF0926D4-6E5E-43CF-951D-6E3C03C4D279}"/>
    <cellStyle name="Header1 2 8 2 7 3 6 2" xfId="36448" xr:uid="{95C2BD7D-8213-44D3-8A25-8C5451ECC308}"/>
    <cellStyle name="Header1 2 8 2 7 3 6 3" xfId="36449" xr:uid="{F57F4AAA-4F4F-4C3C-8F81-48C0463ED4BF}"/>
    <cellStyle name="Header1 2 8 2 7 3 7" xfId="36450" xr:uid="{3135D2FA-EE7A-45A2-BD6F-989941AFBFAD}"/>
    <cellStyle name="Header1 2 8 2 7 3 8" xfId="36451" xr:uid="{ABC1574B-58CB-4F52-AD54-ED463D8A3263}"/>
    <cellStyle name="Header1 2 8 2 7 4" xfId="36452" xr:uid="{3F32700C-51F6-4AE5-A146-34A65A9875C9}"/>
    <cellStyle name="Header1 2 8 2 7 4 2" xfId="36453" xr:uid="{9FA31A49-41F2-4DF8-93EE-721B3652D46E}"/>
    <cellStyle name="Header1 2 8 2 7 4 2 2" xfId="36454" xr:uid="{67085DA2-FC11-4CB7-990D-598223E4EC32}"/>
    <cellStyle name="Header1 2 8 2 7 4 2 3" xfId="36455" xr:uid="{96887D72-DC05-4683-9ED5-786E1A4F45A3}"/>
    <cellStyle name="Header1 2 8 2 7 4 3" xfId="36456" xr:uid="{60EF1965-68FC-4C92-BCBE-78B83A5389EF}"/>
    <cellStyle name="Header1 2 8 2 7 4 3 2" xfId="36457" xr:uid="{D411FEC9-ABC1-4E3E-82AA-FB5BB7F772E6}"/>
    <cellStyle name="Header1 2 8 2 7 4 3 3" xfId="36458" xr:uid="{3470A09A-3558-4668-8F47-7920D1CF0DD3}"/>
    <cellStyle name="Header1 2 8 2 7 4 4" xfId="36459" xr:uid="{2907F43C-3D30-4BF4-B3E9-7A5377C16EB4}"/>
    <cellStyle name="Header1 2 8 2 7 4 4 2" xfId="36460" xr:uid="{CDCB621B-6CCF-4E1E-93C1-415850E96E07}"/>
    <cellStyle name="Header1 2 8 2 7 4 4 3" xfId="36461" xr:uid="{B13FB9BA-97E9-4E97-B9F9-6DC4C0D484AD}"/>
    <cellStyle name="Header1 2 8 2 7 4 5" xfId="36462" xr:uid="{048D66B2-3188-4C11-A0A2-74A850488646}"/>
    <cellStyle name="Header1 2 8 2 7 4 5 2" xfId="36463" xr:uid="{609DD7B4-3143-40EA-98E6-AA76A5C2D425}"/>
    <cellStyle name="Header1 2 8 2 7 4 5 3" xfId="36464" xr:uid="{CCF45838-CD44-4FF0-A39B-19482F9B7DCC}"/>
    <cellStyle name="Header1 2 8 2 7 4 6" xfId="36465" xr:uid="{8AC08E73-0D28-47E8-A124-1E55E88DC28D}"/>
    <cellStyle name="Header1 2 8 2 7 4 6 2" xfId="36466" xr:uid="{A49D58F6-C168-43A8-AA76-4FC0A599B6B4}"/>
    <cellStyle name="Header1 2 8 2 7 4 6 3" xfId="36467" xr:uid="{6E3545E7-C742-4720-A8B5-F782B561E868}"/>
    <cellStyle name="Header1 2 8 2 7 4 7" xfId="36468" xr:uid="{CE018ECE-19F6-4350-AA2A-0C007E5A985D}"/>
    <cellStyle name="Header1 2 8 2 7 4 8" xfId="36469" xr:uid="{90DFB758-7C10-45B9-A8D7-1F20B846D43F}"/>
    <cellStyle name="Header1 2 8 2 7 5" xfId="36470" xr:uid="{AE17123A-B382-4DAD-939C-BA67214EEEFF}"/>
    <cellStyle name="Header1 2 8 2 7 5 2" xfId="36471" xr:uid="{C11286D5-6E9F-42EA-A7B8-53EDB7A256EA}"/>
    <cellStyle name="Header1 2 8 2 7 5 2 2" xfId="36472" xr:uid="{1EB73E48-30DA-4591-B51A-1815DCD27F3D}"/>
    <cellStyle name="Header1 2 8 2 7 5 2 3" xfId="36473" xr:uid="{FD3ACA38-2C45-4184-9B7A-8AD298390E2E}"/>
    <cellStyle name="Header1 2 8 2 7 5 3" xfId="36474" xr:uid="{95F3DCA5-04A3-405E-901E-2BC10BB58E1A}"/>
    <cellStyle name="Header1 2 8 2 7 5 3 2" xfId="36475" xr:uid="{EC021EF5-C1C6-4DD6-B88A-DA50825A1122}"/>
    <cellStyle name="Header1 2 8 2 7 5 3 3" xfId="36476" xr:uid="{7B2E5832-50B8-4F6F-B970-D65ADF0E28C4}"/>
    <cellStyle name="Header1 2 8 2 7 5 4" xfId="36477" xr:uid="{E689D8DC-7455-4F78-B3F1-6F8F50DB5508}"/>
    <cellStyle name="Header1 2 8 2 7 5 4 2" xfId="36478" xr:uid="{88082152-F9DA-4C05-8B0A-8B64B93A32AC}"/>
    <cellStyle name="Header1 2 8 2 7 5 4 3" xfId="36479" xr:uid="{5A03B16B-297B-40C6-BBEB-1B69BCC1BB71}"/>
    <cellStyle name="Header1 2 8 2 7 5 5" xfId="36480" xr:uid="{635FD1DC-989B-491E-826C-F2B9D2AA6011}"/>
    <cellStyle name="Header1 2 8 2 7 5 5 2" xfId="36481" xr:uid="{2AA33624-CF80-4781-AD0E-A59FFE77C6F8}"/>
    <cellStyle name="Header1 2 8 2 7 5 5 3" xfId="36482" xr:uid="{1455B590-8AAA-4099-8C65-6BEF0E9A93B8}"/>
    <cellStyle name="Header1 2 8 2 7 5 6" xfId="36483" xr:uid="{705EEA2F-C930-4B06-8083-56C1BA46DFF0}"/>
    <cellStyle name="Header1 2 8 2 7 5 6 2" xfId="36484" xr:uid="{4C75DFF5-CC64-4D7F-A81A-74E4B5799B17}"/>
    <cellStyle name="Header1 2 8 2 7 5 6 3" xfId="36485" xr:uid="{0E2B0CF8-CDDF-482D-8252-BFE2D2636917}"/>
    <cellStyle name="Header1 2 8 2 7 5 7" xfId="36486" xr:uid="{E6800918-D254-4F2C-92C2-6670828E35B3}"/>
    <cellStyle name="Header1 2 8 2 7 5 8" xfId="36487" xr:uid="{2D990A74-596C-4BD5-9F7E-1E712C61E33E}"/>
    <cellStyle name="Header1 2 8 2 7 6" xfId="36488" xr:uid="{8874ED64-FD25-4960-B856-57467F58CF47}"/>
    <cellStyle name="Header1 2 8 2 7 6 2" xfId="36489" xr:uid="{0592C6E8-033A-47B2-82F8-6E2873368096}"/>
    <cellStyle name="Header1 2 8 2 7 6 2 2" xfId="36490" xr:uid="{B0F4B0BC-39CC-4414-B6F4-955F78F27208}"/>
    <cellStyle name="Header1 2 8 2 7 6 2 3" xfId="36491" xr:uid="{A57CC812-A647-4466-81C2-A4E5D94A4F2A}"/>
    <cellStyle name="Header1 2 8 2 7 6 3" xfId="36492" xr:uid="{0B1A0C78-62A9-4712-A5B7-41D78A5E1493}"/>
    <cellStyle name="Header1 2 8 2 7 6 3 2" xfId="36493" xr:uid="{763CBEED-E165-45A6-A10B-F1841D7988DB}"/>
    <cellStyle name="Header1 2 8 2 7 6 3 3" xfId="36494" xr:uid="{93D9D9C4-5249-41B6-B0B7-208B9A053CE5}"/>
    <cellStyle name="Header1 2 8 2 7 6 4" xfId="36495" xr:uid="{9096043E-3C46-435B-AAE4-11383A65D46F}"/>
    <cellStyle name="Header1 2 8 2 7 6 4 2" xfId="36496" xr:uid="{D1EFB005-1526-47DE-8FAA-A11658695F78}"/>
    <cellStyle name="Header1 2 8 2 7 6 4 3" xfId="36497" xr:uid="{74FDA12D-A524-4537-ACC7-5C9BBFC19A12}"/>
    <cellStyle name="Header1 2 8 2 7 6 5" xfId="36498" xr:uid="{65259BEC-9069-41D0-A16B-E3A93C3FD601}"/>
    <cellStyle name="Header1 2 8 2 7 6 5 2" xfId="36499" xr:uid="{426A19D5-EAFC-4118-9B24-ACD1B9228B04}"/>
    <cellStyle name="Header1 2 8 2 7 6 5 3" xfId="36500" xr:uid="{F2FA5E66-323F-48FE-A94A-22CA2A936A6C}"/>
    <cellStyle name="Header1 2 8 2 7 6 6" xfId="36501" xr:uid="{36D0F3FE-2212-4F5B-85C1-51603277613D}"/>
    <cellStyle name="Header1 2 8 2 7 6 6 2" xfId="36502" xr:uid="{CE95914D-586E-4E12-A8B9-48E9D1CBB1B6}"/>
    <cellStyle name="Header1 2 8 2 7 6 6 3" xfId="36503" xr:uid="{330DE622-F67D-40D7-97DD-4F6BCCCBFF87}"/>
    <cellStyle name="Header1 2 8 2 7 6 7" xfId="36504" xr:uid="{21CD78EA-20CC-4BA2-A02E-3DE611275E4F}"/>
    <cellStyle name="Header1 2 8 2 7 6 8" xfId="36505" xr:uid="{DADC91BD-9438-43AE-A09A-E8D589872285}"/>
    <cellStyle name="Header1 2 8 2 7 7" xfId="36506" xr:uid="{44BEFD8F-58B3-41A3-ABA2-F356B8018714}"/>
    <cellStyle name="Header1 2 8 2 7 8" xfId="36507" xr:uid="{46780626-20B1-430F-8D06-25CED9604F04}"/>
    <cellStyle name="Header1 2 8 2 8" xfId="36508" xr:uid="{45CD23D3-4F9C-48B6-A2B0-D9D824B67EB6}"/>
    <cellStyle name="Header1 2 8 2 8 2" xfId="36509" xr:uid="{610EE247-7EB3-4564-BD7D-29D4E95F2E1C}"/>
    <cellStyle name="Header1 2 8 2 8 2 2" xfId="36510" xr:uid="{4D80C738-8EA0-4422-A3F2-D8D446A6C981}"/>
    <cellStyle name="Header1 2 8 2 8 2 2 2" xfId="36511" xr:uid="{D525820A-1602-497A-B7D5-C1B83D806FFE}"/>
    <cellStyle name="Header1 2 8 2 8 2 2 3" xfId="36512" xr:uid="{FB54608F-0B34-40FE-AFDC-708625E23428}"/>
    <cellStyle name="Header1 2 8 2 8 2 3" xfId="36513" xr:uid="{1D7A304A-73C9-43DE-85B0-7B87E7315D73}"/>
    <cellStyle name="Header1 2 8 2 8 2 3 2" xfId="36514" xr:uid="{D7C5980B-EC66-4B43-8B55-3942890E708D}"/>
    <cellStyle name="Header1 2 8 2 8 2 3 3" xfId="36515" xr:uid="{DA8F54F6-D046-4E21-82C4-23C711AE00F2}"/>
    <cellStyle name="Header1 2 8 2 8 2 4" xfId="36516" xr:uid="{193B7844-5C8E-44BA-88AC-C8F3E4A50560}"/>
    <cellStyle name="Header1 2 8 2 8 2 4 2" xfId="36517" xr:uid="{3FBC09B8-6903-4025-BAA1-61B04E93D83B}"/>
    <cellStyle name="Header1 2 8 2 8 2 4 3" xfId="36518" xr:uid="{4BAC5D8E-925F-4E96-898D-AE8EDA1D98C4}"/>
    <cellStyle name="Header1 2 8 2 8 2 5" xfId="36519" xr:uid="{0C3507EF-024F-4DF5-AD42-FCF5D1DC4501}"/>
    <cellStyle name="Header1 2 8 2 8 2 5 2" xfId="36520" xr:uid="{A7B67B94-5607-43F4-B2FA-B680A48DC89A}"/>
    <cellStyle name="Header1 2 8 2 8 2 5 3" xfId="36521" xr:uid="{C67953F5-930A-4F92-B9FE-B726A60C722B}"/>
    <cellStyle name="Header1 2 8 2 8 2 6" xfId="36522" xr:uid="{E27C1BB4-1060-4684-8F1F-3CFF1C169ACF}"/>
    <cellStyle name="Header1 2 8 2 8 2 6 2" xfId="36523" xr:uid="{3AC6E611-7B97-4A5E-BD9D-E1F356AE9A1B}"/>
    <cellStyle name="Header1 2 8 2 8 2 6 3" xfId="36524" xr:uid="{565C2E75-97B6-4280-992F-0F5898DC753A}"/>
    <cellStyle name="Header1 2 8 2 8 2 7" xfId="36525" xr:uid="{2F9C8C5D-62AA-4054-91D4-096AC0E1FE3D}"/>
    <cellStyle name="Header1 2 8 2 8 2 7 2" xfId="36526" xr:uid="{5D76A0C4-6D6C-4DD8-B237-0B185BE5D1AF}"/>
    <cellStyle name="Header1 2 8 2 8 2 7 3" xfId="36527" xr:uid="{0F85AAF4-4D90-4976-8C36-8EC3B7E86C94}"/>
    <cellStyle name="Header1 2 8 2 8 2 8" xfId="36528" xr:uid="{AC198323-A840-4C04-ACE7-3C694AA44E8B}"/>
    <cellStyle name="Header1 2 8 2 8 2 9" xfId="36529" xr:uid="{B6478513-9E86-4EC7-8131-87444EF6A733}"/>
    <cellStyle name="Header1 2 8 2 8 3" xfId="36530" xr:uid="{110DFDF9-A654-4952-9ED1-CFB7C1BCA564}"/>
    <cellStyle name="Header1 2 8 2 8 3 2" xfId="36531" xr:uid="{F39C419C-42C2-48F1-937E-86CDCEFDD47B}"/>
    <cellStyle name="Header1 2 8 2 8 3 2 2" xfId="36532" xr:uid="{6E6E6353-3405-4EAE-B442-D3C467DB18F7}"/>
    <cellStyle name="Header1 2 8 2 8 3 2 3" xfId="36533" xr:uid="{7B321D30-EDA7-493F-8247-00B4673FB739}"/>
    <cellStyle name="Header1 2 8 2 8 3 3" xfId="36534" xr:uid="{F494D39F-2549-434D-A515-1E2DD00D8C05}"/>
    <cellStyle name="Header1 2 8 2 8 3 3 2" xfId="36535" xr:uid="{4CB2CA84-7EEE-44DF-9A27-CF107F9DDBB6}"/>
    <cellStyle name="Header1 2 8 2 8 3 3 3" xfId="36536" xr:uid="{C7651799-C488-46C1-B72F-D60055B4836F}"/>
    <cellStyle name="Header1 2 8 2 8 3 4" xfId="36537" xr:uid="{3DD57848-E6AD-4754-BC08-4E2750B5C2AC}"/>
    <cellStyle name="Header1 2 8 2 8 3 4 2" xfId="36538" xr:uid="{EAE6193F-0755-4BD0-B101-4F0EB498B225}"/>
    <cellStyle name="Header1 2 8 2 8 3 4 3" xfId="36539" xr:uid="{678F8C86-BEF6-4330-B0B8-26DDC2317D10}"/>
    <cellStyle name="Header1 2 8 2 8 3 5" xfId="36540" xr:uid="{4D5BCE48-21A4-4C3A-A293-5F5A5E3168DC}"/>
    <cellStyle name="Header1 2 8 2 8 3 5 2" xfId="36541" xr:uid="{CA554704-B97C-46D0-85AE-A61D18CDEADD}"/>
    <cellStyle name="Header1 2 8 2 8 3 5 3" xfId="36542" xr:uid="{6660885D-9FD1-4F46-B4C2-D66F21652404}"/>
    <cellStyle name="Header1 2 8 2 8 3 6" xfId="36543" xr:uid="{21F402D2-4817-400F-9CE5-DE9ED9DA87D6}"/>
    <cellStyle name="Header1 2 8 2 8 3 6 2" xfId="36544" xr:uid="{EB3F9005-E00F-4AEA-83A5-C5103657BA79}"/>
    <cellStyle name="Header1 2 8 2 8 3 6 3" xfId="36545" xr:uid="{F78599F4-CF36-4F04-B5F3-F444D85D69D2}"/>
    <cellStyle name="Header1 2 8 2 8 3 7" xfId="36546" xr:uid="{6C1F8432-79E4-4C6C-8E93-DAD7F23AC6A7}"/>
    <cellStyle name="Header1 2 8 2 8 3 8" xfId="36547" xr:uid="{8D6FD74E-F006-4B90-A178-B38E1C761437}"/>
    <cellStyle name="Header1 2 8 2 8 4" xfId="36548" xr:uid="{09E5641E-74F1-4C88-BB05-6E56735EEE4E}"/>
    <cellStyle name="Header1 2 8 2 8 4 2" xfId="36549" xr:uid="{1E6EA5AD-1319-46BC-8017-981FB47BC4FD}"/>
    <cellStyle name="Header1 2 8 2 8 4 2 2" xfId="36550" xr:uid="{47EB94FA-D2DA-4C89-BA2A-DE217EF7F1F4}"/>
    <cellStyle name="Header1 2 8 2 8 4 2 3" xfId="36551" xr:uid="{DB34748E-1C3B-4940-A655-C36D0ACC2749}"/>
    <cellStyle name="Header1 2 8 2 8 4 3" xfId="36552" xr:uid="{E04B7EBE-DC2B-4EE8-AE69-8284BA721EDB}"/>
    <cellStyle name="Header1 2 8 2 8 4 3 2" xfId="36553" xr:uid="{5536758C-D755-4F14-BA2B-2B10EFDFC8E8}"/>
    <cellStyle name="Header1 2 8 2 8 4 3 3" xfId="36554" xr:uid="{5DE8BA54-8E9B-4B03-9792-90EC03352B46}"/>
    <cellStyle name="Header1 2 8 2 8 4 4" xfId="36555" xr:uid="{F6DADE3E-C877-4BD2-9012-331B3C91705A}"/>
    <cellStyle name="Header1 2 8 2 8 4 4 2" xfId="36556" xr:uid="{0CD8EC52-9F25-4C83-BB7D-30F23EABF776}"/>
    <cellStyle name="Header1 2 8 2 8 4 4 3" xfId="36557" xr:uid="{66266F53-F688-427A-A51D-A3137CE834D6}"/>
    <cellStyle name="Header1 2 8 2 8 4 5" xfId="36558" xr:uid="{A9AE7B39-31D0-4A60-BD2D-F35985B4C684}"/>
    <cellStyle name="Header1 2 8 2 8 4 5 2" xfId="36559" xr:uid="{6150C1D0-EA45-44E7-A140-44332931F019}"/>
    <cellStyle name="Header1 2 8 2 8 4 5 3" xfId="36560" xr:uid="{D6485AF6-72BB-4D52-8986-33EC837C5879}"/>
    <cellStyle name="Header1 2 8 2 8 4 6" xfId="36561" xr:uid="{F29E22AF-8BE6-48C3-BE73-9C6ADA89006A}"/>
    <cellStyle name="Header1 2 8 2 8 4 6 2" xfId="36562" xr:uid="{6D8B878F-06FD-48CD-9743-41C30B628E26}"/>
    <cellStyle name="Header1 2 8 2 8 4 6 3" xfId="36563" xr:uid="{7B412C58-F4ED-44BF-A956-55C7DDAB3475}"/>
    <cellStyle name="Header1 2 8 2 8 4 7" xfId="36564" xr:uid="{29D245E0-F1AF-4A9C-A147-7D5BF7948898}"/>
    <cellStyle name="Header1 2 8 2 8 4 8" xfId="36565" xr:uid="{016ED48D-2087-48FB-A708-9A80424886C8}"/>
    <cellStyle name="Header1 2 8 2 8 5" xfId="36566" xr:uid="{F435774E-1FD3-4C77-9B08-A492FDA876F7}"/>
    <cellStyle name="Header1 2 8 2 8 5 2" xfId="36567" xr:uid="{5F873BFF-EA63-4D71-B4D9-CF44CF06F11A}"/>
    <cellStyle name="Header1 2 8 2 8 5 2 2" xfId="36568" xr:uid="{776CFB9A-B7D1-4CD6-98AD-5E2D6BACEA78}"/>
    <cellStyle name="Header1 2 8 2 8 5 2 3" xfId="36569" xr:uid="{F5CE9634-641C-469B-A16C-D7222CDF4375}"/>
    <cellStyle name="Header1 2 8 2 8 5 3" xfId="36570" xr:uid="{4D531198-35F8-4DE1-8E87-F230A6DD61EF}"/>
    <cellStyle name="Header1 2 8 2 8 5 3 2" xfId="36571" xr:uid="{92AAD028-42BB-41E2-A94E-70A8301F50A6}"/>
    <cellStyle name="Header1 2 8 2 8 5 3 3" xfId="36572" xr:uid="{A5BF9686-584A-49E8-BC94-7E6AD787022E}"/>
    <cellStyle name="Header1 2 8 2 8 5 4" xfId="36573" xr:uid="{4605D07D-317A-4EBA-A5F2-BE8F6BB1AA68}"/>
    <cellStyle name="Header1 2 8 2 8 5 4 2" xfId="36574" xr:uid="{CE670D7D-1035-4961-9055-12042A5A3259}"/>
    <cellStyle name="Header1 2 8 2 8 5 4 3" xfId="36575" xr:uid="{A086590A-D067-40C1-AD4D-03C89C59E84F}"/>
    <cellStyle name="Header1 2 8 2 8 5 5" xfId="36576" xr:uid="{AEEE034A-0371-40F6-B64A-E6A12179E406}"/>
    <cellStyle name="Header1 2 8 2 8 5 5 2" xfId="36577" xr:uid="{FAF71061-1CA5-47C1-9407-23E46A363967}"/>
    <cellStyle name="Header1 2 8 2 8 5 5 3" xfId="36578" xr:uid="{7D4596A0-04F5-4E5C-985B-2F6D06E0D4CC}"/>
    <cellStyle name="Header1 2 8 2 8 5 6" xfId="36579" xr:uid="{B6E6664E-7650-463D-B2B2-66C21C4A9966}"/>
    <cellStyle name="Header1 2 8 2 8 5 6 2" xfId="36580" xr:uid="{BF96D58E-B49A-4092-833C-D2FAF48B3038}"/>
    <cellStyle name="Header1 2 8 2 8 5 6 3" xfId="36581" xr:uid="{9CC493DD-65C6-40A7-9C9D-EC7C81BE3AAE}"/>
    <cellStyle name="Header1 2 8 2 8 5 7" xfId="36582" xr:uid="{E81E2E2A-3538-443C-A56B-480287E67FAB}"/>
    <cellStyle name="Header1 2 8 2 8 5 8" xfId="36583" xr:uid="{F93165FC-064E-4F4D-9101-9DE2F875047A}"/>
    <cellStyle name="Header1 2 8 2 8 6" xfId="36584" xr:uid="{0DF5B3D0-0B29-453B-85EF-88506C3D3ED4}"/>
    <cellStyle name="Header1 2 8 2 8 6 2" xfId="36585" xr:uid="{B7B3CF45-6F27-4F38-AED4-C461F1F3C90E}"/>
    <cellStyle name="Header1 2 8 2 8 6 2 2" xfId="36586" xr:uid="{0B1F8F6D-5143-4684-9ECA-5630F2327897}"/>
    <cellStyle name="Header1 2 8 2 8 6 2 3" xfId="36587" xr:uid="{1CB39E6D-6B9E-40DB-8A96-74A69B0E0620}"/>
    <cellStyle name="Header1 2 8 2 8 6 3" xfId="36588" xr:uid="{C0B35199-E361-4934-A262-C58B622A8EB4}"/>
    <cellStyle name="Header1 2 8 2 8 6 3 2" xfId="36589" xr:uid="{9BC429AE-1C71-4A12-A5ED-D960B44295EB}"/>
    <cellStyle name="Header1 2 8 2 8 6 3 3" xfId="36590" xr:uid="{BFCB9448-CE2E-4B21-82B7-057C8D4225A3}"/>
    <cellStyle name="Header1 2 8 2 8 6 4" xfId="36591" xr:uid="{2839C937-9214-484A-A71F-286FBDD22AA5}"/>
    <cellStyle name="Header1 2 8 2 8 6 4 2" xfId="36592" xr:uid="{9C06EE4E-D1E5-4EA0-A81F-51BC6BD81DBC}"/>
    <cellStyle name="Header1 2 8 2 8 6 4 3" xfId="36593" xr:uid="{45D5B726-5422-48C8-9753-C9E14BA6A555}"/>
    <cellStyle name="Header1 2 8 2 8 6 5" xfId="36594" xr:uid="{425B9C34-4A87-4198-B0C0-DD964D930BDC}"/>
    <cellStyle name="Header1 2 8 2 8 6 5 2" xfId="36595" xr:uid="{9B133764-2392-4A31-8D0F-BA07399E0D19}"/>
    <cellStyle name="Header1 2 8 2 8 6 5 3" xfId="36596" xr:uid="{A17A327E-2437-4AF9-84CC-191DB943554F}"/>
    <cellStyle name="Header1 2 8 2 8 6 6" xfId="36597" xr:uid="{687403BB-3F22-4812-B9A7-76EE49434501}"/>
    <cellStyle name="Header1 2 8 2 8 6 6 2" xfId="36598" xr:uid="{E0E9E39E-A528-4D6C-9ACE-230EE7C4576C}"/>
    <cellStyle name="Header1 2 8 2 8 6 6 3" xfId="36599" xr:uid="{0AAE2424-1CD3-4B45-AF7A-6762832DD3DA}"/>
    <cellStyle name="Header1 2 8 2 8 6 7" xfId="36600" xr:uid="{C0B77CF3-CD4F-4C95-949F-30DFF944F445}"/>
    <cellStyle name="Header1 2 8 2 8 6 8" xfId="36601" xr:uid="{1B38FD4B-A9E4-44F8-8CA0-75D822973F6B}"/>
    <cellStyle name="Header1 2 8 2 8 7" xfId="36602" xr:uid="{9B2652DF-0246-4312-9FCA-6C8D6814EBC3}"/>
    <cellStyle name="Header1 2 8 2 8 8" xfId="36603" xr:uid="{1FE925AD-F979-49C3-8C82-266BCC9FEECD}"/>
    <cellStyle name="Header1 2 8 2 9" xfId="36604" xr:uid="{39F41720-4B1B-4309-B4C6-C7C029E387D0}"/>
    <cellStyle name="Header1 2 8 2 9 2" xfId="36605" xr:uid="{7E8C1C75-12CD-44FB-B0D2-3122B1662FDB}"/>
    <cellStyle name="Header1 2 8 2 9 2 2" xfId="36606" xr:uid="{EEC7317C-F40E-4A3B-95A9-49A12C2B8C31}"/>
    <cellStyle name="Header1 2 8 2 9 2 2 2" xfId="36607" xr:uid="{BF62D9B2-309D-46EA-9867-76456732671C}"/>
    <cellStyle name="Header1 2 8 2 9 2 2 3" xfId="36608" xr:uid="{D371004D-8C1E-414B-A16B-4FBEEFD5662C}"/>
    <cellStyle name="Header1 2 8 2 9 2 3" xfId="36609" xr:uid="{87CF2AE7-0EC6-47EB-9FE8-29A9EB456E79}"/>
    <cellStyle name="Header1 2 8 2 9 2 3 2" xfId="36610" xr:uid="{655BB492-7BAE-48C3-B180-C3A8225CFD54}"/>
    <cellStyle name="Header1 2 8 2 9 2 3 3" xfId="36611" xr:uid="{07956539-C4C5-4F44-B4EB-7C77E9EFDE7A}"/>
    <cellStyle name="Header1 2 8 2 9 2 4" xfId="36612" xr:uid="{E6539967-AFAC-4E51-8C30-878F5AB84980}"/>
    <cellStyle name="Header1 2 8 2 9 2 4 2" xfId="36613" xr:uid="{AFAA1F11-437F-4D7D-B6CC-BDB5E46A6685}"/>
    <cellStyle name="Header1 2 8 2 9 2 4 3" xfId="36614" xr:uid="{735F4C01-28B0-45BE-8A22-F634B5DF2C73}"/>
    <cellStyle name="Header1 2 8 2 9 2 5" xfId="36615" xr:uid="{5D4241F9-75A7-47E7-897F-8850D6B6A122}"/>
    <cellStyle name="Header1 2 8 2 9 2 5 2" xfId="36616" xr:uid="{C72B4CB2-582A-4C5D-AF9C-92FBA1C56C0A}"/>
    <cellStyle name="Header1 2 8 2 9 2 5 3" xfId="36617" xr:uid="{FC251181-FF49-420B-A535-9D407EECC4E0}"/>
    <cellStyle name="Header1 2 8 2 9 2 6" xfId="36618" xr:uid="{2AABF098-D2F8-4C18-9C06-7E4F48873C64}"/>
    <cellStyle name="Header1 2 8 2 9 2 6 2" xfId="36619" xr:uid="{B7A8EB17-AECD-4141-BEE1-03B87B424266}"/>
    <cellStyle name="Header1 2 8 2 9 2 6 3" xfId="36620" xr:uid="{87E80D2C-7A3A-41C9-ADC0-EFED00FC471B}"/>
    <cellStyle name="Header1 2 8 2 9 2 7" xfId="36621" xr:uid="{B969C6B6-6E19-44F8-9E91-94BA6F71C7F3}"/>
    <cellStyle name="Header1 2 8 2 9 2 7 2" xfId="36622" xr:uid="{BAC8F0E8-1A6F-40EC-8022-37E7394BB825}"/>
    <cellStyle name="Header1 2 8 2 9 2 7 3" xfId="36623" xr:uid="{A1B8FDC9-B6D1-48DD-8335-5E2047CC0B5E}"/>
    <cellStyle name="Header1 2 8 2 9 2 8" xfId="36624" xr:uid="{D42146F2-D9A8-4E08-AE7D-8CCC53A9AF31}"/>
    <cellStyle name="Header1 2 8 2 9 2 9" xfId="36625" xr:uid="{1F33738B-377A-4A18-B7A7-1C786023F7D0}"/>
    <cellStyle name="Header1 2 8 2 9 3" xfId="36626" xr:uid="{05503263-8B16-4D59-894B-B579DA84EFBB}"/>
    <cellStyle name="Header1 2 8 2 9 3 2" xfId="36627" xr:uid="{C1460793-3AB9-4525-A75B-BB4C1BA45CBB}"/>
    <cellStyle name="Header1 2 8 2 9 3 2 2" xfId="36628" xr:uid="{9F7512B5-7077-43F0-9C7B-FF9BB9E89585}"/>
    <cellStyle name="Header1 2 8 2 9 3 2 3" xfId="36629" xr:uid="{3FF02995-65F3-4A65-A4B3-0B0A2E5781BD}"/>
    <cellStyle name="Header1 2 8 2 9 3 3" xfId="36630" xr:uid="{3BAAC2AA-3BEF-4A7B-8BA1-768ECCB0695E}"/>
    <cellStyle name="Header1 2 8 2 9 3 3 2" xfId="36631" xr:uid="{6790A703-E07A-4204-8444-A901B47F88F7}"/>
    <cellStyle name="Header1 2 8 2 9 3 3 3" xfId="36632" xr:uid="{DA2D5B67-D942-4365-AABF-955AEAD81CE0}"/>
    <cellStyle name="Header1 2 8 2 9 3 4" xfId="36633" xr:uid="{612F9EB8-23DA-4A97-9A3F-BA79C0F0037E}"/>
    <cellStyle name="Header1 2 8 2 9 3 4 2" xfId="36634" xr:uid="{28DE098B-3B31-45CB-9AAF-3473DB7D7874}"/>
    <cellStyle name="Header1 2 8 2 9 3 4 3" xfId="36635" xr:uid="{3D1AC77F-C584-49B5-8FFF-A1DAB919E344}"/>
    <cellStyle name="Header1 2 8 2 9 3 5" xfId="36636" xr:uid="{10E9F6BC-BA96-441B-B295-98D7FC027D47}"/>
    <cellStyle name="Header1 2 8 2 9 3 5 2" xfId="36637" xr:uid="{AD46DD39-3706-4F7D-845F-42E0615E8F47}"/>
    <cellStyle name="Header1 2 8 2 9 3 5 3" xfId="36638" xr:uid="{3D9BE7FE-C70A-4387-96FF-8E6F27C0C428}"/>
    <cellStyle name="Header1 2 8 2 9 3 6" xfId="36639" xr:uid="{EDBCE366-2AED-4459-91FA-F418FFEA22B3}"/>
    <cellStyle name="Header1 2 8 2 9 3 6 2" xfId="36640" xr:uid="{0EC98BD8-0048-4026-B829-73AE3B896861}"/>
    <cellStyle name="Header1 2 8 2 9 3 6 3" xfId="36641" xr:uid="{F956D0A5-FEEA-4AB1-B9F5-D43E2CF0126E}"/>
    <cellStyle name="Header1 2 8 2 9 3 7" xfId="36642" xr:uid="{834579A5-4212-46A4-8D22-C5125FF7D19E}"/>
    <cellStyle name="Header1 2 8 2 9 3 8" xfId="36643" xr:uid="{E712718F-CE64-4E71-959D-449A60BED191}"/>
    <cellStyle name="Header1 2 8 2 9 4" xfId="36644" xr:uid="{2BA08387-88DE-4FCA-9440-EFD5A424D518}"/>
    <cellStyle name="Header1 2 8 2 9 4 2" xfId="36645" xr:uid="{DCEC3CF9-F6A5-462D-A9A6-B22445DF54BF}"/>
    <cellStyle name="Header1 2 8 2 9 4 2 2" xfId="36646" xr:uid="{A35D0AC7-0A6C-4695-9F94-A8FE2EA1527D}"/>
    <cellStyle name="Header1 2 8 2 9 4 2 3" xfId="36647" xr:uid="{114C45A0-BF75-4421-AFF6-2D54DBD263AA}"/>
    <cellStyle name="Header1 2 8 2 9 4 3" xfId="36648" xr:uid="{9BC1568B-BD2F-4348-B9B2-E24042B75E80}"/>
    <cellStyle name="Header1 2 8 2 9 4 3 2" xfId="36649" xr:uid="{BD534BC2-2147-4D4C-A269-E94D7A656319}"/>
    <cellStyle name="Header1 2 8 2 9 4 3 3" xfId="36650" xr:uid="{94F4060C-5ECC-4D61-B1D9-29E3675A4595}"/>
    <cellStyle name="Header1 2 8 2 9 4 4" xfId="36651" xr:uid="{1A260B44-7A46-4D51-AA8B-20A567ABCD4C}"/>
    <cellStyle name="Header1 2 8 2 9 4 4 2" xfId="36652" xr:uid="{5FCFF1C6-D36C-4E79-9326-CC7C145C8C81}"/>
    <cellStyle name="Header1 2 8 2 9 4 4 3" xfId="36653" xr:uid="{8CC67318-3697-4B15-AAE6-18BFD576A339}"/>
    <cellStyle name="Header1 2 8 2 9 4 5" xfId="36654" xr:uid="{AA5BF003-7611-4D18-952E-A05735DC0998}"/>
    <cellStyle name="Header1 2 8 2 9 4 5 2" xfId="36655" xr:uid="{CB922060-853D-46D9-8EB5-FDB6E17CF733}"/>
    <cellStyle name="Header1 2 8 2 9 4 5 3" xfId="36656" xr:uid="{1BFC3F92-8D9D-4995-A0B1-37850892F55F}"/>
    <cellStyle name="Header1 2 8 2 9 4 6" xfId="36657" xr:uid="{DB5F7841-431F-4C66-B46C-5378E5CDDB82}"/>
    <cellStyle name="Header1 2 8 2 9 4 6 2" xfId="36658" xr:uid="{B0997932-5946-44DF-9A41-2F6D196BEA29}"/>
    <cellStyle name="Header1 2 8 2 9 4 6 3" xfId="36659" xr:uid="{B44E0A41-9AFE-41DC-84B9-6F3C94B864FD}"/>
    <cellStyle name="Header1 2 8 2 9 4 7" xfId="36660" xr:uid="{E42BC388-477E-40E7-87CC-1AE75ED73675}"/>
    <cellStyle name="Header1 2 8 2 9 4 8" xfId="36661" xr:uid="{4FEF9DE7-48F8-4884-8555-E1B2ED47E425}"/>
    <cellStyle name="Header1 2 8 2 9 5" xfId="36662" xr:uid="{24840F09-5D8F-4745-A8AA-14B89A4BAEED}"/>
    <cellStyle name="Header1 2 8 2 9 5 2" xfId="36663" xr:uid="{D9F9BAB1-98B5-42E1-A40D-E19401F667F6}"/>
    <cellStyle name="Header1 2 8 2 9 5 2 2" xfId="36664" xr:uid="{4CFCD10E-1865-4B04-ACBF-87D91F55E34F}"/>
    <cellStyle name="Header1 2 8 2 9 5 2 3" xfId="36665" xr:uid="{BD94AD60-6503-44BB-854F-EB89EB5DF42F}"/>
    <cellStyle name="Header1 2 8 2 9 5 3" xfId="36666" xr:uid="{28A3144C-CD10-44C1-B396-02D1563CCCE9}"/>
    <cellStyle name="Header1 2 8 2 9 5 3 2" xfId="36667" xr:uid="{C4C23585-2580-46EF-9775-6C1271B4016D}"/>
    <cellStyle name="Header1 2 8 2 9 5 3 3" xfId="36668" xr:uid="{B4EEC271-A6A4-4823-AE47-E53AD4169B65}"/>
    <cellStyle name="Header1 2 8 2 9 5 4" xfId="36669" xr:uid="{D25A5A1D-970D-4B4F-98F2-A2362F350378}"/>
    <cellStyle name="Header1 2 8 2 9 5 4 2" xfId="36670" xr:uid="{F44ACE9F-8186-4031-9B3C-20539FAFB88A}"/>
    <cellStyle name="Header1 2 8 2 9 5 4 3" xfId="36671" xr:uid="{36AD152F-9349-46D0-8F74-485F138762C8}"/>
    <cellStyle name="Header1 2 8 2 9 5 5" xfId="36672" xr:uid="{73B3158F-E726-44D8-8A9F-41E4B6D3F447}"/>
    <cellStyle name="Header1 2 8 2 9 5 5 2" xfId="36673" xr:uid="{8761203A-5E5B-4357-A29A-4187818BE586}"/>
    <cellStyle name="Header1 2 8 2 9 5 5 3" xfId="36674" xr:uid="{EB15889B-0617-4D2F-AF6C-2D776B2C4475}"/>
    <cellStyle name="Header1 2 8 2 9 5 6" xfId="36675" xr:uid="{3497EE16-208B-478D-8960-451AC8F86522}"/>
    <cellStyle name="Header1 2 8 2 9 5 6 2" xfId="36676" xr:uid="{411B3074-DCAC-4464-9163-7414F3D1A29C}"/>
    <cellStyle name="Header1 2 8 2 9 5 6 3" xfId="36677" xr:uid="{3AA23999-8273-40CF-A0E7-7F174C423D24}"/>
    <cellStyle name="Header1 2 8 2 9 5 7" xfId="36678" xr:uid="{C260E4E9-9FF3-4616-83EE-30AA1B8CDEF6}"/>
    <cellStyle name="Header1 2 8 2 9 5 8" xfId="36679" xr:uid="{1D6D67AB-3672-42E5-9488-10B5B567A945}"/>
    <cellStyle name="Header1 2 8 2 9 6" xfId="36680" xr:uid="{0EA49AFD-E394-4EC7-A0F2-627362737698}"/>
    <cellStyle name="Header1 2 8 2 9 6 2" xfId="36681" xr:uid="{BDBB0B76-E471-4D8C-8881-6580EA299F6B}"/>
    <cellStyle name="Header1 2 8 2 9 6 2 2" xfId="36682" xr:uid="{24A528E6-23E7-4B47-BA34-01CB9C6FA5F5}"/>
    <cellStyle name="Header1 2 8 2 9 6 2 3" xfId="36683" xr:uid="{6544D00D-BE05-4BDD-88A9-96B42020AF18}"/>
    <cellStyle name="Header1 2 8 2 9 6 3" xfId="36684" xr:uid="{68EFE362-7764-4ED8-8ABD-9369AFC987CB}"/>
    <cellStyle name="Header1 2 8 2 9 6 3 2" xfId="36685" xr:uid="{B98040EF-626B-4204-B727-95D57F8D8E59}"/>
    <cellStyle name="Header1 2 8 2 9 6 3 3" xfId="36686" xr:uid="{0568E55C-52B2-44F9-8B31-CF2FC33865C3}"/>
    <cellStyle name="Header1 2 8 2 9 6 4" xfId="36687" xr:uid="{A0FCCE9F-3926-4779-9845-9CD17D65A318}"/>
    <cellStyle name="Header1 2 8 2 9 6 4 2" xfId="36688" xr:uid="{E6B39B23-EC60-4164-8D8F-EA86B0A3D67A}"/>
    <cellStyle name="Header1 2 8 2 9 6 4 3" xfId="36689" xr:uid="{6D2808D0-8700-46DF-A4B8-33B6749221C1}"/>
    <cellStyle name="Header1 2 8 2 9 6 5" xfId="36690" xr:uid="{4B90E910-63BF-4438-9AA4-1365EA1552D9}"/>
    <cellStyle name="Header1 2 8 2 9 6 5 2" xfId="36691" xr:uid="{2CD1C3C3-5DEE-49B6-BA37-DAD955F96076}"/>
    <cellStyle name="Header1 2 8 2 9 6 5 3" xfId="36692" xr:uid="{2DDA874F-32CF-48A1-B8D4-54EFAB9E8D77}"/>
    <cellStyle name="Header1 2 8 2 9 6 6" xfId="36693" xr:uid="{C7AD0F1F-F406-4D4C-868F-0418C952F264}"/>
    <cellStyle name="Header1 2 8 2 9 6 6 2" xfId="36694" xr:uid="{5DE34BEC-6E90-4D7C-936E-EF0D84B71105}"/>
    <cellStyle name="Header1 2 8 2 9 6 6 3" xfId="36695" xr:uid="{F1A7C94E-03DA-432B-8146-A64A2EA6905B}"/>
    <cellStyle name="Header1 2 8 2 9 6 7" xfId="36696" xr:uid="{2E7E4094-17B2-48DA-B696-9BF7F6BF3741}"/>
    <cellStyle name="Header1 2 8 2 9 6 8" xfId="36697" xr:uid="{5EBCF939-CBF3-48B8-91DD-193E326E191C}"/>
    <cellStyle name="Header1 2 8 2 9 7" xfId="36698" xr:uid="{9666EADE-AB58-43FB-93F6-AD4F12242AA1}"/>
    <cellStyle name="Header1 2 8 2 9 8" xfId="36699" xr:uid="{CC0B2245-06C2-4651-A611-713D207B39FF}"/>
    <cellStyle name="Header1 2 8 3" xfId="36700" xr:uid="{5214829B-72A2-4642-BC17-3CA583C13E5E}"/>
    <cellStyle name="Header1 2 8 3 2" xfId="36701" xr:uid="{0D6CCF4D-5ABE-4195-B6A7-B8888934751C}"/>
    <cellStyle name="Header1 2 8 3 2 2" xfId="36702" xr:uid="{EC4D0177-2862-4669-9825-FE1E544F60BB}"/>
    <cellStyle name="Header1 2 8 3 2 2 2" xfId="36703" xr:uid="{C1EC3161-01D6-4215-824A-1CB24259E5A6}"/>
    <cellStyle name="Header1 2 8 3 2 2 3" xfId="36704" xr:uid="{FBE32D9D-76D3-4E32-A991-FC0BCD25D7EE}"/>
    <cellStyle name="Header1 2 8 3 2 3" xfId="36705" xr:uid="{DCF37B2F-5AB3-451A-AE66-9753CCC7C953}"/>
    <cellStyle name="Header1 2 8 3 2 3 2" xfId="36706" xr:uid="{7F951427-23C8-4AB8-8EA0-1AF11DC35569}"/>
    <cellStyle name="Header1 2 8 3 2 3 3" xfId="36707" xr:uid="{87D27CA1-80C7-48E5-AE3A-573F78886D6E}"/>
    <cellStyle name="Header1 2 8 3 2 4" xfId="36708" xr:uid="{EEF6260A-BE07-434A-AA08-451FBD8C9759}"/>
    <cellStyle name="Header1 2 8 3 2 4 2" xfId="36709" xr:uid="{14213F2A-FF7F-4A23-9E41-ED19B867BCD8}"/>
    <cellStyle name="Header1 2 8 3 2 4 3" xfId="36710" xr:uid="{A8C85FF9-9759-4700-96F4-73E44B73B397}"/>
    <cellStyle name="Header1 2 8 3 2 5" xfId="36711" xr:uid="{6C72B440-9142-4CC7-930B-A6BFD7AB3929}"/>
    <cellStyle name="Header1 2 8 3 2 5 2" xfId="36712" xr:uid="{E76111D4-2AF9-4ACB-8DA4-563EAF8BCC5C}"/>
    <cellStyle name="Header1 2 8 3 2 5 3" xfId="36713" xr:uid="{817BE03E-3739-4F5C-BE04-F99610EF1468}"/>
    <cellStyle name="Header1 2 8 3 2 6" xfId="36714" xr:uid="{2064037D-2C80-4381-9884-69DD119F2E8F}"/>
    <cellStyle name="Header1 2 8 3 2 6 2" xfId="36715" xr:uid="{C4C1357E-7D47-4F26-A574-8681D527F199}"/>
    <cellStyle name="Header1 2 8 3 2 6 3" xfId="36716" xr:uid="{B58C844E-9C55-4661-90E7-7B41E2F15165}"/>
    <cellStyle name="Header1 2 8 3 2 7" xfId="36717" xr:uid="{4596505A-BC14-45D3-9D5D-7FDF4D0F4684}"/>
    <cellStyle name="Header1 2 8 3 2 7 2" xfId="36718" xr:uid="{2FEC19A4-003B-4D65-8CA0-FBB74A98D9D4}"/>
    <cellStyle name="Header1 2 8 3 2 7 3" xfId="36719" xr:uid="{8A5319D9-9AFE-41D7-804D-7CA71BF66C04}"/>
    <cellStyle name="Header1 2 8 3 2 8" xfId="36720" xr:uid="{8D77A8FF-1559-4116-8561-E9AD5849DCA5}"/>
    <cellStyle name="Header1 2 8 3 2 9" xfId="36721" xr:uid="{27D64EBC-7703-4A53-91C3-78BE97533C23}"/>
    <cellStyle name="Header1 2 8 3 3" xfId="36722" xr:uid="{4DC42E45-6192-4CDE-ACA3-A83855DBCF1C}"/>
    <cellStyle name="Header1 2 8 3 3 2" xfId="36723" xr:uid="{70D0B70F-079C-44CE-BEA1-FB9BC6699EFB}"/>
    <cellStyle name="Header1 2 8 3 3 2 2" xfId="36724" xr:uid="{80776463-0B0D-41EF-8C32-00F941149805}"/>
    <cellStyle name="Header1 2 8 3 3 2 3" xfId="36725" xr:uid="{C14BF438-7C87-4AF0-8B56-05FD5F2F6778}"/>
    <cellStyle name="Header1 2 8 3 3 3" xfId="36726" xr:uid="{B8B11D33-6D6C-438A-BB02-8A4FB395C776}"/>
    <cellStyle name="Header1 2 8 3 3 3 2" xfId="36727" xr:uid="{CDF1A1BD-C339-406B-A5A0-B6B43AB89EE3}"/>
    <cellStyle name="Header1 2 8 3 3 3 3" xfId="36728" xr:uid="{915022D0-8520-4B43-8956-963002AC2A45}"/>
    <cellStyle name="Header1 2 8 3 3 4" xfId="36729" xr:uid="{B51B8A4D-AB69-4BD9-A08A-75BAE8A74DCA}"/>
    <cellStyle name="Header1 2 8 3 3 4 2" xfId="36730" xr:uid="{2296FA5C-00A4-4202-A0EC-DBFC4866B463}"/>
    <cellStyle name="Header1 2 8 3 3 4 3" xfId="36731" xr:uid="{DA30D28A-F4BB-4778-8823-C33860091AED}"/>
    <cellStyle name="Header1 2 8 3 3 5" xfId="36732" xr:uid="{274B4979-3E47-4A3C-ACA9-3AE6236ED36F}"/>
    <cellStyle name="Header1 2 8 3 3 5 2" xfId="36733" xr:uid="{941C2A96-18FF-478E-A378-0FB9EE3168F4}"/>
    <cellStyle name="Header1 2 8 3 3 5 3" xfId="36734" xr:uid="{04F60E16-1CA5-4446-B90F-84851B275E21}"/>
    <cellStyle name="Header1 2 8 3 3 6" xfId="36735" xr:uid="{E9E5F0D3-BF29-45BB-954C-DBFFFB1F33EF}"/>
    <cellStyle name="Header1 2 8 3 3 6 2" xfId="36736" xr:uid="{F3423A65-ECFC-4BF2-905A-8ADB53A2A614}"/>
    <cellStyle name="Header1 2 8 3 3 6 3" xfId="36737" xr:uid="{F486D3F2-B8DF-4F2C-B463-413E637EE2F3}"/>
    <cellStyle name="Header1 2 8 3 3 7" xfId="36738" xr:uid="{79AC46C8-811A-4897-92F6-267C1FA271B2}"/>
    <cellStyle name="Header1 2 8 3 3 8" xfId="36739" xr:uid="{FD8E84F7-AC32-4F9D-94E6-25EBF92A7CB9}"/>
    <cellStyle name="Header1 2 8 3 4" xfId="36740" xr:uid="{F3A12E84-E18A-458A-B88C-6C50C92A8A37}"/>
    <cellStyle name="Header1 2 8 3 4 2" xfId="36741" xr:uid="{CEA63D23-B8F2-40F1-AAAB-76B94D6245AC}"/>
    <cellStyle name="Header1 2 8 3 4 2 2" xfId="36742" xr:uid="{FB3B2141-973B-49B6-A401-C391EF27AC42}"/>
    <cellStyle name="Header1 2 8 3 4 2 3" xfId="36743" xr:uid="{8D69661F-4667-42CA-85DC-C53DFFD21D58}"/>
    <cellStyle name="Header1 2 8 3 4 3" xfId="36744" xr:uid="{942AE5DA-4DFA-47AF-B1DE-FD43BF5452E3}"/>
    <cellStyle name="Header1 2 8 3 4 3 2" xfId="36745" xr:uid="{8B28F259-8EA1-4893-8A9A-4A1D4B5A06F0}"/>
    <cellStyle name="Header1 2 8 3 4 3 3" xfId="36746" xr:uid="{2896EA33-EBEC-4300-AF6E-4F3519CEAAE9}"/>
    <cellStyle name="Header1 2 8 3 4 4" xfId="36747" xr:uid="{984806B9-D4C7-4505-B97C-183636F3E460}"/>
    <cellStyle name="Header1 2 8 3 4 4 2" xfId="36748" xr:uid="{4F5B57C6-5F52-47C8-B61E-5D08B8639C9E}"/>
    <cellStyle name="Header1 2 8 3 4 4 3" xfId="36749" xr:uid="{691CD5EF-F91A-4610-868C-656EB7DA2868}"/>
    <cellStyle name="Header1 2 8 3 4 5" xfId="36750" xr:uid="{C7990A46-120F-4422-8143-AB0DC29EB1C9}"/>
    <cellStyle name="Header1 2 8 3 4 5 2" xfId="36751" xr:uid="{6DD5EB51-2616-4D26-A10A-557EEFCA942C}"/>
    <cellStyle name="Header1 2 8 3 4 5 3" xfId="36752" xr:uid="{0C676F9D-5861-4867-905E-79B91013B78A}"/>
    <cellStyle name="Header1 2 8 3 4 6" xfId="36753" xr:uid="{087C7B24-52EB-49D7-82F4-FDF9C01465D8}"/>
    <cellStyle name="Header1 2 8 3 4 6 2" xfId="36754" xr:uid="{4358EF34-4FF1-4275-876A-046C33AA77FB}"/>
    <cellStyle name="Header1 2 8 3 4 6 3" xfId="36755" xr:uid="{B319F21E-E27F-4DA3-A2AC-71CC1CD1D33F}"/>
    <cellStyle name="Header1 2 8 3 4 7" xfId="36756" xr:uid="{5170D11A-DD9A-49AF-BFFD-882445C13425}"/>
    <cellStyle name="Header1 2 8 3 4 8" xfId="36757" xr:uid="{27A128E0-9D64-493B-BCEA-8868087AA8FE}"/>
    <cellStyle name="Header1 2 8 3 5" xfId="36758" xr:uid="{B361629B-D892-40BD-B57E-E31D2C92726D}"/>
    <cellStyle name="Header1 2 8 3 5 2" xfId="36759" xr:uid="{1EBF1774-161F-42BB-BB11-D89568DE8A5D}"/>
    <cellStyle name="Header1 2 8 3 5 2 2" xfId="36760" xr:uid="{61BD11D1-BBE6-4FCF-9DAC-2140F6E2EB5E}"/>
    <cellStyle name="Header1 2 8 3 5 2 3" xfId="36761" xr:uid="{16CA2040-2005-4924-A149-A1BBE6489564}"/>
    <cellStyle name="Header1 2 8 3 5 3" xfId="36762" xr:uid="{EFD36E42-A1D5-4AAE-8CE8-FDD0965C18A3}"/>
    <cellStyle name="Header1 2 8 3 5 3 2" xfId="36763" xr:uid="{5505F490-B6A4-4B63-B68D-81F8917A5444}"/>
    <cellStyle name="Header1 2 8 3 5 3 3" xfId="36764" xr:uid="{1D1F8B0A-913D-4293-8C4F-E290BA026505}"/>
    <cellStyle name="Header1 2 8 3 5 4" xfId="36765" xr:uid="{D85C5848-246E-4F38-AE96-725CDDD6F9DB}"/>
    <cellStyle name="Header1 2 8 3 5 4 2" xfId="36766" xr:uid="{86ACD27D-8510-4405-92A7-FD39C5DC7494}"/>
    <cellStyle name="Header1 2 8 3 5 4 3" xfId="36767" xr:uid="{33935248-A5C2-4EAF-BDC4-28091F4D0206}"/>
    <cellStyle name="Header1 2 8 3 5 5" xfId="36768" xr:uid="{FDF6C360-3461-42FA-B69A-703EB67050B4}"/>
    <cellStyle name="Header1 2 8 3 5 5 2" xfId="36769" xr:uid="{1D92A94C-6EF1-495C-88EC-A657B812BF2E}"/>
    <cellStyle name="Header1 2 8 3 5 5 3" xfId="36770" xr:uid="{DB3F5266-2D9A-4C2D-B6C5-96438EFD5BAB}"/>
    <cellStyle name="Header1 2 8 3 5 6" xfId="36771" xr:uid="{A9E52305-40E9-4037-9F64-AF550F4EC65B}"/>
    <cellStyle name="Header1 2 8 3 5 6 2" xfId="36772" xr:uid="{E23B47D1-6439-465C-A191-464405795CAA}"/>
    <cellStyle name="Header1 2 8 3 5 6 3" xfId="36773" xr:uid="{E12A46E4-46F7-4FED-AB1D-BDACD7A0E2A0}"/>
    <cellStyle name="Header1 2 8 3 5 7" xfId="36774" xr:uid="{CB357E71-3884-4697-9D6E-3CDFA010DCEE}"/>
    <cellStyle name="Header1 2 8 3 5 8" xfId="36775" xr:uid="{E0DAD2D7-69D2-4A37-A6EE-682FC8E99513}"/>
    <cellStyle name="Header1 2 8 3 6" xfId="36776" xr:uid="{DED27C2D-25AB-4013-8F6B-F4F3D4F0097E}"/>
    <cellStyle name="Header1 2 8 3 6 2" xfId="36777" xr:uid="{467EED6C-C086-45F7-84E4-319CD0432A92}"/>
    <cellStyle name="Header1 2 8 3 6 2 2" xfId="36778" xr:uid="{8DB38411-A57C-4F1D-B0DE-DC4D78DC7B09}"/>
    <cellStyle name="Header1 2 8 3 6 2 3" xfId="36779" xr:uid="{146E16F0-CB68-424D-94F8-372AE13E9673}"/>
    <cellStyle name="Header1 2 8 3 6 3" xfId="36780" xr:uid="{1E39AE8E-C2B3-4774-AAFE-7288F08A2411}"/>
    <cellStyle name="Header1 2 8 3 6 3 2" xfId="36781" xr:uid="{3FE41525-E10D-44D4-A9B4-42617D7E60E0}"/>
    <cellStyle name="Header1 2 8 3 6 3 3" xfId="36782" xr:uid="{BB857136-7692-4DDE-B90A-214A08CCD342}"/>
    <cellStyle name="Header1 2 8 3 6 4" xfId="36783" xr:uid="{760FFE42-7012-42BF-BCFC-1A20D9BE7BE7}"/>
    <cellStyle name="Header1 2 8 3 6 4 2" xfId="36784" xr:uid="{61F623A4-32D7-48E6-BF8A-A8B7B74D35A7}"/>
    <cellStyle name="Header1 2 8 3 6 4 3" xfId="36785" xr:uid="{C9E47939-9BEC-4A5C-90E5-4BF0DD4E10AC}"/>
    <cellStyle name="Header1 2 8 3 6 5" xfId="36786" xr:uid="{85379700-83D9-4BBA-9DB9-174489EA95B4}"/>
    <cellStyle name="Header1 2 8 3 6 5 2" xfId="36787" xr:uid="{8A638F80-D6B3-43DF-89A3-AE7033C42E99}"/>
    <cellStyle name="Header1 2 8 3 6 5 3" xfId="36788" xr:uid="{675D299B-2544-4BC6-AF7B-A202FBB9D443}"/>
    <cellStyle name="Header1 2 8 3 6 6" xfId="36789" xr:uid="{FF771752-5BCD-4345-8079-94C0883AB75A}"/>
    <cellStyle name="Header1 2 8 3 6 6 2" xfId="36790" xr:uid="{94BA3175-C1AE-49B5-A04A-8D730D4691E4}"/>
    <cellStyle name="Header1 2 8 3 6 6 3" xfId="36791" xr:uid="{E6323FB9-617C-4333-84B7-B6D4C4741C85}"/>
    <cellStyle name="Header1 2 8 3 6 7" xfId="36792" xr:uid="{E9790531-9264-441C-890A-22BD8868C1A3}"/>
    <cellStyle name="Header1 2 8 3 6 8" xfId="36793" xr:uid="{BE4F74D4-4F7A-40A3-A121-117C68302E97}"/>
    <cellStyle name="Header1 2 8 3 7" xfId="36794" xr:uid="{1481A77C-D045-47EC-B143-9F80A16BD07E}"/>
    <cellStyle name="Header1 2 8 3 8" xfId="36795" xr:uid="{37B63510-1FB3-485B-BA55-957C75D615E5}"/>
    <cellStyle name="Header1 2 8 4" xfId="36796" xr:uid="{4B888799-4D2F-4411-A2DB-5848CAA45883}"/>
    <cellStyle name="Header1 2 8 4 2" xfId="36797" xr:uid="{0F6F1844-91CC-4614-8C26-B1DEAF31552F}"/>
    <cellStyle name="Header1 2 8 4 2 2" xfId="36798" xr:uid="{2893CBFB-05FD-427F-9831-BA7641E50B0D}"/>
    <cellStyle name="Header1 2 8 4 2 2 2" xfId="36799" xr:uid="{F9BC8A72-AE21-4E33-AF1D-6F08C20A1F55}"/>
    <cellStyle name="Header1 2 8 4 2 2 3" xfId="36800" xr:uid="{E738F9A7-6A10-4BC6-8873-A30497FD15B0}"/>
    <cellStyle name="Header1 2 8 4 2 3" xfId="36801" xr:uid="{80425D8C-6B13-4183-A261-54A39CA4E783}"/>
    <cellStyle name="Header1 2 8 4 2 3 2" xfId="36802" xr:uid="{04A8FC4B-5370-40AE-B1D7-C9380234634B}"/>
    <cellStyle name="Header1 2 8 4 2 3 3" xfId="36803" xr:uid="{DA3AD45C-604C-4D83-98E4-3665FD302982}"/>
    <cellStyle name="Header1 2 8 4 2 4" xfId="36804" xr:uid="{B31E461C-9099-4A40-9270-AFA5F7E0436D}"/>
    <cellStyle name="Header1 2 8 4 2 4 2" xfId="36805" xr:uid="{0AB67E15-F2A1-496F-88E3-D6C4296E9E95}"/>
    <cellStyle name="Header1 2 8 4 2 4 3" xfId="36806" xr:uid="{886E6EF4-1319-4001-AD60-8044C22BF3D6}"/>
    <cellStyle name="Header1 2 8 4 2 5" xfId="36807" xr:uid="{AE76AE92-DFC7-44F2-9B38-38BDF73BBF04}"/>
    <cellStyle name="Header1 2 8 4 2 5 2" xfId="36808" xr:uid="{42A2CEDF-F153-4191-AC08-14A4C56ADC15}"/>
    <cellStyle name="Header1 2 8 4 2 5 3" xfId="36809" xr:uid="{79D19C4A-3C43-4A74-A921-E022BC15794B}"/>
    <cellStyle name="Header1 2 8 4 2 6" xfId="36810" xr:uid="{B956FFF3-7EED-4361-8A6E-6EFD0B6BAA13}"/>
    <cellStyle name="Header1 2 8 4 2 6 2" xfId="36811" xr:uid="{31505D4B-921D-46A4-B0C1-A099112600E2}"/>
    <cellStyle name="Header1 2 8 4 2 6 3" xfId="36812" xr:uid="{32B2D200-1C05-46B3-9BF6-FA271F3CF87F}"/>
    <cellStyle name="Header1 2 8 4 2 7" xfId="36813" xr:uid="{BF215A22-22F2-43A4-9F9C-4F74F70C4A23}"/>
    <cellStyle name="Header1 2 8 4 2 7 2" xfId="36814" xr:uid="{F5E43EA8-6A7B-41DC-9C0D-BE4F5F0B2A4F}"/>
    <cellStyle name="Header1 2 8 4 2 7 3" xfId="36815" xr:uid="{B8335D4D-243F-40C6-A03A-BDD772CF1958}"/>
    <cellStyle name="Header1 2 8 4 2 8" xfId="36816" xr:uid="{5FE0A3C9-52E9-4D6C-9EE9-AE3FD2E2D746}"/>
    <cellStyle name="Header1 2 8 4 2 9" xfId="36817" xr:uid="{E7967D18-2638-4839-A3B0-40868041A938}"/>
    <cellStyle name="Header1 2 8 4 3" xfId="36818" xr:uid="{3727725E-3B2A-487D-86F8-A5CC5D81856B}"/>
    <cellStyle name="Header1 2 8 4 3 2" xfId="36819" xr:uid="{68E24F0B-FA2A-4AE0-BE5E-2736BBDCBB4A}"/>
    <cellStyle name="Header1 2 8 4 3 2 2" xfId="36820" xr:uid="{4E5CE328-C4D2-47DB-A221-77459ABA848D}"/>
    <cellStyle name="Header1 2 8 4 3 2 3" xfId="36821" xr:uid="{7AE1CAB5-6116-466D-AF8E-E1217066A9C6}"/>
    <cellStyle name="Header1 2 8 4 3 3" xfId="36822" xr:uid="{F6920E2E-F62D-49AB-81A8-705F25EB6CBA}"/>
    <cellStyle name="Header1 2 8 4 3 3 2" xfId="36823" xr:uid="{B610B159-1408-43A5-A3BC-60EF9E4B11C0}"/>
    <cellStyle name="Header1 2 8 4 3 3 3" xfId="36824" xr:uid="{F7955E27-52FB-44A6-AC12-D9F76569FDF0}"/>
    <cellStyle name="Header1 2 8 4 3 4" xfId="36825" xr:uid="{0E2233D7-B2F4-427F-A531-5C87FA2A281A}"/>
    <cellStyle name="Header1 2 8 4 3 4 2" xfId="36826" xr:uid="{DE5A4B08-02B5-42FF-BE77-49465B37D84C}"/>
    <cellStyle name="Header1 2 8 4 3 4 3" xfId="36827" xr:uid="{980D55D1-48DB-45A0-BA9D-379F7B3283A4}"/>
    <cellStyle name="Header1 2 8 4 3 5" xfId="36828" xr:uid="{8AE51E38-7C84-41B7-9A3F-5F0D211EEF4B}"/>
    <cellStyle name="Header1 2 8 4 3 5 2" xfId="36829" xr:uid="{D051FF22-C1F6-4830-BFD6-821C22633661}"/>
    <cellStyle name="Header1 2 8 4 3 5 3" xfId="36830" xr:uid="{E5AB8281-6E00-4B3F-8BCF-D8511A6BBD99}"/>
    <cellStyle name="Header1 2 8 4 3 6" xfId="36831" xr:uid="{10A6B964-40E8-4D3D-B4DC-5CE36168E10E}"/>
    <cellStyle name="Header1 2 8 4 3 6 2" xfId="36832" xr:uid="{9E454854-BF8C-4C34-B66F-A74070A967AB}"/>
    <cellStyle name="Header1 2 8 4 3 6 3" xfId="36833" xr:uid="{0BFBF248-2500-4BFA-B9C5-1137BC8B0210}"/>
    <cellStyle name="Header1 2 8 4 3 7" xfId="36834" xr:uid="{B856E13B-D07E-4FCD-87A4-C1141728D1AC}"/>
    <cellStyle name="Header1 2 8 4 3 8" xfId="36835" xr:uid="{6855E939-C9BF-45AD-BF90-7026860C05FC}"/>
    <cellStyle name="Header1 2 8 4 4" xfId="36836" xr:uid="{7CA5688B-1103-46BF-945C-87CB4B7A7286}"/>
    <cellStyle name="Header1 2 8 4 4 2" xfId="36837" xr:uid="{B06C98AC-90EA-453E-932E-A7F30F24F0D8}"/>
    <cellStyle name="Header1 2 8 4 4 2 2" xfId="36838" xr:uid="{1A57BD48-28EB-4ECC-BF7C-A21A6D0F931E}"/>
    <cellStyle name="Header1 2 8 4 4 2 3" xfId="36839" xr:uid="{182CBD72-26EF-49E7-AD29-43C8DF9B8E73}"/>
    <cellStyle name="Header1 2 8 4 4 3" xfId="36840" xr:uid="{A9E5CDB7-B873-4639-988C-868C12C456D4}"/>
    <cellStyle name="Header1 2 8 4 4 3 2" xfId="36841" xr:uid="{2A003EEB-5A2A-4016-8361-17D1352A6000}"/>
    <cellStyle name="Header1 2 8 4 4 3 3" xfId="36842" xr:uid="{66A2ACD0-17F1-4321-8954-A2F18CB859F2}"/>
    <cellStyle name="Header1 2 8 4 4 4" xfId="36843" xr:uid="{ABA3B278-8FE6-4917-AFA3-8E8912223F03}"/>
    <cellStyle name="Header1 2 8 4 4 4 2" xfId="36844" xr:uid="{BADFC4AC-B9C0-4AB8-8FE5-C4EBC5840CF5}"/>
    <cellStyle name="Header1 2 8 4 4 4 3" xfId="36845" xr:uid="{B2182DC6-C2A6-44BA-BC82-60B50FF85D41}"/>
    <cellStyle name="Header1 2 8 4 4 5" xfId="36846" xr:uid="{D922E909-9E95-4E73-AC2F-6C6C6591D1D4}"/>
    <cellStyle name="Header1 2 8 4 4 5 2" xfId="36847" xr:uid="{2B7105F6-7A8E-48C0-B59A-317CA61A2C62}"/>
    <cellStyle name="Header1 2 8 4 4 5 3" xfId="36848" xr:uid="{B577E046-7935-40A8-B31F-B38C43FCD195}"/>
    <cellStyle name="Header1 2 8 4 4 6" xfId="36849" xr:uid="{A12ADED4-EFA1-4A59-9DBB-AC6F59DCEB94}"/>
    <cellStyle name="Header1 2 8 4 4 6 2" xfId="36850" xr:uid="{78B72220-DFC2-41FF-A947-454BE8C825D8}"/>
    <cellStyle name="Header1 2 8 4 4 6 3" xfId="36851" xr:uid="{6B5B4AFE-02D5-4DAB-9D12-9671EF882DF6}"/>
    <cellStyle name="Header1 2 8 4 4 7" xfId="36852" xr:uid="{1F9480EC-F370-426B-BB30-BCF74F2DE2BF}"/>
    <cellStyle name="Header1 2 8 4 4 8" xfId="36853" xr:uid="{D0981F1E-757D-42F4-A2F2-F6246A8E7865}"/>
    <cellStyle name="Header1 2 8 4 5" xfId="36854" xr:uid="{EE58BC35-FE7D-4EAE-A44F-C3D6D232218A}"/>
    <cellStyle name="Header1 2 8 4 5 2" xfId="36855" xr:uid="{BA7F86FC-4E81-4033-AB6D-72B376180259}"/>
    <cellStyle name="Header1 2 8 4 5 2 2" xfId="36856" xr:uid="{DF799FEF-4FA9-47D3-A653-CD86308A7742}"/>
    <cellStyle name="Header1 2 8 4 5 2 3" xfId="36857" xr:uid="{5F0CFDC0-D79E-47C9-AA17-482E20693763}"/>
    <cellStyle name="Header1 2 8 4 5 3" xfId="36858" xr:uid="{28232A47-DF8F-4800-A8D0-1CB11494C8C3}"/>
    <cellStyle name="Header1 2 8 4 5 3 2" xfId="36859" xr:uid="{91D92EE0-A68A-4343-98DA-62B205EE51EE}"/>
    <cellStyle name="Header1 2 8 4 5 3 3" xfId="36860" xr:uid="{50562C59-6E40-4C95-9A83-739D2285C384}"/>
    <cellStyle name="Header1 2 8 4 5 4" xfId="36861" xr:uid="{F0EDF1E5-4DCA-47EA-9C2C-DAC4C213428E}"/>
    <cellStyle name="Header1 2 8 4 5 4 2" xfId="36862" xr:uid="{E2396E08-5BB1-4CB9-99C8-61E1B969136B}"/>
    <cellStyle name="Header1 2 8 4 5 4 3" xfId="36863" xr:uid="{19D6BD1A-42CF-441D-B04E-AC14C336E65E}"/>
    <cellStyle name="Header1 2 8 4 5 5" xfId="36864" xr:uid="{9DC117F4-E180-425B-A664-9C3D69B0AFF1}"/>
    <cellStyle name="Header1 2 8 4 5 5 2" xfId="36865" xr:uid="{81DB04F7-9AE8-4F89-82A7-3BD3049E7FD7}"/>
    <cellStyle name="Header1 2 8 4 5 5 3" xfId="36866" xr:uid="{D2ED98D0-5424-4054-ABB6-FB8D2F732C17}"/>
    <cellStyle name="Header1 2 8 4 5 6" xfId="36867" xr:uid="{E1BF98A7-61FE-46CE-8601-0668681B423E}"/>
    <cellStyle name="Header1 2 8 4 5 6 2" xfId="36868" xr:uid="{8B8A07A3-A42F-445E-9306-EA50CB8F6100}"/>
    <cellStyle name="Header1 2 8 4 5 6 3" xfId="36869" xr:uid="{43835490-C846-4848-9E52-CFF3809A0173}"/>
    <cellStyle name="Header1 2 8 4 5 7" xfId="36870" xr:uid="{C5B85A7D-7F31-460E-9297-CCB01E5FBBEA}"/>
    <cellStyle name="Header1 2 8 4 5 8" xfId="36871" xr:uid="{C860EE93-D3E5-45F1-B5CF-19D64CD5DDD9}"/>
    <cellStyle name="Header1 2 8 4 6" xfId="36872" xr:uid="{99F276FA-115B-4F87-875A-41CF1F04F3CB}"/>
    <cellStyle name="Header1 2 8 4 6 2" xfId="36873" xr:uid="{16B03591-BE91-425A-A4E9-E9381501898B}"/>
    <cellStyle name="Header1 2 8 4 6 2 2" xfId="36874" xr:uid="{754761ED-96BB-4BFB-842F-17B9F5E9ACB4}"/>
    <cellStyle name="Header1 2 8 4 6 2 3" xfId="36875" xr:uid="{F073E1CC-EFB0-4744-BDE2-9D00D0587126}"/>
    <cellStyle name="Header1 2 8 4 6 3" xfId="36876" xr:uid="{45AFF0AE-F5A2-48B4-A52A-ED49B0A74131}"/>
    <cellStyle name="Header1 2 8 4 6 3 2" xfId="36877" xr:uid="{5E9372AC-68C3-4406-8E0A-CFBC18294601}"/>
    <cellStyle name="Header1 2 8 4 6 3 3" xfId="36878" xr:uid="{2E7C89D3-3B2A-4A5C-B876-C4E5B3E12CD7}"/>
    <cellStyle name="Header1 2 8 4 6 4" xfId="36879" xr:uid="{CAD19966-A7FB-45CB-97F7-C2DC20A7C49D}"/>
    <cellStyle name="Header1 2 8 4 6 4 2" xfId="36880" xr:uid="{9E7F8D83-7F89-4A2D-B0C4-8B1BC7B5FFB8}"/>
    <cellStyle name="Header1 2 8 4 6 4 3" xfId="36881" xr:uid="{C5725E83-894E-48F7-A6AF-39046CB68D90}"/>
    <cellStyle name="Header1 2 8 4 6 5" xfId="36882" xr:uid="{39448F38-CEBB-44ED-BA29-BB9BFC5758AA}"/>
    <cellStyle name="Header1 2 8 4 6 5 2" xfId="36883" xr:uid="{9B6C7816-A63A-4D47-AFB1-59B610607FE1}"/>
    <cellStyle name="Header1 2 8 4 6 5 3" xfId="36884" xr:uid="{EF96DF7C-42FD-4457-9C83-D44493CB0B05}"/>
    <cellStyle name="Header1 2 8 4 6 6" xfId="36885" xr:uid="{69601299-5F31-4911-9627-56D53F42D49E}"/>
    <cellStyle name="Header1 2 8 4 6 6 2" xfId="36886" xr:uid="{CCC93D30-A521-417E-9BB8-9DC83B98560E}"/>
    <cellStyle name="Header1 2 8 4 6 6 3" xfId="36887" xr:uid="{6238C85E-C36A-4C60-A4BC-FB74BC016064}"/>
    <cellStyle name="Header1 2 8 4 6 7" xfId="36888" xr:uid="{3D911ACA-8C98-4A47-B9DD-041E96639121}"/>
    <cellStyle name="Header1 2 8 4 6 8" xfId="36889" xr:uid="{09ED4E78-4322-422B-A202-22BBD6839DA4}"/>
    <cellStyle name="Header1 2 8 4 7" xfId="36890" xr:uid="{AFFFF129-5AED-4FA6-8384-E0E1D63877CA}"/>
    <cellStyle name="Header1 2 8 4 8" xfId="36891" xr:uid="{35F947B9-5CAF-49BC-B223-3C9CABB01DCB}"/>
    <cellStyle name="Header1 2 8 5" xfId="36892" xr:uid="{82B3E3CF-AD55-42E0-A449-959147D58CD8}"/>
    <cellStyle name="Header1 2 8 5 2" xfId="36893" xr:uid="{A1DE361B-CCE6-4177-8DE7-9894DA838183}"/>
    <cellStyle name="Header1 2 8 5 2 2" xfId="36894" xr:uid="{6C547A56-25B9-4A51-9083-B56133CBFF17}"/>
    <cellStyle name="Header1 2 8 5 2 2 2" xfId="36895" xr:uid="{278AE95A-5868-4923-965B-A9C197991A85}"/>
    <cellStyle name="Header1 2 8 5 2 2 3" xfId="36896" xr:uid="{3EC41129-50EC-437D-8E62-B13A11FBFD27}"/>
    <cellStyle name="Header1 2 8 5 2 3" xfId="36897" xr:uid="{63F5858D-341C-4B1F-96B9-2F53FD89D2F6}"/>
    <cellStyle name="Header1 2 8 5 2 3 2" xfId="36898" xr:uid="{A0998281-CAD4-4F90-8F80-BDC899B10A76}"/>
    <cellStyle name="Header1 2 8 5 2 3 3" xfId="36899" xr:uid="{05ABB37E-2224-4C93-BAE4-4FEE649FE8B5}"/>
    <cellStyle name="Header1 2 8 5 2 4" xfId="36900" xr:uid="{CFA17586-340F-40A9-BED7-492B149CE6A2}"/>
    <cellStyle name="Header1 2 8 5 2 4 2" xfId="36901" xr:uid="{B6AEA970-E963-4332-A62E-B7C36022ECD1}"/>
    <cellStyle name="Header1 2 8 5 2 4 3" xfId="36902" xr:uid="{5098D8E8-C454-440D-955F-CA6CD98F2938}"/>
    <cellStyle name="Header1 2 8 5 2 5" xfId="36903" xr:uid="{1AE1E9D1-F8B2-42EB-9BC9-0C4ABD58EEE7}"/>
    <cellStyle name="Header1 2 8 5 2 5 2" xfId="36904" xr:uid="{C526E216-F460-4257-8E8C-CDB5C46E15A2}"/>
    <cellStyle name="Header1 2 8 5 2 5 3" xfId="36905" xr:uid="{2436884E-4F68-421C-A808-3B23D06C39F8}"/>
    <cellStyle name="Header1 2 8 5 2 6" xfId="36906" xr:uid="{66112863-837F-4222-B3E2-3D24035E4BB1}"/>
    <cellStyle name="Header1 2 8 5 2 6 2" xfId="36907" xr:uid="{8DA99E59-387A-4FC4-8C9D-7FB5F30CB241}"/>
    <cellStyle name="Header1 2 8 5 2 6 3" xfId="36908" xr:uid="{090E0AEF-0EDB-4A3E-BFC6-9A62FB59EEE8}"/>
    <cellStyle name="Header1 2 8 5 2 7" xfId="36909" xr:uid="{DE6E2706-85B6-4723-B811-08498D86D169}"/>
    <cellStyle name="Header1 2 8 5 2 7 2" xfId="36910" xr:uid="{1DFC42CA-24A1-4AF1-9325-FE321BEDBBB4}"/>
    <cellStyle name="Header1 2 8 5 2 7 3" xfId="36911" xr:uid="{547EE758-0261-4594-9205-7DF05A51F97F}"/>
    <cellStyle name="Header1 2 8 5 2 8" xfId="36912" xr:uid="{D3236702-60BE-44A0-9713-F4D15F554A75}"/>
    <cellStyle name="Header1 2 8 5 2 9" xfId="36913" xr:uid="{A20C54AD-A33D-4475-9A49-36CE48431BCF}"/>
    <cellStyle name="Header1 2 8 5 3" xfId="36914" xr:uid="{F5E5C214-B516-436D-B182-26C08A1E03AC}"/>
    <cellStyle name="Header1 2 8 5 3 2" xfId="36915" xr:uid="{05F21A1A-1065-4453-83CA-F943F457EE63}"/>
    <cellStyle name="Header1 2 8 5 3 2 2" xfId="36916" xr:uid="{2A924A72-473F-459B-B076-3EFC3DDAC6E5}"/>
    <cellStyle name="Header1 2 8 5 3 2 3" xfId="36917" xr:uid="{67EAB99D-A7F3-4567-98D4-6B13AE573773}"/>
    <cellStyle name="Header1 2 8 5 3 3" xfId="36918" xr:uid="{703CEC76-D99B-4997-8818-895F100DC4CC}"/>
    <cellStyle name="Header1 2 8 5 3 3 2" xfId="36919" xr:uid="{D660721E-2042-4BD1-8246-79A400981C4D}"/>
    <cellStyle name="Header1 2 8 5 3 3 3" xfId="36920" xr:uid="{CDE2452D-B65C-4250-BEFA-D042C614CAC3}"/>
    <cellStyle name="Header1 2 8 5 3 4" xfId="36921" xr:uid="{EB2C3639-A7B2-48D8-A9FE-C8A4F95BBF37}"/>
    <cellStyle name="Header1 2 8 5 3 4 2" xfId="36922" xr:uid="{F25292AF-7D62-4909-B793-E440F176AD29}"/>
    <cellStyle name="Header1 2 8 5 3 4 3" xfId="36923" xr:uid="{00AF8593-3EF3-4336-A249-B6322E1298EE}"/>
    <cellStyle name="Header1 2 8 5 3 5" xfId="36924" xr:uid="{2C92F9A8-5CE3-4B31-BC7A-99F9969B0AF0}"/>
    <cellStyle name="Header1 2 8 5 3 5 2" xfId="36925" xr:uid="{62A18DBA-2ED7-4AE7-874F-79398CE347A7}"/>
    <cellStyle name="Header1 2 8 5 3 5 3" xfId="36926" xr:uid="{677F2518-04CD-4297-8C52-D45E3C7DD3CC}"/>
    <cellStyle name="Header1 2 8 5 3 6" xfId="36927" xr:uid="{CD1BC524-FBD5-47CB-8351-91B8EF6CDF9D}"/>
    <cellStyle name="Header1 2 8 5 3 6 2" xfId="36928" xr:uid="{9C877497-2EBD-4607-A5B1-31D5289EFCAE}"/>
    <cellStyle name="Header1 2 8 5 3 6 3" xfId="36929" xr:uid="{EDCE57D9-128C-4812-9C2E-75CF7285D985}"/>
    <cellStyle name="Header1 2 8 5 3 7" xfId="36930" xr:uid="{940DC9DC-FCDA-4069-AB4E-00E71F5F7BB3}"/>
    <cellStyle name="Header1 2 8 5 3 8" xfId="36931" xr:uid="{DB2033DE-E168-4BC2-BFDD-8113F3D969FC}"/>
    <cellStyle name="Header1 2 8 5 4" xfId="36932" xr:uid="{83562348-A76A-4F4B-A5E8-7CBAA8BD4A7E}"/>
    <cellStyle name="Header1 2 8 5 4 2" xfId="36933" xr:uid="{B14EAF95-7C9E-410F-B7F8-6B3805771DA1}"/>
    <cellStyle name="Header1 2 8 5 4 2 2" xfId="36934" xr:uid="{A5ED51D0-1D0C-4AA0-A664-228D099FE064}"/>
    <cellStyle name="Header1 2 8 5 4 2 3" xfId="36935" xr:uid="{80ECBE0D-7F5D-407E-AA00-77414DA120FC}"/>
    <cellStyle name="Header1 2 8 5 4 3" xfId="36936" xr:uid="{38675270-00C1-432C-84C7-5CDD2FBF25FE}"/>
    <cellStyle name="Header1 2 8 5 4 3 2" xfId="36937" xr:uid="{4B24BFB4-46EB-4060-A779-648B3AAF55AD}"/>
    <cellStyle name="Header1 2 8 5 4 3 3" xfId="36938" xr:uid="{FC34BE04-90E8-4ADA-890A-5A139CE6065F}"/>
    <cellStyle name="Header1 2 8 5 4 4" xfId="36939" xr:uid="{7F787740-8373-43AA-8F38-1F2BC75D1747}"/>
    <cellStyle name="Header1 2 8 5 4 4 2" xfId="36940" xr:uid="{8D956590-F815-44BE-86CB-016F4F3C49B8}"/>
    <cellStyle name="Header1 2 8 5 4 4 3" xfId="36941" xr:uid="{90C07F4F-2BC4-40BF-86D4-97D23DB4CAC8}"/>
    <cellStyle name="Header1 2 8 5 4 5" xfId="36942" xr:uid="{35064DAA-17CC-4B4E-BE2E-AE28354A9EF9}"/>
    <cellStyle name="Header1 2 8 5 4 5 2" xfId="36943" xr:uid="{A8D62737-BCDC-497D-B8B0-64AFDD7DFD25}"/>
    <cellStyle name="Header1 2 8 5 4 5 3" xfId="36944" xr:uid="{4FD72705-74F3-4295-BD9E-3D210217021B}"/>
    <cellStyle name="Header1 2 8 5 4 6" xfId="36945" xr:uid="{AC54FD40-D9DE-4191-AC6A-24AFDBC5A67A}"/>
    <cellStyle name="Header1 2 8 5 4 6 2" xfId="36946" xr:uid="{30F77645-EFFF-4D2B-9F1F-8FB04B1DD93E}"/>
    <cellStyle name="Header1 2 8 5 4 6 3" xfId="36947" xr:uid="{F9037A9A-89BE-4A6B-B74C-99F178E9D6CD}"/>
    <cellStyle name="Header1 2 8 5 4 7" xfId="36948" xr:uid="{6DB54065-E9F7-4118-BD53-F491C04BE67C}"/>
    <cellStyle name="Header1 2 8 5 4 8" xfId="36949" xr:uid="{D1938B1D-729C-4559-AB64-FA556D27CF42}"/>
    <cellStyle name="Header1 2 8 5 5" xfId="36950" xr:uid="{B709D50C-4B8C-4747-B03B-883E62D51AA6}"/>
    <cellStyle name="Header1 2 8 5 5 2" xfId="36951" xr:uid="{95648FDE-988D-4190-8FC3-E7F301BCB7CB}"/>
    <cellStyle name="Header1 2 8 5 5 2 2" xfId="36952" xr:uid="{0446D941-58A7-404E-9CCE-220DA3BFFEEE}"/>
    <cellStyle name="Header1 2 8 5 5 2 3" xfId="36953" xr:uid="{45FB1589-8EA2-45FC-9403-D0CA07BB2FAD}"/>
    <cellStyle name="Header1 2 8 5 5 3" xfId="36954" xr:uid="{445077CD-09A9-42EE-8EAE-0C710BB2DFA2}"/>
    <cellStyle name="Header1 2 8 5 5 3 2" xfId="36955" xr:uid="{C8E17617-1B4C-489B-ADEB-541DF4227777}"/>
    <cellStyle name="Header1 2 8 5 5 3 3" xfId="36956" xr:uid="{5905224E-2F0C-4A48-A1E9-2F7A37BF8F35}"/>
    <cellStyle name="Header1 2 8 5 5 4" xfId="36957" xr:uid="{72A10B15-8872-49F2-8C76-962EE2EF35BB}"/>
    <cellStyle name="Header1 2 8 5 5 4 2" xfId="36958" xr:uid="{4D27822A-9828-42C3-BF74-1B69B206F159}"/>
    <cellStyle name="Header1 2 8 5 5 4 3" xfId="36959" xr:uid="{49A1EFEB-E9C2-4B08-B755-B10FC0638E7C}"/>
    <cellStyle name="Header1 2 8 5 5 5" xfId="36960" xr:uid="{34A15D18-F80D-4782-BB3E-45B52138A7DC}"/>
    <cellStyle name="Header1 2 8 5 5 5 2" xfId="36961" xr:uid="{7E6BB21D-7D7E-481C-AB7A-9E54FBBBF52C}"/>
    <cellStyle name="Header1 2 8 5 5 5 3" xfId="36962" xr:uid="{1E3AF4CB-7E87-45C5-A9F6-741F97F5B8C9}"/>
    <cellStyle name="Header1 2 8 5 5 6" xfId="36963" xr:uid="{5427A457-9473-42AD-A1E8-93B46AB80CCC}"/>
    <cellStyle name="Header1 2 8 5 5 6 2" xfId="36964" xr:uid="{E03FAC46-944F-40C4-9C4F-DDA632E00F60}"/>
    <cellStyle name="Header1 2 8 5 5 6 3" xfId="36965" xr:uid="{17B17F03-2F21-4B01-B284-93B8C3FED088}"/>
    <cellStyle name="Header1 2 8 5 5 7" xfId="36966" xr:uid="{07CC714C-0479-43BF-8BC6-C89F187653B6}"/>
    <cellStyle name="Header1 2 8 5 5 8" xfId="36967" xr:uid="{3416C724-36DE-434C-B9E6-8C1009923D36}"/>
    <cellStyle name="Header1 2 8 5 6" xfId="36968" xr:uid="{69921D4A-36FB-4080-9F65-93D7E9796986}"/>
    <cellStyle name="Header1 2 8 5 6 2" xfId="36969" xr:uid="{DDB7B8CA-BE75-4B5B-B325-B2636FEBF5F2}"/>
    <cellStyle name="Header1 2 8 5 6 2 2" xfId="36970" xr:uid="{D644A878-69B6-4894-ABA5-090262BC37AB}"/>
    <cellStyle name="Header1 2 8 5 6 2 3" xfId="36971" xr:uid="{F2237D55-DB41-4D99-8DED-763A11FC1BFC}"/>
    <cellStyle name="Header1 2 8 5 6 3" xfId="36972" xr:uid="{923A96DC-4876-4FA7-B8C1-8FB7D30321D2}"/>
    <cellStyle name="Header1 2 8 5 6 3 2" xfId="36973" xr:uid="{81F627F0-640C-40D7-A69B-4E29D44A8E7C}"/>
    <cellStyle name="Header1 2 8 5 6 3 3" xfId="36974" xr:uid="{884ED488-2469-4BBC-8A7A-30E383E9CD22}"/>
    <cellStyle name="Header1 2 8 5 6 4" xfId="36975" xr:uid="{8EA4B943-ED07-4788-8965-C4FDE18BAB21}"/>
    <cellStyle name="Header1 2 8 5 6 4 2" xfId="36976" xr:uid="{9151E6CB-9737-40E7-97B5-F32B92E40AD7}"/>
    <cellStyle name="Header1 2 8 5 6 4 3" xfId="36977" xr:uid="{0F5FDE5C-E4A7-462F-830D-ECF6CBBB6D09}"/>
    <cellStyle name="Header1 2 8 5 6 5" xfId="36978" xr:uid="{1E1F6C09-48FC-416C-A330-6A5A3662ADCD}"/>
    <cellStyle name="Header1 2 8 5 6 5 2" xfId="36979" xr:uid="{16938C95-3ECF-4BAE-AFF3-813A6987E5E0}"/>
    <cellStyle name="Header1 2 8 5 6 5 3" xfId="36980" xr:uid="{D33981D9-0635-4EB0-8273-A646F06F16B9}"/>
    <cellStyle name="Header1 2 8 5 6 6" xfId="36981" xr:uid="{9DE7937A-7653-414E-BB2D-2217DBDEEB2E}"/>
    <cellStyle name="Header1 2 8 5 6 6 2" xfId="36982" xr:uid="{C4AE431D-670F-4AC7-B242-B524750499C8}"/>
    <cellStyle name="Header1 2 8 5 6 6 3" xfId="36983" xr:uid="{B4701DBA-5966-438C-96E5-5172D2C4EB4F}"/>
    <cellStyle name="Header1 2 8 5 6 7" xfId="36984" xr:uid="{E3B20F25-40EE-4FBA-B1B0-522F9BFF746C}"/>
    <cellStyle name="Header1 2 8 5 6 8" xfId="36985" xr:uid="{FDF480FD-A696-4848-9B30-6B66968A867F}"/>
    <cellStyle name="Header1 2 8 5 7" xfId="36986" xr:uid="{4699A11C-3C20-4E1D-BCFC-20C6AC9C75CB}"/>
    <cellStyle name="Header1 2 8 5 8" xfId="36987" xr:uid="{3BFEE6A7-41EF-404A-9409-5080953F653F}"/>
    <cellStyle name="Header1 2 8 6" xfId="36988" xr:uid="{93132844-F7EE-4583-A5D4-A7E584DC82FB}"/>
    <cellStyle name="Header1 2 8 6 2" xfId="36989" xr:uid="{968A1E6E-4949-46FF-8DA1-AA7B8CA2775B}"/>
    <cellStyle name="Header1 2 8 6 2 2" xfId="36990" xr:uid="{EED2BEFC-C944-422D-8DF2-CEAD4426C3AD}"/>
    <cellStyle name="Header1 2 8 6 2 2 2" xfId="36991" xr:uid="{DCCE16DA-85F0-45B9-9B1C-F8B6889B7F6B}"/>
    <cellStyle name="Header1 2 8 6 2 2 3" xfId="36992" xr:uid="{EF9CBA55-9169-4661-9FC5-AEDC6118D5AC}"/>
    <cellStyle name="Header1 2 8 6 2 3" xfId="36993" xr:uid="{6FD74343-4F5D-4B96-ACFE-F86E80B53E6E}"/>
    <cellStyle name="Header1 2 8 6 2 3 2" xfId="36994" xr:uid="{AB8B99F4-3161-4986-99D4-633474AE5399}"/>
    <cellStyle name="Header1 2 8 6 2 3 3" xfId="36995" xr:uid="{5D277F15-531B-4A31-A8B5-E9564E4C73DB}"/>
    <cellStyle name="Header1 2 8 6 2 4" xfId="36996" xr:uid="{93FE6596-D760-4B7C-88BE-1724212373C0}"/>
    <cellStyle name="Header1 2 8 6 2 4 2" xfId="36997" xr:uid="{B482BA56-3EDF-4C10-B555-79A00907108A}"/>
    <cellStyle name="Header1 2 8 6 2 4 3" xfId="36998" xr:uid="{BFA0490E-CEC1-407E-816D-1A07CD1940F8}"/>
    <cellStyle name="Header1 2 8 6 2 5" xfId="36999" xr:uid="{366A4343-161A-4F2F-B568-FE95067DD064}"/>
    <cellStyle name="Header1 2 8 6 2 5 2" xfId="37000" xr:uid="{C6F24F8E-51EA-4874-BD5D-5AFC40655194}"/>
    <cellStyle name="Header1 2 8 6 2 5 3" xfId="37001" xr:uid="{D757E115-9F85-41A4-A555-C4245FBBC0B9}"/>
    <cellStyle name="Header1 2 8 6 2 6" xfId="37002" xr:uid="{B113B078-B57E-4728-BEB1-E976C4DEE978}"/>
    <cellStyle name="Header1 2 8 6 2 6 2" xfId="37003" xr:uid="{BCED54AC-6D64-40AA-BC19-0965C05F3273}"/>
    <cellStyle name="Header1 2 8 6 2 6 3" xfId="37004" xr:uid="{58CCD30C-3B5D-43D9-ADFC-52EEFA524708}"/>
    <cellStyle name="Header1 2 8 6 2 7" xfId="37005" xr:uid="{2AF7DC35-7154-401E-AAD3-613902E52F19}"/>
    <cellStyle name="Header1 2 8 6 2 7 2" xfId="37006" xr:uid="{BF78C335-36CD-496B-9023-372A99CF1AE0}"/>
    <cellStyle name="Header1 2 8 6 2 7 3" xfId="37007" xr:uid="{2DF4CC33-B79B-429C-A3B6-843B1404503D}"/>
    <cellStyle name="Header1 2 8 6 2 8" xfId="37008" xr:uid="{D06C57FE-7F90-49AF-A0EB-CAB6062B6AAD}"/>
    <cellStyle name="Header1 2 8 6 2 9" xfId="37009" xr:uid="{CBBF0609-40B7-40E5-BE1C-526A3D2564C0}"/>
    <cellStyle name="Header1 2 8 6 3" xfId="37010" xr:uid="{B382E444-190A-4A36-8BB8-D51016ABE364}"/>
    <cellStyle name="Header1 2 8 6 3 2" xfId="37011" xr:uid="{4FBB0EF1-1127-445C-88B9-2F9AF9ABADCC}"/>
    <cellStyle name="Header1 2 8 6 3 2 2" xfId="37012" xr:uid="{30A13E0E-FFB1-4A1B-BED2-7214FAD16709}"/>
    <cellStyle name="Header1 2 8 6 3 2 3" xfId="37013" xr:uid="{1987D2A3-C127-418D-948A-5893D2C9CA33}"/>
    <cellStyle name="Header1 2 8 6 3 3" xfId="37014" xr:uid="{AF3DE8F1-8677-4B52-8F05-925D60EABB68}"/>
    <cellStyle name="Header1 2 8 6 3 3 2" xfId="37015" xr:uid="{D7C6D09D-B257-45FD-A7C0-E2FA9F933826}"/>
    <cellStyle name="Header1 2 8 6 3 3 3" xfId="37016" xr:uid="{27DB45C8-81E9-4D43-A15A-1CEAA00EF67A}"/>
    <cellStyle name="Header1 2 8 6 3 4" xfId="37017" xr:uid="{7BE64E5B-BC92-46AD-8C62-97B3E4961376}"/>
    <cellStyle name="Header1 2 8 6 3 4 2" xfId="37018" xr:uid="{28E89CE0-65BD-4967-ACC1-30C7D8BA22E9}"/>
    <cellStyle name="Header1 2 8 6 3 4 3" xfId="37019" xr:uid="{F29F23C5-16A4-4D56-917E-309E9417984E}"/>
    <cellStyle name="Header1 2 8 6 3 5" xfId="37020" xr:uid="{9AEDB3E3-110A-44BB-B170-63D8772EAB26}"/>
    <cellStyle name="Header1 2 8 6 3 5 2" xfId="37021" xr:uid="{01C4E419-C818-414E-988D-EF9D89EE7766}"/>
    <cellStyle name="Header1 2 8 6 3 5 3" xfId="37022" xr:uid="{4EC3FD4F-1DA3-4920-84E9-9E8EB7CEDAB0}"/>
    <cellStyle name="Header1 2 8 6 3 6" xfId="37023" xr:uid="{F53F2331-ED0D-4779-821E-9086B3530237}"/>
    <cellStyle name="Header1 2 8 6 3 6 2" xfId="37024" xr:uid="{F1A5005E-71D7-47C1-9EF8-881423B3C75C}"/>
    <cellStyle name="Header1 2 8 6 3 6 3" xfId="37025" xr:uid="{B9144945-2C8C-48A6-8F74-BF7BBEC53756}"/>
    <cellStyle name="Header1 2 8 6 3 7" xfId="37026" xr:uid="{F3C81BB6-6C97-49AD-A971-1CD634181DD0}"/>
    <cellStyle name="Header1 2 8 6 3 8" xfId="37027" xr:uid="{476FD582-1698-4BAC-8490-AD22155BBD61}"/>
    <cellStyle name="Header1 2 8 6 4" xfId="37028" xr:uid="{E924E19D-B8CC-4358-AC2A-A55D7EE9D788}"/>
    <cellStyle name="Header1 2 8 6 4 2" xfId="37029" xr:uid="{0DD3875A-F31C-4C40-83BD-C9A2BF8624B0}"/>
    <cellStyle name="Header1 2 8 6 4 2 2" xfId="37030" xr:uid="{ACB89ADD-C520-49A0-AE84-1938D449F434}"/>
    <cellStyle name="Header1 2 8 6 4 2 3" xfId="37031" xr:uid="{AC55365D-4D35-4F1A-B2F3-AD03A1703C72}"/>
    <cellStyle name="Header1 2 8 6 4 3" xfId="37032" xr:uid="{900D867B-14EC-44EC-90B5-B8B760A59617}"/>
    <cellStyle name="Header1 2 8 6 4 3 2" xfId="37033" xr:uid="{CDCA6E60-CDC3-41C2-B696-F8269632F69A}"/>
    <cellStyle name="Header1 2 8 6 4 3 3" xfId="37034" xr:uid="{40CFB609-87EA-4C2C-8D6A-A5C813627017}"/>
    <cellStyle name="Header1 2 8 6 4 4" xfId="37035" xr:uid="{AE2DB50A-A7DC-4197-AFC6-12DFE4F15187}"/>
    <cellStyle name="Header1 2 8 6 4 4 2" xfId="37036" xr:uid="{8F4AE399-AB89-4302-B843-A4D822006D64}"/>
    <cellStyle name="Header1 2 8 6 4 4 3" xfId="37037" xr:uid="{A4D21E4B-49FE-45D4-9D84-D0DD2DF94BFA}"/>
    <cellStyle name="Header1 2 8 6 4 5" xfId="37038" xr:uid="{3F507056-E4B2-4E84-96CD-4F6AE80080B3}"/>
    <cellStyle name="Header1 2 8 6 4 5 2" xfId="37039" xr:uid="{2122F063-8C8D-4955-B5CA-ECCDDCE6F81F}"/>
    <cellStyle name="Header1 2 8 6 4 5 3" xfId="37040" xr:uid="{F3541641-0CE3-4CF2-B0E8-A997316309BF}"/>
    <cellStyle name="Header1 2 8 6 4 6" xfId="37041" xr:uid="{4BD398DD-6539-4EC2-96BD-20CA4FEE8684}"/>
    <cellStyle name="Header1 2 8 6 4 6 2" xfId="37042" xr:uid="{5FE2D4F1-9707-4067-AD62-C392EA55F931}"/>
    <cellStyle name="Header1 2 8 6 4 6 3" xfId="37043" xr:uid="{92891016-80CB-4DBF-BCC7-46C7FEB3364C}"/>
    <cellStyle name="Header1 2 8 6 4 7" xfId="37044" xr:uid="{4A8E197E-E6ED-48BA-9CF9-3F897E34CD94}"/>
    <cellStyle name="Header1 2 8 6 4 8" xfId="37045" xr:uid="{632E2976-3AF2-41D1-B845-172D8A9AD5F5}"/>
    <cellStyle name="Header1 2 8 6 5" xfId="37046" xr:uid="{FCB2A231-603F-44FC-B314-FEFB7CFA9453}"/>
    <cellStyle name="Header1 2 8 6 5 2" xfId="37047" xr:uid="{3AF6CC33-A463-4D4C-8F3A-B24336A0BA9C}"/>
    <cellStyle name="Header1 2 8 6 5 2 2" xfId="37048" xr:uid="{70BAE082-2A8C-4813-89C0-D8A65F54E5A2}"/>
    <cellStyle name="Header1 2 8 6 5 2 3" xfId="37049" xr:uid="{1E842558-7120-439A-8D95-85DBAC49C7E4}"/>
    <cellStyle name="Header1 2 8 6 5 3" xfId="37050" xr:uid="{47246BE1-43F7-40A3-97B9-CC2E295FABF4}"/>
    <cellStyle name="Header1 2 8 6 5 3 2" xfId="37051" xr:uid="{0D3278D7-61C9-4BEB-B04D-39ABBE978CC0}"/>
    <cellStyle name="Header1 2 8 6 5 3 3" xfId="37052" xr:uid="{CD4A3EF5-5FC7-4809-8716-EC6B01C76945}"/>
    <cellStyle name="Header1 2 8 6 5 4" xfId="37053" xr:uid="{E748E073-800A-4385-A2BD-9A4C32EF3A8C}"/>
    <cellStyle name="Header1 2 8 6 5 4 2" xfId="37054" xr:uid="{0822D320-FAD7-4B98-8AD0-D037DD92D548}"/>
    <cellStyle name="Header1 2 8 6 5 4 3" xfId="37055" xr:uid="{CFA9DE01-6FC1-4C08-8F17-B7F435E11BE8}"/>
    <cellStyle name="Header1 2 8 6 5 5" xfId="37056" xr:uid="{5EF1745E-5474-4338-B0C8-E0CB2767C6D7}"/>
    <cellStyle name="Header1 2 8 6 5 5 2" xfId="37057" xr:uid="{0DCED5F9-FB64-49E6-BA55-F35D973DEEAA}"/>
    <cellStyle name="Header1 2 8 6 5 5 3" xfId="37058" xr:uid="{02F8E592-60DA-48DD-89A9-34719DD3129D}"/>
    <cellStyle name="Header1 2 8 6 5 6" xfId="37059" xr:uid="{7F21B87A-5B26-4C51-A1A9-073948A4FA28}"/>
    <cellStyle name="Header1 2 8 6 5 6 2" xfId="37060" xr:uid="{5F6BAA8B-C4EC-42DE-9B86-91E9DC1DE17B}"/>
    <cellStyle name="Header1 2 8 6 5 6 3" xfId="37061" xr:uid="{B80864C6-2C6B-46FD-93A4-69B8844AECDF}"/>
    <cellStyle name="Header1 2 8 6 5 7" xfId="37062" xr:uid="{7E1227EB-ECD9-444A-8AB9-FE0FE1C52C53}"/>
    <cellStyle name="Header1 2 8 6 5 8" xfId="37063" xr:uid="{FB83D10F-0F70-475B-9CE3-80D1CEBF619D}"/>
    <cellStyle name="Header1 2 8 6 6" xfId="37064" xr:uid="{F2906A1B-0264-4656-8DD7-08508A22C6E4}"/>
    <cellStyle name="Header1 2 8 6 6 2" xfId="37065" xr:uid="{1A0DD855-ECEB-4289-AE46-7D363F530CB2}"/>
    <cellStyle name="Header1 2 8 6 6 2 2" xfId="37066" xr:uid="{CEBF4569-3971-4914-8470-2FD7D96555B8}"/>
    <cellStyle name="Header1 2 8 6 6 2 3" xfId="37067" xr:uid="{DADDD652-6C3B-474C-9A65-BD6FF95AE868}"/>
    <cellStyle name="Header1 2 8 6 6 3" xfId="37068" xr:uid="{89A23835-D473-48D2-806B-37C83BF39A7E}"/>
    <cellStyle name="Header1 2 8 6 6 3 2" xfId="37069" xr:uid="{F4969881-842A-4B81-8559-9A7D0F21701E}"/>
    <cellStyle name="Header1 2 8 6 6 3 3" xfId="37070" xr:uid="{22DFA68C-D5C3-484B-8A78-30783D8E32D5}"/>
    <cellStyle name="Header1 2 8 6 6 4" xfId="37071" xr:uid="{4E3DD89D-401F-4B5D-9354-AC18B888EC3D}"/>
    <cellStyle name="Header1 2 8 6 6 4 2" xfId="37072" xr:uid="{9AB3BAF0-14A0-4EAE-92C8-08153F270B7C}"/>
    <cellStyle name="Header1 2 8 6 6 4 3" xfId="37073" xr:uid="{CDA6C6DD-03EE-4EA3-80B4-2C55AF3CF41C}"/>
    <cellStyle name="Header1 2 8 6 6 5" xfId="37074" xr:uid="{F02FA14B-52DD-4E40-B9DE-C2578DD086B0}"/>
    <cellStyle name="Header1 2 8 6 6 5 2" xfId="37075" xr:uid="{062A43B9-E92F-4653-99F7-09EDEB12E355}"/>
    <cellStyle name="Header1 2 8 6 6 5 3" xfId="37076" xr:uid="{AC6334B1-4CA6-45DC-AAE6-C8F45E6F494C}"/>
    <cellStyle name="Header1 2 8 6 6 6" xfId="37077" xr:uid="{5F5278BB-E430-4A2D-806C-45E143F3B06D}"/>
    <cellStyle name="Header1 2 8 6 6 6 2" xfId="37078" xr:uid="{9147ACF5-2C4D-4D85-8F88-024ABE5D1BC7}"/>
    <cellStyle name="Header1 2 8 6 6 6 3" xfId="37079" xr:uid="{69A70A78-BE7E-4FD3-A91A-63E87F359760}"/>
    <cellStyle name="Header1 2 8 6 6 7" xfId="37080" xr:uid="{47AD7712-762C-4D19-A620-4C4431DB5B85}"/>
    <cellStyle name="Header1 2 8 6 6 8" xfId="37081" xr:uid="{21CF0824-2D13-4024-979A-065E397D91B2}"/>
    <cellStyle name="Header1 2 8 6 7" xfId="37082" xr:uid="{01CC3EC9-93F9-4A5C-A8B5-42C50AF919DB}"/>
    <cellStyle name="Header1 2 8 6 8" xfId="37083" xr:uid="{AA80AC1F-4766-4312-BF77-4F4196478CA3}"/>
    <cellStyle name="Header1 2 8 7" xfId="37084" xr:uid="{2D3840F2-52D3-4210-93C6-D0B5F53D17AB}"/>
    <cellStyle name="Header1 2 8 7 2" xfId="37085" xr:uid="{6A4861EA-A7DB-4112-87DF-9076009376A8}"/>
    <cellStyle name="Header1 2 8 7 2 2" xfId="37086" xr:uid="{777E0971-97D2-411A-8DCB-8E864C31F8F2}"/>
    <cellStyle name="Header1 2 8 7 2 2 2" xfId="37087" xr:uid="{E60FB1F2-5557-4F40-B844-0592F423CD13}"/>
    <cellStyle name="Header1 2 8 7 2 2 3" xfId="37088" xr:uid="{2ED56D1E-F4ED-4441-AD2D-ADFF351E8C55}"/>
    <cellStyle name="Header1 2 8 7 2 3" xfId="37089" xr:uid="{E6544042-1F40-47BD-A7A7-79A36685BE9B}"/>
    <cellStyle name="Header1 2 8 7 2 3 2" xfId="37090" xr:uid="{66450C97-DABA-45C5-AB71-A8CD2FBA9342}"/>
    <cellStyle name="Header1 2 8 7 2 3 3" xfId="37091" xr:uid="{62EE576B-B2C0-4D7A-B49E-AECC522B2332}"/>
    <cellStyle name="Header1 2 8 7 2 4" xfId="37092" xr:uid="{00DC784C-757C-4660-A5BF-1F3CB63E7D51}"/>
    <cellStyle name="Header1 2 8 7 2 4 2" xfId="37093" xr:uid="{48AE9715-8646-403C-9732-F1B98EDC82B8}"/>
    <cellStyle name="Header1 2 8 7 2 4 3" xfId="37094" xr:uid="{BFA09311-10EB-4A5C-B1ED-07BB829D46C6}"/>
    <cellStyle name="Header1 2 8 7 2 5" xfId="37095" xr:uid="{1991BEC9-6A32-42EB-B836-86CFDD3BC733}"/>
    <cellStyle name="Header1 2 8 7 2 5 2" xfId="37096" xr:uid="{32F668F1-9A39-48E2-B4B5-854F489CF6B6}"/>
    <cellStyle name="Header1 2 8 7 2 5 3" xfId="37097" xr:uid="{2C03C59D-CB04-4446-BB63-5CFD6186D59D}"/>
    <cellStyle name="Header1 2 8 7 2 6" xfId="37098" xr:uid="{C108762F-0A03-4588-BBBA-C6DA6FDF29FF}"/>
    <cellStyle name="Header1 2 8 7 2 6 2" xfId="37099" xr:uid="{C76675D5-4529-42D9-B4B8-9AE5E682BE6D}"/>
    <cellStyle name="Header1 2 8 7 2 6 3" xfId="37100" xr:uid="{0CC6A240-F694-43A2-B3F5-F7291CF383D1}"/>
    <cellStyle name="Header1 2 8 7 2 7" xfId="37101" xr:uid="{CC6ABD62-C8EE-4393-83C6-9A87E958B782}"/>
    <cellStyle name="Header1 2 8 7 2 7 2" xfId="37102" xr:uid="{9D3F6E51-40E0-47FA-AD08-02990C911552}"/>
    <cellStyle name="Header1 2 8 7 2 7 3" xfId="37103" xr:uid="{385B9DB6-8012-4214-833E-2CF936B219B1}"/>
    <cellStyle name="Header1 2 8 7 2 8" xfId="37104" xr:uid="{7761F354-BC26-46F9-80FD-A7184EA8D447}"/>
    <cellStyle name="Header1 2 8 7 2 9" xfId="37105" xr:uid="{0216BE83-F89E-4C10-A1F4-34D380A3477F}"/>
    <cellStyle name="Header1 2 8 7 3" xfId="37106" xr:uid="{29E84B41-E548-47F8-9343-62976EAA1C18}"/>
    <cellStyle name="Header1 2 8 7 3 2" xfId="37107" xr:uid="{CF439253-5BBE-4A48-8CCA-89E86FF45E4A}"/>
    <cellStyle name="Header1 2 8 7 3 2 2" xfId="37108" xr:uid="{D5567B0E-95EA-4CF1-8B79-F17AB568DAB5}"/>
    <cellStyle name="Header1 2 8 7 3 2 3" xfId="37109" xr:uid="{0DE53212-A093-4FBE-8C97-988E3F5B45D8}"/>
    <cellStyle name="Header1 2 8 7 3 3" xfId="37110" xr:uid="{64258E32-9572-4C1C-95C1-5E13A8920DE7}"/>
    <cellStyle name="Header1 2 8 7 3 3 2" xfId="37111" xr:uid="{03F97CAE-A319-4FF2-8D4B-9247CE109B28}"/>
    <cellStyle name="Header1 2 8 7 3 3 3" xfId="37112" xr:uid="{968459D8-B2DE-4307-A6D7-708D3D26BC3A}"/>
    <cellStyle name="Header1 2 8 7 3 4" xfId="37113" xr:uid="{4A52AD3C-DB27-4348-873B-1794515D4B9E}"/>
    <cellStyle name="Header1 2 8 7 3 4 2" xfId="37114" xr:uid="{67E72887-DE46-47DA-A82E-2FF6B246BED4}"/>
    <cellStyle name="Header1 2 8 7 3 4 3" xfId="37115" xr:uid="{81185A10-F1A7-41E6-AF37-AF5ABA54A2C8}"/>
    <cellStyle name="Header1 2 8 7 3 5" xfId="37116" xr:uid="{C8F2B7CF-E32C-42BA-9E88-57BD32A0C3F7}"/>
    <cellStyle name="Header1 2 8 7 3 5 2" xfId="37117" xr:uid="{5212CC95-6A22-480B-98AA-7081FE9E8D14}"/>
    <cellStyle name="Header1 2 8 7 3 5 3" xfId="37118" xr:uid="{8EFE4986-F107-48A7-AD89-203B9B19A5F1}"/>
    <cellStyle name="Header1 2 8 7 3 6" xfId="37119" xr:uid="{B9980AC5-5CED-43C7-BAC7-515C4070EBC4}"/>
    <cellStyle name="Header1 2 8 7 3 6 2" xfId="37120" xr:uid="{D8104032-2460-4882-8529-1149E0A62CF2}"/>
    <cellStyle name="Header1 2 8 7 3 6 3" xfId="37121" xr:uid="{BF93F4B2-50C3-485B-B2EB-179AFEE51BD6}"/>
    <cellStyle name="Header1 2 8 7 3 7" xfId="37122" xr:uid="{B04BE1AC-37E9-4B68-AC11-6FDC49E30E25}"/>
    <cellStyle name="Header1 2 8 7 3 8" xfId="37123" xr:uid="{A24B1BDC-2D5A-47C5-BEF8-B0D7D47ED78A}"/>
    <cellStyle name="Header1 2 8 7 4" xfId="37124" xr:uid="{1164345C-76E7-4FC9-8762-9FF8843BC9AE}"/>
    <cellStyle name="Header1 2 8 7 4 2" xfId="37125" xr:uid="{38111E31-41CC-45D3-8B72-920366D5E005}"/>
    <cellStyle name="Header1 2 8 7 4 2 2" xfId="37126" xr:uid="{D13ACFDA-D8D9-43AE-A8A3-8BA99327954F}"/>
    <cellStyle name="Header1 2 8 7 4 2 3" xfId="37127" xr:uid="{FD79531D-DC52-401F-8981-C85A956A79AF}"/>
    <cellStyle name="Header1 2 8 7 4 3" xfId="37128" xr:uid="{8693747B-29FB-4223-A291-B7D3CE92D837}"/>
    <cellStyle name="Header1 2 8 7 4 3 2" xfId="37129" xr:uid="{11C54746-9E26-4F14-810F-6795DC6179EC}"/>
    <cellStyle name="Header1 2 8 7 4 3 3" xfId="37130" xr:uid="{FBEA5F9B-E418-4796-86E3-9A5E5EDE1772}"/>
    <cellStyle name="Header1 2 8 7 4 4" xfId="37131" xr:uid="{58010F0A-ED41-45E7-9509-612ABF39FA09}"/>
    <cellStyle name="Header1 2 8 7 4 4 2" xfId="37132" xr:uid="{F11EF20C-48E6-4726-91A4-F9F78EC2FDF5}"/>
    <cellStyle name="Header1 2 8 7 4 4 3" xfId="37133" xr:uid="{5CBDD342-4E5A-47BD-8602-280ED57D474A}"/>
    <cellStyle name="Header1 2 8 7 4 5" xfId="37134" xr:uid="{5387C443-D39C-46CD-8059-010C72A9EA13}"/>
    <cellStyle name="Header1 2 8 7 4 5 2" xfId="37135" xr:uid="{9AA117C2-718F-4420-B37D-A499E777ADC9}"/>
    <cellStyle name="Header1 2 8 7 4 5 3" xfId="37136" xr:uid="{F25C9B9A-D52A-4672-8213-1326D65C9D01}"/>
    <cellStyle name="Header1 2 8 7 4 6" xfId="37137" xr:uid="{4E965EE2-6940-40EB-8CAE-D0D43F0EE7DB}"/>
    <cellStyle name="Header1 2 8 7 4 6 2" xfId="37138" xr:uid="{63E93A7A-5086-4E08-9F7D-74ADBAA926B9}"/>
    <cellStyle name="Header1 2 8 7 4 6 3" xfId="37139" xr:uid="{D575F9AB-5FB3-4A18-8155-C7365FAC10C4}"/>
    <cellStyle name="Header1 2 8 7 4 7" xfId="37140" xr:uid="{691C5EE5-5114-4C3E-B5BF-235264BF4A77}"/>
    <cellStyle name="Header1 2 8 7 4 8" xfId="37141" xr:uid="{2E2BF8DD-8AEC-48A7-AC78-7169EFD46739}"/>
    <cellStyle name="Header1 2 8 7 5" xfId="37142" xr:uid="{30F0A190-3E9F-4A4D-9B12-FC262AEE8641}"/>
    <cellStyle name="Header1 2 8 7 5 2" xfId="37143" xr:uid="{FA7F5DD6-7B3C-4D44-96FB-660E9CB308C8}"/>
    <cellStyle name="Header1 2 8 7 5 2 2" xfId="37144" xr:uid="{9DC28C4E-B686-45BF-8E82-51B91A12C693}"/>
    <cellStyle name="Header1 2 8 7 5 2 3" xfId="37145" xr:uid="{63816B26-8E8C-4CE1-BBB8-746E7F1E74CE}"/>
    <cellStyle name="Header1 2 8 7 5 3" xfId="37146" xr:uid="{44C0259E-8510-45FD-98EF-3A0A9E154FB4}"/>
    <cellStyle name="Header1 2 8 7 5 3 2" xfId="37147" xr:uid="{19EA2EAF-354E-4D9C-B8DF-1D831AF9AED0}"/>
    <cellStyle name="Header1 2 8 7 5 3 3" xfId="37148" xr:uid="{5959B555-D919-460B-B45E-2B2BB1269889}"/>
    <cellStyle name="Header1 2 8 7 5 4" xfId="37149" xr:uid="{C0030404-80BC-48A9-A6C7-F9530B70E152}"/>
    <cellStyle name="Header1 2 8 7 5 4 2" xfId="37150" xr:uid="{DAD9D7B9-022F-4022-829E-32D4D0D09F06}"/>
    <cellStyle name="Header1 2 8 7 5 4 3" xfId="37151" xr:uid="{E56FB027-3A86-40E0-A4A7-209E61A2293D}"/>
    <cellStyle name="Header1 2 8 7 5 5" xfId="37152" xr:uid="{6B54D622-7FD5-4D8B-A0CB-DA277A965B31}"/>
    <cellStyle name="Header1 2 8 7 5 5 2" xfId="37153" xr:uid="{D0BBA3DF-0266-4D2E-9363-DAD4B8D81249}"/>
    <cellStyle name="Header1 2 8 7 5 5 3" xfId="37154" xr:uid="{36820E84-07DF-4EF6-B897-5491E931C083}"/>
    <cellStyle name="Header1 2 8 7 5 6" xfId="37155" xr:uid="{B2A0F1EF-5EC9-48ED-888A-B0A2D438BD8D}"/>
    <cellStyle name="Header1 2 8 7 5 6 2" xfId="37156" xr:uid="{BDF58AEB-3476-4BEC-AE0E-E8A5E367692D}"/>
    <cellStyle name="Header1 2 8 7 5 6 3" xfId="37157" xr:uid="{E5F72BE2-2C42-4B36-A782-62CA0D3338EA}"/>
    <cellStyle name="Header1 2 8 7 5 7" xfId="37158" xr:uid="{8ED51609-E97B-4115-AF85-3B6AB94AA1E6}"/>
    <cellStyle name="Header1 2 8 7 5 8" xfId="37159" xr:uid="{B95C21D2-378B-4B2C-B346-497E180A6925}"/>
    <cellStyle name="Header1 2 8 7 6" xfId="37160" xr:uid="{A8150C41-1260-43D9-8CF4-96173544A173}"/>
    <cellStyle name="Header1 2 8 7 6 2" xfId="37161" xr:uid="{6EFDBD6A-A488-408C-8261-54B14211FC80}"/>
    <cellStyle name="Header1 2 8 7 6 2 2" xfId="37162" xr:uid="{C041FF41-E75A-4498-927B-20280D16EFD2}"/>
    <cellStyle name="Header1 2 8 7 6 2 3" xfId="37163" xr:uid="{C46F2DD6-9610-4C07-9FEF-096E635B989C}"/>
    <cellStyle name="Header1 2 8 7 6 3" xfId="37164" xr:uid="{9F048839-8745-47E8-9619-5B38432EE05D}"/>
    <cellStyle name="Header1 2 8 7 6 3 2" xfId="37165" xr:uid="{8861A11A-FC05-47C0-A6B2-A559DAD32B07}"/>
    <cellStyle name="Header1 2 8 7 6 3 3" xfId="37166" xr:uid="{93E59012-12FC-4450-BC3A-A5CAA109B11E}"/>
    <cellStyle name="Header1 2 8 7 6 4" xfId="37167" xr:uid="{725C8684-21D5-46EF-A8A1-39250145A593}"/>
    <cellStyle name="Header1 2 8 7 6 4 2" xfId="37168" xr:uid="{80A94F10-6811-4FEA-81FF-75DC475B82D8}"/>
    <cellStyle name="Header1 2 8 7 6 4 3" xfId="37169" xr:uid="{771BE473-206F-4E99-902C-66D37F3D5B5F}"/>
    <cellStyle name="Header1 2 8 7 6 5" xfId="37170" xr:uid="{DDBB2FBA-5502-4B33-81AD-8E724D8803E4}"/>
    <cellStyle name="Header1 2 8 7 6 5 2" xfId="37171" xr:uid="{A130BC61-555A-44D3-BD6B-DB8F37115908}"/>
    <cellStyle name="Header1 2 8 7 6 5 3" xfId="37172" xr:uid="{6B0867A1-1AB2-43B8-8DF2-369EF90900E6}"/>
    <cellStyle name="Header1 2 8 7 6 6" xfId="37173" xr:uid="{F9A2080B-EE3F-4196-9D6A-4E5BE9872703}"/>
    <cellStyle name="Header1 2 8 7 6 6 2" xfId="37174" xr:uid="{A843589C-C271-48D4-BCEE-10E3A0630697}"/>
    <cellStyle name="Header1 2 8 7 6 6 3" xfId="37175" xr:uid="{CE5BB81F-19A6-4A6D-9FE8-78E7747DE58C}"/>
    <cellStyle name="Header1 2 8 7 6 7" xfId="37176" xr:uid="{A565770C-4C7E-4DDC-A601-03B9307EDB9F}"/>
    <cellStyle name="Header1 2 8 7 6 8" xfId="37177" xr:uid="{D3B88915-7EA7-4677-B34B-64F9DFD8AC09}"/>
    <cellStyle name="Header1 2 8 7 7" xfId="37178" xr:uid="{7B662437-DB06-4004-8F40-2867043862E9}"/>
    <cellStyle name="Header1 2 8 7 8" xfId="37179" xr:uid="{89DA510A-223B-443B-8983-98214DB11709}"/>
    <cellStyle name="Header1 2 8 8" xfId="37180" xr:uid="{3B467457-D825-4BD8-AA29-17C119859F08}"/>
    <cellStyle name="Header1 2 8 8 2" xfId="37181" xr:uid="{370C8CB8-92D1-4F11-9C73-76332A4849D1}"/>
    <cellStyle name="Header1 2 8 8 2 2" xfId="37182" xr:uid="{0CAF05FE-E2CA-436B-A69B-C6300BA24111}"/>
    <cellStyle name="Header1 2 8 8 2 2 2" xfId="37183" xr:uid="{3C236341-60FF-4020-99CE-6556568FCEB6}"/>
    <cellStyle name="Header1 2 8 8 2 2 3" xfId="37184" xr:uid="{AF5A0FF3-A080-448B-B578-BAA60046A267}"/>
    <cellStyle name="Header1 2 8 8 2 3" xfId="37185" xr:uid="{ADE9A1C8-714D-437F-AABB-9D475C65D0D4}"/>
    <cellStyle name="Header1 2 8 8 2 3 2" xfId="37186" xr:uid="{61BC5DDC-093B-44AA-A76D-5C3B84E0ABD6}"/>
    <cellStyle name="Header1 2 8 8 2 3 3" xfId="37187" xr:uid="{DC102E79-1CCD-45CF-AA0C-1C154794A185}"/>
    <cellStyle name="Header1 2 8 8 2 4" xfId="37188" xr:uid="{F33C520D-4A7D-4D9D-9F55-7EB2CDF649D9}"/>
    <cellStyle name="Header1 2 8 8 2 4 2" xfId="37189" xr:uid="{58F3E926-01B0-44E8-B46F-AD8D8FBD82F3}"/>
    <cellStyle name="Header1 2 8 8 2 4 3" xfId="37190" xr:uid="{8BBE353B-873F-4DFE-8C5E-5072651A3044}"/>
    <cellStyle name="Header1 2 8 8 2 5" xfId="37191" xr:uid="{CD16AE65-7393-4205-8360-46661915AD38}"/>
    <cellStyle name="Header1 2 8 8 2 5 2" xfId="37192" xr:uid="{C4A3A0C1-8FA6-4DBB-B26A-5EC0ED1EE540}"/>
    <cellStyle name="Header1 2 8 8 2 5 3" xfId="37193" xr:uid="{F7E1401C-87F1-4171-B7DF-A4C388406E40}"/>
    <cellStyle name="Header1 2 8 8 2 6" xfId="37194" xr:uid="{6FA65449-AF15-407D-93F6-1CF9E3923B7F}"/>
    <cellStyle name="Header1 2 8 8 2 6 2" xfId="37195" xr:uid="{FBC895E6-A343-45B6-AD5F-60828DF58DDB}"/>
    <cellStyle name="Header1 2 8 8 2 6 3" xfId="37196" xr:uid="{395B1DA1-A9FF-4A66-80C1-6696F2247F5A}"/>
    <cellStyle name="Header1 2 8 8 2 7" xfId="37197" xr:uid="{674B3A65-94B9-481F-B3B5-0D394B311EE3}"/>
    <cellStyle name="Header1 2 8 8 2 7 2" xfId="37198" xr:uid="{CC70CA6F-DF4D-4BD1-B9AA-FF16CBE84230}"/>
    <cellStyle name="Header1 2 8 8 2 7 3" xfId="37199" xr:uid="{4FF2580C-A5F1-45D5-A050-BC8378D841AD}"/>
    <cellStyle name="Header1 2 8 8 2 8" xfId="37200" xr:uid="{E7056D8E-60A4-4DF2-949B-1D850333D0A7}"/>
    <cellStyle name="Header1 2 8 8 2 9" xfId="37201" xr:uid="{4B0237BE-0DD2-4E0D-855E-55DEC78DB43E}"/>
    <cellStyle name="Header1 2 8 8 3" xfId="37202" xr:uid="{85EFDF68-7955-4CE6-B759-EE1E6C38E99B}"/>
    <cellStyle name="Header1 2 8 8 3 2" xfId="37203" xr:uid="{66B6C367-4523-4A60-9144-61901E0D254D}"/>
    <cellStyle name="Header1 2 8 8 3 2 2" xfId="37204" xr:uid="{D1DAE135-AD2B-4815-B9ED-6DDEC74DEADE}"/>
    <cellStyle name="Header1 2 8 8 3 2 3" xfId="37205" xr:uid="{107C100D-3C75-4BF6-A06E-B321D933EF4C}"/>
    <cellStyle name="Header1 2 8 8 3 3" xfId="37206" xr:uid="{AA96CA25-36C7-4063-A456-52E10893DCFD}"/>
    <cellStyle name="Header1 2 8 8 3 3 2" xfId="37207" xr:uid="{CEE7209C-5504-4AE9-9840-FD015D769E99}"/>
    <cellStyle name="Header1 2 8 8 3 3 3" xfId="37208" xr:uid="{16B8F275-E3FF-4C38-8D5D-128F14562F31}"/>
    <cellStyle name="Header1 2 8 8 3 4" xfId="37209" xr:uid="{9D29036B-24E1-480A-B99D-C9624A75448F}"/>
    <cellStyle name="Header1 2 8 8 3 4 2" xfId="37210" xr:uid="{E8FCA8AC-7AFE-4B91-BA4F-F0357E9CEB5A}"/>
    <cellStyle name="Header1 2 8 8 3 4 3" xfId="37211" xr:uid="{F777247F-D24B-48BA-9364-EB9330FBC826}"/>
    <cellStyle name="Header1 2 8 8 3 5" xfId="37212" xr:uid="{F3672E9B-E601-4BC5-9A3C-3B00B47BE7C3}"/>
    <cellStyle name="Header1 2 8 8 3 5 2" xfId="37213" xr:uid="{414232BF-CDF3-4041-9D2E-89E7222FBBE8}"/>
    <cellStyle name="Header1 2 8 8 3 5 3" xfId="37214" xr:uid="{018F031C-1AE6-4296-BB70-263F9FC8E1FE}"/>
    <cellStyle name="Header1 2 8 8 3 6" xfId="37215" xr:uid="{7F1FF437-64F5-453D-9934-47A60EDF4F51}"/>
    <cellStyle name="Header1 2 8 8 3 6 2" xfId="37216" xr:uid="{15CB6AC4-EA90-47B8-85D9-8FC5B7A261A4}"/>
    <cellStyle name="Header1 2 8 8 3 6 3" xfId="37217" xr:uid="{470003B5-16A1-456D-AC37-C651DB29633D}"/>
    <cellStyle name="Header1 2 8 8 3 7" xfId="37218" xr:uid="{F2821D7D-17E8-463B-93F9-6E18BFC1D3FE}"/>
    <cellStyle name="Header1 2 8 8 3 8" xfId="37219" xr:uid="{E881C64F-7321-4D98-9C8E-215B9A832E9D}"/>
    <cellStyle name="Header1 2 8 8 4" xfId="37220" xr:uid="{85759F11-833C-4C1C-81C3-05E4FABDB062}"/>
    <cellStyle name="Header1 2 8 8 4 2" xfId="37221" xr:uid="{888FA6FF-8DCE-4E84-BCE4-0D41531ABCF6}"/>
    <cellStyle name="Header1 2 8 8 4 2 2" xfId="37222" xr:uid="{198909A1-2550-45EB-B4A9-573AFF5AC1C0}"/>
    <cellStyle name="Header1 2 8 8 4 2 3" xfId="37223" xr:uid="{6E9C4E8B-9F21-424D-AD38-EE843F3348B6}"/>
    <cellStyle name="Header1 2 8 8 4 3" xfId="37224" xr:uid="{9BE9BF03-E6CC-4425-BA49-37727A37C480}"/>
    <cellStyle name="Header1 2 8 8 4 3 2" xfId="37225" xr:uid="{0C41CF5A-34B9-47F4-A225-0D712084A308}"/>
    <cellStyle name="Header1 2 8 8 4 3 3" xfId="37226" xr:uid="{5453C262-8B2D-4F90-8B4C-C30242A7A56A}"/>
    <cellStyle name="Header1 2 8 8 4 4" xfId="37227" xr:uid="{1A35F6C5-77FD-47AD-8B08-E8FD5079571D}"/>
    <cellStyle name="Header1 2 8 8 4 4 2" xfId="37228" xr:uid="{946693FD-5A33-4017-AD12-C21B8DDD0CF8}"/>
    <cellStyle name="Header1 2 8 8 4 4 3" xfId="37229" xr:uid="{ACE32955-7505-45B7-B50B-253A1DF90473}"/>
    <cellStyle name="Header1 2 8 8 4 5" xfId="37230" xr:uid="{AC35495F-7688-44B2-BDCC-8DC7B6352443}"/>
    <cellStyle name="Header1 2 8 8 4 5 2" xfId="37231" xr:uid="{478A24AF-CB1C-4DD0-9FA2-1CF760E3CA49}"/>
    <cellStyle name="Header1 2 8 8 4 5 3" xfId="37232" xr:uid="{7C82E754-5D2B-437D-BD95-EAB717D8D670}"/>
    <cellStyle name="Header1 2 8 8 4 6" xfId="37233" xr:uid="{05C05ACD-2259-42C4-A51C-52AE5AD2C60D}"/>
    <cellStyle name="Header1 2 8 8 4 6 2" xfId="37234" xr:uid="{108CFF54-2987-4E13-945B-1C1098CBC818}"/>
    <cellStyle name="Header1 2 8 8 4 6 3" xfId="37235" xr:uid="{1CD3FD85-A15C-4C18-B772-87DA32BFF3A4}"/>
    <cellStyle name="Header1 2 8 8 4 7" xfId="37236" xr:uid="{8B1EC2B5-C509-45C3-B043-FCF6DE2D5569}"/>
    <cellStyle name="Header1 2 8 8 4 8" xfId="37237" xr:uid="{F200ECC5-26CB-46E6-BD37-0F1A5AC1791D}"/>
    <cellStyle name="Header1 2 8 8 5" xfId="37238" xr:uid="{C070D347-48F1-4706-8535-647E1A4319E5}"/>
    <cellStyle name="Header1 2 8 8 5 2" xfId="37239" xr:uid="{41914E75-9DA4-4696-84E9-B15ED840EF15}"/>
    <cellStyle name="Header1 2 8 8 5 2 2" xfId="37240" xr:uid="{10B4E191-023D-4312-8236-C1EEF15A83C3}"/>
    <cellStyle name="Header1 2 8 8 5 2 3" xfId="37241" xr:uid="{AAC938FD-D4E2-44EF-93BC-A04EB9F91D2B}"/>
    <cellStyle name="Header1 2 8 8 5 3" xfId="37242" xr:uid="{DB05E641-5B8C-4B47-927C-B3BC8845B900}"/>
    <cellStyle name="Header1 2 8 8 5 3 2" xfId="37243" xr:uid="{EF395126-5B5E-4E84-91F5-DACA48115635}"/>
    <cellStyle name="Header1 2 8 8 5 3 3" xfId="37244" xr:uid="{C0D639B5-E4C8-412B-972B-6407CFC64A08}"/>
    <cellStyle name="Header1 2 8 8 5 4" xfId="37245" xr:uid="{2867D48E-D30D-4484-8C04-40DB1BFFF820}"/>
    <cellStyle name="Header1 2 8 8 5 4 2" xfId="37246" xr:uid="{4B8ECFA2-12A5-495D-A5AD-23D55D6F6B14}"/>
    <cellStyle name="Header1 2 8 8 5 4 3" xfId="37247" xr:uid="{026FB82E-7347-45AF-8FF3-010D6FEFAE4F}"/>
    <cellStyle name="Header1 2 8 8 5 5" xfId="37248" xr:uid="{2B01B8B5-C06B-448E-AF76-5BFA4C15BA9D}"/>
    <cellStyle name="Header1 2 8 8 5 5 2" xfId="37249" xr:uid="{B1BB22E9-3B9C-45D3-8842-8E901BA8FA0D}"/>
    <cellStyle name="Header1 2 8 8 5 5 3" xfId="37250" xr:uid="{6BAD1CBC-4A90-4538-994A-734B41284BB9}"/>
    <cellStyle name="Header1 2 8 8 5 6" xfId="37251" xr:uid="{A6A6425B-6608-43E7-B961-C8A57E25F100}"/>
    <cellStyle name="Header1 2 8 8 5 6 2" xfId="37252" xr:uid="{2EE25F3A-5CBF-4F10-A056-70D7EAEB4C80}"/>
    <cellStyle name="Header1 2 8 8 5 6 3" xfId="37253" xr:uid="{BE78360C-FA30-4707-AFB5-B65B0F784EBD}"/>
    <cellStyle name="Header1 2 8 8 5 7" xfId="37254" xr:uid="{8F6F57B2-7AB3-4168-8D2A-269120043FAF}"/>
    <cellStyle name="Header1 2 8 8 5 8" xfId="37255" xr:uid="{55E5FB62-DA12-4A57-96E2-FBDA9FFF0AA0}"/>
    <cellStyle name="Header1 2 8 8 6" xfId="37256" xr:uid="{24BD38C9-BEEA-4428-9C72-D60446462AA3}"/>
    <cellStyle name="Header1 2 8 8 6 2" xfId="37257" xr:uid="{1A7E387B-5B20-4E94-914B-07325FD08999}"/>
    <cellStyle name="Header1 2 8 8 6 2 2" xfId="37258" xr:uid="{139B98A3-9E92-454E-8539-7AC183322A97}"/>
    <cellStyle name="Header1 2 8 8 6 2 3" xfId="37259" xr:uid="{87011BEF-586A-4C9B-B0F3-95D301469AAE}"/>
    <cellStyle name="Header1 2 8 8 6 3" xfId="37260" xr:uid="{7DD01AAA-89A8-4A86-A5DB-E0E2EE48CB37}"/>
    <cellStyle name="Header1 2 8 8 6 3 2" xfId="37261" xr:uid="{73B001F8-7FBC-4C78-A35E-BB009DF2088D}"/>
    <cellStyle name="Header1 2 8 8 6 3 3" xfId="37262" xr:uid="{722C93E6-0890-46B4-8B4E-2B6E14598BD7}"/>
    <cellStyle name="Header1 2 8 8 6 4" xfId="37263" xr:uid="{991ABC9C-BF00-4725-B070-62751C806100}"/>
    <cellStyle name="Header1 2 8 8 6 4 2" xfId="37264" xr:uid="{74EF2014-E03E-4C42-889C-8FA9953687BE}"/>
    <cellStyle name="Header1 2 8 8 6 4 3" xfId="37265" xr:uid="{FA224362-8D88-4D4A-9B83-9ED0E0EC019C}"/>
    <cellStyle name="Header1 2 8 8 6 5" xfId="37266" xr:uid="{8E20008C-B628-43A0-B4E3-250E5F8DCEE9}"/>
    <cellStyle name="Header1 2 8 8 6 5 2" xfId="37267" xr:uid="{9CF1CB6F-5AAE-4B15-A677-185170560BA3}"/>
    <cellStyle name="Header1 2 8 8 6 5 3" xfId="37268" xr:uid="{7DED15C4-6B24-4E1E-9668-4BE23D4CF363}"/>
    <cellStyle name="Header1 2 8 8 6 6" xfId="37269" xr:uid="{FB3E419E-0AE1-4B16-8E96-F2242E3AF12E}"/>
    <cellStyle name="Header1 2 8 8 6 6 2" xfId="37270" xr:uid="{0F59CADE-6C06-4A45-B1E9-950B0D4507E9}"/>
    <cellStyle name="Header1 2 8 8 6 6 3" xfId="37271" xr:uid="{9363644B-44BC-4E4E-8E30-1FDAFCF307E4}"/>
    <cellStyle name="Header1 2 8 8 6 7" xfId="37272" xr:uid="{1D491339-E936-4E94-9835-9EB01D9CA404}"/>
    <cellStyle name="Header1 2 8 8 6 8" xfId="37273" xr:uid="{F00F6DE7-8271-4744-B4C5-3C63DAC6B348}"/>
    <cellStyle name="Header1 2 8 8 7" xfId="37274" xr:uid="{4195F758-7C93-42F6-857C-0A204C846B41}"/>
    <cellStyle name="Header1 2 8 8 8" xfId="37275" xr:uid="{29D04654-36B1-47FD-9CAD-57426FB99453}"/>
    <cellStyle name="Header1 2 8 9" xfId="37276" xr:uid="{991E8561-4E00-4C3E-AAEA-1CC6F51AE51B}"/>
    <cellStyle name="Header1 2 8 9 2" xfId="37277" xr:uid="{82D6C5F2-A80D-44A3-B33A-37F4B96BD883}"/>
    <cellStyle name="Header1 2 8 9 2 2" xfId="37278" xr:uid="{6DE1982F-C8E6-445F-B361-A0401FD819A9}"/>
    <cellStyle name="Header1 2 8 9 2 2 2" xfId="37279" xr:uid="{0F535DA0-A6DC-430C-B9ED-7F1515DACA5B}"/>
    <cellStyle name="Header1 2 8 9 2 2 3" xfId="37280" xr:uid="{28514180-CE5C-4D35-B390-8E936D7D346C}"/>
    <cellStyle name="Header1 2 8 9 2 3" xfId="37281" xr:uid="{83E63B1A-B13A-4B1E-81BE-F107EA4BE936}"/>
    <cellStyle name="Header1 2 8 9 2 3 2" xfId="37282" xr:uid="{8CF1E444-65F2-4026-81D2-97696A8E57CB}"/>
    <cellStyle name="Header1 2 8 9 2 3 3" xfId="37283" xr:uid="{51132937-32F0-4DA2-81F3-1F105B0E9C56}"/>
    <cellStyle name="Header1 2 8 9 2 4" xfId="37284" xr:uid="{EE6F5D63-8615-4C61-A0B8-BA9A6E7B204D}"/>
    <cellStyle name="Header1 2 8 9 2 4 2" xfId="37285" xr:uid="{1D487141-D2CE-461E-8889-76C41C7899EC}"/>
    <cellStyle name="Header1 2 8 9 2 4 3" xfId="37286" xr:uid="{BC3570C7-7A58-4506-A670-6F14F9DC7618}"/>
    <cellStyle name="Header1 2 8 9 2 5" xfId="37287" xr:uid="{87101DEA-8DA8-402B-8897-6AE5FF27EB7B}"/>
    <cellStyle name="Header1 2 8 9 2 5 2" xfId="37288" xr:uid="{6D69364C-F85F-4585-AB79-2AA47BF9F9A6}"/>
    <cellStyle name="Header1 2 8 9 2 5 3" xfId="37289" xr:uid="{C5212162-E560-410B-9F46-8C30DDE43135}"/>
    <cellStyle name="Header1 2 8 9 2 6" xfId="37290" xr:uid="{5AAEBBF8-67CA-4E00-A95B-16101973848B}"/>
    <cellStyle name="Header1 2 8 9 2 6 2" xfId="37291" xr:uid="{FF7C847B-3A62-4F63-87EA-FB5050FE36DF}"/>
    <cellStyle name="Header1 2 8 9 2 6 3" xfId="37292" xr:uid="{CB0C208F-4C1C-4545-951E-B4AA5CF50AA6}"/>
    <cellStyle name="Header1 2 8 9 2 7" xfId="37293" xr:uid="{0BE1BB25-A068-4AC3-A203-A0A9ECB4FAE4}"/>
    <cellStyle name="Header1 2 8 9 2 7 2" xfId="37294" xr:uid="{0BACBAB7-50EE-4D51-9ADC-66A68BC93F53}"/>
    <cellStyle name="Header1 2 8 9 2 7 3" xfId="37295" xr:uid="{BC468463-AB0B-48E1-B13B-865EF81D5D4A}"/>
    <cellStyle name="Header1 2 8 9 2 8" xfId="37296" xr:uid="{33BE652F-6A6F-4DE2-8625-0891957CCE7D}"/>
    <cellStyle name="Header1 2 8 9 2 9" xfId="37297" xr:uid="{829A0B77-83D8-468C-AB2C-393A07F91EE7}"/>
    <cellStyle name="Header1 2 8 9 3" xfId="37298" xr:uid="{4827F431-07E4-4DA4-A4D2-33A408F24D98}"/>
    <cellStyle name="Header1 2 8 9 3 2" xfId="37299" xr:uid="{4A6FDA62-1BC6-437A-9515-437384CA9CC8}"/>
    <cellStyle name="Header1 2 8 9 3 2 2" xfId="37300" xr:uid="{BDA99CEC-61A4-43FF-A6A3-E5D80F2752C2}"/>
    <cellStyle name="Header1 2 8 9 3 2 3" xfId="37301" xr:uid="{4B6A0EDE-26F4-430B-BC69-E5FF43B50FE7}"/>
    <cellStyle name="Header1 2 8 9 3 3" xfId="37302" xr:uid="{779225C7-0785-4F13-8F76-7A94855D4056}"/>
    <cellStyle name="Header1 2 8 9 3 3 2" xfId="37303" xr:uid="{632FBD0B-3046-48EB-BBDA-AA9296F7C00C}"/>
    <cellStyle name="Header1 2 8 9 3 3 3" xfId="37304" xr:uid="{E9823B12-FFE9-4C4F-A16E-21BACA0FE151}"/>
    <cellStyle name="Header1 2 8 9 3 4" xfId="37305" xr:uid="{7F554008-05F4-4D10-92A3-8ADAC34F1123}"/>
    <cellStyle name="Header1 2 8 9 3 4 2" xfId="37306" xr:uid="{9ED194F8-45B4-4A8E-BED9-AC6158FF085F}"/>
    <cellStyle name="Header1 2 8 9 3 4 3" xfId="37307" xr:uid="{19551F3C-1E2D-4E19-8875-AB91E36565CD}"/>
    <cellStyle name="Header1 2 8 9 3 5" xfId="37308" xr:uid="{F1A2EAE4-4766-4767-A3F2-EB0B5888B01A}"/>
    <cellStyle name="Header1 2 8 9 3 5 2" xfId="37309" xr:uid="{3474557D-406C-4834-9D44-4E88D1B2E289}"/>
    <cellStyle name="Header1 2 8 9 3 5 3" xfId="37310" xr:uid="{59A0B25F-C3D6-490F-B6E0-F52683EA8631}"/>
    <cellStyle name="Header1 2 8 9 3 6" xfId="37311" xr:uid="{CF4AC3D9-CD62-48C7-BFFC-1FE75A34928A}"/>
    <cellStyle name="Header1 2 8 9 3 6 2" xfId="37312" xr:uid="{767B2469-B49D-495A-B52D-1DF7A70C9F11}"/>
    <cellStyle name="Header1 2 8 9 3 6 3" xfId="37313" xr:uid="{64DC1969-1810-4059-9B7A-0B247325C6AD}"/>
    <cellStyle name="Header1 2 8 9 3 7" xfId="37314" xr:uid="{7EBF5663-AE02-41EB-8C5E-FDD2727F2559}"/>
    <cellStyle name="Header1 2 8 9 3 8" xfId="37315" xr:uid="{74E48DCC-7680-4753-965D-C4B1615B18DE}"/>
    <cellStyle name="Header1 2 8 9 4" xfId="37316" xr:uid="{52481F26-8FB4-4DE5-BBC4-25B819EC3FE5}"/>
    <cellStyle name="Header1 2 8 9 4 2" xfId="37317" xr:uid="{7A71CA94-3370-4FAE-B13F-75CA6415D457}"/>
    <cellStyle name="Header1 2 8 9 4 2 2" xfId="37318" xr:uid="{438BEAE5-4F1A-4358-A270-F7F50422E3F6}"/>
    <cellStyle name="Header1 2 8 9 4 2 3" xfId="37319" xr:uid="{7FF28C31-E67D-4B2F-B847-F22FFB717A51}"/>
    <cellStyle name="Header1 2 8 9 4 3" xfId="37320" xr:uid="{E566AF35-DB0C-4FE6-B6BC-9A15B3825A46}"/>
    <cellStyle name="Header1 2 8 9 4 3 2" xfId="37321" xr:uid="{61019EEA-04B9-4ECE-9A17-3A560B637DE5}"/>
    <cellStyle name="Header1 2 8 9 4 3 3" xfId="37322" xr:uid="{E5EEF038-6AD5-4126-9851-10C78A22485C}"/>
    <cellStyle name="Header1 2 8 9 4 4" xfId="37323" xr:uid="{0C2C4F0C-E9A9-45B8-B3E5-EB527813EC91}"/>
    <cellStyle name="Header1 2 8 9 4 4 2" xfId="37324" xr:uid="{0957C214-08E5-4894-8576-7107CBBC8C5C}"/>
    <cellStyle name="Header1 2 8 9 4 4 3" xfId="37325" xr:uid="{9F62B5EE-CEDB-4C64-ABF5-DE7E00A1C4CC}"/>
    <cellStyle name="Header1 2 8 9 4 5" xfId="37326" xr:uid="{14071023-B745-40C8-A386-3B00F0F059D5}"/>
    <cellStyle name="Header1 2 8 9 4 5 2" xfId="37327" xr:uid="{B8E4C005-FA0B-4C19-B847-7A22D08EC45A}"/>
    <cellStyle name="Header1 2 8 9 4 5 3" xfId="37328" xr:uid="{09D07738-F69C-431C-A67F-67E31F53393A}"/>
    <cellStyle name="Header1 2 8 9 4 6" xfId="37329" xr:uid="{EA68627F-0765-4A62-8FEE-0EDC2D03B423}"/>
    <cellStyle name="Header1 2 8 9 4 6 2" xfId="37330" xr:uid="{966EA3D6-90AD-4DAC-8CD5-372E14EB0360}"/>
    <cellStyle name="Header1 2 8 9 4 6 3" xfId="37331" xr:uid="{38A0FE73-3672-4ADD-9DEB-DC4751CE90A7}"/>
    <cellStyle name="Header1 2 8 9 4 7" xfId="37332" xr:uid="{F38FE52B-8555-46C9-8154-81F3F7180EFC}"/>
    <cellStyle name="Header1 2 8 9 4 8" xfId="37333" xr:uid="{F9081006-7AAB-471B-94E4-D084C896854A}"/>
    <cellStyle name="Header1 2 8 9 5" xfId="37334" xr:uid="{43BF8EDD-40D0-45AF-A7B2-1473254EC385}"/>
    <cellStyle name="Header1 2 8 9 5 2" xfId="37335" xr:uid="{DC9133DA-35E8-4964-AAEE-43ACBAB81510}"/>
    <cellStyle name="Header1 2 8 9 5 2 2" xfId="37336" xr:uid="{F27259A7-5CBC-4A8F-8A3C-5E761709B56B}"/>
    <cellStyle name="Header1 2 8 9 5 2 3" xfId="37337" xr:uid="{22C8245C-D8A1-4B76-B925-06EF1AD53A63}"/>
    <cellStyle name="Header1 2 8 9 5 3" xfId="37338" xr:uid="{FF4D3BF8-0EFA-4D2C-B605-F0D865D799D5}"/>
    <cellStyle name="Header1 2 8 9 5 3 2" xfId="37339" xr:uid="{3E021421-21EC-4216-B65F-0908EAD93BC0}"/>
    <cellStyle name="Header1 2 8 9 5 3 3" xfId="37340" xr:uid="{F6D0FE99-C144-4432-AA77-BFED2653CE30}"/>
    <cellStyle name="Header1 2 8 9 5 4" xfId="37341" xr:uid="{F7EEB08E-7BFE-4943-BD64-D16A0489EC69}"/>
    <cellStyle name="Header1 2 8 9 5 4 2" xfId="37342" xr:uid="{CD3DF618-1941-4BDC-BC43-94DA40CABB1A}"/>
    <cellStyle name="Header1 2 8 9 5 4 3" xfId="37343" xr:uid="{32963CE7-AC72-4226-96CC-2731475524F3}"/>
    <cellStyle name="Header1 2 8 9 5 5" xfId="37344" xr:uid="{3C2B3C77-85BA-4E12-950F-9EEA56A9E0E4}"/>
    <cellStyle name="Header1 2 8 9 5 5 2" xfId="37345" xr:uid="{C8B9EDC3-37F8-44ED-9FA6-6B6750194425}"/>
    <cellStyle name="Header1 2 8 9 5 5 3" xfId="37346" xr:uid="{69910185-7574-47FD-B0C7-F78AAD3C4C13}"/>
    <cellStyle name="Header1 2 8 9 5 6" xfId="37347" xr:uid="{DFB62E17-F123-44CB-8DDB-79CC77A7A44B}"/>
    <cellStyle name="Header1 2 8 9 5 6 2" xfId="37348" xr:uid="{40750B30-A99F-4924-8521-1120CA7CB76C}"/>
    <cellStyle name="Header1 2 8 9 5 6 3" xfId="37349" xr:uid="{96E3C7A1-EA5E-4DFF-BD53-5AAD3D54A5D0}"/>
    <cellStyle name="Header1 2 8 9 5 7" xfId="37350" xr:uid="{DF4E6E86-099A-44F1-B09E-945D197F7B6E}"/>
    <cellStyle name="Header1 2 8 9 5 8" xfId="37351" xr:uid="{2803C45E-D792-4AB7-96F8-78EFA3856B6F}"/>
    <cellStyle name="Header1 2 8 9 6" xfId="37352" xr:uid="{585EAB37-D7D8-46A7-93F0-AFB54389A605}"/>
    <cellStyle name="Header1 2 8 9 6 2" xfId="37353" xr:uid="{5C95249F-64A1-41DF-B00B-96D8C033A5EA}"/>
    <cellStyle name="Header1 2 8 9 6 2 2" xfId="37354" xr:uid="{1C4B13F7-6924-4313-AD5F-6B3B745E8961}"/>
    <cellStyle name="Header1 2 8 9 6 2 3" xfId="37355" xr:uid="{E5129E75-8C3C-4D36-95DC-81B08BED8CD2}"/>
    <cellStyle name="Header1 2 8 9 6 3" xfId="37356" xr:uid="{3A275A73-4F30-4614-B76C-8F153BD9C3D0}"/>
    <cellStyle name="Header1 2 8 9 6 3 2" xfId="37357" xr:uid="{A1804B8E-4943-40F2-ADD0-D0B0AB18D787}"/>
    <cellStyle name="Header1 2 8 9 6 3 3" xfId="37358" xr:uid="{C3A9D5E8-1B28-4FFC-9FDB-27FAAB4F68B9}"/>
    <cellStyle name="Header1 2 8 9 6 4" xfId="37359" xr:uid="{DF4D54CE-0F52-4E6B-AADB-5A24F4057FA4}"/>
    <cellStyle name="Header1 2 8 9 6 4 2" xfId="37360" xr:uid="{DFCD4EBE-7B4E-4581-BFEC-5AF66AC635DD}"/>
    <cellStyle name="Header1 2 8 9 6 4 3" xfId="37361" xr:uid="{38EDF824-C5BB-4704-8D4A-FF41FB8494C3}"/>
    <cellStyle name="Header1 2 8 9 6 5" xfId="37362" xr:uid="{48A8C920-2D1A-449B-9A59-EFC371338A82}"/>
    <cellStyle name="Header1 2 8 9 6 5 2" xfId="37363" xr:uid="{B59AFA8F-2A4F-4427-ADB7-3B476F449C65}"/>
    <cellStyle name="Header1 2 8 9 6 5 3" xfId="37364" xr:uid="{B7981D7F-B6A4-4E66-9475-10460AB3D645}"/>
    <cellStyle name="Header1 2 8 9 6 6" xfId="37365" xr:uid="{24E7550B-CDE2-4470-B8CE-6AAD9D2283F4}"/>
    <cellStyle name="Header1 2 8 9 6 6 2" xfId="37366" xr:uid="{10F21382-0B3A-483B-A23B-31D1C30A0E70}"/>
    <cellStyle name="Header1 2 8 9 6 6 3" xfId="37367" xr:uid="{0DD1DDD3-B977-4242-90A9-800857061727}"/>
    <cellStyle name="Header1 2 8 9 6 7" xfId="37368" xr:uid="{62648B6C-9C28-4785-AC71-2DAD613E0EE9}"/>
    <cellStyle name="Header1 2 8 9 6 8" xfId="37369" xr:uid="{853F8875-69A6-4392-8E2B-6A46C7C041F5}"/>
    <cellStyle name="Header1 2 8 9 7" xfId="37370" xr:uid="{69D2B1AD-FE0F-4AFD-AD5B-F9ACBA39778C}"/>
    <cellStyle name="Header1 2 8 9 8" xfId="37371" xr:uid="{D5187543-6BC9-454E-BF42-DD5168C7279E}"/>
    <cellStyle name="Header1 2 9" xfId="37372" xr:uid="{C7E3D00B-6F53-4CC2-B991-5504EC00A19C}"/>
    <cellStyle name="Header1 2 9 10" xfId="37373" xr:uid="{E4D5B416-58E6-4CDC-9C36-B84D41B5E4F2}"/>
    <cellStyle name="Header1 2 9 10 2" xfId="37374" xr:uid="{8A90D44A-72A5-436A-8052-AE78B933C5AF}"/>
    <cellStyle name="Header1 2 9 10 2 2" xfId="37375" xr:uid="{E862323F-3E66-40BB-A7B8-03BBA1D1BD59}"/>
    <cellStyle name="Header1 2 9 10 2 2 2" xfId="37376" xr:uid="{30B7E19A-643B-4EAE-AB9E-568E8F291117}"/>
    <cellStyle name="Header1 2 9 10 2 2 3" xfId="37377" xr:uid="{63F2A6A9-4564-4920-AE49-8F3367F9ABB5}"/>
    <cellStyle name="Header1 2 9 10 2 3" xfId="37378" xr:uid="{C1F48BF5-00AB-4E96-9E1A-0C4E663C278D}"/>
    <cellStyle name="Header1 2 9 10 2 3 2" xfId="37379" xr:uid="{67B3E455-FE4A-4F5A-8A7F-76883ECEA80F}"/>
    <cellStyle name="Header1 2 9 10 2 3 3" xfId="37380" xr:uid="{0C9DE878-EE0C-4748-A5CB-1B1FABBFACAA}"/>
    <cellStyle name="Header1 2 9 10 2 4" xfId="37381" xr:uid="{8CCAA1AC-80FA-453C-B32B-05B6240622FA}"/>
    <cellStyle name="Header1 2 9 10 2 4 2" xfId="37382" xr:uid="{F4A55B89-AD2A-4237-ACFF-414C3FBE31FD}"/>
    <cellStyle name="Header1 2 9 10 2 4 3" xfId="37383" xr:uid="{4DBFDD2C-6131-4E63-B1D8-75AA88EEC708}"/>
    <cellStyle name="Header1 2 9 10 2 5" xfId="37384" xr:uid="{CD480DCF-064C-4DC8-BFBE-7C49AAC9660F}"/>
    <cellStyle name="Header1 2 9 10 2 5 2" xfId="37385" xr:uid="{0369F95A-5134-41ED-8011-FA71DCEE9901}"/>
    <cellStyle name="Header1 2 9 10 2 5 3" xfId="37386" xr:uid="{560C0E46-D3FD-4441-B222-FDD6B8B72F66}"/>
    <cellStyle name="Header1 2 9 10 2 6" xfId="37387" xr:uid="{451BD66D-5723-400F-AB5E-BD5ACD60C4C2}"/>
    <cellStyle name="Header1 2 9 10 2 6 2" xfId="37388" xr:uid="{9BC092A7-181F-4201-849D-5FCA844C2788}"/>
    <cellStyle name="Header1 2 9 10 2 6 3" xfId="37389" xr:uid="{FF1B34A0-7CB3-4A03-8CB4-2FEAFB481B54}"/>
    <cellStyle name="Header1 2 9 10 2 7" xfId="37390" xr:uid="{0669EECF-4F46-4184-AD3A-F38CDF46D9FF}"/>
    <cellStyle name="Header1 2 9 10 2 7 2" xfId="37391" xr:uid="{1467F9AE-07A3-424D-B8DE-1175D9B2C21B}"/>
    <cellStyle name="Header1 2 9 10 2 7 3" xfId="37392" xr:uid="{EC8F6A01-5A68-4B61-A6BF-8304CB73618D}"/>
    <cellStyle name="Header1 2 9 10 2 8" xfId="37393" xr:uid="{38223ABA-A469-4136-8AAF-E81E98B2F121}"/>
    <cellStyle name="Header1 2 9 10 2 9" xfId="37394" xr:uid="{77C871A4-8F60-4671-858E-B0EB9AF890EE}"/>
    <cellStyle name="Header1 2 9 10 3" xfId="37395" xr:uid="{BA36B78B-10E0-49A9-AE20-E5F0F82A8B68}"/>
    <cellStyle name="Header1 2 9 10 3 2" xfId="37396" xr:uid="{A8710D64-CE0E-4ED1-9CBF-20AF78497C8E}"/>
    <cellStyle name="Header1 2 9 10 3 2 2" xfId="37397" xr:uid="{E7E994B1-208B-4A3C-B1F3-85BA7B2D666B}"/>
    <cellStyle name="Header1 2 9 10 3 2 3" xfId="37398" xr:uid="{23A0A4ED-F230-447E-8258-BBBD452E2FE9}"/>
    <cellStyle name="Header1 2 9 10 3 3" xfId="37399" xr:uid="{99224FBD-5BF7-4C1B-A2E6-BD3920219BAA}"/>
    <cellStyle name="Header1 2 9 10 3 3 2" xfId="37400" xr:uid="{C5AC784E-42F9-4C01-A24C-65D2EBB5F4A7}"/>
    <cellStyle name="Header1 2 9 10 3 3 3" xfId="37401" xr:uid="{835BF14B-8C0A-456F-B55A-ABE99476C6D5}"/>
    <cellStyle name="Header1 2 9 10 3 4" xfId="37402" xr:uid="{C76838C8-ECAA-44BF-A33D-9F63413CA1CE}"/>
    <cellStyle name="Header1 2 9 10 3 4 2" xfId="37403" xr:uid="{55202267-53C3-4FFE-8746-587A164442FF}"/>
    <cellStyle name="Header1 2 9 10 3 4 3" xfId="37404" xr:uid="{82E24F5C-8E1C-44DE-AE96-C7111F817C0B}"/>
    <cellStyle name="Header1 2 9 10 3 5" xfId="37405" xr:uid="{BB42BA04-E5F4-4A06-A805-79E7E8C0B0F5}"/>
    <cellStyle name="Header1 2 9 10 3 5 2" xfId="37406" xr:uid="{443DCF6B-2242-437E-B970-7F9FAC572A28}"/>
    <cellStyle name="Header1 2 9 10 3 5 3" xfId="37407" xr:uid="{830C1C2C-47A4-4DCE-ABD9-8409EE4536BD}"/>
    <cellStyle name="Header1 2 9 10 3 6" xfId="37408" xr:uid="{8FF135BB-F7B9-487E-B992-79AEB87C2EC7}"/>
    <cellStyle name="Header1 2 9 10 3 6 2" xfId="37409" xr:uid="{733563EA-DCAF-4D46-98F3-B1D87EAAA15D}"/>
    <cellStyle name="Header1 2 9 10 3 6 3" xfId="37410" xr:uid="{BC54DA1E-3109-431E-982F-1581AA1A8B19}"/>
    <cellStyle name="Header1 2 9 10 3 7" xfId="37411" xr:uid="{3302F7A1-0F63-4628-A993-069A5EFA68E5}"/>
    <cellStyle name="Header1 2 9 10 3 8" xfId="37412" xr:uid="{7442DD14-97E5-4AC9-B3F0-17A3C8F1BBE3}"/>
    <cellStyle name="Header1 2 9 10 4" xfId="37413" xr:uid="{806DE976-637F-4D41-8B85-4EAAABEB2977}"/>
    <cellStyle name="Header1 2 9 10 4 2" xfId="37414" xr:uid="{B0F6B38A-A7DE-42F0-BA42-CA94B8F6C3FC}"/>
    <cellStyle name="Header1 2 9 10 4 2 2" xfId="37415" xr:uid="{FAAD7C0A-9416-4C80-B208-3D7D2CF44472}"/>
    <cellStyle name="Header1 2 9 10 4 2 3" xfId="37416" xr:uid="{00DD7DFD-E70A-4D43-A77C-5DE978AA8AF1}"/>
    <cellStyle name="Header1 2 9 10 4 3" xfId="37417" xr:uid="{337F0C76-D911-48DF-BF32-27E25C57998A}"/>
    <cellStyle name="Header1 2 9 10 4 3 2" xfId="37418" xr:uid="{E5793A18-FC62-4B40-BAD4-2038B1478B37}"/>
    <cellStyle name="Header1 2 9 10 4 3 3" xfId="37419" xr:uid="{AD8CAD09-7D56-4A54-955B-DCFA5DF968DA}"/>
    <cellStyle name="Header1 2 9 10 4 4" xfId="37420" xr:uid="{4281A145-4040-4A86-8611-E2B961703FEB}"/>
    <cellStyle name="Header1 2 9 10 4 4 2" xfId="37421" xr:uid="{97811298-F7F5-40E9-B90F-CE07A0EE820F}"/>
    <cellStyle name="Header1 2 9 10 4 4 3" xfId="37422" xr:uid="{B47F827F-2CBB-42FE-BB9C-1534122E45E7}"/>
    <cellStyle name="Header1 2 9 10 4 5" xfId="37423" xr:uid="{C0083747-ED1C-4B8A-BE7B-25F66A893A9A}"/>
    <cellStyle name="Header1 2 9 10 4 5 2" xfId="37424" xr:uid="{25296EC6-0552-4F7C-A19B-D6A3F05AEFEB}"/>
    <cellStyle name="Header1 2 9 10 4 5 3" xfId="37425" xr:uid="{76917608-62A5-4517-9C4E-928D655BBAD9}"/>
    <cellStyle name="Header1 2 9 10 4 6" xfId="37426" xr:uid="{9CE331FA-BF0C-4D49-BDE1-888990DF25F7}"/>
    <cellStyle name="Header1 2 9 10 4 6 2" xfId="37427" xr:uid="{40BB97DB-679A-4AAA-AC8A-CEDED0A083B1}"/>
    <cellStyle name="Header1 2 9 10 4 6 3" xfId="37428" xr:uid="{47AF5ACF-E0C8-4A90-9A49-FC4274B371DB}"/>
    <cellStyle name="Header1 2 9 10 4 7" xfId="37429" xr:uid="{03C19E16-767C-41B4-96BD-F5EBDE50900E}"/>
    <cellStyle name="Header1 2 9 10 4 8" xfId="37430" xr:uid="{4768314C-7494-423A-9DAE-F61AAC846F6E}"/>
    <cellStyle name="Header1 2 9 10 5" xfId="37431" xr:uid="{255DC3AB-F067-4BEE-B359-A505006FC9C2}"/>
    <cellStyle name="Header1 2 9 10 5 2" xfId="37432" xr:uid="{11DD3964-829D-4673-BC50-8F0CD915BD01}"/>
    <cellStyle name="Header1 2 9 10 5 2 2" xfId="37433" xr:uid="{BB8D0C06-85E4-4CF3-813C-CE41362C576A}"/>
    <cellStyle name="Header1 2 9 10 5 2 3" xfId="37434" xr:uid="{C5F20002-2D34-4FE4-AB87-5E21D096A9DC}"/>
    <cellStyle name="Header1 2 9 10 5 3" xfId="37435" xr:uid="{84D0059F-E251-4EAB-829C-B7C416F418DC}"/>
    <cellStyle name="Header1 2 9 10 5 3 2" xfId="37436" xr:uid="{37EC73E1-261A-4F03-9744-546027E30528}"/>
    <cellStyle name="Header1 2 9 10 5 3 3" xfId="37437" xr:uid="{64F85F15-F0D1-4E27-B94E-C4DD2A96F3F7}"/>
    <cellStyle name="Header1 2 9 10 5 4" xfId="37438" xr:uid="{68981364-6CA4-4124-806D-30D86150CD38}"/>
    <cellStyle name="Header1 2 9 10 5 4 2" xfId="37439" xr:uid="{D6F72D42-F54A-4A35-8179-9E9CB4DD0261}"/>
    <cellStyle name="Header1 2 9 10 5 4 3" xfId="37440" xr:uid="{A016E3EB-D48D-4699-A331-24868883FED7}"/>
    <cellStyle name="Header1 2 9 10 5 5" xfId="37441" xr:uid="{45EBF7CF-3261-4B8C-B1C6-E1D8414BF7A9}"/>
    <cellStyle name="Header1 2 9 10 5 5 2" xfId="37442" xr:uid="{4E1E14D5-40CB-42C5-B610-1D839C7A6BC1}"/>
    <cellStyle name="Header1 2 9 10 5 5 3" xfId="37443" xr:uid="{6DDC0DF1-1B81-4274-BB30-5EDA2965C99C}"/>
    <cellStyle name="Header1 2 9 10 5 6" xfId="37444" xr:uid="{EB4CA5DC-5E05-453D-BECD-ED45D6684130}"/>
    <cellStyle name="Header1 2 9 10 5 6 2" xfId="37445" xr:uid="{1FFB9806-044A-445C-8AFB-D99C3F9002B6}"/>
    <cellStyle name="Header1 2 9 10 5 6 3" xfId="37446" xr:uid="{B2C67FF8-568C-4049-8D53-249AF57B7654}"/>
    <cellStyle name="Header1 2 9 10 5 7" xfId="37447" xr:uid="{EA666075-6DDA-4548-9A2C-842DE5342E43}"/>
    <cellStyle name="Header1 2 9 10 5 8" xfId="37448" xr:uid="{C0F5E2A5-77F8-4A62-8D54-37459F8299A9}"/>
    <cellStyle name="Header1 2 9 10 6" xfId="37449" xr:uid="{0262648A-7188-4CE6-AA96-9196B69459FA}"/>
    <cellStyle name="Header1 2 9 10 6 2" xfId="37450" xr:uid="{0FFD6ABE-5478-4D11-821D-5C8E86452562}"/>
    <cellStyle name="Header1 2 9 10 6 2 2" xfId="37451" xr:uid="{5F7D8716-ABBC-4A24-A5E7-C23383DE395C}"/>
    <cellStyle name="Header1 2 9 10 6 2 3" xfId="37452" xr:uid="{327B6FCA-87C2-4B2F-B52A-49874D5311D8}"/>
    <cellStyle name="Header1 2 9 10 6 3" xfId="37453" xr:uid="{64F02004-CB43-4783-9BB8-8E5F7535D095}"/>
    <cellStyle name="Header1 2 9 10 6 3 2" xfId="37454" xr:uid="{7E471B41-97FB-42A0-98E0-A85B58A0CDCD}"/>
    <cellStyle name="Header1 2 9 10 6 3 3" xfId="37455" xr:uid="{8D633BF5-0D96-4108-85AF-1FC97614A306}"/>
    <cellStyle name="Header1 2 9 10 6 4" xfId="37456" xr:uid="{9E9EA5CF-CD18-440F-AE59-A6C9DCD3E6E8}"/>
    <cellStyle name="Header1 2 9 10 6 4 2" xfId="37457" xr:uid="{7F15E564-5E7E-4413-950A-B20DF742484B}"/>
    <cellStyle name="Header1 2 9 10 6 4 3" xfId="37458" xr:uid="{434D715F-2562-48DB-A8CB-C2E305E28DE0}"/>
    <cellStyle name="Header1 2 9 10 6 5" xfId="37459" xr:uid="{45891B96-E500-49C8-8BE8-FA57BEB7C789}"/>
    <cellStyle name="Header1 2 9 10 6 5 2" xfId="37460" xr:uid="{ABB641E4-72B3-431D-BD72-51B46068FCA7}"/>
    <cellStyle name="Header1 2 9 10 6 5 3" xfId="37461" xr:uid="{072EEAC3-61B1-4E79-9A53-C4FB5104F6C1}"/>
    <cellStyle name="Header1 2 9 10 6 6" xfId="37462" xr:uid="{B6557BF4-7151-48B9-AFFA-135C2C0A2942}"/>
    <cellStyle name="Header1 2 9 10 6 6 2" xfId="37463" xr:uid="{B035647A-C868-4F99-8BD9-FCF224F4FD40}"/>
    <cellStyle name="Header1 2 9 10 6 6 3" xfId="37464" xr:uid="{36B845E2-16F9-4234-8EA7-8B865F22E2D9}"/>
    <cellStyle name="Header1 2 9 10 6 7" xfId="37465" xr:uid="{91A68478-22B8-4D0C-BFC4-4D067B7A4ABC}"/>
    <cellStyle name="Header1 2 9 10 6 8" xfId="37466" xr:uid="{EDEB0E37-DF92-4517-86CD-75FE15B62D13}"/>
    <cellStyle name="Header1 2 9 10 7" xfId="37467" xr:uid="{41310A13-DD6F-4BEE-B3ED-5D41EB8B3834}"/>
    <cellStyle name="Header1 2 9 10 8" xfId="37468" xr:uid="{8BA0B0DC-FEB9-4007-90C9-BF2F113B8C61}"/>
    <cellStyle name="Header1 2 9 11" xfId="37469" xr:uid="{452E4896-9794-4626-87D8-B5F3DECA5D03}"/>
    <cellStyle name="Header1 2 9 11 2" xfId="37470" xr:uid="{201968A3-E7A8-4750-9650-A9A57FFFC5DD}"/>
    <cellStyle name="Header1 2 9 11 2 2" xfId="37471" xr:uid="{83887B70-460C-4DED-B15A-F22F9ABF59FA}"/>
    <cellStyle name="Header1 2 9 11 2 2 2" xfId="37472" xr:uid="{640ACDF1-8F79-4ECB-A377-D63FCB1E9987}"/>
    <cellStyle name="Header1 2 9 11 2 2 3" xfId="37473" xr:uid="{237F5372-4A17-4A19-965D-ABEF2DBA62B8}"/>
    <cellStyle name="Header1 2 9 11 2 3" xfId="37474" xr:uid="{B9233BF7-12F1-4B81-81E1-85B2ED6E354A}"/>
    <cellStyle name="Header1 2 9 11 2 3 2" xfId="37475" xr:uid="{093BB5F0-DF19-4089-941D-79B2FA44F996}"/>
    <cellStyle name="Header1 2 9 11 2 3 3" xfId="37476" xr:uid="{6C1D8AC0-7F5C-4AA3-B311-27BF772B2932}"/>
    <cellStyle name="Header1 2 9 11 2 4" xfId="37477" xr:uid="{0194209A-1E54-4BCF-99A3-46116E8D66AA}"/>
    <cellStyle name="Header1 2 9 11 2 4 2" xfId="37478" xr:uid="{79EF14F2-8ED4-40D1-9CF8-A49D145286BB}"/>
    <cellStyle name="Header1 2 9 11 2 4 3" xfId="37479" xr:uid="{95DC6510-E0BA-4CB6-BE5D-4F3BBE63332D}"/>
    <cellStyle name="Header1 2 9 11 2 5" xfId="37480" xr:uid="{2F227F7F-1DC7-492B-96E4-B35C32058AF8}"/>
    <cellStyle name="Header1 2 9 11 2 5 2" xfId="37481" xr:uid="{6EA80DCA-AD29-4C98-8506-E628D5F7EAC5}"/>
    <cellStyle name="Header1 2 9 11 2 5 3" xfId="37482" xr:uid="{46AFCCCF-4164-4D32-9333-C6EFFEDFD343}"/>
    <cellStyle name="Header1 2 9 11 2 6" xfId="37483" xr:uid="{B135ADF9-4234-47B0-B66E-2DB04A6ADE2A}"/>
    <cellStyle name="Header1 2 9 11 2 6 2" xfId="37484" xr:uid="{A49D1BFE-E57D-43C1-85B6-09189CB91375}"/>
    <cellStyle name="Header1 2 9 11 2 6 3" xfId="37485" xr:uid="{68D65150-AE3F-4314-9E93-030917A6E353}"/>
    <cellStyle name="Header1 2 9 11 2 7" xfId="37486" xr:uid="{EBB91DA5-9F9A-4ED7-9D77-F82B0DDA4A19}"/>
    <cellStyle name="Header1 2 9 11 2 7 2" xfId="37487" xr:uid="{69814FAF-189F-4E7A-9D94-E5EBB1A1B43E}"/>
    <cellStyle name="Header1 2 9 11 2 7 3" xfId="37488" xr:uid="{261E63F3-1EBB-4CE7-AEF9-D4AC912CF3AF}"/>
    <cellStyle name="Header1 2 9 11 2 8" xfId="37489" xr:uid="{8AE63504-C198-4129-A6A6-207F9C735C0B}"/>
    <cellStyle name="Header1 2 9 11 2 9" xfId="37490" xr:uid="{6A071370-3E37-43D0-B276-A921AB2C4782}"/>
    <cellStyle name="Header1 2 9 11 3" xfId="37491" xr:uid="{BD5BB4DE-0C9B-4B6F-806F-D0CCBAA23B0C}"/>
    <cellStyle name="Header1 2 9 11 3 2" xfId="37492" xr:uid="{FA4A1064-C40D-400E-BFAD-EFF4FAF0E5B4}"/>
    <cellStyle name="Header1 2 9 11 3 2 2" xfId="37493" xr:uid="{347BBE21-08C0-4E62-92F0-2B070200287C}"/>
    <cellStyle name="Header1 2 9 11 3 2 3" xfId="37494" xr:uid="{E5D595B2-CFEA-4E60-9B03-E6010B7DE5F6}"/>
    <cellStyle name="Header1 2 9 11 3 3" xfId="37495" xr:uid="{911C6B92-066C-498E-9183-E7C75909A127}"/>
    <cellStyle name="Header1 2 9 11 3 3 2" xfId="37496" xr:uid="{1AFFA37E-78E9-4A81-A564-616F6E9B261A}"/>
    <cellStyle name="Header1 2 9 11 3 3 3" xfId="37497" xr:uid="{63DBBDB7-A73E-4374-8D8D-269454F87B89}"/>
    <cellStyle name="Header1 2 9 11 3 4" xfId="37498" xr:uid="{C85B6741-CEDC-4346-A0D6-A87A039D7DA7}"/>
    <cellStyle name="Header1 2 9 11 3 4 2" xfId="37499" xr:uid="{CF1C4A3E-519B-45FC-9811-53CC7BD55A2C}"/>
    <cellStyle name="Header1 2 9 11 3 4 3" xfId="37500" xr:uid="{BF63A777-1990-485F-A884-EF5F0AD60959}"/>
    <cellStyle name="Header1 2 9 11 3 5" xfId="37501" xr:uid="{F46232C0-A967-4B35-A7DA-F4BFFABBFED1}"/>
    <cellStyle name="Header1 2 9 11 3 5 2" xfId="37502" xr:uid="{00E9A6E3-6547-4264-A952-BC0C3F8629A3}"/>
    <cellStyle name="Header1 2 9 11 3 5 3" xfId="37503" xr:uid="{C7AE1F4A-CCDA-48D7-A21C-C13984B260CE}"/>
    <cellStyle name="Header1 2 9 11 3 6" xfId="37504" xr:uid="{4849DB48-315B-426A-A59C-0276BA5F317C}"/>
    <cellStyle name="Header1 2 9 11 3 6 2" xfId="37505" xr:uid="{D5D47EF3-418D-40AF-9C9B-7194B5D65847}"/>
    <cellStyle name="Header1 2 9 11 3 6 3" xfId="37506" xr:uid="{DF593126-7B6B-4ABD-BAB5-420FEB23C4E6}"/>
    <cellStyle name="Header1 2 9 11 3 7" xfId="37507" xr:uid="{7DCB7F68-1EB1-49FA-9E5D-A0EB34310154}"/>
    <cellStyle name="Header1 2 9 11 3 8" xfId="37508" xr:uid="{89ECE94A-F3AA-4625-837B-36D9A1CA965D}"/>
    <cellStyle name="Header1 2 9 11 4" xfId="37509" xr:uid="{62D17FD3-B53F-431A-AF62-F28CC8F2C326}"/>
    <cellStyle name="Header1 2 9 11 4 2" xfId="37510" xr:uid="{F36FB5E6-12F0-41F2-9133-9E02A2A5D6D2}"/>
    <cellStyle name="Header1 2 9 11 4 2 2" xfId="37511" xr:uid="{264EC14C-DFDB-4CA2-AD12-E66AED06A340}"/>
    <cellStyle name="Header1 2 9 11 4 2 3" xfId="37512" xr:uid="{9FF938FD-5172-4895-B3DB-A4B8685081E5}"/>
    <cellStyle name="Header1 2 9 11 4 3" xfId="37513" xr:uid="{F4BCE935-D34A-4C29-B70F-5E338C5618E2}"/>
    <cellStyle name="Header1 2 9 11 4 3 2" xfId="37514" xr:uid="{CF3D02D3-4833-4E7E-8F47-C7B80E3EE0BC}"/>
    <cellStyle name="Header1 2 9 11 4 3 3" xfId="37515" xr:uid="{F9F00FB7-8B5C-4FD1-AFC0-408E3A2D00CA}"/>
    <cellStyle name="Header1 2 9 11 4 4" xfId="37516" xr:uid="{1E45766A-5359-4D70-8841-FBFE65088748}"/>
    <cellStyle name="Header1 2 9 11 4 4 2" xfId="37517" xr:uid="{C7899E70-775A-4124-98C2-A28814DBE1C2}"/>
    <cellStyle name="Header1 2 9 11 4 4 3" xfId="37518" xr:uid="{12D677C3-DDF8-4CA5-AC11-9EA26406E271}"/>
    <cellStyle name="Header1 2 9 11 4 5" xfId="37519" xr:uid="{F6F78BA9-A105-4EF9-9560-354C05200993}"/>
    <cellStyle name="Header1 2 9 11 4 5 2" xfId="37520" xr:uid="{69C7B823-25A0-419A-8FA0-77865A0AAE5C}"/>
    <cellStyle name="Header1 2 9 11 4 5 3" xfId="37521" xr:uid="{A87C1AE2-A750-40B4-810D-1065DD691D36}"/>
    <cellStyle name="Header1 2 9 11 4 6" xfId="37522" xr:uid="{2E652697-289D-4D59-A278-B66296D05210}"/>
    <cellStyle name="Header1 2 9 11 4 6 2" xfId="37523" xr:uid="{934CCA2A-89D6-4D04-B194-107C1B16C6A9}"/>
    <cellStyle name="Header1 2 9 11 4 6 3" xfId="37524" xr:uid="{091A133A-7BB8-4157-9CAF-7B44CDD309D0}"/>
    <cellStyle name="Header1 2 9 11 4 7" xfId="37525" xr:uid="{DAE0EA6D-28E2-4C86-BCB4-E4205F3C7BA6}"/>
    <cellStyle name="Header1 2 9 11 4 8" xfId="37526" xr:uid="{A9A18ADC-85C0-4879-9311-29C7156F8C6C}"/>
    <cellStyle name="Header1 2 9 11 5" xfId="37527" xr:uid="{33FD7DAD-606D-4C42-BE4E-0FE48FD2AD60}"/>
    <cellStyle name="Header1 2 9 11 5 2" xfId="37528" xr:uid="{98F079AE-B4F8-4661-8D35-43B4C47ACF1D}"/>
    <cellStyle name="Header1 2 9 11 5 2 2" xfId="37529" xr:uid="{9CB99CE3-3591-4259-B316-C728D0FED760}"/>
    <cellStyle name="Header1 2 9 11 5 2 3" xfId="37530" xr:uid="{0626989E-8651-461A-8522-023382AFA63F}"/>
    <cellStyle name="Header1 2 9 11 5 3" xfId="37531" xr:uid="{EFC95435-9215-4A25-BE1B-E9180BC419C3}"/>
    <cellStyle name="Header1 2 9 11 5 3 2" xfId="37532" xr:uid="{9E150594-789F-46A7-9A6D-116860F43414}"/>
    <cellStyle name="Header1 2 9 11 5 3 3" xfId="37533" xr:uid="{E734C6F1-40A5-4449-8B61-496B5E8CAEC9}"/>
    <cellStyle name="Header1 2 9 11 5 4" xfId="37534" xr:uid="{47AA17CB-F9F9-4ADE-95CF-6624AE24AB02}"/>
    <cellStyle name="Header1 2 9 11 5 4 2" xfId="37535" xr:uid="{DE4B0D87-6F03-414B-B46A-F76F9E8A0F13}"/>
    <cellStyle name="Header1 2 9 11 5 4 3" xfId="37536" xr:uid="{75EB60A0-24AB-4C55-9FBB-5CB936D6C22F}"/>
    <cellStyle name="Header1 2 9 11 5 5" xfId="37537" xr:uid="{B84D2EA7-8B51-4117-B4A3-7EF510C9EB2F}"/>
    <cellStyle name="Header1 2 9 11 5 5 2" xfId="37538" xr:uid="{485384C9-B0CA-4C9E-9A59-32E7FA45ABE2}"/>
    <cellStyle name="Header1 2 9 11 5 5 3" xfId="37539" xr:uid="{1E1F3F84-68B4-44BC-B26C-6AF6AD79B700}"/>
    <cellStyle name="Header1 2 9 11 5 6" xfId="37540" xr:uid="{DC8F83DD-4FDB-49A6-AB69-92CCAAAEA16D}"/>
    <cellStyle name="Header1 2 9 11 5 6 2" xfId="37541" xr:uid="{64CC4B65-E080-42D8-B888-E633341D510D}"/>
    <cellStyle name="Header1 2 9 11 5 6 3" xfId="37542" xr:uid="{F383AC9A-637B-4FEA-9C3D-BED63EA916C6}"/>
    <cellStyle name="Header1 2 9 11 5 7" xfId="37543" xr:uid="{0F577BCA-5056-4A2F-B6CE-3092EFDDF587}"/>
    <cellStyle name="Header1 2 9 11 5 8" xfId="37544" xr:uid="{A58E3F6F-CD23-45BC-80EC-EF2D58CE73F6}"/>
    <cellStyle name="Header1 2 9 11 6" xfId="37545" xr:uid="{FA392E94-7D81-4219-8EB0-628639ACC7AD}"/>
    <cellStyle name="Header1 2 9 11 6 2" xfId="37546" xr:uid="{508E8DF5-74EB-4132-89EA-628299E5BA5F}"/>
    <cellStyle name="Header1 2 9 11 6 2 2" xfId="37547" xr:uid="{134AE71A-149B-41A5-9462-3D19D0AA6A83}"/>
    <cellStyle name="Header1 2 9 11 6 2 3" xfId="37548" xr:uid="{DB327657-AB78-4624-9780-97EBBE9965B1}"/>
    <cellStyle name="Header1 2 9 11 6 3" xfId="37549" xr:uid="{946051E4-E4AB-4C7B-95DD-67F22CC84AF3}"/>
    <cellStyle name="Header1 2 9 11 6 3 2" xfId="37550" xr:uid="{6944CEFF-1662-4508-9ADB-B07181482DF4}"/>
    <cellStyle name="Header1 2 9 11 6 3 3" xfId="37551" xr:uid="{9577ACD7-E348-449A-976A-C93A84489ED4}"/>
    <cellStyle name="Header1 2 9 11 6 4" xfId="37552" xr:uid="{841F9C0F-3F56-4C7A-BCA4-F3709B6C1BEB}"/>
    <cellStyle name="Header1 2 9 11 6 4 2" xfId="37553" xr:uid="{13837028-3C80-48B3-B7F2-3F435B5F3A96}"/>
    <cellStyle name="Header1 2 9 11 6 4 3" xfId="37554" xr:uid="{43615638-D7FE-4BDC-B9AF-EC659E607FF4}"/>
    <cellStyle name="Header1 2 9 11 6 5" xfId="37555" xr:uid="{8DC73FCD-C062-4186-813A-D5D883886BA1}"/>
    <cellStyle name="Header1 2 9 11 6 5 2" xfId="37556" xr:uid="{3F8C5993-2F9C-4C35-91CA-2F8110AB4390}"/>
    <cellStyle name="Header1 2 9 11 6 5 3" xfId="37557" xr:uid="{9DA6307C-AF7A-4955-B766-891118A24FEC}"/>
    <cellStyle name="Header1 2 9 11 6 6" xfId="37558" xr:uid="{754215E4-BFA3-4301-9A93-DC3AE8CB0E8E}"/>
    <cellStyle name="Header1 2 9 11 6 6 2" xfId="37559" xr:uid="{7E32A53A-9939-4B05-B3A6-82ABC8A9FFA1}"/>
    <cellStyle name="Header1 2 9 11 6 6 3" xfId="37560" xr:uid="{4C146847-9A1C-4EEE-96EB-7F81BAC11D79}"/>
    <cellStyle name="Header1 2 9 11 6 7" xfId="37561" xr:uid="{44C9F8BD-FD50-4CF8-99D8-58D6816C94F8}"/>
    <cellStyle name="Header1 2 9 11 6 8" xfId="37562" xr:uid="{B06ED710-5C46-4D87-9205-C0871F2BD155}"/>
    <cellStyle name="Header1 2 9 11 7" xfId="37563" xr:uid="{8292AD0E-4528-48DF-9E04-63E9173A20B3}"/>
    <cellStyle name="Header1 2 9 12" xfId="37564" xr:uid="{6A6483B7-6F17-4C50-A16C-E901BED54D25}"/>
    <cellStyle name="Header1 2 9 12 2" xfId="37565" xr:uid="{69D41FC2-7FC0-4F43-B8F8-A278E9E4417C}"/>
    <cellStyle name="Header1 2 9 12 2 2" xfId="37566" xr:uid="{F6E7E246-7394-4E1D-B4E5-81ACD2B51661}"/>
    <cellStyle name="Header1 2 9 12 2 3" xfId="37567" xr:uid="{8794B3BC-31DD-4E78-A891-42B44923A8E4}"/>
    <cellStyle name="Header1 2 9 12 3" xfId="37568" xr:uid="{5CDA6B7A-16CB-46B9-AC6B-D3C4705442D9}"/>
    <cellStyle name="Header1 2 9 12 3 2" xfId="37569" xr:uid="{296690F9-5091-41F7-9D24-D776DDAC7815}"/>
    <cellStyle name="Header1 2 9 12 3 3" xfId="37570" xr:uid="{7795581E-8A32-44A0-ACCA-11E9FC9E1B83}"/>
    <cellStyle name="Header1 2 9 12 4" xfId="37571" xr:uid="{E168EBFD-7D8D-486F-9965-5C31757352BA}"/>
    <cellStyle name="Header1 2 9 12 4 2" xfId="37572" xr:uid="{5CA09832-D7A8-4297-AFC8-4CE704236697}"/>
    <cellStyle name="Header1 2 9 12 4 3" xfId="37573" xr:uid="{187D7680-022E-493C-BCEC-E3FA5123901E}"/>
    <cellStyle name="Header1 2 9 12 5" xfId="37574" xr:uid="{C481BE8A-4304-47B2-A0EB-0A3041D3DEEB}"/>
    <cellStyle name="Header1 2 9 12 5 2" xfId="37575" xr:uid="{AF2D67BC-FF96-41C6-905F-BF897519FB65}"/>
    <cellStyle name="Header1 2 9 12 5 3" xfId="37576" xr:uid="{F6E2287E-68CB-4CAF-B443-CF5A75A0649D}"/>
    <cellStyle name="Header1 2 9 12 6" xfId="37577" xr:uid="{0DD475AD-404C-45D0-8B6B-A920C67F4600}"/>
    <cellStyle name="Header1 2 9 12 6 2" xfId="37578" xr:uid="{ABF30540-E6D0-4D16-B441-5943E9F3253E}"/>
    <cellStyle name="Header1 2 9 12 6 3" xfId="37579" xr:uid="{80C652B5-03AF-4B57-B580-F4B7642E9DFD}"/>
    <cellStyle name="Header1 2 9 12 7" xfId="37580" xr:uid="{238ED714-7D70-416C-A850-E73E6A752985}"/>
    <cellStyle name="Header1 2 9 12 7 2" xfId="37581" xr:uid="{5868543D-607E-46DE-B8E9-DC62F32FF73D}"/>
    <cellStyle name="Header1 2 9 12 7 3" xfId="37582" xr:uid="{AB6818C5-0C89-4D22-BE00-F90859745F7C}"/>
    <cellStyle name="Header1 2 9 12 8" xfId="37583" xr:uid="{18C9E935-3B2A-4203-9477-27FDA1392518}"/>
    <cellStyle name="Header1 2 9 12 9" xfId="37584" xr:uid="{F8DB1031-22D6-4CBC-B27F-761AAB5E8036}"/>
    <cellStyle name="Header1 2 9 13" xfId="37585" xr:uid="{CDBC817D-77A0-4EF0-BEB4-D328D18F66BB}"/>
    <cellStyle name="Header1 2 9 13 2" xfId="37586" xr:uid="{CA20E510-07EF-4FC3-8EA8-EE80FB81AA09}"/>
    <cellStyle name="Header1 2 9 13 2 2" xfId="37587" xr:uid="{D6AB57C8-AA3B-446B-8BE3-AF90B9921A98}"/>
    <cellStyle name="Header1 2 9 13 2 3" xfId="37588" xr:uid="{CFA5DD07-2CAB-407E-9F06-2084A2D14DAD}"/>
    <cellStyle name="Header1 2 9 13 3" xfId="37589" xr:uid="{0C673371-7B5F-454C-8532-1C7AFB02A224}"/>
    <cellStyle name="Header1 2 9 13 3 2" xfId="37590" xr:uid="{6C3AB0D3-C822-46E0-BF72-74EE7F91DD4A}"/>
    <cellStyle name="Header1 2 9 13 3 3" xfId="37591" xr:uid="{DBC2F0F0-0634-4626-ADDA-AA01524EE5B7}"/>
    <cellStyle name="Header1 2 9 13 4" xfId="37592" xr:uid="{FF597B85-5F54-4E07-A902-36DCF4538199}"/>
    <cellStyle name="Header1 2 9 13 4 2" xfId="37593" xr:uid="{AD0FE965-047B-4818-AF05-7288B7D7574C}"/>
    <cellStyle name="Header1 2 9 13 4 3" xfId="37594" xr:uid="{F1A087EC-DBB1-495A-85EA-83ECA8A0A539}"/>
    <cellStyle name="Header1 2 9 13 5" xfId="37595" xr:uid="{9047F2C0-5EEB-4F6F-8B46-DA882B9A08AD}"/>
    <cellStyle name="Header1 2 9 13 5 2" xfId="37596" xr:uid="{B090574A-56B5-422C-A2B3-63F893ED4EB8}"/>
    <cellStyle name="Header1 2 9 13 5 3" xfId="37597" xr:uid="{F9231934-3655-4BDD-998D-C8B17033B8FE}"/>
    <cellStyle name="Header1 2 9 13 6" xfId="37598" xr:uid="{D77B275F-6EAD-42FC-BA28-24E25EDDBF7A}"/>
    <cellStyle name="Header1 2 9 13 6 2" xfId="37599" xr:uid="{B39DC6C1-E2FD-44B8-B261-F9BBF210CF25}"/>
    <cellStyle name="Header1 2 9 13 6 3" xfId="37600" xr:uid="{09D586E8-B6AB-4B06-816C-8628A2A79A27}"/>
    <cellStyle name="Header1 2 9 13 7" xfId="37601" xr:uid="{BA28A55F-1EDE-4136-B61D-E9D4F5112936}"/>
    <cellStyle name="Header1 2 9 13 8" xfId="37602" xr:uid="{5EF06C11-95CF-4E52-B416-386AC2BC9AE7}"/>
    <cellStyle name="Header1 2 9 14" xfId="37603" xr:uid="{8241649F-D03E-46F0-ABD6-56B451F56ED3}"/>
    <cellStyle name="Header1 2 9 14 2" xfId="37604" xr:uid="{ACD5099C-BE79-4044-BA24-9C5028087C6E}"/>
    <cellStyle name="Header1 2 9 14 2 2" xfId="37605" xr:uid="{FF8D9455-F194-4242-ACC0-F85B8792B8F7}"/>
    <cellStyle name="Header1 2 9 14 2 3" xfId="37606" xr:uid="{5FE2D508-BBAC-4D79-A2C6-D942AF375B16}"/>
    <cellStyle name="Header1 2 9 14 3" xfId="37607" xr:uid="{26CF105C-9493-44D9-9688-2CD87135632C}"/>
    <cellStyle name="Header1 2 9 14 3 2" xfId="37608" xr:uid="{F755BCB4-B875-4444-BA05-C3F088B5D7E4}"/>
    <cellStyle name="Header1 2 9 14 3 3" xfId="37609" xr:uid="{B3E8126B-CA4A-4B6B-BF3E-954398BD1390}"/>
    <cellStyle name="Header1 2 9 14 4" xfId="37610" xr:uid="{3724CC03-3ADB-4944-8C99-F1359260BEFB}"/>
    <cellStyle name="Header1 2 9 14 4 2" xfId="37611" xr:uid="{1BE06438-B6F4-4F05-8A1E-A2F314049F03}"/>
    <cellStyle name="Header1 2 9 14 4 3" xfId="37612" xr:uid="{5E8796EA-83FD-41FD-A7CE-D1C29A6C4898}"/>
    <cellStyle name="Header1 2 9 14 5" xfId="37613" xr:uid="{590E724C-127B-4877-BBFF-CF72AF51A9AC}"/>
    <cellStyle name="Header1 2 9 14 5 2" xfId="37614" xr:uid="{9119ED7A-63A6-448C-A2C1-5BF7D4AB0EFE}"/>
    <cellStyle name="Header1 2 9 14 5 3" xfId="37615" xr:uid="{13DBFD1C-0349-4077-A4F7-226315E0A178}"/>
    <cellStyle name="Header1 2 9 14 6" xfId="37616" xr:uid="{3438EED0-D268-4B48-A418-E5646519992E}"/>
    <cellStyle name="Header1 2 9 14 6 2" xfId="37617" xr:uid="{22B36814-E27F-4A2F-BBAB-385537E5EE58}"/>
    <cellStyle name="Header1 2 9 14 6 3" xfId="37618" xr:uid="{34FA3E19-583E-4E80-A24F-CD1087AEE416}"/>
    <cellStyle name="Header1 2 9 14 7" xfId="37619" xr:uid="{7CCE961E-14C4-4280-BA7F-A2D2179BE83B}"/>
    <cellStyle name="Header1 2 9 14 8" xfId="37620" xr:uid="{201BDE51-04CE-4555-AEA4-A2C3319613BA}"/>
    <cellStyle name="Header1 2 9 15" xfId="37621" xr:uid="{E6BFDCF4-C78F-4257-B6C5-B3B1B58A3821}"/>
    <cellStyle name="Header1 2 9 15 2" xfId="37622" xr:uid="{A1323C7A-8EB5-4BF9-9BD9-B8E6E0716346}"/>
    <cellStyle name="Header1 2 9 15 2 2" xfId="37623" xr:uid="{218D8FD2-440B-4591-BDDC-FCFADA66A3A8}"/>
    <cellStyle name="Header1 2 9 15 2 3" xfId="37624" xr:uid="{06127971-AD0B-4F5E-A29F-D77620695194}"/>
    <cellStyle name="Header1 2 9 15 3" xfId="37625" xr:uid="{D6D5B7F8-5C6D-48CB-AE5C-979342DC21EE}"/>
    <cellStyle name="Header1 2 9 15 3 2" xfId="37626" xr:uid="{AB14A538-5995-48B6-83EF-77FF39CBADE1}"/>
    <cellStyle name="Header1 2 9 15 3 3" xfId="37627" xr:uid="{BD5DB78D-29DD-48DB-B17D-FDFE271C18AB}"/>
    <cellStyle name="Header1 2 9 15 4" xfId="37628" xr:uid="{A08525EE-FCEF-4DDD-8977-E2851948F3F4}"/>
    <cellStyle name="Header1 2 9 15 4 2" xfId="37629" xr:uid="{F2C4A9FD-E89A-444C-AECE-6B3B83C0032A}"/>
    <cellStyle name="Header1 2 9 15 4 3" xfId="37630" xr:uid="{90931685-5803-4A54-8860-D0C0F6DB1419}"/>
    <cellStyle name="Header1 2 9 15 5" xfId="37631" xr:uid="{87C35DA1-F8ED-4691-BEB2-B67176492027}"/>
    <cellStyle name="Header1 2 9 15 5 2" xfId="37632" xr:uid="{19CAA9C8-E29D-4A83-8E06-45B3B3388ACB}"/>
    <cellStyle name="Header1 2 9 15 5 3" xfId="37633" xr:uid="{191B9FD0-9391-49A7-80F5-98CBF908AC56}"/>
    <cellStyle name="Header1 2 9 15 6" xfId="37634" xr:uid="{9E0E8D22-14A8-4AC2-A8EE-E3B19925AAD7}"/>
    <cellStyle name="Header1 2 9 15 6 2" xfId="37635" xr:uid="{EAE1E684-1C89-4874-8F0A-AF13E002D986}"/>
    <cellStyle name="Header1 2 9 15 6 3" xfId="37636" xr:uid="{6602AA2B-6BEF-4860-A97E-446E070FC58C}"/>
    <cellStyle name="Header1 2 9 15 7" xfId="37637" xr:uid="{27D53BB8-A577-4EAC-A8BA-03BD8622E501}"/>
    <cellStyle name="Header1 2 9 15 8" xfId="37638" xr:uid="{E7FF1C40-D874-4D63-B1FF-DD593AD13DA5}"/>
    <cellStyle name="Header1 2 9 16" xfId="37639" xr:uid="{BE9AE236-1EAB-453B-9991-81EDB33D843D}"/>
    <cellStyle name="Header1 2 9 16 2" xfId="37640" xr:uid="{2DB12051-4459-475F-95B5-C46204702025}"/>
    <cellStyle name="Header1 2 9 16 2 2" xfId="37641" xr:uid="{28CB4E3A-8346-4B2D-A783-A385E036D0A3}"/>
    <cellStyle name="Header1 2 9 16 2 3" xfId="37642" xr:uid="{EFE355D7-A619-4C50-B9EF-66C1D128DB91}"/>
    <cellStyle name="Header1 2 9 16 3" xfId="37643" xr:uid="{C93E92EA-CF5E-411D-A78E-C2EE9E9829F2}"/>
    <cellStyle name="Header1 2 9 16 3 2" xfId="37644" xr:uid="{50439150-0C0E-4939-B4E3-318AC9A3391A}"/>
    <cellStyle name="Header1 2 9 16 3 3" xfId="37645" xr:uid="{CDE5602D-7A42-4CF8-ABB5-BAE6E4AD4896}"/>
    <cellStyle name="Header1 2 9 16 4" xfId="37646" xr:uid="{A9214D0B-0B2F-4143-8B28-0D890DB6EF65}"/>
    <cellStyle name="Header1 2 9 16 4 2" xfId="37647" xr:uid="{CDDCB400-3C10-447A-B7B9-4437025E8FEE}"/>
    <cellStyle name="Header1 2 9 16 4 3" xfId="37648" xr:uid="{95960E91-2472-47BB-9FC6-F5F7A418BF3E}"/>
    <cellStyle name="Header1 2 9 16 5" xfId="37649" xr:uid="{59584656-3A78-4B42-9F87-7BAAF462C5D4}"/>
    <cellStyle name="Header1 2 9 16 5 2" xfId="37650" xr:uid="{166599C9-8F95-4137-9DDF-F65DED2AAC61}"/>
    <cellStyle name="Header1 2 9 16 5 3" xfId="37651" xr:uid="{D48C3D13-E9E1-425D-88CA-E6C7E6F9D6B7}"/>
    <cellStyle name="Header1 2 9 16 6" xfId="37652" xr:uid="{171B5009-7F95-44F9-AEA9-39401EA7C381}"/>
    <cellStyle name="Header1 2 9 16 6 2" xfId="37653" xr:uid="{E9F8CDF3-C81F-4963-A5CE-B990FBDF8445}"/>
    <cellStyle name="Header1 2 9 16 6 3" xfId="37654" xr:uid="{88FC47D7-D04F-49F9-B826-F13FB502144E}"/>
    <cellStyle name="Header1 2 9 16 7" xfId="37655" xr:uid="{11414C69-E486-463A-88EE-EC1002BBFA80}"/>
    <cellStyle name="Header1 2 9 16 8" xfId="37656" xr:uid="{897535AB-9891-4381-B4C3-693D3E43FB15}"/>
    <cellStyle name="Header1 2 9 17" xfId="37657" xr:uid="{BBDD9CDC-831B-4656-929E-4EEE1F6EC30C}"/>
    <cellStyle name="Header1 2 9 2" xfId="37658" xr:uid="{F16F0C6E-0531-4008-AFFB-B27F5F5FC92E}"/>
    <cellStyle name="Header1 2 9 2 10" xfId="37659" xr:uid="{9AC87ECD-9756-482D-BB90-3EB7DF837179}"/>
    <cellStyle name="Header1 2 9 2 10 2" xfId="37660" xr:uid="{90A025A9-4C74-42C3-81A6-8C91A9F47D81}"/>
    <cellStyle name="Header1 2 9 2 10 2 2" xfId="37661" xr:uid="{FBA4D7E9-7DEF-4ED8-88ED-5CF6AFA9ADA1}"/>
    <cellStyle name="Header1 2 9 2 10 2 2 2" xfId="37662" xr:uid="{2B9BFE0E-FF81-4AC7-BECC-52A882065891}"/>
    <cellStyle name="Header1 2 9 2 10 2 2 3" xfId="37663" xr:uid="{E5115DE3-AC5B-4499-B003-04B8F22D7BF9}"/>
    <cellStyle name="Header1 2 9 2 10 2 3" xfId="37664" xr:uid="{E84D034B-2265-488F-8CFC-53F3D0E531B3}"/>
    <cellStyle name="Header1 2 9 2 10 2 3 2" xfId="37665" xr:uid="{5AD7F1DA-B702-48A9-A587-A4ADA821261A}"/>
    <cellStyle name="Header1 2 9 2 10 2 3 3" xfId="37666" xr:uid="{7A9F4C4D-F369-44BC-B8A4-AFD1106C0D6D}"/>
    <cellStyle name="Header1 2 9 2 10 2 4" xfId="37667" xr:uid="{FF8BFC28-C12D-4FC5-8897-D12B6D4EB3B8}"/>
    <cellStyle name="Header1 2 9 2 10 2 4 2" xfId="37668" xr:uid="{43CB5CD6-5299-448D-AEF5-4FB207D98EDC}"/>
    <cellStyle name="Header1 2 9 2 10 2 4 3" xfId="37669" xr:uid="{5B1B5EFB-1CE2-4C1E-BF3B-DD3EFFF843A2}"/>
    <cellStyle name="Header1 2 9 2 10 2 5" xfId="37670" xr:uid="{C6B04400-4F39-4B80-8A69-E509BF427859}"/>
    <cellStyle name="Header1 2 9 2 10 2 5 2" xfId="37671" xr:uid="{0CC5D538-3A2F-49E3-B0F3-D9A7CDF3C133}"/>
    <cellStyle name="Header1 2 9 2 10 2 5 3" xfId="37672" xr:uid="{5E8AC670-57E5-4C12-ACEB-032CE5489837}"/>
    <cellStyle name="Header1 2 9 2 10 2 6" xfId="37673" xr:uid="{70AA6ED5-CF82-400C-96EF-517EF3115D29}"/>
    <cellStyle name="Header1 2 9 2 10 2 6 2" xfId="37674" xr:uid="{7C94D406-21CD-4D36-B2D7-3888EC53F139}"/>
    <cellStyle name="Header1 2 9 2 10 2 6 3" xfId="37675" xr:uid="{7F4A2768-5911-4BFE-89CF-AAB966547F6F}"/>
    <cellStyle name="Header1 2 9 2 10 2 7" xfId="37676" xr:uid="{20DB4DC3-0AF3-4C41-9F81-ADAF753C32F6}"/>
    <cellStyle name="Header1 2 9 2 10 2 7 2" xfId="37677" xr:uid="{60C41C29-A440-431C-8BA2-F161C1690F39}"/>
    <cellStyle name="Header1 2 9 2 10 2 7 3" xfId="37678" xr:uid="{DAC44BA2-7724-4812-8DF6-A38E76451D65}"/>
    <cellStyle name="Header1 2 9 2 10 2 8" xfId="37679" xr:uid="{80014C0D-343E-4B3E-88E6-627F1ACC724A}"/>
    <cellStyle name="Header1 2 9 2 10 2 9" xfId="37680" xr:uid="{CEAA56FB-A902-4302-864F-9971C8760810}"/>
    <cellStyle name="Header1 2 9 2 10 3" xfId="37681" xr:uid="{3BD46013-16C9-440D-B152-A30914AC7E9E}"/>
    <cellStyle name="Header1 2 9 2 10 3 2" xfId="37682" xr:uid="{F0AD8AD8-CAD1-4260-8BF2-034576BBF6A3}"/>
    <cellStyle name="Header1 2 9 2 10 3 2 2" xfId="37683" xr:uid="{441C667C-5125-46A6-AE4D-F3E6B02687F8}"/>
    <cellStyle name="Header1 2 9 2 10 3 2 3" xfId="37684" xr:uid="{3F4219DF-4094-410C-B80F-948D230E52EB}"/>
    <cellStyle name="Header1 2 9 2 10 3 3" xfId="37685" xr:uid="{ECC6882C-9F85-4EF1-9ADA-EA8A231E4F79}"/>
    <cellStyle name="Header1 2 9 2 10 3 3 2" xfId="37686" xr:uid="{83883B10-1E88-49B1-AAD7-91A67149C4E4}"/>
    <cellStyle name="Header1 2 9 2 10 3 3 3" xfId="37687" xr:uid="{7B58F6BC-EA6D-4923-B0FA-54305D0A7A73}"/>
    <cellStyle name="Header1 2 9 2 10 3 4" xfId="37688" xr:uid="{BECA740F-81C8-4458-96EA-65F0CD596C03}"/>
    <cellStyle name="Header1 2 9 2 10 3 4 2" xfId="37689" xr:uid="{5F3C191D-2CA9-486F-A3C3-56210F92770D}"/>
    <cellStyle name="Header1 2 9 2 10 3 4 3" xfId="37690" xr:uid="{0B564F0F-4C18-4AD5-B22E-AD4D7301BCB1}"/>
    <cellStyle name="Header1 2 9 2 10 3 5" xfId="37691" xr:uid="{C8B84968-7719-47C3-BE3F-C78DDEB35AF8}"/>
    <cellStyle name="Header1 2 9 2 10 3 5 2" xfId="37692" xr:uid="{EBAB2687-5633-451B-B725-27F52600962B}"/>
    <cellStyle name="Header1 2 9 2 10 3 5 3" xfId="37693" xr:uid="{AC953081-17BF-41F8-83D4-5A03A5C5736A}"/>
    <cellStyle name="Header1 2 9 2 10 3 6" xfId="37694" xr:uid="{BEAEE997-D77F-423E-A9E6-48A455406C2D}"/>
    <cellStyle name="Header1 2 9 2 10 3 6 2" xfId="37695" xr:uid="{1F769AE4-1A67-415E-A03B-DE2AC0606189}"/>
    <cellStyle name="Header1 2 9 2 10 3 6 3" xfId="37696" xr:uid="{60AAA5A5-D2ED-4530-A350-D59B36C53A28}"/>
    <cellStyle name="Header1 2 9 2 10 3 7" xfId="37697" xr:uid="{C6E7E18F-CE69-442C-A9F0-B33173887D08}"/>
    <cellStyle name="Header1 2 9 2 10 3 8" xfId="37698" xr:uid="{39BF6A46-2165-4AFC-B1F5-B202FB7A5B07}"/>
    <cellStyle name="Header1 2 9 2 10 4" xfId="37699" xr:uid="{FE52B92E-C7ED-466F-9317-371FD85DFF99}"/>
    <cellStyle name="Header1 2 9 2 10 4 2" xfId="37700" xr:uid="{4003A4A4-7FBC-4402-BF65-21BA6478F7B0}"/>
    <cellStyle name="Header1 2 9 2 10 4 2 2" xfId="37701" xr:uid="{59AC41E2-B152-4C05-B2D1-0B13039B1E9D}"/>
    <cellStyle name="Header1 2 9 2 10 4 2 3" xfId="37702" xr:uid="{0E993C39-9BA4-4BAA-8E1A-774A0D3F8BCA}"/>
    <cellStyle name="Header1 2 9 2 10 4 3" xfId="37703" xr:uid="{A02F32F2-73D7-4C1A-87C9-9942AFF5FBCC}"/>
    <cellStyle name="Header1 2 9 2 10 4 3 2" xfId="37704" xr:uid="{76E2CE8A-B46E-48FB-9F46-E224885B37CA}"/>
    <cellStyle name="Header1 2 9 2 10 4 3 3" xfId="37705" xr:uid="{E8791679-3C91-4E8F-8EAB-5A9CF6C42D61}"/>
    <cellStyle name="Header1 2 9 2 10 4 4" xfId="37706" xr:uid="{3FFCDD8B-9984-4037-858C-B15F22F7BBE6}"/>
    <cellStyle name="Header1 2 9 2 10 4 4 2" xfId="37707" xr:uid="{F46AD6C9-14F2-4A6B-A6EF-4C8EAB92106B}"/>
    <cellStyle name="Header1 2 9 2 10 4 4 3" xfId="37708" xr:uid="{2A0A4866-45A4-4647-8A4B-BCD0BB9D6637}"/>
    <cellStyle name="Header1 2 9 2 10 4 5" xfId="37709" xr:uid="{5C7F972D-EC95-4C8F-A581-5FFD4A788E55}"/>
    <cellStyle name="Header1 2 9 2 10 4 5 2" xfId="37710" xr:uid="{83EBC344-563A-4F46-AFBF-891A71550BB8}"/>
    <cellStyle name="Header1 2 9 2 10 4 5 3" xfId="37711" xr:uid="{B44F8874-60D3-450F-A154-445EA9FD17B8}"/>
    <cellStyle name="Header1 2 9 2 10 4 6" xfId="37712" xr:uid="{5AE3211E-8CF4-450C-8930-DED3B7791E4C}"/>
    <cellStyle name="Header1 2 9 2 10 4 6 2" xfId="37713" xr:uid="{EE61CD35-7F06-4596-8DD8-047DEB7ECB99}"/>
    <cellStyle name="Header1 2 9 2 10 4 6 3" xfId="37714" xr:uid="{103AA488-E2D0-4D93-8646-2617085FF0EF}"/>
    <cellStyle name="Header1 2 9 2 10 4 7" xfId="37715" xr:uid="{115C61A2-C09C-4290-B4D2-D9FB2A44B324}"/>
    <cellStyle name="Header1 2 9 2 10 4 8" xfId="37716" xr:uid="{F0F7AA95-895F-4625-8E82-F6C6F5E8E780}"/>
    <cellStyle name="Header1 2 9 2 10 5" xfId="37717" xr:uid="{4E86143B-A0F7-40F2-942E-B7B76BF225EC}"/>
    <cellStyle name="Header1 2 9 2 10 5 2" xfId="37718" xr:uid="{6C5737E7-4333-4364-A668-64B8F3132A72}"/>
    <cellStyle name="Header1 2 9 2 10 5 2 2" xfId="37719" xr:uid="{084E344D-B866-4FDD-A278-BF9CCA33DB20}"/>
    <cellStyle name="Header1 2 9 2 10 5 2 3" xfId="37720" xr:uid="{3AF7644A-8444-4852-9F93-873856C2ED27}"/>
    <cellStyle name="Header1 2 9 2 10 5 3" xfId="37721" xr:uid="{B548697A-9EE7-4BC7-A968-2C63BC79242B}"/>
    <cellStyle name="Header1 2 9 2 10 5 3 2" xfId="37722" xr:uid="{EE2DF62A-8AC0-49DB-A16C-F45EA2338A7B}"/>
    <cellStyle name="Header1 2 9 2 10 5 3 3" xfId="37723" xr:uid="{5B576FF7-0BA3-4C44-83EF-4D549C0D2365}"/>
    <cellStyle name="Header1 2 9 2 10 5 4" xfId="37724" xr:uid="{7ECB7F66-1511-4CDA-900B-6CA5890B450B}"/>
    <cellStyle name="Header1 2 9 2 10 5 4 2" xfId="37725" xr:uid="{DAA04C45-6677-4E7C-90CA-9D527BFB213C}"/>
    <cellStyle name="Header1 2 9 2 10 5 4 3" xfId="37726" xr:uid="{3F6D71BC-D4D2-4719-8B4A-E472AF90FA06}"/>
    <cellStyle name="Header1 2 9 2 10 5 5" xfId="37727" xr:uid="{8160D551-F061-47B9-B3F7-9DDDC11056E2}"/>
    <cellStyle name="Header1 2 9 2 10 5 5 2" xfId="37728" xr:uid="{6FACAFFB-BA7B-456C-825C-2C9A85F77C61}"/>
    <cellStyle name="Header1 2 9 2 10 5 5 3" xfId="37729" xr:uid="{E6662097-C576-4918-8DD3-F20E1C2381E5}"/>
    <cellStyle name="Header1 2 9 2 10 5 6" xfId="37730" xr:uid="{183784AB-1DCF-4E98-A4AC-44149D2B6B76}"/>
    <cellStyle name="Header1 2 9 2 10 5 6 2" xfId="37731" xr:uid="{DC049AF1-BA24-4333-9420-2506BCEE697B}"/>
    <cellStyle name="Header1 2 9 2 10 5 6 3" xfId="37732" xr:uid="{A18FE34A-AE7A-4926-9FDA-3D63F877E7BF}"/>
    <cellStyle name="Header1 2 9 2 10 5 7" xfId="37733" xr:uid="{DBA403A6-9A56-46ED-A818-84973AA0BE7E}"/>
    <cellStyle name="Header1 2 9 2 10 5 8" xfId="37734" xr:uid="{D919E27F-F971-45AE-8A2E-F7E90A2044CD}"/>
    <cellStyle name="Header1 2 9 2 10 6" xfId="37735" xr:uid="{8336D212-D9BB-40F2-AAD1-801B0ACFCAAA}"/>
    <cellStyle name="Header1 2 9 2 10 6 2" xfId="37736" xr:uid="{C11AF536-B35E-421F-A85E-9BFFEA47294C}"/>
    <cellStyle name="Header1 2 9 2 10 6 2 2" xfId="37737" xr:uid="{59BB7121-B9E6-4066-AF14-14147E6D9FBB}"/>
    <cellStyle name="Header1 2 9 2 10 6 2 3" xfId="37738" xr:uid="{1C93674C-AA07-4044-A4D4-5A9EC1888915}"/>
    <cellStyle name="Header1 2 9 2 10 6 3" xfId="37739" xr:uid="{5E0C133D-0E3F-438E-A1FD-420CEA3E877E}"/>
    <cellStyle name="Header1 2 9 2 10 6 3 2" xfId="37740" xr:uid="{4E806377-AFEB-4882-9917-7C9CA819232F}"/>
    <cellStyle name="Header1 2 9 2 10 6 3 3" xfId="37741" xr:uid="{E8733C84-CC1B-4110-8E01-C0F78E058510}"/>
    <cellStyle name="Header1 2 9 2 10 6 4" xfId="37742" xr:uid="{964310BB-3759-48A5-88F2-37F860F5AC8B}"/>
    <cellStyle name="Header1 2 9 2 10 6 4 2" xfId="37743" xr:uid="{899D628F-4BA0-4FB1-A39A-CF751B374B9E}"/>
    <cellStyle name="Header1 2 9 2 10 6 4 3" xfId="37744" xr:uid="{C119982C-12AE-46C9-B050-A8038FB0928E}"/>
    <cellStyle name="Header1 2 9 2 10 6 5" xfId="37745" xr:uid="{D2313779-76BA-4D6A-9663-7456A54E055E}"/>
    <cellStyle name="Header1 2 9 2 10 6 5 2" xfId="37746" xr:uid="{D2FA0AD7-3EDE-4CF5-9CC1-73B02065E977}"/>
    <cellStyle name="Header1 2 9 2 10 6 5 3" xfId="37747" xr:uid="{B78FCCE8-3010-472D-86AB-766B5E264E7B}"/>
    <cellStyle name="Header1 2 9 2 10 6 6" xfId="37748" xr:uid="{59C93EB2-994A-46ED-91E1-E475142ADF37}"/>
    <cellStyle name="Header1 2 9 2 10 6 6 2" xfId="37749" xr:uid="{5FB427D1-BBA2-4A5E-AB75-1E80EBEFEBA4}"/>
    <cellStyle name="Header1 2 9 2 10 6 6 3" xfId="37750" xr:uid="{3EAECB40-4BA5-4AE6-B933-11E5C4C65880}"/>
    <cellStyle name="Header1 2 9 2 10 6 7" xfId="37751" xr:uid="{9B60E258-6348-4261-8ECE-CCDE4703D8C2}"/>
    <cellStyle name="Header1 2 9 2 10 6 8" xfId="37752" xr:uid="{059489DD-5E03-4303-8D87-0584FB41B82D}"/>
    <cellStyle name="Header1 2 9 2 10 7" xfId="37753" xr:uid="{2547AD62-2041-468B-80E0-897DFDABA0B9}"/>
    <cellStyle name="Header1 2 9 2 11" xfId="37754" xr:uid="{329C52AA-71E8-4CD0-9846-9F96D6DF70F9}"/>
    <cellStyle name="Header1 2 9 2 11 2" xfId="37755" xr:uid="{CCADB48D-2A3D-467A-8DC6-530B27E971AA}"/>
    <cellStyle name="Header1 2 9 2 11 2 2" xfId="37756" xr:uid="{346D1D30-ADA7-4663-9518-D9016E7CDF6A}"/>
    <cellStyle name="Header1 2 9 2 11 2 3" xfId="37757" xr:uid="{53D310D8-B5CD-4FCA-BA2E-CA4EAA0C88B1}"/>
    <cellStyle name="Header1 2 9 2 11 3" xfId="37758" xr:uid="{E67783F8-165E-4BFB-9D32-AB68362F7EB0}"/>
    <cellStyle name="Header1 2 9 2 11 3 2" xfId="37759" xr:uid="{6559D6AA-DD43-4212-8244-3A5FEF5925C9}"/>
    <cellStyle name="Header1 2 9 2 11 3 3" xfId="37760" xr:uid="{017BAD20-356F-45D5-86BE-62ACEE02F2C3}"/>
    <cellStyle name="Header1 2 9 2 11 4" xfId="37761" xr:uid="{8FA032B1-7E46-498C-94F9-645C4C9224C2}"/>
    <cellStyle name="Header1 2 9 2 11 4 2" xfId="37762" xr:uid="{1F4D137F-B91C-43FC-B058-75120B2D65F4}"/>
    <cellStyle name="Header1 2 9 2 11 4 3" xfId="37763" xr:uid="{7F653C15-CD3C-416D-8253-B53C19E84C6D}"/>
    <cellStyle name="Header1 2 9 2 11 5" xfId="37764" xr:uid="{BF7D4B81-2804-488C-B37E-56A211113FB9}"/>
    <cellStyle name="Header1 2 9 2 11 5 2" xfId="37765" xr:uid="{300AF99E-05C5-499C-B92B-94F3216DBB77}"/>
    <cellStyle name="Header1 2 9 2 11 5 3" xfId="37766" xr:uid="{6F388E04-E230-4CC1-99BD-3B7DC1136F7B}"/>
    <cellStyle name="Header1 2 9 2 11 6" xfId="37767" xr:uid="{0D99561A-F03A-4396-B7F3-C4B85D34968A}"/>
    <cellStyle name="Header1 2 9 2 11 6 2" xfId="37768" xr:uid="{D1B2C225-9B4A-47F9-9312-5DEEC32CF3B2}"/>
    <cellStyle name="Header1 2 9 2 11 6 3" xfId="37769" xr:uid="{C42EE73B-FAE8-4058-80A6-08ADEF7BA6B4}"/>
    <cellStyle name="Header1 2 9 2 11 7" xfId="37770" xr:uid="{753A1862-A363-45CA-B986-0EE61C4CEE00}"/>
    <cellStyle name="Header1 2 9 2 11 7 2" xfId="37771" xr:uid="{74FE62FC-B57B-492B-BD0E-0DAD024813D9}"/>
    <cellStyle name="Header1 2 9 2 11 7 3" xfId="37772" xr:uid="{2794C4A2-1D46-40D0-890B-43F830FA5627}"/>
    <cellStyle name="Header1 2 9 2 11 8" xfId="37773" xr:uid="{FDD9CBE2-5F5D-4D3B-B048-55A8357A8D71}"/>
    <cellStyle name="Header1 2 9 2 11 9" xfId="37774" xr:uid="{B0246768-D4CC-4B1E-BC15-5B173121C39C}"/>
    <cellStyle name="Header1 2 9 2 12" xfId="37775" xr:uid="{483A8753-1481-48C9-9A87-FA2446007181}"/>
    <cellStyle name="Header1 2 9 2 12 2" xfId="37776" xr:uid="{8E140C71-5437-4B13-9471-8629CBBF8167}"/>
    <cellStyle name="Header1 2 9 2 12 2 2" xfId="37777" xr:uid="{A6B852B1-0138-4AA8-8A0F-5BF9831CE991}"/>
    <cellStyle name="Header1 2 9 2 12 2 3" xfId="37778" xr:uid="{35AABE47-10CE-417E-96D4-6E99CFC245CB}"/>
    <cellStyle name="Header1 2 9 2 12 3" xfId="37779" xr:uid="{C044B8DB-15E7-485D-9744-794E451A3DA7}"/>
    <cellStyle name="Header1 2 9 2 12 3 2" xfId="37780" xr:uid="{651FA7AC-B2D4-455B-8C25-306844D7955F}"/>
    <cellStyle name="Header1 2 9 2 12 3 3" xfId="37781" xr:uid="{89993CBC-DEA5-4F6F-B20E-763ADCA04C02}"/>
    <cellStyle name="Header1 2 9 2 12 4" xfId="37782" xr:uid="{EDF5E410-A684-418F-B677-2C2D9DA8DB79}"/>
    <cellStyle name="Header1 2 9 2 12 4 2" xfId="37783" xr:uid="{83C0BD8E-1B89-458B-9237-0145A00CFA31}"/>
    <cellStyle name="Header1 2 9 2 12 4 3" xfId="37784" xr:uid="{DD6757A8-69F1-410C-95E8-6E478178B676}"/>
    <cellStyle name="Header1 2 9 2 12 5" xfId="37785" xr:uid="{E3CDD0F1-C512-40AA-AB36-32E410B9785D}"/>
    <cellStyle name="Header1 2 9 2 12 5 2" xfId="37786" xr:uid="{3BC0B296-92A6-491F-BCBB-8C30EE35B190}"/>
    <cellStyle name="Header1 2 9 2 12 5 3" xfId="37787" xr:uid="{FD3B4548-359D-4DF7-B6FF-080C10FA573E}"/>
    <cellStyle name="Header1 2 9 2 12 6" xfId="37788" xr:uid="{ED34B2FE-7310-4172-8FD0-D32FD5A5A84C}"/>
    <cellStyle name="Header1 2 9 2 12 6 2" xfId="37789" xr:uid="{D76B8B95-E691-41F6-B59C-73ECF9BEA1E5}"/>
    <cellStyle name="Header1 2 9 2 12 6 3" xfId="37790" xr:uid="{76CCFA74-46BD-4168-AAED-63F67F1548A1}"/>
    <cellStyle name="Header1 2 9 2 12 7" xfId="37791" xr:uid="{59BF02F9-5AE8-4D43-AA23-F38A0A728147}"/>
    <cellStyle name="Header1 2 9 2 12 8" xfId="37792" xr:uid="{D13955F1-F7E1-482E-8432-6FC81DBE3E28}"/>
    <cellStyle name="Header1 2 9 2 13" xfId="37793" xr:uid="{AF88D395-87D0-4500-93D4-CB999AC73CF5}"/>
    <cellStyle name="Header1 2 9 2 13 2" xfId="37794" xr:uid="{B122A3A5-442C-4C53-94AA-7D07AAE69CC7}"/>
    <cellStyle name="Header1 2 9 2 13 2 2" xfId="37795" xr:uid="{441B21AB-35BF-4C56-9934-A9A2D2BA382E}"/>
    <cellStyle name="Header1 2 9 2 13 2 3" xfId="37796" xr:uid="{6EB5737E-24C2-4FAE-AC8E-7E8095DBE3DF}"/>
    <cellStyle name="Header1 2 9 2 13 3" xfId="37797" xr:uid="{0D2B3ACF-B7CD-40FF-BC90-D539F741430E}"/>
    <cellStyle name="Header1 2 9 2 13 3 2" xfId="37798" xr:uid="{61301E25-B7FB-4A65-82E3-D921F1144662}"/>
    <cellStyle name="Header1 2 9 2 13 3 3" xfId="37799" xr:uid="{69777314-B9A0-462A-A17B-3058E9B5D619}"/>
    <cellStyle name="Header1 2 9 2 13 4" xfId="37800" xr:uid="{FF39B310-1B94-4772-9AE1-1567994C8B53}"/>
    <cellStyle name="Header1 2 9 2 13 4 2" xfId="37801" xr:uid="{8AE086CA-84FC-4970-8763-5CEDEF64C440}"/>
    <cellStyle name="Header1 2 9 2 13 4 3" xfId="37802" xr:uid="{6DEA694A-183E-4B0F-ACCB-B9C4954A9C7F}"/>
    <cellStyle name="Header1 2 9 2 13 5" xfId="37803" xr:uid="{3F9830CF-D6A9-4037-B4AC-777C22622A1B}"/>
    <cellStyle name="Header1 2 9 2 13 5 2" xfId="37804" xr:uid="{B9CDF01C-4E8C-4F28-AFFE-55D93101764F}"/>
    <cellStyle name="Header1 2 9 2 13 5 3" xfId="37805" xr:uid="{784195AF-61C4-4EC5-BC58-ADD9C2D597EF}"/>
    <cellStyle name="Header1 2 9 2 13 6" xfId="37806" xr:uid="{00913EBD-0224-43C2-8780-5AB25831ACA6}"/>
    <cellStyle name="Header1 2 9 2 13 6 2" xfId="37807" xr:uid="{4DC5A141-042E-4DD3-B8B1-253B1FD808B4}"/>
    <cellStyle name="Header1 2 9 2 13 6 3" xfId="37808" xr:uid="{910324E5-B3C9-4E47-ACB3-1727F2CB5D1F}"/>
    <cellStyle name="Header1 2 9 2 13 7" xfId="37809" xr:uid="{2019CCFA-9FEE-4C89-AE96-0F626C67FC11}"/>
    <cellStyle name="Header1 2 9 2 13 8" xfId="37810" xr:uid="{1F8ACB17-9571-4D93-A34E-830AD2BC351C}"/>
    <cellStyle name="Header1 2 9 2 14" xfId="37811" xr:uid="{13287710-F44E-46D1-924B-42351A1832F2}"/>
    <cellStyle name="Header1 2 9 2 14 2" xfId="37812" xr:uid="{7BAD4B5C-FE13-4726-9DD6-B52BB63169BF}"/>
    <cellStyle name="Header1 2 9 2 14 2 2" xfId="37813" xr:uid="{0E93B678-432B-413C-910A-AD936E2DF902}"/>
    <cellStyle name="Header1 2 9 2 14 2 3" xfId="37814" xr:uid="{D33C8467-13E9-4636-A8CC-F489BFFF6B20}"/>
    <cellStyle name="Header1 2 9 2 14 3" xfId="37815" xr:uid="{31F15F4A-9762-4BE4-8E0D-86FD978FCBEE}"/>
    <cellStyle name="Header1 2 9 2 14 3 2" xfId="37816" xr:uid="{A3D6959D-D14A-4D5A-ADF8-78BCBE1010AA}"/>
    <cellStyle name="Header1 2 9 2 14 3 3" xfId="37817" xr:uid="{C5198349-C012-43F6-B88B-5BD9306214B4}"/>
    <cellStyle name="Header1 2 9 2 14 4" xfId="37818" xr:uid="{AB894DC0-DC0B-40C3-BC09-D73E646AF6F2}"/>
    <cellStyle name="Header1 2 9 2 14 4 2" xfId="37819" xr:uid="{7F9D76BF-B825-46C7-90D8-ADFE467FC32E}"/>
    <cellStyle name="Header1 2 9 2 14 4 3" xfId="37820" xr:uid="{BB2AF8EF-84AB-4FBA-8776-4218D8843E4E}"/>
    <cellStyle name="Header1 2 9 2 14 5" xfId="37821" xr:uid="{EF00987E-6F1E-4FE0-B286-553A197AA1A1}"/>
    <cellStyle name="Header1 2 9 2 14 5 2" xfId="37822" xr:uid="{EEFC8E9C-AF30-4E66-A67C-EC4C1043C326}"/>
    <cellStyle name="Header1 2 9 2 14 5 3" xfId="37823" xr:uid="{BCC5EDC2-F951-45A2-A11E-4F0CD50F7FF7}"/>
    <cellStyle name="Header1 2 9 2 14 6" xfId="37824" xr:uid="{A285C0E5-C088-42A2-81F0-978EE718B5B8}"/>
    <cellStyle name="Header1 2 9 2 14 6 2" xfId="37825" xr:uid="{96F7E940-5787-46BE-B9B9-633F267C33F7}"/>
    <cellStyle name="Header1 2 9 2 14 6 3" xfId="37826" xr:uid="{385F06EA-5708-4818-BE86-AA8973509E04}"/>
    <cellStyle name="Header1 2 9 2 14 7" xfId="37827" xr:uid="{2E6499BF-EDED-48E6-90F6-D0686260EA7A}"/>
    <cellStyle name="Header1 2 9 2 14 8" xfId="37828" xr:uid="{FDB6590E-E49D-46D1-9098-CE4BE3DBA25A}"/>
    <cellStyle name="Header1 2 9 2 15" xfId="37829" xr:uid="{75C8C878-E8D0-4A7A-8C0F-9CCD3DDF514E}"/>
    <cellStyle name="Header1 2 9 2 15 2" xfId="37830" xr:uid="{1761527D-B5C5-4141-AF52-97EB6A324170}"/>
    <cellStyle name="Header1 2 9 2 15 2 2" xfId="37831" xr:uid="{852CA1D1-8002-4729-9B7C-36B3FD5908B0}"/>
    <cellStyle name="Header1 2 9 2 15 2 3" xfId="37832" xr:uid="{00E4BF91-863E-486B-B24A-DBB207D73188}"/>
    <cellStyle name="Header1 2 9 2 15 3" xfId="37833" xr:uid="{09F1AE5D-D907-40FC-927B-CCCA53E48E96}"/>
    <cellStyle name="Header1 2 9 2 15 3 2" xfId="37834" xr:uid="{B74E910A-F044-4674-93F1-5E986979770C}"/>
    <cellStyle name="Header1 2 9 2 15 3 3" xfId="37835" xr:uid="{8CF28C57-91E5-4069-83A7-1B704EFC10BE}"/>
    <cellStyle name="Header1 2 9 2 15 4" xfId="37836" xr:uid="{D1DE5930-32AF-4532-B458-9BBBFA331293}"/>
    <cellStyle name="Header1 2 9 2 15 4 2" xfId="37837" xr:uid="{3E360B0F-F2EE-4826-BF0C-72216015ABAD}"/>
    <cellStyle name="Header1 2 9 2 15 4 3" xfId="37838" xr:uid="{61315643-4BA6-4DA9-921E-0D74F32D02C9}"/>
    <cellStyle name="Header1 2 9 2 15 5" xfId="37839" xr:uid="{5546C6E8-A23E-43B0-A48C-B8313E12447B}"/>
    <cellStyle name="Header1 2 9 2 15 5 2" xfId="37840" xr:uid="{A4253ADE-5003-4FC2-AF92-F95C691E46A8}"/>
    <cellStyle name="Header1 2 9 2 15 5 3" xfId="37841" xr:uid="{F6A1C8B7-92D1-4C4C-9969-0B0BD3E75643}"/>
    <cellStyle name="Header1 2 9 2 15 6" xfId="37842" xr:uid="{0D626790-02A8-4E1E-A03C-CA12F47D4438}"/>
    <cellStyle name="Header1 2 9 2 15 6 2" xfId="37843" xr:uid="{9F6D1F9F-EAAA-4AC8-B240-BED2CDEA1ABE}"/>
    <cellStyle name="Header1 2 9 2 15 6 3" xfId="37844" xr:uid="{A9634197-18E2-4860-A686-2836772F1FCB}"/>
    <cellStyle name="Header1 2 9 2 15 7" xfId="37845" xr:uid="{E71CAB02-B0F6-4230-A660-C388EC5E4A82}"/>
    <cellStyle name="Header1 2 9 2 15 8" xfId="37846" xr:uid="{0EFA3B24-DC75-4F1A-B7F4-523C7C605E36}"/>
    <cellStyle name="Header1 2 9 2 16" xfId="37847" xr:uid="{BA0FE193-D658-4612-B648-1C70C0D55BBC}"/>
    <cellStyle name="Header1 2 9 2 2" xfId="37848" xr:uid="{7B480401-0BA4-443B-81A6-B375B0E6E072}"/>
    <cellStyle name="Header1 2 9 2 2 2" xfId="37849" xr:uid="{A65431DA-266B-48EA-954C-0DA1B0B57245}"/>
    <cellStyle name="Header1 2 9 2 2 2 2" xfId="37850" xr:uid="{0B65B6E3-8B71-4C0D-B0A2-20352008483D}"/>
    <cellStyle name="Header1 2 9 2 2 2 2 2" xfId="37851" xr:uid="{9F9DFFD9-6C56-4723-802B-0265D528D6F7}"/>
    <cellStyle name="Header1 2 9 2 2 2 2 3" xfId="37852" xr:uid="{5FFA46B8-A5F3-407F-859A-DD12340F8B84}"/>
    <cellStyle name="Header1 2 9 2 2 2 3" xfId="37853" xr:uid="{1F3CB4B7-25B4-4AD6-8F85-0B76CFE00870}"/>
    <cellStyle name="Header1 2 9 2 2 2 3 2" xfId="37854" xr:uid="{5B8E7111-3DE8-4DE3-B95C-E3E5A05EC57D}"/>
    <cellStyle name="Header1 2 9 2 2 2 3 3" xfId="37855" xr:uid="{531AE801-CCC4-48F6-A789-D851A9CCA8B9}"/>
    <cellStyle name="Header1 2 9 2 2 2 4" xfId="37856" xr:uid="{04D48952-D3BA-4AC2-8B48-B0B60B4BA665}"/>
    <cellStyle name="Header1 2 9 2 2 2 4 2" xfId="37857" xr:uid="{CA4C6BFA-0A4D-4109-BF58-B847C6FD1A25}"/>
    <cellStyle name="Header1 2 9 2 2 2 4 3" xfId="37858" xr:uid="{2FB09464-887C-414B-92B6-F94DAEAD679C}"/>
    <cellStyle name="Header1 2 9 2 2 2 5" xfId="37859" xr:uid="{812824CD-420C-4579-A1CD-64624C3604DF}"/>
    <cellStyle name="Header1 2 9 2 2 2 5 2" xfId="37860" xr:uid="{610D3FFA-4CF4-4E45-A606-F4B1EADC9F15}"/>
    <cellStyle name="Header1 2 9 2 2 2 5 3" xfId="37861" xr:uid="{86FC1DAE-76AA-41CD-A331-C852FEEAF2F6}"/>
    <cellStyle name="Header1 2 9 2 2 2 6" xfId="37862" xr:uid="{4CCE4F85-AAE9-45A9-BD4E-E31F0BEF7668}"/>
    <cellStyle name="Header1 2 9 2 2 2 6 2" xfId="37863" xr:uid="{CC76C8E9-165B-48BE-97C0-84CD15CE5EC6}"/>
    <cellStyle name="Header1 2 9 2 2 2 6 3" xfId="37864" xr:uid="{B9444D66-81C7-41BD-B3DA-C2FDF7D3BBF8}"/>
    <cellStyle name="Header1 2 9 2 2 2 7" xfId="37865" xr:uid="{F65F2B66-363E-4565-89B4-3F14F3EC5290}"/>
    <cellStyle name="Header1 2 9 2 2 2 7 2" xfId="37866" xr:uid="{EC6CEEDE-E4B5-41BD-8947-ACABD9CCFC30}"/>
    <cellStyle name="Header1 2 9 2 2 2 7 3" xfId="37867" xr:uid="{8C5D15B9-0FDB-4BB3-89F0-88002F936F8B}"/>
    <cellStyle name="Header1 2 9 2 2 2 8" xfId="37868" xr:uid="{8C8F8C91-7D86-48DF-9FEB-7420B5DB5B4F}"/>
    <cellStyle name="Header1 2 9 2 2 2 9" xfId="37869" xr:uid="{64AF0720-B958-4B05-9C13-C56F0FFCC044}"/>
    <cellStyle name="Header1 2 9 2 2 3" xfId="37870" xr:uid="{0D6BC440-CE94-4530-AB1C-580E6D7BD47B}"/>
    <cellStyle name="Header1 2 9 2 2 3 2" xfId="37871" xr:uid="{E1E6C5CD-42FB-4BB4-B076-6C2B7035CA03}"/>
    <cellStyle name="Header1 2 9 2 2 3 2 2" xfId="37872" xr:uid="{339BC9D7-4C26-40CF-8B4A-9DF58BD1647B}"/>
    <cellStyle name="Header1 2 9 2 2 3 2 3" xfId="37873" xr:uid="{F2870BBB-6943-4F6E-8429-011D85046867}"/>
    <cellStyle name="Header1 2 9 2 2 3 3" xfId="37874" xr:uid="{7D1D0151-C107-4F6C-8FD9-B800F8158B19}"/>
    <cellStyle name="Header1 2 9 2 2 3 3 2" xfId="37875" xr:uid="{14C30E1F-411E-43E5-9028-7D3574E23151}"/>
    <cellStyle name="Header1 2 9 2 2 3 3 3" xfId="37876" xr:uid="{5FCC6E33-16BC-471B-BF37-087C80A03C00}"/>
    <cellStyle name="Header1 2 9 2 2 3 4" xfId="37877" xr:uid="{54E1FCBA-E66B-4C0D-9FA6-FAB0CC5CC911}"/>
    <cellStyle name="Header1 2 9 2 2 3 4 2" xfId="37878" xr:uid="{AFA05F17-0D61-4FF5-85DF-FA7EB22FF095}"/>
    <cellStyle name="Header1 2 9 2 2 3 4 3" xfId="37879" xr:uid="{5583093E-6CF6-406A-A1C8-5A7273641FA5}"/>
    <cellStyle name="Header1 2 9 2 2 3 5" xfId="37880" xr:uid="{C29E057A-AE0B-43B5-8DE1-D6CCDDA5F8F1}"/>
    <cellStyle name="Header1 2 9 2 2 3 5 2" xfId="37881" xr:uid="{57F2F5BA-CA09-4224-AA2B-78D3CD6C8721}"/>
    <cellStyle name="Header1 2 9 2 2 3 5 3" xfId="37882" xr:uid="{698233F7-5C08-4CE4-B3CF-75ED2E5DEAE2}"/>
    <cellStyle name="Header1 2 9 2 2 3 6" xfId="37883" xr:uid="{B3C749F9-7A84-4E25-ACCA-BDD4EBF82390}"/>
    <cellStyle name="Header1 2 9 2 2 3 6 2" xfId="37884" xr:uid="{E18758A7-70FE-4D4B-80A5-3746999ADC1E}"/>
    <cellStyle name="Header1 2 9 2 2 3 6 3" xfId="37885" xr:uid="{4DBC8328-CDAA-41CF-99F4-0F64F33253A8}"/>
    <cellStyle name="Header1 2 9 2 2 3 7" xfId="37886" xr:uid="{1961010A-1219-4FBC-9172-B8E1AB4C5ABD}"/>
    <cellStyle name="Header1 2 9 2 2 3 8" xfId="37887" xr:uid="{C94C7F0D-99E6-4ABD-A1DE-DF8DD41AF7C9}"/>
    <cellStyle name="Header1 2 9 2 2 4" xfId="37888" xr:uid="{E5C1D985-7566-45DD-8F8C-18FC16D5F53C}"/>
    <cellStyle name="Header1 2 9 2 2 4 2" xfId="37889" xr:uid="{83CC71C7-1E73-4334-9419-20812F687AD0}"/>
    <cellStyle name="Header1 2 9 2 2 4 2 2" xfId="37890" xr:uid="{BF0D4029-5B0F-4506-B391-BFCDC482A6ED}"/>
    <cellStyle name="Header1 2 9 2 2 4 2 3" xfId="37891" xr:uid="{9BF69CE6-805E-47D7-B8C2-5CEAE452228C}"/>
    <cellStyle name="Header1 2 9 2 2 4 3" xfId="37892" xr:uid="{8909FE73-7623-4181-BAEB-3E3CCDD9810A}"/>
    <cellStyle name="Header1 2 9 2 2 4 3 2" xfId="37893" xr:uid="{CCBDDE3E-AE43-4BA7-8DED-1AFA40C15DD1}"/>
    <cellStyle name="Header1 2 9 2 2 4 3 3" xfId="37894" xr:uid="{9B9B40B8-A15A-4A97-B63B-73635BE40BE8}"/>
    <cellStyle name="Header1 2 9 2 2 4 4" xfId="37895" xr:uid="{51FBEC7E-D21C-4D34-942B-730FCF2A3EE3}"/>
    <cellStyle name="Header1 2 9 2 2 4 4 2" xfId="37896" xr:uid="{B943A3E4-EFFF-4DB3-8FA2-BB1C42DEB5E1}"/>
    <cellStyle name="Header1 2 9 2 2 4 4 3" xfId="37897" xr:uid="{9D4A071A-028C-412F-B2B2-DC4F147CEE5E}"/>
    <cellStyle name="Header1 2 9 2 2 4 5" xfId="37898" xr:uid="{1301010D-7761-459F-BD04-EC61858B36D1}"/>
    <cellStyle name="Header1 2 9 2 2 4 5 2" xfId="37899" xr:uid="{ED96DA40-9CC3-4A5F-B222-9B4F70ACAC01}"/>
    <cellStyle name="Header1 2 9 2 2 4 5 3" xfId="37900" xr:uid="{C1D69AF5-141C-4C0F-9E14-3CC91C663532}"/>
    <cellStyle name="Header1 2 9 2 2 4 6" xfId="37901" xr:uid="{3C059CFF-C389-494D-BCCB-C7D68ED0B89F}"/>
    <cellStyle name="Header1 2 9 2 2 4 6 2" xfId="37902" xr:uid="{AD95ACD4-1289-465F-B7AA-951373DDE859}"/>
    <cellStyle name="Header1 2 9 2 2 4 6 3" xfId="37903" xr:uid="{78C8C0B4-F942-40CB-92FA-D5E133EA3EB9}"/>
    <cellStyle name="Header1 2 9 2 2 4 7" xfId="37904" xr:uid="{3156A053-73F7-4F04-AE43-B327503E47DE}"/>
    <cellStyle name="Header1 2 9 2 2 4 8" xfId="37905" xr:uid="{902204BB-1B2F-48F0-AEDC-0D3DBB30058D}"/>
    <cellStyle name="Header1 2 9 2 2 5" xfId="37906" xr:uid="{E955B97E-C326-48B1-A4C2-145C2538E9EB}"/>
    <cellStyle name="Header1 2 9 2 2 5 2" xfId="37907" xr:uid="{7EE779D0-FD3A-40AB-AB75-3CDCF9D42CEB}"/>
    <cellStyle name="Header1 2 9 2 2 5 2 2" xfId="37908" xr:uid="{4B820F2A-08F8-459A-9460-A240A0955A8C}"/>
    <cellStyle name="Header1 2 9 2 2 5 2 3" xfId="37909" xr:uid="{07067825-122D-4F52-AA7C-9A2C46A53E8B}"/>
    <cellStyle name="Header1 2 9 2 2 5 3" xfId="37910" xr:uid="{12DECA10-FDA6-4CCE-BEAB-BE7A8CFF942F}"/>
    <cellStyle name="Header1 2 9 2 2 5 3 2" xfId="37911" xr:uid="{DBDB31EF-CD4E-411D-ADDC-A09D83850455}"/>
    <cellStyle name="Header1 2 9 2 2 5 3 3" xfId="37912" xr:uid="{5451D461-B5FF-4462-9177-DB40153795FD}"/>
    <cellStyle name="Header1 2 9 2 2 5 4" xfId="37913" xr:uid="{E13668CC-1821-4247-B537-16737AAD803E}"/>
    <cellStyle name="Header1 2 9 2 2 5 4 2" xfId="37914" xr:uid="{39C06328-9FBE-4437-BC02-F7045753116D}"/>
    <cellStyle name="Header1 2 9 2 2 5 4 3" xfId="37915" xr:uid="{2230DBB6-871C-4E47-B2A0-319DDF3E693D}"/>
    <cellStyle name="Header1 2 9 2 2 5 5" xfId="37916" xr:uid="{63DF251F-503A-4E71-9215-00B29E48FBDB}"/>
    <cellStyle name="Header1 2 9 2 2 5 5 2" xfId="37917" xr:uid="{EFB8D537-8621-4413-988E-797DCDE44F1B}"/>
    <cellStyle name="Header1 2 9 2 2 5 5 3" xfId="37918" xr:uid="{9DEB1FB7-6409-4E35-9DF0-F733D3F37E98}"/>
    <cellStyle name="Header1 2 9 2 2 5 6" xfId="37919" xr:uid="{99B96A84-6E2C-4DE4-BC61-B78689895DEF}"/>
    <cellStyle name="Header1 2 9 2 2 5 6 2" xfId="37920" xr:uid="{7AE40A34-69B8-4195-97B6-97BF13BC0BD0}"/>
    <cellStyle name="Header1 2 9 2 2 5 6 3" xfId="37921" xr:uid="{233A0E6A-6EEE-47E6-B7F3-78CAFC7182A4}"/>
    <cellStyle name="Header1 2 9 2 2 5 7" xfId="37922" xr:uid="{D82B68B3-01FF-4770-B213-72C22F860A84}"/>
    <cellStyle name="Header1 2 9 2 2 5 8" xfId="37923" xr:uid="{C0A6CCD1-65EE-40AC-BDEC-6C877369AA05}"/>
    <cellStyle name="Header1 2 9 2 2 6" xfId="37924" xr:uid="{65C1B824-FBEE-4821-9A13-160F124288F0}"/>
    <cellStyle name="Header1 2 9 2 2 6 2" xfId="37925" xr:uid="{6CF7235E-D0C4-41A6-ACC2-4B71A46E3691}"/>
    <cellStyle name="Header1 2 9 2 2 6 2 2" xfId="37926" xr:uid="{EE48FCD6-610F-4BF3-A0C0-F4FF424F7C98}"/>
    <cellStyle name="Header1 2 9 2 2 6 2 3" xfId="37927" xr:uid="{C3E58170-4338-461B-AFCF-A07488545EAC}"/>
    <cellStyle name="Header1 2 9 2 2 6 3" xfId="37928" xr:uid="{067C9DAD-6C79-47DF-8478-6D211FB097FE}"/>
    <cellStyle name="Header1 2 9 2 2 6 3 2" xfId="37929" xr:uid="{26DE379D-D562-4443-8FBA-2FD89BAD31E1}"/>
    <cellStyle name="Header1 2 9 2 2 6 3 3" xfId="37930" xr:uid="{B6533186-9F5C-4FB1-8250-3B8406F55BE2}"/>
    <cellStyle name="Header1 2 9 2 2 6 4" xfId="37931" xr:uid="{6ED7E93F-664D-4E61-B8D4-DD1852A4B1C2}"/>
    <cellStyle name="Header1 2 9 2 2 6 4 2" xfId="37932" xr:uid="{B23C3380-A17B-4104-81F0-957A481C1FED}"/>
    <cellStyle name="Header1 2 9 2 2 6 4 3" xfId="37933" xr:uid="{6C256765-B5A6-4887-97ED-87A0054C6AB7}"/>
    <cellStyle name="Header1 2 9 2 2 6 5" xfId="37934" xr:uid="{C62D1C9F-E9CE-4808-99A4-44290703D39C}"/>
    <cellStyle name="Header1 2 9 2 2 6 5 2" xfId="37935" xr:uid="{B00B971A-6085-407E-9994-38B7CC3BD1CF}"/>
    <cellStyle name="Header1 2 9 2 2 6 5 3" xfId="37936" xr:uid="{C4423F04-B634-4D46-BFA8-AA27AF5F36E0}"/>
    <cellStyle name="Header1 2 9 2 2 6 6" xfId="37937" xr:uid="{A1E4655C-C549-4399-9DDD-8E54F8E8178E}"/>
    <cellStyle name="Header1 2 9 2 2 6 6 2" xfId="37938" xr:uid="{A5DE7911-E0A5-452A-8A73-F081DE0CED55}"/>
    <cellStyle name="Header1 2 9 2 2 6 6 3" xfId="37939" xr:uid="{AFE9382F-DCA6-472F-8320-935E6C726769}"/>
    <cellStyle name="Header1 2 9 2 2 6 7" xfId="37940" xr:uid="{DE72E1BA-4DB4-4375-B9E3-724B1DC72628}"/>
    <cellStyle name="Header1 2 9 2 2 6 8" xfId="37941" xr:uid="{538489B7-23AE-447C-977B-62B2E3E74F4C}"/>
    <cellStyle name="Header1 2 9 2 2 7" xfId="37942" xr:uid="{6F18D0E1-7D4D-42D4-AB07-AEA9675DE8A9}"/>
    <cellStyle name="Header1 2 9 2 2 8" xfId="37943" xr:uid="{FFD52F38-10CA-4DFF-9AA9-B11FE3388B15}"/>
    <cellStyle name="Header1 2 9 2 3" xfId="37944" xr:uid="{4F022D19-B192-4FF4-9656-8A4E1379F1B3}"/>
    <cellStyle name="Header1 2 9 2 3 2" xfId="37945" xr:uid="{2FC76728-5D99-4C87-99E3-2F1436A27CD0}"/>
    <cellStyle name="Header1 2 9 2 3 2 2" xfId="37946" xr:uid="{A5029610-7F38-4A08-84B3-4D09FDA5A9A5}"/>
    <cellStyle name="Header1 2 9 2 3 2 2 2" xfId="37947" xr:uid="{BE28DDF6-E423-4DFE-A6E3-EDB1FED1263B}"/>
    <cellStyle name="Header1 2 9 2 3 2 2 3" xfId="37948" xr:uid="{4502A714-539C-4AA2-B7A9-B80894F436BE}"/>
    <cellStyle name="Header1 2 9 2 3 2 3" xfId="37949" xr:uid="{34542099-A878-4B7C-A377-1715F7A91903}"/>
    <cellStyle name="Header1 2 9 2 3 2 3 2" xfId="37950" xr:uid="{65145D69-701C-4472-B3D9-2AEC882CF32E}"/>
    <cellStyle name="Header1 2 9 2 3 2 3 3" xfId="37951" xr:uid="{ACFB4BC6-F769-4BDC-ACAF-EBE51190BE2D}"/>
    <cellStyle name="Header1 2 9 2 3 2 4" xfId="37952" xr:uid="{9AED1E4E-88BA-4F72-B845-6E603335A84C}"/>
    <cellStyle name="Header1 2 9 2 3 2 4 2" xfId="37953" xr:uid="{14C6CE44-3A6F-4333-891B-BA1750BE008E}"/>
    <cellStyle name="Header1 2 9 2 3 2 4 3" xfId="37954" xr:uid="{2E077462-CD53-479D-972F-FFB14BB69F17}"/>
    <cellStyle name="Header1 2 9 2 3 2 5" xfId="37955" xr:uid="{553D3B81-8E59-48D6-9558-FA376A4A14E4}"/>
    <cellStyle name="Header1 2 9 2 3 2 5 2" xfId="37956" xr:uid="{36C9B5DD-B854-4DD2-B111-5AC0D537F8E7}"/>
    <cellStyle name="Header1 2 9 2 3 2 5 3" xfId="37957" xr:uid="{2AF1F1CE-9095-4A85-A213-1E42F01DCC55}"/>
    <cellStyle name="Header1 2 9 2 3 2 6" xfId="37958" xr:uid="{A3C236AB-25EF-489A-A632-773FE58FC2BE}"/>
    <cellStyle name="Header1 2 9 2 3 2 6 2" xfId="37959" xr:uid="{40F62F12-3BF1-40D3-AD23-0DC12C936E32}"/>
    <cellStyle name="Header1 2 9 2 3 2 6 3" xfId="37960" xr:uid="{2EDD5FEA-4E2D-4913-BC66-F1277E765DF5}"/>
    <cellStyle name="Header1 2 9 2 3 2 7" xfId="37961" xr:uid="{7B27E7FA-8B6F-45EE-AB3D-B145813027C2}"/>
    <cellStyle name="Header1 2 9 2 3 2 7 2" xfId="37962" xr:uid="{C46345D6-8645-4FD6-8BD9-ED1DE93EE1D9}"/>
    <cellStyle name="Header1 2 9 2 3 2 7 3" xfId="37963" xr:uid="{5168CC80-B632-4FF7-A561-AAFBDE2A4E71}"/>
    <cellStyle name="Header1 2 9 2 3 2 8" xfId="37964" xr:uid="{D2ACF20B-157F-4A47-BE5E-57616846A700}"/>
    <cellStyle name="Header1 2 9 2 3 2 9" xfId="37965" xr:uid="{D7F152DA-A8BC-4924-B23A-ADF09C67BC68}"/>
    <cellStyle name="Header1 2 9 2 3 3" xfId="37966" xr:uid="{136C3C98-BE73-4C3E-862A-E1F46AA69A4E}"/>
    <cellStyle name="Header1 2 9 2 3 3 2" xfId="37967" xr:uid="{505928C0-D31B-4069-A04B-BF50246E178E}"/>
    <cellStyle name="Header1 2 9 2 3 3 2 2" xfId="37968" xr:uid="{55A9C427-9621-40ED-AB73-5FEE521DB2CC}"/>
    <cellStyle name="Header1 2 9 2 3 3 2 3" xfId="37969" xr:uid="{57008B95-82E4-407A-B92F-A9D0214E1E78}"/>
    <cellStyle name="Header1 2 9 2 3 3 3" xfId="37970" xr:uid="{E8311FAC-F3E4-467B-B599-1D10658F4CDF}"/>
    <cellStyle name="Header1 2 9 2 3 3 3 2" xfId="37971" xr:uid="{376DC75D-BC29-431C-A1B4-1CF5445E7763}"/>
    <cellStyle name="Header1 2 9 2 3 3 3 3" xfId="37972" xr:uid="{23AAFCFC-5982-4C36-9B5F-3F903C68CA6D}"/>
    <cellStyle name="Header1 2 9 2 3 3 4" xfId="37973" xr:uid="{3A062A9C-0553-4B59-A4CC-A252B5BF14B4}"/>
    <cellStyle name="Header1 2 9 2 3 3 4 2" xfId="37974" xr:uid="{D5179ED3-BC13-4EC1-8D21-6C830E4637CE}"/>
    <cellStyle name="Header1 2 9 2 3 3 4 3" xfId="37975" xr:uid="{73A0D1F4-2404-4DFE-90B0-3B5D39A7198E}"/>
    <cellStyle name="Header1 2 9 2 3 3 5" xfId="37976" xr:uid="{BF0C4E79-E742-4C7B-A9A5-C8AD8792CCFC}"/>
    <cellStyle name="Header1 2 9 2 3 3 5 2" xfId="37977" xr:uid="{04342AEC-0BA3-43CB-B73E-15A7A295E6E3}"/>
    <cellStyle name="Header1 2 9 2 3 3 5 3" xfId="37978" xr:uid="{80241CEF-24CF-41EF-96D8-5C25D77C9C2B}"/>
    <cellStyle name="Header1 2 9 2 3 3 6" xfId="37979" xr:uid="{DF64F102-1469-412C-B0C0-6EF833F2BEEC}"/>
    <cellStyle name="Header1 2 9 2 3 3 6 2" xfId="37980" xr:uid="{2E1EB353-5ED6-49C3-940D-745D6D70A3F3}"/>
    <cellStyle name="Header1 2 9 2 3 3 6 3" xfId="37981" xr:uid="{DE8206B1-1E10-493A-AD09-93318A67E953}"/>
    <cellStyle name="Header1 2 9 2 3 3 7" xfId="37982" xr:uid="{600430A7-A741-46EE-B747-1D86351D3E64}"/>
    <cellStyle name="Header1 2 9 2 3 3 8" xfId="37983" xr:uid="{B79C3B10-823A-4B02-86D3-BA6073CC0580}"/>
    <cellStyle name="Header1 2 9 2 3 4" xfId="37984" xr:uid="{D5B34E9B-7F02-43F4-BBE9-DA72C38B5457}"/>
    <cellStyle name="Header1 2 9 2 3 4 2" xfId="37985" xr:uid="{37EB146A-F87D-4F0B-B076-84C5A2F88F8E}"/>
    <cellStyle name="Header1 2 9 2 3 4 2 2" xfId="37986" xr:uid="{8A444E9E-9607-4E97-83C6-7136EC9165B0}"/>
    <cellStyle name="Header1 2 9 2 3 4 2 3" xfId="37987" xr:uid="{22C10B9C-FEC4-4C9B-A982-D831DC5D78EC}"/>
    <cellStyle name="Header1 2 9 2 3 4 3" xfId="37988" xr:uid="{B64153BE-D8A0-43BC-8BEC-C9B60265EA4C}"/>
    <cellStyle name="Header1 2 9 2 3 4 3 2" xfId="37989" xr:uid="{4446A288-9F24-486B-9A23-58A4C18266DC}"/>
    <cellStyle name="Header1 2 9 2 3 4 3 3" xfId="37990" xr:uid="{87EF1DA0-DC23-4656-A78E-C62DF60C04BA}"/>
    <cellStyle name="Header1 2 9 2 3 4 4" xfId="37991" xr:uid="{A2AF90C1-2506-447A-BE82-FA82E3794D30}"/>
    <cellStyle name="Header1 2 9 2 3 4 4 2" xfId="37992" xr:uid="{B97A269F-3598-4222-BF29-62AD73A5D2EE}"/>
    <cellStyle name="Header1 2 9 2 3 4 4 3" xfId="37993" xr:uid="{864402BF-406F-4FF7-9013-655881A96BBC}"/>
    <cellStyle name="Header1 2 9 2 3 4 5" xfId="37994" xr:uid="{76D30F6F-6AFC-4344-A33D-75584267951A}"/>
    <cellStyle name="Header1 2 9 2 3 4 5 2" xfId="37995" xr:uid="{B94C022E-E7DA-48BF-BE63-30C415690104}"/>
    <cellStyle name="Header1 2 9 2 3 4 5 3" xfId="37996" xr:uid="{AAE3DBDB-14F6-4381-BF49-EB9C947C2DA1}"/>
    <cellStyle name="Header1 2 9 2 3 4 6" xfId="37997" xr:uid="{9FAFA394-69C5-4E82-8A9C-9E0FC7A1314E}"/>
    <cellStyle name="Header1 2 9 2 3 4 6 2" xfId="37998" xr:uid="{08D8A484-0196-4587-A491-5788D86A1151}"/>
    <cellStyle name="Header1 2 9 2 3 4 6 3" xfId="37999" xr:uid="{B06BAD1E-3FB3-4A25-B7F8-50AF902F9A46}"/>
    <cellStyle name="Header1 2 9 2 3 4 7" xfId="38000" xr:uid="{59A0E1F1-FCD4-4A11-9612-FEA7DB4C9BC6}"/>
    <cellStyle name="Header1 2 9 2 3 4 8" xfId="38001" xr:uid="{4D571FE2-E2D9-4B8B-8AEF-B7C19D24E6FA}"/>
    <cellStyle name="Header1 2 9 2 3 5" xfId="38002" xr:uid="{645F8F32-D400-4FCC-AB7B-AD9A363DF037}"/>
    <cellStyle name="Header1 2 9 2 3 5 2" xfId="38003" xr:uid="{DBEC579B-3AAD-4F9A-BE55-396BB055980A}"/>
    <cellStyle name="Header1 2 9 2 3 5 2 2" xfId="38004" xr:uid="{D91B3787-773B-476D-9307-A799600B3366}"/>
    <cellStyle name="Header1 2 9 2 3 5 2 3" xfId="38005" xr:uid="{30167A81-BA49-4D70-9C1D-8C20B35898B7}"/>
    <cellStyle name="Header1 2 9 2 3 5 3" xfId="38006" xr:uid="{BBDB28CA-791D-46D1-85DC-F2679FE66869}"/>
    <cellStyle name="Header1 2 9 2 3 5 3 2" xfId="38007" xr:uid="{53C50832-2210-4805-BACD-50F5B66E447E}"/>
    <cellStyle name="Header1 2 9 2 3 5 3 3" xfId="38008" xr:uid="{2B51CC91-8108-476D-A249-98A357D5E131}"/>
    <cellStyle name="Header1 2 9 2 3 5 4" xfId="38009" xr:uid="{CDD5FE29-8AE5-4B97-BF0B-1F982ACEE9B6}"/>
    <cellStyle name="Header1 2 9 2 3 5 4 2" xfId="38010" xr:uid="{4DA59A62-C990-46D7-BA41-43440CC7AA86}"/>
    <cellStyle name="Header1 2 9 2 3 5 4 3" xfId="38011" xr:uid="{3460E549-EB3D-4A00-B48F-B41CD7290AAF}"/>
    <cellStyle name="Header1 2 9 2 3 5 5" xfId="38012" xr:uid="{5307FDEC-B112-4688-9B1F-EB816E0FB85D}"/>
    <cellStyle name="Header1 2 9 2 3 5 5 2" xfId="38013" xr:uid="{FD524B54-F4C2-4221-AC29-9AE6C236FA36}"/>
    <cellStyle name="Header1 2 9 2 3 5 5 3" xfId="38014" xr:uid="{6D220A0D-8011-43BB-8732-FCA20DA546CE}"/>
    <cellStyle name="Header1 2 9 2 3 5 6" xfId="38015" xr:uid="{42F10406-EA35-4AEF-8CEC-5A060479D1CE}"/>
    <cellStyle name="Header1 2 9 2 3 5 6 2" xfId="38016" xr:uid="{6ABC37D1-E732-427F-8BFF-04B257CB58F5}"/>
    <cellStyle name="Header1 2 9 2 3 5 6 3" xfId="38017" xr:uid="{A3154088-3E23-47F0-A8C6-E595F03638E7}"/>
    <cellStyle name="Header1 2 9 2 3 5 7" xfId="38018" xr:uid="{962CDD31-7BD1-4EE5-8187-3EC51BD6ECB1}"/>
    <cellStyle name="Header1 2 9 2 3 5 8" xfId="38019" xr:uid="{80A194DE-3766-4256-93C9-9B41565780C2}"/>
    <cellStyle name="Header1 2 9 2 3 6" xfId="38020" xr:uid="{C98EFD73-ED07-4CB3-A676-64D0F4C2C9E6}"/>
    <cellStyle name="Header1 2 9 2 3 6 2" xfId="38021" xr:uid="{D4FBF5AB-B194-48D9-97C1-33F4CBBF77CA}"/>
    <cellStyle name="Header1 2 9 2 3 6 2 2" xfId="38022" xr:uid="{9ABE1554-67B1-4435-8F55-D546F3849630}"/>
    <cellStyle name="Header1 2 9 2 3 6 2 3" xfId="38023" xr:uid="{E27780FC-7E36-479A-AAE6-0D2A442E0AE5}"/>
    <cellStyle name="Header1 2 9 2 3 6 3" xfId="38024" xr:uid="{4990AFE0-A5C1-4C88-9442-161E66D33A13}"/>
    <cellStyle name="Header1 2 9 2 3 6 3 2" xfId="38025" xr:uid="{C942D158-86E1-48B4-96BE-0FE2CB2E2DAC}"/>
    <cellStyle name="Header1 2 9 2 3 6 3 3" xfId="38026" xr:uid="{956D796E-1A88-4974-8B0A-2B838FCEB02B}"/>
    <cellStyle name="Header1 2 9 2 3 6 4" xfId="38027" xr:uid="{3164CDF6-E67E-4CD6-8724-3A9C03024B61}"/>
    <cellStyle name="Header1 2 9 2 3 6 4 2" xfId="38028" xr:uid="{83E76CF7-61DA-42B4-99BE-019F5BBED366}"/>
    <cellStyle name="Header1 2 9 2 3 6 4 3" xfId="38029" xr:uid="{6C50A74D-43A2-4092-A2DF-2E225A4E9D44}"/>
    <cellStyle name="Header1 2 9 2 3 6 5" xfId="38030" xr:uid="{C65F906C-3BF1-40D0-9162-54F770B776F7}"/>
    <cellStyle name="Header1 2 9 2 3 6 5 2" xfId="38031" xr:uid="{7C96F8A8-DF70-4590-B2D9-AFC43F7A61F2}"/>
    <cellStyle name="Header1 2 9 2 3 6 5 3" xfId="38032" xr:uid="{EAF9CFA9-531D-428B-B91E-DA1377B3606F}"/>
    <cellStyle name="Header1 2 9 2 3 6 6" xfId="38033" xr:uid="{4A3BDAB0-D9BF-4802-A055-33729CE5C13D}"/>
    <cellStyle name="Header1 2 9 2 3 6 6 2" xfId="38034" xr:uid="{1C2775EF-4E11-481B-B11E-3E2F27B6F0B7}"/>
    <cellStyle name="Header1 2 9 2 3 6 6 3" xfId="38035" xr:uid="{782DE639-0A09-45E1-8C3F-05A7DCE5DB13}"/>
    <cellStyle name="Header1 2 9 2 3 6 7" xfId="38036" xr:uid="{420F17D7-8D88-4858-9676-74140BEECB2F}"/>
    <cellStyle name="Header1 2 9 2 3 6 8" xfId="38037" xr:uid="{0CD327D8-69AB-4838-AD10-4F947DE29217}"/>
    <cellStyle name="Header1 2 9 2 3 7" xfId="38038" xr:uid="{B06D5D95-84B2-4726-AFF9-E78F2F7522D1}"/>
    <cellStyle name="Header1 2 9 2 3 8" xfId="38039" xr:uid="{8A31A2BC-045A-41BF-A397-C1EF3A10396D}"/>
    <cellStyle name="Header1 2 9 2 4" xfId="38040" xr:uid="{1A10FABA-4B1C-460C-BCE4-17496DE5CD2F}"/>
    <cellStyle name="Header1 2 9 2 4 2" xfId="38041" xr:uid="{552D23DA-0B97-4E76-9FAC-330EFA7BA476}"/>
    <cellStyle name="Header1 2 9 2 4 2 2" xfId="38042" xr:uid="{BE165A3F-D41C-40AA-93AA-7CB385E24EBD}"/>
    <cellStyle name="Header1 2 9 2 4 2 2 2" xfId="38043" xr:uid="{25D1BB48-5705-497A-8E2A-AD1DFF31E48C}"/>
    <cellStyle name="Header1 2 9 2 4 2 2 3" xfId="38044" xr:uid="{53B5DA09-4455-4BC9-8282-BD2578B979F9}"/>
    <cellStyle name="Header1 2 9 2 4 2 3" xfId="38045" xr:uid="{4CFF7A01-4F78-412B-AA27-4AA3A9AACFB3}"/>
    <cellStyle name="Header1 2 9 2 4 2 3 2" xfId="38046" xr:uid="{11D07279-6668-49D7-8708-B8CF7A5D60FD}"/>
    <cellStyle name="Header1 2 9 2 4 2 3 3" xfId="38047" xr:uid="{BF9BC247-7C49-4C2D-B0E0-3DE0F89B3B44}"/>
    <cellStyle name="Header1 2 9 2 4 2 4" xfId="38048" xr:uid="{1B8FC2DD-77DF-4E3C-B9A5-DD0C5B440315}"/>
    <cellStyle name="Header1 2 9 2 4 2 4 2" xfId="38049" xr:uid="{83EC4BF6-4B7A-46CC-9B3E-EC93038B4C81}"/>
    <cellStyle name="Header1 2 9 2 4 2 4 3" xfId="38050" xr:uid="{41EEB77A-F90B-42EA-9D24-CF356CCA72B0}"/>
    <cellStyle name="Header1 2 9 2 4 2 5" xfId="38051" xr:uid="{D4AB1D4B-1D7A-4CB2-8A34-F7D269C53F6E}"/>
    <cellStyle name="Header1 2 9 2 4 2 5 2" xfId="38052" xr:uid="{4DD8F63E-31B3-4AF9-BA02-E3A674E5E039}"/>
    <cellStyle name="Header1 2 9 2 4 2 5 3" xfId="38053" xr:uid="{5822B2C8-AACE-4412-9DA2-9C7815E065C2}"/>
    <cellStyle name="Header1 2 9 2 4 2 6" xfId="38054" xr:uid="{432DDB6B-7F5F-4589-AE0B-AF2197F2FECA}"/>
    <cellStyle name="Header1 2 9 2 4 2 6 2" xfId="38055" xr:uid="{FF2B9732-8AE3-4B43-90FE-4B5AF655F5D6}"/>
    <cellStyle name="Header1 2 9 2 4 2 6 3" xfId="38056" xr:uid="{AC9179D0-FF62-415C-AD0A-F370B57610E0}"/>
    <cellStyle name="Header1 2 9 2 4 2 7" xfId="38057" xr:uid="{38BA3689-0003-412D-8E73-C9FC3938D490}"/>
    <cellStyle name="Header1 2 9 2 4 2 7 2" xfId="38058" xr:uid="{23A6DD51-1FC2-4161-9B43-7AE4E51D52D8}"/>
    <cellStyle name="Header1 2 9 2 4 2 7 3" xfId="38059" xr:uid="{8E938AAD-EDFC-41DE-91B5-92A411FFB755}"/>
    <cellStyle name="Header1 2 9 2 4 2 8" xfId="38060" xr:uid="{75324432-2EF9-4112-AA18-AD3489F8D8DA}"/>
    <cellStyle name="Header1 2 9 2 4 2 9" xfId="38061" xr:uid="{7C03A121-B43C-40ED-982B-3578AF6D6841}"/>
    <cellStyle name="Header1 2 9 2 4 3" xfId="38062" xr:uid="{A27EEC5D-F4E7-44C0-B431-E52D4DDE242A}"/>
    <cellStyle name="Header1 2 9 2 4 3 2" xfId="38063" xr:uid="{5F62AA6F-5B3F-447E-A46B-DE99C8C183DB}"/>
    <cellStyle name="Header1 2 9 2 4 3 2 2" xfId="38064" xr:uid="{A6D5B539-C21A-4836-BB22-D262849F2060}"/>
    <cellStyle name="Header1 2 9 2 4 3 2 3" xfId="38065" xr:uid="{0776DA7C-2242-44D6-99B1-8FC4CC005C0F}"/>
    <cellStyle name="Header1 2 9 2 4 3 3" xfId="38066" xr:uid="{17A2E4FC-3D3E-41E6-94EE-876291FD7F74}"/>
    <cellStyle name="Header1 2 9 2 4 3 3 2" xfId="38067" xr:uid="{F430C225-744D-4CBE-BAE0-BDE3CC21AA88}"/>
    <cellStyle name="Header1 2 9 2 4 3 3 3" xfId="38068" xr:uid="{EC3E6957-D281-40D5-9250-41532A374754}"/>
    <cellStyle name="Header1 2 9 2 4 3 4" xfId="38069" xr:uid="{2C066967-7FA4-4B00-BF37-56EE9E7F7E01}"/>
    <cellStyle name="Header1 2 9 2 4 3 4 2" xfId="38070" xr:uid="{75BAB46D-44E4-48BE-B7D5-943C5AF6771E}"/>
    <cellStyle name="Header1 2 9 2 4 3 4 3" xfId="38071" xr:uid="{CA35C80B-DA2B-42AB-BB95-26909DA43D3D}"/>
    <cellStyle name="Header1 2 9 2 4 3 5" xfId="38072" xr:uid="{FB382ADC-B68E-4FB2-8776-37ACAFF443F8}"/>
    <cellStyle name="Header1 2 9 2 4 3 5 2" xfId="38073" xr:uid="{A7C541EE-7369-4948-9404-DC03D58447BD}"/>
    <cellStyle name="Header1 2 9 2 4 3 5 3" xfId="38074" xr:uid="{BA968486-2FD2-4B1B-8BC8-855358314D40}"/>
    <cellStyle name="Header1 2 9 2 4 3 6" xfId="38075" xr:uid="{D3060BFE-679D-4F8B-A7C9-CD4E7C75167A}"/>
    <cellStyle name="Header1 2 9 2 4 3 6 2" xfId="38076" xr:uid="{7B362017-F0EA-4A1A-9B21-B75594A763D1}"/>
    <cellStyle name="Header1 2 9 2 4 3 6 3" xfId="38077" xr:uid="{1BCB9CC3-DACF-4340-9091-26E839F3FA7A}"/>
    <cellStyle name="Header1 2 9 2 4 3 7" xfId="38078" xr:uid="{F205FD51-B941-4977-9FFC-080B77A949A3}"/>
    <cellStyle name="Header1 2 9 2 4 3 8" xfId="38079" xr:uid="{48C9DC65-BFB7-4955-9A02-793A466DC0E0}"/>
    <cellStyle name="Header1 2 9 2 4 4" xfId="38080" xr:uid="{C64A493C-0A8D-44F5-9578-7B64326B7298}"/>
    <cellStyle name="Header1 2 9 2 4 4 2" xfId="38081" xr:uid="{DC52E447-A283-4BB4-AD47-D13F7C4C2873}"/>
    <cellStyle name="Header1 2 9 2 4 4 2 2" xfId="38082" xr:uid="{5EAAD9C4-B482-4396-A2EE-12176EE3CE42}"/>
    <cellStyle name="Header1 2 9 2 4 4 2 3" xfId="38083" xr:uid="{1C7F5F39-0348-498F-A453-8B0BB359C925}"/>
    <cellStyle name="Header1 2 9 2 4 4 3" xfId="38084" xr:uid="{A6BDD018-F44B-42A9-A834-FE2FDAC279BD}"/>
    <cellStyle name="Header1 2 9 2 4 4 3 2" xfId="38085" xr:uid="{0EC4D1EB-9744-4CD2-B019-DD990F2A2E5F}"/>
    <cellStyle name="Header1 2 9 2 4 4 3 3" xfId="38086" xr:uid="{680EDFB1-8586-4B9F-ABD3-D38E1B5A526C}"/>
    <cellStyle name="Header1 2 9 2 4 4 4" xfId="38087" xr:uid="{F89494D7-B1DB-4C2E-A4AD-64F6977B42F6}"/>
    <cellStyle name="Header1 2 9 2 4 4 4 2" xfId="38088" xr:uid="{87676378-E85F-4F3A-A761-A5F6DC41DA27}"/>
    <cellStyle name="Header1 2 9 2 4 4 4 3" xfId="38089" xr:uid="{29F155BF-849A-4F81-81D2-D447869C52CD}"/>
    <cellStyle name="Header1 2 9 2 4 4 5" xfId="38090" xr:uid="{7A1294FF-CE64-4E1B-BB17-8138382F5916}"/>
    <cellStyle name="Header1 2 9 2 4 4 5 2" xfId="38091" xr:uid="{7824C5D4-3A60-4B11-99D6-A3038DB4C5AD}"/>
    <cellStyle name="Header1 2 9 2 4 4 5 3" xfId="38092" xr:uid="{99FF1357-29B4-4505-A20B-EFF0135956E7}"/>
    <cellStyle name="Header1 2 9 2 4 4 6" xfId="38093" xr:uid="{E6936D5E-8269-4619-ABC4-E3CD60B8E9AA}"/>
    <cellStyle name="Header1 2 9 2 4 4 6 2" xfId="38094" xr:uid="{D24A8ECF-5AE1-44AA-805E-816B4F4C81A4}"/>
    <cellStyle name="Header1 2 9 2 4 4 6 3" xfId="38095" xr:uid="{EEAD8E9A-B8C9-4E84-8410-DABB9E8C50A4}"/>
    <cellStyle name="Header1 2 9 2 4 4 7" xfId="38096" xr:uid="{2F2E2FEF-4318-48B2-8A35-5B1D05D0A0A8}"/>
    <cellStyle name="Header1 2 9 2 4 4 8" xfId="38097" xr:uid="{0AEBF9D9-39A4-4072-9FAE-437F94B33C01}"/>
    <cellStyle name="Header1 2 9 2 4 5" xfId="38098" xr:uid="{FBC9426C-A047-431F-ACFB-1FCD976D7A22}"/>
    <cellStyle name="Header1 2 9 2 4 5 2" xfId="38099" xr:uid="{368EA044-47E4-4549-8E4E-9BA79005FE74}"/>
    <cellStyle name="Header1 2 9 2 4 5 2 2" xfId="38100" xr:uid="{EE0F6124-C3DC-45ED-A64F-CBFD8B62F461}"/>
    <cellStyle name="Header1 2 9 2 4 5 2 3" xfId="38101" xr:uid="{4858C13E-5FFB-4C1D-9AC7-03C928200493}"/>
    <cellStyle name="Header1 2 9 2 4 5 3" xfId="38102" xr:uid="{8C92D4AF-88CF-4C80-83D4-F83218FD502A}"/>
    <cellStyle name="Header1 2 9 2 4 5 3 2" xfId="38103" xr:uid="{AADB4265-3041-4386-AEF5-C67FAD3D9529}"/>
    <cellStyle name="Header1 2 9 2 4 5 3 3" xfId="38104" xr:uid="{51DE2B1B-E2F9-4144-B3F1-4C66D0A0F429}"/>
    <cellStyle name="Header1 2 9 2 4 5 4" xfId="38105" xr:uid="{77373FE5-449F-4E48-8DE9-506541FB18B8}"/>
    <cellStyle name="Header1 2 9 2 4 5 4 2" xfId="38106" xr:uid="{292AE710-1E26-4329-9EF6-0B81628024CC}"/>
    <cellStyle name="Header1 2 9 2 4 5 4 3" xfId="38107" xr:uid="{FBE54640-4953-4B84-80AD-17EB9887BD07}"/>
    <cellStyle name="Header1 2 9 2 4 5 5" xfId="38108" xr:uid="{C72A5155-FA5A-47B1-B29D-BB72D664D653}"/>
    <cellStyle name="Header1 2 9 2 4 5 5 2" xfId="38109" xr:uid="{4CFB3ACA-AD66-413C-95FE-2B7BD21C40F7}"/>
    <cellStyle name="Header1 2 9 2 4 5 5 3" xfId="38110" xr:uid="{A330650D-8A05-446E-B73D-FE3CC0FC65A5}"/>
    <cellStyle name="Header1 2 9 2 4 5 6" xfId="38111" xr:uid="{54EAF6E2-61DA-4BA7-974F-A9856ACAFCFD}"/>
    <cellStyle name="Header1 2 9 2 4 5 6 2" xfId="38112" xr:uid="{13DBE51D-2D39-4B2B-A760-53CE10B96166}"/>
    <cellStyle name="Header1 2 9 2 4 5 6 3" xfId="38113" xr:uid="{32AB946E-7A67-419C-932E-5FA9E2C46CE3}"/>
    <cellStyle name="Header1 2 9 2 4 5 7" xfId="38114" xr:uid="{50E9A6B5-6565-4604-9BBB-448AF10C94AC}"/>
    <cellStyle name="Header1 2 9 2 4 5 8" xfId="38115" xr:uid="{14E6FC1A-EB3B-4BC5-8CA6-B5854D5D2BCB}"/>
    <cellStyle name="Header1 2 9 2 4 6" xfId="38116" xr:uid="{82F95C29-00D5-49BA-929A-94C1F204EAD0}"/>
    <cellStyle name="Header1 2 9 2 4 6 2" xfId="38117" xr:uid="{4690013E-2471-486E-8C94-00C4EDE92B0E}"/>
    <cellStyle name="Header1 2 9 2 4 6 2 2" xfId="38118" xr:uid="{2CF68979-5B03-4BC2-8244-187B8D4769A9}"/>
    <cellStyle name="Header1 2 9 2 4 6 2 3" xfId="38119" xr:uid="{292D2270-1A3B-4E24-BC2A-38D48714867A}"/>
    <cellStyle name="Header1 2 9 2 4 6 3" xfId="38120" xr:uid="{B236960B-AC3C-46BF-9970-31C31AC317D4}"/>
    <cellStyle name="Header1 2 9 2 4 6 3 2" xfId="38121" xr:uid="{0326F27E-8365-48E3-918C-D397FE69B608}"/>
    <cellStyle name="Header1 2 9 2 4 6 3 3" xfId="38122" xr:uid="{A98CDBC3-3652-42A3-8056-B01F5DDBC340}"/>
    <cellStyle name="Header1 2 9 2 4 6 4" xfId="38123" xr:uid="{DD91ADC9-B00C-4DE0-9F20-AD01AA131ED4}"/>
    <cellStyle name="Header1 2 9 2 4 6 4 2" xfId="38124" xr:uid="{102B039B-31F6-4F8B-9A3F-A4AD9DDCEEF9}"/>
    <cellStyle name="Header1 2 9 2 4 6 4 3" xfId="38125" xr:uid="{364286CB-631A-4714-B7BA-960C068DF7F7}"/>
    <cellStyle name="Header1 2 9 2 4 6 5" xfId="38126" xr:uid="{585806F3-9F30-4EDB-8E55-CF94D2431F3A}"/>
    <cellStyle name="Header1 2 9 2 4 6 5 2" xfId="38127" xr:uid="{24564807-4557-425C-B51D-3B9D138758B1}"/>
    <cellStyle name="Header1 2 9 2 4 6 5 3" xfId="38128" xr:uid="{6CF6C2AF-81DC-4627-A823-2DE1F7AD92B0}"/>
    <cellStyle name="Header1 2 9 2 4 6 6" xfId="38129" xr:uid="{F1DE1C98-018D-481B-BE77-B8A110EF2C5E}"/>
    <cellStyle name="Header1 2 9 2 4 6 6 2" xfId="38130" xr:uid="{3F41A8E7-ADD5-498E-B4CF-5F9578FD3189}"/>
    <cellStyle name="Header1 2 9 2 4 6 6 3" xfId="38131" xr:uid="{17166E5F-A744-41C4-A111-D833CFD6622C}"/>
    <cellStyle name="Header1 2 9 2 4 6 7" xfId="38132" xr:uid="{343AB314-BC45-41FC-9FCD-A411DBADE43F}"/>
    <cellStyle name="Header1 2 9 2 4 6 8" xfId="38133" xr:uid="{364203B8-864D-4540-9B89-68BAA3E854AA}"/>
    <cellStyle name="Header1 2 9 2 4 7" xfId="38134" xr:uid="{069E6C1B-D28D-4F1D-85F6-DA9DF80E2584}"/>
    <cellStyle name="Header1 2 9 2 4 8" xfId="38135" xr:uid="{20B04E74-642E-43D1-A9E3-1BE1CD2C60EB}"/>
    <cellStyle name="Header1 2 9 2 5" xfId="38136" xr:uid="{31A5B091-E903-439E-AC86-7D0861E8CCE6}"/>
    <cellStyle name="Header1 2 9 2 5 2" xfId="38137" xr:uid="{39065069-6FBE-46C5-9E3F-453486AB9D6B}"/>
    <cellStyle name="Header1 2 9 2 5 2 2" xfId="38138" xr:uid="{CA699337-FC3E-4E43-A5FD-AB74DB5CD4C8}"/>
    <cellStyle name="Header1 2 9 2 5 2 2 2" xfId="38139" xr:uid="{E791B544-06A4-4D3C-AF98-E82AE9CAD1D1}"/>
    <cellStyle name="Header1 2 9 2 5 2 2 3" xfId="38140" xr:uid="{46BEB9B8-004A-4112-B3EF-927E8D35A31D}"/>
    <cellStyle name="Header1 2 9 2 5 2 3" xfId="38141" xr:uid="{C633B796-8286-4093-88EE-A3A4A37F2FAB}"/>
    <cellStyle name="Header1 2 9 2 5 2 3 2" xfId="38142" xr:uid="{80EB2306-2BF5-478C-95F5-5DA7375A9EE2}"/>
    <cellStyle name="Header1 2 9 2 5 2 3 3" xfId="38143" xr:uid="{118B0512-76EF-4C79-8EC9-DCC0661F85F3}"/>
    <cellStyle name="Header1 2 9 2 5 2 4" xfId="38144" xr:uid="{3A1AF1C5-7C5A-4BAF-B787-663BD325C9B8}"/>
    <cellStyle name="Header1 2 9 2 5 2 4 2" xfId="38145" xr:uid="{FEFE5059-D3E1-46ED-941A-68C498BE6724}"/>
    <cellStyle name="Header1 2 9 2 5 2 4 3" xfId="38146" xr:uid="{E8ECEF9E-A4F8-4688-A9F8-1FD782576E0A}"/>
    <cellStyle name="Header1 2 9 2 5 2 5" xfId="38147" xr:uid="{C57AE1FF-C695-43FE-94FA-FE0DC3E369A6}"/>
    <cellStyle name="Header1 2 9 2 5 2 5 2" xfId="38148" xr:uid="{CBFDDD92-56D7-47C2-B107-83ABA47764E4}"/>
    <cellStyle name="Header1 2 9 2 5 2 5 3" xfId="38149" xr:uid="{5B40DF40-1D7A-4012-B243-6E88A428C2F0}"/>
    <cellStyle name="Header1 2 9 2 5 2 6" xfId="38150" xr:uid="{03632763-0503-4CE0-9D87-7AB78D230FD8}"/>
    <cellStyle name="Header1 2 9 2 5 2 6 2" xfId="38151" xr:uid="{BF8E6407-4EDD-4D58-8EC3-9A531107D5B7}"/>
    <cellStyle name="Header1 2 9 2 5 2 6 3" xfId="38152" xr:uid="{200DA46D-C455-4066-8443-3023C7DFF813}"/>
    <cellStyle name="Header1 2 9 2 5 2 7" xfId="38153" xr:uid="{2BAB2577-2C3B-409B-BA2A-D43E5C890D9C}"/>
    <cellStyle name="Header1 2 9 2 5 2 7 2" xfId="38154" xr:uid="{9D7BEF23-BF0E-4940-B71C-450E91440DE5}"/>
    <cellStyle name="Header1 2 9 2 5 2 7 3" xfId="38155" xr:uid="{E7CE5BF4-1048-4646-BA97-73E1BE19DEC9}"/>
    <cellStyle name="Header1 2 9 2 5 2 8" xfId="38156" xr:uid="{45633CD0-1C3E-49E7-9501-951FBC4CDDB4}"/>
    <cellStyle name="Header1 2 9 2 5 2 9" xfId="38157" xr:uid="{E7097C19-9974-4FC3-8F27-2864F8FE3B9C}"/>
    <cellStyle name="Header1 2 9 2 5 3" xfId="38158" xr:uid="{4AB43427-E40E-4282-8C1A-8814B2E47EF9}"/>
    <cellStyle name="Header1 2 9 2 5 3 2" xfId="38159" xr:uid="{E052D7C9-9469-4B97-BCB4-A1C1217BE339}"/>
    <cellStyle name="Header1 2 9 2 5 3 2 2" xfId="38160" xr:uid="{5D86B778-8AD6-40AE-B4A3-FCFD11202541}"/>
    <cellStyle name="Header1 2 9 2 5 3 2 3" xfId="38161" xr:uid="{AF6294F6-B7F4-48D6-9F29-E386C15E11B6}"/>
    <cellStyle name="Header1 2 9 2 5 3 3" xfId="38162" xr:uid="{7B4B0697-AFE2-4582-821E-0ED5F1EC3517}"/>
    <cellStyle name="Header1 2 9 2 5 3 3 2" xfId="38163" xr:uid="{2DC8D124-2330-4169-8020-58EFD42EE0E8}"/>
    <cellStyle name="Header1 2 9 2 5 3 3 3" xfId="38164" xr:uid="{AFB8A821-FE3D-49D7-B280-E2550205512F}"/>
    <cellStyle name="Header1 2 9 2 5 3 4" xfId="38165" xr:uid="{1F341B2E-E8FE-4095-BFAC-750B6DBCCBD7}"/>
    <cellStyle name="Header1 2 9 2 5 3 4 2" xfId="38166" xr:uid="{6AD7994C-548D-42CF-859D-7BC3D8A67E60}"/>
    <cellStyle name="Header1 2 9 2 5 3 4 3" xfId="38167" xr:uid="{B842260C-FD77-4861-B201-71F4FCDE19A9}"/>
    <cellStyle name="Header1 2 9 2 5 3 5" xfId="38168" xr:uid="{FB157C7E-1D4F-44C0-9200-041AC59995BF}"/>
    <cellStyle name="Header1 2 9 2 5 3 5 2" xfId="38169" xr:uid="{5FD35C3C-1388-49AE-B0F2-28BC0D8AB3D6}"/>
    <cellStyle name="Header1 2 9 2 5 3 5 3" xfId="38170" xr:uid="{AE7BF7F8-ECB4-4366-9D45-8AE5EFF391D5}"/>
    <cellStyle name="Header1 2 9 2 5 3 6" xfId="38171" xr:uid="{515F1105-E48D-403B-833E-E4C96310C983}"/>
    <cellStyle name="Header1 2 9 2 5 3 6 2" xfId="38172" xr:uid="{D629C603-73B9-444D-871D-ACE48B5C4110}"/>
    <cellStyle name="Header1 2 9 2 5 3 6 3" xfId="38173" xr:uid="{D8172D5B-05EF-45E4-9240-4B59214D9A30}"/>
    <cellStyle name="Header1 2 9 2 5 3 7" xfId="38174" xr:uid="{4E23F2AB-C612-40BD-9399-0FDC63767725}"/>
    <cellStyle name="Header1 2 9 2 5 3 8" xfId="38175" xr:uid="{AF2AD7BB-A74B-4984-9777-6D17E4B6E13C}"/>
    <cellStyle name="Header1 2 9 2 5 4" xfId="38176" xr:uid="{6060322D-7CE2-4BED-9275-9424E904AC11}"/>
    <cellStyle name="Header1 2 9 2 5 4 2" xfId="38177" xr:uid="{DC6AD17D-0DCA-481B-B970-536EB2A9D906}"/>
    <cellStyle name="Header1 2 9 2 5 4 2 2" xfId="38178" xr:uid="{DD4F5BE4-78C8-4509-AD9B-36BC5DE20ABF}"/>
    <cellStyle name="Header1 2 9 2 5 4 2 3" xfId="38179" xr:uid="{51EFC4E3-C645-41A2-AD43-D8EF66B7682B}"/>
    <cellStyle name="Header1 2 9 2 5 4 3" xfId="38180" xr:uid="{77492A08-8379-423B-B567-DAAA21B5DE7F}"/>
    <cellStyle name="Header1 2 9 2 5 4 3 2" xfId="38181" xr:uid="{84BF955D-1745-4376-B5E5-8700F5D0CB02}"/>
    <cellStyle name="Header1 2 9 2 5 4 3 3" xfId="38182" xr:uid="{80DB71B5-7886-4761-8C82-5089BE557B94}"/>
    <cellStyle name="Header1 2 9 2 5 4 4" xfId="38183" xr:uid="{2022F4F9-F4E0-4F5F-8C1C-399DCEA237E2}"/>
    <cellStyle name="Header1 2 9 2 5 4 4 2" xfId="38184" xr:uid="{5ED4021B-E212-4311-A0FF-0D9F835E3079}"/>
    <cellStyle name="Header1 2 9 2 5 4 4 3" xfId="38185" xr:uid="{2D193009-6194-4925-B687-A96A3CA8EE1D}"/>
    <cellStyle name="Header1 2 9 2 5 4 5" xfId="38186" xr:uid="{30A012D0-3F77-4A79-9E8A-AEC62566C746}"/>
    <cellStyle name="Header1 2 9 2 5 4 5 2" xfId="38187" xr:uid="{EB87BA5F-FE17-4250-8900-ED19259BFE00}"/>
    <cellStyle name="Header1 2 9 2 5 4 5 3" xfId="38188" xr:uid="{21C411F3-DF84-4F52-872A-6CBB5994157B}"/>
    <cellStyle name="Header1 2 9 2 5 4 6" xfId="38189" xr:uid="{82D0DC9A-FE94-414F-812D-0A3D2CAEC9C1}"/>
    <cellStyle name="Header1 2 9 2 5 4 6 2" xfId="38190" xr:uid="{F3C355D7-103B-4B83-B693-9DDE58A41AE0}"/>
    <cellStyle name="Header1 2 9 2 5 4 6 3" xfId="38191" xr:uid="{89720EB3-C0EF-4C12-AF57-1EC218151C07}"/>
    <cellStyle name="Header1 2 9 2 5 4 7" xfId="38192" xr:uid="{9CE480FC-931A-4FF1-BDB5-47E8C17D7A1E}"/>
    <cellStyle name="Header1 2 9 2 5 4 8" xfId="38193" xr:uid="{BC31FDA6-3B9D-4E0E-A666-D7FEAA969ACD}"/>
    <cellStyle name="Header1 2 9 2 5 5" xfId="38194" xr:uid="{D62D7FC0-BEC7-4283-B01C-319D57E92EF2}"/>
    <cellStyle name="Header1 2 9 2 5 5 2" xfId="38195" xr:uid="{9F58DA83-1577-46AD-9BAA-D89C673C865F}"/>
    <cellStyle name="Header1 2 9 2 5 5 2 2" xfId="38196" xr:uid="{FA53C517-B80E-449A-AB87-94CE0A957982}"/>
    <cellStyle name="Header1 2 9 2 5 5 2 3" xfId="38197" xr:uid="{BCAA15E9-3EDA-4130-B36F-34C1C2992CC1}"/>
    <cellStyle name="Header1 2 9 2 5 5 3" xfId="38198" xr:uid="{24BD4A8F-FDB3-4E65-B6F7-276F28B98837}"/>
    <cellStyle name="Header1 2 9 2 5 5 3 2" xfId="38199" xr:uid="{065B25DB-401E-4634-81A7-1C564A5EE422}"/>
    <cellStyle name="Header1 2 9 2 5 5 3 3" xfId="38200" xr:uid="{23E54ED1-1006-4E5C-A4BE-D93FB4A0B705}"/>
    <cellStyle name="Header1 2 9 2 5 5 4" xfId="38201" xr:uid="{77F628F8-ED4E-4AC5-A308-966DC11B54D1}"/>
    <cellStyle name="Header1 2 9 2 5 5 4 2" xfId="38202" xr:uid="{8A1B0563-13E1-4A15-B4A2-C41748F51E2B}"/>
    <cellStyle name="Header1 2 9 2 5 5 4 3" xfId="38203" xr:uid="{9A6C6E2E-88D0-413E-BB00-FECA2BC419C8}"/>
    <cellStyle name="Header1 2 9 2 5 5 5" xfId="38204" xr:uid="{75F1441E-3584-4BDA-8152-EFBE6A5EB966}"/>
    <cellStyle name="Header1 2 9 2 5 5 5 2" xfId="38205" xr:uid="{EB584E5A-1357-438F-BF3A-B12B1450878D}"/>
    <cellStyle name="Header1 2 9 2 5 5 5 3" xfId="38206" xr:uid="{2AE7D0B3-2D37-4B38-9295-CDA3A8D71F48}"/>
    <cellStyle name="Header1 2 9 2 5 5 6" xfId="38207" xr:uid="{626E610E-AC08-4057-ABC5-7FC52E7B25EB}"/>
    <cellStyle name="Header1 2 9 2 5 5 6 2" xfId="38208" xr:uid="{40155721-34B3-4FB8-A31F-26859C1D7478}"/>
    <cellStyle name="Header1 2 9 2 5 5 6 3" xfId="38209" xr:uid="{1B0837A8-9020-497C-B6F5-1EA35A96798B}"/>
    <cellStyle name="Header1 2 9 2 5 5 7" xfId="38210" xr:uid="{C8F1FB20-B890-42D0-8271-310926C73225}"/>
    <cellStyle name="Header1 2 9 2 5 5 8" xfId="38211" xr:uid="{5EB4142C-EAB9-42AE-B2CD-CC462391A4D6}"/>
    <cellStyle name="Header1 2 9 2 5 6" xfId="38212" xr:uid="{40F1BAE6-3725-488E-8FAE-8B2F5E754F4B}"/>
    <cellStyle name="Header1 2 9 2 5 6 2" xfId="38213" xr:uid="{09DAC1FE-926C-456F-A899-FCC3CAFE82F3}"/>
    <cellStyle name="Header1 2 9 2 5 6 2 2" xfId="38214" xr:uid="{E7D75132-769E-4445-BEA2-CBB5CEFD936B}"/>
    <cellStyle name="Header1 2 9 2 5 6 2 3" xfId="38215" xr:uid="{4BB3BF7D-300A-4744-9FEB-8C7E946C74D9}"/>
    <cellStyle name="Header1 2 9 2 5 6 3" xfId="38216" xr:uid="{3206F120-5EE1-45A3-8ECA-4D3C8E323331}"/>
    <cellStyle name="Header1 2 9 2 5 6 3 2" xfId="38217" xr:uid="{A102E2DF-5AE6-41CF-BFE9-8F38D9BB9358}"/>
    <cellStyle name="Header1 2 9 2 5 6 3 3" xfId="38218" xr:uid="{76390866-4634-4DE3-B0BC-B24A50004884}"/>
    <cellStyle name="Header1 2 9 2 5 6 4" xfId="38219" xr:uid="{DC7D8226-BD55-4DBF-A87A-70E2FB1F7DF7}"/>
    <cellStyle name="Header1 2 9 2 5 6 4 2" xfId="38220" xr:uid="{FDFF8B2A-3816-45C4-94AE-2BCD74B4D710}"/>
    <cellStyle name="Header1 2 9 2 5 6 4 3" xfId="38221" xr:uid="{6CE90B24-1705-4F53-95F9-46E2B8AD6F47}"/>
    <cellStyle name="Header1 2 9 2 5 6 5" xfId="38222" xr:uid="{D538897B-884B-4E5B-BD3C-59304827AB76}"/>
    <cellStyle name="Header1 2 9 2 5 6 5 2" xfId="38223" xr:uid="{E32E625B-8895-40B1-8B0A-FEF07431D130}"/>
    <cellStyle name="Header1 2 9 2 5 6 5 3" xfId="38224" xr:uid="{1D0C29E3-BB02-48BB-BF2C-C2869E43ED1B}"/>
    <cellStyle name="Header1 2 9 2 5 6 6" xfId="38225" xr:uid="{5B5DB785-4406-4092-90FD-28D11BC6AE1F}"/>
    <cellStyle name="Header1 2 9 2 5 6 6 2" xfId="38226" xr:uid="{3298560B-5A94-4BEA-A7C0-199EFF1260FA}"/>
    <cellStyle name="Header1 2 9 2 5 6 6 3" xfId="38227" xr:uid="{74EC4E38-EEF6-41F0-B31F-3C6102F70572}"/>
    <cellStyle name="Header1 2 9 2 5 6 7" xfId="38228" xr:uid="{17360C7F-407D-4D94-AAE5-19A829104CD0}"/>
    <cellStyle name="Header1 2 9 2 5 6 8" xfId="38229" xr:uid="{428E7D07-BCEE-43CB-9EE6-77F0F4412828}"/>
    <cellStyle name="Header1 2 9 2 5 7" xfId="38230" xr:uid="{29435389-76B6-4DEA-ABDA-FD53FEF610AC}"/>
    <cellStyle name="Header1 2 9 2 5 8" xfId="38231" xr:uid="{CCA34A6F-DEEE-421C-B6B5-8956A7DC4BD0}"/>
    <cellStyle name="Header1 2 9 2 6" xfId="38232" xr:uid="{D92264E9-A7B7-48CF-982D-B3F85B5BE1A3}"/>
    <cellStyle name="Header1 2 9 2 6 2" xfId="38233" xr:uid="{3277121A-0415-4435-A8B2-00690D9F2B4B}"/>
    <cellStyle name="Header1 2 9 2 6 2 2" xfId="38234" xr:uid="{82D2FD8C-CA5E-47B6-A5F6-541FE4185FE1}"/>
    <cellStyle name="Header1 2 9 2 6 2 2 2" xfId="38235" xr:uid="{B199BB03-9254-40D5-AD5C-B9520E588310}"/>
    <cellStyle name="Header1 2 9 2 6 2 2 3" xfId="38236" xr:uid="{EA1FE2BD-2CED-4E86-93F3-6A846802D11F}"/>
    <cellStyle name="Header1 2 9 2 6 2 3" xfId="38237" xr:uid="{98C51523-468E-4038-AABF-2C010BC84D5E}"/>
    <cellStyle name="Header1 2 9 2 6 2 3 2" xfId="38238" xr:uid="{9620A863-13CE-409C-88A1-636D64143B76}"/>
    <cellStyle name="Header1 2 9 2 6 2 3 3" xfId="38239" xr:uid="{6CEEF845-8252-43BF-8580-8461E7F175DE}"/>
    <cellStyle name="Header1 2 9 2 6 2 4" xfId="38240" xr:uid="{A479C8EF-E337-4414-B958-43C91AF91DB3}"/>
    <cellStyle name="Header1 2 9 2 6 2 4 2" xfId="38241" xr:uid="{5A769A0D-404C-4C7C-A23C-42926414BD5F}"/>
    <cellStyle name="Header1 2 9 2 6 2 4 3" xfId="38242" xr:uid="{00732E92-C129-46FE-85C9-6C1C7F90FBE6}"/>
    <cellStyle name="Header1 2 9 2 6 2 5" xfId="38243" xr:uid="{7F4CF132-0B2D-4E63-850B-4D533A751EC1}"/>
    <cellStyle name="Header1 2 9 2 6 2 5 2" xfId="38244" xr:uid="{DD028A9B-840C-4E1E-B524-C6E234190A8C}"/>
    <cellStyle name="Header1 2 9 2 6 2 5 3" xfId="38245" xr:uid="{653C4729-79B8-49B5-97CF-6F8AE3307C67}"/>
    <cellStyle name="Header1 2 9 2 6 2 6" xfId="38246" xr:uid="{57BD1B54-A70B-43C1-A14E-46AA1CAFBE62}"/>
    <cellStyle name="Header1 2 9 2 6 2 6 2" xfId="38247" xr:uid="{A5221876-E370-449C-869D-2E48E4D0CCC5}"/>
    <cellStyle name="Header1 2 9 2 6 2 6 3" xfId="38248" xr:uid="{14F51DE1-20D2-45F7-8957-D16EC80C592A}"/>
    <cellStyle name="Header1 2 9 2 6 2 7" xfId="38249" xr:uid="{098329DE-8B21-4E66-AD3B-969AA594C1A5}"/>
    <cellStyle name="Header1 2 9 2 6 2 7 2" xfId="38250" xr:uid="{40EDEBA0-B7ED-4F36-B620-69538CF6AEC0}"/>
    <cellStyle name="Header1 2 9 2 6 2 7 3" xfId="38251" xr:uid="{9622CE85-5C7F-4A81-BFF6-2067EE110BC9}"/>
    <cellStyle name="Header1 2 9 2 6 2 8" xfId="38252" xr:uid="{5AD39426-0D79-490B-A7AF-E6CED7A81DFD}"/>
    <cellStyle name="Header1 2 9 2 6 2 9" xfId="38253" xr:uid="{E94025DE-7E82-4A6E-AA13-4829617A3E20}"/>
    <cellStyle name="Header1 2 9 2 6 3" xfId="38254" xr:uid="{46FD37F6-4771-4604-8A57-4358329E33FB}"/>
    <cellStyle name="Header1 2 9 2 6 3 2" xfId="38255" xr:uid="{D3B4A615-D109-49C2-8E88-FC19EB5A077E}"/>
    <cellStyle name="Header1 2 9 2 6 3 2 2" xfId="38256" xr:uid="{8254F7AE-4CA5-48F7-B393-24DA24DA746E}"/>
    <cellStyle name="Header1 2 9 2 6 3 2 3" xfId="38257" xr:uid="{6C3CFDA2-F8AE-4B73-89ED-4168FE1EE255}"/>
    <cellStyle name="Header1 2 9 2 6 3 3" xfId="38258" xr:uid="{073CD03C-9BED-4142-8A7E-D7F1C7300C7F}"/>
    <cellStyle name="Header1 2 9 2 6 3 3 2" xfId="38259" xr:uid="{2819FC81-CA43-4249-A42A-D53866A46F82}"/>
    <cellStyle name="Header1 2 9 2 6 3 3 3" xfId="38260" xr:uid="{CBF18512-8878-4676-A60F-B8C3E4FEEDCE}"/>
    <cellStyle name="Header1 2 9 2 6 3 4" xfId="38261" xr:uid="{A1B2B52D-0EA6-4D5C-A8F3-F50C574D260E}"/>
    <cellStyle name="Header1 2 9 2 6 3 4 2" xfId="38262" xr:uid="{99202F4E-B8C1-4489-ADA3-4853B091DA00}"/>
    <cellStyle name="Header1 2 9 2 6 3 4 3" xfId="38263" xr:uid="{90E163B5-4B17-460B-8F1D-CB0D04F11887}"/>
    <cellStyle name="Header1 2 9 2 6 3 5" xfId="38264" xr:uid="{D43FF475-0F94-478E-8F66-719C0C193476}"/>
    <cellStyle name="Header1 2 9 2 6 3 5 2" xfId="38265" xr:uid="{4B088541-D9D9-4F49-B287-3365EFDCC857}"/>
    <cellStyle name="Header1 2 9 2 6 3 5 3" xfId="38266" xr:uid="{7E29345F-FC15-45A8-95AB-B08B4B714430}"/>
    <cellStyle name="Header1 2 9 2 6 3 6" xfId="38267" xr:uid="{FDED30A2-2B17-41A9-A324-F768F5F62A43}"/>
    <cellStyle name="Header1 2 9 2 6 3 6 2" xfId="38268" xr:uid="{FFAC6D3D-BBB9-4A19-997D-471B5426E913}"/>
    <cellStyle name="Header1 2 9 2 6 3 6 3" xfId="38269" xr:uid="{A4A70177-F196-4E45-9B98-4536C51EBC34}"/>
    <cellStyle name="Header1 2 9 2 6 3 7" xfId="38270" xr:uid="{808D6EF6-0B19-4BF3-AF3E-456A9D8F14F5}"/>
    <cellStyle name="Header1 2 9 2 6 3 8" xfId="38271" xr:uid="{3D9705AF-143C-44CD-A7D2-109F48553004}"/>
    <cellStyle name="Header1 2 9 2 6 4" xfId="38272" xr:uid="{F730565B-9424-4353-8B06-CA4FF116A892}"/>
    <cellStyle name="Header1 2 9 2 6 4 2" xfId="38273" xr:uid="{F3236DEA-1617-4690-9EDE-7E8FE18FE394}"/>
    <cellStyle name="Header1 2 9 2 6 4 2 2" xfId="38274" xr:uid="{B2378DCF-A170-4FB8-A879-1617E7B22765}"/>
    <cellStyle name="Header1 2 9 2 6 4 2 3" xfId="38275" xr:uid="{2F7EC489-5D04-45CD-871B-F9A5FBBFCED9}"/>
    <cellStyle name="Header1 2 9 2 6 4 3" xfId="38276" xr:uid="{B2AFF27F-63CA-4EF8-A93E-2B4C1C1EDE13}"/>
    <cellStyle name="Header1 2 9 2 6 4 3 2" xfId="38277" xr:uid="{E79B31A1-002F-4B8A-A6DB-47A2F9A4C309}"/>
    <cellStyle name="Header1 2 9 2 6 4 3 3" xfId="38278" xr:uid="{235D9B0F-65CB-4264-9D28-1E31CA4324E5}"/>
    <cellStyle name="Header1 2 9 2 6 4 4" xfId="38279" xr:uid="{DC5920B5-C3C7-46B5-916B-B8037577276B}"/>
    <cellStyle name="Header1 2 9 2 6 4 4 2" xfId="38280" xr:uid="{247887DD-5F4A-4BE9-A8E5-BE5681F870A5}"/>
    <cellStyle name="Header1 2 9 2 6 4 4 3" xfId="38281" xr:uid="{B04B0F63-2E5A-43BF-9EC6-8A3E7555C832}"/>
    <cellStyle name="Header1 2 9 2 6 4 5" xfId="38282" xr:uid="{2CC24437-0953-49BE-90EB-7F8E5E503E20}"/>
    <cellStyle name="Header1 2 9 2 6 4 5 2" xfId="38283" xr:uid="{8A55C1FD-6009-483A-BD93-8A57BF09BF48}"/>
    <cellStyle name="Header1 2 9 2 6 4 5 3" xfId="38284" xr:uid="{E66A9757-1CF3-4C4B-A355-54E8140E6313}"/>
    <cellStyle name="Header1 2 9 2 6 4 6" xfId="38285" xr:uid="{20E7182A-AB5B-4F53-8407-85415025DB1E}"/>
    <cellStyle name="Header1 2 9 2 6 4 6 2" xfId="38286" xr:uid="{6C462678-306D-4D46-8408-32FD391AD3DE}"/>
    <cellStyle name="Header1 2 9 2 6 4 6 3" xfId="38287" xr:uid="{6CB97EFF-18E9-444C-B8AC-E70ECF34A213}"/>
    <cellStyle name="Header1 2 9 2 6 4 7" xfId="38288" xr:uid="{2B4D1315-68F1-4759-8A7F-A783BECCA6B0}"/>
    <cellStyle name="Header1 2 9 2 6 4 8" xfId="38289" xr:uid="{1A4F2FFB-C736-4341-A61E-9C978FC46423}"/>
    <cellStyle name="Header1 2 9 2 6 5" xfId="38290" xr:uid="{C5B0DC2C-35FB-4C29-B608-109FA58535A4}"/>
    <cellStyle name="Header1 2 9 2 6 5 2" xfId="38291" xr:uid="{DDE7F753-1A2D-47C4-B296-5A20F79F84AA}"/>
    <cellStyle name="Header1 2 9 2 6 5 2 2" xfId="38292" xr:uid="{5CB66A27-A50B-4ADF-84CC-F48A76BFD166}"/>
    <cellStyle name="Header1 2 9 2 6 5 2 3" xfId="38293" xr:uid="{53A22405-4A45-4078-8A57-7E1FA31CB225}"/>
    <cellStyle name="Header1 2 9 2 6 5 3" xfId="38294" xr:uid="{FD994B0F-73AF-4541-9664-0B1EDACB6D34}"/>
    <cellStyle name="Header1 2 9 2 6 5 3 2" xfId="38295" xr:uid="{E06C9355-D734-4368-80F6-C9E96CD0D0BE}"/>
    <cellStyle name="Header1 2 9 2 6 5 3 3" xfId="38296" xr:uid="{2E0FB874-1F30-4FC8-9AE0-771FC6C69553}"/>
    <cellStyle name="Header1 2 9 2 6 5 4" xfId="38297" xr:uid="{C3D331F9-11CE-42CE-9D3F-A4ACF5032198}"/>
    <cellStyle name="Header1 2 9 2 6 5 4 2" xfId="38298" xr:uid="{04B3D202-E2CC-434A-A9CF-735439788F9B}"/>
    <cellStyle name="Header1 2 9 2 6 5 4 3" xfId="38299" xr:uid="{E9E45900-F4F4-413E-9CD8-50389ACBA8EB}"/>
    <cellStyle name="Header1 2 9 2 6 5 5" xfId="38300" xr:uid="{8F8E5DDA-6698-414F-980A-63A2CB4736D4}"/>
    <cellStyle name="Header1 2 9 2 6 5 5 2" xfId="38301" xr:uid="{B9D2492E-FA76-40BA-8E06-17AAC9E1E168}"/>
    <cellStyle name="Header1 2 9 2 6 5 5 3" xfId="38302" xr:uid="{A5D1B056-D765-498C-8980-7811A5600A01}"/>
    <cellStyle name="Header1 2 9 2 6 5 6" xfId="38303" xr:uid="{A6578448-D690-4EA3-A1B3-86C26556B7C0}"/>
    <cellStyle name="Header1 2 9 2 6 5 6 2" xfId="38304" xr:uid="{7A2C6DEF-9A88-45B1-BB52-E5CD39E5F4FF}"/>
    <cellStyle name="Header1 2 9 2 6 5 6 3" xfId="38305" xr:uid="{21A26B56-EEF8-4943-A3CB-C0229706915A}"/>
    <cellStyle name="Header1 2 9 2 6 5 7" xfId="38306" xr:uid="{2EDAA0F8-D6A5-40CC-9B77-1736F9ECCDC0}"/>
    <cellStyle name="Header1 2 9 2 6 5 8" xfId="38307" xr:uid="{55326E74-A69D-4B5A-A71C-234D38DDA5D5}"/>
    <cellStyle name="Header1 2 9 2 6 6" xfId="38308" xr:uid="{E49E9EA0-E605-4733-B042-A553C97996CA}"/>
    <cellStyle name="Header1 2 9 2 6 6 2" xfId="38309" xr:uid="{C0B621FF-4462-419D-AD2D-0D71E8C2E96F}"/>
    <cellStyle name="Header1 2 9 2 6 6 2 2" xfId="38310" xr:uid="{00927D5E-3E82-41E1-BA7E-05EBFF91CADC}"/>
    <cellStyle name="Header1 2 9 2 6 6 2 3" xfId="38311" xr:uid="{89F5C35E-EF1E-4428-9522-1389411D4D98}"/>
    <cellStyle name="Header1 2 9 2 6 6 3" xfId="38312" xr:uid="{EC7DDD01-E2C8-428B-B2E5-5F9F8900ABE5}"/>
    <cellStyle name="Header1 2 9 2 6 6 3 2" xfId="38313" xr:uid="{7BC40F29-6123-4772-8B0A-CB72836654F3}"/>
    <cellStyle name="Header1 2 9 2 6 6 3 3" xfId="38314" xr:uid="{BC1C2B72-8681-45F0-A238-79ED073CC793}"/>
    <cellStyle name="Header1 2 9 2 6 6 4" xfId="38315" xr:uid="{B15BA0CA-74A4-4325-8256-42C4185C846D}"/>
    <cellStyle name="Header1 2 9 2 6 6 4 2" xfId="38316" xr:uid="{6BEF01E1-550A-463B-B30E-2A8DC4F378F8}"/>
    <cellStyle name="Header1 2 9 2 6 6 4 3" xfId="38317" xr:uid="{79A1B326-7A09-4D79-BAAC-A4569FCD3756}"/>
    <cellStyle name="Header1 2 9 2 6 6 5" xfId="38318" xr:uid="{44F6738F-CFCF-4166-B50E-EDB9DEB27B98}"/>
    <cellStyle name="Header1 2 9 2 6 6 5 2" xfId="38319" xr:uid="{66EB041D-626B-4C14-8F1A-DB54D4593C10}"/>
    <cellStyle name="Header1 2 9 2 6 6 5 3" xfId="38320" xr:uid="{A507E727-C156-4D38-9FCE-5F8798952D33}"/>
    <cellStyle name="Header1 2 9 2 6 6 6" xfId="38321" xr:uid="{23D02365-7839-4217-ADF0-EAE69889B88D}"/>
    <cellStyle name="Header1 2 9 2 6 6 6 2" xfId="38322" xr:uid="{6F761F08-36E7-45D6-A859-4F9DBE70F863}"/>
    <cellStyle name="Header1 2 9 2 6 6 6 3" xfId="38323" xr:uid="{0EB5D3A0-1EFB-4402-B2D4-04C830AF5AB5}"/>
    <cellStyle name="Header1 2 9 2 6 6 7" xfId="38324" xr:uid="{ED49E962-7AB3-4607-BE73-19EED5B2ABC3}"/>
    <cellStyle name="Header1 2 9 2 6 6 8" xfId="38325" xr:uid="{48C3470D-7EB1-40BB-850E-8D1FF10011E5}"/>
    <cellStyle name="Header1 2 9 2 6 7" xfId="38326" xr:uid="{08A3551D-6D57-403D-A1FA-5EE8E1192875}"/>
    <cellStyle name="Header1 2 9 2 6 8" xfId="38327" xr:uid="{901C27C7-6DE5-4BC6-BA93-92D3395FD910}"/>
    <cellStyle name="Header1 2 9 2 7" xfId="38328" xr:uid="{4EA2C721-6FDD-4E7E-B3CF-BA3681A67585}"/>
    <cellStyle name="Header1 2 9 2 7 2" xfId="38329" xr:uid="{41E00381-ED2F-41E8-8C53-A02159E44E5B}"/>
    <cellStyle name="Header1 2 9 2 7 2 2" xfId="38330" xr:uid="{CC831BF2-4947-4A4D-88FA-7EB48266EAE0}"/>
    <cellStyle name="Header1 2 9 2 7 2 2 2" xfId="38331" xr:uid="{AE19282A-A382-41BB-BC5F-C61F693FE99C}"/>
    <cellStyle name="Header1 2 9 2 7 2 2 3" xfId="38332" xr:uid="{AEC9E6F6-C06A-4FBE-850F-979FCC47BC48}"/>
    <cellStyle name="Header1 2 9 2 7 2 3" xfId="38333" xr:uid="{FE914A4E-1D22-4BA7-BBA8-427C488FE616}"/>
    <cellStyle name="Header1 2 9 2 7 2 3 2" xfId="38334" xr:uid="{D91EF675-51DF-40FE-85F9-9460D5F5BB11}"/>
    <cellStyle name="Header1 2 9 2 7 2 3 3" xfId="38335" xr:uid="{947049BE-A6B9-4E3A-9D7E-5536842ADA19}"/>
    <cellStyle name="Header1 2 9 2 7 2 4" xfId="38336" xr:uid="{C4F4BA1D-45F3-4AD1-BD04-C976B281684B}"/>
    <cellStyle name="Header1 2 9 2 7 2 4 2" xfId="38337" xr:uid="{DA701C29-0805-4E3D-B554-16B1BE69629D}"/>
    <cellStyle name="Header1 2 9 2 7 2 4 3" xfId="38338" xr:uid="{875820A9-42CF-45AF-A7AD-F926F7F42AAE}"/>
    <cellStyle name="Header1 2 9 2 7 2 5" xfId="38339" xr:uid="{F43EBC40-F56C-4333-87D4-94E4C8FC3890}"/>
    <cellStyle name="Header1 2 9 2 7 2 5 2" xfId="38340" xr:uid="{E5E0E531-5F0C-4416-885B-35A649A864E5}"/>
    <cellStyle name="Header1 2 9 2 7 2 5 3" xfId="38341" xr:uid="{87182339-60E6-4FCC-AFAB-D03762502D88}"/>
    <cellStyle name="Header1 2 9 2 7 2 6" xfId="38342" xr:uid="{CB3CFF41-DEFC-42A5-8526-82FA4C225857}"/>
    <cellStyle name="Header1 2 9 2 7 2 6 2" xfId="38343" xr:uid="{CFB23D4B-17B6-4C5B-A02B-8BE5F08BE70A}"/>
    <cellStyle name="Header1 2 9 2 7 2 6 3" xfId="38344" xr:uid="{96CD3489-F92C-41F5-8FBD-24C581F7C790}"/>
    <cellStyle name="Header1 2 9 2 7 2 7" xfId="38345" xr:uid="{1761CF40-38DD-419E-8B07-86E06FA37A8B}"/>
    <cellStyle name="Header1 2 9 2 7 2 7 2" xfId="38346" xr:uid="{2DEEAD4D-D22A-435F-A02D-B6D1584B5089}"/>
    <cellStyle name="Header1 2 9 2 7 2 7 3" xfId="38347" xr:uid="{67D190F6-8A21-4914-A083-1B57FC28CDE7}"/>
    <cellStyle name="Header1 2 9 2 7 2 8" xfId="38348" xr:uid="{22AAC500-3041-48BB-B375-CB7CA06FF548}"/>
    <cellStyle name="Header1 2 9 2 7 2 9" xfId="38349" xr:uid="{135A6029-3DAF-428E-9279-C0B5C6C699DE}"/>
    <cellStyle name="Header1 2 9 2 7 3" xfId="38350" xr:uid="{EB6AFCFC-3D89-4854-A907-AC67E09FF06D}"/>
    <cellStyle name="Header1 2 9 2 7 3 2" xfId="38351" xr:uid="{782D5391-F0F2-46FF-BBCC-D6AD5F182EB3}"/>
    <cellStyle name="Header1 2 9 2 7 3 2 2" xfId="38352" xr:uid="{AF8C8F28-7B6C-43CC-AFB5-6C5B14D9E269}"/>
    <cellStyle name="Header1 2 9 2 7 3 2 3" xfId="38353" xr:uid="{26E9F715-9B7F-4DFF-85FE-04441C71D4CE}"/>
    <cellStyle name="Header1 2 9 2 7 3 3" xfId="38354" xr:uid="{13217E2F-8B58-47EB-BC59-E3B2FDD5AB54}"/>
    <cellStyle name="Header1 2 9 2 7 3 3 2" xfId="38355" xr:uid="{7E7FE481-8BB0-446F-9F11-E357D12ED75A}"/>
    <cellStyle name="Header1 2 9 2 7 3 3 3" xfId="38356" xr:uid="{05EAD79D-FF44-48F1-9AEC-FCD0BB0D4B00}"/>
    <cellStyle name="Header1 2 9 2 7 3 4" xfId="38357" xr:uid="{9E61CF2F-ED12-41ED-BC31-F8368476C4D8}"/>
    <cellStyle name="Header1 2 9 2 7 3 4 2" xfId="38358" xr:uid="{96ECA5D5-435F-416E-A9EE-8A65B1714EA7}"/>
    <cellStyle name="Header1 2 9 2 7 3 4 3" xfId="38359" xr:uid="{DC222FF6-50B0-4F8F-9B89-79FCE9398BD1}"/>
    <cellStyle name="Header1 2 9 2 7 3 5" xfId="38360" xr:uid="{82120202-EC67-4067-B5A5-D65B7E3EADDA}"/>
    <cellStyle name="Header1 2 9 2 7 3 5 2" xfId="38361" xr:uid="{63AB8482-C859-4EE7-96E4-8F2C893D1B75}"/>
    <cellStyle name="Header1 2 9 2 7 3 5 3" xfId="38362" xr:uid="{A56ECA1F-0A1F-4E40-B0E6-091881E93960}"/>
    <cellStyle name="Header1 2 9 2 7 3 6" xfId="38363" xr:uid="{1BFC31F2-E6A4-4A45-89F5-7C477DF195BE}"/>
    <cellStyle name="Header1 2 9 2 7 3 6 2" xfId="38364" xr:uid="{EAD3796F-6B61-49B8-BCC1-8887DA099A0D}"/>
    <cellStyle name="Header1 2 9 2 7 3 6 3" xfId="38365" xr:uid="{F2F0ED55-13A7-4AB6-ABD8-FA7F667D0895}"/>
    <cellStyle name="Header1 2 9 2 7 3 7" xfId="38366" xr:uid="{A3919398-C310-40F7-B50F-5B719AF2D799}"/>
    <cellStyle name="Header1 2 9 2 7 3 8" xfId="38367" xr:uid="{953A2277-9630-44F9-AAE5-BC306DB82D85}"/>
    <cellStyle name="Header1 2 9 2 7 4" xfId="38368" xr:uid="{937198E8-4977-4DF6-9C86-EF82EC3809B3}"/>
    <cellStyle name="Header1 2 9 2 7 4 2" xfId="38369" xr:uid="{69278352-63F3-4253-A6E7-778086DB4875}"/>
    <cellStyle name="Header1 2 9 2 7 4 2 2" xfId="38370" xr:uid="{5362670D-92D4-4464-A888-9AAED010A32B}"/>
    <cellStyle name="Header1 2 9 2 7 4 2 3" xfId="38371" xr:uid="{B39ABA34-7E9E-47B1-8028-1ADE17A47512}"/>
    <cellStyle name="Header1 2 9 2 7 4 3" xfId="38372" xr:uid="{5EFD0C31-DACB-4B01-B206-4EBC49902E30}"/>
    <cellStyle name="Header1 2 9 2 7 4 3 2" xfId="38373" xr:uid="{8001A475-2AAA-4CDA-A623-78908674AE1B}"/>
    <cellStyle name="Header1 2 9 2 7 4 3 3" xfId="38374" xr:uid="{FF5CFD75-92EB-4FD1-A306-C9B4A87ADB62}"/>
    <cellStyle name="Header1 2 9 2 7 4 4" xfId="38375" xr:uid="{F768517B-BF9C-4420-B0A0-9A7982B78D19}"/>
    <cellStyle name="Header1 2 9 2 7 4 4 2" xfId="38376" xr:uid="{EEFB27E4-6D1A-4373-BABC-DBC6D3B56085}"/>
    <cellStyle name="Header1 2 9 2 7 4 4 3" xfId="38377" xr:uid="{76A59EE5-AE90-48C4-A4C9-CC881138D692}"/>
    <cellStyle name="Header1 2 9 2 7 4 5" xfId="38378" xr:uid="{53EEDB6F-C23F-4769-8C60-5F101FD916AF}"/>
    <cellStyle name="Header1 2 9 2 7 4 5 2" xfId="38379" xr:uid="{3AAC815B-BD7F-49A3-A13D-75816E0E2CDC}"/>
    <cellStyle name="Header1 2 9 2 7 4 5 3" xfId="38380" xr:uid="{BE292838-D3E4-432D-BAEC-D7980C78B178}"/>
    <cellStyle name="Header1 2 9 2 7 4 6" xfId="38381" xr:uid="{5F60413E-C3DF-4FA7-9096-ECEA56CAB584}"/>
    <cellStyle name="Header1 2 9 2 7 4 6 2" xfId="38382" xr:uid="{97D727D1-AE32-4F94-BA3C-70AB8A315338}"/>
    <cellStyle name="Header1 2 9 2 7 4 6 3" xfId="38383" xr:uid="{9B11499F-04DF-4496-91E3-2833631D4B68}"/>
    <cellStyle name="Header1 2 9 2 7 4 7" xfId="38384" xr:uid="{A83975F7-B19A-46CB-81C9-821B8BCB450B}"/>
    <cellStyle name="Header1 2 9 2 7 4 8" xfId="38385" xr:uid="{58CDA232-761D-41DD-8381-261435944041}"/>
    <cellStyle name="Header1 2 9 2 7 5" xfId="38386" xr:uid="{23E49715-ADEF-4457-A2E8-311B4EAF7C62}"/>
    <cellStyle name="Header1 2 9 2 7 5 2" xfId="38387" xr:uid="{A6EF82B5-0980-44BD-9072-F866FA239C2F}"/>
    <cellStyle name="Header1 2 9 2 7 5 2 2" xfId="38388" xr:uid="{110A490D-3858-4C7F-AC6A-1BC79E1EDFA5}"/>
    <cellStyle name="Header1 2 9 2 7 5 2 3" xfId="38389" xr:uid="{CA76C25D-38BC-4800-8C7A-AF963981D75C}"/>
    <cellStyle name="Header1 2 9 2 7 5 3" xfId="38390" xr:uid="{C4803BE4-DF4E-49C6-9175-379776132E7A}"/>
    <cellStyle name="Header1 2 9 2 7 5 3 2" xfId="38391" xr:uid="{8456DAB9-1E28-49D3-B2C4-D91720C1A8CA}"/>
    <cellStyle name="Header1 2 9 2 7 5 3 3" xfId="38392" xr:uid="{13AED213-23CA-466A-9DBF-04E30F893314}"/>
    <cellStyle name="Header1 2 9 2 7 5 4" xfId="38393" xr:uid="{1C6D461C-ACA2-42A5-ACDF-801C325E449E}"/>
    <cellStyle name="Header1 2 9 2 7 5 4 2" xfId="38394" xr:uid="{E7C2637D-DB19-46E4-9466-5C395BC15E10}"/>
    <cellStyle name="Header1 2 9 2 7 5 4 3" xfId="38395" xr:uid="{351B967D-8A7A-4B33-97DA-413840C0A987}"/>
    <cellStyle name="Header1 2 9 2 7 5 5" xfId="38396" xr:uid="{F76F156D-74C4-4729-AC4F-D2EDD3FEB47A}"/>
    <cellStyle name="Header1 2 9 2 7 5 5 2" xfId="38397" xr:uid="{BD10808F-4649-4299-956E-74F3F921DF1B}"/>
    <cellStyle name="Header1 2 9 2 7 5 5 3" xfId="38398" xr:uid="{66AD3367-ECCD-4840-BA23-16F8FB751E3B}"/>
    <cellStyle name="Header1 2 9 2 7 5 6" xfId="38399" xr:uid="{A0CABD61-9560-485D-B1E9-012A2F005E37}"/>
    <cellStyle name="Header1 2 9 2 7 5 6 2" xfId="38400" xr:uid="{19C1EAFA-8E76-4E60-B19E-AFEEFF26C6BD}"/>
    <cellStyle name="Header1 2 9 2 7 5 6 3" xfId="38401" xr:uid="{38883C2A-26AA-488D-9B23-1B5F8B114CAC}"/>
    <cellStyle name="Header1 2 9 2 7 5 7" xfId="38402" xr:uid="{0808E0DA-5774-427D-9B75-30B7F43C6ACA}"/>
    <cellStyle name="Header1 2 9 2 7 5 8" xfId="38403" xr:uid="{61CB7DBE-5227-49F8-B9A9-5ED34C9DF0C8}"/>
    <cellStyle name="Header1 2 9 2 7 6" xfId="38404" xr:uid="{5287FAA5-CBC8-4526-804F-BCD434E72646}"/>
    <cellStyle name="Header1 2 9 2 7 6 2" xfId="38405" xr:uid="{318A0D39-38C2-4747-A754-0AED02ED7B5D}"/>
    <cellStyle name="Header1 2 9 2 7 6 2 2" xfId="38406" xr:uid="{490F3C12-2E38-4CBC-96C9-1245E982DBB4}"/>
    <cellStyle name="Header1 2 9 2 7 6 2 3" xfId="38407" xr:uid="{8F9A68AD-39E9-413E-87D4-54E83BA6C5DC}"/>
    <cellStyle name="Header1 2 9 2 7 6 3" xfId="38408" xr:uid="{2B51F3A0-4610-4245-9085-783FBED37F1E}"/>
    <cellStyle name="Header1 2 9 2 7 6 3 2" xfId="38409" xr:uid="{8DFB2ED5-048B-473F-836A-A8F2C0FEBA79}"/>
    <cellStyle name="Header1 2 9 2 7 6 3 3" xfId="38410" xr:uid="{E692AE8F-AA62-48C6-A8FF-CB2D58E0DA12}"/>
    <cellStyle name="Header1 2 9 2 7 6 4" xfId="38411" xr:uid="{C6EB6E09-8FC3-44D1-96CF-C548D563E9F6}"/>
    <cellStyle name="Header1 2 9 2 7 6 4 2" xfId="38412" xr:uid="{DEF41BBF-5E38-4AA5-B066-D2C481343FDC}"/>
    <cellStyle name="Header1 2 9 2 7 6 4 3" xfId="38413" xr:uid="{B8CCE526-016F-4A9F-8E53-C02F0AB39F77}"/>
    <cellStyle name="Header1 2 9 2 7 6 5" xfId="38414" xr:uid="{A6010982-E7EE-40A9-AC31-D29D6833B8BF}"/>
    <cellStyle name="Header1 2 9 2 7 6 5 2" xfId="38415" xr:uid="{B20E41FB-C770-4D51-88B2-C628F23FCAA0}"/>
    <cellStyle name="Header1 2 9 2 7 6 5 3" xfId="38416" xr:uid="{E7729E6C-E85F-4303-9740-850556DFB484}"/>
    <cellStyle name="Header1 2 9 2 7 6 6" xfId="38417" xr:uid="{B7CD46C0-B36B-4A6D-BE71-EE1470D8F704}"/>
    <cellStyle name="Header1 2 9 2 7 6 6 2" xfId="38418" xr:uid="{D54DCCDB-72F7-437C-8B7D-EA613EBD47B1}"/>
    <cellStyle name="Header1 2 9 2 7 6 6 3" xfId="38419" xr:uid="{C0396AE5-D57F-4ABA-85A6-2686702807D7}"/>
    <cellStyle name="Header1 2 9 2 7 6 7" xfId="38420" xr:uid="{7A5CA755-0CD2-40F2-BF4A-5345DB73D5C1}"/>
    <cellStyle name="Header1 2 9 2 7 6 8" xfId="38421" xr:uid="{2C705964-9F86-41AC-934D-9237BC140A83}"/>
    <cellStyle name="Header1 2 9 2 7 7" xfId="38422" xr:uid="{6C9C1605-C32F-423B-A418-DFE026A4FE5B}"/>
    <cellStyle name="Header1 2 9 2 7 8" xfId="38423" xr:uid="{B0538DD2-454E-4A19-8DCF-A121A53D042D}"/>
    <cellStyle name="Header1 2 9 2 8" xfId="38424" xr:uid="{F31AE3E9-7E85-45EC-B9E4-3C8BB4B746D7}"/>
    <cellStyle name="Header1 2 9 2 8 2" xfId="38425" xr:uid="{D85C3C7B-4753-47AA-B787-2105E5E04A45}"/>
    <cellStyle name="Header1 2 9 2 8 2 2" xfId="38426" xr:uid="{8EE3A707-BCD6-4A23-AD66-F040366BD76B}"/>
    <cellStyle name="Header1 2 9 2 8 2 2 2" xfId="38427" xr:uid="{A7E5A7FB-85DD-4685-87D3-AB6651FFF591}"/>
    <cellStyle name="Header1 2 9 2 8 2 2 3" xfId="38428" xr:uid="{3BBE5C2C-2984-4DCC-A5D2-1D53546B4217}"/>
    <cellStyle name="Header1 2 9 2 8 2 3" xfId="38429" xr:uid="{B075D177-E87D-4517-8C3C-040C9145089C}"/>
    <cellStyle name="Header1 2 9 2 8 2 3 2" xfId="38430" xr:uid="{1033E4F7-3861-4F79-8D60-FC15E9EA6AE6}"/>
    <cellStyle name="Header1 2 9 2 8 2 3 3" xfId="38431" xr:uid="{9C5B1E15-CB11-42B8-B349-C0A343F6473A}"/>
    <cellStyle name="Header1 2 9 2 8 2 4" xfId="38432" xr:uid="{A2A039DF-B8C0-43CF-A62A-E7511E0B228D}"/>
    <cellStyle name="Header1 2 9 2 8 2 4 2" xfId="38433" xr:uid="{2A38F789-ACBB-4484-B9E2-F9A46CB4DF6D}"/>
    <cellStyle name="Header1 2 9 2 8 2 4 3" xfId="38434" xr:uid="{C115A6AE-7ED3-4695-B7C8-7A3330DC5942}"/>
    <cellStyle name="Header1 2 9 2 8 2 5" xfId="38435" xr:uid="{1845584B-4C9D-4A1E-A460-54C9F0374D32}"/>
    <cellStyle name="Header1 2 9 2 8 2 5 2" xfId="38436" xr:uid="{905F935F-D8D1-41A5-88DA-2D3F58EB56CB}"/>
    <cellStyle name="Header1 2 9 2 8 2 5 3" xfId="38437" xr:uid="{5C596245-0B93-4871-83C4-D38B063E914F}"/>
    <cellStyle name="Header1 2 9 2 8 2 6" xfId="38438" xr:uid="{368D459C-C6D6-437F-8CB3-106098428A8A}"/>
    <cellStyle name="Header1 2 9 2 8 2 6 2" xfId="38439" xr:uid="{28D7E6DC-47FF-4E49-ADD3-8FB2E6894F5F}"/>
    <cellStyle name="Header1 2 9 2 8 2 6 3" xfId="38440" xr:uid="{5DD0CCD4-24E0-42CC-9D80-C0D6B910E684}"/>
    <cellStyle name="Header1 2 9 2 8 2 7" xfId="38441" xr:uid="{E6405484-B6FF-4D14-837F-D16645378105}"/>
    <cellStyle name="Header1 2 9 2 8 2 7 2" xfId="38442" xr:uid="{E212D9C7-5ADB-417F-B2B6-B02FE12052E0}"/>
    <cellStyle name="Header1 2 9 2 8 2 7 3" xfId="38443" xr:uid="{8A9A4983-B7E4-47B7-B16F-631D059CCC90}"/>
    <cellStyle name="Header1 2 9 2 8 2 8" xfId="38444" xr:uid="{AE7345DD-097E-42D5-A3A7-F304FF784787}"/>
    <cellStyle name="Header1 2 9 2 8 2 9" xfId="38445" xr:uid="{6262CA27-292D-46CD-9EED-0B597C82700F}"/>
    <cellStyle name="Header1 2 9 2 8 3" xfId="38446" xr:uid="{DF2E9545-B044-415C-A63F-A1EEDA60EE4B}"/>
    <cellStyle name="Header1 2 9 2 8 3 2" xfId="38447" xr:uid="{ADED3364-E6FB-4F24-9551-DCF0411BF3CA}"/>
    <cellStyle name="Header1 2 9 2 8 3 2 2" xfId="38448" xr:uid="{C47BDDB3-9A36-459C-A5F1-87B87C6938E0}"/>
    <cellStyle name="Header1 2 9 2 8 3 2 3" xfId="38449" xr:uid="{A8899815-1502-4D79-8A98-32DF64FF4C7E}"/>
    <cellStyle name="Header1 2 9 2 8 3 3" xfId="38450" xr:uid="{55710A57-9116-4D26-93E3-061D2E0FD3F8}"/>
    <cellStyle name="Header1 2 9 2 8 3 3 2" xfId="38451" xr:uid="{CFFE6355-8EE2-4270-BB33-67F2A42B5517}"/>
    <cellStyle name="Header1 2 9 2 8 3 3 3" xfId="38452" xr:uid="{7A8D9F19-9F90-469E-B36D-BBE2AC1C8963}"/>
    <cellStyle name="Header1 2 9 2 8 3 4" xfId="38453" xr:uid="{229BE605-EA64-4CBD-8CEE-FFBAED363128}"/>
    <cellStyle name="Header1 2 9 2 8 3 4 2" xfId="38454" xr:uid="{27980593-D088-4F48-9F39-F559FDA39992}"/>
    <cellStyle name="Header1 2 9 2 8 3 4 3" xfId="38455" xr:uid="{450278EC-B5EE-4B97-AF49-7EE894B07E10}"/>
    <cellStyle name="Header1 2 9 2 8 3 5" xfId="38456" xr:uid="{B72907A9-F1A3-4E8A-9B26-FF523469CC77}"/>
    <cellStyle name="Header1 2 9 2 8 3 5 2" xfId="38457" xr:uid="{B83EB529-9841-4BF0-AEEE-31E25F679C92}"/>
    <cellStyle name="Header1 2 9 2 8 3 5 3" xfId="38458" xr:uid="{E3F598FB-C88E-4DDB-A527-C4D1EE3B136E}"/>
    <cellStyle name="Header1 2 9 2 8 3 6" xfId="38459" xr:uid="{02ACE210-F058-4631-ADB6-5CDCA177726F}"/>
    <cellStyle name="Header1 2 9 2 8 3 6 2" xfId="38460" xr:uid="{320DB9A8-6A38-4A3A-8988-0F4B9007D789}"/>
    <cellStyle name="Header1 2 9 2 8 3 6 3" xfId="38461" xr:uid="{788DC9DE-0BAB-4078-8527-3D8A5DEF403A}"/>
    <cellStyle name="Header1 2 9 2 8 3 7" xfId="38462" xr:uid="{F6805351-D4C0-4E2F-820E-C310AA68BA09}"/>
    <cellStyle name="Header1 2 9 2 8 3 8" xfId="38463" xr:uid="{46EE1C57-23AA-4383-B31C-1B2B74A2127D}"/>
    <cellStyle name="Header1 2 9 2 8 4" xfId="38464" xr:uid="{27C5A47C-49F8-4F58-AB45-CEFC4986BD5B}"/>
    <cellStyle name="Header1 2 9 2 8 4 2" xfId="38465" xr:uid="{6A033A2A-7A5F-4B31-B41C-C92A64B622AB}"/>
    <cellStyle name="Header1 2 9 2 8 4 2 2" xfId="38466" xr:uid="{A68820F0-972C-4BD0-B0B3-F1585C880CC2}"/>
    <cellStyle name="Header1 2 9 2 8 4 2 3" xfId="38467" xr:uid="{CB2E1F48-94D3-4639-AC76-C601B9F81886}"/>
    <cellStyle name="Header1 2 9 2 8 4 3" xfId="38468" xr:uid="{F6FF8710-820E-48D8-BED9-182B90EA2628}"/>
    <cellStyle name="Header1 2 9 2 8 4 3 2" xfId="38469" xr:uid="{F40B8EBE-E09A-4AF8-B4E7-CE5624EDCE52}"/>
    <cellStyle name="Header1 2 9 2 8 4 3 3" xfId="38470" xr:uid="{C0C2E8D3-A2F7-4652-83C2-7537DF25BDB5}"/>
    <cellStyle name="Header1 2 9 2 8 4 4" xfId="38471" xr:uid="{698B48A5-C7BA-4325-AE00-68F10A0CA695}"/>
    <cellStyle name="Header1 2 9 2 8 4 4 2" xfId="38472" xr:uid="{7F460852-CF50-429C-831C-6E0F90A2A809}"/>
    <cellStyle name="Header1 2 9 2 8 4 4 3" xfId="38473" xr:uid="{82D0BED4-56CD-4403-B056-D27BD54162E3}"/>
    <cellStyle name="Header1 2 9 2 8 4 5" xfId="38474" xr:uid="{BCF5048F-DB1C-4AB6-9BBF-4FB174CA9039}"/>
    <cellStyle name="Header1 2 9 2 8 4 5 2" xfId="38475" xr:uid="{C475DAA1-B845-46C1-B7E4-28890A1C66B7}"/>
    <cellStyle name="Header1 2 9 2 8 4 5 3" xfId="38476" xr:uid="{9A391851-4B8A-438A-8282-3D3D7FAF5799}"/>
    <cellStyle name="Header1 2 9 2 8 4 6" xfId="38477" xr:uid="{2F4D6352-FB25-47A3-AFBC-257E930E6AD1}"/>
    <cellStyle name="Header1 2 9 2 8 4 6 2" xfId="38478" xr:uid="{49F851CC-0E45-42CD-9808-1F63B5586DEE}"/>
    <cellStyle name="Header1 2 9 2 8 4 6 3" xfId="38479" xr:uid="{27DBA481-5F9B-42D8-92C5-605F9CD46522}"/>
    <cellStyle name="Header1 2 9 2 8 4 7" xfId="38480" xr:uid="{FD341288-D13B-48C8-94A3-A03D7453A3B2}"/>
    <cellStyle name="Header1 2 9 2 8 4 8" xfId="38481" xr:uid="{46666A95-BA1D-4059-9DBF-C473A006D0A3}"/>
    <cellStyle name="Header1 2 9 2 8 5" xfId="38482" xr:uid="{5BA90ACC-9948-4D3E-B982-B6A534CF35BF}"/>
    <cellStyle name="Header1 2 9 2 8 5 2" xfId="38483" xr:uid="{8053148C-2A73-4E22-83DD-B657477616C7}"/>
    <cellStyle name="Header1 2 9 2 8 5 2 2" xfId="38484" xr:uid="{002C7D15-E0E0-49C1-873D-14FE5851C2CA}"/>
    <cellStyle name="Header1 2 9 2 8 5 2 3" xfId="38485" xr:uid="{FEF9F6CB-D909-458B-95A3-EFDDED550FE6}"/>
    <cellStyle name="Header1 2 9 2 8 5 3" xfId="38486" xr:uid="{05B64EBF-8CD9-4E2A-8560-FE1B8B973EBD}"/>
    <cellStyle name="Header1 2 9 2 8 5 3 2" xfId="38487" xr:uid="{5CAC45EB-6FC8-4BF8-BBE3-60EDBE9179C3}"/>
    <cellStyle name="Header1 2 9 2 8 5 3 3" xfId="38488" xr:uid="{6038E532-D632-4D4C-848D-11470887DEE6}"/>
    <cellStyle name="Header1 2 9 2 8 5 4" xfId="38489" xr:uid="{540316F8-E3CC-4487-BDCE-3F2A77514F8E}"/>
    <cellStyle name="Header1 2 9 2 8 5 4 2" xfId="38490" xr:uid="{D31EE2BE-F273-4F0D-AB3C-537C3FCBC50C}"/>
    <cellStyle name="Header1 2 9 2 8 5 4 3" xfId="38491" xr:uid="{F011126C-2D32-4130-BB0A-D0EF9FE7F8C5}"/>
    <cellStyle name="Header1 2 9 2 8 5 5" xfId="38492" xr:uid="{C462472A-B91A-4727-A208-0547E35AC315}"/>
    <cellStyle name="Header1 2 9 2 8 5 5 2" xfId="38493" xr:uid="{0DDDDAAE-0BA3-45D3-9006-2CCBDC14B35E}"/>
    <cellStyle name="Header1 2 9 2 8 5 5 3" xfId="38494" xr:uid="{7EE78819-1DD7-4AEF-B972-AA13771BB4F1}"/>
    <cellStyle name="Header1 2 9 2 8 5 6" xfId="38495" xr:uid="{7EACB629-FBEE-49C0-8274-A149AEFF3082}"/>
    <cellStyle name="Header1 2 9 2 8 5 6 2" xfId="38496" xr:uid="{B816BEC5-FFE2-422D-BF7C-CEA75A8AD7AE}"/>
    <cellStyle name="Header1 2 9 2 8 5 6 3" xfId="38497" xr:uid="{93D851CD-4B2A-42EA-9A63-56DEB0FF8C37}"/>
    <cellStyle name="Header1 2 9 2 8 5 7" xfId="38498" xr:uid="{CD9184E9-9097-42A9-8742-45DD65A78BCA}"/>
    <cellStyle name="Header1 2 9 2 8 5 8" xfId="38499" xr:uid="{ECC7C3B2-F2B2-4459-930D-484020A950DF}"/>
    <cellStyle name="Header1 2 9 2 8 6" xfId="38500" xr:uid="{4C7C5423-A6AF-47BD-A2FB-48B6A70A6D40}"/>
    <cellStyle name="Header1 2 9 2 8 6 2" xfId="38501" xr:uid="{33F4F840-BE48-4E8F-9F8E-E095C74A19CA}"/>
    <cellStyle name="Header1 2 9 2 8 6 2 2" xfId="38502" xr:uid="{976173A7-A295-4B18-951B-D504269F2958}"/>
    <cellStyle name="Header1 2 9 2 8 6 2 3" xfId="38503" xr:uid="{BD211574-6817-496A-9552-562EB2AD28CC}"/>
    <cellStyle name="Header1 2 9 2 8 6 3" xfId="38504" xr:uid="{D28A7026-E299-4AAA-8B86-D00B95F3BF6E}"/>
    <cellStyle name="Header1 2 9 2 8 6 3 2" xfId="38505" xr:uid="{894258D1-CD45-4E83-A656-CDEB8B6B2CC7}"/>
    <cellStyle name="Header1 2 9 2 8 6 3 3" xfId="38506" xr:uid="{B30C8614-4E88-4DB6-9319-F88540F9D0FD}"/>
    <cellStyle name="Header1 2 9 2 8 6 4" xfId="38507" xr:uid="{F7E30093-8412-4DD4-ADD2-87E6026F290A}"/>
    <cellStyle name="Header1 2 9 2 8 6 4 2" xfId="38508" xr:uid="{9ADB4C95-975F-4987-A798-9E78CF437872}"/>
    <cellStyle name="Header1 2 9 2 8 6 4 3" xfId="38509" xr:uid="{FDD3AF34-19CC-43A5-BCA2-EE5B35FF6E82}"/>
    <cellStyle name="Header1 2 9 2 8 6 5" xfId="38510" xr:uid="{0E4CC3ED-299C-4293-9899-50C6B50F9FC3}"/>
    <cellStyle name="Header1 2 9 2 8 6 5 2" xfId="38511" xr:uid="{A244F09D-9979-48BE-977D-FEABD2E7787F}"/>
    <cellStyle name="Header1 2 9 2 8 6 5 3" xfId="38512" xr:uid="{30A14082-8AEB-4CA3-BCA1-6CAA061B6CF2}"/>
    <cellStyle name="Header1 2 9 2 8 6 6" xfId="38513" xr:uid="{2BC76258-11A5-4EFA-A3AB-3041C988AF32}"/>
    <cellStyle name="Header1 2 9 2 8 6 6 2" xfId="38514" xr:uid="{EFD29E99-8CD8-4E1B-97E7-C7548153E6E7}"/>
    <cellStyle name="Header1 2 9 2 8 6 6 3" xfId="38515" xr:uid="{43FD0CC5-F34F-48DB-BADC-C42775DD7C8B}"/>
    <cellStyle name="Header1 2 9 2 8 6 7" xfId="38516" xr:uid="{7FCE5A84-EBEF-43AE-949A-1FCB842AD556}"/>
    <cellStyle name="Header1 2 9 2 8 6 8" xfId="38517" xr:uid="{500D8C04-366D-44CC-A204-6BB8794C1776}"/>
    <cellStyle name="Header1 2 9 2 8 7" xfId="38518" xr:uid="{C16C548C-0AD3-49E3-8E6E-EFF830C352C7}"/>
    <cellStyle name="Header1 2 9 2 8 8" xfId="38519" xr:uid="{AFDD4CB7-71A7-40FE-8576-54B2FB3ABC1E}"/>
    <cellStyle name="Header1 2 9 2 9" xfId="38520" xr:uid="{1A1E22D9-E97E-44A8-BB20-91BC7BB79AC1}"/>
    <cellStyle name="Header1 2 9 2 9 2" xfId="38521" xr:uid="{421CD8DB-C7F8-4BB7-A14B-2B665E4ED42C}"/>
    <cellStyle name="Header1 2 9 2 9 2 2" xfId="38522" xr:uid="{56E65281-1593-4680-8783-912587743E3F}"/>
    <cellStyle name="Header1 2 9 2 9 2 2 2" xfId="38523" xr:uid="{87080AB6-CC1E-47E7-94F1-923697DAEE5D}"/>
    <cellStyle name="Header1 2 9 2 9 2 2 3" xfId="38524" xr:uid="{2DDAE362-6680-4EDD-961A-9407A3F24FE2}"/>
    <cellStyle name="Header1 2 9 2 9 2 3" xfId="38525" xr:uid="{C9B6AA34-F94A-4228-9404-25C729E3F5C9}"/>
    <cellStyle name="Header1 2 9 2 9 2 3 2" xfId="38526" xr:uid="{8F96001B-6354-47C1-A537-55C3A30AAF05}"/>
    <cellStyle name="Header1 2 9 2 9 2 3 3" xfId="38527" xr:uid="{3FCF077C-6527-4325-9B84-344100BBD09B}"/>
    <cellStyle name="Header1 2 9 2 9 2 4" xfId="38528" xr:uid="{CCAD2DDF-D282-42FA-83C1-47AEE6A328DA}"/>
    <cellStyle name="Header1 2 9 2 9 2 4 2" xfId="38529" xr:uid="{0166D0D0-F888-472C-97BD-35EF99CCDF48}"/>
    <cellStyle name="Header1 2 9 2 9 2 4 3" xfId="38530" xr:uid="{8D2D80CE-641B-44C0-BF8D-2D68B361A7AA}"/>
    <cellStyle name="Header1 2 9 2 9 2 5" xfId="38531" xr:uid="{6A381B17-6F4C-43FC-AF06-C6EBE340F5A0}"/>
    <cellStyle name="Header1 2 9 2 9 2 5 2" xfId="38532" xr:uid="{C89A34C3-41C8-4491-922B-0385E4152689}"/>
    <cellStyle name="Header1 2 9 2 9 2 5 3" xfId="38533" xr:uid="{42D43DFC-D810-4AF0-AB77-2EAC5B004F5C}"/>
    <cellStyle name="Header1 2 9 2 9 2 6" xfId="38534" xr:uid="{12AC0294-7CEB-4142-A997-61BD527EA9EC}"/>
    <cellStyle name="Header1 2 9 2 9 2 6 2" xfId="38535" xr:uid="{523DD382-630A-4F9F-B352-BB3C0EE0586F}"/>
    <cellStyle name="Header1 2 9 2 9 2 6 3" xfId="38536" xr:uid="{A079CC74-40F0-4E14-98B0-7999C9A953D9}"/>
    <cellStyle name="Header1 2 9 2 9 2 7" xfId="38537" xr:uid="{E9ABD03B-1DCC-409D-A111-091907530946}"/>
    <cellStyle name="Header1 2 9 2 9 2 7 2" xfId="38538" xr:uid="{95FCA2D1-EE0C-47F6-9F62-2B6EFA569A8F}"/>
    <cellStyle name="Header1 2 9 2 9 2 7 3" xfId="38539" xr:uid="{93184977-1CDA-4082-8047-A1DB26AD22DE}"/>
    <cellStyle name="Header1 2 9 2 9 2 8" xfId="38540" xr:uid="{14C96CCD-F022-4DF0-8D8A-3127DBFE6524}"/>
    <cellStyle name="Header1 2 9 2 9 2 9" xfId="38541" xr:uid="{4DA70FD8-3D13-493C-BB4E-2854027B9D66}"/>
    <cellStyle name="Header1 2 9 2 9 3" xfId="38542" xr:uid="{EB28A359-6CA9-47E6-A665-46A19564782F}"/>
    <cellStyle name="Header1 2 9 2 9 3 2" xfId="38543" xr:uid="{45110757-9486-4B42-9999-BECCC2D1C54B}"/>
    <cellStyle name="Header1 2 9 2 9 3 2 2" xfId="38544" xr:uid="{FD0F20F7-819B-4A81-AD83-248A92FF2D61}"/>
    <cellStyle name="Header1 2 9 2 9 3 2 3" xfId="38545" xr:uid="{BAC91830-65B6-4D95-AECB-E6D5DCED1C66}"/>
    <cellStyle name="Header1 2 9 2 9 3 3" xfId="38546" xr:uid="{F9C2247D-11C2-4984-B03C-E69C94E0336F}"/>
    <cellStyle name="Header1 2 9 2 9 3 3 2" xfId="38547" xr:uid="{46CAB473-21C7-4AC9-BCB6-1272DED94CED}"/>
    <cellStyle name="Header1 2 9 2 9 3 3 3" xfId="38548" xr:uid="{6B5E4F90-BCBB-4BBC-A6F6-571D92514059}"/>
    <cellStyle name="Header1 2 9 2 9 3 4" xfId="38549" xr:uid="{06E6B5CA-0BBC-419F-AA45-C9141117D4F3}"/>
    <cellStyle name="Header1 2 9 2 9 3 4 2" xfId="38550" xr:uid="{C09DB494-E7F2-4B7D-A5C8-EE56E8BD0DA6}"/>
    <cellStyle name="Header1 2 9 2 9 3 4 3" xfId="38551" xr:uid="{89C6B5A6-D741-4552-BA60-087AE76E847B}"/>
    <cellStyle name="Header1 2 9 2 9 3 5" xfId="38552" xr:uid="{7A20320F-AB2A-480C-8113-A4A2F792C353}"/>
    <cellStyle name="Header1 2 9 2 9 3 5 2" xfId="38553" xr:uid="{C091B8F6-4815-433F-AA2B-E47DA4BD2C53}"/>
    <cellStyle name="Header1 2 9 2 9 3 5 3" xfId="38554" xr:uid="{7DD72DEE-A239-4297-A531-D33EEE2FC969}"/>
    <cellStyle name="Header1 2 9 2 9 3 6" xfId="38555" xr:uid="{E41E5E1F-9AD1-4C4B-A6AA-4B47266A75BA}"/>
    <cellStyle name="Header1 2 9 2 9 3 6 2" xfId="38556" xr:uid="{7A4BAFE2-41B6-46B9-8411-0222843DE5A7}"/>
    <cellStyle name="Header1 2 9 2 9 3 6 3" xfId="38557" xr:uid="{E9BE315D-BE11-4FBA-B233-9D0C83841475}"/>
    <cellStyle name="Header1 2 9 2 9 3 7" xfId="38558" xr:uid="{A54CE477-5461-4380-AC87-6B971B467194}"/>
    <cellStyle name="Header1 2 9 2 9 3 8" xfId="38559" xr:uid="{A1FB07E7-50AB-4095-9F36-EA3F3072FB1E}"/>
    <cellStyle name="Header1 2 9 2 9 4" xfId="38560" xr:uid="{4015ECC1-5FD8-4428-80A2-F12D42A0590C}"/>
    <cellStyle name="Header1 2 9 2 9 4 2" xfId="38561" xr:uid="{FFD83B82-5C38-42A7-AC71-7764F8C18E0B}"/>
    <cellStyle name="Header1 2 9 2 9 4 2 2" xfId="38562" xr:uid="{7554EBDB-4D70-4F85-B3B0-4768FAFA56EF}"/>
    <cellStyle name="Header1 2 9 2 9 4 2 3" xfId="38563" xr:uid="{45CECC0F-7799-40AA-BE63-729264CC98BE}"/>
    <cellStyle name="Header1 2 9 2 9 4 3" xfId="38564" xr:uid="{EE4EC7A1-1B96-4D10-90B1-EE8ADB3209A3}"/>
    <cellStyle name="Header1 2 9 2 9 4 3 2" xfId="38565" xr:uid="{4CF7C9CF-557C-49BC-A77D-1A6726F1CA88}"/>
    <cellStyle name="Header1 2 9 2 9 4 3 3" xfId="38566" xr:uid="{3B2E0327-7DB3-430C-8795-665B5330C93D}"/>
    <cellStyle name="Header1 2 9 2 9 4 4" xfId="38567" xr:uid="{3077525D-22A9-4C91-BAD6-D3977AF877D8}"/>
    <cellStyle name="Header1 2 9 2 9 4 4 2" xfId="38568" xr:uid="{7F11B495-D371-42F5-8A3A-4861425F5385}"/>
    <cellStyle name="Header1 2 9 2 9 4 4 3" xfId="38569" xr:uid="{C5D522D5-DEAD-4185-A5C5-DF5EC4506798}"/>
    <cellStyle name="Header1 2 9 2 9 4 5" xfId="38570" xr:uid="{49C7FC78-68A4-4728-9A9D-2E6DE7988AE0}"/>
    <cellStyle name="Header1 2 9 2 9 4 5 2" xfId="38571" xr:uid="{11C63C32-AE99-4DA4-832A-93C3CEC2491D}"/>
    <cellStyle name="Header1 2 9 2 9 4 5 3" xfId="38572" xr:uid="{EADCEF0F-57EE-465B-A240-DBBF243B3382}"/>
    <cellStyle name="Header1 2 9 2 9 4 6" xfId="38573" xr:uid="{9AF0C3E9-1613-422A-8996-FD95960D0680}"/>
    <cellStyle name="Header1 2 9 2 9 4 6 2" xfId="38574" xr:uid="{404A09C5-A9CC-4E47-8AE9-59B187F7BE6C}"/>
    <cellStyle name="Header1 2 9 2 9 4 6 3" xfId="38575" xr:uid="{05B9696A-FE84-426E-BE32-1C9A4E4B18BA}"/>
    <cellStyle name="Header1 2 9 2 9 4 7" xfId="38576" xr:uid="{CE567FF5-3F71-44D4-A07C-F400BB745F7D}"/>
    <cellStyle name="Header1 2 9 2 9 4 8" xfId="38577" xr:uid="{38843618-EB44-4B60-9B99-198A97AF0C50}"/>
    <cellStyle name="Header1 2 9 2 9 5" xfId="38578" xr:uid="{6393562E-E5BF-41F9-8131-65EB0CCA8F03}"/>
    <cellStyle name="Header1 2 9 2 9 5 2" xfId="38579" xr:uid="{A314DACF-763A-48B6-8D73-523A52F56B50}"/>
    <cellStyle name="Header1 2 9 2 9 5 2 2" xfId="38580" xr:uid="{8384D33D-7DCB-482B-A226-9706CEC1E7BC}"/>
    <cellStyle name="Header1 2 9 2 9 5 2 3" xfId="38581" xr:uid="{88B670B8-0EDF-4EC8-BE0E-975AB2EFEC22}"/>
    <cellStyle name="Header1 2 9 2 9 5 3" xfId="38582" xr:uid="{2ADB3061-B0F6-4D2C-8A3B-0EA2CE55C0A1}"/>
    <cellStyle name="Header1 2 9 2 9 5 3 2" xfId="38583" xr:uid="{80CBC1D0-475B-4433-8241-CDC0E8165B17}"/>
    <cellStyle name="Header1 2 9 2 9 5 3 3" xfId="38584" xr:uid="{5959573F-2935-47C3-9E4B-CD470F4D917B}"/>
    <cellStyle name="Header1 2 9 2 9 5 4" xfId="38585" xr:uid="{F6D41EB0-3E2E-4DEB-9480-96C11D8199C4}"/>
    <cellStyle name="Header1 2 9 2 9 5 4 2" xfId="38586" xr:uid="{6991DE78-14F5-4C6F-8FD6-209AD17AEC5F}"/>
    <cellStyle name="Header1 2 9 2 9 5 4 3" xfId="38587" xr:uid="{328FAFB4-4AC8-4ABE-90E6-3493BB58F50A}"/>
    <cellStyle name="Header1 2 9 2 9 5 5" xfId="38588" xr:uid="{1C7303B3-ACB3-4DF8-BBEF-4746FA96486D}"/>
    <cellStyle name="Header1 2 9 2 9 5 5 2" xfId="38589" xr:uid="{7DBDFDD4-8BCB-4BCC-9587-6DD0A6D7221F}"/>
    <cellStyle name="Header1 2 9 2 9 5 5 3" xfId="38590" xr:uid="{43269097-379F-4F29-B85C-B263C6FE2654}"/>
    <cellStyle name="Header1 2 9 2 9 5 6" xfId="38591" xr:uid="{08F1E86F-85D7-4C16-BC67-9FBB7A9E63C4}"/>
    <cellStyle name="Header1 2 9 2 9 5 6 2" xfId="38592" xr:uid="{C9300687-C705-477E-A976-C9F9D7775BE3}"/>
    <cellStyle name="Header1 2 9 2 9 5 6 3" xfId="38593" xr:uid="{9FFD80A7-CA9F-4C97-8DE2-24C952B7F999}"/>
    <cellStyle name="Header1 2 9 2 9 5 7" xfId="38594" xr:uid="{84C50097-828F-4BDD-9562-7D7AB2549F04}"/>
    <cellStyle name="Header1 2 9 2 9 5 8" xfId="38595" xr:uid="{772FB8D5-4CD2-4018-9BB6-874542E70D98}"/>
    <cellStyle name="Header1 2 9 2 9 6" xfId="38596" xr:uid="{9A596062-D352-4F97-BFE9-993CE51134C8}"/>
    <cellStyle name="Header1 2 9 2 9 6 2" xfId="38597" xr:uid="{7B0AE59D-0641-43C8-B7F1-2647BC453330}"/>
    <cellStyle name="Header1 2 9 2 9 6 2 2" xfId="38598" xr:uid="{8DAFA697-F45F-4227-BEAD-6470E0503971}"/>
    <cellStyle name="Header1 2 9 2 9 6 2 3" xfId="38599" xr:uid="{E0677295-0464-4E54-9BBD-8B5B906B2E42}"/>
    <cellStyle name="Header1 2 9 2 9 6 3" xfId="38600" xr:uid="{718F1222-C56A-400B-8D7C-B06DB91C6266}"/>
    <cellStyle name="Header1 2 9 2 9 6 3 2" xfId="38601" xr:uid="{A7D32318-8C35-48E4-A9FA-C6B48A915B1C}"/>
    <cellStyle name="Header1 2 9 2 9 6 3 3" xfId="38602" xr:uid="{2E344690-410C-4F78-A3F4-0F894E5C210C}"/>
    <cellStyle name="Header1 2 9 2 9 6 4" xfId="38603" xr:uid="{55C0287E-BE46-4F0A-862D-9C4C469E3CE2}"/>
    <cellStyle name="Header1 2 9 2 9 6 4 2" xfId="38604" xr:uid="{7799B0F3-5617-45BB-B8B1-A3512FB56AFF}"/>
    <cellStyle name="Header1 2 9 2 9 6 4 3" xfId="38605" xr:uid="{2F805531-59DC-4F3D-8261-006EF270EB0C}"/>
    <cellStyle name="Header1 2 9 2 9 6 5" xfId="38606" xr:uid="{274756B8-59EA-4E04-BAAA-49F9A9944068}"/>
    <cellStyle name="Header1 2 9 2 9 6 5 2" xfId="38607" xr:uid="{1BB550C4-4F74-499D-9DCC-06644EDADA8A}"/>
    <cellStyle name="Header1 2 9 2 9 6 5 3" xfId="38608" xr:uid="{7F7859B0-A340-4BD5-ACB6-45836EC68B4C}"/>
    <cellStyle name="Header1 2 9 2 9 6 6" xfId="38609" xr:uid="{C82D6688-89E0-4D3C-A3C6-95A05129DA4F}"/>
    <cellStyle name="Header1 2 9 2 9 6 6 2" xfId="38610" xr:uid="{5E6E6B92-5277-4A03-8233-436A3776C44A}"/>
    <cellStyle name="Header1 2 9 2 9 6 6 3" xfId="38611" xr:uid="{9BFBC613-5108-4A52-A598-437245FCC93D}"/>
    <cellStyle name="Header1 2 9 2 9 6 7" xfId="38612" xr:uid="{F8BB1597-5C7C-48D3-9223-EEF2973FC430}"/>
    <cellStyle name="Header1 2 9 2 9 6 8" xfId="38613" xr:uid="{3D8D8294-409F-454B-9319-3277684ABD04}"/>
    <cellStyle name="Header1 2 9 2 9 7" xfId="38614" xr:uid="{CF85CBC8-7F2A-4039-889E-2EF9330B0E21}"/>
    <cellStyle name="Header1 2 9 2 9 8" xfId="38615" xr:uid="{4628E8C1-1A73-438B-BE08-526602C73CF0}"/>
    <cellStyle name="Header1 2 9 3" xfId="38616" xr:uid="{95A310B0-6B51-46D7-8F64-6D637BEA6244}"/>
    <cellStyle name="Header1 2 9 3 2" xfId="38617" xr:uid="{AFB5E792-541A-42C2-B938-CDE0F6F8FA6D}"/>
    <cellStyle name="Header1 2 9 3 2 2" xfId="38618" xr:uid="{DAD57A0D-0F58-4770-9C8F-0FE67AF99534}"/>
    <cellStyle name="Header1 2 9 3 2 2 2" xfId="38619" xr:uid="{B52C45E9-E3B4-44EB-B38E-3265E96DCC4B}"/>
    <cellStyle name="Header1 2 9 3 2 2 3" xfId="38620" xr:uid="{2FFDB2C8-90A8-4985-93B6-0EA3EAF89A0C}"/>
    <cellStyle name="Header1 2 9 3 2 3" xfId="38621" xr:uid="{42B6F9FC-AA52-4931-AE82-B03D7F987FFC}"/>
    <cellStyle name="Header1 2 9 3 2 3 2" xfId="38622" xr:uid="{3C75DF5F-606B-4824-AE41-884504C31BA9}"/>
    <cellStyle name="Header1 2 9 3 2 3 3" xfId="38623" xr:uid="{7DF9919A-4505-496F-8222-EACF3051CF50}"/>
    <cellStyle name="Header1 2 9 3 2 4" xfId="38624" xr:uid="{9866DF3C-8526-4CA7-9904-47AB3496C53C}"/>
    <cellStyle name="Header1 2 9 3 2 4 2" xfId="38625" xr:uid="{91C0EFCC-5038-41B8-B4F5-A1B95E57A06A}"/>
    <cellStyle name="Header1 2 9 3 2 4 3" xfId="38626" xr:uid="{0469FB71-D068-4EBA-AAF1-C98D52CF07B8}"/>
    <cellStyle name="Header1 2 9 3 2 5" xfId="38627" xr:uid="{C002DD85-8B75-40BE-AF21-DD6006C71BFF}"/>
    <cellStyle name="Header1 2 9 3 2 5 2" xfId="38628" xr:uid="{AEF9FFE0-2D4D-4813-9456-22DE4ECFA491}"/>
    <cellStyle name="Header1 2 9 3 2 5 3" xfId="38629" xr:uid="{CAE29E34-4BD3-4D8B-825B-03E3E8A5D6DC}"/>
    <cellStyle name="Header1 2 9 3 2 6" xfId="38630" xr:uid="{7AEB0DC8-8C17-4FC7-A990-EE4B0256E7E6}"/>
    <cellStyle name="Header1 2 9 3 2 6 2" xfId="38631" xr:uid="{B2F785DB-1525-43EB-8F4D-9CA3FCD3C5A2}"/>
    <cellStyle name="Header1 2 9 3 2 6 3" xfId="38632" xr:uid="{471657FE-CB2E-44D9-A868-C6DAA3F652F5}"/>
    <cellStyle name="Header1 2 9 3 2 7" xfId="38633" xr:uid="{22CC7775-5896-44A0-A432-6694803C57DF}"/>
    <cellStyle name="Header1 2 9 3 2 7 2" xfId="38634" xr:uid="{A6E23606-3615-4B26-BDAD-7EFFDC3E01F0}"/>
    <cellStyle name="Header1 2 9 3 2 7 3" xfId="38635" xr:uid="{4C1749E3-DDF2-4F24-AC57-7EA96678FAB8}"/>
    <cellStyle name="Header1 2 9 3 2 8" xfId="38636" xr:uid="{7E02B0E8-359A-4CD0-A63C-BDD6963A0DBD}"/>
    <cellStyle name="Header1 2 9 3 2 9" xfId="38637" xr:uid="{CE618072-CC1F-4497-9994-7CD23413B9F1}"/>
    <cellStyle name="Header1 2 9 3 3" xfId="38638" xr:uid="{A8C20ED2-77C9-4F0A-9D0E-352B6CFCFB65}"/>
    <cellStyle name="Header1 2 9 3 3 2" xfId="38639" xr:uid="{945BE5AE-71A4-414D-B84A-2503C35D33A9}"/>
    <cellStyle name="Header1 2 9 3 3 2 2" xfId="38640" xr:uid="{8FB43FC6-4EF1-43AB-BECB-6A13E690173A}"/>
    <cellStyle name="Header1 2 9 3 3 2 3" xfId="38641" xr:uid="{542EFFE8-4B69-4EBB-BEA8-60B0C1F18284}"/>
    <cellStyle name="Header1 2 9 3 3 3" xfId="38642" xr:uid="{73CD59B1-994A-42C4-BAFF-8CE43B0A0420}"/>
    <cellStyle name="Header1 2 9 3 3 3 2" xfId="38643" xr:uid="{90E8BEA4-B2E0-4C6E-8A3B-F46E849F54EC}"/>
    <cellStyle name="Header1 2 9 3 3 3 3" xfId="38644" xr:uid="{F4C9967E-72E9-4F1F-B7BF-83A76A1560FA}"/>
    <cellStyle name="Header1 2 9 3 3 4" xfId="38645" xr:uid="{6A0024C4-3B7D-40DE-86F6-2D19CD918971}"/>
    <cellStyle name="Header1 2 9 3 3 4 2" xfId="38646" xr:uid="{C9954AEE-1AA7-45A1-893D-32343A259CD9}"/>
    <cellStyle name="Header1 2 9 3 3 4 3" xfId="38647" xr:uid="{03D92CF7-293F-4D7F-A68F-6133CA97306A}"/>
    <cellStyle name="Header1 2 9 3 3 5" xfId="38648" xr:uid="{A54BBC9A-2FCF-45F5-8109-AAF3EE578784}"/>
    <cellStyle name="Header1 2 9 3 3 5 2" xfId="38649" xr:uid="{DAFC10C1-181F-4157-882D-DEA1E545175D}"/>
    <cellStyle name="Header1 2 9 3 3 5 3" xfId="38650" xr:uid="{11856FBA-AAD3-443E-990B-0F25FCC8BECA}"/>
    <cellStyle name="Header1 2 9 3 3 6" xfId="38651" xr:uid="{72DD9978-8EE6-4AA4-BB1D-2010B9B1DB18}"/>
    <cellStyle name="Header1 2 9 3 3 6 2" xfId="38652" xr:uid="{FEA08E1D-D6E5-4F8B-9558-716046449250}"/>
    <cellStyle name="Header1 2 9 3 3 6 3" xfId="38653" xr:uid="{CA7CEC78-70F9-4A87-8B41-E8B112D31DEB}"/>
    <cellStyle name="Header1 2 9 3 3 7" xfId="38654" xr:uid="{556F0F0B-1A10-4D27-A8B0-3D73ABFB0225}"/>
    <cellStyle name="Header1 2 9 3 3 8" xfId="38655" xr:uid="{9755A75F-B32F-4E3C-A9EE-52ED364F93D9}"/>
    <cellStyle name="Header1 2 9 3 4" xfId="38656" xr:uid="{8C471AC3-328C-46C3-9BC2-3DF3FA25608B}"/>
    <cellStyle name="Header1 2 9 3 4 2" xfId="38657" xr:uid="{1668333B-1838-4CB5-B72F-001108CF5F4D}"/>
    <cellStyle name="Header1 2 9 3 4 2 2" xfId="38658" xr:uid="{DCFAC909-AE55-4B7E-B9AC-C9B7F701CD3A}"/>
    <cellStyle name="Header1 2 9 3 4 2 3" xfId="38659" xr:uid="{6BE6CE3E-BF6A-4BB8-92A8-312F3DCEEA0E}"/>
    <cellStyle name="Header1 2 9 3 4 3" xfId="38660" xr:uid="{2D12F85C-5352-4177-8620-55FB94FBAEB3}"/>
    <cellStyle name="Header1 2 9 3 4 3 2" xfId="38661" xr:uid="{F27F0997-6544-440D-A556-2CF194F90B24}"/>
    <cellStyle name="Header1 2 9 3 4 3 3" xfId="38662" xr:uid="{101A6951-6F48-4857-9D30-68CBF1BBC432}"/>
    <cellStyle name="Header1 2 9 3 4 4" xfId="38663" xr:uid="{5C16C1E3-3E59-458C-B4B6-7EDE65A9DF66}"/>
    <cellStyle name="Header1 2 9 3 4 4 2" xfId="38664" xr:uid="{98EA2EC7-CC36-4965-A56B-CEB9C8C4C937}"/>
    <cellStyle name="Header1 2 9 3 4 4 3" xfId="38665" xr:uid="{D3D894EE-EB70-44BD-93F8-6889F0409157}"/>
    <cellStyle name="Header1 2 9 3 4 5" xfId="38666" xr:uid="{57A3241C-4BCC-45E4-9B51-DDD64F85AA05}"/>
    <cellStyle name="Header1 2 9 3 4 5 2" xfId="38667" xr:uid="{2B5FB0BE-8ABA-4CBD-8FC4-0CC5A2EE1DD9}"/>
    <cellStyle name="Header1 2 9 3 4 5 3" xfId="38668" xr:uid="{6CC773BE-5C39-4CE0-AA65-C43F9323B353}"/>
    <cellStyle name="Header1 2 9 3 4 6" xfId="38669" xr:uid="{F0FAF98D-C6E4-43BF-AFD3-68AD617A3631}"/>
    <cellStyle name="Header1 2 9 3 4 6 2" xfId="38670" xr:uid="{70E9C859-9F31-436E-995D-E9CE76FD7E2D}"/>
    <cellStyle name="Header1 2 9 3 4 6 3" xfId="38671" xr:uid="{D6AB911E-5ADA-4362-9AC3-846DBDC0454F}"/>
    <cellStyle name="Header1 2 9 3 4 7" xfId="38672" xr:uid="{D200B2E1-62C1-4C12-A667-B8A772CEFA62}"/>
    <cellStyle name="Header1 2 9 3 4 8" xfId="38673" xr:uid="{25050CE5-6EBC-4F8C-82DB-F2D95D03EA95}"/>
    <cellStyle name="Header1 2 9 3 5" xfId="38674" xr:uid="{7C4E16BA-B841-4C64-9A8A-0B58ADDE44F5}"/>
    <cellStyle name="Header1 2 9 3 5 2" xfId="38675" xr:uid="{DECCACBF-F45B-456B-91FE-31D0F0619BC0}"/>
    <cellStyle name="Header1 2 9 3 5 2 2" xfId="38676" xr:uid="{3118CE59-6317-4630-9C1B-6AD20C042402}"/>
    <cellStyle name="Header1 2 9 3 5 2 3" xfId="38677" xr:uid="{0A675550-77A3-45CF-BAEF-8FE149C7A883}"/>
    <cellStyle name="Header1 2 9 3 5 3" xfId="38678" xr:uid="{12C1C1F8-AEC7-4804-AEA5-16091CDE649E}"/>
    <cellStyle name="Header1 2 9 3 5 3 2" xfId="38679" xr:uid="{3D923CD5-2752-4ADA-9FB1-7883A930F029}"/>
    <cellStyle name="Header1 2 9 3 5 3 3" xfId="38680" xr:uid="{567FD9EB-71C8-452D-8749-F9D698ACD50A}"/>
    <cellStyle name="Header1 2 9 3 5 4" xfId="38681" xr:uid="{CB8C897E-5A61-44BF-BDB2-5EC3640A8F60}"/>
    <cellStyle name="Header1 2 9 3 5 4 2" xfId="38682" xr:uid="{983F8470-394C-413F-9949-FADBD1529A48}"/>
    <cellStyle name="Header1 2 9 3 5 4 3" xfId="38683" xr:uid="{C37AB63C-EAA4-40F2-9C44-AFE5CA98318B}"/>
    <cellStyle name="Header1 2 9 3 5 5" xfId="38684" xr:uid="{EB5CA58B-EE39-49A7-8B84-8E2F2C9A3A9E}"/>
    <cellStyle name="Header1 2 9 3 5 5 2" xfId="38685" xr:uid="{89D1D748-8AF9-4B6D-8A40-627E76028BFB}"/>
    <cellStyle name="Header1 2 9 3 5 5 3" xfId="38686" xr:uid="{1E3B6F39-BAE2-4D3E-AE68-287787D7A0BF}"/>
    <cellStyle name="Header1 2 9 3 5 6" xfId="38687" xr:uid="{9A894DF4-7D7D-4F82-B20C-3E300CF0209F}"/>
    <cellStyle name="Header1 2 9 3 5 6 2" xfId="38688" xr:uid="{144ACE26-7CF0-45E4-B77E-020872A4B427}"/>
    <cellStyle name="Header1 2 9 3 5 6 3" xfId="38689" xr:uid="{FEBAD363-5643-4F10-9FEC-F2223D5776CC}"/>
    <cellStyle name="Header1 2 9 3 5 7" xfId="38690" xr:uid="{39548ED8-1474-4A22-BE14-09515AC7FA47}"/>
    <cellStyle name="Header1 2 9 3 5 8" xfId="38691" xr:uid="{FC0E248E-3A7B-4EE2-8C5A-A92D7E15F9C3}"/>
    <cellStyle name="Header1 2 9 3 6" xfId="38692" xr:uid="{4BF08DB7-F6B7-406C-8081-19FB2651C537}"/>
    <cellStyle name="Header1 2 9 3 6 2" xfId="38693" xr:uid="{0483CF8D-9E0F-4C3E-8980-236A084EC996}"/>
    <cellStyle name="Header1 2 9 3 6 2 2" xfId="38694" xr:uid="{E7F27266-867A-463E-BC94-BA81AFEEF7E3}"/>
    <cellStyle name="Header1 2 9 3 6 2 3" xfId="38695" xr:uid="{61BDAB8C-6532-452F-9671-DACB1AD76B4E}"/>
    <cellStyle name="Header1 2 9 3 6 3" xfId="38696" xr:uid="{CA78C44D-B631-4376-B460-315E2F549463}"/>
    <cellStyle name="Header1 2 9 3 6 3 2" xfId="38697" xr:uid="{CEDDF969-8046-4BF2-88C9-3377DAEC5101}"/>
    <cellStyle name="Header1 2 9 3 6 3 3" xfId="38698" xr:uid="{BBB42FAB-C2E3-4D22-BD80-A1878F75A0F5}"/>
    <cellStyle name="Header1 2 9 3 6 4" xfId="38699" xr:uid="{F239C20C-AC39-4F5F-B809-A33C192108EF}"/>
    <cellStyle name="Header1 2 9 3 6 4 2" xfId="38700" xr:uid="{7C940B5B-DD23-44FB-9388-D329A2D80684}"/>
    <cellStyle name="Header1 2 9 3 6 4 3" xfId="38701" xr:uid="{B4F4BBA4-6F76-4EFA-BBD7-DAE0513120E8}"/>
    <cellStyle name="Header1 2 9 3 6 5" xfId="38702" xr:uid="{56277097-46E2-4238-9C2B-AB27976F0C12}"/>
    <cellStyle name="Header1 2 9 3 6 5 2" xfId="38703" xr:uid="{7E4AF9FA-45D8-439B-A820-D4087A7A1653}"/>
    <cellStyle name="Header1 2 9 3 6 5 3" xfId="38704" xr:uid="{A061C7BD-2C14-4140-843F-A123ED4D0C0E}"/>
    <cellStyle name="Header1 2 9 3 6 6" xfId="38705" xr:uid="{03885707-42D4-4194-895B-DE0E2A2023B6}"/>
    <cellStyle name="Header1 2 9 3 6 6 2" xfId="38706" xr:uid="{9FB7CE75-8476-4C03-AD83-E425501B9E1A}"/>
    <cellStyle name="Header1 2 9 3 6 6 3" xfId="38707" xr:uid="{88474122-4646-4221-B4F6-8A22156E72EC}"/>
    <cellStyle name="Header1 2 9 3 6 7" xfId="38708" xr:uid="{4104F283-050F-4A59-871D-C9FD99F1B977}"/>
    <cellStyle name="Header1 2 9 3 6 8" xfId="38709" xr:uid="{0A40E57E-CC45-4115-9C9E-FB71B1C3D46C}"/>
    <cellStyle name="Header1 2 9 3 7" xfId="38710" xr:uid="{79487225-46FA-4CAA-973B-80328D0D5442}"/>
    <cellStyle name="Header1 2 9 3 8" xfId="38711" xr:uid="{259EE57B-6894-4E71-8743-B9086AD41CA0}"/>
    <cellStyle name="Header1 2 9 4" xfId="38712" xr:uid="{575CF9E3-EF31-4ECA-8A9E-F26E71BDD345}"/>
    <cellStyle name="Header1 2 9 4 2" xfId="38713" xr:uid="{AD586461-0977-49B6-8FED-CD1FB9A33DB3}"/>
    <cellStyle name="Header1 2 9 4 2 2" xfId="38714" xr:uid="{E073AD0A-0A89-4783-B770-DEEC77FF96A5}"/>
    <cellStyle name="Header1 2 9 4 2 2 2" xfId="38715" xr:uid="{1557FDE1-5EBB-4176-A9A7-79D43EC86C59}"/>
    <cellStyle name="Header1 2 9 4 2 2 3" xfId="38716" xr:uid="{850056AA-F963-4426-B53D-E44F71D58747}"/>
    <cellStyle name="Header1 2 9 4 2 3" xfId="38717" xr:uid="{3774E5DB-DFEE-40D6-8333-5749BFB1F3A0}"/>
    <cellStyle name="Header1 2 9 4 2 3 2" xfId="38718" xr:uid="{B4C1F7E9-8299-4132-ADDA-D06BFBDDBFA8}"/>
    <cellStyle name="Header1 2 9 4 2 3 3" xfId="38719" xr:uid="{BA840664-3ACF-49CD-9625-28C254202011}"/>
    <cellStyle name="Header1 2 9 4 2 4" xfId="38720" xr:uid="{F020CD2C-C22B-4A77-842B-D78BC9201045}"/>
    <cellStyle name="Header1 2 9 4 2 4 2" xfId="38721" xr:uid="{365C18D4-5620-48A0-A126-99C67F45A258}"/>
    <cellStyle name="Header1 2 9 4 2 4 3" xfId="38722" xr:uid="{4B0C7AEE-3B72-433A-90BB-20C4114A8DDC}"/>
    <cellStyle name="Header1 2 9 4 2 5" xfId="38723" xr:uid="{E9E5B16F-B5DB-42AB-8821-524ADD9447CC}"/>
    <cellStyle name="Header1 2 9 4 2 5 2" xfId="38724" xr:uid="{E5730C42-B646-43F2-8B3B-08549A8438B2}"/>
    <cellStyle name="Header1 2 9 4 2 5 3" xfId="38725" xr:uid="{BBD86007-20ED-41AF-AA0D-614DEFDBF8A1}"/>
    <cellStyle name="Header1 2 9 4 2 6" xfId="38726" xr:uid="{9B03C85F-938E-43CC-B28D-390CE3456F06}"/>
    <cellStyle name="Header1 2 9 4 2 6 2" xfId="38727" xr:uid="{8C36C0E8-9051-414E-ABA2-DFA61E70A704}"/>
    <cellStyle name="Header1 2 9 4 2 6 3" xfId="38728" xr:uid="{6EC084F1-3462-4771-AD79-0ADCB2C3BEE4}"/>
    <cellStyle name="Header1 2 9 4 2 7" xfId="38729" xr:uid="{2F881F8B-FBA9-44E9-8155-28AABDFA3A65}"/>
    <cellStyle name="Header1 2 9 4 2 7 2" xfId="38730" xr:uid="{B75FEC74-D73F-4058-8FC3-9790D7A9FDF2}"/>
    <cellStyle name="Header1 2 9 4 2 7 3" xfId="38731" xr:uid="{ADB1EECA-8C5F-4901-8503-B9B0F482A22E}"/>
    <cellStyle name="Header1 2 9 4 2 8" xfId="38732" xr:uid="{05CBBB6C-1E1F-47AE-B015-2BC8D87B87A3}"/>
    <cellStyle name="Header1 2 9 4 2 9" xfId="38733" xr:uid="{E2486441-FCF4-46E4-9798-8FD5A95DBE35}"/>
    <cellStyle name="Header1 2 9 4 3" xfId="38734" xr:uid="{FD29E320-489A-4206-ABB6-46DD71AED9E5}"/>
    <cellStyle name="Header1 2 9 4 3 2" xfId="38735" xr:uid="{ADED730C-0990-4047-9FE5-859E381A9B52}"/>
    <cellStyle name="Header1 2 9 4 3 2 2" xfId="38736" xr:uid="{AB26B2D6-0A67-40C6-BD1A-F8969466D6F6}"/>
    <cellStyle name="Header1 2 9 4 3 2 3" xfId="38737" xr:uid="{F42BC65D-85F2-4567-9B99-2EF193909D08}"/>
    <cellStyle name="Header1 2 9 4 3 3" xfId="38738" xr:uid="{1809BFC8-A7A1-48E9-AE15-60C8E0FCB218}"/>
    <cellStyle name="Header1 2 9 4 3 3 2" xfId="38739" xr:uid="{77A0169E-5137-47C3-A5CC-F900251CB2C6}"/>
    <cellStyle name="Header1 2 9 4 3 3 3" xfId="38740" xr:uid="{41A3B988-98AA-4CBC-B1EC-DA08252F8106}"/>
    <cellStyle name="Header1 2 9 4 3 4" xfId="38741" xr:uid="{880EBB20-AF1D-4405-A1E6-EBD2319EDBB3}"/>
    <cellStyle name="Header1 2 9 4 3 4 2" xfId="38742" xr:uid="{CAC2DD96-BAFD-4995-892F-B7F6B78DE457}"/>
    <cellStyle name="Header1 2 9 4 3 4 3" xfId="38743" xr:uid="{B74399F5-F160-43B2-B485-1CB38D0F562A}"/>
    <cellStyle name="Header1 2 9 4 3 5" xfId="38744" xr:uid="{626C200F-64A1-4E5B-8768-EC10564BDEF7}"/>
    <cellStyle name="Header1 2 9 4 3 5 2" xfId="38745" xr:uid="{F6689816-2C9F-44E8-A3C8-BDACAF5354CD}"/>
    <cellStyle name="Header1 2 9 4 3 5 3" xfId="38746" xr:uid="{0D9EB736-E70C-4B66-90B7-1A7CBE896DC2}"/>
    <cellStyle name="Header1 2 9 4 3 6" xfId="38747" xr:uid="{3DBCF9B9-3E63-49FA-B234-55C81A68E875}"/>
    <cellStyle name="Header1 2 9 4 3 6 2" xfId="38748" xr:uid="{0E88F1B0-386B-49D3-B42E-17EED1C253A8}"/>
    <cellStyle name="Header1 2 9 4 3 6 3" xfId="38749" xr:uid="{049CCF1A-513C-4BB8-A17F-8A7EF5672C49}"/>
    <cellStyle name="Header1 2 9 4 3 7" xfId="38750" xr:uid="{4B457367-5AF4-4F73-B166-92140B2EB26F}"/>
    <cellStyle name="Header1 2 9 4 3 8" xfId="38751" xr:uid="{C7807143-2602-4303-9DEF-309E6CC941E6}"/>
    <cellStyle name="Header1 2 9 4 4" xfId="38752" xr:uid="{64876E81-C97C-4C52-A0BE-897A05D2946B}"/>
    <cellStyle name="Header1 2 9 4 4 2" xfId="38753" xr:uid="{3A28558B-E135-47EA-94F6-01CCCC903A49}"/>
    <cellStyle name="Header1 2 9 4 4 2 2" xfId="38754" xr:uid="{E321B4FE-F541-4F16-B746-42A21281148A}"/>
    <cellStyle name="Header1 2 9 4 4 2 3" xfId="38755" xr:uid="{2F1721FF-BC00-45BF-B141-4FDF500F0AD1}"/>
    <cellStyle name="Header1 2 9 4 4 3" xfId="38756" xr:uid="{5CF38C96-2142-4F96-BAD4-90E0089AB84F}"/>
    <cellStyle name="Header1 2 9 4 4 3 2" xfId="38757" xr:uid="{42E1A000-0867-44B3-8C6B-2CC49C399322}"/>
    <cellStyle name="Header1 2 9 4 4 3 3" xfId="38758" xr:uid="{BC81AA73-1D3B-4262-BC82-6291E183A836}"/>
    <cellStyle name="Header1 2 9 4 4 4" xfId="38759" xr:uid="{5A46DAAF-2FE4-40F9-8FF3-59DA751322AE}"/>
    <cellStyle name="Header1 2 9 4 4 4 2" xfId="38760" xr:uid="{3472E9CA-E00B-48D2-A1D0-620B62C3F4D6}"/>
    <cellStyle name="Header1 2 9 4 4 4 3" xfId="38761" xr:uid="{30D4DB9D-DB17-4E00-ADB2-30CCC6A8EA77}"/>
    <cellStyle name="Header1 2 9 4 4 5" xfId="38762" xr:uid="{4F39C4B3-8157-460C-A3FD-CC81F555264C}"/>
    <cellStyle name="Header1 2 9 4 4 5 2" xfId="38763" xr:uid="{D2A38FD2-B928-4CAD-A58D-10435ABB5D85}"/>
    <cellStyle name="Header1 2 9 4 4 5 3" xfId="38764" xr:uid="{709CADFB-5967-4BB0-97D1-859BEE051352}"/>
    <cellStyle name="Header1 2 9 4 4 6" xfId="38765" xr:uid="{51BBBDE5-0FCB-436B-933E-5C727F69CB4F}"/>
    <cellStyle name="Header1 2 9 4 4 6 2" xfId="38766" xr:uid="{2ED7FE59-06D1-4C6F-894D-4CD332212933}"/>
    <cellStyle name="Header1 2 9 4 4 6 3" xfId="38767" xr:uid="{404F777B-7B31-48B6-850B-755A38EA2432}"/>
    <cellStyle name="Header1 2 9 4 4 7" xfId="38768" xr:uid="{36DC9740-C170-4947-98A7-A44CF9E1A288}"/>
    <cellStyle name="Header1 2 9 4 4 8" xfId="38769" xr:uid="{C81BBCF2-6FFF-46C6-876C-4ADDFC729AB9}"/>
    <cellStyle name="Header1 2 9 4 5" xfId="38770" xr:uid="{62352F12-44AE-41E4-882F-3D29C005CB5E}"/>
    <cellStyle name="Header1 2 9 4 5 2" xfId="38771" xr:uid="{24CF60ED-6FBE-4B06-81CF-BF8E4A206D99}"/>
    <cellStyle name="Header1 2 9 4 5 2 2" xfId="38772" xr:uid="{207015DA-B24E-45DB-A82D-F77EDC66A431}"/>
    <cellStyle name="Header1 2 9 4 5 2 3" xfId="38773" xr:uid="{C1626FDC-F3F1-4C7A-8E71-652C75C4D90A}"/>
    <cellStyle name="Header1 2 9 4 5 3" xfId="38774" xr:uid="{502F5B97-8A17-4FF7-9BBE-0246E6F5E0B2}"/>
    <cellStyle name="Header1 2 9 4 5 3 2" xfId="38775" xr:uid="{42B3DBC5-E261-4E8B-BBF4-43F2DDB564D8}"/>
    <cellStyle name="Header1 2 9 4 5 3 3" xfId="38776" xr:uid="{035924D2-B06D-4AE7-82AA-E648626F5503}"/>
    <cellStyle name="Header1 2 9 4 5 4" xfId="38777" xr:uid="{05591792-5875-4840-956F-8B9EE1702F8C}"/>
    <cellStyle name="Header1 2 9 4 5 4 2" xfId="38778" xr:uid="{170C077C-CF26-4B26-9644-D391CB8CF853}"/>
    <cellStyle name="Header1 2 9 4 5 4 3" xfId="38779" xr:uid="{5F2D217E-847E-444C-A9B8-C588EDEAE080}"/>
    <cellStyle name="Header1 2 9 4 5 5" xfId="38780" xr:uid="{AA68EF63-BB29-4A27-82BA-86748B52212C}"/>
    <cellStyle name="Header1 2 9 4 5 5 2" xfId="38781" xr:uid="{30382A47-C59D-492B-927E-6D3A7AD10EFC}"/>
    <cellStyle name="Header1 2 9 4 5 5 3" xfId="38782" xr:uid="{0F7177BB-B1E4-406E-8E76-6766A402D228}"/>
    <cellStyle name="Header1 2 9 4 5 6" xfId="38783" xr:uid="{D1101CCA-25AA-45AF-8515-7311B4686855}"/>
    <cellStyle name="Header1 2 9 4 5 6 2" xfId="38784" xr:uid="{0B3687F5-89DD-4397-8D6B-848CEAB15127}"/>
    <cellStyle name="Header1 2 9 4 5 6 3" xfId="38785" xr:uid="{1187F456-CAF8-4B05-8B80-3BAB2BE77F71}"/>
    <cellStyle name="Header1 2 9 4 5 7" xfId="38786" xr:uid="{137FFEED-19DB-476C-8D76-4CB39A7BA164}"/>
    <cellStyle name="Header1 2 9 4 5 8" xfId="38787" xr:uid="{2089C288-C590-4A91-9FA1-594C9E1627B1}"/>
    <cellStyle name="Header1 2 9 4 6" xfId="38788" xr:uid="{9AAD3A19-9060-475F-B36C-9F0FF6550149}"/>
    <cellStyle name="Header1 2 9 4 6 2" xfId="38789" xr:uid="{ACB5D65A-D1FA-4045-B9CD-ADE064CDF454}"/>
    <cellStyle name="Header1 2 9 4 6 2 2" xfId="38790" xr:uid="{B1EDD25E-9B2E-4484-8362-48CC884CFC30}"/>
    <cellStyle name="Header1 2 9 4 6 2 3" xfId="38791" xr:uid="{178E3F19-A326-4319-B84E-298E4280A58B}"/>
    <cellStyle name="Header1 2 9 4 6 3" xfId="38792" xr:uid="{07E556CE-C164-4BB1-B249-209894272224}"/>
    <cellStyle name="Header1 2 9 4 6 3 2" xfId="38793" xr:uid="{F0CE7178-BF28-4CE1-A917-30434D07AA2D}"/>
    <cellStyle name="Header1 2 9 4 6 3 3" xfId="38794" xr:uid="{DBB697CF-67C7-4766-AD83-405A7CB60F5D}"/>
    <cellStyle name="Header1 2 9 4 6 4" xfId="38795" xr:uid="{33CE249A-F337-48E4-8148-D17977A5D1E0}"/>
    <cellStyle name="Header1 2 9 4 6 4 2" xfId="38796" xr:uid="{6B61ABE4-9362-401C-AD51-92E8E02625E1}"/>
    <cellStyle name="Header1 2 9 4 6 4 3" xfId="38797" xr:uid="{05CE7194-A779-4928-A777-10A5D063AD73}"/>
    <cellStyle name="Header1 2 9 4 6 5" xfId="38798" xr:uid="{EBDCE096-D495-492D-9F9F-7A48AF4AB278}"/>
    <cellStyle name="Header1 2 9 4 6 5 2" xfId="38799" xr:uid="{DE75649B-A668-4694-A36C-028E3CD5A952}"/>
    <cellStyle name="Header1 2 9 4 6 5 3" xfId="38800" xr:uid="{DBB698EF-088D-457A-AAF2-7BB0947C448D}"/>
    <cellStyle name="Header1 2 9 4 6 6" xfId="38801" xr:uid="{B5BC0749-EE76-45BD-9B18-FAAD5C48D87F}"/>
    <cellStyle name="Header1 2 9 4 6 6 2" xfId="38802" xr:uid="{DB927FF4-B203-41F6-A9C3-E4B358E9F331}"/>
    <cellStyle name="Header1 2 9 4 6 6 3" xfId="38803" xr:uid="{A6E70DF8-93F9-464A-A47A-23D177BDB899}"/>
    <cellStyle name="Header1 2 9 4 6 7" xfId="38804" xr:uid="{0CD8EF58-3C11-4147-8517-3F2D683740A1}"/>
    <cellStyle name="Header1 2 9 4 6 8" xfId="38805" xr:uid="{3FB5AE5E-C261-4C65-AA01-84C52A334E28}"/>
    <cellStyle name="Header1 2 9 4 7" xfId="38806" xr:uid="{32E0FF96-29E7-4314-AEB7-5F2F20234CA0}"/>
    <cellStyle name="Header1 2 9 4 8" xfId="38807" xr:uid="{E490ED6D-7EAE-4FBA-8F87-F9F3F9BA60D9}"/>
    <cellStyle name="Header1 2 9 5" xfId="38808" xr:uid="{EB4DF011-2EA6-4E0C-9033-4232F749689E}"/>
    <cellStyle name="Header1 2 9 5 2" xfId="38809" xr:uid="{E35212DC-33D9-44EB-B9F8-556E18A28F6C}"/>
    <cellStyle name="Header1 2 9 5 2 2" xfId="38810" xr:uid="{B007AE91-4786-40AA-8972-0CA989117F08}"/>
    <cellStyle name="Header1 2 9 5 2 2 2" xfId="38811" xr:uid="{E3469A6F-0735-4D2D-A32A-FE2BB957313E}"/>
    <cellStyle name="Header1 2 9 5 2 2 3" xfId="38812" xr:uid="{510EA2E3-17AF-4260-B506-66A2B4FA1E22}"/>
    <cellStyle name="Header1 2 9 5 2 3" xfId="38813" xr:uid="{EA1D3A11-D736-4286-94CB-ECC5535E696E}"/>
    <cellStyle name="Header1 2 9 5 2 3 2" xfId="38814" xr:uid="{B8461930-AF0A-45B1-910B-A849DEC69126}"/>
    <cellStyle name="Header1 2 9 5 2 3 3" xfId="38815" xr:uid="{A8812AF7-7406-47DD-BC6A-18F0C1DA68C6}"/>
    <cellStyle name="Header1 2 9 5 2 4" xfId="38816" xr:uid="{E8C4B489-41CE-4B3E-AA7F-907EA39C9716}"/>
    <cellStyle name="Header1 2 9 5 2 4 2" xfId="38817" xr:uid="{E40813A3-6994-4939-8114-B2B32F1819FE}"/>
    <cellStyle name="Header1 2 9 5 2 4 3" xfId="38818" xr:uid="{97444317-DA0E-4F85-BAF1-F9C06291CF69}"/>
    <cellStyle name="Header1 2 9 5 2 5" xfId="38819" xr:uid="{40B6780D-14C6-458D-9ACF-B779623E6F54}"/>
    <cellStyle name="Header1 2 9 5 2 5 2" xfId="38820" xr:uid="{4548E165-652C-42A2-9CDC-A9AA565C79F8}"/>
    <cellStyle name="Header1 2 9 5 2 5 3" xfId="38821" xr:uid="{88FB79BF-1A05-401B-A86B-658B0FC2D0F9}"/>
    <cellStyle name="Header1 2 9 5 2 6" xfId="38822" xr:uid="{ED76CBE3-BAD5-4C4B-84F8-E83BC9131AFD}"/>
    <cellStyle name="Header1 2 9 5 2 6 2" xfId="38823" xr:uid="{480E4DE3-F3AA-4393-95B3-F660F7AA1A06}"/>
    <cellStyle name="Header1 2 9 5 2 6 3" xfId="38824" xr:uid="{58B60BBA-8777-43A9-AB54-62D7B13C6B12}"/>
    <cellStyle name="Header1 2 9 5 2 7" xfId="38825" xr:uid="{95707BF9-6636-4C03-A83A-C25D8C95AB5B}"/>
    <cellStyle name="Header1 2 9 5 2 7 2" xfId="38826" xr:uid="{88AD6B67-BB9D-4580-8A9D-84B7D750C9CD}"/>
    <cellStyle name="Header1 2 9 5 2 7 3" xfId="38827" xr:uid="{A459238C-2687-46D8-9C27-639371E56E0F}"/>
    <cellStyle name="Header1 2 9 5 2 8" xfId="38828" xr:uid="{6B87B23B-0388-456B-9003-8D86E05A0555}"/>
    <cellStyle name="Header1 2 9 5 2 9" xfId="38829" xr:uid="{439A9AA5-5C21-4E0A-BB4A-3AC63B9A219A}"/>
    <cellStyle name="Header1 2 9 5 3" xfId="38830" xr:uid="{D1E17690-7C3D-43B7-9F80-2755025A3F21}"/>
    <cellStyle name="Header1 2 9 5 3 2" xfId="38831" xr:uid="{92229325-715E-4455-88BD-A0BC8AF53180}"/>
    <cellStyle name="Header1 2 9 5 3 2 2" xfId="38832" xr:uid="{E08C497A-F454-47D1-9300-9C75EBCC3165}"/>
    <cellStyle name="Header1 2 9 5 3 2 3" xfId="38833" xr:uid="{B0393981-2427-4E62-9767-99FA08DC7379}"/>
    <cellStyle name="Header1 2 9 5 3 3" xfId="38834" xr:uid="{2E79C80E-EB4A-4E46-9D14-4526D3F3960F}"/>
    <cellStyle name="Header1 2 9 5 3 3 2" xfId="38835" xr:uid="{6EB13757-659C-42CF-81FA-9B755224BDE3}"/>
    <cellStyle name="Header1 2 9 5 3 3 3" xfId="38836" xr:uid="{5BDC7F63-EA00-456E-B23B-767D5A65A0BD}"/>
    <cellStyle name="Header1 2 9 5 3 4" xfId="38837" xr:uid="{703BAC31-D383-47A5-8D9B-EDF2892CF201}"/>
    <cellStyle name="Header1 2 9 5 3 4 2" xfId="38838" xr:uid="{76C5C9F8-4036-459D-8DF2-F1AEA9E5667A}"/>
    <cellStyle name="Header1 2 9 5 3 4 3" xfId="38839" xr:uid="{F3343659-4ADA-4788-ADA0-CD0E524FD6AE}"/>
    <cellStyle name="Header1 2 9 5 3 5" xfId="38840" xr:uid="{F0CDFD0A-AD40-4B50-94F1-F96D02B10DE4}"/>
    <cellStyle name="Header1 2 9 5 3 5 2" xfId="38841" xr:uid="{63A2EF6D-A438-4C45-9800-124B136E2741}"/>
    <cellStyle name="Header1 2 9 5 3 5 3" xfId="38842" xr:uid="{42019D51-AD12-4072-9936-F3B63EA1E7E7}"/>
    <cellStyle name="Header1 2 9 5 3 6" xfId="38843" xr:uid="{377FD4C0-8649-4E76-9DD9-ED0328512E27}"/>
    <cellStyle name="Header1 2 9 5 3 6 2" xfId="38844" xr:uid="{BC30CEED-FC7B-4102-9294-DFB6717D56D8}"/>
    <cellStyle name="Header1 2 9 5 3 6 3" xfId="38845" xr:uid="{08CE25E0-821E-4312-9496-E31121CA33EC}"/>
    <cellStyle name="Header1 2 9 5 3 7" xfId="38846" xr:uid="{D80166B4-3EBC-4DFC-9435-552BE3DE0318}"/>
    <cellStyle name="Header1 2 9 5 3 8" xfId="38847" xr:uid="{52546CD9-2818-4B1D-9050-E9E24CDEE14D}"/>
    <cellStyle name="Header1 2 9 5 4" xfId="38848" xr:uid="{2A79FC2C-7A42-4329-8307-C8368E0392F2}"/>
    <cellStyle name="Header1 2 9 5 4 2" xfId="38849" xr:uid="{0ADCCCDD-6056-4970-A8E4-FA035AD68062}"/>
    <cellStyle name="Header1 2 9 5 4 2 2" xfId="38850" xr:uid="{8CD99B8A-9D3F-4328-BAA6-3A643EBB08A4}"/>
    <cellStyle name="Header1 2 9 5 4 2 3" xfId="38851" xr:uid="{8F4B779E-A036-4219-9881-CAF612CB942D}"/>
    <cellStyle name="Header1 2 9 5 4 3" xfId="38852" xr:uid="{7BA1DABB-3949-474A-A654-758A15186B1E}"/>
    <cellStyle name="Header1 2 9 5 4 3 2" xfId="38853" xr:uid="{3A1266B1-4122-48EC-A8ED-B01004D5573E}"/>
    <cellStyle name="Header1 2 9 5 4 3 3" xfId="38854" xr:uid="{CF0155A4-5929-4404-AE7C-49D0789190B0}"/>
    <cellStyle name="Header1 2 9 5 4 4" xfId="38855" xr:uid="{020B3BC5-ED6F-43E7-B566-8C16A0C6C98D}"/>
    <cellStyle name="Header1 2 9 5 4 4 2" xfId="38856" xr:uid="{BEEB871B-1B95-4431-A406-A2004C4E85B3}"/>
    <cellStyle name="Header1 2 9 5 4 4 3" xfId="38857" xr:uid="{9116BA4B-1C96-4D5F-82D1-507A9F0550FB}"/>
    <cellStyle name="Header1 2 9 5 4 5" xfId="38858" xr:uid="{5357FA60-D0A8-43D8-9054-E92A5DCCAA27}"/>
    <cellStyle name="Header1 2 9 5 4 5 2" xfId="38859" xr:uid="{90EAE7FF-3C6B-42ED-93B1-51AAC4CCF4FB}"/>
    <cellStyle name="Header1 2 9 5 4 5 3" xfId="38860" xr:uid="{D1BD45E0-BA93-43E7-BA99-AF52F1D95819}"/>
    <cellStyle name="Header1 2 9 5 4 6" xfId="38861" xr:uid="{36EF1FC5-9CBE-4D6D-8794-D64A3AA25E78}"/>
    <cellStyle name="Header1 2 9 5 4 6 2" xfId="38862" xr:uid="{FB451F9B-EE22-4BBE-A2F2-72FC109AE3BD}"/>
    <cellStyle name="Header1 2 9 5 4 6 3" xfId="38863" xr:uid="{3275FFEF-760F-436F-9FBB-7DDC0562AEE0}"/>
    <cellStyle name="Header1 2 9 5 4 7" xfId="38864" xr:uid="{C25C09BC-3759-4BB4-A1FE-91A280D88F02}"/>
    <cellStyle name="Header1 2 9 5 4 8" xfId="38865" xr:uid="{5AABF971-6D75-48A1-AF10-AA23DD4617C7}"/>
    <cellStyle name="Header1 2 9 5 5" xfId="38866" xr:uid="{6C4F1893-C314-4F4A-B6B7-361A3955E46E}"/>
    <cellStyle name="Header1 2 9 5 5 2" xfId="38867" xr:uid="{A2128B33-96BA-4C5D-AE8D-6AA944471DDC}"/>
    <cellStyle name="Header1 2 9 5 5 2 2" xfId="38868" xr:uid="{E8002BBD-773B-49ED-9869-4824B905A7EB}"/>
    <cellStyle name="Header1 2 9 5 5 2 3" xfId="38869" xr:uid="{45504725-EB30-4BDF-BF21-49EA3F4F14AD}"/>
    <cellStyle name="Header1 2 9 5 5 3" xfId="38870" xr:uid="{EB8CCBAD-62AB-4200-B4B6-C606DD702049}"/>
    <cellStyle name="Header1 2 9 5 5 3 2" xfId="38871" xr:uid="{9E0F9605-30E6-4774-9375-79DC752A2115}"/>
    <cellStyle name="Header1 2 9 5 5 3 3" xfId="38872" xr:uid="{BFAD513E-6B0F-47EE-B1DD-248BAE33CE53}"/>
    <cellStyle name="Header1 2 9 5 5 4" xfId="38873" xr:uid="{B0E459D5-5F5A-4744-BCAD-968505D85D10}"/>
    <cellStyle name="Header1 2 9 5 5 4 2" xfId="38874" xr:uid="{D79EB24E-88AB-405C-A839-FA60F67CF5B2}"/>
    <cellStyle name="Header1 2 9 5 5 4 3" xfId="38875" xr:uid="{28B4AFAC-6206-4DDE-B10F-63BD95C65647}"/>
    <cellStyle name="Header1 2 9 5 5 5" xfId="38876" xr:uid="{F7934248-42F1-4A91-9C7D-B4A9283209EC}"/>
    <cellStyle name="Header1 2 9 5 5 5 2" xfId="38877" xr:uid="{6C7A44D6-0405-4A92-AA64-8D415AADD298}"/>
    <cellStyle name="Header1 2 9 5 5 5 3" xfId="38878" xr:uid="{B37500DB-AD09-4690-985B-2638BE8895A1}"/>
    <cellStyle name="Header1 2 9 5 5 6" xfId="38879" xr:uid="{5FC27054-163A-4D1F-A416-E9005C895539}"/>
    <cellStyle name="Header1 2 9 5 5 6 2" xfId="38880" xr:uid="{E6DF6E01-1AB6-411E-B553-522A5568D922}"/>
    <cellStyle name="Header1 2 9 5 5 6 3" xfId="38881" xr:uid="{496AB69A-5BE3-4647-AAF7-2CBCC4B0995A}"/>
    <cellStyle name="Header1 2 9 5 5 7" xfId="38882" xr:uid="{96F9667B-DAA5-4E56-84E2-FEEC24CECADB}"/>
    <cellStyle name="Header1 2 9 5 5 8" xfId="38883" xr:uid="{9518FCEE-6D0D-48B2-AD8A-F7D7C59D1B51}"/>
    <cellStyle name="Header1 2 9 5 6" xfId="38884" xr:uid="{AFAB0B65-6CD8-4EBC-A0B0-85987F4EFB5D}"/>
    <cellStyle name="Header1 2 9 5 6 2" xfId="38885" xr:uid="{FE4DDD3D-2478-4147-A8F2-535272C76D05}"/>
    <cellStyle name="Header1 2 9 5 6 2 2" xfId="38886" xr:uid="{F69E1A04-6B12-4596-8DEA-4CAEA7E40FB3}"/>
    <cellStyle name="Header1 2 9 5 6 2 3" xfId="38887" xr:uid="{52520AFB-5E6E-4552-9367-168C4A4A2832}"/>
    <cellStyle name="Header1 2 9 5 6 3" xfId="38888" xr:uid="{15C5FCB7-079E-4DFD-84E2-782234C0AD94}"/>
    <cellStyle name="Header1 2 9 5 6 3 2" xfId="38889" xr:uid="{3AC5999A-57A5-407D-B7B4-CFE12411B7E0}"/>
    <cellStyle name="Header1 2 9 5 6 3 3" xfId="38890" xr:uid="{B35A31DE-2FC1-49D6-BE38-CD09310EA846}"/>
    <cellStyle name="Header1 2 9 5 6 4" xfId="38891" xr:uid="{EB2A9323-3D11-4885-BA46-125D04D921A3}"/>
    <cellStyle name="Header1 2 9 5 6 4 2" xfId="38892" xr:uid="{D4BB810E-BE4D-4512-9628-298D5C3C1C53}"/>
    <cellStyle name="Header1 2 9 5 6 4 3" xfId="38893" xr:uid="{F51EBFE6-E5C9-432E-91F8-C0CD4C92713B}"/>
    <cellStyle name="Header1 2 9 5 6 5" xfId="38894" xr:uid="{DBE9EA79-317F-4D8B-9176-7385DB357BAD}"/>
    <cellStyle name="Header1 2 9 5 6 5 2" xfId="38895" xr:uid="{46EE3144-BE5D-413C-83B9-682E39C71D76}"/>
    <cellStyle name="Header1 2 9 5 6 5 3" xfId="38896" xr:uid="{7BAF8BC6-2DB7-4BDB-ADC1-A3DA685E2283}"/>
    <cellStyle name="Header1 2 9 5 6 6" xfId="38897" xr:uid="{97A4BB9B-9028-4B76-B46D-077BE93DAAAD}"/>
    <cellStyle name="Header1 2 9 5 6 6 2" xfId="38898" xr:uid="{21129C64-BD21-4C59-A2D2-0910D0854691}"/>
    <cellStyle name="Header1 2 9 5 6 6 3" xfId="38899" xr:uid="{40C1ABE7-6D78-4A24-A82C-AC0E24529CBA}"/>
    <cellStyle name="Header1 2 9 5 6 7" xfId="38900" xr:uid="{4E9C0A07-293C-4EFD-AD12-574F054257E6}"/>
    <cellStyle name="Header1 2 9 5 6 8" xfId="38901" xr:uid="{35E05ED2-ABBD-41F7-9DD2-B781FBF7AE81}"/>
    <cellStyle name="Header1 2 9 5 7" xfId="38902" xr:uid="{97BC4873-71E4-4DE4-8B3D-AE25DCA70127}"/>
    <cellStyle name="Header1 2 9 5 8" xfId="38903" xr:uid="{D64B9CC1-AF01-4DB0-98D7-7978A8A52BB0}"/>
    <cellStyle name="Header1 2 9 6" xfId="38904" xr:uid="{C2617354-3028-44AA-814D-60B58DE1765A}"/>
    <cellStyle name="Header1 2 9 6 2" xfId="38905" xr:uid="{39D8462B-61C9-45A3-BA24-CF961720289B}"/>
    <cellStyle name="Header1 2 9 6 2 2" xfId="38906" xr:uid="{4B9FEBFA-7C53-4D6A-82E5-FC539681DC9A}"/>
    <cellStyle name="Header1 2 9 6 2 2 2" xfId="38907" xr:uid="{715A2C3A-F15A-44E6-8B81-898855AFD9A4}"/>
    <cellStyle name="Header1 2 9 6 2 2 3" xfId="38908" xr:uid="{D715A3AF-D725-4651-9D9C-543DC2C184D8}"/>
    <cellStyle name="Header1 2 9 6 2 3" xfId="38909" xr:uid="{B5DCD538-F6AE-4B31-A596-A78920F2CF67}"/>
    <cellStyle name="Header1 2 9 6 2 3 2" xfId="38910" xr:uid="{79140E65-3237-45C3-8BB7-68D555567788}"/>
    <cellStyle name="Header1 2 9 6 2 3 3" xfId="38911" xr:uid="{956592F4-F704-4C75-826B-8DBDE974EFEC}"/>
    <cellStyle name="Header1 2 9 6 2 4" xfId="38912" xr:uid="{923CCA8F-9E01-4720-8225-F23412232B6D}"/>
    <cellStyle name="Header1 2 9 6 2 4 2" xfId="38913" xr:uid="{5C8D3971-33A3-431C-9D52-4194EC5CDCA3}"/>
    <cellStyle name="Header1 2 9 6 2 4 3" xfId="38914" xr:uid="{942587BF-E214-47D5-A7F3-42991AC971B9}"/>
    <cellStyle name="Header1 2 9 6 2 5" xfId="38915" xr:uid="{90855607-8C14-48A6-839C-22BE3B0E6158}"/>
    <cellStyle name="Header1 2 9 6 2 5 2" xfId="38916" xr:uid="{287C23BE-7722-453C-8BB6-1632BF2BA893}"/>
    <cellStyle name="Header1 2 9 6 2 5 3" xfId="38917" xr:uid="{FFE48E2D-FFE4-4D14-A50F-7B4277CD039E}"/>
    <cellStyle name="Header1 2 9 6 2 6" xfId="38918" xr:uid="{9C2F7617-794A-4016-8AD7-AE707F31E403}"/>
    <cellStyle name="Header1 2 9 6 2 6 2" xfId="38919" xr:uid="{3D3CAE13-F140-4113-8C54-D2E0B07752AE}"/>
    <cellStyle name="Header1 2 9 6 2 6 3" xfId="38920" xr:uid="{029A2E07-E853-4316-B8DA-495140E7D545}"/>
    <cellStyle name="Header1 2 9 6 2 7" xfId="38921" xr:uid="{63890304-FE2A-4500-847A-A881B551AF73}"/>
    <cellStyle name="Header1 2 9 6 2 7 2" xfId="38922" xr:uid="{239AFE9B-9147-4017-8584-71DBE8C1F8ED}"/>
    <cellStyle name="Header1 2 9 6 2 7 3" xfId="38923" xr:uid="{61BE291F-8A4F-482C-A67E-8672DB7939C7}"/>
    <cellStyle name="Header1 2 9 6 2 8" xfId="38924" xr:uid="{1A68AFAB-9BDD-4564-A4C5-4691F807C481}"/>
    <cellStyle name="Header1 2 9 6 2 9" xfId="38925" xr:uid="{F1A8B6AE-CC7E-41C2-8415-0D41FA6DDFA2}"/>
    <cellStyle name="Header1 2 9 6 3" xfId="38926" xr:uid="{AF911BBD-42B6-487B-81FC-16B4DD55C7DE}"/>
    <cellStyle name="Header1 2 9 6 3 2" xfId="38927" xr:uid="{6F3984F5-EF0E-47CD-A636-F3DEB50FC822}"/>
    <cellStyle name="Header1 2 9 6 3 2 2" xfId="38928" xr:uid="{C1EF67BB-9A71-4680-81A5-3F05685A8AF1}"/>
    <cellStyle name="Header1 2 9 6 3 2 3" xfId="38929" xr:uid="{A3BF36D6-2DCB-4492-857C-FCA7BA0F24C9}"/>
    <cellStyle name="Header1 2 9 6 3 3" xfId="38930" xr:uid="{B451653E-7EE8-450C-81B9-0717B33A073A}"/>
    <cellStyle name="Header1 2 9 6 3 3 2" xfId="38931" xr:uid="{0A30B454-3E63-41AB-8C94-4F674EAC0C40}"/>
    <cellStyle name="Header1 2 9 6 3 3 3" xfId="38932" xr:uid="{E9F250C0-0DC9-456E-8BAA-8137AA4E29D2}"/>
    <cellStyle name="Header1 2 9 6 3 4" xfId="38933" xr:uid="{DD60987A-EDDD-4A27-8573-478F72D09049}"/>
    <cellStyle name="Header1 2 9 6 3 4 2" xfId="38934" xr:uid="{0891811C-BCA1-4469-972A-0475E404360E}"/>
    <cellStyle name="Header1 2 9 6 3 4 3" xfId="38935" xr:uid="{2968CC87-7EC0-43D7-93B4-D94901B55D09}"/>
    <cellStyle name="Header1 2 9 6 3 5" xfId="38936" xr:uid="{230B3D1B-AC5F-4C46-80AD-17DB8E3B2D11}"/>
    <cellStyle name="Header1 2 9 6 3 5 2" xfId="38937" xr:uid="{69854E15-F12D-4529-A5D1-5CEC9191F10B}"/>
    <cellStyle name="Header1 2 9 6 3 5 3" xfId="38938" xr:uid="{8A20292E-B903-43A8-8161-19B8EC776DC1}"/>
    <cellStyle name="Header1 2 9 6 3 6" xfId="38939" xr:uid="{ED4AF0D5-C2AF-498C-B53B-18567BEBD2EF}"/>
    <cellStyle name="Header1 2 9 6 3 6 2" xfId="38940" xr:uid="{68C05DA4-9168-46FB-BE0C-C04A1EA148AF}"/>
    <cellStyle name="Header1 2 9 6 3 6 3" xfId="38941" xr:uid="{FB1A13B9-C0AA-46D1-9939-8B200156F061}"/>
    <cellStyle name="Header1 2 9 6 3 7" xfId="38942" xr:uid="{10F6FA5F-0459-4DBD-AE44-FF1057A62750}"/>
    <cellStyle name="Header1 2 9 6 3 8" xfId="38943" xr:uid="{BD203D46-43EE-4C60-9467-2EBFFA25A7AC}"/>
    <cellStyle name="Header1 2 9 6 4" xfId="38944" xr:uid="{B8EE59D7-A110-4BB6-BA11-D1F33FDE699A}"/>
    <cellStyle name="Header1 2 9 6 4 2" xfId="38945" xr:uid="{4A8E587E-C77D-491F-9E13-789FDFEDE7E3}"/>
    <cellStyle name="Header1 2 9 6 4 2 2" xfId="38946" xr:uid="{71AB2526-EF18-4D13-9992-C48D46AE47FE}"/>
    <cellStyle name="Header1 2 9 6 4 2 3" xfId="38947" xr:uid="{C7E3229A-0097-4812-B9B1-2DBC6114BC5C}"/>
    <cellStyle name="Header1 2 9 6 4 3" xfId="38948" xr:uid="{4427EC75-6AEA-4AA8-BA8C-DD726FDA5E62}"/>
    <cellStyle name="Header1 2 9 6 4 3 2" xfId="38949" xr:uid="{17FE68CF-D242-44C7-BD5A-65407F6E96D6}"/>
    <cellStyle name="Header1 2 9 6 4 3 3" xfId="38950" xr:uid="{7518039E-C7B4-42BB-9683-901E1EE81EF1}"/>
    <cellStyle name="Header1 2 9 6 4 4" xfId="38951" xr:uid="{D11C7D7E-1BFC-4073-9A0A-09442FA4B4A5}"/>
    <cellStyle name="Header1 2 9 6 4 4 2" xfId="38952" xr:uid="{5D5612BF-74B5-4D20-A10C-0F9292061597}"/>
    <cellStyle name="Header1 2 9 6 4 4 3" xfId="38953" xr:uid="{78BFE539-66D9-443E-8A38-8E08B02AD97A}"/>
    <cellStyle name="Header1 2 9 6 4 5" xfId="38954" xr:uid="{B6642501-473B-46DB-93FD-DB67445C6358}"/>
    <cellStyle name="Header1 2 9 6 4 5 2" xfId="38955" xr:uid="{A4934BE3-8C30-42CD-BD42-3F7EB11C2A93}"/>
    <cellStyle name="Header1 2 9 6 4 5 3" xfId="38956" xr:uid="{8DE6FD8D-7F5E-4703-8D28-8E667C6BD7C9}"/>
    <cellStyle name="Header1 2 9 6 4 6" xfId="38957" xr:uid="{39EA76E5-4CE0-4B13-94A2-25307CA03E1B}"/>
    <cellStyle name="Header1 2 9 6 4 6 2" xfId="38958" xr:uid="{4F75B8CD-B45C-4F2F-B24A-177FE3CABF09}"/>
    <cellStyle name="Header1 2 9 6 4 6 3" xfId="38959" xr:uid="{6340F7C9-50E0-47D5-87C7-A47FAD4544BF}"/>
    <cellStyle name="Header1 2 9 6 4 7" xfId="38960" xr:uid="{AE97E4F1-AB5F-4022-93A8-79467EADAFF0}"/>
    <cellStyle name="Header1 2 9 6 4 8" xfId="38961" xr:uid="{11B65ED4-355B-4E5F-979D-0A05D8BCFC38}"/>
    <cellStyle name="Header1 2 9 6 5" xfId="38962" xr:uid="{47ED1D83-B62E-4B2D-B7AA-57A7B95E8BAE}"/>
    <cellStyle name="Header1 2 9 6 5 2" xfId="38963" xr:uid="{E64E669F-3A11-46E7-91C1-AD4DC8A48908}"/>
    <cellStyle name="Header1 2 9 6 5 2 2" xfId="38964" xr:uid="{E339C238-9229-4781-9592-B5FA0CBEE1B3}"/>
    <cellStyle name="Header1 2 9 6 5 2 3" xfId="38965" xr:uid="{5A400D6C-0A02-475E-BE30-4DDD7B798861}"/>
    <cellStyle name="Header1 2 9 6 5 3" xfId="38966" xr:uid="{2A772DA0-387E-45F1-A615-D4F8316090BC}"/>
    <cellStyle name="Header1 2 9 6 5 3 2" xfId="38967" xr:uid="{13F88B60-C911-4114-9462-D7CE344A1DEC}"/>
    <cellStyle name="Header1 2 9 6 5 3 3" xfId="38968" xr:uid="{1424D4A3-698B-4D3B-9B55-92D9D31F776B}"/>
    <cellStyle name="Header1 2 9 6 5 4" xfId="38969" xr:uid="{59B67EE1-77CC-4EDA-A7F3-B22E7C646A06}"/>
    <cellStyle name="Header1 2 9 6 5 4 2" xfId="38970" xr:uid="{3A73DFAB-337B-4049-96B8-6B48D27A81F7}"/>
    <cellStyle name="Header1 2 9 6 5 4 3" xfId="38971" xr:uid="{8D605927-DAC9-43E9-9C49-C319A83137BB}"/>
    <cellStyle name="Header1 2 9 6 5 5" xfId="38972" xr:uid="{6FE00746-97AF-42E6-BDFB-B0F9DA3628FB}"/>
    <cellStyle name="Header1 2 9 6 5 5 2" xfId="38973" xr:uid="{49F64787-5229-417D-84EC-92ECCF2C4C6B}"/>
    <cellStyle name="Header1 2 9 6 5 5 3" xfId="38974" xr:uid="{CBB28750-4B5D-4F2D-92B4-5524C7555979}"/>
    <cellStyle name="Header1 2 9 6 5 6" xfId="38975" xr:uid="{479FE649-5826-4491-978D-2F1E2BA8FCDE}"/>
    <cellStyle name="Header1 2 9 6 5 6 2" xfId="38976" xr:uid="{CB015619-AECC-442A-8524-BBE9B0932AA2}"/>
    <cellStyle name="Header1 2 9 6 5 6 3" xfId="38977" xr:uid="{F456D105-A229-4451-B483-C68984322EC6}"/>
    <cellStyle name="Header1 2 9 6 5 7" xfId="38978" xr:uid="{8C2F8053-A29A-42AF-B6CA-25C0A4043A6C}"/>
    <cellStyle name="Header1 2 9 6 5 8" xfId="38979" xr:uid="{F991885A-AE6C-456F-8C9C-5F87DD3AE34C}"/>
    <cellStyle name="Header1 2 9 6 6" xfId="38980" xr:uid="{EFE5A4DA-2641-4F84-9991-6F35C6B7458F}"/>
    <cellStyle name="Header1 2 9 6 6 2" xfId="38981" xr:uid="{A6EE193C-39ED-45D6-AD1F-39D6CBAE08F2}"/>
    <cellStyle name="Header1 2 9 6 6 2 2" xfId="38982" xr:uid="{B03AD1E9-FA1A-4C61-B601-8CB9061C4B91}"/>
    <cellStyle name="Header1 2 9 6 6 2 3" xfId="38983" xr:uid="{D8799CDF-FAB5-45B0-84F7-39CFFE462DDB}"/>
    <cellStyle name="Header1 2 9 6 6 3" xfId="38984" xr:uid="{4565ADDF-A5A3-4438-8691-061CACB72551}"/>
    <cellStyle name="Header1 2 9 6 6 3 2" xfId="38985" xr:uid="{FF265620-0882-4070-AC46-269550898FB3}"/>
    <cellStyle name="Header1 2 9 6 6 3 3" xfId="38986" xr:uid="{8A8E8251-5090-42D2-BB9B-A5D999633A08}"/>
    <cellStyle name="Header1 2 9 6 6 4" xfId="38987" xr:uid="{FAAB8156-7006-4724-9FD1-04F8A74F705F}"/>
    <cellStyle name="Header1 2 9 6 6 4 2" xfId="38988" xr:uid="{FA5AFD4E-FEDF-477B-B20F-D94F68F2A914}"/>
    <cellStyle name="Header1 2 9 6 6 4 3" xfId="38989" xr:uid="{B92028ED-8B8F-4269-B8D7-88D1ADCC8E5D}"/>
    <cellStyle name="Header1 2 9 6 6 5" xfId="38990" xr:uid="{11186619-87CE-4B46-ABC5-95B749EABB0A}"/>
    <cellStyle name="Header1 2 9 6 6 5 2" xfId="38991" xr:uid="{A0635767-FD22-4C4E-94C7-326904C582AC}"/>
    <cellStyle name="Header1 2 9 6 6 5 3" xfId="38992" xr:uid="{48349C04-C522-4153-B036-56C8411EEC87}"/>
    <cellStyle name="Header1 2 9 6 6 6" xfId="38993" xr:uid="{06E34DEE-F3C7-4CB4-AFEA-877541905232}"/>
    <cellStyle name="Header1 2 9 6 6 6 2" xfId="38994" xr:uid="{EEC214B9-AF98-4D77-B28F-546C9928E000}"/>
    <cellStyle name="Header1 2 9 6 6 6 3" xfId="38995" xr:uid="{CA6FF3C0-636A-407A-BE7F-3B111660FE39}"/>
    <cellStyle name="Header1 2 9 6 6 7" xfId="38996" xr:uid="{71CEF58D-BD25-4B84-80AF-08B419E28DFC}"/>
    <cellStyle name="Header1 2 9 6 6 8" xfId="38997" xr:uid="{428C4C6B-9357-4124-9BA1-17F1BE8C0809}"/>
    <cellStyle name="Header1 2 9 6 7" xfId="38998" xr:uid="{8DF22F14-7150-4CFB-BA41-B2A8CD3B519C}"/>
    <cellStyle name="Header1 2 9 6 8" xfId="38999" xr:uid="{4E4BA4C6-A0AA-42FE-97F4-7847A7E5F9E8}"/>
    <cellStyle name="Header1 2 9 7" xfId="39000" xr:uid="{AD475E36-98F0-46FF-8B9C-1959539362E7}"/>
    <cellStyle name="Header1 2 9 7 2" xfId="39001" xr:uid="{04F47B1D-8B0D-4118-B5D1-6CFCD328D3E3}"/>
    <cellStyle name="Header1 2 9 7 2 2" xfId="39002" xr:uid="{7AA8DA75-5280-4164-B0CF-94FD3898E143}"/>
    <cellStyle name="Header1 2 9 7 2 2 2" xfId="39003" xr:uid="{A5BBCD7C-497C-4F73-A39B-6C0795A9D7A5}"/>
    <cellStyle name="Header1 2 9 7 2 2 3" xfId="39004" xr:uid="{9E2070FB-D45F-4885-93BE-F013B069AA61}"/>
    <cellStyle name="Header1 2 9 7 2 3" xfId="39005" xr:uid="{32DFCEBF-1D02-4E80-9BE6-0074F50C72A4}"/>
    <cellStyle name="Header1 2 9 7 2 3 2" xfId="39006" xr:uid="{2F65C113-4374-46C5-B975-3EE9D5A76477}"/>
    <cellStyle name="Header1 2 9 7 2 3 3" xfId="39007" xr:uid="{DBAD57CA-6C96-46D8-B88E-79423ECD12FD}"/>
    <cellStyle name="Header1 2 9 7 2 4" xfId="39008" xr:uid="{4158A739-E990-4A4B-8F96-89BA45EBC1DC}"/>
    <cellStyle name="Header1 2 9 7 2 4 2" xfId="39009" xr:uid="{FC89EB5F-C696-42B7-A43C-67E93BF47D73}"/>
    <cellStyle name="Header1 2 9 7 2 4 3" xfId="39010" xr:uid="{4123630C-EF5C-4921-B60C-7292787067E6}"/>
    <cellStyle name="Header1 2 9 7 2 5" xfId="39011" xr:uid="{681323DA-B0A3-4FE0-B1C9-91DEF40CDCF9}"/>
    <cellStyle name="Header1 2 9 7 2 5 2" xfId="39012" xr:uid="{7462C1FA-AC59-44E5-B9D9-028D69C85794}"/>
    <cellStyle name="Header1 2 9 7 2 5 3" xfId="39013" xr:uid="{A543FA8D-4238-4750-8FEA-7963AE485D9C}"/>
    <cellStyle name="Header1 2 9 7 2 6" xfId="39014" xr:uid="{B4494A90-640D-4037-BD78-D2C70342686F}"/>
    <cellStyle name="Header1 2 9 7 2 6 2" xfId="39015" xr:uid="{EBB18366-CEDD-4976-B259-673BDD1CA023}"/>
    <cellStyle name="Header1 2 9 7 2 6 3" xfId="39016" xr:uid="{3537338F-3756-4AE4-97F5-0D49127D97A3}"/>
    <cellStyle name="Header1 2 9 7 2 7" xfId="39017" xr:uid="{4EB9D22F-9F92-4964-9D73-CAD1AA742098}"/>
    <cellStyle name="Header1 2 9 7 2 7 2" xfId="39018" xr:uid="{F192E162-77E2-471F-AD9E-3E45FC99876D}"/>
    <cellStyle name="Header1 2 9 7 2 7 3" xfId="39019" xr:uid="{EEDF4E02-23E4-44AC-8A22-0941FFDAF949}"/>
    <cellStyle name="Header1 2 9 7 2 8" xfId="39020" xr:uid="{C0CF7F7C-23D2-43B2-8B82-4B30FE0F2160}"/>
    <cellStyle name="Header1 2 9 7 2 9" xfId="39021" xr:uid="{AC9BEBB1-0B2F-47DE-910B-528A01B18606}"/>
    <cellStyle name="Header1 2 9 7 3" xfId="39022" xr:uid="{4FFECBCC-CF39-4D81-9D9E-999164565998}"/>
    <cellStyle name="Header1 2 9 7 3 2" xfId="39023" xr:uid="{5100F5A2-9767-4EE4-9148-B19C4C2AA23C}"/>
    <cellStyle name="Header1 2 9 7 3 2 2" xfId="39024" xr:uid="{1822C943-C0A5-4B7E-BEC1-67E121CB7275}"/>
    <cellStyle name="Header1 2 9 7 3 2 3" xfId="39025" xr:uid="{405D86FA-A787-481B-81E0-82A1724EBC01}"/>
    <cellStyle name="Header1 2 9 7 3 3" xfId="39026" xr:uid="{2C07C299-99E6-4D3C-B2D0-7F19092C2CC8}"/>
    <cellStyle name="Header1 2 9 7 3 3 2" xfId="39027" xr:uid="{4987760A-4204-4ACE-8FA1-38BAF7E40540}"/>
    <cellStyle name="Header1 2 9 7 3 3 3" xfId="39028" xr:uid="{5DA5C6CF-3006-4855-95D4-7D065E53C459}"/>
    <cellStyle name="Header1 2 9 7 3 4" xfId="39029" xr:uid="{8E917872-34AF-4B2A-808A-6E1DA1AFDA54}"/>
    <cellStyle name="Header1 2 9 7 3 4 2" xfId="39030" xr:uid="{A622F331-E124-4AF3-A945-960FF84D7E59}"/>
    <cellStyle name="Header1 2 9 7 3 4 3" xfId="39031" xr:uid="{8CD7FE2E-9202-4DFA-9EB8-6913CB230DBB}"/>
    <cellStyle name="Header1 2 9 7 3 5" xfId="39032" xr:uid="{B43F10A4-F30D-4CF1-A576-1249E477EA48}"/>
    <cellStyle name="Header1 2 9 7 3 5 2" xfId="39033" xr:uid="{B030026F-E9FA-472C-8C4B-F8FAB42D9682}"/>
    <cellStyle name="Header1 2 9 7 3 5 3" xfId="39034" xr:uid="{0FA720E8-9835-460E-9AA2-9C6483098FD3}"/>
    <cellStyle name="Header1 2 9 7 3 6" xfId="39035" xr:uid="{C18E39DB-6571-439B-845F-9C61CA6BB40A}"/>
    <cellStyle name="Header1 2 9 7 3 6 2" xfId="39036" xr:uid="{64703EC4-C51F-457D-B288-96B5866373FC}"/>
    <cellStyle name="Header1 2 9 7 3 6 3" xfId="39037" xr:uid="{5B1BA6F9-FF5F-40DD-BBAC-73F12FB8D52A}"/>
    <cellStyle name="Header1 2 9 7 3 7" xfId="39038" xr:uid="{D0F509D1-0D67-425F-AD5D-6B87AF411C15}"/>
    <cellStyle name="Header1 2 9 7 3 8" xfId="39039" xr:uid="{34F850E9-DBE2-407F-8E30-F7367C7C99F4}"/>
    <cellStyle name="Header1 2 9 7 4" xfId="39040" xr:uid="{80F88E38-74EC-4092-82E2-3102C3DB9BE6}"/>
    <cellStyle name="Header1 2 9 7 4 2" xfId="39041" xr:uid="{2B5DC8AF-E2D9-4B9B-BD08-7116E080C979}"/>
    <cellStyle name="Header1 2 9 7 4 2 2" xfId="39042" xr:uid="{EF0CC817-28B3-468D-B605-3552C73EF321}"/>
    <cellStyle name="Header1 2 9 7 4 2 3" xfId="39043" xr:uid="{201DAE16-CB95-4CBF-8B6E-40F4FD5612DE}"/>
    <cellStyle name="Header1 2 9 7 4 3" xfId="39044" xr:uid="{8235E8AB-4169-4300-BD61-A99F60AD5AA6}"/>
    <cellStyle name="Header1 2 9 7 4 3 2" xfId="39045" xr:uid="{1898EB45-F171-427B-9EF2-6E7315B0308F}"/>
    <cellStyle name="Header1 2 9 7 4 3 3" xfId="39046" xr:uid="{11FC917C-1262-48C0-B628-8C0F9B75B31F}"/>
    <cellStyle name="Header1 2 9 7 4 4" xfId="39047" xr:uid="{A7EDED42-FB57-495E-89B1-6E7B158F00ED}"/>
    <cellStyle name="Header1 2 9 7 4 4 2" xfId="39048" xr:uid="{16EFCA20-3737-41FF-A5E1-7C194C572580}"/>
    <cellStyle name="Header1 2 9 7 4 4 3" xfId="39049" xr:uid="{3A6297C0-AB46-49F3-8A3E-654C85639D92}"/>
    <cellStyle name="Header1 2 9 7 4 5" xfId="39050" xr:uid="{EA97E0AB-30E6-4FB1-9031-9409548737C6}"/>
    <cellStyle name="Header1 2 9 7 4 5 2" xfId="39051" xr:uid="{DCD3BDFC-EE62-4603-9708-7169225B7D18}"/>
    <cellStyle name="Header1 2 9 7 4 5 3" xfId="39052" xr:uid="{A501B31D-772A-4CBD-A13F-B6A0E55E0D33}"/>
    <cellStyle name="Header1 2 9 7 4 6" xfId="39053" xr:uid="{A4542BFA-16BC-4370-9868-92B32337A070}"/>
    <cellStyle name="Header1 2 9 7 4 6 2" xfId="39054" xr:uid="{957C16C1-5E5B-46D5-A7DA-5262F58F0DB7}"/>
    <cellStyle name="Header1 2 9 7 4 6 3" xfId="39055" xr:uid="{7CD92FC0-D786-49A1-989F-912A6C219C28}"/>
    <cellStyle name="Header1 2 9 7 4 7" xfId="39056" xr:uid="{A1E0E640-C557-4740-8850-E2639F851999}"/>
    <cellStyle name="Header1 2 9 7 4 8" xfId="39057" xr:uid="{77543D58-FCE0-4511-9CE1-0E5C1CEF3915}"/>
    <cellStyle name="Header1 2 9 7 5" xfId="39058" xr:uid="{E785C127-0561-4EE7-A778-440DDC8EB145}"/>
    <cellStyle name="Header1 2 9 7 5 2" xfId="39059" xr:uid="{0B1213FA-526C-4D57-A3F6-D5E4D571F666}"/>
    <cellStyle name="Header1 2 9 7 5 2 2" xfId="39060" xr:uid="{5854C1E9-FF47-45DA-B82B-2A393D5FAE6D}"/>
    <cellStyle name="Header1 2 9 7 5 2 3" xfId="39061" xr:uid="{ED4377EC-8472-46DD-80D4-66DC3E6B5A49}"/>
    <cellStyle name="Header1 2 9 7 5 3" xfId="39062" xr:uid="{33F26FF6-3684-4E20-800B-7FC53056D381}"/>
    <cellStyle name="Header1 2 9 7 5 3 2" xfId="39063" xr:uid="{9860EA82-2FDF-471A-AFBF-F814B09F9D53}"/>
    <cellStyle name="Header1 2 9 7 5 3 3" xfId="39064" xr:uid="{150E41B5-A2ED-493E-9E79-670FF5C9A71F}"/>
    <cellStyle name="Header1 2 9 7 5 4" xfId="39065" xr:uid="{5C642365-790C-4C0F-8269-811E898E6906}"/>
    <cellStyle name="Header1 2 9 7 5 4 2" xfId="39066" xr:uid="{30BB7FB6-194C-45E1-9098-3BA7513C595F}"/>
    <cellStyle name="Header1 2 9 7 5 4 3" xfId="39067" xr:uid="{8F6DC7B6-BA73-45DF-9F0F-BC07A74B9122}"/>
    <cellStyle name="Header1 2 9 7 5 5" xfId="39068" xr:uid="{0E9C339C-70CA-4809-A099-DCBB0B45CDED}"/>
    <cellStyle name="Header1 2 9 7 5 5 2" xfId="39069" xr:uid="{BB589A1A-9CE0-42CD-A085-B3161B0CA6BB}"/>
    <cellStyle name="Header1 2 9 7 5 5 3" xfId="39070" xr:uid="{8A0EC33A-919F-4C7D-9C24-0A165F047D10}"/>
    <cellStyle name="Header1 2 9 7 5 6" xfId="39071" xr:uid="{3808C61E-D126-41DC-A82A-60F21D86F098}"/>
    <cellStyle name="Header1 2 9 7 5 6 2" xfId="39072" xr:uid="{3CF12543-DF17-4678-978D-8F8089058786}"/>
    <cellStyle name="Header1 2 9 7 5 6 3" xfId="39073" xr:uid="{CDA2662D-7E5B-4644-B309-38B1A86EC2A4}"/>
    <cellStyle name="Header1 2 9 7 5 7" xfId="39074" xr:uid="{223E538C-EE6E-41FA-AF0E-0000C23CFC18}"/>
    <cellStyle name="Header1 2 9 7 5 8" xfId="39075" xr:uid="{6E3415B7-30FB-462D-B102-5BFD1D9F4484}"/>
    <cellStyle name="Header1 2 9 7 6" xfId="39076" xr:uid="{A5DBBA77-0A43-4514-8A2A-3D63EF533859}"/>
    <cellStyle name="Header1 2 9 7 6 2" xfId="39077" xr:uid="{AF147279-E84F-4922-AFD7-90F9537AF522}"/>
    <cellStyle name="Header1 2 9 7 6 2 2" xfId="39078" xr:uid="{C4CF2A36-B89E-47DF-A476-DE140E72A7C0}"/>
    <cellStyle name="Header1 2 9 7 6 2 3" xfId="39079" xr:uid="{D3135AF4-237E-4CA4-8F76-D7E580C0A2E8}"/>
    <cellStyle name="Header1 2 9 7 6 3" xfId="39080" xr:uid="{EF20563D-25BB-4FD5-8638-59DB455315EF}"/>
    <cellStyle name="Header1 2 9 7 6 3 2" xfId="39081" xr:uid="{546E2BC4-0B8B-4430-9E79-1896193556A6}"/>
    <cellStyle name="Header1 2 9 7 6 3 3" xfId="39082" xr:uid="{8DFCDF73-9939-49DD-BABB-DAEB249DD6E3}"/>
    <cellStyle name="Header1 2 9 7 6 4" xfId="39083" xr:uid="{F1B8EB90-E449-404D-9FAA-F91DF75EDCF6}"/>
    <cellStyle name="Header1 2 9 7 6 4 2" xfId="39084" xr:uid="{4B17487D-65A5-400A-AC52-815677769E72}"/>
    <cellStyle name="Header1 2 9 7 6 4 3" xfId="39085" xr:uid="{5D38BA2C-DF8C-4A22-8E1C-F9ECB83FA8F8}"/>
    <cellStyle name="Header1 2 9 7 6 5" xfId="39086" xr:uid="{81B62ECB-282C-4289-9DDA-3080A430E9F4}"/>
    <cellStyle name="Header1 2 9 7 6 5 2" xfId="39087" xr:uid="{94D1E0AF-D0A7-49E3-AA0E-88FCB55C8D3E}"/>
    <cellStyle name="Header1 2 9 7 6 5 3" xfId="39088" xr:uid="{08AC0EA4-710D-4AA3-A4A6-E14E0F9B699A}"/>
    <cellStyle name="Header1 2 9 7 6 6" xfId="39089" xr:uid="{A2C60277-065A-491B-A080-B4A3E07B07C2}"/>
    <cellStyle name="Header1 2 9 7 6 6 2" xfId="39090" xr:uid="{49EFAEA9-2AFE-4E5D-AC7A-23066D73FCA5}"/>
    <cellStyle name="Header1 2 9 7 6 6 3" xfId="39091" xr:uid="{0358D4B9-77B7-400F-B280-4D4152666723}"/>
    <cellStyle name="Header1 2 9 7 6 7" xfId="39092" xr:uid="{AB45E6E2-2AC3-4158-A881-4E551990F3A3}"/>
    <cellStyle name="Header1 2 9 7 6 8" xfId="39093" xr:uid="{BA33919B-D369-4698-AF22-35E3264F5380}"/>
    <cellStyle name="Header1 2 9 7 7" xfId="39094" xr:uid="{4A7133D9-BAEB-48CF-B389-EFE55F4448A3}"/>
    <cellStyle name="Header1 2 9 7 8" xfId="39095" xr:uid="{D935A460-663E-4A17-818F-901A06E6726C}"/>
    <cellStyle name="Header1 2 9 8" xfId="39096" xr:uid="{AC55C467-C9E2-49AE-AA5B-8FC8D899EF0E}"/>
    <cellStyle name="Header1 2 9 8 2" xfId="39097" xr:uid="{6EDC8274-27F9-49D1-B7A2-171786C8C097}"/>
    <cellStyle name="Header1 2 9 8 2 2" xfId="39098" xr:uid="{67E6B311-F79C-47F7-B3E7-9978338C172E}"/>
    <cellStyle name="Header1 2 9 8 2 2 2" xfId="39099" xr:uid="{8BFB743C-F8B1-4AB1-822E-3731DDACD351}"/>
    <cellStyle name="Header1 2 9 8 2 2 3" xfId="39100" xr:uid="{A5F49058-9641-441D-9BDB-CF7FDCD211E3}"/>
    <cellStyle name="Header1 2 9 8 2 3" xfId="39101" xr:uid="{4D11C84B-3D02-4665-A005-3CE5E41BF8D7}"/>
    <cellStyle name="Header1 2 9 8 2 3 2" xfId="39102" xr:uid="{A89FB7CF-F601-460E-8CD9-1E02045AB3EE}"/>
    <cellStyle name="Header1 2 9 8 2 3 3" xfId="39103" xr:uid="{6E91434D-92D4-436A-9349-95A1471414C5}"/>
    <cellStyle name="Header1 2 9 8 2 4" xfId="39104" xr:uid="{AE13CA6F-D13C-46EC-99C8-70C4F889CC72}"/>
    <cellStyle name="Header1 2 9 8 2 4 2" xfId="39105" xr:uid="{F64DEE38-D3BF-40D5-9852-17158DD4F7DD}"/>
    <cellStyle name="Header1 2 9 8 2 4 3" xfId="39106" xr:uid="{5BEAAF9C-28E4-4D20-AD7E-A82B48C8280F}"/>
    <cellStyle name="Header1 2 9 8 2 5" xfId="39107" xr:uid="{957565AF-A180-494F-BFC2-516D61616245}"/>
    <cellStyle name="Header1 2 9 8 2 5 2" xfId="39108" xr:uid="{C2048988-7CF5-4344-B8A9-865C8F3C75D1}"/>
    <cellStyle name="Header1 2 9 8 2 5 3" xfId="39109" xr:uid="{807E09E0-AA09-435B-AE9F-7FCFC6C7196A}"/>
    <cellStyle name="Header1 2 9 8 2 6" xfId="39110" xr:uid="{3D6251D7-0B4E-4350-9196-CA30539B06E5}"/>
    <cellStyle name="Header1 2 9 8 2 6 2" xfId="39111" xr:uid="{1BF8A0C1-F91B-4EF5-B5A2-EC3A7B4A5685}"/>
    <cellStyle name="Header1 2 9 8 2 6 3" xfId="39112" xr:uid="{67962872-2339-468F-B5AD-9E40F1CD3367}"/>
    <cellStyle name="Header1 2 9 8 2 7" xfId="39113" xr:uid="{5D888B4E-3119-4B49-90F8-08DB52855B67}"/>
    <cellStyle name="Header1 2 9 8 2 7 2" xfId="39114" xr:uid="{99C7946C-125C-4D44-8E2A-046D93E57D53}"/>
    <cellStyle name="Header1 2 9 8 2 7 3" xfId="39115" xr:uid="{41F3FF44-A302-4DB8-A1E6-6C2E6AAC18F0}"/>
    <cellStyle name="Header1 2 9 8 2 8" xfId="39116" xr:uid="{7FE16212-6B13-4551-A2A8-B60FD3F786AE}"/>
    <cellStyle name="Header1 2 9 8 2 9" xfId="39117" xr:uid="{7F243955-0FF1-4714-B58A-8D2C56921E9A}"/>
    <cellStyle name="Header1 2 9 8 3" xfId="39118" xr:uid="{4D36DED5-C289-4177-9C7D-077E369E8B3E}"/>
    <cellStyle name="Header1 2 9 8 3 2" xfId="39119" xr:uid="{FB5233DA-20E0-4CD8-8EE0-FF21D6B50AD8}"/>
    <cellStyle name="Header1 2 9 8 3 2 2" xfId="39120" xr:uid="{6EB951E6-1CD4-4E8C-B832-6FEFD3A66E4C}"/>
    <cellStyle name="Header1 2 9 8 3 2 3" xfId="39121" xr:uid="{E95443C3-BDB2-4545-AE1E-5FB04AFF51F4}"/>
    <cellStyle name="Header1 2 9 8 3 3" xfId="39122" xr:uid="{3877C606-29D3-49E1-81E8-573D29C40D13}"/>
    <cellStyle name="Header1 2 9 8 3 3 2" xfId="39123" xr:uid="{5CE9519D-8BE3-46B6-9E10-57B9F5848BDA}"/>
    <cellStyle name="Header1 2 9 8 3 3 3" xfId="39124" xr:uid="{CAB646CF-D892-4A4B-A0CE-B6883E7FB33A}"/>
    <cellStyle name="Header1 2 9 8 3 4" xfId="39125" xr:uid="{7040A385-70A9-4291-B0E5-3B608D9EE277}"/>
    <cellStyle name="Header1 2 9 8 3 4 2" xfId="39126" xr:uid="{9DC38F8E-797F-4DA3-BB4F-63DB53DAC73B}"/>
    <cellStyle name="Header1 2 9 8 3 4 3" xfId="39127" xr:uid="{0AF2CCFE-1367-487D-96EF-8A73E7080D79}"/>
    <cellStyle name="Header1 2 9 8 3 5" xfId="39128" xr:uid="{7436C5B1-08DF-494D-B5D7-EA64B44C159B}"/>
    <cellStyle name="Header1 2 9 8 3 5 2" xfId="39129" xr:uid="{CF8DED9C-098F-4EAA-811C-338BB9847C27}"/>
    <cellStyle name="Header1 2 9 8 3 5 3" xfId="39130" xr:uid="{2CAD41F9-F57A-4BC5-BACE-066800D449DE}"/>
    <cellStyle name="Header1 2 9 8 3 6" xfId="39131" xr:uid="{F354E5DE-622E-40D0-850B-13233681E6F7}"/>
    <cellStyle name="Header1 2 9 8 3 6 2" xfId="39132" xr:uid="{CAEA6C95-1327-41E0-9F66-242C23916F4C}"/>
    <cellStyle name="Header1 2 9 8 3 6 3" xfId="39133" xr:uid="{617712A7-28F1-4B74-929B-075B55867BB3}"/>
    <cellStyle name="Header1 2 9 8 3 7" xfId="39134" xr:uid="{01A8A69F-CDF7-4836-AC4B-8CAD0BB878CD}"/>
    <cellStyle name="Header1 2 9 8 3 8" xfId="39135" xr:uid="{45EF9BF0-B59A-48F9-ADA4-DD18B8BCD43D}"/>
    <cellStyle name="Header1 2 9 8 4" xfId="39136" xr:uid="{A3B2F56A-B6A8-4F5B-BCA7-C5E40B584A48}"/>
    <cellStyle name="Header1 2 9 8 4 2" xfId="39137" xr:uid="{59223F5A-1301-4FF4-94F8-C741E0082FD6}"/>
    <cellStyle name="Header1 2 9 8 4 2 2" xfId="39138" xr:uid="{DEE795C2-B304-4025-B259-F86420EF9BA4}"/>
    <cellStyle name="Header1 2 9 8 4 2 3" xfId="39139" xr:uid="{28A8C0C1-C649-4175-A793-F62EBBB5ACFD}"/>
    <cellStyle name="Header1 2 9 8 4 3" xfId="39140" xr:uid="{380AE066-DE62-4018-AF0B-3062F6CC5CB4}"/>
    <cellStyle name="Header1 2 9 8 4 3 2" xfId="39141" xr:uid="{FE9BDB38-6DAE-4FAC-9F05-264DB10E1DF7}"/>
    <cellStyle name="Header1 2 9 8 4 3 3" xfId="39142" xr:uid="{E385E4C6-983C-40FB-9A0A-6F780FFC847B}"/>
    <cellStyle name="Header1 2 9 8 4 4" xfId="39143" xr:uid="{019CACBB-FF8A-47CA-B4EF-EEF1574C3BE3}"/>
    <cellStyle name="Header1 2 9 8 4 4 2" xfId="39144" xr:uid="{4FFBC4F8-9F91-475A-BB06-A5461FEFB011}"/>
    <cellStyle name="Header1 2 9 8 4 4 3" xfId="39145" xr:uid="{7BBF94F6-E835-41E5-BC60-88DE1EECA8A7}"/>
    <cellStyle name="Header1 2 9 8 4 5" xfId="39146" xr:uid="{6E264BF5-1DCC-4DE6-ACC7-0833333E6B63}"/>
    <cellStyle name="Header1 2 9 8 4 5 2" xfId="39147" xr:uid="{9D222421-98FD-4103-AD6C-9C94D1735376}"/>
    <cellStyle name="Header1 2 9 8 4 5 3" xfId="39148" xr:uid="{496BB56B-025F-41BB-B6E1-BFCBB5FE5BBA}"/>
    <cellStyle name="Header1 2 9 8 4 6" xfId="39149" xr:uid="{58F8863E-4CB1-4625-8AF2-DC0ADC44EB24}"/>
    <cellStyle name="Header1 2 9 8 4 6 2" xfId="39150" xr:uid="{EEE7B65D-0B1D-4334-BFA2-E0CA5CA6C9F5}"/>
    <cellStyle name="Header1 2 9 8 4 6 3" xfId="39151" xr:uid="{7CE5230B-DDDC-4BBB-99D3-3E59E25BF7F1}"/>
    <cellStyle name="Header1 2 9 8 4 7" xfId="39152" xr:uid="{4E2E5C52-37E1-49D0-85BE-D4A110CD0C24}"/>
    <cellStyle name="Header1 2 9 8 4 8" xfId="39153" xr:uid="{C8D2223B-71D7-4D0F-8664-21C8FCEDA643}"/>
    <cellStyle name="Header1 2 9 8 5" xfId="39154" xr:uid="{B88C0BB4-A127-4F72-9F78-B1C4DB911273}"/>
    <cellStyle name="Header1 2 9 8 5 2" xfId="39155" xr:uid="{6B027F65-C1FF-413F-B064-EFA08420B1E8}"/>
    <cellStyle name="Header1 2 9 8 5 2 2" xfId="39156" xr:uid="{68DAA2A6-326B-43F6-95DC-1F9D934C0CB8}"/>
    <cellStyle name="Header1 2 9 8 5 2 3" xfId="39157" xr:uid="{7E3901DA-B928-423D-AD16-3C0C9F9D69CB}"/>
    <cellStyle name="Header1 2 9 8 5 3" xfId="39158" xr:uid="{C6EFA004-28E2-43E5-821A-59AB146CA48F}"/>
    <cellStyle name="Header1 2 9 8 5 3 2" xfId="39159" xr:uid="{4327D968-C40C-4936-853E-F71D99B1944D}"/>
    <cellStyle name="Header1 2 9 8 5 3 3" xfId="39160" xr:uid="{DAB338C3-1CFB-4E08-AE0E-F724B7BCE8B7}"/>
    <cellStyle name="Header1 2 9 8 5 4" xfId="39161" xr:uid="{77AC5C0F-881D-4E33-BAD3-13E6FFE06347}"/>
    <cellStyle name="Header1 2 9 8 5 4 2" xfId="39162" xr:uid="{905EBBD2-5628-45A6-81F2-ED7B1377C1DC}"/>
    <cellStyle name="Header1 2 9 8 5 4 3" xfId="39163" xr:uid="{3557A44B-2C9D-4730-B828-D99E9C02BD3B}"/>
    <cellStyle name="Header1 2 9 8 5 5" xfId="39164" xr:uid="{376BC699-0FAF-4FB1-BD10-30499A8DB41B}"/>
    <cellStyle name="Header1 2 9 8 5 5 2" xfId="39165" xr:uid="{E157C472-E224-4C01-8AA8-5365CBE5CA2F}"/>
    <cellStyle name="Header1 2 9 8 5 5 3" xfId="39166" xr:uid="{B0047137-5336-4B05-9CF1-7F8CD4E9CA2B}"/>
    <cellStyle name="Header1 2 9 8 5 6" xfId="39167" xr:uid="{10065CEF-5E23-423A-A203-8AF8FDF213E9}"/>
    <cellStyle name="Header1 2 9 8 5 6 2" xfId="39168" xr:uid="{83BED80E-7948-4D1D-BB34-2AA31AF96B16}"/>
    <cellStyle name="Header1 2 9 8 5 6 3" xfId="39169" xr:uid="{5B2CDBB3-9483-412B-9AA3-60B7600B834C}"/>
    <cellStyle name="Header1 2 9 8 5 7" xfId="39170" xr:uid="{ACEB1DB1-8303-4F63-B4B8-DFEFF68CB495}"/>
    <cellStyle name="Header1 2 9 8 5 8" xfId="39171" xr:uid="{0ED62D6C-5238-4640-A78E-3A3308342062}"/>
    <cellStyle name="Header1 2 9 8 6" xfId="39172" xr:uid="{25C30537-AEBE-43E3-A7C5-C45713A90AC5}"/>
    <cellStyle name="Header1 2 9 8 6 2" xfId="39173" xr:uid="{5EC1A3E1-4ACA-48C5-A6BC-DA51CCBC6EA5}"/>
    <cellStyle name="Header1 2 9 8 6 2 2" xfId="39174" xr:uid="{AB0AE8D4-7CCE-46A5-BAFA-23F46990C8CD}"/>
    <cellStyle name="Header1 2 9 8 6 2 3" xfId="39175" xr:uid="{46963850-107A-4631-90BB-ADE12DE63255}"/>
    <cellStyle name="Header1 2 9 8 6 3" xfId="39176" xr:uid="{52FAA9A7-1208-4C56-89C1-1AB0B0EBDE4B}"/>
    <cellStyle name="Header1 2 9 8 6 3 2" xfId="39177" xr:uid="{AD280662-D546-4FBC-96BA-F6F81485CCA1}"/>
    <cellStyle name="Header1 2 9 8 6 3 3" xfId="39178" xr:uid="{8AF4669E-06EB-4C20-83C9-24D2F84B2812}"/>
    <cellStyle name="Header1 2 9 8 6 4" xfId="39179" xr:uid="{38440D7B-012E-4C02-8A85-B3BB1E3DB88E}"/>
    <cellStyle name="Header1 2 9 8 6 4 2" xfId="39180" xr:uid="{987F8F9C-8887-40DD-BB74-D8E08B552F4C}"/>
    <cellStyle name="Header1 2 9 8 6 4 3" xfId="39181" xr:uid="{2055C601-DE97-4EB6-9B9E-7019BBADDD88}"/>
    <cellStyle name="Header1 2 9 8 6 5" xfId="39182" xr:uid="{6A80F21E-F1DF-4D88-996F-9E17B2A1D476}"/>
    <cellStyle name="Header1 2 9 8 6 5 2" xfId="39183" xr:uid="{E879AA0E-3CD9-4259-B389-8C7ACC906379}"/>
    <cellStyle name="Header1 2 9 8 6 5 3" xfId="39184" xr:uid="{3D81D137-7D8E-4DDA-B525-F1757047E8F7}"/>
    <cellStyle name="Header1 2 9 8 6 6" xfId="39185" xr:uid="{7E1E5C6C-2CE1-4280-A7FE-2739DB7F5AB0}"/>
    <cellStyle name="Header1 2 9 8 6 6 2" xfId="39186" xr:uid="{78C6637B-6672-43F4-9AD8-7F478CB12BEF}"/>
    <cellStyle name="Header1 2 9 8 6 6 3" xfId="39187" xr:uid="{D29FFFA2-48AF-4540-86D3-17AEE7131760}"/>
    <cellStyle name="Header1 2 9 8 6 7" xfId="39188" xr:uid="{5A69301F-5250-410A-A955-28CF82A13596}"/>
    <cellStyle name="Header1 2 9 8 6 8" xfId="39189" xr:uid="{B0AD5BA8-7C9A-4E8E-9B1C-D0B80463BCF3}"/>
    <cellStyle name="Header1 2 9 8 7" xfId="39190" xr:uid="{F66B2FC8-E769-4A40-BE94-C8E907651AEF}"/>
    <cellStyle name="Header1 2 9 8 8" xfId="39191" xr:uid="{88C53386-963C-49FF-9114-ADDEC6603625}"/>
    <cellStyle name="Header1 2 9 9" xfId="39192" xr:uid="{2D2BC616-9F76-43A4-859D-B46495834149}"/>
    <cellStyle name="Header1 2 9 9 2" xfId="39193" xr:uid="{E84067B5-5DFB-432B-B170-D4D0B0296C33}"/>
    <cellStyle name="Header1 2 9 9 2 2" xfId="39194" xr:uid="{B1E89E49-51F1-42F8-800D-FCC5F91BFBAB}"/>
    <cellStyle name="Header1 2 9 9 2 2 2" xfId="39195" xr:uid="{B6FCC4B5-B0D4-4A2D-906B-31CE10B14041}"/>
    <cellStyle name="Header1 2 9 9 2 2 3" xfId="39196" xr:uid="{BA344EB7-5C77-4564-AD46-AC73F790E3A1}"/>
    <cellStyle name="Header1 2 9 9 2 3" xfId="39197" xr:uid="{964563F5-F0AA-4D7E-A26F-3830368F4A39}"/>
    <cellStyle name="Header1 2 9 9 2 3 2" xfId="39198" xr:uid="{C9DEF286-6384-4A94-9DE7-89E676A045E3}"/>
    <cellStyle name="Header1 2 9 9 2 3 3" xfId="39199" xr:uid="{8C96E3FC-A106-452E-9167-682DE4B39F66}"/>
    <cellStyle name="Header1 2 9 9 2 4" xfId="39200" xr:uid="{C79AB127-A200-469A-9465-D017256CF933}"/>
    <cellStyle name="Header1 2 9 9 2 4 2" xfId="39201" xr:uid="{C9ECB001-7106-4B9C-B729-2B32756DC91A}"/>
    <cellStyle name="Header1 2 9 9 2 4 3" xfId="39202" xr:uid="{18AE290F-42ED-4B91-8513-C6B0F09DE567}"/>
    <cellStyle name="Header1 2 9 9 2 5" xfId="39203" xr:uid="{8C3D4D9C-7EE9-4D22-9B01-3160BE412CF6}"/>
    <cellStyle name="Header1 2 9 9 2 5 2" xfId="39204" xr:uid="{B8CEAC86-F740-4456-8C78-E50263134832}"/>
    <cellStyle name="Header1 2 9 9 2 5 3" xfId="39205" xr:uid="{545EC0CB-9285-4E36-9546-21F1D7C08181}"/>
    <cellStyle name="Header1 2 9 9 2 6" xfId="39206" xr:uid="{7156ACCE-A9CD-4CE3-98A4-B44E73EA4EC8}"/>
    <cellStyle name="Header1 2 9 9 2 6 2" xfId="39207" xr:uid="{67858267-55F9-4C9A-B8CC-59A9EC4FE436}"/>
    <cellStyle name="Header1 2 9 9 2 6 3" xfId="39208" xr:uid="{5BB2544A-AD65-4C00-9317-5D99F8B0114F}"/>
    <cellStyle name="Header1 2 9 9 2 7" xfId="39209" xr:uid="{B043A047-4BE2-4779-A6C7-B98BE9719C95}"/>
    <cellStyle name="Header1 2 9 9 2 7 2" xfId="39210" xr:uid="{1C71BE88-DD01-4458-A64E-061B4F530F34}"/>
    <cellStyle name="Header1 2 9 9 2 7 3" xfId="39211" xr:uid="{1AD03512-CB3F-4220-8D98-9FBFD71481A9}"/>
    <cellStyle name="Header1 2 9 9 2 8" xfId="39212" xr:uid="{E55E2EA2-9C46-4629-94E5-2A7E5AC9A2E4}"/>
    <cellStyle name="Header1 2 9 9 2 9" xfId="39213" xr:uid="{C9A39321-1E55-434F-925C-88F18BC4EE29}"/>
    <cellStyle name="Header1 2 9 9 3" xfId="39214" xr:uid="{71DBDEDB-407B-459A-8E59-F3559D8905E4}"/>
    <cellStyle name="Header1 2 9 9 3 2" xfId="39215" xr:uid="{244C423B-005E-4F37-A8FA-89821BD89D1C}"/>
    <cellStyle name="Header1 2 9 9 3 2 2" xfId="39216" xr:uid="{F1AFB0E6-CE19-495F-B298-5A3C507689A4}"/>
    <cellStyle name="Header1 2 9 9 3 2 3" xfId="39217" xr:uid="{8821770B-2D40-4EEC-93C3-33F369E2B266}"/>
    <cellStyle name="Header1 2 9 9 3 3" xfId="39218" xr:uid="{202D67A3-313C-433C-ACFA-9B864CD9C539}"/>
    <cellStyle name="Header1 2 9 9 3 3 2" xfId="39219" xr:uid="{9C704C6B-63E5-46BE-82DA-996A90A5C6A5}"/>
    <cellStyle name="Header1 2 9 9 3 3 3" xfId="39220" xr:uid="{81A46666-9141-4D84-BB02-7FDFA4741A8C}"/>
    <cellStyle name="Header1 2 9 9 3 4" xfId="39221" xr:uid="{4FFADB2C-9C9E-4CDF-A5C1-5AF985B4659A}"/>
    <cellStyle name="Header1 2 9 9 3 4 2" xfId="39222" xr:uid="{A586F6F4-3FA8-4098-917D-85997B9C4787}"/>
    <cellStyle name="Header1 2 9 9 3 4 3" xfId="39223" xr:uid="{BA0807E4-677D-4BB5-946C-9106BCCE4968}"/>
    <cellStyle name="Header1 2 9 9 3 5" xfId="39224" xr:uid="{15B0179A-46EE-4177-82A3-1A5A1D2E6BE2}"/>
    <cellStyle name="Header1 2 9 9 3 5 2" xfId="39225" xr:uid="{404809C0-32F1-43F4-95B7-57D5BE1FA7A7}"/>
    <cellStyle name="Header1 2 9 9 3 5 3" xfId="39226" xr:uid="{DB5274F8-505C-430E-8488-AED75E8A3384}"/>
    <cellStyle name="Header1 2 9 9 3 6" xfId="39227" xr:uid="{99E2B2E6-3CF1-42D6-8BCF-99BB2AB7BF0E}"/>
    <cellStyle name="Header1 2 9 9 3 6 2" xfId="39228" xr:uid="{76DB6A6E-BDF2-43E7-A46A-B3FE9F11110B}"/>
    <cellStyle name="Header1 2 9 9 3 6 3" xfId="39229" xr:uid="{E1D36430-2115-4717-8D79-0EC8833A7A92}"/>
    <cellStyle name="Header1 2 9 9 3 7" xfId="39230" xr:uid="{FC3FCB24-CB0F-4B7D-8F9D-0BF384E5DF94}"/>
    <cellStyle name="Header1 2 9 9 3 8" xfId="39231" xr:uid="{59E2860D-B4A7-41E0-9A6D-692F827C8922}"/>
    <cellStyle name="Header1 2 9 9 4" xfId="39232" xr:uid="{D8AC4AB7-DF83-4E71-AA80-56C35E3A90E2}"/>
    <cellStyle name="Header1 2 9 9 4 2" xfId="39233" xr:uid="{9AF389E4-30A4-446E-9D2E-168C2F62657A}"/>
    <cellStyle name="Header1 2 9 9 4 2 2" xfId="39234" xr:uid="{3BFBC90B-D2F5-4764-8B08-4208AA391ED7}"/>
    <cellStyle name="Header1 2 9 9 4 2 3" xfId="39235" xr:uid="{D6527834-CDBB-4979-AFFA-C69CC9249DC4}"/>
    <cellStyle name="Header1 2 9 9 4 3" xfId="39236" xr:uid="{34EF141D-16E1-4896-A153-D1A7DD38AE8A}"/>
    <cellStyle name="Header1 2 9 9 4 3 2" xfId="39237" xr:uid="{70E71477-B8E0-4976-B836-BED27DA1AD7F}"/>
    <cellStyle name="Header1 2 9 9 4 3 3" xfId="39238" xr:uid="{6C561803-0D1E-48BE-9283-0B62779FD0F3}"/>
    <cellStyle name="Header1 2 9 9 4 4" xfId="39239" xr:uid="{E222ED42-DF30-4B43-B780-5ABE6EA016D1}"/>
    <cellStyle name="Header1 2 9 9 4 4 2" xfId="39240" xr:uid="{2E1F3670-DB32-4DB8-8AAD-034FADE0F308}"/>
    <cellStyle name="Header1 2 9 9 4 4 3" xfId="39241" xr:uid="{D539D1DF-D26E-4ABE-ACD1-8A15A3B83889}"/>
    <cellStyle name="Header1 2 9 9 4 5" xfId="39242" xr:uid="{2A6F0A3A-F503-4CD2-B945-692EBE82DAC9}"/>
    <cellStyle name="Header1 2 9 9 4 5 2" xfId="39243" xr:uid="{D6830A8E-A743-4A59-BDF4-872A9A1BF9F3}"/>
    <cellStyle name="Header1 2 9 9 4 5 3" xfId="39244" xr:uid="{C5CD1D44-3FD2-42C4-A135-E6BC014C316A}"/>
    <cellStyle name="Header1 2 9 9 4 6" xfId="39245" xr:uid="{898B76B7-A842-4DF0-AC62-56759AA33D7C}"/>
    <cellStyle name="Header1 2 9 9 4 6 2" xfId="39246" xr:uid="{3B28EA16-B523-4B32-BDCB-4B006B22DB92}"/>
    <cellStyle name="Header1 2 9 9 4 6 3" xfId="39247" xr:uid="{DBDCCFD3-8063-4F8C-B236-5771615B729F}"/>
    <cellStyle name="Header1 2 9 9 4 7" xfId="39248" xr:uid="{DA72D76E-7B65-4574-A612-B2172EF1F1A1}"/>
    <cellStyle name="Header1 2 9 9 4 8" xfId="39249" xr:uid="{4E57B8BE-8038-4B37-93BC-C8E0AE89BAE9}"/>
    <cellStyle name="Header1 2 9 9 5" xfId="39250" xr:uid="{FC86B942-384F-4C92-B0D7-26BED9B6B7FE}"/>
    <cellStyle name="Header1 2 9 9 5 2" xfId="39251" xr:uid="{868DEE34-680D-467F-A6E9-ED679F78D193}"/>
    <cellStyle name="Header1 2 9 9 5 2 2" xfId="39252" xr:uid="{B986BFF4-219F-4C23-A52C-E094EE70A658}"/>
    <cellStyle name="Header1 2 9 9 5 2 3" xfId="39253" xr:uid="{8856FF1A-3D09-4E27-A883-810C5CA8B35F}"/>
    <cellStyle name="Header1 2 9 9 5 3" xfId="39254" xr:uid="{1FCC8E24-735B-4255-B6DF-D637D88155C6}"/>
    <cellStyle name="Header1 2 9 9 5 3 2" xfId="39255" xr:uid="{3E2C0856-D354-493F-937D-B0840A22AE74}"/>
    <cellStyle name="Header1 2 9 9 5 3 3" xfId="39256" xr:uid="{0A746D99-E4B1-4C5C-9A39-5B4477C147BF}"/>
    <cellStyle name="Header1 2 9 9 5 4" xfId="39257" xr:uid="{05324870-A99E-495E-8C63-2A761B2D8CB7}"/>
    <cellStyle name="Header1 2 9 9 5 4 2" xfId="39258" xr:uid="{1679AB6F-60FC-4DD5-B60E-0D9FBB88586B}"/>
    <cellStyle name="Header1 2 9 9 5 4 3" xfId="39259" xr:uid="{06D179FC-0C63-4B0B-9E75-45F19E199871}"/>
    <cellStyle name="Header1 2 9 9 5 5" xfId="39260" xr:uid="{0EED12F5-9872-4315-A630-2AC03498D260}"/>
    <cellStyle name="Header1 2 9 9 5 5 2" xfId="39261" xr:uid="{D2E74357-AD53-4EEB-B7AB-20E580749BBD}"/>
    <cellStyle name="Header1 2 9 9 5 5 3" xfId="39262" xr:uid="{40B4D9C2-1F36-4FC1-A67B-8FA2314966AC}"/>
    <cellStyle name="Header1 2 9 9 5 6" xfId="39263" xr:uid="{17385313-425D-482C-9DB7-AF450EA812B5}"/>
    <cellStyle name="Header1 2 9 9 5 6 2" xfId="39264" xr:uid="{D496A22B-938D-473C-88BB-27D08ABF36B8}"/>
    <cellStyle name="Header1 2 9 9 5 6 3" xfId="39265" xr:uid="{17B7FE6E-FD76-4B07-B43C-A668D24DEC53}"/>
    <cellStyle name="Header1 2 9 9 5 7" xfId="39266" xr:uid="{2BC554E4-5187-4FE6-9669-93F10F1ED99F}"/>
    <cellStyle name="Header1 2 9 9 5 8" xfId="39267" xr:uid="{432C20C0-25CE-4E3E-A5B3-1C5118001EB4}"/>
    <cellStyle name="Header1 2 9 9 6" xfId="39268" xr:uid="{54C9DB53-6EA3-4399-B8FE-B19F61A944CB}"/>
    <cellStyle name="Header1 2 9 9 6 2" xfId="39269" xr:uid="{C13ECAAA-2AFF-47E5-AA32-AD919CC0EAF5}"/>
    <cellStyle name="Header1 2 9 9 6 2 2" xfId="39270" xr:uid="{DED4E76C-C2E3-4F1D-A2DB-CFC7CB5BAE02}"/>
    <cellStyle name="Header1 2 9 9 6 2 3" xfId="39271" xr:uid="{7C93BDF1-FFF2-474E-8BA6-4CF191D71589}"/>
    <cellStyle name="Header1 2 9 9 6 3" xfId="39272" xr:uid="{0986306A-E4A7-4FD1-A94E-8D0D895A31E9}"/>
    <cellStyle name="Header1 2 9 9 6 3 2" xfId="39273" xr:uid="{ED1D4ADA-A3EC-4C67-9459-CA7FAC0765C6}"/>
    <cellStyle name="Header1 2 9 9 6 3 3" xfId="39274" xr:uid="{630D8E03-DB9B-4C33-B004-3666883EB88B}"/>
    <cellStyle name="Header1 2 9 9 6 4" xfId="39275" xr:uid="{A70FA222-A0F0-4D07-9BD6-73393D585293}"/>
    <cellStyle name="Header1 2 9 9 6 4 2" xfId="39276" xr:uid="{A03CCCC7-EB82-4963-8BB7-7D4F1B92D07B}"/>
    <cellStyle name="Header1 2 9 9 6 4 3" xfId="39277" xr:uid="{2F63B8D8-9780-4ACF-B324-EBF79A30D158}"/>
    <cellStyle name="Header1 2 9 9 6 5" xfId="39278" xr:uid="{1B2D5CF7-9049-4166-A6B8-B86B5822B79D}"/>
    <cellStyle name="Header1 2 9 9 6 5 2" xfId="39279" xr:uid="{5A766D8B-A8BB-4E9D-B0E0-A2A2BE2FDC7C}"/>
    <cellStyle name="Header1 2 9 9 6 5 3" xfId="39280" xr:uid="{C5959807-CE14-4230-80B0-BBCA86B814A2}"/>
    <cellStyle name="Header1 2 9 9 6 6" xfId="39281" xr:uid="{83B09F54-D9A0-4715-A7D7-7FB80B9316B1}"/>
    <cellStyle name="Header1 2 9 9 6 6 2" xfId="39282" xr:uid="{77D0F67C-B5C5-4422-AC4F-A1C887EA18D1}"/>
    <cellStyle name="Header1 2 9 9 6 6 3" xfId="39283" xr:uid="{7F5EE0B2-142A-4CB0-92A5-4D823153EB3F}"/>
    <cellStyle name="Header1 2 9 9 6 7" xfId="39284" xr:uid="{CE79C3A1-C6D9-4CA2-9283-C2B3CC332373}"/>
    <cellStyle name="Header1 2 9 9 6 8" xfId="39285" xr:uid="{72B69FA5-A8C1-439C-9362-D16DFBA33C74}"/>
    <cellStyle name="Header1 2 9 9 7" xfId="39286" xr:uid="{52B1FCAE-D0EE-4B30-A03B-BC3B1C65297B}"/>
    <cellStyle name="Header1 2 9 9 8" xfId="39287" xr:uid="{2F4289DA-B9B6-48C2-A521-A3B89AC1D4AC}"/>
    <cellStyle name="Header1 3" xfId="39288" xr:uid="{65F0AB17-06D2-4A8A-9CB6-97CFFBBED3BA}"/>
    <cellStyle name="Header1 3 2" xfId="39289" xr:uid="{B7CE8B42-EEFF-4664-B56A-C948FCB8CAAE}"/>
    <cellStyle name="Header1 3 2 10" xfId="39290" xr:uid="{9613E35C-495B-4725-BE08-4FAA166FECA2}"/>
    <cellStyle name="Header1 3 2 10 2" xfId="39291" xr:uid="{AB53254D-B9EA-400A-93D4-2C6C376C68E9}"/>
    <cellStyle name="Header1 3 2 10 2 2" xfId="39292" xr:uid="{C90ECAD5-29F4-48C2-BD6B-0F1196A10F0E}"/>
    <cellStyle name="Header1 3 2 10 2 2 2" xfId="39293" xr:uid="{0B252358-A5AD-4EBD-9BD6-27266DAF0555}"/>
    <cellStyle name="Header1 3 2 10 2 2 3" xfId="39294" xr:uid="{6DFCF9E8-FE91-48BF-9593-BC1C4AF7805F}"/>
    <cellStyle name="Header1 3 2 10 2 3" xfId="39295" xr:uid="{029C470B-D134-4E39-ADA6-24BAD1D4FA40}"/>
    <cellStyle name="Header1 3 2 10 2 3 2" xfId="39296" xr:uid="{0DC4B8F3-BB21-4008-AD96-B44C3F2A3AD4}"/>
    <cellStyle name="Header1 3 2 10 2 3 3" xfId="39297" xr:uid="{8B25F9C8-0CF6-4E6D-85CC-AD9679BEC306}"/>
    <cellStyle name="Header1 3 2 10 2 4" xfId="39298" xr:uid="{F764A3B6-CBF7-4404-8569-0441F209021B}"/>
    <cellStyle name="Header1 3 2 10 2 4 2" xfId="39299" xr:uid="{E6DD0D76-7714-47F5-BF02-35F071B6BC03}"/>
    <cellStyle name="Header1 3 2 10 2 4 3" xfId="39300" xr:uid="{C6072DFE-05B1-4A4A-8F95-861B2828B200}"/>
    <cellStyle name="Header1 3 2 10 2 5" xfId="39301" xr:uid="{0DB47D93-B182-4E24-8040-A011B1A65D8D}"/>
    <cellStyle name="Header1 3 2 10 2 5 2" xfId="39302" xr:uid="{007E8B6F-B933-4F52-AF75-B9B2A5977EF4}"/>
    <cellStyle name="Header1 3 2 10 2 5 3" xfId="39303" xr:uid="{A2F35643-C432-4851-ADA4-AAE1FE613CDF}"/>
    <cellStyle name="Header1 3 2 10 2 6" xfId="39304" xr:uid="{9381C1D9-1F1A-42BC-98FE-5F55D44C78D4}"/>
    <cellStyle name="Header1 3 2 10 2 6 2" xfId="39305" xr:uid="{3B761B84-930A-4853-9051-E130AE65E038}"/>
    <cellStyle name="Header1 3 2 10 2 6 3" xfId="39306" xr:uid="{37A71359-5075-48BA-9F0D-A2819B6A4AA0}"/>
    <cellStyle name="Header1 3 2 10 2 7" xfId="39307" xr:uid="{28B6858C-A981-4C22-9CFD-E431A3C35971}"/>
    <cellStyle name="Header1 3 2 10 2 7 2" xfId="39308" xr:uid="{602F82D1-73E0-443D-8D00-E6280D303618}"/>
    <cellStyle name="Header1 3 2 10 2 7 3" xfId="39309" xr:uid="{262F7CA9-A731-4035-A6DF-F207CF1EB4F8}"/>
    <cellStyle name="Header1 3 2 10 2 8" xfId="39310" xr:uid="{A90C43E0-3F22-406F-AB22-BAF617E03C19}"/>
    <cellStyle name="Header1 3 2 10 2 9" xfId="39311" xr:uid="{CCC3DF4B-1A38-4746-B9C8-D61082AEB1B5}"/>
    <cellStyle name="Header1 3 2 10 3" xfId="39312" xr:uid="{1286FFA5-E8A8-46E0-8097-90F55AED6787}"/>
    <cellStyle name="Header1 3 2 10 3 2" xfId="39313" xr:uid="{29242434-885D-4AE6-BC2F-5EF597CA3C4A}"/>
    <cellStyle name="Header1 3 2 10 3 2 2" xfId="39314" xr:uid="{D970E9BA-90BC-4063-BF0B-6A0A07822B09}"/>
    <cellStyle name="Header1 3 2 10 3 2 3" xfId="39315" xr:uid="{7EBF081A-1C34-403C-8A5F-7EDDA2C89B4E}"/>
    <cellStyle name="Header1 3 2 10 3 3" xfId="39316" xr:uid="{E2743DF6-15FE-44BD-B4F0-B42A98F23601}"/>
    <cellStyle name="Header1 3 2 10 3 3 2" xfId="39317" xr:uid="{0CB2A131-D067-41C1-8A83-453D7D29C5C1}"/>
    <cellStyle name="Header1 3 2 10 3 3 3" xfId="39318" xr:uid="{7D7B2676-05DD-48C8-ADDF-6EC00959AD01}"/>
    <cellStyle name="Header1 3 2 10 3 4" xfId="39319" xr:uid="{B56FD1BB-0BBE-4FBB-BD1E-FEDECE13C6B1}"/>
    <cellStyle name="Header1 3 2 10 3 4 2" xfId="39320" xr:uid="{763985E3-5473-42E8-9572-C8197A077326}"/>
    <cellStyle name="Header1 3 2 10 3 4 3" xfId="39321" xr:uid="{F9CBC880-C0A5-4CE1-8D03-566EA97CB1ED}"/>
    <cellStyle name="Header1 3 2 10 3 5" xfId="39322" xr:uid="{ECB71442-ACFC-44A7-880E-6CBC7DA0AD6F}"/>
    <cellStyle name="Header1 3 2 10 3 5 2" xfId="39323" xr:uid="{B3B258FB-5F02-4A71-9DD6-9BF423EFE95D}"/>
    <cellStyle name="Header1 3 2 10 3 5 3" xfId="39324" xr:uid="{9D2C5BDD-9674-42B7-BDF1-4C4F3A37EF0B}"/>
    <cellStyle name="Header1 3 2 10 3 6" xfId="39325" xr:uid="{3FDED933-9ADD-4A4B-B238-BBB589F78521}"/>
    <cellStyle name="Header1 3 2 10 3 6 2" xfId="39326" xr:uid="{60724348-E0E2-4BA8-8E6A-200CEA2D608C}"/>
    <cellStyle name="Header1 3 2 10 3 6 3" xfId="39327" xr:uid="{A80612CD-AEE2-42C0-8F65-A861A3644527}"/>
    <cellStyle name="Header1 3 2 10 3 7" xfId="39328" xr:uid="{0905C082-6314-4672-82E7-9924F3207B60}"/>
    <cellStyle name="Header1 3 2 10 3 8" xfId="39329" xr:uid="{680BC105-B680-4D83-985C-36C0AD99BE3B}"/>
    <cellStyle name="Header1 3 2 10 4" xfId="39330" xr:uid="{37B97012-7805-4017-BF89-65D464691F13}"/>
    <cellStyle name="Header1 3 2 10 4 2" xfId="39331" xr:uid="{A941121D-4C16-4F66-963F-1033FF99D4BB}"/>
    <cellStyle name="Header1 3 2 10 4 2 2" xfId="39332" xr:uid="{175F87D5-A39C-43FA-AAF4-22FE8297EB83}"/>
    <cellStyle name="Header1 3 2 10 4 2 3" xfId="39333" xr:uid="{577F61AC-521A-407F-9A9D-403B64852CA2}"/>
    <cellStyle name="Header1 3 2 10 4 3" xfId="39334" xr:uid="{DE0BFF9A-1B16-425D-8910-DEE5DD76D85B}"/>
    <cellStyle name="Header1 3 2 10 4 3 2" xfId="39335" xr:uid="{E4BD8D4F-F77F-4A6C-A348-8464F2BBFEFA}"/>
    <cellStyle name="Header1 3 2 10 4 3 3" xfId="39336" xr:uid="{54ED7FA6-9D1F-462A-B2ED-82D05D2B86C1}"/>
    <cellStyle name="Header1 3 2 10 4 4" xfId="39337" xr:uid="{8DDF5A8E-F478-4B96-A466-A0EFFF1A6E4B}"/>
    <cellStyle name="Header1 3 2 10 4 4 2" xfId="39338" xr:uid="{F470706A-9B1C-481C-AABF-7610E8BEA8BA}"/>
    <cellStyle name="Header1 3 2 10 4 4 3" xfId="39339" xr:uid="{73D98E98-1829-4961-8490-C2BDAFC03A35}"/>
    <cellStyle name="Header1 3 2 10 4 5" xfId="39340" xr:uid="{01D10825-6DF5-4DD8-8FE2-B897C6BAF06A}"/>
    <cellStyle name="Header1 3 2 10 4 5 2" xfId="39341" xr:uid="{930F3E48-1080-46BC-91B0-BE1E26FD57C3}"/>
    <cellStyle name="Header1 3 2 10 4 5 3" xfId="39342" xr:uid="{FD5CCE84-D045-4903-9CC0-C91688168DB0}"/>
    <cellStyle name="Header1 3 2 10 4 6" xfId="39343" xr:uid="{C58C6E3B-B82E-4737-B455-36BE70F1CDE7}"/>
    <cellStyle name="Header1 3 2 10 4 6 2" xfId="39344" xr:uid="{BB669634-E1EB-4123-B4C7-94AF1030412E}"/>
    <cellStyle name="Header1 3 2 10 4 6 3" xfId="39345" xr:uid="{3467257C-4B70-4B18-B2C6-819DF7712DB8}"/>
    <cellStyle name="Header1 3 2 10 4 7" xfId="39346" xr:uid="{B452B5E3-82B9-4B98-928E-3157C11C7063}"/>
    <cellStyle name="Header1 3 2 10 4 8" xfId="39347" xr:uid="{1B76D650-3B1C-4AB9-A5A4-F8208A5ADBF2}"/>
    <cellStyle name="Header1 3 2 10 5" xfId="39348" xr:uid="{DBA682F2-B1C9-4F21-A0D7-728BF8A3E496}"/>
    <cellStyle name="Header1 3 2 10 5 2" xfId="39349" xr:uid="{4179C7A4-3C67-426D-8820-D7F14086D5D8}"/>
    <cellStyle name="Header1 3 2 10 5 2 2" xfId="39350" xr:uid="{224E33D1-FC35-420B-9392-AD4BAEC449BE}"/>
    <cellStyle name="Header1 3 2 10 5 2 3" xfId="39351" xr:uid="{CC816572-6BFA-482A-ABE6-1DA36A7E3641}"/>
    <cellStyle name="Header1 3 2 10 5 3" xfId="39352" xr:uid="{233A38FF-F9B3-4D4D-B816-A332EFEFD170}"/>
    <cellStyle name="Header1 3 2 10 5 3 2" xfId="39353" xr:uid="{A57AB225-9328-4DB2-BC2E-48E7D5E29200}"/>
    <cellStyle name="Header1 3 2 10 5 3 3" xfId="39354" xr:uid="{D62EF7E5-317E-4602-B99D-7532BE77CDF3}"/>
    <cellStyle name="Header1 3 2 10 5 4" xfId="39355" xr:uid="{0E3F4DA2-A11D-47DB-A32F-2D5FCA80C220}"/>
    <cellStyle name="Header1 3 2 10 5 4 2" xfId="39356" xr:uid="{90C92FAD-67AA-4167-99BD-313B58B93769}"/>
    <cellStyle name="Header1 3 2 10 5 4 3" xfId="39357" xr:uid="{9249C6D2-5F4A-4165-9226-D685C2CB8317}"/>
    <cellStyle name="Header1 3 2 10 5 5" xfId="39358" xr:uid="{645C62C6-BF1E-4390-BC17-3482E8A2BE2D}"/>
    <cellStyle name="Header1 3 2 10 5 5 2" xfId="39359" xr:uid="{B05E97B3-777C-458D-B167-02263803BC2E}"/>
    <cellStyle name="Header1 3 2 10 5 5 3" xfId="39360" xr:uid="{65D255A5-257D-4793-82E7-9E162C65D92D}"/>
    <cellStyle name="Header1 3 2 10 5 6" xfId="39361" xr:uid="{761649A7-175A-4B5F-ADFC-90FCA22D4DE5}"/>
    <cellStyle name="Header1 3 2 10 5 6 2" xfId="39362" xr:uid="{2B5EC4BA-CDED-4419-9258-65877BAA5CE9}"/>
    <cellStyle name="Header1 3 2 10 5 6 3" xfId="39363" xr:uid="{4FDA3276-DEEE-453F-9502-511DB5096B2C}"/>
    <cellStyle name="Header1 3 2 10 5 7" xfId="39364" xr:uid="{9059ED7A-A078-4B04-85E6-D1900B2B3CE5}"/>
    <cellStyle name="Header1 3 2 10 5 8" xfId="39365" xr:uid="{7AD3BAAD-21A2-4B1B-A6CA-D892247863A2}"/>
    <cellStyle name="Header1 3 2 10 6" xfId="39366" xr:uid="{91B69381-1108-4B0F-9687-02D8C98127EF}"/>
    <cellStyle name="Header1 3 2 10 6 2" xfId="39367" xr:uid="{18346850-B3CF-4C79-B0D5-C40073018575}"/>
    <cellStyle name="Header1 3 2 10 6 2 2" xfId="39368" xr:uid="{9A3F6CD2-C206-45DF-AD5C-5ADDC002DDF5}"/>
    <cellStyle name="Header1 3 2 10 6 2 3" xfId="39369" xr:uid="{E857CD89-3FC5-4060-AF48-DFBAAE6ABC7C}"/>
    <cellStyle name="Header1 3 2 10 6 3" xfId="39370" xr:uid="{73A3673A-4698-4E76-8839-92F6248E071C}"/>
    <cellStyle name="Header1 3 2 10 6 3 2" xfId="39371" xr:uid="{3AC7EAD8-842D-4A7F-BD0F-E70EC3C52871}"/>
    <cellStyle name="Header1 3 2 10 6 3 3" xfId="39372" xr:uid="{7558A42A-016A-47AC-8493-594D71DB912F}"/>
    <cellStyle name="Header1 3 2 10 6 4" xfId="39373" xr:uid="{E0E3AD6B-9260-4CF1-ABB6-1FF9C9AB5767}"/>
    <cellStyle name="Header1 3 2 10 6 4 2" xfId="39374" xr:uid="{C0DA34E4-C427-4ED0-A5D8-083D387CE26F}"/>
    <cellStyle name="Header1 3 2 10 6 4 3" xfId="39375" xr:uid="{7F90ACE0-0A1D-4743-A215-94A86B21DE0E}"/>
    <cellStyle name="Header1 3 2 10 6 5" xfId="39376" xr:uid="{39D91F11-AF22-43B0-A0BB-4F3A02C08539}"/>
    <cellStyle name="Header1 3 2 10 6 5 2" xfId="39377" xr:uid="{4D2918A3-9341-414B-933E-B3EB42142429}"/>
    <cellStyle name="Header1 3 2 10 6 5 3" xfId="39378" xr:uid="{25B05E51-E989-4DE2-BA25-9FEB126A88DE}"/>
    <cellStyle name="Header1 3 2 10 6 6" xfId="39379" xr:uid="{116C5CCF-A10E-4FD2-BEF6-7F518065E82F}"/>
    <cellStyle name="Header1 3 2 10 6 6 2" xfId="39380" xr:uid="{F5067C99-8F16-4E9F-A96D-D378F057DB87}"/>
    <cellStyle name="Header1 3 2 10 6 6 3" xfId="39381" xr:uid="{99435414-3C23-4137-9B3C-5610C544ECB7}"/>
    <cellStyle name="Header1 3 2 10 6 7" xfId="39382" xr:uid="{1CE1BEAB-E2FB-4B11-968C-36E7A456470F}"/>
    <cellStyle name="Header1 3 2 10 6 8" xfId="39383" xr:uid="{9B49E86B-68EA-45A6-B7BC-18961596AA51}"/>
    <cellStyle name="Header1 3 2 10 7" xfId="39384" xr:uid="{15A8DFED-0F8C-4991-84E5-58CA3E98668E}"/>
    <cellStyle name="Header1 3 2 10 8" xfId="39385" xr:uid="{CC599ED1-80F6-4F30-9215-89BB7A0E8D96}"/>
    <cellStyle name="Header1 3 2 11" xfId="39386" xr:uid="{C09C0CD3-7502-4F74-8F67-F0B468A3CA89}"/>
    <cellStyle name="Header1 3 2 11 2" xfId="39387" xr:uid="{F221FBD8-F292-4299-BE6D-CFF4CB3846FA}"/>
    <cellStyle name="Header1 3 2 11 2 2" xfId="39388" xr:uid="{8F33FC0A-E9DE-472F-B0CB-CB873494015F}"/>
    <cellStyle name="Header1 3 2 11 2 2 2" xfId="39389" xr:uid="{312B6273-DC3F-4D8D-A796-72E48389F2E1}"/>
    <cellStyle name="Header1 3 2 11 2 2 3" xfId="39390" xr:uid="{7CB607C7-93F3-4006-9B5A-4568F0F680A1}"/>
    <cellStyle name="Header1 3 2 11 2 3" xfId="39391" xr:uid="{3F6D54CB-AD2E-45AD-8F5C-636C1C21DDAB}"/>
    <cellStyle name="Header1 3 2 11 2 3 2" xfId="39392" xr:uid="{8CD7393D-1FF1-4FD9-9997-B506081D75DD}"/>
    <cellStyle name="Header1 3 2 11 2 3 3" xfId="39393" xr:uid="{63D06943-FC96-4B93-8C52-4826BF87BD82}"/>
    <cellStyle name="Header1 3 2 11 2 4" xfId="39394" xr:uid="{D32258D8-FCB0-4EFE-B14A-8158546EFD00}"/>
    <cellStyle name="Header1 3 2 11 2 4 2" xfId="39395" xr:uid="{9E0DF3FF-7A46-4E97-A951-C7E92E6CB2AF}"/>
    <cellStyle name="Header1 3 2 11 2 4 3" xfId="39396" xr:uid="{965A910B-A5F1-4D9F-A9EA-C57EEC7C1BEE}"/>
    <cellStyle name="Header1 3 2 11 2 5" xfId="39397" xr:uid="{566F473F-1EFB-45A8-82D6-A05D9FC75151}"/>
    <cellStyle name="Header1 3 2 11 2 5 2" xfId="39398" xr:uid="{7CD488B7-3835-488F-96F3-065F4FCA2F00}"/>
    <cellStyle name="Header1 3 2 11 2 5 3" xfId="39399" xr:uid="{69EA8605-C150-4521-BA3D-5DEF14F29B31}"/>
    <cellStyle name="Header1 3 2 11 2 6" xfId="39400" xr:uid="{29A632F2-464D-4F16-8856-82CE40662484}"/>
    <cellStyle name="Header1 3 2 11 2 6 2" xfId="39401" xr:uid="{ED963E16-51BD-4644-B3D3-03A21933F5BC}"/>
    <cellStyle name="Header1 3 2 11 2 6 3" xfId="39402" xr:uid="{068DE1BE-12F1-4430-A3CB-FDC3DDE1782C}"/>
    <cellStyle name="Header1 3 2 11 2 7" xfId="39403" xr:uid="{C6FDB470-2429-493D-9C3C-651D4D0375FC}"/>
    <cellStyle name="Header1 3 2 11 2 7 2" xfId="39404" xr:uid="{5D9421FE-CAB2-493E-9A2D-284283A55D53}"/>
    <cellStyle name="Header1 3 2 11 2 7 3" xfId="39405" xr:uid="{6A2DA55B-E9ED-4B9C-ABE9-20352D305CC5}"/>
    <cellStyle name="Header1 3 2 11 2 8" xfId="39406" xr:uid="{F25DFF98-3451-427A-89E4-9EE05976CD3E}"/>
    <cellStyle name="Header1 3 2 11 2 9" xfId="39407" xr:uid="{3015EF95-5536-4A93-AAA6-7C080095510C}"/>
    <cellStyle name="Header1 3 2 11 3" xfId="39408" xr:uid="{C392A045-6314-4C40-8D5A-E0CE29157EFA}"/>
    <cellStyle name="Header1 3 2 11 3 2" xfId="39409" xr:uid="{FD8DAE77-44AF-4156-ABBD-A2A1AAEC9C2B}"/>
    <cellStyle name="Header1 3 2 11 3 2 2" xfId="39410" xr:uid="{A2F9FF7C-7539-473B-88F6-FF2CDDD3F559}"/>
    <cellStyle name="Header1 3 2 11 3 2 3" xfId="39411" xr:uid="{0F5149CA-FC61-4E4D-93AA-7F2B3E52ACC0}"/>
    <cellStyle name="Header1 3 2 11 3 3" xfId="39412" xr:uid="{39D814B2-B2DD-47B9-8112-23F2A8727F2D}"/>
    <cellStyle name="Header1 3 2 11 3 3 2" xfId="39413" xr:uid="{7BE7F189-6D8B-4979-8289-6471A562F67A}"/>
    <cellStyle name="Header1 3 2 11 3 3 3" xfId="39414" xr:uid="{63E0BB77-7100-4FD0-8C12-23BB419115C3}"/>
    <cellStyle name="Header1 3 2 11 3 4" xfId="39415" xr:uid="{5CF54DDC-5880-419D-8978-2075DDE59F95}"/>
    <cellStyle name="Header1 3 2 11 3 4 2" xfId="39416" xr:uid="{F330B0CC-522F-4B22-977B-BB8709A7F31E}"/>
    <cellStyle name="Header1 3 2 11 3 4 3" xfId="39417" xr:uid="{D5D2B965-154B-44DC-8B2C-C51F4CB9306F}"/>
    <cellStyle name="Header1 3 2 11 3 5" xfId="39418" xr:uid="{AEBE412F-5C81-4371-BCFB-749BB067F641}"/>
    <cellStyle name="Header1 3 2 11 3 5 2" xfId="39419" xr:uid="{AD47EBC6-68C7-43E9-9C06-75F69A3D9AD6}"/>
    <cellStyle name="Header1 3 2 11 3 5 3" xfId="39420" xr:uid="{E9DAC888-14F1-4224-BD5C-82BF3C8279C9}"/>
    <cellStyle name="Header1 3 2 11 3 6" xfId="39421" xr:uid="{FF289AD5-1AAF-4E68-A44A-314C6D51A686}"/>
    <cellStyle name="Header1 3 2 11 3 6 2" xfId="39422" xr:uid="{137B5E0A-4151-4CC7-A48A-A2AC0F078AF5}"/>
    <cellStyle name="Header1 3 2 11 3 6 3" xfId="39423" xr:uid="{719E89D3-72D3-4548-8CEA-171760ECB898}"/>
    <cellStyle name="Header1 3 2 11 3 7" xfId="39424" xr:uid="{22CCD035-2AA8-46E8-BC07-30443EDCCEEF}"/>
    <cellStyle name="Header1 3 2 11 3 8" xfId="39425" xr:uid="{7C7F99A0-B9BA-4CE8-8603-07520038B50F}"/>
    <cellStyle name="Header1 3 2 11 4" xfId="39426" xr:uid="{333A0A44-9D9B-4A43-A1A5-3780F9AD7638}"/>
    <cellStyle name="Header1 3 2 11 4 2" xfId="39427" xr:uid="{23ECEAEC-B102-48AB-966F-29C9A3D96729}"/>
    <cellStyle name="Header1 3 2 11 4 2 2" xfId="39428" xr:uid="{4F12C05D-A90F-493D-BC34-3D0851A31647}"/>
    <cellStyle name="Header1 3 2 11 4 2 3" xfId="39429" xr:uid="{C36F795B-9392-42FD-8B00-7E62088B2B72}"/>
    <cellStyle name="Header1 3 2 11 4 3" xfId="39430" xr:uid="{E99F96E8-3A9D-4B88-8D60-27A9900446A3}"/>
    <cellStyle name="Header1 3 2 11 4 3 2" xfId="39431" xr:uid="{DF83B451-DE86-41AF-8009-001D999AEB7C}"/>
    <cellStyle name="Header1 3 2 11 4 3 3" xfId="39432" xr:uid="{81C30F6F-86D4-4184-ACD7-D36732984436}"/>
    <cellStyle name="Header1 3 2 11 4 4" xfId="39433" xr:uid="{1880FD98-91F7-450D-B213-ED21FF4E37A6}"/>
    <cellStyle name="Header1 3 2 11 4 4 2" xfId="39434" xr:uid="{5680D3AF-1595-46C0-9613-2A1C3AD20310}"/>
    <cellStyle name="Header1 3 2 11 4 4 3" xfId="39435" xr:uid="{11D2BAFD-E29D-4B57-A46A-0AA7CC4755B9}"/>
    <cellStyle name="Header1 3 2 11 4 5" xfId="39436" xr:uid="{99635CEC-9BD0-4D96-AC98-692E76887EB5}"/>
    <cellStyle name="Header1 3 2 11 4 5 2" xfId="39437" xr:uid="{9B1079B7-0AFB-479C-9690-587A4D959C0C}"/>
    <cellStyle name="Header1 3 2 11 4 5 3" xfId="39438" xr:uid="{284E5AC5-95FA-433E-A0A2-8F9233328B4B}"/>
    <cellStyle name="Header1 3 2 11 4 6" xfId="39439" xr:uid="{E6BFEE68-DFD8-41E9-9B80-3DDB039F2B51}"/>
    <cellStyle name="Header1 3 2 11 4 6 2" xfId="39440" xr:uid="{D6A616C2-100E-474F-984A-A6B264C4DC3D}"/>
    <cellStyle name="Header1 3 2 11 4 6 3" xfId="39441" xr:uid="{4AC62DF4-C25A-4A06-9078-5D92B1937677}"/>
    <cellStyle name="Header1 3 2 11 4 7" xfId="39442" xr:uid="{896E1799-2765-4960-9E20-3D48EE15D68B}"/>
    <cellStyle name="Header1 3 2 11 4 8" xfId="39443" xr:uid="{837E7631-9ACA-4A5A-A41E-D3573A76C01B}"/>
    <cellStyle name="Header1 3 2 11 5" xfId="39444" xr:uid="{2BE5D0B1-C72A-4043-A864-34CC350A844F}"/>
    <cellStyle name="Header1 3 2 11 5 2" xfId="39445" xr:uid="{5BE2D587-E7CC-4E1E-83E1-27F65D6120EB}"/>
    <cellStyle name="Header1 3 2 11 5 2 2" xfId="39446" xr:uid="{2599D475-0D8C-472E-ABED-A2E7450C40F8}"/>
    <cellStyle name="Header1 3 2 11 5 2 3" xfId="39447" xr:uid="{39FBCE44-B63C-4999-BA8C-E6AB5ACD97ED}"/>
    <cellStyle name="Header1 3 2 11 5 3" xfId="39448" xr:uid="{BE4AD43D-3CD5-4F4D-B56A-AA414784DE2C}"/>
    <cellStyle name="Header1 3 2 11 5 3 2" xfId="39449" xr:uid="{397B32AF-3479-4C2C-B728-EBECDB8E96FC}"/>
    <cellStyle name="Header1 3 2 11 5 3 3" xfId="39450" xr:uid="{8A2C1F8D-08F1-4AFD-BB34-169110BADB28}"/>
    <cellStyle name="Header1 3 2 11 5 4" xfId="39451" xr:uid="{F4565D19-8EB4-488D-8993-F8F04C77BE31}"/>
    <cellStyle name="Header1 3 2 11 5 4 2" xfId="39452" xr:uid="{FEF6DA62-3759-497F-A237-36BC9B53E6AE}"/>
    <cellStyle name="Header1 3 2 11 5 4 3" xfId="39453" xr:uid="{10D74865-0FD8-493D-BA6F-D2168BDF88F3}"/>
    <cellStyle name="Header1 3 2 11 5 5" xfId="39454" xr:uid="{7453CF8D-7193-4138-9A85-B7196D55272F}"/>
    <cellStyle name="Header1 3 2 11 5 5 2" xfId="39455" xr:uid="{740C862D-B218-4433-9366-ACF7976BB0C0}"/>
    <cellStyle name="Header1 3 2 11 5 5 3" xfId="39456" xr:uid="{F1C6F717-A4B8-4BC4-8089-18F573C349F9}"/>
    <cellStyle name="Header1 3 2 11 5 6" xfId="39457" xr:uid="{AB6AD902-00BF-4218-AAD0-609D0F52427B}"/>
    <cellStyle name="Header1 3 2 11 5 6 2" xfId="39458" xr:uid="{383EB53E-D880-4419-B447-24D2AA8535DD}"/>
    <cellStyle name="Header1 3 2 11 5 6 3" xfId="39459" xr:uid="{FCCB1638-AAD4-49BC-83E9-250AB3A7EE21}"/>
    <cellStyle name="Header1 3 2 11 5 7" xfId="39460" xr:uid="{CE689AE0-950B-40AB-97CF-4FA7D67CCEE9}"/>
    <cellStyle name="Header1 3 2 11 5 8" xfId="39461" xr:uid="{979343E6-452E-4806-809A-8C5FCDAB0E1E}"/>
    <cellStyle name="Header1 3 2 11 6" xfId="39462" xr:uid="{DB382587-6DB7-4C9B-A062-B57C42D1420A}"/>
    <cellStyle name="Header1 3 2 11 6 2" xfId="39463" xr:uid="{9CC5874E-5975-4D7A-835F-C315347D60D1}"/>
    <cellStyle name="Header1 3 2 11 6 2 2" xfId="39464" xr:uid="{2E59AB75-39B0-4C86-BCC2-4FA38D85558C}"/>
    <cellStyle name="Header1 3 2 11 6 2 3" xfId="39465" xr:uid="{2135367B-41A5-47AB-8B06-65FAB4385164}"/>
    <cellStyle name="Header1 3 2 11 6 3" xfId="39466" xr:uid="{F39E4BA1-50BA-4D24-8038-C11D6EB125DA}"/>
    <cellStyle name="Header1 3 2 11 6 3 2" xfId="39467" xr:uid="{AF866B18-519F-4B41-B0D6-8F3D3880A640}"/>
    <cellStyle name="Header1 3 2 11 6 3 3" xfId="39468" xr:uid="{E9C0E49D-57EE-44EA-9ADE-4B477840C263}"/>
    <cellStyle name="Header1 3 2 11 6 4" xfId="39469" xr:uid="{D16378E2-D3BF-40A1-BB4A-1539EB0DF253}"/>
    <cellStyle name="Header1 3 2 11 6 4 2" xfId="39470" xr:uid="{5CBA8D54-0548-46AA-9AA1-4ACC8E8A3AA3}"/>
    <cellStyle name="Header1 3 2 11 6 4 3" xfId="39471" xr:uid="{E5D84717-FA2E-4DD0-98AF-123B9B935221}"/>
    <cellStyle name="Header1 3 2 11 6 5" xfId="39472" xr:uid="{8C00A04A-9A07-429C-8D8C-92C3EC2E7270}"/>
    <cellStyle name="Header1 3 2 11 6 5 2" xfId="39473" xr:uid="{2AFBE5D2-5E55-4846-AB3E-D12B042B2A94}"/>
    <cellStyle name="Header1 3 2 11 6 5 3" xfId="39474" xr:uid="{512FB73B-B619-4D14-8267-C26B8F035662}"/>
    <cellStyle name="Header1 3 2 11 6 6" xfId="39475" xr:uid="{5733253B-27B0-431D-BA61-23CFCC675AA5}"/>
    <cellStyle name="Header1 3 2 11 6 6 2" xfId="39476" xr:uid="{0D9F40CB-AC84-4866-9A6C-3D1CE31365A3}"/>
    <cellStyle name="Header1 3 2 11 6 6 3" xfId="39477" xr:uid="{E46B6859-FB19-4DD9-BE14-94CBAA607EBA}"/>
    <cellStyle name="Header1 3 2 11 6 7" xfId="39478" xr:uid="{203F6340-0D02-43A8-A49E-F9225514BD0A}"/>
    <cellStyle name="Header1 3 2 11 6 8" xfId="39479" xr:uid="{E32B9D98-82F8-429B-A0CA-0BAFF2D5E90B}"/>
    <cellStyle name="Header1 3 2 11 7" xfId="39480" xr:uid="{4F9E8EA1-5B4E-4C57-9871-1F80F193FC72}"/>
    <cellStyle name="Header1 3 2 12" xfId="39481" xr:uid="{8310CCDE-20E3-4ABB-AC4B-6AEB4B87F206}"/>
    <cellStyle name="Header1 3 2 12 10" xfId="39482" xr:uid="{9A12CA07-363D-4828-ACB1-54D833AE99FC}"/>
    <cellStyle name="Header1 3 2 12 2" xfId="39483" xr:uid="{C6FE1D70-71D2-4AC8-BAEB-F4CF26F4DAD0}"/>
    <cellStyle name="Header1 3 2 12 2 2" xfId="39484" xr:uid="{A92096C6-65A5-4ACA-B60F-6DF08B8BCB4A}"/>
    <cellStyle name="Header1 3 2 12 2 3" xfId="39485" xr:uid="{B4DF7A02-B1BC-46A8-8432-AF6282C2CE32}"/>
    <cellStyle name="Header1 3 2 12 3" xfId="39486" xr:uid="{9AD20EEE-D03A-4B22-96BD-7DB1EE6472B3}"/>
    <cellStyle name="Header1 3 2 12 3 2" xfId="39487" xr:uid="{45F04C60-49EC-4421-B373-7D06AC3D078E}"/>
    <cellStyle name="Header1 3 2 12 3 3" xfId="39488" xr:uid="{A1E0C02C-C17E-4C23-BF21-9A191D991ACC}"/>
    <cellStyle name="Header1 3 2 12 4" xfId="39489" xr:uid="{1B2F2D9D-327A-4718-9DFF-75A715718504}"/>
    <cellStyle name="Header1 3 2 12 4 2" xfId="39490" xr:uid="{F34A5462-7E3B-43F9-AB41-37F45B643127}"/>
    <cellStyle name="Header1 3 2 12 4 3" xfId="39491" xr:uid="{48F99D13-9CE4-4B43-B463-E5F2719FCF25}"/>
    <cellStyle name="Header1 3 2 12 5" xfId="39492" xr:uid="{6BACB672-2488-446E-AB83-B242AA24C900}"/>
    <cellStyle name="Header1 3 2 12 5 2" xfId="39493" xr:uid="{14FC635C-65BE-47CA-8646-5A5700887DC3}"/>
    <cellStyle name="Header1 3 2 12 5 3" xfId="39494" xr:uid="{11F1AECD-4AD7-4996-9E39-A49B3DE13B20}"/>
    <cellStyle name="Header1 3 2 12 6" xfId="39495" xr:uid="{954D5C58-4567-4123-973A-E355DE883BFD}"/>
    <cellStyle name="Header1 3 2 12 6 2" xfId="39496" xr:uid="{DB2F6EC4-2B39-4F41-9A0A-DE78426EF00E}"/>
    <cellStyle name="Header1 3 2 12 6 3" xfId="39497" xr:uid="{AE5284FE-4324-49A6-9D73-9BEE7F51EB07}"/>
    <cellStyle name="Header1 3 2 12 7" xfId="39498" xr:uid="{B7D8F99F-133A-4BCD-A463-7AC077AD939A}"/>
    <cellStyle name="Header1 3 2 12 7 2" xfId="39499" xr:uid="{835E48AF-9FA3-49EA-86CF-5E7AF9B664C0}"/>
    <cellStyle name="Header1 3 2 12 7 3" xfId="39500" xr:uid="{6DDC056E-64B7-467B-809D-02CE469FEC23}"/>
    <cellStyle name="Header1 3 2 12 8" xfId="39501" xr:uid="{2B58DFD0-BFED-4884-9139-EDF90F8705EC}"/>
    <cellStyle name="Header1 3 2 12 9" xfId="39502" xr:uid="{2C869223-9767-4640-B88E-CC053E1155F0}"/>
    <cellStyle name="Header1 3 2 13" xfId="39503" xr:uid="{DEF9262F-F918-4F9B-AE6C-15D40866194F}"/>
    <cellStyle name="Header1 3 2 13 2" xfId="39504" xr:uid="{361805AF-E101-41ED-8090-637FD4D86CF0}"/>
    <cellStyle name="Header1 3 2 13 2 2" xfId="39505" xr:uid="{B6EC57A9-47FA-4561-BFE1-6761EA453496}"/>
    <cellStyle name="Header1 3 2 13 2 3" xfId="39506" xr:uid="{1E952758-BFC7-4E8E-AC7C-05BBD3BB66C3}"/>
    <cellStyle name="Header1 3 2 13 3" xfId="39507" xr:uid="{849DFAE6-538A-4E0B-A8FE-28422A86A367}"/>
    <cellStyle name="Header1 3 2 13 3 2" xfId="39508" xr:uid="{1AD4968B-5B6B-4FD9-A773-EE35DA8D6F59}"/>
    <cellStyle name="Header1 3 2 13 3 3" xfId="39509" xr:uid="{8CA6FDB7-BBCB-4C6F-9A4A-05B02DDD9C87}"/>
    <cellStyle name="Header1 3 2 13 4" xfId="39510" xr:uid="{AC63E31C-74B6-4CBB-B782-231C81BE0ED3}"/>
    <cellStyle name="Header1 3 2 13 4 2" xfId="39511" xr:uid="{9F9ED403-9A10-43C8-B3B8-26D9483443CA}"/>
    <cellStyle name="Header1 3 2 13 4 3" xfId="39512" xr:uid="{21A4EA00-5EE2-4F23-800E-37BE8879AB36}"/>
    <cellStyle name="Header1 3 2 13 5" xfId="39513" xr:uid="{BF7E8583-B2E2-4FF3-9D21-179DFF45C4CC}"/>
    <cellStyle name="Header1 3 2 13 5 2" xfId="39514" xr:uid="{73C2B294-D566-4CEC-B543-EAC75515287B}"/>
    <cellStyle name="Header1 3 2 13 5 3" xfId="39515" xr:uid="{8F2DF1E5-7AF6-463D-A45C-9E9159359747}"/>
    <cellStyle name="Header1 3 2 13 6" xfId="39516" xr:uid="{59752BB6-C7AD-4547-9815-2042968DE7D3}"/>
    <cellStyle name="Header1 3 2 13 6 2" xfId="39517" xr:uid="{96DCCF15-62E1-442D-9585-A00843631090}"/>
    <cellStyle name="Header1 3 2 13 6 3" xfId="39518" xr:uid="{25498416-A292-47B0-B14F-99596FCBD2EE}"/>
    <cellStyle name="Header1 3 2 13 7" xfId="39519" xr:uid="{C7312DAB-F7CC-4DB9-B2D4-2C51F986B2B8}"/>
    <cellStyle name="Header1 3 2 13 8" xfId="39520" xr:uid="{0F54600E-49CF-4A52-86AA-FFB612284406}"/>
    <cellStyle name="Header1 3 2 2" xfId="39521" xr:uid="{FDF1E854-C282-4A6D-9244-C5A95654A811}"/>
    <cellStyle name="Header1 3 2 2 2" xfId="39522" xr:uid="{D997ACF2-462A-41BD-A590-EB31E8597EA6}"/>
    <cellStyle name="Header1 3 2 2 2 2" xfId="39523" xr:uid="{007F9566-7EEF-408D-BB72-B65A5795FAB3}"/>
    <cellStyle name="Header1 3 2 2 2 2 2" xfId="39524" xr:uid="{2C0B5484-D101-4869-82FF-CC42BDF92CEB}"/>
    <cellStyle name="Header1 3 2 2 2 2 3" xfId="39525" xr:uid="{941B7B2F-AB09-46C4-B677-CE3DDF16ECA5}"/>
    <cellStyle name="Header1 3 2 2 2 3" xfId="39526" xr:uid="{0E4E1294-2438-4F2D-A2F4-795E3F7C577F}"/>
    <cellStyle name="Header1 3 2 2 2 3 2" xfId="39527" xr:uid="{6F604AD0-EE23-40D6-96E0-9538B5745B5C}"/>
    <cellStyle name="Header1 3 2 2 2 3 3" xfId="39528" xr:uid="{0C2E59C0-331C-4509-9EDC-1E5BCAD03263}"/>
    <cellStyle name="Header1 3 2 2 2 4" xfId="39529" xr:uid="{72388FCA-CE50-441E-A6E8-3A5F4DF506CE}"/>
    <cellStyle name="Header1 3 2 2 2 4 2" xfId="39530" xr:uid="{B489EF07-1453-4D80-A3B2-0917E570361E}"/>
    <cellStyle name="Header1 3 2 2 2 4 3" xfId="39531" xr:uid="{F7CB4E11-A7B3-4227-9F90-2BCB52F8F1EC}"/>
    <cellStyle name="Header1 3 2 2 2 5" xfId="39532" xr:uid="{357A0DD4-B8E5-4C9E-A3DC-661EC6BA2673}"/>
    <cellStyle name="Header1 3 2 2 2 5 2" xfId="39533" xr:uid="{66E8333F-5AAB-46B8-A621-A8698C258536}"/>
    <cellStyle name="Header1 3 2 2 2 5 3" xfId="39534" xr:uid="{7F33A2AB-E083-4BCC-9450-FC88653FCBDE}"/>
    <cellStyle name="Header1 3 2 2 2 6" xfId="39535" xr:uid="{088A2145-379A-4A37-BC03-9F0FF86E845B}"/>
    <cellStyle name="Header1 3 2 2 2 6 2" xfId="39536" xr:uid="{F0D497E2-CFE0-49F6-B88C-DE91D811BC3C}"/>
    <cellStyle name="Header1 3 2 2 2 6 3" xfId="39537" xr:uid="{47938114-1CC2-4902-9FB4-A54765B626A2}"/>
    <cellStyle name="Header1 3 2 2 2 7" xfId="39538" xr:uid="{6A62F9EF-247F-4CDF-BB6D-BBB5F12951A6}"/>
    <cellStyle name="Header1 3 2 2 2 7 2" xfId="39539" xr:uid="{919D9843-DE78-4353-B282-4854B6CFEEBD}"/>
    <cellStyle name="Header1 3 2 2 2 7 3" xfId="39540" xr:uid="{663283FE-52CC-4012-BCD7-8E01535EA1E0}"/>
    <cellStyle name="Header1 3 2 2 2 8" xfId="39541" xr:uid="{38282C48-6A8B-4D37-9BF9-FAEF145713AF}"/>
    <cellStyle name="Header1 3 2 2 2 9" xfId="39542" xr:uid="{8CC39CB7-526B-4506-941C-ACC7933029D0}"/>
    <cellStyle name="Header1 3 2 2 3" xfId="39543" xr:uid="{D1606A90-B49B-4355-951E-196DF2F8489E}"/>
    <cellStyle name="Header1 3 2 2 3 2" xfId="39544" xr:uid="{D2A04C07-C7B7-4658-9FD6-543E1ACDE3EC}"/>
    <cellStyle name="Header1 3 2 2 3 2 2" xfId="39545" xr:uid="{85D63E51-0AE9-4930-A0EC-C8E9AAC90627}"/>
    <cellStyle name="Header1 3 2 2 3 2 3" xfId="39546" xr:uid="{3E353238-D823-447B-A625-B6DB565EEA0A}"/>
    <cellStyle name="Header1 3 2 2 3 3" xfId="39547" xr:uid="{68A2E27B-F28A-48CF-8292-597A103762DB}"/>
    <cellStyle name="Header1 3 2 2 3 3 2" xfId="39548" xr:uid="{40DE5990-37DB-4FE2-97FD-FA117C6AE689}"/>
    <cellStyle name="Header1 3 2 2 3 3 3" xfId="39549" xr:uid="{E081AB14-9CE0-4255-9A62-B444AA9E288D}"/>
    <cellStyle name="Header1 3 2 2 3 4" xfId="39550" xr:uid="{3BEA22C7-9819-4F54-944D-3853C0A2AD8B}"/>
    <cellStyle name="Header1 3 2 2 3 4 2" xfId="39551" xr:uid="{91E9265D-F890-4171-979F-4066C9EC7869}"/>
    <cellStyle name="Header1 3 2 2 3 4 3" xfId="39552" xr:uid="{43FBC452-863A-456D-BABE-561041EAD165}"/>
    <cellStyle name="Header1 3 2 2 3 5" xfId="39553" xr:uid="{9FBFD113-EE12-4B95-93BE-3DE366F7E08C}"/>
    <cellStyle name="Header1 3 2 2 3 5 2" xfId="39554" xr:uid="{70C522FE-DC66-4BEA-BA84-669C0E0864D5}"/>
    <cellStyle name="Header1 3 2 2 3 5 3" xfId="39555" xr:uid="{DF6349D4-141D-47E4-BCE4-DF9F758BA469}"/>
    <cellStyle name="Header1 3 2 2 3 6" xfId="39556" xr:uid="{65B0546D-6366-4E1A-8E60-977ECBED3168}"/>
    <cellStyle name="Header1 3 2 2 3 6 2" xfId="39557" xr:uid="{D76D4E5F-92DF-4E7B-926A-A8010CCB1D09}"/>
    <cellStyle name="Header1 3 2 2 3 6 3" xfId="39558" xr:uid="{3A68BD5A-7F70-4F0D-B371-376A53E4131B}"/>
    <cellStyle name="Header1 3 2 2 3 7" xfId="39559" xr:uid="{E3AC5233-8009-41AD-8339-62E43B36A29D}"/>
    <cellStyle name="Header1 3 2 2 3 8" xfId="39560" xr:uid="{62D88927-49A5-4D99-8094-D8DE390CA248}"/>
    <cellStyle name="Header1 3 2 2 4" xfId="39561" xr:uid="{2B7685A6-1A5F-4E70-8406-D481C1490836}"/>
    <cellStyle name="Header1 3 2 2 4 2" xfId="39562" xr:uid="{8DD88ED6-57E7-4CD5-A83F-C63B63968618}"/>
    <cellStyle name="Header1 3 2 2 4 2 2" xfId="39563" xr:uid="{80547913-FC7D-4C4E-A32D-89F55368125B}"/>
    <cellStyle name="Header1 3 2 2 4 2 3" xfId="39564" xr:uid="{935E8109-F198-4B12-B100-166774D2DBE5}"/>
    <cellStyle name="Header1 3 2 2 4 3" xfId="39565" xr:uid="{D14E83BF-2C34-44ED-8DDF-B06A69601331}"/>
    <cellStyle name="Header1 3 2 2 4 3 2" xfId="39566" xr:uid="{97D6628D-D107-4506-AE59-8EEB06337CF7}"/>
    <cellStyle name="Header1 3 2 2 4 3 3" xfId="39567" xr:uid="{B776ADAD-88C5-47F4-B925-A8E89E107BDE}"/>
    <cellStyle name="Header1 3 2 2 4 4" xfId="39568" xr:uid="{0F19DC0D-5422-40F6-A2A3-CEE3BC98C640}"/>
    <cellStyle name="Header1 3 2 2 4 4 2" xfId="39569" xr:uid="{A2E096FD-53B9-4CF9-BA0B-136D41D182AC}"/>
    <cellStyle name="Header1 3 2 2 4 4 3" xfId="39570" xr:uid="{4FF12AD5-A0E6-4F51-86A2-FA64EA077A08}"/>
    <cellStyle name="Header1 3 2 2 4 5" xfId="39571" xr:uid="{13D8F1E3-1F5A-4C3D-8CBB-D7207959108C}"/>
    <cellStyle name="Header1 3 2 2 4 5 2" xfId="39572" xr:uid="{3B1466EA-CEF9-466A-9514-2919E3962522}"/>
    <cellStyle name="Header1 3 2 2 4 5 3" xfId="39573" xr:uid="{19ED2C76-7ADD-42C6-92B7-EB47F2E2671A}"/>
    <cellStyle name="Header1 3 2 2 4 6" xfId="39574" xr:uid="{1D3175BA-8AEF-4733-8E84-C25BD4417660}"/>
    <cellStyle name="Header1 3 2 2 4 6 2" xfId="39575" xr:uid="{67037E43-6325-40CF-AF66-D20045D92F5B}"/>
    <cellStyle name="Header1 3 2 2 4 6 3" xfId="39576" xr:uid="{19967A5F-FAE4-479B-9DFF-D848C6891D00}"/>
    <cellStyle name="Header1 3 2 2 4 7" xfId="39577" xr:uid="{6B860A46-9B83-43FE-90EE-89AFB7D96281}"/>
    <cellStyle name="Header1 3 2 2 4 8" xfId="39578" xr:uid="{1FBC5309-F539-4A22-BC78-4ABC12505DC7}"/>
    <cellStyle name="Header1 3 2 2 5" xfId="39579" xr:uid="{A5B4E2F2-8B15-45FC-AAD1-25CCFA8E552C}"/>
    <cellStyle name="Header1 3 2 2 5 2" xfId="39580" xr:uid="{CDA854F9-5645-49CF-B2B8-86FFFA0B2BF9}"/>
    <cellStyle name="Header1 3 2 2 5 2 2" xfId="39581" xr:uid="{AA59F01B-885F-4956-9A47-C6EC189F529B}"/>
    <cellStyle name="Header1 3 2 2 5 2 3" xfId="39582" xr:uid="{704C5000-72B7-4CC0-A4BF-11C573AECA3D}"/>
    <cellStyle name="Header1 3 2 2 5 3" xfId="39583" xr:uid="{0150AE60-FA38-4FB3-8A08-71FFAE3B3381}"/>
    <cellStyle name="Header1 3 2 2 5 3 2" xfId="39584" xr:uid="{B230BB78-63E1-4B2C-A5B0-CBEE19D10E32}"/>
    <cellStyle name="Header1 3 2 2 5 3 3" xfId="39585" xr:uid="{AF0E8E8D-3A9B-4B70-9160-8E643D8B86A8}"/>
    <cellStyle name="Header1 3 2 2 5 4" xfId="39586" xr:uid="{8254DA24-1064-4C43-83B2-778066BC1B4C}"/>
    <cellStyle name="Header1 3 2 2 5 4 2" xfId="39587" xr:uid="{55775BF6-5C2C-4CC5-A488-B08260A3CD53}"/>
    <cellStyle name="Header1 3 2 2 5 4 3" xfId="39588" xr:uid="{6752BBC9-6C0E-4B1A-9825-875B0D3AB50C}"/>
    <cellStyle name="Header1 3 2 2 5 5" xfId="39589" xr:uid="{9E195992-8584-46ED-A628-50EC08B8151F}"/>
    <cellStyle name="Header1 3 2 2 5 5 2" xfId="39590" xr:uid="{F49A0B01-96CC-432A-8457-0F074973147B}"/>
    <cellStyle name="Header1 3 2 2 5 5 3" xfId="39591" xr:uid="{FB821EDC-2596-4BDF-9517-C4D85732F414}"/>
    <cellStyle name="Header1 3 2 2 5 6" xfId="39592" xr:uid="{9E341DBD-0963-4C26-A957-326C33CE6F21}"/>
    <cellStyle name="Header1 3 2 2 5 6 2" xfId="39593" xr:uid="{AC67B707-A55B-41A8-BDEE-2B49831E5A92}"/>
    <cellStyle name="Header1 3 2 2 5 6 3" xfId="39594" xr:uid="{D09FF483-8162-4168-866A-81880338C7DB}"/>
    <cellStyle name="Header1 3 2 2 5 7" xfId="39595" xr:uid="{AB07E146-4835-495A-81B1-02DB0F540587}"/>
    <cellStyle name="Header1 3 2 2 5 8" xfId="39596" xr:uid="{58D4C00C-A38E-4741-88B3-BAF9E3BC6964}"/>
    <cellStyle name="Header1 3 2 2 6" xfId="39597" xr:uid="{F245E65A-574E-4E72-9084-792133C614D1}"/>
    <cellStyle name="Header1 3 2 2 6 2" xfId="39598" xr:uid="{D232B865-7EF2-414C-AB23-29D9F8F105BA}"/>
    <cellStyle name="Header1 3 2 2 6 2 2" xfId="39599" xr:uid="{1EF34A38-2C4C-45AF-B924-2CABF4F257F4}"/>
    <cellStyle name="Header1 3 2 2 6 2 3" xfId="39600" xr:uid="{5E2DFA85-50E9-44F8-B818-98E645B3DE7C}"/>
    <cellStyle name="Header1 3 2 2 6 3" xfId="39601" xr:uid="{C9E70B03-0298-4E02-B139-FD742EB7904E}"/>
    <cellStyle name="Header1 3 2 2 6 3 2" xfId="39602" xr:uid="{39C4D8B4-1645-4A49-806C-365C6715B551}"/>
    <cellStyle name="Header1 3 2 2 6 3 3" xfId="39603" xr:uid="{4932E93E-8C9E-4A3B-A5FE-E5DCEC7A0A2F}"/>
    <cellStyle name="Header1 3 2 2 6 4" xfId="39604" xr:uid="{05756BA2-1FE7-4C33-A9E4-798F802C1510}"/>
    <cellStyle name="Header1 3 2 2 6 4 2" xfId="39605" xr:uid="{4C39F01C-017C-4044-9BC9-5FD88E45FAA5}"/>
    <cellStyle name="Header1 3 2 2 6 4 3" xfId="39606" xr:uid="{F229A7BB-1626-42D2-8054-073CF78B7FEA}"/>
    <cellStyle name="Header1 3 2 2 6 5" xfId="39607" xr:uid="{A573AF75-94A2-4C96-B4DE-7C2CF0E348F9}"/>
    <cellStyle name="Header1 3 2 2 6 5 2" xfId="39608" xr:uid="{77E3AC3F-D2A4-49DF-8624-714F235BB0ED}"/>
    <cellStyle name="Header1 3 2 2 6 5 3" xfId="39609" xr:uid="{66DB4576-EE4B-4054-85AB-E95C2565FCC6}"/>
    <cellStyle name="Header1 3 2 2 6 6" xfId="39610" xr:uid="{DE47CED9-D77A-4118-9018-B070F41B84C0}"/>
    <cellStyle name="Header1 3 2 2 6 6 2" xfId="39611" xr:uid="{D14C7D84-EBB4-49A8-B2B4-74C37ED9BF7D}"/>
    <cellStyle name="Header1 3 2 2 6 6 3" xfId="39612" xr:uid="{4840DCD5-BBC5-451E-B357-31A87690FE44}"/>
    <cellStyle name="Header1 3 2 2 6 7" xfId="39613" xr:uid="{FB1D9851-3BE6-44E7-9D2B-0016DB5D8D97}"/>
    <cellStyle name="Header1 3 2 2 6 8" xfId="39614" xr:uid="{D9C695D7-9261-4F9F-8797-7DEA8ACF231C}"/>
    <cellStyle name="Header1 3 2 2 7" xfId="39615" xr:uid="{7E0116C7-63A0-4E7E-B61C-458DE45527F3}"/>
    <cellStyle name="Header1 3 2 2 8" xfId="39616" xr:uid="{57911B06-73E8-46E3-BD5B-DC0CF54399CA}"/>
    <cellStyle name="Header1 3 2 3" xfId="39617" xr:uid="{0D8F7127-1237-4C7D-BFBB-C09670B43FA2}"/>
    <cellStyle name="Header1 3 2 3 2" xfId="39618" xr:uid="{DC300526-B072-421A-9F72-778A58A7411B}"/>
    <cellStyle name="Header1 3 2 3 2 2" xfId="39619" xr:uid="{B455DA0C-AD65-402D-8ACA-515916025E2B}"/>
    <cellStyle name="Header1 3 2 3 2 2 2" xfId="39620" xr:uid="{21E9519D-14AA-4D5E-86AB-60101AB0B9A9}"/>
    <cellStyle name="Header1 3 2 3 2 2 3" xfId="39621" xr:uid="{67D02480-3634-4366-9B78-0DC67BFE8F5F}"/>
    <cellStyle name="Header1 3 2 3 2 3" xfId="39622" xr:uid="{00606A22-54B0-4424-852F-8BCB76BAAE5E}"/>
    <cellStyle name="Header1 3 2 3 2 3 2" xfId="39623" xr:uid="{4173F6D7-BF6C-4FC0-A1B4-9B7FE088A722}"/>
    <cellStyle name="Header1 3 2 3 2 3 3" xfId="39624" xr:uid="{9313BB12-C771-4945-BA8E-128E8E947F1A}"/>
    <cellStyle name="Header1 3 2 3 2 4" xfId="39625" xr:uid="{6900E023-7A07-491C-A7B5-BFAD91937C0F}"/>
    <cellStyle name="Header1 3 2 3 2 4 2" xfId="39626" xr:uid="{096FC199-FF84-4843-AE81-C75DC26CC596}"/>
    <cellStyle name="Header1 3 2 3 2 4 3" xfId="39627" xr:uid="{DCC202B7-21E3-4B80-9F2C-90D4B4CE9B55}"/>
    <cellStyle name="Header1 3 2 3 2 5" xfId="39628" xr:uid="{8B1AF3E0-7E1B-4E56-817A-39F398AADD81}"/>
    <cellStyle name="Header1 3 2 3 2 5 2" xfId="39629" xr:uid="{1D88791B-35FB-45F4-A083-1E45229CEF74}"/>
    <cellStyle name="Header1 3 2 3 2 5 3" xfId="39630" xr:uid="{CD9BFF15-E8A6-42CB-9B2E-60FB2496164C}"/>
    <cellStyle name="Header1 3 2 3 2 6" xfId="39631" xr:uid="{AA27C411-4984-4043-A00C-55F56CB6AB8A}"/>
    <cellStyle name="Header1 3 2 3 2 6 2" xfId="39632" xr:uid="{8B5605AB-D0C4-4934-8CA4-C4105A984694}"/>
    <cellStyle name="Header1 3 2 3 2 6 3" xfId="39633" xr:uid="{CD90CCA0-355C-44A4-AC88-898383DDF248}"/>
    <cellStyle name="Header1 3 2 3 2 7" xfId="39634" xr:uid="{552F917C-019A-4A8E-8C32-F8799D6778D5}"/>
    <cellStyle name="Header1 3 2 3 2 7 2" xfId="39635" xr:uid="{A529E3DE-E9F8-46A6-9551-A60E2BD7D3BB}"/>
    <cellStyle name="Header1 3 2 3 2 7 3" xfId="39636" xr:uid="{696DF71D-2EE7-4A95-BED3-C7451D2F8E37}"/>
    <cellStyle name="Header1 3 2 3 2 8" xfId="39637" xr:uid="{402CA16E-4DF5-4AF6-AC72-BC0D73FB3BF0}"/>
    <cellStyle name="Header1 3 2 3 2 9" xfId="39638" xr:uid="{69C383C6-E319-4AB7-A7E1-4691D1007467}"/>
    <cellStyle name="Header1 3 2 3 3" xfId="39639" xr:uid="{C6ED1824-2AEB-4468-A38B-5A772B774FF4}"/>
    <cellStyle name="Header1 3 2 3 3 2" xfId="39640" xr:uid="{6BDE3142-6B23-479D-B66F-BAA93231D321}"/>
    <cellStyle name="Header1 3 2 3 3 2 2" xfId="39641" xr:uid="{E7F0332F-D8DC-4E7D-90F5-50FB7169023E}"/>
    <cellStyle name="Header1 3 2 3 3 2 3" xfId="39642" xr:uid="{FD45A6AE-0835-419A-B0C5-8F2A79AACD31}"/>
    <cellStyle name="Header1 3 2 3 3 3" xfId="39643" xr:uid="{4F7B8FC5-C2E5-46D3-8AF2-002A84B25AE4}"/>
    <cellStyle name="Header1 3 2 3 3 3 2" xfId="39644" xr:uid="{3656BBC0-C5C4-4CD5-8D09-FAEB8E6BBA2A}"/>
    <cellStyle name="Header1 3 2 3 3 3 3" xfId="39645" xr:uid="{5CB6C4A0-2242-486C-94EA-88999047FB99}"/>
    <cellStyle name="Header1 3 2 3 3 4" xfId="39646" xr:uid="{B05CC878-0053-4720-A9B9-975116C9457C}"/>
    <cellStyle name="Header1 3 2 3 3 4 2" xfId="39647" xr:uid="{AE896BD6-C260-4A4C-9E8A-B657078D5F2C}"/>
    <cellStyle name="Header1 3 2 3 3 4 3" xfId="39648" xr:uid="{B68A6272-CBF3-4EFF-BE6E-9A7E94CE64B1}"/>
    <cellStyle name="Header1 3 2 3 3 5" xfId="39649" xr:uid="{114DCED3-BD94-4949-854E-2D5B50EDEF5D}"/>
    <cellStyle name="Header1 3 2 3 3 5 2" xfId="39650" xr:uid="{286F4E62-374D-423C-A6C0-F6E378AB4D8D}"/>
    <cellStyle name="Header1 3 2 3 3 5 3" xfId="39651" xr:uid="{3DDB580B-DC04-435B-8B48-2BFD57C60238}"/>
    <cellStyle name="Header1 3 2 3 3 6" xfId="39652" xr:uid="{D0589073-729D-4928-9EFE-B28130609100}"/>
    <cellStyle name="Header1 3 2 3 3 6 2" xfId="39653" xr:uid="{A41E52DC-3BBC-4A71-A39F-82A8870B0E5C}"/>
    <cellStyle name="Header1 3 2 3 3 6 3" xfId="39654" xr:uid="{A9A5FEBC-A53A-4425-BC02-C49C5B542DFF}"/>
    <cellStyle name="Header1 3 2 3 3 7" xfId="39655" xr:uid="{A970A247-5181-4CD6-94E1-DF0BD2C7892D}"/>
    <cellStyle name="Header1 3 2 3 3 8" xfId="39656" xr:uid="{F810D02E-E5B4-46E8-8E4B-AC5A878160BA}"/>
    <cellStyle name="Header1 3 2 3 4" xfId="39657" xr:uid="{C22959B4-C911-4C77-8B3D-C4E2D3E59642}"/>
    <cellStyle name="Header1 3 2 3 4 2" xfId="39658" xr:uid="{1BB9CD2A-3AA4-44D7-B2B9-0387218FEE05}"/>
    <cellStyle name="Header1 3 2 3 4 2 2" xfId="39659" xr:uid="{425A7383-AB4E-43C2-982C-0E326D48EB63}"/>
    <cellStyle name="Header1 3 2 3 4 2 3" xfId="39660" xr:uid="{13CDD0BB-E7B2-4A3C-BD77-C335E283FC06}"/>
    <cellStyle name="Header1 3 2 3 4 3" xfId="39661" xr:uid="{4532B498-4DF0-4B3B-B47F-7B96099EFFD6}"/>
    <cellStyle name="Header1 3 2 3 4 3 2" xfId="39662" xr:uid="{2F4985FC-B320-4320-A44F-F961B66D3CEA}"/>
    <cellStyle name="Header1 3 2 3 4 3 3" xfId="39663" xr:uid="{F1E3A931-3E94-4170-B666-D530CB6024BD}"/>
    <cellStyle name="Header1 3 2 3 4 4" xfId="39664" xr:uid="{9B5EF12C-6513-46F5-9FD3-34D5BD47A174}"/>
    <cellStyle name="Header1 3 2 3 4 4 2" xfId="39665" xr:uid="{05C5DB12-BCBC-4035-888D-495BDA100339}"/>
    <cellStyle name="Header1 3 2 3 4 4 3" xfId="39666" xr:uid="{F33A9C70-F01D-4780-82A7-8D8B653512DE}"/>
    <cellStyle name="Header1 3 2 3 4 5" xfId="39667" xr:uid="{A832554A-A3FC-4C47-9BA5-73976F815CFB}"/>
    <cellStyle name="Header1 3 2 3 4 5 2" xfId="39668" xr:uid="{EC657227-F9A6-4C8C-ABF3-6322A6C390D9}"/>
    <cellStyle name="Header1 3 2 3 4 5 3" xfId="39669" xr:uid="{5781CA7E-C018-4DD0-927D-C13D108241D0}"/>
    <cellStyle name="Header1 3 2 3 4 6" xfId="39670" xr:uid="{554B54AB-32D4-4A1D-AB7C-80C357591E51}"/>
    <cellStyle name="Header1 3 2 3 4 6 2" xfId="39671" xr:uid="{5121D61D-1C72-4A66-AE31-6F05BAB8CEA0}"/>
    <cellStyle name="Header1 3 2 3 4 6 3" xfId="39672" xr:uid="{3F5A1577-F68E-42E3-9350-09C9204B69DB}"/>
    <cellStyle name="Header1 3 2 3 4 7" xfId="39673" xr:uid="{1BA2BB4B-FA66-4887-9DB9-40F65098696D}"/>
    <cellStyle name="Header1 3 2 3 4 8" xfId="39674" xr:uid="{08B10140-DFB9-49BE-A3A7-FF49FAEF18CA}"/>
    <cellStyle name="Header1 3 2 3 5" xfId="39675" xr:uid="{5C4D76EE-B0F3-44BB-9D2F-11DA8B7D85A8}"/>
    <cellStyle name="Header1 3 2 3 5 2" xfId="39676" xr:uid="{2DB88463-C30E-421F-A165-5AF0C9B62DA6}"/>
    <cellStyle name="Header1 3 2 3 5 2 2" xfId="39677" xr:uid="{1B7E1D16-FA9A-43B3-A4F2-60FAC865BF5A}"/>
    <cellStyle name="Header1 3 2 3 5 2 3" xfId="39678" xr:uid="{6F22E7D3-D4E3-4D22-AA38-B087451A1DB8}"/>
    <cellStyle name="Header1 3 2 3 5 3" xfId="39679" xr:uid="{D847B769-8059-45E4-A191-8F6C1073AA3D}"/>
    <cellStyle name="Header1 3 2 3 5 3 2" xfId="39680" xr:uid="{99B78CA9-A0CB-4922-878A-352E43D51D3D}"/>
    <cellStyle name="Header1 3 2 3 5 3 3" xfId="39681" xr:uid="{E78CE03A-5731-4193-A7F8-1547C9D0EDBB}"/>
    <cellStyle name="Header1 3 2 3 5 4" xfId="39682" xr:uid="{816C3CDD-8600-4BF5-BD54-A3097716AC63}"/>
    <cellStyle name="Header1 3 2 3 5 4 2" xfId="39683" xr:uid="{0629620F-A0F8-4254-88B8-7A9E69B63447}"/>
    <cellStyle name="Header1 3 2 3 5 4 3" xfId="39684" xr:uid="{4FDDB120-94E5-49FC-8692-379492E25911}"/>
    <cellStyle name="Header1 3 2 3 5 5" xfId="39685" xr:uid="{EF794C96-46F6-4B0E-B71C-4D9A24E99E53}"/>
    <cellStyle name="Header1 3 2 3 5 5 2" xfId="39686" xr:uid="{E0565251-A940-476E-AFB2-5328A229EF6F}"/>
    <cellStyle name="Header1 3 2 3 5 5 3" xfId="39687" xr:uid="{DBF3D68B-63E6-4EB4-B929-7E06B8618C9C}"/>
    <cellStyle name="Header1 3 2 3 5 6" xfId="39688" xr:uid="{90F0D10A-364E-4457-90AD-A8A1154FF00C}"/>
    <cellStyle name="Header1 3 2 3 5 6 2" xfId="39689" xr:uid="{D24CC2DF-A3E4-4F54-9FAF-53E06925775A}"/>
    <cellStyle name="Header1 3 2 3 5 6 3" xfId="39690" xr:uid="{20C62E70-5A97-4931-9A05-6C36B96D4905}"/>
    <cellStyle name="Header1 3 2 3 5 7" xfId="39691" xr:uid="{726D037F-BE61-4AE9-8472-CA7208FFDFDA}"/>
    <cellStyle name="Header1 3 2 3 5 8" xfId="39692" xr:uid="{15BE36D5-5A01-400A-B3A3-DF761BA23629}"/>
    <cellStyle name="Header1 3 2 3 6" xfId="39693" xr:uid="{0222C5C5-2F4A-496B-B45E-58FC220010C9}"/>
    <cellStyle name="Header1 3 2 3 6 2" xfId="39694" xr:uid="{55545A91-3606-45E9-8E95-DE30451D88E5}"/>
    <cellStyle name="Header1 3 2 3 6 2 2" xfId="39695" xr:uid="{EEB3D184-93D5-4E96-9598-6DAAE826C132}"/>
    <cellStyle name="Header1 3 2 3 6 2 3" xfId="39696" xr:uid="{BEE6F0B3-AD5A-4894-AD00-A34CC1365272}"/>
    <cellStyle name="Header1 3 2 3 6 3" xfId="39697" xr:uid="{C55B8157-531B-4789-B301-0233ED72EECC}"/>
    <cellStyle name="Header1 3 2 3 6 3 2" xfId="39698" xr:uid="{AA9D44CA-F73E-45B8-9E59-0348AED51616}"/>
    <cellStyle name="Header1 3 2 3 6 3 3" xfId="39699" xr:uid="{0EB7E5D2-42D1-4FA0-ADBD-50147C922B45}"/>
    <cellStyle name="Header1 3 2 3 6 4" xfId="39700" xr:uid="{5C1B6DB6-D36E-48BD-8D4B-D155A9AE0F4E}"/>
    <cellStyle name="Header1 3 2 3 6 4 2" xfId="39701" xr:uid="{B7276185-3B14-40EE-B19D-309748B5E276}"/>
    <cellStyle name="Header1 3 2 3 6 4 3" xfId="39702" xr:uid="{565C75F0-5546-4A5E-93B3-A24D3A06931C}"/>
    <cellStyle name="Header1 3 2 3 6 5" xfId="39703" xr:uid="{0DCC8B0B-2E0F-479D-876A-8B7B25B83EB4}"/>
    <cellStyle name="Header1 3 2 3 6 5 2" xfId="39704" xr:uid="{92CB424F-851C-49B5-B17D-FBF0EE72FFEA}"/>
    <cellStyle name="Header1 3 2 3 6 5 3" xfId="39705" xr:uid="{6B679628-4D4E-43E6-B454-025E1BE57DA7}"/>
    <cellStyle name="Header1 3 2 3 6 6" xfId="39706" xr:uid="{2725EA01-5606-4DC5-934B-2A0DABFE33B7}"/>
    <cellStyle name="Header1 3 2 3 6 6 2" xfId="39707" xr:uid="{B9B8FFC7-D584-49BF-8E10-30CD1EE26FF8}"/>
    <cellStyle name="Header1 3 2 3 6 6 3" xfId="39708" xr:uid="{EDA9229A-D9F2-408E-BA2C-1AE9715EFFDB}"/>
    <cellStyle name="Header1 3 2 3 6 7" xfId="39709" xr:uid="{0082B2CA-1D9E-474C-9A0B-B64CD28B8840}"/>
    <cellStyle name="Header1 3 2 3 6 8" xfId="39710" xr:uid="{4D9D18CB-F7F7-4CCF-8F85-D7B7072AAE34}"/>
    <cellStyle name="Header1 3 2 3 7" xfId="39711" xr:uid="{509B3103-CAF0-4564-BD30-51049D2FAEFF}"/>
    <cellStyle name="Header1 3 2 3 8" xfId="39712" xr:uid="{A9E0314C-32EF-46D2-9649-5906B32B23FC}"/>
    <cellStyle name="Header1 3 2 4" xfId="39713" xr:uid="{21210C6F-0B3C-40C5-AB57-A8F7AF8DB63B}"/>
    <cellStyle name="Header1 3 2 4 2" xfId="39714" xr:uid="{A3E29E69-6753-474B-8267-F591085110C9}"/>
    <cellStyle name="Header1 3 2 4 2 2" xfId="39715" xr:uid="{16F7CA5B-6D87-42D7-8000-600BD223CEF3}"/>
    <cellStyle name="Header1 3 2 4 2 2 2" xfId="39716" xr:uid="{7CB558EA-0AD5-4B6E-B086-2D09BAC3D9C2}"/>
    <cellStyle name="Header1 3 2 4 2 2 3" xfId="39717" xr:uid="{D57FBB7D-5DEA-47D2-B3E2-44A81993174E}"/>
    <cellStyle name="Header1 3 2 4 2 3" xfId="39718" xr:uid="{8FA8E8B1-94E8-41C0-844C-DDCE5EB96C7A}"/>
    <cellStyle name="Header1 3 2 4 2 3 2" xfId="39719" xr:uid="{42C2217F-7C54-4EB6-9B38-EF441BEEA483}"/>
    <cellStyle name="Header1 3 2 4 2 3 3" xfId="39720" xr:uid="{09B6DCE3-A309-43A4-8369-F3059F653DCF}"/>
    <cellStyle name="Header1 3 2 4 2 4" xfId="39721" xr:uid="{E6C206A9-DBDF-46F3-AD16-42BF0F2C9AD9}"/>
    <cellStyle name="Header1 3 2 4 2 4 2" xfId="39722" xr:uid="{E782DDA8-C377-42FA-8CA4-E23F21D392E4}"/>
    <cellStyle name="Header1 3 2 4 2 4 3" xfId="39723" xr:uid="{B4A81BFC-E912-483A-B8C0-4660991561E4}"/>
    <cellStyle name="Header1 3 2 4 2 5" xfId="39724" xr:uid="{0044BB61-D956-490B-8A57-2E75FB4F2126}"/>
    <cellStyle name="Header1 3 2 4 2 5 2" xfId="39725" xr:uid="{4105414E-2396-4E3F-A6BA-12A1B0A4E3F9}"/>
    <cellStyle name="Header1 3 2 4 2 5 3" xfId="39726" xr:uid="{0C27C3BA-8E5A-4B3E-8ED2-5CA1C190874B}"/>
    <cellStyle name="Header1 3 2 4 2 6" xfId="39727" xr:uid="{3582F457-4D08-45C3-82EA-470651E76BF1}"/>
    <cellStyle name="Header1 3 2 4 2 6 2" xfId="39728" xr:uid="{9EB947A3-EC4F-458B-9F92-9FF1E6B09993}"/>
    <cellStyle name="Header1 3 2 4 2 6 3" xfId="39729" xr:uid="{23B16A5A-5AF4-4653-B6FE-2FB11D84F101}"/>
    <cellStyle name="Header1 3 2 4 2 7" xfId="39730" xr:uid="{FC5AB808-5F9A-4466-B4D3-9E33601F06C1}"/>
    <cellStyle name="Header1 3 2 4 2 7 2" xfId="39731" xr:uid="{469D6141-D6E8-4676-8BC3-3628BFCF0497}"/>
    <cellStyle name="Header1 3 2 4 2 7 3" xfId="39732" xr:uid="{0AC986C7-3962-486F-B647-6D1A29682E82}"/>
    <cellStyle name="Header1 3 2 4 2 8" xfId="39733" xr:uid="{11DB3996-E618-4F80-8438-8D51FC6866F6}"/>
    <cellStyle name="Header1 3 2 4 2 9" xfId="39734" xr:uid="{E7937DD4-24FF-49D7-9EEB-B9AD1994D4F2}"/>
    <cellStyle name="Header1 3 2 4 3" xfId="39735" xr:uid="{B90F063E-1581-4EE3-B935-A2B88D105514}"/>
    <cellStyle name="Header1 3 2 4 3 2" xfId="39736" xr:uid="{69B626DC-1C70-4186-AF98-AEEE731F3868}"/>
    <cellStyle name="Header1 3 2 4 3 2 2" xfId="39737" xr:uid="{79A17528-D8D3-482E-A285-14F15FB1F7C2}"/>
    <cellStyle name="Header1 3 2 4 3 2 3" xfId="39738" xr:uid="{5D2E4B03-7A3C-4352-ABED-1F02C1FB67C0}"/>
    <cellStyle name="Header1 3 2 4 3 3" xfId="39739" xr:uid="{B76C3950-2DB5-47C2-B4B1-0161CC8426F7}"/>
    <cellStyle name="Header1 3 2 4 3 3 2" xfId="39740" xr:uid="{636D3433-EDFD-4169-8DA2-82F3F0815F9D}"/>
    <cellStyle name="Header1 3 2 4 3 3 3" xfId="39741" xr:uid="{3CC150D3-18AC-4C64-9BBF-3168F6051370}"/>
    <cellStyle name="Header1 3 2 4 3 4" xfId="39742" xr:uid="{84E3A755-BB85-4270-8AD1-70C4F918306D}"/>
    <cellStyle name="Header1 3 2 4 3 4 2" xfId="39743" xr:uid="{77C88D94-E44D-483B-B1B2-F69A09022DC6}"/>
    <cellStyle name="Header1 3 2 4 3 4 3" xfId="39744" xr:uid="{8E9AF622-085A-4DA8-8B83-A6D672A05EFB}"/>
    <cellStyle name="Header1 3 2 4 3 5" xfId="39745" xr:uid="{16B33AEC-97BB-42E9-AEF3-ACB5CDB8C6D1}"/>
    <cellStyle name="Header1 3 2 4 3 5 2" xfId="39746" xr:uid="{1EDBFA1D-7093-4B3B-91D4-3FF537C65265}"/>
    <cellStyle name="Header1 3 2 4 3 5 3" xfId="39747" xr:uid="{58346763-5A92-4EE6-840B-01F0D9A4FEEF}"/>
    <cellStyle name="Header1 3 2 4 3 6" xfId="39748" xr:uid="{0FB1F717-D7BA-482B-A090-352647CC4A35}"/>
    <cellStyle name="Header1 3 2 4 3 6 2" xfId="39749" xr:uid="{B4D63885-ECAE-48A8-B5AD-D916BE3FD039}"/>
    <cellStyle name="Header1 3 2 4 3 6 3" xfId="39750" xr:uid="{CBD20C31-DB08-48ED-A9DA-55335FB7F5F7}"/>
    <cellStyle name="Header1 3 2 4 3 7" xfId="39751" xr:uid="{61A902A6-10AB-4D73-9DB6-FF9C97465051}"/>
    <cellStyle name="Header1 3 2 4 3 8" xfId="39752" xr:uid="{B10230E4-0FBB-4696-866C-E9C167DDDC85}"/>
    <cellStyle name="Header1 3 2 4 4" xfId="39753" xr:uid="{439986D3-86EC-4406-BC09-FF23B54EE6BE}"/>
    <cellStyle name="Header1 3 2 4 4 2" xfId="39754" xr:uid="{D01A5BEC-9D86-4804-91F6-A36FF789EBC2}"/>
    <cellStyle name="Header1 3 2 4 4 2 2" xfId="39755" xr:uid="{DB7CA37B-66A9-408F-BBFE-EF0344494FBB}"/>
    <cellStyle name="Header1 3 2 4 4 2 3" xfId="39756" xr:uid="{368D59E3-3C55-4980-8AE3-247AAA302B34}"/>
    <cellStyle name="Header1 3 2 4 4 3" xfId="39757" xr:uid="{36F19F9D-C048-4494-B3A9-052DAD7958F6}"/>
    <cellStyle name="Header1 3 2 4 4 3 2" xfId="39758" xr:uid="{6B061087-D071-4E29-BE7A-14AB998A75B4}"/>
    <cellStyle name="Header1 3 2 4 4 3 3" xfId="39759" xr:uid="{E7E113E5-FBBD-456D-9A41-50DE5775CB0B}"/>
    <cellStyle name="Header1 3 2 4 4 4" xfId="39760" xr:uid="{D18319BD-6BD6-4C63-98BD-A65070E7F820}"/>
    <cellStyle name="Header1 3 2 4 4 4 2" xfId="39761" xr:uid="{2E576546-1AA9-41EC-BFD4-B143E022A179}"/>
    <cellStyle name="Header1 3 2 4 4 4 3" xfId="39762" xr:uid="{A741D011-356C-4964-AAAA-5A3ED8F7C10C}"/>
    <cellStyle name="Header1 3 2 4 4 5" xfId="39763" xr:uid="{4BD41432-DA88-4227-89E0-885F9B04EB85}"/>
    <cellStyle name="Header1 3 2 4 4 5 2" xfId="39764" xr:uid="{F68B6614-A8C4-4419-A171-8D06B13AAE34}"/>
    <cellStyle name="Header1 3 2 4 4 5 3" xfId="39765" xr:uid="{F48B0C95-DF1D-4160-AAB6-E589524E8828}"/>
    <cellStyle name="Header1 3 2 4 4 6" xfId="39766" xr:uid="{C649E0CF-6A99-4E5B-A9E6-8026BA78BC21}"/>
    <cellStyle name="Header1 3 2 4 4 6 2" xfId="39767" xr:uid="{9FF1A2E0-314E-41BA-A865-5EE274F9BCE2}"/>
    <cellStyle name="Header1 3 2 4 4 6 3" xfId="39768" xr:uid="{6C8210EF-8EE5-4709-A96E-B706BE73B7A2}"/>
    <cellStyle name="Header1 3 2 4 4 7" xfId="39769" xr:uid="{91A73C29-5445-44D7-AF81-A71352EFECA1}"/>
    <cellStyle name="Header1 3 2 4 4 8" xfId="39770" xr:uid="{002C1DE3-EEE0-4D03-A1C9-DABF5D8FC838}"/>
    <cellStyle name="Header1 3 2 4 5" xfId="39771" xr:uid="{295D74FC-24A3-4B72-B33F-2CC4E1C18C2F}"/>
    <cellStyle name="Header1 3 2 4 5 2" xfId="39772" xr:uid="{609F7F8E-6D35-4D99-A49F-74DA4B94B614}"/>
    <cellStyle name="Header1 3 2 4 5 2 2" xfId="39773" xr:uid="{A245F17B-F823-4F44-9112-B55780B4A2B1}"/>
    <cellStyle name="Header1 3 2 4 5 2 3" xfId="39774" xr:uid="{F444F4E4-5DD6-4C87-976B-A553BD889C69}"/>
    <cellStyle name="Header1 3 2 4 5 3" xfId="39775" xr:uid="{E9B5E6A4-2A06-49FF-BABA-128BDE0C3C07}"/>
    <cellStyle name="Header1 3 2 4 5 3 2" xfId="39776" xr:uid="{7CE223D7-AEE7-4602-B72D-A8943093749F}"/>
    <cellStyle name="Header1 3 2 4 5 3 3" xfId="39777" xr:uid="{605B3C36-FF48-4CFC-BC51-1E0F7AF2E181}"/>
    <cellStyle name="Header1 3 2 4 5 4" xfId="39778" xr:uid="{A9E95A4F-BC76-45BF-BEFB-4B6E1D604B17}"/>
    <cellStyle name="Header1 3 2 4 5 4 2" xfId="39779" xr:uid="{972CBEF4-01B3-4285-9661-ED39D2F24DC8}"/>
    <cellStyle name="Header1 3 2 4 5 4 3" xfId="39780" xr:uid="{A89E4212-746E-484C-BD38-9D7D05943F60}"/>
    <cellStyle name="Header1 3 2 4 5 5" xfId="39781" xr:uid="{1DDFD8FD-186A-4645-8C20-8D96F208A2C3}"/>
    <cellStyle name="Header1 3 2 4 5 5 2" xfId="39782" xr:uid="{D04992F5-02F2-4C9C-9850-CC03F7441550}"/>
    <cellStyle name="Header1 3 2 4 5 5 3" xfId="39783" xr:uid="{9FD49686-7CFA-4063-A344-B18AEE91B7D6}"/>
    <cellStyle name="Header1 3 2 4 5 6" xfId="39784" xr:uid="{93DB7EAD-8052-4A18-BBA7-B412A9BCE2D5}"/>
    <cellStyle name="Header1 3 2 4 5 6 2" xfId="39785" xr:uid="{EB2CAA6E-2EAD-48AE-9C1A-427872037D7D}"/>
    <cellStyle name="Header1 3 2 4 5 6 3" xfId="39786" xr:uid="{0BA55D77-D1DE-46E5-A07B-5BF51E7B00E0}"/>
    <cellStyle name="Header1 3 2 4 5 7" xfId="39787" xr:uid="{178B408C-D1D2-4696-8C4D-5A92CF23161A}"/>
    <cellStyle name="Header1 3 2 4 5 8" xfId="39788" xr:uid="{E7A75B4B-CAF6-45E7-811F-96EEA9A2C3A3}"/>
    <cellStyle name="Header1 3 2 4 6" xfId="39789" xr:uid="{8E7EC084-999B-4FEB-BE81-CB29F59357B2}"/>
    <cellStyle name="Header1 3 2 4 6 2" xfId="39790" xr:uid="{616878AA-3666-4474-A167-723BC971FBE2}"/>
    <cellStyle name="Header1 3 2 4 6 2 2" xfId="39791" xr:uid="{D5D2E704-C91E-4683-9567-C355B6BD601E}"/>
    <cellStyle name="Header1 3 2 4 6 2 3" xfId="39792" xr:uid="{2B97A10A-906D-444B-9F61-D1933B907D25}"/>
    <cellStyle name="Header1 3 2 4 6 3" xfId="39793" xr:uid="{F5C35C93-A5D7-484A-BFFE-6E0E02BC93A1}"/>
    <cellStyle name="Header1 3 2 4 6 3 2" xfId="39794" xr:uid="{14DDA79D-0801-4DDC-8A98-52B7B4B58D18}"/>
    <cellStyle name="Header1 3 2 4 6 3 3" xfId="39795" xr:uid="{2E5248F0-7AA5-493A-9CA0-C09D514DE863}"/>
    <cellStyle name="Header1 3 2 4 6 4" xfId="39796" xr:uid="{9B399C7B-6779-457B-8087-69F3BCA6CEC1}"/>
    <cellStyle name="Header1 3 2 4 6 4 2" xfId="39797" xr:uid="{4CB3F01B-7D36-4150-ADB6-99AB3F114B4E}"/>
    <cellStyle name="Header1 3 2 4 6 4 3" xfId="39798" xr:uid="{58196F72-6F44-41AC-9730-D37D28230C72}"/>
    <cellStyle name="Header1 3 2 4 6 5" xfId="39799" xr:uid="{D7296A37-096F-4EF8-B843-17770A17ECDA}"/>
    <cellStyle name="Header1 3 2 4 6 5 2" xfId="39800" xr:uid="{ADB38208-C3BA-400E-9E4A-797324B818DF}"/>
    <cellStyle name="Header1 3 2 4 6 5 3" xfId="39801" xr:uid="{AAD774D5-53B6-4164-BFF0-511FA853470E}"/>
    <cellStyle name="Header1 3 2 4 6 6" xfId="39802" xr:uid="{317B633D-6D8F-4A20-BF98-58B0703124D3}"/>
    <cellStyle name="Header1 3 2 4 6 6 2" xfId="39803" xr:uid="{27AC77C9-309D-44C9-BE3A-42B23B293315}"/>
    <cellStyle name="Header1 3 2 4 6 6 3" xfId="39804" xr:uid="{D914D1A6-3C85-43BA-890E-A98DD26E90D8}"/>
    <cellStyle name="Header1 3 2 4 6 7" xfId="39805" xr:uid="{D24AC8F8-9A3C-4136-925C-43BB1C8069ED}"/>
    <cellStyle name="Header1 3 2 4 6 8" xfId="39806" xr:uid="{794ED154-B334-46B9-9695-95BD18BF80E4}"/>
    <cellStyle name="Header1 3 2 4 7" xfId="39807" xr:uid="{77B54653-0B9B-4237-86D2-EAABFABE9EB5}"/>
    <cellStyle name="Header1 3 2 4 8" xfId="39808" xr:uid="{2D228763-8D9C-4F4F-A16D-1CE6EE163219}"/>
    <cellStyle name="Header1 3 2 5" xfId="39809" xr:uid="{C1E9FA31-6A1B-480F-88C0-EAA2F0CF1DCF}"/>
    <cellStyle name="Header1 3 2 5 2" xfId="39810" xr:uid="{90A72F0A-99F6-44CF-9065-B51A7FD4431C}"/>
    <cellStyle name="Header1 3 2 5 2 2" xfId="39811" xr:uid="{18752C72-6AF1-42C3-82DD-B0AA98585E2F}"/>
    <cellStyle name="Header1 3 2 5 2 2 2" xfId="39812" xr:uid="{4FF6DFDA-A4EA-46B6-A631-E2D0853BCFC9}"/>
    <cellStyle name="Header1 3 2 5 2 2 3" xfId="39813" xr:uid="{00959038-B601-46BF-B31F-6F46E422DB59}"/>
    <cellStyle name="Header1 3 2 5 2 3" xfId="39814" xr:uid="{4842F2A0-A3F8-4047-99FB-33B43579599F}"/>
    <cellStyle name="Header1 3 2 5 2 3 2" xfId="39815" xr:uid="{D6982818-6D56-476B-B44F-0A83B0F6D715}"/>
    <cellStyle name="Header1 3 2 5 2 3 3" xfId="39816" xr:uid="{1021FCF1-A4D1-4B29-8187-89AC695873B9}"/>
    <cellStyle name="Header1 3 2 5 2 4" xfId="39817" xr:uid="{A8D7196D-6B62-4012-9482-74CA1E8681F8}"/>
    <cellStyle name="Header1 3 2 5 2 4 2" xfId="39818" xr:uid="{71E4E18A-1171-4C08-A156-402E4791AD9A}"/>
    <cellStyle name="Header1 3 2 5 2 4 3" xfId="39819" xr:uid="{5F295D51-4481-4CD4-820E-0D97841C8280}"/>
    <cellStyle name="Header1 3 2 5 2 5" xfId="39820" xr:uid="{D26C48FB-43D5-4AC6-AFA8-EC52E711DC03}"/>
    <cellStyle name="Header1 3 2 5 2 5 2" xfId="39821" xr:uid="{BB8484D6-0161-41CF-8E76-8C412BEA1468}"/>
    <cellStyle name="Header1 3 2 5 2 5 3" xfId="39822" xr:uid="{E5B9C8FD-220B-47FC-8E07-4E030AD57294}"/>
    <cellStyle name="Header1 3 2 5 2 6" xfId="39823" xr:uid="{254D5816-AD34-42B4-9D0D-B8381B3D0143}"/>
    <cellStyle name="Header1 3 2 5 2 6 2" xfId="39824" xr:uid="{90901C25-D4A5-4D23-8572-E7D84269BB4B}"/>
    <cellStyle name="Header1 3 2 5 2 6 3" xfId="39825" xr:uid="{2C836780-5520-4004-98BB-B18195B0C9AA}"/>
    <cellStyle name="Header1 3 2 5 2 7" xfId="39826" xr:uid="{AE563685-E64D-4F98-AF90-10C017A9E08F}"/>
    <cellStyle name="Header1 3 2 5 2 7 2" xfId="39827" xr:uid="{9936D4BD-A69F-47F6-BBD7-8E7FE3E6B755}"/>
    <cellStyle name="Header1 3 2 5 2 7 3" xfId="39828" xr:uid="{6A4B0DD2-DC0F-4591-8BC5-B088B31661C5}"/>
    <cellStyle name="Header1 3 2 5 2 8" xfId="39829" xr:uid="{9E4F9CFA-8912-40E7-BCAF-882399E2B026}"/>
    <cellStyle name="Header1 3 2 5 2 9" xfId="39830" xr:uid="{2AB46C4D-5904-421A-824C-929FC7FD4D99}"/>
    <cellStyle name="Header1 3 2 5 3" xfId="39831" xr:uid="{0FFC4C16-57A5-458B-97F0-587E497D00D9}"/>
    <cellStyle name="Header1 3 2 5 3 2" xfId="39832" xr:uid="{453F5E81-251B-4F98-92CC-E9C0D8B12D42}"/>
    <cellStyle name="Header1 3 2 5 3 2 2" xfId="39833" xr:uid="{FB3CE548-1DE9-45C8-8297-39C523623A9E}"/>
    <cellStyle name="Header1 3 2 5 3 2 3" xfId="39834" xr:uid="{817BFEC3-C39D-42C8-ABBE-63CC37B1F62B}"/>
    <cellStyle name="Header1 3 2 5 3 3" xfId="39835" xr:uid="{E03DEA2F-B1D1-451C-A951-A0AF1CBC6078}"/>
    <cellStyle name="Header1 3 2 5 3 3 2" xfId="39836" xr:uid="{9BC2AC1E-1A23-407F-93D2-80F25DE567C4}"/>
    <cellStyle name="Header1 3 2 5 3 3 3" xfId="39837" xr:uid="{3585C67F-795F-444B-932A-E3AC68391684}"/>
    <cellStyle name="Header1 3 2 5 3 4" xfId="39838" xr:uid="{B1A1F2EE-6401-49B4-A3FF-F399F9ACEC14}"/>
    <cellStyle name="Header1 3 2 5 3 4 2" xfId="39839" xr:uid="{CAF1F63D-B1D5-429F-B5B3-0C5BA4608591}"/>
    <cellStyle name="Header1 3 2 5 3 4 3" xfId="39840" xr:uid="{76A456D8-0CA1-46F9-B90C-5ECFDD2FBE95}"/>
    <cellStyle name="Header1 3 2 5 3 5" xfId="39841" xr:uid="{D5E6F373-AD81-449F-BD27-DEA813179181}"/>
    <cellStyle name="Header1 3 2 5 3 5 2" xfId="39842" xr:uid="{0BD1715B-1B1A-4B79-A03D-C3349C524B81}"/>
    <cellStyle name="Header1 3 2 5 3 5 3" xfId="39843" xr:uid="{A69893C4-EC16-493C-81F2-7983EF6354BC}"/>
    <cellStyle name="Header1 3 2 5 3 6" xfId="39844" xr:uid="{ACBCAB7C-216D-4224-84A7-FE9A312F8015}"/>
    <cellStyle name="Header1 3 2 5 3 6 2" xfId="39845" xr:uid="{1198115A-94A5-4CF1-B5B1-953B43A87FC6}"/>
    <cellStyle name="Header1 3 2 5 3 6 3" xfId="39846" xr:uid="{0DEE0E4C-767E-4634-AA03-28B88DAD0EAF}"/>
    <cellStyle name="Header1 3 2 5 3 7" xfId="39847" xr:uid="{9ABB0E7F-B1F0-4E3A-AD8B-9C9C102CEE79}"/>
    <cellStyle name="Header1 3 2 5 3 8" xfId="39848" xr:uid="{77C47674-0426-4698-A579-E48F9979AB6B}"/>
    <cellStyle name="Header1 3 2 5 4" xfId="39849" xr:uid="{5B1DA4BF-B854-408D-AE1E-48D8EC9D4F38}"/>
    <cellStyle name="Header1 3 2 5 4 2" xfId="39850" xr:uid="{2FC3597F-43B2-4AE9-9716-DF519AB02EB6}"/>
    <cellStyle name="Header1 3 2 5 4 2 2" xfId="39851" xr:uid="{30E86CE7-CA83-43E3-9D02-FD3130B8605F}"/>
    <cellStyle name="Header1 3 2 5 4 2 3" xfId="39852" xr:uid="{6C9124F3-5338-4084-ABB3-0935689C7D4D}"/>
    <cellStyle name="Header1 3 2 5 4 3" xfId="39853" xr:uid="{0F56E95F-0BB1-42E6-A94B-6A028601E018}"/>
    <cellStyle name="Header1 3 2 5 4 3 2" xfId="39854" xr:uid="{0CCEC7C0-C18A-437C-8586-6FFC1E3D7D12}"/>
    <cellStyle name="Header1 3 2 5 4 3 3" xfId="39855" xr:uid="{28EAA126-0D9B-4793-BB89-DC4CB0E1446B}"/>
    <cellStyle name="Header1 3 2 5 4 4" xfId="39856" xr:uid="{2F0AF329-E7DD-49CB-B6C1-8DD13E248308}"/>
    <cellStyle name="Header1 3 2 5 4 4 2" xfId="39857" xr:uid="{6FF90245-CC6C-4BDF-BD27-3691D6E151FD}"/>
    <cellStyle name="Header1 3 2 5 4 4 3" xfId="39858" xr:uid="{17867972-3862-4A59-BA54-449A64643BD8}"/>
    <cellStyle name="Header1 3 2 5 4 5" xfId="39859" xr:uid="{F5A554D6-2DE1-4019-984C-48ADE98A466F}"/>
    <cellStyle name="Header1 3 2 5 4 5 2" xfId="39860" xr:uid="{D13EBAE2-D571-460E-9A0A-0DEFD7A6CEB5}"/>
    <cellStyle name="Header1 3 2 5 4 5 3" xfId="39861" xr:uid="{A34FBEEF-26E9-494F-AD25-8F7CD20DBE62}"/>
    <cellStyle name="Header1 3 2 5 4 6" xfId="39862" xr:uid="{9835F05D-3BB4-467A-A09D-107E0E9CD29A}"/>
    <cellStyle name="Header1 3 2 5 4 6 2" xfId="39863" xr:uid="{0DE0041F-3F63-4F2A-9713-335DBFFD3622}"/>
    <cellStyle name="Header1 3 2 5 4 6 3" xfId="39864" xr:uid="{B3A52071-3CC3-4947-A90A-E6AC8026E976}"/>
    <cellStyle name="Header1 3 2 5 4 7" xfId="39865" xr:uid="{0F693F30-4123-4236-8591-AB0BD3B1D0F9}"/>
    <cellStyle name="Header1 3 2 5 4 8" xfId="39866" xr:uid="{CC4E1F4A-52B4-44CB-ADC5-3985902E7059}"/>
    <cellStyle name="Header1 3 2 5 5" xfId="39867" xr:uid="{2F3FA671-AB05-49A0-8975-231279FD37AD}"/>
    <cellStyle name="Header1 3 2 5 5 2" xfId="39868" xr:uid="{047869B9-D4AB-4E39-A66B-56BF57563ACD}"/>
    <cellStyle name="Header1 3 2 5 5 2 2" xfId="39869" xr:uid="{4610187F-6CE4-4206-869B-168D5F8C9256}"/>
    <cellStyle name="Header1 3 2 5 5 2 3" xfId="39870" xr:uid="{E565044A-44E3-47E8-9389-AD91B408802C}"/>
    <cellStyle name="Header1 3 2 5 5 3" xfId="39871" xr:uid="{2B80C1ED-A368-4DEF-86CE-7210FD6271BB}"/>
    <cellStyle name="Header1 3 2 5 5 3 2" xfId="39872" xr:uid="{2CB3AB4C-F99C-40F4-9073-94C6B2FBEC18}"/>
    <cellStyle name="Header1 3 2 5 5 3 3" xfId="39873" xr:uid="{66E39029-E814-4738-8371-40656FE84B87}"/>
    <cellStyle name="Header1 3 2 5 5 4" xfId="39874" xr:uid="{5134B4FE-932C-42CA-BB97-2512462C2C57}"/>
    <cellStyle name="Header1 3 2 5 5 4 2" xfId="39875" xr:uid="{15D40AFA-3B41-4195-949F-51B4C9BC4EEF}"/>
    <cellStyle name="Header1 3 2 5 5 4 3" xfId="39876" xr:uid="{51DA55C5-1F51-4FAC-85B1-54B936E2D468}"/>
    <cellStyle name="Header1 3 2 5 5 5" xfId="39877" xr:uid="{D43D0127-7D7B-413D-87CC-17E0C4533254}"/>
    <cellStyle name="Header1 3 2 5 5 5 2" xfId="39878" xr:uid="{709F33C0-7ABF-4C71-B272-DC62D3594D68}"/>
    <cellStyle name="Header1 3 2 5 5 5 3" xfId="39879" xr:uid="{0E9E7A34-E82E-4E07-AB1F-609B743E4227}"/>
    <cellStyle name="Header1 3 2 5 5 6" xfId="39880" xr:uid="{1AAE6EA2-32F2-4B03-A4E2-AED9084FCEDA}"/>
    <cellStyle name="Header1 3 2 5 5 6 2" xfId="39881" xr:uid="{84356E81-1F06-4682-8B3F-73C745E0C15D}"/>
    <cellStyle name="Header1 3 2 5 5 6 3" xfId="39882" xr:uid="{ED9B5F5E-ED88-4CDD-8234-2F6E44446C79}"/>
    <cellStyle name="Header1 3 2 5 5 7" xfId="39883" xr:uid="{1FC181EF-96ED-430D-8A6A-3D709DE490A9}"/>
    <cellStyle name="Header1 3 2 5 5 8" xfId="39884" xr:uid="{4734BB9E-2841-49B3-9B26-3ECD6B1A552C}"/>
    <cellStyle name="Header1 3 2 5 6" xfId="39885" xr:uid="{A5F718C4-7D5B-4877-9484-DCC452E7B95D}"/>
    <cellStyle name="Header1 3 2 5 6 2" xfId="39886" xr:uid="{CDC13C3C-1EB9-4A72-B8E1-282E0D50DB52}"/>
    <cellStyle name="Header1 3 2 5 6 2 2" xfId="39887" xr:uid="{C710CFEE-1690-419A-AE62-C95A57DB7B4C}"/>
    <cellStyle name="Header1 3 2 5 6 2 3" xfId="39888" xr:uid="{0E4557A3-50D4-4C12-960B-030A69485E6E}"/>
    <cellStyle name="Header1 3 2 5 6 3" xfId="39889" xr:uid="{CE46FBBC-5195-4883-992D-EFDCDFA4C5E6}"/>
    <cellStyle name="Header1 3 2 5 6 3 2" xfId="39890" xr:uid="{450FFC5B-4EF7-4724-BC1E-715A71DA2B64}"/>
    <cellStyle name="Header1 3 2 5 6 3 3" xfId="39891" xr:uid="{FEC97378-B9DB-401B-B081-6DD975FEA8E8}"/>
    <cellStyle name="Header1 3 2 5 6 4" xfId="39892" xr:uid="{C947DF9D-5DAF-4286-862A-0037ACD88BBE}"/>
    <cellStyle name="Header1 3 2 5 6 4 2" xfId="39893" xr:uid="{B44823CB-4F92-493E-A70A-A32123EE5C6B}"/>
    <cellStyle name="Header1 3 2 5 6 4 3" xfId="39894" xr:uid="{188F17A2-6DD1-409B-AFE2-28D61EFDFBBD}"/>
    <cellStyle name="Header1 3 2 5 6 5" xfId="39895" xr:uid="{0E522208-E6BB-4982-869F-ED527F014F50}"/>
    <cellStyle name="Header1 3 2 5 6 5 2" xfId="39896" xr:uid="{30C1A131-5ECB-4CD6-ACBC-D1F8E93D997C}"/>
    <cellStyle name="Header1 3 2 5 6 5 3" xfId="39897" xr:uid="{65A09D54-40A8-44E8-BC7E-CC484A56EA6A}"/>
    <cellStyle name="Header1 3 2 5 6 6" xfId="39898" xr:uid="{EBC5E130-0D60-4054-9E5F-9F565E2875F3}"/>
    <cellStyle name="Header1 3 2 5 6 6 2" xfId="39899" xr:uid="{B43E8798-188A-4786-9C9E-994EB0E62B58}"/>
    <cellStyle name="Header1 3 2 5 6 6 3" xfId="39900" xr:uid="{82FF1050-6C8A-4962-8CDC-9EF2735E844A}"/>
    <cellStyle name="Header1 3 2 5 6 7" xfId="39901" xr:uid="{836BFF47-E8A2-460B-935E-33D095936A26}"/>
    <cellStyle name="Header1 3 2 5 6 8" xfId="39902" xr:uid="{EF7DDE5C-0CE0-457C-8091-7244D1E52A2B}"/>
    <cellStyle name="Header1 3 2 5 7" xfId="39903" xr:uid="{08619FD7-DDD4-4F1B-BEB8-DDDD2A148FAA}"/>
    <cellStyle name="Header1 3 2 5 8" xfId="39904" xr:uid="{0E052D73-1B62-40CA-A28D-1AC16F8FBAC5}"/>
    <cellStyle name="Header1 3 2 6" xfId="39905" xr:uid="{6ADE99E3-8620-498C-9F09-F2009E706B47}"/>
    <cellStyle name="Header1 3 2 6 2" xfId="39906" xr:uid="{63E031D8-5C68-4CC4-91D8-7538869481CA}"/>
    <cellStyle name="Header1 3 2 6 2 2" xfId="39907" xr:uid="{276AE2C2-0143-4EE2-B820-D51BC67584DE}"/>
    <cellStyle name="Header1 3 2 6 2 2 2" xfId="39908" xr:uid="{D5F4E2B1-26FF-411F-8E45-1D280A0F84EF}"/>
    <cellStyle name="Header1 3 2 6 2 2 3" xfId="39909" xr:uid="{ACFBFF8E-D7E4-445E-9C6F-7938B683C99E}"/>
    <cellStyle name="Header1 3 2 6 2 3" xfId="39910" xr:uid="{B18BDA9B-63CB-40B3-9300-30D647DB9DB4}"/>
    <cellStyle name="Header1 3 2 6 2 3 2" xfId="39911" xr:uid="{1634EE5E-ED12-475F-93A9-C52DB2D84ACA}"/>
    <cellStyle name="Header1 3 2 6 2 3 3" xfId="39912" xr:uid="{C8BE1CDF-638F-4B1E-AE51-2799A9DB9609}"/>
    <cellStyle name="Header1 3 2 6 2 4" xfId="39913" xr:uid="{8AD4D433-0EF6-4184-BCFB-6BC9421BC4DC}"/>
    <cellStyle name="Header1 3 2 6 2 4 2" xfId="39914" xr:uid="{7ABEA4BE-CFD9-48DF-B97E-600F03E4F0F1}"/>
    <cellStyle name="Header1 3 2 6 2 4 3" xfId="39915" xr:uid="{51CEF788-D91C-44E8-B284-6349616D86B0}"/>
    <cellStyle name="Header1 3 2 6 2 5" xfId="39916" xr:uid="{2B5D5FE6-F645-48B0-9710-71C0080ABB9C}"/>
    <cellStyle name="Header1 3 2 6 2 5 2" xfId="39917" xr:uid="{A9EA6CED-9A59-4111-A786-FF3A937883E9}"/>
    <cellStyle name="Header1 3 2 6 2 5 3" xfId="39918" xr:uid="{D9A74DD7-4838-4697-83A0-A0C0BE0AE293}"/>
    <cellStyle name="Header1 3 2 6 2 6" xfId="39919" xr:uid="{01A37A7B-BB08-4AD7-8380-CE948084EE6F}"/>
    <cellStyle name="Header1 3 2 6 2 6 2" xfId="39920" xr:uid="{26A7BB42-83D6-4AED-896B-1FE953BC0DC9}"/>
    <cellStyle name="Header1 3 2 6 2 6 3" xfId="39921" xr:uid="{CB13FA5F-3ACC-4934-8926-458456859C5B}"/>
    <cellStyle name="Header1 3 2 6 2 7" xfId="39922" xr:uid="{367BAB92-074D-4BE9-A57A-48979621BD67}"/>
    <cellStyle name="Header1 3 2 6 2 7 2" xfId="39923" xr:uid="{414D5E7E-D645-48AF-AF8B-685F6BF01C6E}"/>
    <cellStyle name="Header1 3 2 6 2 7 3" xfId="39924" xr:uid="{BA8B6C42-31C4-43E8-9B5D-BFCCAC765846}"/>
    <cellStyle name="Header1 3 2 6 2 8" xfId="39925" xr:uid="{3E7AC006-7EAF-488B-8FED-8DBB07A8C56B}"/>
    <cellStyle name="Header1 3 2 6 2 9" xfId="39926" xr:uid="{55D0DBA1-F691-4BAD-9728-F93F0D83E81C}"/>
    <cellStyle name="Header1 3 2 6 3" xfId="39927" xr:uid="{94A89311-3B74-49AB-8CC9-64B71E5F5EAD}"/>
    <cellStyle name="Header1 3 2 6 3 2" xfId="39928" xr:uid="{E0ACE4B9-8F33-430D-8166-7DC54B591047}"/>
    <cellStyle name="Header1 3 2 6 3 2 2" xfId="39929" xr:uid="{B0547E14-A3BA-45F1-9AB2-388CF59E95C5}"/>
    <cellStyle name="Header1 3 2 6 3 2 3" xfId="39930" xr:uid="{B9C7EC8A-1AF1-4385-88DC-C02EB4E69151}"/>
    <cellStyle name="Header1 3 2 6 3 3" xfId="39931" xr:uid="{49C5EC7C-48B0-464A-B1C4-9126A3ADC8FD}"/>
    <cellStyle name="Header1 3 2 6 3 3 2" xfId="39932" xr:uid="{A6CDC05A-18EA-4A48-B29B-99F2CA8E5CBB}"/>
    <cellStyle name="Header1 3 2 6 3 3 3" xfId="39933" xr:uid="{FDAC819F-A669-43F8-8492-2CE9B1D04F5E}"/>
    <cellStyle name="Header1 3 2 6 3 4" xfId="39934" xr:uid="{B6208997-8036-4C39-87EC-16F3E530D3BE}"/>
    <cellStyle name="Header1 3 2 6 3 4 2" xfId="39935" xr:uid="{B7C1B932-AA4F-4FE6-A640-3EDF65E69552}"/>
    <cellStyle name="Header1 3 2 6 3 4 3" xfId="39936" xr:uid="{4C5C70DC-D651-4752-968C-7E0BF6A5A1C5}"/>
    <cellStyle name="Header1 3 2 6 3 5" xfId="39937" xr:uid="{D26ECF19-D87B-44F5-AD14-0075326D9485}"/>
    <cellStyle name="Header1 3 2 6 3 5 2" xfId="39938" xr:uid="{5F9685B0-333E-4BE2-B72F-BE36B266A648}"/>
    <cellStyle name="Header1 3 2 6 3 5 3" xfId="39939" xr:uid="{4EC8AAF3-4DA8-496E-A2A6-3A4BC683CEBA}"/>
    <cellStyle name="Header1 3 2 6 3 6" xfId="39940" xr:uid="{91A55FFF-5C7E-4CBC-93EB-A385E45E729B}"/>
    <cellStyle name="Header1 3 2 6 3 6 2" xfId="39941" xr:uid="{E539782B-51BC-440D-A4D6-81F4848907D6}"/>
    <cellStyle name="Header1 3 2 6 3 6 3" xfId="39942" xr:uid="{408B7084-6391-4508-8964-A4242C951D0F}"/>
    <cellStyle name="Header1 3 2 6 3 7" xfId="39943" xr:uid="{80559AB4-E47F-4CFB-B1BA-90427078ECF6}"/>
    <cellStyle name="Header1 3 2 6 3 8" xfId="39944" xr:uid="{A058AEA6-5BAE-4C90-B52D-DC97ABE25B3E}"/>
    <cellStyle name="Header1 3 2 6 4" xfId="39945" xr:uid="{8993A24E-47A2-43A0-9032-3317219BDDA6}"/>
    <cellStyle name="Header1 3 2 6 4 2" xfId="39946" xr:uid="{F0DCDCB8-7478-47F1-920E-B6188840F51A}"/>
    <cellStyle name="Header1 3 2 6 4 2 2" xfId="39947" xr:uid="{79E26E2C-0A33-48A0-92D5-C941C846B392}"/>
    <cellStyle name="Header1 3 2 6 4 2 3" xfId="39948" xr:uid="{9BE35836-DA11-4FDA-9F1B-21BD9CDA821D}"/>
    <cellStyle name="Header1 3 2 6 4 3" xfId="39949" xr:uid="{188C86A1-5410-44F4-BA97-CE7D69D8AFE2}"/>
    <cellStyle name="Header1 3 2 6 4 3 2" xfId="39950" xr:uid="{67AB3DCC-A6EC-49C6-826D-174AD80AA34C}"/>
    <cellStyle name="Header1 3 2 6 4 3 3" xfId="39951" xr:uid="{8C80794C-354B-4030-A39E-10AF4BB7843A}"/>
    <cellStyle name="Header1 3 2 6 4 4" xfId="39952" xr:uid="{646313A9-D99A-4857-8E1F-E253D39DDDA0}"/>
    <cellStyle name="Header1 3 2 6 4 4 2" xfId="39953" xr:uid="{135DE9D4-5A82-4D5F-9E8D-FD8EC8087634}"/>
    <cellStyle name="Header1 3 2 6 4 4 3" xfId="39954" xr:uid="{29249D4E-EBD4-4DEE-8B9F-4CE9E8D66417}"/>
    <cellStyle name="Header1 3 2 6 4 5" xfId="39955" xr:uid="{CFB542DA-8E35-4645-844C-37D0B4D42A13}"/>
    <cellStyle name="Header1 3 2 6 4 5 2" xfId="39956" xr:uid="{7F03E35B-A057-45A1-B5D5-5D92F77E0E2C}"/>
    <cellStyle name="Header1 3 2 6 4 5 3" xfId="39957" xr:uid="{144CE95A-7B40-4806-BC0C-942106E66B61}"/>
    <cellStyle name="Header1 3 2 6 4 6" xfId="39958" xr:uid="{14CFC3A3-E9AC-479E-95CA-41BDB81F3FE9}"/>
    <cellStyle name="Header1 3 2 6 4 6 2" xfId="39959" xr:uid="{FEF9A7FA-032E-4616-BB62-11A05A531A1C}"/>
    <cellStyle name="Header1 3 2 6 4 6 3" xfId="39960" xr:uid="{4C9CBA54-CD15-4BD2-B92E-33EB05ABD882}"/>
    <cellStyle name="Header1 3 2 6 4 7" xfId="39961" xr:uid="{DE0F3015-8200-43C9-A2BF-D0710EFB413E}"/>
    <cellStyle name="Header1 3 2 6 4 8" xfId="39962" xr:uid="{FC3D4109-4856-4207-B0EA-6EC004F9BFB9}"/>
    <cellStyle name="Header1 3 2 6 5" xfId="39963" xr:uid="{343F13F4-1F11-49F2-B4E0-C80F827E9DCB}"/>
    <cellStyle name="Header1 3 2 6 5 2" xfId="39964" xr:uid="{7C851EB0-B6B6-46B1-9742-7A313C322D34}"/>
    <cellStyle name="Header1 3 2 6 5 2 2" xfId="39965" xr:uid="{CDC265D9-2319-4949-9A7D-0BD59D6E4572}"/>
    <cellStyle name="Header1 3 2 6 5 2 3" xfId="39966" xr:uid="{D4F779CE-3DD0-408B-9812-1E8944511543}"/>
    <cellStyle name="Header1 3 2 6 5 3" xfId="39967" xr:uid="{44DFA6AA-5063-4B3D-B634-9863E159240E}"/>
    <cellStyle name="Header1 3 2 6 5 3 2" xfId="39968" xr:uid="{04C956DF-3B01-484E-BAFD-91C72FE4F093}"/>
    <cellStyle name="Header1 3 2 6 5 3 3" xfId="39969" xr:uid="{38FB0419-B871-4664-B3FA-B56EC6942989}"/>
    <cellStyle name="Header1 3 2 6 5 4" xfId="39970" xr:uid="{CB993A2C-FEF2-44AD-9306-123AEC49C9FC}"/>
    <cellStyle name="Header1 3 2 6 5 4 2" xfId="39971" xr:uid="{5A3DB0D0-AD5E-4DCA-B0FB-880DF1C4CD59}"/>
    <cellStyle name="Header1 3 2 6 5 4 3" xfId="39972" xr:uid="{647D3F11-0B80-4C91-A12C-B9AD501D7730}"/>
    <cellStyle name="Header1 3 2 6 5 5" xfId="39973" xr:uid="{54436394-1326-48A0-B08A-F9CBC9B424E4}"/>
    <cellStyle name="Header1 3 2 6 5 5 2" xfId="39974" xr:uid="{139E4C18-9A72-4F95-958A-197DFE47BF5C}"/>
    <cellStyle name="Header1 3 2 6 5 5 3" xfId="39975" xr:uid="{DFEC6352-3EA6-4184-BEE2-C1AB71B6580A}"/>
    <cellStyle name="Header1 3 2 6 5 6" xfId="39976" xr:uid="{FBAC7F82-2819-433C-BB60-4CD6C984C304}"/>
    <cellStyle name="Header1 3 2 6 5 6 2" xfId="39977" xr:uid="{9BEADA88-91B9-4C89-ADE4-4466893909CB}"/>
    <cellStyle name="Header1 3 2 6 5 6 3" xfId="39978" xr:uid="{CE10A7B6-8B85-439A-85FC-3DD93A093F5E}"/>
    <cellStyle name="Header1 3 2 6 5 7" xfId="39979" xr:uid="{694B57B9-34E8-48EF-82F2-7EA90F3527DD}"/>
    <cellStyle name="Header1 3 2 6 5 8" xfId="39980" xr:uid="{88EE3099-4E57-448C-829E-905BA693DB02}"/>
    <cellStyle name="Header1 3 2 6 6" xfId="39981" xr:uid="{F861E4B2-136B-48EB-8B28-1B52D7AB0043}"/>
    <cellStyle name="Header1 3 2 6 6 2" xfId="39982" xr:uid="{4EFE7355-F1D2-47E4-92A4-908429A8D25D}"/>
    <cellStyle name="Header1 3 2 6 6 2 2" xfId="39983" xr:uid="{FD205E93-DA13-4884-959E-F0381AA7CB8E}"/>
    <cellStyle name="Header1 3 2 6 6 2 3" xfId="39984" xr:uid="{FC8340DA-E5C6-4431-B47C-FEA176CF91B2}"/>
    <cellStyle name="Header1 3 2 6 6 3" xfId="39985" xr:uid="{47FDD7BE-2FD0-4A42-B130-D7D84491F523}"/>
    <cellStyle name="Header1 3 2 6 6 3 2" xfId="39986" xr:uid="{96143E65-A213-4D1A-9F05-B3DBAD8B7C50}"/>
    <cellStyle name="Header1 3 2 6 6 3 3" xfId="39987" xr:uid="{2FEC9C22-7F2D-4DCC-A974-459C6187C644}"/>
    <cellStyle name="Header1 3 2 6 6 4" xfId="39988" xr:uid="{C31AB164-FC5E-4575-A490-5BA0125AD79A}"/>
    <cellStyle name="Header1 3 2 6 6 4 2" xfId="39989" xr:uid="{2AB48403-AB4A-439C-8EB0-D6F32FF9081B}"/>
    <cellStyle name="Header1 3 2 6 6 4 3" xfId="39990" xr:uid="{94E1B6EF-FD15-426A-B993-BD4FC66B2665}"/>
    <cellStyle name="Header1 3 2 6 6 5" xfId="39991" xr:uid="{4EBFA138-EA3C-46D1-829A-4CD62CE2D5DD}"/>
    <cellStyle name="Header1 3 2 6 6 5 2" xfId="39992" xr:uid="{5783AC83-B8CE-45F9-AE42-8A80A68A9A34}"/>
    <cellStyle name="Header1 3 2 6 6 5 3" xfId="39993" xr:uid="{4035B2F5-0766-49DF-9E74-39B6BDC240DE}"/>
    <cellStyle name="Header1 3 2 6 6 6" xfId="39994" xr:uid="{80D9BCE1-0E9E-4F05-BFEC-6F5A54CB1B53}"/>
    <cellStyle name="Header1 3 2 6 6 6 2" xfId="39995" xr:uid="{E68C23E6-0BB3-42B9-9A7F-111C20C79747}"/>
    <cellStyle name="Header1 3 2 6 6 6 3" xfId="39996" xr:uid="{2DA49B87-1D03-4C61-BF90-A3F69717EEAD}"/>
    <cellStyle name="Header1 3 2 6 6 7" xfId="39997" xr:uid="{A053DEA2-C654-4829-9A23-1571D08CD5F0}"/>
    <cellStyle name="Header1 3 2 6 6 8" xfId="39998" xr:uid="{8488736F-CE3B-485F-B9FA-8A4A301F9DBA}"/>
    <cellStyle name="Header1 3 2 6 7" xfId="39999" xr:uid="{AFF30EB4-2C9A-42FD-9A06-E7D92066E7A5}"/>
    <cellStyle name="Header1 3 2 6 8" xfId="40000" xr:uid="{FE6E8099-4381-4D3B-A7BF-C53BC2462949}"/>
    <cellStyle name="Header1 3 2 7" xfId="40001" xr:uid="{552C3657-6B48-44A5-80A7-44140A7C1CE6}"/>
    <cellStyle name="Header1 3 2 7 2" xfId="40002" xr:uid="{93AA04CF-3825-4801-AAF2-CEEDB655DA74}"/>
    <cellStyle name="Header1 3 2 7 2 2" xfId="40003" xr:uid="{B7258524-E6CD-4EE8-A82E-2D84A8CF578B}"/>
    <cellStyle name="Header1 3 2 7 2 2 2" xfId="40004" xr:uid="{625F2A3E-88B3-481C-9659-EE3964A75129}"/>
    <cellStyle name="Header1 3 2 7 2 2 3" xfId="40005" xr:uid="{79D0B4B8-FD14-4D9B-9A23-210BFB29D62F}"/>
    <cellStyle name="Header1 3 2 7 2 3" xfId="40006" xr:uid="{96275651-10B9-431E-837C-7595D27AC9BB}"/>
    <cellStyle name="Header1 3 2 7 2 3 2" xfId="40007" xr:uid="{8C9F0A6E-AF83-47DA-9D6E-7B06ADF70118}"/>
    <cellStyle name="Header1 3 2 7 2 3 3" xfId="40008" xr:uid="{964F806E-8645-4B8E-80F0-34D76BC49A7B}"/>
    <cellStyle name="Header1 3 2 7 2 4" xfId="40009" xr:uid="{CEEBDC3B-C641-4B55-9F58-6DF163D4364B}"/>
    <cellStyle name="Header1 3 2 7 2 4 2" xfId="40010" xr:uid="{78DF7EE7-7E70-4758-A4EF-FA49595E77D6}"/>
    <cellStyle name="Header1 3 2 7 2 4 3" xfId="40011" xr:uid="{EC7D7C83-21DB-4893-9C05-AE997F5E2E6B}"/>
    <cellStyle name="Header1 3 2 7 2 5" xfId="40012" xr:uid="{F3C8254D-3C62-4180-9E4F-22ABB2EE0FF8}"/>
    <cellStyle name="Header1 3 2 7 2 5 2" xfId="40013" xr:uid="{81B6D955-9300-4448-8025-57157EDC06CB}"/>
    <cellStyle name="Header1 3 2 7 2 5 3" xfId="40014" xr:uid="{F0E7985A-BE1C-4313-ACC8-847482DCE8B1}"/>
    <cellStyle name="Header1 3 2 7 2 6" xfId="40015" xr:uid="{8604CAD0-B016-4096-A5B3-4E68ABCFD89F}"/>
    <cellStyle name="Header1 3 2 7 2 6 2" xfId="40016" xr:uid="{D6B73A01-372E-464B-9E93-15FFCF3E5CC2}"/>
    <cellStyle name="Header1 3 2 7 2 6 3" xfId="40017" xr:uid="{CEC44EF2-591E-4F84-9612-0B5E060038C7}"/>
    <cellStyle name="Header1 3 2 7 2 7" xfId="40018" xr:uid="{E2FB30EB-2D08-40B7-A3EC-8F88CAD9FB98}"/>
    <cellStyle name="Header1 3 2 7 2 7 2" xfId="40019" xr:uid="{C487AD2C-2B3D-4320-8380-FBB463C8AD2B}"/>
    <cellStyle name="Header1 3 2 7 2 7 3" xfId="40020" xr:uid="{6D65EFB2-6B4B-49B4-834C-521C54D472FA}"/>
    <cellStyle name="Header1 3 2 7 2 8" xfId="40021" xr:uid="{F17B8655-D1B3-44D5-BA32-27384992D13E}"/>
    <cellStyle name="Header1 3 2 7 2 9" xfId="40022" xr:uid="{9E84C5AD-4B3B-4A16-B5F2-0B79C74C297E}"/>
    <cellStyle name="Header1 3 2 7 3" xfId="40023" xr:uid="{21645AF8-F09E-4FE7-A99E-0BB69DC23471}"/>
    <cellStyle name="Header1 3 2 7 3 2" xfId="40024" xr:uid="{D416037A-F73D-4D75-AFDE-6C2E7D489B2A}"/>
    <cellStyle name="Header1 3 2 7 3 2 2" xfId="40025" xr:uid="{70C32BD1-C102-40B4-8DFB-EEA1555AD3E0}"/>
    <cellStyle name="Header1 3 2 7 3 2 3" xfId="40026" xr:uid="{495A56AD-1806-49F6-B1F4-337D45CE9174}"/>
    <cellStyle name="Header1 3 2 7 3 3" xfId="40027" xr:uid="{21E16390-4E95-40AF-8DC0-657B315C5198}"/>
    <cellStyle name="Header1 3 2 7 3 3 2" xfId="40028" xr:uid="{FBC58483-AFA8-4903-90CE-251C69C5B1A0}"/>
    <cellStyle name="Header1 3 2 7 3 3 3" xfId="40029" xr:uid="{1F249D3E-0A8D-43DE-8DB6-321B2781399A}"/>
    <cellStyle name="Header1 3 2 7 3 4" xfId="40030" xr:uid="{ED499499-59E6-476A-8600-85AAD7F61477}"/>
    <cellStyle name="Header1 3 2 7 3 4 2" xfId="40031" xr:uid="{509F6245-2F7F-454F-9172-F8AC2222F366}"/>
    <cellStyle name="Header1 3 2 7 3 4 3" xfId="40032" xr:uid="{B7D48C92-EA5B-45B1-B620-DB3767C07433}"/>
    <cellStyle name="Header1 3 2 7 3 5" xfId="40033" xr:uid="{4FE405B1-93A7-4EAE-AB53-EA2300FE871E}"/>
    <cellStyle name="Header1 3 2 7 3 5 2" xfId="40034" xr:uid="{A6A3EC49-1198-4198-8D31-474E3BCF006E}"/>
    <cellStyle name="Header1 3 2 7 3 5 3" xfId="40035" xr:uid="{D650BE4F-B864-4AD5-9FB6-E0E69076EAD3}"/>
    <cellStyle name="Header1 3 2 7 3 6" xfId="40036" xr:uid="{80749827-8090-4A4E-B6E4-E929FF662144}"/>
    <cellStyle name="Header1 3 2 7 3 6 2" xfId="40037" xr:uid="{44630353-8E52-4A47-A54A-819AC4B4F15B}"/>
    <cellStyle name="Header1 3 2 7 3 6 3" xfId="40038" xr:uid="{99B07BD7-3E6E-4849-A990-B68311AE08BF}"/>
    <cellStyle name="Header1 3 2 7 3 7" xfId="40039" xr:uid="{D2D05BDD-6028-420E-A5CF-5C27F3379E98}"/>
    <cellStyle name="Header1 3 2 7 3 8" xfId="40040" xr:uid="{D6D18297-8532-4A52-B50B-578750EE2CE2}"/>
    <cellStyle name="Header1 3 2 7 4" xfId="40041" xr:uid="{A6C94117-1B45-4E69-854A-495EC8409A33}"/>
    <cellStyle name="Header1 3 2 7 4 2" xfId="40042" xr:uid="{9EB60136-F996-45DD-84AE-81BC6317AB3F}"/>
    <cellStyle name="Header1 3 2 7 4 2 2" xfId="40043" xr:uid="{68CB0FC1-4BE9-46B3-9A81-3AD08AC75B53}"/>
    <cellStyle name="Header1 3 2 7 4 2 3" xfId="40044" xr:uid="{926468BC-903D-4EE6-B64C-3669FD63EF14}"/>
    <cellStyle name="Header1 3 2 7 4 3" xfId="40045" xr:uid="{78BC1843-C18B-4A43-AAB7-908DB8C15C2F}"/>
    <cellStyle name="Header1 3 2 7 4 3 2" xfId="40046" xr:uid="{51A45562-F4AD-4568-89CF-7689B053B248}"/>
    <cellStyle name="Header1 3 2 7 4 3 3" xfId="40047" xr:uid="{84CCA333-4ECC-47CE-B8C1-B05280EFFEE0}"/>
    <cellStyle name="Header1 3 2 7 4 4" xfId="40048" xr:uid="{52C7473E-7877-440E-9077-667E8B897B46}"/>
    <cellStyle name="Header1 3 2 7 4 4 2" xfId="40049" xr:uid="{75B6B05A-BEE7-4681-91F4-0DC1F51DA4F1}"/>
    <cellStyle name="Header1 3 2 7 4 4 3" xfId="40050" xr:uid="{2EA1BF1D-D082-42CC-87DF-50AC7CCBEBC0}"/>
    <cellStyle name="Header1 3 2 7 4 5" xfId="40051" xr:uid="{D31379BB-8570-4E1A-A07D-A89CEEAC3479}"/>
    <cellStyle name="Header1 3 2 7 4 5 2" xfId="40052" xr:uid="{710AD016-0F0A-4B2A-96AA-18279FE4903D}"/>
    <cellStyle name="Header1 3 2 7 4 5 3" xfId="40053" xr:uid="{E03A4FE8-C3B7-47B8-8DE8-26C1AC107865}"/>
    <cellStyle name="Header1 3 2 7 4 6" xfId="40054" xr:uid="{9AA8CAD0-E100-41C3-9D03-F9F1CFF33F97}"/>
    <cellStyle name="Header1 3 2 7 4 6 2" xfId="40055" xr:uid="{CC73C532-C8C2-44C4-BC17-43E88197320D}"/>
    <cellStyle name="Header1 3 2 7 4 6 3" xfId="40056" xr:uid="{CE609DE3-EEAF-4987-809C-E78F9D313B46}"/>
    <cellStyle name="Header1 3 2 7 4 7" xfId="40057" xr:uid="{89EC32DC-88BD-441B-9E5E-45A0536A4308}"/>
    <cellStyle name="Header1 3 2 7 4 8" xfId="40058" xr:uid="{244FDB5C-1BC2-4982-9E87-E5EF8DC418AA}"/>
    <cellStyle name="Header1 3 2 7 5" xfId="40059" xr:uid="{B423887F-A46B-4362-9D6F-4E87BE181650}"/>
    <cellStyle name="Header1 3 2 7 5 2" xfId="40060" xr:uid="{2BF9F911-6AAF-4996-9031-7E9404BA158C}"/>
    <cellStyle name="Header1 3 2 7 5 2 2" xfId="40061" xr:uid="{D93EFA0C-2E27-4890-9802-69315BD37E03}"/>
    <cellStyle name="Header1 3 2 7 5 2 3" xfId="40062" xr:uid="{ED84B57A-32A9-45D3-ADB8-48F656A15D9E}"/>
    <cellStyle name="Header1 3 2 7 5 3" xfId="40063" xr:uid="{5F9B0129-A951-467B-A332-B458224EB5B0}"/>
    <cellStyle name="Header1 3 2 7 5 3 2" xfId="40064" xr:uid="{1C29111C-D112-4D2C-BB21-15A926D60A1C}"/>
    <cellStyle name="Header1 3 2 7 5 3 3" xfId="40065" xr:uid="{10368FD7-8F91-47C3-9B2B-B9D004EA8C4E}"/>
    <cellStyle name="Header1 3 2 7 5 4" xfId="40066" xr:uid="{5C42F40D-1650-41CF-BBF9-7F3037DC6D52}"/>
    <cellStyle name="Header1 3 2 7 5 4 2" xfId="40067" xr:uid="{7D7B1420-6744-4F35-B6A5-B2E467244B32}"/>
    <cellStyle name="Header1 3 2 7 5 4 3" xfId="40068" xr:uid="{C9834748-FFEB-4739-9884-7F7E3099143E}"/>
    <cellStyle name="Header1 3 2 7 5 5" xfId="40069" xr:uid="{60C90EA7-160F-4C5D-8E54-E8BE95730476}"/>
    <cellStyle name="Header1 3 2 7 5 5 2" xfId="40070" xr:uid="{D08190D8-10CB-4A59-82CA-A5AC8DD76279}"/>
    <cellStyle name="Header1 3 2 7 5 5 3" xfId="40071" xr:uid="{C46D6233-C111-4130-A2DA-D0BAD17F06A7}"/>
    <cellStyle name="Header1 3 2 7 5 6" xfId="40072" xr:uid="{DE33BDCB-E7E7-4A4A-A19C-A27482741A6C}"/>
    <cellStyle name="Header1 3 2 7 5 6 2" xfId="40073" xr:uid="{04C14DEF-7C10-4969-A6D2-C46D8B974970}"/>
    <cellStyle name="Header1 3 2 7 5 6 3" xfId="40074" xr:uid="{12C7AF83-5BF3-4426-BDB4-3E40D3DBA7AF}"/>
    <cellStyle name="Header1 3 2 7 5 7" xfId="40075" xr:uid="{B4C8188C-F03D-4023-91A2-5F06BD0FC346}"/>
    <cellStyle name="Header1 3 2 7 5 8" xfId="40076" xr:uid="{3A8D62B3-1D37-4C39-9BE2-D94A09A7292D}"/>
    <cellStyle name="Header1 3 2 7 6" xfId="40077" xr:uid="{F62BBE91-7D63-47E2-A628-D96A5FD9ADC9}"/>
    <cellStyle name="Header1 3 2 7 6 2" xfId="40078" xr:uid="{BC154B66-A464-4AA5-B8E7-0D4FDB421964}"/>
    <cellStyle name="Header1 3 2 7 6 2 2" xfId="40079" xr:uid="{308EC01F-97B6-4C15-AFD1-8CF3CF742C1F}"/>
    <cellStyle name="Header1 3 2 7 6 2 3" xfId="40080" xr:uid="{FFE8C1DF-1C58-4C8F-B964-6F0C8A81C38E}"/>
    <cellStyle name="Header1 3 2 7 6 3" xfId="40081" xr:uid="{B380C1D7-57E8-444D-BB4B-CB143B544A32}"/>
    <cellStyle name="Header1 3 2 7 6 3 2" xfId="40082" xr:uid="{EAD0BE2A-F445-4B3D-909E-D771F066EEEE}"/>
    <cellStyle name="Header1 3 2 7 6 3 3" xfId="40083" xr:uid="{E47A95AC-889C-462D-A349-F5669725697D}"/>
    <cellStyle name="Header1 3 2 7 6 4" xfId="40084" xr:uid="{3F222127-0424-4CF5-BC8C-DDF3AE1FA317}"/>
    <cellStyle name="Header1 3 2 7 6 4 2" xfId="40085" xr:uid="{0EAB9973-B672-414C-809C-7316A8BBD73E}"/>
    <cellStyle name="Header1 3 2 7 6 4 3" xfId="40086" xr:uid="{9EE40C50-5898-45C8-92E0-06D1FC2F0992}"/>
    <cellStyle name="Header1 3 2 7 6 5" xfId="40087" xr:uid="{902BA62C-6D3A-45AB-BA39-28CFFE5E6ED8}"/>
    <cellStyle name="Header1 3 2 7 6 5 2" xfId="40088" xr:uid="{94D6C1DD-0B83-478E-BFBF-638D0A666B1A}"/>
    <cellStyle name="Header1 3 2 7 6 5 3" xfId="40089" xr:uid="{E9C7CBC7-BDC4-445E-AF53-ADC43C851B5D}"/>
    <cellStyle name="Header1 3 2 7 6 6" xfId="40090" xr:uid="{2C5F696C-928D-4ED9-8941-980E9A65ABAF}"/>
    <cellStyle name="Header1 3 2 7 6 6 2" xfId="40091" xr:uid="{BA5CF4C0-5AB0-4A0A-ACC1-72B3D9FF87F4}"/>
    <cellStyle name="Header1 3 2 7 6 6 3" xfId="40092" xr:uid="{65E13645-25B0-4ADE-8885-54C6F003A74C}"/>
    <cellStyle name="Header1 3 2 7 6 7" xfId="40093" xr:uid="{7656B6C2-1693-4794-B8F4-D7DBC73D2FC0}"/>
    <cellStyle name="Header1 3 2 7 6 8" xfId="40094" xr:uid="{2E8B62DB-A8EC-41DC-8150-61352691361F}"/>
    <cellStyle name="Header1 3 2 7 7" xfId="40095" xr:uid="{91EEF9C7-F48D-4A8D-8E06-7086DC6999A1}"/>
    <cellStyle name="Header1 3 2 7 8" xfId="40096" xr:uid="{BFF6BDCA-1E5D-4B62-8246-BEC2463DF0D7}"/>
    <cellStyle name="Header1 3 2 8" xfId="40097" xr:uid="{CB8DBC8B-A120-4996-B89A-CB1D3EAEE548}"/>
    <cellStyle name="Header1 3 2 8 2" xfId="40098" xr:uid="{B830D561-48B1-44A6-BC20-B08618DAB6E8}"/>
    <cellStyle name="Header1 3 2 8 2 2" xfId="40099" xr:uid="{0FA25858-5A06-473D-903B-6623DEE66C8C}"/>
    <cellStyle name="Header1 3 2 8 2 2 2" xfId="40100" xr:uid="{FA8255F7-A1A5-4954-940D-572D9E579FD7}"/>
    <cellStyle name="Header1 3 2 8 2 2 3" xfId="40101" xr:uid="{742FB23D-46B4-4444-B818-5D6D32DF898F}"/>
    <cellStyle name="Header1 3 2 8 2 3" xfId="40102" xr:uid="{81A3BBE9-9801-4B7B-9FB1-850C4DFF4A0A}"/>
    <cellStyle name="Header1 3 2 8 2 3 2" xfId="40103" xr:uid="{84AFE19F-13FA-4139-BD94-AEAA366ABC0E}"/>
    <cellStyle name="Header1 3 2 8 2 3 3" xfId="40104" xr:uid="{E8B90A00-321F-414C-9C47-DD569016C2CD}"/>
    <cellStyle name="Header1 3 2 8 2 4" xfId="40105" xr:uid="{796C481D-D78B-41D3-90DC-06D39AE321EB}"/>
    <cellStyle name="Header1 3 2 8 2 4 2" xfId="40106" xr:uid="{B3EE9874-C6ED-4978-AA39-CD8A56E8FD39}"/>
    <cellStyle name="Header1 3 2 8 2 4 3" xfId="40107" xr:uid="{45098775-78D8-473F-A9D5-A9D0978A9D6F}"/>
    <cellStyle name="Header1 3 2 8 2 5" xfId="40108" xr:uid="{55C25BCC-C455-4576-9DC3-536444DDEE22}"/>
    <cellStyle name="Header1 3 2 8 2 5 2" xfId="40109" xr:uid="{C7E8EBD2-AFCD-47A3-9248-B49A49C017C6}"/>
    <cellStyle name="Header1 3 2 8 2 5 3" xfId="40110" xr:uid="{854C6DC1-3D4A-46D4-8715-39D01AD2F083}"/>
    <cellStyle name="Header1 3 2 8 2 6" xfId="40111" xr:uid="{99E8DFF4-E800-4E12-A135-8A3845B7F56F}"/>
    <cellStyle name="Header1 3 2 8 2 6 2" xfId="40112" xr:uid="{A064BD4B-D6D9-4C28-ADD7-BBB0624FFB7E}"/>
    <cellStyle name="Header1 3 2 8 2 6 3" xfId="40113" xr:uid="{81DA7169-DC27-45A0-B8EF-DDCC1729B328}"/>
    <cellStyle name="Header1 3 2 8 2 7" xfId="40114" xr:uid="{0078C7D2-CA04-47A1-9B17-D8BDF386FBAE}"/>
    <cellStyle name="Header1 3 2 8 2 7 2" xfId="40115" xr:uid="{8FD3FD2B-6925-46C9-A6B3-5894FA792D13}"/>
    <cellStyle name="Header1 3 2 8 2 7 3" xfId="40116" xr:uid="{02D86BC1-DE04-4538-B4D6-BBE2780DD031}"/>
    <cellStyle name="Header1 3 2 8 2 8" xfId="40117" xr:uid="{285C85C5-240C-44BD-86F4-43C9AA8B3979}"/>
    <cellStyle name="Header1 3 2 8 2 9" xfId="40118" xr:uid="{F798C6BF-0EC1-49DF-9AC4-6A21E7472048}"/>
    <cellStyle name="Header1 3 2 8 3" xfId="40119" xr:uid="{C5DE99C0-1FFA-424F-8EA0-94628CA09F6C}"/>
    <cellStyle name="Header1 3 2 8 3 2" xfId="40120" xr:uid="{11560D0A-1172-49A8-A1ED-055129D4EE2E}"/>
    <cellStyle name="Header1 3 2 8 3 2 2" xfId="40121" xr:uid="{4907ABE1-1B91-428D-A187-18CBC5855493}"/>
    <cellStyle name="Header1 3 2 8 3 2 3" xfId="40122" xr:uid="{DD13009B-F367-4A95-AF28-79ACA99D4359}"/>
    <cellStyle name="Header1 3 2 8 3 3" xfId="40123" xr:uid="{8382423C-8EC9-4879-9FE7-E2A480C7615F}"/>
    <cellStyle name="Header1 3 2 8 3 3 2" xfId="40124" xr:uid="{F5947104-6B8C-49E3-B13F-D066F66A91F4}"/>
    <cellStyle name="Header1 3 2 8 3 3 3" xfId="40125" xr:uid="{1A38EC94-F7E4-4E2B-AF90-27FAFBCF6095}"/>
    <cellStyle name="Header1 3 2 8 3 4" xfId="40126" xr:uid="{2E8EE87F-E164-424A-AB94-E70F5E8B8450}"/>
    <cellStyle name="Header1 3 2 8 3 4 2" xfId="40127" xr:uid="{9D733E99-01B4-4801-8CD4-C9013E3CEF4B}"/>
    <cellStyle name="Header1 3 2 8 3 4 3" xfId="40128" xr:uid="{AD43446F-F981-4110-8940-F1A954D1BF07}"/>
    <cellStyle name="Header1 3 2 8 3 5" xfId="40129" xr:uid="{A4E05635-8B82-4170-A1FF-3D532E2920D2}"/>
    <cellStyle name="Header1 3 2 8 3 5 2" xfId="40130" xr:uid="{1594B803-C69F-49F6-90C9-C2516900885F}"/>
    <cellStyle name="Header1 3 2 8 3 5 3" xfId="40131" xr:uid="{986EF2FD-D921-4CE3-AB5F-5FCA7E5EA56D}"/>
    <cellStyle name="Header1 3 2 8 3 6" xfId="40132" xr:uid="{FEAB2303-D47A-4342-A750-E83695BB6F15}"/>
    <cellStyle name="Header1 3 2 8 3 6 2" xfId="40133" xr:uid="{DDE1706F-EDD6-4E64-9285-22BAED5F3B0C}"/>
    <cellStyle name="Header1 3 2 8 3 6 3" xfId="40134" xr:uid="{C57A3945-9968-45D3-964B-33AF267E50D9}"/>
    <cellStyle name="Header1 3 2 8 3 7" xfId="40135" xr:uid="{92898DE8-1D71-4AC8-AC5A-495319A30244}"/>
    <cellStyle name="Header1 3 2 8 3 8" xfId="40136" xr:uid="{F18A00C9-746E-4C0A-B2E6-EDBDD3AA4403}"/>
    <cellStyle name="Header1 3 2 8 4" xfId="40137" xr:uid="{2EC79B06-6F22-4808-8EAA-79918611D6DA}"/>
    <cellStyle name="Header1 3 2 8 4 2" xfId="40138" xr:uid="{034A4941-0CF4-4EDD-A79A-B7E8EF126510}"/>
    <cellStyle name="Header1 3 2 8 4 2 2" xfId="40139" xr:uid="{CD38CDE9-2622-4F67-B178-25949EB3D392}"/>
    <cellStyle name="Header1 3 2 8 4 2 3" xfId="40140" xr:uid="{A0936906-CA89-4F1A-BAF3-7F1DA24987B1}"/>
    <cellStyle name="Header1 3 2 8 4 3" xfId="40141" xr:uid="{A505FBBD-3DB6-4A17-BAE6-C0251E0078B9}"/>
    <cellStyle name="Header1 3 2 8 4 3 2" xfId="40142" xr:uid="{EBF14C64-37A0-4148-A32B-1EDD8792CB2F}"/>
    <cellStyle name="Header1 3 2 8 4 3 3" xfId="40143" xr:uid="{B182053C-6430-4AF6-81D3-6973E0E5B9A5}"/>
    <cellStyle name="Header1 3 2 8 4 4" xfId="40144" xr:uid="{A852180B-66F6-4D3E-ABCD-0EC1BD7A52AD}"/>
    <cellStyle name="Header1 3 2 8 4 4 2" xfId="40145" xr:uid="{8ABD41AD-1FC6-40A4-8456-73EC18FB6185}"/>
    <cellStyle name="Header1 3 2 8 4 4 3" xfId="40146" xr:uid="{47E5808D-9787-4B85-BC8C-3E1BC5E5B4A7}"/>
    <cellStyle name="Header1 3 2 8 4 5" xfId="40147" xr:uid="{196D65E0-96B7-4657-990F-40CAD0062D40}"/>
    <cellStyle name="Header1 3 2 8 4 5 2" xfId="40148" xr:uid="{0F519080-668B-45AB-811D-8F8032503042}"/>
    <cellStyle name="Header1 3 2 8 4 5 3" xfId="40149" xr:uid="{B5DB7D34-C3EC-4800-A73A-6C72DBC3AD1F}"/>
    <cellStyle name="Header1 3 2 8 4 6" xfId="40150" xr:uid="{E9288D2D-B209-474D-A817-8E451F7CDE2E}"/>
    <cellStyle name="Header1 3 2 8 4 6 2" xfId="40151" xr:uid="{C1DFF697-4A3B-43F3-8D01-4D4DC3287B28}"/>
    <cellStyle name="Header1 3 2 8 4 6 3" xfId="40152" xr:uid="{42F7CC58-F1C2-4299-8A94-4861D148732D}"/>
    <cellStyle name="Header1 3 2 8 4 7" xfId="40153" xr:uid="{B09E19AA-7F0B-4F33-9271-34E26E81D361}"/>
    <cellStyle name="Header1 3 2 8 4 8" xfId="40154" xr:uid="{0EFFB854-FD59-43A0-82F6-DF5FE2C8C0A2}"/>
    <cellStyle name="Header1 3 2 8 5" xfId="40155" xr:uid="{8A80AA3B-7C41-4B2A-BD24-A07E43D7266E}"/>
    <cellStyle name="Header1 3 2 8 5 2" xfId="40156" xr:uid="{885C4347-9F21-41AA-8C3B-A40697790F22}"/>
    <cellStyle name="Header1 3 2 8 5 2 2" xfId="40157" xr:uid="{D7EB7923-6E9D-4E45-A6FD-8C7507131AC1}"/>
    <cellStyle name="Header1 3 2 8 5 2 3" xfId="40158" xr:uid="{D3944A19-5798-429A-97CE-698934E88234}"/>
    <cellStyle name="Header1 3 2 8 5 3" xfId="40159" xr:uid="{181A411A-0A67-4483-89A6-BAF310432698}"/>
    <cellStyle name="Header1 3 2 8 5 3 2" xfId="40160" xr:uid="{442A030C-A157-4E4A-9E3D-23A25416C3FD}"/>
    <cellStyle name="Header1 3 2 8 5 3 3" xfId="40161" xr:uid="{C75FE638-510D-4217-803B-01AA248F3673}"/>
    <cellStyle name="Header1 3 2 8 5 4" xfId="40162" xr:uid="{B9F135A6-8CBB-4DCD-A916-FD0E5B5A959F}"/>
    <cellStyle name="Header1 3 2 8 5 4 2" xfId="40163" xr:uid="{4A24653E-BC05-4FDC-9C6C-D4D8AC25E92E}"/>
    <cellStyle name="Header1 3 2 8 5 4 3" xfId="40164" xr:uid="{3A4F9410-B122-4E87-8E63-9E3B96E8CB42}"/>
    <cellStyle name="Header1 3 2 8 5 5" xfId="40165" xr:uid="{A109EB46-45E7-4044-8809-F5004EEF0B54}"/>
    <cellStyle name="Header1 3 2 8 5 5 2" xfId="40166" xr:uid="{B2A5B852-002E-47FF-B428-3B1AAC0A3771}"/>
    <cellStyle name="Header1 3 2 8 5 5 3" xfId="40167" xr:uid="{1195640E-2994-4451-9AD5-B8D70392638B}"/>
    <cellStyle name="Header1 3 2 8 5 6" xfId="40168" xr:uid="{6885424F-52C7-4301-AD28-1B3030646706}"/>
    <cellStyle name="Header1 3 2 8 5 6 2" xfId="40169" xr:uid="{F6753977-554A-4ACC-9D07-C8A4002DD40A}"/>
    <cellStyle name="Header1 3 2 8 5 6 3" xfId="40170" xr:uid="{714CC956-2253-44F7-BE2B-C816D6FA446B}"/>
    <cellStyle name="Header1 3 2 8 5 7" xfId="40171" xr:uid="{82245002-5684-4C0D-BFCD-32929F5A182E}"/>
    <cellStyle name="Header1 3 2 8 5 8" xfId="40172" xr:uid="{17A67990-1FC3-44C6-97EA-F9C959333B25}"/>
    <cellStyle name="Header1 3 2 8 6" xfId="40173" xr:uid="{B2A22806-4023-48EF-A285-C40133A32A4D}"/>
    <cellStyle name="Header1 3 2 8 6 2" xfId="40174" xr:uid="{E321453D-715B-494D-B210-CE213BB331B6}"/>
    <cellStyle name="Header1 3 2 8 6 2 2" xfId="40175" xr:uid="{95274185-6629-4E7D-89D5-8C3FACD2144A}"/>
    <cellStyle name="Header1 3 2 8 6 2 3" xfId="40176" xr:uid="{CC8B591F-A912-455B-B8FD-377264E4373F}"/>
    <cellStyle name="Header1 3 2 8 6 3" xfId="40177" xr:uid="{C7676304-4143-470D-B27B-065BFFC81958}"/>
    <cellStyle name="Header1 3 2 8 6 3 2" xfId="40178" xr:uid="{9F0CF7D9-11CE-4B78-8148-911DBE7FB86E}"/>
    <cellStyle name="Header1 3 2 8 6 3 3" xfId="40179" xr:uid="{629E766F-6B53-4A60-ACFA-DA720E5A47B7}"/>
    <cellStyle name="Header1 3 2 8 6 4" xfId="40180" xr:uid="{77D38BFD-BEC0-4CCB-90E7-9C2CA316C90A}"/>
    <cellStyle name="Header1 3 2 8 6 4 2" xfId="40181" xr:uid="{9A52316C-BAC5-4D4E-89D6-82AC4DD68845}"/>
    <cellStyle name="Header1 3 2 8 6 4 3" xfId="40182" xr:uid="{798072B5-4DE2-47F6-9235-7F1A52DD62EB}"/>
    <cellStyle name="Header1 3 2 8 6 5" xfId="40183" xr:uid="{58D76D9E-F30E-44D4-8D46-757CCB88D440}"/>
    <cellStyle name="Header1 3 2 8 6 5 2" xfId="40184" xr:uid="{A14DBAE3-A566-4284-B79E-5C92E94816FA}"/>
    <cellStyle name="Header1 3 2 8 6 5 3" xfId="40185" xr:uid="{FD61E41C-EB22-4E3B-BDC5-3A82CCC97501}"/>
    <cellStyle name="Header1 3 2 8 6 6" xfId="40186" xr:uid="{4251DF74-550C-43F4-9EA9-297279A76EB7}"/>
    <cellStyle name="Header1 3 2 8 6 6 2" xfId="40187" xr:uid="{90D7F13B-4ECE-45C5-BAB0-B024329B5310}"/>
    <cellStyle name="Header1 3 2 8 6 6 3" xfId="40188" xr:uid="{0DA4AEA3-EAE6-4652-93E2-4639446732F8}"/>
    <cellStyle name="Header1 3 2 8 6 7" xfId="40189" xr:uid="{043597B2-CEFB-4870-9382-D8A857B18FBC}"/>
    <cellStyle name="Header1 3 2 8 6 8" xfId="40190" xr:uid="{07FD21F6-1CA8-440D-885A-224EAB08E0D7}"/>
    <cellStyle name="Header1 3 2 8 7" xfId="40191" xr:uid="{BBEB8750-28FB-4ED5-BB90-49F85734560A}"/>
    <cellStyle name="Header1 3 2 8 8" xfId="40192" xr:uid="{EA13EEF7-B962-466F-AB53-EEEA46A9F15B}"/>
    <cellStyle name="Header1 3 2 9" xfId="40193" xr:uid="{9F481442-084F-415A-99D7-8034139C1F4E}"/>
    <cellStyle name="Header1 3 2 9 2" xfId="40194" xr:uid="{5D0E0BF3-2FED-4679-9B7A-B8E6C0CEED46}"/>
    <cellStyle name="Header1 3 2 9 2 2" xfId="40195" xr:uid="{C3D895CC-319D-4275-BEB6-FA937D5E181F}"/>
    <cellStyle name="Header1 3 2 9 2 2 2" xfId="40196" xr:uid="{FA8451A1-8715-4E41-974B-3E663518CF2E}"/>
    <cellStyle name="Header1 3 2 9 2 2 3" xfId="40197" xr:uid="{5E3DC898-1E27-400B-802F-A63E385F74E4}"/>
    <cellStyle name="Header1 3 2 9 2 3" xfId="40198" xr:uid="{8E1C5F03-C043-41EB-B291-8BA5AAEFC541}"/>
    <cellStyle name="Header1 3 2 9 2 3 2" xfId="40199" xr:uid="{718B0C46-6B79-475D-82C2-4A4EBD8FF63E}"/>
    <cellStyle name="Header1 3 2 9 2 3 3" xfId="40200" xr:uid="{FE89086B-1D2E-4DFF-A093-CFA98797DB7E}"/>
    <cellStyle name="Header1 3 2 9 2 4" xfId="40201" xr:uid="{9E76DE54-68A5-45E3-A547-19573898D0C4}"/>
    <cellStyle name="Header1 3 2 9 2 4 2" xfId="40202" xr:uid="{61C63FD6-C3F3-4DEE-9CB3-A396213ECE55}"/>
    <cellStyle name="Header1 3 2 9 2 4 3" xfId="40203" xr:uid="{1D6C5205-458C-40C7-AC2F-B0379B4FF8F6}"/>
    <cellStyle name="Header1 3 2 9 2 5" xfId="40204" xr:uid="{29046B2B-BE8F-4A2B-B24E-8514A20210C0}"/>
    <cellStyle name="Header1 3 2 9 2 5 2" xfId="40205" xr:uid="{A69A2087-5051-4DF6-B0E3-127F13EFE785}"/>
    <cellStyle name="Header1 3 2 9 2 5 3" xfId="40206" xr:uid="{1A00A4C2-E114-472E-83C5-F806BA4A0F2F}"/>
    <cellStyle name="Header1 3 2 9 2 6" xfId="40207" xr:uid="{4C173FC2-F114-4274-B6F0-4B65ED939F25}"/>
    <cellStyle name="Header1 3 2 9 2 6 2" xfId="40208" xr:uid="{B65497D8-60EE-4B3C-BFD1-CA95532DF440}"/>
    <cellStyle name="Header1 3 2 9 2 6 3" xfId="40209" xr:uid="{3DDBAA73-DD78-4FB8-BF5E-277147D82209}"/>
    <cellStyle name="Header1 3 2 9 2 7" xfId="40210" xr:uid="{6AD534C2-4F79-424A-9B0D-6DF9F62D5AF7}"/>
    <cellStyle name="Header1 3 2 9 2 7 2" xfId="40211" xr:uid="{2A97FA9E-4E92-49DD-8439-37EBA6BB7D50}"/>
    <cellStyle name="Header1 3 2 9 2 7 3" xfId="40212" xr:uid="{D9B75CE7-7A0D-4778-B18F-B71C11A331BC}"/>
    <cellStyle name="Header1 3 2 9 2 8" xfId="40213" xr:uid="{566C8E87-95B0-41F0-B02C-559B1EEC07DD}"/>
    <cellStyle name="Header1 3 2 9 2 9" xfId="40214" xr:uid="{07455B5C-F336-4914-A9DE-D61F7F18DBEE}"/>
    <cellStyle name="Header1 3 2 9 3" xfId="40215" xr:uid="{D0815230-DB72-4BFE-907C-AF54192FE715}"/>
    <cellStyle name="Header1 3 2 9 3 2" xfId="40216" xr:uid="{D97CF61B-39A7-43D8-8275-2DABC1590682}"/>
    <cellStyle name="Header1 3 2 9 3 2 2" xfId="40217" xr:uid="{C25A4566-8708-4295-B718-F52F839EA4EA}"/>
    <cellStyle name="Header1 3 2 9 3 2 3" xfId="40218" xr:uid="{CE4A4B19-33CD-4E82-865A-E524F181BFF3}"/>
    <cellStyle name="Header1 3 2 9 3 3" xfId="40219" xr:uid="{403E8C65-B894-4269-AEE3-DCC433C2C4DD}"/>
    <cellStyle name="Header1 3 2 9 3 3 2" xfId="40220" xr:uid="{7779040A-356D-4D37-B49D-1C2F1ED27630}"/>
    <cellStyle name="Header1 3 2 9 3 3 3" xfId="40221" xr:uid="{7DDB0246-2470-4F8A-BD5C-8771B909B82D}"/>
    <cellStyle name="Header1 3 2 9 3 4" xfId="40222" xr:uid="{AF1F42FB-79B8-48A9-B9C7-BB54D7056FFA}"/>
    <cellStyle name="Header1 3 2 9 3 4 2" xfId="40223" xr:uid="{9A8DC1EB-C1AE-413C-B8FD-61587F90EB09}"/>
    <cellStyle name="Header1 3 2 9 3 4 3" xfId="40224" xr:uid="{49442B68-DD91-4251-9813-52AF1008420C}"/>
    <cellStyle name="Header1 3 2 9 3 5" xfId="40225" xr:uid="{CD0D7C96-280B-4C51-9FA0-92F75BA2A1E8}"/>
    <cellStyle name="Header1 3 2 9 3 5 2" xfId="40226" xr:uid="{D485DCEA-392C-4811-AA6B-41CC782EFF88}"/>
    <cellStyle name="Header1 3 2 9 3 5 3" xfId="40227" xr:uid="{B9AA3069-3080-47CB-92CB-292F0ACFCBC4}"/>
    <cellStyle name="Header1 3 2 9 3 6" xfId="40228" xr:uid="{6C183263-EBAE-4EE6-8218-06484BDB5172}"/>
    <cellStyle name="Header1 3 2 9 3 6 2" xfId="40229" xr:uid="{83847742-11A5-4D2A-A5E5-969E056B3499}"/>
    <cellStyle name="Header1 3 2 9 3 6 3" xfId="40230" xr:uid="{E787359F-26A1-4C4F-A58B-93F53A20F288}"/>
    <cellStyle name="Header1 3 2 9 3 7" xfId="40231" xr:uid="{790795B7-A7A6-4970-B76B-0E168FF58A31}"/>
    <cellStyle name="Header1 3 2 9 3 8" xfId="40232" xr:uid="{26E2A0BD-3A19-40E7-A585-8BEDAFD97D0F}"/>
    <cellStyle name="Header1 3 2 9 4" xfId="40233" xr:uid="{F068A51A-2A90-46B7-B3D4-15C3F58AB5F3}"/>
    <cellStyle name="Header1 3 2 9 4 2" xfId="40234" xr:uid="{049C0243-B864-40DD-BDE9-6394A639AC15}"/>
    <cellStyle name="Header1 3 2 9 4 2 2" xfId="40235" xr:uid="{CFF964FE-0796-488C-B5D6-757DCB4C1900}"/>
    <cellStyle name="Header1 3 2 9 4 2 3" xfId="40236" xr:uid="{4046CEAC-6B53-472B-8F84-14552C530C2D}"/>
    <cellStyle name="Header1 3 2 9 4 3" xfId="40237" xr:uid="{DD4A25AE-A0FB-4645-A1E3-F80B047F13D5}"/>
    <cellStyle name="Header1 3 2 9 4 3 2" xfId="40238" xr:uid="{42397D03-F5F1-4C0A-982D-BB29E8B7950B}"/>
    <cellStyle name="Header1 3 2 9 4 3 3" xfId="40239" xr:uid="{2886C6D6-E7CA-458B-B7DB-91E565FBC40D}"/>
    <cellStyle name="Header1 3 2 9 4 4" xfId="40240" xr:uid="{3D965ACF-C433-44B8-ADEE-4E6F57D8B57E}"/>
    <cellStyle name="Header1 3 2 9 4 4 2" xfId="40241" xr:uid="{4B89F1D3-0C3D-4B8C-8BAC-5A8E68354C67}"/>
    <cellStyle name="Header1 3 2 9 4 4 3" xfId="40242" xr:uid="{F4F3AD90-28F5-4F84-A339-A9FA07620DF6}"/>
    <cellStyle name="Header1 3 2 9 4 5" xfId="40243" xr:uid="{679BDC20-84A8-4F15-90AC-F230BF56DC96}"/>
    <cellStyle name="Header1 3 2 9 4 5 2" xfId="40244" xr:uid="{F2B5FD93-7F51-45A5-B73F-630306032B44}"/>
    <cellStyle name="Header1 3 2 9 4 5 3" xfId="40245" xr:uid="{C99327B0-A126-4B2F-ADE6-A11A077AA43A}"/>
    <cellStyle name="Header1 3 2 9 4 6" xfId="40246" xr:uid="{1BF75AEE-F76C-42A6-956E-279F4D69DDF7}"/>
    <cellStyle name="Header1 3 2 9 4 6 2" xfId="40247" xr:uid="{19280A27-239F-4D1F-A8E6-A7F6ADF2CD33}"/>
    <cellStyle name="Header1 3 2 9 4 6 3" xfId="40248" xr:uid="{21F89A31-6E5D-428B-8C6D-FED2B412D506}"/>
    <cellStyle name="Header1 3 2 9 4 7" xfId="40249" xr:uid="{C73A8B64-DF40-4528-A853-7A10A060710C}"/>
    <cellStyle name="Header1 3 2 9 4 8" xfId="40250" xr:uid="{E779C8FB-3C6E-45AD-8CC6-5327D5CB28EF}"/>
    <cellStyle name="Header1 3 2 9 5" xfId="40251" xr:uid="{D5C1BC1D-5B33-4DB9-B282-613CFECC60B5}"/>
    <cellStyle name="Header1 3 2 9 5 2" xfId="40252" xr:uid="{EADB36BE-3407-421C-8F2B-B1EA04971F04}"/>
    <cellStyle name="Header1 3 2 9 5 2 2" xfId="40253" xr:uid="{178B539C-DE10-41F6-9A3A-54A4D0FF173D}"/>
    <cellStyle name="Header1 3 2 9 5 2 3" xfId="40254" xr:uid="{6220D1A4-AF89-4F98-8795-9985B8B5B84F}"/>
    <cellStyle name="Header1 3 2 9 5 3" xfId="40255" xr:uid="{67FFAC24-81D7-4A2E-8B93-E2B4D5247374}"/>
    <cellStyle name="Header1 3 2 9 5 3 2" xfId="40256" xr:uid="{FA605613-F17E-4F03-9A4C-79588EBE2522}"/>
    <cellStyle name="Header1 3 2 9 5 3 3" xfId="40257" xr:uid="{6FBF0F7B-5EB5-42AB-BD55-835AB56CCA9F}"/>
    <cellStyle name="Header1 3 2 9 5 4" xfId="40258" xr:uid="{A8FD2C13-ADF1-4025-95A7-01CA065A5988}"/>
    <cellStyle name="Header1 3 2 9 5 4 2" xfId="40259" xr:uid="{9C3A9B9B-6108-4E5E-AF94-855F54AB761C}"/>
    <cellStyle name="Header1 3 2 9 5 4 3" xfId="40260" xr:uid="{C2A90786-6016-4F0C-BA97-F9064DB01B28}"/>
    <cellStyle name="Header1 3 2 9 5 5" xfId="40261" xr:uid="{6192F69A-8AEE-47C7-9AD9-D3CE29A930EE}"/>
    <cellStyle name="Header1 3 2 9 5 5 2" xfId="40262" xr:uid="{13DFC2A9-B70D-4757-930A-370C819D87E5}"/>
    <cellStyle name="Header1 3 2 9 5 5 3" xfId="40263" xr:uid="{053C89DB-AF8E-4A95-95B5-5B626CE32190}"/>
    <cellStyle name="Header1 3 2 9 5 6" xfId="40264" xr:uid="{928A58E9-5161-40B7-8474-129D7F43E7DE}"/>
    <cellStyle name="Header1 3 2 9 5 6 2" xfId="40265" xr:uid="{B098C8ED-036C-4E19-9465-4CE5C93F9487}"/>
    <cellStyle name="Header1 3 2 9 5 6 3" xfId="40266" xr:uid="{75F25717-AD41-4C5F-8ED1-7D82A2F2CBB4}"/>
    <cellStyle name="Header1 3 2 9 5 7" xfId="40267" xr:uid="{B9180613-F5BE-4491-A1BA-1E7BC3BBF898}"/>
    <cellStyle name="Header1 3 2 9 5 8" xfId="40268" xr:uid="{39A7D2E9-7C82-4684-96A5-F2150FBED5BD}"/>
    <cellStyle name="Header1 3 2 9 6" xfId="40269" xr:uid="{82F062EA-8B9F-4DB3-A2CD-2D2190FFAB1F}"/>
    <cellStyle name="Header1 3 2 9 6 2" xfId="40270" xr:uid="{80AD0BA7-F020-47E9-8AD8-F3951396C03A}"/>
    <cellStyle name="Header1 3 2 9 6 2 2" xfId="40271" xr:uid="{E81A8080-8A6A-438E-94C8-DD912A035EBF}"/>
    <cellStyle name="Header1 3 2 9 6 2 3" xfId="40272" xr:uid="{125932F3-4FB4-4CFD-93A7-8B5D0F073EC0}"/>
    <cellStyle name="Header1 3 2 9 6 3" xfId="40273" xr:uid="{7B70C5D5-0FA4-46BE-BB3A-206FA12DE0F9}"/>
    <cellStyle name="Header1 3 2 9 6 3 2" xfId="40274" xr:uid="{FF4231B5-E543-475B-8DEA-300336CE33D9}"/>
    <cellStyle name="Header1 3 2 9 6 3 3" xfId="40275" xr:uid="{0E539ED3-8C6E-4B5E-9C4C-DD3E5A33C19A}"/>
    <cellStyle name="Header1 3 2 9 6 4" xfId="40276" xr:uid="{BC4F1E84-E8D8-4818-96C8-88289F38738F}"/>
    <cellStyle name="Header1 3 2 9 6 4 2" xfId="40277" xr:uid="{46DAE304-14DC-44B2-A9C3-857E8A9109C4}"/>
    <cellStyle name="Header1 3 2 9 6 4 3" xfId="40278" xr:uid="{24DDEEB8-0E2B-43D0-B30C-D3E0A6B1A9BD}"/>
    <cellStyle name="Header1 3 2 9 6 5" xfId="40279" xr:uid="{C7DCF91F-AC40-47C0-A9A4-DD250CBCD0AF}"/>
    <cellStyle name="Header1 3 2 9 6 5 2" xfId="40280" xr:uid="{D69B5643-6EA2-42B5-A23C-663C8A342542}"/>
    <cellStyle name="Header1 3 2 9 6 5 3" xfId="40281" xr:uid="{65CE4A9B-9FE6-45D0-BA94-27FA3B7F9FE2}"/>
    <cellStyle name="Header1 3 2 9 6 6" xfId="40282" xr:uid="{6F14643A-F830-48B2-986A-3EC36FFF0A14}"/>
    <cellStyle name="Header1 3 2 9 6 6 2" xfId="40283" xr:uid="{A7B49682-5EF3-4CEB-AA2E-EFF1F3DA8BBB}"/>
    <cellStyle name="Header1 3 2 9 6 6 3" xfId="40284" xr:uid="{2B8BDFE9-6F2D-4377-9545-0DA9D4D0A23D}"/>
    <cellStyle name="Header1 3 2 9 6 7" xfId="40285" xr:uid="{54388E63-94BE-48F0-A924-565AAC9972D7}"/>
    <cellStyle name="Header1 3 2 9 6 8" xfId="40286" xr:uid="{01EDFB69-C339-4732-BC5B-EA69A07B4D4C}"/>
    <cellStyle name="Header1 3 2 9 7" xfId="40287" xr:uid="{335721A5-D238-4B78-83F7-225E631AF8A2}"/>
    <cellStyle name="Header1 3 2 9 8" xfId="40288" xr:uid="{D56A4924-95B2-459A-BFBA-48B4B0CE43C2}"/>
    <cellStyle name="Header1 3 3" xfId="40289" xr:uid="{EF0E29DC-5295-4CF3-8B20-9A7BBEC2B4A4}"/>
    <cellStyle name="Header1 3 3 10" xfId="40290" xr:uid="{6DC902C8-4BB0-404E-8B6D-E33CB31CDBF5}"/>
    <cellStyle name="Header1 3 3 10 2" xfId="40291" xr:uid="{C0F01357-02A2-4375-9121-61AAADC226B8}"/>
    <cellStyle name="Header1 3 3 10 2 2" xfId="40292" xr:uid="{122F6561-C064-4038-9772-DBDCF1E99C05}"/>
    <cellStyle name="Header1 3 3 10 2 2 2" xfId="40293" xr:uid="{245166B5-5CB1-4FA8-A784-358631F4F18A}"/>
    <cellStyle name="Header1 3 3 10 2 2 3" xfId="40294" xr:uid="{5825D05E-8D6F-4230-85BB-4E85A06DF801}"/>
    <cellStyle name="Header1 3 3 10 2 3" xfId="40295" xr:uid="{E5DA1B02-D348-4C83-B07E-B23CA12DF840}"/>
    <cellStyle name="Header1 3 3 10 2 3 2" xfId="40296" xr:uid="{879EB6EE-02B6-4207-A07B-E396F6264FF0}"/>
    <cellStyle name="Header1 3 3 10 2 3 3" xfId="40297" xr:uid="{A4D62FC8-7CD9-4E93-8D39-8A8773200532}"/>
    <cellStyle name="Header1 3 3 10 2 4" xfId="40298" xr:uid="{02BB4A2F-6304-4133-A963-B65DB316253A}"/>
    <cellStyle name="Header1 3 3 10 2 4 2" xfId="40299" xr:uid="{90143C0B-45AC-4D2D-B624-9072424C8B99}"/>
    <cellStyle name="Header1 3 3 10 2 4 3" xfId="40300" xr:uid="{FAFEFB74-F23E-4BCE-BF6A-1EEC857C771F}"/>
    <cellStyle name="Header1 3 3 10 2 5" xfId="40301" xr:uid="{01E5D3DC-6A01-4E3F-B61A-84573DB60AAB}"/>
    <cellStyle name="Header1 3 3 10 2 5 2" xfId="40302" xr:uid="{99629F1E-0FC4-4BE7-B25A-292CA7388831}"/>
    <cellStyle name="Header1 3 3 10 2 5 3" xfId="40303" xr:uid="{A4A2F3EB-08CE-4204-BAD5-4C647C3AD044}"/>
    <cellStyle name="Header1 3 3 10 2 6" xfId="40304" xr:uid="{0F14EF2E-DAB1-4A20-9F8D-CD6276DCC528}"/>
    <cellStyle name="Header1 3 3 10 2 6 2" xfId="40305" xr:uid="{F4246752-DB35-4D59-9658-B243622764DD}"/>
    <cellStyle name="Header1 3 3 10 2 6 3" xfId="40306" xr:uid="{881EF382-6938-4C99-BFDC-1A9F9F3F3AEA}"/>
    <cellStyle name="Header1 3 3 10 2 7" xfId="40307" xr:uid="{4EF65116-EB57-491E-A225-98E62852FEF5}"/>
    <cellStyle name="Header1 3 3 10 2 7 2" xfId="40308" xr:uid="{B88B59BD-FB39-4FA4-AFB0-745034FD323C}"/>
    <cellStyle name="Header1 3 3 10 2 7 3" xfId="40309" xr:uid="{992A59DC-43D7-44BD-ACC4-C74270A6D972}"/>
    <cellStyle name="Header1 3 3 10 2 8" xfId="40310" xr:uid="{308F9C19-546E-4BCE-AEDB-73D67AA4F620}"/>
    <cellStyle name="Header1 3 3 10 2 9" xfId="40311" xr:uid="{C074BC79-AC6B-4184-893A-0E7118B082D0}"/>
    <cellStyle name="Header1 3 3 10 3" xfId="40312" xr:uid="{25F5AE11-B318-4BD9-A447-8A4701241CFE}"/>
    <cellStyle name="Header1 3 3 10 3 2" xfId="40313" xr:uid="{ED3A9303-BCA8-4CAA-BC5A-6254B850E646}"/>
    <cellStyle name="Header1 3 3 10 3 2 2" xfId="40314" xr:uid="{CB507C6C-127A-44AB-A183-57651EBE8837}"/>
    <cellStyle name="Header1 3 3 10 3 2 3" xfId="40315" xr:uid="{A7BCBE32-899E-4615-919B-2A299DA190D8}"/>
    <cellStyle name="Header1 3 3 10 3 3" xfId="40316" xr:uid="{2B2740A2-EC09-40AD-AD7D-62DAA543C581}"/>
    <cellStyle name="Header1 3 3 10 3 3 2" xfId="40317" xr:uid="{515A1B63-C448-430C-B9F4-55D3E4AE07AC}"/>
    <cellStyle name="Header1 3 3 10 3 3 3" xfId="40318" xr:uid="{1EE5BFB2-66BD-42CB-A068-55F84658D94D}"/>
    <cellStyle name="Header1 3 3 10 3 4" xfId="40319" xr:uid="{57825C07-62E3-498F-BD20-22287F2A054A}"/>
    <cellStyle name="Header1 3 3 10 3 4 2" xfId="40320" xr:uid="{57747C59-529C-43EA-BB5E-51E57E6FBEED}"/>
    <cellStyle name="Header1 3 3 10 3 4 3" xfId="40321" xr:uid="{7B45411C-5681-4EDE-97B6-7F1E7C5BEA3B}"/>
    <cellStyle name="Header1 3 3 10 3 5" xfId="40322" xr:uid="{5EA458BA-5C3B-4391-A172-90564A4EC8C5}"/>
    <cellStyle name="Header1 3 3 10 3 5 2" xfId="40323" xr:uid="{1BBEC458-962D-49ED-AA07-92A05568D326}"/>
    <cellStyle name="Header1 3 3 10 3 5 3" xfId="40324" xr:uid="{63C9F460-2F5F-4DB7-A30F-580ADBBEC939}"/>
    <cellStyle name="Header1 3 3 10 3 6" xfId="40325" xr:uid="{2C220813-C60D-4BF5-9C09-9F2434263C69}"/>
    <cellStyle name="Header1 3 3 10 3 6 2" xfId="40326" xr:uid="{4983CBB4-7AA0-4034-B990-CF8E51FECD73}"/>
    <cellStyle name="Header1 3 3 10 3 6 3" xfId="40327" xr:uid="{7318F745-E59D-4A13-B56F-1BF749C1C798}"/>
    <cellStyle name="Header1 3 3 10 3 7" xfId="40328" xr:uid="{E640E890-F536-400B-90E4-09511DF849CA}"/>
    <cellStyle name="Header1 3 3 10 3 8" xfId="40329" xr:uid="{F690253D-7FEA-4DF0-84F9-C3576501E774}"/>
    <cellStyle name="Header1 3 3 10 4" xfId="40330" xr:uid="{EFFD4ED5-B51A-454B-85D0-71D82EE11032}"/>
    <cellStyle name="Header1 3 3 10 4 2" xfId="40331" xr:uid="{F0E60229-2466-4363-8BBB-F3C428094F43}"/>
    <cellStyle name="Header1 3 3 10 4 2 2" xfId="40332" xr:uid="{36F2156D-2D74-4ABF-9474-7FCE6AC5A535}"/>
    <cellStyle name="Header1 3 3 10 4 2 3" xfId="40333" xr:uid="{672D25B2-552E-46CD-B5E5-2BD86D9300F5}"/>
    <cellStyle name="Header1 3 3 10 4 3" xfId="40334" xr:uid="{729BBAA1-CA6E-4BC9-B460-8BE20392AE5C}"/>
    <cellStyle name="Header1 3 3 10 4 3 2" xfId="40335" xr:uid="{B2775F11-0734-4231-B816-B376D81DFF43}"/>
    <cellStyle name="Header1 3 3 10 4 3 3" xfId="40336" xr:uid="{99141760-C169-4421-9E33-F8AAF0331A02}"/>
    <cellStyle name="Header1 3 3 10 4 4" xfId="40337" xr:uid="{53998377-4EF4-4BEF-9229-D7B015C3D1DC}"/>
    <cellStyle name="Header1 3 3 10 4 4 2" xfId="40338" xr:uid="{8B4AC3D0-D5BA-4E99-9655-1C91CD68B4BC}"/>
    <cellStyle name="Header1 3 3 10 4 4 3" xfId="40339" xr:uid="{F33B52C1-71FC-41A3-B7CA-D53FD6705134}"/>
    <cellStyle name="Header1 3 3 10 4 5" xfId="40340" xr:uid="{84E0F094-646A-41BB-8ADA-DB2187EBFDF5}"/>
    <cellStyle name="Header1 3 3 10 4 5 2" xfId="40341" xr:uid="{9008EFB5-EC39-4FC9-B882-FB9ED17A603E}"/>
    <cellStyle name="Header1 3 3 10 4 5 3" xfId="40342" xr:uid="{27DFE206-A624-401F-86D1-AE3777E6E2AA}"/>
    <cellStyle name="Header1 3 3 10 4 6" xfId="40343" xr:uid="{E566A61B-A898-4845-BEE1-72479A60F6BD}"/>
    <cellStyle name="Header1 3 3 10 4 6 2" xfId="40344" xr:uid="{EF8885DE-2AF5-43E2-AD61-F05C8CBB1A18}"/>
    <cellStyle name="Header1 3 3 10 4 6 3" xfId="40345" xr:uid="{CC464E47-D674-4889-B901-DD27EC7C1D26}"/>
    <cellStyle name="Header1 3 3 10 4 7" xfId="40346" xr:uid="{CE58667D-A7ED-4B29-B370-786603DAD3E2}"/>
    <cellStyle name="Header1 3 3 10 4 8" xfId="40347" xr:uid="{3DA2177F-B7EC-42A2-97F4-A31F09D369B6}"/>
    <cellStyle name="Header1 3 3 10 5" xfId="40348" xr:uid="{1B058789-7E1B-4DD3-8F19-8F04AB21C441}"/>
    <cellStyle name="Header1 3 3 10 5 2" xfId="40349" xr:uid="{548F9A2A-B201-46EE-A6DF-C86816811A4C}"/>
    <cellStyle name="Header1 3 3 10 5 2 2" xfId="40350" xr:uid="{29C25419-619B-427F-BE35-76125FB4C124}"/>
    <cellStyle name="Header1 3 3 10 5 2 3" xfId="40351" xr:uid="{BDED4B13-AAF6-4EE4-BFD5-2BA7D1654072}"/>
    <cellStyle name="Header1 3 3 10 5 3" xfId="40352" xr:uid="{1BF6D23B-F28B-4DC6-862A-11F0A4699D53}"/>
    <cellStyle name="Header1 3 3 10 5 3 2" xfId="40353" xr:uid="{3F453EDB-2C12-4342-B5A1-56C98C90BD51}"/>
    <cellStyle name="Header1 3 3 10 5 3 3" xfId="40354" xr:uid="{7AE2A541-A12F-4372-863D-4EC587013E93}"/>
    <cellStyle name="Header1 3 3 10 5 4" xfId="40355" xr:uid="{8FFF3B89-DED2-4C1E-866F-BFF68D3129C7}"/>
    <cellStyle name="Header1 3 3 10 5 4 2" xfId="40356" xr:uid="{9995EC30-848B-4683-BE82-506CB6A36D06}"/>
    <cellStyle name="Header1 3 3 10 5 4 3" xfId="40357" xr:uid="{834914D8-168E-4407-863B-5D3D2CE06886}"/>
    <cellStyle name="Header1 3 3 10 5 5" xfId="40358" xr:uid="{136A0D8A-A5A3-44CA-B931-F22D074585A1}"/>
    <cellStyle name="Header1 3 3 10 5 5 2" xfId="40359" xr:uid="{4DDD5E96-BF97-4456-85F3-4252A063F65A}"/>
    <cellStyle name="Header1 3 3 10 5 5 3" xfId="40360" xr:uid="{EB2E4C56-5691-4083-9330-C5E57C0968F8}"/>
    <cellStyle name="Header1 3 3 10 5 6" xfId="40361" xr:uid="{CF626E87-265F-467F-B387-FE403E454045}"/>
    <cellStyle name="Header1 3 3 10 5 6 2" xfId="40362" xr:uid="{F11F920F-4189-4FDE-BC01-D2FDD80E5ACA}"/>
    <cellStyle name="Header1 3 3 10 5 6 3" xfId="40363" xr:uid="{A97DEADD-A2C4-4B87-8FDD-E91CEDAB9559}"/>
    <cellStyle name="Header1 3 3 10 5 7" xfId="40364" xr:uid="{1E4ECC47-33D4-456D-9339-6A62C29B0603}"/>
    <cellStyle name="Header1 3 3 10 5 8" xfId="40365" xr:uid="{544C4F37-C9D5-42CE-BE14-575601193DE4}"/>
    <cellStyle name="Header1 3 3 10 6" xfId="40366" xr:uid="{C8D07F05-9BFF-4CFC-9B1D-FB145F1F229E}"/>
    <cellStyle name="Header1 3 3 10 6 2" xfId="40367" xr:uid="{5BC98883-8E72-4F6E-819D-3F3F43FC2911}"/>
    <cellStyle name="Header1 3 3 10 6 2 2" xfId="40368" xr:uid="{4D322396-0C47-4A7A-9446-597A4634699F}"/>
    <cellStyle name="Header1 3 3 10 6 2 3" xfId="40369" xr:uid="{496FA8A9-B93D-423E-8D69-CA31FDC53B78}"/>
    <cellStyle name="Header1 3 3 10 6 3" xfId="40370" xr:uid="{E85F6D6D-2E1C-4012-B4E5-1BDC4C0B5163}"/>
    <cellStyle name="Header1 3 3 10 6 3 2" xfId="40371" xr:uid="{265D64BB-B9D4-488B-9DD9-E6A96D49B8A2}"/>
    <cellStyle name="Header1 3 3 10 6 3 3" xfId="40372" xr:uid="{5D0B7BCA-FF0B-47A0-A3FE-B9D09E8C03FC}"/>
    <cellStyle name="Header1 3 3 10 6 4" xfId="40373" xr:uid="{34A97EB5-FA95-4096-9C16-A743D090152D}"/>
    <cellStyle name="Header1 3 3 10 6 4 2" xfId="40374" xr:uid="{3D511FA4-3770-42E2-A841-3CD1E8F2980D}"/>
    <cellStyle name="Header1 3 3 10 6 4 3" xfId="40375" xr:uid="{7480BC5F-661C-4D6F-A252-DAD07F79BAD0}"/>
    <cellStyle name="Header1 3 3 10 6 5" xfId="40376" xr:uid="{8A7B8022-6E12-4106-BEDD-FAAA5C27AB8D}"/>
    <cellStyle name="Header1 3 3 10 6 5 2" xfId="40377" xr:uid="{515A4911-6AB3-47D6-AD07-98E89803C254}"/>
    <cellStyle name="Header1 3 3 10 6 5 3" xfId="40378" xr:uid="{0F8AB19B-E17F-4EAA-9448-988F4E1D092A}"/>
    <cellStyle name="Header1 3 3 10 6 6" xfId="40379" xr:uid="{DC0BC10A-3221-440D-B194-4C2331D3A270}"/>
    <cellStyle name="Header1 3 3 10 6 6 2" xfId="40380" xr:uid="{2DD4CC98-B210-4125-AB88-4A1CB5D943C6}"/>
    <cellStyle name="Header1 3 3 10 6 6 3" xfId="40381" xr:uid="{D75B1DD3-E983-4EE9-9DB7-D353E1F502C8}"/>
    <cellStyle name="Header1 3 3 10 6 7" xfId="40382" xr:uid="{E7250C5F-E02B-47C6-9325-3C8EAD1A855C}"/>
    <cellStyle name="Header1 3 3 10 6 8" xfId="40383" xr:uid="{349B643C-0831-4DBD-8C11-0A416E94D4C3}"/>
    <cellStyle name="Header1 3 3 10 7" xfId="40384" xr:uid="{A41D6567-04C1-4F2B-AED0-4355FD26078F}"/>
    <cellStyle name="Header1 3 3 10 8" xfId="40385" xr:uid="{557C7A43-8ACE-4B7D-B446-513336E92899}"/>
    <cellStyle name="Header1 3 3 11" xfId="40386" xr:uid="{17D4D2D8-E989-4FC3-851D-F801B3F8FC61}"/>
    <cellStyle name="Header1 3 3 11 2" xfId="40387" xr:uid="{055E9D67-29F4-47EB-BAEA-13ED2F77705D}"/>
    <cellStyle name="Header1 3 3 11 2 2" xfId="40388" xr:uid="{05F85BDF-C92F-492A-A862-F63D23AFCFA6}"/>
    <cellStyle name="Header1 3 3 11 2 2 2" xfId="40389" xr:uid="{61753DEF-A001-4EC9-A423-4E0E87A99952}"/>
    <cellStyle name="Header1 3 3 11 2 2 3" xfId="40390" xr:uid="{EF3D2250-3E2C-40A7-AED5-6BB72DAF62F8}"/>
    <cellStyle name="Header1 3 3 11 2 3" xfId="40391" xr:uid="{94A56E8C-AD31-4117-8F1A-FE31A481C09C}"/>
    <cellStyle name="Header1 3 3 11 2 3 2" xfId="40392" xr:uid="{CC844ED8-BE8B-4253-A7D3-EF2546586BF8}"/>
    <cellStyle name="Header1 3 3 11 2 3 3" xfId="40393" xr:uid="{668E0F3B-E290-4BF9-B8CD-6CA1DA2547F1}"/>
    <cellStyle name="Header1 3 3 11 2 4" xfId="40394" xr:uid="{09D868C2-1E80-4468-B202-28B585796C25}"/>
    <cellStyle name="Header1 3 3 11 2 4 2" xfId="40395" xr:uid="{40B11E29-B48F-4169-8FF6-C0930396CAFD}"/>
    <cellStyle name="Header1 3 3 11 2 4 3" xfId="40396" xr:uid="{4A594CFC-C274-4574-BC81-8B91000A9F9C}"/>
    <cellStyle name="Header1 3 3 11 2 5" xfId="40397" xr:uid="{6AE68D5B-383C-47B6-9E6B-D3C98867676B}"/>
    <cellStyle name="Header1 3 3 11 2 5 2" xfId="40398" xr:uid="{DD08898D-F085-4AE1-B538-A80A04B82059}"/>
    <cellStyle name="Header1 3 3 11 2 5 3" xfId="40399" xr:uid="{6DCEE87C-BA07-4343-ABA6-7C6F8B6DE938}"/>
    <cellStyle name="Header1 3 3 11 2 6" xfId="40400" xr:uid="{5B879C3A-6E6B-440B-BDD4-A2A667369994}"/>
    <cellStyle name="Header1 3 3 11 2 6 2" xfId="40401" xr:uid="{F59C64CC-53C8-4540-B40B-5264B33DF369}"/>
    <cellStyle name="Header1 3 3 11 2 6 3" xfId="40402" xr:uid="{7F37C072-44AB-4356-B235-0E09632C6EAA}"/>
    <cellStyle name="Header1 3 3 11 2 7" xfId="40403" xr:uid="{C74BCF5E-1D3A-4881-95D7-7AFE0F46C7A4}"/>
    <cellStyle name="Header1 3 3 11 2 7 2" xfId="40404" xr:uid="{64D85529-5ABF-4A40-8131-AAA7BEFF4458}"/>
    <cellStyle name="Header1 3 3 11 2 7 3" xfId="40405" xr:uid="{BB2E915F-C675-429C-898D-F34F4AAC2F29}"/>
    <cellStyle name="Header1 3 3 11 2 8" xfId="40406" xr:uid="{8E92F8A8-FBFC-4B6D-BC62-4FA48E283F42}"/>
    <cellStyle name="Header1 3 3 11 2 9" xfId="40407" xr:uid="{CA4A8364-FB39-4F5C-A7E7-20C472001617}"/>
    <cellStyle name="Header1 3 3 11 3" xfId="40408" xr:uid="{BBE98AE4-53A6-4397-B0C7-E436B6EE6479}"/>
    <cellStyle name="Header1 3 3 11 3 2" xfId="40409" xr:uid="{1F6D8840-FAF9-4ACD-B7BD-E7641ED877D6}"/>
    <cellStyle name="Header1 3 3 11 3 2 2" xfId="40410" xr:uid="{078E8F1A-7CFE-4031-ACBE-CD4DC1A38FF3}"/>
    <cellStyle name="Header1 3 3 11 3 2 3" xfId="40411" xr:uid="{D0B997DE-5FD8-40BF-B059-9DF29C63F72A}"/>
    <cellStyle name="Header1 3 3 11 3 3" xfId="40412" xr:uid="{1A676615-5100-4609-8998-2D04F3E8AF55}"/>
    <cellStyle name="Header1 3 3 11 3 3 2" xfId="40413" xr:uid="{F420A0D3-F9E3-4A01-ABB3-9C8EC6E1284F}"/>
    <cellStyle name="Header1 3 3 11 3 3 3" xfId="40414" xr:uid="{515F9B02-1CCB-426D-B4D1-052A4DDE5BD5}"/>
    <cellStyle name="Header1 3 3 11 3 4" xfId="40415" xr:uid="{4F4617A6-1053-4C38-B945-450710A8F853}"/>
    <cellStyle name="Header1 3 3 11 3 4 2" xfId="40416" xr:uid="{BACBC7DC-55E4-40D8-93C9-905EDADBBF62}"/>
    <cellStyle name="Header1 3 3 11 3 4 3" xfId="40417" xr:uid="{FF51B031-B293-43AE-8BAB-78CB536D68C6}"/>
    <cellStyle name="Header1 3 3 11 3 5" xfId="40418" xr:uid="{F9AC7B9E-3FA0-43D9-BC69-1ED5339D0AC7}"/>
    <cellStyle name="Header1 3 3 11 3 5 2" xfId="40419" xr:uid="{5FBB3DFC-6B85-4F17-97F0-186F4DCA37F7}"/>
    <cellStyle name="Header1 3 3 11 3 5 3" xfId="40420" xr:uid="{9BFD84E5-942D-4C50-A167-9B3E60C87AC4}"/>
    <cellStyle name="Header1 3 3 11 3 6" xfId="40421" xr:uid="{599F6B67-B401-4E15-8C3A-ACD8E390575E}"/>
    <cellStyle name="Header1 3 3 11 3 6 2" xfId="40422" xr:uid="{C458CD59-3F71-423E-83C3-31688534D02A}"/>
    <cellStyle name="Header1 3 3 11 3 6 3" xfId="40423" xr:uid="{1155CAD7-BEB0-4A6F-969F-D5E77DBE1019}"/>
    <cellStyle name="Header1 3 3 11 3 7" xfId="40424" xr:uid="{4DFB812F-4DFA-4D34-9BC3-316AA8F6EA4C}"/>
    <cellStyle name="Header1 3 3 11 3 8" xfId="40425" xr:uid="{A740AC58-DB90-4B35-A809-DAD799E1D6DD}"/>
    <cellStyle name="Header1 3 3 11 4" xfId="40426" xr:uid="{B0AB79E1-6717-452E-8E1F-CDB7DB260661}"/>
    <cellStyle name="Header1 3 3 11 4 2" xfId="40427" xr:uid="{EBFBF5E9-558E-40BC-8253-7986C3918433}"/>
    <cellStyle name="Header1 3 3 11 4 2 2" xfId="40428" xr:uid="{40D596AC-95BC-447D-B019-16E16FB24672}"/>
    <cellStyle name="Header1 3 3 11 4 2 3" xfId="40429" xr:uid="{C2332E61-A2AA-4912-8F6E-CEC1D1AA7E3C}"/>
    <cellStyle name="Header1 3 3 11 4 3" xfId="40430" xr:uid="{2A07D61E-C7F9-4A4D-97F5-398379A1BF56}"/>
    <cellStyle name="Header1 3 3 11 4 3 2" xfId="40431" xr:uid="{86074A67-AA3E-47FF-9EC7-1185B73D8484}"/>
    <cellStyle name="Header1 3 3 11 4 3 3" xfId="40432" xr:uid="{F6A14B36-12EE-464F-92C1-BA9AE259C867}"/>
    <cellStyle name="Header1 3 3 11 4 4" xfId="40433" xr:uid="{F9E65C95-7C85-4CE2-90B3-8D5E26E2DBFF}"/>
    <cellStyle name="Header1 3 3 11 4 4 2" xfId="40434" xr:uid="{1EA6BEA8-7C98-4AC3-BBD6-8A3B4772C142}"/>
    <cellStyle name="Header1 3 3 11 4 4 3" xfId="40435" xr:uid="{DC9EC170-A749-45D6-949C-5F2188C38889}"/>
    <cellStyle name="Header1 3 3 11 4 5" xfId="40436" xr:uid="{22943A7F-8C42-45E5-9DFA-499EB6B5811B}"/>
    <cellStyle name="Header1 3 3 11 4 5 2" xfId="40437" xr:uid="{FE9C733D-012B-412A-8653-6AB6B5195746}"/>
    <cellStyle name="Header1 3 3 11 4 5 3" xfId="40438" xr:uid="{C99A6D57-D141-457E-9214-265D775FD444}"/>
    <cellStyle name="Header1 3 3 11 4 6" xfId="40439" xr:uid="{69CE6DF3-289A-4DC7-B0D1-0BDE61EA5553}"/>
    <cellStyle name="Header1 3 3 11 4 6 2" xfId="40440" xr:uid="{E6F0814D-07A0-4A05-AEF3-76FB3EDBC426}"/>
    <cellStyle name="Header1 3 3 11 4 6 3" xfId="40441" xr:uid="{FF5CB600-422E-4296-A4F6-BAE2E8F0D1AF}"/>
    <cellStyle name="Header1 3 3 11 4 7" xfId="40442" xr:uid="{0F4DB4AB-0B08-429F-A362-445CDA5D0518}"/>
    <cellStyle name="Header1 3 3 11 4 8" xfId="40443" xr:uid="{7257332E-EE58-42B9-AEE2-8D0F3F31BDD1}"/>
    <cellStyle name="Header1 3 3 11 5" xfId="40444" xr:uid="{0C9B0492-A04D-4599-8C55-56BE4D8E7499}"/>
    <cellStyle name="Header1 3 3 11 5 2" xfId="40445" xr:uid="{5D0F3204-1505-4845-A6E4-54A36C860C1B}"/>
    <cellStyle name="Header1 3 3 11 5 2 2" xfId="40446" xr:uid="{A939C2D4-78EB-4EA3-B384-6A11FAB073B4}"/>
    <cellStyle name="Header1 3 3 11 5 2 3" xfId="40447" xr:uid="{B1FE4D6B-20D4-4B5E-8CF9-F1460399B28D}"/>
    <cellStyle name="Header1 3 3 11 5 3" xfId="40448" xr:uid="{3A813FC1-2BB0-4D21-8AEC-3179CF524D63}"/>
    <cellStyle name="Header1 3 3 11 5 3 2" xfId="40449" xr:uid="{48612E07-81E0-4EEB-9BB4-214FD86E73EF}"/>
    <cellStyle name="Header1 3 3 11 5 3 3" xfId="40450" xr:uid="{5104FC48-1117-4156-9DDB-1C5581778A8D}"/>
    <cellStyle name="Header1 3 3 11 5 4" xfId="40451" xr:uid="{2939F7BF-35B9-4341-BA56-AE92CB7F226B}"/>
    <cellStyle name="Header1 3 3 11 5 4 2" xfId="40452" xr:uid="{FF32298A-B3A4-420E-8B51-EFD2E303CF33}"/>
    <cellStyle name="Header1 3 3 11 5 4 3" xfId="40453" xr:uid="{F8DE72E2-3DE0-49FD-BBF6-A2D103AAD989}"/>
    <cellStyle name="Header1 3 3 11 5 5" xfId="40454" xr:uid="{61783FB0-22A4-47E5-A266-3B2E10BD6308}"/>
    <cellStyle name="Header1 3 3 11 5 5 2" xfId="40455" xr:uid="{6B45A406-A149-42FA-BE58-EA0D28BE6080}"/>
    <cellStyle name="Header1 3 3 11 5 5 3" xfId="40456" xr:uid="{4B952758-91D8-407F-A34B-6E2AF506906D}"/>
    <cellStyle name="Header1 3 3 11 5 6" xfId="40457" xr:uid="{DAB15011-708E-40BA-B709-E99B3EBC080D}"/>
    <cellStyle name="Header1 3 3 11 5 6 2" xfId="40458" xr:uid="{A86E5E38-74B5-4582-8AA6-47B5E6B015AB}"/>
    <cellStyle name="Header1 3 3 11 5 6 3" xfId="40459" xr:uid="{C61E4406-C5C5-4CDE-BB29-0206274215E8}"/>
    <cellStyle name="Header1 3 3 11 5 7" xfId="40460" xr:uid="{2ECDC1FF-840C-49FC-8E68-F22F98E117AC}"/>
    <cellStyle name="Header1 3 3 11 5 8" xfId="40461" xr:uid="{89C09D3B-E46D-4732-8151-E0F9F646D203}"/>
    <cellStyle name="Header1 3 3 11 6" xfId="40462" xr:uid="{F68E5295-F422-4B6E-B9E1-58D2184C6B5B}"/>
    <cellStyle name="Header1 3 3 11 6 2" xfId="40463" xr:uid="{22608622-4D0F-4F09-A587-AFF1F7CE0B76}"/>
    <cellStyle name="Header1 3 3 11 6 2 2" xfId="40464" xr:uid="{0FC11A18-E2CC-4C3F-A910-D7555580E7D2}"/>
    <cellStyle name="Header1 3 3 11 6 2 3" xfId="40465" xr:uid="{A7DD9FF3-6FDC-4989-8EA7-F1089A5B77CA}"/>
    <cellStyle name="Header1 3 3 11 6 3" xfId="40466" xr:uid="{42AA969E-4F5C-40E7-BFF2-05A119E0FFD3}"/>
    <cellStyle name="Header1 3 3 11 6 3 2" xfId="40467" xr:uid="{66349B9B-C24A-4D34-8685-9211C6454408}"/>
    <cellStyle name="Header1 3 3 11 6 3 3" xfId="40468" xr:uid="{3CF87369-058C-478D-8920-E2DBE078DA93}"/>
    <cellStyle name="Header1 3 3 11 6 4" xfId="40469" xr:uid="{E722C9BD-5282-4D8B-90E5-27C02AE2A57F}"/>
    <cellStyle name="Header1 3 3 11 6 4 2" xfId="40470" xr:uid="{F5FDE9D6-5ACF-4020-8712-11035BBDF48E}"/>
    <cellStyle name="Header1 3 3 11 6 4 3" xfId="40471" xr:uid="{3189C361-3C6B-4A38-922B-66524AFA9D46}"/>
    <cellStyle name="Header1 3 3 11 6 5" xfId="40472" xr:uid="{A8BB6EFD-5534-4E34-B4D0-4EC99DAEF515}"/>
    <cellStyle name="Header1 3 3 11 6 5 2" xfId="40473" xr:uid="{436B3733-527A-4FBC-ACB5-6BC273A19BC6}"/>
    <cellStyle name="Header1 3 3 11 6 5 3" xfId="40474" xr:uid="{4F9AA0B1-ED50-4135-8AE0-0D39B0CC8546}"/>
    <cellStyle name="Header1 3 3 11 6 6" xfId="40475" xr:uid="{2BD8C905-1B1C-402F-865C-3E06203E0633}"/>
    <cellStyle name="Header1 3 3 11 6 6 2" xfId="40476" xr:uid="{D6021ADA-1260-4FD4-9BEE-7E1CF7795598}"/>
    <cellStyle name="Header1 3 3 11 6 6 3" xfId="40477" xr:uid="{693F2F68-249B-4CC4-855B-BE4C78A334FE}"/>
    <cellStyle name="Header1 3 3 11 6 7" xfId="40478" xr:uid="{81C66353-DDEF-4C4D-BABB-C882F3912983}"/>
    <cellStyle name="Header1 3 3 11 6 8" xfId="40479" xr:uid="{EC2FBED4-01E9-44CA-B24B-BC942EEFB312}"/>
    <cellStyle name="Header1 3 3 11 7" xfId="40480" xr:uid="{50C9ED1F-FFBE-4F87-8F2C-44B4DD6592AD}"/>
    <cellStyle name="Header1 3 3 12" xfId="40481" xr:uid="{BCE02B11-FBD5-4D13-AFF2-933CB4569A70}"/>
    <cellStyle name="Header1 3 3 12 10" xfId="40482" xr:uid="{764AFEDE-16E0-40D8-A5AF-B1744BB7DA52}"/>
    <cellStyle name="Header1 3 3 12 2" xfId="40483" xr:uid="{7C34D1C8-6AF7-4E8E-8351-4DE474553271}"/>
    <cellStyle name="Header1 3 3 12 2 2" xfId="40484" xr:uid="{846F5DD1-3DAF-40DF-A38C-C6959CA7CCF6}"/>
    <cellStyle name="Header1 3 3 12 2 3" xfId="40485" xr:uid="{55C6AD82-A068-452C-9BC3-CC8AC7FE5AAE}"/>
    <cellStyle name="Header1 3 3 12 3" xfId="40486" xr:uid="{14720662-86CE-4053-8FB6-E7F8F3BD7C9A}"/>
    <cellStyle name="Header1 3 3 12 3 2" xfId="40487" xr:uid="{A5E1E7C1-23AE-40C5-9A13-3C7E710BB1C1}"/>
    <cellStyle name="Header1 3 3 12 3 3" xfId="40488" xr:uid="{55D4ABD7-FD3C-40D3-A2FD-B74C8D7DFE48}"/>
    <cellStyle name="Header1 3 3 12 4" xfId="40489" xr:uid="{357AB051-7917-4F30-BD66-3EE7DE1AB102}"/>
    <cellStyle name="Header1 3 3 12 4 2" xfId="40490" xr:uid="{C3801AA8-B029-4117-A136-DBF1E09FA06D}"/>
    <cellStyle name="Header1 3 3 12 4 3" xfId="40491" xr:uid="{49C23C6D-70D4-46AD-AEB7-EF30BBED180F}"/>
    <cellStyle name="Header1 3 3 12 5" xfId="40492" xr:uid="{EE0691F5-8D27-469A-8E6A-1F4FD9D9B8B7}"/>
    <cellStyle name="Header1 3 3 12 5 2" xfId="40493" xr:uid="{D18B02AF-E393-400F-9D26-26216C7FA9CE}"/>
    <cellStyle name="Header1 3 3 12 5 3" xfId="40494" xr:uid="{931C41D6-71D7-41D8-9F63-F3AB37FC25A6}"/>
    <cellStyle name="Header1 3 3 12 6" xfId="40495" xr:uid="{4B3AF0F3-3ED8-4BE5-AA7C-7756FB8B7EA9}"/>
    <cellStyle name="Header1 3 3 12 6 2" xfId="40496" xr:uid="{E87034CB-F358-408A-AC17-3C4864D4FA67}"/>
    <cellStyle name="Header1 3 3 12 6 3" xfId="40497" xr:uid="{7493E632-176E-43CB-9B28-BAE878C46DF5}"/>
    <cellStyle name="Header1 3 3 12 7" xfId="40498" xr:uid="{C45645CB-D5A1-4EF7-858D-5DE2FCC8E789}"/>
    <cellStyle name="Header1 3 3 12 7 2" xfId="40499" xr:uid="{A353B55C-4022-45EA-AA47-DB411FDA0F5D}"/>
    <cellStyle name="Header1 3 3 12 7 3" xfId="40500" xr:uid="{9B95E8C9-6500-45E1-B75E-737227E2F35B}"/>
    <cellStyle name="Header1 3 3 12 8" xfId="40501" xr:uid="{D93B6E3A-38DD-4255-88C9-7633BD408F68}"/>
    <cellStyle name="Header1 3 3 12 9" xfId="40502" xr:uid="{9BD3B292-9F87-4A4E-AB20-390D26B6DD29}"/>
    <cellStyle name="Header1 3 3 13" xfId="40503" xr:uid="{E09D90D7-5318-4451-AB37-67CA38CB1A02}"/>
    <cellStyle name="Header1 3 3 13 2" xfId="40504" xr:uid="{BFFBDFD4-E4B8-49B2-8758-EF2EACBA1CC4}"/>
    <cellStyle name="Header1 3 3 13 2 2" xfId="40505" xr:uid="{C0069928-0A0D-49CF-B80C-FBA893662198}"/>
    <cellStyle name="Header1 3 3 13 2 3" xfId="40506" xr:uid="{EF73E211-3EDB-4042-A2FF-05CD0CEF44E7}"/>
    <cellStyle name="Header1 3 3 13 3" xfId="40507" xr:uid="{3D6AAF13-2FBA-423C-A207-59FF5C302A3A}"/>
    <cellStyle name="Header1 3 3 13 3 2" xfId="40508" xr:uid="{658F1732-3477-4A15-BCE8-B8771BD41E77}"/>
    <cellStyle name="Header1 3 3 13 3 3" xfId="40509" xr:uid="{335399A7-17C9-411C-A888-4E87EAAD0119}"/>
    <cellStyle name="Header1 3 3 13 4" xfId="40510" xr:uid="{F55FF334-B235-45C7-9E19-59D47CF05101}"/>
    <cellStyle name="Header1 3 3 13 4 2" xfId="40511" xr:uid="{860E4E90-3490-4682-A08D-B02F79B031C5}"/>
    <cellStyle name="Header1 3 3 13 4 3" xfId="40512" xr:uid="{DF2609F1-4359-495B-94ED-8483AD8D88BA}"/>
    <cellStyle name="Header1 3 3 13 5" xfId="40513" xr:uid="{244744DD-0CBD-4981-92B8-6BBE9C045D09}"/>
    <cellStyle name="Header1 3 3 13 5 2" xfId="40514" xr:uid="{8DBDD7B9-FDB9-46F2-83E3-DC05032435BD}"/>
    <cellStyle name="Header1 3 3 13 5 3" xfId="40515" xr:uid="{DC7F69D2-135C-4E5C-BD77-4348ABDB675E}"/>
    <cellStyle name="Header1 3 3 13 6" xfId="40516" xr:uid="{44168EDD-7505-4DF3-B69F-0F231B499DC1}"/>
    <cellStyle name="Header1 3 3 13 6 2" xfId="40517" xr:uid="{3ABBAAFA-2E42-400B-B2AB-E1E8334D912E}"/>
    <cellStyle name="Header1 3 3 13 6 3" xfId="40518" xr:uid="{44D57170-443D-487D-8474-1CBA75313B64}"/>
    <cellStyle name="Header1 3 3 13 7" xfId="40519" xr:uid="{CA46D90C-FF47-477E-B238-673B19409DA7}"/>
    <cellStyle name="Header1 3 3 13 8" xfId="40520" xr:uid="{3328E0D8-0858-45A7-86A0-8925073FFE22}"/>
    <cellStyle name="Header1 3 3 2" xfId="40521" xr:uid="{8BE6B055-14D5-4D76-84E2-B4D61DD706AF}"/>
    <cellStyle name="Header1 3 3 2 2" xfId="40522" xr:uid="{27910738-0690-429E-8032-C7E94B2126CB}"/>
    <cellStyle name="Header1 3 3 2 2 2" xfId="40523" xr:uid="{1FEF7734-C295-4754-98E3-DBD02AD24950}"/>
    <cellStyle name="Header1 3 3 2 2 2 2" xfId="40524" xr:uid="{383E09A2-1224-4853-A879-C9BC916A6E07}"/>
    <cellStyle name="Header1 3 3 2 2 2 3" xfId="40525" xr:uid="{2A542AC2-0028-4EB1-979A-807C36310E2D}"/>
    <cellStyle name="Header1 3 3 2 2 3" xfId="40526" xr:uid="{3B2EFFCD-8ED3-4302-97ED-03231CFC9A19}"/>
    <cellStyle name="Header1 3 3 2 2 3 2" xfId="40527" xr:uid="{2D6D54B8-4AEB-4FCC-AACC-35205C7E7182}"/>
    <cellStyle name="Header1 3 3 2 2 3 3" xfId="40528" xr:uid="{7870A867-C60F-48C9-A607-ABA76B565638}"/>
    <cellStyle name="Header1 3 3 2 2 4" xfId="40529" xr:uid="{CC4F3391-2C6A-41BC-ACF6-ED9E200C8881}"/>
    <cellStyle name="Header1 3 3 2 2 4 2" xfId="40530" xr:uid="{F802207C-6A8B-4322-9D27-88ADE8B31BCC}"/>
    <cellStyle name="Header1 3 3 2 2 4 3" xfId="40531" xr:uid="{77A522C6-91D6-4DB4-9B16-96FACA6BE5B5}"/>
    <cellStyle name="Header1 3 3 2 2 5" xfId="40532" xr:uid="{40796C4C-6E32-43F1-A0BA-328273AFB7D0}"/>
    <cellStyle name="Header1 3 3 2 2 5 2" xfId="40533" xr:uid="{88ABAAD7-F9D5-4F52-B678-668A47012899}"/>
    <cellStyle name="Header1 3 3 2 2 5 3" xfId="40534" xr:uid="{AA7142F6-217E-447C-8FAB-738253DBE658}"/>
    <cellStyle name="Header1 3 3 2 2 6" xfId="40535" xr:uid="{B5A0EDAC-9472-4357-A6A1-6C7976970FBD}"/>
    <cellStyle name="Header1 3 3 2 2 6 2" xfId="40536" xr:uid="{B74DE2E5-3440-4B7F-BD35-D9BD907A5A09}"/>
    <cellStyle name="Header1 3 3 2 2 6 3" xfId="40537" xr:uid="{8C1AAE86-A3E8-43E7-AF6C-0A9734BE5A24}"/>
    <cellStyle name="Header1 3 3 2 2 7" xfId="40538" xr:uid="{0BD55E43-CEC6-48FE-B85B-92578F0C2992}"/>
    <cellStyle name="Header1 3 3 2 2 7 2" xfId="40539" xr:uid="{83ADBEB5-E7C5-4FDB-BB90-6AE17C302018}"/>
    <cellStyle name="Header1 3 3 2 2 7 3" xfId="40540" xr:uid="{5277887E-6114-4BE3-9814-62B49470396B}"/>
    <cellStyle name="Header1 3 3 2 2 8" xfId="40541" xr:uid="{5EEA2203-DAEA-427B-8110-9438AA789462}"/>
    <cellStyle name="Header1 3 3 2 2 9" xfId="40542" xr:uid="{D3CF370D-A198-4071-A990-32D6F6A9E361}"/>
    <cellStyle name="Header1 3 3 2 3" xfId="40543" xr:uid="{47B0321B-7281-4B4F-9250-B32688F27623}"/>
    <cellStyle name="Header1 3 3 2 3 2" xfId="40544" xr:uid="{01BAA85B-6221-4BAA-9959-ACE8C64DD564}"/>
    <cellStyle name="Header1 3 3 2 3 2 2" xfId="40545" xr:uid="{8BBC31CA-1D9A-4B6E-A6D9-C2D6FFE9EC6A}"/>
    <cellStyle name="Header1 3 3 2 3 2 3" xfId="40546" xr:uid="{88BC2616-272C-4313-B1B0-2E03210030B1}"/>
    <cellStyle name="Header1 3 3 2 3 3" xfId="40547" xr:uid="{6C0EF07C-974F-40CF-BCAA-6CAFD1DF3B84}"/>
    <cellStyle name="Header1 3 3 2 3 3 2" xfId="40548" xr:uid="{BA9EDFD9-BA49-4D1D-AEC2-2128B0A5F87F}"/>
    <cellStyle name="Header1 3 3 2 3 3 3" xfId="40549" xr:uid="{377B97E5-C311-4890-8344-F4E3B0953BA0}"/>
    <cellStyle name="Header1 3 3 2 3 4" xfId="40550" xr:uid="{8C7AA86F-7D1B-4D74-BA45-5BF13F20329E}"/>
    <cellStyle name="Header1 3 3 2 3 4 2" xfId="40551" xr:uid="{90ABB904-DF45-4435-90F0-2A69CD86341D}"/>
    <cellStyle name="Header1 3 3 2 3 4 3" xfId="40552" xr:uid="{969D63A5-7F20-4AFA-A3F3-95E481C4E31C}"/>
    <cellStyle name="Header1 3 3 2 3 5" xfId="40553" xr:uid="{40098ED6-6BAD-423C-873F-BE202AAFBB92}"/>
    <cellStyle name="Header1 3 3 2 3 5 2" xfId="40554" xr:uid="{5ABE5558-982E-417C-9319-7032A4394E5D}"/>
    <cellStyle name="Header1 3 3 2 3 5 3" xfId="40555" xr:uid="{2E047526-3796-40DA-BCF5-23B862911262}"/>
    <cellStyle name="Header1 3 3 2 3 6" xfId="40556" xr:uid="{43D797FA-2680-4025-A5A9-3DDDCA219F87}"/>
    <cellStyle name="Header1 3 3 2 3 6 2" xfId="40557" xr:uid="{3AE92932-5D9E-4028-9CC1-68DB4AE96666}"/>
    <cellStyle name="Header1 3 3 2 3 6 3" xfId="40558" xr:uid="{33342567-8452-4F29-AD0A-591135124A46}"/>
    <cellStyle name="Header1 3 3 2 3 7" xfId="40559" xr:uid="{11E60881-4757-453B-80B8-0130377C70EC}"/>
    <cellStyle name="Header1 3 3 2 3 8" xfId="40560" xr:uid="{1E584FF7-FB24-495C-882B-C3A59C429282}"/>
    <cellStyle name="Header1 3 3 2 4" xfId="40561" xr:uid="{C3DE4787-2210-4A41-8314-90B8C45B7EC2}"/>
    <cellStyle name="Header1 3 3 2 4 2" xfId="40562" xr:uid="{CB673F6B-08AD-4B68-B9ED-24A124A25375}"/>
    <cellStyle name="Header1 3 3 2 4 2 2" xfId="40563" xr:uid="{2FAD7B7E-3340-47FE-9624-0F9B16930DE3}"/>
    <cellStyle name="Header1 3 3 2 4 2 3" xfId="40564" xr:uid="{2E504A69-14FF-442B-89B0-958D45C959A5}"/>
    <cellStyle name="Header1 3 3 2 4 3" xfId="40565" xr:uid="{4CE93E4B-B7CD-4EDC-A747-667F60350140}"/>
    <cellStyle name="Header1 3 3 2 4 3 2" xfId="40566" xr:uid="{036A0CC1-4A7A-426A-A9E9-5EADCB47B266}"/>
    <cellStyle name="Header1 3 3 2 4 3 3" xfId="40567" xr:uid="{75130373-BEF6-4CAA-8B0B-73FE11A75C0F}"/>
    <cellStyle name="Header1 3 3 2 4 4" xfId="40568" xr:uid="{4026917D-4F96-425A-9DE5-938AC42116C6}"/>
    <cellStyle name="Header1 3 3 2 4 4 2" xfId="40569" xr:uid="{A2AF2225-78BA-410A-8317-0DAB66F4854B}"/>
    <cellStyle name="Header1 3 3 2 4 4 3" xfId="40570" xr:uid="{84347E32-0D35-4136-910E-837E63F5F978}"/>
    <cellStyle name="Header1 3 3 2 4 5" xfId="40571" xr:uid="{480E1BF8-4AFD-4CC0-9E15-EDAE0BD03202}"/>
    <cellStyle name="Header1 3 3 2 4 5 2" xfId="40572" xr:uid="{E3AC2C17-EB60-4D16-9391-C82BA50BC935}"/>
    <cellStyle name="Header1 3 3 2 4 5 3" xfId="40573" xr:uid="{29D5FC64-243B-442E-80F1-EAA0A2354EB6}"/>
    <cellStyle name="Header1 3 3 2 4 6" xfId="40574" xr:uid="{FAF59B12-31EA-4DE6-AACF-13327ECC5444}"/>
    <cellStyle name="Header1 3 3 2 4 6 2" xfId="40575" xr:uid="{A5D03B87-D49C-4782-857E-3E3CBF590003}"/>
    <cellStyle name="Header1 3 3 2 4 6 3" xfId="40576" xr:uid="{50FDA4FC-7962-4A4D-98F2-2A823B8E171E}"/>
    <cellStyle name="Header1 3 3 2 4 7" xfId="40577" xr:uid="{ECDE841B-1B98-4E70-86D7-CCF8E8A6A5E8}"/>
    <cellStyle name="Header1 3 3 2 4 8" xfId="40578" xr:uid="{64CD1EDB-FA01-4408-8B91-7A328D3518EE}"/>
    <cellStyle name="Header1 3 3 2 5" xfId="40579" xr:uid="{C169718E-39F1-49E7-BF72-15235F3AD3BD}"/>
    <cellStyle name="Header1 3 3 2 5 2" xfId="40580" xr:uid="{B9AE574C-F19F-4AAE-97FB-BFC6EEE6011A}"/>
    <cellStyle name="Header1 3 3 2 5 2 2" xfId="40581" xr:uid="{B05C1910-FA5D-49F5-90A0-41DDA4259C45}"/>
    <cellStyle name="Header1 3 3 2 5 2 3" xfId="40582" xr:uid="{A0A73CDC-D5B1-4D2D-B8B9-7FEB8AA9A63B}"/>
    <cellStyle name="Header1 3 3 2 5 3" xfId="40583" xr:uid="{02ECCB49-530B-4D52-9CE5-B55871211927}"/>
    <cellStyle name="Header1 3 3 2 5 3 2" xfId="40584" xr:uid="{16A0C2E9-7561-4F20-93D7-FF9C8D51B284}"/>
    <cellStyle name="Header1 3 3 2 5 3 3" xfId="40585" xr:uid="{C5A2B529-89F2-4606-89E4-34B1591C7D8A}"/>
    <cellStyle name="Header1 3 3 2 5 4" xfId="40586" xr:uid="{B58A325C-99FB-40CB-9B42-BAE54D673936}"/>
    <cellStyle name="Header1 3 3 2 5 4 2" xfId="40587" xr:uid="{9E226DDB-1258-4F2C-9CB5-19F2396B5A23}"/>
    <cellStyle name="Header1 3 3 2 5 4 3" xfId="40588" xr:uid="{27E2B507-0639-48F0-9BF7-A3EE3FF8EBF6}"/>
    <cellStyle name="Header1 3 3 2 5 5" xfId="40589" xr:uid="{DA02CF38-77B8-4612-A5CD-257E466A04B1}"/>
    <cellStyle name="Header1 3 3 2 5 5 2" xfId="40590" xr:uid="{8FE0FEB7-6B5C-4C8A-8208-F8D44121630E}"/>
    <cellStyle name="Header1 3 3 2 5 5 3" xfId="40591" xr:uid="{CC9E8DE5-61DB-4A8C-A0E9-C258BD27E0D1}"/>
    <cellStyle name="Header1 3 3 2 5 6" xfId="40592" xr:uid="{B87B44C3-62BE-436D-98AB-BCB12B51D460}"/>
    <cellStyle name="Header1 3 3 2 5 6 2" xfId="40593" xr:uid="{00AEC5A5-E7AF-4F31-B9D1-C2C4E5EEAED3}"/>
    <cellStyle name="Header1 3 3 2 5 6 3" xfId="40594" xr:uid="{368C7D2E-3EBB-416F-AFBC-00C4058DAE90}"/>
    <cellStyle name="Header1 3 3 2 5 7" xfId="40595" xr:uid="{AA5BC281-BC4D-446B-AD1C-E20E637AC3CD}"/>
    <cellStyle name="Header1 3 3 2 5 8" xfId="40596" xr:uid="{EEE52235-6AD8-4A25-8142-515B53BB1574}"/>
    <cellStyle name="Header1 3 3 2 6" xfId="40597" xr:uid="{0E09C672-6AEF-4AEE-B023-1A72D4B94EE9}"/>
    <cellStyle name="Header1 3 3 2 6 2" xfId="40598" xr:uid="{A9BFA8ED-7BF9-486E-B9F8-3B84FB71A2F4}"/>
    <cellStyle name="Header1 3 3 2 6 2 2" xfId="40599" xr:uid="{01C750CB-3D14-450D-A6D3-CC4B9F0EB499}"/>
    <cellStyle name="Header1 3 3 2 6 2 3" xfId="40600" xr:uid="{50A1B4D4-454E-4D9B-9771-72CA1E8C6F98}"/>
    <cellStyle name="Header1 3 3 2 6 3" xfId="40601" xr:uid="{EFDB5449-777B-4BE2-92AA-EE2B07933133}"/>
    <cellStyle name="Header1 3 3 2 6 3 2" xfId="40602" xr:uid="{225ADF8B-D103-42BD-9D52-146D6778FEDC}"/>
    <cellStyle name="Header1 3 3 2 6 3 3" xfId="40603" xr:uid="{15131919-21EA-4FE3-AA4E-4EF331E8D51B}"/>
    <cellStyle name="Header1 3 3 2 6 4" xfId="40604" xr:uid="{F74579AE-76DE-467E-8AA7-A34A0B94EBD8}"/>
    <cellStyle name="Header1 3 3 2 6 4 2" xfId="40605" xr:uid="{36B93E93-BCFF-48C7-9D1B-84518D19E9E4}"/>
    <cellStyle name="Header1 3 3 2 6 4 3" xfId="40606" xr:uid="{6236332B-C306-4842-B49A-B53BB3B60C9A}"/>
    <cellStyle name="Header1 3 3 2 6 5" xfId="40607" xr:uid="{D274C3DF-73C5-49EE-8244-7D1A9A1B01D7}"/>
    <cellStyle name="Header1 3 3 2 6 5 2" xfId="40608" xr:uid="{CB2D6731-BF16-4C40-9867-2BE41617E9BB}"/>
    <cellStyle name="Header1 3 3 2 6 5 3" xfId="40609" xr:uid="{9343962F-111E-4C94-8329-024132B19D6B}"/>
    <cellStyle name="Header1 3 3 2 6 6" xfId="40610" xr:uid="{466BFD8B-0843-48AE-8043-0DB185A21443}"/>
    <cellStyle name="Header1 3 3 2 6 6 2" xfId="40611" xr:uid="{63A29B3B-A219-4B5B-BE1F-63660A1A08A4}"/>
    <cellStyle name="Header1 3 3 2 6 6 3" xfId="40612" xr:uid="{075A65ED-3120-4459-801C-8A3742D840E6}"/>
    <cellStyle name="Header1 3 3 2 6 7" xfId="40613" xr:uid="{4E917D5D-06EF-4ECF-ABBF-7447D966F819}"/>
    <cellStyle name="Header1 3 3 2 6 8" xfId="40614" xr:uid="{72ADC5CE-910E-4CAD-ABF9-916A024A3EC3}"/>
    <cellStyle name="Header1 3 3 2 7" xfId="40615" xr:uid="{E2FAE04B-81A6-4103-A985-E46DCA792B92}"/>
    <cellStyle name="Header1 3 3 2 8" xfId="40616" xr:uid="{AFAA94E1-FA15-48B2-82BD-F100BE3ACDAA}"/>
    <cellStyle name="Header1 3 3 3" xfId="40617" xr:uid="{262521E7-B541-4009-94A7-E8D6C08DFE3F}"/>
    <cellStyle name="Header1 3 3 3 2" xfId="40618" xr:uid="{E54A85F0-976D-4BB9-96A8-5F2335925978}"/>
    <cellStyle name="Header1 3 3 3 2 2" xfId="40619" xr:uid="{71FADEF4-C911-4C16-9F3D-331D74D7C913}"/>
    <cellStyle name="Header1 3 3 3 2 2 2" xfId="40620" xr:uid="{E5EBCEEF-87A8-4E0D-98D9-D3F9CFDBF7B5}"/>
    <cellStyle name="Header1 3 3 3 2 2 3" xfId="40621" xr:uid="{992587A0-1670-4313-937B-7BB727AB2A30}"/>
    <cellStyle name="Header1 3 3 3 2 3" xfId="40622" xr:uid="{7C161967-8980-48E1-90F1-7749203E8DCF}"/>
    <cellStyle name="Header1 3 3 3 2 3 2" xfId="40623" xr:uid="{23B85482-9446-400B-839B-3CB69900B2E3}"/>
    <cellStyle name="Header1 3 3 3 2 3 3" xfId="40624" xr:uid="{54624DE2-EA8F-45F7-9A7E-B6BE0B3A4F4C}"/>
    <cellStyle name="Header1 3 3 3 2 4" xfId="40625" xr:uid="{FD1F8481-47DF-473B-BEA0-2B57470D3B35}"/>
    <cellStyle name="Header1 3 3 3 2 4 2" xfId="40626" xr:uid="{4516BAEE-E89C-4283-BBE3-F85FB9920A8D}"/>
    <cellStyle name="Header1 3 3 3 2 4 3" xfId="40627" xr:uid="{9158309B-5515-4734-A1D2-7CC34116FA83}"/>
    <cellStyle name="Header1 3 3 3 2 5" xfId="40628" xr:uid="{54C224F4-7B77-40EE-A934-22AA1097569E}"/>
    <cellStyle name="Header1 3 3 3 2 5 2" xfId="40629" xr:uid="{ECFAE0F3-DCC6-487B-B614-87872D3D9F8E}"/>
    <cellStyle name="Header1 3 3 3 2 5 3" xfId="40630" xr:uid="{A2003203-E0C8-4B18-BDEC-A2708B9BE3BD}"/>
    <cellStyle name="Header1 3 3 3 2 6" xfId="40631" xr:uid="{966D1B34-FFF9-48F9-A6A4-B7F95989E8E2}"/>
    <cellStyle name="Header1 3 3 3 2 6 2" xfId="40632" xr:uid="{0E929A2E-5440-427D-94C3-0513527D55B8}"/>
    <cellStyle name="Header1 3 3 3 2 6 3" xfId="40633" xr:uid="{675B683F-12E7-4183-A43E-1C40630CE21C}"/>
    <cellStyle name="Header1 3 3 3 2 7" xfId="40634" xr:uid="{4AF1AE3F-C974-4FCB-86CA-6E998FF37121}"/>
    <cellStyle name="Header1 3 3 3 2 7 2" xfId="40635" xr:uid="{8E5E66ED-82C2-4318-A649-67DB6FCB51EA}"/>
    <cellStyle name="Header1 3 3 3 2 7 3" xfId="40636" xr:uid="{66C7B868-236C-4D6B-84AE-376F7AA35D16}"/>
    <cellStyle name="Header1 3 3 3 2 8" xfId="40637" xr:uid="{071497AA-3F43-485B-B208-2708C4ABC9E5}"/>
    <cellStyle name="Header1 3 3 3 2 9" xfId="40638" xr:uid="{3E7A9D88-355C-44F2-A750-E9E8704A0D59}"/>
    <cellStyle name="Header1 3 3 3 3" xfId="40639" xr:uid="{06914967-A1E7-4E10-B5C2-EC3F51BC3D2D}"/>
    <cellStyle name="Header1 3 3 3 3 2" xfId="40640" xr:uid="{D8BDB2DD-EFF4-45A3-AA37-B561D753730B}"/>
    <cellStyle name="Header1 3 3 3 3 2 2" xfId="40641" xr:uid="{A48BDB95-290C-4955-9F47-4714D4BC32A6}"/>
    <cellStyle name="Header1 3 3 3 3 2 3" xfId="40642" xr:uid="{43DBC902-FFEF-4467-A261-8AA15F0DADF2}"/>
    <cellStyle name="Header1 3 3 3 3 3" xfId="40643" xr:uid="{1BA758CE-DCEA-476A-ABC6-CCBD1808ACF8}"/>
    <cellStyle name="Header1 3 3 3 3 3 2" xfId="40644" xr:uid="{101A0D58-1F5E-4B20-AFB3-EBA7BB3FEB94}"/>
    <cellStyle name="Header1 3 3 3 3 3 3" xfId="40645" xr:uid="{C2F69CA4-FB05-43A6-AC9C-AF277EAA5460}"/>
    <cellStyle name="Header1 3 3 3 3 4" xfId="40646" xr:uid="{43754502-4949-486D-9DF8-01313C73336D}"/>
    <cellStyle name="Header1 3 3 3 3 4 2" xfId="40647" xr:uid="{C285BA89-D97D-4566-A18E-916314B2C1AD}"/>
    <cellStyle name="Header1 3 3 3 3 4 3" xfId="40648" xr:uid="{D44B0A05-07A5-48A1-8792-BAF8A6FBA053}"/>
    <cellStyle name="Header1 3 3 3 3 5" xfId="40649" xr:uid="{67C9BFB2-E29F-4344-A1B5-D3CBFD34E4DB}"/>
    <cellStyle name="Header1 3 3 3 3 5 2" xfId="40650" xr:uid="{D52BDCDD-95A9-4989-AA0E-F825ACBDBF32}"/>
    <cellStyle name="Header1 3 3 3 3 5 3" xfId="40651" xr:uid="{CF91E48D-81CA-405D-8FD2-B88241991EA4}"/>
    <cellStyle name="Header1 3 3 3 3 6" xfId="40652" xr:uid="{306A0E35-C8C4-4486-B6E0-348AC6172A07}"/>
    <cellStyle name="Header1 3 3 3 3 6 2" xfId="40653" xr:uid="{C0DB7D88-EE38-4993-B9F7-9D5A417826D0}"/>
    <cellStyle name="Header1 3 3 3 3 6 3" xfId="40654" xr:uid="{44DCD5BB-2729-41D9-B207-8B75BD4F81DD}"/>
    <cellStyle name="Header1 3 3 3 3 7" xfId="40655" xr:uid="{12A357C7-479F-4D6B-92E2-4E2424C6C68B}"/>
    <cellStyle name="Header1 3 3 3 3 8" xfId="40656" xr:uid="{312A8FD2-05CF-4960-B204-7637363FD404}"/>
    <cellStyle name="Header1 3 3 3 4" xfId="40657" xr:uid="{E6535C01-A097-4EA9-A6EC-79DF9FB7A497}"/>
    <cellStyle name="Header1 3 3 3 4 2" xfId="40658" xr:uid="{3855A759-B9C8-4187-9C1B-1BA035B46BEA}"/>
    <cellStyle name="Header1 3 3 3 4 2 2" xfId="40659" xr:uid="{CADCD8E7-A2D8-4382-9875-C6BA7AB83D3C}"/>
    <cellStyle name="Header1 3 3 3 4 2 3" xfId="40660" xr:uid="{DA6F63B1-7251-4F71-BF2A-E7DC0F41687C}"/>
    <cellStyle name="Header1 3 3 3 4 3" xfId="40661" xr:uid="{C964C607-9C54-476F-A6D6-6D51A3C369D6}"/>
    <cellStyle name="Header1 3 3 3 4 3 2" xfId="40662" xr:uid="{63187E5D-978F-4B2E-B651-15E213D09919}"/>
    <cellStyle name="Header1 3 3 3 4 3 3" xfId="40663" xr:uid="{4F506DD7-76AF-4AFF-8A79-6A9AEB4D5B2D}"/>
    <cellStyle name="Header1 3 3 3 4 4" xfId="40664" xr:uid="{21E612FF-51ED-44E0-ACD9-B23B174DD32F}"/>
    <cellStyle name="Header1 3 3 3 4 4 2" xfId="40665" xr:uid="{B610E564-AF69-4092-8967-9F2FC658BB44}"/>
    <cellStyle name="Header1 3 3 3 4 4 3" xfId="40666" xr:uid="{DECAD3EF-D003-4301-BE54-1090C5A94CC7}"/>
    <cellStyle name="Header1 3 3 3 4 5" xfId="40667" xr:uid="{3DB8C163-C4A0-4614-B6DF-2C236C56AAFE}"/>
    <cellStyle name="Header1 3 3 3 4 5 2" xfId="40668" xr:uid="{B3567E7E-90D7-4DC8-8796-5D05B9BFABA1}"/>
    <cellStyle name="Header1 3 3 3 4 5 3" xfId="40669" xr:uid="{EAB26754-C757-4C00-95D3-C992DCDFB34A}"/>
    <cellStyle name="Header1 3 3 3 4 6" xfId="40670" xr:uid="{6219CF73-E1DD-4D04-AD1A-74C90B9EA825}"/>
    <cellStyle name="Header1 3 3 3 4 6 2" xfId="40671" xr:uid="{213F6709-07A5-4331-80FC-0BA724212EAE}"/>
    <cellStyle name="Header1 3 3 3 4 6 3" xfId="40672" xr:uid="{A5D6C10F-96BA-4EF5-904F-9B95DA55615F}"/>
    <cellStyle name="Header1 3 3 3 4 7" xfId="40673" xr:uid="{B5EA75EF-99D8-4EDC-81AC-165432689EB2}"/>
    <cellStyle name="Header1 3 3 3 4 8" xfId="40674" xr:uid="{D98D0419-AF48-42BB-BA9F-DB193D041EEA}"/>
    <cellStyle name="Header1 3 3 3 5" xfId="40675" xr:uid="{9D897660-F57D-4FCD-A3E9-707025BEFA52}"/>
    <cellStyle name="Header1 3 3 3 5 2" xfId="40676" xr:uid="{704B753E-615C-4BF2-A0BA-9EB0B2E4CFBE}"/>
    <cellStyle name="Header1 3 3 3 5 2 2" xfId="40677" xr:uid="{A9DE8CDC-1B24-4DAC-96FE-DE287664D33E}"/>
    <cellStyle name="Header1 3 3 3 5 2 3" xfId="40678" xr:uid="{BBB326BD-AEBD-4E32-8254-ECEB3F354B68}"/>
    <cellStyle name="Header1 3 3 3 5 3" xfId="40679" xr:uid="{4B5B50AA-5DB1-4572-8C64-4E0364A59082}"/>
    <cellStyle name="Header1 3 3 3 5 3 2" xfId="40680" xr:uid="{C77F53F7-4163-44C6-894B-6E8127D64B99}"/>
    <cellStyle name="Header1 3 3 3 5 3 3" xfId="40681" xr:uid="{E789A17F-C1F6-4300-B2A7-E789ABA64956}"/>
    <cellStyle name="Header1 3 3 3 5 4" xfId="40682" xr:uid="{A5C76442-C005-4AB2-B936-846053A10C92}"/>
    <cellStyle name="Header1 3 3 3 5 4 2" xfId="40683" xr:uid="{BCB95EFE-BFEF-4C1C-ADDA-2B2F58CDCF18}"/>
    <cellStyle name="Header1 3 3 3 5 4 3" xfId="40684" xr:uid="{15D9344F-6F56-4F9B-B8E7-E68CD7DB56E1}"/>
    <cellStyle name="Header1 3 3 3 5 5" xfId="40685" xr:uid="{FFECA0B1-A6E7-4F06-A09D-32ED9297B2DF}"/>
    <cellStyle name="Header1 3 3 3 5 5 2" xfId="40686" xr:uid="{27C69977-CA0F-4E55-A818-D53A88E500E4}"/>
    <cellStyle name="Header1 3 3 3 5 5 3" xfId="40687" xr:uid="{05A443CD-7BF7-4178-8DEA-76EED36CCC55}"/>
    <cellStyle name="Header1 3 3 3 5 6" xfId="40688" xr:uid="{7D76BCF8-64CA-4AD9-BB13-6E745E59C186}"/>
    <cellStyle name="Header1 3 3 3 5 6 2" xfId="40689" xr:uid="{E0EF5E2D-D2F6-411E-8D97-2680CEB6ACB9}"/>
    <cellStyle name="Header1 3 3 3 5 6 3" xfId="40690" xr:uid="{76D7B578-5CE6-476B-9EDD-DA9A5EEC1550}"/>
    <cellStyle name="Header1 3 3 3 5 7" xfId="40691" xr:uid="{7C33C2AB-6DCD-4694-8A85-CA9A1F970AF9}"/>
    <cellStyle name="Header1 3 3 3 5 8" xfId="40692" xr:uid="{C9A57ABF-9A37-43FF-A80A-F27CB20DF781}"/>
    <cellStyle name="Header1 3 3 3 6" xfId="40693" xr:uid="{8A18D8E3-C386-4A35-85D1-10D83AAB1B1C}"/>
    <cellStyle name="Header1 3 3 3 6 2" xfId="40694" xr:uid="{420D320E-770B-48A8-AE5B-FFD09E3107B7}"/>
    <cellStyle name="Header1 3 3 3 6 2 2" xfId="40695" xr:uid="{4A621DAF-20E7-45D3-84C9-3EA200F48129}"/>
    <cellStyle name="Header1 3 3 3 6 2 3" xfId="40696" xr:uid="{02E9FD45-3FBE-43B3-9F1A-30C49299CF4C}"/>
    <cellStyle name="Header1 3 3 3 6 3" xfId="40697" xr:uid="{98071B52-B351-4374-BB92-446AF6044D8E}"/>
    <cellStyle name="Header1 3 3 3 6 3 2" xfId="40698" xr:uid="{00529CE7-A7F5-410D-8310-66A314742E13}"/>
    <cellStyle name="Header1 3 3 3 6 3 3" xfId="40699" xr:uid="{B3CAD0D6-9757-4A52-9562-7FF5F976A95F}"/>
    <cellStyle name="Header1 3 3 3 6 4" xfId="40700" xr:uid="{9800DF7B-EE38-4F05-A871-60FE7D2BE0CD}"/>
    <cellStyle name="Header1 3 3 3 6 4 2" xfId="40701" xr:uid="{6165FE13-7A13-42B1-86BF-5E2769C971D3}"/>
    <cellStyle name="Header1 3 3 3 6 4 3" xfId="40702" xr:uid="{365157CC-1B59-46FD-8D66-5159846E992E}"/>
    <cellStyle name="Header1 3 3 3 6 5" xfId="40703" xr:uid="{371F32C2-070D-4F4C-94F8-FB65C46A41A3}"/>
    <cellStyle name="Header1 3 3 3 6 5 2" xfId="40704" xr:uid="{BFC7C3DC-0BC4-4583-8A02-0998EB9EC3F7}"/>
    <cellStyle name="Header1 3 3 3 6 5 3" xfId="40705" xr:uid="{6AE93DC5-8DB5-4FC4-ADF8-C3D4043B3357}"/>
    <cellStyle name="Header1 3 3 3 6 6" xfId="40706" xr:uid="{C6D1E10B-6812-46C5-92A6-2B188D3B3B8A}"/>
    <cellStyle name="Header1 3 3 3 6 6 2" xfId="40707" xr:uid="{A0DBC755-DCC2-4E88-914B-A09949FE2135}"/>
    <cellStyle name="Header1 3 3 3 6 6 3" xfId="40708" xr:uid="{BE33C0CB-C402-4D0A-A5B2-0372BF6C0DE5}"/>
    <cellStyle name="Header1 3 3 3 6 7" xfId="40709" xr:uid="{C36A0325-4F5C-4EF3-A9DE-9047821190F4}"/>
    <cellStyle name="Header1 3 3 3 6 8" xfId="40710" xr:uid="{BDA8E904-C03D-4DBB-B184-140A3FB38E44}"/>
    <cellStyle name="Header1 3 3 3 7" xfId="40711" xr:uid="{3761B5E2-40C0-46E9-865A-482FBE781799}"/>
    <cellStyle name="Header1 3 3 3 8" xfId="40712" xr:uid="{954F7555-0B69-4DDB-AA07-49704F6F6E6E}"/>
    <cellStyle name="Header1 3 3 4" xfId="40713" xr:uid="{8D9B4E9E-C722-4BEA-8536-776343E5B42B}"/>
    <cellStyle name="Header1 3 3 4 2" xfId="40714" xr:uid="{84DF3440-D516-4918-823E-332297C91B69}"/>
    <cellStyle name="Header1 3 3 4 2 2" xfId="40715" xr:uid="{A7301B28-6C14-4789-84A3-5C725D8C1348}"/>
    <cellStyle name="Header1 3 3 4 2 2 2" xfId="40716" xr:uid="{8F7B1C81-C084-41ED-B390-B9CF00BA49E2}"/>
    <cellStyle name="Header1 3 3 4 2 2 3" xfId="40717" xr:uid="{D1867C5F-D424-4375-8EE0-989D22E6C9DB}"/>
    <cellStyle name="Header1 3 3 4 2 3" xfId="40718" xr:uid="{FE6FA7A3-2BCB-466D-9DE4-100812670412}"/>
    <cellStyle name="Header1 3 3 4 2 3 2" xfId="40719" xr:uid="{412800A3-6ACB-42DA-8AA3-824DB263B4B0}"/>
    <cellStyle name="Header1 3 3 4 2 3 3" xfId="40720" xr:uid="{AF82ADE0-6EE9-4359-8F6E-5979128B1EDA}"/>
    <cellStyle name="Header1 3 3 4 2 4" xfId="40721" xr:uid="{03BB8FA7-A38B-435B-819C-9867AFB6F9E2}"/>
    <cellStyle name="Header1 3 3 4 2 4 2" xfId="40722" xr:uid="{35600A9A-DF6C-4351-97D3-1EBDC95F7F6F}"/>
    <cellStyle name="Header1 3 3 4 2 4 3" xfId="40723" xr:uid="{23AC43B1-6C58-4E80-BE5B-F1548AC53CEE}"/>
    <cellStyle name="Header1 3 3 4 2 5" xfId="40724" xr:uid="{1721F296-469E-48B9-8CA2-7C58C87D8CB6}"/>
    <cellStyle name="Header1 3 3 4 2 5 2" xfId="40725" xr:uid="{199CC0F6-3AC6-4863-B4D6-05F71CC3E2FC}"/>
    <cellStyle name="Header1 3 3 4 2 5 3" xfId="40726" xr:uid="{C3E62835-E88D-4210-BA71-7ADD34D2913D}"/>
    <cellStyle name="Header1 3 3 4 2 6" xfId="40727" xr:uid="{697D7A83-FE81-4029-9400-AA3B6DDE3639}"/>
    <cellStyle name="Header1 3 3 4 2 6 2" xfId="40728" xr:uid="{664653FC-0D96-45E4-9753-61D526FD59A6}"/>
    <cellStyle name="Header1 3 3 4 2 6 3" xfId="40729" xr:uid="{365F0BB7-66FB-46BD-A812-D4A4BCCD80E0}"/>
    <cellStyle name="Header1 3 3 4 2 7" xfId="40730" xr:uid="{20D6E76B-7F2C-4B90-93B0-4B7071211A6F}"/>
    <cellStyle name="Header1 3 3 4 2 7 2" xfId="40731" xr:uid="{9FCB2363-1CA8-4141-BFE9-CB42137F1185}"/>
    <cellStyle name="Header1 3 3 4 2 7 3" xfId="40732" xr:uid="{81C35C07-A244-4D6D-844E-BBBC4979CF3E}"/>
    <cellStyle name="Header1 3 3 4 2 8" xfId="40733" xr:uid="{C824F6FC-2110-4405-BA3C-05713E398B6D}"/>
    <cellStyle name="Header1 3 3 4 2 9" xfId="40734" xr:uid="{1371F237-8DC4-4624-84D0-BA42CAA271A2}"/>
    <cellStyle name="Header1 3 3 4 3" xfId="40735" xr:uid="{0A0DB53F-5A98-4B0D-8FC5-102567EB1C03}"/>
    <cellStyle name="Header1 3 3 4 3 2" xfId="40736" xr:uid="{9285EAB4-8F89-4C73-81FA-B23278646459}"/>
    <cellStyle name="Header1 3 3 4 3 2 2" xfId="40737" xr:uid="{05BD9BB0-DA0B-4262-AA73-AACE673FE93B}"/>
    <cellStyle name="Header1 3 3 4 3 2 3" xfId="40738" xr:uid="{C016B893-9C28-43B2-8AD3-0253FDCED1C4}"/>
    <cellStyle name="Header1 3 3 4 3 3" xfId="40739" xr:uid="{866FA2D3-31B7-4469-A550-08A245141E30}"/>
    <cellStyle name="Header1 3 3 4 3 3 2" xfId="40740" xr:uid="{DABFE9FF-DE7D-42B8-9BF7-6EB9275A9568}"/>
    <cellStyle name="Header1 3 3 4 3 3 3" xfId="40741" xr:uid="{0A1D88C7-03C4-4ABA-932D-D6450916B303}"/>
    <cellStyle name="Header1 3 3 4 3 4" xfId="40742" xr:uid="{99709351-41F1-4A8C-BD76-04F2E0B2F92F}"/>
    <cellStyle name="Header1 3 3 4 3 4 2" xfId="40743" xr:uid="{A83E73ED-A13F-4C31-8B67-B190DD36AD2E}"/>
    <cellStyle name="Header1 3 3 4 3 4 3" xfId="40744" xr:uid="{9C06DCFF-B726-406B-8DBA-BAA57A7D8F17}"/>
    <cellStyle name="Header1 3 3 4 3 5" xfId="40745" xr:uid="{E854AF82-3B8B-4569-8EF4-C4C4AC23A6C9}"/>
    <cellStyle name="Header1 3 3 4 3 5 2" xfId="40746" xr:uid="{566D8715-8D76-4092-B27D-37F03424B7FD}"/>
    <cellStyle name="Header1 3 3 4 3 5 3" xfId="40747" xr:uid="{43409A69-095A-4ADF-9C5E-C60ECFB77B52}"/>
    <cellStyle name="Header1 3 3 4 3 6" xfId="40748" xr:uid="{942244D9-4E22-46A5-9D47-C011DEEB41C5}"/>
    <cellStyle name="Header1 3 3 4 3 6 2" xfId="40749" xr:uid="{9D8E739A-1F27-45EF-920C-A1D2A04BD265}"/>
    <cellStyle name="Header1 3 3 4 3 6 3" xfId="40750" xr:uid="{2E574AEB-7653-486B-A773-DAC620C273CC}"/>
    <cellStyle name="Header1 3 3 4 3 7" xfId="40751" xr:uid="{B2848DA7-84A6-459E-90D9-1EBDA7FE579C}"/>
    <cellStyle name="Header1 3 3 4 3 8" xfId="40752" xr:uid="{F2AE8EDD-74D1-4EDB-8A9B-F30C0A998D04}"/>
    <cellStyle name="Header1 3 3 4 4" xfId="40753" xr:uid="{02424443-D825-4776-88B0-2EA4B31D5875}"/>
    <cellStyle name="Header1 3 3 4 4 2" xfId="40754" xr:uid="{BB49B8BE-89D9-46D8-AAE2-20C72C8CFF9F}"/>
    <cellStyle name="Header1 3 3 4 4 2 2" xfId="40755" xr:uid="{2073A84B-DF3D-41FC-B726-0D7EEBDDBEC2}"/>
    <cellStyle name="Header1 3 3 4 4 2 3" xfId="40756" xr:uid="{8D496CBC-8447-4710-BF03-E0437FEC5F83}"/>
    <cellStyle name="Header1 3 3 4 4 3" xfId="40757" xr:uid="{0426A0DA-328B-47F0-BC2E-346307C40719}"/>
    <cellStyle name="Header1 3 3 4 4 3 2" xfId="40758" xr:uid="{031486BA-58DB-4FE1-B062-388189AA4B64}"/>
    <cellStyle name="Header1 3 3 4 4 3 3" xfId="40759" xr:uid="{AC4BE10A-0604-4916-B7FA-A6145AF865AA}"/>
    <cellStyle name="Header1 3 3 4 4 4" xfId="40760" xr:uid="{D854EB0D-7FF4-4550-AD04-41BD9D8DCE4B}"/>
    <cellStyle name="Header1 3 3 4 4 4 2" xfId="40761" xr:uid="{6F2804BB-9BAC-4541-9C12-1C25702D6492}"/>
    <cellStyle name="Header1 3 3 4 4 4 3" xfId="40762" xr:uid="{31697063-21FE-400D-88D4-FB058F952066}"/>
    <cellStyle name="Header1 3 3 4 4 5" xfId="40763" xr:uid="{1C46FA1B-9BD1-4E92-81FC-3D7F0359DE6E}"/>
    <cellStyle name="Header1 3 3 4 4 5 2" xfId="40764" xr:uid="{E4ECFA3A-002A-452D-8946-09810E3B33E1}"/>
    <cellStyle name="Header1 3 3 4 4 5 3" xfId="40765" xr:uid="{CAE33066-4DC8-4EA6-9CCE-64E6321DCC42}"/>
    <cellStyle name="Header1 3 3 4 4 6" xfId="40766" xr:uid="{DBF97A65-81E7-45C7-A8F9-BF54C59A8351}"/>
    <cellStyle name="Header1 3 3 4 4 6 2" xfId="40767" xr:uid="{7DCBDA9E-F598-4E28-8743-65911A000DEC}"/>
    <cellStyle name="Header1 3 3 4 4 6 3" xfId="40768" xr:uid="{504A5E6A-4C63-4E16-BFA4-09FF6F2F8BB6}"/>
    <cellStyle name="Header1 3 3 4 4 7" xfId="40769" xr:uid="{6CF2E23A-0C17-4DE7-A87E-13121C95C8B7}"/>
    <cellStyle name="Header1 3 3 4 4 8" xfId="40770" xr:uid="{5E40B41B-3EB9-4C25-8E0E-264E0EB14926}"/>
    <cellStyle name="Header1 3 3 4 5" xfId="40771" xr:uid="{699E6487-517A-4117-BD6D-18ACE1B9F634}"/>
    <cellStyle name="Header1 3 3 4 5 2" xfId="40772" xr:uid="{F24B22DD-FBF3-4A61-B4DB-A4F0BFBBD213}"/>
    <cellStyle name="Header1 3 3 4 5 2 2" xfId="40773" xr:uid="{B3E03DBD-48EF-4EE2-A288-D1BC500A6A4E}"/>
    <cellStyle name="Header1 3 3 4 5 2 3" xfId="40774" xr:uid="{53B0E5DB-4EFF-4883-92D3-E050DDBD4284}"/>
    <cellStyle name="Header1 3 3 4 5 3" xfId="40775" xr:uid="{17D3476C-4F2F-46F7-BB55-EB8F0895B421}"/>
    <cellStyle name="Header1 3 3 4 5 3 2" xfId="40776" xr:uid="{04576A96-5ED4-4E07-B7A2-8D132D6F6013}"/>
    <cellStyle name="Header1 3 3 4 5 3 3" xfId="40777" xr:uid="{8A9E61FF-5D1B-47CD-8213-9AA70E7E445C}"/>
    <cellStyle name="Header1 3 3 4 5 4" xfId="40778" xr:uid="{DB0DAE29-A259-410A-8550-EBD98B344E68}"/>
    <cellStyle name="Header1 3 3 4 5 4 2" xfId="40779" xr:uid="{DF9D0A7D-1B41-45D7-B1F3-87D4D2EAC34D}"/>
    <cellStyle name="Header1 3 3 4 5 4 3" xfId="40780" xr:uid="{5EF01346-BE3E-4571-BA94-BE783FAAE84D}"/>
    <cellStyle name="Header1 3 3 4 5 5" xfId="40781" xr:uid="{C38F6BEB-90DC-4375-BD86-88D33D8FD358}"/>
    <cellStyle name="Header1 3 3 4 5 5 2" xfId="40782" xr:uid="{E45129B5-3483-49C8-8CF4-2A98D94DC3CC}"/>
    <cellStyle name="Header1 3 3 4 5 5 3" xfId="40783" xr:uid="{236CF6B4-65B8-4129-B9B6-E981573421CA}"/>
    <cellStyle name="Header1 3 3 4 5 6" xfId="40784" xr:uid="{DB8D31FB-81E1-4DE8-B764-71D4FC1D5D3C}"/>
    <cellStyle name="Header1 3 3 4 5 6 2" xfId="40785" xr:uid="{08D343EC-8891-4A5D-9528-C58DA4D4DF3F}"/>
    <cellStyle name="Header1 3 3 4 5 6 3" xfId="40786" xr:uid="{F26AF271-DA4D-4820-A8DA-DD837659F45E}"/>
    <cellStyle name="Header1 3 3 4 5 7" xfId="40787" xr:uid="{645BEB36-18E1-428A-9861-478B238CA129}"/>
    <cellStyle name="Header1 3 3 4 5 8" xfId="40788" xr:uid="{E3DEA3B8-0A56-4104-BBD2-92D09738D898}"/>
    <cellStyle name="Header1 3 3 4 6" xfId="40789" xr:uid="{A30057F5-C87F-4978-859C-CCDC5A4CB90D}"/>
    <cellStyle name="Header1 3 3 4 6 2" xfId="40790" xr:uid="{2102F9AA-26FD-4630-ACD6-740E8382005B}"/>
    <cellStyle name="Header1 3 3 4 6 2 2" xfId="40791" xr:uid="{5E36EBE9-09AE-4245-AB6A-317277A826CA}"/>
    <cellStyle name="Header1 3 3 4 6 2 3" xfId="40792" xr:uid="{6DB5FB35-C0FA-4ACB-BCD1-37EC76BCECE9}"/>
    <cellStyle name="Header1 3 3 4 6 3" xfId="40793" xr:uid="{4158F4D9-D726-4E08-BC71-5731927C22A2}"/>
    <cellStyle name="Header1 3 3 4 6 3 2" xfId="40794" xr:uid="{B057273A-F02B-4137-B550-102C05E3A219}"/>
    <cellStyle name="Header1 3 3 4 6 3 3" xfId="40795" xr:uid="{63EE4D33-520C-423A-9096-2326B8215461}"/>
    <cellStyle name="Header1 3 3 4 6 4" xfId="40796" xr:uid="{3162CF89-3981-4D55-8571-24021A340C5A}"/>
    <cellStyle name="Header1 3 3 4 6 4 2" xfId="40797" xr:uid="{A15A36F3-F3CF-4D20-8618-A0BFE24FBFEC}"/>
    <cellStyle name="Header1 3 3 4 6 4 3" xfId="40798" xr:uid="{13FA90A8-EFDB-4EA3-8CD5-D8A50F257D9F}"/>
    <cellStyle name="Header1 3 3 4 6 5" xfId="40799" xr:uid="{F30BC6FF-D3BA-4027-957D-44336657E1F5}"/>
    <cellStyle name="Header1 3 3 4 6 5 2" xfId="40800" xr:uid="{3A0EC11F-E8B7-4351-A2DC-802C6843624B}"/>
    <cellStyle name="Header1 3 3 4 6 5 3" xfId="40801" xr:uid="{FE9CEEC5-2118-4F4E-98C3-F5B0653D8238}"/>
    <cellStyle name="Header1 3 3 4 6 6" xfId="40802" xr:uid="{87A4D780-D804-4CAB-8BAE-A485DAB9C43F}"/>
    <cellStyle name="Header1 3 3 4 6 6 2" xfId="40803" xr:uid="{C1773281-716E-4584-902B-622D59A4FC38}"/>
    <cellStyle name="Header1 3 3 4 6 6 3" xfId="40804" xr:uid="{036A1AD9-F838-4280-A4C8-59EED1174535}"/>
    <cellStyle name="Header1 3 3 4 6 7" xfId="40805" xr:uid="{D0385C9F-8151-4ABF-AA7D-D63B7B9CF94E}"/>
    <cellStyle name="Header1 3 3 4 6 8" xfId="40806" xr:uid="{C760033E-3B26-4182-A5F6-C9464F3E5D81}"/>
    <cellStyle name="Header1 3 3 4 7" xfId="40807" xr:uid="{D38B7B7B-F433-49F6-9486-843A4C493ABE}"/>
    <cellStyle name="Header1 3 3 4 8" xfId="40808" xr:uid="{4D268C3B-5ADE-4371-8AE5-E9D3566A6090}"/>
    <cellStyle name="Header1 3 3 5" xfId="40809" xr:uid="{585C6D83-5C0A-4D48-B146-EBC3DB36A8F4}"/>
    <cellStyle name="Header1 3 3 5 2" xfId="40810" xr:uid="{D63D28DB-3418-477A-9431-5AC87FBF7EA5}"/>
    <cellStyle name="Header1 3 3 5 2 2" xfId="40811" xr:uid="{865D047B-F17F-4264-BE37-63A72600EF21}"/>
    <cellStyle name="Header1 3 3 5 2 2 2" xfId="40812" xr:uid="{24E0BF5A-38D7-4E52-AD81-A986EB4444F8}"/>
    <cellStyle name="Header1 3 3 5 2 2 3" xfId="40813" xr:uid="{E55D0F1A-F3CA-4FB5-892F-3B5E6FAE6056}"/>
    <cellStyle name="Header1 3 3 5 2 3" xfId="40814" xr:uid="{0A6BA3B6-6EFF-4FD0-AD45-48D23C42E97D}"/>
    <cellStyle name="Header1 3 3 5 2 3 2" xfId="40815" xr:uid="{61317A86-AE61-49AE-B32B-AA24B4A1A671}"/>
    <cellStyle name="Header1 3 3 5 2 3 3" xfId="40816" xr:uid="{E65E6E33-BB8E-46AE-922D-E03C01F37E91}"/>
    <cellStyle name="Header1 3 3 5 2 4" xfId="40817" xr:uid="{0B8B6760-7A86-40E0-8353-ACC72157BD6F}"/>
    <cellStyle name="Header1 3 3 5 2 4 2" xfId="40818" xr:uid="{DE2CB032-A98E-47CB-963F-7C7CE3EACA13}"/>
    <cellStyle name="Header1 3 3 5 2 4 3" xfId="40819" xr:uid="{965ECF37-5816-4075-AA9B-E067BE99A2F7}"/>
    <cellStyle name="Header1 3 3 5 2 5" xfId="40820" xr:uid="{45A0C91F-05D0-4E86-BA85-18104F7A0FFF}"/>
    <cellStyle name="Header1 3 3 5 2 5 2" xfId="40821" xr:uid="{C733BE4C-D64F-4D34-8C85-C00EC052A9AB}"/>
    <cellStyle name="Header1 3 3 5 2 5 3" xfId="40822" xr:uid="{652694AA-EDB4-4671-9647-17D0189F2BCA}"/>
    <cellStyle name="Header1 3 3 5 2 6" xfId="40823" xr:uid="{26EC3831-97B0-45DD-A418-DE3D472F6BCD}"/>
    <cellStyle name="Header1 3 3 5 2 6 2" xfId="40824" xr:uid="{7593E659-A94F-41F7-BAD1-BD123B4E92BB}"/>
    <cellStyle name="Header1 3 3 5 2 6 3" xfId="40825" xr:uid="{0683C189-4293-4A02-B053-4480A0AD1DE6}"/>
    <cellStyle name="Header1 3 3 5 2 7" xfId="40826" xr:uid="{6907C27B-7A8C-4C45-A0D5-9A303A2C1DD4}"/>
    <cellStyle name="Header1 3 3 5 2 7 2" xfId="40827" xr:uid="{7EA780FB-217F-4F7B-BB9E-4B9AF6449D97}"/>
    <cellStyle name="Header1 3 3 5 2 7 3" xfId="40828" xr:uid="{5004F264-E333-4FE0-9961-FD72119E7073}"/>
    <cellStyle name="Header1 3 3 5 2 8" xfId="40829" xr:uid="{804AF286-1011-4D7F-BAF9-56BD5E6A3D65}"/>
    <cellStyle name="Header1 3 3 5 2 9" xfId="40830" xr:uid="{92D21DFB-6A9D-494B-BACE-F9F75C67F2B7}"/>
    <cellStyle name="Header1 3 3 5 3" xfId="40831" xr:uid="{114DB046-6332-42DA-934A-676651C5D31C}"/>
    <cellStyle name="Header1 3 3 5 3 2" xfId="40832" xr:uid="{E7BF6AA8-CCA9-4E66-9957-441685FE68BD}"/>
    <cellStyle name="Header1 3 3 5 3 2 2" xfId="40833" xr:uid="{9C1756B5-B09E-4255-8433-E8C2A7D1A77E}"/>
    <cellStyle name="Header1 3 3 5 3 2 3" xfId="40834" xr:uid="{2AB13579-3B10-44C2-AD84-DA25046B36E1}"/>
    <cellStyle name="Header1 3 3 5 3 3" xfId="40835" xr:uid="{090DFB56-5C07-4F14-A25F-D5868566B311}"/>
    <cellStyle name="Header1 3 3 5 3 3 2" xfId="40836" xr:uid="{3E0591EC-021C-43F6-BABC-87DB570411BA}"/>
    <cellStyle name="Header1 3 3 5 3 3 3" xfId="40837" xr:uid="{18797004-0731-4154-B7AD-48C4B608D372}"/>
    <cellStyle name="Header1 3 3 5 3 4" xfId="40838" xr:uid="{D2B6866C-A2F3-461D-9EB8-D8499815617F}"/>
    <cellStyle name="Header1 3 3 5 3 4 2" xfId="40839" xr:uid="{8C7EA66D-D9A9-46A6-B114-28146FE7F99C}"/>
    <cellStyle name="Header1 3 3 5 3 4 3" xfId="40840" xr:uid="{86876F33-C2F1-41B2-BB5A-E3A646F2EF2B}"/>
    <cellStyle name="Header1 3 3 5 3 5" xfId="40841" xr:uid="{B961CB4A-02E6-4C7E-BC68-893972E47444}"/>
    <cellStyle name="Header1 3 3 5 3 5 2" xfId="40842" xr:uid="{365A27DB-9CBF-44E8-A186-26A95F5789AD}"/>
    <cellStyle name="Header1 3 3 5 3 5 3" xfId="40843" xr:uid="{97C22F9E-9D9A-4582-9152-9F07D8488C36}"/>
    <cellStyle name="Header1 3 3 5 3 6" xfId="40844" xr:uid="{08F6FD68-593B-49CE-87A0-045AB47A051A}"/>
    <cellStyle name="Header1 3 3 5 3 6 2" xfId="40845" xr:uid="{C224AC37-F858-45A4-8EB3-A2D8985D5E13}"/>
    <cellStyle name="Header1 3 3 5 3 6 3" xfId="40846" xr:uid="{56160D85-9C99-435D-AAB1-B04CDF23375F}"/>
    <cellStyle name="Header1 3 3 5 3 7" xfId="40847" xr:uid="{DE47FECC-F610-4B2E-BA33-B3E2241F5CB4}"/>
    <cellStyle name="Header1 3 3 5 3 8" xfId="40848" xr:uid="{688964D5-E2D7-4B98-A2A8-E038F6F25A15}"/>
    <cellStyle name="Header1 3 3 5 4" xfId="40849" xr:uid="{A482842D-69BA-4D45-9878-F887CBFA68D7}"/>
    <cellStyle name="Header1 3 3 5 4 2" xfId="40850" xr:uid="{5A3274A5-4E45-41B9-A345-281293AA708C}"/>
    <cellStyle name="Header1 3 3 5 4 2 2" xfId="40851" xr:uid="{A6718F77-4C47-4E51-88D5-FE78496C565A}"/>
    <cellStyle name="Header1 3 3 5 4 2 3" xfId="40852" xr:uid="{ED4568C6-D5D2-4AD0-BF6B-62A86EDF4861}"/>
    <cellStyle name="Header1 3 3 5 4 3" xfId="40853" xr:uid="{1AC5F634-E116-4027-AAE6-59B639F3EB7C}"/>
    <cellStyle name="Header1 3 3 5 4 3 2" xfId="40854" xr:uid="{C373A869-59C6-4B4A-A43B-42399279E776}"/>
    <cellStyle name="Header1 3 3 5 4 3 3" xfId="40855" xr:uid="{4C40C515-F46D-46C2-B5AF-2EBA3A74B931}"/>
    <cellStyle name="Header1 3 3 5 4 4" xfId="40856" xr:uid="{AE1EA98F-20A2-4176-814E-376AA4F7559D}"/>
    <cellStyle name="Header1 3 3 5 4 4 2" xfId="40857" xr:uid="{AB66D7C7-DCE3-40FD-9CFA-73C676D0EF32}"/>
    <cellStyle name="Header1 3 3 5 4 4 3" xfId="40858" xr:uid="{49A0C675-15C8-44EA-9AD8-EC31B22FD305}"/>
    <cellStyle name="Header1 3 3 5 4 5" xfId="40859" xr:uid="{AE06ED3F-5F20-425C-A202-7A66D905FA09}"/>
    <cellStyle name="Header1 3 3 5 4 5 2" xfId="40860" xr:uid="{AF0C7932-81B3-40F0-BE80-B4BDF81949F0}"/>
    <cellStyle name="Header1 3 3 5 4 5 3" xfId="40861" xr:uid="{DF0775E7-1C15-4473-92A7-B80F8FFE1EB1}"/>
    <cellStyle name="Header1 3 3 5 4 6" xfId="40862" xr:uid="{9D1506C0-5E41-43D0-94EE-BF59DDED2347}"/>
    <cellStyle name="Header1 3 3 5 4 6 2" xfId="40863" xr:uid="{55B0A8E6-5762-4D63-9261-3677AEF2674C}"/>
    <cellStyle name="Header1 3 3 5 4 6 3" xfId="40864" xr:uid="{0C1E66E0-903A-4C59-8D3E-6105A0BE2669}"/>
    <cellStyle name="Header1 3 3 5 4 7" xfId="40865" xr:uid="{6D587F11-B829-4EBC-B39F-B8AC2C60DE4B}"/>
    <cellStyle name="Header1 3 3 5 4 8" xfId="40866" xr:uid="{9BDA5615-606C-4A53-9E79-1DA14ED0395D}"/>
    <cellStyle name="Header1 3 3 5 5" xfId="40867" xr:uid="{4EC67A1A-9899-44DB-902B-4CEF9E353B98}"/>
    <cellStyle name="Header1 3 3 5 5 2" xfId="40868" xr:uid="{2F40C197-F3A3-4DA6-B759-E2FB4318329F}"/>
    <cellStyle name="Header1 3 3 5 5 2 2" xfId="40869" xr:uid="{E1BA14FC-139C-4F49-8E6D-3D45B3F7F284}"/>
    <cellStyle name="Header1 3 3 5 5 2 3" xfId="40870" xr:uid="{CF76FFF4-DFE7-4CC0-8E92-07D8F077DE4F}"/>
    <cellStyle name="Header1 3 3 5 5 3" xfId="40871" xr:uid="{E85CE171-DDDD-418F-AC7A-BE1DC8F510E7}"/>
    <cellStyle name="Header1 3 3 5 5 3 2" xfId="40872" xr:uid="{FBC4C7CC-B534-47E3-8914-395ECE71A310}"/>
    <cellStyle name="Header1 3 3 5 5 3 3" xfId="40873" xr:uid="{C9DB0073-5972-4133-A7B3-7E70C65C43AA}"/>
    <cellStyle name="Header1 3 3 5 5 4" xfId="40874" xr:uid="{7D0277F9-39B2-48C5-A77C-1484868591FE}"/>
    <cellStyle name="Header1 3 3 5 5 4 2" xfId="40875" xr:uid="{9B117D73-0700-4C7F-8034-2F4B5B732ED0}"/>
    <cellStyle name="Header1 3 3 5 5 4 3" xfId="40876" xr:uid="{EB28F5CF-96C9-4D11-99B4-B082A1029B8A}"/>
    <cellStyle name="Header1 3 3 5 5 5" xfId="40877" xr:uid="{C680E6C5-19EF-4867-AC6F-AEDB574ED3F9}"/>
    <cellStyle name="Header1 3 3 5 5 5 2" xfId="40878" xr:uid="{26B2DF3D-63C6-4EDC-B2C1-8ED52F5C0C75}"/>
    <cellStyle name="Header1 3 3 5 5 5 3" xfId="40879" xr:uid="{D2BBDD33-2DBF-4383-8EE2-8696D9B0ED0B}"/>
    <cellStyle name="Header1 3 3 5 5 6" xfId="40880" xr:uid="{F33392E2-53F0-4261-9FB9-8EAFCBE30B08}"/>
    <cellStyle name="Header1 3 3 5 5 6 2" xfId="40881" xr:uid="{4B139336-7B44-4D94-B2A3-9491245EBFC6}"/>
    <cellStyle name="Header1 3 3 5 5 6 3" xfId="40882" xr:uid="{B974CB87-48F0-4038-B644-FFFE1AC925C0}"/>
    <cellStyle name="Header1 3 3 5 5 7" xfId="40883" xr:uid="{72EECB51-FB16-428A-BEF2-83EBD5C0CED1}"/>
    <cellStyle name="Header1 3 3 5 5 8" xfId="40884" xr:uid="{82547F7E-AF0F-41C5-ABE1-B5C33DAA3844}"/>
    <cellStyle name="Header1 3 3 5 6" xfId="40885" xr:uid="{B93D888F-FE95-41C4-8488-888F7AEC1A20}"/>
    <cellStyle name="Header1 3 3 5 6 2" xfId="40886" xr:uid="{B3F12AFD-D296-4978-9E26-9623A1179AE0}"/>
    <cellStyle name="Header1 3 3 5 6 2 2" xfId="40887" xr:uid="{D210203B-905D-402A-B177-1C744810981D}"/>
    <cellStyle name="Header1 3 3 5 6 2 3" xfId="40888" xr:uid="{DE60E0F6-29C8-4E3E-B1D7-52C9CF1FEAF1}"/>
    <cellStyle name="Header1 3 3 5 6 3" xfId="40889" xr:uid="{148DB1F2-F38F-4B16-A5DD-0BC422C69097}"/>
    <cellStyle name="Header1 3 3 5 6 3 2" xfId="40890" xr:uid="{88329B59-48FC-436A-A72D-6C065E8C0649}"/>
    <cellStyle name="Header1 3 3 5 6 3 3" xfId="40891" xr:uid="{595BF512-EFAC-494C-8584-831B4DFA86BF}"/>
    <cellStyle name="Header1 3 3 5 6 4" xfId="40892" xr:uid="{1AFBB02F-E8F2-4342-B932-EAED4A733665}"/>
    <cellStyle name="Header1 3 3 5 6 4 2" xfId="40893" xr:uid="{C2988793-4F67-4FC1-ACA1-0C8A53BEE6D1}"/>
    <cellStyle name="Header1 3 3 5 6 4 3" xfId="40894" xr:uid="{9BCF79C4-7DFA-4B9B-86FA-7F68B7293E76}"/>
    <cellStyle name="Header1 3 3 5 6 5" xfId="40895" xr:uid="{A9BD8BE0-8A0A-4736-AFB9-37C786EBD417}"/>
    <cellStyle name="Header1 3 3 5 6 5 2" xfId="40896" xr:uid="{B582B731-89F3-4056-BA1F-E7BBA42B258B}"/>
    <cellStyle name="Header1 3 3 5 6 5 3" xfId="40897" xr:uid="{1C90B173-827C-406B-8B37-0163349ECC98}"/>
    <cellStyle name="Header1 3 3 5 6 6" xfId="40898" xr:uid="{006C3C0B-1E7E-4ED8-A974-B42C60B0A47A}"/>
    <cellStyle name="Header1 3 3 5 6 6 2" xfId="40899" xr:uid="{FB2084B6-0428-4C16-A300-DE36E6036C55}"/>
    <cellStyle name="Header1 3 3 5 6 6 3" xfId="40900" xr:uid="{F0E822EF-0D08-4FD6-BFA0-0A013D6C7B08}"/>
    <cellStyle name="Header1 3 3 5 6 7" xfId="40901" xr:uid="{D72FB266-51F9-4440-87AF-35ECD54054F5}"/>
    <cellStyle name="Header1 3 3 5 6 8" xfId="40902" xr:uid="{CBC4DDF3-4D0E-4F06-87C3-DB13A03D9E50}"/>
    <cellStyle name="Header1 3 3 5 7" xfId="40903" xr:uid="{CC45281D-5FEF-4436-86B7-53ECDF9DDC86}"/>
    <cellStyle name="Header1 3 3 5 8" xfId="40904" xr:uid="{631A82A9-605D-415D-BA74-CB27FCECF6AA}"/>
    <cellStyle name="Header1 3 3 6" xfId="40905" xr:uid="{A004FD3E-D1C1-46BF-A242-6E57C8052EEC}"/>
    <cellStyle name="Header1 3 3 6 2" xfId="40906" xr:uid="{CA6CF551-7CCF-4585-8870-57101324CC90}"/>
    <cellStyle name="Header1 3 3 6 2 2" xfId="40907" xr:uid="{9E8066D5-F5B7-4F0C-880A-4C05B8F26272}"/>
    <cellStyle name="Header1 3 3 6 2 2 2" xfId="40908" xr:uid="{F3B6573C-5471-4DF1-A7DE-7E526915C6E1}"/>
    <cellStyle name="Header1 3 3 6 2 2 3" xfId="40909" xr:uid="{A17A944F-F3A4-42A2-AE32-B99979C8575E}"/>
    <cellStyle name="Header1 3 3 6 2 3" xfId="40910" xr:uid="{2A86CD8F-66F5-4A33-8769-6D76D32CAA72}"/>
    <cellStyle name="Header1 3 3 6 2 3 2" xfId="40911" xr:uid="{CA164DE6-FA7F-4F0B-B5C7-134221246A0E}"/>
    <cellStyle name="Header1 3 3 6 2 3 3" xfId="40912" xr:uid="{FC65F236-A646-47AE-AE2C-4B6A596263B4}"/>
    <cellStyle name="Header1 3 3 6 2 4" xfId="40913" xr:uid="{EE26349D-A816-4993-B551-7D73AD4712B8}"/>
    <cellStyle name="Header1 3 3 6 2 4 2" xfId="40914" xr:uid="{A797CCA4-BE77-489B-A225-A76EFEE4EA60}"/>
    <cellStyle name="Header1 3 3 6 2 4 3" xfId="40915" xr:uid="{F68D4DC0-DFF3-4D44-9448-1DB32FD9A1FF}"/>
    <cellStyle name="Header1 3 3 6 2 5" xfId="40916" xr:uid="{98EFB877-8784-401A-B993-4FAE214921CD}"/>
    <cellStyle name="Header1 3 3 6 2 5 2" xfId="40917" xr:uid="{8538FE2F-3490-4582-A4C5-AD47B90E537B}"/>
    <cellStyle name="Header1 3 3 6 2 5 3" xfId="40918" xr:uid="{BF69AC7B-20CA-4E8D-8DFE-762A1C772933}"/>
    <cellStyle name="Header1 3 3 6 2 6" xfId="40919" xr:uid="{DF2CEC9D-35EB-47B8-850A-1B3ADAB915A6}"/>
    <cellStyle name="Header1 3 3 6 2 6 2" xfId="40920" xr:uid="{8F484DC6-9D5D-41D8-951F-12A61A8D4B08}"/>
    <cellStyle name="Header1 3 3 6 2 6 3" xfId="40921" xr:uid="{1E47A407-C88B-4DD3-89E7-CDF01897869A}"/>
    <cellStyle name="Header1 3 3 6 2 7" xfId="40922" xr:uid="{850D35D0-22A9-40F0-8687-F4DAA4B8BAD2}"/>
    <cellStyle name="Header1 3 3 6 2 7 2" xfId="40923" xr:uid="{49345D1E-1123-4E8C-BDA8-E1B590F16883}"/>
    <cellStyle name="Header1 3 3 6 2 7 3" xfId="40924" xr:uid="{F43D3B3E-44BB-4473-A249-A8174BD657C5}"/>
    <cellStyle name="Header1 3 3 6 2 8" xfId="40925" xr:uid="{2CA760B1-016A-4774-AA69-437F4D12433E}"/>
    <cellStyle name="Header1 3 3 6 2 9" xfId="40926" xr:uid="{CA01851E-71A1-4203-89D8-BE80E319967B}"/>
    <cellStyle name="Header1 3 3 6 3" xfId="40927" xr:uid="{A1F36519-E8DF-4C27-8901-215F9DD5FA63}"/>
    <cellStyle name="Header1 3 3 6 3 2" xfId="40928" xr:uid="{5114A423-66D9-41CA-B39D-6BE4ED861F0F}"/>
    <cellStyle name="Header1 3 3 6 3 2 2" xfId="40929" xr:uid="{3EB16E99-0EE2-41F1-A5D4-1FF53869E39B}"/>
    <cellStyle name="Header1 3 3 6 3 2 3" xfId="40930" xr:uid="{5C7B4F12-A8CC-4D8E-84A8-186E4A7C4D1B}"/>
    <cellStyle name="Header1 3 3 6 3 3" xfId="40931" xr:uid="{38CE81A2-14B6-4AA7-9CBC-A203B2A3D1EC}"/>
    <cellStyle name="Header1 3 3 6 3 3 2" xfId="40932" xr:uid="{7D305AB6-E503-4BAC-BF40-6A83B02816B9}"/>
    <cellStyle name="Header1 3 3 6 3 3 3" xfId="40933" xr:uid="{6E9F823F-55A4-4A71-8200-3F659C2DA8B5}"/>
    <cellStyle name="Header1 3 3 6 3 4" xfId="40934" xr:uid="{B8909A5E-1AA6-470F-94BC-FE85C01A9FE4}"/>
    <cellStyle name="Header1 3 3 6 3 4 2" xfId="40935" xr:uid="{68B9E8DE-4BC8-41C5-BB59-736CE495C885}"/>
    <cellStyle name="Header1 3 3 6 3 4 3" xfId="40936" xr:uid="{737DAA61-581B-4098-B877-497DB4CE7DB2}"/>
    <cellStyle name="Header1 3 3 6 3 5" xfId="40937" xr:uid="{941D0E08-AC5D-404F-AAF5-39AA5C9C292D}"/>
    <cellStyle name="Header1 3 3 6 3 5 2" xfId="40938" xr:uid="{67D021AB-0F60-418B-9078-AD8E08684A48}"/>
    <cellStyle name="Header1 3 3 6 3 5 3" xfId="40939" xr:uid="{9310EA5A-1475-4F86-BF1A-D04335E9FC86}"/>
    <cellStyle name="Header1 3 3 6 3 6" xfId="40940" xr:uid="{7F38AD85-26C2-4D0C-A331-21CF468E3443}"/>
    <cellStyle name="Header1 3 3 6 3 6 2" xfId="40941" xr:uid="{EB6A1B36-DB7A-4116-8CAE-8C8B4834312E}"/>
    <cellStyle name="Header1 3 3 6 3 6 3" xfId="40942" xr:uid="{7EE19BE1-004E-4158-951D-95E1881A090D}"/>
    <cellStyle name="Header1 3 3 6 3 7" xfId="40943" xr:uid="{C946E189-AE65-4301-9E70-D5BABF305C53}"/>
    <cellStyle name="Header1 3 3 6 3 8" xfId="40944" xr:uid="{C4AFCD21-6F7A-44B5-9B03-1BF81D8FBDD2}"/>
    <cellStyle name="Header1 3 3 6 4" xfId="40945" xr:uid="{28B0B30E-9339-4E8A-9B42-45FB2C3A95E6}"/>
    <cellStyle name="Header1 3 3 6 4 2" xfId="40946" xr:uid="{A5F81B1E-5B69-4546-B548-35E8627C7C4B}"/>
    <cellStyle name="Header1 3 3 6 4 2 2" xfId="40947" xr:uid="{2609DA4C-EA9A-4DFD-9E4D-C663714B3FE0}"/>
    <cellStyle name="Header1 3 3 6 4 2 3" xfId="40948" xr:uid="{ED100BCA-EC07-4363-8E4C-76CE3A376507}"/>
    <cellStyle name="Header1 3 3 6 4 3" xfId="40949" xr:uid="{136B4346-B13A-41E0-A9EC-BD26C1032FAF}"/>
    <cellStyle name="Header1 3 3 6 4 3 2" xfId="40950" xr:uid="{A8577D57-58C6-4DD7-BDFB-A54BD843D53F}"/>
    <cellStyle name="Header1 3 3 6 4 3 3" xfId="40951" xr:uid="{6F91BE80-9C8F-406C-A5F1-11265F9312F5}"/>
    <cellStyle name="Header1 3 3 6 4 4" xfId="40952" xr:uid="{CB4E6C3B-E88B-40D6-93F8-5209119289F0}"/>
    <cellStyle name="Header1 3 3 6 4 4 2" xfId="40953" xr:uid="{FB85FE2F-633E-47F4-91D0-9FBA74818CD6}"/>
    <cellStyle name="Header1 3 3 6 4 4 3" xfId="40954" xr:uid="{8FC772ED-5B96-48F3-BA9E-CBD57C35E9BF}"/>
    <cellStyle name="Header1 3 3 6 4 5" xfId="40955" xr:uid="{B65D7649-9639-4F03-ABA4-B4855740827F}"/>
    <cellStyle name="Header1 3 3 6 4 5 2" xfId="40956" xr:uid="{6EF8C2F6-DB43-4696-B44B-9E4981667A6A}"/>
    <cellStyle name="Header1 3 3 6 4 5 3" xfId="40957" xr:uid="{479B3D2E-014E-489A-A1AF-8C6FD996FC71}"/>
    <cellStyle name="Header1 3 3 6 4 6" xfId="40958" xr:uid="{246CB0D2-92CA-4A3F-A455-43D3A87FA6D5}"/>
    <cellStyle name="Header1 3 3 6 4 6 2" xfId="40959" xr:uid="{74F8896C-2950-44E5-9D34-F1231FB8C652}"/>
    <cellStyle name="Header1 3 3 6 4 6 3" xfId="40960" xr:uid="{7C93CA50-5A36-4C86-B89C-2BA2298FE3DE}"/>
    <cellStyle name="Header1 3 3 6 4 7" xfId="40961" xr:uid="{2D253C05-0D71-47C0-8C09-E76BF6F89871}"/>
    <cellStyle name="Header1 3 3 6 4 8" xfId="40962" xr:uid="{C9C1EE18-E5E9-4BD4-9182-AFAAB4A33EA6}"/>
    <cellStyle name="Header1 3 3 6 5" xfId="40963" xr:uid="{B48949FB-C35D-41F7-9FA9-F5AA71296B51}"/>
    <cellStyle name="Header1 3 3 6 5 2" xfId="40964" xr:uid="{15F1E565-4D2D-4E87-AB0E-B4D18B8E26B0}"/>
    <cellStyle name="Header1 3 3 6 5 2 2" xfId="40965" xr:uid="{8DF43E60-F024-4662-B04D-B78E2A01FD97}"/>
    <cellStyle name="Header1 3 3 6 5 2 3" xfId="40966" xr:uid="{752D3770-D7E7-41B7-8F71-8FFCE528DD6B}"/>
    <cellStyle name="Header1 3 3 6 5 3" xfId="40967" xr:uid="{96172EE2-B198-40A8-B677-B7FB365FBCA3}"/>
    <cellStyle name="Header1 3 3 6 5 3 2" xfId="40968" xr:uid="{DD4A70F3-7217-492D-9946-1EA906C5883D}"/>
    <cellStyle name="Header1 3 3 6 5 3 3" xfId="40969" xr:uid="{88AA8E48-95D3-4DBB-9A5C-830D24C1B2BB}"/>
    <cellStyle name="Header1 3 3 6 5 4" xfId="40970" xr:uid="{FF150240-66A8-4EDE-9397-9BE6EA013100}"/>
    <cellStyle name="Header1 3 3 6 5 4 2" xfId="40971" xr:uid="{E706BA0E-9B61-4C0B-9108-A38F48919A94}"/>
    <cellStyle name="Header1 3 3 6 5 4 3" xfId="40972" xr:uid="{D40E1FA0-128A-400F-8675-D19B71D29126}"/>
    <cellStyle name="Header1 3 3 6 5 5" xfId="40973" xr:uid="{E3CC6819-7117-4480-860D-A3C3A23EC547}"/>
    <cellStyle name="Header1 3 3 6 5 5 2" xfId="40974" xr:uid="{95FE0CEA-D7FB-432C-B279-C0DC052BFA29}"/>
    <cellStyle name="Header1 3 3 6 5 5 3" xfId="40975" xr:uid="{98B4A793-8F53-4828-AC2F-0AF6833B36D1}"/>
    <cellStyle name="Header1 3 3 6 5 6" xfId="40976" xr:uid="{9D20ACB6-60F8-454B-B5D2-819BDF1DDD63}"/>
    <cellStyle name="Header1 3 3 6 5 6 2" xfId="40977" xr:uid="{417E03CA-3ADB-434E-9FB1-40D3A5816C7C}"/>
    <cellStyle name="Header1 3 3 6 5 6 3" xfId="40978" xr:uid="{8DCF445F-E6C4-4CDF-AB1B-B12CE864CC70}"/>
    <cellStyle name="Header1 3 3 6 5 7" xfId="40979" xr:uid="{943FE0DA-89D4-4EF0-B166-0A10D70D5EAC}"/>
    <cellStyle name="Header1 3 3 6 5 8" xfId="40980" xr:uid="{8C31ACB8-DE37-4D33-B940-95AE5A58CDEA}"/>
    <cellStyle name="Header1 3 3 6 6" xfId="40981" xr:uid="{D77D82D2-45B5-4860-9662-8142DA25664A}"/>
    <cellStyle name="Header1 3 3 6 6 2" xfId="40982" xr:uid="{1B1724D4-2040-43DD-8224-C191E86B2D65}"/>
    <cellStyle name="Header1 3 3 6 6 2 2" xfId="40983" xr:uid="{D5D4DBD5-0491-47D6-B85F-AC32C13E3319}"/>
    <cellStyle name="Header1 3 3 6 6 2 3" xfId="40984" xr:uid="{EAFF4CD7-6277-4146-B590-805CF205FC11}"/>
    <cellStyle name="Header1 3 3 6 6 3" xfId="40985" xr:uid="{735DE214-F8B4-4BE1-AB1B-676E4640731F}"/>
    <cellStyle name="Header1 3 3 6 6 3 2" xfId="40986" xr:uid="{BAA935F9-B67B-4EA3-B334-BE613CD661AA}"/>
    <cellStyle name="Header1 3 3 6 6 3 3" xfId="40987" xr:uid="{18EE61DB-6751-4085-AEB1-EE1AE328A7B4}"/>
    <cellStyle name="Header1 3 3 6 6 4" xfId="40988" xr:uid="{969B1FB3-06E2-4389-B86D-094848D4C7CB}"/>
    <cellStyle name="Header1 3 3 6 6 4 2" xfId="40989" xr:uid="{0104B8D3-E773-40E7-8351-909B7FD73403}"/>
    <cellStyle name="Header1 3 3 6 6 4 3" xfId="40990" xr:uid="{BCC3F25B-895F-412F-BE00-3BCFAC16EC1E}"/>
    <cellStyle name="Header1 3 3 6 6 5" xfId="40991" xr:uid="{4A7CC0AA-DCF4-4DA7-9D35-05C656EBC886}"/>
    <cellStyle name="Header1 3 3 6 6 5 2" xfId="40992" xr:uid="{5F62672A-0DAB-4EEC-B029-7A964B2C52E8}"/>
    <cellStyle name="Header1 3 3 6 6 5 3" xfId="40993" xr:uid="{520D6729-3391-44B6-B583-48C91728B66B}"/>
    <cellStyle name="Header1 3 3 6 6 6" xfId="40994" xr:uid="{D008003F-9B74-42AC-ABCF-865449120A33}"/>
    <cellStyle name="Header1 3 3 6 6 6 2" xfId="40995" xr:uid="{304AB861-9A4C-487A-8D1D-D30F7067B9E5}"/>
    <cellStyle name="Header1 3 3 6 6 6 3" xfId="40996" xr:uid="{720BB227-E7D4-4ADE-ACED-6AD8B77CDF28}"/>
    <cellStyle name="Header1 3 3 6 6 7" xfId="40997" xr:uid="{A801744C-BF83-4479-B75B-A4E9E2ECE19B}"/>
    <cellStyle name="Header1 3 3 6 6 8" xfId="40998" xr:uid="{DD3CB926-2F17-401B-93BD-C1DB94941F3E}"/>
    <cellStyle name="Header1 3 3 6 7" xfId="40999" xr:uid="{5BE5AC3D-CFC2-4C3A-BB38-B3790EB8F4ED}"/>
    <cellStyle name="Header1 3 3 6 8" xfId="41000" xr:uid="{2360B634-28C7-4CC6-BE20-1E035935C3A3}"/>
    <cellStyle name="Header1 3 3 7" xfId="41001" xr:uid="{836AD6DA-2B3F-42B5-A277-36CAC4D27234}"/>
    <cellStyle name="Header1 3 3 7 2" xfId="41002" xr:uid="{69F6A73F-166A-4D00-81DE-A52D597E332A}"/>
    <cellStyle name="Header1 3 3 7 2 2" xfId="41003" xr:uid="{773EEEE0-D201-4AD1-A899-10F407F613B5}"/>
    <cellStyle name="Header1 3 3 7 2 2 2" xfId="41004" xr:uid="{C3866279-5806-4648-A1E8-63611AD4CD1C}"/>
    <cellStyle name="Header1 3 3 7 2 2 3" xfId="41005" xr:uid="{6D968ACD-F437-41DF-B71C-BC8DF7702FFB}"/>
    <cellStyle name="Header1 3 3 7 2 3" xfId="41006" xr:uid="{4D3F18BD-E31F-4DAB-95C9-09E536AE578F}"/>
    <cellStyle name="Header1 3 3 7 2 3 2" xfId="41007" xr:uid="{5216AB60-CCCD-41F9-A4B9-2F30C12F222E}"/>
    <cellStyle name="Header1 3 3 7 2 3 3" xfId="41008" xr:uid="{765F3045-6106-41B7-BC15-703EBF27E8B3}"/>
    <cellStyle name="Header1 3 3 7 2 4" xfId="41009" xr:uid="{6DF4B7DB-EFB6-4892-A8EC-88FEF4F95D3D}"/>
    <cellStyle name="Header1 3 3 7 2 4 2" xfId="41010" xr:uid="{D4D80CCF-C345-4698-8892-54461B996D1F}"/>
    <cellStyle name="Header1 3 3 7 2 4 3" xfId="41011" xr:uid="{25E7EB98-F7BD-4E28-AABB-7EC3C5E6B912}"/>
    <cellStyle name="Header1 3 3 7 2 5" xfId="41012" xr:uid="{A9629CB7-A77D-4E41-988C-2C803C367807}"/>
    <cellStyle name="Header1 3 3 7 2 5 2" xfId="41013" xr:uid="{BA3708BF-1882-42F2-8598-A2F0F6D412E4}"/>
    <cellStyle name="Header1 3 3 7 2 5 3" xfId="41014" xr:uid="{B5780DAD-FC52-4637-B98F-9D3D63AD5FE9}"/>
    <cellStyle name="Header1 3 3 7 2 6" xfId="41015" xr:uid="{6FBE030F-F557-4421-853D-11C98BBE1C02}"/>
    <cellStyle name="Header1 3 3 7 2 6 2" xfId="41016" xr:uid="{1D7346D7-2D14-4296-B0C8-E20D0AED5A9E}"/>
    <cellStyle name="Header1 3 3 7 2 6 3" xfId="41017" xr:uid="{6AA5FDC9-D9C2-411D-80E0-CA333106EF2C}"/>
    <cellStyle name="Header1 3 3 7 2 7" xfId="41018" xr:uid="{A127FC79-A53B-4B46-955A-B4AFC3919D45}"/>
    <cellStyle name="Header1 3 3 7 2 7 2" xfId="41019" xr:uid="{86C5CC2D-91DA-41CE-B771-EECA7742B0AC}"/>
    <cellStyle name="Header1 3 3 7 2 7 3" xfId="41020" xr:uid="{71A6FBD3-862F-440E-BC49-02D50E334328}"/>
    <cellStyle name="Header1 3 3 7 2 8" xfId="41021" xr:uid="{BCBFD37E-7500-4F2F-8FAA-A40920D8027A}"/>
    <cellStyle name="Header1 3 3 7 2 9" xfId="41022" xr:uid="{B6FA8B2B-A55A-47E5-AFAF-69465A8945D5}"/>
    <cellStyle name="Header1 3 3 7 3" xfId="41023" xr:uid="{517108A8-01F3-4778-9860-20B90BDAF151}"/>
    <cellStyle name="Header1 3 3 7 3 2" xfId="41024" xr:uid="{F2F8A683-D67F-4F5C-A0F0-469A36B9043D}"/>
    <cellStyle name="Header1 3 3 7 3 2 2" xfId="41025" xr:uid="{83F6ADE8-B1BD-4673-BD23-14796DA49434}"/>
    <cellStyle name="Header1 3 3 7 3 2 3" xfId="41026" xr:uid="{3EB27CC2-8EEB-457B-A4B4-D105DE8F801A}"/>
    <cellStyle name="Header1 3 3 7 3 3" xfId="41027" xr:uid="{E095F12B-223F-4ACF-A813-DCF4EF3C8ADB}"/>
    <cellStyle name="Header1 3 3 7 3 3 2" xfId="41028" xr:uid="{7CD073F2-4E06-4532-9387-ADB853842F6E}"/>
    <cellStyle name="Header1 3 3 7 3 3 3" xfId="41029" xr:uid="{FD0F4D58-A869-4EE2-9742-0A7070C4B305}"/>
    <cellStyle name="Header1 3 3 7 3 4" xfId="41030" xr:uid="{5D4F7909-E287-4E05-B4C8-5065FF3B09E3}"/>
    <cellStyle name="Header1 3 3 7 3 4 2" xfId="41031" xr:uid="{9CBDD92B-9DF0-46D4-AA3A-BB422A3D2C1F}"/>
    <cellStyle name="Header1 3 3 7 3 4 3" xfId="41032" xr:uid="{1C73296D-A089-41C4-A7F3-C8B4B610CBC7}"/>
    <cellStyle name="Header1 3 3 7 3 5" xfId="41033" xr:uid="{3D3CB229-A663-4823-9601-77FF3C0D04BE}"/>
    <cellStyle name="Header1 3 3 7 3 5 2" xfId="41034" xr:uid="{B77E87C2-55A2-4B61-B82C-6B47E51A98AD}"/>
    <cellStyle name="Header1 3 3 7 3 5 3" xfId="41035" xr:uid="{32F69F2F-AD7E-4042-81DE-E52112AC8586}"/>
    <cellStyle name="Header1 3 3 7 3 6" xfId="41036" xr:uid="{9EA11858-0852-497D-B8AB-E33C67748206}"/>
    <cellStyle name="Header1 3 3 7 3 6 2" xfId="41037" xr:uid="{04F9EF06-4051-4A2D-A164-5AD97C0F9EDE}"/>
    <cellStyle name="Header1 3 3 7 3 6 3" xfId="41038" xr:uid="{8E0CFAAE-B490-4605-984E-90AD22BF29D4}"/>
    <cellStyle name="Header1 3 3 7 3 7" xfId="41039" xr:uid="{16FF48DB-BADA-4A17-93E2-C164617F327C}"/>
    <cellStyle name="Header1 3 3 7 3 8" xfId="41040" xr:uid="{99EB961D-4E6E-458C-898E-8343CEAD6D88}"/>
    <cellStyle name="Header1 3 3 7 4" xfId="41041" xr:uid="{334D6549-DC87-4CA4-B465-EC31C6BF59C8}"/>
    <cellStyle name="Header1 3 3 7 4 2" xfId="41042" xr:uid="{3420EC39-B63A-4FCE-955E-5521C4A7259E}"/>
    <cellStyle name="Header1 3 3 7 4 2 2" xfId="41043" xr:uid="{DEEDD21E-AAB4-4D37-BCB4-94CC3B3D64C4}"/>
    <cellStyle name="Header1 3 3 7 4 2 3" xfId="41044" xr:uid="{5F0F4CEA-745E-4986-BF7E-08DCD78AB045}"/>
    <cellStyle name="Header1 3 3 7 4 3" xfId="41045" xr:uid="{59310108-9227-4EC1-AAC6-7FCA365DC4BC}"/>
    <cellStyle name="Header1 3 3 7 4 3 2" xfId="41046" xr:uid="{51C5E3F7-B2A2-4543-89E6-ACCF5F9076F0}"/>
    <cellStyle name="Header1 3 3 7 4 3 3" xfId="41047" xr:uid="{54ABBC2D-4E93-4D9E-8A02-3EC00FC6DC3D}"/>
    <cellStyle name="Header1 3 3 7 4 4" xfId="41048" xr:uid="{FF5D9121-6F88-4D05-BF60-B3BB39D56F61}"/>
    <cellStyle name="Header1 3 3 7 4 4 2" xfId="41049" xr:uid="{7FBEEF82-6503-4E5A-9FED-AAF80483C3F0}"/>
    <cellStyle name="Header1 3 3 7 4 4 3" xfId="41050" xr:uid="{081462A8-5580-4D0F-B434-AE69C7027505}"/>
    <cellStyle name="Header1 3 3 7 4 5" xfId="41051" xr:uid="{2EE37CBC-76EF-461E-8C20-3687D564016A}"/>
    <cellStyle name="Header1 3 3 7 4 5 2" xfId="41052" xr:uid="{05443F6B-91C6-4164-905C-6D5ABB313DA7}"/>
    <cellStyle name="Header1 3 3 7 4 5 3" xfId="41053" xr:uid="{49B3944C-A6E2-4A1E-80BD-4372BBC6B4C5}"/>
    <cellStyle name="Header1 3 3 7 4 6" xfId="41054" xr:uid="{51CC91FF-172A-4162-B873-FBD5EB8A5681}"/>
    <cellStyle name="Header1 3 3 7 4 6 2" xfId="41055" xr:uid="{EAB0D70A-CB4D-4146-A579-47FCBE477549}"/>
    <cellStyle name="Header1 3 3 7 4 6 3" xfId="41056" xr:uid="{471E46BE-CD37-44E5-96DA-298612A02A8F}"/>
    <cellStyle name="Header1 3 3 7 4 7" xfId="41057" xr:uid="{10A88A7B-BA8F-418F-99EA-87B0E1FA4E62}"/>
    <cellStyle name="Header1 3 3 7 4 8" xfId="41058" xr:uid="{123BDE46-B69A-418D-98C6-A0566CC1F0D3}"/>
    <cellStyle name="Header1 3 3 7 5" xfId="41059" xr:uid="{221023C0-DCE3-4B76-A154-A43F91133872}"/>
    <cellStyle name="Header1 3 3 7 5 2" xfId="41060" xr:uid="{A2C35107-2780-464B-B90B-CB13D9075A11}"/>
    <cellStyle name="Header1 3 3 7 5 2 2" xfId="41061" xr:uid="{CEF2380A-0B5C-46D7-8048-F1076EF1437D}"/>
    <cellStyle name="Header1 3 3 7 5 2 3" xfId="41062" xr:uid="{EB0F946A-AE76-4D52-B80D-7A033246B35F}"/>
    <cellStyle name="Header1 3 3 7 5 3" xfId="41063" xr:uid="{16A138B2-4D1D-4C2C-A7E6-DE4D57744696}"/>
    <cellStyle name="Header1 3 3 7 5 3 2" xfId="41064" xr:uid="{0DFD21B0-F72A-46F2-BDEF-8F002DC89033}"/>
    <cellStyle name="Header1 3 3 7 5 3 3" xfId="41065" xr:uid="{384FD1D5-78B4-481C-81B6-C62614E7990F}"/>
    <cellStyle name="Header1 3 3 7 5 4" xfId="41066" xr:uid="{B2CC266B-632B-44F8-994A-FB57977B7E18}"/>
    <cellStyle name="Header1 3 3 7 5 4 2" xfId="41067" xr:uid="{B2AF68BD-EAB9-49D4-82F3-5A70992E87C0}"/>
    <cellStyle name="Header1 3 3 7 5 4 3" xfId="41068" xr:uid="{F21BBD7E-7480-459D-BF8F-0F663552FDA8}"/>
    <cellStyle name="Header1 3 3 7 5 5" xfId="41069" xr:uid="{6D7F41EF-777A-40D3-AB63-EE95B33A5547}"/>
    <cellStyle name="Header1 3 3 7 5 5 2" xfId="41070" xr:uid="{519AA464-80B8-4227-B018-636A0E669F32}"/>
    <cellStyle name="Header1 3 3 7 5 5 3" xfId="41071" xr:uid="{43D6DDE2-F431-4E05-A6F1-6F4D864F1AD5}"/>
    <cellStyle name="Header1 3 3 7 5 6" xfId="41072" xr:uid="{BBEF46FF-B565-4288-A8C0-2A52257F559E}"/>
    <cellStyle name="Header1 3 3 7 5 6 2" xfId="41073" xr:uid="{E35E1066-2D7B-48D8-B16D-2907AA3C966F}"/>
    <cellStyle name="Header1 3 3 7 5 6 3" xfId="41074" xr:uid="{DECB4F70-85C5-49EE-AC08-4F0B6BF73B31}"/>
    <cellStyle name="Header1 3 3 7 5 7" xfId="41075" xr:uid="{751743D9-72AD-483E-8B79-0B27293BF0B2}"/>
    <cellStyle name="Header1 3 3 7 5 8" xfId="41076" xr:uid="{07C871BE-CC09-4753-9317-4B381C463BC7}"/>
    <cellStyle name="Header1 3 3 7 6" xfId="41077" xr:uid="{1D1F8B54-1AE1-482D-B67D-D442D94424E7}"/>
    <cellStyle name="Header1 3 3 7 6 2" xfId="41078" xr:uid="{BE08B884-A2DF-4A30-8C50-3942F79DED82}"/>
    <cellStyle name="Header1 3 3 7 6 2 2" xfId="41079" xr:uid="{E27EE686-29A7-435E-AB49-BA0A04AF0A5D}"/>
    <cellStyle name="Header1 3 3 7 6 2 3" xfId="41080" xr:uid="{E9DAD26B-C0A2-4378-99A7-D1319FF5B469}"/>
    <cellStyle name="Header1 3 3 7 6 3" xfId="41081" xr:uid="{38141308-CE61-4E01-B919-A364119F0B0C}"/>
    <cellStyle name="Header1 3 3 7 6 3 2" xfId="41082" xr:uid="{03844F37-2867-43AA-AB2C-6B1F8E98A6CE}"/>
    <cellStyle name="Header1 3 3 7 6 3 3" xfId="41083" xr:uid="{8B8D5A40-796D-4B13-9D6C-2E7A953F0629}"/>
    <cellStyle name="Header1 3 3 7 6 4" xfId="41084" xr:uid="{0D08D6A4-FD4F-47ED-A2B8-DB446BF1DA11}"/>
    <cellStyle name="Header1 3 3 7 6 4 2" xfId="41085" xr:uid="{4BA58E68-2D6D-4289-9614-27F5E6EA8138}"/>
    <cellStyle name="Header1 3 3 7 6 4 3" xfId="41086" xr:uid="{28A10ED2-FDD3-4F5C-AC04-4EB71FEABDB5}"/>
    <cellStyle name="Header1 3 3 7 6 5" xfId="41087" xr:uid="{7CAAFF9E-0191-4E86-8BB6-F9A2A4E2D9EB}"/>
    <cellStyle name="Header1 3 3 7 6 5 2" xfId="41088" xr:uid="{7B82981C-1946-418A-BFB9-EC3A4B6E15DE}"/>
    <cellStyle name="Header1 3 3 7 6 5 3" xfId="41089" xr:uid="{CA3A60AD-6BEF-428F-A983-744786C3C4C7}"/>
    <cellStyle name="Header1 3 3 7 6 6" xfId="41090" xr:uid="{D16D4C53-6224-45A9-BF66-2D07E9280BCF}"/>
    <cellStyle name="Header1 3 3 7 6 6 2" xfId="41091" xr:uid="{1789C84D-89F4-492C-BE1C-C5AC4685EAF1}"/>
    <cellStyle name="Header1 3 3 7 6 6 3" xfId="41092" xr:uid="{74005ACC-C4DA-440F-9854-D31A94C7059B}"/>
    <cellStyle name="Header1 3 3 7 6 7" xfId="41093" xr:uid="{13E7C66F-15A3-4648-A4E8-53F908A49431}"/>
    <cellStyle name="Header1 3 3 7 6 8" xfId="41094" xr:uid="{FC6C65C5-0466-4918-B4BD-3F7B37E9CCE1}"/>
    <cellStyle name="Header1 3 3 7 7" xfId="41095" xr:uid="{885C188D-A8CA-4753-BE39-F625396FB097}"/>
    <cellStyle name="Header1 3 3 7 8" xfId="41096" xr:uid="{A5D6A67A-E291-4928-9069-D05972FCEE3B}"/>
    <cellStyle name="Header1 3 3 8" xfId="41097" xr:uid="{750B6DA4-D31C-4EB1-A514-723D03050BD9}"/>
    <cellStyle name="Header1 3 3 8 2" xfId="41098" xr:uid="{A8D853FF-9C5F-486A-BBAC-422F8A011459}"/>
    <cellStyle name="Header1 3 3 8 2 2" xfId="41099" xr:uid="{74E872D1-7DD4-4BA9-A898-DA6A2DA2D30B}"/>
    <cellStyle name="Header1 3 3 8 2 2 2" xfId="41100" xr:uid="{68A15821-452E-413B-BDDC-C6D6E3695F31}"/>
    <cellStyle name="Header1 3 3 8 2 2 3" xfId="41101" xr:uid="{E485DA5E-F2E2-48E2-8B25-762A0DF5CD85}"/>
    <cellStyle name="Header1 3 3 8 2 3" xfId="41102" xr:uid="{A9205E96-15D7-4A36-93E0-8161C5872C9D}"/>
    <cellStyle name="Header1 3 3 8 2 3 2" xfId="41103" xr:uid="{CFBFF068-5473-4D9A-969A-E82A61E2EE4B}"/>
    <cellStyle name="Header1 3 3 8 2 3 3" xfId="41104" xr:uid="{D309400F-B2FD-45B8-AAF8-027A40C70D06}"/>
    <cellStyle name="Header1 3 3 8 2 4" xfId="41105" xr:uid="{9C870CEB-414F-4CA3-8D82-92050BD070D3}"/>
    <cellStyle name="Header1 3 3 8 2 4 2" xfId="41106" xr:uid="{39C3900D-3ADA-4850-BC68-E7721A7410A6}"/>
    <cellStyle name="Header1 3 3 8 2 4 3" xfId="41107" xr:uid="{C9F4B85C-2DD0-4DA9-9F03-EEF2B92BF7E9}"/>
    <cellStyle name="Header1 3 3 8 2 5" xfId="41108" xr:uid="{DFF71BE2-46F4-427F-8A2F-9C4196FF8C45}"/>
    <cellStyle name="Header1 3 3 8 2 5 2" xfId="41109" xr:uid="{40ECD4F4-361E-4D81-8605-C8F724685956}"/>
    <cellStyle name="Header1 3 3 8 2 5 3" xfId="41110" xr:uid="{E0190649-4F56-40F6-94FD-1F25B6487D8D}"/>
    <cellStyle name="Header1 3 3 8 2 6" xfId="41111" xr:uid="{3B473FC5-34C3-49C3-93B7-7A19BD177772}"/>
    <cellStyle name="Header1 3 3 8 2 6 2" xfId="41112" xr:uid="{A3E1B4FD-6ADF-45A4-B8F8-6DDA335DB064}"/>
    <cellStyle name="Header1 3 3 8 2 6 3" xfId="41113" xr:uid="{29020BD2-27F5-4039-9166-7F4B26D992E7}"/>
    <cellStyle name="Header1 3 3 8 2 7" xfId="41114" xr:uid="{9054167C-1799-4648-9F0A-20ABA998154E}"/>
    <cellStyle name="Header1 3 3 8 2 7 2" xfId="41115" xr:uid="{7402EE6B-95B3-4351-A30B-B9A6E8D78FA8}"/>
    <cellStyle name="Header1 3 3 8 2 7 3" xfId="41116" xr:uid="{7153EC78-BC30-485D-8C3B-50E8AB5B51B6}"/>
    <cellStyle name="Header1 3 3 8 2 8" xfId="41117" xr:uid="{2F84D318-CF60-41A4-BA3A-FDA5B27FA870}"/>
    <cellStyle name="Header1 3 3 8 2 9" xfId="41118" xr:uid="{430CC6DD-EF47-4DD0-83E1-053215865301}"/>
    <cellStyle name="Header1 3 3 8 3" xfId="41119" xr:uid="{C1379E54-2C5C-4816-96B9-EFD71F04E115}"/>
    <cellStyle name="Header1 3 3 8 3 2" xfId="41120" xr:uid="{8F41E5B8-FBB8-4680-9F16-9CE43F9662BD}"/>
    <cellStyle name="Header1 3 3 8 3 2 2" xfId="41121" xr:uid="{A8C72D1E-535E-41E8-A884-C0DB2B438804}"/>
    <cellStyle name="Header1 3 3 8 3 2 3" xfId="41122" xr:uid="{994D5698-2D2A-439E-A27E-4B4D5AE2F4F9}"/>
    <cellStyle name="Header1 3 3 8 3 3" xfId="41123" xr:uid="{80294A57-5CF2-448D-A39E-1B8B9D96ECDE}"/>
    <cellStyle name="Header1 3 3 8 3 3 2" xfId="41124" xr:uid="{5E40FC34-20F7-4B2F-BDCB-44BAF44E6D07}"/>
    <cellStyle name="Header1 3 3 8 3 3 3" xfId="41125" xr:uid="{CFDC74EE-0FA7-479A-91CF-5CC3883840B0}"/>
    <cellStyle name="Header1 3 3 8 3 4" xfId="41126" xr:uid="{352072C3-E82A-412A-AD45-CB30FB49A32D}"/>
    <cellStyle name="Header1 3 3 8 3 4 2" xfId="41127" xr:uid="{09775D6D-C8CA-44A0-9A1F-F1E2326C309B}"/>
    <cellStyle name="Header1 3 3 8 3 4 3" xfId="41128" xr:uid="{FAA2EF83-015F-440F-A402-46A9406A138B}"/>
    <cellStyle name="Header1 3 3 8 3 5" xfId="41129" xr:uid="{56979B03-4F21-4691-90F6-48C41BC918DA}"/>
    <cellStyle name="Header1 3 3 8 3 5 2" xfId="41130" xr:uid="{2802B57F-433E-494E-987F-24C997CD1EE1}"/>
    <cellStyle name="Header1 3 3 8 3 5 3" xfId="41131" xr:uid="{897EFAB3-7D74-4A26-97B4-E0256305E5E7}"/>
    <cellStyle name="Header1 3 3 8 3 6" xfId="41132" xr:uid="{AC80D6F9-86A6-4681-B4C0-F2B18E8EF8CE}"/>
    <cellStyle name="Header1 3 3 8 3 6 2" xfId="41133" xr:uid="{21D78BF6-08ED-4210-A998-1CA5F1BA04A2}"/>
    <cellStyle name="Header1 3 3 8 3 6 3" xfId="41134" xr:uid="{F7CDD40F-E70C-4F7E-9E35-20F1BF03CC55}"/>
    <cellStyle name="Header1 3 3 8 3 7" xfId="41135" xr:uid="{0E4385E9-237B-4049-BA6A-E9D6D5447AB7}"/>
    <cellStyle name="Header1 3 3 8 3 8" xfId="41136" xr:uid="{25787501-B398-4986-AE13-B107F87B07A5}"/>
    <cellStyle name="Header1 3 3 8 4" xfId="41137" xr:uid="{AE25CE2C-6785-451E-918E-3ED83EB6DE77}"/>
    <cellStyle name="Header1 3 3 8 4 2" xfId="41138" xr:uid="{BF798676-F7F2-40E8-8DE1-179877F69E9E}"/>
    <cellStyle name="Header1 3 3 8 4 2 2" xfId="41139" xr:uid="{A8A041C4-74A7-4DAD-BD80-F18FC058919B}"/>
    <cellStyle name="Header1 3 3 8 4 2 3" xfId="41140" xr:uid="{3113D49B-DBD1-46C5-AE56-3B463F20FA59}"/>
    <cellStyle name="Header1 3 3 8 4 3" xfId="41141" xr:uid="{A7B0C31C-5F7F-4E29-A9AF-6A8A95C2D1EE}"/>
    <cellStyle name="Header1 3 3 8 4 3 2" xfId="41142" xr:uid="{66CE68F0-31DC-4E61-BAC5-A6F37A913C01}"/>
    <cellStyle name="Header1 3 3 8 4 3 3" xfId="41143" xr:uid="{F502BF91-774A-401A-AEA8-B852619B4EFD}"/>
    <cellStyle name="Header1 3 3 8 4 4" xfId="41144" xr:uid="{55686E55-3DA3-4784-98E3-E507746D3AD0}"/>
    <cellStyle name="Header1 3 3 8 4 4 2" xfId="41145" xr:uid="{1EB3E7F5-9035-445E-8138-123EA6FE05E1}"/>
    <cellStyle name="Header1 3 3 8 4 4 3" xfId="41146" xr:uid="{2F753DB6-A55A-4F2D-B23C-80515E765833}"/>
    <cellStyle name="Header1 3 3 8 4 5" xfId="41147" xr:uid="{393FF730-A03C-49D8-9CF0-C088C79A092F}"/>
    <cellStyle name="Header1 3 3 8 4 5 2" xfId="41148" xr:uid="{16FA5720-838F-47F7-A77B-F2A705799069}"/>
    <cellStyle name="Header1 3 3 8 4 5 3" xfId="41149" xr:uid="{FA3FE8D5-0247-4B69-BF33-91C71E12EFD3}"/>
    <cellStyle name="Header1 3 3 8 4 6" xfId="41150" xr:uid="{475BB9BF-BD6C-491A-ADF4-B9BC20B80899}"/>
    <cellStyle name="Header1 3 3 8 4 6 2" xfId="41151" xr:uid="{82BFB46C-5F22-444F-A569-49EDFC31D2B2}"/>
    <cellStyle name="Header1 3 3 8 4 6 3" xfId="41152" xr:uid="{DCFEBAA3-1B4B-447A-BBF7-57A845DD3138}"/>
    <cellStyle name="Header1 3 3 8 4 7" xfId="41153" xr:uid="{D61912B1-115F-464B-AA78-CE06DB4B4347}"/>
    <cellStyle name="Header1 3 3 8 4 8" xfId="41154" xr:uid="{4C71C489-2189-4623-8644-E6D0B9617619}"/>
    <cellStyle name="Header1 3 3 8 5" xfId="41155" xr:uid="{7E3A3312-B43A-4D55-8765-87CDC979F38B}"/>
    <cellStyle name="Header1 3 3 8 5 2" xfId="41156" xr:uid="{9F1C3FFC-B5BF-4576-9D4E-DBE47155A45A}"/>
    <cellStyle name="Header1 3 3 8 5 2 2" xfId="41157" xr:uid="{9F458CAD-1DE2-4375-8490-F746BF929F56}"/>
    <cellStyle name="Header1 3 3 8 5 2 3" xfId="41158" xr:uid="{AE358881-6543-4A2A-9CC6-34C8E7318FE7}"/>
    <cellStyle name="Header1 3 3 8 5 3" xfId="41159" xr:uid="{15A84030-D4AC-4C02-B2AA-A2D5F3726E49}"/>
    <cellStyle name="Header1 3 3 8 5 3 2" xfId="41160" xr:uid="{1F0390A3-61F6-4564-B3FD-4E7550DA9C05}"/>
    <cellStyle name="Header1 3 3 8 5 3 3" xfId="41161" xr:uid="{B67E9E32-37D2-423C-9997-22C8ECC8C09C}"/>
    <cellStyle name="Header1 3 3 8 5 4" xfId="41162" xr:uid="{0BEF3ABD-D701-4744-85EF-8BB013FBA59F}"/>
    <cellStyle name="Header1 3 3 8 5 4 2" xfId="41163" xr:uid="{6B522166-CD31-417D-AF81-313FBBDE11AE}"/>
    <cellStyle name="Header1 3 3 8 5 4 3" xfId="41164" xr:uid="{C103E60D-903E-4137-882D-0AC97DAACC0D}"/>
    <cellStyle name="Header1 3 3 8 5 5" xfId="41165" xr:uid="{BE7841AB-3659-42BF-9055-01C342D2FFC8}"/>
    <cellStyle name="Header1 3 3 8 5 5 2" xfId="41166" xr:uid="{954C68D4-499D-452A-8BBF-D3836A732158}"/>
    <cellStyle name="Header1 3 3 8 5 5 3" xfId="41167" xr:uid="{421DBD86-0BA5-45F1-AE3B-AE3AB1E6C3C0}"/>
    <cellStyle name="Header1 3 3 8 5 6" xfId="41168" xr:uid="{C96E3822-8D51-4A15-A675-571CA04C6B41}"/>
    <cellStyle name="Header1 3 3 8 5 6 2" xfId="41169" xr:uid="{3876C211-00B7-4208-8725-346DDF12C390}"/>
    <cellStyle name="Header1 3 3 8 5 6 3" xfId="41170" xr:uid="{5B6DF10D-FF15-4154-92EC-884F2EABF7FF}"/>
    <cellStyle name="Header1 3 3 8 5 7" xfId="41171" xr:uid="{9FD85599-556E-47BB-B9F2-DF93B1B8FD9D}"/>
    <cellStyle name="Header1 3 3 8 5 8" xfId="41172" xr:uid="{D7C6B107-7D7A-479C-9679-29EE52050E6B}"/>
    <cellStyle name="Header1 3 3 8 6" xfId="41173" xr:uid="{9C7CEC7A-57C7-4BD9-8672-B2E2F86F6055}"/>
    <cellStyle name="Header1 3 3 8 6 2" xfId="41174" xr:uid="{3EB3A796-B4EC-491F-8F4C-4EA95267BA89}"/>
    <cellStyle name="Header1 3 3 8 6 2 2" xfId="41175" xr:uid="{274FDDD7-5FDF-46E8-88EC-03ACC4AB6EC5}"/>
    <cellStyle name="Header1 3 3 8 6 2 3" xfId="41176" xr:uid="{A5485650-0AC6-43DA-853E-4AC9112864AD}"/>
    <cellStyle name="Header1 3 3 8 6 3" xfId="41177" xr:uid="{3F3651AA-1C7A-4736-8B53-EB14C8512523}"/>
    <cellStyle name="Header1 3 3 8 6 3 2" xfId="41178" xr:uid="{11BA3A89-768E-4BF4-ACBC-1044A9DB9565}"/>
    <cellStyle name="Header1 3 3 8 6 3 3" xfId="41179" xr:uid="{01962B3D-7D46-4622-9A14-273DDF401264}"/>
    <cellStyle name="Header1 3 3 8 6 4" xfId="41180" xr:uid="{F41D0DA8-6C7F-41ED-B770-C64025BE8B3D}"/>
    <cellStyle name="Header1 3 3 8 6 4 2" xfId="41181" xr:uid="{E50B70AC-4F0D-4882-986C-36C401084A59}"/>
    <cellStyle name="Header1 3 3 8 6 4 3" xfId="41182" xr:uid="{0CA60BAB-C3EF-4192-A97E-8BE559700CE6}"/>
    <cellStyle name="Header1 3 3 8 6 5" xfId="41183" xr:uid="{B2C93E8F-5582-4A4A-8B5D-F58F34B7ED04}"/>
    <cellStyle name="Header1 3 3 8 6 5 2" xfId="41184" xr:uid="{6A0350EF-C0B5-45EC-991F-72FCBC344C34}"/>
    <cellStyle name="Header1 3 3 8 6 5 3" xfId="41185" xr:uid="{E7E9B5E3-A210-44BA-8A6E-80BD44D81CAE}"/>
    <cellStyle name="Header1 3 3 8 6 6" xfId="41186" xr:uid="{05343D12-D639-4D1D-853B-529F7812ACFE}"/>
    <cellStyle name="Header1 3 3 8 6 6 2" xfId="41187" xr:uid="{39A944AF-93C7-4203-9E57-5F292CB61668}"/>
    <cellStyle name="Header1 3 3 8 6 6 3" xfId="41188" xr:uid="{8EF7FC5E-F5F9-43A6-9C02-483EC453E3AB}"/>
    <cellStyle name="Header1 3 3 8 6 7" xfId="41189" xr:uid="{E8F81BC5-D0E8-4DC8-833A-8F789EB32A3A}"/>
    <cellStyle name="Header1 3 3 8 6 8" xfId="41190" xr:uid="{2BA77AAD-DCDA-4D85-AF14-D25E0EDCF3B1}"/>
    <cellStyle name="Header1 3 3 8 7" xfId="41191" xr:uid="{EF48798B-F472-4728-89F5-2E3387667066}"/>
    <cellStyle name="Header1 3 3 8 8" xfId="41192" xr:uid="{FE7DCFF8-1838-4878-B015-262CB77F3D1A}"/>
    <cellStyle name="Header1 3 3 9" xfId="41193" xr:uid="{2E452672-D618-4102-A7DE-A3398FE91E42}"/>
    <cellStyle name="Header1 3 3 9 2" xfId="41194" xr:uid="{D0611BCC-C340-4DF5-8AE9-0589EE752B67}"/>
    <cellStyle name="Header1 3 3 9 2 2" xfId="41195" xr:uid="{3C26B770-B7C8-4C75-9259-6547FCD2D2CB}"/>
    <cellStyle name="Header1 3 3 9 2 2 2" xfId="41196" xr:uid="{DBE96B17-45DB-47EB-9C25-8195EDB83077}"/>
    <cellStyle name="Header1 3 3 9 2 2 3" xfId="41197" xr:uid="{A6C26339-BAEA-4B06-9DBF-73C1D581C39E}"/>
    <cellStyle name="Header1 3 3 9 2 3" xfId="41198" xr:uid="{B0A61B8F-A5B2-415F-A94A-2287366EF81D}"/>
    <cellStyle name="Header1 3 3 9 2 3 2" xfId="41199" xr:uid="{B2E6559F-991B-4B27-8294-AE89B1007404}"/>
    <cellStyle name="Header1 3 3 9 2 3 3" xfId="41200" xr:uid="{C38F03E7-88BC-428B-8D7C-8D81F9B69B88}"/>
    <cellStyle name="Header1 3 3 9 2 4" xfId="41201" xr:uid="{2C948FFD-3E47-455A-B2F1-09525D23D005}"/>
    <cellStyle name="Header1 3 3 9 2 4 2" xfId="41202" xr:uid="{5675F5A2-5D27-4D5A-B5FF-C58D627B5AFA}"/>
    <cellStyle name="Header1 3 3 9 2 4 3" xfId="41203" xr:uid="{023F5198-6161-4C89-9308-107FB038A7EE}"/>
    <cellStyle name="Header1 3 3 9 2 5" xfId="41204" xr:uid="{CA6E50F3-CC73-44D4-A756-83294C991098}"/>
    <cellStyle name="Header1 3 3 9 2 5 2" xfId="41205" xr:uid="{649550E6-B248-40F1-AD58-1ADAA2931F07}"/>
    <cellStyle name="Header1 3 3 9 2 5 3" xfId="41206" xr:uid="{8FB26628-B61E-4C37-8393-F79A9E99D4CB}"/>
    <cellStyle name="Header1 3 3 9 2 6" xfId="41207" xr:uid="{C650AF93-86FB-4B7A-88AC-B2E0210F9D9E}"/>
    <cellStyle name="Header1 3 3 9 2 6 2" xfId="41208" xr:uid="{E25FC522-510A-4B9B-BD6C-CC13C04230F2}"/>
    <cellStyle name="Header1 3 3 9 2 6 3" xfId="41209" xr:uid="{8B0EB983-F7F7-4E11-83D8-6282EA84793F}"/>
    <cellStyle name="Header1 3 3 9 2 7" xfId="41210" xr:uid="{22A51C96-2B9C-40AC-9DFF-7778ECE71827}"/>
    <cellStyle name="Header1 3 3 9 2 7 2" xfId="41211" xr:uid="{A899A696-240D-4859-B18F-3D872A6C71A9}"/>
    <cellStyle name="Header1 3 3 9 2 7 3" xfId="41212" xr:uid="{1F39838B-58B5-4600-BAF2-910D9516E03E}"/>
    <cellStyle name="Header1 3 3 9 2 8" xfId="41213" xr:uid="{C2ED1188-475B-4659-9160-8785F4DC6095}"/>
    <cellStyle name="Header1 3 3 9 2 9" xfId="41214" xr:uid="{7402C2F9-E2BE-4CBE-A82D-B5AC1B56A6F2}"/>
    <cellStyle name="Header1 3 3 9 3" xfId="41215" xr:uid="{48BCE888-668A-4A3D-9FE0-55491B08B5BF}"/>
    <cellStyle name="Header1 3 3 9 3 2" xfId="41216" xr:uid="{80353ECA-8DF5-4EBF-97FD-CFE205035457}"/>
    <cellStyle name="Header1 3 3 9 3 2 2" xfId="41217" xr:uid="{6DA6DC08-D68D-4E62-9500-04DB0D8D3FA6}"/>
    <cellStyle name="Header1 3 3 9 3 2 3" xfId="41218" xr:uid="{48003CE6-8897-4800-9F28-99A2D6067105}"/>
    <cellStyle name="Header1 3 3 9 3 3" xfId="41219" xr:uid="{F11DBE6D-D340-4CE7-BAF3-190AF2F46E3F}"/>
    <cellStyle name="Header1 3 3 9 3 3 2" xfId="41220" xr:uid="{0AAD2620-2CEB-4633-A08A-72AE87FD0D8A}"/>
    <cellStyle name="Header1 3 3 9 3 3 3" xfId="41221" xr:uid="{CAFE86FD-C863-4D86-83B2-73F5F00BE0F7}"/>
    <cellStyle name="Header1 3 3 9 3 4" xfId="41222" xr:uid="{660C362D-8528-4D86-8B4E-95588B069F3C}"/>
    <cellStyle name="Header1 3 3 9 3 4 2" xfId="41223" xr:uid="{4BA0F561-E648-46AF-9552-1B456C5F10C5}"/>
    <cellStyle name="Header1 3 3 9 3 4 3" xfId="41224" xr:uid="{8D5E3A94-730C-4C8D-8B9B-2A621C6B8542}"/>
    <cellStyle name="Header1 3 3 9 3 5" xfId="41225" xr:uid="{C2B9D7F7-D822-415A-B69E-0E873582205D}"/>
    <cellStyle name="Header1 3 3 9 3 5 2" xfId="41226" xr:uid="{3F4D4728-8879-4FB7-BCCE-AE68993D800C}"/>
    <cellStyle name="Header1 3 3 9 3 5 3" xfId="41227" xr:uid="{FDB8DF64-6782-4354-B6A6-D692E6FA6028}"/>
    <cellStyle name="Header1 3 3 9 3 6" xfId="41228" xr:uid="{9E25136F-CA29-4F49-B899-513CFD32AF89}"/>
    <cellStyle name="Header1 3 3 9 3 6 2" xfId="41229" xr:uid="{4C7B2142-C221-4F1E-9804-16DF7C778871}"/>
    <cellStyle name="Header1 3 3 9 3 6 3" xfId="41230" xr:uid="{3EA3EF35-2FB5-474E-ABB7-AF588348B1DF}"/>
    <cellStyle name="Header1 3 3 9 3 7" xfId="41231" xr:uid="{8EA814CF-B083-49D7-A7C9-AF50F2DDE4C2}"/>
    <cellStyle name="Header1 3 3 9 3 8" xfId="41232" xr:uid="{4A584F31-7370-445B-A4C6-8BEBABCCE86A}"/>
    <cellStyle name="Header1 3 3 9 4" xfId="41233" xr:uid="{2669E88A-810E-4835-A12A-0D192BCE8704}"/>
    <cellStyle name="Header1 3 3 9 4 2" xfId="41234" xr:uid="{ADE73FA5-E27A-49EE-BF6C-5CD620FB8042}"/>
    <cellStyle name="Header1 3 3 9 4 2 2" xfId="41235" xr:uid="{7960C4F2-9ED4-406D-BF1A-FA24459DCE48}"/>
    <cellStyle name="Header1 3 3 9 4 2 3" xfId="41236" xr:uid="{2EE0F3F3-3D6C-4658-9A93-164C877D2591}"/>
    <cellStyle name="Header1 3 3 9 4 3" xfId="41237" xr:uid="{BBC60F57-A2FD-4A1A-B284-39A34F8A3764}"/>
    <cellStyle name="Header1 3 3 9 4 3 2" xfId="41238" xr:uid="{9EEA17E9-7DCF-4BBB-BE8D-7E6D7CD3D0D5}"/>
    <cellStyle name="Header1 3 3 9 4 3 3" xfId="41239" xr:uid="{8415F8C9-FE83-404B-BF95-0881A04338D5}"/>
    <cellStyle name="Header1 3 3 9 4 4" xfId="41240" xr:uid="{64601F9B-CEFB-4208-A1ED-FE982147FCF4}"/>
    <cellStyle name="Header1 3 3 9 4 4 2" xfId="41241" xr:uid="{CAF9C0E9-DA50-4211-A68B-602CD2B20211}"/>
    <cellStyle name="Header1 3 3 9 4 4 3" xfId="41242" xr:uid="{A09477EF-E745-4C85-A251-0AC77073DEE4}"/>
    <cellStyle name="Header1 3 3 9 4 5" xfId="41243" xr:uid="{DEC372A0-D9E2-4626-B4E2-E774014F1C2A}"/>
    <cellStyle name="Header1 3 3 9 4 5 2" xfId="41244" xr:uid="{01A65230-2D04-403E-82E4-0891F5CF100A}"/>
    <cellStyle name="Header1 3 3 9 4 5 3" xfId="41245" xr:uid="{B7A1DD7F-38D8-4ED9-9FD3-DF802D3E5C56}"/>
    <cellStyle name="Header1 3 3 9 4 6" xfId="41246" xr:uid="{CA906775-0E2C-4287-8F87-328BB55C48BE}"/>
    <cellStyle name="Header1 3 3 9 4 6 2" xfId="41247" xr:uid="{CD92CC3F-266F-4042-BEF3-AB5A4E8E5C7B}"/>
    <cellStyle name="Header1 3 3 9 4 6 3" xfId="41248" xr:uid="{4F593402-D3C9-47EB-B5CF-0E65E7A6F748}"/>
    <cellStyle name="Header1 3 3 9 4 7" xfId="41249" xr:uid="{6F7BFEA9-8922-47D6-BBF7-14C406325445}"/>
    <cellStyle name="Header1 3 3 9 4 8" xfId="41250" xr:uid="{7D34E6D2-59C1-451E-A899-BDFD1F6003A0}"/>
    <cellStyle name="Header1 3 3 9 5" xfId="41251" xr:uid="{E1A96F03-15CA-41DB-9C47-CBBD3082F4E7}"/>
    <cellStyle name="Header1 3 3 9 5 2" xfId="41252" xr:uid="{AACA33B4-19B7-4E6B-BDEE-66DCC561ACEC}"/>
    <cellStyle name="Header1 3 3 9 5 2 2" xfId="41253" xr:uid="{F6BA2EFE-4B03-40F0-B8C3-6C4226F94DDF}"/>
    <cellStyle name="Header1 3 3 9 5 2 3" xfId="41254" xr:uid="{7B7AF62A-7E80-4152-9149-FEBE19AE41E3}"/>
    <cellStyle name="Header1 3 3 9 5 3" xfId="41255" xr:uid="{471BDE8D-1C9E-4FB7-8932-6D96B81282BF}"/>
    <cellStyle name="Header1 3 3 9 5 3 2" xfId="41256" xr:uid="{1E361B07-3650-4B79-B85B-F6EFABAC45DD}"/>
    <cellStyle name="Header1 3 3 9 5 3 3" xfId="41257" xr:uid="{40FF51C1-95F2-443A-AC34-A7B60550C5E1}"/>
    <cellStyle name="Header1 3 3 9 5 4" xfId="41258" xr:uid="{9D2B2B46-A76F-4DFB-B7AC-C621245312FE}"/>
    <cellStyle name="Header1 3 3 9 5 4 2" xfId="41259" xr:uid="{1D2BA1AB-202B-460F-9402-7CC8C9F56F93}"/>
    <cellStyle name="Header1 3 3 9 5 4 3" xfId="41260" xr:uid="{67D06768-8A51-40B5-BD1E-90E9A5D9DD41}"/>
    <cellStyle name="Header1 3 3 9 5 5" xfId="41261" xr:uid="{39FFA7C0-A176-442D-BB77-3224757DB28E}"/>
    <cellStyle name="Header1 3 3 9 5 5 2" xfId="41262" xr:uid="{DE932397-407C-48DF-9815-3204EC3B1D46}"/>
    <cellStyle name="Header1 3 3 9 5 5 3" xfId="41263" xr:uid="{3C192A47-5E98-49DC-AF9F-E47AD74996DC}"/>
    <cellStyle name="Header1 3 3 9 5 6" xfId="41264" xr:uid="{C37AB13B-46C0-4FCC-85D8-FA98F96EDD3F}"/>
    <cellStyle name="Header1 3 3 9 5 6 2" xfId="41265" xr:uid="{F9561E3D-AB95-4A04-9D07-00E4FB6E4D55}"/>
    <cellStyle name="Header1 3 3 9 5 6 3" xfId="41266" xr:uid="{6E5239C1-A18D-4C33-8F79-20BE7A3AFE30}"/>
    <cellStyle name="Header1 3 3 9 5 7" xfId="41267" xr:uid="{F040BB7D-F80F-41A7-9CF6-EE9F6E25D0FA}"/>
    <cellStyle name="Header1 3 3 9 5 8" xfId="41268" xr:uid="{8DFC2B5A-3DE3-41C3-9007-09FC47A69CD9}"/>
    <cellStyle name="Header1 3 3 9 6" xfId="41269" xr:uid="{563D4675-1492-4A50-9245-B9B8E0EE474F}"/>
    <cellStyle name="Header1 3 3 9 6 2" xfId="41270" xr:uid="{0168F582-75CD-46F7-9497-CB078533DF66}"/>
    <cellStyle name="Header1 3 3 9 6 2 2" xfId="41271" xr:uid="{9D0803BA-B061-4BE1-937B-7CD6A96931C7}"/>
    <cellStyle name="Header1 3 3 9 6 2 3" xfId="41272" xr:uid="{56D4FA3C-904F-47AA-9D9D-FC231B3B7E1C}"/>
    <cellStyle name="Header1 3 3 9 6 3" xfId="41273" xr:uid="{BF210ED2-34D7-42DA-A24E-2F2C6BC1E3E8}"/>
    <cellStyle name="Header1 3 3 9 6 3 2" xfId="41274" xr:uid="{8A7AD9AD-65A7-4CD7-AE35-08FDBCD6AD1A}"/>
    <cellStyle name="Header1 3 3 9 6 3 3" xfId="41275" xr:uid="{16F7739E-8E0D-4FD8-8CE4-6E9F5708B326}"/>
    <cellStyle name="Header1 3 3 9 6 4" xfId="41276" xr:uid="{881BFE4F-C0C2-4575-836A-A2C75232CA51}"/>
    <cellStyle name="Header1 3 3 9 6 4 2" xfId="41277" xr:uid="{1A365D9C-9686-4509-9B10-3FE0C7682CFF}"/>
    <cellStyle name="Header1 3 3 9 6 4 3" xfId="41278" xr:uid="{1FE6B47C-1F77-4C7D-A0E2-FCBE0801B8CD}"/>
    <cellStyle name="Header1 3 3 9 6 5" xfId="41279" xr:uid="{57F606C6-18C6-4B44-98C1-FC33472E3658}"/>
    <cellStyle name="Header1 3 3 9 6 5 2" xfId="41280" xr:uid="{810F9B66-249C-47DF-ACAD-31F0C4BBCFDF}"/>
    <cellStyle name="Header1 3 3 9 6 5 3" xfId="41281" xr:uid="{3C8E312A-8EB5-437D-B586-02829177D99A}"/>
    <cellStyle name="Header1 3 3 9 6 6" xfId="41282" xr:uid="{333CBA5E-C8ED-4947-BA7A-3E38C91F69FC}"/>
    <cellStyle name="Header1 3 3 9 6 6 2" xfId="41283" xr:uid="{F8758441-AF56-42E2-BCC6-A68027A43635}"/>
    <cellStyle name="Header1 3 3 9 6 6 3" xfId="41284" xr:uid="{EC700713-3822-42AF-8B0B-E91D4C285341}"/>
    <cellStyle name="Header1 3 3 9 6 7" xfId="41285" xr:uid="{ADEB8200-6145-4647-A0CF-C7A929E9B306}"/>
    <cellStyle name="Header1 3 3 9 6 8" xfId="41286" xr:uid="{DAF01327-CF10-4A23-B22B-03562398514F}"/>
    <cellStyle name="Header1 3 3 9 7" xfId="41287" xr:uid="{78B44D4E-2856-4AF7-9C7C-E9957B83D023}"/>
    <cellStyle name="Header1 3 3 9 8" xfId="41288" xr:uid="{07B9DC31-4475-469B-AAB5-726DC8EA89F8}"/>
    <cellStyle name="Header1 3 4" xfId="41289" xr:uid="{CA06C8DC-1690-4D72-94B0-2D3CAB39B8B9}"/>
    <cellStyle name="Header1 3 4 10" xfId="41290" xr:uid="{00158D67-5259-47AE-A0F0-583C5B6F532F}"/>
    <cellStyle name="Header1 3 4 10 2" xfId="41291" xr:uid="{620693DC-1721-4CC0-B799-791BC53FFBC0}"/>
    <cellStyle name="Header1 3 4 10 2 2" xfId="41292" xr:uid="{7BB514C1-BF48-4E7D-89F1-D1A9CD7004C6}"/>
    <cellStyle name="Header1 3 4 10 2 2 2" xfId="41293" xr:uid="{137B1E7C-1610-45F8-8568-FF9163409563}"/>
    <cellStyle name="Header1 3 4 10 2 2 3" xfId="41294" xr:uid="{2E203A4A-A940-4E63-AA52-A19C879DC163}"/>
    <cellStyle name="Header1 3 4 10 2 3" xfId="41295" xr:uid="{07CFD802-93CE-4671-828D-C1474D3D4AC4}"/>
    <cellStyle name="Header1 3 4 10 2 3 2" xfId="41296" xr:uid="{1E64A9A5-CBD1-4FA5-BF4B-2D148311D0BA}"/>
    <cellStyle name="Header1 3 4 10 2 3 3" xfId="41297" xr:uid="{BFDF5D55-154C-47E3-A273-6CFABC56C290}"/>
    <cellStyle name="Header1 3 4 10 2 4" xfId="41298" xr:uid="{D27F5BAA-19F0-4703-AC00-5EA5A4FD93AA}"/>
    <cellStyle name="Header1 3 4 10 2 4 2" xfId="41299" xr:uid="{DB66A1E6-6BB7-41A6-B1A2-0FD352AA85CE}"/>
    <cellStyle name="Header1 3 4 10 2 4 3" xfId="41300" xr:uid="{11F63610-BC3B-42A0-9319-B057DB986FAD}"/>
    <cellStyle name="Header1 3 4 10 2 5" xfId="41301" xr:uid="{EFB38904-88BA-4B43-9276-8A53EB139C8E}"/>
    <cellStyle name="Header1 3 4 10 2 5 2" xfId="41302" xr:uid="{C27A51D3-720A-4F83-9CF3-28569745AFB4}"/>
    <cellStyle name="Header1 3 4 10 2 5 3" xfId="41303" xr:uid="{CECB8DFD-F2D5-46BA-8B46-E39B04F4870A}"/>
    <cellStyle name="Header1 3 4 10 2 6" xfId="41304" xr:uid="{56C00A4B-AA90-4709-9AE6-5E9BFC82A835}"/>
    <cellStyle name="Header1 3 4 10 2 6 2" xfId="41305" xr:uid="{C3B0CC07-5D68-48F9-82FC-C0F2C09CC321}"/>
    <cellStyle name="Header1 3 4 10 2 6 3" xfId="41306" xr:uid="{DC41A592-8652-429F-B28E-AF08B6C7B6A5}"/>
    <cellStyle name="Header1 3 4 10 2 7" xfId="41307" xr:uid="{194F9C4B-8A94-4F29-99BD-19684D7ECFF2}"/>
    <cellStyle name="Header1 3 4 10 2 7 2" xfId="41308" xr:uid="{8808B331-8FD9-4AE3-A186-078922006CE0}"/>
    <cellStyle name="Header1 3 4 10 2 7 3" xfId="41309" xr:uid="{670E740F-3CD4-4FF6-866D-303EF3BC16FE}"/>
    <cellStyle name="Header1 3 4 10 2 8" xfId="41310" xr:uid="{2A6D60D0-D8A0-4D07-8CDF-7006B4A9358C}"/>
    <cellStyle name="Header1 3 4 10 2 9" xfId="41311" xr:uid="{02CE6E4E-597B-4D03-B316-309575815B92}"/>
    <cellStyle name="Header1 3 4 10 3" xfId="41312" xr:uid="{3654609F-7E5B-473C-A664-7252191049B0}"/>
    <cellStyle name="Header1 3 4 10 3 2" xfId="41313" xr:uid="{C6B89795-06DB-4134-8C49-207F1EA2C6FE}"/>
    <cellStyle name="Header1 3 4 10 3 2 2" xfId="41314" xr:uid="{B3D3FB9E-890C-4FFC-9B43-74D02D41D50F}"/>
    <cellStyle name="Header1 3 4 10 3 2 3" xfId="41315" xr:uid="{63B1A5CE-8F42-4C23-B6C8-9EC621E359F9}"/>
    <cellStyle name="Header1 3 4 10 3 3" xfId="41316" xr:uid="{A29EC130-F631-478F-9E6B-5F0432C5AF85}"/>
    <cellStyle name="Header1 3 4 10 3 3 2" xfId="41317" xr:uid="{8246A1A8-4943-40BF-8351-39C3730BEBF7}"/>
    <cellStyle name="Header1 3 4 10 3 3 3" xfId="41318" xr:uid="{F3F06EFA-D8A8-4713-A173-285EC6E1C111}"/>
    <cellStyle name="Header1 3 4 10 3 4" xfId="41319" xr:uid="{184699EA-6F7E-43DD-9EEC-C803D1F760B5}"/>
    <cellStyle name="Header1 3 4 10 3 4 2" xfId="41320" xr:uid="{841E274E-EE7F-4C30-8BF8-FE448F1C596C}"/>
    <cellStyle name="Header1 3 4 10 3 4 3" xfId="41321" xr:uid="{3D774D3B-B684-4989-9D9A-6021F8FFB066}"/>
    <cellStyle name="Header1 3 4 10 3 5" xfId="41322" xr:uid="{97D0E135-9753-4DA1-95F8-F4CF46672A4F}"/>
    <cellStyle name="Header1 3 4 10 3 5 2" xfId="41323" xr:uid="{30789EA2-F9A2-49EF-80BE-847CC2AC52B2}"/>
    <cellStyle name="Header1 3 4 10 3 5 3" xfId="41324" xr:uid="{0F2083A7-2AA7-41A3-8CA9-3F3C311029C3}"/>
    <cellStyle name="Header1 3 4 10 3 6" xfId="41325" xr:uid="{C15CF622-6510-450B-ADE8-358A314A0D76}"/>
    <cellStyle name="Header1 3 4 10 3 6 2" xfId="41326" xr:uid="{0D07934A-7FF0-4595-A26C-09891EFD9B4A}"/>
    <cellStyle name="Header1 3 4 10 3 6 3" xfId="41327" xr:uid="{58C31592-8CC2-497E-9A12-37A60A235F78}"/>
    <cellStyle name="Header1 3 4 10 3 7" xfId="41328" xr:uid="{890B93AB-7A28-43AC-B351-5304CD6C36CC}"/>
    <cellStyle name="Header1 3 4 10 3 8" xfId="41329" xr:uid="{04A624D2-C11E-4CF2-8621-5D8DA477CA99}"/>
    <cellStyle name="Header1 3 4 10 4" xfId="41330" xr:uid="{DA1B7B30-A078-47C4-8CAC-3FC5C5DDB82C}"/>
    <cellStyle name="Header1 3 4 10 4 2" xfId="41331" xr:uid="{FBB2B060-0267-4D4A-A184-A8914D893030}"/>
    <cellStyle name="Header1 3 4 10 4 2 2" xfId="41332" xr:uid="{90AC4F4E-45A5-41B7-A0AB-BEADD2E6FE41}"/>
    <cellStyle name="Header1 3 4 10 4 2 3" xfId="41333" xr:uid="{26AC9AAC-DCED-4968-A572-1225AABA07ED}"/>
    <cellStyle name="Header1 3 4 10 4 3" xfId="41334" xr:uid="{CB42808F-8E5A-45A3-BAB3-6D5FA84E2B57}"/>
    <cellStyle name="Header1 3 4 10 4 3 2" xfId="41335" xr:uid="{8B6FE328-15E8-4711-834A-7E89CF21E440}"/>
    <cellStyle name="Header1 3 4 10 4 3 3" xfId="41336" xr:uid="{C06251BE-42EE-4E6F-9C15-8DD714D6AEC6}"/>
    <cellStyle name="Header1 3 4 10 4 4" xfId="41337" xr:uid="{4DF492D7-9A2A-420E-BFDD-BC20F38319EF}"/>
    <cellStyle name="Header1 3 4 10 4 4 2" xfId="41338" xr:uid="{7A245869-B272-40CC-962A-DC15072EE7A8}"/>
    <cellStyle name="Header1 3 4 10 4 4 3" xfId="41339" xr:uid="{0BDB686C-B81B-422E-9553-ADC3FC17E601}"/>
    <cellStyle name="Header1 3 4 10 4 5" xfId="41340" xr:uid="{3C003F2C-F882-427F-B09D-9713CACB51A2}"/>
    <cellStyle name="Header1 3 4 10 4 5 2" xfId="41341" xr:uid="{B7F72DE3-194A-4F11-BCEF-61E101113C48}"/>
    <cellStyle name="Header1 3 4 10 4 5 3" xfId="41342" xr:uid="{BA0FDC2D-055F-4B75-8675-5FF6FC8C1E6D}"/>
    <cellStyle name="Header1 3 4 10 4 6" xfId="41343" xr:uid="{C91483D5-303E-406B-8AD6-21A83DBE3EB5}"/>
    <cellStyle name="Header1 3 4 10 4 6 2" xfId="41344" xr:uid="{52305C4E-EC66-4281-BDC2-8E3BC34D1F24}"/>
    <cellStyle name="Header1 3 4 10 4 6 3" xfId="41345" xr:uid="{AEDF4D6E-4D5C-4174-8B1F-2A0050DA88E2}"/>
    <cellStyle name="Header1 3 4 10 4 7" xfId="41346" xr:uid="{EE285A60-46FD-4578-B713-BC337B66BCFB}"/>
    <cellStyle name="Header1 3 4 10 4 8" xfId="41347" xr:uid="{2437DA12-3A13-4B1D-9911-98E2DC2857F1}"/>
    <cellStyle name="Header1 3 4 10 5" xfId="41348" xr:uid="{DB04A942-9D5D-478B-8D4D-CDF13A5045B3}"/>
    <cellStyle name="Header1 3 4 10 5 2" xfId="41349" xr:uid="{E104634A-9B76-4F1A-9069-DDECB70EE2E2}"/>
    <cellStyle name="Header1 3 4 10 5 2 2" xfId="41350" xr:uid="{A31E2A7D-A208-4B6C-A687-04F3B76B95E2}"/>
    <cellStyle name="Header1 3 4 10 5 2 3" xfId="41351" xr:uid="{076D76B8-2C20-4075-AA0D-49EE48328BC4}"/>
    <cellStyle name="Header1 3 4 10 5 3" xfId="41352" xr:uid="{E4BBC1FD-A429-48DE-B1FE-3A6B505E6225}"/>
    <cellStyle name="Header1 3 4 10 5 3 2" xfId="41353" xr:uid="{6CC0A39E-60CD-4EF6-8215-5114AD420849}"/>
    <cellStyle name="Header1 3 4 10 5 3 3" xfId="41354" xr:uid="{851A3606-DCF4-4729-B136-3544493CEB50}"/>
    <cellStyle name="Header1 3 4 10 5 4" xfId="41355" xr:uid="{F64B2442-83A6-4932-8A37-B40918EC64C7}"/>
    <cellStyle name="Header1 3 4 10 5 4 2" xfId="41356" xr:uid="{7FA398F6-FDF4-44D8-9F19-18BBEE5E7683}"/>
    <cellStyle name="Header1 3 4 10 5 4 3" xfId="41357" xr:uid="{FD1E48C7-ABC9-44B0-97B8-75B24CDC39D7}"/>
    <cellStyle name="Header1 3 4 10 5 5" xfId="41358" xr:uid="{3E6215CE-700D-446C-A07B-EA9CF2D48554}"/>
    <cellStyle name="Header1 3 4 10 5 5 2" xfId="41359" xr:uid="{A99E6377-6B67-4D4F-9D48-E95A0434493B}"/>
    <cellStyle name="Header1 3 4 10 5 5 3" xfId="41360" xr:uid="{87AAB5FD-0870-4D96-AAA1-04C37FD0631C}"/>
    <cellStyle name="Header1 3 4 10 5 6" xfId="41361" xr:uid="{A9499DE8-84D0-4647-8D62-997A74F8A721}"/>
    <cellStyle name="Header1 3 4 10 5 6 2" xfId="41362" xr:uid="{42D98DFF-37D2-40AB-B4CF-4814603F8369}"/>
    <cellStyle name="Header1 3 4 10 5 6 3" xfId="41363" xr:uid="{0A180535-B289-4D9D-9435-FFAA61CE7553}"/>
    <cellStyle name="Header1 3 4 10 5 7" xfId="41364" xr:uid="{AA133147-4B72-4C7E-B840-80D122DE14A5}"/>
    <cellStyle name="Header1 3 4 10 5 8" xfId="41365" xr:uid="{1999BC74-200F-4B59-A9C8-534E9A56F438}"/>
    <cellStyle name="Header1 3 4 10 6" xfId="41366" xr:uid="{7A444C71-B720-4432-BB75-B325339EA9C0}"/>
    <cellStyle name="Header1 3 4 10 6 2" xfId="41367" xr:uid="{C0D8EDE3-64E5-4693-B8BC-94E61BF2BC73}"/>
    <cellStyle name="Header1 3 4 10 6 2 2" xfId="41368" xr:uid="{73B0E66B-9647-4801-BE48-FB5C25ECB97A}"/>
    <cellStyle name="Header1 3 4 10 6 2 3" xfId="41369" xr:uid="{EBAF8767-5E41-4CE9-868A-6C5B7350C2C8}"/>
    <cellStyle name="Header1 3 4 10 6 3" xfId="41370" xr:uid="{A9C05A36-E188-4E96-AE71-215635BF877B}"/>
    <cellStyle name="Header1 3 4 10 6 3 2" xfId="41371" xr:uid="{F4B55D59-4858-4C02-8839-099B8C160BCE}"/>
    <cellStyle name="Header1 3 4 10 6 3 3" xfId="41372" xr:uid="{669527C4-0805-4005-8D48-60263E131C77}"/>
    <cellStyle name="Header1 3 4 10 6 4" xfId="41373" xr:uid="{83579E65-B26D-438E-A7A2-79842AF18243}"/>
    <cellStyle name="Header1 3 4 10 6 4 2" xfId="41374" xr:uid="{C5BD9F19-7C39-4524-807C-FB943CFD7E5A}"/>
    <cellStyle name="Header1 3 4 10 6 4 3" xfId="41375" xr:uid="{E9D87C4B-7C8B-4015-BF79-DB650964BF86}"/>
    <cellStyle name="Header1 3 4 10 6 5" xfId="41376" xr:uid="{D2F636A6-2C49-49F4-B3FF-28FB5F945008}"/>
    <cellStyle name="Header1 3 4 10 6 5 2" xfId="41377" xr:uid="{3D7CFDCE-8B49-4E10-858C-5E511C81B0FF}"/>
    <cellStyle name="Header1 3 4 10 6 5 3" xfId="41378" xr:uid="{62EACFD6-9769-41A0-A167-EE1331E2C166}"/>
    <cellStyle name="Header1 3 4 10 6 6" xfId="41379" xr:uid="{83C0F90A-088D-49A4-BA0A-AB7491AD6F29}"/>
    <cellStyle name="Header1 3 4 10 6 6 2" xfId="41380" xr:uid="{1D3DA3AB-5D8F-4E70-B9A0-C80ED21E8668}"/>
    <cellStyle name="Header1 3 4 10 6 6 3" xfId="41381" xr:uid="{613BA752-0162-4E35-8FEC-B8DFDDB41A16}"/>
    <cellStyle name="Header1 3 4 10 6 7" xfId="41382" xr:uid="{B2C6FF8E-8C05-45A7-8FE0-5389FB987283}"/>
    <cellStyle name="Header1 3 4 10 6 8" xfId="41383" xr:uid="{43A973A0-D9B1-411D-9F20-237ECE0FB1CA}"/>
    <cellStyle name="Header1 3 4 10 7" xfId="41384" xr:uid="{9ADD788F-DFC1-4F83-BA9E-D2FE939072A5}"/>
    <cellStyle name="Header1 3 4 10 8" xfId="41385" xr:uid="{41961407-562A-4834-A561-41A87D53AC49}"/>
    <cellStyle name="Header1 3 4 11" xfId="41386" xr:uid="{5319F867-E49F-48CD-8A3E-00D9E636DBFC}"/>
    <cellStyle name="Header1 3 4 11 2" xfId="41387" xr:uid="{9DA40444-816A-417F-810F-139E8F98D73B}"/>
    <cellStyle name="Header1 3 4 11 2 2" xfId="41388" xr:uid="{4F652F87-7EA7-41A8-95DC-7A378A8D7F28}"/>
    <cellStyle name="Header1 3 4 11 2 2 2" xfId="41389" xr:uid="{016FF822-6070-4D5D-AF7E-8B73DF6FF69E}"/>
    <cellStyle name="Header1 3 4 11 2 2 3" xfId="41390" xr:uid="{45EB65FA-C900-415A-84CD-ED829ADF02DA}"/>
    <cellStyle name="Header1 3 4 11 2 3" xfId="41391" xr:uid="{F72E5B0E-D802-4CD8-964C-5BF0A608883F}"/>
    <cellStyle name="Header1 3 4 11 2 3 2" xfId="41392" xr:uid="{AB350E59-CAB4-4458-B6B8-12F74A85FBD5}"/>
    <cellStyle name="Header1 3 4 11 2 3 3" xfId="41393" xr:uid="{2CA8E3AE-D0AF-4B74-863A-09952CFA9A5E}"/>
    <cellStyle name="Header1 3 4 11 2 4" xfId="41394" xr:uid="{7BEAD4D5-363E-4A0C-9D77-3A47A40B945D}"/>
    <cellStyle name="Header1 3 4 11 2 4 2" xfId="41395" xr:uid="{4EFBCC96-DE8F-4A12-8D04-98A64CF2247C}"/>
    <cellStyle name="Header1 3 4 11 2 4 3" xfId="41396" xr:uid="{89D70BC2-56F8-4896-90F5-DC4B60C4793A}"/>
    <cellStyle name="Header1 3 4 11 2 5" xfId="41397" xr:uid="{FEE57DB7-5F6E-47E3-AECC-27D44CA52DE1}"/>
    <cellStyle name="Header1 3 4 11 2 5 2" xfId="41398" xr:uid="{BD7C48A2-61FA-42E7-A156-C1885A51F145}"/>
    <cellStyle name="Header1 3 4 11 2 5 3" xfId="41399" xr:uid="{B2BDF22D-BF94-48AC-A7AE-EF70F2AC6824}"/>
    <cellStyle name="Header1 3 4 11 2 6" xfId="41400" xr:uid="{0FE8655D-056A-4FA9-B54C-07CA9A9DF716}"/>
    <cellStyle name="Header1 3 4 11 2 6 2" xfId="41401" xr:uid="{B0775B80-FB4E-4B8A-95ED-90C0ED9C7BA1}"/>
    <cellStyle name="Header1 3 4 11 2 6 3" xfId="41402" xr:uid="{19E8CFC0-EEE9-4A93-8917-28C8C95006CB}"/>
    <cellStyle name="Header1 3 4 11 2 7" xfId="41403" xr:uid="{82A9A57F-3E0B-441B-B2E6-434FEDB7BB4E}"/>
    <cellStyle name="Header1 3 4 11 2 7 2" xfId="41404" xr:uid="{21F76782-9F29-437D-8FAB-78B99AC912E4}"/>
    <cellStyle name="Header1 3 4 11 2 7 3" xfId="41405" xr:uid="{AA8283B5-73DD-4559-8776-EA6614CC9CC1}"/>
    <cellStyle name="Header1 3 4 11 2 8" xfId="41406" xr:uid="{66FA1982-6648-4F14-9492-927767303002}"/>
    <cellStyle name="Header1 3 4 11 2 9" xfId="41407" xr:uid="{773B1BBB-CB69-4E9A-B91F-134C8A1E6998}"/>
    <cellStyle name="Header1 3 4 11 3" xfId="41408" xr:uid="{0B0D4688-C8BD-4BF0-85CF-2C5BF198FF4B}"/>
    <cellStyle name="Header1 3 4 11 3 2" xfId="41409" xr:uid="{D0D8C70C-E5FC-4E43-90A5-F606267FE297}"/>
    <cellStyle name="Header1 3 4 11 3 2 2" xfId="41410" xr:uid="{379EB203-6A4D-470E-BC3A-9377B50ACFD4}"/>
    <cellStyle name="Header1 3 4 11 3 2 3" xfId="41411" xr:uid="{FEECE965-6872-4BC9-809A-BD69FA8DAFD7}"/>
    <cellStyle name="Header1 3 4 11 3 3" xfId="41412" xr:uid="{2121C9DF-5F9E-4E2D-9B3F-70E3891CCE5F}"/>
    <cellStyle name="Header1 3 4 11 3 3 2" xfId="41413" xr:uid="{0F01EF9F-9B0B-4AF0-898A-577ADD2DF53A}"/>
    <cellStyle name="Header1 3 4 11 3 3 3" xfId="41414" xr:uid="{B2372CE6-727D-49D0-9850-0C6C9D98C0CE}"/>
    <cellStyle name="Header1 3 4 11 3 4" xfId="41415" xr:uid="{EE31B09C-BE1C-4FF4-AB7F-30D412324EBE}"/>
    <cellStyle name="Header1 3 4 11 3 4 2" xfId="41416" xr:uid="{C347B7B4-C2F0-4191-A8F6-0A447216B1A3}"/>
    <cellStyle name="Header1 3 4 11 3 4 3" xfId="41417" xr:uid="{20AA1F61-25AF-47DC-8452-D5438D52BC81}"/>
    <cellStyle name="Header1 3 4 11 3 5" xfId="41418" xr:uid="{7A618ECF-899A-440C-B45C-030A1E656643}"/>
    <cellStyle name="Header1 3 4 11 3 5 2" xfId="41419" xr:uid="{38857285-7F3C-411E-8EB4-0CCE6A0C234C}"/>
    <cellStyle name="Header1 3 4 11 3 5 3" xfId="41420" xr:uid="{01BD2D20-170B-4B67-B51A-714BBD4CE893}"/>
    <cellStyle name="Header1 3 4 11 3 6" xfId="41421" xr:uid="{AD6DE3AD-DFC6-41F2-9F2E-32F0C6F02E8E}"/>
    <cellStyle name="Header1 3 4 11 3 6 2" xfId="41422" xr:uid="{CD470E4E-65F1-48B2-88EB-25FDFAF9E689}"/>
    <cellStyle name="Header1 3 4 11 3 6 3" xfId="41423" xr:uid="{3C63E273-6754-456B-9B31-0DF7E894411C}"/>
    <cellStyle name="Header1 3 4 11 3 7" xfId="41424" xr:uid="{507D8B01-FEF3-4CF7-B2ED-40E4DCB45CDB}"/>
    <cellStyle name="Header1 3 4 11 3 8" xfId="41425" xr:uid="{E26DF520-A632-4560-AADB-5106AE6F28C0}"/>
    <cellStyle name="Header1 3 4 11 4" xfId="41426" xr:uid="{098747DB-7E75-408B-86C4-3DEDDAC99D7B}"/>
    <cellStyle name="Header1 3 4 11 4 2" xfId="41427" xr:uid="{50824E92-C402-4828-A724-39A8CB2F5432}"/>
    <cellStyle name="Header1 3 4 11 4 2 2" xfId="41428" xr:uid="{6C088A49-BFC8-402B-BA12-D41016055CFF}"/>
    <cellStyle name="Header1 3 4 11 4 2 3" xfId="41429" xr:uid="{D0A25E5D-A811-4457-B504-861B70EDADE1}"/>
    <cellStyle name="Header1 3 4 11 4 3" xfId="41430" xr:uid="{EEE1BBC8-F1BA-4C1E-962E-6FE1BB5AE9DF}"/>
    <cellStyle name="Header1 3 4 11 4 3 2" xfId="41431" xr:uid="{2F7FB128-6C6E-43E1-8C71-4A3049FE641E}"/>
    <cellStyle name="Header1 3 4 11 4 3 3" xfId="41432" xr:uid="{6DC87E06-A4C1-462D-908D-EE3E3300CDEA}"/>
    <cellStyle name="Header1 3 4 11 4 4" xfId="41433" xr:uid="{2835720A-66DE-48F0-8336-19864C665A8E}"/>
    <cellStyle name="Header1 3 4 11 4 4 2" xfId="41434" xr:uid="{751F6746-8DD8-4CCD-8E91-CCFB5C2AA72F}"/>
    <cellStyle name="Header1 3 4 11 4 4 3" xfId="41435" xr:uid="{A79C6F5C-B21B-407B-8DA6-D1588C4936AD}"/>
    <cellStyle name="Header1 3 4 11 4 5" xfId="41436" xr:uid="{D01DED6A-B0C6-45D2-A163-63F0CAA64836}"/>
    <cellStyle name="Header1 3 4 11 4 5 2" xfId="41437" xr:uid="{CE8C0547-312C-4CC1-A63B-33587AC563A7}"/>
    <cellStyle name="Header1 3 4 11 4 5 3" xfId="41438" xr:uid="{93A95059-E544-48C3-BD03-65CF2EA6EC9C}"/>
    <cellStyle name="Header1 3 4 11 4 6" xfId="41439" xr:uid="{A8E98409-1286-46ED-9433-DB237D138D6C}"/>
    <cellStyle name="Header1 3 4 11 4 6 2" xfId="41440" xr:uid="{906BBB2E-E75D-4676-9B83-76E62F603FFB}"/>
    <cellStyle name="Header1 3 4 11 4 6 3" xfId="41441" xr:uid="{9A171432-D4CC-4E18-8684-7218BC345913}"/>
    <cellStyle name="Header1 3 4 11 4 7" xfId="41442" xr:uid="{E60F1B8F-7DF0-4ECD-8CC9-58719937E53E}"/>
    <cellStyle name="Header1 3 4 11 4 8" xfId="41443" xr:uid="{A4DB114E-707D-4049-B9E1-4BA0172478BA}"/>
    <cellStyle name="Header1 3 4 11 5" xfId="41444" xr:uid="{C41BD8A0-CC48-4FAB-8DE0-2C3399300EF4}"/>
    <cellStyle name="Header1 3 4 11 5 2" xfId="41445" xr:uid="{C742DB7D-3932-445A-9BC7-FD63882981BE}"/>
    <cellStyle name="Header1 3 4 11 5 2 2" xfId="41446" xr:uid="{0AD11BD5-5785-44E3-A922-2C2768D82DF0}"/>
    <cellStyle name="Header1 3 4 11 5 2 3" xfId="41447" xr:uid="{179B8399-CD6A-4E44-8185-E7B6F222DFD9}"/>
    <cellStyle name="Header1 3 4 11 5 3" xfId="41448" xr:uid="{AAF60461-B40A-40AB-B47E-11E1D461AFC9}"/>
    <cellStyle name="Header1 3 4 11 5 3 2" xfId="41449" xr:uid="{32F22065-E17F-44C4-A04D-0C92AC7486AC}"/>
    <cellStyle name="Header1 3 4 11 5 3 3" xfId="41450" xr:uid="{A725371D-B703-4D07-9613-9E747A639FCB}"/>
    <cellStyle name="Header1 3 4 11 5 4" xfId="41451" xr:uid="{E6AA4610-D62A-46F6-BF45-9514B8866B7B}"/>
    <cellStyle name="Header1 3 4 11 5 4 2" xfId="41452" xr:uid="{D2AA4779-32CB-450E-883C-22142C9BB5F1}"/>
    <cellStyle name="Header1 3 4 11 5 4 3" xfId="41453" xr:uid="{16EF5991-0478-4720-B5C5-6C5370F91A8F}"/>
    <cellStyle name="Header1 3 4 11 5 5" xfId="41454" xr:uid="{0AE605E0-DECE-49BA-8F19-1ADCA5085A34}"/>
    <cellStyle name="Header1 3 4 11 5 5 2" xfId="41455" xr:uid="{F89A85BF-2CBE-4145-8C0F-D29A3BE6E57F}"/>
    <cellStyle name="Header1 3 4 11 5 5 3" xfId="41456" xr:uid="{61D272E4-3F2E-4817-BDCB-D0C4F9466C2F}"/>
    <cellStyle name="Header1 3 4 11 5 6" xfId="41457" xr:uid="{DCE0A183-3F5E-4342-AA7D-2577A96E922D}"/>
    <cellStyle name="Header1 3 4 11 5 6 2" xfId="41458" xr:uid="{C1A2EE33-3591-4F9E-91E4-FCA79ACCF022}"/>
    <cellStyle name="Header1 3 4 11 5 6 3" xfId="41459" xr:uid="{654F676E-6AE3-4EF3-80E7-898E41A4888D}"/>
    <cellStyle name="Header1 3 4 11 5 7" xfId="41460" xr:uid="{5817F941-12D7-46B5-B211-3ED63FBF82F6}"/>
    <cellStyle name="Header1 3 4 11 5 8" xfId="41461" xr:uid="{CB4C6917-1095-4FEA-8AD0-4AD0D98D2E2A}"/>
    <cellStyle name="Header1 3 4 11 6" xfId="41462" xr:uid="{56252C92-2B71-482E-B5EB-DFA8C2AE073F}"/>
    <cellStyle name="Header1 3 4 11 6 2" xfId="41463" xr:uid="{F0CE1D73-47E6-4D06-93D2-35F254CA7D6F}"/>
    <cellStyle name="Header1 3 4 11 6 2 2" xfId="41464" xr:uid="{8B8D91EC-84E3-4307-A5A2-4435D7D1E0D8}"/>
    <cellStyle name="Header1 3 4 11 6 2 3" xfId="41465" xr:uid="{C6AA0EF1-2DF5-4BB2-ACED-BE7104EDF897}"/>
    <cellStyle name="Header1 3 4 11 6 3" xfId="41466" xr:uid="{57947A77-C96C-4E3F-91FC-BAB5809EE67C}"/>
    <cellStyle name="Header1 3 4 11 6 3 2" xfId="41467" xr:uid="{C3980D6B-20EB-4A80-BDC8-A940F273CDF2}"/>
    <cellStyle name="Header1 3 4 11 6 3 3" xfId="41468" xr:uid="{831C287F-77AD-47C6-82AA-29EFE94F0905}"/>
    <cellStyle name="Header1 3 4 11 6 4" xfId="41469" xr:uid="{B29FE642-5A6E-4D97-BF9D-1A3608AE3815}"/>
    <cellStyle name="Header1 3 4 11 6 4 2" xfId="41470" xr:uid="{5685F78F-2F8E-447B-97E0-49DF60F7D8E2}"/>
    <cellStyle name="Header1 3 4 11 6 4 3" xfId="41471" xr:uid="{E7768F5E-B5E0-48F8-8ADE-DDE160D1F227}"/>
    <cellStyle name="Header1 3 4 11 6 5" xfId="41472" xr:uid="{F61069AB-122C-4A5C-A2D9-AA6B44096435}"/>
    <cellStyle name="Header1 3 4 11 6 5 2" xfId="41473" xr:uid="{39A1B765-88C4-4A6F-8FD9-CE50015FB765}"/>
    <cellStyle name="Header1 3 4 11 6 5 3" xfId="41474" xr:uid="{F0EF090C-9F8F-425F-A3FF-48FF1CC9EBC6}"/>
    <cellStyle name="Header1 3 4 11 6 6" xfId="41475" xr:uid="{4FD872C8-DEAE-4E5A-AE0C-8813084003C7}"/>
    <cellStyle name="Header1 3 4 11 6 6 2" xfId="41476" xr:uid="{ADC9C907-8698-4738-AC3B-D7BCB0518FB4}"/>
    <cellStyle name="Header1 3 4 11 6 6 3" xfId="41477" xr:uid="{92FA393D-2E95-4B38-A82D-05D01F833F46}"/>
    <cellStyle name="Header1 3 4 11 6 7" xfId="41478" xr:uid="{867D7EB6-47ED-4110-86C3-52BFBE09722C}"/>
    <cellStyle name="Header1 3 4 11 6 8" xfId="41479" xr:uid="{E834EC90-4CB2-4ABE-9464-B747CE87B228}"/>
    <cellStyle name="Header1 3 4 11 7" xfId="41480" xr:uid="{1B7A1DC8-C6DF-44D3-B7BC-038DD81616A6}"/>
    <cellStyle name="Header1 3 4 12" xfId="41481" xr:uid="{BB0DA176-DF8F-4A80-9F94-B2A709D26D02}"/>
    <cellStyle name="Header1 3 4 12 10" xfId="41482" xr:uid="{298A3DEA-56EB-410C-80DE-EC5ACA35E308}"/>
    <cellStyle name="Header1 3 4 12 2" xfId="41483" xr:uid="{8070A1A5-791B-4FC1-BBD0-7B5C94DE8F81}"/>
    <cellStyle name="Header1 3 4 12 2 2" xfId="41484" xr:uid="{8348A566-1E27-4920-BA6C-C1365BC342EA}"/>
    <cellStyle name="Header1 3 4 12 2 3" xfId="41485" xr:uid="{19BB70BE-BD11-424A-B05D-0369DD05A3C5}"/>
    <cellStyle name="Header1 3 4 12 3" xfId="41486" xr:uid="{4FE21B77-7007-40D9-BC00-447D183C9EC0}"/>
    <cellStyle name="Header1 3 4 12 3 2" xfId="41487" xr:uid="{5CFEB30A-5199-45FB-BAEB-42593E975934}"/>
    <cellStyle name="Header1 3 4 12 3 3" xfId="41488" xr:uid="{CDFF2E9A-AB46-49E2-A8DB-09234C29E87E}"/>
    <cellStyle name="Header1 3 4 12 4" xfId="41489" xr:uid="{95430803-8F8A-4FCA-9968-3ABA3B24754A}"/>
    <cellStyle name="Header1 3 4 12 4 2" xfId="41490" xr:uid="{FD9BD51E-60EE-412B-8463-D57AF356FF0E}"/>
    <cellStyle name="Header1 3 4 12 4 3" xfId="41491" xr:uid="{680A2F97-9D60-472B-9688-1D42C398C9FE}"/>
    <cellStyle name="Header1 3 4 12 5" xfId="41492" xr:uid="{6C1F48DB-9320-4F3F-BA6E-A59F6CBA3080}"/>
    <cellStyle name="Header1 3 4 12 5 2" xfId="41493" xr:uid="{F6D27BA7-8247-4911-AD54-188934AA87C1}"/>
    <cellStyle name="Header1 3 4 12 5 3" xfId="41494" xr:uid="{4F237E4E-4BC7-4205-9493-200A5CD02E37}"/>
    <cellStyle name="Header1 3 4 12 6" xfId="41495" xr:uid="{ACC312B2-D6A7-4693-A590-5AE3E1B3CD3C}"/>
    <cellStyle name="Header1 3 4 12 6 2" xfId="41496" xr:uid="{72E47F89-F493-45E7-8F26-C1078B0D388F}"/>
    <cellStyle name="Header1 3 4 12 6 3" xfId="41497" xr:uid="{5E317301-77BC-47B0-886B-51689A188EA2}"/>
    <cellStyle name="Header1 3 4 12 7" xfId="41498" xr:uid="{47103138-2610-4653-A65D-A0748ED90847}"/>
    <cellStyle name="Header1 3 4 12 7 2" xfId="41499" xr:uid="{EB25BDD7-ADAE-4F9A-92DE-E31447D7D5B5}"/>
    <cellStyle name="Header1 3 4 12 7 3" xfId="41500" xr:uid="{77A7DE09-F327-4C2E-B284-D086321BA2EB}"/>
    <cellStyle name="Header1 3 4 12 8" xfId="41501" xr:uid="{EA19C452-E4C3-4669-AE97-34443F100F84}"/>
    <cellStyle name="Header1 3 4 12 9" xfId="41502" xr:uid="{011EC569-FBB2-4988-A1A2-DE54DDDFCD1F}"/>
    <cellStyle name="Header1 3 4 13" xfId="41503" xr:uid="{21C7348F-3FAD-4531-B3B6-17FF8198A4A5}"/>
    <cellStyle name="Header1 3 4 13 2" xfId="41504" xr:uid="{65701D57-701A-47BA-8BA7-115758B1C07B}"/>
    <cellStyle name="Header1 3 4 13 2 2" xfId="41505" xr:uid="{22FC5C3E-6A16-4EBF-B24A-E7ABB52153E6}"/>
    <cellStyle name="Header1 3 4 13 2 3" xfId="41506" xr:uid="{915A2708-1884-414B-8FAD-6F161B864185}"/>
    <cellStyle name="Header1 3 4 13 3" xfId="41507" xr:uid="{319BDEBB-3CB3-49D9-9358-3B215DF94803}"/>
    <cellStyle name="Header1 3 4 13 3 2" xfId="41508" xr:uid="{92512AE9-5A6C-4F68-8773-B1C40026D703}"/>
    <cellStyle name="Header1 3 4 13 3 3" xfId="41509" xr:uid="{CEB159D4-7252-4487-9F53-124D0E72D7F3}"/>
    <cellStyle name="Header1 3 4 13 4" xfId="41510" xr:uid="{689D2FFD-04DD-42DC-A2FD-1FB29198BA0D}"/>
    <cellStyle name="Header1 3 4 13 4 2" xfId="41511" xr:uid="{58E03ACB-A145-41CA-BE02-5B3D7F47F0A7}"/>
    <cellStyle name="Header1 3 4 13 4 3" xfId="41512" xr:uid="{9E1CB3A7-E60A-4A25-BFA1-3DCAA15A6A96}"/>
    <cellStyle name="Header1 3 4 13 5" xfId="41513" xr:uid="{53DADC2B-FB9D-4F7E-A3ED-80E2199F49C8}"/>
    <cellStyle name="Header1 3 4 13 5 2" xfId="41514" xr:uid="{729EB362-A8EC-4EAE-A59A-3B67D1B2712C}"/>
    <cellStyle name="Header1 3 4 13 5 3" xfId="41515" xr:uid="{90201B87-2AB1-4754-A67C-221A390595A7}"/>
    <cellStyle name="Header1 3 4 13 6" xfId="41516" xr:uid="{7FBC67B1-C66A-495E-9FEC-34A7D4ECFA02}"/>
    <cellStyle name="Header1 3 4 13 6 2" xfId="41517" xr:uid="{E5E5F881-387E-4B8F-8FCF-9758EEA96D96}"/>
    <cellStyle name="Header1 3 4 13 6 3" xfId="41518" xr:uid="{EFAF2949-A524-4417-8AB2-90AA42E61341}"/>
    <cellStyle name="Header1 3 4 13 7" xfId="41519" xr:uid="{AAE3C227-017B-4015-92ED-D2865088FB54}"/>
    <cellStyle name="Header1 3 4 13 8" xfId="41520" xr:uid="{4C563D11-873B-4E6A-A2EF-8CCC57D3020D}"/>
    <cellStyle name="Header1 3 4 2" xfId="41521" xr:uid="{580D5B2D-2957-4834-B147-7ACAFB52ECE9}"/>
    <cellStyle name="Header1 3 4 2 2" xfId="41522" xr:uid="{0E405EAD-37C7-485F-8B5D-FEB4F80749ED}"/>
    <cellStyle name="Header1 3 4 2 2 2" xfId="41523" xr:uid="{AADDE212-2C2B-4436-BD48-E576DCE9901B}"/>
    <cellStyle name="Header1 3 4 2 2 2 2" xfId="41524" xr:uid="{4BC88D28-616E-4589-A7E8-B75D86196763}"/>
    <cellStyle name="Header1 3 4 2 2 2 3" xfId="41525" xr:uid="{1E064450-7A34-4145-BB5A-020657AED564}"/>
    <cellStyle name="Header1 3 4 2 2 3" xfId="41526" xr:uid="{9666BF3E-B616-4371-907C-C0DB22348C65}"/>
    <cellStyle name="Header1 3 4 2 2 3 2" xfId="41527" xr:uid="{880A4CF5-E763-4164-915C-F23072050762}"/>
    <cellStyle name="Header1 3 4 2 2 3 3" xfId="41528" xr:uid="{5794D7B0-850A-44D0-9A8A-9B90F6825614}"/>
    <cellStyle name="Header1 3 4 2 2 4" xfId="41529" xr:uid="{0A1FE229-F40B-4C05-8658-26BED9E22F05}"/>
    <cellStyle name="Header1 3 4 2 2 4 2" xfId="41530" xr:uid="{21A70C1D-47B1-4E68-842A-03D14CFBE383}"/>
    <cellStyle name="Header1 3 4 2 2 4 3" xfId="41531" xr:uid="{1C17D277-CC2A-4102-8368-E5FFD803E6A1}"/>
    <cellStyle name="Header1 3 4 2 2 5" xfId="41532" xr:uid="{34737AF4-BFDF-4E64-BC03-B819FA4C5540}"/>
    <cellStyle name="Header1 3 4 2 2 5 2" xfId="41533" xr:uid="{4B120FA3-BE4F-4A31-9C7C-FA1C189EC520}"/>
    <cellStyle name="Header1 3 4 2 2 5 3" xfId="41534" xr:uid="{6950CBB9-AEF2-4F90-8710-513600DF76FE}"/>
    <cellStyle name="Header1 3 4 2 2 6" xfId="41535" xr:uid="{4A5E9666-47A8-454F-BFDB-6BD3F91EACBA}"/>
    <cellStyle name="Header1 3 4 2 2 6 2" xfId="41536" xr:uid="{95D6E6AB-CA7D-44F6-B852-9B464D0DDCF4}"/>
    <cellStyle name="Header1 3 4 2 2 6 3" xfId="41537" xr:uid="{4EF75FE5-0795-42CB-B5E4-BE2DBCD7E0F7}"/>
    <cellStyle name="Header1 3 4 2 2 7" xfId="41538" xr:uid="{3E3B81E6-F2C6-4CD0-A792-C83D33DAA598}"/>
    <cellStyle name="Header1 3 4 2 2 7 2" xfId="41539" xr:uid="{7A649F0E-8C62-447E-B33E-E9CBB1D42DDD}"/>
    <cellStyle name="Header1 3 4 2 2 7 3" xfId="41540" xr:uid="{8457C534-1580-4B0C-955B-8FF2A9C90438}"/>
    <cellStyle name="Header1 3 4 2 2 8" xfId="41541" xr:uid="{4DB79615-558A-4491-AB9C-12386C8F3805}"/>
    <cellStyle name="Header1 3 4 2 2 9" xfId="41542" xr:uid="{DF3465FF-977C-4557-AC2A-9CFA698E62E8}"/>
    <cellStyle name="Header1 3 4 2 3" xfId="41543" xr:uid="{73F03629-42EC-4AEC-BF6E-557DA7A41605}"/>
    <cellStyle name="Header1 3 4 2 3 2" xfId="41544" xr:uid="{24622203-275A-4847-8EEC-B80CE279BBEE}"/>
    <cellStyle name="Header1 3 4 2 3 2 2" xfId="41545" xr:uid="{BAC991DA-1190-411D-ABB9-7905EC404C8D}"/>
    <cellStyle name="Header1 3 4 2 3 2 3" xfId="41546" xr:uid="{173F2414-9995-4782-9071-296A63AD6D8A}"/>
    <cellStyle name="Header1 3 4 2 3 3" xfId="41547" xr:uid="{3B2C6BC7-85E0-4283-82B1-93C43F933771}"/>
    <cellStyle name="Header1 3 4 2 3 3 2" xfId="41548" xr:uid="{1418BC69-43BF-4548-B08F-6FE6C82E1BE7}"/>
    <cellStyle name="Header1 3 4 2 3 3 3" xfId="41549" xr:uid="{D9013CA7-E003-49A5-96E7-B7ABEB46477B}"/>
    <cellStyle name="Header1 3 4 2 3 4" xfId="41550" xr:uid="{F1797AE7-7513-43BA-8073-A486489E060E}"/>
    <cellStyle name="Header1 3 4 2 3 4 2" xfId="41551" xr:uid="{F1A73A29-6249-4538-A9F9-98ED2EC0BEE3}"/>
    <cellStyle name="Header1 3 4 2 3 4 3" xfId="41552" xr:uid="{A3A0FD9C-8DDE-4FE3-BB3D-5193CD365B2E}"/>
    <cellStyle name="Header1 3 4 2 3 5" xfId="41553" xr:uid="{13F76D7F-922D-4931-B9FF-2D42B881D7CC}"/>
    <cellStyle name="Header1 3 4 2 3 5 2" xfId="41554" xr:uid="{ECCFD514-0A7F-4FB1-96E8-8669818A8683}"/>
    <cellStyle name="Header1 3 4 2 3 5 3" xfId="41555" xr:uid="{E0B99F19-BD98-4A89-B4CB-CF5159089FE5}"/>
    <cellStyle name="Header1 3 4 2 3 6" xfId="41556" xr:uid="{6B631E03-1AE1-48C3-84BF-BC26C099A631}"/>
    <cellStyle name="Header1 3 4 2 3 6 2" xfId="41557" xr:uid="{E4895067-2520-457D-9750-A4F545F23E96}"/>
    <cellStyle name="Header1 3 4 2 3 6 3" xfId="41558" xr:uid="{97DA6EA8-392F-4DD1-A2F0-47F7567C962E}"/>
    <cellStyle name="Header1 3 4 2 3 7" xfId="41559" xr:uid="{0A6C6CA4-D9A0-400D-BAFF-3291744CCA95}"/>
    <cellStyle name="Header1 3 4 2 3 8" xfId="41560" xr:uid="{2AB4F209-8316-44FB-99DD-D7F78E2D61F6}"/>
    <cellStyle name="Header1 3 4 2 4" xfId="41561" xr:uid="{80BA7005-DF58-4B6A-BB43-C9DF97A72874}"/>
    <cellStyle name="Header1 3 4 2 4 2" xfId="41562" xr:uid="{7EC85262-CDDD-4D77-9724-941CD61AFB11}"/>
    <cellStyle name="Header1 3 4 2 4 2 2" xfId="41563" xr:uid="{34C3375F-3EB9-4B4B-8501-E79C055016BF}"/>
    <cellStyle name="Header1 3 4 2 4 2 3" xfId="41564" xr:uid="{D5C3A8A0-B7EC-4BE2-ABC4-5C8EEBECC621}"/>
    <cellStyle name="Header1 3 4 2 4 3" xfId="41565" xr:uid="{ABB5E232-91C9-4CC7-9985-877CC048FB40}"/>
    <cellStyle name="Header1 3 4 2 4 3 2" xfId="41566" xr:uid="{5A450259-7969-4492-8E3A-68EBB2517B6F}"/>
    <cellStyle name="Header1 3 4 2 4 3 3" xfId="41567" xr:uid="{E8C30716-531D-429C-AC40-E94E7D9DD86C}"/>
    <cellStyle name="Header1 3 4 2 4 4" xfId="41568" xr:uid="{3CFF879D-71C3-4567-91A1-63ACB5B5649B}"/>
    <cellStyle name="Header1 3 4 2 4 4 2" xfId="41569" xr:uid="{48E92119-5C35-4DBD-A2A2-6F98A6841929}"/>
    <cellStyle name="Header1 3 4 2 4 4 3" xfId="41570" xr:uid="{7963C1C9-8CEA-4CF6-B856-14B6393E15AB}"/>
    <cellStyle name="Header1 3 4 2 4 5" xfId="41571" xr:uid="{17449D1A-8787-4588-AEA5-0E14D43018B8}"/>
    <cellStyle name="Header1 3 4 2 4 5 2" xfId="41572" xr:uid="{A205F20E-83A0-4097-9234-8881C4828BE1}"/>
    <cellStyle name="Header1 3 4 2 4 5 3" xfId="41573" xr:uid="{ACCF222F-9234-4981-BC61-2A35036E42E6}"/>
    <cellStyle name="Header1 3 4 2 4 6" xfId="41574" xr:uid="{D84D052A-BC43-4E76-9C2F-EE1BAA131319}"/>
    <cellStyle name="Header1 3 4 2 4 6 2" xfId="41575" xr:uid="{018388ED-41D9-4DAB-8D14-4EB59DB226F6}"/>
    <cellStyle name="Header1 3 4 2 4 6 3" xfId="41576" xr:uid="{24CC7DEF-7A2A-4525-BB9C-348642C67281}"/>
    <cellStyle name="Header1 3 4 2 4 7" xfId="41577" xr:uid="{00B27945-3EB1-4186-A1A8-6AF700E8BA24}"/>
    <cellStyle name="Header1 3 4 2 4 8" xfId="41578" xr:uid="{1016858F-4376-4B2E-88F1-2D407A7FE655}"/>
    <cellStyle name="Header1 3 4 2 5" xfId="41579" xr:uid="{A4E13582-6A1A-4428-ACC6-A3661C5E1A74}"/>
    <cellStyle name="Header1 3 4 2 5 2" xfId="41580" xr:uid="{E450425A-B572-4D2A-93E2-D61A7B418035}"/>
    <cellStyle name="Header1 3 4 2 5 2 2" xfId="41581" xr:uid="{05C109AC-0E16-479D-A709-3F2673231099}"/>
    <cellStyle name="Header1 3 4 2 5 2 3" xfId="41582" xr:uid="{64E5F59E-D0E7-4671-B53E-2B9ADF8F5262}"/>
    <cellStyle name="Header1 3 4 2 5 3" xfId="41583" xr:uid="{863A978E-0F1C-4626-9D81-CBF3C1B8F8AC}"/>
    <cellStyle name="Header1 3 4 2 5 3 2" xfId="41584" xr:uid="{F1A9966A-E4EA-40B8-8D01-CCF0EC232DC9}"/>
    <cellStyle name="Header1 3 4 2 5 3 3" xfId="41585" xr:uid="{45E49C26-742D-459B-B8D8-5B3EE2127E0A}"/>
    <cellStyle name="Header1 3 4 2 5 4" xfId="41586" xr:uid="{5301AC6F-8634-49C6-B260-E9B9C63A4940}"/>
    <cellStyle name="Header1 3 4 2 5 4 2" xfId="41587" xr:uid="{FCC67F7E-BB14-49C0-90B6-1E247491C324}"/>
    <cellStyle name="Header1 3 4 2 5 4 3" xfId="41588" xr:uid="{976810AD-67A8-4B54-9A12-A3B187AC5692}"/>
    <cellStyle name="Header1 3 4 2 5 5" xfId="41589" xr:uid="{13726B8F-225A-4D6A-81D7-D54375CF36E0}"/>
    <cellStyle name="Header1 3 4 2 5 5 2" xfId="41590" xr:uid="{C1157530-E49C-4C27-B69D-5C714607AD47}"/>
    <cellStyle name="Header1 3 4 2 5 5 3" xfId="41591" xr:uid="{FB7F09E6-9E48-4283-9468-7D32D6109DDE}"/>
    <cellStyle name="Header1 3 4 2 5 6" xfId="41592" xr:uid="{9AFC64E0-FA53-4EA4-A02F-274559F1D205}"/>
    <cellStyle name="Header1 3 4 2 5 6 2" xfId="41593" xr:uid="{B36E20ED-BF92-4D8B-9CD5-BBD686E8AD25}"/>
    <cellStyle name="Header1 3 4 2 5 6 3" xfId="41594" xr:uid="{2256CA34-A314-4518-BAF6-31128C1FD5D4}"/>
    <cellStyle name="Header1 3 4 2 5 7" xfId="41595" xr:uid="{3B675407-8557-469B-AF87-21C76BD9A057}"/>
    <cellStyle name="Header1 3 4 2 5 8" xfId="41596" xr:uid="{D1594A7E-94F0-4396-BB0F-530713B6A8B6}"/>
    <cellStyle name="Header1 3 4 2 6" xfId="41597" xr:uid="{A2C70C13-39EC-4FB7-91E0-32582033695A}"/>
    <cellStyle name="Header1 3 4 2 6 2" xfId="41598" xr:uid="{261D4608-F539-457A-802A-C5C90A9FB1BA}"/>
    <cellStyle name="Header1 3 4 2 6 2 2" xfId="41599" xr:uid="{8BBD8E9B-280C-4A8B-A6D2-7BE3649A74DD}"/>
    <cellStyle name="Header1 3 4 2 6 2 3" xfId="41600" xr:uid="{BFAE7CAF-F863-4507-B124-007FD280C838}"/>
    <cellStyle name="Header1 3 4 2 6 3" xfId="41601" xr:uid="{DCDB0A9F-2A5C-40D6-89C0-0B093D29881A}"/>
    <cellStyle name="Header1 3 4 2 6 3 2" xfId="41602" xr:uid="{249459BE-13F2-453F-B9FD-295260C34026}"/>
    <cellStyle name="Header1 3 4 2 6 3 3" xfId="41603" xr:uid="{D46F76B2-F1C6-4B28-B4E8-381BA44292DC}"/>
    <cellStyle name="Header1 3 4 2 6 4" xfId="41604" xr:uid="{81404121-0D92-435E-AA0F-471D96B8729F}"/>
    <cellStyle name="Header1 3 4 2 6 4 2" xfId="41605" xr:uid="{8D2616EC-F349-4E55-81D1-B782BB74706C}"/>
    <cellStyle name="Header1 3 4 2 6 4 3" xfId="41606" xr:uid="{0867F84C-6BBB-4D56-BF97-17E54F699983}"/>
    <cellStyle name="Header1 3 4 2 6 5" xfId="41607" xr:uid="{12452935-5A33-44FB-AFD8-8EA65F25F5E9}"/>
    <cellStyle name="Header1 3 4 2 6 5 2" xfId="41608" xr:uid="{58C26011-0F3E-428C-824C-473359E4D7C4}"/>
    <cellStyle name="Header1 3 4 2 6 5 3" xfId="41609" xr:uid="{975E0DE3-5191-40A2-83BD-BD4610745771}"/>
    <cellStyle name="Header1 3 4 2 6 6" xfId="41610" xr:uid="{DD61B836-49BB-4F12-8BD2-6C29FE419CD6}"/>
    <cellStyle name="Header1 3 4 2 6 6 2" xfId="41611" xr:uid="{D2045BF6-67D0-454F-8E3A-41B703B4107E}"/>
    <cellStyle name="Header1 3 4 2 6 6 3" xfId="41612" xr:uid="{A4BBAC5B-0DC0-44F3-8CC9-8072E7F08BCA}"/>
    <cellStyle name="Header1 3 4 2 6 7" xfId="41613" xr:uid="{83290AEC-C47B-4EAD-8FA1-312DBAC0A473}"/>
    <cellStyle name="Header1 3 4 2 6 8" xfId="41614" xr:uid="{C5B7F1DA-27A0-41F6-AAF1-577F19036604}"/>
    <cellStyle name="Header1 3 4 2 7" xfId="41615" xr:uid="{A3242ACB-69FC-4675-A43B-3B8254BAF4D9}"/>
    <cellStyle name="Header1 3 4 2 8" xfId="41616" xr:uid="{4A948C3B-41C8-4B9E-8B59-FE0BA43CF7D1}"/>
    <cellStyle name="Header1 3 4 3" xfId="41617" xr:uid="{F9541325-D09E-438A-A17E-CDC0F2EF76C6}"/>
    <cellStyle name="Header1 3 4 3 2" xfId="41618" xr:uid="{EF4CBF87-D47B-4727-81B3-C569A615ED52}"/>
    <cellStyle name="Header1 3 4 3 2 2" xfId="41619" xr:uid="{50D64AB8-AF7E-490D-9F28-2B76633C77B8}"/>
    <cellStyle name="Header1 3 4 3 2 2 2" xfId="41620" xr:uid="{1D88D6F9-6BB6-41A0-ABAB-B039823091E7}"/>
    <cellStyle name="Header1 3 4 3 2 2 3" xfId="41621" xr:uid="{061BACEC-2665-4521-A6A8-DD8EE7B4AFBA}"/>
    <cellStyle name="Header1 3 4 3 2 3" xfId="41622" xr:uid="{8F2F891F-BE95-458B-9B2F-5E8F1FEF9F08}"/>
    <cellStyle name="Header1 3 4 3 2 3 2" xfId="41623" xr:uid="{005B2DB1-C2D5-4365-9069-C27CF28586E3}"/>
    <cellStyle name="Header1 3 4 3 2 3 3" xfId="41624" xr:uid="{5582278B-C3EC-4065-B211-365C2CAA527C}"/>
    <cellStyle name="Header1 3 4 3 2 4" xfId="41625" xr:uid="{6D677243-B082-4B61-B3CC-0DF7E92A2206}"/>
    <cellStyle name="Header1 3 4 3 2 4 2" xfId="41626" xr:uid="{5689F967-5CF1-47C5-984D-D8790C564EC8}"/>
    <cellStyle name="Header1 3 4 3 2 4 3" xfId="41627" xr:uid="{17F272DC-8B53-4623-9E7E-68A8AE1F09EB}"/>
    <cellStyle name="Header1 3 4 3 2 5" xfId="41628" xr:uid="{1A757282-AC87-46D4-946C-F918EBFCE0AD}"/>
    <cellStyle name="Header1 3 4 3 2 5 2" xfId="41629" xr:uid="{666145CB-E561-4A1E-8599-F3CCADDD4A5A}"/>
    <cellStyle name="Header1 3 4 3 2 5 3" xfId="41630" xr:uid="{4268CE26-CF7A-4549-B144-78E51039D42C}"/>
    <cellStyle name="Header1 3 4 3 2 6" xfId="41631" xr:uid="{5229FE07-B2C9-436D-96D1-FEE8534D5F8C}"/>
    <cellStyle name="Header1 3 4 3 2 6 2" xfId="41632" xr:uid="{EC5C8458-015F-450F-9262-AEBF8F79B636}"/>
    <cellStyle name="Header1 3 4 3 2 6 3" xfId="41633" xr:uid="{D7C33906-F6E4-4254-9EFE-2143B74C9678}"/>
    <cellStyle name="Header1 3 4 3 2 7" xfId="41634" xr:uid="{263888AD-2A8B-4190-A0C3-71C5E403AD9E}"/>
    <cellStyle name="Header1 3 4 3 2 7 2" xfId="41635" xr:uid="{53E5CB8D-8570-45FE-94EC-16CA48B8A08D}"/>
    <cellStyle name="Header1 3 4 3 2 7 3" xfId="41636" xr:uid="{5474A0AE-F4FC-4491-B65B-F75B986C7193}"/>
    <cellStyle name="Header1 3 4 3 2 8" xfId="41637" xr:uid="{4B9B7A2A-4821-4BA7-ABEF-24A50EA0178A}"/>
    <cellStyle name="Header1 3 4 3 2 9" xfId="41638" xr:uid="{B9AB9FEB-F893-4009-B520-A63820C5A99D}"/>
    <cellStyle name="Header1 3 4 3 3" xfId="41639" xr:uid="{6C71DBC2-F419-4447-9650-0E35A1701387}"/>
    <cellStyle name="Header1 3 4 3 3 2" xfId="41640" xr:uid="{DFB41814-55C9-47D7-92F8-DA7FF77BE123}"/>
    <cellStyle name="Header1 3 4 3 3 2 2" xfId="41641" xr:uid="{CF1DC2EA-9C64-4AF2-B346-958F0D22635E}"/>
    <cellStyle name="Header1 3 4 3 3 2 3" xfId="41642" xr:uid="{C022E195-ED51-4C2F-9DE9-B64FD14C3E63}"/>
    <cellStyle name="Header1 3 4 3 3 3" xfId="41643" xr:uid="{F5791388-42A2-4B1E-B414-DC152A5B5B8B}"/>
    <cellStyle name="Header1 3 4 3 3 3 2" xfId="41644" xr:uid="{863CB3BB-3E49-4D9E-AFDD-730172DBA9B8}"/>
    <cellStyle name="Header1 3 4 3 3 3 3" xfId="41645" xr:uid="{3ECAFE1E-88C1-4121-AFEE-C9178C7D6A2B}"/>
    <cellStyle name="Header1 3 4 3 3 4" xfId="41646" xr:uid="{0483920B-0D71-4E54-B0FF-BBAEE05E61F6}"/>
    <cellStyle name="Header1 3 4 3 3 4 2" xfId="41647" xr:uid="{8A764B0A-BD47-4811-BEF4-E9030C3A32B8}"/>
    <cellStyle name="Header1 3 4 3 3 4 3" xfId="41648" xr:uid="{99E88EFD-AE43-4B55-A0D2-D798CA199A18}"/>
    <cellStyle name="Header1 3 4 3 3 5" xfId="41649" xr:uid="{9D5809E5-D3D0-4F44-874A-213D4845587B}"/>
    <cellStyle name="Header1 3 4 3 3 5 2" xfId="41650" xr:uid="{76E96294-DE84-45F2-A883-474E6AC165F9}"/>
    <cellStyle name="Header1 3 4 3 3 5 3" xfId="41651" xr:uid="{006132A3-5E46-45CC-9573-78B7499EBDA0}"/>
    <cellStyle name="Header1 3 4 3 3 6" xfId="41652" xr:uid="{4D1F41E9-1BF5-4EFE-91AD-74864C162E76}"/>
    <cellStyle name="Header1 3 4 3 3 6 2" xfId="41653" xr:uid="{ED39A61D-0C77-4019-811D-0AA47AA64F78}"/>
    <cellStyle name="Header1 3 4 3 3 6 3" xfId="41654" xr:uid="{78670F91-95AE-4607-AA39-CB1BCAEDBCB5}"/>
    <cellStyle name="Header1 3 4 3 3 7" xfId="41655" xr:uid="{844A7435-78F7-4C94-A5A4-51405A8F571A}"/>
    <cellStyle name="Header1 3 4 3 3 8" xfId="41656" xr:uid="{155E4F26-F61D-43C3-8D12-A2DAA2690DE2}"/>
    <cellStyle name="Header1 3 4 3 4" xfId="41657" xr:uid="{16C8AA49-F5DC-41DA-85F6-7BCFFFACB231}"/>
    <cellStyle name="Header1 3 4 3 4 2" xfId="41658" xr:uid="{E4C24458-3533-4342-AA3C-F7646CDBBE59}"/>
    <cellStyle name="Header1 3 4 3 4 2 2" xfId="41659" xr:uid="{6F87E1DD-D779-4069-95F6-4F1AF43874FF}"/>
    <cellStyle name="Header1 3 4 3 4 2 3" xfId="41660" xr:uid="{EA557139-12BB-47F4-91C6-47F556871916}"/>
    <cellStyle name="Header1 3 4 3 4 3" xfId="41661" xr:uid="{3723B3F8-A552-4FB7-8231-5B296CF7E447}"/>
    <cellStyle name="Header1 3 4 3 4 3 2" xfId="41662" xr:uid="{8B50CD5C-29AB-41C2-A3E3-F0D4C3B6800D}"/>
    <cellStyle name="Header1 3 4 3 4 3 3" xfId="41663" xr:uid="{542ABD23-4452-453B-809D-DF2CD7D27499}"/>
    <cellStyle name="Header1 3 4 3 4 4" xfId="41664" xr:uid="{17E769FB-9C56-40B4-BF15-32CDA78EC040}"/>
    <cellStyle name="Header1 3 4 3 4 4 2" xfId="41665" xr:uid="{D1E8E05C-7205-40EA-BED2-5D2F3B3D1533}"/>
    <cellStyle name="Header1 3 4 3 4 4 3" xfId="41666" xr:uid="{FA94E417-8A69-49B4-8D57-03E4139B8518}"/>
    <cellStyle name="Header1 3 4 3 4 5" xfId="41667" xr:uid="{0084CFCF-9492-4AC4-AFBE-479CB1773485}"/>
    <cellStyle name="Header1 3 4 3 4 5 2" xfId="41668" xr:uid="{7F7AAE3F-C489-4427-B4B4-F88152AD7574}"/>
    <cellStyle name="Header1 3 4 3 4 5 3" xfId="41669" xr:uid="{E9C2F09D-9324-4219-88D9-660BC24B639A}"/>
    <cellStyle name="Header1 3 4 3 4 6" xfId="41670" xr:uid="{27555220-B000-4A8B-A9B1-7CEA53A92EDA}"/>
    <cellStyle name="Header1 3 4 3 4 6 2" xfId="41671" xr:uid="{525EB49B-76FA-4916-874C-25E57A20A69A}"/>
    <cellStyle name="Header1 3 4 3 4 6 3" xfId="41672" xr:uid="{0B44DB59-A412-4786-BA07-CC1D98DFA606}"/>
    <cellStyle name="Header1 3 4 3 4 7" xfId="41673" xr:uid="{07774649-AA10-4EE1-A283-A5283F8A382A}"/>
    <cellStyle name="Header1 3 4 3 4 8" xfId="41674" xr:uid="{17A698AE-9445-4E64-A038-898EBBDABE4A}"/>
    <cellStyle name="Header1 3 4 3 5" xfId="41675" xr:uid="{9F59EE5B-1ABD-4A31-9E82-BC5B0154CA4C}"/>
    <cellStyle name="Header1 3 4 3 5 2" xfId="41676" xr:uid="{BE280DA9-86C5-4051-BAEF-F18A0C516E49}"/>
    <cellStyle name="Header1 3 4 3 5 2 2" xfId="41677" xr:uid="{FEB0CF61-820D-4958-AAEE-30D30304EA3C}"/>
    <cellStyle name="Header1 3 4 3 5 2 3" xfId="41678" xr:uid="{5C3F5089-3335-4D21-A845-FDB3E75527E5}"/>
    <cellStyle name="Header1 3 4 3 5 3" xfId="41679" xr:uid="{565D30ED-5451-4EA4-985F-22E37BFF96A2}"/>
    <cellStyle name="Header1 3 4 3 5 3 2" xfId="41680" xr:uid="{70BF6D66-0CBD-40D3-870F-CC2A6D6E95A3}"/>
    <cellStyle name="Header1 3 4 3 5 3 3" xfId="41681" xr:uid="{B49F3C1C-F2AE-4ABD-AD7E-53EDBBB7A0B9}"/>
    <cellStyle name="Header1 3 4 3 5 4" xfId="41682" xr:uid="{D61EE9BF-DBD9-4333-90A3-3F65EAB2FFFC}"/>
    <cellStyle name="Header1 3 4 3 5 4 2" xfId="41683" xr:uid="{9ED74664-76E4-42EB-A511-DB853D42E1EC}"/>
    <cellStyle name="Header1 3 4 3 5 4 3" xfId="41684" xr:uid="{FF90C4CC-1302-476B-A347-A11377A08D1D}"/>
    <cellStyle name="Header1 3 4 3 5 5" xfId="41685" xr:uid="{223B43F3-149F-4F62-ABCD-70829F33844A}"/>
    <cellStyle name="Header1 3 4 3 5 5 2" xfId="41686" xr:uid="{0EC10D8C-AFCD-412E-BA58-54622AC6F678}"/>
    <cellStyle name="Header1 3 4 3 5 5 3" xfId="41687" xr:uid="{D3819531-3917-43B9-8E9C-A806CAB65A21}"/>
    <cellStyle name="Header1 3 4 3 5 6" xfId="41688" xr:uid="{A555D73A-05F7-43DB-A79E-614922129494}"/>
    <cellStyle name="Header1 3 4 3 5 6 2" xfId="41689" xr:uid="{8D4B968D-3F78-42A4-B036-C6698EE669C5}"/>
    <cellStyle name="Header1 3 4 3 5 6 3" xfId="41690" xr:uid="{A37CBC88-E270-4E40-9EB1-47CE2DED115C}"/>
    <cellStyle name="Header1 3 4 3 5 7" xfId="41691" xr:uid="{5D73DB13-B834-4037-8633-59AADDE88FEE}"/>
    <cellStyle name="Header1 3 4 3 5 8" xfId="41692" xr:uid="{ED3493C7-63A4-4826-8FAD-D6BA95DB958D}"/>
    <cellStyle name="Header1 3 4 3 6" xfId="41693" xr:uid="{AE47724E-DE30-42C6-8DD7-C8974AB47D16}"/>
    <cellStyle name="Header1 3 4 3 6 2" xfId="41694" xr:uid="{03E84725-20CE-4D85-BD9F-6D4A99A5ECD4}"/>
    <cellStyle name="Header1 3 4 3 6 2 2" xfId="41695" xr:uid="{1385D034-BBA0-491A-80FF-3D445CA386FC}"/>
    <cellStyle name="Header1 3 4 3 6 2 3" xfId="41696" xr:uid="{8739361F-F244-4715-8B2A-4CFE467CF4C2}"/>
    <cellStyle name="Header1 3 4 3 6 3" xfId="41697" xr:uid="{16C87FE5-E886-4599-9A16-5F1B4066A91F}"/>
    <cellStyle name="Header1 3 4 3 6 3 2" xfId="41698" xr:uid="{8D5BAA1D-763D-4D15-8E96-3AF251749281}"/>
    <cellStyle name="Header1 3 4 3 6 3 3" xfId="41699" xr:uid="{E51FF110-1E5D-475A-9055-822A861BB3F1}"/>
    <cellStyle name="Header1 3 4 3 6 4" xfId="41700" xr:uid="{26ABBEE3-372D-40B6-97AD-0D2AE6BD79C5}"/>
    <cellStyle name="Header1 3 4 3 6 4 2" xfId="41701" xr:uid="{3BDD29B3-67C2-4424-9A00-BEAEB0E751AC}"/>
    <cellStyle name="Header1 3 4 3 6 4 3" xfId="41702" xr:uid="{19C0E515-2DD2-4F20-9825-2FC1AD1D98AC}"/>
    <cellStyle name="Header1 3 4 3 6 5" xfId="41703" xr:uid="{5DEF1A8D-54CB-4F8B-B42C-EE291EB46D4C}"/>
    <cellStyle name="Header1 3 4 3 6 5 2" xfId="41704" xr:uid="{279843BD-6681-4DF3-BC39-0E16C5DDD91B}"/>
    <cellStyle name="Header1 3 4 3 6 5 3" xfId="41705" xr:uid="{28CFFFAB-9EBC-4417-90EB-BD7B5CBEAAED}"/>
    <cellStyle name="Header1 3 4 3 6 6" xfId="41706" xr:uid="{355DF51C-922A-47CC-B15E-A7613C107E20}"/>
    <cellStyle name="Header1 3 4 3 6 6 2" xfId="41707" xr:uid="{8FA53F59-00EA-42AC-A3BC-6B0BAF3FDF8F}"/>
    <cellStyle name="Header1 3 4 3 6 6 3" xfId="41708" xr:uid="{AA352E71-D708-4609-97D3-682682E142D1}"/>
    <cellStyle name="Header1 3 4 3 6 7" xfId="41709" xr:uid="{1596070A-49B7-4325-B69B-ECDA84D4DF02}"/>
    <cellStyle name="Header1 3 4 3 6 8" xfId="41710" xr:uid="{E2C29F7E-8005-4863-9387-D4BD7BFBDA9D}"/>
    <cellStyle name="Header1 3 4 3 7" xfId="41711" xr:uid="{F7330623-02CD-42C8-A4CD-D541BB6D55E1}"/>
    <cellStyle name="Header1 3 4 3 8" xfId="41712" xr:uid="{3B85E0CA-DBB1-42E3-8BD9-8735DA26B1A3}"/>
    <cellStyle name="Header1 3 4 4" xfId="41713" xr:uid="{DC7CDC01-27A8-4D77-9C91-EF2C90530CCA}"/>
    <cellStyle name="Header1 3 4 4 2" xfId="41714" xr:uid="{3C68D696-75A9-44D8-B05C-DAA6D2E2F460}"/>
    <cellStyle name="Header1 3 4 4 2 2" xfId="41715" xr:uid="{126DBF15-6C11-4B24-B05A-D4A96985F791}"/>
    <cellStyle name="Header1 3 4 4 2 2 2" xfId="41716" xr:uid="{D2D8FD1D-BCAB-46AA-B66A-46F0D8B26BC9}"/>
    <cellStyle name="Header1 3 4 4 2 2 3" xfId="41717" xr:uid="{8F4D9076-F0F5-4FF7-9757-8AB0F43CC402}"/>
    <cellStyle name="Header1 3 4 4 2 3" xfId="41718" xr:uid="{4E5C7062-690F-4BF3-BDEA-9EBDC5668571}"/>
    <cellStyle name="Header1 3 4 4 2 3 2" xfId="41719" xr:uid="{EA3D5FD8-196E-43E1-AAD3-94FCAB62D264}"/>
    <cellStyle name="Header1 3 4 4 2 3 3" xfId="41720" xr:uid="{1381B0ED-FE31-4472-9288-4667575893D2}"/>
    <cellStyle name="Header1 3 4 4 2 4" xfId="41721" xr:uid="{412AE6F0-8FE0-4458-82C4-795B43022988}"/>
    <cellStyle name="Header1 3 4 4 2 4 2" xfId="41722" xr:uid="{35924DE2-D46E-4123-B88F-2889B498B6FC}"/>
    <cellStyle name="Header1 3 4 4 2 4 3" xfId="41723" xr:uid="{7A026950-CAE5-4BD3-8A4E-FCA0AC75EE2A}"/>
    <cellStyle name="Header1 3 4 4 2 5" xfId="41724" xr:uid="{577DBE6A-1491-451B-A114-E8C0B5323F45}"/>
    <cellStyle name="Header1 3 4 4 2 5 2" xfId="41725" xr:uid="{42378BF2-516F-44AF-9E9E-A5FF78CEAF9E}"/>
    <cellStyle name="Header1 3 4 4 2 5 3" xfId="41726" xr:uid="{5B7CC12F-35D8-4BDD-8165-6FF3B48CBAD0}"/>
    <cellStyle name="Header1 3 4 4 2 6" xfId="41727" xr:uid="{31C9BEC4-0BB0-4233-83D7-33D27DBC013D}"/>
    <cellStyle name="Header1 3 4 4 2 6 2" xfId="41728" xr:uid="{89FC7506-CB50-4719-9F58-AF7A4D810FB6}"/>
    <cellStyle name="Header1 3 4 4 2 6 3" xfId="41729" xr:uid="{1FF4C780-F7F9-40C4-B705-72E17DB38A7A}"/>
    <cellStyle name="Header1 3 4 4 2 7" xfId="41730" xr:uid="{7FE01618-0FE9-4EB9-807F-A51FF465D4AE}"/>
    <cellStyle name="Header1 3 4 4 2 7 2" xfId="41731" xr:uid="{0459BAA7-5259-4050-8EC8-FED449D17C58}"/>
    <cellStyle name="Header1 3 4 4 2 7 3" xfId="41732" xr:uid="{70B27776-1F2D-4AEE-AACC-3A5FF781E7BB}"/>
    <cellStyle name="Header1 3 4 4 2 8" xfId="41733" xr:uid="{E31177E7-1D56-4D12-B855-BBAD0F1A6BAA}"/>
    <cellStyle name="Header1 3 4 4 2 9" xfId="41734" xr:uid="{1B12BF93-0E13-410F-AC9A-CADD742AEDA8}"/>
    <cellStyle name="Header1 3 4 4 3" xfId="41735" xr:uid="{81EC9899-772D-47E1-AF44-184D5596FE36}"/>
    <cellStyle name="Header1 3 4 4 3 2" xfId="41736" xr:uid="{51EFCF34-AC0A-4A3C-BA39-3F3E22F99652}"/>
    <cellStyle name="Header1 3 4 4 3 2 2" xfId="41737" xr:uid="{8908A958-86D1-4C29-B0A2-22393DEE8D64}"/>
    <cellStyle name="Header1 3 4 4 3 2 3" xfId="41738" xr:uid="{F11FF4DA-97F2-4F3B-8F3D-9BE5C7A06CC0}"/>
    <cellStyle name="Header1 3 4 4 3 3" xfId="41739" xr:uid="{64357C27-55BD-4A8A-B28F-9656E5B15CFD}"/>
    <cellStyle name="Header1 3 4 4 3 3 2" xfId="41740" xr:uid="{D5D6D559-704D-48D6-B2D0-C517CF4181ED}"/>
    <cellStyle name="Header1 3 4 4 3 3 3" xfId="41741" xr:uid="{A9A8220D-F71C-47D6-90BE-BA86C9AA4114}"/>
    <cellStyle name="Header1 3 4 4 3 4" xfId="41742" xr:uid="{BF919282-756D-40D5-B1C5-6CD4763965A2}"/>
    <cellStyle name="Header1 3 4 4 3 4 2" xfId="41743" xr:uid="{C56DD035-953E-4CF6-899E-4E55988361E6}"/>
    <cellStyle name="Header1 3 4 4 3 4 3" xfId="41744" xr:uid="{7A0B1811-8B70-4286-A9A9-18DA4989A096}"/>
    <cellStyle name="Header1 3 4 4 3 5" xfId="41745" xr:uid="{AC7423B7-4294-4756-A058-549688BF51C5}"/>
    <cellStyle name="Header1 3 4 4 3 5 2" xfId="41746" xr:uid="{DBD5A1C6-8F4B-489A-90FB-B25456B57F22}"/>
    <cellStyle name="Header1 3 4 4 3 5 3" xfId="41747" xr:uid="{09DB7D78-78B9-4C70-A8AF-C79AD021BFC3}"/>
    <cellStyle name="Header1 3 4 4 3 6" xfId="41748" xr:uid="{80C424E3-5272-4CD9-AD7A-25247EE78F7A}"/>
    <cellStyle name="Header1 3 4 4 3 6 2" xfId="41749" xr:uid="{58C4EB5F-3C6E-447E-B3C8-EEE19C55B86F}"/>
    <cellStyle name="Header1 3 4 4 3 6 3" xfId="41750" xr:uid="{4DA7AF49-A317-4781-BE51-C74764280BB9}"/>
    <cellStyle name="Header1 3 4 4 3 7" xfId="41751" xr:uid="{232C1C36-68EE-4897-8B52-B62726543F02}"/>
    <cellStyle name="Header1 3 4 4 3 8" xfId="41752" xr:uid="{FF9BAA4F-3E6A-4452-86CB-30842378CB97}"/>
    <cellStyle name="Header1 3 4 4 4" xfId="41753" xr:uid="{7BE4BEA5-74FA-4659-AA8A-CBFD82D8AD9D}"/>
    <cellStyle name="Header1 3 4 4 4 2" xfId="41754" xr:uid="{17B1DB70-20DB-4ED2-BCFE-92AC4FD6DCF8}"/>
    <cellStyle name="Header1 3 4 4 4 2 2" xfId="41755" xr:uid="{5661FF26-3437-4E98-AC46-D78715BC906E}"/>
    <cellStyle name="Header1 3 4 4 4 2 3" xfId="41756" xr:uid="{D0CEBF25-E87A-474F-9274-C4BD6FB81E95}"/>
    <cellStyle name="Header1 3 4 4 4 3" xfId="41757" xr:uid="{C6CF5E9A-1026-4F6F-813A-C6E9E93D527E}"/>
    <cellStyle name="Header1 3 4 4 4 3 2" xfId="41758" xr:uid="{4ADD90DF-7952-4793-86D3-12BA3A33ADED}"/>
    <cellStyle name="Header1 3 4 4 4 3 3" xfId="41759" xr:uid="{7BBB7298-EB3F-4506-9727-A5002325E8E0}"/>
    <cellStyle name="Header1 3 4 4 4 4" xfId="41760" xr:uid="{6F9949EA-9E57-488F-9AB1-1ED5C73F1234}"/>
    <cellStyle name="Header1 3 4 4 4 4 2" xfId="41761" xr:uid="{F70E8404-5F19-44A7-81A4-A154D7603DB4}"/>
    <cellStyle name="Header1 3 4 4 4 4 3" xfId="41762" xr:uid="{48646D14-3366-43A0-BF97-D60D312EA5CF}"/>
    <cellStyle name="Header1 3 4 4 4 5" xfId="41763" xr:uid="{16F38A06-FEF1-4C63-821B-D84405C7BCA1}"/>
    <cellStyle name="Header1 3 4 4 4 5 2" xfId="41764" xr:uid="{1124C43D-F720-4681-A03C-133430981925}"/>
    <cellStyle name="Header1 3 4 4 4 5 3" xfId="41765" xr:uid="{C68CB735-7776-4800-B5BB-C2F17BC10460}"/>
    <cellStyle name="Header1 3 4 4 4 6" xfId="41766" xr:uid="{CD10B70E-739C-4C37-8448-7376F71C8F4F}"/>
    <cellStyle name="Header1 3 4 4 4 6 2" xfId="41767" xr:uid="{F2B5F9A3-76C8-4C65-BA74-168BA0EC9ECB}"/>
    <cellStyle name="Header1 3 4 4 4 6 3" xfId="41768" xr:uid="{5C8F4A59-63F1-4370-A24B-8502CBFA01B5}"/>
    <cellStyle name="Header1 3 4 4 4 7" xfId="41769" xr:uid="{049A6DC6-D66E-437D-AD3A-5E4198EA46D7}"/>
    <cellStyle name="Header1 3 4 4 4 8" xfId="41770" xr:uid="{BF71C7D5-BD10-47D1-BF23-5B2D190A3898}"/>
    <cellStyle name="Header1 3 4 4 5" xfId="41771" xr:uid="{EE683DF9-3364-4C3C-A0C0-AF4AF5135B2C}"/>
    <cellStyle name="Header1 3 4 4 5 2" xfId="41772" xr:uid="{47D059E6-E71D-4A9F-8041-D1A24CDF1319}"/>
    <cellStyle name="Header1 3 4 4 5 2 2" xfId="41773" xr:uid="{4178529C-BFE6-47A5-B901-1535240ABA60}"/>
    <cellStyle name="Header1 3 4 4 5 2 3" xfId="41774" xr:uid="{4695E348-6F25-43C2-97CA-3056964265BA}"/>
    <cellStyle name="Header1 3 4 4 5 3" xfId="41775" xr:uid="{837B6F0C-FDEC-4E20-BD8B-EAE151529F2D}"/>
    <cellStyle name="Header1 3 4 4 5 3 2" xfId="41776" xr:uid="{63CFFE0F-5A4F-47A0-98B9-B360C267D4A8}"/>
    <cellStyle name="Header1 3 4 4 5 3 3" xfId="41777" xr:uid="{5679EDFF-A090-4584-AC1E-527005288FBC}"/>
    <cellStyle name="Header1 3 4 4 5 4" xfId="41778" xr:uid="{9B9FDD57-1845-40D6-8070-5F82C8E90E21}"/>
    <cellStyle name="Header1 3 4 4 5 4 2" xfId="41779" xr:uid="{A2ECD61B-29E5-41A9-B716-7A38A6B5B8DA}"/>
    <cellStyle name="Header1 3 4 4 5 4 3" xfId="41780" xr:uid="{23947CF4-EC0D-471C-8075-ED4032B2DEAB}"/>
    <cellStyle name="Header1 3 4 4 5 5" xfId="41781" xr:uid="{05926B8C-A9D0-46CA-95FA-7DCA49586EA2}"/>
    <cellStyle name="Header1 3 4 4 5 5 2" xfId="41782" xr:uid="{C14CFA9D-8FAA-4ACC-839D-CD06827AE176}"/>
    <cellStyle name="Header1 3 4 4 5 5 3" xfId="41783" xr:uid="{D4E89FD3-57AC-4DE6-A46D-7BC03BF7BD28}"/>
    <cellStyle name="Header1 3 4 4 5 6" xfId="41784" xr:uid="{21E85CF1-88DD-4287-B0B3-D3A0FBCA2D17}"/>
    <cellStyle name="Header1 3 4 4 5 6 2" xfId="41785" xr:uid="{D210F7C2-3166-44CA-A82C-3D411BD8E6A0}"/>
    <cellStyle name="Header1 3 4 4 5 6 3" xfId="41786" xr:uid="{E89980D3-A9E9-4A48-BD36-5C4418930F9C}"/>
    <cellStyle name="Header1 3 4 4 5 7" xfId="41787" xr:uid="{48673C98-EC15-4051-A7EA-7CDCAA62728A}"/>
    <cellStyle name="Header1 3 4 4 5 8" xfId="41788" xr:uid="{7A5BFE12-CD00-4F11-A11C-523F4212171D}"/>
    <cellStyle name="Header1 3 4 4 6" xfId="41789" xr:uid="{6A026429-8F52-49AC-ADE8-96272C5137A2}"/>
    <cellStyle name="Header1 3 4 4 6 2" xfId="41790" xr:uid="{40B0EC7C-47F9-4977-90DE-0864E893CB90}"/>
    <cellStyle name="Header1 3 4 4 6 2 2" xfId="41791" xr:uid="{E87C3301-30EA-4F7A-BB89-23AA874C287A}"/>
    <cellStyle name="Header1 3 4 4 6 2 3" xfId="41792" xr:uid="{81C2CB38-674B-4753-A0EC-04EB3FFF96CC}"/>
    <cellStyle name="Header1 3 4 4 6 3" xfId="41793" xr:uid="{4F02315B-667F-40A3-AD8E-52D705788451}"/>
    <cellStyle name="Header1 3 4 4 6 3 2" xfId="41794" xr:uid="{54610550-2643-4542-AF88-96CFA434F91F}"/>
    <cellStyle name="Header1 3 4 4 6 3 3" xfId="41795" xr:uid="{8B8D400D-9CCE-45C7-9615-866B8C544F89}"/>
    <cellStyle name="Header1 3 4 4 6 4" xfId="41796" xr:uid="{00E7DD64-AE81-4C61-8484-33478E1C1372}"/>
    <cellStyle name="Header1 3 4 4 6 4 2" xfId="41797" xr:uid="{D14A7340-49CD-4089-A12A-CBA0D80029BE}"/>
    <cellStyle name="Header1 3 4 4 6 4 3" xfId="41798" xr:uid="{7A98663D-C2E3-441B-A834-75E7CD6A538B}"/>
    <cellStyle name="Header1 3 4 4 6 5" xfId="41799" xr:uid="{78DDDF46-73A3-4FD4-A950-566F221C31B7}"/>
    <cellStyle name="Header1 3 4 4 6 5 2" xfId="41800" xr:uid="{2CDE614A-5B5A-4C97-BB09-920B708355B7}"/>
    <cellStyle name="Header1 3 4 4 6 5 3" xfId="41801" xr:uid="{8602D937-624F-4D65-B7CC-5929C85B811E}"/>
    <cellStyle name="Header1 3 4 4 6 6" xfId="41802" xr:uid="{7EEB044F-085C-4C04-BC98-A6864A828540}"/>
    <cellStyle name="Header1 3 4 4 6 6 2" xfId="41803" xr:uid="{3A1D0E15-0E5D-4CB1-A9A8-CDD76E9F42E7}"/>
    <cellStyle name="Header1 3 4 4 6 6 3" xfId="41804" xr:uid="{2F1A6FD6-3ED4-49C5-9515-28A15057EBFB}"/>
    <cellStyle name="Header1 3 4 4 6 7" xfId="41805" xr:uid="{8BE2C1C7-523D-4CE7-99AC-F277E8D82350}"/>
    <cellStyle name="Header1 3 4 4 6 8" xfId="41806" xr:uid="{EE9E09BF-5BB4-46DD-84BC-25981271016C}"/>
    <cellStyle name="Header1 3 4 4 7" xfId="41807" xr:uid="{1D18FA8D-E736-4B49-A300-71182267B1A8}"/>
    <cellStyle name="Header1 3 4 4 8" xfId="41808" xr:uid="{F704B4F8-EC0F-43F3-A453-7812852DC110}"/>
    <cellStyle name="Header1 3 4 5" xfId="41809" xr:uid="{481C7FBF-0037-41DC-8ED4-095241EEA288}"/>
    <cellStyle name="Header1 3 4 5 2" xfId="41810" xr:uid="{1DF736F4-4D6A-44B1-8C8A-B72EBDE9AE8D}"/>
    <cellStyle name="Header1 3 4 5 2 2" xfId="41811" xr:uid="{5971FFE3-CE92-4C63-93EB-55E47EAEB3DE}"/>
    <cellStyle name="Header1 3 4 5 2 2 2" xfId="41812" xr:uid="{EEB36EBD-4D2B-47B2-AEF7-BC87F53F4997}"/>
    <cellStyle name="Header1 3 4 5 2 2 3" xfId="41813" xr:uid="{54D0CEB7-2B01-4333-8EBA-E8002DA38364}"/>
    <cellStyle name="Header1 3 4 5 2 3" xfId="41814" xr:uid="{43F21D7A-AC4D-49A7-B6CA-4139E849421D}"/>
    <cellStyle name="Header1 3 4 5 2 3 2" xfId="41815" xr:uid="{D8838E76-BCC2-4383-A521-FB9E6DD06085}"/>
    <cellStyle name="Header1 3 4 5 2 3 3" xfId="41816" xr:uid="{C953118E-4E3D-4C38-AFA1-CBE9E1AAA093}"/>
    <cellStyle name="Header1 3 4 5 2 4" xfId="41817" xr:uid="{DB8E3CA1-241D-46AE-B080-65C90AB6703C}"/>
    <cellStyle name="Header1 3 4 5 2 4 2" xfId="41818" xr:uid="{D373513F-96B1-4256-B860-F874FD980999}"/>
    <cellStyle name="Header1 3 4 5 2 4 3" xfId="41819" xr:uid="{9B009B02-69BF-42F6-9E28-15C1090075C6}"/>
    <cellStyle name="Header1 3 4 5 2 5" xfId="41820" xr:uid="{05CE09F7-AED9-40F9-B442-76A6D92E7CB9}"/>
    <cellStyle name="Header1 3 4 5 2 5 2" xfId="41821" xr:uid="{5B204F9E-4702-43EA-A1AB-DB9564572AC9}"/>
    <cellStyle name="Header1 3 4 5 2 5 3" xfId="41822" xr:uid="{7D2773D2-793D-421A-9C74-D345277E8BDA}"/>
    <cellStyle name="Header1 3 4 5 2 6" xfId="41823" xr:uid="{DA7C18D8-5FE0-4525-A9E4-4EA88698AA3E}"/>
    <cellStyle name="Header1 3 4 5 2 6 2" xfId="41824" xr:uid="{9B1349B6-CA75-4DE4-A791-B533AEBC2F7B}"/>
    <cellStyle name="Header1 3 4 5 2 6 3" xfId="41825" xr:uid="{E9CE6133-FA37-4F93-B9BD-EBACB079885C}"/>
    <cellStyle name="Header1 3 4 5 2 7" xfId="41826" xr:uid="{166B1297-F2ED-4FB1-B535-69C93D972AFD}"/>
    <cellStyle name="Header1 3 4 5 2 7 2" xfId="41827" xr:uid="{1651A033-C16E-4BD5-B9D3-3FE2C8F2C9E4}"/>
    <cellStyle name="Header1 3 4 5 2 7 3" xfId="41828" xr:uid="{40715A9C-814B-4A36-B27D-3BE308EA70A7}"/>
    <cellStyle name="Header1 3 4 5 2 8" xfId="41829" xr:uid="{153C0333-1E2A-4615-9D00-351B58484412}"/>
    <cellStyle name="Header1 3 4 5 2 9" xfId="41830" xr:uid="{D4C89347-36AB-47CF-AA5C-2E4BD2FB03D3}"/>
    <cellStyle name="Header1 3 4 5 3" xfId="41831" xr:uid="{CD50B9EF-B437-4473-B159-EA3CB951E404}"/>
    <cellStyle name="Header1 3 4 5 3 2" xfId="41832" xr:uid="{C04F4CC4-828B-4934-99C1-1579571C91AD}"/>
    <cellStyle name="Header1 3 4 5 3 2 2" xfId="41833" xr:uid="{DA3FD212-D110-4AE1-AB6C-B12F729F41B6}"/>
    <cellStyle name="Header1 3 4 5 3 2 3" xfId="41834" xr:uid="{2BF1F6DF-739D-4736-8B41-60B0B33BA597}"/>
    <cellStyle name="Header1 3 4 5 3 3" xfId="41835" xr:uid="{DE3F22F6-F9EE-45F5-8388-48FA650491DB}"/>
    <cellStyle name="Header1 3 4 5 3 3 2" xfId="41836" xr:uid="{C9C42E80-19CB-4829-92CA-4A0FCA34A7BE}"/>
    <cellStyle name="Header1 3 4 5 3 3 3" xfId="41837" xr:uid="{B0F962FC-E0B7-4869-A66C-5FAF79965C8E}"/>
    <cellStyle name="Header1 3 4 5 3 4" xfId="41838" xr:uid="{AED16705-EF85-4B27-9362-EB524369E587}"/>
    <cellStyle name="Header1 3 4 5 3 4 2" xfId="41839" xr:uid="{299566BE-1677-4A63-A94B-D95714D26909}"/>
    <cellStyle name="Header1 3 4 5 3 4 3" xfId="41840" xr:uid="{7673F492-A3C1-4B1E-B7E5-B17E1EF5BF19}"/>
    <cellStyle name="Header1 3 4 5 3 5" xfId="41841" xr:uid="{B94C5522-01EF-4D4D-A2DD-0D1378F873B3}"/>
    <cellStyle name="Header1 3 4 5 3 5 2" xfId="41842" xr:uid="{3189F367-4B0B-4EBE-B327-DB67E4200FD3}"/>
    <cellStyle name="Header1 3 4 5 3 5 3" xfId="41843" xr:uid="{39F08667-8D77-493A-8DA8-61DBB17E0454}"/>
    <cellStyle name="Header1 3 4 5 3 6" xfId="41844" xr:uid="{6D81CEE3-FBBB-4038-ADCA-3AA211D32BD1}"/>
    <cellStyle name="Header1 3 4 5 3 6 2" xfId="41845" xr:uid="{77B0B77D-F233-425E-9131-1E6EFE9A274F}"/>
    <cellStyle name="Header1 3 4 5 3 6 3" xfId="41846" xr:uid="{C6347F4C-6095-44F1-B3FD-6ADC3F280367}"/>
    <cellStyle name="Header1 3 4 5 3 7" xfId="41847" xr:uid="{0D010F9D-D7CE-4586-8033-5CB70A80B14D}"/>
    <cellStyle name="Header1 3 4 5 3 8" xfId="41848" xr:uid="{E0B851B9-514D-4F88-8648-15CA28F02865}"/>
    <cellStyle name="Header1 3 4 5 4" xfId="41849" xr:uid="{A8824662-8CD4-411A-A570-26B0B78A4B37}"/>
    <cellStyle name="Header1 3 4 5 4 2" xfId="41850" xr:uid="{3E3ECF22-7435-48AC-8CE6-3C544F1EE4A6}"/>
    <cellStyle name="Header1 3 4 5 4 2 2" xfId="41851" xr:uid="{5EB673DE-DE91-4318-999F-5C3A1B982827}"/>
    <cellStyle name="Header1 3 4 5 4 2 3" xfId="41852" xr:uid="{2BF4A5DC-52FE-4945-8DBB-5A72C7AE0C84}"/>
    <cellStyle name="Header1 3 4 5 4 3" xfId="41853" xr:uid="{561CC3DB-2C41-4FE7-AB13-45DFB6CEDD2C}"/>
    <cellStyle name="Header1 3 4 5 4 3 2" xfId="41854" xr:uid="{2D9DC241-22F5-4368-B5EC-8D625E4AD1AC}"/>
    <cellStyle name="Header1 3 4 5 4 3 3" xfId="41855" xr:uid="{1F9D06A1-EB95-4122-8761-68E4A15D43C4}"/>
    <cellStyle name="Header1 3 4 5 4 4" xfId="41856" xr:uid="{1A4BC6B2-D224-4B34-8C7C-993B92544088}"/>
    <cellStyle name="Header1 3 4 5 4 4 2" xfId="41857" xr:uid="{B43C2A23-1B31-4C0B-8636-F76B4A4076E2}"/>
    <cellStyle name="Header1 3 4 5 4 4 3" xfId="41858" xr:uid="{A8D5E52D-02C1-45C7-90CA-6F84D3573929}"/>
    <cellStyle name="Header1 3 4 5 4 5" xfId="41859" xr:uid="{326053DD-2913-4B89-9348-FE7F67046E61}"/>
    <cellStyle name="Header1 3 4 5 4 5 2" xfId="41860" xr:uid="{1ED6DED6-9B64-4DA9-864B-2F806F2AEAFC}"/>
    <cellStyle name="Header1 3 4 5 4 5 3" xfId="41861" xr:uid="{3D1E528B-9B14-462C-934C-885A90CE4286}"/>
    <cellStyle name="Header1 3 4 5 4 6" xfId="41862" xr:uid="{70E68641-22C4-4DBB-B06A-F484BBF9B413}"/>
    <cellStyle name="Header1 3 4 5 4 6 2" xfId="41863" xr:uid="{34011048-DCB4-48B2-845D-6BBFC6491B1B}"/>
    <cellStyle name="Header1 3 4 5 4 6 3" xfId="41864" xr:uid="{892D13EB-EB14-4A4F-A711-F85D769210E6}"/>
    <cellStyle name="Header1 3 4 5 4 7" xfId="41865" xr:uid="{C696B0DC-5FCD-48D0-BCC4-B612C21C4781}"/>
    <cellStyle name="Header1 3 4 5 4 8" xfId="41866" xr:uid="{3CED21FC-7360-4C7E-9D5D-C9EAA59A3994}"/>
    <cellStyle name="Header1 3 4 5 5" xfId="41867" xr:uid="{614A5756-2F4C-4F3E-81C8-A1CBEBBD0CFB}"/>
    <cellStyle name="Header1 3 4 5 5 2" xfId="41868" xr:uid="{D1F27AD9-1D4A-43D6-B0B5-AB5F384CB429}"/>
    <cellStyle name="Header1 3 4 5 5 2 2" xfId="41869" xr:uid="{EBB96146-9431-4CD8-A9B2-8F726B8FC97D}"/>
    <cellStyle name="Header1 3 4 5 5 2 3" xfId="41870" xr:uid="{5621BAD5-8451-4570-9D11-E3219D3ADABE}"/>
    <cellStyle name="Header1 3 4 5 5 3" xfId="41871" xr:uid="{FB0CCFBC-558F-4824-AEB9-2B73ECAC1330}"/>
    <cellStyle name="Header1 3 4 5 5 3 2" xfId="41872" xr:uid="{5867C16B-824F-4F3D-B64B-C596BCB1F1AC}"/>
    <cellStyle name="Header1 3 4 5 5 3 3" xfId="41873" xr:uid="{C48D55DA-F5B9-4196-976B-377EAA174A1B}"/>
    <cellStyle name="Header1 3 4 5 5 4" xfId="41874" xr:uid="{8027CB11-7BBD-4057-BE6E-243C251929DE}"/>
    <cellStyle name="Header1 3 4 5 5 4 2" xfId="41875" xr:uid="{37999085-2B3A-45D0-95F9-2F58A5E8EC29}"/>
    <cellStyle name="Header1 3 4 5 5 4 3" xfId="41876" xr:uid="{FA668C9F-B364-4D94-8166-FE3AE9DFDEBE}"/>
    <cellStyle name="Header1 3 4 5 5 5" xfId="41877" xr:uid="{6A263AD0-4EEB-432C-B724-0334544B81F8}"/>
    <cellStyle name="Header1 3 4 5 5 5 2" xfId="41878" xr:uid="{1A775FD2-7827-4B42-A2E1-8FC4284E1F0E}"/>
    <cellStyle name="Header1 3 4 5 5 5 3" xfId="41879" xr:uid="{78DDF091-656E-4119-99E0-37B44EFB2394}"/>
    <cellStyle name="Header1 3 4 5 5 6" xfId="41880" xr:uid="{276E17D2-43F8-4951-A38E-1A0C9BA04E10}"/>
    <cellStyle name="Header1 3 4 5 5 6 2" xfId="41881" xr:uid="{24FAE563-CA26-4279-ABDD-F855F1EEC814}"/>
    <cellStyle name="Header1 3 4 5 5 6 3" xfId="41882" xr:uid="{90AC49DA-1817-4AB1-A12C-C7D9DF7C9BC0}"/>
    <cellStyle name="Header1 3 4 5 5 7" xfId="41883" xr:uid="{1645D0FA-F9EB-4070-9AA3-E33A84E2BE4D}"/>
    <cellStyle name="Header1 3 4 5 5 8" xfId="41884" xr:uid="{647E1A11-9DCC-43BE-B4AC-75D8B84BB574}"/>
    <cellStyle name="Header1 3 4 5 6" xfId="41885" xr:uid="{391EE0F7-F5E3-4192-B381-9698806627DD}"/>
    <cellStyle name="Header1 3 4 5 6 2" xfId="41886" xr:uid="{EB8631E6-125D-4721-8920-DD9CA9C8109E}"/>
    <cellStyle name="Header1 3 4 5 6 2 2" xfId="41887" xr:uid="{7770938E-4580-4B63-8B0D-8F728EB25A73}"/>
    <cellStyle name="Header1 3 4 5 6 2 3" xfId="41888" xr:uid="{3182C99B-D6DC-43F9-88F3-DF161868B2DD}"/>
    <cellStyle name="Header1 3 4 5 6 3" xfId="41889" xr:uid="{5865FB45-17EB-4402-BCBF-0E392129EE56}"/>
    <cellStyle name="Header1 3 4 5 6 3 2" xfId="41890" xr:uid="{A1886855-9C0D-4D0F-829B-36BF885864D6}"/>
    <cellStyle name="Header1 3 4 5 6 3 3" xfId="41891" xr:uid="{6E953B74-4093-4876-9431-CD6CD49C9FB0}"/>
    <cellStyle name="Header1 3 4 5 6 4" xfId="41892" xr:uid="{193561B6-6ACC-49EA-B4D9-C712D989537B}"/>
    <cellStyle name="Header1 3 4 5 6 4 2" xfId="41893" xr:uid="{A89EB4BD-3FB4-426B-875D-432DA64A6D87}"/>
    <cellStyle name="Header1 3 4 5 6 4 3" xfId="41894" xr:uid="{3BDE6952-832F-431E-A838-FFDB6DEA6EBD}"/>
    <cellStyle name="Header1 3 4 5 6 5" xfId="41895" xr:uid="{DCB9F2D1-0F9B-4D7F-9B92-3EA614B09BAE}"/>
    <cellStyle name="Header1 3 4 5 6 5 2" xfId="41896" xr:uid="{BCC18592-17C6-4ACB-BDA4-A59706ECED79}"/>
    <cellStyle name="Header1 3 4 5 6 5 3" xfId="41897" xr:uid="{0FD40F5E-98B2-4FB2-868B-8D4821565DFB}"/>
    <cellStyle name="Header1 3 4 5 6 6" xfId="41898" xr:uid="{F2F30FA7-5203-4AD2-BCA3-C62C67CBE312}"/>
    <cellStyle name="Header1 3 4 5 6 6 2" xfId="41899" xr:uid="{790409C3-3F31-47A2-A769-29ED47F7FC25}"/>
    <cellStyle name="Header1 3 4 5 6 6 3" xfId="41900" xr:uid="{0B67962C-A0E3-47DB-9A17-61AD20D48085}"/>
    <cellStyle name="Header1 3 4 5 6 7" xfId="41901" xr:uid="{F737C526-FA0D-462A-9AE6-843B9EA6AC32}"/>
    <cellStyle name="Header1 3 4 5 6 8" xfId="41902" xr:uid="{5E13184F-736B-4122-9CB7-80594ACF9179}"/>
    <cellStyle name="Header1 3 4 5 7" xfId="41903" xr:uid="{0E8B82BB-9C57-4C38-B49D-2A6507E6DFA6}"/>
    <cellStyle name="Header1 3 4 5 8" xfId="41904" xr:uid="{98A97E74-FA3E-4171-85E9-EB738F0B4D78}"/>
    <cellStyle name="Header1 3 4 6" xfId="41905" xr:uid="{D596396E-F00F-4D01-9C6F-BA74F6634780}"/>
    <cellStyle name="Header1 3 4 6 2" xfId="41906" xr:uid="{C74253A9-6622-4C55-BDB3-34E418838174}"/>
    <cellStyle name="Header1 3 4 6 2 2" xfId="41907" xr:uid="{EB1E4060-8DF1-47AF-BA22-6680E2FB82AF}"/>
    <cellStyle name="Header1 3 4 6 2 2 2" xfId="41908" xr:uid="{30C199EB-4EA7-4692-8D8B-0A8225DF40D6}"/>
    <cellStyle name="Header1 3 4 6 2 2 3" xfId="41909" xr:uid="{BE76AC8F-692F-477C-A960-1BAE7BFA2E26}"/>
    <cellStyle name="Header1 3 4 6 2 3" xfId="41910" xr:uid="{DDD5CFEE-CD01-4513-B7A9-D7757880BC94}"/>
    <cellStyle name="Header1 3 4 6 2 3 2" xfId="41911" xr:uid="{DF24ECC0-40DA-46BD-94C4-582F90339E5B}"/>
    <cellStyle name="Header1 3 4 6 2 3 3" xfId="41912" xr:uid="{A5754D29-7FFD-4AA9-B630-9257406F8C85}"/>
    <cellStyle name="Header1 3 4 6 2 4" xfId="41913" xr:uid="{645AC171-894E-4DFB-A346-1B88CD366FD8}"/>
    <cellStyle name="Header1 3 4 6 2 4 2" xfId="41914" xr:uid="{038B769B-801F-43C7-9F96-F1870B6CFA88}"/>
    <cellStyle name="Header1 3 4 6 2 4 3" xfId="41915" xr:uid="{B5E1DDBD-BE86-4CC6-9994-F74755022A13}"/>
    <cellStyle name="Header1 3 4 6 2 5" xfId="41916" xr:uid="{EDD2EFBF-A824-4251-8132-CCB21AF86B25}"/>
    <cellStyle name="Header1 3 4 6 2 5 2" xfId="41917" xr:uid="{CEB28617-F93E-402F-AD96-4591FCC164C8}"/>
    <cellStyle name="Header1 3 4 6 2 5 3" xfId="41918" xr:uid="{7CF67A22-93EF-41CF-BA53-D1314F62B26B}"/>
    <cellStyle name="Header1 3 4 6 2 6" xfId="41919" xr:uid="{CE97F49A-0335-4E3F-AB76-A7DA52FA789D}"/>
    <cellStyle name="Header1 3 4 6 2 6 2" xfId="41920" xr:uid="{12AD05E2-E844-4ABA-AC32-3E4505565D60}"/>
    <cellStyle name="Header1 3 4 6 2 6 3" xfId="41921" xr:uid="{F356228F-2C11-4255-A245-60E54B4E44F3}"/>
    <cellStyle name="Header1 3 4 6 2 7" xfId="41922" xr:uid="{4AA71761-DC9F-4C86-B7D0-D67795AE2A8C}"/>
    <cellStyle name="Header1 3 4 6 2 7 2" xfId="41923" xr:uid="{9A261CE7-580D-4CB0-BA94-4A3FFE9577AB}"/>
    <cellStyle name="Header1 3 4 6 2 7 3" xfId="41924" xr:uid="{25397796-28C3-4DDD-ACBE-5EFA769D14F1}"/>
    <cellStyle name="Header1 3 4 6 2 8" xfId="41925" xr:uid="{84A1B0F6-DE38-4DB9-B42C-EAFC47F84B0B}"/>
    <cellStyle name="Header1 3 4 6 2 9" xfId="41926" xr:uid="{170DB736-A643-4B4A-87C7-46DB8A30E877}"/>
    <cellStyle name="Header1 3 4 6 3" xfId="41927" xr:uid="{3A9B4690-38CB-46EF-95AF-BA3629938CB0}"/>
    <cellStyle name="Header1 3 4 6 3 2" xfId="41928" xr:uid="{638AA7C0-51C5-44AB-AFC0-6D5F978D4E2D}"/>
    <cellStyle name="Header1 3 4 6 3 2 2" xfId="41929" xr:uid="{260146DC-B816-4703-AF03-0472E12DC555}"/>
    <cellStyle name="Header1 3 4 6 3 2 3" xfId="41930" xr:uid="{131BEACC-F152-4B73-A5BC-A2BF8FFC1682}"/>
    <cellStyle name="Header1 3 4 6 3 3" xfId="41931" xr:uid="{7CC9D8B4-1301-41C0-A0ED-A3EE23116E43}"/>
    <cellStyle name="Header1 3 4 6 3 3 2" xfId="41932" xr:uid="{D8C613C4-BB2D-45A0-9E0D-2A3E5A496467}"/>
    <cellStyle name="Header1 3 4 6 3 3 3" xfId="41933" xr:uid="{73E35BF3-3E9B-4F93-942C-35F1C430F67C}"/>
    <cellStyle name="Header1 3 4 6 3 4" xfId="41934" xr:uid="{5166D0C5-9A5B-44DA-92A5-E406214E392B}"/>
    <cellStyle name="Header1 3 4 6 3 4 2" xfId="41935" xr:uid="{4A928954-51EF-4ECE-A6C7-6CE6ED11EC55}"/>
    <cellStyle name="Header1 3 4 6 3 4 3" xfId="41936" xr:uid="{04B89C6A-6D14-4DD2-AB81-18517C4287E7}"/>
    <cellStyle name="Header1 3 4 6 3 5" xfId="41937" xr:uid="{AA51B538-913E-4415-B82E-E7D8D4C1B72A}"/>
    <cellStyle name="Header1 3 4 6 3 5 2" xfId="41938" xr:uid="{4273A545-123D-40C5-83C1-BC35E47EFA52}"/>
    <cellStyle name="Header1 3 4 6 3 5 3" xfId="41939" xr:uid="{33C97C24-9233-4E12-8D78-1FC7B4597FFD}"/>
    <cellStyle name="Header1 3 4 6 3 6" xfId="41940" xr:uid="{21152603-5061-4FFE-938C-CA9540A7D8FF}"/>
    <cellStyle name="Header1 3 4 6 3 6 2" xfId="41941" xr:uid="{39AF242B-9690-4692-8730-13D9A64D1F38}"/>
    <cellStyle name="Header1 3 4 6 3 6 3" xfId="41942" xr:uid="{08C168A8-9312-4470-95C3-D1C4921F6D4B}"/>
    <cellStyle name="Header1 3 4 6 3 7" xfId="41943" xr:uid="{1BC8BFE6-C353-4D79-B86C-00A89E823268}"/>
    <cellStyle name="Header1 3 4 6 3 8" xfId="41944" xr:uid="{75A5761F-18D6-4410-843E-0B7ED11F8E61}"/>
    <cellStyle name="Header1 3 4 6 4" xfId="41945" xr:uid="{F2E0E37D-49C0-44BB-B169-AB12D36A6CCA}"/>
    <cellStyle name="Header1 3 4 6 4 2" xfId="41946" xr:uid="{5DCBB5EB-7A63-41D9-8C14-9B5215B83917}"/>
    <cellStyle name="Header1 3 4 6 4 2 2" xfId="41947" xr:uid="{1B857833-68A4-4223-A9F3-2BD79B67733A}"/>
    <cellStyle name="Header1 3 4 6 4 2 3" xfId="41948" xr:uid="{8A5BA0E1-9F6F-4D58-B383-8F669096C8EB}"/>
    <cellStyle name="Header1 3 4 6 4 3" xfId="41949" xr:uid="{6C412475-C939-4EBC-8C8E-F9EBA0C9A669}"/>
    <cellStyle name="Header1 3 4 6 4 3 2" xfId="41950" xr:uid="{EACAB6B9-0DE0-415C-82E0-33E849AF49F7}"/>
    <cellStyle name="Header1 3 4 6 4 3 3" xfId="41951" xr:uid="{136ED0CB-26DD-483C-812E-0FBADC5E69E7}"/>
    <cellStyle name="Header1 3 4 6 4 4" xfId="41952" xr:uid="{4D17A02B-3315-46DD-9D0E-DF8A17FD075B}"/>
    <cellStyle name="Header1 3 4 6 4 4 2" xfId="41953" xr:uid="{AEC785F7-58DC-4BF4-A25D-27ED5C15C0FB}"/>
    <cellStyle name="Header1 3 4 6 4 4 3" xfId="41954" xr:uid="{F39196CA-0B27-4635-AC4F-CE24F1FF07E8}"/>
    <cellStyle name="Header1 3 4 6 4 5" xfId="41955" xr:uid="{3CEB285F-675D-42B9-AD4D-46BF8892B2C7}"/>
    <cellStyle name="Header1 3 4 6 4 5 2" xfId="41956" xr:uid="{40173DD2-0280-4C43-A1A4-F3724007F9EC}"/>
    <cellStyle name="Header1 3 4 6 4 5 3" xfId="41957" xr:uid="{D275DABB-0566-4254-B55A-8D8F0FDADAA1}"/>
    <cellStyle name="Header1 3 4 6 4 6" xfId="41958" xr:uid="{0D0A1E67-A8ED-45A0-98D8-F8AB2D988C7F}"/>
    <cellStyle name="Header1 3 4 6 4 6 2" xfId="41959" xr:uid="{81522AF1-1E7E-46DF-A98C-609FA3290E4B}"/>
    <cellStyle name="Header1 3 4 6 4 6 3" xfId="41960" xr:uid="{48EE9451-6BBC-41B2-903F-18AB69315A94}"/>
    <cellStyle name="Header1 3 4 6 4 7" xfId="41961" xr:uid="{5ABEE052-40D2-49CD-B732-B53D9A4E68D0}"/>
    <cellStyle name="Header1 3 4 6 4 8" xfId="41962" xr:uid="{7C16309C-4FBF-48EE-970E-93561581350A}"/>
    <cellStyle name="Header1 3 4 6 5" xfId="41963" xr:uid="{E93CA1DE-BC53-40C2-9BA7-6053A2A76986}"/>
    <cellStyle name="Header1 3 4 6 5 2" xfId="41964" xr:uid="{2928D33D-6612-4198-B0DA-F40AB840CD1F}"/>
    <cellStyle name="Header1 3 4 6 5 2 2" xfId="41965" xr:uid="{2BA49DDC-3035-46E1-BCBC-5D1923BC8B3E}"/>
    <cellStyle name="Header1 3 4 6 5 2 3" xfId="41966" xr:uid="{2CF2D829-232C-4BD4-9151-1F3499E8E407}"/>
    <cellStyle name="Header1 3 4 6 5 3" xfId="41967" xr:uid="{71B454ED-987D-4BAE-B0F7-E7246075AAD6}"/>
    <cellStyle name="Header1 3 4 6 5 3 2" xfId="41968" xr:uid="{F18E62B8-BF51-49DA-9FF4-9456CCCBAC88}"/>
    <cellStyle name="Header1 3 4 6 5 3 3" xfId="41969" xr:uid="{D6A5316D-1B68-462F-99D5-BF4B6FF5127A}"/>
    <cellStyle name="Header1 3 4 6 5 4" xfId="41970" xr:uid="{758A7240-BF20-4948-B6F3-2100D0D42EF9}"/>
    <cellStyle name="Header1 3 4 6 5 4 2" xfId="41971" xr:uid="{18100D58-10D8-435E-BB78-B45D46270253}"/>
    <cellStyle name="Header1 3 4 6 5 4 3" xfId="41972" xr:uid="{75294C24-0E05-4219-A5BF-FA65623EFC38}"/>
    <cellStyle name="Header1 3 4 6 5 5" xfId="41973" xr:uid="{E83838A8-6A82-4156-8955-799AD4C21CAD}"/>
    <cellStyle name="Header1 3 4 6 5 5 2" xfId="41974" xr:uid="{BFCCE800-CC79-4B85-B4F2-9B3CF192F10F}"/>
    <cellStyle name="Header1 3 4 6 5 5 3" xfId="41975" xr:uid="{3D9EC751-9EC8-4217-832E-E6FCBA133D4F}"/>
    <cellStyle name="Header1 3 4 6 5 6" xfId="41976" xr:uid="{7E5743ED-3EEF-4479-87D0-C2BA32C9A4A4}"/>
    <cellStyle name="Header1 3 4 6 5 6 2" xfId="41977" xr:uid="{12EEF629-1029-475F-964E-8D8C4D16FFE9}"/>
    <cellStyle name="Header1 3 4 6 5 6 3" xfId="41978" xr:uid="{44448246-3E8A-42CB-A4A0-641FA44EB223}"/>
    <cellStyle name="Header1 3 4 6 5 7" xfId="41979" xr:uid="{D5F3FAD6-E887-4EC6-A1E5-DBDDDB9A14F1}"/>
    <cellStyle name="Header1 3 4 6 5 8" xfId="41980" xr:uid="{629A70EA-0FB3-4310-A202-8262F23F2119}"/>
    <cellStyle name="Header1 3 4 6 6" xfId="41981" xr:uid="{53D0B577-1FB4-4C23-9680-36A22C4031BA}"/>
    <cellStyle name="Header1 3 4 6 6 2" xfId="41982" xr:uid="{031B4E60-72E0-4E16-8DEA-8452A6C47E4C}"/>
    <cellStyle name="Header1 3 4 6 6 2 2" xfId="41983" xr:uid="{A73370C1-DF1B-4D8D-B5D6-8AD219085470}"/>
    <cellStyle name="Header1 3 4 6 6 2 3" xfId="41984" xr:uid="{6E593C9D-90B0-4E03-BA48-2756110FD6B3}"/>
    <cellStyle name="Header1 3 4 6 6 3" xfId="41985" xr:uid="{602BFC65-0FD1-4D8C-9CE5-6825BB069453}"/>
    <cellStyle name="Header1 3 4 6 6 3 2" xfId="41986" xr:uid="{3C1A4E40-BECD-4ED4-864B-5C59E9932A79}"/>
    <cellStyle name="Header1 3 4 6 6 3 3" xfId="41987" xr:uid="{8B8D335B-6D87-4346-AFC6-71602A4A09AF}"/>
    <cellStyle name="Header1 3 4 6 6 4" xfId="41988" xr:uid="{15E78DFC-85C2-4479-80D4-0C1FE69DB63F}"/>
    <cellStyle name="Header1 3 4 6 6 4 2" xfId="41989" xr:uid="{705F9679-35BF-4D1D-B1A1-3A930A451523}"/>
    <cellStyle name="Header1 3 4 6 6 4 3" xfId="41990" xr:uid="{34F8F983-13B5-4D47-B783-0D34092C9E75}"/>
    <cellStyle name="Header1 3 4 6 6 5" xfId="41991" xr:uid="{526B686A-4413-4EC9-A772-01A5FE87A27A}"/>
    <cellStyle name="Header1 3 4 6 6 5 2" xfId="41992" xr:uid="{E66758E4-75AB-441D-BFF8-638CB3D0571D}"/>
    <cellStyle name="Header1 3 4 6 6 5 3" xfId="41993" xr:uid="{B4AE4C61-71CA-450F-B975-783F2735FBDC}"/>
    <cellStyle name="Header1 3 4 6 6 6" xfId="41994" xr:uid="{BF17C8F8-07D3-41C5-9F20-B38AB9D85423}"/>
    <cellStyle name="Header1 3 4 6 6 6 2" xfId="41995" xr:uid="{A46E0DC7-7038-41CA-B66D-C43CEAA4CAAD}"/>
    <cellStyle name="Header1 3 4 6 6 6 3" xfId="41996" xr:uid="{FC8C86E0-FA42-47AF-A4CC-0A10094828C8}"/>
    <cellStyle name="Header1 3 4 6 6 7" xfId="41997" xr:uid="{62565B3F-64DF-455B-B786-4B57F6C32411}"/>
    <cellStyle name="Header1 3 4 6 6 8" xfId="41998" xr:uid="{561BE296-F945-4B05-8E5A-7759E6CC759F}"/>
    <cellStyle name="Header1 3 4 6 7" xfId="41999" xr:uid="{5D3AF93A-489F-4DA4-9D60-0E9E1B78A6F0}"/>
    <cellStyle name="Header1 3 4 6 8" xfId="42000" xr:uid="{F8498633-0DD0-479B-BAE2-36AF3C95D68F}"/>
    <cellStyle name="Header1 3 4 7" xfId="42001" xr:uid="{C52BEF7C-7B00-4762-9529-840405C0349A}"/>
    <cellStyle name="Header1 3 4 7 2" xfId="42002" xr:uid="{691B01AA-83E9-4761-A86A-3AB01A937AE2}"/>
    <cellStyle name="Header1 3 4 7 2 2" xfId="42003" xr:uid="{1A02DE77-1AFC-4DCB-BFFC-60874B2FA9CC}"/>
    <cellStyle name="Header1 3 4 7 2 2 2" xfId="42004" xr:uid="{86060EFB-D088-4608-B715-9B388C54DD6D}"/>
    <cellStyle name="Header1 3 4 7 2 2 3" xfId="42005" xr:uid="{29351CA5-2D87-4AA1-BB3D-3BA286E60891}"/>
    <cellStyle name="Header1 3 4 7 2 3" xfId="42006" xr:uid="{AAAC9338-9024-43EC-91D8-A25BE5CCB860}"/>
    <cellStyle name="Header1 3 4 7 2 3 2" xfId="42007" xr:uid="{604A3D9F-0F89-4CFC-9717-352ED04107CA}"/>
    <cellStyle name="Header1 3 4 7 2 3 3" xfId="42008" xr:uid="{59CD8BA5-83DF-4685-92E8-6EC18C74BF1B}"/>
    <cellStyle name="Header1 3 4 7 2 4" xfId="42009" xr:uid="{776F488F-CB6D-45EF-A6F3-F7E24C8020E1}"/>
    <cellStyle name="Header1 3 4 7 2 4 2" xfId="42010" xr:uid="{63A4788A-0B20-40DC-8617-3B0957E50277}"/>
    <cellStyle name="Header1 3 4 7 2 4 3" xfId="42011" xr:uid="{014F0653-7231-4A68-9CC3-3D48DDB1A9C9}"/>
    <cellStyle name="Header1 3 4 7 2 5" xfId="42012" xr:uid="{37BB217C-024D-40A0-948F-DF2B7EA431A5}"/>
    <cellStyle name="Header1 3 4 7 2 5 2" xfId="42013" xr:uid="{02B3757A-EF56-4488-BCA0-D483DB7A9C93}"/>
    <cellStyle name="Header1 3 4 7 2 5 3" xfId="42014" xr:uid="{7D40F69E-4BD5-4904-A364-F449CA20ED7C}"/>
    <cellStyle name="Header1 3 4 7 2 6" xfId="42015" xr:uid="{DE377AF7-C5D2-4811-A87A-2F02681CE5F8}"/>
    <cellStyle name="Header1 3 4 7 2 6 2" xfId="42016" xr:uid="{70FA4B53-F120-4CEB-ACC5-EF2056D0B038}"/>
    <cellStyle name="Header1 3 4 7 2 6 3" xfId="42017" xr:uid="{D46E0EF9-7BA8-427F-8640-9022BB33E974}"/>
    <cellStyle name="Header1 3 4 7 2 7" xfId="42018" xr:uid="{D97F74F0-AD7D-45F5-8EAA-A39F333706DB}"/>
    <cellStyle name="Header1 3 4 7 2 7 2" xfId="42019" xr:uid="{C3DDAD35-10D5-4DE9-8284-14E5D455367E}"/>
    <cellStyle name="Header1 3 4 7 2 7 3" xfId="42020" xr:uid="{4B6D051E-5FBC-473A-BACC-A170EE1D7D7C}"/>
    <cellStyle name="Header1 3 4 7 2 8" xfId="42021" xr:uid="{94B85BB3-1F12-4F56-BE06-C60E400F2394}"/>
    <cellStyle name="Header1 3 4 7 2 9" xfId="42022" xr:uid="{518BC18B-B620-49FD-BCF5-EF865DEF75B9}"/>
    <cellStyle name="Header1 3 4 7 3" xfId="42023" xr:uid="{C258DB1A-2F19-4F5B-BF4F-EE24394B1794}"/>
    <cellStyle name="Header1 3 4 7 3 2" xfId="42024" xr:uid="{BAD53480-1EAA-47EA-9803-3E8309CE8623}"/>
    <cellStyle name="Header1 3 4 7 3 2 2" xfId="42025" xr:uid="{C740CD59-9DFD-406F-A3C0-3D9F2D306FA5}"/>
    <cellStyle name="Header1 3 4 7 3 2 3" xfId="42026" xr:uid="{3B4274D9-F760-4FD6-BBF4-CB40D60B6FB0}"/>
    <cellStyle name="Header1 3 4 7 3 3" xfId="42027" xr:uid="{A7EA9E21-1C2D-4E35-BB9F-6174A86542F8}"/>
    <cellStyle name="Header1 3 4 7 3 3 2" xfId="42028" xr:uid="{2CA96272-A3CE-4501-AD1D-2DD522A11170}"/>
    <cellStyle name="Header1 3 4 7 3 3 3" xfId="42029" xr:uid="{C6AAF9F9-565B-49E0-9593-1CE3EDB92B76}"/>
    <cellStyle name="Header1 3 4 7 3 4" xfId="42030" xr:uid="{49CE1E6F-A289-4D0A-9D54-85CF709B2562}"/>
    <cellStyle name="Header1 3 4 7 3 4 2" xfId="42031" xr:uid="{B25C06C1-E4CE-47D6-BB53-0B237F27A319}"/>
    <cellStyle name="Header1 3 4 7 3 4 3" xfId="42032" xr:uid="{9467FCC2-F56C-427E-806C-C3F4BC2DDC3C}"/>
    <cellStyle name="Header1 3 4 7 3 5" xfId="42033" xr:uid="{2D5D1260-C6C6-4CE3-8771-3C603411C236}"/>
    <cellStyle name="Header1 3 4 7 3 5 2" xfId="42034" xr:uid="{2F56E5B7-1011-48E1-9E95-360B66261E60}"/>
    <cellStyle name="Header1 3 4 7 3 5 3" xfId="42035" xr:uid="{B0B558DB-5D05-40A9-8864-3D8676F815BA}"/>
    <cellStyle name="Header1 3 4 7 3 6" xfId="42036" xr:uid="{36ACED9F-68AA-46F9-9AC7-4EFAAD173E57}"/>
    <cellStyle name="Header1 3 4 7 3 6 2" xfId="42037" xr:uid="{6AEF1AE4-2BC4-4334-BF20-DC97F581E6A4}"/>
    <cellStyle name="Header1 3 4 7 3 6 3" xfId="42038" xr:uid="{770A5624-3B18-49D2-91C3-37B39861B4E4}"/>
    <cellStyle name="Header1 3 4 7 3 7" xfId="42039" xr:uid="{4157795E-2336-4ED9-9A06-B587712F4964}"/>
    <cellStyle name="Header1 3 4 7 3 8" xfId="42040" xr:uid="{0A30ECE6-C3B2-405B-A3A5-7F7DE7AF2F74}"/>
    <cellStyle name="Header1 3 4 7 4" xfId="42041" xr:uid="{BA1B4E23-B866-46A8-ACB4-004AEF6F478F}"/>
    <cellStyle name="Header1 3 4 7 4 2" xfId="42042" xr:uid="{46BD1F30-016A-4395-8798-49743CC11741}"/>
    <cellStyle name="Header1 3 4 7 4 2 2" xfId="42043" xr:uid="{067317F0-CEC0-4D39-A2EA-5639BB70756E}"/>
    <cellStyle name="Header1 3 4 7 4 2 3" xfId="42044" xr:uid="{50E37B2E-E487-448C-8EEA-445CB11AC504}"/>
    <cellStyle name="Header1 3 4 7 4 3" xfId="42045" xr:uid="{740C7618-F3BD-4D54-9727-BB4A7E4C172D}"/>
    <cellStyle name="Header1 3 4 7 4 3 2" xfId="42046" xr:uid="{E789A4DF-CF25-461E-9F9E-DD8317683735}"/>
    <cellStyle name="Header1 3 4 7 4 3 3" xfId="42047" xr:uid="{A19F1EF3-7DBB-4659-BB18-396A717FDCBC}"/>
    <cellStyle name="Header1 3 4 7 4 4" xfId="42048" xr:uid="{A25CA377-8BA5-4F0C-8D14-C073454B3BBC}"/>
    <cellStyle name="Header1 3 4 7 4 4 2" xfId="42049" xr:uid="{9D904D87-0743-49DF-8DF5-12753FAD4A9C}"/>
    <cellStyle name="Header1 3 4 7 4 4 3" xfId="42050" xr:uid="{15ECC932-E15D-479B-979A-0FEF5B24DF50}"/>
    <cellStyle name="Header1 3 4 7 4 5" xfId="42051" xr:uid="{4A9FB08F-34F1-4751-94EE-557DD9074D08}"/>
    <cellStyle name="Header1 3 4 7 4 5 2" xfId="42052" xr:uid="{0BF3BF99-92BE-4C75-BEE0-0C3C6AF9AC6D}"/>
    <cellStyle name="Header1 3 4 7 4 5 3" xfId="42053" xr:uid="{82C2E4E3-AB08-426C-AFEA-5DB6F43B1060}"/>
    <cellStyle name="Header1 3 4 7 4 6" xfId="42054" xr:uid="{75A8ECF2-6E50-4F67-A9EB-F41F6CAB0F05}"/>
    <cellStyle name="Header1 3 4 7 4 6 2" xfId="42055" xr:uid="{ABE08F78-81AC-4084-85AD-899BD1D85905}"/>
    <cellStyle name="Header1 3 4 7 4 6 3" xfId="42056" xr:uid="{141B63C3-4F72-4B75-897C-40420601C851}"/>
    <cellStyle name="Header1 3 4 7 4 7" xfId="42057" xr:uid="{4ADFD935-645B-43E3-8E3A-ED8E0C8B2991}"/>
    <cellStyle name="Header1 3 4 7 4 8" xfId="42058" xr:uid="{A5272B5F-B32A-47BE-BF3C-0DEDC1D05E3B}"/>
    <cellStyle name="Header1 3 4 7 5" xfId="42059" xr:uid="{A6CEE13E-218A-490A-8755-388E0565F629}"/>
    <cellStyle name="Header1 3 4 7 5 2" xfId="42060" xr:uid="{365712CD-02BC-459B-843C-4E4D7AEA7C8D}"/>
    <cellStyle name="Header1 3 4 7 5 2 2" xfId="42061" xr:uid="{FDC5A9B2-3ADB-4ADF-8F66-52EDF5FD9A40}"/>
    <cellStyle name="Header1 3 4 7 5 2 3" xfId="42062" xr:uid="{D7FB9585-5DAA-4331-820C-5AAF73803094}"/>
    <cellStyle name="Header1 3 4 7 5 3" xfId="42063" xr:uid="{A6AB04CE-6692-4FBE-8C14-97091427C576}"/>
    <cellStyle name="Header1 3 4 7 5 3 2" xfId="42064" xr:uid="{FE226505-8DA3-4871-B831-82B1ED15A0D4}"/>
    <cellStyle name="Header1 3 4 7 5 3 3" xfId="42065" xr:uid="{102E0356-2CCD-4008-B080-E74AE1C6E851}"/>
    <cellStyle name="Header1 3 4 7 5 4" xfId="42066" xr:uid="{D3EB2E88-91AE-4499-9D7A-96AD08897E07}"/>
    <cellStyle name="Header1 3 4 7 5 4 2" xfId="42067" xr:uid="{39B1AB94-4754-4C7E-ACFF-447C20B777DE}"/>
    <cellStyle name="Header1 3 4 7 5 4 3" xfId="42068" xr:uid="{B1F39166-1A01-44B1-9DFC-14F2141BCFCE}"/>
    <cellStyle name="Header1 3 4 7 5 5" xfId="42069" xr:uid="{7026D78C-EE81-47BF-96C1-70AFCED4B6C9}"/>
    <cellStyle name="Header1 3 4 7 5 5 2" xfId="42070" xr:uid="{7EF61A15-6725-4854-826E-752DAC7D840C}"/>
    <cellStyle name="Header1 3 4 7 5 5 3" xfId="42071" xr:uid="{93288415-9591-4A11-9B94-A0864264C6A7}"/>
    <cellStyle name="Header1 3 4 7 5 6" xfId="42072" xr:uid="{B92957CA-6D44-4446-83B8-314EA075E74D}"/>
    <cellStyle name="Header1 3 4 7 5 6 2" xfId="42073" xr:uid="{FC34F0D1-0182-49B0-9DD4-6BDD58086562}"/>
    <cellStyle name="Header1 3 4 7 5 6 3" xfId="42074" xr:uid="{5883B397-9D2F-49A5-8C53-8CEF1E8F3688}"/>
    <cellStyle name="Header1 3 4 7 5 7" xfId="42075" xr:uid="{57F81B82-68FE-4C27-9C3F-B8630D939234}"/>
    <cellStyle name="Header1 3 4 7 5 8" xfId="42076" xr:uid="{E49112B5-2D5C-4A0A-981E-99D062E74C5C}"/>
    <cellStyle name="Header1 3 4 7 6" xfId="42077" xr:uid="{CF1B3E10-0949-43AD-9F89-EB531AF49479}"/>
    <cellStyle name="Header1 3 4 7 6 2" xfId="42078" xr:uid="{29DDA2C5-9D0E-48A2-A52F-9BFD41A8E804}"/>
    <cellStyle name="Header1 3 4 7 6 2 2" xfId="42079" xr:uid="{69478367-40B3-45E0-BF08-8885E32ABBD6}"/>
    <cellStyle name="Header1 3 4 7 6 2 3" xfId="42080" xr:uid="{F342DFC9-84D5-43C0-80A2-CDDA8FA6DE78}"/>
    <cellStyle name="Header1 3 4 7 6 3" xfId="42081" xr:uid="{743FFAAF-0875-4BFD-8959-B07909BF4E78}"/>
    <cellStyle name="Header1 3 4 7 6 3 2" xfId="42082" xr:uid="{E759097D-3B87-44AD-AA6E-DB6925561C67}"/>
    <cellStyle name="Header1 3 4 7 6 3 3" xfId="42083" xr:uid="{86260847-BA76-4ADC-8525-2A811CAC3A3F}"/>
    <cellStyle name="Header1 3 4 7 6 4" xfId="42084" xr:uid="{F519EF5B-F7EC-4430-AFDF-0D60478002CB}"/>
    <cellStyle name="Header1 3 4 7 6 4 2" xfId="42085" xr:uid="{3D4ACA45-B0EB-4A04-8A41-1BD1AB57CB6D}"/>
    <cellStyle name="Header1 3 4 7 6 4 3" xfId="42086" xr:uid="{AC3A8516-5942-42E2-B40E-5BE7C280AD50}"/>
    <cellStyle name="Header1 3 4 7 6 5" xfId="42087" xr:uid="{A6FA2F9D-CD35-48FE-8AA6-05510EA24156}"/>
    <cellStyle name="Header1 3 4 7 6 5 2" xfId="42088" xr:uid="{B7DBEA60-3D5E-446A-8D97-2B7F4681227F}"/>
    <cellStyle name="Header1 3 4 7 6 5 3" xfId="42089" xr:uid="{1AEB0BB8-C493-4C13-B8EC-F9F06AF09B24}"/>
    <cellStyle name="Header1 3 4 7 6 6" xfId="42090" xr:uid="{85EBB7CA-F9C7-4D61-85A9-19ACEAF57E6C}"/>
    <cellStyle name="Header1 3 4 7 6 6 2" xfId="42091" xr:uid="{F809EC0D-DC92-4665-BB89-783FCF6A9929}"/>
    <cellStyle name="Header1 3 4 7 6 6 3" xfId="42092" xr:uid="{5F7FE995-3FA3-4588-B2C5-A0C8A84E7936}"/>
    <cellStyle name="Header1 3 4 7 6 7" xfId="42093" xr:uid="{50196BC1-C82E-4C76-958F-CB38441BA329}"/>
    <cellStyle name="Header1 3 4 7 6 8" xfId="42094" xr:uid="{135C423B-CF62-4237-8B6C-752C22FCF613}"/>
    <cellStyle name="Header1 3 4 7 7" xfId="42095" xr:uid="{2223A0B1-FE6B-4E92-8BA2-57F5B86C4E64}"/>
    <cellStyle name="Header1 3 4 7 8" xfId="42096" xr:uid="{267E3D74-B3F9-4587-9C45-A0A9293EF4BA}"/>
    <cellStyle name="Header1 3 4 8" xfId="42097" xr:uid="{5FDC61AF-F801-45BD-8F9A-873B69BC35F9}"/>
    <cellStyle name="Header1 3 4 8 2" xfId="42098" xr:uid="{F898E3B3-8598-4F4D-9AD7-70F8B6658B9D}"/>
    <cellStyle name="Header1 3 4 8 2 2" xfId="42099" xr:uid="{4FE5CC37-21AF-46C6-B4FC-E4CCDD2A21EE}"/>
    <cellStyle name="Header1 3 4 8 2 2 2" xfId="42100" xr:uid="{13ACE535-FA00-4F7D-ACA8-C17492CD0FF1}"/>
    <cellStyle name="Header1 3 4 8 2 2 3" xfId="42101" xr:uid="{D6871CBC-D184-408A-8E46-2511996A6050}"/>
    <cellStyle name="Header1 3 4 8 2 3" xfId="42102" xr:uid="{1AA97DDA-507A-4CFF-911C-72CC4119E6DE}"/>
    <cellStyle name="Header1 3 4 8 2 3 2" xfId="42103" xr:uid="{2BAF1099-EA02-4B72-9F03-8B8005802D86}"/>
    <cellStyle name="Header1 3 4 8 2 3 3" xfId="42104" xr:uid="{ECEAA688-0925-4B73-9AAE-7A6E27FAD06F}"/>
    <cellStyle name="Header1 3 4 8 2 4" xfId="42105" xr:uid="{5AE533CB-FFB0-4DC6-9C83-B89B9EF246F3}"/>
    <cellStyle name="Header1 3 4 8 2 4 2" xfId="42106" xr:uid="{50DE351C-9468-465C-9DCB-4C39E1881460}"/>
    <cellStyle name="Header1 3 4 8 2 4 3" xfId="42107" xr:uid="{90B8C1D5-B422-41EA-8C23-1DAD87A5DE14}"/>
    <cellStyle name="Header1 3 4 8 2 5" xfId="42108" xr:uid="{10144014-10F0-4FE5-9422-608ADE705B8A}"/>
    <cellStyle name="Header1 3 4 8 2 5 2" xfId="42109" xr:uid="{3EC89D7D-FB62-49B2-A231-53E776063EED}"/>
    <cellStyle name="Header1 3 4 8 2 5 3" xfId="42110" xr:uid="{0E506353-A65F-4AE7-B92F-71E5B881538E}"/>
    <cellStyle name="Header1 3 4 8 2 6" xfId="42111" xr:uid="{0D48A2DC-58D6-48B7-92A0-D57142AAA530}"/>
    <cellStyle name="Header1 3 4 8 2 6 2" xfId="42112" xr:uid="{05BF5952-0929-4E41-BEFB-B9361F0F694E}"/>
    <cellStyle name="Header1 3 4 8 2 6 3" xfId="42113" xr:uid="{44EFA2CF-BE89-49A1-9849-798FF1FB5E51}"/>
    <cellStyle name="Header1 3 4 8 2 7" xfId="42114" xr:uid="{854A5715-E1FD-4BFD-9C18-2E5FCB608F65}"/>
    <cellStyle name="Header1 3 4 8 2 7 2" xfId="42115" xr:uid="{DDF1DC2F-DEC5-4575-815C-793F1C88FA81}"/>
    <cellStyle name="Header1 3 4 8 2 7 3" xfId="42116" xr:uid="{E1FB237E-6617-4A6A-B77F-3D9B3DB86F42}"/>
    <cellStyle name="Header1 3 4 8 2 8" xfId="42117" xr:uid="{F5205899-9F94-4916-993F-A520BE73DCAA}"/>
    <cellStyle name="Header1 3 4 8 2 9" xfId="42118" xr:uid="{21F6FA14-777C-4EAA-AA64-1AD16EEB5932}"/>
    <cellStyle name="Header1 3 4 8 3" xfId="42119" xr:uid="{5C943F64-610F-463D-AFE2-ED9A7FB0F098}"/>
    <cellStyle name="Header1 3 4 8 3 2" xfId="42120" xr:uid="{AF45CA47-1C4F-4F3E-8844-8FFDEE46137B}"/>
    <cellStyle name="Header1 3 4 8 3 2 2" xfId="42121" xr:uid="{812C4DC6-CCC6-4B19-9AE3-7FCCC7F875F4}"/>
    <cellStyle name="Header1 3 4 8 3 2 3" xfId="42122" xr:uid="{FCAF142C-C525-400F-8C07-2BF5E7B5E5DD}"/>
    <cellStyle name="Header1 3 4 8 3 3" xfId="42123" xr:uid="{074F1A88-814E-4836-8C5B-80D14A0B0545}"/>
    <cellStyle name="Header1 3 4 8 3 3 2" xfId="42124" xr:uid="{46929055-5150-4333-B637-88E093ADCAEE}"/>
    <cellStyle name="Header1 3 4 8 3 3 3" xfId="42125" xr:uid="{4EC82C9C-345B-4A56-BABF-7DD7094F4FBD}"/>
    <cellStyle name="Header1 3 4 8 3 4" xfId="42126" xr:uid="{5FAC924C-5F83-40C0-BD29-8108015C021E}"/>
    <cellStyle name="Header1 3 4 8 3 4 2" xfId="42127" xr:uid="{CAD54C0A-C274-40F4-88D4-E284CB2A77F8}"/>
    <cellStyle name="Header1 3 4 8 3 4 3" xfId="42128" xr:uid="{C6876C9B-494F-4F5C-968A-B257C01A7CE1}"/>
    <cellStyle name="Header1 3 4 8 3 5" xfId="42129" xr:uid="{F844FD36-0E15-46AE-9A48-DF9D6BC9BB11}"/>
    <cellStyle name="Header1 3 4 8 3 5 2" xfId="42130" xr:uid="{C3A65C8F-C820-4524-8615-C4A0986473E8}"/>
    <cellStyle name="Header1 3 4 8 3 5 3" xfId="42131" xr:uid="{3BDCE1DD-2E26-47A2-B0DB-C54FDAA942AF}"/>
    <cellStyle name="Header1 3 4 8 3 6" xfId="42132" xr:uid="{F10D256B-B0F3-4062-B441-906EFB436E07}"/>
    <cellStyle name="Header1 3 4 8 3 6 2" xfId="42133" xr:uid="{03913AE1-DD3A-42C9-9702-85AF13E14AB0}"/>
    <cellStyle name="Header1 3 4 8 3 6 3" xfId="42134" xr:uid="{01D4C34B-2C54-4EC6-98D4-A628DAD5E4A1}"/>
    <cellStyle name="Header1 3 4 8 3 7" xfId="42135" xr:uid="{8387354F-FB0F-483B-94DD-E2EBF033A234}"/>
    <cellStyle name="Header1 3 4 8 3 8" xfId="42136" xr:uid="{15F4B8B6-322D-4005-9BB8-1A4178789E06}"/>
    <cellStyle name="Header1 3 4 8 4" xfId="42137" xr:uid="{D8F89558-DFB4-48F2-851A-744B7028E019}"/>
    <cellStyle name="Header1 3 4 8 4 2" xfId="42138" xr:uid="{714DE477-7913-4EB1-8D6B-415E78D6FB10}"/>
    <cellStyle name="Header1 3 4 8 4 2 2" xfId="42139" xr:uid="{7B4F66C6-2CAD-4D52-A2C7-158B39803641}"/>
    <cellStyle name="Header1 3 4 8 4 2 3" xfId="42140" xr:uid="{A31EB3CA-5BBB-4475-A870-DF6252E816CF}"/>
    <cellStyle name="Header1 3 4 8 4 3" xfId="42141" xr:uid="{3519B9EC-6448-486E-8DDD-4E1FEA143B65}"/>
    <cellStyle name="Header1 3 4 8 4 3 2" xfId="42142" xr:uid="{DB09F7B3-F8A9-4F34-9D92-2646C601A057}"/>
    <cellStyle name="Header1 3 4 8 4 3 3" xfId="42143" xr:uid="{6E7450F6-7F07-4F8D-B58B-EE9C17056A3D}"/>
    <cellStyle name="Header1 3 4 8 4 4" xfId="42144" xr:uid="{D7DEEA60-EC84-4E8D-97BB-9F56C3B76379}"/>
    <cellStyle name="Header1 3 4 8 4 4 2" xfId="42145" xr:uid="{F5380082-4921-49E7-9CE9-678CE5BDDCCF}"/>
    <cellStyle name="Header1 3 4 8 4 4 3" xfId="42146" xr:uid="{835E88BD-19FD-4D72-90C7-6B4CDE7CCE0D}"/>
    <cellStyle name="Header1 3 4 8 4 5" xfId="42147" xr:uid="{626CC323-0105-4EBC-AF4E-EFD9CFF468C8}"/>
    <cellStyle name="Header1 3 4 8 4 5 2" xfId="42148" xr:uid="{67FDF441-CEE1-4AB4-A397-FA1DD05677D0}"/>
    <cellStyle name="Header1 3 4 8 4 5 3" xfId="42149" xr:uid="{30D272A6-105E-452F-8421-174EC827109D}"/>
    <cellStyle name="Header1 3 4 8 4 6" xfId="42150" xr:uid="{83CC15B6-D691-4276-B840-A2F88830A08B}"/>
    <cellStyle name="Header1 3 4 8 4 6 2" xfId="42151" xr:uid="{2C8DF3E7-97F7-44FF-B8E3-B31CE645AC6E}"/>
    <cellStyle name="Header1 3 4 8 4 6 3" xfId="42152" xr:uid="{CBB4A1D9-285C-4299-AC03-D1FBD673EC6F}"/>
    <cellStyle name="Header1 3 4 8 4 7" xfId="42153" xr:uid="{1D63E79C-D130-42AE-B3B7-9B4112B6FEB9}"/>
    <cellStyle name="Header1 3 4 8 4 8" xfId="42154" xr:uid="{80FB86A4-B83E-427D-B539-F748F705874D}"/>
    <cellStyle name="Header1 3 4 8 5" xfId="42155" xr:uid="{02A114EF-DF75-4188-92F3-CE044B15FB0B}"/>
    <cellStyle name="Header1 3 4 8 5 2" xfId="42156" xr:uid="{C48F5E6E-5E21-4B54-AB82-4F0F54D9EEDF}"/>
    <cellStyle name="Header1 3 4 8 5 2 2" xfId="42157" xr:uid="{114595A0-721D-4A3D-82E0-0E2A140461BF}"/>
    <cellStyle name="Header1 3 4 8 5 2 3" xfId="42158" xr:uid="{0B555B89-C677-4564-A534-8B571C70C7C1}"/>
    <cellStyle name="Header1 3 4 8 5 3" xfId="42159" xr:uid="{A91A6E3E-B610-4387-9266-251DF65A807D}"/>
    <cellStyle name="Header1 3 4 8 5 3 2" xfId="42160" xr:uid="{C499F077-C338-4966-86F9-F857341F421D}"/>
    <cellStyle name="Header1 3 4 8 5 3 3" xfId="42161" xr:uid="{F47F79B2-6B4D-4255-9C30-C652FB153050}"/>
    <cellStyle name="Header1 3 4 8 5 4" xfId="42162" xr:uid="{D0CADBF9-402E-48D1-ABAF-3DA12301453B}"/>
    <cellStyle name="Header1 3 4 8 5 4 2" xfId="42163" xr:uid="{C27C24F4-24AF-456E-921D-5B60F76A7E28}"/>
    <cellStyle name="Header1 3 4 8 5 4 3" xfId="42164" xr:uid="{57A3B97A-5A71-4431-88EB-D7D636014584}"/>
    <cellStyle name="Header1 3 4 8 5 5" xfId="42165" xr:uid="{8E435CFE-05FB-4508-86E2-DC44FC072E34}"/>
    <cellStyle name="Header1 3 4 8 5 5 2" xfId="42166" xr:uid="{E53751DB-0E8C-4B4E-AD46-9B5CFC458A16}"/>
    <cellStyle name="Header1 3 4 8 5 5 3" xfId="42167" xr:uid="{4CA3E953-6FA0-4968-87D8-952C5209E113}"/>
    <cellStyle name="Header1 3 4 8 5 6" xfId="42168" xr:uid="{93DAD31D-0E68-4357-AF3D-D0D1825F2C70}"/>
    <cellStyle name="Header1 3 4 8 5 6 2" xfId="42169" xr:uid="{57E0B0DD-3E9A-40EC-AEBF-C91542C1381C}"/>
    <cellStyle name="Header1 3 4 8 5 6 3" xfId="42170" xr:uid="{FD809FC8-EE7B-4AE2-B9F6-741C6C71333C}"/>
    <cellStyle name="Header1 3 4 8 5 7" xfId="42171" xr:uid="{7A91C5CF-124B-482E-8CEB-AF0F2C7CA126}"/>
    <cellStyle name="Header1 3 4 8 5 8" xfId="42172" xr:uid="{FA5A0995-0399-4A03-85CE-2737CF7B0EC5}"/>
    <cellStyle name="Header1 3 4 8 6" xfId="42173" xr:uid="{78556B76-18BB-4DDC-8F3A-D6D9FAC3E750}"/>
    <cellStyle name="Header1 3 4 8 6 2" xfId="42174" xr:uid="{DA1F9425-3C9D-4A64-BCCE-0E1E171A5A1F}"/>
    <cellStyle name="Header1 3 4 8 6 2 2" xfId="42175" xr:uid="{053483B7-48EA-49E6-B1A0-B89875075BCE}"/>
    <cellStyle name="Header1 3 4 8 6 2 3" xfId="42176" xr:uid="{91D77440-0682-4945-AA25-1C5D5F5CC30E}"/>
    <cellStyle name="Header1 3 4 8 6 3" xfId="42177" xr:uid="{0B56DE1B-4431-4255-B30A-DEE91CC17E39}"/>
    <cellStyle name="Header1 3 4 8 6 3 2" xfId="42178" xr:uid="{87D16E00-93C3-43EC-9001-4B33E0F22C7C}"/>
    <cellStyle name="Header1 3 4 8 6 3 3" xfId="42179" xr:uid="{B6CE9ADF-DBC1-4073-B1A0-0EE1B6D01874}"/>
    <cellStyle name="Header1 3 4 8 6 4" xfId="42180" xr:uid="{CF67A55A-3E3F-4FAB-ACE8-0257886EC491}"/>
    <cellStyle name="Header1 3 4 8 6 4 2" xfId="42181" xr:uid="{EAC260AD-78E6-4C4E-8C7B-B8DEC522A36E}"/>
    <cellStyle name="Header1 3 4 8 6 4 3" xfId="42182" xr:uid="{2A18CDAA-CEE9-457F-9EA5-578D90D840D5}"/>
    <cellStyle name="Header1 3 4 8 6 5" xfId="42183" xr:uid="{5D1FF782-BC14-41D3-9D2A-0876E99BA2E3}"/>
    <cellStyle name="Header1 3 4 8 6 5 2" xfId="42184" xr:uid="{439D579F-E04B-4CDD-A6C8-D4B4184630F6}"/>
    <cellStyle name="Header1 3 4 8 6 5 3" xfId="42185" xr:uid="{E52E4CF1-FA89-4DE0-B3C2-1AF06DCDEF4A}"/>
    <cellStyle name="Header1 3 4 8 6 6" xfId="42186" xr:uid="{71108AAC-8D6A-46C0-83BD-AC46365286A2}"/>
    <cellStyle name="Header1 3 4 8 6 6 2" xfId="42187" xr:uid="{A7C9A88D-0DE1-4462-AD1C-2390F48A1138}"/>
    <cellStyle name="Header1 3 4 8 6 6 3" xfId="42188" xr:uid="{F60369BA-EE86-4EDF-8928-B67CBAE23C77}"/>
    <cellStyle name="Header1 3 4 8 6 7" xfId="42189" xr:uid="{A6EE4B97-9AF0-4C6D-B3CE-E5BAEB86234F}"/>
    <cellStyle name="Header1 3 4 8 6 8" xfId="42190" xr:uid="{649DA904-4743-497C-9A6C-E0025D1DAE49}"/>
    <cellStyle name="Header1 3 4 8 7" xfId="42191" xr:uid="{117A4123-1B26-4949-A55C-F15141E84121}"/>
    <cellStyle name="Header1 3 4 8 8" xfId="42192" xr:uid="{C39BCCC0-8160-49FE-BFB7-3AB8005025A0}"/>
    <cellStyle name="Header1 3 4 9" xfId="42193" xr:uid="{25C60352-B7AF-4A65-9FB6-91AFB9D07F56}"/>
    <cellStyle name="Header1 3 4 9 2" xfId="42194" xr:uid="{2608C468-0942-4343-8D93-8DB909DC971E}"/>
    <cellStyle name="Header1 3 4 9 2 2" xfId="42195" xr:uid="{08C4634F-C983-47A4-B252-F91BEE7AAFBE}"/>
    <cellStyle name="Header1 3 4 9 2 2 2" xfId="42196" xr:uid="{4A03E22D-0191-441D-B47B-06A37E92DC05}"/>
    <cellStyle name="Header1 3 4 9 2 2 3" xfId="42197" xr:uid="{3C12FD9B-732E-411D-A591-74AC22DB0D6C}"/>
    <cellStyle name="Header1 3 4 9 2 3" xfId="42198" xr:uid="{410AB278-8C14-4E63-BE49-69E3C61AE254}"/>
    <cellStyle name="Header1 3 4 9 2 3 2" xfId="42199" xr:uid="{EB6E6CE1-D683-4CCD-9931-8203CE569BBD}"/>
    <cellStyle name="Header1 3 4 9 2 3 3" xfId="42200" xr:uid="{22502881-C4C3-4E1C-9F34-C0053A226358}"/>
    <cellStyle name="Header1 3 4 9 2 4" xfId="42201" xr:uid="{6E63CAFA-447E-4746-9151-C05563EC9613}"/>
    <cellStyle name="Header1 3 4 9 2 4 2" xfId="42202" xr:uid="{248387B3-2693-4D5E-846A-133FD2EB10B8}"/>
    <cellStyle name="Header1 3 4 9 2 4 3" xfId="42203" xr:uid="{76BC51B2-06A6-4161-804B-F0B9B828C556}"/>
    <cellStyle name="Header1 3 4 9 2 5" xfId="42204" xr:uid="{ABFDCD11-D052-46B2-B197-F0AD56E94C6A}"/>
    <cellStyle name="Header1 3 4 9 2 5 2" xfId="42205" xr:uid="{C669E201-6C1B-4586-8103-930FA1120CD8}"/>
    <cellStyle name="Header1 3 4 9 2 5 3" xfId="42206" xr:uid="{E66D5D52-0439-4698-908B-E295F6E68DF1}"/>
    <cellStyle name="Header1 3 4 9 2 6" xfId="42207" xr:uid="{23DBC310-AE1D-4F07-B6C0-88F303E73605}"/>
    <cellStyle name="Header1 3 4 9 2 6 2" xfId="42208" xr:uid="{CE3C07A6-707A-4D8C-832B-29D04F4DBD02}"/>
    <cellStyle name="Header1 3 4 9 2 6 3" xfId="42209" xr:uid="{3584C9DC-66CC-4626-85B3-01509BDA2D70}"/>
    <cellStyle name="Header1 3 4 9 2 7" xfId="42210" xr:uid="{04119856-B933-4B0E-A76A-2E285534BB77}"/>
    <cellStyle name="Header1 3 4 9 2 7 2" xfId="42211" xr:uid="{6C597003-2CE4-4390-BA18-F5A97033B4AD}"/>
    <cellStyle name="Header1 3 4 9 2 7 3" xfId="42212" xr:uid="{0D50EF93-83ED-4004-8F9B-99C7EAD10EB4}"/>
    <cellStyle name="Header1 3 4 9 2 8" xfId="42213" xr:uid="{457E588D-55C3-48F9-9651-FF2F4E83AA42}"/>
    <cellStyle name="Header1 3 4 9 2 9" xfId="42214" xr:uid="{41751DF9-DAD5-401E-9C2D-06197D785EBB}"/>
    <cellStyle name="Header1 3 4 9 3" xfId="42215" xr:uid="{B1286A4D-5BA2-4A8D-8A0E-98EE0B74DD7E}"/>
    <cellStyle name="Header1 3 4 9 3 2" xfId="42216" xr:uid="{A4CBBB8C-4FA1-4598-9470-D19EB1DE3EAC}"/>
    <cellStyle name="Header1 3 4 9 3 2 2" xfId="42217" xr:uid="{94204159-534E-4BBE-AAF8-8910920A6A7C}"/>
    <cellStyle name="Header1 3 4 9 3 2 3" xfId="42218" xr:uid="{E3288097-1098-4C7A-BBD2-49196E00F5A0}"/>
    <cellStyle name="Header1 3 4 9 3 3" xfId="42219" xr:uid="{A0DE9817-61A9-44D3-BD66-6B94C12EB653}"/>
    <cellStyle name="Header1 3 4 9 3 3 2" xfId="42220" xr:uid="{DF3FC9AE-6918-41B4-A45A-F14BB922CFDC}"/>
    <cellStyle name="Header1 3 4 9 3 3 3" xfId="42221" xr:uid="{5912768C-6765-4E90-99EB-1A9915FF1A8C}"/>
    <cellStyle name="Header1 3 4 9 3 4" xfId="42222" xr:uid="{538701A1-3782-4268-8BED-45FCFEFD4056}"/>
    <cellStyle name="Header1 3 4 9 3 4 2" xfId="42223" xr:uid="{461FDF16-AF1C-4E87-ABB9-EFC0B91687E5}"/>
    <cellStyle name="Header1 3 4 9 3 4 3" xfId="42224" xr:uid="{23054535-10EE-4909-B7A1-67EDFB4B3414}"/>
    <cellStyle name="Header1 3 4 9 3 5" xfId="42225" xr:uid="{5271DC1E-6EB1-4DFE-8471-3BA0DB24D84D}"/>
    <cellStyle name="Header1 3 4 9 3 5 2" xfId="42226" xr:uid="{39CCC303-D571-47FF-A64F-22AEE9DC7689}"/>
    <cellStyle name="Header1 3 4 9 3 5 3" xfId="42227" xr:uid="{E2CDB78F-FC24-42A1-94C1-7F24714DB632}"/>
    <cellStyle name="Header1 3 4 9 3 6" xfId="42228" xr:uid="{0A7F1106-93A6-4C5F-9EE4-4C5F69298BB8}"/>
    <cellStyle name="Header1 3 4 9 3 6 2" xfId="42229" xr:uid="{EA21E9DC-8CB5-488A-84E7-52ED97B977B5}"/>
    <cellStyle name="Header1 3 4 9 3 6 3" xfId="42230" xr:uid="{94DE876B-0106-4CEE-9872-1E5A6F084F4B}"/>
    <cellStyle name="Header1 3 4 9 3 7" xfId="42231" xr:uid="{7694141B-1946-4AAA-81F2-970E5E9F89CB}"/>
    <cellStyle name="Header1 3 4 9 3 8" xfId="42232" xr:uid="{68857598-B452-42EB-B31F-0F46ED9AD7A3}"/>
    <cellStyle name="Header1 3 4 9 4" xfId="42233" xr:uid="{1C9D119E-055B-47FE-A020-4A7807ECF909}"/>
    <cellStyle name="Header1 3 4 9 4 2" xfId="42234" xr:uid="{C963ABEC-0EBD-4583-8915-E5241EEB8C3C}"/>
    <cellStyle name="Header1 3 4 9 4 2 2" xfId="42235" xr:uid="{DB15EBCB-A392-40D7-BAEE-03089B200836}"/>
    <cellStyle name="Header1 3 4 9 4 2 3" xfId="42236" xr:uid="{FC214A3C-8093-4318-A3AB-FCD02CFEFD71}"/>
    <cellStyle name="Header1 3 4 9 4 3" xfId="42237" xr:uid="{0BF906D6-79E3-4C36-8F38-0EC5E01554C5}"/>
    <cellStyle name="Header1 3 4 9 4 3 2" xfId="42238" xr:uid="{9E8D1F85-0F03-4972-9836-0AF1C0585D71}"/>
    <cellStyle name="Header1 3 4 9 4 3 3" xfId="42239" xr:uid="{16D44B54-F1C8-418A-948F-AD0175E35BCE}"/>
    <cellStyle name="Header1 3 4 9 4 4" xfId="42240" xr:uid="{5941539E-DAEE-4F29-ABF4-A6F94D286C05}"/>
    <cellStyle name="Header1 3 4 9 4 4 2" xfId="42241" xr:uid="{195D23CE-6739-4B59-9377-33B7D798646A}"/>
    <cellStyle name="Header1 3 4 9 4 4 3" xfId="42242" xr:uid="{A767D825-D523-48A4-8094-4EA10261ED47}"/>
    <cellStyle name="Header1 3 4 9 4 5" xfId="42243" xr:uid="{0A0F1196-A890-4838-83E5-95085B06BA6E}"/>
    <cellStyle name="Header1 3 4 9 4 5 2" xfId="42244" xr:uid="{FF9825EF-DB69-469E-9E31-037CB38EA3EB}"/>
    <cellStyle name="Header1 3 4 9 4 5 3" xfId="42245" xr:uid="{3F1B3646-1929-4B5F-A911-A4375B21EDD2}"/>
    <cellStyle name="Header1 3 4 9 4 6" xfId="42246" xr:uid="{9A5481B7-F785-4640-B1AD-49A02FB85651}"/>
    <cellStyle name="Header1 3 4 9 4 6 2" xfId="42247" xr:uid="{1F191189-C8B5-451D-89B5-66600D63EA2B}"/>
    <cellStyle name="Header1 3 4 9 4 6 3" xfId="42248" xr:uid="{7D623B2A-B188-41C4-A728-299A5761C64E}"/>
    <cellStyle name="Header1 3 4 9 4 7" xfId="42249" xr:uid="{74DEC7CB-9319-447F-83E3-2FE69A6EB4DC}"/>
    <cellStyle name="Header1 3 4 9 4 8" xfId="42250" xr:uid="{A383AA6E-96C9-4454-B2FB-9FD273DF1CCB}"/>
    <cellStyle name="Header1 3 4 9 5" xfId="42251" xr:uid="{FBBCC49B-4B81-4639-83E2-4E4D937569CA}"/>
    <cellStyle name="Header1 3 4 9 5 2" xfId="42252" xr:uid="{CF886F9D-088B-483B-BE04-9857C8548A77}"/>
    <cellStyle name="Header1 3 4 9 5 2 2" xfId="42253" xr:uid="{E40E51A3-A15D-4B32-B373-87820A1E2DBD}"/>
    <cellStyle name="Header1 3 4 9 5 2 3" xfId="42254" xr:uid="{57D1AA68-335B-457E-9DF4-AE1AD6605FA1}"/>
    <cellStyle name="Header1 3 4 9 5 3" xfId="42255" xr:uid="{750B7C4D-EFDF-4A3A-A46A-066367144E1E}"/>
    <cellStyle name="Header1 3 4 9 5 3 2" xfId="42256" xr:uid="{4510EDC9-40A5-4A9B-9157-EC62E2C5132A}"/>
    <cellStyle name="Header1 3 4 9 5 3 3" xfId="42257" xr:uid="{E7E29BD0-01FB-4C08-92D8-27FD4E37DDEE}"/>
    <cellStyle name="Header1 3 4 9 5 4" xfId="42258" xr:uid="{F437B5EF-A57D-4DB4-AB13-59A5002F2317}"/>
    <cellStyle name="Header1 3 4 9 5 4 2" xfId="42259" xr:uid="{BA958F80-9379-4B1F-90ED-2DB37C801E86}"/>
    <cellStyle name="Header1 3 4 9 5 4 3" xfId="42260" xr:uid="{065CF9D3-21A8-4133-A9F8-B24DC26EAF23}"/>
    <cellStyle name="Header1 3 4 9 5 5" xfId="42261" xr:uid="{D0A98C12-5CF9-4B1E-BBDD-7665B592106D}"/>
    <cellStyle name="Header1 3 4 9 5 5 2" xfId="42262" xr:uid="{43832C3F-EC12-4FE3-8F8B-8063D6B9FDFA}"/>
    <cellStyle name="Header1 3 4 9 5 5 3" xfId="42263" xr:uid="{63CFCCA0-C23D-456C-BFEB-2EB7FD7F3B3B}"/>
    <cellStyle name="Header1 3 4 9 5 6" xfId="42264" xr:uid="{854E1A74-9917-4820-A09F-CFE3F4353F62}"/>
    <cellStyle name="Header1 3 4 9 5 6 2" xfId="42265" xr:uid="{CE09C2C8-F0C5-40BA-A480-B13CCD3481F4}"/>
    <cellStyle name="Header1 3 4 9 5 6 3" xfId="42266" xr:uid="{AF0D475D-96D8-424E-9EBD-F55176CAD52D}"/>
    <cellStyle name="Header1 3 4 9 5 7" xfId="42267" xr:uid="{A34E8B0A-2C81-496E-8BB3-D728401AD425}"/>
    <cellStyle name="Header1 3 4 9 5 8" xfId="42268" xr:uid="{977535EA-1CF3-4642-981B-6BF15E7E81AE}"/>
    <cellStyle name="Header1 3 4 9 6" xfId="42269" xr:uid="{8BE2F65E-5638-42B3-956F-3B142297DEC4}"/>
    <cellStyle name="Header1 3 4 9 6 2" xfId="42270" xr:uid="{DA8C872C-8F25-4F08-844D-28BE7D9544CB}"/>
    <cellStyle name="Header1 3 4 9 6 2 2" xfId="42271" xr:uid="{9A267EEC-E446-4558-A7E9-8F3B369A7AED}"/>
    <cellStyle name="Header1 3 4 9 6 2 3" xfId="42272" xr:uid="{DF9E4C09-69F5-4669-9313-BB4469302D3C}"/>
    <cellStyle name="Header1 3 4 9 6 3" xfId="42273" xr:uid="{11373ADE-E49E-4230-8EE6-0C59987591A8}"/>
    <cellStyle name="Header1 3 4 9 6 3 2" xfId="42274" xr:uid="{EEE8BB3E-D284-4ECC-824C-9057C56F1B09}"/>
    <cellStyle name="Header1 3 4 9 6 3 3" xfId="42275" xr:uid="{12241A94-C390-4EAF-9B4B-3571CA05890D}"/>
    <cellStyle name="Header1 3 4 9 6 4" xfId="42276" xr:uid="{995DE755-C350-4761-BB76-7B42EE3BF7C1}"/>
    <cellStyle name="Header1 3 4 9 6 4 2" xfId="42277" xr:uid="{F92420D7-991A-43EA-A2C2-15B868BDE3D1}"/>
    <cellStyle name="Header1 3 4 9 6 4 3" xfId="42278" xr:uid="{0CF3CC1A-E004-4B6B-9AC1-4171847609F4}"/>
    <cellStyle name="Header1 3 4 9 6 5" xfId="42279" xr:uid="{A0FDDEF0-95BC-41B5-A8A5-1C1763723833}"/>
    <cellStyle name="Header1 3 4 9 6 5 2" xfId="42280" xr:uid="{77575C2C-B527-499D-9091-8416B5E3CD9B}"/>
    <cellStyle name="Header1 3 4 9 6 5 3" xfId="42281" xr:uid="{888FB7CA-AFEB-4C3D-BC34-5BF953B233F3}"/>
    <cellStyle name="Header1 3 4 9 6 6" xfId="42282" xr:uid="{11A774B2-628B-4D5E-A324-1FABABB885A2}"/>
    <cellStyle name="Header1 3 4 9 6 6 2" xfId="42283" xr:uid="{52D3F019-ADB8-4087-9CA1-D932B4BC0BB6}"/>
    <cellStyle name="Header1 3 4 9 6 6 3" xfId="42284" xr:uid="{A4645DC1-530B-4E13-A636-90491E7F66F5}"/>
    <cellStyle name="Header1 3 4 9 6 7" xfId="42285" xr:uid="{C4F4D763-DDC4-40AF-9E78-BF2CA1DE5BFE}"/>
    <cellStyle name="Header1 3 4 9 6 8" xfId="42286" xr:uid="{893CFF99-9C03-4B2E-95E9-A5B4FE9F0E22}"/>
    <cellStyle name="Header1 3 4 9 7" xfId="42287" xr:uid="{588A620E-3EF6-499E-8F93-5210DC32EA74}"/>
    <cellStyle name="Header1 3 4 9 8" xfId="42288" xr:uid="{E76C547B-AA4A-46C2-A67A-CF145A201D6A}"/>
    <cellStyle name="Header1 3 5" xfId="42289" xr:uid="{908F8560-64E6-48AC-8A92-A210B3AE2E3A}"/>
    <cellStyle name="Header1 3 5 10" xfId="42290" xr:uid="{A20DB954-EBDC-45E3-84D0-4CCDD7E971A9}"/>
    <cellStyle name="Header1 3 5 10 2" xfId="42291" xr:uid="{9D146A50-91A4-401D-A29C-4F81BFA6C692}"/>
    <cellStyle name="Header1 3 5 10 2 2" xfId="42292" xr:uid="{89750408-32C1-462B-9979-82877E6BD78C}"/>
    <cellStyle name="Header1 3 5 10 2 2 2" xfId="42293" xr:uid="{3068B834-CAB5-4996-B7C9-6B54E11313CC}"/>
    <cellStyle name="Header1 3 5 10 2 2 3" xfId="42294" xr:uid="{CF04B2E8-A6F0-47B6-BE1D-C8E19DFCBE98}"/>
    <cellStyle name="Header1 3 5 10 2 3" xfId="42295" xr:uid="{5E0F23C5-A33F-4FA1-A58B-121BC6CA33C9}"/>
    <cellStyle name="Header1 3 5 10 2 3 2" xfId="42296" xr:uid="{C3C49F0A-EBF3-4319-B7EE-346AB4399BE9}"/>
    <cellStyle name="Header1 3 5 10 2 3 3" xfId="42297" xr:uid="{7B47D672-0771-4FF2-B8C6-B568F630EEE5}"/>
    <cellStyle name="Header1 3 5 10 2 4" xfId="42298" xr:uid="{BDB0F8E2-5C47-4A7D-AE5E-5137EE1752AD}"/>
    <cellStyle name="Header1 3 5 10 2 4 2" xfId="42299" xr:uid="{EE8E514A-C7EA-4ABE-AEDE-864E4948AFD6}"/>
    <cellStyle name="Header1 3 5 10 2 4 3" xfId="42300" xr:uid="{3A080255-E235-46B7-95E9-BDDFB96CF027}"/>
    <cellStyle name="Header1 3 5 10 2 5" xfId="42301" xr:uid="{F780DD9D-763C-4267-996A-3C061569A71A}"/>
    <cellStyle name="Header1 3 5 10 2 5 2" xfId="42302" xr:uid="{488F9746-2120-4262-8844-33E61FC83790}"/>
    <cellStyle name="Header1 3 5 10 2 5 3" xfId="42303" xr:uid="{0FAD2363-A973-418D-B20E-FF3F280727AF}"/>
    <cellStyle name="Header1 3 5 10 2 6" xfId="42304" xr:uid="{FC5639B3-2267-431A-BA9A-BBF57D202FEF}"/>
    <cellStyle name="Header1 3 5 10 2 6 2" xfId="42305" xr:uid="{CC0A50F6-B43F-4ABE-8CB3-F7B83702C0EE}"/>
    <cellStyle name="Header1 3 5 10 2 6 3" xfId="42306" xr:uid="{4DC93A9F-3945-4FCD-872D-97D0CEF5638E}"/>
    <cellStyle name="Header1 3 5 10 2 7" xfId="42307" xr:uid="{ADD55B0D-CF1F-4005-93F4-AED0CD7A07B3}"/>
    <cellStyle name="Header1 3 5 10 2 7 2" xfId="42308" xr:uid="{CFE9C711-DC73-4707-95F7-2678F9B78F1E}"/>
    <cellStyle name="Header1 3 5 10 2 7 3" xfId="42309" xr:uid="{F8AFD735-F32C-4EA9-8850-F3DB05E7A46B}"/>
    <cellStyle name="Header1 3 5 10 2 8" xfId="42310" xr:uid="{9A859233-C717-4D33-AFF1-40A69992E930}"/>
    <cellStyle name="Header1 3 5 10 2 9" xfId="42311" xr:uid="{F7A42A9F-A325-4DAF-A76B-2D393EF9301B}"/>
    <cellStyle name="Header1 3 5 10 3" xfId="42312" xr:uid="{2B231F1B-7BCD-4FEF-B72F-0077067D8FDA}"/>
    <cellStyle name="Header1 3 5 10 3 2" xfId="42313" xr:uid="{4E2863C5-35EC-4ED9-BF71-5E4176A0E9C4}"/>
    <cellStyle name="Header1 3 5 10 3 2 2" xfId="42314" xr:uid="{12F95A2C-3EB6-47FA-8B47-82532983A62E}"/>
    <cellStyle name="Header1 3 5 10 3 2 3" xfId="42315" xr:uid="{4B2501D4-59B4-49A3-A970-7A42F9EE75E3}"/>
    <cellStyle name="Header1 3 5 10 3 3" xfId="42316" xr:uid="{73918404-9B72-487A-BEF5-9846F798EADA}"/>
    <cellStyle name="Header1 3 5 10 3 3 2" xfId="42317" xr:uid="{643933D1-B0F5-43A1-BC9B-E255B5D85887}"/>
    <cellStyle name="Header1 3 5 10 3 3 3" xfId="42318" xr:uid="{5D02643C-7536-43C5-ADCD-AFB8BDF6BD98}"/>
    <cellStyle name="Header1 3 5 10 3 4" xfId="42319" xr:uid="{61EEDE54-4731-4C76-8E52-ACCD7B52435B}"/>
    <cellStyle name="Header1 3 5 10 3 4 2" xfId="42320" xr:uid="{6E9D74E1-27D9-4332-986A-39478478FF57}"/>
    <cellStyle name="Header1 3 5 10 3 4 3" xfId="42321" xr:uid="{BEECFD41-4A18-430B-8267-23F01C2E91EB}"/>
    <cellStyle name="Header1 3 5 10 3 5" xfId="42322" xr:uid="{A403220B-A4DD-4F3B-A1E1-F5371E1B1C21}"/>
    <cellStyle name="Header1 3 5 10 3 5 2" xfId="42323" xr:uid="{C6B1ADD4-9732-4F4F-B74B-C5757B04ECB5}"/>
    <cellStyle name="Header1 3 5 10 3 5 3" xfId="42324" xr:uid="{969B4324-E2BA-4812-81E7-865CE3889FEA}"/>
    <cellStyle name="Header1 3 5 10 3 6" xfId="42325" xr:uid="{7D9D5E78-68EC-41A0-96C4-373EB6E10727}"/>
    <cellStyle name="Header1 3 5 10 3 6 2" xfId="42326" xr:uid="{594DAC4B-5BA1-4D5B-AE7D-3359F21DFED0}"/>
    <cellStyle name="Header1 3 5 10 3 6 3" xfId="42327" xr:uid="{6EB79FFB-0681-46CE-8418-701962724DBA}"/>
    <cellStyle name="Header1 3 5 10 3 7" xfId="42328" xr:uid="{9915BAD5-0030-4D70-A6FD-43CA40D40BD2}"/>
    <cellStyle name="Header1 3 5 10 3 8" xfId="42329" xr:uid="{9C273394-DC87-4872-B7FF-3070DD68D287}"/>
    <cellStyle name="Header1 3 5 10 4" xfId="42330" xr:uid="{0D56E78B-9882-4EC1-B6C3-E100820922E5}"/>
    <cellStyle name="Header1 3 5 10 4 2" xfId="42331" xr:uid="{148F88F0-5164-41D3-9102-78D3AA04FDAC}"/>
    <cellStyle name="Header1 3 5 10 4 2 2" xfId="42332" xr:uid="{2C473405-1381-42BD-819C-0A714003AE40}"/>
    <cellStyle name="Header1 3 5 10 4 2 3" xfId="42333" xr:uid="{82CBFA92-5AB3-4E41-99A2-02C56620B8CB}"/>
    <cellStyle name="Header1 3 5 10 4 3" xfId="42334" xr:uid="{6572B5FE-286D-46B9-BE8C-47C968D07FC0}"/>
    <cellStyle name="Header1 3 5 10 4 3 2" xfId="42335" xr:uid="{43125ED6-5B1C-485D-93A0-1CF327D6B405}"/>
    <cellStyle name="Header1 3 5 10 4 3 3" xfId="42336" xr:uid="{DF13BCE7-6EDD-4B53-88F2-F57D2984F36D}"/>
    <cellStyle name="Header1 3 5 10 4 4" xfId="42337" xr:uid="{7D98B8C3-00EF-49B3-BDCB-742C6F88EC6B}"/>
    <cellStyle name="Header1 3 5 10 4 4 2" xfId="42338" xr:uid="{FC7CD360-DAAE-424A-A964-2AF3EBB9A395}"/>
    <cellStyle name="Header1 3 5 10 4 4 3" xfId="42339" xr:uid="{D817D09B-5E99-4124-8ECA-19DF83E51FBE}"/>
    <cellStyle name="Header1 3 5 10 4 5" xfId="42340" xr:uid="{D9F3F9D7-F7A1-4D38-84CB-406135D73A79}"/>
    <cellStyle name="Header1 3 5 10 4 5 2" xfId="42341" xr:uid="{3D737A08-C767-455B-A597-61164C2A292C}"/>
    <cellStyle name="Header1 3 5 10 4 5 3" xfId="42342" xr:uid="{ED418999-742D-4BF0-BF21-B54F62E9C78C}"/>
    <cellStyle name="Header1 3 5 10 4 6" xfId="42343" xr:uid="{F78B6EB3-7554-4442-B4FA-CDB53DF048AE}"/>
    <cellStyle name="Header1 3 5 10 4 6 2" xfId="42344" xr:uid="{CD460DC7-BF4D-48A7-B0B1-9D58A1561458}"/>
    <cellStyle name="Header1 3 5 10 4 6 3" xfId="42345" xr:uid="{2EBD4537-9D3D-4279-A490-2C383EBB303F}"/>
    <cellStyle name="Header1 3 5 10 4 7" xfId="42346" xr:uid="{0B233B7B-948D-47EE-9F13-B3D015CA615E}"/>
    <cellStyle name="Header1 3 5 10 4 8" xfId="42347" xr:uid="{01ED9EC7-8762-4E8C-8623-C88222050640}"/>
    <cellStyle name="Header1 3 5 10 5" xfId="42348" xr:uid="{8BC18B13-BA8F-4FDD-9A72-6D86CDE400B3}"/>
    <cellStyle name="Header1 3 5 10 5 2" xfId="42349" xr:uid="{3B27CFB9-6BF5-4035-A783-58DEFD483800}"/>
    <cellStyle name="Header1 3 5 10 5 2 2" xfId="42350" xr:uid="{912A6AFF-6CC8-4A03-8BA7-B14D32FC9F31}"/>
    <cellStyle name="Header1 3 5 10 5 2 3" xfId="42351" xr:uid="{E0811A26-8EEC-411A-BD07-4A2084DA6A06}"/>
    <cellStyle name="Header1 3 5 10 5 3" xfId="42352" xr:uid="{7E17E027-B0C3-4FA4-94E1-83E6C00CA310}"/>
    <cellStyle name="Header1 3 5 10 5 3 2" xfId="42353" xr:uid="{38F130AA-C161-4037-B822-4CF176B21227}"/>
    <cellStyle name="Header1 3 5 10 5 3 3" xfId="42354" xr:uid="{45293F5E-8022-4FFB-A6B8-3BCD8C4162C8}"/>
    <cellStyle name="Header1 3 5 10 5 4" xfId="42355" xr:uid="{6490944F-81AD-46B9-AD52-9AC8F4ACD782}"/>
    <cellStyle name="Header1 3 5 10 5 4 2" xfId="42356" xr:uid="{592C71B2-82D5-45AA-9D17-F3BC2ADBCA3E}"/>
    <cellStyle name="Header1 3 5 10 5 4 3" xfId="42357" xr:uid="{11025231-7E63-4D32-9FC9-E58DEE1468B9}"/>
    <cellStyle name="Header1 3 5 10 5 5" xfId="42358" xr:uid="{7581C2BE-79FA-479A-B3FB-71E0FE811CED}"/>
    <cellStyle name="Header1 3 5 10 5 5 2" xfId="42359" xr:uid="{2DC12FFE-0B5A-4091-962B-396C103AC0A8}"/>
    <cellStyle name="Header1 3 5 10 5 5 3" xfId="42360" xr:uid="{F1DAF11A-291C-430C-BBBB-C162B2404569}"/>
    <cellStyle name="Header1 3 5 10 5 6" xfId="42361" xr:uid="{8A43608B-420C-44F2-8665-8FAC50BD7D9E}"/>
    <cellStyle name="Header1 3 5 10 5 6 2" xfId="42362" xr:uid="{70C5E2BF-7A82-4810-9E89-15A311F5909A}"/>
    <cellStyle name="Header1 3 5 10 5 6 3" xfId="42363" xr:uid="{CED83F55-8EDC-4441-B072-42C3980CD49A}"/>
    <cellStyle name="Header1 3 5 10 5 7" xfId="42364" xr:uid="{950D69A0-2516-4851-A0CF-0EF5FD562618}"/>
    <cellStyle name="Header1 3 5 10 5 8" xfId="42365" xr:uid="{EAAEB554-9370-4559-AEB4-2BBA206CC90F}"/>
    <cellStyle name="Header1 3 5 10 6" xfId="42366" xr:uid="{62C73C09-5914-4835-A015-CDA1671F8554}"/>
    <cellStyle name="Header1 3 5 10 6 2" xfId="42367" xr:uid="{3A83B3BD-DBE7-4989-86BC-04044D7231C8}"/>
    <cellStyle name="Header1 3 5 10 6 2 2" xfId="42368" xr:uid="{72BCF70E-816D-4C43-A379-EA2BD2DC232F}"/>
    <cellStyle name="Header1 3 5 10 6 2 3" xfId="42369" xr:uid="{F727F2A3-910D-4D7C-83AC-F662488D9F8E}"/>
    <cellStyle name="Header1 3 5 10 6 3" xfId="42370" xr:uid="{6F70E4FA-04DB-44FC-90DD-A2F51E619511}"/>
    <cellStyle name="Header1 3 5 10 6 3 2" xfId="42371" xr:uid="{E40EB82D-B606-4357-8841-BEEDFE262E97}"/>
    <cellStyle name="Header1 3 5 10 6 3 3" xfId="42372" xr:uid="{D66C024C-8D8D-4243-8516-069A2B730ED8}"/>
    <cellStyle name="Header1 3 5 10 6 4" xfId="42373" xr:uid="{7DD3EDBE-68BA-49DB-8B26-26668CC1907C}"/>
    <cellStyle name="Header1 3 5 10 6 4 2" xfId="42374" xr:uid="{2AB21D00-9890-4097-8B7F-8FCE3BE240F2}"/>
    <cellStyle name="Header1 3 5 10 6 4 3" xfId="42375" xr:uid="{B887CDEC-0455-42C8-A558-FF70F5C3F964}"/>
    <cellStyle name="Header1 3 5 10 6 5" xfId="42376" xr:uid="{905F29F6-9C59-490C-B172-8778AF9AF731}"/>
    <cellStyle name="Header1 3 5 10 6 5 2" xfId="42377" xr:uid="{EA2F3105-72BE-4E02-AFC9-BE8E8E0AF299}"/>
    <cellStyle name="Header1 3 5 10 6 5 3" xfId="42378" xr:uid="{607A82C9-A703-4E17-936F-98AC8333AA06}"/>
    <cellStyle name="Header1 3 5 10 6 6" xfId="42379" xr:uid="{60FFDEEE-8A91-433E-A78D-4CAA3ECF30CA}"/>
    <cellStyle name="Header1 3 5 10 6 6 2" xfId="42380" xr:uid="{CE6ABF5D-83D4-4004-88FE-AFD9D974FDDD}"/>
    <cellStyle name="Header1 3 5 10 6 6 3" xfId="42381" xr:uid="{1922C292-458C-4417-B824-8EDA0DDABB8F}"/>
    <cellStyle name="Header1 3 5 10 6 7" xfId="42382" xr:uid="{53EB7BE4-BB80-4711-9C68-A370328A44A6}"/>
    <cellStyle name="Header1 3 5 10 6 8" xfId="42383" xr:uid="{82438F4F-C0DC-41DB-B903-3406C524CB65}"/>
    <cellStyle name="Header1 3 5 10 7" xfId="42384" xr:uid="{79C50AD1-B19C-4CA1-983C-132531318AF0}"/>
    <cellStyle name="Header1 3 5 11" xfId="42385" xr:uid="{3F5BBA76-9CDA-4BC4-95B3-2050835C4F3E}"/>
    <cellStyle name="Header1 3 5 11 2" xfId="42386" xr:uid="{70259DD8-0782-4F6F-A4F5-22BF3C666A4F}"/>
    <cellStyle name="Header1 3 5 11 2 2" xfId="42387" xr:uid="{07250A9C-7062-43FA-AE70-ADA08CB20305}"/>
    <cellStyle name="Header1 3 5 11 2 3" xfId="42388" xr:uid="{BF379E61-4A33-4C8A-87EF-E58214122D6C}"/>
    <cellStyle name="Header1 3 5 11 3" xfId="42389" xr:uid="{5B5F2EE6-774C-4BF9-A76E-89EDDD637BA9}"/>
    <cellStyle name="Header1 3 5 11 3 2" xfId="42390" xr:uid="{8002B6AE-2475-4CFE-8FA2-473640A7D9DE}"/>
    <cellStyle name="Header1 3 5 11 3 3" xfId="42391" xr:uid="{2805BC84-DD33-4337-AEA0-300683D80506}"/>
    <cellStyle name="Header1 3 5 11 4" xfId="42392" xr:uid="{9B7314F4-5441-423F-84AA-A45E523C1D21}"/>
    <cellStyle name="Header1 3 5 11 4 2" xfId="42393" xr:uid="{6243EDB7-C192-4768-AAD5-D57F1D7CF5AE}"/>
    <cellStyle name="Header1 3 5 11 4 3" xfId="42394" xr:uid="{43332180-BF02-4508-8B16-1B8FEB9216BE}"/>
    <cellStyle name="Header1 3 5 11 5" xfId="42395" xr:uid="{B1E43640-D19C-4A32-AF96-491D3D4B2C8F}"/>
    <cellStyle name="Header1 3 5 11 5 2" xfId="42396" xr:uid="{DD400D9E-B5E2-495F-9DAE-5C652356086F}"/>
    <cellStyle name="Header1 3 5 11 5 3" xfId="42397" xr:uid="{C28AC4A4-2EFA-4687-82D0-7ADFCEF02906}"/>
    <cellStyle name="Header1 3 5 11 6" xfId="42398" xr:uid="{50C7C030-9DB0-4151-A4F0-8DAE4B069629}"/>
    <cellStyle name="Header1 3 5 11 6 2" xfId="42399" xr:uid="{2D82F200-C898-4BA3-94C0-3904D7093F1A}"/>
    <cellStyle name="Header1 3 5 11 6 3" xfId="42400" xr:uid="{5F9FC529-BA8F-4578-8ABA-4A8989597978}"/>
    <cellStyle name="Header1 3 5 11 7" xfId="42401" xr:uid="{78ED231B-76DF-4814-9D89-1000E06C8C07}"/>
    <cellStyle name="Header1 3 5 11 7 2" xfId="42402" xr:uid="{11BC1964-3E9F-40EE-A4CC-7AA4F73BEF80}"/>
    <cellStyle name="Header1 3 5 11 7 3" xfId="42403" xr:uid="{6D12948F-D14B-4170-A2D0-2C67FAEBF671}"/>
    <cellStyle name="Header1 3 5 11 8" xfId="42404" xr:uid="{E87A0749-BB49-4154-A568-D25A45AA365E}"/>
    <cellStyle name="Header1 3 5 11 9" xfId="42405" xr:uid="{0441D5A3-8009-4FEF-AC33-BD46C7B2EB75}"/>
    <cellStyle name="Header1 3 5 12" xfId="42406" xr:uid="{97F2E2CC-7383-4E53-8CA1-8CCBA381AAFD}"/>
    <cellStyle name="Header1 3 5 12 2" xfId="42407" xr:uid="{E4B95CC6-F85E-4926-8C3F-01B7724692B2}"/>
    <cellStyle name="Header1 3 5 12 2 2" xfId="42408" xr:uid="{75A3C485-F5FF-490B-BC1B-F7650DE9A023}"/>
    <cellStyle name="Header1 3 5 12 2 3" xfId="42409" xr:uid="{A348F135-2B73-4BA1-BABF-7617E4076120}"/>
    <cellStyle name="Header1 3 5 12 3" xfId="42410" xr:uid="{4E70200A-B016-4EAE-8420-D5049821ECFD}"/>
    <cellStyle name="Header1 3 5 12 3 2" xfId="42411" xr:uid="{CE9FF9F8-D0B6-4FBA-83FC-36CD3E48F305}"/>
    <cellStyle name="Header1 3 5 12 3 3" xfId="42412" xr:uid="{3FDACAB8-978B-486E-9020-F840EB5B338F}"/>
    <cellStyle name="Header1 3 5 12 4" xfId="42413" xr:uid="{C9147FB0-5948-46C7-9522-DE8AE72E5A39}"/>
    <cellStyle name="Header1 3 5 12 4 2" xfId="42414" xr:uid="{923B660B-5D7B-421E-BE99-B49FDBF23D30}"/>
    <cellStyle name="Header1 3 5 12 4 3" xfId="42415" xr:uid="{97744F58-F3DD-45A9-9AF8-893619E5FAD2}"/>
    <cellStyle name="Header1 3 5 12 5" xfId="42416" xr:uid="{B77BE06F-0ACB-4413-ABD5-47AF27C99187}"/>
    <cellStyle name="Header1 3 5 12 5 2" xfId="42417" xr:uid="{FCBEABAC-5508-403B-A4E1-BA7A27F765A0}"/>
    <cellStyle name="Header1 3 5 12 5 3" xfId="42418" xr:uid="{60416002-7AC4-42EE-85CF-56BE0F728429}"/>
    <cellStyle name="Header1 3 5 12 6" xfId="42419" xr:uid="{637B75DD-05FE-4D1A-BAFF-F916BFB310E1}"/>
    <cellStyle name="Header1 3 5 12 6 2" xfId="42420" xr:uid="{AFF5DD87-9885-47CF-940A-CEBECD5964D8}"/>
    <cellStyle name="Header1 3 5 12 6 3" xfId="42421" xr:uid="{F62411CC-E601-4B8A-B9AC-88E0BF2EF11C}"/>
    <cellStyle name="Header1 3 5 12 7" xfId="42422" xr:uid="{0277EA8D-4760-47A0-A7C6-A4417E0A9B11}"/>
    <cellStyle name="Header1 3 5 12 8" xfId="42423" xr:uid="{6983D43E-3190-41EB-B852-41D4E439E7EC}"/>
    <cellStyle name="Header1 3 5 13" xfId="42424" xr:uid="{8D829FB6-C428-44D0-838C-68307FF58091}"/>
    <cellStyle name="Header1 3 5 13 2" xfId="42425" xr:uid="{473696B4-4C77-4FD3-99F6-DFEA16F58DA6}"/>
    <cellStyle name="Header1 3 5 13 2 2" xfId="42426" xr:uid="{D2A7B04C-4896-4A71-892A-FC7AE74CD336}"/>
    <cellStyle name="Header1 3 5 13 2 3" xfId="42427" xr:uid="{8771531A-2758-43FA-B59D-B764B6129089}"/>
    <cellStyle name="Header1 3 5 13 3" xfId="42428" xr:uid="{5A3CD40E-898B-472E-BE1C-2537BB965EF8}"/>
    <cellStyle name="Header1 3 5 13 3 2" xfId="42429" xr:uid="{A4288694-6543-4C76-9ED9-F1D7A1FBBFE8}"/>
    <cellStyle name="Header1 3 5 13 3 3" xfId="42430" xr:uid="{31F0AA6C-267E-4F1D-8935-AF5F09750BE5}"/>
    <cellStyle name="Header1 3 5 13 4" xfId="42431" xr:uid="{B4468E7F-75ED-4609-8D90-95DA6EE387C7}"/>
    <cellStyle name="Header1 3 5 13 4 2" xfId="42432" xr:uid="{F1047CF1-4F5D-49F0-919B-FC1FBEB1C063}"/>
    <cellStyle name="Header1 3 5 13 4 3" xfId="42433" xr:uid="{E1865F8A-756F-4B7E-BDB4-9583AB9EB289}"/>
    <cellStyle name="Header1 3 5 13 5" xfId="42434" xr:uid="{EE586A63-8F6D-4FF0-A6E1-CA8EEF59955C}"/>
    <cellStyle name="Header1 3 5 13 5 2" xfId="42435" xr:uid="{AFB4F3CC-E025-41AA-8F04-595C7A62F90F}"/>
    <cellStyle name="Header1 3 5 13 5 3" xfId="42436" xr:uid="{E78658EC-74F2-4F7E-B719-192DC99AD3E4}"/>
    <cellStyle name="Header1 3 5 13 6" xfId="42437" xr:uid="{D91BECE5-8A3D-44B1-ACE5-0A92C53B63B6}"/>
    <cellStyle name="Header1 3 5 13 6 2" xfId="42438" xr:uid="{E741C782-05C9-4B91-9668-C85FE2132C1F}"/>
    <cellStyle name="Header1 3 5 13 6 3" xfId="42439" xr:uid="{A69AD333-AA95-479E-A5FF-7CCECC44B85B}"/>
    <cellStyle name="Header1 3 5 13 7" xfId="42440" xr:uid="{DB24DBCC-A845-4FBB-B364-6788D969BF14}"/>
    <cellStyle name="Header1 3 5 13 8" xfId="42441" xr:uid="{92E0DE1A-6592-4924-BDB6-69E6EEFAA719}"/>
    <cellStyle name="Header1 3 5 14" xfId="42442" xr:uid="{3A268D32-1A84-46DB-95FF-96D459F8A647}"/>
    <cellStyle name="Header1 3 5 14 2" xfId="42443" xr:uid="{C0BB66ED-B8E6-422D-A71B-1EAC3D133BA2}"/>
    <cellStyle name="Header1 3 5 14 2 2" xfId="42444" xr:uid="{C1333D7D-E4A5-4C7C-AB2F-835600FE2853}"/>
    <cellStyle name="Header1 3 5 14 2 3" xfId="42445" xr:uid="{1ADF769C-9A33-495E-A30A-D2B148C45115}"/>
    <cellStyle name="Header1 3 5 14 3" xfId="42446" xr:uid="{91653CDF-001D-42DD-BE1F-30731BC8BCDA}"/>
    <cellStyle name="Header1 3 5 14 3 2" xfId="42447" xr:uid="{B4A7923E-0F37-4C7D-98E6-13BE868E7380}"/>
    <cellStyle name="Header1 3 5 14 3 3" xfId="42448" xr:uid="{DC32963E-2918-4BDD-BC81-6C3763C6DABE}"/>
    <cellStyle name="Header1 3 5 14 4" xfId="42449" xr:uid="{2879226F-BF51-4EEF-83B3-CDCB9A87BAA5}"/>
    <cellStyle name="Header1 3 5 14 4 2" xfId="42450" xr:uid="{66E63DC2-7232-4947-AD29-015B74160BFE}"/>
    <cellStyle name="Header1 3 5 14 4 3" xfId="42451" xr:uid="{471E0346-0C5A-49BE-A6AC-66B38F734B64}"/>
    <cellStyle name="Header1 3 5 14 5" xfId="42452" xr:uid="{06FA9BDE-5071-4867-AD12-4412324AF8BD}"/>
    <cellStyle name="Header1 3 5 14 5 2" xfId="42453" xr:uid="{0DBF9AFE-2B70-48E7-A00A-A75012C1AF4A}"/>
    <cellStyle name="Header1 3 5 14 5 3" xfId="42454" xr:uid="{B0943303-6F6A-482F-85BE-5A77A00460F4}"/>
    <cellStyle name="Header1 3 5 14 6" xfId="42455" xr:uid="{852E0FD4-63DE-4634-A601-0F5D79B32269}"/>
    <cellStyle name="Header1 3 5 14 6 2" xfId="42456" xr:uid="{3D640A36-3798-4375-8ED6-14A7CB4D6180}"/>
    <cellStyle name="Header1 3 5 14 6 3" xfId="42457" xr:uid="{8624C8A5-42EF-42CB-91B7-AC79B028E8C5}"/>
    <cellStyle name="Header1 3 5 14 7" xfId="42458" xr:uid="{C201B8BB-BF42-4EBD-8133-AA442CB9B5EF}"/>
    <cellStyle name="Header1 3 5 14 8" xfId="42459" xr:uid="{E643F4FD-DDB2-4E53-A5B7-D91AB421596D}"/>
    <cellStyle name="Header1 3 5 15" xfId="42460" xr:uid="{A3225625-9980-4DB4-AD0B-2F55B0B50AF8}"/>
    <cellStyle name="Header1 3 5 15 2" xfId="42461" xr:uid="{8241593A-1D1A-46D5-8CFD-8A7D1CFCD0A0}"/>
    <cellStyle name="Header1 3 5 15 2 2" xfId="42462" xr:uid="{86BE3E7C-31D3-4223-BB7C-404E70F3002D}"/>
    <cellStyle name="Header1 3 5 15 2 3" xfId="42463" xr:uid="{1A80F56A-28B4-4C79-A923-F3A22B19591D}"/>
    <cellStyle name="Header1 3 5 15 3" xfId="42464" xr:uid="{D9317D4F-9ECC-43E5-9EF0-EC0AF5E5E590}"/>
    <cellStyle name="Header1 3 5 15 3 2" xfId="42465" xr:uid="{1832D341-06F4-420B-BE65-B24480C9238A}"/>
    <cellStyle name="Header1 3 5 15 3 3" xfId="42466" xr:uid="{CD1CB5F9-006C-4DE6-8453-82F047D7C12C}"/>
    <cellStyle name="Header1 3 5 15 4" xfId="42467" xr:uid="{97BB8974-6576-4657-9050-DDF500826294}"/>
    <cellStyle name="Header1 3 5 15 4 2" xfId="42468" xr:uid="{13588F6D-8265-4D95-B3A2-D41F7C4DC002}"/>
    <cellStyle name="Header1 3 5 15 4 3" xfId="42469" xr:uid="{CF99A4E3-D8F8-42BC-893C-90A7BBD30FC8}"/>
    <cellStyle name="Header1 3 5 15 5" xfId="42470" xr:uid="{44782134-5803-4236-A86B-06538ACE8967}"/>
    <cellStyle name="Header1 3 5 15 5 2" xfId="42471" xr:uid="{6C22F0A3-D877-43D3-93CF-7E6AB8EF7AC3}"/>
    <cellStyle name="Header1 3 5 15 5 3" xfId="42472" xr:uid="{CC8F8327-C007-48B3-9672-3ED6DE48C8D8}"/>
    <cellStyle name="Header1 3 5 15 6" xfId="42473" xr:uid="{DC364FE1-18F2-47F7-802A-02B8738E57FB}"/>
    <cellStyle name="Header1 3 5 15 6 2" xfId="42474" xr:uid="{FD549A4D-D2B3-4784-9F95-AE05BA09352E}"/>
    <cellStyle name="Header1 3 5 15 6 3" xfId="42475" xr:uid="{AA1D90BE-2C98-4C50-9600-1863D95646B9}"/>
    <cellStyle name="Header1 3 5 15 7" xfId="42476" xr:uid="{5D819D4D-D20C-4AD4-B65B-93E706C43A92}"/>
    <cellStyle name="Header1 3 5 15 8" xfId="42477" xr:uid="{BD7FD25D-ACF0-4E18-BAB9-33154CE9A56C}"/>
    <cellStyle name="Header1 3 5 16" xfId="42478" xr:uid="{93CCADB2-F8A7-41E9-BA97-8D51D61E9BFA}"/>
    <cellStyle name="Header1 3 5 2" xfId="42479" xr:uid="{F629AAE8-60C9-4705-A213-1D27E6C80B97}"/>
    <cellStyle name="Header1 3 5 2 2" xfId="42480" xr:uid="{419F6C41-D017-4AA7-8A47-C1608B1581C5}"/>
    <cellStyle name="Header1 3 5 2 2 2" xfId="42481" xr:uid="{DDA41021-8C2E-406B-B3C8-263755E16FC2}"/>
    <cellStyle name="Header1 3 5 2 2 2 2" xfId="42482" xr:uid="{28B12072-0126-4F2E-9228-668DEF51719F}"/>
    <cellStyle name="Header1 3 5 2 2 2 3" xfId="42483" xr:uid="{D23262D3-1DE6-4758-982A-C476F4C749C5}"/>
    <cellStyle name="Header1 3 5 2 2 3" xfId="42484" xr:uid="{7FE95AD1-59D7-4A81-A2BB-E535B7C96EA5}"/>
    <cellStyle name="Header1 3 5 2 2 3 2" xfId="42485" xr:uid="{C55453B7-B101-4B9E-BB7F-C66708156F00}"/>
    <cellStyle name="Header1 3 5 2 2 3 3" xfId="42486" xr:uid="{A9766449-3541-43D3-A4DA-13B22A9520EA}"/>
    <cellStyle name="Header1 3 5 2 2 4" xfId="42487" xr:uid="{2A2E31F4-725B-43B2-9B7B-44F3EB481AB0}"/>
    <cellStyle name="Header1 3 5 2 2 4 2" xfId="42488" xr:uid="{8D897D0E-5B45-452F-89FD-D4A53B3AA6A1}"/>
    <cellStyle name="Header1 3 5 2 2 4 3" xfId="42489" xr:uid="{2745960A-3960-4C60-9951-0FB21C323321}"/>
    <cellStyle name="Header1 3 5 2 2 5" xfId="42490" xr:uid="{F1B40BC3-1254-4E43-B847-CD797A27A33D}"/>
    <cellStyle name="Header1 3 5 2 2 5 2" xfId="42491" xr:uid="{F2CE97BA-D0A5-49CE-A262-134E472C4341}"/>
    <cellStyle name="Header1 3 5 2 2 5 3" xfId="42492" xr:uid="{F4C9DDC5-3099-4511-B2FC-0CDDEC76FBDF}"/>
    <cellStyle name="Header1 3 5 2 2 6" xfId="42493" xr:uid="{498E9FDF-5E97-48DA-BC31-E8280E9D066C}"/>
    <cellStyle name="Header1 3 5 2 2 6 2" xfId="42494" xr:uid="{8C53E8E3-1284-4454-96EF-3635092963DE}"/>
    <cellStyle name="Header1 3 5 2 2 6 3" xfId="42495" xr:uid="{EC39F3CD-0800-449D-A0C6-1BA6B7FD7EC2}"/>
    <cellStyle name="Header1 3 5 2 2 7" xfId="42496" xr:uid="{99B3FABE-CE07-43C0-A7FC-A3DACA78CC0B}"/>
    <cellStyle name="Header1 3 5 2 2 7 2" xfId="42497" xr:uid="{F06D5D20-6782-46EA-932A-52BD8E4D6CEC}"/>
    <cellStyle name="Header1 3 5 2 2 7 3" xfId="42498" xr:uid="{87B750DF-0B8C-4883-A9F3-3337A6EC4DF0}"/>
    <cellStyle name="Header1 3 5 2 2 8" xfId="42499" xr:uid="{497290D8-BA46-45C1-8E87-568F4D2CB6CD}"/>
    <cellStyle name="Header1 3 5 2 2 9" xfId="42500" xr:uid="{D2161C9B-6CFA-4D5A-88AC-4AA69EAF30A6}"/>
    <cellStyle name="Header1 3 5 2 3" xfId="42501" xr:uid="{00A27692-90A8-4CB0-BE33-02AC344DD308}"/>
    <cellStyle name="Header1 3 5 2 3 2" xfId="42502" xr:uid="{F54359A8-18B0-4F4F-B05F-6DF07C6EF2F5}"/>
    <cellStyle name="Header1 3 5 2 3 2 2" xfId="42503" xr:uid="{B51DC0E6-1F3D-48BC-B236-EE92497E5C31}"/>
    <cellStyle name="Header1 3 5 2 3 2 3" xfId="42504" xr:uid="{B201795A-E46C-4F9C-9964-E592A390D9E5}"/>
    <cellStyle name="Header1 3 5 2 3 3" xfId="42505" xr:uid="{8DBEE9C0-3BDE-4EEF-AFBF-BB28A1FC400C}"/>
    <cellStyle name="Header1 3 5 2 3 3 2" xfId="42506" xr:uid="{C2F1B83D-1122-45B6-A053-FF5072D794C8}"/>
    <cellStyle name="Header1 3 5 2 3 3 3" xfId="42507" xr:uid="{A04F8183-9A30-48AD-BCF2-677C86C88CCA}"/>
    <cellStyle name="Header1 3 5 2 3 4" xfId="42508" xr:uid="{2227C755-B28D-4DA5-A0BC-3BCC2C6F4AD4}"/>
    <cellStyle name="Header1 3 5 2 3 4 2" xfId="42509" xr:uid="{EBADDA18-0772-4DE2-B82C-52DD848FE799}"/>
    <cellStyle name="Header1 3 5 2 3 4 3" xfId="42510" xr:uid="{2C5285FC-26B3-426D-8F73-AFC90DF6D3DD}"/>
    <cellStyle name="Header1 3 5 2 3 5" xfId="42511" xr:uid="{DF2DFE14-91CE-4A75-BF49-EDB6F2AEA1A5}"/>
    <cellStyle name="Header1 3 5 2 3 5 2" xfId="42512" xr:uid="{6AE03B3D-A414-4B25-AA3C-FD1EE01EBB4C}"/>
    <cellStyle name="Header1 3 5 2 3 5 3" xfId="42513" xr:uid="{5C878E83-DECB-4AF6-B30D-F350F7A7E532}"/>
    <cellStyle name="Header1 3 5 2 3 6" xfId="42514" xr:uid="{2DE2ED8F-3135-42D1-9F2E-CB112E63C57D}"/>
    <cellStyle name="Header1 3 5 2 3 6 2" xfId="42515" xr:uid="{1C3D64AB-3B33-4AA6-A543-A2B3E2F5694B}"/>
    <cellStyle name="Header1 3 5 2 3 6 3" xfId="42516" xr:uid="{9CA83030-3B42-4CDA-8AA2-8F78BC3B60E8}"/>
    <cellStyle name="Header1 3 5 2 3 7" xfId="42517" xr:uid="{4A77FB30-BB18-4F6E-8619-F4F69A0F89B9}"/>
    <cellStyle name="Header1 3 5 2 3 8" xfId="42518" xr:uid="{790A6A4B-94AF-4609-89ED-FA13B3C8C78A}"/>
    <cellStyle name="Header1 3 5 2 4" xfId="42519" xr:uid="{E87C1F70-B26E-4AEB-8AE1-185487261A41}"/>
    <cellStyle name="Header1 3 5 2 4 2" xfId="42520" xr:uid="{584726A5-7AC3-49BA-8C00-D579432D6279}"/>
    <cellStyle name="Header1 3 5 2 4 2 2" xfId="42521" xr:uid="{8F335D30-B130-4780-A011-996D599F229F}"/>
    <cellStyle name="Header1 3 5 2 4 2 3" xfId="42522" xr:uid="{3DFEEE88-CE0E-43FF-AA69-642596E4B470}"/>
    <cellStyle name="Header1 3 5 2 4 3" xfId="42523" xr:uid="{4FB60FBD-3B81-4122-8048-45A9A1EEF91A}"/>
    <cellStyle name="Header1 3 5 2 4 3 2" xfId="42524" xr:uid="{0C748BF2-9AF9-42F4-9AE4-C498A6281B8C}"/>
    <cellStyle name="Header1 3 5 2 4 3 3" xfId="42525" xr:uid="{79AED189-BDD0-4F38-BDF0-C567C64DBD14}"/>
    <cellStyle name="Header1 3 5 2 4 4" xfId="42526" xr:uid="{908707F1-6783-4B52-9460-A3619D752CC5}"/>
    <cellStyle name="Header1 3 5 2 4 4 2" xfId="42527" xr:uid="{143C9496-361C-41A1-B644-674E503568E5}"/>
    <cellStyle name="Header1 3 5 2 4 4 3" xfId="42528" xr:uid="{9967A34E-0458-4932-8596-D8DDB87412D1}"/>
    <cellStyle name="Header1 3 5 2 4 5" xfId="42529" xr:uid="{1322744A-FA02-423F-84FC-47948BF25A51}"/>
    <cellStyle name="Header1 3 5 2 4 5 2" xfId="42530" xr:uid="{A7E459F3-7046-4323-8B81-0F2F018A673C}"/>
    <cellStyle name="Header1 3 5 2 4 5 3" xfId="42531" xr:uid="{91AB585B-1EA5-471F-B6A1-3E25222C8F99}"/>
    <cellStyle name="Header1 3 5 2 4 6" xfId="42532" xr:uid="{3F054FCA-8F73-462F-833F-A1D653A80201}"/>
    <cellStyle name="Header1 3 5 2 4 6 2" xfId="42533" xr:uid="{30AFE2EC-598C-4A27-AF6A-F17D1C0A12B5}"/>
    <cellStyle name="Header1 3 5 2 4 6 3" xfId="42534" xr:uid="{626F4DBB-D07D-4BF9-8644-A989756739A3}"/>
    <cellStyle name="Header1 3 5 2 4 7" xfId="42535" xr:uid="{B7D5687D-2A74-4559-AF0A-04AD93B82D96}"/>
    <cellStyle name="Header1 3 5 2 4 8" xfId="42536" xr:uid="{A7FD51BF-FE1A-4AE2-8378-CCD963E39CD8}"/>
    <cellStyle name="Header1 3 5 2 5" xfId="42537" xr:uid="{61500FA3-10DA-447E-A58E-27952618CA31}"/>
    <cellStyle name="Header1 3 5 2 5 2" xfId="42538" xr:uid="{724635AF-58D9-4C3B-9E13-51EA60EC09EE}"/>
    <cellStyle name="Header1 3 5 2 5 2 2" xfId="42539" xr:uid="{6681CC16-60F8-4037-9089-C7B8FD226228}"/>
    <cellStyle name="Header1 3 5 2 5 2 3" xfId="42540" xr:uid="{B61E894C-4A57-4313-AAC3-52AE1D5D4734}"/>
    <cellStyle name="Header1 3 5 2 5 3" xfId="42541" xr:uid="{A366C4FD-832D-4A6B-BD90-47D288380B84}"/>
    <cellStyle name="Header1 3 5 2 5 3 2" xfId="42542" xr:uid="{241C5C86-B83D-4C9D-A2E1-87D7CD04027B}"/>
    <cellStyle name="Header1 3 5 2 5 3 3" xfId="42543" xr:uid="{09D9C994-9F46-4F0A-BCB1-D1EE02E87486}"/>
    <cellStyle name="Header1 3 5 2 5 4" xfId="42544" xr:uid="{7BFDB111-47AE-4F3F-98DE-900EDE67B8FF}"/>
    <cellStyle name="Header1 3 5 2 5 4 2" xfId="42545" xr:uid="{5E70ECF2-8008-4374-8A92-7C26D292F026}"/>
    <cellStyle name="Header1 3 5 2 5 4 3" xfId="42546" xr:uid="{78C0C809-D83C-47DB-B2D9-D708600CF5BE}"/>
    <cellStyle name="Header1 3 5 2 5 5" xfId="42547" xr:uid="{B24E424F-CF48-4BCF-9FD3-6213FE4EC289}"/>
    <cellStyle name="Header1 3 5 2 5 5 2" xfId="42548" xr:uid="{44250517-2E17-4F38-993A-927373C06ECA}"/>
    <cellStyle name="Header1 3 5 2 5 5 3" xfId="42549" xr:uid="{120BCC38-9F5C-4492-813B-B7DC881C409F}"/>
    <cellStyle name="Header1 3 5 2 5 6" xfId="42550" xr:uid="{2A881C6C-CC2E-4E66-9060-62702234BDDD}"/>
    <cellStyle name="Header1 3 5 2 5 6 2" xfId="42551" xr:uid="{45249B6E-AE8E-4E03-9BE5-D9C24119810E}"/>
    <cellStyle name="Header1 3 5 2 5 6 3" xfId="42552" xr:uid="{81085FA9-7EE0-48EB-8374-B5DE8CDA1D87}"/>
    <cellStyle name="Header1 3 5 2 5 7" xfId="42553" xr:uid="{BCEB14B2-916A-472A-B8BA-7CEF54A9E87E}"/>
    <cellStyle name="Header1 3 5 2 5 8" xfId="42554" xr:uid="{C1C480D1-337E-4E42-AC6B-8991AD971104}"/>
    <cellStyle name="Header1 3 5 2 6" xfId="42555" xr:uid="{DD037768-C034-4C52-BB9D-AF6FE2F33ADA}"/>
    <cellStyle name="Header1 3 5 2 6 2" xfId="42556" xr:uid="{B6315C03-2D7C-4216-B183-00EEB833B7F7}"/>
    <cellStyle name="Header1 3 5 2 6 2 2" xfId="42557" xr:uid="{5B19B2D2-702A-4A52-BE81-7810DAB00751}"/>
    <cellStyle name="Header1 3 5 2 6 2 3" xfId="42558" xr:uid="{3D989789-2EBB-4D43-89BF-E4CB4C3C8B4A}"/>
    <cellStyle name="Header1 3 5 2 6 3" xfId="42559" xr:uid="{7B32CF95-762A-4BD1-8D4E-CCB7526DB33C}"/>
    <cellStyle name="Header1 3 5 2 6 3 2" xfId="42560" xr:uid="{8B71C18C-E126-480F-955C-7C20C5CF322F}"/>
    <cellStyle name="Header1 3 5 2 6 3 3" xfId="42561" xr:uid="{0741F9ED-7ABA-4CD1-9B13-FA3E8086AF8B}"/>
    <cellStyle name="Header1 3 5 2 6 4" xfId="42562" xr:uid="{8E7E5C9F-EBAD-4D1E-A5CB-F95EC77FFC95}"/>
    <cellStyle name="Header1 3 5 2 6 4 2" xfId="42563" xr:uid="{A314BBE0-C144-4F1D-9BC6-D0AB578DC586}"/>
    <cellStyle name="Header1 3 5 2 6 4 3" xfId="42564" xr:uid="{34476E90-6CCC-4126-9183-16F9B09A928D}"/>
    <cellStyle name="Header1 3 5 2 6 5" xfId="42565" xr:uid="{7DB5D520-BE1E-410C-9C29-8BD091CB4723}"/>
    <cellStyle name="Header1 3 5 2 6 5 2" xfId="42566" xr:uid="{DF8B8FB9-DCDA-46FB-A883-BE7E2744842B}"/>
    <cellStyle name="Header1 3 5 2 6 5 3" xfId="42567" xr:uid="{0FCC9318-D1DA-4EF6-88F2-B2A3F7623DB5}"/>
    <cellStyle name="Header1 3 5 2 6 6" xfId="42568" xr:uid="{E8F6AAD5-979F-4550-98C3-3746AD169F70}"/>
    <cellStyle name="Header1 3 5 2 6 6 2" xfId="42569" xr:uid="{69AA550A-BAB1-4FEE-B48B-196E67AFE98B}"/>
    <cellStyle name="Header1 3 5 2 6 6 3" xfId="42570" xr:uid="{9218F88F-F680-48AD-9087-2EAE3F9276D3}"/>
    <cellStyle name="Header1 3 5 2 6 7" xfId="42571" xr:uid="{487BD6D5-98B3-4C62-BD56-543BBF7ECED2}"/>
    <cellStyle name="Header1 3 5 2 6 8" xfId="42572" xr:uid="{5201BF44-6F11-40EF-AFA4-A96D7961EAEA}"/>
    <cellStyle name="Header1 3 5 2 7" xfId="42573" xr:uid="{7999DCE5-41CD-405F-A07D-D025B6FEF9E8}"/>
    <cellStyle name="Header1 3 5 2 8" xfId="42574" xr:uid="{DE405A1D-9E59-4EE5-82EC-980DA9709006}"/>
    <cellStyle name="Header1 3 5 3" xfId="42575" xr:uid="{A9491FE4-C48C-4856-832B-899E8626CC39}"/>
    <cellStyle name="Header1 3 5 3 2" xfId="42576" xr:uid="{1FBA542F-6766-4975-9E21-BF708A5A127D}"/>
    <cellStyle name="Header1 3 5 3 2 2" xfId="42577" xr:uid="{267FBF4B-78DD-4AF0-B300-05ECB2DEB9E0}"/>
    <cellStyle name="Header1 3 5 3 2 2 2" xfId="42578" xr:uid="{BEA917EC-F30E-4E70-8901-9E88C63C2C41}"/>
    <cellStyle name="Header1 3 5 3 2 2 3" xfId="42579" xr:uid="{DEC9D09D-D761-4551-9A12-AAF6468C03B7}"/>
    <cellStyle name="Header1 3 5 3 2 3" xfId="42580" xr:uid="{C6596254-36FC-4536-B8E3-E5466B055D1A}"/>
    <cellStyle name="Header1 3 5 3 2 3 2" xfId="42581" xr:uid="{105C36F6-5FC2-45A6-B72F-8D9B035ABE6E}"/>
    <cellStyle name="Header1 3 5 3 2 3 3" xfId="42582" xr:uid="{1EF71734-2200-41A3-9985-E75DF192C820}"/>
    <cellStyle name="Header1 3 5 3 2 4" xfId="42583" xr:uid="{4577C602-041A-4DD7-9729-38F9134888B5}"/>
    <cellStyle name="Header1 3 5 3 2 4 2" xfId="42584" xr:uid="{C6BFC6A6-6088-425D-9F7E-7ED06FBD5E31}"/>
    <cellStyle name="Header1 3 5 3 2 4 3" xfId="42585" xr:uid="{2722C6E5-A395-4AA3-BD22-0C842928665F}"/>
    <cellStyle name="Header1 3 5 3 2 5" xfId="42586" xr:uid="{74F10CC0-A5EB-4FC6-95CC-29C157B6210E}"/>
    <cellStyle name="Header1 3 5 3 2 5 2" xfId="42587" xr:uid="{5C7D09D8-5F47-4E18-B912-63287B8B87DD}"/>
    <cellStyle name="Header1 3 5 3 2 5 3" xfId="42588" xr:uid="{0E0E99FB-8490-42B0-A7DA-F939BADAF6FD}"/>
    <cellStyle name="Header1 3 5 3 2 6" xfId="42589" xr:uid="{65E738DA-7ECA-4F6C-9CE4-A198F0D26925}"/>
    <cellStyle name="Header1 3 5 3 2 6 2" xfId="42590" xr:uid="{902E4B4A-1D6B-431A-BF7E-3B5A6A9B2B56}"/>
    <cellStyle name="Header1 3 5 3 2 6 3" xfId="42591" xr:uid="{1A9995B7-DD7C-4C17-A98C-CDA437A8DCA2}"/>
    <cellStyle name="Header1 3 5 3 2 7" xfId="42592" xr:uid="{DA67C9F0-0211-4346-8D24-4974CAD3E707}"/>
    <cellStyle name="Header1 3 5 3 2 7 2" xfId="42593" xr:uid="{B0652576-DED7-42DF-9BED-17F89031C901}"/>
    <cellStyle name="Header1 3 5 3 2 7 3" xfId="42594" xr:uid="{DEB0A1B4-C0BE-4B98-A4C7-87CC715E2FD4}"/>
    <cellStyle name="Header1 3 5 3 2 8" xfId="42595" xr:uid="{E5C1035F-1E60-4DA6-AFBF-DC576B89B534}"/>
    <cellStyle name="Header1 3 5 3 2 9" xfId="42596" xr:uid="{13D21781-F3FA-4CF1-A925-8BCAB36E68F9}"/>
    <cellStyle name="Header1 3 5 3 3" xfId="42597" xr:uid="{DFE9040C-D78B-4F50-AC15-714FEEBBA099}"/>
    <cellStyle name="Header1 3 5 3 3 2" xfId="42598" xr:uid="{5479CD22-BFA1-4F5F-9B28-2CC55EF591BE}"/>
    <cellStyle name="Header1 3 5 3 3 2 2" xfId="42599" xr:uid="{268C03D2-AB39-4871-A305-E61CC26A0922}"/>
    <cellStyle name="Header1 3 5 3 3 2 3" xfId="42600" xr:uid="{5903A75E-52E0-4EA3-A19A-6AD5A03BB892}"/>
    <cellStyle name="Header1 3 5 3 3 3" xfId="42601" xr:uid="{E03A9D45-C751-4397-816B-6E2678B622B9}"/>
    <cellStyle name="Header1 3 5 3 3 3 2" xfId="42602" xr:uid="{D2A537B0-D434-4868-9BE6-F121C6719289}"/>
    <cellStyle name="Header1 3 5 3 3 3 3" xfId="42603" xr:uid="{6DB55DA3-17A2-4EBE-84CD-331357B84943}"/>
    <cellStyle name="Header1 3 5 3 3 4" xfId="42604" xr:uid="{B109C5FA-7873-4798-8250-3EC4172DEEE6}"/>
    <cellStyle name="Header1 3 5 3 3 4 2" xfId="42605" xr:uid="{6953604F-DF5F-4CB5-8AD9-F768DCFD5F40}"/>
    <cellStyle name="Header1 3 5 3 3 4 3" xfId="42606" xr:uid="{2EAFA7A1-FD50-4451-8683-FC15991CE923}"/>
    <cellStyle name="Header1 3 5 3 3 5" xfId="42607" xr:uid="{1AE2D759-32B7-4C6D-AD80-6E5D0C1B83E5}"/>
    <cellStyle name="Header1 3 5 3 3 5 2" xfId="42608" xr:uid="{6056189F-8E35-4DA2-8FD2-EBCC98BCD7B8}"/>
    <cellStyle name="Header1 3 5 3 3 5 3" xfId="42609" xr:uid="{A843BD98-D215-4DD5-B975-C27114208A1A}"/>
    <cellStyle name="Header1 3 5 3 3 6" xfId="42610" xr:uid="{AC36D26A-E1E6-4982-92A4-8B18F2EB80A2}"/>
    <cellStyle name="Header1 3 5 3 3 6 2" xfId="42611" xr:uid="{96EC3F7B-61A7-44F5-A0CF-86833D70697A}"/>
    <cellStyle name="Header1 3 5 3 3 6 3" xfId="42612" xr:uid="{512C213E-1B6D-4156-9103-A9F8D8A8ACFF}"/>
    <cellStyle name="Header1 3 5 3 3 7" xfId="42613" xr:uid="{E0700A08-D795-44D9-98CC-FE1C8501BBDC}"/>
    <cellStyle name="Header1 3 5 3 3 8" xfId="42614" xr:uid="{D650ACF6-A1FA-4E07-8A9F-03C5D5E59752}"/>
    <cellStyle name="Header1 3 5 3 4" xfId="42615" xr:uid="{F7ABFFDE-273E-4E80-8F77-78D4426B9692}"/>
    <cellStyle name="Header1 3 5 3 4 2" xfId="42616" xr:uid="{61CEC42F-887A-417A-8C0C-24AACB572727}"/>
    <cellStyle name="Header1 3 5 3 4 2 2" xfId="42617" xr:uid="{456F4B98-6197-4B4D-A4CF-9136C33DFD64}"/>
    <cellStyle name="Header1 3 5 3 4 2 3" xfId="42618" xr:uid="{35AB3E81-7528-4F0A-94FD-AE6F7BB2899F}"/>
    <cellStyle name="Header1 3 5 3 4 3" xfId="42619" xr:uid="{15D1C521-8E7A-4F40-BBB6-488862D1D7D0}"/>
    <cellStyle name="Header1 3 5 3 4 3 2" xfId="42620" xr:uid="{59198B62-926E-4635-B3DC-488D250D128D}"/>
    <cellStyle name="Header1 3 5 3 4 3 3" xfId="42621" xr:uid="{40D462AF-6C5F-4DDF-B677-F4C1BA833853}"/>
    <cellStyle name="Header1 3 5 3 4 4" xfId="42622" xr:uid="{DD9759AC-7A87-457C-861C-60761E4815D6}"/>
    <cellStyle name="Header1 3 5 3 4 4 2" xfId="42623" xr:uid="{5E3F2366-5848-4BDE-9485-04EBB21882FB}"/>
    <cellStyle name="Header1 3 5 3 4 4 3" xfId="42624" xr:uid="{B167A2F6-38ED-4856-9B51-E3CB67C1357A}"/>
    <cellStyle name="Header1 3 5 3 4 5" xfId="42625" xr:uid="{433D15AC-7956-4ADB-B105-FA7A127C303E}"/>
    <cellStyle name="Header1 3 5 3 4 5 2" xfId="42626" xr:uid="{ABEA7066-8B96-4EA3-8B6C-FE48FB2E232D}"/>
    <cellStyle name="Header1 3 5 3 4 5 3" xfId="42627" xr:uid="{F1C6AC5C-6D52-4F6C-9F7A-0DCFF1DAFC27}"/>
    <cellStyle name="Header1 3 5 3 4 6" xfId="42628" xr:uid="{1EF0DDF5-D777-48A0-89D3-D147A7FD1A0A}"/>
    <cellStyle name="Header1 3 5 3 4 6 2" xfId="42629" xr:uid="{71725DE6-5842-4878-B0C5-C71981858204}"/>
    <cellStyle name="Header1 3 5 3 4 6 3" xfId="42630" xr:uid="{96E96861-D8D0-4779-A9BE-C831E5A0923D}"/>
    <cellStyle name="Header1 3 5 3 4 7" xfId="42631" xr:uid="{414DD5E1-5705-4295-BCDC-1BBF209C3D0D}"/>
    <cellStyle name="Header1 3 5 3 4 8" xfId="42632" xr:uid="{09115579-5D1F-4724-A40E-078AF8C46818}"/>
    <cellStyle name="Header1 3 5 3 5" xfId="42633" xr:uid="{92F894FB-C190-4436-9E4F-B238A11113AB}"/>
    <cellStyle name="Header1 3 5 3 5 2" xfId="42634" xr:uid="{FA4522B2-1CA8-4E46-A9C8-961F09653635}"/>
    <cellStyle name="Header1 3 5 3 5 2 2" xfId="42635" xr:uid="{7E9B076E-7BEA-4ED4-9524-181D8D94D4B8}"/>
    <cellStyle name="Header1 3 5 3 5 2 3" xfId="42636" xr:uid="{B69DAECF-BEC3-4881-8C80-9D2FED64AEB1}"/>
    <cellStyle name="Header1 3 5 3 5 3" xfId="42637" xr:uid="{0435B6D6-83E4-4A29-902F-35C84308F953}"/>
    <cellStyle name="Header1 3 5 3 5 3 2" xfId="42638" xr:uid="{EC27253C-3788-48EF-A6E5-692579B93F86}"/>
    <cellStyle name="Header1 3 5 3 5 3 3" xfId="42639" xr:uid="{30EA728E-FDCE-40E1-8167-CF2CBB72EAC6}"/>
    <cellStyle name="Header1 3 5 3 5 4" xfId="42640" xr:uid="{E89ECF52-0336-4605-90B2-F41C710F35AC}"/>
    <cellStyle name="Header1 3 5 3 5 4 2" xfId="42641" xr:uid="{CCF58E24-7D3F-4D7E-8AAD-2757AFA5B26B}"/>
    <cellStyle name="Header1 3 5 3 5 4 3" xfId="42642" xr:uid="{391FBA93-D9FF-4417-8311-15C92F8FDC0B}"/>
    <cellStyle name="Header1 3 5 3 5 5" xfId="42643" xr:uid="{2D6DC712-3F2F-4FA2-BF94-4A43606A9BE3}"/>
    <cellStyle name="Header1 3 5 3 5 5 2" xfId="42644" xr:uid="{62C9EDA8-06A4-435B-9209-6B9C0B9200E0}"/>
    <cellStyle name="Header1 3 5 3 5 5 3" xfId="42645" xr:uid="{1A725505-3C8E-41FF-9FC1-5B8363892E48}"/>
    <cellStyle name="Header1 3 5 3 5 6" xfId="42646" xr:uid="{6258E29C-B781-422D-95C2-085754CBBED0}"/>
    <cellStyle name="Header1 3 5 3 5 6 2" xfId="42647" xr:uid="{EE01D1DD-9D3F-466F-A9FF-100BB787F42C}"/>
    <cellStyle name="Header1 3 5 3 5 6 3" xfId="42648" xr:uid="{8AF385C6-6761-4859-BF05-78F1C369E029}"/>
    <cellStyle name="Header1 3 5 3 5 7" xfId="42649" xr:uid="{921F0AF0-5511-4FFD-A5F0-941D49F26432}"/>
    <cellStyle name="Header1 3 5 3 5 8" xfId="42650" xr:uid="{560FCA11-3FD8-4B18-AC16-F1E28A60C57E}"/>
    <cellStyle name="Header1 3 5 3 6" xfId="42651" xr:uid="{CDAB7F99-D561-44AC-8BDE-7BB7DFB0CAB2}"/>
    <cellStyle name="Header1 3 5 3 6 2" xfId="42652" xr:uid="{533ABB9C-3E9F-42E5-A6C9-894FC2D4B4AC}"/>
    <cellStyle name="Header1 3 5 3 6 2 2" xfId="42653" xr:uid="{65136CFE-E8B8-42A5-A949-D31E806A3431}"/>
    <cellStyle name="Header1 3 5 3 6 2 3" xfId="42654" xr:uid="{13142F3C-C8B3-42DB-BD41-CCFC7D455D2F}"/>
    <cellStyle name="Header1 3 5 3 6 3" xfId="42655" xr:uid="{4B49AC7E-6C63-48A5-9EEE-2DD8109BE7A9}"/>
    <cellStyle name="Header1 3 5 3 6 3 2" xfId="42656" xr:uid="{9264F1CF-7BA2-44DD-96D6-B7ACCF2EE031}"/>
    <cellStyle name="Header1 3 5 3 6 3 3" xfId="42657" xr:uid="{A54DDA02-3AA8-4B16-A401-C667F1840206}"/>
    <cellStyle name="Header1 3 5 3 6 4" xfId="42658" xr:uid="{6BA8C292-3E42-4943-B571-1B6C0FE0B810}"/>
    <cellStyle name="Header1 3 5 3 6 4 2" xfId="42659" xr:uid="{587600E3-A371-47F0-BB4D-5E68DEA96559}"/>
    <cellStyle name="Header1 3 5 3 6 4 3" xfId="42660" xr:uid="{EF55B66E-7B74-4636-9B87-57973336E102}"/>
    <cellStyle name="Header1 3 5 3 6 5" xfId="42661" xr:uid="{BE45B99C-7951-4DA5-9527-343EFB88D709}"/>
    <cellStyle name="Header1 3 5 3 6 5 2" xfId="42662" xr:uid="{07B1103C-A621-40E4-8D88-C6A2A0AE587E}"/>
    <cellStyle name="Header1 3 5 3 6 5 3" xfId="42663" xr:uid="{4DD6D346-2285-46E3-93DB-09B63A17F5C5}"/>
    <cellStyle name="Header1 3 5 3 6 6" xfId="42664" xr:uid="{1979037F-B8F1-47B7-838E-D8A16C6194BD}"/>
    <cellStyle name="Header1 3 5 3 6 6 2" xfId="42665" xr:uid="{0F36A60C-3C6A-4003-BA3C-FF6C284FDC04}"/>
    <cellStyle name="Header1 3 5 3 6 6 3" xfId="42666" xr:uid="{68EDCCED-D5D1-4991-B629-FF4474118571}"/>
    <cellStyle name="Header1 3 5 3 6 7" xfId="42667" xr:uid="{CEC837D0-2295-4CEA-8CDA-F31F98F6C9FC}"/>
    <cellStyle name="Header1 3 5 3 6 8" xfId="42668" xr:uid="{FCFEB278-F047-48D1-894D-9150068DFDCF}"/>
    <cellStyle name="Header1 3 5 3 7" xfId="42669" xr:uid="{1FBC50BF-6775-4996-B1E9-935AE8AAD462}"/>
    <cellStyle name="Header1 3 5 3 8" xfId="42670" xr:uid="{CCC2BB0E-F442-461E-9038-425DCFCC9EA0}"/>
    <cellStyle name="Header1 3 5 4" xfId="42671" xr:uid="{AD03536D-8D44-4963-8DB4-DB85387ACDF5}"/>
    <cellStyle name="Header1 3 5 4 2" xfId="42672" xr:uid="{579098DB-7363-43E0-9051-97DD0CEF0312}"/>
    <cellStyle name="Header1 3 5 4 2 2" xfId="42673" xr:uid="{E1999C75-5275-4C1B-9FAA-3C1ED3C62AC7}"/>
    <cellStyle name="Header1 3 5 4 2 2 2" xfId="42674" xr:uid="{37A1568E-3C7B-41AF-990C-97BD1A37F305}"/>
    <cellStyle name="Header1 3 5 4 2 2 3" xfId="42675" xr:uid="{518B09E8-9EEA-44A2-B3AC-2655AAC4C89C}"/>
    <cellStyle name="Header1 3 5 4 2 3" xfId="42676" xr:uid="{1108117E-4DE2-472A-ACF3-FC91CB238CB9}"/>
    <cellStyle name="Header1 3 5 4 2 3 2" xfId="42677" xr:uid="{1F7B17AA-05A2-4BC0-A413-22597C2E9601}"/>
    <cellStyle name="Header1 3 5 4 2 3 3" xfId="42678" xr:uid="{C7AF3690-6696-45C3-B54D-7C89412EC6F3}"/>
    <cellStyle name="Header1 3 5 4 2 4" xfId="42679" xr:uid="{35A2AC34-F180-4EDD-9096-D4E93D9B2712}"/>
    <cellStyle name="Header1 3 5 4 2 4 2" xfId="42680" xr:uid="{8922FB7E-9AB2-49E6-AAB7-68734DB30752}"/>
    <cellStyle name="Header1 3 5 4 2 4 3" xfId="42681" xr:uid="{E4141247-1F7A-4C75-9F61-5ED2FDC4ADE5}"/>
    <cellStyle name="Header1 3 5 4 2 5" xfId="42682" xr:uid="{CC67DDB1-FA21-4E95-AC35-6038B900AC5B}"/>
    <cellStyle name="Header1 3 5 4 2 5 2" xfId="42683" xr:uid="{588B68ED-5D2A-46DF-871C-12F6817026CC}"/>
    <cellStyle name="Header1 3 5 4 2 5 3" xfId="42684" xr:uid="{E03286FB-1142-43D3-9FB1-90D9B9D97DE5}"/>
    <cellStyle name="Header1 3 5 4 2 6" xfId="42685" xr:uid="{255C760E-7AE8-484A-AC42-4B6C1F0BF5BB}"/>
    <cellStyle name="Header1 3 5 4 2 6 2" xfId="42686" xr:uid="{2EC64665-8701-4468-B926-DC90362A5DA9}"/>
    <cellStyle name="Header1 3 5 4 2 6 3" xfId="42687" xr:uid="{78CC230B-943A-4898-933B-3D7C90919BBF}"/>
    <cellStyle name="Header1 3 5 4 2 7" xfId="42688" xr:uid="{2C10C9EA-F0EF-4FBA-85AA-3EBAF1FD86CB}"/>
    <cellStyle name="Header1 3 5 4 2 7 2" xfId="42689" xr:uid="{9751C832-1581-4C5E-9151-E8D9F2387DA4}"/>
    <cellStyle name="Header1 3 5 4 2 7 3" xfId="42690" xr:uid="{591011C0-1A13-441E-9BB6-557690956614}"/>
    <cellStyle name="Header1 3 5 4 2 8" xfId="42691" xr:uid="{16A8E859-2975-4EA2-BDB3-597332DE1031}"/>
    <cellStyle name="Header1 3 5 4 2 9" xfId="42692" xr:uid="{9A775FC2-AA94-46D2-9834-CCDB93F21E2A}"/>
    <cellStyle name="Header1 3 5 4 3" xfId="42693" xr:uid="{16BBA823-BA5E-4DB4-A6FD-DEF77303A333}"/>
    <cellStyle name="Header1 3 5 4 3 2" xfId="42694" xr:uid="{40FF05E5-1E3E-4DAD-8AD6-FF545EC46B16}"/>
    <cellStyle name="Header1 3 5 4 3 2 2" xfId="42695" xr:uid="{3AB07860-3E37-4EBF-B8BF-6F0ABE5279DD}"/>
    <cellStyle name="Header1 3 5 4 3 2 3" xfId="42696" xr:uid="{2B7D2C20-937C-4C51-B869-885F71784DB0}"/>
    <cellStyle name="Header1 3 5 4 3 3" xfId="42697" xr:uid="{8AC14469-4C6E-4541-94F8-77A8B09C3278}"/>
    <cellStyle name="Header1 3 5 4 3 3 2" xfId="42698" xr:uid="{9294D63A-62E8-4D82-A580-06B581217735}"/>
    <cellStyle name="Header1 3 5 4 3 3 3" xfId="42699" xr:uid="{F5AA6B30-1707-4FCD-9BBD-FDA08BB01CC5}"/>
    <cellStyle name="Header1 3 5 4 3 4" xfId="42700" xr:uid="{DDDE78EC-6BBA-40B4-9BC2-621290D6A109}"/>
    <cellStyle name="Header1 3 5 4 3 4 2" xfId="42701" xr:uid="{F940F43C-5791-460F-BCAD-DDEEAF2F2CFA}"/>
    <cellStyle name="Header1 3 5 4 3 4 3" xfId="42702" xr:uid="{C362C145-CE11-41F0-B296-E4A36E7A0499}"/>
    <cellStyle name="Header1 3 5 4 3 5" xfId="42703" xr:uid="{233D0C81-778F-43D4-8DFB-4A87C8DCADFA}"/>
    <cellStyle name="Header1 3 5 4 3 5 2" xfId="42704" xr:uid="{5F3468D1-B70C-4775-BE29-FC3E385AF972}"/>
    <cellStyle name="Header1 3 5 4 3 5 3" xfId="42705" xr:uid="{0E75BB2A-5694-4D5B-8608-1B0592EF9C4A}"/>
    <cellStyle name="Header1 3 5 4 3 6" xfId="42706" xr:uid="{78DDAC44-4B70-4B89-9770-D5179DBFD1A1}"/>
    <cellStyle name="Header1 3 5 4 3 6 2" xfId="42707" xr:uid="{6E10B989-824E-4346-AFCD-048AD6FB1989}"/>
    <cellStyle name="Header1 3 5 4 3 6 3" xfId="42708" xr:uid="{91231331-FF99-494E-BD39-DD0ED19EDBBD}"/>
    <cellStyle name="Header1 3 5 4 3 7" xfId="42709" xr:uid="{CF21F282-4739-4A36-A3D1-52892D9E5CCA}"/>
    <cellStyle name="Header1 3 5 4 3 8" xfId="42710" xr:uid="{A0BC2298-B322-4FB2-BAD7-1C802985131D}"/>
    <cellStyle name="Header1 3 5 4 4" xfId="42711" xr:uid="{93E28036-3D7D-4B32-B36B-7CB10E17AD10}"/>
    <cellStyle name="Header1 3 5 4 4 2" xfId="42712" xr:uid="{60A67858-D503-46DB-9CD1-084058C4138F}"/>
    <cellStyle name="Header1 3 5 4 4 2 2" xfId="42713" xr:uid="{2B139E9B-C7B7-45C5-BD37-B411DCC95DF4}"/>
    <cellStyle name="Header1 3 5 4 4 2 3" xfId="42714" xr:uid="{74EF4B38-BF51-4A96-92BB-7564200C4B37}"/>
    <cellStyle name="Header1 3 5 4 4 3" xfId="42715" xr:uid="{88CF1A85-3BB4-4358-885B-D72C253903F0}"/>
    <cellStyle name="Header1 3 5 4 4 3 2" xfId="42716" xr:uid="{5DF6310E-C48A-4DFB-ACD1-4A96377CAD66}"/>
    <cellStyle name="Header1 3 5 4 4 3 3" xfId="42717" xr:uid="{4B2BD847-EC0A-4FC2-88D8-236D878C12E8}"/>
    <cellStyle name="Header1 3 5 4 4 4" xfId="42718" xr:uid="{BB9566F0-CE76-46DE-9ECB-9363733776E6}"/>
    <cellStyle name="Header1 3 5 4 4 4 2" xfId="42719" xr:uid="{EFCE983E-6E89-41F7-950A-168B38FC1317}"/>
    <cellStyle name="Header1 3 5 4 4 4 3" xfId="42720" xr:uid="{86588867-6E6C-4A3D-9B48-CF9781BC5894}"/>
    <cellStyle name="Header1 3 5 4 4 5" xfId="42721" xr:uid="{3C04710F-FAA9-4473-98FD-2A715907D26E}"/>
    <cellStyle name="Header1 3 5 4 4 5 2" xfId="42722" xr:uid="{797F05B5-E0A8-456E-9908-AA1847276275}"/>
    <cellStyle name="Header1 3 5 4 4 5 3" xfId="42723" xr:uid="{62A22B23-D0BF-417F-8622-6D07877A658F}"/>
    <cellStyle name="Header1 3 5 4 4 6" xfId="42724" xr:uid="{EB0F4A38-ACEA-4D94-9FEF-6C8DC968C9B7}"/>
    <cellStyle name="Header1 3 5 4 4 6 2" xfId="42725" xr:uid="{2336E5CB-312D-4BBF-B635-685796CE20EF}"/>
    <cellStyle name="Header1 3 5 4 4 6 3" xfId="42726" xr:uid="{E5DBE10A-0479-45ED-ADB3-70C473204ACF}"/>
    <cellStyle name="Header1 3 5 4 4 7" xfId="42727" xr:uid="{A4AE6A91-C3ED-4B2D-9951-166D0C57EB0B}"/>
    <cellStyle name="Header1 3 5 4 4 8" xfId="42728" xr:uid="{45C9191A-9EA6-4210-895D-9D77160E67D1}"/>
    <cellStyle name="Header1 3 5 4 5" xfId="42729" xr:uid="{70940FAC-E074-4AD6-895E-CE05194A5622}"/>
    <cellStyle name="Header1 3 5 4 5 2" xfId="42730" xr:uid="{93045905-01A4-4B90-9CD1-C7820A23DFA1}"/>
    <cellStyle name="Header1 3 5 4 5 2 2" xfId="42731" xr:uid="{C53FA30C-252D-4E84-B9B4-16C48F67C663}"/>
    <cellStyle name="Header1 3 5 4 5 2 3" xfId="42732" xr:uid="{628110C6-5999-456F-96D2-4B0673A3C7BD}"/>
    <cellStyle name="Header1 3 5 4 5 3" xfId="42733" xr:uid="{E6809EFD-33E0-4699-981F-074CB6AD8F61}"/>
    <cellStyle name="Header1 3 5 4 5 3 2" xfId="42734" xr:uid="{F3AC34C5-5287-4EA9-8E6E-A030A414814E}"/>
    <cellStyle name="Header1 3 5 4 5 3 3" xfId="42735" xr:uid="{E6CD19C5-15AC-4EBA-9205-A1D2AF29BAE7}"/>
    <cellStyle name="Header1 3 5 4 5 4" xfId="42736" xr:uid="{01C563A3-66A5-4C91-843C-54E58DFB6059}"/>
    <cellStyle name="Header1 3 5 4 5 4 2" xfId="42737" xr:uid="{FCE556BD-B65A-46B7-82D9-443D55C01DD1}"/>
    <cellStyle name="Header1 3 5 4 5 4 3" xfId="42738" xr:uid="{EF7AE30E-7088-41CE-B810-B59A9DC7A344}"/>
    <cellStyle name="Header1 3 5 4 5 5" xfId="42739" xr:uid="{B163BA9F-DDF0-4DFF-92D6-55671AD0EBFE}"/>
    <cellStyle name="Header1 3 5 4 5 5 2" xfId="42740" xr:uid="{91D647A0-6691-4FD5-BD35-C3AF017B21C0}"/>
    <cellStyle name="Header1 3 5 4 5 5 3" xfId="42741" xr:uid="{923E4DB9-DBB5-491C-AA2D-DD4F1DC7AB84}"/>
    <cellStyle name="Header1 3 5 4 5 6" xfId="42742" xr:uid="{9BA83901-36DE-45E5-867B-08C67D0CC61A}"/>
    <cellStyle name="Header1 3 5 4 5 6 2" xfId="42743" xr:uid="{48377917-1469-4705-82D1-1EF41F34ED52}"/>
    <cellStyle name="Header1 3 5 4 5 6 3" xfId="42744" xr:uid="{3856677B-A430-4C63-A6DC-D8386C47318C}"/>
    <cellStyle name="Header1 3 5 4 5 7" xfId="42745" xr:uid="{A1E6A703-FD85-4FFA-9D11-884B84C44F1D}"/>
    <cellStyle name="Header1 3 5 4 5 8" xfId="42746" xr:uid="{6D84E35A-AE16-4783-9C8F-D42E8EF901F2}"/>
    <cellStyle name="Header1 3 5 4 6" xfId="42747" xr:uid="{8CB24C8F-52DF-4C1F-8F5C-E0BA34B7BFC4}"/>
    <cellStyle name="Header1 3 5 4 6 2" xfId="42748" xr:uid="{E4875487-AAEF-4A88-A158-1DE860C9993C}"/>
    <cellStyle name="Header1 3 5 4 6 2 2" xfId="42749" xr:uid="{AD409B0F-30B1-4138-AA50-340D16176708}"/>
    <cellStyle name="Header1 3 5 4 6 2 3" xfId="42750" xr:uid="{D565DD55-222C-4B77-9A2E-20A21031B880}"/>
    <cellStyle name="Header1 3 5 4 6 3" xfId="42751" xr:uid="{10610535-573E-4DB0-9788-86D52833BD7B}"/>
    <cellStyle name="Header1 3 5 4 6 3 2" xfId="42752" xr:uid="{DD4D210D-C7BA-47CD-90FC-2AFF94D98DE5}"/>
    <cellStyle name="Header1 3 5 4 6 3 3" xfId="42753" xr:uid="{29698752-FBF8-4440-AD47-35CCFB8E4DEE}"/>
    <cellStyle name="Header1 3 5 4 6 4" xfId="42754" xr:uid="{6D61F2F4-0AFA-49C5-86BE-F99F368A9924}"/>
    <cellStyle name="Header1 3 5 4 6 4 2" xfId="42755" xr:uid="{78D3DDC7-BBD3-4B38-AD62-CF4FAF0C6546}"/>
    <cellStyle name="Header1 3 5 4 6 4 3" xfId="42756" xr:uid="{0876D537-4EF5-4EDC-AE3D-7EABBAB4732D}"/>
    <cellStyle name="Header1 3 5 4 6 5" xfId="42757" xr:uid="{C026F1D7-38F5-4CD1-B30C-98E12D42E568}"/>
    <cellStyle name="Header1 3 5 4 6 5 2" xfId="42758" xr:uid="{BF47DEC3-348C-4C37-8E09-783375C74B4B}"/>
    <cellStyle name="Header1 3 5 4 6 5 3" xfId="42759" xr:uid="{C10DFA2B-FF00-42E4-A9A7-0C9FC2825CD9}"/>
    <cellStyle name="Header1 3 5 4 6 6" xfId="42760" xr:uid="{C20D21C0-CC77-4930-A272-CB365E484681}"/>
    <cellStyle name="Header1 3 5 4 6 6 2" xfId="42761" xr:uid="{F914F917-B097-496E-99BB-416F5D74E611}"/>
    <cellStyle name="Header1 3 5 4 6 6 3" xfId="42762" xr:uid="{BF821DD5-82CB-4C5B-91B7-09656D34DC81}"/>
    <cellStyle name="Header1 3 5 4 6 7" xfId="42763" xr:uid="{E3511939-8101-466C-9E41-C5DF89D0B7CF}"/>
    <cellStyle name="Header1 3 5 4 6 8" xfId="42764" xr:uid="{80FEBFD4-13E8-4A94-B38E-686F8DAC34FA}"/>
    <cellStyle name="Header1 3 5 4 7" xfId="42765" xr:uid="{8961919F-B9B0-4BA6-9F33-9D280F9A4A79}"/>
    <cellStyle name="Header1 3 5 4 8" xfId="42766" xr:uid="{6DD33143-C1CC-49C7-8EAB-F9A86D0AC717}"/>
    <cellStyle name="Header1 3 5 5" xfId="42767" xr:uid="{0F5651F0-66E1-458B-989B-E75182F0EDD9}"/>
    <cellStyle name="Header1 3 5 5 2" xfId="42768" xr:uid="{414CF566-5FFD-4B27-B96D-3064CA3FE3FF}"/>
    <cellStyle name="Header1 3 5 5 2 2" xfId="42769" xr:uid="{2EECA5DB-0476-4B91-8249-4C9A45ED5B94}"/>
    <cellStyle name="Header1 3 5 5 2 2 2" xfId="42770" xr:uid="{1D0E014E-DEC7-4410-81AE-EEF81B12B0B4}"/>
    <cellStyle name="Header1 3 5 5 2 2 3" xfId="42771" xr:uid="{3B70C796-C57F-4051-A42A-C0BA5578F51C}"/>
    <cellStyle name="Header1 3 5 5 2 3" xfId="42772" xr:uid="{D3217B49-27BB-4384-97E3-AD25A05A6975}"/>
    <cellStyle name="Header1 3 5 5 2 3 2" xfId="42773" xr:uid="{0A45ACCA-446C-403F-957E-D2C1C6A45408}"/>
    <cellStyle name="Header1 3 5 5 2 3 3" xfId="42774" xr:uid="{4C933303-F810-4B01-B4AC-1C111BB81C21}"/>
    <cellStyle name="Header1 3 5 5 2 4" xfId="42775" xr:uid="{D534EFE3-C816-4B68-814F-269482E3811F}"/>
    <cellStyle name="Header1 3 5 5 2 4 2" xfId="42776" xr:uid="{7789C7F3-FF96-47A4-BC13-CE04632E8EC6}"/>
    <cellStyle name="Header1 3 5 5 2 4 3" xfId="42777" xr:uid="{593B844A-C7F9-4A95-9075-0BFBD13E8326}"/>
    <cellStyle name="Header1 3 5 5 2 5" xfId="42778" xr:uid="{5A0F1D41-AF7D-4A86-B4B6-95A5F13DB331}"/>
    <cellStyle name="Header1 3 5 5 2 5 2" xfId="42779" xr:uid="{D7B87009-94BC-4F10-A24E-FBB74ABAF96E}"/>
    <cellStyle name="Header1 3 5 5 2 5 3" xfId="42780" xr:uid="{34E81AF5-028E-4F76-80CB-294EEC5A8BCB}"/>
    <cellStyle name="Header1 3 5 5 2 6" xfId="42781" xr:uid="{1776BF70-926A-4389-BF87-59378DCD72D5}"/>
    <cellStyle name="Header1 3 5 5 2 6 2" xfId="42782" xr:uid="{BA1C49D3-CE87-45C1-8911-A22C691DC266}"/>
    <cellStyle name="Header1 3 5 5 2 6 3" xfId="42783" xr:uid="{1538005C-03C8-4706-9E77-CFF981FB50D5}"/>
    <cellStyle name="Header1 3 5 5 2 7" xfId="42784" xr:uid="{909E20FD-B7EF-4821-97E2-0EFB74F4EAFF}"/>
    <cellStyle name="Header1 3 5 5 2 7 2" xfId="42785" xr:uid="{FA043DCC-30A8-4C15-9365-D980E37A745B}"/>
    <cellStyle name="Header1 3 5 5 2 7 3" xfId="42786" xr:uid="{AF1B1E54-553F-436A-AB6E-71068476D4FE}"/>
    <cellStyle name="Header1 3 5 5 2 8" xfId="42787" xr:uid="{0C407514-8961-4815-9861-C3877FB4D99F}"/>
    <cellStyle name="Header1 3 5 5 2 9" xfId="42788" xr:uid="{CCA2F88A-0A67-45E9-AAB7-85C9E2A91EE4}"/>
    <cellStyle name="Header1 3 5 5 3" xfId="42789" xr:uid="{17F9C019-D0B6-4683-81BC-DE38A86BCF89}"/>
    <cellStyle name="Header1 3 5 5 3 2" xfId="42790" xr:uid="{39AC382A-C86E-48B5-801B-0DBC588468A5}"/>
    <cellStyle name="Header1 3 5 5 3 2 2" xfId="42791" xr:uid="{9AF0F22E-F4A0-4779-BFCD-C19C8F35F72A}"/>
    <cellStyle name="Header1 3 5 5 3 2 3" xfId="42792" xr:uid="{18F6AEED-6706-42AD-911E-6803646C9BBF}"/>
    <cellStyle name="Header1 3 5 5 3 3" xfId="42793" xr:uid="{14FA95A9-4A6E-4982-91F4-E3894BE2CDE8}"/>
    <cellStyle name="Header1 3 5 5 3 3 2" xfId="42794" xr:uid="{8B47C766-836E-4A7B-84DD-EA649B809A2E}"/>
    <cellStyle name="Header1 3 5 5 3 3 3" xfId="42795" xr:uid="{F2BFD03C-651F-4889-B8C6-0D7098558EC9}"/>
    <cellStyle name="Header1 3 5 5 3 4" xfId="42796" xr:uid="{6885C37D-EA0A-400B-B5C5-CA3B8FE811AC}"/>
    <cellStyle name="Header1 3 5 5 3 4 2" xfId="42797" xr:uid="{AD30F2C4-75DE-4E92-8C76-0073ADA13602}"/>
    <cellStyle name="Header1 3 5 5 3 4 3" xfId="42798" xr:uid="{7775862D-D4B2-4E9C-A31E-25176B71CE8C}"/>
    <cellStyle name="Header1 3 5 5 3 5" xfId="42799" xr:uid="{E91C8415-6EE2-4070-AA2E-F7C95A1FE524}"/>
    <cellStyle name="Header1 3 5 5 3 5 2" xfId="42800" xr:uid="{70F0E0E8-DCC6-498D-B929-962D07D1F44A}"/>
    <cellStyle name="Header1 3 5 5 3 5 3" xfId="42801" xr:uid="{F6C1F977-FBCD-4B66-9969-B9C320C1F0E5}"/>
    <cellStyle name="Header1 3 5 5 3 6" xfId="42802" xr:uid="{FFC890D0-90F8-4B9A-BD1E-485D8AB00305}"/>
    <cellStyle name="Header1 3 5 5 3 6 2" xfId="42803" xr:uid="{36C7EDA4-93A2-412E-B5FC-4FF5BB8F498F}"/>
    <cellStyle name="Header1 3 5 5 3 6 3" xfId="42804" xr:uid="{10377D0C-3896-4BC1-9077-135E4400B963}"/>
    <cellStyle name="Header1 3 5 5 3 7" xfId="42805" xr:uid="{8B2B4312-DF4C-4F94-82D4-11BE1030FCC8}"/>
    <cellStyle name="Header1 3 5 5 3 8" xfId="42806" xr:uid="{865A7718-93E4-4E7A-9D32-9A45405E7070}"/>
    <cellStyle name="Header1 3 5 5 4" xfId="42807" xr:uid="{42CF951C-254E-47A7-906E-40D887733F80}"/>
    <cellStyle name="Header1 3 5 5 4 2" xfId="42808" xr:uid="{8CA80BA9-65AB-4231-BA83-E4F187DE17A1}"/>
    <cellStyle name="Header1 3 5 5 4 2 2" xfId="42809" xr:uid="{DDD663D1-578B-452C-9259-CCFDE9A6D340}"/>
    <cellStyle name="Header1 3 5 5 4 2 3" xfId="42810" xr:uid="{934F965C-3FC7-4945-8F3A-43D8D194B820}"/>
    <cellStyle name="Header1 3 5 5 4 3" xfId="42811" xr:uid="{658B1B3D-9A17-4540-AAD0-F4012E05A945}"/>
    <cellStyle name="Header1 3 5 5 4 3 2" xfId="42812" xr:uid="{E9832C06-9754-444C-97AA-F100E5769CE2}"/>
    <cellStyle name="Header1 3 5 5 4 3 3" xfId="42813" xr:uid="{EDF87E57-ACC8-44E8-91B7-6E9778077717}"/>
    <cellStyle name="Header1 3 5 5 4 4" xfId="42814" xr:uid="{5F13ACE7-4A26-4DC0-9AE0-8036D98B0314}"/>
    <cellStyle name="Header1 3 5 5 4 4 2" xfId="42815" xr:uid="{E62E5DE0-EA66-4B70-84EC-915A2BCCC842}"/>
    <cellStyle name="Header1 3 5 5 4 4 3" xfId="42816" xr:uid="{1A0DEA87-7DE3-4786-8935-6A54BE27F1AA}"/>
    <cellStyle name="Header1 3 5 5 4 5" xfId="42817" xr:uid="{3B6E29E5-A8D8-4861-8805-5F5D74EBFC87}"/>
    <cellStyle name="Header1 3 5 5 4 5 2" xfId="42818" xr:uid="{55F7CCB1-AA29-497A-AD08-5143E1B4FE36}"/>
    <cellStyle name="Header1 3 5 5 4 5 3" xfId="42819" xr:uid="{9D98ADAE-1DD0-4BA7-80D1-5A35220CA6C7}"/>
    <cellStyle name="Header1 3 5 5 4 6" xfId="42820" xr:uid="{CCFD266A-56E9-40FC-840B-4FD09F92E156}"/>
    <cellStyle name="Header1 3 5 5 4 6 2" xfId="42821" xr:uid="{A40AD5A7-DB2A-4E68-BA5A-DFC77544C514}"/>
    <cellStyle name="Header1 3 5 5 4 6 3" xfId="42822" xr:uid="{44318DD1-4BC7-43BD-8E6A-996CF453AC25}"/>
    <cellStyle name="Header1 3 5 5 4 7" xfId="42823" xr:uid="{247C83F7-458E-46BE-A66B-787DCD134BF8}"/>
    <cellStyle name="Header1 3 5 5 4 8" xfId="42824" xr:uid="{BBD3F2A5-4583-4447-9B90-7C56A2DD3A8D}"/>
    <cellStyle name="Header1 3 5 5 5" xfId="42825" xr:uid="{F9BCEF34-C040-4EA8-97FD-2CE3EE65EA92}"/>
    <cellStyle name="Header1 3 5 5 5 2" xfId="42826" xr:uid="{E828E608-1B90-4529-A899-5F2182CA378E}"/>
    <cellStyle name="Header1 3 5 5 5 2 2" xfId="42827" xr:uid="{B1FB48DE-3C03-404A-837F-1CFEA6CA4B80}"/>
    <cellStyle name="Header1 3 5 5 5 2 3" xfId="42828" xr:uid="{675C32FC-DF5B-414D-B5FB-139B77B57A5F}"/>
    <cellStyle name="Header1 3 5 5 5 3" xfId="42829" xr:uid="{3B2B2DB8-D3C8-4E66-8FE0-AD62E1AF9517}"/>
    <cellStyle name="Header1 3 5 5 5 3 2" xfId="42830" xr:uid="{021E6A64-447F-4BEC-B8C8-F656F4E63899}"/>
    <cellStyle name="Header1 3 5 5 5 3 3" xfId="42831" xr:uid="{A5B96A1A-3F4F-4D08-A324-C620EA10A5A3}"/>
    <cellStyle name="Header1 3 5 5 5 4" xfId="42832" xr:uid="{80412158-43E4-434F-B8DF-39A8382777EE}"/>
    <cellStyle name="Header1 3 5 5 5 4 2" xfId="42833" xr:uid="{390F1DFB-9A5A-471D-B3BB-069F1104886C}"/>
    <cellStyle name="Header1 3 5 5 5 4 3" xfId="42834" xr:uid="{88F15945-1856-42AA-AEBB-35D42C673703}"/>
    <cellStyle name="Header1 3 5 5 5 5" xfId="42835" xr:uid="{976F7FE3-B7AD-4572-AAF5-45AD918CE14B}"/>
    <cellStyle name="Header1 3 5 5 5 5 2" xfId="42836" xr:uid="{DBB8D4EE-B01E-4E65-A89D-7F5E45BE4347}"/>
    <cellStyle name="Header1 3 5 5 5 5 3" xfId="42837" xr:uid="{90BEF671-12A1-48F1-B71D-EC709A7C7E8F}"/>
    <cellStyle name="Header1 3 5 5 5 6" xfId="42838" xr:uid="{DBE06F93-BFCE-49F3-B034-46C83761C7EA}"/>
    <cellStyle name="Header1 3 5 5 5 6 2" xfId="42839" xr:uid="{99DB8E54-26CB-4043-9578-20D42D2FD4E7}"/>
    <cellStyle name="Header1 3 5 5 5 6 3" xfId="42840" xr:uid="{5D7B60AA-2804-4A4B-B2B0-A9AB4F852212}"/>
    <cellStyle name="Header1 3 5 5 5 7" xfId="42841" xr:uid="{B0E1E2FD-CEBB-46EA-AFC3-3ADF9227C4D1}"/>
    <cellStyle name="Header1 3 5 5 5 8" xfId="42842" xr:uid="{AF8BC663-8218-47E9-AAA5-4252DCAF23E5}"/>
    <cellStyle name="Header1 3 5 5 6" xfId="42843" xr:uid="{FB7CC1E0-3EB1-4EC3-A233-85EC25FCCF76}"/>
    <cellStyle name="Header1 3 5 5 6 2" xfId="42844" xr:uid="{EF8B3195-B999-40D6-BC56-F451416881F7}"/>
    <cellStyle name="Header1 3 5 5 6 2 2" xfId="42845" xr:uid="{87D5F481-65D8-49E5-A623-0BBE763E0BBD}"/>
    <cellStyle name="Header1 3 5 5 6 2 3" xfId="42846" xr:uid="{0FA11179-E92B-497E-9DB1-0D3D4C82B997}"/>
    <cellStyle name="Header1 3 5 5 6 3" xfId="42847" xr:uid="{724F1689-12B4-4932-BBD7-122C618EBEE0}"/>
    <cellStyle name="Header1 3 5 5 6 3 2" xfId="42848" xr:uid="{18DAB542-BCA9-45AE-A824-73215CC858B4}"/>
    <cellStyle name="Header1 3 5 5 6 3 3" xfId="42849" xr:uid="{DB1BA58E-3E63-4166-BE43-3BAEC052037B}"/>
    <cellStyle name="Header1 3 5 5 6 4" xfId="42850" xr:uid="{7AC54006-BA29-4448-9702-2F0A3B8CF391}"/>
    <cellStyle name="Header1 3 5 5 6 4 2" xfId="42851" xr:uid="{353235B5-2D65-49F9-9473-AF705DB74FEB}"/>
    <cellStyle name="Header1 3 5 5 6 4 3" xfId="42852" xr:uid="{BD7668F1-DEA0-468C-9682-7D6C1DA60835}"/>
    <cellStyle name="Header1 3 5 5 6 5" xfId="42853" xr:uid="{B2067346-C9BA-4BA3-B2DD-17B0BCCCF149}"/>
    <cellStyle name="Header1 3 5 5 6 5 2" xfId="42854" xr:uid="{AFEA6E5E-02EC-4124-8F13-78B890964102}"/>
    <cellStyle name="Header1 3 5 5 6 5 3" xfId="42855" xr:uid="{07D84F27-7454-4C13-B081-AACED9B0C114}"/>
    <cellStyle name="Header1 3 5 5 6 6" xfId="42856" xr:uid="{6E057A37-A358-4CD9-9BB4-E5CC43848E7D}"/>
    <cellStyle name="Header1 3 5 5 6 6 2" xfId="42857" xr:uid="{84AA3A0F-B88B-4F99-9829-DF5EBD8FBB80}"/>
    <cellStyle name="Header1 3 5 5 6 6 3" xfId="42858" xr:uid="{8376AEDB-3562-4625-A1EC-7219117A587C}"/>
    <cellStyle name="Header1 3 5 5 6 7" xfId="42859" xr:uid="{475ADDC8-CE61-40D1-8409-2FB7F1397796}"/>
    <cellStyle name="Header1 3 5 5 6 8" xfId="42860" xr:uid="{CED1B508-3BCF-4C32-848D-C9D63BF239A4}"/>
    <cellStyle name="Header1 3 5 5 7" xfId="42861" xr:uid="{92C4B964-4B5B-428A-9727-FF4461E6162F}"/>
    <cellStyle name="Header1 3 5 5 8" xfId="42862" xr:uid="{5393CBEE-C27B-4448-869A-A7612FC2199C}"/>
    <cellStyle name="Header1 3 5 6" xfId="42863" xr:uid="{65AA690F-9EF4-4827-A669-43FD77774636}"/>
    <cellStyle name="Header1 3 5 6 2" xfId="42864" xr:uid="{F401C5D1-D062-4E44-979D-D47057BA85B4}"/>
    <cellStyle name="Header1 3 5 6 2 2" xfId="42865" xr:uid="{2FADFC6B-A970-4150-9063-C111F8F574C7}"/>
    <cellStyle name="Header1 3 5 6 2 2 2" xfId="42866" xr:uid="{194E32B2-A7AF-4180-B88A-26CEB52FDA25}"/>
    <cellStyle name="Header1 3 5 6 2 2 3" xfId="42867" xr:uid="{B28A247D-2DFD-4EE5-9942-F705A7649E4A}"/>
    <cellStyle name="Header1 3 5 6 2 3" xfId="42868" xr:uid="{F1609B43-4648-441B-8505-58A411D29A06}"/>
    <cellStyle name="Header1 3 5 6 2 3 2" xfId="42869" xr:uid="{192751CD-3058-47F8-98C8-F2EF45A90329}"/>
    <cellStyle name="Header1 3 5 6 2 3 3" xfId="42870" xr:uid="{8134E275-3A79-4D03-AB5A-C2363051E414}"/>
    <cellStyle name="Header1 3 5 6 2 4" xfId="42871" xr:uid="{847286FD-0540-4CD3-ACD1-1BE351D290A8}"/>
    <cellStyle name="Header1 3 5 6 2 4 2" xfId="42872" xr:uid="{6E9A5542-5BD6-4E92-B0CE-32B22F9B1A83}"/>
    <cellStyle name="Header1 3 5 6 2 4 3" xfId="42873" xr:uid="{4A582E7B-2FA5-407A-8686-538A74FF2EB9}"/>
    <cellStyle name="Header1 3 5 6 2 5" xfId="42874" xr:uid="{CC1E4C88-F869-4CC6-8C5D-534F8C80E50A}"/>
    <cellStyle name="Header1 3 5 6 2 5 2" xfId="42875" xr:uid="{27962AE1-2196-4F47-BD9D-A134E4AF3944}"/>
    <cellStyle name="Header1 3 5 6 2 5 3" xfId="42876" xr:uid="{A38F9B26-85E6-482F-8303-5D592AF9C29D}"/>
    <cellStyle name="Header1 3 5 6 2 6" xfId="42877" xr:uid="{C7F92B37-6F28-42CB-A6A4-8EF83DC92370}"/>
    <cellStyle name="Header1 3 5 6 2 6 2" xfId="42878" xr:uid="{C9A149F4-5A3A-4334-BE41-0D9A1EAB61AB}"/>
    <cellStyle name="Header1 3 5 6 2 6 3" xfId="42879" xr:uid="{4CCAEDE7-1CFC-498F-8137-0442AC9A3EB5}"/>
    <cellStyle name="Header1 3 5 6 2 7" xfId="42880" xr:uid="{9C2879C3-08BA-4E1B-8ACC-6552C9DEFDE0}"/>
    <cellStyle name="Header1 3 5 6 2 7 2" xfId="42881" xr:uid="{DAD2F275-8D25-4250-BB00-ECB3392E6948}"/>
    <cellStyle name="Header1 3 5 6 2 7 3" xfId="42882" xr:uid="{0964BDE8-287B-4BAE-995D-2C63D5821A20}"/>
    <cellStyle name="Header1 3 5 6 2 8" xfId="42883" xr:uid="{7162F187-B26E-453A-9A15-38C7D4B8B6AA}"/>
    <cellStyle name="Header1 3 5 6 2 9" xfId="42884" xr:uid="{C8E451D4-EDF8-4F8B-91D9-0DE966649A0F}"/>
    <cellStyle name="Header1 3 5 6 3" xfId="42885" xr:uid="{F288B65E-8568-4448-9E03-A1909362835D}"/>
    <cellStyle name="Header1 3 5 6 3 2" xfId="42886" xr:uid="{322EC206-81D2-4A85-B1C6-0D5EE8E45206}"/>
    <cellStyle name="Header1 3 5 6 3 2 2" xfId="42887" xr:uid="{7CF606C9-2B99-43F7-9E94-5A3111F9BF3C}"/>
    <cellStyle name="Header1 3 5 6 3 2 3" xfId="42888" xr:uid="{72A2D92A-B36A-418F-9C24-32CDFB0D51F9}"/>
    <cellStyle name="Header1 3 5 6 3 3" xfId="42889" xr:uid="{B033FC90-5FC0-456E-9929-6B6460725A33}"/>
    <cellStyle name="Header1 3 5 6 3 3 2" xfId="42890" xr:uid="{9869CFE5-E69A-4CE5-A82A-FD0777663E07}"/>
    <cellStyle name="Header1 3 5 6 3 3 3" xfId="42891" xr:uid="{95139F75-EEE9-46B6-85AC-B404DE4D4FB7}"/>
    <cellStyle name="Header1 3 5 6 3 4" xfId="42892" xr:uid="{CF4C24CA-E207-4966-91DB-52810D0D8D5F}"/>
    <cellStyle name="Header1 3 5 6 3 4 2" xfId="42893" xr:uid="{56BB26D1-51E3-4EF6-848F-C78955D78797}"/>
    <cellStyle name="Header1 3 5 6 3 4 3" xfId="42894" xr:uid="{C9F4BDAC-A696-4A97-BC86-A0236E7BEEBE}"/>
    <cellStyle name="Header1 3 5 6 3 5" xfId="42895" xr:uid="{FCCFA240-A2EF-41DE-9554-5227CA56FC34}"/>
    <cellStyle name="Header1 3 5 6 3 5 2" xfId="42896" xr:uid="{1A0E9EED-227E-4829-A248-3FFEB3213508}"/>
    <cellStyle name="Header1 3 5 6 3 5 3" xfId="42897" xr:uid="{EA0D95CF-EE4F-4C1C-8A33-D75CA571E596}"/>
    <cellStyle name="Header1 3 5 6 3 6" xfId="42898" xr:uid="{05C6997B-CDC5-409D-8F81-499633B2A183}"/>
    <cellStyle name="Header1 3 5 6 3 6 2" xfId="42899" xr:uid="{D2E9EE45-5E12-4593-9345-B20DB50AA163}"/>
    <cellStyle name="Header1 3 5 6 3 6 3" xfId="42900" xr:uid="{C4F06F01-2D34-49D7-8049-88B71F0F8CD6}"/>
    <cellStyle name="Header1 3 5 6 3 7" xfId="42901" xr:uid="{F62A78A3-E155-4441-A34C-9CDD3CA03234}"/>
    <cellStyle name="Header1 3 5 6 3 8" xfId="42902" xr:uid="{494D9060-C065-41B2-B0EC-7883584CEBC3}"/>
    <cellStyle name="Header1 3 5 6 4" xfId="42903" xr:uid="{CB7A1B83-77C9-4312-8E27-240AFE595BDA}"/>
    <cellStyle name="Header1 3 5 6 4 2" xfId="42904" xr:uid="{A8B7226D-B4AE-48C8-9AD6-65698D701F3C}"/>
    <cellStyle name="Header1 3 5 6 4 2 2" xfId="42905" xr:uid="{3274EAC2-2462-4751-9578-6141E437C7B8}"/>
    <cellStyle name="Header1 3 5 6 4 2 3" xfId="42906" xr:uid="{E4AD5522-3472-485F-B563-D73FA91D9FB0}"/>
    <cellStyle name="Header1 3 5 6 4 3" xfId="42907" xr:uid="{51CD8CFA-0FD3-4FBD-AC1E-DAEA9C6E3C8E}"/>
    <cellStyle name="Header1 3 5 6 4 3 2" xfId="42908" xr:uid="{1E25E5C5-3D87-4517-BC69-9D225ED2633F}"/>
    <cellStyle name="Header1 3 5 6 4 3 3" xfId="42909" xr:uid="{69AD183E-97F7-4212-8F65-0E3722584C9F}"/>
    <cellStyle name="Header1 3 5 6 4 4" xfId="42910" xr:uid="{27DCFA2E-3A5D-428D-9AC4-C59C7B37B86F}"/>
    <cellStyle name="Header1 3 5 6 4 4 2" xfId="42911" xr:uid="{40C2A89C-9A2B-4024-B96C-A803B73EEF63}"/>
    <cellStyle name="Header1 3 5 6 4 4 3" xfId="42912" xr:uid="{0A1203B3-91F7-4331-AD53-9726A1B0A08D}"/>
    <cellStyle name="Header1 3 5 6 4 5" xfId="42913" xr:uid="{A57A331C-BDC9-4ADE-A070-0DBA877E2C05}"/>
    <cellStyle name="Header1 3 5 6 4 5 2" xfId="42914" xr:uid="{AFEE3910-6571-42CC-8813-FB3295A800CD}"/>
    <cellStyle name="Header1 3 5 6 4 5 3" xfId="42915" xr:uid="{A8D05C34-E946-45FA-9112-839D653123C9}"/>
    <cellStyle name="Header1 3 5 6 4 6" xfId="42916" xr:uid="{A9E82723-26C6-4FF2-88E6-DB0DE333D19C}"/>
    <cellStyle name="Header1 3 5 6 4 6 2" xfId="42917" xr:uid="{A6CEE8DF-8E92-4C1F-B4C1-27DAFB1E508D}"/>
    <cellStyle name="Header1 3 5 6 4 6 3" xfId="42918" xr:uid="{89BDAD78-7B68-4599-870A-909516DCE906}"/>
    <cellStyle name="Header1 3 5 6 4 7" xfId="42919" xr:uid="{B89E49EB-7E52-45D4-BC28-B346BE16BEE5}"/>
    <cellStyle name="Header1 3 5 6 4 8" xfId="42920" xr:uid="{8962EC49-E221-421C-9337-1A13AE9907C4}"/>
    <cellStyle name="Header1 3 5 6 5" xfId="42921" xr:uid="{ECBA6DB2-2AB5-4DC9-9CE3-633D6C5CF623}"/>
    <cellStyle name="Header1 3 5 6 5 2" xfId="42922" xr:uid="{658E192C-4F38-4DDD-938F-BB8DEE19D2D2}"/>
    <cellStyle name="Header1 3 5 6 5 2 2" xfId="42923" xr:uid="{20FFF6AA-94D5-4C0A-9E83-668BF01D3589}"/>
    <cellStyle name="Header1 3 5 6 5 2 3" xfId="42924" xr:uid="{FC50691A-E478-4A24-9982-7A99AA6B8F0D}"/>
    <cellStyle name="Header1 3 5 6 5 3" xfId="42925" xr:uid="{AC107FFC-E886-4AE6-9EAC-EDA489A3CA93}"/>
    <cellStyle name="Header1 3 5 6 5 3 2" xfId="42926" xr:uid="{85AB64C8-B24B-4AE7-9E4F-D370B72B2FF5}"/>
    <cellStyle name="Header1 3 5 6 5 3 3" xfId="42927" xr:uid="{D5E2E753-DE0A-4610-AD4F-33C1E9440A97}"/>
    <cellStyle name="Header1 3 5 6 5 4" xfId="42928" xr:uid="{26A1E252-F3FA-44A4-A777-ADB17523AE01}"/>
    <cellStyle name="Header1 3 5 6 5 4 2" xfId="42929" xr:uid="{BEA57C83-9E02-4D14-9688-65EB9DE61049}"/>
    <cellStyle name="Header1 3 5 6 5 4 3" xfId="42930" xr:uid="{05142D69-0EC7-4647-8300-EA71F800B53A}"/>
    <cellStyle name="Header1 3 5 6 5 5" xfId="42931" xr:uid="{DED22416-FBBD-4A17-8D2D-6E536FBC2E86}"/>
    <cellStyle name="Header1 3 5 6 5 5 2" xfId="42932" xr:uid="{CEA7856B-F503-47E5-BA9B-03ACBCE621EC}"/>
    <cellStyle name="Header1 3 5 6 5 5 3" xfId="42933" xr:uid="{4DB0076E-BA35-4FFD-A233-815F69042282}"/>
    <cellStyle name="Header1 3 5 6 5 6" xfId="42934" xr:uid="{B2A745F9-3B38-4AF5-AD5B-0E39E73AD251}"/>
    <cellStyle name="Header1 3 5 6 5 6 2" xfId="42935" xr:uid="{9442468A-4AA7-4BF5-A9BB-4B8FB8DDD5AC}"/>
    <cellStyle name="Header1 3 5 6 5 6 3" xfId="42936" xr:uid="{9663A11A-755D-4C7F-BADD-EDFE6A9A4AAA}"/>
    <cellStyle name="Header1 3 5 6 5 7" xfId="42937" xr:uid="{562C409B-B2B1-47BD-8F02-29BEDC1DEC2E}"/>
    <cellStyle name="Header1 3 5 6 5 8" xfId="42938" xr:uid="{0E515F19-B831-44F2-98F7-97B05D3FE2FC}"/>
    <cellStyle name="Header1 3 5 6 6" xfId="42939" xr:uid="{79CE35E0-504C-4F89-BCF7-A974BDCBF1A3}"/>
    <cellStyle name="Header1 3 5 6 6 2" xfId="42940" xr:uid="{6E486746-D868-458B-8025-84BE639FABE6}"/>
    <cellStyle name="Header1 3 5 6 6 2 2" xfId="42941" xr:uid="{4BB83BDB-E162-4EF3-85CF-55297E77C4CC}"/>
    <cellStyle name="Header1 3 5 6 6 2 3" xfId="42942" xr:uid="{4D9BE9DE-FA98-468E-8883-B0D040D2A8A3}"/>
    <cellStyle name="Header1 3 5 6 6 3" xfId="42943" xr:uid="{D64FD6DC-6556-4EC3-B142-20CE343D1749}"/>
    <cellStyle name="Header1 3 5 6 6 3 2" xfId="42944" xr:uid="{15469848-D11B-4B66-9536-3A27446C2E83}"/>
    <cellStyle name="Header1 3 5 6 6 3 3" xfId="42945" xr:uid="{C0554E64-97A7-440C-89D2-2DB4FA2C5A64}"/>
    <cellStyle name="Header1 3 5 6 6 4" xfId="42946" xr:uid="{27D96229-A86E-4A62-A3C7-6593C7CAB9E1}"/>
    <cellStyle name="Header1 3 5 6 6 4 2" xfId="42947" xr:uid="{39D4F997-954B-4466-B275-07FD75B7A515}"/>
    <cellStyle name="Header1 3 5 6 6 4 3" xfId="42948" xr:uid="{03B052AF-2106-403C-9D36-B1FCCF7C94C8}"/>
    <cellStyle name="Header1 3 5 6 6 5" xfId="42949" xr:uid="{FCDE76A7-1ACD-40F6-9F7C-596708AB1B71}"/>
    <cellStyle name="Header1 3 5 6 6 5 2" xfId="42950" xr:uid="{B813D765-0131-49A3-9466-2775DFA4C434}"/>
    <cellStyle name="Header1 3 5 6 6 5 3" xfId="42951" xr:uid="{9BECDD1C-A861-4353-93F1-641F23A1F2BC}"/>
    <cellStyle name="Header1 3 5 6 6 6" xfId="42952" xr:uid="{47BB4AC1-D580-451E-9529-151F42E8F7B9}"/>
    <cellStyle name="Header1 3 5 6 6 6 2" xfId="42953" xr:uid="{D80C0991-296E-4D02-B3E2-EE77BE37E3FD}"/>
    <cellStyle name="Header1 3 5 6 6 6 3" xfId="42954" xr:uid="{00BABA65-AE9F-4681-89A4-1B44423F8331}"/>
    <cellStyle name="Header1 3 5 6 6 7" xfId="42955" xr:uid="{BAA0C9A1-8EF9-41A3-AA4C-5E4690C763CE}"/>
    <cellStyle name="Header1 3 5 6 6 8" xfId="42956" xr:uid="{5F4E290F-5D6B-4C47-8FA2-0EA37FFFF93B}"/>
    <cellStyle name="Header1 3 5 6 7" xfId="42957" xr:uid="{45264B31-6DA7-4979-8A08-AE7384F68BAE}"/>
    <cellStyle name="Header1 3 5 6 8" xfId="42958" xr:uid="{4A132D62-F5CE-4CAE-BDF0-BB567860ECB2}"/>
    <cellStyle name="Header1 3 5 7" xfId="42959" xr:uid="{0548F732-509E-4CCA-82E4-2EE60F91EAEB}"/>
    <cellStyle name="Header1 3 5 7 2" xfId="42960" xr:uid="{6AEFAB17-A907-4A42-B5BA-AF3BD809D2A7}"/>
    <cellStyle name="Header1 3 5 7 2 2" xfId="42961" xr:uid="{8C77BDEA-0ACB-4642-A2EB-D13F37C6F0B1}"/>
    <cellStyle name="Header1 3 5 7 2 2 2" xfId="42962" xr:uid="{6C14A4A0-D57E-4564-991A-0AC9B5D4CDE4}"/>
    <cellStyle name="Header1 3 5 7 2 2 3" xfId="42963" xr:uid="{FA5BD98A-4ACB-4558-B0F6-6913A35671AC}"/>
    <cellStyle name="Header1 3 5 7 2 3" xfId="42964" xr:uid="{C1447EF2-B1C5-425A-9B6D-92D96F61AB7B}"/>
    <cellStyle name="Header1 3 5 7 2 3 2" xfId="42965" xr:uid="{771DC2B3-99A4-452D-8629-79F08790BC3D}"/>
    <cellStyle name="Header1 3 5 7 2 3 3" xfId="42966" xr:uid="{32D753F6-AD0F-4314-82AE-08139EE206A2}"/>
    <cellStyle name="Header1 3 5 7 2 4" xfId="42967" xr:uid="{46B8C600-EA7C-439F-88C5-BAB5101C3D02}"/>
    <cellStyle name="Header1 3 5 7 2 4 2" xfId="42968" xr:uid="{462680AF-B366-41EA-A540-82429A0BCBD1}"/>
    <cellStyle name="Header1 3 5 7 2 4 3" xfId="42969" xr:uid="{D8F68EB6-878C-4013-8A4A-22E85E66AB1E}"/>
    <cellStyle name="Header1 3 5 7 2 5" xfId="42970" xr:uid="{79492B5F-FC36-48F7-AA13-BE394C68D4CE}"/>
    <cellStyle name="Header1 3 5 7 2 5 2" xfId="42971" xr:uid="{C6CFC67D-47F4-4516-9F47-201AFBFBCCA9}"/>
    <cellStyle name="Header1 3 5 7 2 5 3" xfId="42972" xr:uid="{8BDF9773-35F5-4E23-BB3F-556A0E1C57C0}"/>
    <cellStyle name="Header1 3 5 7 2 6" xfId="42973" xr:uid="{C295A65D-6E9D-4ABD-8E96-23981D8A4D41}"/>
    <cellStyle name="Header1 3 5 7 2 6 2" xfId="42974" xr:uid="{149DB959-405A-4A7F-A2F8-4A1E921B99C0}"/>
    <cellStyle name="Header1 3 5 7 2 6 3" xfId="42975" xr:uid="{3A2C7A13-64D4-4561-92F5-9BCC19295719}"/>
    <cellStyle name="Header1 3 5 7 2 7" xfId="42976" xr:uid="{54C1D308-8B1A-49BA-8397-A5D00E2D457A}"/>
    <cellStyle name="Header1 3 5 7 2 7 2" xfId="42977" xr:uid="{E1710618-919A-4571-8DEC-2C2D039AD935}"/>
    <cellStyle name="Header1 3 5 7 2 7 3" xfId="42978" xr:uid="{A24C7EB5-0B0A-4C99-9B10-A8D70520B631}"/>
    <cellStyle name="Header1 3 5 7 2 8" xfId="42979" xr:uid="{B05FE868-BA61-4B9D-AF28-ACBA117EDED8}"/>
    <cellStyle name="Header1 3 5 7 2 9" xfId="42980" xr:uid="{11CC98F0-55DE-4DD0-A9F1-4FAD8984094A}"/>
    <cellStyle name="Header1 3 5 7 3" xfId="42981" xr:uid="{6D710503-343B-457F-9FCB-1180AAB4BF41}"/>
    <cellStyle name="Header1 3 5 7 3 2" xfId="42982" xr:uid="{56A012CB-872E-4D76-A510-36688683B845}"/>
    <cellStyle name="Header1 3 5 7 3 2 2" xfId="42983" xr:uid="{903D5064-F7B5-48E8-AA93-669F29C776CE}"/>
    <cellStyle name="Header1 3 5 7 3 2 3" xfId="42984" xr:uid="{A5D15FB5-D86C-479A-803B-ED602BA07827}"/>
    <cellStyle name="Header1 3 5 7 3 3" xfId="42985" xr:uid="{97AA0058-EB55-4256-B6B6-4BD47049AC39}"/>
    <cellStyle name="Header1 3 5 7 3 3 2" xfId="42986" xr:uid="{8EDB9323-2D99-4EE0-A1D3-D9614A581D17}"/>
    <cellStyle name="Header1 3 5 7 3 3 3" xfId="42987" xr:uid="{A65CF0E8-84F4-4D28-AD6B-E2BA53CEB356}"/>
    <cellStyle name="Header1 3 5 7 3 4" xfId="42988" xr:uid="{76E4C859-9A1E-49AA-AC1A-926E241D915F}"/>
    <cellStyle name="Header1 3 5 7 3 4 2" xfId="42989" xr:uid="{7D7C0C56-B81B-40D3-A762-68981EC5BFDE}"/>
    <cellStyle name="Header1 3 5 7 3 4 3" xfId="42990" xr:uid="{58E34452-4ABA-4D12-9F56-B150C20D7641}"/>
    <cellStyle name="Header1 3 5 7 3 5" xfId="42991" xr:uid="{372B28BA-2D0B-4460-A8DA-667D82F3B5FB}"/>
    <cellStyle name="Header1 3 5 7 3 5 2" xfId="42992" xr:uid="{0E3EB35C-B493-43CA-8F60-8F095F47E2FE}"/>
    <cellStyle name="Header1 3 5 7 3 5 3" xfId="42993" xr:uid="{7A657968-A7C8-49AD-B2C6-77DC5626F3A6}"/>
    <cellStyle name="Header1 3 5 7 3 6" xfId="42994" xr:uid="{E3D2D932-7782-4D65-A81D-635F748884E0}"/>
    <cellStyle name="Header1 3 5 7 3 6 2" xfId="42995" xr:uid="{3D8F80A4-9733-49C9-96DF-F0AEBD590068}"/>
    <cellStyle name="Header1 3 5 7 3 6 3" xfId="42996" xr:uid="{5B951E6C-29FE-416E-ADC2-86BF7EC24193}"/>
    <cellStyle name="Header1 3 5 7 3 7" xfId="42997" xr:uid="{1BD12BF2-ECD4-4E43-B395-F0E652CF0B1D}"/>
    <cellStyle name="Header1 3 5 7 3 8" xfId="42998" xr:uid="{91D1F72F-2C15-4651-B7F5-080EB9500BD1}"/>
    <cellStyle name="Header1 3 5 7 4" xfId="42999" xr:uid="{9DC3CB76-3B6F-447A-82B0-155B4A40876D}"/>
    <cellStyle name="Header1 3 5 7 4 2" xfId="43000" xr:uid="{75CD7B2A-3B94-4229-BCBD-6C4E8EAB414D}"/>
    <cellStyle name="Header1 3 5 7 4 2 2" xfId="43001" xr:uid="{08989527-FBC2-4A30-ADF8-DD54E4213904}"/>
    <cellStyle name="Header1 3 5 7 4 2 3" xfId="43002" xr:uid="{5B33F75A-D5DA-4941-B039-AB9D7B629277}"/>
    <cellStyle name="Header1 3 5 7 4 3" xfId="43003" xr:uid="{8712816D-ACD5-47FF-BF12-25C7EE2D4F46}"/>
    <cellStyle name="Header1 3 5 7 4 3 2" xfId="43004" xr:uid="{00AD3766-910A-4288-B037-E9AF6908D0BD}"/>
    <cellStyle name="Header1 3 5 7 4 3 3" xfId="43005" xr:uid="{0F7496BA-CFEC-426C-81D0-4EE7754C164E}"/>
    <cellStyle name="Header1 3 5 7 4 4" xfId="43006" xr:uid="{1847365A-D73E-4B7A-9B44-34EF1A696120}"/>
    <cellStyle name="Header1 3 5 7 4 4 2" xfId="43007" xr:uid="{4EA94844-E8C1-4B81-AD15-8ACFC139AE59}"/>
    <cellStyle name="Header1 3 5 7 4 4 3" xfId="43008" xr:uid="{F49C8A53-FCDC-4DB2-A5E1-ADECA8530AF3}"/>
    <cellStyle name="Header1 3 5 7 4 5" xfId="43009" xr:uid="{2E1AC373-38FD-4115-8650-8E66C6E38A02}"/>
    <cellStyle name="Header1 3 5 7 4 5 2" xfId="43010" xr:uid="{351D1D27-3E2C-41B2-81D4-0E00117729D9}"/>
    <cellStyle name="Header1 3 5 7 4 5 3" xfId="43011" xr:uid="{7B24EE7E-85C8-4AF3-9E41-E166FF2905C4}"/>
    <cellStyle name="Header1 3 5 7 4 6" xfId="43012" xr:uid="{1EFBABD3-292A-4111-B883-499695AB5B5D}"/>
    <cellStyle name="Header1 3 5 7 4 6 2" xfId="43013" xr:uid="{6AF496AB-E4BC-4640-B8B9-2119E72CF77B}"/>
    <cellStyle name="Header1 3 5 7 4 6 3" xfId="43014" xr:uid="{FD209EFC-67C5-4328-9551-DB61E563490C}"/>
    <cellStyle name="Header1 3 5 7 4 7" xfId="43015" xr:uid="{9F027288-D674-4C5B-9A53-A24AB8D8358C}"/>
    <cellStyle name="Header1 3 5 7 4 8" xfId="43016" xr:uid="{0FB4C124-5AE9-44CE-B8F3-98F5061D6B25}"/>
    <cellStyle name="Header1 3 5 7 5" xfId="43017" xr:uid="{9F2EABCD-0E7A-4562-AAA7-EAA927E08ED4}"/>
    <cellStyle name="Header1 3 5 7 5 2" xfId="43018" xr:uid="{CD9F0714-0805-4634-9958-97E691B02D7B}"/>
    <cellStyle name="Header1 3 5 7 5 2 2" xfId="43019" xr:uid="{2E6FD529-6B7A-4689-AEAC-DC10B3BF3854}"/>
    <cellStyle name="Header1 3 5 7 5 2 3" xfId="43020" xr:uid="{29D631CD-B150-4BD9-9737-F24EA44610AB}"/>
    <cellStyle name="Header1 3 5 7 5 3" xfId="43021" xr:uid="{283F3821-BA75-4F9C-ACC6-75466F0C6BD5}"/>
    <cellStyle name="Header1 3 5 7 5 3 2" xfId="43022" xr:uid="{8B79EF3D-1F20-40F8-9EB0-325499158E67}"/>
    <cellStyle name="Header1 3 5 7 5 3 3" xfId="43023" xr:uid="{E3CC14B1-A8EA-4719-9C15-AB6CE3E6C351}"/>
    <cellStyle name="Header1 3 5 7 5 4" xfId="43024" xr:uid="{90CFA1D7-8F7D-4552-AEC5-BC8A8E07F8BF}"/>
    <cellStyle name="Header1 3 5 7 5 4 2" xfId="43025" xr:uid="{263B656E-0DD9-4FC8-B1B3-148BBF85462F}"/>
    <cellStyle name="Header1 3 5 7 5 4 3" xfId="43026" xr:uid="{4ADD7B2A-B1B3-468C-9128-40B9104EF4DE}"/>
    <cellStyle name="Header1 3 5 7 5 5" xfId="43027" xr:uid="{54B057D7-620D-4692-8F2F-1C9B315F71BC}"/>
    <cellStyle name="Header1 3 5 7 5 5 2" xfId="43028" xr:uid="{8148FBF5-E2A7-4D67-80CB-DA725D70ED42}"/>
    <cellStyle name="Header1 3 5 7 5 5 3" xfId="43029" xr:uid="{0965D880-0039-45DB-B84F-55109D888870}"/>
    <cellStyle name="Header1 3 5 7 5 6" xfId="43030" xr:uid="{407E2F51-DE07-43F0-9FD9-3763C91B1CFE}"/>
    <cellStyle name="Header1 3 5 7 5 6 2" xfId="43031" xr:uid="{AA804E6B-FF44-4A94-A532-666F4673DD3D}"/>
    <cellStyle name="Header1 3 5 7 5 6 3" xfId="43032" xr:uid="{8B82B4CF-7DAB-4CEE-8909-96EBBD418A46}"/>
    <cellStyle name="Header1 3 5 7 5 7" xfId="43033" xr:uid="{42F52611-3332-4505-9368-1047C7A28074}"/>
    <cellStyle name="Header1 3 5 7 5 8" xfId="43034" xr:uid="{8B0169E5-2835-408C-B06A-F4B922F35A16}"/>
    <cellStyle name="Header1 3 5 7 6" xfId="43035" xr:uid="{2CB3C27F-1C6D-4F92-96A5-E0C23DE127E9}"/>
    <cellStyle name="Header1 3 5 7 6 2" xfId="43036" xr:uid="{1768057F-686C-4A1B-9E08-99339CC8C340}"/>
    <cellStyle name="Header1 3 5 7 6 2 2" xfId="43037" xr:uid="{344FDA2E-733C-4237-BD86-7C8F6F66EC8E}"/>
    <cellStyle name="Header1 3 5 7 6 2 3" xfId="43038" xr:uid="{54D22EFA-9284-404E-932A-BB0C7DC83586}"/>
    <cellStyle name="Header1 3 5 7 6 3" xfId="43039" xr:uid="{377C0FCA-2970-4407-8D6E-CF0647EBBE4A}"/>
    <cellStyle name="Header1 3 5 7 6 3 2" xfId="43040" xr:uid="{EFB4BCFF-A94E-410F-BDED-4615885A4C7C}"/>
    <cellStyle name="Header1 3 5 7 6 3 3" xfId="43041" xr:uid="{B024BE07-78AC-40CA-8F1A-A9AA407DBBED}"/>
    <cellStyle name="Header1 3 5 7 6 4" xfId="43042" xr:uid="{0F3D9787-7DE5-48D9-A83B-564C76B4DBC9}"/>
    <cellStyle name="Header1 3 5 7 6 4 2" xfId="43043" xr:uid="{BBDFDDFB-86D4-4E1A-A015-894650298A85}"/>
    <cellStyle name="Header1 3 5 7 6 4 3" xfId="43044" xr:uid="{5D74327B-BF15-4DD5-B633-BAAEAB7F7086}"/>
    <cellStyle name="Header1 3 5 7 6 5" xfId="43045" xr:uid="{C92257C0-0AFC-4405-A72D-EE5D86BDC5BB}"/>
    <cellStyle name="Header1 3 5 7 6 5 2" xfId="43046" xr:uid="{C8A58482-28C3-4526-B8A4-4DD6722925A9}"/>
    <cellStyle name="Header1 3 5 7 6 5 3" xfId="43047" xr:uid="{2D24B53A-2E25-4933-8341-3E21786716B8}"/>
    <cellStyle name="Header1 3 5 7 6 6" xfId="43048" xr:uid="{154E5ED4-A792-4DC5-982B-B387CE027EED}"/>
    <cellStyle name="Header1 3 5 7 6 6 2" xfId="43049" xr:uid="{58616E39-1493-4FB1-9EB1-C5BCC44DC767}"/>
    <cellStyle name="Header1 3 5 7 6 6 3" xfId="43050" xr:uid="{3DD0D815-B85F-483E-838E-1DA1F2FA4F3C}"/>
    <cellStyle name="Header1 3 5 7 6 7" xfId="43051" xr:uid="{22022593-02F9-4330-95B7-228763B065DF}"/>
    <cellStyle name="Header1 3 5 7 6 8" xfId="43052" xr:uid="{D2E04064-39D6-4F9F-BC15-A28F0E78B8CC}"/>
    <cellStyle name="Header1 3 5 7 7" xfId="43053" xr:uid="{9D600A3C-00CC-4820-950D-8DEB76A8B132}"/>
    <cellStyle name="Header1 3 5 7 8" xfId="43054" xr:uid="{B3F12D20-375B-4087-8817-5294D4A77462}"/>
    <cellStyle name="Header1 3 5 8" xfId="43055" xr:uid="{A5D17D67-3EFF-4080-A9AA-87B546881AE3}"/>
    <cellStyle name="Header1 3 5 8 2" xfId="43056" xr:uid="{ECB8B798-FD1A-40F8-A2AA-957B8C1E4B05}"/>
    <cellStyle name="Header1 3 5 8 2 2" xfId="43057" xr:uid="{C50FF4D3-F7A8-48F0-8DF3-661A1ED0CF16}"/>
    <cellStyle name="Header1 3 5 8 2 2 2" xfId="43058" xr:uid="{922D7743-47CB-405E-8184-4E2F1F282713}"/>
    <cellStyle name="Header1 3 5 8 2 2 3" xfId="43059" xr:uid="{26190A0C-3EB4-43DC-843E-4C40827CA0A5}"/>
    <cellStyle name="Header1 3 5 8 2 3" xfId="43060" xr:uid="{CA78D6DA-67FA-4CD4-89B8-110F334CADE9}"/>
    <cellStyle name="Header1 3 5 8 2 3 2" xfId="43061" xr:uid="{DEBB98A7-B8CA-4785-9313-EDF54B03BFA9}"/>
    <cellStyle name="Header1 3 5 8 2 3 3" xfId="43062" xr:uid="{8567C65D-27A2-4092-B9D6-8B043367CD0C}"/>
    <cellStyle name="Header1 3 5 8 2 4" xfId="43063" xr:uid="{A1AF1647-AD9B-41CF-A0B0-E9D884CACF0E}"/>
    <cellStyle name="Header1 3 5 8 2 4 2" xfId="43064" xr:uid="{7A7384F7-45A0-4125-86C2-A54FC640B08C}"/>
    <cellStyle name="Header1 3 5 8 2 4 3" xfId="43065" xr:uid="{4407D4DA-3515-4F6E-BDEE-7BE3875F0990}"/>
    <cellStyle name="Header1 3 5 8 2 5" xfId="43066" xr:uid="{4C714C18-4273-4621-A2B0-B9581225148A}"/>
    <cellStyle name="Header1 3 5 8 2 5 2" xfId="43067" xr:uid="{5F0CCF3B-56C6-4554-AEA6-80744EE53270}"/>
    <cellStyle name="Header1 3 5 8 2 5 3" xfId="43068" xr:uid="{4AA9EFDC-1BC9-4DEE-81D5-2BB379EA726A}"/>
    <cellStyle name="Header1 3 5 8 2 6" xfId="43069" xr:uid="{5ACA6E80-9B2C-42D8-A16C-443FE65D6298}"/>
    <cellStyle name="Header1 3 5 8 2 6 2" xfId="43070" xr:uid="{FFC87BC8-E81D-4249-B593-2494CD5E3F02}"/>
    <cellStyle name="Header1 3 5 8 2 6 3" xfId="43071" xr:uid="{2763AFB6-F0C1-41FD-BE90-BD212C82C7CC}"/>
    <cellStyle name="Header1 3 5 8 2 7" xfId="43072" xr:uid="{B2671F46-1606-4B2A-9C16-7DE11D3F46E6}"/>
    <cellStyle name="Header1 3 5 8 2 7 2" xfId="43073" xr:uid="{CA4DDD3E-3883-480D-AB3A-0A5137CA1398}"/>
    <cellStyle name="Header1 3 5 8 2 7 3" xfId="43074" xr:uid="{28128BBA-3947-4ADA-8F41-4DA28223E60F}"/>
    <cellStyle name="Header1 3 5 8 2 8" xfId="43075" xr:uid="{938F3696-3A77-4498-B477-1658FE8B3344}"/>
    <cellStyle name="Header1 3 5 8 2 9" xfId="43076" xr:uid="{616F2681-8ECF-4F2B-901E-38A57F377A0C}"/>
    <cellStyle name="Header1 3 5 8 3" xfId="43077" xr:uid="{AE9CA2E2-D09A-4565-AA80-632F525059E5}"/>
    <cellStyle name="Header1 3 5 8 3 2" xfId="43078" xr:uid="{01D5774B-FFD6-4F03-AB1E-4AC55C98450B}"/>
    <cellStyle name="Header1 3 5 8 3 2 2" xfId="43079" xr:uid="{735DBEDE-7A3F-4EFD-B56E-8B2D62992D66}"/>
    <cellStyle name="Header1 3 5 8 3 2 3" xfId="43080" xr:uid="{811C0A5B-DAB6-48CD-80AC-8AF74BA14128}"/>
    <cellStyle name="Header1 3 5 8 3 3" xfId="43081" xr:uid="{C1CB2B7C-96C1-4D94-BE52-AE1548F50DD8}"/>
    <cellStyle name="Header1 3 5 8 3 3 2" xfId="43082" xr:uid="{45432031-4975-4E32-893C-388F8CF1D35C}"/>
    <cellStyle name="Header1 3 5 8 3 3 3" xfId="43083" xr:uid="{F3C9305F-2B7B-469F-9F23-07215F064B00}"/>
    <cellStyle name="Header1 3 5 8 3 4" xfId="43084" xr:uid="{8502AACA-6B17-4510-BBBD-1396BC6C3243}"/>
    <cellStyle name="Header1 3 5 8 3 4 2" xfId="43085" xr:uid="{7DE52EE0-7843-4CCF-98F9-3BD3B51838D7}"/>
    <cellStyle name="Header1 3 5 8 3 4 3" xfId="43086" xr:uid="{F8F7C7D4-133D-4FB6-8AE2-CF71BD47E301}"/>
    <cellStyle name="Header1 3 5 8 3 5" xfId="43087" xr:uid="{ABF0D3E5-F99B-4A60-8C12-9A06C6C8A48A}"/>
    <cellStyle name="Header1 3 5 8 3 5 2" xfId="43088" xr:uid="{CAECE3D7-434B-448F-937E-6653D4C85A2B}"/>
    <cellStyle name="Header1 3 5 8 3 5 3" xfId="43089" xr:uid="{0C5BFBF2-DFB3-49DE-8918-9EA53270FB88}"/>
    <cellStyle name="Header1 3 5 8 3 6" xfId="43090" xr:uid="{72F913BF-2587-41FF-A5F0-C4014697E5A0}"/>
    <cellStyle name="Header1 3 5 8 3 6 2" xfId="43091" xr:uid="{FC9B87D1-9279-49F6-BC51-81D07EAE3900}"/>
    <cellStyle name="Header1 3 5 8 3 6 3" xfId="43092" xr:uid="{CB9D0226-3524-467C-8EC7-34D3DF6D8F80}"/>
    <cellStyle name="Header1 3 5 8 3 7" xfId="43093" xr:uid="{7AFD4FFB-C38B-45F5-A3FC-BA21F20ACB19}"/>
    <cellStyle name="Header1 3 5 8 3 8" xfId="43094" xr:uid="{5C972484-8C3D-4DD8-8A4D-52F1689DEA1D}"/>
    <cellStyle name="Header1 3 5 8 4" xfId="43095" xr:uid="{44EF05D3-E68E-479C-BF5C-9BA956ACA76A}"/>
    <cellStyle name="Header1 3 5 8 4 2" xfId="43096" xr:uid="{D24A662C-143E-4D32-BEE2-8A7CAB727791}"/>
    <cellStyle name="Header1 3 5 8 4 2 2" xfId="43097" xr:uid="{77DDB356-8B29-4E24-B257-699200F79191}"/>
    <cellStyle name="Header1 3 5 8 4 2 3" xfId="43098" xr:uid="{675B17F7-202A-44E6-9283-1709F2E824C3}"/>
    <cellStyle name="Header1 3 5 8 4 3" xfId="43099" xr:uid="{4AF28EC1-49DA-4EC0-8B6D-73E6EB8C5A2D}"/>
    <cellStyle name="Header1 3 5 8 4 3 2" xfId="43100" xr:uid="{E5D5AC64-CAD1-4498-A11A-9C625978F875}"/>
    <cellStyle name="Header1 3 5 8 4 3 3" xfId="43101" xr:uid="{AE4733F6-AA38-4A1D-BC3A-BA8EA23DC18A}"/>
    <cellStyle name="Header1 3 5 8 4 4" xfId="43102" xr:uid="{C51AFF82-27E4-489B-9EDF-A0FDE8C62E9A}"/>
    <cellStyle name="Header1 3 5 8 4 4 2" xfId="43103" xr:uid="{C683C21D-90B3-4AD7-88D8-1583FBBBA96E}"/>
    <cellStyle name="Header1 3 5 8 4 4 3" xfId="43104" xr:uid="{9212E8F9-C0E6-4F7E-97D0-A788AF747A9C}"/>
    <cellStyle name="Header1 3 5 8 4 5" xfId="43105" xr:uid="{28F6BA43-8E98-47F4-9C9D-09B38D88D8ED}"/>
    <cellStyle name="Header1 3 5 8 4 5 2" xfId="43106" xr:uid="{6B19AE0C-DAAC-45C9-80A7-3EAC23E5EB29}"/>
    <cellStyle name="Header1 3 5 8 4 5 3" xfId="43107" xr:uid="{C5FF05E7-3699-4855-823A-79CFE99FBD19}"/>
    <cellStyle name="Header1 3 5 8 4 6" xfId="43108" xr:uid="{7B44BFA3-A70F-4C5A-9516-9A11DAAED5BA}"/>
    <cellStyle name="Header1 3 5 8 4 6 2" xfId="43109" xr:uid="{C52B33CB-0C57-4965-A096-67D41CBF1116}"/>
    <cellStyle name="Header1 3 5 8 4 6 3" xfId="43110" xr:uid="{4AC5BC97-2EA5-49B2-818D-7FDE886F9DE9}"/>
    <cellStyle name="Header1 3 5 8 4 7" xfId="43111" xr:uid="{BDF08664-7BD6-4483-8E1A-8BE874560CD6}"/>
    <cellStyle name="Header1 3 5 8 4 8" xfId="43112" xr:uid="{798FDF19-CD55-42B4-B144-A4AD355C622A}"/>
    <cellStyle name="Header1 3 5 8 5" xfId="43113" xr:uid="{A5A1EF60-6EE3-4527-AFA4-14DB80B16A70}"/>
    <cellStyle name="Header1 3 5 8 5 2" xfId="43114" xr:uid="{7E47876B-B986-4E5F-8972-14D5F2D5D707}"/>
    <cellStyle name="Header1 3 5 8 5 2 2" xfId="43115" xr:uid="{9F2D30DA-087A-4A62-93E8-484C1BEDBEED}"/>
    <cellStyle name="Header1 3 5 8 5 2 3" xfId="43116" xr:uid="{56EB339F-1E82-4112-B68B-20E8D5084B1F}"/>
    <cellStyle name="Header1 3 5 8 5 3" xfId="43117" xr:uid="{41FC7277-7951-4095-AE1D-604367A4753B}"/>
    <cellStyle name="Header1 3 5 8 5 3 2" xfId="43118" xr:uid="{87FD500F-664D-4ADD-94C2-67A55F6FD985}"/>
    <cellStyle name="Header1 3 5 8 5 3 3" xfId="43119" xr:uid="{75AB9867-6BEB-4133-9F8D-30F3B60DAA6D}"/>
    <cellStyle name="Header1 3 5 8 5 4" xfId="43120" xr:uid="{5C905991-093E-43DB-B660-47F16A6F8262}"/>
    <cellStyle name="Header1 3 5 8 5 4 2" xfId="43121" xr:uid="{A7C8BFCA-87CD-41B3-91E0-35ACBC53179F}"/>
    <cellStyle name="Header1 3 5 8 5 4 3" xfId="43122" xr:uid="{BB59F9DD-DC2A-4D2E-8C5D-E5A5A369D7E5}"/>
    <cellStyle name="Header1 3 5 8 5 5" xfId="43123" xr:uid="{048E65CF-512E-4098-AD9D-817A553F0B3B}"/>
    <cellStyle name="Header1 3 5 8 5 5 2" xfId="43124" xr:uid="{38B00A72-9AC7-47AF-9F61-5F350A6E9C11}"/>
    <cellStyle name="Header1 3 5 8 5 5 3" xfId="43125" xr:uid="{AC9C0EE5-DE7C-4B01-A235-E2F35D594A82}"/>
    <cellStyle name="Header1 3 5 8 5 6" xfId="43126" xr:uid="{723630AA-9A72-49AD-BBB6-6B6C73037405}"/>
    <cellStyle name="Header1 3 5 8 5 6 2" xfId="43127" xr:uid="{2589D61B-EC58-4BB6-A304-F6960F93FECD}"/>
    <cellStyle name="Header1 3 5 8 5 6 3" xfId="43128" xr:uid="{39C126D1-F644-4351-BC6B-E581A6425F03}"/>
    <cellStyle name="Header1 3 5 8 5 7" xfId="43129" xr:uid="{56965601-0786-49B1-921E-D8D0AA0AE066}"/>
    <cellStyle name="Header1 3 5 8 5 8" xfId="43130" xr:uid="{F26B0DDE-CC11-4DBC-8440-2CC18323E828}"/>
    <cellStyle name="Header1 3 5 8 6" xfId="43131" xr:uid="{936DB5F7-5081-49C0-AF4E-DC1A59AE8751}"/>
    <cellStyle name="Header1 3 5 8 6 2" xfId="43132" xr:uid="{1E746B17-2027-4C71-B138-135CD7DDB20B}"/>
    <cellStyle name="Header1 3 5 8 6 2 2" xfId="43133" xr:uid="{F24C285D-513A-4A6F-9CC8-9E1983B4F524}"/>
    <cellStyle name="Header1 3 5 8 6 2 3" xfId="43134" xr:uid="{725F6282-E8EC-454E-9E61-5124D543939D}"/>
    <cellStyle name="Header1 3 5 8 6 3" xfId="43135" xr:uid="{DCE22FEA-9F42-4196-B6F3-4932E7EC901D}"/>
    <cellStyle name="Header1 3 5 8 6 3 2" xfId="43136" xr:uid="{208423F9-F573-4B9A-B5C8-D8B10CCD9F50}"/>
    <cellStyle name="Header1 3 5 8 6 3 3" xfId="43137" xr:uid="{16FABE46-900F-4429-BA3D-6FA7E2B90FDF}"/>
    <cellStyle name="Header1 3 5 8 6 4" xfId="43138" xr:uid="{F0821B3C-82A7-4928-B7AB-DB36971D24CF}"/>
    <cellStyle name="Header1 3 5 8 6 4 2" xfId="43139" xr:uid="{75D7D59C-90F5-44FC-B22E-F7E43924A472}"/>
    <cellStyle name="Header1 3 5 8 6 4 3" xfId="43140" xr:uid="{3C2DA7DD-72AB-466D-8F61-CB04D3612935}"/>
    <cellStyle name="Header1 3 5 8 6 5" xfId="43141" xr:uid="{F72F93EF-0BF1-4BD2-9F0A-09D136B24DB5}"/>
    <cellStyle name="Header1 3 5 8 6 5 2" xfId="43142" xr:uid="{9F7FEF7C-8965-4F7C-909F-46A689E538F5}"/>
    <cellStyle name="Header1 3 5 8 6 5 3" xfId="43143" xr:uid="{6FE83D5F-B47E-4873-B082-EC8BF8E8E97E}"/>
    <cellStyle name="Header1 3 5 8 6 6" xfId="43144" xr:uid="{ECB2C95C-B096-4478-80B6-963E23061917}"/>
    <cellStyle name="Header1 3 5 8 6 6 2" xfId="43145" xr:uid="{E828F351-F483-498E-85FB-9ADB56CCCFCC}"/>
    <cellStyle name="Header1 3 5 8 6 6 3" xfId="43146" xr:uid="{3E3816DA-3C41-4662-A9D8-586BD8360C72}"/>
    <cellStyle name="Header1 3 5 8 6 7" xfId="43147" xr:uid="{D0EA4C49-7937-4094-BE94-FDFC58F810BC}"/>
    <cellStyle name="Header1 3 5 8 6 8" xfId="43148" xr:uid="{AD265AC9-925D-43AB-8A4F-A7099B77E386}"/>
    <cellStyle name="Header1 3 5 8 7" xfId="43149" xr:uid="{A7D0E6E0-DCED-4FCD-BBDB-B84CDA72E7BF}"/>
    <cellStyle name="Header1 3 5 8 8" xfId="43150" xr:uid="{8FCCCA82-8304-4106-9567-A3C68A17B208}"/>
    <cellStyle name="Header1 3 5 9" xfId="43151" xr:uid="{4E7FE504-A8B7-4A2F-B748-2445E2AA26FB}"/>
    <cellStyle name="Header1 3 5 9 2" xfId="43152" xr:uid="{60385A7F-A6D2-4E96-8593-31D74FE94E71}"/>
    <cellStyle name="Header1 3 5 9 2 2" xfId="43153" xr:uid="{6A75F4C9-37AC-4FBE-A0AE-85029DC096A3}"/>
    <cellStyle name="Header1 3 5 9 2 2 2" xfId="43154" xr:uid="{517383AA-9575-4056-9218-E15E553269D6}"/>
    <cellStyle name="Header1 3 5 9 2 2 3" xfId="43155" xr:uid="{2F1754BB-7D81-41E5-A8CD-DACB32D5A4B2}"/>
    <cellStyle name="Header1 3 5 9 2 3" xfId="43156" xr:uid="{CEE10BC3-CFD6-4E5C-A1F4-04539484B45D}"/>
    <cellStyle name="Header1 3 5 9 2 3 2" xfId="43157" xr:uid="{E861C4B5-F8C6-4C95-9A48-25535A9FEDE4}"/>
    <cellStyle name="Header1 3 5 9 2 3 3" xfId="43158" xr:uid="{1F70ABA6-A931-4CE5-8F48-5F37A81CE327}"/>
    <cellStyle name="Header1 3 5 9 2 4" xfId="43159" xr:uid="{05032A89-125A-40F4-880F-7BFAAD7D66EA}"/>
    <cellStyle name="Header1 3 5 9 2 4 2" xfId="43160" xr:uid="{F97EF265-ECE2-430C-A1B2-A832CAAD3FD6}"/>
    <cellStyle name="Header1 3 5 9 2 4 3" xfId="43161" xr:uid="{4E5EDC3F-AD97-4303-862B-F5E5D452045C}"/>
    <cellStyle name="Header1 3 5 9 2 5" xfId="43162" xr:uid="{ACA92F04-6F7E-4980-A931-C44909E0CD30}"/>
    <cellStyle name="Header1 3 5 9 2 5 2" xfId="43163" xr:uid="{A2C97919-E5A2-4BF5-9443-A3F275DFE530}"/>
    <cellStyle name="Header1 3 5 9 2 5 3" xfId="43164" xr:uid="{40A5C678-A32F-4F2C-91A1-06188DDD70D3}"/>
    <cellStyle name="Header1 3 5 9 2 6" xfId="43165" xr:uid="{906424C2-6415-4E97-809B-B346E7E2FCC6}"/>
    <cellStyle name="Header1 3 5 9 2 6 2" xfId="43166" xr:uid="{3AFE81F6-FBAF-473B-9AD2-771B20385B69}"/>
    <cellStyle name="Header1 3 5 9 2 6 3" xfId="43167" xr:uid="{AE984EF8-5BA1-4421-B060-0BB580D1E417}"/>
    <cellStyle name="Header1 3 5 9 2 7" xfId="43168" xr:uid="{08C04905-73A1-41E5-A365-BE1D11A87F98}"/>
    <cellStyle name="Header1 3 5 9 2 7 2" xfId="43169" xr:uid="{3A1B9252-984C-4834-B26D-BB4F7867E51B}"/>
    <cellStyle name="Header1 3 5 9 2 7 3" xfId="43170" xr:uid="{74095532-F0A9-48D1-AE5E-AFD77FB2E6AF}"/>
    <cellStyle name="Header1 3 5 9 2 8" xfId="43171" xr:uid="{B6D0C8C9-BC29-4376-B548-B8BDD1468987}"/>
    <cellStyle name="Header1 3 5 9 2 9" xfId="43172" xr:uid="{6FBA9393-2DCB-4D51-AAD8-760DED47C697}"/>
    <cellStyle name="Header1 3 5 9 3" xfId="43173" xr:uid="{99C43EC7-B1C6-4A4D-AC02-AAE807ABB1F1}"/>
    <cellStyle name="Header1 3 5 9 3 2" xfId="43174" xr:uid="{793696C6-ED26-4DA9-A057-FC5B35FABCAE}"/>
    <cellStyle name="Header1 3 5 9 3 2 2" xfId="43175" xr:uid="{141092F6-15F8-477F-9590-78904B98FE3F}"/>
    <cellStyle name="Header1 3 5 9 3 2 3" xfId="43176" xr:uid="{FB83CDD5-2195-48FE-BB5F-B0F1D232C00B}"/>
    <cellStyle name="Header1 3 5 9 3 3" xfId="43177" xr:uid="{D7C8EAC0-0EF2-467D-B9C8-ED44B065AFC0}"/>
    <cellStyle name="Header1 3 5 9 3 3 2" xfId="43178" xr:uid="{4A90DFA1-E433-4A08-B6EB-4682E4EB12E3}"/>
    <cellStyle name="Header1 3 5 9 3 3 3" xfId="43179" xr:uid="{7AD8D92F-0B23-4B11-9F23-00D35CD81B3A}"/>
    <cellStyle name="Header1 3 5 9 3 4" xfId="43180" xr:uid="{ABB1EBBC-359B-47B7-BAC1-455EC41BBFF0}"/>
    <cellStyle name="Header1 3 5 9 3 4 2" xfId="43181" xr:uid="{5B3657FF-01E6-458B-B5D8-256E955432C0}"/>
    <cellStyle name="Header1 3 5 9 3 4 3" xfId="43182" xr:uid="{4E56E4DD-0497-4F7C-ADBF-D7F9B29098D7}"/>
    <cellStyle name="Header1 3 5 9 3 5" xfId="43183" xr:uid="{4E256D18-555A-445A-ACFE-4794E3EAC6A4}"/>
    <cellStyle name="Header1 3 5 9 3 5 2" xfId="43184" xr:uid="{CBF21726-50C2-4E56-A432-10A140D51BD8}"/>
    <cellStyle name="Header1 3 5 9 3 5 3" xfId="43185" xr:uid="{0F7C539F-68F4-4F8D-928C-EFEF812F5A0E}"/>
    <cellStyle name="Header1 3 5 9 3 6" xfId="43186" xr:uid="{E1543971-01C6-43DB-977C-C9B87748C34F}"/>
    <cellStyle name="Header1 3 5 9 3 6 2" xfId="43187" xr:uid="{134F9ACD-30F8-4CA1-9F54-DB4245388F15}"/>
    <cellStyle name="Header1 3 5 9 3 6 3" xfId="43188" xr:uid="{D0D3CAEC-9AC3-4563-8DF2-3DB48AE72E1E}"/>
    <cellStyle name="Header1 3 5 9 3 7" xfId="43189" xr:uid="{E8FF037F-15EE-443B-9D6B-56F58A856244}"/>
    <cellStyle name="Header1 3 5 9 3 8" xfId="43190" xr:uid="{E6C20687-91B8-43F7-97B5-B7C369F1FAA2}"/>
    <cellStyle name="Header1 3 5 9 4" xfId="43191" xr:uid="{E547D358-5FE8-40FA-893B-A859A384DED7}"/>
    <cellStyle name="Header1 3 5 9 4 2" xfId="43192" xr:uid="{BB559D9F-932B-4129-ADF7-DF031D1BBE01}"/>
    <cellStyle name="Header1 3 5 9 4 2 2" xfId="43193" xr:uid="{011D75D0-43F6-488F-B2A7-6E2BAC1566B0}"/>
    <cellStyle name="Header1 3 5 9 4 2 3" xfId="43194" xr:uid="{8BE90F68-1DAC-4655-9C9B-0F7015A3CC2D}"/>
    <cellStyle name="Header1 3 5 9 4 3" xfId="43195" xr:uid="{0C008F53-1B60-4B8D-830C-F787712793E0}"/>
    <cellStyle name="Header1 3 5 9 4 3 2" xfId="43196" xr:uid="{93ED62D0-1A65-4602-A8EE-35E83A9B64E2}"/>
    <cellStyle name="Header1 3 5 9 4 3 3" xfId="43197" xr:uid="{555BF15F-B734-4B47-92C9-9F378F8854E3}"/>
    <cellStyle name="Header1 3 5 9 4 4" xfId="43198" xr:uid="{64455CAB-9F13-4C8A-B103-2D53AEC919D3}"/>
    <cellStyle name="Header1 3 5 9 4 4 2" xfId="43199" xr:uid="{AAB6AAC1-25FB-41C0-BE51-9B9D04D751DC}"/>
    <cellStyle name="Header1 3 5 9 4 4 3" xfId="43200" xr:uid="{8B381A8D-A9CC-4A74-87CA-93F58BD1A59A}"/>
    <cellStyle name="Header1 3 5 9 4 5" xfId="43201" xr:uid="{CF254334-C725-4A27-8ADC-3BC3AEDEC9C4}"/>
    <cellStyle name="Header1 3 5 9 4 5 2" xfId="43202" xr:uid="{5507B1BF-AC2A-4A13-80BD-BAEED3EFEBBB}"/>
    <cellStyle name="Header1 3 5 9 4 5 3" xfId="43203" xr:uid="{8C9D0F94-83C0-4A93-A4F1-141FD33D7D7C}"/>
    <cellStyle name="Header1 3 5 9 4 6" xfId="43204" xr:uid="{67F2CE1A-2035-404B-AFE9-A98FB2490E4E}"/>
    <cellStyle name="Header1 3 5 9 4 6 2" xfId="43205" xr:uid="{56F9F8D8-5585-4D3D-901C-3ECE5E166362}"/>
    <cellStyle name="Header1 3 5 9 4 6 3" xfId="43206" xr:uid="{82424E23-5475-4BDD-8A26-600E994393B5}"/>
    <cellStyle name="Header1 3 5 9 4 7" xfId="43207" xr:uid="{DAD0B71B-6B7E-41D5-ACA5-B973FC0CF56D}"/>
    <cellStyle name="Header1 3 5 9 4 8" xfId="43208" xr:uid="{E0A5A7EA-3CD9-40FC-93D6-237BE2D65E9E}"/>
    <cellStyle name="Header1 3 5 9 5" xfId="43209" xr:uid="{1439529F-61AE-45F9-9389-6E2961098273}"/>
    <cellStyle name="Header1 3 5 9 5 2" xfId="43210" xr:uid="{D9998EF2-8D13-491D-8FF5-927D55CEA3B1}"/>
    <cellStyle name="Header1 3 5 9 5 2 2" xfId="43211" xr:uid="{4E2C19AB-31B9-4639-8771-A2A77EB7F6DB}"/>
    <cellStyle name="Header1 3 5 9 5 2 3" xfId="43212" xr:uid="{CFAFAE8D-6A6D-4155-A96B-6B0D9C7BD16C}"/>
    <cellStyle name="Header1 3 5 9 5 3" xfId="43213" xr:uid="{68904285-E785-4F0E-A6EA-E96B7E57F677}"/>
    <cellStyle name="Header1 3 5 9 5 3 2" xfId="43214" xr:uid="{DBD539C2-C5FF-4AA5-B85E-0BC8BD1A16E2}"/>
    <cellStyle name="Header1 3 5 9 5 3 3" xfId="43215" xr:uid="{ABAA34A3-D5AA-41E8-B92E-F9077B3C8CD2}"/>
    <cellStyle name="Header1 3 5 9 5 4" xfId="43216" xr:uid="{2C92E92B-7939-4B44-91D6-B51D46128521}"/>
    <cellStyle name="Header1 3 5 9 5 4 2" xfId="43217" xr:uid="{A0D75EA1-2F8F-42DC-AC31-6BBD6E15188F}"/>
    <cellStyle name="Header1 3 5 9 5 4 3" xfId="43218" xr:uid="{4906C31D-B991-4D77-9BDB-AFD992B70951}"/>
    <cellStyle name="Header1 3 5 9 5 5" xfId="43219" xr:uid="{57DFA46F-A642-42D7-94A4-1587E3C62525}"/>
    <cellStyle name="Header1 3 5 9 5 5 2" xfId="43220" xr:uid="{B38FF948-F0F5-4997-A9FC-433DE711FA93}"/>
    <cellStyle name="Header1 3 5 9 5 5 3" xfId="43221" xr:uid="{78A74B58-238C-4CF5-9308-230524B2EE5C}"/>
    <cellStyle name="Header1 3 5 9 5 6" xfId="43222" xr:uid="{6713013F-ADC6-4A89-87F4-6FEDABA5ED30}"/>
    <cellStyle name="Header1 3 5 9 5 6 2" xfId="43223" xr:uid="{93F17275-BF35-46E3-8049-B69B1166A081}"/>
    <cellStyle name="Header1 3 5 9 5 6 3" xfId="43224" xr:uid="{F726169F-07A7-4872-8E38-7DA0B4B74B4E}"/>
    <cellStyle name="Header1 3 5 9 5 7" xfId="43225" xr:uid="{F10BE4EE-C545-47C2-A78C-C63E561DE5D6}"/>
    <cellStyle name="Header1 3 5 9 5 8" xfId="43226" xr:uid="{795D48A2-4A30-4E17-820F-1FD4A5C64C86}"/>
    <cellStyle name="Header1 3 5 9 6" xfId="43227" xr:uid="{19ACAEE0-5D62-462E-9FE1-2F48B1EEFDF2}"/>
    <cellStyle name="Header1 3 5 9 6 2" xfId="43228" xr:uid="{8A17B335-FFFD-4D8D-BD4F-B545B6359DDF}"/>
    <cellStyle name="Header1 3 5 9 6 2 2" xfId="43229" xr:uid="{216F4B8D-1FF6-4F9B-8855-83ED9CE9B9A0}"/>
    <cellStyle name="Header1 3 5 9 6 2 3" xfId="43230" xr:uid="{1DCE4EE9-CE8A-4F3B-B06B-E2A457B387EC}"/>
    <cellStyle name="Header1 3 5 9 6 3" xfId="43231" xr:uid="{811D5C58-617D-45EC-A753-7794A2B7674B}"/>
    <cellStyle name="Header1 3 5 9 6 3 2" xfId="43232" xr:uid="{840CE43E-AED4-4D01-B3C1-0AFDF030D501}"/>
    <cellStyle name="Header1 3 5 9 6 3 3" xfId="43233" xr:uid="{3C0AD86C-0614-421D-A5A9-05D9282612CF}"/>
    <cellStyle name="Header1 3 5 9 6 4" xfId="43234" xr:uid="{8595852E-9DF1-4F55-BE4C-58D8FFDC705C}"/>
    <cellStyle name="Header1 3 5 9 6 4 2" xfId="43235" xr:uid="{836FB4FC-98EA-4CB0-9EA7-293A25B4EA84}"/>
    <cellStyle name="Header1 3 5 9 6 4 3" xfId="43236" xr:uid="{76965FE9-E15C-40A3-BDD0-9E6D90003FE0}"/>
    <cellStyle name="Header1 3 5 9 6 5" xfId="43237" xr:uid="{BD7562EF-228D-4D06-A12E-FA2BA1384C58}"/>
    <cellStyle name="Header1 3 5 9 6 5 2" xfId="43238" xr:uid="{B04FE480-3814-4A02-B985-B3CF9E38CDD8}"/>
    <cellStyle name="Header1 3 5 9 6 5 3" xfId="43239" xr:uid="{6A402293-1A91-47C5-B951-7E5DC85CD1F9}"/>
    <cellStyle name="Header1 3 5 9 6 6" xfId="43240" xr:uid="{8D6AD2D7-E594-449D-BF0D-C7F36E169A6D}"/>
    <cellStyle name="Header1 3 5 9 6 6 2" xfId="43241" xr:uid="{065D5888-1601-4E44-AC9F-9117F72A87FD}"/>
    <cellStyle name="Header1 3 5 9 6 6 3" xfId="43242" xr:uid="{F91CE6DB-E072-4B37-AC3A-D0EC7171E9C9}"/>
    <cellStyle name="Header1 3 5 9 6 7" xfId="43243" xr:uid="{B74102E7-9D19-4A91-9DB9-3BF72F8AF7BA}"/>
    <cellStyle name="Header1 3 5 9 6 8" xfId="43244" xr:uid="{975CF4FC-8744-4CA9-8CC2-7E9D10E34F51}"/>
    <cellStyle name="Header1 3 5 9 7" xfId="43245" xr:uid="{9931BE84-BBE7-454D-8122-6195A48C2BFF}"/>
    <cellStyle name="Header1 3 5 9 8" xfId="43246" xr:uid="{C97F8D6C-695C-435F-98F1-98E4A43D642B}"/>
    <cellStyle name="Header1 3 6" xfId="43247" xr:uid="{E4BE9F26-199F-4F17-8DB8-4F43E0B33E11}"/>
    <cellStyle name="Header1 3 6 2" xfId="43248" xr:uid="{FA41F159-8397-498B-85FE-BF29F5F7A29E}"/>
    <cellStyle name="Header1 3 6 2 2" xfId="43249" xr:uid="{CB3EEF65-16D7-4B36-BF9C-AAB03BD2C64B}"/>
    <cellStyle name="Header1 3 6 2 2 2" xfId="43250" xr:uid="{23753ED6-206D-45EA-902A-B9B7CE70B191}"/>
    <cellStyle name="Header1 3 6 2 2 3" xfId="43251" xr:uid="{FC9343F8-A5AF-49EC-9B7C-F2FC5F4C294C}"/>
    <cellStyle name="Header1 3 6 2 3" xfId="43252" xr:uid="{56B76223-5393-44D4-9A5E-D841F14DA267}"/>
    <cellStyle name="Header1 3 6 2 3 2" xfId="43253" xr:uid="{5548507C-9516-48D0-827B-5F62210BDC77}"/>
    <cellStyle name="Header1 3 6 2 3 3" xfId="43254" xr:uid="{F232D922-5D5A-41F5-B85B-438FE686AAA7}"/>
    <cellStyle name="Header1 3 6 2 4" xfId="43255" xr:uid="{19F88041-E125-4758-B949-0292773F8BAB}"/>
    <cellStyle name="Header1 3 6 2 4 2" xfId="43256" xr:uid="{78CDDBEE-33FB-4B18-A13F-80442787C107}"/>
    <cellStyle name="Header1 3 6 2 4 3" xfId="43257" xr:uid="{17CD466F-2F47-4EA6-BC8F-46243321BCCE}"/>
    <cellStyle name="Header1 3 6 2 5" xfId="43258" xr:uid="{DDA6EB9B-9506-4B31-8723-25B8CCDBF97A}"/>
    <cellStyle name="Header1 3 6 2 5 2" xfId="43259" xr:uid="{8D6741AD-9ECC-422E-9CC1-03BC4C3235C7}"/>
    <cellStyle name="Header1 3 6 2 5 3" xfId="43260" xr:uid="{FF839965-AE3E-44D0-B809-8E733A3958BB}"/>
    <cellStyle name="Header1 3 6 2 6" xfId="43261" xr:uid="{63AC498F-D780-48C2-9306-69A7258F9C31}"/>
    <cellStyle name="Header1 3 6 2 6 2" xfId="43262" xr:uid="{17655669-BE4C-4B3A-BAB0-CE0171FBD41E}"/>
    <cellStyle name="Header1 3 6 2 6 3" xfId="43263" xr:uid="{BEEF7831-2845-4B11-B814-4F8FB472ECE9}"/>
    <cellStyle name="Header1 3 6 2 7" xfId="43264" xr:uid="{4C56CDBE-19B4-46EB-9F5E-43CEA7A0A5C6}"/>
    <cellStyle name="Header1 3 6 2 7 2" xfId="43265" xr:uid="{2D7B44A0-A957-4DBA-BF95-5889309EE2D8}"/>
    <cellStyle name="Header1 3 6 2 7 3" xfId="43266" xr:uid="{C1FEE973-DD92-456F-AB6F-88A91648EEA5}"/>
    <cellStyle name="Header1 3 6 2 8" xfId="43267" xr:uid="{75BC87FF-4481-441A-8077-2FAD0F526F46}"/>
    <cellStyle name="Header1 3 6 2 9" xfId="43268" xr:uid="{50EBED1F-B9FB-44F4-90E2-4F805DC25CDC}"/>
    <cellStyle name="Header1 3 6 3" xfId="43269" xr:uid="{D82E2A07-9A7A-4127-AC54-DE7CA57B1F82}"/>
    <cellStyle name="Header1 3 6 3 2" xfId="43270" xr:uid="{94E14814-61A1-4B45-B68A-78B6D9B9F02A}"/>
    <cellStyle name="Header1 3 6 3 2 2" xfId="43271" xr:uid="{9F7B0EE3-6334-48D5-B2D9-B59A3964CDC2}"/>
    <cellStyle name="Header1 3 6 3 2 3" xfId="43272" xr:uid="{58B34441-9CC5-4851-9E8F-2CD0A22A79F8}"/>
    <cellStyle name="Header1 3 6 3 3" xfId="43273" xr:uid="{F7F3F116-AA3D-4786-91C8-024919EA59A6}"/>
    <cellStyle name="Header1 3 6 3 3 2" xfId="43274" xr:uid="{F40A79C3-D705-4F13-9EEA-0C0F1E08798B}"/>
    <cellStyle name="Header1 3 6 3 3 3" xfId="43275" xr:uid="{0DC76313-50D0-41C9-B15B-F3962070567B}"/>
    <cellStyle name="Header1 3 6 3 4" xfId="43276" xr:uid="{59A8F47F-779D-45EB-962C-E1F217E11A35}"/>
    <cellStyle name="Header1 3 6 3 4 2" xfId="43277" xr:uid="{381CD41A-FC13-4A0F-B42D-D1D2EEF2F26A}"/>
    <cellStyle name="Header1 3 6 3 4 3" xfId="43278" xr:uid="{0BC8F9D3-0A62-422E-8E6E-59AE90AA0212}"/>
    <cellStyle name="Header1 3 6 3 5" xfId="43279" xr:uid="{C07453A5-9CAA-45E6-B18B-9C08CDE96EC1}"/>
    <cellStyle name="Header1 3 6 3 5 2" xfId="43280" xr:uid="{BBBCA86A-5CA0-4068-9D89-CAA4DA717ED0}"/>
    <cellStyle name="Header1 3 6 3 5 3" xfId="43281" xr:uid="{3CBD3324-3632-49AE-8389-EB47D5043557}"/>
    <cellStyle name="Header1 3 6 3 6" xfId="43282" xr:uid="{D0F03AAC-A51B-4295-BB18-591D75164D52}"/>
    <cellStyle name="Header1 3 6 3 6 2" xfId="43283" xr:uid="{5CAAE4EB-25B1-424A-AB99-66B6682CFC52}"/>
    <cellStyle name="Header1 3 6 3 6 3" xfId="43284" xr:uid="{87EC96E3-4BC7-44B6-BD04-EB0723B6ABDC}"/>
    <cellStyle name="Header1 3 6 3 7" xfId="43285" xr:uid="{225EB5DA-388B-45BF-BB9C-E398BAB263C2}"/>
    <cellStyle name="Header1 3 6 3 8" xfId="43286" xr:uid="{CF90377E-161A-4749-9192-F303DC49F887}"/>
    <cellStyle name="Header1 3 6 4" xfId="43287" xr:uid="{CEA06F4F-CE18-4E05-8155-904A3A97A8EA}"/>
    <cellStyle name="Header1 3 6 4 2" xfId="43288" xr:uid="{8A86DBD3-0727-45AB-8960-5070C1AFA19A}"/>
    <cellStyle name="Header1 3 6 4 2 2" xfId="43289" xr:uid="{38BDC169-EB2A-4D42-A974-2AF60D483827}"/>
    <cellStyle name="Header1 3 6 4 2 3" xfId="43290" xr:uid="{F4CEB75D-FC53-48D5-89A2-40B23CB203FE}"/>
    <cellStyle name="Header1 3 6 4 3" xfId="43291" xr:uid="{1B1EBDDD-9FB8-437D-808C-29026AF853AE}"/>
    <cellStyle name="Header1 3 6 4 3 2" xfId="43292" xr:uid="{B848710D-29DA-4B8D-AFEE-A405835F7A30}"/>
    <cellStyle name="Header1 3 6 4 3 3" xfId="43293" xr:uid="{C3F2339E-976B-4F9E-AAF4-F22E2E750A12}"/>
    <cellStyle name="Header1 3 6 4 4" xfId="43294" xr:uid="{FBBDC474-4C06-455A-808E-D693F026135C}"/>
    <cellStyle name="Header1 3 6 4 4 2" xfId="43295" xr:uid="{1A71E325-CBB6-4DE4-9DBC-BE67304A6E43}"/>
    <cellStyle name="Header1 3 6 4 4 3" xfId="43296" xr:uid="{CABA91DB-16FB-4760-AC45-B1A4E376D225}"/>
    <cellStyle name="Header1 3 6 4 5" xfId="43297" xr:uid="{0AD17840-11C4-4E9A-B704-C84505ED2089}"/>
    <cellStyle name="Header1 3 6 4 5 2" xfId="43298" xr:uid="{08400323-8F64-40C4-A8B3-8D13D8EE094B}"/>
    <cellStyle name="Header1 3 6 4 5 3" xfId="43299" xr:uid="{A2A8EF73-AEF6-46CA-BD0F-7DD735EECE45}"/>
    <cellStyle name="Header1 3 6 4 6" xfId="43300" xr:uid="{2AC9E375-9CB4-4072-96BC-03FC041B1970}"/>
    <cellStyle name="Header1 3 6 4 6 2" xfId="43301" xr:uid="{19EAC9F0-DCEB-435A-A5E6-F15D9F5108F1}"/>
    <cellStyle name="Header1 3 6 4 6 3" xfId="43302" xr:uid="{1ACDE746-AA69-4884-97B5-CA5788FD98BF}"/>
    <cellStyle name="Header1 3 6 4 7" xfId="43303" xr:uid="{6D2A7439-701F-4441-80D6-C5F100ABD3DB}"/>
    <cellStyle name="Header1 3 6 4 8" xfId="43304" xr:uid="{3BF69931-DBB1-42EA-B0F1-01B838A8768C}"/>
    <cellStyle name="Header1 3 6 5" xfId="43305" xr:uid="{E410BDD5-9512-4746-93A1-EA732AD8D0EB}"/>
    <cellStyle name="Header1 3 6 5 2" xfId="43306" xr:uid="{D8D86C07-35D0-4187-946A-154710080641}"/>
    <cellStyle name="Header1 3 6 5 2 2" xfId="43307" xr:uid="{B633C406-3895-49D0-9FEE-604F16B02FC4}"/>
    <cellStyle name="Header1 3 6 5 2 3" xfId="43308" xr:uid="{1B325312-4903-460C-A36D-D96DD44637E8}"/>
    <cellStyle name="Header1 3 6 5 3" xfId="43309" xr:uid="{AE54EEF7-7E54-403E-9FE7-57E6D2B3C008}"/>
    <cellStyle name="Header1 3 6 5 3 2" xfId="43310" xr:uid="{1DDE6E9F-F550-4673-9671-36B4F95FE661}"/>
    <cellStyle name="Header1 3 6 5 3 3" xfId="43311" xr:uid="{CF2C9DC6-4769-43C8-9585-26B2219CADF7}"/>
    <cellStyle name="Header1 3 6 5 4" xfId="43312" xr:uid="{690AC6E9-4B34-4F45-B756-A0DE897A16CC}"/>
    <cellStyle name="Header1 3 6 5 4 2" xfId="43313" xr:uid="{C57D206A-77BE-496F-B6A8-C3462484ACD7}"/>
    <cellStyle name="Header1 3 6 5 4 3" xfId="43314" xr:uid="{CB2D5D8C-BBDF-4320-BF0B-34655076B4FC}"/>
    <cellStyle name="Header1 3 6 5 5" xfId="43315" xr:uid="{7C52C948-AE3B-4954-96ED-3B433305A016}"/>
    <cellStyle name="Header1 3 6 5 5 2" xfId="43316" xr:uid="{9A56F73E-2F3C-423D-AE6B-38C6C20A5AF2}"/>
    <cellStyle name="Header1 3 6 5 5 3" xfId="43317" xr:uid="{EBF7ACDD-18D4-4E8B-81B9-77ADC133028A}"/>
    <cellStyle name="Header1 3 6 5 6" xfId="43318" xr:uid="{6B763AD4-556C-4512-A919-89B334806491}"/>
    <cellStyle name="Header1 3 6 5 6 2" xfId="43319" xr:uid="{EB933321-FD45-4B2A-98F9-42E29BF6A82B}"/>
    <cellStyle name="Header1 3 6 5 6 3" xfId="43320" xr:uid="{1440E4F3-D62E-4D87-A8C1-F4E35714CAB7}"/>
    <cellStyle name="Header1 3 6 5 7" xfId="43321" xr:uid="{FB8C1014-20A4-4F43-BA60-F37C27369D5B}"/>
    <cellStyle name="Header1 3 6 5 8" xfId="43322" xr:uid="{8C00B7C6-26A8-494C-815F-D7D6000F1641}"/>
    <cellStyle name="Header1 3 6 6" xfId="43323" xr:uid="{B0B514FB-B786-4158-BD0B-2149455AC422}"/>
    <cellStyle name="Header1 3 6 6 2" xfId="43324" xr:uid="{9A8FED25-71E2-4770-B06A-1359A6677493}"/>
    <cellStyle name="Header1 3 6 6 2 2" xfId="43325" xr:uid="{48C5ADEB-9612-4657-92E2-0337A2BC73B0}"/>
    <cellStyle name="Header1 3 6 6 2 3" xfId="43326" xr:uid="{F649D5CC-4877-4ED0-A5C7-C78F513EF518}"/>
    <cellStyle name="Header1 3 6 6 3" xfId="43327" xr:uid="{2062A866-974A-4013-93C6-BE95A3D51551}"/>
    <cellStyle name="Header1 3 6 6 3 2" xfId="43328" xr:uid="{4F59713F-ADE0-4DF1-A27B-D54407635F2A}"/>
    <cellStyle name="Header1 3 6 6 3 3" xfId="43329" xr:uid="{801088D1-F111-4003-BA6D-D095B969C898}"/>
    <cellStyle name="Header1 3 6 6 4" xfId="43330" xr:uid="{0D566BD6-FB53-4175-8380-57AA115585F7}"/>
    <cellStyle name="Header1 3 6 6 4 2" xfId="43331" xr:uid="{74026078-AB26-4C55-8829-77B8E51C8C2A}"/>
    <cellStyle name="Header1 3 6 6 4 3" xfId="43332" xr:uid="{5BEB3271-C593-40E0-AF6C-15378CBD7480}"/>
    <cellStyle name="Header1 3 6 6 5" xfId="43333" xr:uid="{27F812C9-8E46-4CFA-88D7-4E0520DDC914}"/>
    <cellStyle name="Header1 3 6 6 5 2" xfId="43334" xr:uid="{B44EE4B8-54B8-4DE7-9BDA-1F660D34CAB2}"/>
    <cellStyle name="Header1 3 6 6 5 3" xfId="43335" xr:uid="{40BBD4AB-48C6-46F0-8226-1D8C3DBB6703}"/>
    <cellStyle name="Header1 3 6 6 6" xfId="43336" xr:uid="{62BDC9A3-AE15-41AA-A9A4-74BC73C5E1E0}"/>
    <cellStyle name="Header1 3 6 6 6 2" xfId="43337" xr:uid="{BD284FAF-9D7C-41A7-9315-0F4B808A50D8}"/>
    <cellStyle name="Header1 3 6 6 6 3" xfId="43338" xr:uid="{895B8069-8D67-4820-94A1-B8DF15EE868F}"/>
    <cellStyle name="Header1 3 6 6 7" xfId="43339" xr:uid="{0D4113A3-24C3-4FC3-AEEC-3E61A0027762}"/>
    <cellStyle name="Header1 3 6 6 8" xfId="43340" xr:uid="{00E37EBA-5332-4C3F-A224-DF80DDA57E6D}"/>
    <cellStyle name="Header1 3 6 7" xfId="43341" xr:uid="{EC76B816-751D-458C-87BE-61AB398E861B}"/>
    <cellStyle name="Header1 3 6 8" xfId="43342" xr:uid="{4E04FF56-F5A2-4F89-B84D-714DAA1E3553}"/>
    <cellStyle name="Header1 3 7" xfId="43343" xr:uid="{CD1EC5AF-7A56-4B1D-8B63-3F8BA5822D59}"/>
    <cellStyle name="Header1 3 7 10" xfId="43344" xr:uid="{CEEEC82C-0525-41B0-932D-EA26FD4E05F9}"/>
    <cellStyle name="Header1 3 7 2" xfId="43345" xr:uid="{CC2E1F65-3BF8-41D3-BFBC-F06F0E3CD67B}"/>
    <cellStyle name="Header1 3 7 2 2" xfId="43346" xr:uid="{A039512D-C86B-4945-BB39-9BD77FE5E871}"/>
    <cellStyle name="Header1 3 7 2 3" xfId="43347" xr:uid="{F38538BE-3D1C-4D5E-9BD1-6D6C8FB5E1E1}"/>
    <cellStyle name="Header1 3 7 3" xfId="43348" xr:uid="{FD363DF5-5111-4000-A883-2F7684A8B757}"/>
    <cellStyle name="Header1 3 7 3 2" xfId="43349" xr:uid="{C6806609-438A-4DFB-BAAC-4D081D05BA22}"/>
    <cellStyle name="Header1 3 7 3 3" xfId="43350" xr:uid="{7036A69B-714F-4830-9A7E-D7D09ED7E6C0}"/>
    <cellStyle name="Header1 3 7 4" xfId="43351" xr:uid="{2206DC6C-1D2E-4251-B177-BF2288338E1F}"/>
    <cellStyle name="Header1 3 7 4 2" xfId="43352" xr:uid="{0B89C4FA-6D74-464E-86D7-40524E84FC0E}"/>
    <cellStyle name="Header1 3 7 4 3" xfId="43353" xr:uid="{53E66303-995B-497A-9D57-8B3129879600}"/>
    <cellStyle name="Header1 3 7 5" xfId="43354" xr:uid="{988022B9-B1A0-4F2A-8C76-47BD55E38608}"/>
    <cellStyle name="Header1 3 7 5 2" xfId="43355" xr:uid="{44F57E1A-906B-4A18-AD87-6EEA23A8594A}"/>
    <cellStyle name="Header1 3 7 5 3" xfId="43356" xr:uid="{E775C4DE-B29C-4AF3-ABB0-E98CEA84231C}"/>
    <cellStyle name="Header1 3 7 6" xfId="43357" xr:uid="{125EE536-4479-4861-B2AE-2C92FD3177C7}"/>
    <cellStyle name="Header1 3 7 6 2" xfId="43358" xr:uid="{26DE6975-C9FD-4D96-8113-A20F31162470}"/>
    <cellStyle name="Header1 3 7 6 3" xfId="43359" xr:uid="{9D6A3032-C4EB-4551-BA8C-22BBD208A153}"/>
    <cellStyle name="Header1 3 7 7" xfId="43360" xr:uid="{94EB1F6C-DDBC-4439-8E4D-F9E6B07C56C7}"/>
    <cellStyle name="Header1 3 7 7 2" xfId="43361" xr:uid="{8594449A-3D25-41EC-87C8-FC425083860D}"/>
    <cellStyle name="Header1 3 7 7 3" xfId="43362" xr:uid="{11F657C0-7CC2-412D-81DB-8A87F8D091F2}"/>
    <cellStyle name="Header1 3 7 8" xfId="43363" xr:uid="{B34E0228-D8C6-4BE0-AE76-5ECA8A34A82F}"/>
    <cellStyle name="Header1 3 7 9" xfId="43364" xr:uid="{A29DE037-7B51-40B4-BEDB-C762FEDD62F6}"/>
    <cellStyle name="Header1 3 8" xfId="43365" xr:uid="{EA5C5FBF-1B58-4CEC-91E8-CB56F0648AD1}"/>
    <cellStyle name="Header1 3 8 2" xfId="43366" xr:uid="{F2341B6D-AF4A-400E-B648-56D406B1F1A8}"/>
    <cellStyle name="Header1 3 8 2 2" xfId="43367" xr:uid="{BC81E187-B2D5-45F2-8F73-B501F27910AF}"/>
    <cellStyle name="Header1 3 8 2 3" xfId="43368" xr:uid="{ED1CE840-D795-4CF5-BE83-D048CB087B09}"/>
    <cellStyle name="Header1 3 8 3" xfId="43369" xr:uid="{B0AD37E3-B690-4345-9F26-BFA0619507C3}"/>
    <cellStyle name="Header1 3 8 3 2" xfId="43370" xr:uid="{62B2084F-65A3-429A-B255-FC48DCD565D2}"/>
    <cellStyle name="Header1 3 8 3 3" xfId="43371" xr:uid="{37CE2375-D451-43D1-9F2C-D2FC1A0D1CCD}"/>
    <cellStyle name="Header1 3 8 4" xfId="43372" xr:uid="{446054DE-47E6-4C79-BF31-F533C9A642B4}"/>
    <cellStyle name="Header1 3 8 4 2" xfId="43373" xr:uid="{8406D5BA-8ED6-4CF3-98A4-C14D75091C59}"/>
    <cellStyle name="Header1 3 8 4 3" xfId="43374" xr:uid="{C618E826-D89E-47D5-988D-B5FAB55D482B}"/>
    <cellStyle name="Header1 3 8 5" xfId="43375" xr:uid="{BDEA8757-E390-4C77-AB72-410A4D2D972F}"/>
    <cellStyle name="Header1 3 8 5 2" xfId="43376" xr:uid="{41C9B47C-1791-43F3-A87A-63F3108C5FD0}"/>
    <cellStyle name="Header1 3 8 5 3" xfId="43377" xr:uid="{C624D79B-CCAB-4D27-A87E-98391C7E945D}"/>
    <cellStyle name="Header1 3 8 6" xfId="43378" xr:uid="{19B20FD2-0004-4A50-B0F8-56B91518C2CC}"/>
    <cellStyle name="Header1 3 8 6 2" xfId="43379" xr:uid="{FEE89079-735D-4117-8929-3D9E9B11E992}"/>
    <cellStyle name="Header1 3 8 6 3" xfId="43380" xr:uid="{FA2BFC37-1358-4BB9-89E0-7E76C8D6A362}"/>
    <cellStyle name="Header1 3 8 7" xfId="43381" xr:uid="{29391E36-8AA2-4E53-8AFB-99EAB573CE42}"/>
    <cellStyle name="Header1 3 8 8" xfId="43382" xr:uid="{36CE7E40-7FE2-4940-9F93-389A18FEFD99}"/>
    <cellStyle name="Header1 4" xfId="43383" xr:uid="{6C60A386-0826-4184-9262-D7E2CB48A877}"/>
    <cellStyle name="Header1 4 10" xfId="43384" xr:uid="{A49B6102-3B38-4F25-8F73-A6B689446ED6}"/>
    <cellStyle name="Header1 4 10 2" xfId="43385" xr:uid="{A5D220C6-9DFD-4939-AA5E-87937B28308E}"/>
    <cellStyle name="Header1 4 10 2 2" xfId="43386" xr:uid="{7AC70030-E849-4041-A3DE-88C917AD9472}"/>
    <cellStyle name="Header1 4 10 2 2 2" xfId="43387" xr:uid="{6EE91BDA-0F7D-48F5-A38A-9DADDEC0F5DF}"/>
    <cellStyle name="Header1 4 10 2 2 3" xfId="43388" xr:uid="{1B6F957B-A16C-4B79-9B0A-E5BDD28AF228}"/>
    <cellStyle name="Header1 4 10 2 3" xfId="43389" xr:uid="{FB9D089D-D410-4C08-93CB-6EF568380CE0}"/>
    <cellStyle name="Header1 4 10 2 3 2" xfId="43390" xr:uid="{2CDDF5C4-8495-4C4E-96A3-7DC6B2C608DC}"/>
    <cellStyle name="Header1 4 10 2 3 3" xfId="43391" xr:uid="{6DB27C73-EBA1-49B4-ADEC-B58C6CB23F78}"/>
    <cellStyle name="Header1 4 10 2 4" xfId="43392" xr:uid="{7CE4765C-0560-46E7-A426-2CA1C54A0BEA}"/>
    <cellStyle name="Header1 4 10 2 4 2" xfId="43393" xr:uid="{A22F20F2-A5DA-45AE-8999-E3A5B84C488C}"/>
    <cellStyle name="Header1 4 10 2 4 3" xfId="43394" xr:uid="{3B7EE4FE-AD16-46C7-A5F9-BE67233B4C0A}"/>
    <cellStyle name="Header1 4 10 2 5" xfId="43395" xr:uid="{54BD2CF6-D4A2-47D8-8687-9413EF15BEF1}"/>
    <cellStyle name="Header1 4 10 2 5 2" xfId="43396" xr:uid="{8492E4C1-08DC-4829-AFDA-2C9602E244AE}"/>
    <cellStyle name="Header1 4 10 2 5 3" xfId="43397" xr:uid="{8A4BAEE3-CF63-4E0B-BBF9-21F080998921}"/>
    <cellStyle name="Header1 4 10 2 6" xfId="43398" xr:uid="{3E0BD1DE-6E59-48A4-8252-CBC9A7532576}"/>
    <cellStyle name="Header1 4 10 2 6 2" xfId="43399" xr:uid="{FE1871BC-0E9E-4F41-AD45-60E623CFBE67}"/>
    <cellStyle name="Header1 4 10 2 6 3" xfId="43400" xr:uid="{450688B8-D874-4243-85E3-4EF21F26C819}"/>
    <cellStyle name="Header1 4 10 2 7" xfId="43401" xr:uid="{794B4636-39EE-4E89-8509-77B3679713A2}"/>
    <cellStyle name="Header1 4 10 2 7 2" xfId="43402" xr:uid="{9EAED554-5354-448A-AA74-CC078DCA1CD6}"/>
    <cellStyle name="Header1 4 10 2 7 3" xfId="43403" xr:uid="{5E1AFCF5-28BC-4C4D-944F-0B4F6F039411}"/>
    <cellStyle name="Header1 4 10 2 8" xfId="43404" xr:uid="{6CE95AD0-4DAB-46FC-A1F2-A4EC49EFF10E}"/>
    <cellStyle name="Header1 4 10 2 9" xfId="43405" xr:uid="{11AEF33F-A522-47B8-94B3-BC4576EA0A6E}"/>
    <cellStyle name="Header1 4 10 3" xfId="43406" xr:uid="{86457F8B-2EA8-4879-BE5A-15406165A71E}"/>
    <cellStyle name="Header1 4 10 3 2" xfId="43407" xr:uid="{9D765F9F-7542-4447-A367-3A8EB9266871}"/>
    <cellStyle name="Header1 4 10 3 2 2" xfId="43408" xr:uid="{F5151D99-9D40-4B2E-8751-022C538704C7}"/>
    <cellStyle name="Header1 4 10 3 2 3" xfId="43409" xr:uid="{131B229E-2421-4022-92BA-A48D19980707}"/>
    <cellStyle name="Header1 4 10 3 3" xfId="43410" xr:uid="{92C00DB2-698E-4A47-BB2B-B4FBF6C7FD39}"/>
    <cellStyle name="Header1 4 10 3 3 2" xfId="43411" xr:uid="{822AA576-6E92-45B8-8FF5-A5B530FBBFFC}"/>
    <cellStyle name="Header1 4 10 3 3 3" xfId="43412" xr:uid="{B67970E7-D979-4A02-90D7-820EC0D585A5}"/>
    <cellStyle name="Header1 4 10 3 4" xfId="43413" xr:uid="{F08C3206-41F9-49CB-9B8E-72E76505B099}"/>
    <cellStyle name="Header1 4 10 3 4 2" xfId="43414" xr:uid="{913C8032-DD5E-4F3B-96F3-01058913B0DC}"/>
    <cellStyle name="Header1 4 10 3 4 3" xfId="43415" xr:uid="{973EEB35-4874-4B89-B4C1-D500F988DBD0}"/>
    <cellStyle name="Header1 4 10 3 5" xfId="43416" xr:uid="{72097FCF-3C82-4B7B-915E-B2875AC3A965}"/>
    <cellStyle name="Header1 4 10 3 5 2" xfId="43417" xr:uid="{AC29A022-9E37-4BB3-B528-D55AA4E65762}"/>
    <cellStyle name="Header1 4 10 3 5 3" xfId="43418" xr:uid="{51A19131-E38F-4546-ACBA-6AE36DCE0F22}"/>
    <cellStyle name="Header1 4 10 3 6" xfId="43419" xr:uid="{86A36647-EEF6-42B5-BDE0-FE42B0CB8430}"/>
    <cellStyle name="Header1 4 10 3 6 2" xfId="43420" xr:uid="{BF22C9EC-E6DE-434C-A451-3BC1AD6E6D5E}"/>
    <cellStyle name="Header1 4 10 3 6 3" xfId="43421" xr:uid="{7730F065-8E77-42FA-8E55-50F079802772}"/>
    <cellStyle name="Header1 4 10 3 7" xfId="43422" xr:uid="{5F189D0E-4DFE-4CFE-A686-279B95166C6B}"/>
    <cellStyle name="Header1 4 10 3 8" xfId="43423" xr:uid="{7913A1B5-7FDA-4D37-92FC-A22969D4B697}"/>
    <cellStyle name="Header1 4 10 4" xfId="43424" xr:uid="{97E6177A-EDA8-4B80-A752-31CA0DDC0AA5}"/>
    <cellStyle name="Header1 4 10 4 2" xfId="43425" xr:uid="{1CA82C39-A9BD-47DE-B3B7-8C1DD493BAC4}"/>
    <cellStyle name="Header1 4 10 4 2 2" xfId="43426" xr:uid="{10C9B89D-07BB-4BA6-B281-2CAD8F08D336}"/>
    <cellStyle name="Header1 4 10 4 2 3" xfId="43427" xr:uid="{1FEB6B5C-93FB-4FFF-B205-D1B02CFE907E}"/>
    <cellStyle name="Header1 4 10 4 3" xfId="43428" xr:uid="{92211428-8DF8-4948-B4FF-297DD8B17617}"/>
    <cellStyle name="Header1 4 10 4 3 2" xfId="43429" xr:uid="{738E4203-242C-41BF-9E08-361C6309143C}"/>
    <cellStyle name="Header1 4 10 4 3 3" xfId="43430" xr:uid="{0CD72C8E-9C72-4033-BBB4-D575D21D88BA}"/>
    <cellStyle name="Header1 4 10 4 4" xfId="43431" xr:uid="{0B63213F-66D5-4732-9910-3B570405E434}"/>
    <cellStyle name="Header1 4 10 4 4 2" xfId="43432" xr:uid="{C8EA94FC-B1A8-4FAB-B0C7-BE2895D92CC6}"/>
    <cellStyle name="Header1 4 10 4 4 3" xfId="43433" xr:uid="{EEF775BB-0D28-4CD6-8EA9-369808A809D0}"/>
    <cellStyle name="Header1 4 10 4 5" xfId="43434" xr:uid="{A3102239-70B0-4435-BD59-731FCA569302}"/>
    <cellStyle name="Header1 4 10 4 5 2" xfId="43435" xr:uid="{300C8B16-5085-4C91-A024-C542922F93E0}"/>
    <cellStyle name="Header1 4 10 4 5 3" xfId="43436" xr:uid="{4DE56103-F820-4844-AB12-FA06D3459CE5}"/>
    <cellStyle name="Header1 4 10 4 6" xfId="43437" xr:uid="{F6F04203-6388-457A-864D-DD1475DBAE7A}"/>
    <cellStyle name="Header1 4 10 4 6 2" xfId="43438" xr:uid="{E85D3106-EA0A-4503-AB39-0EDB08228171}"/>
    <cellStyle name="Header1 4 10 4 6 3" xfId="43439" xr:uid="{00D1EDD4-AE8F-4DEE-A5A7-838339267A4A}"/>
    <cellStyle name="Header1 4 10 4 7" xfId="43440" xr:uid="{87AF988B-DC17-4FFF-A367-74BC6D2A213E}"/>
    <cellStyle name="Header1 4 10 4 8" xfId="43441" xr:uid="{4B07CB1F-9FBA-4976-8B7A-BD86B497B3F5}"/>
    <cellStyle name="Header1 4 10 5" xfId="43442" xr:uid="{B9D709B4-1A18-4F8C-A386-C5324CD344F7}"/>
    <cellStyle name="Header1 4 10 5 2" xfId="43443" xr:uid="{1097120F-ECB6-42BD-A89E-934169EF5035}"/>
    <cellStyle name="Header1 4 10 5 2 2" xfId="43444" xr:uid="{6F9B777E-23C3-4386-A75A-BF7189F04C8F}"/>
    <cellStyle name="Header1 4 10 5 2 3" xfId="43445" xr:uid="{02BCCF22-07CE-4086-A77E-31B0551A3739}"/>
    <cellStyle name="Header1 4 10 5 3" xfId="43446" xr:uid="{841D57BE-C25E-4EEC-9780-E84732EA63AC}"/>
    <cellStyle name="Header1 4 10 5 3 2" xfId="43447" xr:uid="{F8AB1970-42A6-4E65-BBC7-68391ECDA26A}"/>
    <cellStyle name="Header1 4 10 5 3 3" xfId="43448" xr:uid="{954981F6-6377-49CD-A19C-BAA6043B2688}"/>
    <cellStyle name="Header1 4 10 5 4" xfId="43449" xr:uid="{43A74181-E141-4497-9486-B304EB607CFD}"/>
    <cellStyle name="Header1 4 10 5 4 2" xfId="43450" xr:uid="{C7174942-5DA5-4396-A4A2-E17FD06D8C1A}"/>
    <cellStyle name="Header1 4 10 5 4 3" xfId="43451" xr:uid="{0BCF1079-2208-43EC-91F6-2CE62D35F0A8}"/>
    <cellStyle name="Header1 4 10 5 5" xfId="43452" xr:uid="{71E5A6FD-5910-4DE3-AA90-EFDBC29F5B08}"/>
    <cellStyle name="Header1 4 10 5 5 2" xfId="43453" xr:uid="{DD47FC03-A297-4C85-BFA9-7B8B341DE96B}"/>
    <cellStyle name="Header1 4 10 5 5 3" xfId="43454" xr:uid="{E6BC040F-5CDE-40CD-A7FB-3E185729497D}"/>
    <cellStyle name="Header1 4 10 5 6" xfId="43455" xr:uid="{47B2E3C5-E87F-4FA7-B85D-7E4C32914EBF}"/>
    <cellStyle name="Header1 4 10 5 6 2" xfId="43456" xr:uid="{EB840C44-4524-4E39-BAF9-6BCDE3A48100}"/>
    <cellStyle name="Header1 4 10 5 6 3" xfId="43457" xr:uid="{01195C4F-19BA-4356-B344-4684689DD648}"/>
    <cellStyle name="Header1 4 10 5 7" xfId="43458" xr:uid="{5C5506DB-7682-41F2-955C-5504D7BF6211}"/>
    <cellStyle name="Header1 4 10 5 8" xfId="43459" xr:uid="{5F795A08-C018-4872-ACD0-18894F6FAFCC}"/>
    <cellStyle name="Header1 4 10 6" xfId="43460" xr:uid="{6774F52C-1283-4509-BD38-A3928ACD87EA}"/>
    <cellStyle name="Header1 4 10 6 2" xfId="43461" xr:uid="{E8FD72AF-87BE-4555-9464-2790106CBAB1}"/>
    <cellStyle name="Header1 4 10 6 2 2" xfId="43462" xr:uid="{460ED6C0-1071-42BF-B646-D1ABB7476D10}"/>
    <cellStyle name="Header1 4 10 6 2 3" xfId="43463" xr:uid="{EAE37E12-C2BD-48FF-A0E8-B8DF4F19012E}"/>
    <cellStyle name="Header1 4 10 6 3" xfId="43464" xr:uid="{9D92710B-DAC9-4BFE-B5A5-FB1C3AB11AF1}"/>
    <cellStyle name="Header1 4 10 6 3 2" xfId="43465" xr:uid="{1D1167B0-6DDF-4C37-87BD-29B8958B91B8}"/>
    <cellStyle name="Header1 4 10 6 3 3" xfId="43466" xr:uid="{A71F7E75-1971-4C07-8009-D03B8F6478B0}"/>
    <cellStyle name="Header1 4 10 6 4" xfId="43467" xr:uid="{E53FCA41-1DB5-49A5-BE41-7650B5A554A0}"/>
    <cellStyle name="Header1 4 10 6 4 2" xfId="43468" xr:uid="{2B1DDD12-D722-4346-8261-43DB74719E7B}"/>
    <cellStyle name="Header1 4 10 6 4 3" xfId="43469" xr:uid="{933BDF55-80EF-4AD2-AC0F-3A47D08C6FCD}"/>
    <cellStyle name="Header1 4 10 6 5" xfId="43470" xr:uid="{582E88AD-1DEF-4C73-9BEA-0C5DC47F2E4E}"/>
    <cellStyle name="Header1 4 10 6 5 2" xfId="43471" xr:uid="{A867A038-1A14-46AB-8B8F-BF19E7A46023}"/>
    <cellStyle name="Header1 4 10 6 5 3" xfId="43472" xr:uid="{321D2592-5387-4ECF-9712-42D58E239739}"/>
    <cellStyle name="Header1 4 10 6 6" xfId="43473" xr:uid="{161D3B7E-0FA3-458F-B152-87C6BB84E650}"/>
    <cellStyle name="Header1 4 10 6 6 2" xfId="43474" xr:uid="{DEA52082-6FF6-4C4F-B12B-E4236302DB14}"/>
    <cellStyle name="Header1 4 10 6 6 3" xfId="43475" xr:uid="{627553F3-7B6E-49B2-B0D6-6DAF038C5116}"/>
    <cellStyle name="Header1 4 10 6 7" xfId="43476" xr:uid="{43788B71-1B8A-4DE0-8899-021BD696E611}"/>
    <cellStyle name="Header1 4 10 6 8" xfId="43477" xr:uid="{BE55B44D-0786-4865-B2A4-DBAE44C148A2}"/>
    <cellStyle name="Header1 4 10 7" xfId="43478" xr:uid="{13B7BD27-B797-4E68-9FB8-54D25D04C5E7}"/>
    <cellStyle name="Header1 4 10 8" xfId="43479" xr:uid="{800734FE-C52D-44D7-93F9-A0BA781D7EE8}"/>
    <cellStyle name="Header1 4 11" xfId="43480" xr:uid="{AC9CD976-4375-42B6-89B5-B8A558E96C1C}"/>
    <cellStyle name="Header1 4 11 2" xfId="43481" xr:uid="{4C2E6738-25C7-48FB-90A7-4D1C20DF1353}"/>
    <cellStyle name="Header1 4 11 2 2" xfId="43482" xr:uid="{61930781-5FA6-4677-B1AF-DD5C559861B7}"/>
    <cellStyle name="Header1 4 11 2 2 2" xfId="43483" xr:uid="{DE2AD7E3-3CD4-4BF7-8FDC-852D13D885DA}"/>
    <cellStyle name="Header1 4 11 2 2 3" xfId="43484" xr:uid="{FD0863BC-5DD5-48B2-83AF-3ECA7D05EA17}"/>
    <cellStyle name="Header1 4 11 2 3" xfId="43485" xr:uid="{AF267A30-F79A-489B-989E-01C70C4036F3}"/>
    <cellStyle name="Header1 4 11 2 3 2" xfId="43486" xr:uid="{05B2D851-F79B-42C8-9797-AA65F5E58C07}"/>
    <cellStyle name="Header1 4 11 2 3 3" xfId="43487" xr:uid="{D3B68AA6-4868-4FFF-9CCC-7C16CBF4D8C4}"/>
    <cellStyle name="Header1 4 11 2 4" xfId="43488" xr:uid="{EA41DE78-9F30-46C7-8214-AAAAE43D2650}"/>
    <cellStyle name="Header1 4 11 2 4 2" xfId="43489" xr:uid="{10B848D5-3ECB-49F3-B472-CC8609F38534}"/>
    <cellStyle name="Header1 4 11 2 4 3" xfId="43490" xr:uid="{E7628676-C4D9-445E-9CAF-9DB26EACED53}"/>
    <cellStyle name="Header1 4 11 2 5" xfId="43491" xr:uid="{E3E62B59-F45E-473B-9276-3FBDDDA80140}"/>
    <cellStyle name="Header1 4 11 2 5 2" xfId="43492" xr:uid="{0AE2D7A3-CA6C-4026-A705-ED4666629B4F}"/>
    <cellStyle name="Header1 4 11 2 5 3" xfId="43493" xr:uid="{6D233C1A-C7AD-49BD-B560-11F3FC7D6725}"/>
    <cellStyle name="Header1 4 11 2 6" xfId="43494" xr:uid="{4BB1DE42-5CE3-48BB-81DC-0748AC60A134}"/>
    <cellStyle name="Header1 4 11 2 6 2" xfId="43495" xr:uid="{483FA711-5609-414C-A0AE-708E78E8B6BB}"/>
    <cellStyle name="Header1 4 11 2 6 3" xfId="43496" xr:uid="{85CF6B9E-C5B5-4E2E-BCC9-3C2517207A35}"/>
    <cellStyle name="Header1 4 11 2 7" xfId="43497" xr:uid="{F22FA9AB-7226-485A-804E-B6659A8C4093}"/>
    <cellStyle name="Header1 4 11 2 7 2" xfId="43498" xr:uid="{3F1F14F5-1105-4F53-8088-2273A073E8CB}"/>
    <cellStyle name="Header1 4 11 2 7 3" xfId="43499" xr:uid="{6BC50912-FE79-4827-AFD1-E618B2F5FAC9}"/>
    <cellStyle name="Header1 4 11 2 8" xfId="43500" xr:uid="{0311A4C8-8616-4789-92B0-4F8CB9F0A178}"/>
    <cellStyle name="Header1 4 11 2 9" xfId="43501" xr:uid="{C520708A-211F-4D3C-920E-2F3A242B5E94}"/>
    <cellStyle name="Header1 4 11 3" xfId="43502" xr:uid="{E85F5544-06D1-4D95-A6A9-B14960078397}"/>
    <cellStyle name="Header1 4 11 3 2" xfId="43503" xr:uid="{C8A1D852-51BC-4D08-967D-06E5899B4346}"/>
    <cellStyle name="Header1 4 11 3 2 2" xfId="43504" xr:uid="{2BE12F49-7232-4366-B7D3-4CCBBCBE7DEE}"/>
    <cellStyle name="Header1 4 11 3 2 3" xfId="43505" xr:uid="{22BE9771-44FA-4D37-A9B6-B8DE8089265D}"/>
    <cellStyle name="Header1 4 11 3 3" xfId="43506" xr:uid="{646A28CB-BD3C-4100-AC23-CB10811E4D5B}"/>
    <cellStyle name="Header1 4 11 3 3 2" xfId="43507" xr:uid="{2E27A5ED-37C7-414F-9A95-E7CE209199F7}"/>
    <cellStyle name="Header1 4 11 3 3 3" xfId="43508" xr:uid="{8E132A1B-9AEA-4B53-8A6E-F213AC925931}"/>
    <cellStyle name="Header1 4 11 3 4" xfId="43509" xr:uid="{BED543EB-E0CB-4422-A915-5F39581AED94}"/>
    <cellStyle name="Header1 4 11 3 4 2" xfId="43510" xr:uid="{C5695E0C-F4F9-4EAB-9B47-F77E0B1C14C3}"/>
    <cellStyle name="Header1 4 11 3 4 3" xfId="43511" xr:uid="{38E8522F-4427-43F0-BAF7-C54559C25D3A}"/>
    <cellStyle name="Header1 4 11 3 5" xfId="43512" xr:uid="{92098CB1-7520-4B06-9F2E-E899786D2C55}"/>
    <cellStyle name="Header1 4 11 3 5 2" xfId="43513" xr:uid="{8AC34573-96AE-4F77-9F76-8A74FB9DF849}"/>
    <cellStyle name="Header1 4 11 3 5 3" xfId="43514" xr:uid="{2475C050-FA32-445A-9F83-C8921164C31F}"/>
    <cellStyle name="Header1 4 11 3 6" xfId="43515" xr:uid="{06E152FD-1D68-4811-BBE2-51DD12EDA528}"/>
    <cellStyle name="Header1 4 11 3 6 2" xfId="43516" xr:uid="{40693DC5-516A-4D99-BD9E-5D76122BD44E}"/>
    <cellStyle name="Header1 4 11 3 6 3" xfId="43517" xr:uid="{706B6303-EB52-4FEA-8BC2-2D17F608C6E2}"/>
    <cellStyle name="Header1 4 11 3 7" xfId="43518" xr:uid="{4D5DEA27-163D-400B-9DA0-E6BBCC796685}"/>
    <cellStyle name="Header1 4 11 3 8" xfId="43519" xr:uid="{E288B664-9ABD-475B-9DF7-46E5C6CE5228}"/>
    <cellStyle name="Header1 4 11 4" xfId="43520" xr:uid="{7D422AC0-5836-4D45-AFDF-101153CAC81F}"/>
    <cellStyle name="Header1 4 11 4 2" xfId="43521" xr:uid="{BC0384D0-8981-4BCF-A9E7-4FA170323A40}"/>
    <cellStyle name="Header1 4 11 4 2 2" xfId="43522" xr:uid="{9D88BC52-775C-4F6B-9BC3-9833BA9A2BE1}"/>
    <cellStyle name="Header1 4 11 4 2 3" xfId="43523" xr:uid="{54B3E431-346C-494B-B4C7-C5BD441AC674}"/>
    <cellStyle name="Header1 4 11 4 3" xfId="43524" xr:uid="{F0E12597-9890-4526-ACDD-E23D03B659B5}"/>
    <cellStyle name="Header1 4 11 4 3 2" xfId="43525" xr:uid="{038573C0-B3DB-4D05-889C-CC3F2B7FB099}"/>
    <cellStyle name="Header1 4 11 4 3 3" xfId="43526" xr:uid="{82716B41-56A6-47A9-8A9C-50C572876F32}"/>
    <cellStyle name="Header1 4 11 4 4" xfId="43527" xr:uid="{C1843987-6540-4610-9C40-AD399C0B6A83}"/>
    <cellStyle name="Header1 4 11 4 4 2" xfId="43528" xr:uid="{6E1D7EC1-D54C-4640-A232-F41D78A7F630}"/>
    <cellStyle name="Header1 4 11 4 4 3" xfId="43529" xr:uid="{654E2706-EDF3-40E1-A497-7D71DE935B79}"/>
    <cellStyle name="Header1 4 11 4 5" xfId="43530" xr:uid="{CFCB0837-D4B4-4402-89B8-442D871BE8AD}"/>
    <cellStyle name="Header1 4 11 4 5 2" xfId="43531" xr:uid="{6E7D1BC5-2771-455B-B95E-E7E7C90593BD}"/>
    <cellStyle name="Header1 4 11 4 5 3" xfId="43532" xr:uid="{F6F17508-22E4-4AA0-82DA-FAF23095F298}"/>
    <cellStyle name="Header1 4 11 4 6" xfId="43533" xr:uid="{01B93E96-2147-46DD-A456-29F9330263A3}"/>
    <cellStyle name="Header1 4 11 4 6 2" xfId="43534" xr:uid="{C44A29F5-0B3A-4A78-9C1E-FB25E9C014EE}"/>
    <cellStyle name="Header1 4 11 4 6 3" xfId="43535" xr:uid="{71B42DC7-7D12-4841-9E3D-669E85B925FD}"/>
    <cellStyle name="Header1 4 11 4 7" xfId="43536" xr:uid="{5D21C526-4242-4988-BCC4-4B302629C867}"/>
    <cellStyle name="Header1 4 11 4 8" xfId="43537" xr:uid="{AD87F6E2-EC59-4E82-B12E-97EBA9F6ECE7}"/>
    <cellStyle name="Header1 4 11 5" xfId="43538" xr:uid="{850A4ED5-7155-474E-8A1F-A5E79C280E1C}"/>
    <cellStyle name="Header1 4 11 5 2" xfId="43539" xr:uid="{8149E54C-F9A3-4B5D-A31A-193D676F657B}"/>
    <cellStyle name="Header1 4 11 5 2 2" xfId="43540" xr:uid="{51137881-4253-43AF-A2CD-B41B26EC2AB1}"/>
    <cellStyle name="Header1 4 11 5 2 3" xfId="43541" xr:uid="{F08A9830-AA0C-4BB5-B3AE-9EDC8BA3159F}"/>
    <cellStyle name="Header1 4 11 5 3" xfId="43542" xr:uid="{C068D222-E1D4-44FF-B7DD-538FD2C15BA4}"/>
    <cellStyle name="Header1 4 11 5 3 2" xfId="43543" xr:uid="{2FDFADB3-EE35-4D4F-9D42-3200D467F20C}"/>
    <cellStyle name="Header1 4 11 5 3 3" xfId="43544" xr:uid="{87B87CFB-7750-42BD-B0CC-522295BDE3F8}"/>
    <cellStyle name="Header1 4 11 5 4" xfId="43545" xr:uid="{941DF48F-F9D7-40F3-8382-0C8A57769663}"/>
    <cellStyle name="Header1 4 11 5 4 2" xfId="43546" xr:uid="{DAC78FFD-9885-4B3C-9953-82A410246287}"/>
    <cellStyle name="Header1 4 11 5 4 3" xfId="43547" xr:uid="{AAE26E5A-AA38-463D-A86F-C1C8647F9761}"/>
    <cellStyle name="Header1 4 11 5 5" xfId="43548" xr:uid="{44E6A6CE-E5E6-41B7-9EBA-9347BF3DFD08}"/>
    <cellStyle name="Header1 4 11 5 5 2" xfId="43549" xr:uid="{31472F9D-A63D-41C6-A4FF-B05DE0E0C9E6}"/>
    <cellStyle name="Header1 4 11 5 5 3" xfId="43550" xr:uid="{732E7A50-CEF2-4A1D-BA1F-0DE03057CF83}"/>
    <cellStyle name="Header1 4 11 5 6" xfId="43551" xr:uid="{9C3E5256-4A89-4198-8320-FE0606820DC6}"/>
    <cellStyle name="Header1 4 11 5 6 2" xfId="43552" xr:uid="{2148FA1C-16E4-4A2E-B999-5C0FA8491B69}"/>
    <cellStyle name="Header1 4 11 5 6 3" xfId="43553" xr:uid="{42891186-13F8-42E5-BDC7-E701F5759A31}"/>
    <cellStyle name="Header1 4 11 5 7" xfId="43554" xr:uid="{8F83019A-1093-4CFB-9A8D-5E803444E808}"/>
    <cellStyle name="Header1 4 11 5 8" xfId="43555" xr:uid="{6244D012-4CFD-40C5-9AF1-7EAA95A9A497}"/>
    <cellStyle name="Header1 4 11 6" xfId="43556" xr:uid="{BACA9F84-C7B2-4A03-A8F1-074D3282002F}"/>
    <cellStyle name="Header1 4 11 6 2" xfId="43557" xr:uid="{A9C06114-74AA-40AC-9A37-EF3ED88B5D9A}"/>
    <cellStyle name="Header1 4 11 6 2 2" xfId="43558" xr:uid="{4CC42BDB-33DF-4A7C-A965-D6547C56A5CE}"/>
    <cellStyle name="Header1 4 11 6 2 3" xfId="43559" xr:uid="{A8D550F7-36EF-4F24-A36F-7D84D55BB375}"/>
    <cellStyle name="Header1 4 11 6 3" xfId="43560" xr:uid="{F7F3B6D8-D0A0-4A04-90C7-6F8A076D42C2}"/>
    <cellStyle name="Header1 4 11 6 3 2" xfId="43561" xr:uid="{988A31C9-E951-4A36-A3FB-BC4C24482CDC}"/>
    <cellStyle name="Header1 4 11 6 3 3" xfId="43562" xr:uid="{FCC93B4F-2899-4B48-B075-F61C8AAEBBAE}"/>
    <cellStyle name="Header1 4 11 6 4" xfId="43563" xr:uid="{627FBD02-2595-403A-8980-C46817339996}"/>
    <cellStyle name="Header1 4 11 6 4 2" xfId="43564" xr:uid="{DD466146-CD46-4891-9BB6-7C8BDDA5B45A}"/>
    <cellStyle name="Header1 4 11 6 4 3" xfId="43565" xr:uid="{C87DAAC7-F717-47A5-9BA9-1C797BA6A5EB}"/>
    <cellStyle name="Header1 4 11 6 5" xfId="43566" xr:uid="{540548FF-71ED-4067-9B26-94E52EA70732}"/>
    <cellStyle name="Header1 4 11 6 5 2" xfId="43567" xr:uid="{B44A98B0-7C88-44B5-8C4F-492C14F93A2A}"/>
    <cellStyle name="Header1 4 11 6 5 3" xfId="43568" xr:uid="{298011B6-8CD1-487D-8D9C-231BEA2D9037}"/>
    <cellStyle name="Header1 4 11 6 6" xfId="43569" xr:uid="{E4C0B05C-E80C-429C-B5F1-F91AFE8AB445}"/>
    <cellStyle name="Header1 4 11 6 6 2" xfId="43570" xr:uid="{E3C57E5A-29AD-4763-A130-2A4FA023E148}"/>
    <cellStyle name="Header1 4 11 6 6 3" xfId="43571" xr:uid="{550CC2A9-1D43-414E-AB48-D1AD574C227F}"/>
    <cellStyle name="Header1 4 11 6 7" xfId="43572" xr:uid="{A48F97E9-BDD2-4975-B6F1-F873EFF4A22C}"/>
    <cellStyle name="Header1 4 11 6 8" xfId="43573" xr:uid="{147CA28F-9BDD-4DBC-8FFF-FF077FAD2329}"/>
    <cellStyle name="Header1 4 11 7" xfId="43574" xr:uid="{FDE5F35C-8DA1-4D04-8CCE-6B258343C2EC}"/>
    <cellStyle name="Header1 4 12" xfId="43575" xr:uid="{179AF9BB-DF28-49DD-B965-95FED3A7D268}"/>
    <cellStyle name="Header1 4 12 2" xfId="43576" xr:uid="{B57FAB5A-BBE7-4C05-960E-8EF04C0EEFFE}"/>
    <cellStyle name="Header1 4 12 2 2" xfId="43577" xr:uid="{44F699A5-89F2-4861-A691-F970592C63F9}"/>
    <cellStyle name="Header1 4 12 2 3" xfId="43578" xr:uid="{3511B4F8-174C-482D-A143-197C5693D389}"/>
    <cellStyle name="Header1 4 12 3" xfId="43579" xr:uid="{4F1204FE-EA14-4007-8E16-37D5E91E9BCA}"/>
    <cellStyle name="Header1 4 12 3 2" xfId="43580" xr:uid="{B8B76A37-F1FB-4325-9C3D-60F1F1D2609C}"/>
    <cellStyle name="Header1 4 12 3 3" xfId="43581" xr:uid="{65A85F88-00BE-454B-AE3F-F357E03BFF8E}"/>
    <cellStyle name="Header1 4 12 4" xfId="43582" xr:uid="{628D51B4-CE2A-4AF1-84F8-28081A1397F2}"/>
    <cellStyle name="Header1 4 12 4 2" xfId="43583" xr:uid="{29FCEC14-DBD5-4565-8A9B-AC8B851CA143}"/>
    <cellStyle name="Header1 4 12 4 3" xfId="43584" xr:uid="{88440753-77C3-497F-BB44-AC7B94A111C7}"/>
    <cellStyle name="Header1 4 12 5" xfId="43585" xr:uid="{2284B98D-650C-4AD5-AB79-9876ED01024C}"/>
    <cellStyle name="Header1 4 12 5 2" xfId="43586" xr:uid="{33E404E7-8E18-4736-B30E-B3BE2EB068C9}"/>
    <cellStyle name="Header1 4 12 5 3" xfId="43587" xr:uid="{7577EC33-A3D9-4C73-B114-B10AA2D39F66}"/>
    <cellStyle name="Header1 4 12 6" xfId="43588" xr:uid="{9BF2DFAF-B740-494E-A46A-C49924769C07}"/>
    <cellStyle name="Header1 4 12 6 2" xfId="43589" xr:uid="{08F42F08-DD88-42CD-BD00-666A14FC9BB4}"/>
    <cellStyle name="Header1 4 12 6 3" xfId="43590" xr:uid="{91F7DE3E-D7BB-46CB-B966-3BA78B1AA958}"/>
    <cellStyle name="Header1 4 12 7" xfId="43591" xr:uid="{9404CFBF-D74E-436F-A515-44E29A8CF616}"/>
    <cellStyle name="Header1 4 12 7 2" xfId="43592" xr:uid="{8B58DEF4-636A-419F-9ADB-E8A33761BC3D}"/>
    <cellStyle name="Header1 4 12 7 3" xfId="43593" xr:uid="{5072C37A-62BB-4DA5-89D6-549037F8A971}"/>
    <cellStyle name="Header1 4 12 8" xfId="43594" xr:uid="{EC54DD0A-7B44-4FAE-B16B-BC7E6DFAF9D8}"/>
    <cellStyle name="Header1 4 12 9" xfId="43595" xr:uid="{751503BB-6C30-4F66-B1CE-C3F689AF0FF0}"/>
    <cellStyle name="Header1 4 13" xfId="43596" xr:uid="{7C10F1A1-EA15-4FE5-9477-F8596A77558E}"/>
    <cellStyle name="Header1 4 13 2" xfId="43597" xr:uid="{E1CC1BBD-4018-406A-A544-6085B11212ED}"/>
    <cellStyle name="Header1 4 13 2 2" xfId="43598" xr:uid="{79174FE1-4730-43C4-9422-24B3FC83F8C1}"/>
    <cellStyle name="Header1 4 13 2 3" xfId="43599" xr:uid="{7F3D54EB-EF95-4E24-A622-B340D87BD74F}"/>
    <cellStyle name="Header1 4 13 3" xfId="43600" xr:uid="{E7F61919-8AD9-4D98-BC85-AE336415C587}"/>
    <cellStyle name="Header1 4 13 3 2" xfId="43601" xr:uid="{ED831EBA-4261-4269-9567-D4C97C31C9F3}"/>
    <cellStyle name="Header1 4 13 3 3" xfId="43602" xr:uid="{8C5306B5-B2F9-478B-BE14-7EB07F8C3987}"/>
    <cellStyle name="Header1 4 13 4" xfId="43603" xr:uid="{5F737504-398B-4C4B-AF73-3E8D2499D5DA}"/>
    <cellStyle name="Header1 4 13 4 2" xfId="43604" xr:uid="{AAAA4024-DF25-4F1A-917D-EB33CAA7418C}"/>
    <cellStyle name="Header1 4 13 4 3" xfId="43605" xr:uid="{B725F53C-790D-41BD-814C-C18CF372D703}"/>
    <cellStyle name="Header1 4 13 5" xfId="43606" xr:uid="{F9F9F622-12CC-4CD9-BCEC-47DE8EB93C42}"/>
    <cellStyle name="Header1 4 13 5 2" xfId="43607" xr:uid="{792C8CFC-A3B5-40D1-997F-8DB1772E9EBE}"/>
    <cellStyle name="Header1 4 13 5 3" xfId="43608" xr:uid="{F93D100A-749F-4FA9-A6A7-3C61C9496D67}"/>
    <cellStyle name="Header1 4 13 6" xfId="43609" xr:uid="{B830BD69-264F-44B4-9095-58CE23782FF0}"/>
    <cellStyle name="Header1 4 13 6 2" xfId="43610" xr:uid="{2EEC4294-1E0A-448A-8030-98DB068FFFA6}"/>
    <cellStyle name="Header1 4 13 6 3" xfId="43611" xr:uid="{51A47539-63AE-404D-A856-D56C820599FC}"/>
    <cellStyle name="Header1 4 13 7" xfId="43612" xr:uid="{68AF9684-52B2-4E97-8FA7-5587207BE815}"/>
    <cellStyle name="Header1 4 13 8" xfId="43613" xr:uid="{9F855A15-026C-4156-B2B3-9F376CA1764E}"/>
    <cellStyle name="Header1 4 14" xfId="43614" xr:uid="{3E5AB155-78AD-43DB-B25A-8256B8964010}"/>
    <cellStyle name="Header1 4 14 2" xfId="43615" xr:uid="{BB9E5868-8566-4E1A-A631-AF5719B701BC}"/>
    <cellStyle name="Header1 4 14 2 2" xfId="43616" xr:uid="{1054B04E-B841-48F5-B46F-FBC90AE7C14D}"/>
    <cellStyle name="Header1 4 14 2 3" xfId="43617" xr:uid="{9C8D4B30-3BFB-45B4-BD43-452FE0A16F0B}"/>
    <cellStyle name="Header1 4 14 3" xfId="43618" xr:uid="{5BB09A52-B281-4722-A292-B550F62D605F}"/>
    <cellStyle name="Header1 4 14 3 2" xfId="43619" xr:uid="{182E023D-BCE2-45B8-BB7B-C34BA9CD5BEE}"/>
    <cellStyle name="Header1 4 14 3 3" xfId="43620" xr:uid="{26881EA3-153F-4AF4-B2DE-B04311ACD984}"/>
    <cellStyle name="Header1 4 14 4" xfId="43621" xr:uid="{2EB2DF9B-69C2-4C09-9C22-C2BB25ED06D0}"/>
    <cellStyle name="Header1 4 14 4 2" xfId="43622" xr:uid="{E4831FF1-EF3F-4968-9A92-6913D1100F84}"/>
    <cellStyle name="Header1 4 14 4 3" xfId="43623" xr:uid="{26A79634-1992-4166-84B4-0817D48CE8CD}"/>
    <cellStyle name="Header1 4 14 5" xfId="43624" xr:uid="{2FF36821-722A-4D59-BD56-EA86CDDE1BB4}"/>
    <cellStyle name="Header1 4 14 5 2" xfId="43625" xr:uid="{2FB4ECA5-8766-4D61-9EBF-B29637E9C918}"/>
    <cellStyle name="Header1 4 14 5 3" xfId="43626" xr:uid="{33B6B746-5B74-4416-845B-FBE2B8952EBC}"/>
    <cellStyle name="Header1 4 14 6" xfId="43627" xr:uid="{E6B0DADF-B264-4E70-B5DA-EC1956B70388}"/>
    <cellStyle name="Header1 4 14 6 2" xfId="43628" xr:uid="{706AF606-7509-495D-B034-1AA0AE978834}"/>
    <cellStyle name="Header1 4 14 6 3" xfId="43629" xr:uid="{C3D68E80-FD79-4AA0-AF25-6C5EA96B8F4D}"/>
    <cellStyle name="Header1 4 14 7" xfId="43630" xr:uid="{1ED98171-4882-4435-9830-B06E5ED8A980}"/>
    <cellStyle name="Header1 4 14 8" xfId="43631" xr:uid="{25A9EC70-627C-4B67-9977-B6361EF1998E}"/>
    <cellStyle name="Header1 4 15" xfId="43632" xr:uid="{0C9C10C5-0909-405B-AB6E-A200581616DB}"/>
    <cellStyle name="Header1 4 15 2" xfId="43633" xr:uid="{E7F0B52A-786E-4291-9DBC-7E97871A791F}"/>
    <cellStyle name="Header1 4 15 2 2" xfId="43634" xr:uid="{03980331-A840-464D-B179-98CDA70B256F}"/>
    <cellStyle name="Header1 4 15 2 3" xfId="43635" xr:uid="{E92D8816-6280-42A5-B248-C1A245523EEA}"/>
    <cellStyle name="Header1 4 15 3" xfId="43636" xr:uid="{0DB5DDB4-CD02-40B7-831B-B9A97669305F}"/>
    <cellStyle name="Header1 4 15 3 2" xfId="43637" xr:uid="{88B8C96A-19B9-4FFC-893D-C937E9B42C4A}"/>
    <cellStyle name="Header1 4 15 3 3" xfId="43638" xr:uid="{223D4F3F-6848-4EBB-A3BE-F28AABD2E0C6}"/>
    <cellStyle name="Header1 4 15 4" xfId="43639" xr:uid="{CCEB62AC-13D0-4F59-9F64-DE553E0A6E8F}"/>
    <cellStyle name="Header1 4 15 4 2" xfId="43640" xr:uid="{C48598E9-3A05-4432-A9D1-71D43A257848}"/>
    <cellStyle name="Header1 4 15 4 3" xfId="43641" xr:uid="{45712313-BF2D-450E-A43A-4FAC825E130D}"/>
    <cellStyle name="Header1 4 15 5" xfId="43642" xr:uid="{510DAF79-B96A-4D39-B5B7-CC636709298F}"/>
    <cellStyle name="Header1 4 15 5 2" xfId="43643" xr:uid="{41939F3F-3AA5-4041-ACD2-6415E8B087C8}"/>
    <cellStyle name="Header1 4 15 5 3" xfId="43644" xr:uid="{F512A1B9-F31A-4260-99E1-70459BA9B609}"/>
    <cellStyle name="Header1 4 15 6" xfId="43645" xr:uid="{018A2BC8-F9F5-4F83-8C61-0EFD51223A04}"/>
    <cellStyle name="Header1 4 15 6 2" xfId="43646" xr:uid="{618121F0-C49F-454A-9FF6-67145EB024F1}"/>
    <cellStyle name="Header1 4 15 6 3" xfId="43647" xr:uid="{9E2F55EC-814E-42D8-9AA3-42BB935C3E40}"/>
    <cellStyle name="Header1 4 15 7" xfId="43648" xr:uid="{1643211F-15D6-4FF6-A216-5C59D1FE39B6}"/>
    <cellStyle name="Header1 4 15 8" xfId="43649" xr:uid="{7684837C-F240-4C6C-8149-5CF0B7C44057}"/>
    <cellStyle name="Header1 4 16" xfId="43650" xr:uid="{CCF890E6-FDB9-41D0-A5F7-9C7AC19749DE}"/>
    <cellStyle name="Header1 4 16 2" xfId="43651" xr:uid="{6D9AD0F8-9578-4722-8B2F-937E80A4255D}"/>
    <cellStyle name="Header1 4 16 2 2" xfId="43652" xr:uid="{E39FB282-3F79-48EB-BFCF-5DEA7034F2BB}"/>
    <cellStyle name="Header1 4 16 2 3" xfId="43653" xr:uid="{CEC21F9C-0B01-4115-A819-3B1B4E8621D1}"/>
    <cellStyle name="Header1 4 16 3" xfId="43654" xr:uid="{B44D7227-77CA-4D97-BCCA-0C1612A51132}"/>
    <cellStyle name="Header1 4 16 3 2" xfId="43655" xr:uid="{E84D7C2D-84F4-4317-9832-D5E386927021}"/>
    <cellStyle name="Header1 4 16 3 3" xfId="43656" xr:uid="{DE8671C5-4B6C-4D3A-9691-974840A90D32}"/>
    <cellStyle name="Header1 4 16 4" xfId="43657" xr:uid="{E6207523-011F-46C9-8B34-B64250ACE7A3}"/>
    <cellStyle name="Header1 4 16 4 2" xfId="43658" xr:uid="{713EFE5C-13FF-4500-8D26-D4D145C7660E}"/>
    <cellStyle name="Header1 4 16 4 3" xfId="43659" xr:uid="{14C0ED20-2A97-4CF1-B9F1-32D5DB1EBC16}"/>
    <cellStyle name="Header1 4 16 5" xfId="43660" xr:uid="{D5660227-8181-4423-A148-542CD023F054}"/>
    <cellStyle name="Header1 4 16 5 2" xfId="43661" xr:uid="{E84A32F6-EF8B-44C7-8672-3ED1E30E8832}"/>
    <cellStyle name="Header1 4 16 5 3" xfId="43662" xr:uid="{1D777100-483B-4FA8-97C3-37010655F3B1}"/>
    <cellStyle name="Header1 4 16 6" xfId="43663" xr:uid="{1047C040-BBC8-485B-A940-BAEAFE5F75B0}"/>
    <cellStyle name="Header1 4 16 6 2" xfId="43664" xr:uid="{5F60C97B-BA21-4924-824C-6DED180D9E6C}"/>
    <cellStyle name="Header1 4 16 6 3" xfId="43665" xr:uid="{2DCCAB42-F6D9-4294-9B73-594FA004431C}"/>
    <cellStyle name="Header1 4 16 7" xfId="43666" xr:uid="{B4A013C4-A43A-4B8A-A1DD-0204DF79B84F}"/>
    <cellStyle name="Header1 4 16 8" xfId="43667" xr:uid="{4C71E4C2-C7D1-43D6-87EC-1A0F2EE501F1}"/>
    <cellStyle name="Header1 4 17" xfId="43668" xr:uid="{1EA4FAD8-89C0-4DBB-A83C-03E13A5E03CB}"/>
    <cellStyle name="Header1 4 2" xfId="43669" xr:uid="{EDF70B08-B0B6-4632-8DC2-B99735E0B0CF}"/>
    <cellStyle name="Header1 4 2 10" xfId="43670" xr:uid="{201FACDF-A527-410C-BBF9-D83C22703968}"/>
    <cellStyle name="Header1 4 2 10 2" xfId="43671" xr:uid="{AA45A448-3507-490C-9D79-45AECD9471A9}"/>
    <cellStyle name="Header1 4 2 10 2 2" xfId="43672" xr:uid="{5BDD07CD-E6D3-471D-A7AB-E9136EFE2530}"/>
    <cellStyle name="Header1 4 2 10 2 2 2" xfId="43673" xr:uid="{FE4229AD-1CD6-4095-8632-B98BCC800616}"/>
    <cellStyle name="Header1 4 2 10 2 2 3" xfId="43674" xr:uid="{8FB40E7F-9CBA-44EA-A182-DE3CB9C8A7FA}"/>
    <cellStyle name="Header1 4 2 10 2 3" xfId="43675" xr:uid="{99A21905-A5B7-4E69-B1EA-F83A27E9F95A}"/>
    <cellStyle name="Header1 4 2 10 2 3 2" xfId="43676" xr:uid="{E5746864-6A3E-4A0A-9480-0979BAAE5FE5}"/>
    <cellStyle name="Header1 4 2 10 2 3 3" xfId="43677" xr:uid="{FF895852-6CD3-48AD-9BD6-794288AC40F6}"/>
    <cellStyle name="Header1 4 2 10 2 4" xfId="43678" xr:uid="{D5CF8530-E092-40F9-86E6-56363C7277AE}"/>
    <cellStyle name="Header1 4 2 10 2 4 2" xfId="43679" xr:uid="{E31A9A59-A466-4FD3-A050-7E3E0D1488C9}"/>
    <cellStyle name="Header1 4 2 10 2 4 3" xfId="43680" xr:uid="{36622AC5-9130-484D-B94D-6065AC1761E8}"/>
    <cellStyle name="Header1 4 2 10 2 5" xfId="43681" xr:uid="{C61A7909-7BC8-43A7-AEB1-1D03C591857E}"/>
    <cellStyle name="Header1 4 2 10 2 5 2" xfId="43682" xr:uid="{C9121A9B-5820-4142-9EE8-C94D503E8FAD}"/>
    <cellStyle name="Header1 4 2 10 2 5 3" xfId="43683" xr:uid="{1D16B049-0D4B-486C-8A27-2E6435AFAB6B}"/>
    <cellStyle name="Header1 4 2 10 2 6" xfId="43684" xr:uid="{72FAAF5D-2A09-459A-AB04-6DDEC3B5056A}"/>
    <cellStyle name="Header1 4 2 10 2 6 2" xfId="43685" xr:uid="{0F9F360E-2E24-494A-A7B4-6B9E39796873}"/>
    <cellStyle name="Header1 4 2 10 2 6 3" xfId="43686" xr:uid="{9E41125E-1225-4F49-95D6-6B3945089CF6}"/>
    <cellStyle name="Header1 4 2 10 2 7" xfId="43687" xr:uid="{5A9148FF-D04F-41EE-88A4-93706201EE2C}"/>
    <cellStyle name="Header1 4 2 10 2 7 2" xfId="43688" xr:uid="{F25FC9F5-9647-4E89-B556-5FBF2C21737C}"/>
    <cellStyle name="Header1 4 2 10 2 7 3" xfId="43689" xr:uid="{E8FADF6D-3998-49E1-B7A7-35BA30F48744}"/>
    <cellStyle name="Header1 4 2 10 2 8" xfId="43690" xr:uid="{C6927B1D-7F62-48B3-924C-303CA803EF5B}"/>
    <cellStyle name="Header1 4 2 10 2 9" xfId="43691" xr:uid="{40C75DDB-EA4A-41D7-B719-8079778F0AD2}"/>
    <cellStyle name="Header1 4 2 10 3" xfId="43692" xr:uid="{BA1DD60A-B3DB-4AAA-A594-846EBA1F31EA}"/>
    <cellStyle name="Header1 4 2 10 3 2" xfId="43693" xr:uid="{590754F0-20E7-43AF-8383-2A755F2E24B5}"/>
    <cellStyle name="Header1 4 2 10 3 2 2" xfId="43694" xr:uid="{92569F6C-36EB-4323-B9D2-9BF20A66EE97}"/>
    <cellStyle name="Header1 4 2 10 3 2 3" xfId="43695" xr:uid="{29C87332-E140-4306-8A22-95CD4A09B6D8}"/>
    <cellStyle name="Header1 4 2 10 3 3" xfId="43696" xr:uid="{0979ABF4-9642-4E69-AA3B-3A628ED5C2B3}"/>
    <cellStyle name="Header1 4 2 10 3 3 2" xfId="43697" xr:uid="{A894D512-40D9-4ED6-8B42-8294FF729BC2}"/>
    <cellStyle name="Header1 4 2 10 3 3 3" xfId="43698" xr:uid="{E3E6EF48-2C2A-43F9-9915-7DFCF982CB5B}"/>
    <cellStyle name="Header1 4 2 10 3 4" xfId="43699" xr:uid="{B4AAEEAE-60E6-4F64-9448-F5F425D5463E}"/>
    <cellStyle name="Header1 4 2 10 3 4 2" xfId="43700" xr:uid="{32BE5054-72B5-4A9C-9492-B17C465860C9}"/>
    <cellStyle name="Header1 4 2 10 3 4 3" xfId="43701" xr:uid="{614960B4-6C20-4EC5-A0B6-090190F2C64A}"/>
    <cellStyle name="Header1 4 2 10 3 5" xfId="43702" xr:uid="{F51A494E-AA39-4B1C-80A5-5E6991F68E9B}"/>
    <cellStyle name="Header1 4 2 10 3 5 2" xfId="43703" xr:uid="{5C081988-86D2-4C78-BC2C-679BF2C870F7}"/>
    <cellStyle name="Header1 4 2 10 3 5 3" xfId="43704" xr:uid="{C114C16D-CA49-4D28-A8CF-2FDF657919DA}"/>
    <cellStyle name="Header1 4 2 10 3 6" xfId="43705" xr:uid="{72880A12-18BB-4407-89D6-9D8905732700}"/>
    <cellStyle name="Header1 4 2 10 3 6 2" xfId="43706" xr:uid="{591077FD-6136-48D9-B8FC-CFC99143AB6B}"/>
    <cellStyle name="Header1 4 2 10 3 6 3" xfId="43707" xr:uid="{17C06EAD-82D2-4594-BE44-10A909E60546}"/>
    <cellStyle name="Header1 4 2 10 3 7" xfId="43708" xr:uid="{659FD920-5EBF-4597-ADD9-39F5BC3C551C}"/>
    <cellStyle name="Header1 4 2 10 3 8" xfId="43709" xr:uid="{C11C245E-4C3D-438E-8EBF-EF45FC5461FC}"/>
    <cellStyle name="Header1 4 2 10 4" xfId="43710" xr:uid="{F3455767-2697-46BF-99BA-E774CEE897FB}"/>
    <cellStyle name="Header1 4 2 10 4 2" xfId="43711" xr:uid="{3FEE42C6-D2C4-41DD-BBA1-79ACFEE4BB37}"/>
    <cellStyle name="Header1 4 2 10 4 2 2" xfId="43712" xr:uid="{AF32335E-C8FB-42D4-ACE9-2124E56F5D77}"/>
    <cellStyle name="Header1 4 2 10 4 2 3" xfId="43713" xr:uid="{BAB9C526-F28D-4921-A9C9-DC86EB9BA2A7}"/>
    <cellStyle name="Header1 4 2 10 4 3" xfId="43714" xr:uid="{1C0CED28-6D4E-4487-9AA2-9B28A6840439}"/>
    <cellStyle name="Header1 4 2 10 4 3 2" xfId="43715" xr:uid="{E4FF2813-B947-4CD3-B2E9-AAC52DD93444}"/>
    <cellStyle name="Header1 4 2 10 4 3 3" xfId="43716" xr:uid="{6184B16F-21F9-4BFC-95CB-19DFE301E3AD}"/>
    <cellStyle name="Header1 4 2 10 4 4" xfId="43717" xr:uid="{336DC994-F1AA-4789-BCA6-BBA7FF6EF1BA}"/>
    <cellStyle name="Header1 4 2 10 4 4 2" xfId="43718" xr:uid="{036F9BF3-A27D-4F12-8264-ADCD3F1A1066}"/>
    <cellStyle name="Header1 4 2 10 4 4 3" xfId="43719" xr:uid="{A4A044F4-7647-4290-A9FD-BA3D6F0A1C23}"/>
    <cellStyle name="Header1 4 2 10 4 5" xfId="43720" xr:uid="{D55AD2E2-DDCE-402B-BCAF-D932D50B2C47}"/>
    <cellStyle name="Header1 4 2 10 4 5 2" xfId="43721" xr:uid="{84BBF419-2AE1-487A-A51D-B7823822BD69}"/>
    <cellStyle name="Header1 4 2 10 4 5 3" xfId="43722" xr:uid="{1C9F1F28-0A4A-4CBD-AC43-F3361DB0EFCF}"/>
    <cellStyle name="Header1 4 2 10 4 6" xfId="43723" xr:uid="{74512863-09B5-4AFF-8A07-711767067ED3}"/>
    <cellStyle name="Header1 4 2 10 4 6 2" xfId="43724" xr:uid="{5D4ABA29-CCEA-4668-8100-2537DB5ADCA2}"/>
    <cellStyle name="Header1 4 2 10 4 6 3" xfId="43725" xr:uid="{8FC0F8EB-52E2-4276-826B-0804E0B63D63}"/>
    <cellStyle name="Header1 4 2 10 4 7" xfId="43726" xr:uid="{81094A3F-13C1-4F41-A497-DF5979EA96D5}"/>
    <cellStyle name="Header1 4 2 10 4 8" xfId="43727" xr:uid="{4CEC975D-E70D-4809-9732-B196A0067206}"/>
    <cellStyle name="Header1 4 2 10 5" xfId="43728" xr:uid="{FDE0BA58-D6DF-4E5C-AC5F-B9E375A27370}"/>
    <cellStyle name="Header1 4 2 10 5 2" xfId="43729" xr:uid="{3270A7F3-FEA4-446B-B1E9-D1C0D2E30953}"/>
    <cellStyle name="Header1 4 2 10 5 2 2" xfId="43730" xr:uid="{358525C3-6BAC-4D26-BAB7-8EBCDCE6AC69}"/>
    <cellStyle name="Header1 4 2 10 5 2 3" xfId="43731" xr:uid="{54EB1D7A-6855-41B2-BAD0-F5D079BCE20C}"/>
    <cellStyle name="Header1 4 2 10 5 3" xfId="43732" xr:uid="{B17086AF-AE4A-4F4E-918B-A3B44BCA67F7}"/>
    <cellStyle name="Header1 4 2 10 5 3 2" xfId="43733" xr:uid="{EBD47540-2A1B-4E77-B0D3-F54EC11B700F}"/>
    <cellStyle name="Header1 4 2 10 5 3 3" xfId="43734" xr:uid="{5BE4D10F-CB35-4F7C-BF1B-DC45800F3FC6}"/>
    <cellStyle name="Header1 4 2 10 5 4" xfId="43735" xr:uid="{59FCBA56-FCC4-407B-BEE4-E3E2FFDDF480}"/>
    <cellStyle name="Header1 4 2 10 5 4 2" xfId="43736" xr:uid="{0681EA6C-2002-4B7F-9655-E8575EDFDB8A}"/>
    <cellStyle name="Header1 4 2 10 5 4 3" xfId="43737" xr:uid="{04D01CF3-66DF-460E-9557-426D14D2FAC9}"/>
    <cellStyle name="Header1 4 2 10 5 5" xfId="43738" xr:uid="{EA111D10-3B7D-455E-B975-18581A246A4E}"/>
    <cellStyle name="Header1 4 2 10 5 5 2" xfId="43739" xr:uid="{22EB9990-36B4-4B04-AA5A-3800153A87BE}"/>
    <cellStyle name="Header1 4 2 10 5 5 3" xfId="43740" xr:uid="{8BD05DF9-9474-4C92-B8CD-86EAF1274F10}"/>
    <cellStyle name="Header1 4 2 10 5 6" xfId="43741" xr:uid="{144DC6FE-F700-4D1C-827D-C46B12BF5B42}"/>
    <cellStyle name="Header1 4 2 10 5 6 2" xfId="43742" xr:uid="{F3E00F5A-BEA6-4887-B730-83C2DA4D2E37}"/>
    <cellStyle name="Header1 4 2 10 5 6 3" xfId="43743" xr:uid="{6E27F293-AF5D-4FE3-9B8F-D6150ACC06ED}"/>
    <cellStyle name="Header1 4 2 10 5 7" xfId="43744" xr:uid="{BAB70A21-7786-459F-A6E8-C845165C290B}"/>
    <cellStyle name="Header1 4 2 10 5 8" xfId="43745" xr:uid="{A477CFD1-7CB1-4C1E-9F65-32687B5EE004}"/>
    <cellStyle name="Header1 4 2 10 6" xfId="43746" xr:uid="{2FB282D9-F724-4B3B-B3C9-32ED526BC6D9}"/>
    <cellStyle name="Header1 4 2 10 6 2" xfId="43747" xr:uid="{97F24103-EC9C-4501-ACBF-C0F7B5F00D79}"/>
    <cellStyle name="Header1 4 2 10 6 2 2" xfId="43748" xr:uid="{358D3E7F-0FA3-48E1-8CFA-31DFFC7B0E99}"/>
    <cellStyle name="Header1 4 2 10 6 2 3" xfId="43749" xr:uid="{D44BD2AC-953A-4859-878C-CA8B0985C32B}"/>
    <cellStyle name="Header1 4 2 10 6 3" xfId="43750" xr:uid="{AC0DA3A8-9318-43BD-B630-5A8877B1AD30}"/>
    <cellStyle name="Header1 4 2 10 6 3 2" xfId="43751" xr:uid="{888C9F93-99A9-4686-9F53-56001CB9AA87}"/>
    <cellStyle name="Header1 4 2 10 6 3 3" xfId="43752" xr:uid="{646D5FED-3976-458B-AD97-4DABD60701AA}"/>
    <cellStyle name="Header1 4 2 10 6 4" xfId="43753" xr:uid="{83C40779-F064-4789-BCCA-1452A9DAAFA2}"/>
    <cellStyle name="Header1 4 2 10 6 4 2" xfId="43754" xr:uid="{15EF6174-A21D-4E1B-93BC-EB2A10E110F6}"/>
    <cellStyle name="Header1 4 2 10 6 4 3" xfId="43755" xr:uid="{260B9CD0-5AB5-4975-AC94-A0426BE33FD4}"/>
    <cellStyle name="Header1 4 2 10 6 5" xfId="43756" xr:uid="{E6BEFC6F-28C5-487C-91F0-6C55FE1D09F0}"/>
    <cellStyle name="Header1 4 2 10 6 5 2" xfId="43757" xr:uid="{E9A58F7F-5A2D-4B81-88C5-8F0966BCFAE2}"/>
    <cellStyle name="Header1 4 2 10 6 5 3" xfId="43758" xr:uid="{602C3974-5821-4EC7-B81F-330343A473FC}"/>
    <cellStyle name="Header1 4 2 10 6 6" xfId="43759" xr:uid="{0F0BF480-3D47-49CE-940B-DA57DD67F851}"/>
    <cellStyle name="Header1 4 2 10 6 6 2" xfId="43760" xr:uid="{49ED6C23-E0B2-4F7E-8FFD-596960A1A9F2}"/>
    <cellStyle name="Header1 4 2 10 6 6 3" xfId="43761" xr:uid="{03085027-28FF-48BB-B3E6-87BB59B06F38}"/>
    <cellStyle name="Header1 4 2 10 6 7" xfId="43762" xr:uid="{11FBB173-6648-43C9-8229-288E52FDFA88}"/>
    <cellStyle name="Header1 4 2 10 6 8" xfId="43763" xr:uid="{27685DBF-8DA2-41DF-AA6A-B8D94A8BF630}"/>
    <cellStyle name="Header1 4 2 10 7" xfId="43764" xr:uid="{1BB390F4-2EBC-46A7-BFF0-A105143525DB}"/>
    <cellStyle name="Header1 4 2 11" xfId="43765" xr:uid="{29169796-0953-46FE-8C4A-3065C46088BC}"/>
    <cellStyle name="Header1 4 2 11 2" xfId="43766" xr:uid="{654015DF-4000-4739-BFC8-50CF3B886ACC}"/>
    <cellStyle name="Header1 4 2 11 2 2" xfId="43767" xr:uid="{D6C920B7-2E50-46D2-86C0-AA36C92C4B5D}"/>
    <cellStyle name="Header1 4 2 11 2 3" xfId="43768" xr:uid="{69DAB990-94B4-4381-9ED1-0F2855B315D7}"/>
    <cellStyle name="Header1 4 2 11 3" xfId="43769" xr:uid="{9D361A23-2AEA-411E-AC0E-FEAA2587301C}"/>
    <cellStyle name="Header1 4 2 11 3 2" xfId="43770" xr:uid="{36F5324F-25C0-4A5C-BF17-2348FB5625A3}"/>
    <cellStyle name="Header1 4 2 11 3 3" xfId="43771" xr:uid="{6970FBC8-6EFB-4CE4-89B8-37E86AC4A9DF}"/>
    <cellStyle name="Header1 4 2 11 4" xfId="43772" xr:uid="{EE007C8B-0161-41C5-B527-8A7FBB88F9AB}"/>
    <cellStyle name="Header1 4 2 11 4 2" xfId="43773" xr:uid="{0F0E2434-4DF0-4C3E-B3ED-2DCA30E884A1}"/>
    <cellStyle name="Header1 4 2 11 4 3" xfId="43774" xr:uid="{E1D0F191-4D3E-4B56-A719-0CF21A921D69}"/>
    <cellStyle name="Header1 4 2 11 5" xfId="43775" xr:uid="{FD198D0A-25FE-4AAB-B20B-FE740091D87E}"/>
    <cellStyle name="Header1 4 2 11 5 2" xfId="43776" xr:uid="{4BB6BF5F-B6AB-4F76-AF09-03B6FC3A6BF2}"/>
    <cellStyle name="Header1 4 2 11 5 3" xfId="43777" xr:uid="{A98CE154-5959-4FF3-A52F-0217A90D095E}"/>
    <cellStyle name="Header1 4 2 11 6" xfId="43778" xr:uid="{0406F3E5-ECB7-46FD-98B7-B364C7C0D90E}"/>
    <cellStyle name="Header1 4 2 11 6 2" xfId="43779" xr:uid="{92F62B6C-04D1-409E-8A0F-CE390940CC22}"/>
    <cellStyle name="Header1 4 2 11 6 3" xfId="43780" xr:uid="{AC21FA71-6E0E-417D-A743-F461FD852F6B}"/>
    <cellStyle name="Header1 4 2 11 7" xfId="43781" xr:uid="{0C8DAB90-CDB2-4BC2-9F28-6B2F3AA45922}"/>
    <cellStyle name="Header1 4 2 11 7 2" xfId="43782" xr:uid="{A7B7045C-419E-4DB6-930F-40E9315A9E22}"/>
    <cellStyle name="Header1 4 2 11 7 3" xfId="43783" xr:uid="{516571C9-F97A-4852-B59D-4B3FA43D58F7}"/>
    <cellStyle name="Header1 4 2 11 8" xfId="43784" xr:uid="{42A55822-6BFD-4AF2-B805-1802114CB693}"/>
    <cellStyle name="Header1 4 2 11 9" xfId="43785" xr:uid="{547B3244-61AD-489B-B031-9C478B62561A}"/>
    <cellStyle name="Header1 4 2 12" xfId="43786" xr:uid="{CC05905C-B176-466E-ADC2-7E3308AA0C02}"/>
    <cellStyle name="Header1 4 2 12 2" xfId="43787" xr:uid="{152C7A93-902D-486B-9B12-12B1DA30C829}"/>
    <cellStyle name="Header1 4 2 12 2 2" xfId="43788" xr:uid="{F60B8C64-A107-4C46-9D6C-17C2DB35D7A6}"/>
    <cellStyle name="Header1 4 2 12 2 3" xfId="43789" xr:uid="{A1C613A6-0D50-4D5F-BC13-859625A88B56}"/>
    <cellStyle name="Header1 4 2 12 3" xfId="43790" xr:uid="{D1AB011E-A954-44CA-B50F-3841744B90B9}"/>
    <cellStyle name="Header1 4 2 12 3 2" xfId="43791" xr:uid="{8D690513-6678-47C9-AAD3-CFD7DB4DADD2}"/>
    <cellStyle name="Header1 4 2 12 3 3" xfId="43792" xr:uid="{6BD29517-6DD8-4DDE-B8E5-5BDCF8FF6666}"/>
    <cellStyle name="Header1 4 2 12 4" xfId="43793" xr:uid="{A5C26183-8DDF-4360-9C82-0A72B01DCEF7}"/>
    <cellStyle name="Header1 4 2 12 4 2" xfId="43794" xr:uid="{F307EE13-A14B-4134-ABC3-F23A85C84C44}"/>
    <cellStyle name="Header1 4 2 12 4 3" xfId="43795" xr:uid="{6701D9FA-8891-49A5-87A3-BC276FFC6F25}"/>
    <cellStyle name="Header1 4 2 12 5" xfId="43796" xr:uid="{CE53221E-D363-4519-97F6-D09CD67409E1}"/>
    <cellStyle name="Header1 4 2 12 5 2" xfId="43797" xr:uid="{3D22243F-3EA5-4796-B40C-20825B4F8C59}"/>
    <cellStyle name="Header1 4 2 12 5 3" xfId="43798" xr:uid="{67569E64-ED4C-447E-8456-5F5DDC85F6AA}"/>
    <cellStyle name="Header1 4 2 12 6" xfId="43799" xr:uid="{4E1EE37B-7EC0-499F-A63E-235C50DA97C7}"/>
    <cellStyle name="Header1 4 2 12 6 2" xfId="43800" xr:uid="{9D59FA21-164B-4A39-9C31-311B9FC098A4}"/>
    <cellStyle name="Header1 4 2 12 6 3" xfId="43801" xr:uid="{E52B406D-78B2-4540-842B-AF4EF36C70BE}"/>
    <cellStyle name="Header1 4 2 12 7" xfId="43802" xr:uid="{EF5CCE8C-3832-4FC7-AEAA-27EBB94F0888}"/>
    <cellStyle name="Header1 4 2 12 8" xfId="43803" xr:uid="{BFE3545F-8A3C-4B19-BF12-BBAFB54A523A}"/>
    <cellStyle name="Header1 4 2 13" xfId="43804" xr:uid="{47425414-9680-4EAB-BA25-D3213D756188}"/>
    <cellStyle name="Header1 4 2 13 2" xfId="43805" xr:uid="{D6160765-5758-4F38-8896-C5B454D3F753}"/>
    <cellStyle name="Header1 4 2 13 2 2" xfId="43806" xr:uid="{EB1DDA3D-B45F-4C2D-9E6D-0092CCBEDB9C}"/>
    <cellStyle name="Header1 4 2 13 2 3" xfId="43807" xr:uid="{6442A4FD-0E99-4394-AC5D-3217D91E463C}"/>
    <cellStyle name="Header1 4 2 13 3" xfId="43808" xr:uid="{41C450EF-3D97-45A1-97BA-3559038C0E74}"/>
    <cellStyle name="Header1 4 2 13 3 2" xfId="43809" xr:uid="{65E75196-D55A-4405-9C0E-17BE1759C084}"/>
    <cellStyle name="Header1 4 2 13 3 3" xfId="43810" xr:uid="{5C78CAE1-6546-41D5-9CBA-D4734A34A66D}"/>
    <cellStyle name="Header1 4 2 13 4" xfId="43811" xr:uid="{97C256ED-265E-4EA8-8A4B-8F5D05338824}"/>
    <cellStyle name="Header1 4 2 13 4 2" xfId="43812" xr:uid="{E8FBC7D0-D35C-42C0-B404-67AA8BE5ADE2}"/>
    <cellStyle name="Header1 4 2 13 4 3" xfId="43813" xr:uid="{14A1A045-C4A9-405E-B6CA-9D4945E5D570}"/>
    <cellStyle name="Header1 4 2 13 5" xfId="43814" xr:uid="{1819B9DB-6EBC-4E5A-B50A-88FB698D65B1}"/>
    <cellStyle name="Header1 4 2 13 5 2" xfId="43815" xr:uid="{1BC83AA7-C574-4D95-8A24-1C049A437095}"/>
    <cellStyle name="Header1 4 2 13 5 3" xfId="43816" xr:uid="{8AB5027C-43DB-468D-B21A-2AE0BD1CF22C}"/>
    <cellStyle name="Header1 4 2 13 6" xfId="43817" xr:uid="{9994BFEA-DC7E-475D-8467-916CAA85F063}"/>
    <cellStyle name="Header1 4 2 13 6 2" xfId="43818" xr:uid="{21906D44-D91C-46EC-AC7F-A7D5541DFBFB}"/>
    <cellStyle name="Header1 4 2 13 6 3" xfId="43819" xr:uid="{A451BD74-B3D6-4DFC-AB68-0951E3CFBFB8}"/>
    <cellStyle name="Header1 4 2 13 7" xfId="43820" xr:uid="{CC7D0DFB-BCB2-4847-AC26-67B374DB7BFA}"/>
    <cellStyle name="Header1 4 2 13 8" xfId="43821" xr:uid="{3B1AA8ED-5CFA-4F9A-8BC3-5CD4D1151ADD}"/>
    <cellStyle name="Header1 4 2 14" xfId="43822" xr:uid="{28F49455-85AA-4FF7-B896-CDABB5F5C59F}"/>
    <cellStyle name="Header1 4 2 14 2" xfId="43823" xr:uid="{AB7B91CF-B519-4D8D-9F88-9C6707755160}"/>
    <cellStyle name="Header1 4 2 14 2 2" xfId="43824" xr:uid="{1AAD6703-5CD0-48E1-8317-10805B7E11EE}"/>
    <cellStyle name="Header1 4 2 14 2 3" xfId="43825" xr:uid="{89EBBEAF-65E0-4599-BCA7-BB6D5907D496}"/>
    <cellStyle name="Header1 4 2 14 3" xfId="43826" xr:uid="{BDFB922B-94A1-4482-9130-EB49D71A1A7C}"/>
    <cellStyle name="Header1 4 2 14 3 2" xfId="43827" xr:uid="{302FAF39-A042-435C-BBBA-F1817F863C71}"/>
    <cellStyle name="Header1 4 2 14 3 3" xfId="43828" xr:uid="{307CA458-5A13-4884-9F8D-124AB0463F8C}"/>
    <cellStyle name="Header1 4 2 14 4" xfId="43829" xr:uid="{48141ABB-893B-4FC5-83F3-0FA4C791362B}"/>
    <cellStyle name="Header1 4 2 14 4 2" xfId="43830" xr:uid="{AF9EBDCE-E9A9-4D1C-9382-2ADA44ECB0D0}"/>
    <cellStyle name="Header1 4 2 14 4 3" xfId="43831" xr:uid="{167051B7-9358-4662-A4B6-4F765259E52A}"/>
    <cellStyle name="Header1 4 2 14 5" xfId="43832" xr:uid="{17767174-6AE5-4FB7-A6C7-5C43B93F41CC}"/>
    <cellStyle name="Header1 4 2 14 5 2" xfId="43833" xr:uid="{7700C593-83D0-4702-A499-2DF2126EF38E}"/>
    <cellStyle name="Header1 4 2 14 5 3" xfId="43834" xr:uid="{0B4F4030-0E83-40AF-B147-33244167C55F}"/>
    <cellStyle name="Header1 4 2 14 6" xfId="43835" xr:uid="{93281955-3689-4C42-9E3C-CF93735C0A13}"/>
    <cellStyle name="Header1 4 2 14 6 2" xfId="43836" xr:uid="{BA9D86FE-1FED-4C03-829F-B39B4CEEB246}"/>
    <cellStyle name="Header1 4 2 14 6 3" xfId="43837" xr:uid="{55A3AFB4-221B-4E70-B44A-1FF9F2AFD966}"/>
    <cellStyle name="Header1 4 2 14 7" xfId="43838" xr:uid="{6B23E31B-C439-488F-B999-C30DBB1A31FD}"/>
    <cellStyle name="Header1 4 2 14 8" xfId="43839" xr:uid="{3FF8259A-1593-483C-99E4-5FB33613F5BA}"/>
    <cellStyle name="Header1 4 2 15" xfId="43840" xr:uid="{032DD518-4F5C-41D8-88B4-A8C9481367CC}"/>
    <cellStyle name="Header1 4 2 15 2" xfId="43841" xr:uid="{CA17340B-89C5-4B44-8DF6-C7B8A30D9251}"/>
    <cellStyle name="Header1 4 2 15 2 2" xfId="43842" xr:uid="{DB68D309-687E-4F0A-AEF3-E30840FE3237}"/>
    <cellStyle name="Header1 4 2 15 2 3" xfId="43843" xr:uid="{295D67FC-D7B6-4A1C-AA0D-70937C98FD8C}"/>
    <cellStyle name="Header1 4 2 15 3" xfId="43844" xr:uid="{C8A81C53-5AB0-4E62-9C33-71D604BD559D}"/>
    <cellStyle name="Header1 4 2 15 3 2" xfId="43845" xr:uid="{5CEC985E-15CD-4C86-BD76-26E8EC36CC10}"/>
    <cellStyle name="Header1 4 2 15 3 3" xfId="43846" xr:uid="{B02A9B76-2CC3-4BD5-A8FF-50937850C0E1}"/>
    <cellStyle name="Header1 4 2 15 4" xfId="43847" xr:uid="{A7771CA7-299F-435A-B4CF-B132A38D4A9E}"/>
    <cellStyle name="Header1 4 2 15 4 2" xfId="43848" xr:uid="{6DECDAA1-C239-49BF-B42B-641E669B61E2}"/>
    <cellStyle name="Header1 4 2 15 4 3" xfId="43849" xr:uid="{FDA09D5C-59B2-4085-BB88-CB0C75C54521}"/>
    <cellStyle name="Header1 4 2 15 5" xfId="43850" xr:uid="{7DD09587-FE0B-4E2F-8D5E-6C3BF676C2E4}"/>
    <cellStyle name="Header1 4 2 15 5 2" xfId="43851" xr:uid="{6863E303-5538-4CA8-B419-41723C676642}"/>
    <cellStyle name="Header1 4 2 15 5 3" xfId="43852" xr:uid="{8C719448-72C3-4F46-B844-0ADC6C31CB6D}"/>
    <cellStyle name="Header1 4 2 15 6" xfId="43853" xr:uid="{D4C69645-1A18-433C-9A11-2A3777F20D99}"/>
    <cellStyle name="Header1 4 2 15 6 2" xfId="43854" xr:uid="{4D497C0B-353D-4799-A003-A651174B6714}"/>
    <cellStyle name="Header1 4 2 15 6 3" xfId="43855" xr:uid="{2F6097F5-AEE3-419A-86BC-4BB0B8C4B3A0}"/>
    <cellStyle name="Header1 4 2 15 7" xfId="43856" xr:uid="{7A922635-0B69-4142-AE78-625A42BCA3E3}"/>
    <cellStyle name="Header1 4 2 15 8" xfId="43857" xr:uid="{B9FF5920-0251-4164-AA6D-A991BC05E4CB}"/>
    <cellStyle name="Header1 4 2 16" xfId="43858" xr:uid="{3A35FD42-CA09-4C5A-A424-4DAF31DF8E94}"/>
    <cellStyle name="Header1 4 2 2" xfId="43859" xr:uid="{6AE22957-10E5-4A74-8323-E6B0918C3D6B}"/>
    <cellStyle name="Header1 4 2 2 2" xfId="43860" xr:uid="{AD20FC10-3A13-4741-BD77-4BA6E6AD8FFE}"/>
    <cellStyle name="Header1 4 2 2 2 2" xfId="43861" xr:uid="{2248C355-17BC-4778-8AA0-E45CCA16F0AE}"/>
    <cellStyle name="Header1 4 2 2 2 2 2" xfId="43862" xr:uid="{60B133B5-F29E-4CD6-97B8-3F7BB2F7D575}"/>
    <cellStyle name="Header1 4 2 2 2 2 3" xfId="43863" xr:uid="{174A8C39-B93A-4E09-AB02-338181B48993}"/>
    <cellStyle name="Header1 4 2 2 2 3" xfId="43864" xr:uid="{2B2DB2C2-AD73-4C1A-9F7C-C392EFA8FDEE}"/>
    <cellStyle name="Header1 4 2 2 2 3 2" xfId="43865" xr:uid="{71FCBDEA-11F6-4259-89F4-8B244D0D0724}"/>
    <cellStyle name="Header1 4 2 2 2 3 3" xfId="43866" xr:uid="{EA2E1DB3-1B3D-45D7-9D21-B43A0D35CCB7}"/>
    <cellStyle name="Header1 4 2 2 2 4" xfId="43867" xr:uid="{266D773B-1929-4E3B-B766-DDCE0487EB73}"/>
    <cellStyle name="Header1 4 2 2 2 4 2" xfId="43868" xr:uid="{BA2D8639-CBE7-4F52-8FBB-D717509F4FC0}"/>
    <cellStyle name="Header1 4 2 2 2 4 3" xfId="43869" xr:uid="{82BFE930-8FA5-48BD-8216-EDEAE37D958D}"/>
    <cellStyle name="Header1 4 2 2 2 5" xfId="43870" xr:uid="{37141DB3-F266-4C32-9D6B-6B696D4D767F}"/>
    <cellStyle name="Header1 4 2 2 2 5 2" xfId="43871" xr:uid="{7741B5D7-8C59-49A3-9B64-9AF79B38C6BC}"/>
    <cellStyle name="Header1 4 2 2 2 5 3" xfId="43872" xr:uid="{6F54B4C3-12CA-4863-A461-0A284D25FA6E}"/>
    <cellStyle name="Header1 4 2 2 2 6" xfId="43873" xr:uid="{BE662768-B4C0-476C-BD1B-4F94CF89AAFF}"/>
    <cellStyle name="Header1 4 2 2 2 6 2" xfId="43874" xr:uid="{1079DF5A-890A-400E-A326-B3C6B635182E}"/>
    <cellStyle name="Header1 4 2 2 2 6 3" xfId="43875" xr:uid="{1A96055F-1344-4837-8983-4153EDFEF673}"/>
    <cellStyle name="Header1 4 2 2 2 7" xfId="43876" xr:uid="{8B081F17-85A9-4E48-9EFB-1FB2659F74F3}"/>
    <cellStyle name="Header1 4 2 2 2 7 2" xfId="43877" xr:uid="{2E001100-1C6B-49F2-8DB6-D00862F818DC}"/>
    <cellStyle name="Header1 4 2 2 2 7 3" xfId="43878" xr:uid="{58516E47-C4E0-426C-B581-9C022FCE8097}"/>
    <cellStyle name="Header1 4 2 2 2 8" xfId="43879" xr:uid="{5B48A7FA-6ABC-4DE8-B7F2-A54CFA79DE48}"/>
    <cellStyle name="Header1 4 2 2 2 9" xfId="43880" xr:uid="{721DC9E4-9FC2-4172-AA7D-51D23A5DED76}"/>
    <cellStyle name="Header1 4 2 2 3" xfId="43881" xr:uid="{EBF1EF5A-AE70-43CD-A119-1643A34F40CA}"/>
    <cellStyle name="Header1 4 2 2 3 2" xfId="43882" xr:uid="{69E44DC5-1014-4BF2-93DB-9D9561FE4742}"/>
    <cellStyle name="Header1 4 2 2 3 2 2" xfId="43883" xr:uid="{4153E275-6AFC-4E90-B85C-5C8FCAD12A11}"/>
    <cellStyle name="Header1 4 2 2 3 2 3" xfId="43884" xr:uid="{9B891C2B-FBD2-46B2-B6C8-7FB10D26662E}"/>
    <cellStyle name="Header1 4 2 2 3 3" xfId="43885" xr:uid="{B7A8582A-8966-4AD4-B1DF-465C9F623521}"/>
    <cellStyle name="Header1 4 2 2 3 3 2" xfId="43886" xr:uid="{3486B902-A431-4548-AC6E-3E8A504C43BB}"/>
    <cellStyle name="Header1 4 2 2 3 3 3" xfId="43887" xr:uid="{32E0987B-82B3-4073-8E79-BD99FA20754B}"/>
    <cellStyle name="Header1 4 2 2 3 4" xfId="43888" xr:uid="{A69DEF11-B827-45ED-B7AD-931E9B166094}"/>
    <cellStyle name="Header1 4 2 2 3 4 2" xfId="43889" xr:uid="{055093F2-3474-483D-9239-62098237A392}"/>
    <cellStyle name="Header1 4 2 2 3 4 3" xfId="43890" xr:uid="{782F35A2-4412-4370-8EA2-643363F5CDAD}"/>
    <cellStyle name="Header1 4 2 2 3 5" xfId="43891" xr:uid="{52E3100F-5F11-41F2-ABDC-BD0034434E13}"/>
    <cellStyle name="Header1 4 2 2 3 5 2" xfId="43892" xr:uid="{A6501AD4-AC82-4BDE-9EC3-7F185E1EB45A}"/>
    <cellStyle name="Header1 4 2 2 3 5 3" xfId="43893" xr:uid="{0A14FD21-7D88-41C3-B7FF-990C623ADB53}"/>
    <cellStyle name="Header1 4 2 2 3 6" xfId="43894" xr:uid="{D84FE0DB-FED6-4308-8C54-5BBE148F7BD5}"/>
    <cellStyle name="Header1 4 2 2 3 6 2" xfId="43895" xr:uid="{F71F3E47-DB76-4B87-B155-42AB2F1FAB2C}"/>
    <cellStyle name="Header1 4 2 2 3 6 3" xfId="43896" xr:uid="{C27DADB0-73D5-4811-853F-7F4544B306DD}"/>
    <cellStyle name="Header1 4 2 2 3 7" xfId="43897" xr:uid="{8DA8A005-C5CE-40B0-BDBE-F3791C7BB972}"/>
    <cellStyle name="Header1 4 2 2 3 8" xfId="43898" xr:uid="{5D2B6342-B919-4559-B80C-3423BB5D66B1}"/>
    <cellStyle name="Header1 4 2 2 4" xfId="43899" xr:uid="{B706C66E-E3A6-4DE0-B908-C4D7B7DDD42A}"/>
    <cellStyle name="Header1 4 2 2 4 2" xfId="43900" xr:uid="{ECA3B879-6A0F-4FC6-A004-6D6B15DBA329}"/>
    <cellStyle name="Header1 4 2 2 4 2 2" xfId="43901" xr:uid="{4B1A39F0-2A04-4C81-B312-37CA37C8F7CF}"/>
    <cellStyle name="Header1 4 2 2 4 2 3" xfId="43902" xr:uid="{751F44F7-0792-47EF-B92B-92F1CF288D14}"/>
    <cellStyle name="Header1 4 2 2 4 3" xfId="43903" xr:uid="{1FFDFE1B-54E1-4410-B736-EBDE87E2FCD8}"/>
    <cellStyle name="Header1 4 2 2 4 3 2" xfId="43904" xr:uid="{DD95B84A-4FE9-4296-A854-A9413603E0D5}"/>
    <cellStyle name="Header1 4 2 2 4 3 3" xfId="43905" xr:uid="{18C2FA9F-16FC-476B-844C-D138FE10A30D}"/>
    <cellStyle name="Header1 4 2 2 4 4" xfId="43906" xr:uid="{9A55103D-D75D-4B3E-A3B1-C985B43E5F81}"/>
    <cellStyle name="Header1 4 2 2 4 4 2" xfId="43907" xr:uid="{14C175EA-E59F-4AE3-B9DE-634BAA4C85ED}"/>
    <cellStyle name="Header1 4 2 2 4 4 3" xfId="43908" xr:uid="{AC4DAC59-C1A3-45D1-A9CE-D83C07FAE732}"/>
    <cellStyle name="Header1 4 2 2 4 5" xfId="43909" xr:uid="{3B280596-E8DE-496E-9988-9850F601B58C}"/>
    <cellStyle name="Header1 4 2 2 4 5 2" xfId="43910" xr:uid="{2E42519E-9E1E-4029-A60C-1F3790A512CB}"/>
    <cellStyle name="Header1 4 2 2 4 5 3" xfId="43911" xr:uid="{CDAA3ECE-D5CB-4036-B6F3-B2C529B70308}"/>
    <cellStyle name="Header1 4 2 2 4 6" xfId="43912" xr:uid="{C28577BD-22D6-4FFC-86FD-D0E34020AD33}"/>
    <cellStyle name="Header1 4 2 2 4 6 2" xfId="43913" xr:uid="{8A3C9615-E47F-4D72-92E8-ED45A0184B9B}"/>
    <cellStyle name="Header1 4 2 2 4 6 3" xfId="43914" xr:uid="{883A8866-E0A4-4161-9A37-9979FC8BFE1D}"/>
    <cellStyle name="Header1 4 2 2 4 7" xfId="43915" xr:uid="{BFDBC244-2209-4D63-8917-C3D2F4636628}"/>
    <cellStyle name="Header1 4 2 2 4 8" xfId="43916" xr:uid="{4E0E6F9E-41D2-4CD2-B9C2-E38C411FEFF1}"/>
    <cellStyle name="Header1 4 2 2 5" xfId="43917" xr:uid="{C0A73552-A8E5-40EC-AA83-AAFC4A3919A6}"/>
    <cellStyle name="Header1 4 2 2 5 2" xfId="43918" xr:uid="{0C6911BF-85E3-4F10-BCE0-B4FF10448FD8}"/>
    <cellStyle name="Header1 4 2 2 5 2 2" xfId="43919" xr:uid="{27E3B83F-1BA4-48AA-8274-BCA1334FB586}"/>
    <cellStyle name="Header1 4 2 2 5 2 3" xfId="43920" xr:uid="{521B2525-DEE3-46BD-A69E-3DC2DB85FD81}"/>
    <cellStyle name="Header1 4 2 2 5 3" xfId="43921" xr:uid="{D7DFA740-E242-434D-A753-20108CD5E823}"/>
    <cellStyle name="Header1 4 2 2 5 3 2" xfId="43922" xr:uid="{2B991023-037A-4678-8167-0B01A60FE173}"/>
    <cellStyle name="Header1 4 2 2 5 3 3" xfId="43923" xr:uid="{0B081291-B2BE-4639-97F3-C0FF3B957CE3}"/>
    <cellStyle name="Header1 4 2 2 5 4" xfId="43924" xr:uid="{0A8DA756-4ECC-40EB-BEC0-89320E401500}"/>
    <cellStyle name="Header1 4 2 2 5 4 2" xfId="43925" xr:uid="{06199B4F-0713-4574-B78B-0020B7ACE3A6}"/>
    <cellStyle name="Header1 4 2 2 5 4 3" xfId="43926" xr:uid="{F2108666-C43E-43F8-B897-F02B4889F4A1}"/>
    <cellStyle name="Header1 4 2 2 5 5" xfId="43927" xr:uid="{7ABCC9E7-E016-496D-9C25-CCBD67231858}"/>
    <cellStyle name="Header1 4 2 2 5 5 2" xfId="43928" xr:uid="{14748393-204E-4DBA-B5B8-F10D96FFF33A}"/>
    <cellStyle name="Header1 4 2 2 5 5 3" xfId="43929" xr:uid="{57FA8DD4-6ACE-4066-B666-BB9158FB4D1B}"/>
    <cellStyle name="Header1 4 2 2 5 6" xfId="43930" xr:uid="{97A630D3-9FEB-40AC-BE33-3A1F95412F89}"/>
    <cellStyle name="Header1 4 2 2 5 6 2" xfId="43931" xr:uid="{185056FB-41D4-47C3-836B-39918C7B0C3C}"/>
    <cellStyle name="Header1 4 2 2 5 6 3" xfId="43932" xr:uid="{B04DAA37-7BF4-4E5C-8710-231BD1A22969}"/>
    <cellStyle name="Header1 4 2 2 5 7" xfId="43933" xr:uid="{F2895333-7313-4127-BB71-0BCD38CB457C}"/>
    <cellStyle name="Header1 4 2 2 5 8" xfId="43934" xr:uid="{CF8830BB-7FFA-4A22-9768-BB4EF966AF99}"/>
    <cellStyle name="Header1 4 2 2 6" xfId="43935" xr:uid="{EA05527E-10E8-4F52-9AEF-8A32110CA54F}"/>
    <cellStyle name="Header1 4 2 2 6 2" xfId="43936" xr:uid="{AA7B2E0B-FDAE-4E77-91AF-ECAB23CF44C1}"/>
    <cellStyle name="Header1 4 2 2 6 2 2" xfId="43937" xr:uid="{46E5F094-40E7-4F60-B1B5-87C1E9F99FA9}"/>
    <cellStyle name="Header1 4 2 2 6 2 3" xfId="43938" xr:uid="{BAB48A8B-BD5B-484A-A55C-B4958D560318}"/>
    <cellStyle name="Header1 4 2 2 6 3" xfId="43939" xr:uid="{D7BD4485-C57A-4E79-96CF-8D83536EA454}"/>
    <cellStyle name="Header1 4 2 2 6 3 2" xfId="43940" xr:uid="{4FD0C5EF-DAE3-4219-BFEA-7BA4FF3B192B}"/>
    <cellStyle name="Header1 4 2 2 6 3 3" xfId="43941" xr:uid="{A4C5DEDA-7994-46B1-99B3-17DFCF193EBA}"/>
    <cellStyle name="Header1 4 2 2 6 4" xfId="43942" xr:uid="{D7E0FD24-93C7-473D-AC57-D91F7D0D647D}"/>
    <cellStyle name="Header1 4 2 2 6 4 2" xfId="43943" xr:uid="{7DC92EB4-DBD3-4857-BFAE-60A1D4351076}"/>
    <cellStyle name="Header1 4 2 2 6 4 3" xfId="43944" xr:uid="{224CE273-E1B8-4F86-9144-609FCC981B2B}"/>
    <cellStyle name="Header1 4 2 2 6 5" xfId="43945" xr:uid="{51E200B7-9C4A-4BA5-9CB8-F8018AC5D7F5}"/>
    <cellStyle name="Header1 4 2 2 6 5 2" xfId="43946" xr:uid="{BBFA0762-700C-4911-A324-0053D453D8FA}"/>
    <cellStyle name="Header1 4 2 2 6 5 3" xfId="43947" xr:uid="{744C0536-6410-4337-B17F-A43D55C19EE2}"/>
    <cellStyle name="Header1 4 2 2 6 6" xfId="43948" xr:uid="{5B3A04E6-CD1B-4F39-B93B-4AA59262FF23}"/>
    <cellStyle name="Header1 4 2 2 6 6 2" xfId="43949" xr:uid="{8C046C5B-0208-4556-B631-B0696F21117C}"/>
    <cellStyle name="Header1 4 2 2 6 6 3" xfId="43950" xr:uid="{D9D39486-60B1-4824-A546-AABDDBA893A3}"/>
    <cellStyle name="Header1 4 2 2 6 7" xfId="43951" xr:uid="{C0ED2E47-1541-4397-A3CE-A51A785AEA56}"/>
    <cellStyle name="Header1 4 2 2 6 8" xfId="43952" xr:uid="{0DE4BE15-9606-4CDC-8F6D-EA6D52D74D7B}"/>
    <cellStyle name="Header1 4 2 2 7" xfId="43953" xr:uid="{0BB5BAEC-4906-4D37-BC5F-2A7B479CC8A7}"/>
    <cellStyle name="Header1 4 2 2 8" xfId="43954" xr:uid="{67D68823-B141-4914-A9B2-A13541C0936C}"/>
    <cellStyle name="Header1 4 2 3" xfId="43955" xr:uid="{FA0395A8-275A-4C54-B4B3-46FDCDB6D263}"/>
    <cellStyle name="Header1 4 2 3 2" xfId="43956" xr:uid="{AE020C1B-0B11-40AA-8912-CDF507C3B188}"/>
    <cellStyle name="Header1 4 2 3 2 2" xfId="43957" xr:uid="{83F9CEA6-258F-41FC-B393-5D7F8476E32C}"/>
    <cellStyle name="Header1 4 2 3 2 2 2" xfId="43958" xr:uid="{286FF74E-B3A5-4E7F-B6EC-52323460FEBB}"/>
    <cellStyle name="Header1 4 2 3 2 2 3" xfId="43959" xr:uid="{AED7E374-A38F-4239-A8E9-3C7C951097AF}"/>
    <cellStyle name="Header1 4 2 3 2 3" xfId="43960" xr:uid="{15707D96-B7B3-4C4C-9990-A4643316D2F6}"/>
    <cellStyle name="Header1 4 2 3 2 3 2" xfId="43961" xr:uid="{AEF04F75-C480-4C95-8BBC-529F6D501705}"/>
    <cellStyle name="Header1 4 2 3 2 3 3" xfId="43962" xr:uid="{9FCEF40F-75C4-4DDE-9D15-73D6AE9CDCB8}"/>
    <cellStyle name="Header1 4 2 3 2 4" xfId="43963" xr:uid="{7A11CF10-6E2C-4919-9A5B-BC54B58E75BD}"/>
    <cellStyle name="Header1 4 2 3 2 4 2" xfId="43964" xr:uid="{9DEB86FF-96C8-40B4-8248-D804403BC15F}"/>
    <cellStyle name="Header1 4 2 3 2 4 3" xfId="43965" xr:uid="{B0FDA431-AB9B-4BB0-98CB-972E4F00DD6F}"/>
    <cellStyle name="Header1 4 2 3 2 5" xfId="43966" xr:uid="{7DE6DD17-44A3-49D0-B410-29C576845739}"/>
    <cellStyle name="Header1 4 2 3 2 5 2" xfId="43967" xr:uid="{88BC68A0-146F-4FE4-9653-05E7C1033AF4}"/>
    <cellStyle name="Header1 4 2 3 2 5 3" xfId="43968" xr:uid="{0D2A3829-5966-4BC9-A6D0-1BA1F5923509}"/>
    <cellStyle name="Header1 4 2 3 2 6" xfId="43969" xr:uid="{94B0D4F9-39B6-4954-867B-10492A0C50CD}"/>
    <cellStyle name="Header1 4 2 3 2 6 2" xfId="43970" xr:uid="{BF429152-AD9F-4FA7-89E9-8F56EF9C6D50}"/>
    <cellStyle name="Header1 4 2 3 2 6 3" xfId="43971" xr:uid="{FED586FC-63EA-4A12-99CC-3BA6B1B09F9C}"/>
    <cellStyle name="Header1 4 2 3 2 7" xfId="43972" xr:uid="{FED74316-DEB6-4ACD-B769-909EBF405FAE}"/>
    <cellStyle name="Header1 4 2 3 2 7 2" xfId="43973" xr:uid="{AE8183A9-EA1D-4A60-815C-DF5F2C64CDC0}"/>
    <cellStyle name="Header1 4 2 3 2 7 3" xfId="43974" xr:uid="{7074B92B-3662-408B-B638-B435F1AA11F9}"/>
    <cellStyle name="Header1 4 2 3 2 8" xfId="43975" xr:uid="{F64C5EBD-6CF3-4EDC-8655-B5E61A97EA86}"/>
    <cellStyle name="Header1 4 2 3 2 9" xfId="43976" xr:uid="{0AD3AFC6-B27F-424C-8071-60A5297DF517}"/>
    <cellStyle name="Header1 4 2 3 3" xfId="43977" xr:uid="{78558668-5124-4D54-9A7C-E92DA40674F2}"/>
    <cellStyle name="Header1 4 2 3 3 2" xfId="43978" xr:uid="{6212F49D-1426-48B9-8D69-C42378D31177}"/>
    <cellStyle name="Header1 4 2 3 3 2 2" xfId="43979" xr:uid="{B84F23DB-F465-417C-A653-2EE7848B40D7}"/>
    <cellStyle name="Header1 4 2 3 3 2 3" xfId="43980" xr:uid="{829696E5-ACAD-41ED-9DC1-0B3B928EFEE5}"/>
    <cellStyle name="Header1 4 2 3 3 3" xfId="43981" xr:uid="{24FAA346-DFD2-4591-B6B1-F2D3A388EBAC}"/>
    <cellStyle name="Header1 4 2 3 3 3 2" xfId="43982" xr:uid="{78F43D13-1981-4F04-906C-7396362EFCBB}"/>
    <cellStyle name="Header1 4 2 3 3 3 3" xfId="43983" xr:uid="{26F44220-E38F-464D-B3A9-DCDAD5A21144}"/>
    <cellStyle name="Header1 4 2 3 3 4" xfId="43984" xr:uid="{C55A9B78-BF3A-492D-A988-CE6FEBB31DDB}"/>
    <cellStyle name="Header1 4 2 3 3 4 2" xfId="43985" xr:uid="{C47395B6-D427-4D41-803E-7980846BC7DF}"/>
    <cellStyle name="Header1 4 2 3 3 4 3" xfId="43986" xr:uid="{207CB940-0428-4633-836A-71D932E614F8}"/>
    <cellStyle name="Header1 4 2 3 3 5" xfId="43987" xr:uid="{A520ED1A-B1C2-4CE4-948B-45F4E35455E3}"/>
    <cellStyle name="Header1 4 2 3 3 5 2" xfId="43988" xr:uid="{79BEC568-E4ED-48FA-B4E0-6D3A497CE91E}"/>
    <cellStyle name="Header1 4 2 3 3 5 3" xfId="43989" xr:uid="{C80DCB85-C8FE-4EEE-9857-9B3CE0B07490}"/>
    <cellStyle name="Header1 4 2 3 3 6" xfId="43990" xr:uid="{EC4D8E7A-1106-45B4-9065-89CE4C7834CD}"/>
    <cellStyle name="Header1 4 2 3 3 6 2" xfId="43991" xr:uid="{475E3CF5-9A96-4563-A2D7-C6B416C4865E}"/>
    <cellStyle name="Header1 4 2 3 3 6 3" xfId="43992" xr:uid="{2C7ABB3B-58ED-4BF5-8B3F-480E00882D38}"/>
    <cellStyle name="Header1 4 2 3 3 7" xfId="43993" xr:uid="{6410C61F-CA63-45AA-B635-713A3B0948D0}"/>
    <cellStyle name="Header1 4 2 3 3 8" xfId="43994" xr:uid="{E83E01DF-39E5-426D-A132-E37D7C3D3DD1}"/>
    <cellStyle name="Header1 4 2 3 4" xfId="43995" xr:uid="{77530CBF-1071-464E-95DE-6CCD9C7ED556}"/>
    <cellStyle name="Header1 4 2 3 4 2" xfId="43996" xr:uid="{32CDD439-CE91-437A-913C-76C258A586D6}"/>
    <cellStyle name="Header1 4 2 3 4 2 2" xfId="43997" xr:uid="{D18F8A0E-F6A5-4A4E-9221-736582DF9004}"/>
    <cellStyle name="Header1 4 2 3 4 2 3" xfId="43998" xr:uid="{D7D71436-A666-45D4-9775-E7BF5AE9BAD5}"/>
    <cellStyle name="Header1 4 2 3 4 3" xfId="43999" xr:uid="{F2AEFF59-273C-4CBB-B3EE-E96EC2E97DDA}"/>
    <cellStyle name="Header1 4 2 3 4 3 2" xfId="44000" xr:uid="{43103007-0351-4037-8EB5-C5CDE146721F}"/>
    <cellStyle name="Header1 4 2 3 4 3 3" xfId="44001" xr:uid="{ECBA3CC1-9E38-46A4-9C5F-20AC7FBA4399}"/>
    <cellStyle name="Header1 4 2 3 4 4" xfId="44002" xr:uid="{9F46C42E-9C8B-4BEE-8A13-4726A7A838E8}"/>
    <cellStyle name="Header1 4 2 3 4 4 2" xfId="44003" xr:uid="{A67A39BE-3FB1-43F1-A3D1-99F2917AE1C8}"/>
    <cellStyle name="Header1 4 2 3 4 4 3" xfId="44004" xr:uid="{A2B95105-E30C-4BDA-8916-13FB55663804}"/>
    <cellStyle name="Header1 4 2 3 4 5" xfId="44005" xr:uid="{0D219EBA-36BE-47B6-BEA6-17D367AF16A9}"/>
    <cellStyle name="Header1 4 2 3 4 5 2" xfId="44006" xr:uid="{2116D631-A64F-4F78-9725-9D2EABF65789}"/>
    <cellStyle name="Header1 4 2 3 4 5 3" xfId="44007" xr:uid="{F4F474D1-0B0D-4194-BCE0-30688C95103A}"/>
    <cellStyle name="Header1 4 2 3 4 6" xfId="44008" xr:uid="{EEBF91DC-FD82-418E-A599-FF2FF47F668A}"/>
    <cellStyle name="Header1 4 2 3 4 6 2" xfId="44009" xr:uid="{B7E71D6E-5548-48BC-A4A3-4C2166F2513A}"/>
    <cellStyle name="Header1 4 2 3 4 6 3" xfId="44010" xr:uid="{3C35AEF6-58C9-45E5-9C39-73329D9401A2}"/>
    <cellStyle name="Header1 4 2 3 4 7" xfId="44011" xr:uid="{F5C3CA56-ADE8-40BF-9697-3FBA554B74CC}"/>
    <cellStyle name="Header1 4 2 3 4 8" xfId="44012" xr:uid="{ADDF2CD9-9209-4BEB-B82D-EA3BDA303040}"/>
    <cellStyle name="Header1 4 2 3 5" xfId="44013" xr:uid="{2907D922-C21B-4334-A895-65A10C96CA01}"/>
    <cellStyle name="Header1 4 2 3 5 2" xfId="44014" xr:uid="{C06F528C-085A-4873-AF61-8EADC9A56B8A}"/>
    <cellStyle name="Header1 4 2 3 5 2 2" xfId="44015" xr:uid="{A4729833-94B5-4FC8-915E-3B956A3E8BD8}"/>
    <cellStyle name="Header1 4 2 3 5 2 3" xfId="44016" xr:uid="{FFF5F877-B0C4-4153-B5E6-C08261D76928}"/>
    <cellStyle name="Header1 4 2 3 5 3" xfId="44017" xr:uid="{AFC1332A-12CB-4A82-8E77-1CCA7BECD0B9}"/>
    <cellStyle name="Header1 4 2 3 5 3 2" xfId="44018" xr:uid="{9989825A-0848-4E47-BFD5-E62A652C3D34}"/>
    <cellStyle name="Header1 4 2 3 5 3 3" xfId="44019" xr:uid="{81249F18-973D-4F7C-9284-3D8857A504D3}"/>
    <cellStyle name="Header1 4 2 3 5 4" xfId="44020" xr:uid="{95F0CBAE-1310-4942-8FCF-5EB7338362CA}"/>
    <cellStyle name="Header1 4 2 3 5 4 2" xfId="44021" xr:uid="{A9BA9446-C00B-43F2-94E8-EFFBE99E5D9A}"/>
    <cellStyle name="Header1 4 2 3 5 4 3" xfId="44022" xr:uid="{4C415D54-FD88-4863-8AE8-DFDA298BA045}"/>
    <cellStyle name="Header1 4 2 3 5 5" xfId="44023" xr:uid="{C02FED8C-7804-41E9-A628-C72326016637}"/>
    <cellStyle name="Header1 4 2 3 5 5 2" xfId="44024" xr:uid="{A3F4004F-2A36-4518-8808-06D435B1910B}"/>
    <cellStyle name="Header1 4 2 3 5 5 3" xfId="44025" xr:uid="{3DBF39BF-57C8-4B67-9CA7-D815141FB755}"/>
    <cellStyle name="Header1 4 2 3 5 6" xfId="44026" xr:uid="{97464637-DF42-4887-8F62-6A695A1F2780}"/>
    <cellStyle name="Header1 4 2 3 5 6 2" xfId="44027" xr:uid="{9E367B85-CAE0-444A-B85A-B205009CD7C1}"/>
    <cellStyle name="Header1 4 2 3 5 6 3" xfId="44028" xr:uid="{8BC84BDB-1147-42AC-8700-DB1F391D89B9}"/>
    <cellStyle name="Header1 4 2 3 5 7" xfId="44029" xr:uid="{E5F5796A-0E71-4F3E-A2E7-D513E1D17038}"/>
    <cellStyle name="Header1 4 2 3 5 8" xfId="44030" xr:uid="{7EBE81CA-104B-4E62-B602-2B889CEA6365}"/>
    <cellStyle name="Header1 4 2 3 6" xfId="44031" xr:uid="{90F5CD8C-8AA8-4A21-8301-AAD3F8EFB824}"/>
    <cellStyle name="Header1 4 2 3 6 2" xfId="44032" xr:uid="{6395C39C-29EA-4F21-9561-788AABA2E777}"/>
    <cellStyle name="Header1 4 2 3 6 2 2" xfId="44033" xr:uid="{C2125C75-E38E-4A07-B44E-F79FDC57DAD2}"/>
    <cellStyle name="Header1 4 2 3 6 2 3" xfId="44034" xr:uid="{ED4FE314-7852-4AF7-9CE6-8877F40DAB3D}"/>
    <cellStyle name="Header1 4 2 3 6 3" xfId="44035" xr:uid="{71478DAB-DE81-4C76-A44A-46724B4B24D2}"/>
    <cellStyle name="Header1 4 2 3 6 3 2" xfId="44036" xr:uid="{8A589E38-59F7-46F4-BEC0-90AA6A098EE1}"/>
    <cellStyle name="Header1 4 2 3 6 3 3" xfId="44037" xr:uid="{AB2BFCE8-E511-4791-BD73-1C24990844C2}"/>
    <cellStyle name="Header1 4 2 3 6 4" xfId="44038" xr:uid="{41F5689F-E5A8-456D-BFD6-313B216B8ED6}"/>
    <cellStyle name="Header1 4 2 3 6 4 2" xfId="44039" xr:uid="{ADE5EDDA-7CD6-449B-A5B0-52BDF3345EF8}"/>
    <cellStyle name="Header1 4 2 3 6 4 3" xfId="44040" xr:uid="{25A61041-9E5C-4EBC-B53B-4BD7E1646BDC}"/>
    <cellStyle name="Header1 4 2 3 6 5" xfId="44041" xr:uid="{CF386645-9BD1-4CD8-BDDB-8ED5E6F4B026}"/>
    <cellStyle name="Header1 4 2 3 6 5 2" xfId="44042" xr:uid="{ED48EC30-BC2A-4E23-8D76-02AC78186AD4}"/>
    <cellStyle name="Header1 4 2 3 6 5 3" xfId="44043" xr:uid="{115307D2-DD66-406A-B7C6-3EEBF345FB8C}"/>
    <cellStyle name="Header1 4 2 3 6 6" xfId="44044" xr:uid="{57AC8DCE-2AB5-4E74-8E41-AEFC3F60B11F}"/>
    <cellStyle name="Header1 4 2 3 6 6 2" xfId="44045" xr:uid="{19F9636D-E1B8-4047-9765-A025F8A3B919}"/>
    <cellStyle name="Header1 4 2 3 6 6 3" xfId="44046" xr:uid="{FE849D06-E1DF-433E-8A1B-5115DCA24551}"/>
    <cellStyle name="Header1 4 2 3 6 7" xfId="44047" xr:uid="{76AAEEF1-1ACC-4F57-9DB5-3AE0B937F8CC}"/>
    <cellStyle name="Header1 4 2 3 6 8" xfId="44048" xr:uid="{5CD4C988-64CF-4846-80B4-3F7A612F5384}"/>
    <cellStyle name="Header1 4 2 3 7" xfId="44049" xr:uid="{500DE884-A4A5-4025-A363-B291C14EACA5}"/>
    <cellStyle name="Header1 4 2 3 8" xfId="44050" xr:uid="{98343DBE-B2C2-42F6-A61D-D81457D0F7B7}"/>
    <cellStyle name="Header1 4 2 4" xfId="44051" xr:uid="{1F766286-04A3-404F-BD2D-81CBC092A2A2}"/>
    <cellStyle name="Header1 4 2 4 2" xfId="44052" xr:uid="{80AD2A72-F040-4D85-963B-157544BADD81}"/>
    <cellStyle name="Header1 4 2 4 2 2" xfId="44053" xr:uid="{CD4D1B09-866C-4250-BAB7-3C6A9083B92F}"/>
    <cellStyle name="Header1 4 2 4 2 2 2" xfId="44054" xr:uid="{21D7244E-AB37-4743-966D-26838E9C1A6A}"/>
    <cellStyle name="Header1 4 2 4 2 2 3" xfId="44055" xr:uid="{B340654F-3EDE-46AB-8E0A-B31D328CC80F}"/>
    <cellStyle name="Header1 4 2 4 2 3" xfId="44056" xr:uid="{D393C4D3-B2A8-40B1-A9BB-F906A70CFCC1}"/>
    <cellStyle name="Header1 4 2 4 2 3 2" xfId="44057" xr:uid="{4029F58B-7B13-4167-987C-90A781D86EDF}"/>
    <cellStyle name="Header1 4 2 4 2 3 3" xfId="44058" xr:uid="{1AFE8324-AEBC-4938-A3BC-2D29997A81CC}"/>
    <cellStyle name="Header1 4 2 4 2 4" xfId="44059" xr:uid="{0C469A8B-70F2-4518-9ADD-2073AB9AC918}"/>
    <cellStyle name="Header1 4 2 4 2 4 2" xfId="44060" xr:uid="{6D13E9FA-5DB1-4AC2-AAC2-0DA44A89129A}"/>
    <cellStyle name="Header1 4 2 4 2 4 3" xfId="44061" xr:uid="{9D574AC1-48E4-4C86-B520-4D782981F703}"/>
    <cellStyle name="Header1 4 2 4 2 5" xfId="44062" xr:uid="{09588DBD-966C-433A-9086-34AD429F8DA6}"/>
    <cellStyle name="Header1 4 2 4 2 5 2" xfId="44063" xr:uid="{68EBD71C-8C1B-432A-945F-A3E9B19326D8}"/>
    <cellStyle name="Header1 4 2 4 2 5 3" xfId="44064" xr:uid="{540D0695-9A2A-415F-990F-7AA8A62342D9}"/>
    <cellStyle name="Header1 4 2 4 2 6" xfId="44065" xr:uid="{90B01B67-E1F2-4C00-A6A4-8D482E347D50}"/>
    <cellStyle name="Header1 4 2 4 2 6 2" xfId="44066" xr:uid="{36ED6836-CE66-4390-B224-2D15C71CE00B}"/>
    <cellStyle name="Header1 4 2 4 2 6 3" xfId="44067" xr:uid="{9194DD9E-AC97-41EF-B1DB-C1771911C68A}"/>
    <cellStyle name="Header1 4 2 4 2 7" xfId="44068" xr:uid="{1E3E4866-02A6-44F9-B9C6-60C1B19FFFAE}"/>
    <cellStyle name="Header1 4 2 4 2 7 2" xfId="44069" xr:uid="{8D12C6F3-5A83-4303-A983-11B3565A451D}"/>
    <cellStyle name="Header1 4 2 4 2 7 3" xfId="44070" xr:uid="{027EDD8B-3E67-41DD-AA8C-E9B0F2C7CE9D}"/>
    <cellStyle name="Header1 4 2 4 2 8" xfId="44071" xr:uid="{C567C592-D7F4-4DA0-90B2-8F0A598FC3E2}"/>
    <cellStyle name="Header1 4 2 4 2 9" xfId="44072" xr:uid="{7C2F56C2-7068-442F-AE45-EFF9685E7F9D}"/>
    <cellStyle name="Header1 4 2 4 3" xfId="44073" xr:uid="{C12A5AEB-450A-4EDB-ADDF-222C9A804005}"/>
    <cellStyle name="Header1 4 2 4 3 2" xfId="44074" xr:uid="{FDFC35DF-C9C1-4CB3-AB25-0163414B65D0}"/>
    <cellStyle name="Header1 4 2 4 3 2 2" xfId="44075" xr:uid="{1CB973D8-1380-42DB-BE01-2AA6B949432F}"/>
    <cellStyle name="Header1 4 2 4 3 2 3" xfId="44076" xr:uid="{41D28FA3-C3C4-47D3-B32F-62F7D7150427}"/>
    <cellStyle name="Header1 4 2 4 3 3" xfId="44077" xr:uid="{E3781E6B-80EF-460B-807A-F95FB0B06E4F}"/>
    <cellStyle name="Header1 4 2 4 3 3 2" xfId="44078" xr:uid="{6D5605E3-2CB4-4F54-BE55-DCF46098E8C8}"/>
    <cellStyle name="Header1 4 2 4 3 3 3" xfId="44079" xr:uid="{8430F489-DD61-4A5F-86B8-61B3A05EBA10}"/>
    <cellStyle name="Header1 4 2 4 3 4" xfId="44080" xr:uid="{D2E76D04-F136-4E1C-9866-1891B3B76021}"/>
    <cellStyle name="Header1 4 2 4 3 4 2" xfId="44081" xr:uid="{1D3846BA-E696-4E16-8039-950093E82CC4}"/>
    <cellStyle name="Header1 4 2 4 3 4 3" xfId="44082" xr:uid="{887B5429-4095-4847-A42D-158A98527850}"/>
    <cellStyle name="Header1 4 2 4 3 5" xfId="44083" xr:uid="{18A7DF21-182F-4F1D-924C-BC81880C6F07}"/>
    <cellStyle name="Header1 4 2 4 3 5 2" xfId="44084" xr:uid="{1FF55147-789E-4C3B-81F6-09BCFBF15BEA}"/>
    <cellStyle name="Header1 4 2 4 3 5 3" xfId="44085" xr:uid="{F07E422C-02E8-4EEC-A5CF-6823FEBA0E42}"/>
    <cellStyle name="Header1 4 2 4 3 6" xfId="44086" xr:uid="{6C50177F-1321-4A3E-B3D9-AA947381B4F9}"/>
    <cellStyle name="Header1 4 2 4 3 6 2" xfId="44087" xr:uid="{69F27AB1-E82B-4A98-B5CF-27A2511BED60}"/>
    <cellStyle name="Header1 4 2 4 3 6 3" xfId="44088" xr:uid="{A4F0DB3E-523B-4D3E-B1ED-AF48A471E3AE}"/>
    <cellStyle name="Header1 4 2 4 3 7" xfId="44089" xr:uid="{43FBB8D7-C897-40AA-9201-B092A8AD86E6}"/>
    <cellStyle name="Header1 4 2 4 3 8" xfId="44090" xr:uid="{6DBCA2CB-9D1D-4586-B72A-D018AD6CE7CD}"/>
    <cellStyle name="Header1 4 2 4 4" xfId="44091" xr:uid="{595F1F5B-0951-4C06-B2F4-8BDE2E93DA54}"/>
    <cellStyle name="Header1 4 2 4 4 2" xfId="44092" xr:uid="{2FF5979E-D97F-4CD4-8324-8B4C75A6081E}"/>
    <cellStyle name="Header1 4 2 4 4 2 2" xfId="44093" xr:uid="{54FE2373-F16E-47F7-ABFB-828B47B356BE}"/>
    <cellStyle name="Header1 4 2 4 4 2 3" xfId="44094" xr:uid="{147A2E53-D82E-4E76-B538-53F8E8510229}"/>
    <cellStyle name="Header1 4 2 4 4 3" xfId="44095" xr:uid="{ABB40820-06E4-4ECF-A876-F5BA0954A5A1}"/>
    <cellStyle name="Header1 4 2 4 4 3 2" xfId="44096" xr:uid="{45DB1255-2C7B-420E-8DDD-B047E4DB8566}"/>
    <cellStyle name="Header1 4 2 4 4 3 3" xfId="44097" xr:uid="{372636FF-9260-49B7-9CEF-F9B83B36E909}"/>
    <cellStyle name="Header1 4 2 4 4 4" xfId="44098" xr:uid="{6B1F40F0-A78E-4C33-AF45-B2382E4F3703}"/>
    <cellStyle name="Header1 4 2 4 4 4 2" xfId="44099" xr:uid="{2416DB57-3BD6-4676-8D4E-58281E9F6F32}"/>
    <cellStyle name="Header1 4 2 4 4 4 3" xfId="44100" xr:uid="{C761E078-BE17-4298-86B9-A5F7BE696A2C}"/>
    <cellStyle name="Header1 4 2 4 4 5" xfId="44101" xr:uid="{E3D86504-7613-415C-92A1-DB4DC5CE745E}"/>
    <cellStyle name="Header1 4 2 4 4 5 2" xfId="44102" xr:uid="{BFA1E4CD-9771-42B1-8A1F-F8D6DE4F25B0}"/>
    <cellStyle name="Header1 4 2 4 4 5 3" xfId="44103" xr:uid="{EBD70BF9-71A0-46E7-AF3F-9094FEE96306}"/>
    <cellStyle name="Header1 4 2 4 4 6" xfId="44104" xr:uid="{27BF7711-562E-40EC-962D-B6EB1A25EF45}"/>
    <cellStyle name="Header1 4 2 4 4 6 2" xfId="44105" xr:uid="{8DC0E4EB-BE78-4244-A38E-218DD81AE6D0}"/>
    <cellStyle name="Header1 4 2 4 4 6 3" xfId="44106" xr:uid="{6E46D9D7-7C6C-4FBC-BEA5-69F9CB489F9A}"/>
    <cellStyle name="Header1 4 2 4 4 7" xfId="44107" xr:uid="{50995A76-C772-4C23-B6DF-BB058958DCAF}"/>
    <cellStyle name="Header1 4 2 4 4 8" xfId="44108" xr:uid="{06E34010-4DF8-49CB-AF18-C9B91A85B359}"/>
    <cellStyle name="Header1 4 2 4 5" xfId="44109" xr:uid="{4DCB4365-90EA-42DC-B73E-B07158A4B6A2}"/>
    <cellStyle name="Header1 4 2 4 5 2" xfId="44110" xr:uid="{BE83B861-4D18-402A-80FF-A57C7307222B}"/>
    <cellStyle name="Header1 4 2 4 5 2 2" xfId="44111" xr:uid="{F6B9F0E6-0314-4C9C-8EF6-6418DB11D61B}"/>
    <cellStyle name="Header1 4 2 4 5 2 3" xfId="44112" xr:uid="{924B46BB-F54C-45B8-AE4B-AF9638629120}"/>
    <cellStyle name="Header1 4 2 4 5 3" xfId="44113" xr:uid="{DEEE5A13-7E5A-4BB1-8C1E-F9FA8A7FD466}"/>
    <cellStyle name="Header1 4 2 4 5 3 2" xfId="44114" xr:uid="{A9688649-B323-4192-9BF7-BA8B34FE4E6C}"/>
    <cellStyle name="Header1 4 2 4 5 3 3" xfId="44115" xr:uid="{B5DC28C1-8FBD-410F-BD8B-1CC60502F108}"/>
    <cellStyle name="Header1 4 2 4 5 4" xfId="44116" xr:uid="{6ED3F04F-2C04-44A4-96FB-95C310252809}"/>
    <cellStyle name="Header1 4 2 4 5 4 2" xfId="44117" xr:uid="{89689114-1B5E-47DC-A85A-9DC10D32204A}"/>
    <cellStyle name="Header1 4 2 4 5 4 3" xfId="44118" xr:uid="{03E296BA-F670-4BE1-9BF1-4FC0A3CBBD35}"/>
    <cellStyle name="Header1 4 2 4 5 5" xfId="44119" xr:uid="{41F8E52C-70F8-44E4-AE0F-41BAFFD65022}"/>
    <cellStyle name="Header1 4 2 4 5 5 2" xfId="44120" xr:uid="{B3EB147A-1592-41A8-9284-48EB9521135D}"/>
    <cellStyle name="Header1 4 2 4 5 5 3" xfId="44121" xr:uid="{32938A56-C6C5-4A82-BBA4-5965225CE747}"/>
    <cellStyle name="Header1 4 2 4 5 6" xfId="44122" xr:uid="{BE5E6331-5AAE-41B7-9590-82A5F542DEE4}"/>
    <cellStyle name="Header1 4 2 4 5 6 2" xfId="44123" xr:uid="{D060527E-3086-4CB9-A1A6-FB7A538377D5}"/>
    <cellStyle name="Header1 4 2 4 5 6 3" xfId="44124" xr:uid="{085815DA-4AEA-4C34-BCE0-68BDEFA88C85}"/>
    <cellStyle name="Header1 4 2 4 5 7" xfId="44125" xr:uid="{75FEB1AF-18D8-4B93-984B-86417FD9ABB7}"/>
    <cellStyle name="Header1 4 2 4 5 8" xfId="44126" xr:uid="{3CE03F21-8F10-4BBA-9698-1CC48CA1F57D}"/>
    <cellStyle name="Header1 4 2 4 6" xfId="44127" xr:uid="{FC8DD942-8355-44DD-AA71-1DEEFA2A8B9B}"/>
    <cellStyle name="Header1 4 2 4 6 2" xfId="44128" xr:uid="{F88A7C43-6656-4042-93FB-14FC7B2A880F}"/>
    <cellStyle name="Header1 4 2 4 6 2 2" xfId="44129" xr:uid="{A95F664F-91D6-40DC-9270-9A4969D93D05}"/>
    <cellStyle name="Header1 4 2 4 6 2 3" xfId="44130" xr:uid="{61079EF0-E674-4612-B8E9-DBCA75075A21}"/>
    <cellStyle name="Header1 4 2 4 6 3" xfId="44131" xr:uid="{05351827-E37E-4390-953D-00FA55F19F7B}"/>
    <cellStyle name="Header1 4 2 4 6 3 2" xfId="44132" xr:uid="{86D31E94-3B58-4FC0-8CBB-959F67C063C8}"/>
    <cellStyle name="Header1 4 2 4 6 3 3" xfId="44133" xr:uid="{6AF56A6B-7D0F-4966-8177-D7E791D54443}"/>
    <cellStyle name="Header1 4 2 4 6 4" xfId="44134" xr:uid="{57BFF728-EAD7-4EDB-8D8D-31D16064A24D}"/>
    <cellStyle name="Header1 4 2 4 6 4 2" xfId="44135" xr:uid="{B5FD7345-3B8B-4972-A6C7-4625F81B7B2C}"/>
    <cellStyle name="Header1 4 2 4 6 4 3" xfId="44136" xr:uid="{03A38607-70A0-4A60-83AF-528D47EA00CE}"/>
    <cellStyle name="Header1 4 2 4 6 5" xfId="44137" xr:uid="{EAA5A36B-EA31-42B7-B39B-FCCE489F47D7}"/>
    <cellStyle name="Header1 4 2 4 6 5 2" xfId="44138" xr:uid="{0A24310D-E41B-4925-BEA5-1CAFB49EB196}"/>
    <cellStyle name="Header1 4 2 4 6 5 3" xfId="44139" xr:uid="{5B330F8E-386B-4E14-A61F-9116BFF6D8D1}"/>
    <cellStyle name="Header1 4 2 4 6 6" xfId="44140" xr:uid="{D617CCC6-0847-4E13-B670-FD23271882FC}"/>
    <cellStyle name="Header1 4 2 4 6 6 2" xfId="44141" xr:uid="{ED625258-DDA9-44FB-86BE-E6D98768B141}"/>
    <cellStyle name="Header1 4 2 4 6 6 3" xfId="44142" xr:uid="{F2B93B9A-688A-4BFD-A0A9-9274FFFB4FFE}"/>
    <cellStyle name="Header1 4 2 4 6 7" xfId="44143" xr:uid="{02974580-C22A-4651-BCBF-0931945C3870}"/>
    <cellStyle name="Header1 4 2 4 6 8" xfId="44144" xr:uid="{700CBD44-F61E-4D2B-BC8B-E7D9DA0DA3F3}"/>
    <cellStyle name="Header1 4 2 4 7" xfId="44145" xr:uid="{8D3537B7-84B4-46E9-A11D-B576FFADAFB1}"/>
    <cellStyle name="Header1 4 2 4 8" xfId="44146" xr:uid="{F73EDDD8-53AC-468C-8E58-9154CCA139D1}"/>
    <cellStyle name="Header1 4 2 5" xfId="44147" xr:uid="{0D02CCF8-B70A-427A-82E6-52B5B0B706D2}"/>
    <cellStyle name="Header1 4 2 5 2" xfId="44148" xr:uid="{AB2D43E5-B7F8-4BDD-9C03-B35A4FBFC413}"/>
    <cellStyle name="Header1 4 2 5 2 2" xfId="44149" xr:uid="{C8BF39D0-786A-4FB4-AF88-A360FEB15D34}"/>
    <cellStyle name="Header1 4 2 5 2 2 2" xfId="44150" xr:uid="{92FCCFD2-7EC6-4C43-9EC6-DEFDB0F3BB20}"/>
    <cellStyle name="Header1 4 2 5 2 2 3" xfId="44151" xr:uid="{D130D445-E001-460F-87D8-4CBF6BC6D7F2}"/>
    <cellStyle name="Header1 4 2 5 2 3" xfId="44152" xr:uid="{DF56281F-B947-49D3-9BE1-181068789276}"/>
    <cellStyle name="Header1 4 2 5 2 3 2" xfId="44153" xr:uid="{DE5A227D-7F7B-44B2-B4BE-D0D92B90026E}"/>
    <cellStyle name="Header1 4 2 5 2 3 3" xfId="44154" xr:uid="{6A2F158D-EC9D-4402-8B76-BE63FCBEB450}"/>
    <cellStyle name="Header1 4 2 5 2 4" xfId="44155" xr:uid="{EE75336E-3FF0-435F-9223-5965D1D29FEB}"/>
    <cellStyle name="Header1 4 2 5 2 4 2" xfId="44156" xr:uid="{FA66105A-2709-4B87-9D0B-346EDC12E0D4}"/>
    <cellStyle name="Header1 4 2 5 2 4 3" xfId="44157" xr:uid="{D2A4E5D3-E6DE-40CD-9C88-0139A91A2CFE}"/>
    <cellStyle name="Header1 4 2 5 2 5" xfId="44158" xr:uid="{78EA5E84-032F-4931-BAF9-B6A0999A9D64}"/>
    <cellStyle name="Header1 4 2 5 2 5 2" xfId="44159" xr:uid="{6800FFBE-9B48-40B0-A2C0-FB80B9E9403A}"/>
    <cellStyle name="Header1 4 2 5 2 5 3" xfId="44160" xr:uid="{1D9EFB74-CDE9-4374-BBD0-ABBBDC28F474}"/>
    <cellStyle name="Header1 4 2 5 2 6" xfId="44161" xr:uid="{004637A4-E38C-43A6-8D9F-5391CB5E0641}"/>
    <cellStyle name="Header1 4 2 5 2 6 2" xfId="44162" xr:uid="{6C7B4BFE-BDDE-450F-A7FF-CAC51A964A95}"/>
    <cellStyle name="Header1 4 2 5 2 6 3" xfId="44163" xr:uid="{55ACF439-CF69-4BC4-868B-6C8408769619}"/>
    <cellStyle name="Header1 4 2 5 2 7" xfId="44164" xr:uid="{5367CE5C-1C1E-4276-BE3D-E75A06404A0E}"/>
    <cellStyle name="Header1 4 2 5 2 7 2" xfId="44165" xr:uid="{F5E60A03-665A-4877-A86D-2347EE8E1530}"/>
    <cellStyle name="Header1 4 2 5 2 7 3" xfId="44166" xr:uid="{C07FAB65-FA0A-4AD9-9744-492194FD1970}"/>
    <cellStyle name="Header1 4 2 5 2 8" xfId="44167" xr:uid="{E6371DF4-0790-4BC7-B3C2-39EF3A0E4905}"/>
    <cellStyle name="Header1 4 2 5 2 9" xfId="44168" xr:uid="{65430999-772B-42EA-ACE1-D567B5A687E3}"/>
    <cellStyle name="Header1 4 2 5 3" xfId="44169" xr:uid="{3ADC4ED3-B543-4CB2-AD8A-0AC5453CFB83}"/>
    <cellStyle name="Header1 4 2 5 3 2" xfId="44170" xr:uid="{6A2039C3-F6E7-46CE-8980-7398E9A495A4}"/>
    <cellStyle name="Header1 4 2 5 3 2 2" xfId="44171" xr:uid="{FC72A132-3826-4C0C-9FD6-6312CD9529A2}"/>
    <cellStyle name="Header1 4 2 5 3 2 3" xfId="44172" xr:uid="{A26623B4-A430-4011-8719-F37334626926}"/>
    <cellStyle name="Header1 4 2 5 3 3" xfId="44173" xr:uid="{58B24B78-2F89-48A6-AC61-8B69D6999B05}"/>
    <cellStyle name="Header1 4 2 5 3 3 2" xfId="44174" xr:uid="{7220483F-18CB-43F6-A82E-422D0B75D6D8}"/>
    <cellStyle name="Header1 4 2 5 3 3 3" xfId="44175" xr:uid="{B73758F1-9843-4F4A-A72E-CE162960AE59}"/>
    <cellStyle name="Header1 4 2 5 3 4" xfId="44176" xr:uid="{91684E7F-76BA-4D06-BBC8-7A1C528C6ACF}"/>
    <cellStyle name="Header1 4 2 5 3 4 2" xfId="44177" xr:uid="{14CC68A0-1DD0-4A90-90CC-3C45623058B3}"/>
    <cellStyle name="Header1 4 2 5 3 4 3" xfId="44178" xr:uid="{45244E80-BD5E-4E61-9087-79BF94CDAECE}"/>
    <cellStyle name="Header1 4 2 5 3 5" xfId="44179" xr:uid="{4CF72195-B220-4BC8-9780-2CEB524D7CC0}"/>
    <cellStyle name="Header1 4 2 5 3 5 2" xfId="44180" xr:uid="{B70CEAEB-0366-4015-8F00-61BA7108562B}"/>
    <cellStyle name="Header1 4 2 5 3 5 3" xfId="44181" xr:uid="{498227B7-CFC8-42E2-A272-F5E31B2B3F8F}"/>
    <cellStyle name="Header1 4 2 5 3 6" xfId="44182" xr:uid="{4E61A30A-5EFF-489E-943C-2725375DE75C}"/>
    <cellStyle name="Header1 4 2 5 3 6 2" xfId="44183" xr:uid="{1F4E8BA1-E6E9-4C11-89BF-C53E2ABA9319}"/>
    <cellStyle name="Header1 4 2 5 3 6 3" xfId="44184" xr:uid="{4A46AD71-262F-4300-A078-2EB26CCB54FC}"/>
    <cellStyle name="Header1 4 2 5 3 7" xfId="44185" xr:uid="{FCCAB22B-CB5E-4AF1-8F87-181DCC2ABBD0}"/>
    <cellStyle name="Header1 4 2 5 3 8" xfId="44186" xr:uid="{5DF73A19-CC68-4BF3-902A-DD43DFF7BA57}"/>
    <cellStyle name="Header1 4 2 5 4" xfId="44187" xr:uid="{9C2291C6-67BF-43CC-8689-EAB8D4AF29DE}"/>
    <cellStyle name="Header1 4 2 5 4 2" xfId="44188" xr:uid="{82A94D19-1FBF-4647-967A-7C6251FCBAF3}"/>
    <cellStyle name="Header1 4 2 5 4 2 2" xfId="44189" xr:uid="{64CDA8F3-612A-47CB-B548-305AEC9D82FD}"/>
    <cellStyle name="Header1 4 2 5 4 2 3" xfId="44190" xr:uid="{4E52B970-A945-44BD-87DE-36E892FC6103}"/>
    <cellStyle name="Header1 4 2 5 4 3" xfId="44191" xr:uid="{F1E63B69-C396-478B-8F3D-2E817A846F95}"/>
    <cellStyle name="Header1 4 2 5 4 3 2" xfId="44192" xr:uid="{8141DD0E-9620-406B-92C4-BB99679FC5C5}"/>
    <cellStyle name="Header1 4 2 5 4 3 3" xfId="44193" xr:uid="{AB2DB200-E7E2-40A8-A837-91591AE0E290}"/>
    <cellStyle name="Header1 4 2 5 4 4" xfId="44194" xr:uid="{B7E6437F-98EE-4DC7-BB23-AFD3DAE2B6E9}"/>
    <cellStyle name="Header1 4 2 5 4 4 2" xfId="44195" xr:uid="{868D3844-A1C3-4169-AC7F-DB7961FCDE9A}"/>
    <cellStyle name="Header1 4 2 5 4 4 3" xfId="44196" xr:uid="{B13C6A56-7556-4B26-B96F-7497D9FD6735}"/>
    <cellStyle name="Header1 4 2 5 4 5" xfId="44197" xr:uid="{B90A7F76-DB56-44CE-AC71-14A4EBDE013D}"/>
    <cellStyle name="Header1 4 2 5 4 5 2" xfId="44198" xr:uid="{817F505D-9628-4957-AC19-2820FAC1F959}"/>
    <cellStyle name="Header1 4 2 5 4 5 3" xfId="44199" xr:uid="{5EE06017-BD56-4530-92E7-36867E78B971}"/>
    <cellStyle name="Header1 4 2 5 4 6" xfId="44200" xr:uid="{07615A21-8F3C-4B8B-A657-81AB66CDE302}"/>
    <cellStyle name="Header1 4 2 5 4 6 2" xfId="44201" xr:uid="{BB0DC545-FCCD-42FD-8B73-C62D8A3F853E}"/>
    <cellStyle name="Header1 4 2 5 4 6 3" xfId="44202" xr:uid="{84EE6164-117A-4C0D-A0B6-94E18421CEA7}"/>
    <cellStyle name="Header1 4 2 5 4 7" xfId="44203" xr:uid="{A6283BE9-561A-4A15-817B-C3094BF25A4A}"/>
    <cellStyle name="Header1 4 2 5 4 8" xfId="44204" xr:uid="{7E540D4C-F638-4A7B-8382-11F234F4EF97}"/>
    <cellStyle name="Header1 4 2 5 5" xfId="44205" xr:uid="{B2C60E9A-58CE-4554-9580-69E26D0929D9}"/>
    <cellStyle name="Header1 4 2 5 5 2" xfId="44206" xr:uid="{B7CCC7F8-7C20-4D9D-9DB8-8F626E96E139}"/>
    <cellStyle name="Header1 4 2 5 5 2 2" xfId="44207" xr:uid="{99146C86-69AD-499C-9199-0BA710BEF973}"/>
    <cellStyle name="Header1 4 2 5 5 2 3" xfId="44208" xr:uid="{A0DDCE62-18AB-44B4-AD83-15E793FB64C1}"/>
    <cellStyle name="Header1 4 2 5 5 3" xfId="44209" xr:uid="{5444F847-CCE4-477E-96A9-DEB802159B9E}"/>
    <cellStyle name="Header1 4 2 5 5 3 2" xfId="44210" xr:uid="{55F73F36-4A98-49C1-9E8C-91395B6866E8}"/>
    <cellStyle name="Header1 4 2 5 5 3 3" xfId="44211" xr:uid="{2E06D61E-DF31-4A60-8322-A9CFD3E5BC43}"/>
    <cellStyle name="Header1 4 2 5 5 4" xfId="44212" xr:uid="{94B38C07-A8AA-4688-B8DB-B8474693823C}"/>
    <cellStyle name="Header1 4 2 5 5 4 2" xfId="44213" xr:uid="{77F26739-FFAF-41DD-B06E-938594F64E11}"/>
    <cellStyle name="Header1 4 2 5 5 4 3" xfId="44214" xr:uid="{C943409A-67B4-44BA-A20E-2DC40FC6A71D}"/>
    <cellStyle name="Header1 4 2 5 5 5" xfId="44215" xr:uid="{F5EE1D29-EE14-43FB-B354-F1722043CFC0}"/>
    <cellStyle name="Header1 4 2 5 5 5 2" xfId="44216" xr:uid="{6E3EB5D7-8DDC-4245-9751-A49864F68781}"/>
    <cellStyle name="Header1 4 2 5 5 5 3" xfId="44217" xr:uid="{C41D580E-B47D-42CE-B818-5B27561A4730}"/>
    <cellStyle name="Header1 4 2 5 5 6" xfId="44218" xr:uid="{2A17CAD4-5187-4607-88D5-A2E4850B2C06}"/>
    <cellStyle name="Header1 4 2 5 5 6 2" xfId="44219" xr:uid="{5F80A748-5C55-48CA-8AE6-83B813FB7A52}"/>
    <cellStyle name="Header1 4 2 5 5 6 3" xfId="44220" xr:uid="{7A6A0A7E-6D28-487D-BBC1-FB379FBFCEE0}"/>
    <cellStyle name="Header1 4 2 5 5 7" xfId="44221" xr:uid="{ECB67378-5CEC-4793-A584-6F22D8491E87}"/>
    <cellStyle name="Header1 4 2 5 5 8" xfId="44222" xr:uid="{0C5A1661-DB02-46CC-B6DA-13E2DC2D0802}"/>
    <cellStyle name="Header1 4 2 5 6" xfId="44223" xr:uid="{372ED175-2629-4E1B-9FEB-EA1874E039F6}"/>
    <cellStyle name="Header1 4 2 5 6 2" xfId="44224" xr:uid="{9BC2F4EE-EDEA-43E4-862D-5C2FC850B744}"/>
    <cellStyle name="Header1 4 2 5 6 2 2" xfId="44225" xr:uid="{61A5FBD0-9C81-45F3-A00A-F6818BDF7BCE}"/>
    <cellStyle name="Header1 4 2 5 6 2 3" xfId="44226" xr:uid="{86F11F8F-5E1F-48A1-B659-58D06C6E65E5}"/>
    <cellStyle name="Header1 4 2 5 6 3" xfId="44227" xr:uid="{1313FE53-B778-4514-92BF-14585C70C126}"/>
    <cellStyle name="Header1 4 2 5 6 3 2" xfId="44228" xr:uid="{B8680670-1D84-4DA9-B54F-60458FA95979}"/>
    <cellStyle name="Header1 4 2 5 6 3 3" xfId="44229" xr:uid="{1A367ACA-E192-405E-9298-013086350FD1}"/>
    <cellStyle name="Header1 4 2 5 6 4" xfId="44230" xr:uid="{C22915D0-85A6-4C76-981C-FC117C2DC932}"/>
    <cellStyle name="Header1 4 2 5 6 4 2" xfId="44231" xr:uid="{64E62405-5910-4370-B725-A3F0FCCF5056}"/>
    <cellStyle name="Header1 4 2 5 6 4 3" xfId="44232" xr:uid="{FAA8FEFC-0905-4095-885F-CC3380A26DC2}"/>
    <cellStyle name="Header1 4 2 5 6 5" xfId="44233" xr:uid="{62BB5B4E-1989-4202-8D03-142B4A5E895B}"/>
    <cellStyle name="Header1 4 2 5 6 5 2" xfId="44234" xr:uid="{510BCD98-BBEF-45FC-A8FB-BC1F46830FF3}"/>
    <cellStyle name="Header1 4 2 5 6 5 3" xfId="44235" xr:uid="{6ACC0783-6C2F-4A7F-B7C0-A3A1D253F9B2}"/>
    <cellStyle name="Header1 4 2 5 6 6" xfId="44236" xr:uid="{00D476A7-E03E-4A46-9CBC-B3716E08A936}"/>
    <cellStyle name="Header1 4 2 5 6 6 2" xfId="44237" xr:uid="{88A7A5D7-2676-4CC1-9396-B40699D61040}"/>
    <cellStyle name="Header1 4 2 5 6 6 3" xfId="44238" xr:uid="{B3B1DF03-5D65-40BF-B55C-835C5AD44D41}"/>
    <cellStyle name="Header1 4 2 5 6 7" xfId="44239" xr:uid="{A20172DD-F430-4BAD-868A-C6A16C2A3678}"/>
    <cellStyle name="Header1 4 2 5 6 8" xfId="44240" xr:uid="{AE9ECEB8-C760-4909-B980-6F512BA9BF54}"/>
    <cellStyle name="Header1 4 2 5 7" xfId="44241" xr:uid="{418B7213-118D-4A44-9E81-25769F8E172A}"/>
    <cellStyle name="Header1 4 2 5 8" xfId="44242" xr:uid="{FAA18C6D-27D0-410C-AE4D-A2CF66ED69FD}"/>
    <cellStyle name="Header1 4 2 6" xfId="44243" xr:uid="{1999EDDF-7E08-4C89-AA66-0B0F4B2101DE}"/>
    <cellStyle name="Header1 4 2 6 2" xfId="44244" xr:uid="{7DF64D09-46B2-4D16-A2A6-9CD46F2CB408}"/>
    <cellStyle name="Header1 4 2 6 2 2" xfId="44245" xr:uid="{46A1788D-CF4F-4F65-B30E-F8EEF4BB572B}"/>
    <cellStyle name="Header1 4 2 6 2 2 2" xfId="44246" xr:uid="{E27C33F0-6CA1-41A4-B658-4F21633B35EC}"/>
    <cellStyle name="Header1 4 2 6 2 2 3" xfId="44247" xr:uid="{734B7A18-D3BC-45B1-8ADA-2194B2B59348}"/>
    <cellStyle name="Header1 4 2 6 2 3" xfId="44248" xr:uid="{CE664BAD-FE82-4094-A71A-9C5932B09F47}"/>
    <cellStyle name="Header1 4 2 6 2 3 2" xfId="44249" xr:uid="{EACAB4A9-C56F-4020-944E-02A217861825}"/>
    <cellStyle name="Header1 4 2 6 2 3 3" xfId="44250" xr:uid="{29285785-7279-4A95-900F-CA1DEDAE2502}"/>
    <cellStyle name="Header1 4 2 6 2 4" xfId="44251" xr:uid="{CF25B21F-5440-4941-949E-6F57F2C60AC1}"/>
    <cellStyle name="Header1 4 2 6 2 4 2" xfId="44252" xr:uid="{49E648E8-246E-4BEC-87C1-3144302B6F4F}"/>
    <cellStyle name="Header1 4 2 6 2 4 3" xfId="44253" xr:uid="{18E775FB-37CD-48BD-BBBE-16F1319121F8}"/>
    <cellStyle name="Header1 4 2 6 2 5" xfId="44254" xr:uid="{97DBED34-4E80-4040-8F7D-0DBB494DAE73}"/>
    <cellStyle name="Header1 4 2 6 2 5 2" xfId="44255" xr:uid="{6BD83503-6107-4B51-9B5F-1D7D5718ED0A}"/>
    <cellStyle name="Header1 4 2 6 2 5 3" xfId="44256" xr:uid="{3C4BEAE2-CB0D-4F1C-B60B-A0AED046B1BD}"/>
    <cellStyle name="Header1 4 2 6 2 6" xfId="44257" xr:uid="{1A888492-CD68-4E26-B982-A4A476963F78}"/>
    <cellStyle name="Header1 4 2 6 2 6 2" xfId="44258" xr:uid="{E7F754EF-2FDB-4B83-86C2-68D7EF4805C6}"/>
    <cellStyle name="Header1 4 2 6 2 6 3" xfId="44259" xr:uid="{F275EC3C-6FB1-46FD-BBA3-11F9C6E2881F}"/>
    <cellStyle name="Header1 4 2 6 2 7" xfId="44260" xr:uid="{CCAC2879-CD46-41DC-AD59-F953115D1C7C}"/>
    <cellStyle name="Header1 4 2 6 2 7 2" xfId="44261" xr:uid="{CF109E2D-5A78-413D-B538-D8F52C078D99}"/>
    <cellStyle name="Header1 4 2 6 2 7 3" xfId="44262" xr:uid="{1027241C-1FBB-4148-8248-B293DF781027}"/>
    <cellStyle name="Header1 4 2 6 2 8" xfId="44263" xr:uid="{D4160872-A721-45E2-BBC1-CD045CA3AE6E}"/>
    <cellStyle name="Header1 4 2 6 2 9" xfId="44264" xr:uid="{E7BE1F4B-EAD5-4A82-874C-0B27AE9DE6DD}"/>
    <cellStyle name="Header1 4 2 6 3" xfId="44265" xr:uid="{FA8A7B32-CD83-46A3-B20F-9EF2B5615E72}"/>
    <cellStyle name="Header1 4 2 6 3 2" xfId="44266" xr:uid="{0CA6ABD9-9125-48E6-B18D-A972FDBD977C}"/>
    <cellStyle name="Header1 4 2 6 3 2 2" xfId="44267" xr:uid="{5DAB8601-33E6-49A4-A352-F4B97B198D42}"/>
    <cellStyle name="Header1 4 2 6 3 2 3" xfId="44268" xr:uid="{AC4EC63D-1566-4C80-81BF-57DC1A2778BF}"/>
    <cellStyle name="Header1 4 2 6 3 3" xfId="44269" xr:uid="{80916C0A-8815-4678-B306-56C9FB821D00}"/>
    <cellStyle name="Header1 4 2 6 3 3 2" xfId="44270" xr:uid="{9BBFC396-C99F-4ADC-BB26-0AF8189428F1}"/>
    <cellStyle name="Header1 4 2 6 3 3 3" xfId="44271" xr:uid="{9DF98CEC-B893-4637-8845-9929795D051B}"/>
    <cellStyle name="Header1 4 2 6 3 4" xfId="44272" xr:uid="{06C3CF63-F1F9-41A1-B006-E791E9B7784A}"/>
    <cellStyle name="Header1 4 2 6 3 4 2" xfId="44273" xr:uid="{D2B2EFB8-9B1C-4182-B1EB-0E76FF76927F}"/>
    <cellStyle name="Header1 4 2 6 3 4 3" xfId="44274" xr:uid="{AB83A2A8-9AFE-4B8F-86E4-B5292CDE9B48}"/>
    <cellStyle name="Header1 4 2 6 3 5" xfId="44275" xr:uid="{F2736A82-644A-478C-A27B-D66127387995}"/>
    <cellStyle name="Header1 4 2 6 3 5 2" xfId="44276" xr:uid="{E98A24D9-B9DB-4E4D-B951-8B61AFD0A746}"/>
    <cellStyle name="Header1 4 2 6 3 5 3" xfId="44277" xr:uid="{9805B71C-DA8D-40D5-8585-884CF2A541C0}"/>
    <cellStyle name="Header1 4 2 6 3 6" xfId="44278" xr:uid="{FFB40E45-E0F9-4765-A8A3-011CBB54BF14}"/>
    <cellStyle name="Header1 4 2 6 3 6 2" xfId="44279" xr:uid="{D3BC8FFA-8A84-495B-A767-6FF509A57E71}"/>
    <cellStyle name="Header1 4 2 6 3 6 3" xfId="44280" xr:uid="{6875487B-68D6-4304-A404-AB742F250201}"/>
    <cellStyle name="Header1 4 2 6 3 7" xfId="44281" xr:uid="{AF73F1FD-E1C7-4674-9A13-979ACB409280}"/>
    <cellStyle name="Header1 4 2 6 3 8" xfId="44282" xr:uid="{204548FE-3842-400B-95B3-7985648FF54E}"/>
    <cellStyle name="Header1 4 2 6 4" xfId="44283" xr:uid="{52B1C70C-1F9B-4D67-963B-AD10CC18F019}"/>
    <cellStyle name="Header1 4 2 6 4 2" xfId="44284" xr:uid="{74702831-A396-4358-A317-219056370C10}"/>
    <cellStyle name="Header1 4 2 6 4 2 2" xfId="44285" xr:uid="{50D0DC51-FC16-4A6A-8173-E1D1C1F36EA5}"/>
    <cellStyle name="Header1 4 2 6 4 2 3" xfId="44286" xr:uid="{F0ED3BC7-5B67-492D-BC7E-BD34484BFE9F}"/>
    <cellStyle name="Header1 4 2 6 4 3" xfId="44287" xr:uid="{0A7F515F-8584-4393-909F-B8991D77633C}"/>
    <cellStyle name="Header1 4 2 6 4 3 2" xfId="44288" xr:uid="{3B792C21-AB5B-4F68-85FE-230551CB54DF}"/>
    <cellStyle name="Header1 4 2 6 4 3 3" xfId="44289" xr:uid="{7DB35BA0-4495-4771-A3BE-1C2F3EB62B93}"/>
    <cellStyle name="Header1 4 2 6 4 4" xfId="44290" xr:uid="{0FC9AC77-F0D3-4FCA-8927-1477F335E121}"/>
    <cellStyle name="Header1 4 2 6 4 4 2" xfId="44291" xr:uid="{E59638CB-E795-49D9-8F32-0E9EB4C2B5ED}"/>
    <cellStyle name="Header1 4 2 6 4 4 3" xfId="44292" xr:uid="{F84B6B6B-3777-440C-B86E-9D1AC0E3F57E}"/>
    <cellStyle name="Header1 4 2 6 4 5" xfId="44293" xr:uid="{577B66B8-1536-4C5C-AD83-226B8D7CEF71}"/>
    <cellStyle name="Header1 4 2 6 4 5 2" xfId="44294" xr:uid="{F8424459-48BC-4175-8037-43C59C62F3DB}"/>
    <cellStyle name="Header1 4 2 6 4 5 3" xfId="44295" xr:uid="{8A3CC7A7-8888-4D40-93BB-89F32E05D4DF}"/>
    <cellStyle name="Header1 4 2 6 4 6" xfId="44296" xr:uid="{187C02A9-9328-4D4B-84F6-39A990181D36}"/>
    <cellStyle name="Header1 4 2 6 4 6 2" xfId="44297" xr:uid="{06AF67A7-DB1C-4CF8-BD1C-68E593791B14}"/>
    <cellStyle name="Header1 4 2 6 4 6 3" xfId="44298" xr:uid="{68EB104E-E7A3-46A7-8464-AF9119BF4000}"/>
    <cellStyle name="Header1 4 2 6 4 7" xfId="44299" xr:uid="{66008DCD-A4D4-480D-A3CE-2B4207B70E2E}"/>
    <cellStyle name="Header1 4 2 6 4 8" xfId="44300" xr:uid="{416F6397-E60B-422B-87EF-3FAC2DC2CC43}"/>
    <cellStyle name="Header1 4 2 6 5" xfId="44301" xr:uid="{6E30F4B0-267F-4908-BE39-D9A8E4600B4A}"/>
    <cellStyle name="Header1 4 2 6 5 2" xfId="44302" xr:uid="{B6A80E78-FA48-4492-8551-88F76F84A64F}"/>
    <cellStyle name="Header1 4 2 6 5 2 2" xfId="44303" xr:uid="{3ECDDB6D-A126-4731-993F-38F85651F961}"/>
    <cellStyle name="Header1 4 2 6 5 2 3" xfId="44304" xr:uid="{44B0A98E-76AD-4679-A470-26A1CA48EC8B}"/>
    <cellStyle name="Header1 4 2 6 5 3" xfId="44305" xr:uid="{F2FDB474-2787-403D-BA55-DAFC874D4995}"/>
    <cellStyle name="Header1 4 2 6 5 3 2" xfId="44306" xr:uid="{0293B5DC-6B85-4A91-A5C6-F63977C0B65B}"/>
    <cellStyle name="Header1 4 2 6 5 3 3" xfId="44307" xr:uid="{292090E1-8747-445C-8CE4-2FEEEFBD6ADC}"/>
    <cellStyle name="Header1 4 2 6 5 4" xfId="44308" xr:uid="{4317C974-8966-43FB-90C4-BF897544865C}"/>
    <cellStyle name="Header1 4 2 6 5 4 2" xfId="44309" xr:uid="{F19764AB-F3BC-4BA9-92F3-6D466B432958}"/>
    <cellStyle name="Header1 4 2 6 5 4 3" xfId="44310" xr:uid="{ECAEF0BF-DC4A-465E-8884-9AFA965D9787}"/>
    <cellStyle name="Header1 4 2 6 5 5" xfId="44311" xr:uid="{B9571287-2075-4879-B824-58F715E23FAE}"/>
    <cellStyle name="Header1 4 2 6 5 5 2" xfId="44312" xr:uid="{CC20E1FF-08AE-4857-A3AD-B26DBDF6A1C1}"/>
    <cellStyle name="Header1 4 2 6 5 5 3" xfId="44313" xr:uid="{3889F76B-6F71-45A1-836D-5724B4B8DDFA}"/>
    <cellStyle name="Header1 4 2 6 5 6" xfId="44314" xr:uid="{92C7B4F4-4AD2-43AB-9766-B03FFB102B40}"/>
    <cellStyle name="Header1 4 2 6 5 6 2" xfId="44315" xr:uid="{053FD9D5-26F3-4DDB-9765-275129664522}"/>
    <cellStyle name="Header1 4 2 6 5 6 3" xfId="44316" xr:uid="{15E3EA9D-A91A-4A36-B8A0-89072B58DAD8}"/>
    <cellStyle name="Header1 4 2 6 5 7" xfId="44317" xr:uid="{7C31665D-57BE-4F1B-A166-C8E736BCAFC5}"/>
    <cellStyle name="Header1 4 2 6 5 8" xfId="44318" xr:uid="{EB40A0DA-89E5-4287-8D29-B5DBC5633091}"/>
    <cellStyle name="Header1 4 2 6 6" xfId="44319" xr:uid="{797373BF-FC14-402D-9BA6-3CE361CB947B}"/>
    <cellStyle name="Header1 4 2 6 6 2" xfId="44320" xr:uid="{1817A3F2-3D05-436B-91B7-20B7BFE53D39}"/>
    <cellStyle name="Header1 4 2 6 6 2 2" xfId="44321" xr:uid="{A6BECE20-D0AE-471C-9DBB-01DE1CC0F1BD}"/>
    <cellStyle name="Header1 4 2 6 6 2 3" xfId="44322" xr:uid="{B47A093B-FAE2-4D04-A86C-AFD6F0C7120E}"/>
    <cellStyle name="Header1 4 2 6 6 3" xfId="44323" xr:uid="{BADBA2C0-E113-46DB-9B77-1A63DDC5D9BD}"/>
    <cellStyle name="Header1 4 2 6 6 3 2" xfId="44324" xr:uid="{AD6B5C9F-5ABC-4FC1-A6E5-F01DC4F1C559}"/>
    <cellStyle name="Header1 4 2 6 6 3 3" xfId="44325" xr:uid="{D37BDA66-3EE2-4E9E-96E6-3742171F8AF5}"/>
    <cellStyle name="Header1 4 2 6 6 4" xfId="44326" xr:uid="{6D5B8FB7-F99A-4FC8-9868-04DF7B8D0F39}"/>
    <cellStyle name="Header1 4 2 6 6 4 2" xfId="44327" xr:uid="{1F40F46B-31AA-49C4-A905-894635B76C69}"/>
    <cellStyle name="Header1 4 2 6 6 4 3" xfId="44328" xr:uid="{2AB614F6-7B96-4452-B0D7-64F9F85B2E37}"/>
    <cellStyle name="Header1 4 2 6 6 5" xfId="44329" xr:uid="{8B914578-99BC-47E3-8211-FE497EF882E8}"/>
    <cellStyle name="Header1 4 2 6 6 5 2" xfId="44330" xr:uid="{0D1032CE-9CEA-4BD1-9653-3D8D408DD271}"/>
    <cellStyle name="Header1 4 2 6 6 5 3" xfId="44331" xr:uid="{8E0DD3B0-7BAC-40A4-8DCD-83276FC07EA1}"/>
    <cellStyle name="Header1 4 2 6 6 6" xfId="44332" xr:uid="{3D7881F3-EC84-4F97-B2B5-F1F326A9F02D}"/>
    <cellStyle name="Header1 4 2 6 6 6 2" xfId="44333" xr:uid="{CA611881-C6A0-4C17-ACF5-B39013417811}"/>
    <cellStyle name="Header1 4 2 6 6 6 3" xfId="44334" xr:uid="{40AE583B-E351-4F2E-AC4B-527DBFF63559}"/>
    <cellStyle name="Header1 4 2 6 6 7" xfId="44335" xr:uid="{262D8F2F-EC9B-4F5B-A0A4-42B76A433B4F}"/>
    <cellStyle name="Header1 4 2 6 6 8" xfId="44336" xr:uid="{3D78AB92-6C16-4733-B7C4-574D98A06418}"/>
    <cellStyle name="Header1 4 2 6 7" xfId="44337" xr:uid="{0EA828B1-D3CF-409F-9A5D-465A53C7EDCD}"/>
    <cellStyle name="Header1 4 2 6 8" xfId="44338" xr:uid="{9812E2D0-5EA3-4DD5-9342-B4DFF0B60B48}"/>
    <cellStyle name="Header1 4 2 7" xfId="44339" xr:uid="{788D732B-DD7A-44C4-B38B-E6C9C6473197}"/>
    <cellStyle name="Header1 4 2 7 2" xfId="44340" xr:uid="{3C08C46B-B1CD-4DD1-AA83-3B0556673971}"/>
    <cellStyle name="Header1 4 2 7 2 2" xfId="44341" xr:uid="{8F9198D4-93F8-44FC-971F-97DB10E481DC}"/>
    <cellStyle name="Header1 4 2 7 2 2 2" xfId="44342" xr:uid="{67E5F6EA-F8C3-4DDA-881B-3B21B4DF2CA2}"/>
    <cellStyle name="Header1 4 2 7 2 2 3" xfId="44343" xr:uid="{99CFA064-2007-404D-A7ED-A74CF79EDA1A}"/>
    <cellStyle name="Header1 4 2 7 2 3" xfId="44344" xr:uid="{2FDBA72A-81A4-472B-99FD-A5C78DF3D6CD}"/>
    <cellStyle name="Header1 4 2 7 2 3 2" xfId="44345" xr:uid="{C9698322-C15A-44A2-92E1-4621FDEDE931}"/>
    <cellStyle name="Header1 4 2 7 2 3 3" xfId="44346" xr:uid="{8DA45858-7CB4-48C9-986C-5D51E152BD0A}"/>
    <cellStyle name="Header1 4 2 7 2 4" xfId="44347" xr:uid="{B474EC9E-04A3-425B-82C5-E9B0904D743A}"/>
    <cellStyle name="Header1 4 2 7 2 4 2" xfId="44348" xr:uid="{25CBF36D-8498-4CC8-98C5-CC8AA80821F8}"/>
    <cellStyle name="Header1 4 2 7 2 4 3" xfId="44349" xr:uid="{30E48A88-EA10-449E-B862-100CD1CA4072}"/>
    <cellStyle name="Header1 4 2 7 2 5" xfId="44350" xr:uid="{585C3722-1DBF-4B21-A55F-54DA16BE576B}"/>
    <cellStyle name="Header1 4 2 7 2 5 2" xfId="44351" xr:uid="{9D583C74-A453-4A7D-B19A-1ED6B0DF49AD}"/>
    <cellStyle name="Header1 4 2 7 2 5 3" xfId="44352" xr:uid="{426AB711-2DDE-47D2-8C4E-122017E9CE31}"/>
    <cellStyle name="Header1 4 2 7 2 6" xfId="44353" xr:uid="{9989F67D-4204-47D2-9883-094F4D3DF6E1}"/>
    <cellStyle name="Header1 4 2 7 2 6 2" xfId="44354" xr:uid="{8571EF3F-69E6-4939-A1EF-2575962AC159}"/>
    <cellStyle name="Header1 4 2 7 2 6 3" xfId="44355" xr:uid="{04B382C8-6D74-4161-8A07-B44D9F49EF31}"/>
    <cellStyle name="Header1 4 2 7 2 7" xfId="44356" xr:uid="{8AFD1C0C-ECDC-461D-AF54-A41C8C4F5642}"/>
    <cellStyle name="Header1 4 2 7 2 7 2" xfId="44357" xr:uid="{042C5A82-69A5-4741-B050-50C6896802A1}"/>
    <cellStyle name="Header1 4 2 7 2 7 3" xfId="44358" xr:uid="{C9343872-735E-47AA-A973-9106B4FF4ABE}"/>
    <cellStyle name="Header1 4 2 7 2 8" xfId="44359" xr:uid="{65C639FA-9FFA-4DD7-A23B-3B988D01B65F}"/>
    <cellStyle name="Header1 4 2 7 2 9" xfId="44360" xr:uid="{3006BEC5-614D-4032-B650-32D48F248502}"/>
    <cellStyle name="Header1 4 2 7 3" xfId="44361" xr:uid="{F6FE1AFA-6D94-4C3C-83ED-48A5240A22AC}"/>
    <cellStyle name="Header1 4 2 7 3 2" xfId="44362" xr:uid="{D5E8D5E3-980A-4EC2-ADC9-659B7C090532}"/>
    <cellStyle name="Header1 4 2 7 3 2 2" xfId="44363" xr:uid="{553B0714-E638-40FE-9EC0-CA6ED4940E3C}"/>
    <cellStyle name="Header1 4 2 7 3 2 3" xfId="44364" xr:uid="{0D4049A3-BEA5-4697-96C7-40B5D782A53E}"/>
    <cellStyle name="Header1 4 2 7 3 3" xfId="44365" xr:uid="{79932076-330C-4B9E-8B7D-F9F694CBEEFE}"/>
    <cellStyle name="Header1 4 2 7 3 3 2" xfId="44366" xr:uid="{CE9A6E5B-CB5A-4A44-932C-BCFB4ABB5D73}"/>
    <cellStyle name="Header1 4 2 7 3 3 3" xfId="44367" xr:uid="{77D1F245-5F2B-4600-B23C-E71AAFB80332}"/>
    <cellStyle name="Header1 4 2 7 3 4" xfId="44368" xr:uid="{D8C9F722-E5F3-400F-A44C-E48EC9B93EA2}"/>
    <cellStyle name="Header1 4 2 7 3 4 2" xfId="44369" xr:uid="{A3637A6D-BB0D-47EB-923B-6A054E2FB934}"/>
    <cellStyle name="Header1 4 2 7 3 4 3" xfId="44370" xr:uid="{8E4474BD-7963-49B8-9FF6-A23B685950A9}"/>
    <cellStyle name="Header1 4 2 7 3 5" xfId="44371" xr:uid="{1695FE7E-4CD3-43AE-81CC-6D8462E085C8}"/>
    <cellStyle name="Header1 4 2 7 3 5 2" xfId="44372" xr:uid="{A44A57C3-581C-4C69-AA9D-30CEEFD69BAE}"/>
    <cellStyle name="Header1 4 2 7 3 5 3" xfId="44373" xr:uid="{FF725A98-CC93-4ED4-BFDC-3749D75FE7F5}"/>
    <cellStyle name="Header1 4 2 7 3 6" xfId="44374" xr:uid="{A09A4A3E-939B-48AE-9431-945E2B2C1D7D}"/>
    <cellStyle name="Header1 4 2 7 3 6 2" xfId="44375" xr:uid="{299ECF0E-893C-49B9-86BA-80354B86D0D8}"/>
    <cellStyle name="Header1 4 2 7 3 6 3" xfId="44376" xr:uid="{8663F27A-3E28-4CF3-98B3-994F55969D6F}"/>
    <cellStyle name="Header1 4 2 7 3 7" xfId="44377" xr:uid="{88B6F78A-19A7-4E71-BD7B-2E9E0EBDD4B0}"/>
    <cellStyle name="Header1 4 2 7 3 8" xfId="44378" xr:uid="{98F7E804-4D8D-42BD-9CC1-48F0366BC311}"/>
    <cellStyle name="Header1 4 2 7 4" xfId="44379" xr:uid="{2A0C6622-E670-413A-A7B7-F541ED3019F7}"/>
    <cellStyle name="Header1 4 2 7 4 2" xfId="44380" xr:uid="{5BA74788-22B4-46BA-800F-096EEA91B8F0}"/>
    <cellStyle name="Header1 4 2 7 4 2 2" xfId="44381" xr:uid="{DF21C4E1-E8E4-4A37-93EC-1B8922E9E936}"/>
    <cellStyle name="Header1 4 2 7 4 2 3" xfId="44382" xr:uid="{EF485B78-5F17-4C46-A433-7BA5B2E4C5AC}"/>
    <cellStyle name="Header1 4 2 7 4 3" xfId="44383" xr:uid="{3BFD500F-CBE0-4A57-9E7D-2595938C6C82}"/>
    <cellStyle name="Header1 4 2 7 4 3 2" xfId="44384" xr:uid="{EF6ECC4C-7DE8-43B2-9C10-AC3C85AFCC79}"/>
    <cellStyle name="Header1 4 2 7 4 3 3" xfId="44385" xr:uid="{E9500A30-8A20-4CD5-853F-52353268374D}"/>
    <cellStyle name="Header1 4 2 7 4 4" xfId="44386" xr:uid="{5C15DE42-B90E-47FE-A7D3-F244DD782266}"/>
    <cellStyle name="Header1 4 2 7 4 4 2" xfId="44387" xr:uid="{29C65844-8E58-4594-90F9-A43F8C89365D}"/>
    <cellStyle name="Header1 4 2 7 4 4 3" xfId="44388" xr:uid="{99E9B93E-5266-4067-9BB1-0DE4264E1E70}"/>
    <cellStyle name="Header1 4 2 7 4 5" xfId="44389" xr:uid="{4EEB15EF-9C7C-4698-8D9B-D5640774CC67}"/>
    <cellStyle name="Header1 4 2 7 4 5 2" xfId="44390" xr:uid="{6EF5549A-08E9-41C6-AF6E-612CABE49CD8}"/>
    <cellStyle name="Header1 4 2 7 4 5 3" xfId="44391" xr:uid="{CF2C5987-7C89-4C5F-B46B-277963B46B11}"/>
    <cellStyle name="Header1 4 2 7 4 6" xfId="44392" xr:uid="{2A11A5B6-4F94-4334-9C09-0C839FF9960B}"/>
    <cellStyle name="Header1 4 2 7 4 6 2" xfId="44393" xr:uid="{A79418C3-8AD3-4D7E-BD8F-F3DFB4982EE7}"/>
    <cellStyle name="Header1 4 2 7 4 6 3" xfId="44394" xr:uid="{E7AF80D5-5C4E-48D9-ABA4-A83EAB3506EE}"/>
    <cellStyle name="Header1 4 2 7 4 7" xfId="44395" xr:uid="{C40A57D0-9DCB-40AF-BD39-4E5C2D67DDB3}"/>
    <cellStyle name="Header1 4 2 7 4 8" xfId="44396" xr:uid="{6F23CC64-2E27-447A-A851-A091CAA07399}"/>
    <cellStyle name="Header1 4 2 7 5" xfId="44397" xr:uid="{BD1C757E-82AC-4D02-A383-67CB9A35CD87}"/>
    <cellStyle name="Header1 4 2 7 5 2" xfId="44398" xr:uid="{537165E0-C9AC-4BD0-B4C6-E88B86668FF5}"/>
    <cellStyle name="Header1 4 2 7 5 2 2" xfId="44399" xr:uid="{C960B82F-D371-4F00-BA37-98790BC6C516}"/>
    <cellStyle name="Header1 4 2 7 5 2 3" xfId="44400" xr:uid="{B9630F85-2829-45DC-9D7B-17081D6137DB}"/>
    <cellStyle name="Header1 4 2 7 5 3" xfId="44401" xr:uid="{BB730556-C705-481B-A9BA-435DA4FA04A2}"/>
    <cellStyle name="Header1 4 2 7 5 3 2" xfId="44402" xr:uid="{7BF78F9B-08A9-4C86-8517-528D05172F10}"/>
    <cellStyle name="Header1 4 2 7 5 3 3" xfId="44403" xr:uid="{D9E7154D-D99B-4D1F-8FE7-6F9A51FA8D83}"/>
    <cellStyle name="Header1 4 2 7 5 4" xfId="44404" xr:uid="{A637715C-8F4F-4137-A382-9338FE2E2413}"/>
    <cellStyle name="Header1 4 2 7 5 4 2" xfId="44405" xr:uid="{8BE55F77-68CB-4A1A-8F5F-FE8661FB7714}"/>
    <cellStyle name="Header1 4 2 7 5 4 3" xfId="44406" xr:uid="{827470EF-3FD2-4809-90B2-7D3A8E725DF2}"/>
    <cellStyle name="Header1 4 2 7 5 5" xfId="44407" xr:uid="{61A3BB9E-7135-4511-934C-627FDB0CB06B}"/>
    <cellStyle name="Header1 4 2 7 5 5 2" xfId="44408" xr:uid="{421F9831-9545-4C40-B7CF-CA7254D9A2B9}"/>
    <cellStyle name="Header1 4 2 7 5 5 3" xfId="44409" xr:uid="{851368C2-31CA-46B3-9434-CC395E64CE28}"/>
    <cellStyle name="Header1 4 2 7 5 6" xfId="44410" xr:uid="{6051D63F-F416-4005-A260-0378D1592A6D}"/>
    <cellStyle name="Header1 4 2 7 5 6 2" xfId="44411" xr:uid="{AE6110C5-ECC8-462D-8F73-A825CDAC3359}"/>
    <cellStyle name="Header1 4 2 7 5 6 3" xfId="44412" xr:uid="{A6C3FB05-BC4D-4C72-B250-C289DE1EFB4C}"/>
    <cellStyle name="Header1 4 2 7 5 7" xfId="44413" xr:uid="{9266F654-E5C1-4566-A008-4D52CEC4D047}"/>
    <cellStyle name="Header1 4 2 7 5 8" xfId="44414" xr:uid="{1514325F-DEC4-4B47-9BB5-2D7EDF53ABAD}"/>
    <cellStyle name="Header1 4 2 7 6" xfId="44415" xr:uid="{B150969D-3995-4792-B271-0E6AC552A19E}"/>
    <cellStyle name="Header1 4 2 7 6 2" xfId="44416" xr:uid="{B4F5F975-0E57-4BE5-87F8-E346317D88EE}"/>
    <cellStyle name="Header1 4 2 7 6 2 2" xfId="44417" xr:uid="{3DD1CF47-A588-42F4-AE70-9CCCB03A8D3F}"/>
    <cellStyle name="Header1 4 2 7 6 2 3" xfId="44418" xr:uid="{DE58A0F6-C890-42F0-8A5B-661AD8C08ACC}"/>
    <cellStyle name="Header1 4 2 7 6 3" xfId="44419" xr:uid="{DA541CB9-AD09-4D3C-B694-6030C90CF5BB}"/>
    <cellStyle name="Header1 4 2 7 6 3 2" xfId="44420" xr:uid="{7B242DC4-D3DA-43CA-9D91-374881195B1D}"/>
    <cellStyle name="Header1 4 2 7 6 3 3" xfId="44421" xr:uid="{BAE2D2EE-7D79-41B0-AD5E-491544C6A8BC}"/>
    <cellStyle name="Header1 4 2 7 6 4" xfId="44422" xr:uid="{B75F463C-8238-472B-9ABE-EC4C777793AB}"/>
    <cellStyle name="Header1 4 2 7 6 4 2" xfId="44423" xr:uid="{60BDC067-1EFC-4DD4-88BC-F6D00FFAE661}"/>
    <cellStyle name="Header1 4 2 7 6 4 3" xfId="44424" xr:uid="{D64DF424-AC35-4054-BFB4-1977F08C0D99}"/>
    <cellStyle name="Header1 4 2 7 6 5" xfId="44425" xr:uid="{5E198A71-9765-4642-8611-781086D0D125}"/>
    <cellStyle name="Header1 4 2 7 6 5 2" xfId="44426" xr:uid="{E637EC38-E5F7-4C9D-B969-5007AC76184F}"/>
    <cellStyle name="Header1 4 2 7 6 5 3" xfId="44427" xr:uid="{8AFEB9FB-AF4E-498B-A8C1-CC2B8285CD70}"/>
    <cellStyle name="Header1 4 2 7 6 6" xfId="44428" xr:uid="{53027901-E112-4B73-A678-3B38A393D718}"/>
    <cellStyle name="Header1 4 2 7 6 6 2" xfId="44429" xr:uid="{81F6F15D-45AB-4EB1-9300-7A4DEFEC1C79}"/>
    <cellStyle name="Header1 4 2 7 6 6 3" xfId="44430" xr:uid="{C1138729-45D8-453D-B121-7B9E7CE97AC0}"/>
    <cellStyle name="Header1 4 2 7 6 7" xfId="44431" xr:uid="{D3D0012F-0235-43AC-B7ED-D20F03CE5646}"/>
    <cellStyle name="Header1 4 2 7 6 8" xfId="44432" xr:uid="{A79C5F03-91CF-4B17-A29B-04075B75073A}"/>
    <cellStyle name="Header1 4 2 7 7" xfId="44433" xr:uid="{13DA672B-6B48-4357-90CC-B215B68D7903}"/>
    <cellStyle name="Header1 4 2 7 8" xfId="44434" xr:uid="{0E654D0B-E5BF-4581-B6E9-E5DE915F34C5}"/>
    <cellStyle name="Header1 4 2 8" xfId="44435" xr:uid="{10BD356A-515F-4D06-A390-E7E1305761EC}"/>
    <cellStyle name="Header1 4 2 8 2" xfId="44436" xr:uid="{88A40DB1-A43C-4A2F-B889-09C7BD75B8A5}"/>
    <cellStyle name="Header1 4 2 8 2 2" xfId="44437" xr:uid="{B050884A-73CA-438F-B9DD-0246DDE59295}"/>
    <cellStyle name="Header1 4 2 8 2 2 2" xfId="44438" xr:uid="{5E8856A9-7FB8-4718-B923-9D1C21BA88AF}"/>
    <cellStyle name="Header1 4 2 8 2 2 3" xfId="44439" xr:uid="{D41F15F4-AD6D-448A-A2FF-20F0406DD7A5}"/>
    <cellStyle name="Header1 4 2 8 2 3" xfId="44440" xr:uid="{E4C9DA94-7786-4C7D-A327-3DA671B80D37}"/>
    <cellStyle name="Header1 4 2 8 2 3 2" xfId="44441" xr:uid="{DFC31B4F-B6E7-4C4C-BF42-892169CE6B32}"/>
    <cellStyle name="Header1 4 2 8 2 3 3" xfId="44442" xr:uid="{1E5832B4-1B4B-42F7-B681-A45B1BCAC1A9}"/>
    <cellStyle name="Header1 4 2 8 2 4" xfId="44443" xr:uid="{035DFF50-6DAB-4198-BBAD-959DA4833CE5}"/>
    <cellStyle name="Header1 4 2 8 2 4 2" xfId="44444" xr:uid="{C664BCA3-B774-4CC6-953E-9AC72F13292F}"/>
    <cellStyle name="Header1 4 2 8 2 4 3" xfId="44445" xr:uid="{6D822C50-EBE7-4CDD-ADC5-497761655805}"/>
    <cellStyle name="Header1 4 2 8 2 5" xfId="44446" xr:uid="{805CAFCF-F655-4901-966F-884F647EB37C}"/>
    <cellStyle name="Header1 4 2 8 2 5 2" xfId="44447" xr:uid="{4FB4597E-39D7-4CC9-A8B2-17678EB335A7}"/>
    <cellStyle name="Header1 4 2 8 2 5 3" xfId="44448" xr:uid="{700A584D-64B6-4E48-AC2F-DCB9E9EA0C9D}"/>
    <cellStyle name="Header1 4 2 8 2 6" xfId="44449" xr:uid="{45F90476-5EF4-4324-B100-EBE160BE19A2}"/>
    <cellStyle name="Header1 4 2 8 2 6 2" xfId="44450" xr:uid="{42132BE7-A140-4151-B73C-0E8C23D3B8FE}"/>
    <cellStyle name="Header1 4 2 8 2 6 3" xfId="44451" xr:uid="{B54C8058-C54E-4650-B7B4-3F7F4EF53F65}"/>
    <cellStyle name="Header1 4 2 8 2 7" xfId="44452" xr:uid="{F4262555-1319-4C1E-89D5-7226BCF8213F}"/>
    <cellStyle name="Header1 4 2 8 2 7 2" xfId="44453" xr:uid="{77359EF2-4D6E-4E2E-BDAC-925A778A253A}"/>
    <cellStyle name="Header1 4 2 8 2 7 3" xfId="44454" xr:uid="{BEF27B4A-CDB6-42B3-8A2E-8236B01CDAD2}"/>
    <cellStyle name="Header1 4 2 8 2 8" xfId="44455" xr:uid="{9CB5706E-CECE-4590-8E29-345F7B7D04A5}"/>
    <cellStyle name="Header1 4 2 8 2 9" xfId="44456" xr:uid="{F51D27DC-B3C8-4D91-B02A-BBD90CAC796E}"/>
    <cellStyle name="Header1 4 2 8 3" xfId="44457" xr:uid="{68CC9896-5FBA-400C-BC0A-C0CB1B0E4154}"/>
    <cellStyle name="Header1 4 2 8 3 2" xfId="44458" xr:uid="{8EDB0F11-6208-4B6E-9D44-D4FD5B706369}"/>
    <cellStyle name="Header1 4 2 8 3 2 2" xfId="44459" xr:uid="{0F00E98B-0918-4154-8DB8-7FA6B1DB20EB}"/>
    <cellStyle name="Header1 4 2 8 3 2 3" xfId="44460" xr:uid="{B55A08D5-0586-431C-BBAC-28D4AD820625}"/>
    <cellStyle name="Header1 4 2 8 3 3" xfId="44461" xr:uid="{55AB7621-187B-4AB5-B944-26689AE28521}"/>
    <cellStyle name="Header1 4 2 8 3 3 2" xfId="44462" xr:uid="{62772DEB-AB08-4849-8917-869B57BD49EB}"/>
    <cellStyle name="Header1 4 2 8 3 3 3" xfId="44463" xr:uid="{7B1CE57F-2ED1-43AC-AA89-1B08821FCE52}"/>
    <cellStyle name="Header1 4 2 8 3 4" xfId="44464" xr:uid="{893FD59B-91E5-40A0-9ADD-3840C0454C7F}"/>
    <cellStyle name="Header1 4 2 8 3 4 2" xfId="44465" xr:uid="{14F0B0B3-DE3D-4A0B-85D4-15F6F0D9B0F8}"/>
    <cellStyle name="Header1 4 2 8 3 4 3" xfId="44466" xr:uid="{2EDD5E72-D83F-4AC9-B227-C0E8B4DE0CA4}"/>
    <cellStyle name="Header1 4 2 8 3 5" xfId="44467" xr:uid="{79BFF616-67A5-41ED-838A-4A72F80AAF9B}"/>
    <cellStyle name="Header1 4 2 8 3 5 2" xfId="44468" xr:uid="{7B9A4604-C1CB-4271-955C-20648E89417C}"/>
    <cellStyle name="Header1 4 2 8 3 5 3" xfId="44469" xr:uid="{6E58D000-A187-4729-A9A0-DD0900059D47}"/>
    <cellStyle name="Header1 4 2 8 3 6" xfId="44470" xr:uid="{42354992-A277-4D9B-AA9C-E79A5596BB08}"/>
    <cellStyle name="Header1 4 2 8 3 6 2" xfId="44471" xr:uid="{61F74D7C-FF2A-4AE6-97C9-394738476AE4}"/>
    <cellStyle name="Header1 4 2 8 3 6 3" xfId="44472" xr:uid="{555BB549-2988-4939-B21F-0E05F03951B9}"/>
    <cellStyle name="Header1 4 2 8 3 7" xfId="44473" xr:uid="{E6D8D5A6-D396-4002-91CD-CBA1BDAB35A7}"/>
    <cellStyle name="Header1 4 2 8 3 8" xfId="44474" xr:uid="{885AC7FF-1D0A-43F4-85E5-779E026CF222}"/>
    <cellStyle name="Header1 4 2 8 4" xfId="44475" xr:uid="{6DDF8C9C-3C7D-4171-8850-4A997FB08675}"/>
    <cellStyle name="Header1 4 2 8 4 2" xfId="44476" xr:uid="{73E79FBE-C26C-478C-A5A4-F59FFEBD7DB9}"/>
    <cellStyle name="Header1 4 2 8 4 2 2" xfId="44477" xr:uid="{D1A76E40-9303-444E-9EE9-04E583615FB0}"/>
    <cellStyle name="Header1 4 2 8 4 2 3" xfId="44478" xr:uid="{5878D3D8-BAE0-4FAE-A26B-6DB43CB9671B}"/>
    <cellStyle name="Header1 4 2 8 4 3" xfId="44479" xr:uid="{ACD6940C-BA87-4F30-BFFE-13C6AC003F30}"/>
    <cellStyle name="Header1 4 2 8 4 3 2" xfId="44480" xr:uid="{E3B8372F-EDF7-4F54-87E0-59BFB0CC311A}"/>
    <cellStyle name="Header1 4 2 8 4 3 3" xfId="44481" xr:uid="{74EDB16A-4BB9-4B8A-AB38-40F5700D1A06}"/>
    <cellStyle name="Header1 4 2 8 4 4" xfId="44482" xr:uid="{11115698-B220-4A04-9863-003B5FDABF19}"/>
    <cellStyle name="Header1 4 2 8 4 4 2" xfId="44483" xr:uid="{BE98DA52-EF09-4141-BE49-2F0F98C56175}"/>
    <cellStyle name="Header1 4 2 8 4 4 3" xfId="44484" xr:uid="{AD5CD279-5549-4930-8975-93CB9794B958}"/>
    <cellStyle name="Header1 4 2 8 4 5" xfId="44485" xr:uid="{5383650E-F169-49B8-B33C-EC629171CA13}"/>
    <cellStyle name="Header1 4 2 8 4 5 2" xfId="44486" xr:uid="{F638D82E-9994-40FB-8785-ECD7EF2BFD78}"/>
    <cellStyle name="Header1 4 2 8 4 5 3" xfId="44487" xr:uid="{6E573E95-6221-4445-A11F-CA4602819C68}"/>
    <cellStyle name="Header1 4 2 8 4 6" xfId="44488" xr:uid="{BDE3C87A-3D2B-4B77-BF66-88B4A486E4E9}"/>
    <cellStyle name="Header1 4 2 8 4 6 2" xfId="44489" xr:uid="{B1BC5F72-A5A9-4BE9-A5EF-83964A248666}"/>
    <cellStyle name="Header1 4 2 8 4 6 3" xfId="44490" xr:uid="{D7B08294-09C0-4F8C-B094-50B2798F69D9}"/>
    <cellStyle name="Header1 4 2 8 4 7" xfId="44491" xr:uid="{6CCCDBF7-1DB1-42A5-8B8A-D8BC34FA3D78}"/>
    <cellStyle name="Header1 4 2 8 4 8" xfId="44492" xr:uid="{6E18EA81-59CE-476E-8029-27BD2092CF89}"/>
    <cellStyle name="Header1 4 2 8 5" xfId="44493" xr:uid="{E6989511-D076-4645-B148-7DC0D51E41E0}"/>
    <cellStyle name="Header1 4 2 8 5 2" xfId="44494" xr:uid="{B793CE8C-5DF2-4FAA-A6AC-5CCD8F347C9B}"/>
    <cellStyle name="Header1 4 2 8 5 2 2" xfId="44495" xr:uid="{DFE559BF-23C9-46E9-99A9-668D63B5F59D}"/>
    <cellStyle name="Header1 4 2 8 5 2 3" xfId="44496" xr:uid="{09E5D4CC-EE4B-48BB-AFE8-A75C548FE0F6}"/>
    <cellStyle name="Header1 4 2 8 5 3" xfId="44497" xr:uid="{724929FA-96C4-4DE3-B9BA-CAAC2C36A9CA}"/>
    <cellStyle name="Header1 4 2 8 5 3 2" xfId="44498" xr:uid="{1A5F14C4-AB4A-4D24-A99C-CF0B642F97FA}"/>
    <cellStyle name="Header1 4 2 8 5 3 3" xfId="44499" xr:uid="{D47658D2-E478-4E16-8475-79E3E3001091}"/>
    <cellStyle name="Header1 4 2 8 5 4" xfId="44500" xr:uid="{1CFB7F36-2F8F-4522-B649-CC8C950288CB}"/>
    <cellStyle name="Header1 4 2 8 5 4 2" xfId="44501" xr:uid="{61F58ABD-9046-43AC-B02F-BF749C7913D8}"/>
    <cellStyle name="Header1 4 2 8 5 4 3" xfId="44502" xr:uid="{354CAF00-E726-47AE-B25B-3EE0BBF484DC}"/>
    <cellStyle name="Header1 4 2 8 5 5" xfId="44503" xr:uid="{06BE7566-43BB-45E2-AE1C-50A021AFE4DA}"/>
    <cellStyle name="Header1 4 2 8 5 5 2" xfId="44504" xr:uid="{BB2A6A73-319C-4D61-9850-74B6E646ED3B}"/>
    <cellStyle name="Header1 4 2 8 5 5 3" xfId="44505" xr:uid="{3FD3738B-473C-4859-ACE3-E199356C4811}"/>
    <cellStyle name="Header1 4 2 8 5 6" xfId="44506" xr:uid="{6D5E7CB9-B02F-43EF-B274-D77E27B8DDC7}"/>
    <cellStyle name="Header1 4 2 8 5 6 2" xfId="44507" xr:uid="{B17060EA-0625-4816-819F-DECFC1265B9B}"/>
    <cellStyle name="Header1 4 2 8 5 6 3" xfId="44508" xr:uid="{A6A4D9D5-C01E-4C4C-8428-034D77620565}"/>
    <cellStyle name="Header1 4 2 8 5 7" xfId="44509" xr:uid="{0F517D6D-8CF2-4FE8-B1C1-1D4C4C62081D}"/>
    <cellStyle name="Header1 4 2 8 5 8" xfId="44510" xr:uid="{259A8382-8143-4017-BCD5-EAB90449A82A}"/>
    <cellStyle name="Header1 4 2 8 6" xfId="44511" xr:uid="{5EDD526E-03A6-4F3F-B23A-C2D82855B23F}"/>
    <cellStyle name="Header1 4 2 8 6 2" xfId="44512" xr:uid="{77D0F7CC-3FA0-46F4-99E6-12AA91DF804D}"/>
    <cellStyle name="Header1 4 2 8 6 2 2" xfId="44513" xr:uid="{7501FE4F-AD50-4113-91EC-2BCE931F3D16}"/>
    <cellStyle name="Header1 4 2 8 6 2 3" xfId="44514" xr:uid="{56E3B406-44CC-46E0-BC5A-C710D6F75624}"/>
    <cellStyle name="Header1 4 2 8 6 3" xfId="44515" xr:uid="{158D9BC5-68AC-486F-8235-C0108D604141}"/>
    <cellStyle name="Header1 4 2 8 6 3 2" xfId="44516" xr:uid="{1B9B1D17-FB20-45DA-907A-877ECCC320FF}"/>
    <cellStyle name="Header1 4 2 8 6 3 3" xfId="44517" xr:uid="{205F5209-CD0A-4CFB-B6D8-DE8B67B7A949}"/>
    <cellStyle name="Header1 4 2 8 6 4" xfId="44518" xr:uid="{8898130D-C739-4F66-A496-B42D644C9372}"/>
    <cellStyle name="Header1 4 2 8 6 4 2" xfId="44519" xr:uid="{ED2C8687-D7C8-4F5A-896D-33A9BCE70170}"/>
    <cellStyle name="Header1 4 2 8 6 4 3" xfId="44520" xr:uid="{19D91715-A049-4624-BEC0-094DB305741B}"/>
    <cellStyle name="Header1 4 2 8 6 5" xfId="44521" xr:uid="{A39A0EEA-1DB7-4299-99D6-F0AC2AFFA069}"/>
    <cellStyle name="Header1 4 2 8 6 5 2" xfId="44522" xr:uid="{FC974F0F-840E-4E8B-BD5F-4A3850D7BACB}"/>
    <cellStyle name="Header1 4 2 8 6 5 3" xfId="44523" xr:uid="{3DF56640-CE69-44A8-9F8E-B1CD4EC442D7}"/>
    <cellStyle name="Header1 4 2 8 6 6" xfId="44524" xr:uid="{369CB0DB-C525-47C4-AE1E-72392B594F39}"/>
    <cellStyle name="Header1 4 2 8 6 6 2" xfId="44525" xr:uid="{E5DCBD31-66FA-4758-8CFF-C7E30208E6FE}"/>
    <cellStyle name="Header1 4 2 8 6 6 3" xfId="44526" xr:uid="{DB16E293-5E4B-41F3-B145-CB0021B188BC}"/>
    <cellStyle name="Header1 4 2 8 6 7" xfId="44527" xr:uid="{A7F7138A-2457-4565-9F7F-2BC41669FBD4}"/>
    <cellStyle name="Header1 4 2 8 6 8" xfId="44528" xr:uid="{1A8A6B20-0A79-4259-B8F7-5F3A6916CFCF}"/>
    <cellStyle name="Header1 4 2 8 7" xfId="44529" xr:uid="{0354EAD6-C308-4D80-8703-599C146FADBE}"/>
    <cellStyle name="Header1 4 2 8 8" xfId="44530" xr:uid="{86D921BC-73BF-4DF0-B39D-C412CEF0C82B}"/>
    <cellStyle name="Header1 4 2 9" xfId="44531" xr:uid="{4C02E049-A37C-4C37-B182-3DC74FDFA4B1}"/>
    <cellStyle name="Header1 4 2 9 2" xfId="44532" xr:uid="{7E3155D5-9ED4-438C-B8E7-F2EB9C15D8A3}"/>
    <cellStyle name="Header1 4 2 9 2 2" xfId="44533" xr:uid="{62B675DB-AF3D-48DC-82DF-AE6A9D44940E}"/>
    <cellStyle name="Header1 4 2 9 2 2 2" xfId="44534" xr:uid="{A6BD42D2-571B-4EC0-A3C0-AD271E518F09}"/>
    <cellStyle name="Header1 4 2 9 2 2 3" xfId="44535" xr:uid="{32E314E0-EF18-4AC4-B1B6-86443567EAA2}"/>
    <cellStyle name="Header1 4 2 9 2 3" xfId="44536" xr:uid="{3F32A454-53D4-4E86-B9E2-F6A0FAEE29D5}"/>
    <cellStyle name="Header1 4 2 9 2 3 2" xfId="44537" xr:uid="{CE63BC9B-8972-4EF4-B50C-72D3F51A98E2}"/>
    <cellStyle name="Header1 4 2 9 2 3 3" xfId="44538" xr:uid="{3B948BD8-8F4D-4A6C-AD3F-E01BD8E21D38}"/>
    <cellStyle name="Header1 4 2 9 2 4" xfId="44539" xr:uid="{2F607198-8828-469C-85EB-FEF6994F0367}"/>
    <cellStyle name="Header1 4 2 9 2 4 2" xfId="44540" xr:uid="{59CB4030-17DA-4B0D-A468-78E771CA0636}"/>
    <cellStyle name="Header1 4 2 9 2 4 3" xfId="44541" xr:uid="{CE9DF6EB-66DE-48A7-B067-BB2B45BDF4B3}"/>
    <cellStyle name="Header1 4 2 9 2 5" xfId="44542" xr:uid="{39CE7E2F-1B89-47A3-A160-322741B944D4}"/>
    <cellStyle name="Header1 4 2 9 2 5 2" xfId="44543" xr:uid="{93F551BA-83E7-4ADA-B104-D2363EF96606}"/>
    <cellStyle name="Header1 4 2 9 2 5 3" xfId="44544" xr:uid="{9ADFE214-70A2-43C6-80DB-89A08F3E5029}"/>
    <cellStyle name="Header1 4 2 9 2 6" xfId="44545" xr:uid="{934D7E74-55EB-499F-8405-2F7DD5D68E0B}"/>
    <cellStyle name="Header1 4 2 9 2 6 2" xfId="44546" xr:uid="{6B36FEBC-4050-4A85-9D8D-D31887659022}"/>
    <cellStyle name="Header1 4 2 9 2 6 3" xfId="44547" xr:uid="{DCBED4CA-F133-41F9-822B-E295681D4EA6}"/>
    <cellStyle name="Header1 4 2 9 2 7" xfId="44548" xr:uid="{DED1298C-5A45-4013-9F97-E4C84A73919B}"/>
    <cellStyle name="Header1 4 2 9 2 7 2" xfId="44549" xr:uid="{7962F830-1800-4107-A5ED-64749B3470AC}"/>
    <cellStyle name="Header1 4 2 9 2 7 3" xfId="44550" xr:uid="{051C33A9-5800-45B5-81D8-B52B298F5438}"/>
    <cellStyle name="Header1 4 2 9 2 8" xfId="44551" xr:uid="{8F547EE1-4EF8-4787-9694-969872214797}"/>
    <cellStyle name="Header1 4 2 9 2 9" xfId="44552" xr:uid="{09D200FA-2E01-41A1-803D-7A1A9120E8B0}"/>
    <cellStyle name="Header1 4 2 9 3" xfId="44553" xr:uid="{A7761D1B-55D5-4F6E-B8BD-B1F257EB6E39}"/>
    <cellStyle name="Header1 4 2 9 3 2" xfId="44554" xr:uid="{FCF32B0C-473A-4669-ACC4-A189E6C2EA8D}"/>
    <cellStyle name="Header1 4 2 9 3 2 2" xfId="44555" xr:uid="{728DFF91-5E5A-40A3-BEA3-FFE6E89519D6}"/>
    <cellStyle name="Header1 4 2 9 3 2 3" xfId="44556" xr:uid="{14B869C3-3940-4A45-9334-BD513CB4208E}"/>
    <cellStyle name="Header1 4 2 9 3 3" xfId="44557" xr:uid="{A3C4D2BD-1A66-478A-BDAE-704DC9B2555C}"/>
    <cellStyle name="Header1 4 2 9 3 3 2" xfId="44558" xr:uid="{D1BFC800-6E70-4FEB-9B0F-F2A0BB1E8C81}"/>
    <cellStyle name="Header1 4 2 9 3 3 3" xfId="44559" xr:uid="{07A1B0E3-09DC-4C69-A844-EC752A80FD5B}"/>
    <cellStyle name="Header1 4 2 9 3 4" xfId="44560" xr:uid="{50A3B0EF-AC5F-4C9F-BBBF-3A295A9A3A94}"/>
    <cellStyle name="Header1 4 2 9 3 4 2" xfId="44561" xr:uid="{87FD0F27-599A-45C1-9E4A-4D3D6C6A59CB}"/>
    <cellStyle name="Header1 4 2 9 3 4 3" xfId="44562" xr:uid="{D97CA57A-A705-4382-835F-5C10065C6607}"/>
    <cellStyle name="Header1 4 2 9 3 5" xfId="44563" xr:uid="{37D2B8C9-AB50-45D5-BEC2-4193BEC95D01}"/>
    <cellStyle name="Header1 4 2 9 3 5 2" xfId="44564" xr:uid="{DE07A8D1-43BD-4D7D-AA78-F854C1AF59B5}"/>
    <cellStyle name="Header1 4 2 9 3 5 3" xfId="44565" xr:uid="{7CAC18FA-9E18-4B71-9239-7446FF8B1582}"/>
    <cellStyle name="Header1 4 2 9 3 6" xfId="44566" xr:uid="{C1A8EEE0-BF5E-49F1-A896-6BCD91929161}"/>
    <cellStyle name="Header1 4 2 9 3 6 2" xfId="44567" xr:uid="{CEDC0393-732D-4166-A899-CE977D76405C}"/>
    <cellStyle name="Header1 4 2 9 3 6 3" xfId="44568" xr:uid="{6E428285-FD78-490E-BCC1-FEEC0DF7DD56}"/>
    <cellStyle name="Header1 4 2 9 3 7" xfId="44569" xr:uid="{85FDAAC9-6811-44B2-8DC7-60C50FD55184}"/>
    <cellStyle name="Header1 4 2 9 3 8" xfId="44570" xr:uid="{C750EAA7-AEDD-4FA2-AA25-D31321DF0934}"/>
    <cellStyle name="Header1 4 2 9 4" xfId="44571" xr:uid="{02DF2B4D-4EB6-4E46-81CF-0025EFE71B5D}"/>
    <cellStyle name="Header1 4 2 9 4 2" xfId="44572" xr:uid="{02132507-4DE6-46CA-B33F-D6786B943427}"/>
    <cellStyle name="Header1 4 2 9 4 2 2" xfId="44573" xr:uid="{3A31787B-F057-4474-A40C-F713F161571E}"/>
    <cellStyle name="Header1 4 2 9 4 2 3" xfId="44574" xr:uid="{FCAAE2A2-953E-4584-BD68-886632F45A6A}"/>
    <cellStyle name="Header1 4 2 9 4 3" xfId="44575" xr:uid="{CAE1BB89-AFBA-4208-85FC-104AC1A203D6}"/>
    <cellStyle name="Header1 4 2 9 4 3 2" xfId="44576" xr:uid="{8F1667D1-7B68-46BC-900F-995BFA6A71C2}"/>
    <cellStyle name="Header1 4 2 9 4 3 3" xfId="44577" xr:uid="{407249BE-630A-41BB-80C6-4350EE62CF8D}"/>
    <cellStyle name="Header1 4 2 9 4 4" xfId="44578" xr:uid="{5341540D-227A-45E1-B891-78A74AFDE987}"/>
    <cellStyle name="Header1 4 2 9 4 4 2" xfId="44579" xr:uid="{BB382A43-4F1D-4B3F-9616-93DBD9165DBD}"/>
    <cellStyle name="Header1 4 2 9 4 4 3" xfId="44580" xr:uid="{5F8F5A35-9673-434C-B5FA-A9F3332DB550}"/>
    <cellStyle name="Header1 4 2 9 4 5" xfId="44581" xr:uid="{C4B53282-17B7-4FC2-BF5B-2A434F6BA9B6}"/>
    <cellStyle name="Header1 4 2 9 4 5 2" xfId="44582" xr:uid="{FEC5A2C1-8B2E-4907-B5FC-AE9DE7A20BC3}"/>
    <cellStyle name="Header1 4 2 9 4 5 3" xfId="44583" xr:uid="{CABBF162-C5D4-4A4F-B53E-C0144C630F8E}"/>
    <cellStyle name="Header1 4 2 9 4 6" xfId="44584" xr:uid="{BFEF0918-7EDB-4FC7-8D95-260BDBA08DCB}"/>
    <cellStyle name="Header1 4 2 9 4 6 2" xfId="44585" xr:uid="{9985D4F1-2C94-482D-9A39-CA44DE2707A0}"/>
    <cellStyle name="Header1 4 2 9 4 6 3" xfId="44586" xr:uid="{4FAA7A4C-7ED5-432E-BB08-53C34256BFE9}"/>
    <cellStyle name="Header1 4 2 9 4 7" xfId="44587" xr:uid="{E81222E2-222E-4876-9BE6-326137AB07B5}"/>
    <cellStyle name="Header1 4 2 9 4 8" xfId="44588" xr:uid="{6ACB7289-E762-4F5C-840D-77D3E76A683F}"/>
    <cellStyle name="Header1 4 2 9 5" xfId="44589" xr:uid="{468664C2-A9B8-4047-B58A-564C4F26AC4C}"/>
    <cellStyle name="Header1 4 2 9 5 2" xfId="44590" xr:uid="{014D3C0D-1F5D-4D6B-A784-E6BD97A31D4D}"/>
    <cellStyle name="Header1 4 2 9 5 2 2" xfId="44591" xr:uid="{91934DF2-DA42-4391-A388-617408DD40F4}"/>
    <cellStyle name="Header1 4 2 9 5 2 3" xfId="44592" xr:uid="{57094173-7FF7-4003-8205-A996B10C07DD}"/>
    <cellStyle name="Header1 4 2 9 5 3" xfId="44593" xr:uid="{B8F19CDF-A170-407D-A218-DF95261D14F7}"/>
    <cellStyle name="Header1 4 2 9 5 3 2" xfId="44594" xr:uid="{B5980F04-40A1-40C1-AFF5-7D1BD61E76F6}"/>
    <cellStyle name="Header1 4 2 9 5 3 3" xfId="44595" xr:uid="{B8FC3D07-0E46-4AE1-B19F-BD7FCC06BCF2}"/>
    <cellStyle name="Header1 4 2 9 5 4" xfId="44596" xr:uid="{5F2C8683-4DD4-4C30-87C0-E2BF8A60C5ED}"/>
    <cellStyle name="Header1 4 2 9 5 4 2" xfId="44597" xr:uid="{1722AEBE-5217-418D-B28C-3C01338A9874}"/>
    <cellStyle name="Header1 4 2 9 5 4 3" xfId="44598" xr:uid="{3637B94B-2843-4DD6-97E4-69EE1C36BC32}"/>
    <cellStyle name="Header1 4 2 9 5 5" xfId="44599" xr:uid="{BC254F5B-9BE0-46E3-8FDC-422FBD7CFC7B}"/>
    <cellStyle name="Header1 4 2 9 5 5 2" xfId="44600" xr:uid="{4F13F842-1254-4DAD-B57A-E57C984295D7}"/>
    <cellStyle name="Header1 4 2 9 5 5 3" xfId="44601" xr:uid="{9D8C37DF-1AA7-4635-8B9C-FCD6AB4205E3}"/>
    <cellStyle name="Header1 4 2 9 5 6" xfId="44602" xr:uid="{8571ECA5-32CD-4930-866B-651966D4DAC0}"/>
    <cellStyle name="Header1 4 2 9 5 6 2" xfId="44603" xr:uid="{191C815C-CB9C-498B-9239-F9DC8781DE6B}"/>
    <cellStyle name="Header1 4 2 9 5 6 3" xfId="44604" xr:uid="{EF924966-934B-470C-BB76-682156B8A350}"/>
    <cellStyle name="Header1 4 2 9 5 7" xfId="44605" xr:uid="{3656A414-794C-4516-8021-FA98CC2840D8}"/>
    <cellStyle name="Header1 4 2 9 5 8" xfId="44606" xr:uid="{0CB2BCBA-CD04-4765-A914-1530449F6B98}"/>
    <cellStyle name="Header1 4 2 9 6" xfId="44607" xr:uid="{9D7D7CA7-FDEE-404D-9861-E058AACD9F78}"/>
    <cellStyle name="Header1 4 2 9 6 2" xfId="44608" xr:uid="{832903D0-BD63-42D8-B0D5-5A3D9A5A0758}"/>
    <cellStyle name="Header1 4 2 9 6 2 2" xfId="44609" xr:uid="{F4146526-3832-463A-ADB9-5824A73894AD}"/>
    <cellStyle name="Header1 4 2 9 6 2 3" xfId="44610" xr:uid="{A4B95276-55F5-440D-BB02-C4B35A67080D}"/>
    <cellStyle name="Header1 4 2 9 6 3" xfId="44611" xr:uid="{369817EB-5587-42B0-B4AC-530FBE7D1F24}"/>
    <cellStyle name="Header1 4 2 9 6 3 2" xfId="44612" xr:uid="{8571D28C-50CE-433D-B1D3-FF38E6670DA9}"/>
    <cellStyle name="Header1 4 2 9 6 3 3" xfId="44613" xr:uid="{23E448B5-11A6-48D9-B6F3-F69363DD936F}"/>
    <cellStyle name="Header1 4 2 9 6 4" xfId="44614" xr:uid="{C28AFB37-0453-415A-91B5-C32B0B7314EC}"/>
    <cellStyle name="Header1 4 2 9 6 4 2" xfId="44615" xr:uid="{04439780-2EA5-4E92-BD10-1DC89EADBF0C}"/>
    <cellStyle name="Header1 4 2 9 6 4 3" xfId="44616" xr:uid="{E4EA1B72-2526-42AA-81D2-FACD881FD2C3}"/>
    <cellStyle name="Header1 4 2 9 6 5" xfId="44617" xr:uid="{80533D60-BBE5-410E-B390-3FD94930CC69}"/>
    <cellStyle name="Header1 4 2 9 6 5 2" xfId="44618" xr:uid="{071CF3C4-46C4-469A-BBAA-7132AF9B9C9E}"/>
    <cellStyle name="Header1 4 2 9 6 5 3" xfId="44619" xr:uid="{13D864C4-7953-42E0-8322-CE2A7ECAA7E3}"/>
    <cellStyle name="Header1 4 2 9 6 6" xfId="44620" xr:uid="{BAF3B542-5B85-4914-8EF2-CE0E217C51DB}"/>
    <cellStyle name="Header1 4 2 9 6 6 2" xfId="44621" xr:uid="{19117D09-50A6-4249-9573-2483ED87758C}"/>
    <cellStyle name="Header1 4 2 9 6 6 3" xfId="44622" xr:uid="{03FDD4CB-383E-4422-AAD3-92F32A7B3E0F}"/>
    <cellStyle name="Header1 4 2 9 6 7" xfId="44623" xr:uid="{0FDD0C1B-4EB8-48E8-82CD-E3AB6996E9F4}"/>
    <cellStyle name="Header1 4 2 9 6 8" xfId="44624" xr:uid="{80646AC5-0CEB-402F-A16C-52BBE0E6520E}"/>
    <cellStyle name="Header1 4 2 9 7" xfId="44625" xr:uid="{2CD01CDB-15DF-4027-AF04-3AB422BD3FDF}"/>
    <cellStyle name="Header1 4 2 9 8" xfId="44626" xr:uid="{769AE464-EAEE-4DEB-9F0B-18DB0567C4FD}"/>
    <cellStyle name="Header1 4 3" xfId="44627" xr:uid="{EB4CC93D-E23E-4AD5-AA6F-3B2B06A2EC98}"/>
    <cellStyle name="Header1 4 3 2" xfId="44628" xr:uid="{E3F984E6-B33B-44F6-B9CB-18890BB82862}"/>
    <cellStyle name="Header1 4 3 2 2" xfId="44629" xr:uid="{4E9A2461-6519-43FD-9369-18ADD7F94649}"/>
    <cellStyle name="Header1 4 3 2 2 2" xfId="44630" xr:uid="{816EFAE0-BAE6-49C5-90E8-3E8DFB1980F1}"/>
    <cellStyle name="Header1 4 3 2 2 3" xfId="44631" xr:uid="{5749535C-AEC6-4CA5-9D10-EC664DF430D4}"/>
    <cellStyle name="Header1 4 3 2 3" xfId="44632" xr:uid="{F2117E40-F7C8-4DBE-8A14-DDE16A3A99B1}"/>
    <cellStyle name="Header1 4 3 2 3 2" xfId="44633" xr:uid="{D7D57BCD-C8FA-42F7-9A18-26A3EEC31B93}"/>
    <cellStyle name="Header1 4 3 2 3 3" xfId="44634" xr:uid="{DCD77240-2560-4FEE-95CA-F65D632E127D}"/>
    <cellStyle name="Header1 4 3 2 4" xfId="44635" xr:uid="{14332B5B-0E84-40EE-BF7D-B3E5D917C3F8}"/>
    <cellStyle name="Header1 4 3 2 4 2" xfId="44636" xr:uid="{6A88C2F2-7A7D-4299-996B-BF059312A69E}"/>
    <cellStyle name="Header1 4 3 2 4 3" xfId="44637" xr:uid="{58EDCA3D-FAA9-4CA3-B699-3AE642EC3C41}"/>
    <cellStyle name="Header1 4 3 2 5" xfId="44638" xr:uid="{7E2CCF64-E30A-4C55-B706-E3815937D760}"/>
    <cellStyle name="Header1 4 3 2 5 2" xfId="44639" xr:uid="{09463160-D050-4886-B7E1-0325EE4A8FBD}"/>
    <cellStyle name="Header1 4 3 2 5 3" xfId="44640" xr:uid="{A06A2350-4718-4C9F-9089-7EBFA6673E06}"/>
    <cellStyle name="Header1 4 3 2 6" xfId="44641" xr:uid="{AB4CE84C-E332-4E89-B0BB-963BF2F4B997}"/>
    <cellStyle name="Header1 4 3 2 6 2" xfId="44642" xr:uid="{8637FC7B-5706-477B-BE66-2BB56F704C0C}"/>
    <cellStyle name="Header1 4 3 2 6 3" xfId="44643" xr:uid="{BF9BBB1C-54D1-4EF4-8B94-5428E3D83E2E}"/>
    <cellStyle name="Header1 4 3 2 7" xfId="44644" xr:uid="{DC945A3D-6C8A-4C50-80ED-CD17010DA3CE}"/>
    <cellStyle name="Header1 4 3 2 7 2" xfId="44645" xr:uid="{8A21FC9E-B40F-43EF-BC2A-AACE4AFF95BD}"/>
    <cellStyle name="Header1 4 3 2 7 3" xfId="44646" xr:uid="{E2225C1A-BC68-4784-8D61-4EB78DFF1527}"/>
    <cellStyle name="Header1 4 3 2 8" xfId="44647" xr:uid="{986379F4-E8FF-4C2A-A2BC-2FF3684F2BC7}"/>
    <cellStyle name="Header1 4 3 2 9" xfId="44648" xr:uid="{09AEFCFF-149A-4B07-9A4B-53D1D28C56A2}"/>
    <cellStyle name="Header1 4 3 3" xfId="44649" xr:uid="{A282CBF1-3A00-4A4D-98D4-72769ADBDAFF}"/>
    <cellStyle name="Header1 4 3 3 2" xfId="44650" xr:uid="{8B280882-37DE-435F-BA55-F51AC30396E9}"/>
    <cellStyle name="Header1 4 3 3 2 2" xfId="44651" xr:uid="{EBC468D6-9FC3-483B-87DC-82F7CB773790}"/>
    <cellStyle name="Header1 4 3 3 2 3" xfId="44652" xr:uid="{454C2595-2E99-43C3-8B4D-27D621BD84FC}"/>
    <cellStyle name="Header1 4 3 3 3" xfId="44653" xr:uid="{2A76D35D-5491-4D2F-B371-BB2170000748}"/>
    <cellStyle name="Header1 4 3 3 3 2" xfId="44654" xr:uid="{E2E67D0F-1AD4-4D41-813B-B8EC707FA042}"/>
    <cellStyle name="Header1 4 3 3 3 3" xfId="44655" xr:uid="{8494EA22-9FA3-4EDE-AB7F-02584288E9DF}"/>
    <cellStyle name="Header1 4 3 3 4" xfId="44656" xr:uid="{2BDCA157-CCF7-4005-8999-ED279F9087CF}"/>
    <cellStyle name="Header1 4 3 3 4 2" xfId="44657" xr:uid="{CEBEF17F-3FEA-4E86-8B38-FD6F2D1921DA}"/>
    <cellStyle name="Header1 4 3 3 4 3" xfId="44658" xr:uid="{D6806848-14F4-4816-BDBD-A050A46DAF70}"/>
    <cellStyle name="Header1 4 3 3 5" xfId="44659" xr:uid="{DD2C9618-86D5-4219-8515-CD134D57F78A}"/>
    <cellStyle name="Header1 4 3 3 5 2" xfId="44660" xr:uid="{7275410F-CD8D-4B56-B66A-C6ED79183977}"/>
    <cellStyle name="Header1 4 3 3 5 3" xfId="44661" xr:uid="{6C9F5B81-C277-42A4-B8D6-CE1DC0814B04}"/>
    <cellStyle name="Header1 4 3 3 6" xfId="44662" xr:uid="{890746B3-3EDD-4B2B-9842-256D26057738}"/>
    <cellStyle name="Header1 4 3 3 6 2" xfId="44663" xr:uid="{305AE131-F39B-41F1-BD49-E83867C79059}"/>
    <cellStyle name="Header1 4 3 3 6 3" xfId="44664" xr:uid="{7666AC80-BC48-45BE-8287-3E995C2BF77B}"/>
    <cellStyle name="Header1 4 3 3 7" xfId="44665" xr:uid="{F472E8B9-FD43-4EC2-A631-16D04DEC7389}"/>
    <cellStyle name="Header1 4 3 3 8" xfId="44666" xr:uid="{B73D50E0-5B2D-493F-A990-8766381F89FE}"/>
    <cellStyle name="Header1 4 3 4" xfId="44667" xr:uid="{7040E9BC-3628-473F-9898-E63A18EC2CA7}"/>
    <cellStyle name="Header1 4 3 4 2" xfId="44668" xr:uid="{CEA4BB6F-CCE3-41A1-82E7-CBD3B1761618}"/>
    <cellStyle name="Header1 4 3 4 2 2" xfId="44669" xr:uid="{A07EDFB9-0FE6-4957-A70C-D64BCD5C0B7F}"/>
    <cellStyle name="Header1 4 3 4 2 3" xfId="44670" xr:uid="{6294F4D4-FC26-46AB-BF32-BDA57149AC3E}"/>
    <cellStyle name="Header1 4 3 4 3" xfId="44671" xr:uid="{97217E5B-1767-41F3-BFE5-C5EEF8462EA6}"/>
    <cellStyle name="Header1 4 3 4 3 2" xfId="44672" xr:uid="{FBD8FCA8-A752-40E4-92B8-DA8027F81862}"/>
    <cellStyle name="Header1 4 3 4 3 3" xfId="44673" xr:uid="{770F7853-A945-47BD-A210-2E4EB5FDCCD6}"/>
    <cellStyle name="Header1 4 3 4 4" xfId="44674" xr:uid="{7683F8DC-7251-41F6-8F50-DF8C9FF8BC9F}"/>
    <cellStyle name="Header1 4 3 4 4 2" xfId="44675" xr:uid="{F0EBC369-8DBB-4811-8727-11EDEC765CC9}"/>
    <cellStyle name="Header1 4 3 4 4 3" xfId="44676" xr:uid="{0211DB0F-BA2D-4168-A2A3-B7FB92591FE2}"/>
    <cellStyle name="Header1 4 3 4 5" xfId="44677" xr:uid="{19D6543B-B329-4C6F-9A47-777114A4620E}"/>
    <cellStyle name="Header1 4 3 4 5 2" xfId="44678" xr:uid="{850079CD-E49B-4AAD-A603-EA9CAF25B591}"/>
    <cellStyle name="Header1 4 3 4 5 3" xfId="44679" xr:uid="{7BA71D59-D101-40D0-8033-1249A844D32C}"/>
    <cellStyle name="Header1 4 3 4 6" xfId="44680" xr:uid="{AF1A6975-1DFF-4962-B87D-A28E2FB71D11}"/>
    <cellStyle name="Header1 4 3 4 6 2" xfId="44681" xr:uid="{FB118F51-9903-4F6D-847E-806644150A99}"/>
    <cellStyle name="Header1 4 3 4 6 3" xfId="44682" xr:uid="{E1170208-2A0E-416F-ADC6-EC247F6E634A}"/>
    <cellStyle name="Header1 4 3 4 7" xfId="44683" xr:uid="{FE5A7F74-DE65-492C-AD73-98AE9CFD9503}"/>
    <cellStyle name="Header1 4 3 4 8" xfId="44684" xr:uid="{4972A827-6EE0-479D-8513-DA9C326E4815}"/>
    <cellStyle name="Header1 4 3 5" xfId="44685" xr:uid="{CB560C2A-0758-4BD4-9812-34F1F385C73D}"/>
    <cellStyle name="Header1 4 3 5 2" xfId="44686" xr:uid="{7EBF713D-D481-4BE8-A7F0-2CF984513F74}"/>
    <cellStyle name="Header1 4 3 5 2 2" xfId="44687" xr:uid="{8DC44D3E-79BD-46F3-9270-F7637B44E1AD}"/>
    <cellStyle name="Header1 4 3 5 2 3" xfId="44688" xr:uid="{886ACEAA-036C-47A8-BB5C-78B6337CFA30}"/>
    <cellStyle name="Header1 4 3 5 3" xfId="44689" xr:uid="{AF7B2ED8-A30F-4F71-BCEB-A534371DA924}"/>
    <cellStyle name="Header1 4 3 5 3 2" xfId="44690" xr:uid="{89554EC5-4E0F-4E74-AABE-7F0986B47A0A}"/>
    <cellStyle name="Header1 4 3 5 3 3" xfId="44691" xr:uid="{826AEC01-1FA8-4239-87BB-68C91CC8D4B3}"/>
    <cellStyle name="Header1 4 3 5 4" xfId="44692" xr:uid="{62FD1D91-0F76-48BD-8032-C58C4DDB819B}"/>
    <cellStyle name="Header1 4 3 5 4 2" xfId="44693" xr:uid="{7FCE3F2C-0790-4374-89C6-070F54289866}"/>
    <cellStyle name="Header1 4 3 5 4 3" xfId="44694" xr:uid="{14F9B374-7E86-490F-AB5E-8E633063FD5D}"/>
    <cellStyle name="Header1 4 3 5 5" xfId="44695" xr:uid="{221E2625-3135-4E3D-A70B-78311D0C2C31}"/>
    <cellStyle name="Header1 4 3 5 5 2" xfId="44696" xr:uid="{0035A8DC-AA63-40E1-807A-19C45934CC62}"/>
    <cellStyle name="Header1 4 3 5 5 3" xfId="44697" xr:uid="{6DC13F6B-2C22-4177-965A-20BB641C631B}"/>
    <cellStyle name="Header1 4 3 5 6" xfId="44698" xr:uid="{DD5FC55B-D331-4B3E-86E4-0A9F02D8D1C5}"/>
    <cellStyle name="Header1 4 3 5 6 2" xfId="44699" xr:uid="{49C095C5-281A-436D-8546-F4D3647591C5}"/>
    <cellStyle name="Header1 4 3 5 6 3" xfId="44700" xr:uid="{EEF2ED64-702A-44F7-82D7-1FB215020B01}"/>
    <cellStyle name="Header1 4 3 5 7" xfId="44701" xr:uid="{AE6BA6A8-B221-4212-A41C-156EA5E3CE35}"/>
    <cellStyle name="Header1 4 3 5 8" xfId="44702" xr:uid="{E19FBFE7-E2AA-49D7-A872-2C2CD83924C1}"/>
    <cellStyle name="Header1 4 3 6" xfId="44703" xr:uid="{7FE71EFD-DD38-4E88-87DA-7BEB77296F52}"/>
    <cellStyle name="Header1 4 3 6 2" xfId="44704" xr:uid="{85686CBF-012F-4C1D-8261-7C06B7792F06}"/>
    <cellStyle name="Header1 4 3 6 2 2" xfId="44705" xr:uid="{4EC17FD1-38DA-40C6-80C8-FBF4D4E2B1B1}"/>
    <cellStyle name="Header1 4 3 6 2 3" xfId="44706" xr:uid="{76F17A73-D3E0-4E42-9763-87F211749503}"/>
    <cellStyle name="Header1 4 3 6 3" xfId="44707" xr:uid="{D93810EB-59C2-4AC4-8743-ACAAFF034B60}"/>
    <cellStyle name="Header1 4 3 6 3 2" xfId="44708" xr:uid="{F4389277-2159-4CD0-BE86-0D8FD9621722}"/>
    <cellStyle name="Header1 4 3 6 3 3" xfId="44709" xr:uid="{D233C0FE-CE4E-41AE-9445-A017CE49DA8F}"/>
    <cellStyle name="Header1 4 3 6 4" xfId="44710" xr:uid="{5870B6AE-51B9-44FF-81D4-09B3A5A64DED}"/>
    <cellStyle name="Header1 4 3 6 4 2" xfId="44711" xr:uid="{BB53B8AF-4176-4877-B3AB-A5D84D690903}"/>
    <cellStyle name="Header1 4 3 6 4 3" xfId="44712" xr:uid="{1214057B-F4BB-4523-B965-66A6D7E50440}"/>
    <cellStyle name="Header1 4 3 6 5" xfId="44713" xr:uid="{44174855-75B4-416F-B4E1-9BB5D85FE3CB}"/>
    <cellStyle name="Header1 4 3 6 5 2" xfId="44714" xr:uid="{1B1BDA8A-7A67-44A9-9412-33C530BD366A}"/>
    <cellStyle name="Header1 4 3 6 5 3" xfId="44715" xr:uid="{5B5C006E-E9AF-414A-9576-E1EB1B5001B3}"/>
    <cellStyle name="Header1 4 3 6 6" xfId="44716" xr:uid="{EB9BCB91-FE2C-432D-9AAF-DE1D25793491}"/>
    <cellStyle name="Header1 4 3 6 6 2" xfId="44717" xr:uid="{CE9467F0-1530-4B13-95A8-E8735A22F0B4}"/>
    <cellStyle name="Header1 4 3 6 6 3" xfId="44718" xr:uid="{0620E3D5-9984-42FC-A121-27D4024F33B5}"/>
    <cellStyle name="Header1 4 3 6 7" xfId="44719" xr:uid="{1252D9FC-2230-40C3-A49D-07D10FDBC099}"/>
    <cellStyle name="Header1 4 3 6 8" xfId="44720" xr:uid="{1519FB63-3E64-4A3E-B78F-4DA02D3AFB9F}"/>
    <cellStyle name="Header1 4 3 7" xfId="44721" xr:uid="{BFCB41D0-E477-4970-B5C7-481CE24F1F92}"/>
    <cellStyle name="Header1 4 3 8" xfId="44722" xr:uid="{C52302E0-A71E-479F-93C0-11FF38EC3DFA}"/>
    <cellStyle name="Header1 4 4" xfId="44723" xr:uid="{2091B734-A8AD-46DA-8986-37512C1F6A20}"/>
    <cellStyle name="Header1 4 4 2" xfId="44724" xr:uid="{19CE7FAA-927D-4A69-B87D-9459F4D90306}"/>
    <cellStyle name="Header1 4 4 2 2" xfId="44725" xr:uid="{B2F3B17C-F8C9-443F-976F-22F6FD64BDC6}"/>
    <cellStyle name="Header1 4 4 2 2 2" xfId="44726" xr:uid="{6E5FBFF3-19B6-4658-BCB2-42AED5570FAA}"/>
    <cellStyle name="Header1 4 4 2 2 3" xfId="44727" xr:uid="{B46B8548-1D9E-4612-8551-5A7A7F2DB362}"/>
    <cellStyle name="Header1 4 4 2 3" xfId="44728" xr:uid="{A1666A4C-8F01-45D8-A794-0F0875C8A2CB}"/>
    <cellStyle name="Header1 4 4 2 3 2" xfId="44729" xr:uid="{A1A6ECA2-8F8C-4E0E-BC2A-AF66C7116E51}"/>
    <cellStyle name="Header1 4 4 2 3 3" xfId="44730" xr:uid="{D18CE3D3-CD40-4505-A2EE-7AAFCBFB361C}"/>
    <cellStyle name="Header1 4 4 2 4" xfId="44731" xr:uid="{63E328AC-63A1-47AC-BE0B-8B2FD8170E7A}"/>
    <cellStyle name="Header1 4 4 2 4 2" xfId="44732" xr:uid="{3D7B7886-0DF0-40BF-9702-E9FE64549448}"/>
    <cellStyle name="Header1 4 4 2 4 3" xfId="44733" xr:uid="{519765E5-AAD9-4BFB-8E2B-16BF3033141D}"/>
    <cellStyle name="Header1 4 4 2 5" xfId="44734" xr:uid="{4623E0A1-DE25-4310-806E-F0EEAD1A1690}"/>
    <cellStyle name="Header1 4 4 2 5 2" xfId="44735" xr:uid="{E105FC1F-D731-405E-AF9B-61D1F789E5D6}"/>
    <cellStyle name="Header1 4 4 2 5 3" xfId="44736" xr:uid="{CB7647EB-6295-4828-A800-4644BE017A67}"/>
    <cellStyle name="Header1 4 4 2 6" xfId="44737" xr:uid="{B535D5DA-BE3D-44EA-9E8C-7917869981E3}"/>
    <cellStyle name="Header1 4 4 2 6 2" xfId="44738" xr:uid="{E915E3F0-2216-4605-865B-673809635BB8}"/>
    <cellStyle name="Header1 4 4 2 6 3" xfId="44739" xr:uid="{D1DD0CBD-A587-43EF-B8F3-05228A3EE3AE}"/>
    <cellStyle name="Header1 4 4 2 7" xfId="44740" xr:uid="{6D4435A4-D9CC-4564-9BB0-B1FBB98AD1A0}"/>
    <cellStyle name="Header1 4 4 2 7 2" xfId="44741" xr:uid="{361A291D-A6B2-42C1-8AEA-3A2FF177E2D8}"/>
    <cellStyle name="Header1 4 4 2 7 3" xfId="44742" xr:uid="{A4E6C46B-4C7B-4871-839D-4205560049EB}"/>
    <cellStyle name="Header1 4 4 2 8" xfId="44743" xr:uid="{DFC34C98-1040-483F-A85D-94588F170811}"/>
    <cellStyle name="Header1 4 4 2 9" xfId="44744" xr:uid="{C199587F-1EDC-4D1A-85F4-A1051361C724}"/>
    <cellStyle name="Header1 4 4 3" xfId="44745" xr:uid="{F3EFEC8F-A1D5-427E-9315-88910B768D0B}"/>
    <cellStyle name="Header1 4 4 3 2" xfId="44746" xr:uid="{C3D9E500-F66B-43F2-8CE4-695860E49350}"/>
    <cellStyle name="Header1 4 4 3 2 2" xfId="44747" xr:uid="{3105E8E0-CD40-458A-8F2E-0B2561B555C4}"/>
    <cellStyle name="Header1 4 4 3 2 3" xfId="44748" xr:uid="{A5A20FAF-F58B-4DE0-952A-33B391526574}"/>
    <cellStyle name="Header1 4 4 3 3" xfId="44749" xr:uid="{7A0CA90D-2105-4D43-BC60-600936814503}"/>
    <cellStyle name="Header1 4 4 3 3 2" xfId="44750" xr:uid="{EB83B2CA-BE8B-48BF-8F4C-530635AFE710}"/>
    <cellStyle name="Header1 4 4 3 3 3" xfId="44751" xr:uid="{03279771-D301-4922-93BD-E71862457763}"/>
    <cellStyle name="Header1 4 4 3 4" xfId="44752" xr:uid="{B70D2A52-7E17-41E4-9CD2-481EAB9AC2AB}"/>
    <cellStyle name="Header1 4 4 3 4 2" xfId="44753" xr:uid="{088B0190-4CF1-4737-A7E7-325188072D28}"/>
    <cellStyle name="Header1 4 4 3 4 3" xfId="44754" xr:uid="{A77D3DEF-13E2-4D29-BEA0-D62F9BB3880A}"/>
    <cellStyle name="Header1 4 4 3 5" xfId="44755" xr:uid="{C8B6F407-0D34-4D66-A673-20CD2DD72A49}"/>
    <cellStyle name="Header1 4 4 3 5 2" xfId="44756" xr:uid="{D33E878A-70B9-41FD-B2B7-7095C68CCCC8}"/>
    <cellStyle name="Header1 4 4 3 5 3" xfId="44757" xr:uid="{421A858F-0A84-4ACE-8A9B-E7B75C7828F1}"/>
    <cellStyle name="Header1 4 4 3 6" xfId="44758" xr:uid="{E1156313-32F6-4123-9FF8-9DF8E220806B}"/>
    <cellStyle name="Header1 4 4 3 6 2" xfId="44759" xr:uid="{C8B4B904-7890-4D6D-B268-5639FE0718C6}"/>
    <cellStyle name="Header1 4 4 3 6 3" xfId="44760" xr:uid="{56055AF8-0AC2-411E-98DC-F034AFC17FFD}"/>
    <cellStyle name="Header1 4 4 3 7" xfId="44761" xr:uid="{95CF2852-A5A9-4CA6-86DC-24125F4418B3}"/>
    <cellStyle name="Header1 4 4 3 8" xfId="44762" xr:uid="{B8A74492-A1E2-451B-B489-15C41AA451D0}"/>
    <cellStyle name="Header1 4 4 4" xfId="44763" xr:uid="{017BB41A-0367-4489-9D65-FFAC94BC0274}"/>
    <cellStyle name="Header1 4 4 4 2" xfId="44764" xr:uid="{963C279A-E20F-4FB4-89DF-08F3DBBE0289}"/>
    <cellStyle name="Header1 4 4 4 2 2" xfId="44765" xr:uid="{91330B24-8E2B-4D21-BA5B-387C620C6BAE}"/>
    <cellStyle name="Header1 4 4 4 2 3" xfId="44766" xr:uid="{2F823D54-0C5E-4B50-84F3-40EF01AC9EFC}"/>
    <cellStyle name="Header1 4 4 4 3" xfId="44767" xr:uid="{3DD5C848-0518-4C88-873F-B01E39FE44EA}"/>
    <cellStyle name="Header1 4 4 4 3 2" xfId="44768" xr:uid="{930B6CDC-EC4E-49BD-B847-AB6E25AD43D2}"/>
    <cellStyle name="Header1 4 4 4 3 3" xfId="44769" xr:uid="{37122B92-9C2D-49D1-BA48-10E915980682}"/>
    <cellStyle name="Header1 4 4 4 4" xfId="44770" xr:uid="{B4EE548D-451E-4FFB-8B13-3D18DC63A3B1}"/>
    <cellStyle name="Header1 4 4 4 4 2" xfId="44771" xr:uid="{707B5296-0697-4F52-9CD5-B7118CF70F0B}"/>
    <cellStyle name="Header1 4 4 4 4 3" xfId="44772" xr:uid="{31FF0BA1-36C3-4A4C-AE8C-998B6CACEF6B}"/>
    <cellStyle name="Header1 4 4 4 5" xfId="44773" xr:uid="{4D4B170E-7843-4872-9095-9DD556F03CBF}"/>
    <cellStyle name="Header1 4 4 4 5 2" xfId="44774" xr:uid="{BC1899BF-1692-4534-9940-3C8E8A132396}"/>
    <cellStyle name="Header1 4 4 4 5 3" xfId="44775" xr:uid="{B6C5C640-D040-4004-87A4-2A9841A83325}"/>
    <cellStyle name="Header1 4 4 4 6" xfId="44776" xr:uid="{071693D3-83B0-4417-A3B4-7C87B7A8C90D}"/>
    <cellStyle name="Header1 4 4 4 6 2" xfId="44777" xr:uid="{27F73833-025B-4739-BB7A-EFE564CD1CAC}"/>
    <cellStyle name="Header1 4 4 4 6 3" xfId="44778" xr:uid="{5DAABA51-FF4E-421A-8249-B3079F138B8D}"/>
    <cellStyle name="Header1 4 4 4 7" xfId="44779" xr:uid="{E92941F2-E948-47D2-A02F-283F701BBCA9}"/>
    <cellStyle name="Header1 4 4 4 8" xfId="44780" xr:uid="{FBAAB5ED-8EA9-4F89-9182-D9F83D835D90}"/>
    <cellStyle name="Header1 4 4 5" xfId="44781" xr:uid="{23CFB7DA-BD32-4C78-B0A9-15EFE1A8C069}"/>
    <cellStyle name="Header1 4 4 5 2" xfId="44782" xr:uid="{BFE53B1E-D1B6-43BC-89D2-453BE84B0CFA}"/>
    <cellStyle name="Header1 4 4 5 2 2" xfId="44783" xr:uid="{B22626DB-C7AB-42D4-9951-2E13293234D8}"/>
    <cellStyle name="Header1 4 4 5 2 3" xfId="44784" xr:uid="{F0C5A5FB-4C7E-4BDB-BF39-0002E3807E0A}"/>
    <cellStyle name="Header1 4 4 5 3" xfId="44785" xr:uid="{355C34B1-7A06-4A0F-A7E1-7F09A85859B6}"/>
    <cellStyle name="Header1 4 4 5 3 2" xfId="44786" xr:uid="{5B2EA72E-A29D-4152-86F6-055B024DD27D}"/>
    <cellStyle name="Header1 4 4 5 3 3" xfId="44787" xr:uid="{14A2F88F-AF4F-4554-AEB2-F14190F0DC12}"/>
    <cellStyle name="Header1 4 4 5 4" xfId="44788" xr:uid="{F68CA71A-5921-44E7-94BE-9F42EEEBED62}"/>
    <cellStyle name="Header1 4 4 5 4 2" xfId="44789" xr:uid="{2713F58F-4A4D-4656-9358-C0C53958A4FF}"/>
    <cellStyle name="Header1 4 4 5 4 3" xfId="44790" xr:uid="{52E5670A-9C77-4A78-A3E3-8E1AB4DA602D}"/>
    <cellStyle name="Header1 4 4 5 5" xfId="44791" xr:uid="{8F6220E9-9174-4C97-9B10-EA18C1D59115}"/>
    <cellStyle name="Header1 4 4 5 5 2" xfId="44792" xr:uid="{E35629ED-E577-454D-AEF4-DCF9E575CE08}"/>
    <cellStyle name="Header1 4 4 5 5 3" xfId="44793" xr:uid="{5ACAE5AB-83B5-43C7-9E1D-909E26974A99}"/>
    <cellStyle name="Header1 4 4 5 6" xfId="44794" xr:uid="{68DB6197-EB70-4CBD-A873-6208D04F9118}"/>
    <cellStyle name="Header1 4 4 5 6 2" xfId="44795" xr:uid="{E877CA64-DD15-4ED1-B181-AD6BC5BA90DD}"/>
    <cellStyle name="Header1 4 4 5 6 3" xfId="44796" xr:uid="{D991256D-63FA-47A4-80FF-0879517D0E69}"/>
    <cellStyle name="Header1 4 4 5 7" xfId="44797" xr:uid="{B0ED1DE0-4A2E-407D-8D36-FDE5EAD8DE13}"/>
    <cellStyle name="Header1 4 4 5 8" xfId="44798" xr:uid="{AFA17CE6-2577-45EB-A9A3-C2EDF029598A}"/>
    <cellStyle name="Header1 4 4 6" xfId="44799" xr:uid="{A2AEF113-1100-459E-820A-B6A89AC72E3B}"/>
    <cellStyle name="Header1 4 4 6 2" xfId="44800" xr:uid="{455A8A5D-3142-4608-8774-19B8EF6929AF}"/>
    <cellStyle name="Header1 4 4 6 2 2" xfId="44801" xr:uid="{03366625-7333-4AF8-B05E-BEB6FEA907CC}"/>
    <cellStyle name="Header1 4 4 6 2 3" xfId="44802" xr:uid="{ABA5D1D5-DC9F-43AE-B52B-627E0BC8AFE4}"/>
    <cellStyle name="Header1 4 4 6 3" xfId="44803" xr:uid="{2E2124F8-BCFD-4A33-952D-F2F0C52C8908}"/>
    <cellStyle name="Header1 4 4 6 3 2" xfId="44804" xr:uid="{21BB303B-D9ED-4164-82AC-C3B56C35BFDA}"/>
    <cellStyle name="Header1 4 4 6 3 3" xfId="44805" xr:uid="{4429838C-7828-4143-87B8-5DF246C8FDF8}"/>
    <cellStyle name="Header1 4 4 6 4" xfId="44806" xr:uid="{E74C5F67-4915-4D28-935A-6DD0DD346A51}"/>
    <cellStyle name="Header1 4 4 6 4 2" xfId="44807" xr:uid="{C0CD5A52-B7F5-43DB-9DC6-F753F947C9B6}"/>
    <cellStyle name="Header1 4 4 6 4 3" xfId="44808" xr:uid="{6DCAB8FC-6915-4F02-BC3B-9504FB6D2C7E}"/>
    <cellStyle name="Header1 4 4 6 5" xfId="44809" xr:uid="{3A83AC5B-A0F8-4A03-9313-010DACD329B1}"/>
    <cellStyle name="Header1 4 4 6 5 2" xfId="44810" xr:uid="{9DCD4BF2-25F6-402F-9B9D-FAB0649ED1DC}"/>
    <cellStyle name="Header1 4 4 6 5 3" xfId="44811" xr:uid="{48AE9CD6-D6E2-4907-8076-56B2A44B3961}"/>
    <cellStyle name="Header1 4 4 6 6" xfId="44812" xr:uid="{AC9CB0C7-1ACC-48AC-B81C-2643214CAC91}"/>
    <cellStyle name="Header1 4 4 6 6 2" xfId="44813" xr:uid="{8DEAB77B-433C-4E79-A873-C1EED8529079}"/>
    <cellStyle name="Header1 4 4 6 6 3" xfId="44814" xr:uid="{5EAD85D3-E7CA-49E4-A868-D14A9FF919D6}"/>
    <cellStyle name="Header1 4 4 6 7" xfId="44815" xr:uid="{07F7CBE6-2805-4E4E-B868-12F4007797BD}"/>
    <cellStyle name="Header1 4 4 6 8" xfId="44816" xr:uid="{C7DDAF85-DEB9-4C10-92B3-9D7BC5B31838}"/>
    <cellStyle name="Header1 4 4 7" xfId="44817" xr:uid="{B65752BD-4892-4D53-B691-D3DDF2B3CBC2}"/>
    <cellStyle name="Header1 4 4 8" xfId="44818" xr:uid="{15FB368B-946C-4217-8673-CCEF1D78819B}"/>
    <cellStyle name="Header1 4 5" xfId="44819" xr:uid="{5CDC94CF-C0C8-482C-B779-FB484E32F75A}"/>
    <cellStyle name="Header1 4 5 2" xfId="44820" xr:uid="{31A6B06C-5858-4214-AAFC-017C14759CF3}"/>
    <cellStyle name="Header1 4 5 2 2" xfId="44821" xr:uid="{D5C7A279-37E0-494E-AE3C-2B05FEEDEDB9}"/>
    <cellStyle name="Header1 4 5 2 2 2" xfId="44822" xr:uid="{3B841DA5-59D5-4CEB-89DA-3E4207190A73}"/>
    <cellStyle name="Header1 4 5 2 2 3" xfId="44823" xr:uid="{D3CFD7E8-FE4B-4E73-8FAF-B0FCAF27B64B}"/>
    <cellStyle name="Header1 4 5 2 3" xfId="44824" xr:uid="{5E919490-9CE2-478D-8B8B-7A6161924598}"/>
    <cellStyle name="Header1 4 5 2 3 2" xfId="44825" xr:uid="{2C6B9A2A-A580-4C64-B824-43989138C61A}"/>
    <cellStyle name="Header1 4 5 2 3 3" xfId="44826" xr:uid="{7B53D029-E974-4769-A544-9A442E2A292C}"/>
    <cellStyle name="Header1 4 5 2 4" xfId="44827" xr:uid="{02DF1DF8-A59B-4F11-84A5-11C162BDEA07}"/>
    <cellStyle name="Header1 4 5 2 4 2" xfId="44828" xr:uid="{A8F6B6CD-BF34-46E6-861F-242469390877}"/>
    <cellStyle name="Header1 4 5 2 4 3" xfId="44829" xr:uid="{40D71AF0-115E-46DF-8347-2E8FE2830372}"/>
    <cellStyle name="Header1 4 5 2 5" xfId="44830" xr:uid="{38A04CAB-6176-475E-808E-FE040D8A450E}"/>
    <cellStyle name="Header1 4 5 2 5 2" xfId="44831" xr:uid="{79F6544A-3AE0-4236-ACCE-58DA181BBAD0}"/>
    <cellStyle name="Header1 4 5 2 5 3" xfId="44832" xr:uid="{E2F45F69-95B6-4C0A-882A-F5606A544D1C}"/>
    <cellStyle name="Header1 4 5 2 6" xfId="44833" xr:uid="{207A0FAF-499C-40CC-9C06-905955293F7E}"/>
    <cellStyle name="Header1 4 5 2 6 2" xfId="44834" xr:uid="{6B0BCAD1-041E-4DA5-B329-26B323FD533A}"/>
    <cellStyle name="Header1 4 5 2 6 3" xfId="44835" xr:uid="{EE01CDD5-39F8-47D8-BB02-87C9C56A523B}"/>
    <cellStyle name="Header1 4 5 2 7" xfId="44836" xr:uid="{CC761350-DFF1-4C54-B539-EAFC14779FA4}"/>
    <cellStyle name="Header1 4 5 2 7 2" xfId="44837" xr:uid="{5F15F686-9AF7-4FA4-AEFD-8545318E0D85}"/>
    <cellStyle name="Header1 4 5 2 7 3" xfId="44838" xr:uid="{811C411E-3706-4AFF-9172-C1CA57FC6F9F}"/>
    <cellStyle name="Header1 4 5 2 8" xfId="44839" xr:uid="{E8222E9F-900D-4DFB-9601-155ACA347E2C}"/>
    <cellStyle name="Header1 4 5 2 9" xfId="44840" xr:uid="{1A394AB1-0846-4062-9923-C12F1BDD5215}"/>
    <cellStyle name="Header1 4 5 3" xfId="44841" xr:uid="{90D8135F-47C5-4A08-9FA0-F00E05D62D52}"/>
    <cellStyle name="Header1 4 5 3 2" xfId="44842" xr:uid="{1B83C431-EFF4-4CA9-816F-A920AC20C493}"/>
    <cellStyle name="Header1 4 5 3 2 2" xfId="44843" xr:uid="{A38F61CA-965E-446D-AAC7-985DA92F1442}"/>
    <cellStyle name="Header1 4 5 3 2 3" xfId="44844" xr:uid="{4C3963C2-45EB-424D-8736-FC9E72972A36}"/>
    <cellStyle name="Header1 4 5 3 3" xfId="44845" xr:uid="{46896C22-A909-438C-80F2-5301CE6A5B03}"/>
    <cellStyle name="Header1 4 5 3 3 2" xfId="44846" xr:uid="{19405E32-FC6F-4086-A1B8-511F1F974F2E}"/>
    <cellStyle name="Header1 4 5 3 3 3" xfId="44847" xr:uid="{623D8DD1-2EB3-446A-89CE-83FA204BB226}"/>
    <cellStyle name="Header1 4 5 3 4" xfId="44848" xr:uid="{E350671D-1921-4B21-B10F-232B9ED5D898}"/>
    <cellStyle name="Header1 4 5 3 4 2" xfId="44849" xr:uid="{A146531F-7B3B-440C-A2F7-6ADA1D194DA3}"/>
    <cellStyle name="Header1 4 5 3 4 3" xfId="44850" xr:uid="{38811B93-AF5A-4368-8A77-CC8A5D6A5595}"/>
    <cellStyle name="Header1 4 5 3 5" xfId="44851" xr:uid="{0AA7487A-4F68-4C0D-9276-8438E8612157}"/>
    <cellStyle name="Header1 4 5 3 5 2" xfId="44852" xr:uid="{5437A4A5-798A-484D-8F5B-A7C099735F86}"/>
    <cellStyle name="Header1 4 5 3 5 3" xfId="44853" xr:uid="{3DBC51B8-A9AA-421C-8ED7-730883DD3326}"/>
    <cellStyle name="Header1 4 5 3 6" xfId="44854" xr:uid="{5019CB3A-9832-4EF0-BE0A-5638EB896952}"/>
    <cellStyle name="Header1 4 5 3 6 2" xfId="44855" xr:uid="{BD372DEB-7EB4-4662-B6B4-4C163DAF3CA0}"/>
    <cellStyle name="Header1 4 5 3 6 3" xfId="44856" xr:uid="{0DB030E4-9C3E-48A7-BA6C-9292B7186464}"/>
    <cellStyle name="Header1 4 5 3 7" xfId="44857" xr:uid="{5B9B48AA-B767-40FE-97FD-03C9C4F57E7A}"/>
    <cellStyle name="Header1 4 5 3 8" xfId="44858" xr:uid="{F921032D-93B9-4409-9155-F9561FEF7A7B}"/>
    <cellStyle name="Header1 4 5 4" xfId="44859" xr:uid="{286FA82F-6106-476C-911A-8DBD40A97004}"/>
    <cellStyle name="Header1 4 5 4 2" xfId="44860" xr:uid="{C4E508A3-983C-4D42-B877-B4811E3813E5}"/>
    <cellStyle name="Header1 4 5 4 2 2" xfId="44861" xr:uid="{94A225B2-76A7-438A-BE81-C34B8FEDF818}"/>
    <cellStyle name="Header1 4 5 4 2 3" xfId="44862" xr:uid="{CCCA95E6-28CB-4EDD-8B0A-D64A458306AC}"/>
    <cellStyle name="Header1 4 5 4 3" xfId="44863" xr:uid="{886199A7-6DD7-485A-BAD8-4CA54FBB3CEF}"/>
    <cellStyle name="Header1 4 5 4 3 2" xfId="44864" xr:uid="{77F5F3F3-0AD6-4A6C-B886-D85AC6EED53B}"/>
    <cellStyle name="Header1 4 5 4 3 3" xfId="44865" xr:uid="{B423AEC9-6988-4473-BBEE-9B62117939B8}"/>
    <cellStyle name="Header1 4 5 4 4" xfId="44866" xr:uid="{D586FF69-52BB-4A32-A55A-438F1F499165}"/>
    <cellStyle name="Header1 4 5 4 4 2" xfId="44867" xr:uid="{10E2DB37-BD44-488D-8E38-1F3E9EBDBE0E}"/>
    <cellStyle name="Header1 4 5 4 4 3" xfId="44868" xr:uid="{3A5060E1-15D1-4DD5-BB48-62F3D49E685E}"/>
    <cellStyle name="Header1 4 5 4 5" xfId="44869" xr:uid="{37884B2A-9BC3-4894-8F96-D4499095EBAD}"/>
    <cellStyle name="Header1 4 5 4 5 2" xfId="44870" xr:uid="{DCFC50F4-9E43-457F-ABEF-BDAE768D8CE2}"/>
    <cellStyle name="Header1 4 5 4 5 3" xfId="44871" xr:uid="{87FF6BFE-9161-436D-93E3-18CF792BE3B2}"/>
    <cellStyle name="Header1 4 5 4 6" xfId="44872" xr:uid="{2F0A0B6A-8A0C-4477-910A-F95AD18CD7BE}"/>
    <cellStyle name="Header1 4 5 4 6 2" xfId="44873" xr:uid="{F908246A-3BD5-4BCD-AE87-BED9C285FF10}"/>
    <cellStyle name="Header1 4 5 4 6 3" xfId="44874" xr:uid="{76A927DD-D3E7-4587-BAF9-F9CE9E0836AC}"/>
    <cellStyle name="Header1 4 5 4 7" xfId="44875" xr:uid="{E8CAB00D-E088-4187-AB3A-02EDBCCA8404}"/>
    <cellStyle name="Header1 4 5 4 8" xfId="44876" xr:uid="{21B7FAB4-6E66-4666-84EC-EAD5954BB0B5}"/>
    <cellStyle name="Header1 4 5 5" xfId="44877" xr:uid="{510CC176-C6CC-4ACB-A732-C2ACB3BBF7DC}"/>
    <cellStyle name="Header1 4 5 5 2" xfId="44878" xr:uid="{9EFA0293-586D-4F52-A502-44536C0A0009}"/>
    <cellStyle name="Header1 4 5 5 2 2" xfId="44879" xr:uid="{3E22FED4-65EE-495D-B815-3E840E1B9B17}"/>
    <cellStyle name="Header1 4 5 5 2 3" xfId="44880" xr:uid="{9139BF83-D06D-4BDC-A632-FB7011B7F303}"/>
    <cellStyle name="Header1 4 5 5 3" xfId="44881" xr:uid="{6C6999A1-10AE-400A-A8BA-6E378C6FCD6F}"/>
    <cellStyle name="Header1 4 5 5 3 2" xfId="44882" xr:uid="{481AEBFD-5C16-4D48-B434-355ADB26E240}"/>
    <cellStyle name="Header1 4 5 5 3 3" xfId="44883" xr:uid="{3DB54D71-0F32-42EB-AB5B-3D49A7825D8A}"/>
    <cellStyle name="Header1 4 5 5 4" xfId="44884" xr:uid="{B692A876-D57E-490C-829C-6CB54A5DBA98}"/>
    <cellStyle name="Header1 4 5 5 4 2" xfId="44885" xr:uid="{B658899B-2647-4F5B-B098-392D69453258}"/>
    <cellStyle name="Header1 4 5 5 4 3" xfId="44886" xr:uid="{7CA0FD23-A7EA-444C-BB9C-063277577320}"/>
    <cellStyle name="Header1 4 5 5 5" xfId="44887" xr:uid="{B7B2E72C-0868-41CF-ACF5-5449F0251B20}"/>
    <cellStyle name="Header1 4 5 5 5 2" xfId="44888" xr:uid="{132DE1C4-C95A-4A26-8621-32395ABF4F79}"/>
    <cellStyle name="Header1 4 5 5 5 3" xfId="44889" xr:uid="{DBAA58BF-933E-4D03-B636-175D9726C242}"/>
    <cellStyle name="Header1 4 5 5 6" xfId="44890" xr:uid="{615A74A7-502E-43FD-B8CC-974AABB96ED4}"/>
    <cellStyle name="Header1 4 5 5 6 2" xfId="44891" xr:uid="{301AC05F-C2C6-4F89-8E6E-6012F21EE939}"/>
    <cellStyle name="Header1 4 5 5 6 3" xfId="44892" xr:uid="{BE867737-D7AB-4F85-904D-0C85E003AFD9}"/>
    <cellStyle name="Header1 4 5 5 7" xfId="44893" xr:uid="{E38B4705-96B7-4395-B3C9-0B42A0A4DFCD}"/>
    <cellStyle name="Header1 4 5 5 8" xfId="44894" xr:uid="{A86F5984-C089-4FA0-914B-DC5893BD3DA7}"/>
    <cellStyle name="Header1 4 5 6" xfId="44895" xr:uid="{DB0100EF-D7F2-4795-8AD4-89A8DB66C120}"/>
    <cellStyle name="Header1 4 5 6 2" xfId="44896" xr:uid="{83520A52-A560-4F6E-9C07-E86E73232C3B}"/>
    <cellStyle name="Header1 4 5 6 2 2" xfId="44897" xr:uid="{9A994A14-8F9D-431D-BE71-A8E311C67734}"/>
    <cellStyle name="Header1 4 5 6 2 3" xfId="44898" xr:uid="{98FDAD0A-C644-461C-B4AC-A80EE3CC3FB2}"/>
    <cellStyle name="Header1 4 5 6 3" xfId="44899" xr:uid="{7B1C4141-5A15-4FE4-9968-A9E5DC3A5FBC}"/>
    <cellStyle name="Header1 4 5 6 3 2" xfId="44900" xr:uid="{94E4E8DB-3C9C-429A-B588-59CDD9605373}"/>
    <cellStyle name="Header1 4 5 6 3 3" xfId="44901" xr:uid="{3BDDFC67-868A-4A52-8BE7-56EFE8A91C21}"/>
    <cellStyle name="Header1 4 5 6 4" xfId="44902" xr:uid="{56E1FE89-695D-46D9-9994-E525954B754F}"/>
    <cellStyle name="Header1 4 5 6 4 2" xfId="44903" xr:uid="{E039F7F1-1013-481A-9706-D2C0A313BC85}"/>
    <cellStyle name="Header1 4 5 6 4 3" xfId="44904" xr:uid="{68063276-CB15-4AD4-B2B1-2F8CAD42C284}"/>
    <cellStyle name="Header1 4 5 6 5" xfId="44905" xr:uid="{D5C73E68-354A-4A7A-A652-2425B4BA292D}"/>
    <cellStyle name="Header1 4 5 6 5 2" xfId="44906" xr:uid="{DCC56B26-0F61-4CBC-A189-79C53FCE67E9}"/>
    <cellStyle name="Header1 4 5 6 5 3" xfId="44907" xr:uid="{010F6714-5804-426C-A989-5378AC3BF87D}"/>
    <cellStyle name="Header1 4 5 6 6" xfId="44908" xr:uid="{56299F8E-E30F-40D5-A753-FE2A18B78CF8}"/>
    <cellStyle name="Header1 4 5 6 6 2" xfId="44909" xr:uid="{AC7F1DD1-D6EC-4176-AB00-F89DAEB799B9}"/>
    <cellStyle name="Header1 4 5 6 6 3" xfId="44910" xr:uid="{1268E0F1-BD05-44F2-B321-29B74E72B948}"/>
    <cellStyle name="Header1 4 5 6 7" xfId="44911" xr:uid="{321A0139-F923-4C4C-91FC-F1C72E9D48CA}"/>
    <cellStyle name="Header1 4 5 6 8" xfId="44912" xr:uid="{3B0D43C3-3274-439A-A027-333A4031B4F7}"/>
    <cellStyle name="Header1 4 5 7" xfId="44913" xr:uid="{1D868085-7CE3-445F-9FDB-45CC6AFFCBC8}"/>
    <cellStyle name="Header1 4 5 8" xfId="44914" xr:uid="{A01B8146-4A6B-4F6A-AC92-C8FDA8C0165B}"/>
    <cellStyle name="Header1 4 6" xfId="44915" xr:uid="{4B39309B-5093-4A28-A47D-9606257B782A}"/>
    <cellStyle name="Header1 4 6 2" xfId="44916" xr:uid="{6283B449-3CDA-4E58-82C4-C7EC9183AE24}"/>
    <cellStyle name="Header1 4 6 2 2" xfId="44917" xr:uid="{C849E08E-C5DA-4E92-9917-D0C9AE6F7272}"/>
    <cellStyle name="Header1 4 6 2 2 2" xfId="44918" xr:uid="{1CA3DA9C-B496-470C-9BDF-FD87ED62B519}"/>
    <cellStyle name="Header1 4 6 2 2 3" xfId="44919" xr:uid="{F96DBD67-6CED-4FB9-B949-B12C149EBCDB}"/>
    <cellStyle name="Header1 4 6 2 3" xfId="44920" xr:uid="{B16F6241-99DB-4588-93A4-8287F2DCCBF3}"/>
    <cellStyle name="Header1 4 6 2 3 2" xfId="44921" xr:uid="{15D3292C-C44A-4C33-A2B3-55EF62D6E920}"/>
    <cellStyle name="Header1 4 6 2 3 3" xfId="44922" xr:uid="{3C00A506-46F1-4F29-A092-F02BFF8D5F4A}"/>
    <cellStyle name="Header1 4 6 2 4" xfId="44923" xr:uid="{6362E807-111F-4B54-8B7E-4E8935CAFB93}"/>
    <cellStyle name="Header1 4 6 2 4 2" xfId="44924" xr:uid="{E12F52BE-74A6-4B57-AB8A-C3FAD1DA1767}"/>
    <cellStyle name="Header1 4 6 2 4 3" xfId="44925" xr:uid="{14853349-1918-4470-9A6C-DC4EC08432B7}"/>
    <cellStyle name="Header1 4 6 2 5" xfId="44926" xr:uid="{6445FEB7-8401-4F1F-8C39-CC7FDB88C1E6}"/>
    <cellStyle name="Header1 4 6 2 5 2" xfId="44927" xr:uid="{60A5E67C-A78A-4609-BECC-790EADC7B998}"/>
    <cellStyle name="Header1 4 6 2 5 3" xfId="44928" xr:uid="{4F2E80D5-72D4-44F3-9E8C-125D043E40F6}"/>
    <cellStyle name="Header1 4 6 2 6" xfId="44929" xr:uid="{5D874BCD-026B-4AB8-B50F-937C6F536119}"/>
    <cellStyle name="Header1 4 6 2 6 2" xfId="44930" xr:uid="{D612E0AF-47C5-4A6C-AA67-04DDEB2F24E7}"/>
    <cellStyle name="Header1 4 6 2 6 3" xfId="44931" xr:uid="{9F73940F-B055-45E0-A163-5ACEABADCF0B}"/>
    <cellStyle name="Header1 4 6 2 7" xfId="44932" xr:uid="{C18C9C09-4EED-46DC-A9FF-FA6E55EC3B7E}"/>
    <cellStyle name="Header1 4 6 2 7 2" xfId="44933" xr:uid="{6F2DC010-5953-410D-AA41-1532F3C87ADC}"/>
    <cellStyle name="Header1 4 6 2 7 3" xfId="44934" xr:uid="{4714F021-B912-43C0-836A-5C721E0B7AA0}"/>
    <cellStyle name="Header1 4 6 2 8" xfId="44935" xr:uid="{A6C5F29D-77AD-49D9-9F84-0B9E11A363E5}"/>
    <cellStyle name="Header1 4 6 2 9" xfId="44936" xr:uid="{6DBB872F-5E3A-4F39-BCC3-27AF5E854D78}"/>
    <cellStyle name="Header1 4 6 3" xfId="44937" xr:uid="{2B759745-E704-4E04-81A0-7B73B9C6D950}"/>
    <cellStyle name="Header1 4 6 3 2" xfId="44938" xr:uid="{BE327C54-0A45-4F5B-91DB-255BFC67F5D0}"/>
    <cellStyle name="Header1 4 6 3 2 2" xfId="44939" xr:uid="{ED2A4D81-88D1-4166-9B82-46C1E764E163}"/>
    <cellStyle name="Header1 4 6 3 2 3" xfId="44940" xr:uid="{4A18DA3B-D099-49BD-A5A2-95CE4F4C3AFE}"/>
    <cellStyle name="Header1 4 6 3 3" xfId="44941" xr:uid="{9B7C70A5-B0EE-4FD9-A748-8A7C24909433}"/>
    <cellStyle name="Header1 4 6 3 3 2" xfId="44942" xr:uid="{E7F065E3-C78C-49F1-84E9-89B3F72BD050}"/>
    <cellStyle name="Header1 4 6 3 3 3" xfId="44943" xr:uid="{E82FCA29-511B-4679-887A-51F2E23BF97B}"/>
    <cellStyle name="Header1 4 6 3 4" xfId="44944" xr:uid="{F1D7707F-B02F-4328-AE9D-109F3D550EC8}"/>
    <cellStyle name="Header1 4 6 3 4 2" xfId="44945" xr:uid="{AB13E36E-C062-4E09-83BF-EE004F45F898}"/>
    <cellStyle name="Header1 4 6 3 4 3" xfId="44946" xr:uid="{FC8E5CAF-5D57-4AD8-8D75-472111155997}"/>
    <cellStyle name="Header1 4 6 3 5" xfId="44947" xr:uid="{682C0002-F4C5-4D03-B936-7BE30A9CCFC8}"/>
    <cellStyle name="Header1 4 6 3 5 2" xfId="44948" xr:uid="{BED47322-FADB-4CF9-8F04-F50C208DAE63}"/>
    <cellStyle name="Header1 4 6 3 5 3" xfId="44949" xr:uid="{81AAC78F-947C-48DE-B72E-E3B484C69607}"/>
    <cellStyle name="Header1 4 6 3 6" xfId="44950" xr:uid="{00640275-CD53-475C-B1FD-9BC33F68D83A}"/>
    <cellStyle name="Header1 4 6 3 6 2" xfId="44951" xr:uid="{D1843F51-61F0-4287-AD16-37AC5CB7D822}"/>
    <cellStyle name="Header1 4 6 3 6 3" xfId="44952" xr:uid="{B2894A64-E209-499D-B1B9-9D8EAD0CD346}"/>
    <cellStyle name="Header1 4 6 3 7" xfId="44953" xr:uid="{5083FE43-2D0F-442C-976F-F30322DB1C45}"/>
    <cellStyle name="Header1 4 6 3 8" xfId="44954" xr:uid="{CA66E38F-C2BF-40B3-A96C-9F20E752BF1F}"/>
    <cellStyle name="Header1 4 6 4" xfId="44955" xr:uid="{17855CDA-52C2-454B-BF19-EE1B93D9219E}"/>
    <cellStyle name="Header1 4 6 4 2" xfId="44956" xr:uid="{CCCC3E40-2B4E-4E19-8D65-5B9E4FB6C34B}"/>
    <cellStyle name="Header1 4 6 4 2 2" xfId="44957" xr:uid="{BA037AD4-C915-4F03-8938-79D1CC92B6A3}"/>
    <cellStyle name="Header1 4 6 4 2 3" xfId="44958" xr:uid="{0836CEA7-5F58-4B4F-8A44-D6A7BDD89BCD}"/>
    <cellStyle name="Header1 4 6 4 3" xfId="44959" xr:uid="{F21529EC-F8D5-4275-A9EE-C317DBE62843}"/>
    <cellStyle name="Header1 4 6 4 3 2" xfId="44960" xr:uid="{498CD1E1-4A01-4E41-90A4-62740526A7FB}"/>
    <cellStyle name="Header1 4 6 4 3 3" xfId="44961" xr:uid="{1D1B913C-9D2D-42D5-B63E-A88B27BB6E39}"/>
    <cellStyle name="Header1 4 6 4 4" xfId="44962" xr:uid="{2DE49149-9D25-4A38-8706-C9072A1CAFD0}"/>
    <cellStyle name="Header1 4 6 4 4 2" xfId="44963" xr:uid="{7A327130-1FF7-4690-B922-E602B3E66599}"/>
    <cellStyle name="Header1 4 6 4 4 3" xfId="44964" xr:uid="{BE010BFE-B8B4-44D9-BDAE-15F783749FF0}"/>
    <cellStyle name="Header1 4 6 4 5" xfId="44965" xr:uid="{5B94F371-FF7D-4307-88C4-2F3CEF8392BD}"/>
    <cellStyle name="Header1 4 6 4 5 2" xfId="44966" xr:uid="{02273375-E794-4B81-A6F7-B4761EAD6B03}"/>
    <cellStyle name="Header1 4 6 4 5 3" xfId="44967" xr:uid="{06433202-BC14-48F2-AD02-C6F7553778B3}"/>
    <cellStyle name="Header1 4 6 4 6" xfId="44968" xr:uid="{28BC87A6-F33F-47CB-A4BE-173F257B86FA}"/>
    <cellStyle name="Header1 4 6 4 6 2" xfId="44969" xr:uid="{93C4D344-750D-4532-8326-0496A9A2F23E}"/>
    <cellStyle name="Header1 4 6 4 6 3" xfId="44970" xr:uid="{7404E5A0-ABCA-41C5-AC3C-3E0BEE6D90B4}"/>
    <cellStyle name="Header1 4 6 4 7" xfId="44971" xr:uid="{22FA486A-5953-4C0F-873D-090C28ADF052}"/>
    <cellStyle name="Header1 4 6 4 8" xfId="44972" xr:uid="{D8F6EE49-9345-41DA-B0D7-953DB69103EB}"/>
    <cellStyle name="Header1 4 6 5" xfId="44973" xr:uid="{80C3896F-CA1E-4796-8A9D-E66E5AF5B2A1}"/>
    <cellStyle name="Header1 4 6 5 2" xfId="44974" xr:uid="{74A061FA-8EAD-45E5-BF80-6C06B8B8884D}"/>
    <cellStyle name="Header1 4 6 5 2 2" xfId="44975" xr:uid="{1B1F038F-EC2C-4E20-A083-0986D84E5DA0}"/>
    <cellStyle name="Header1 4 6 5 2 3" xfId="44976" xr:uid="{36F82C9B-32A0-48E4-BEAB-230A20F12506}"/>
    <cellStyle name="Header1 4 6 5 3" xfId="44977" xr:uid="{C8B67354-76F1-4C34-8B65-CBF1D3EA5AF0}"/>
    <cellStyle name="Header1 4 6 5 3 2" xfId="44978" xr:uid="{48D697D9-9AD8-4F72-827C-1F86196C70A0}"/>
    <cellStyle name="Header1 4 6 5 3 3" xfId="44979" xr:uid="{7E9511A7-CE9F-402E-951C-60AC8BE8A3BD}"/>
    <cellStyle name="Header1 4 6 5 4" xfId="44980" xr:uid="{84337AAF-4962-4CE4-819D-D03B27A261D9}"/>
    <cellStyle name="Header1 4 6 5 4 2" xfId="44981" xr:uid="{E4B4DA55-EAAA-45B8-A593-532F261EEE65}"/>
    <cellStyle name="Header1 4 6 5 4 3" xfId="44982" xr:uid="{2F808DFA-B225-43F0-BF37-E65158ABB219}"/>
    <cellStyle name="Header1 4 6 5 5" xfId="44983" xr:uid="{D5229A65-26E0-4B8C-8175-2DFBA398EDCD}"/>
    <cellStyle name="Header1 4 6 5 5 2" xfId="44984" xr:uid="{485E561B-2299-4668-B38A-796CA81FFA74}"/>
    <cellStyle name="Header1 4 6 5 5 3" xfId="44985" xr:uid="{BA1D401F-94AD-4836-9C5F-8A1E2A6A913F}"/>
    <cellStyle name="Header1 4 6 5 6" xfId="44986" xr:uid="{CB73EFCE-28CF-4A0E-A047-48D5960C9D17}"/>
    <cellStyle name="Header1 4 6 5 6 2" xfId="44987" xr:uid="{C2FBA4C6-3E1E-4B6D-9526-B7065FFF3097}"/>
    <cellStyle name="Header1 4 6 5 6 3" xfId="44988" xr:uid="{04D338EE-ED9A-4769-8B31-C8C8B6E64636}"/>
    <cellStyle name="Header1 4 6 5 7" xfId="44989" xr:uid="{44D08935-3D1C-4971-BBBC-6A6AF1A69EFB}"/>
    <cellStyle name="Header1 4 6 5 8" xfId="44990" xr:uid="{CC07D825-E897-45FB-835D-2F4F6D46B626}"/>
    <cellStyle name="Header1 4 6 6" xfId="44991" xr:uid="{7FF01120-DDA0-4086-893C-8582061FC45C}"/>
    <cellStyle name="Header1 4 6 6 2" xfId="44992" xr:uid="{90633C4E-BC81-436F-BE2E-6EBB2B46B890}"/>
    <cellStyle name="Header1 4 6 6 2 2" xfId="44993" xr:uid="{3F40C116-F5C6-4D6C-8F04-ACF18E2F67EC}"/>
    <cellStyle name="Header1 4 6 6 2 3" xfId="44994" xr:uid="{1EAA2EDF-9106-4081-B2E0-11010AB97A46}"/>
    <cellStyle name="Header1 4 6 6 3" xfId="44995" xr:uid="{580803E0-E24C-4B05-B317-CE1E4C8A17EE}"/>
    <cellStyle name="Header1 4 6 6 3 2" xfId="44996" xr:uid="{E9B98591-2963-41F5-8EB3-45FF390E3DB8}"/>
    <cellStyle name="Header1 4 6 6 3 3" xfId="44997" xr:uid="{9FFD2528-7E8A-4C72-89E8-3724271F4A6A}"/>
    <cellStyle name="Header1 4 6 6 4" xfId="44998" xr:uid="{C18C4251-9B0D-4EE9-AB35-240D723809D0}"/>
    <cellStyle name="Header1 4 6 6 4 2" xfId="44999" xr:uid="{67173896-8385-47A6-B14C-84E346AE0396}"/>
    <cellStyle name="Header1 4 6 6 4 3" xfId="45000" xr:uid="{11815DCC-3153-47FD-9A9C-26980DAE792E}"/>
    <cellStyle name="Header1 4 6 6 5" xfId="45001" xr:uid="{F1C7FE69-4620-4A7D-A27D-F8413F78C17A}"/>
    <cellStyle name="Header1 4 6 6 5 2" xfId="45002" xr:uid="{8FFAF4FA-0046-436A-93A3-C3E92D542769}"/>
    <cellStyle name="Header1 4 6 6 5 3" xfId="45003" xr:uid="{6AB83FB3-5C8B-4F89-A78A-640D637509FB}"/>
    <cellStyle name="Header1 4 6 6 6" xfId="45004" xr:uid="{36AD0C50-A8E6-42D9-B64C-981B87FB7F2C}"/>
    <cellStyle name="Header1 4 6 6 6 2" xfId="45005" xr:uid="{8BC2318B-EA9F-4C9A-BE0A-18D7C38BA7E4}"/>
    <cellStyle name="Header1 4 6 6 6 3" xfId="45006" xr:uid="{D0DE1515-21C5-4EA2-ABD6-E06B893597A5}"/>
    <cellStyle name="Header1 4 6 6 7" xfId="45007" xr:uid="{ADC46274-A9FB-43FB-81A6-17A15A5558D4}"/>
    <cellStyle name="Header1 4 6 6 8" xfId="45008" xr:uid="{67950D2E-D908-4658-AFC0-79D91147AE9A}"/>
    <cellStyle name="Header1 4 6 7" xfId="45009" xr:uid="{910B6BF6-EF34-482B-A0F1-317C12A483B3}"/>
    <cellStyle name="Header1 4 6 8" xfId="45010" xr:uid="{0A02C317-5264-44FF-9A58-05A42138E303}"/>
    <cellStyle name="Header1 4 7" xfId="45011" xr:uid="{8F8785E9-938F-4A35-A747-3DE842DA87B9}"/>
    <cellStyle name="Header1 4 7 2" xfId="45012" xr:uid="{E1C8E1C1-4A79-446A-BDE9-0170CF99BE9C}"/>
    <cellStyle name="Header1 4 7 2 2" xfId="45013" xr:uid="{CB2C221B-1F2C-45DA-93AF-41CCA0CB8EB0}"/>
    <cellStyle name="Header1 4 7 2 2 2" xfId="45014" xr:uid="{61F358AF-6857-4CD1-BDC2-C2B5C5211E21}"/>
    <cellStyle name="Header1 4 7 2 2 3" xfId="45015" xr:uid="{A46F5360-C797-40C3-8F0D-5E695EC8DEC9}"/>
    <cellStyle name="Header1 4 7 2 3" xfId="45016" xr:uid="{ACD861F8-FFCB-4ED4-A29F-B36909C3185C}"/>
    <cellStyle name="Header1 4 7 2 3 2" xfId="45017" xr:uid="{B8353CD1-8204-4D8D-9D43-14ADA16891AB}"/>
    <cellStyle name="Header1 4 7 2 3 3" xfId="45018" xr:uid="{3BE9E4B3-BD8F-4F07-B469-B11DFD45499E}"/>
    <cellStyle name="Header1 4 7 2 4" xfId="45019" xr:uid="{D268A0DC-FCE5-411B-83B5-90E03484A5C4}"/>
    <cellStyle name="Header1 4 7 2 4 2" xfId="45020" xr:uid="{50222918-B82F-482A-87F2-2A1195A8379F}"/>
    <cellStyle name="Header1 4 7 2 4 3" xfId="45021" xr:uid="{E8B64485-D03C-4F4E-8A08-24FCAA058B55}"/>
    <cellStyle name="Header1 4 7 2 5" xfId="45022" xr:uid="{7D87B7C4-6A6B-47A1-8301-C3E3F66F7836}"/>
    <cellStyle name="Header1 4 7 2 5 2" xfId="45023" xr:uid="{C405D15E-59EF-4EEC-A485-6EEB06FCB413}"/>
    <cellStyle name="Header1 4 7 2 5 3" xfId="45024" xr:uid="{76433D7E-955B-4810-8A26-B2A8583715A2}"/>
    <cellStyle name="Header1 4 7 2 6" xfId="45025" xr:uid="{69D9ACE6-A5BC-41F8-A79E-3585F5D95829}"/>
    <cellStyle name="Header1 4 7 2 6 2" xfId="45026" xr:uid="{26E1803F-C782-414D-955F-89FFEE709A3C}"/>
    <cellStyle name="Header1 4 7 2 6 3" xfId="45027" xr:uid="{D557E7A6-D1BE-4433-8D4F-1EA08F645196}"/>
    <cellStyle name="Header1 4 7 2 7" xfId="45028" xr:uid="{8ADD9AFD-1927-493A-82AB-FC14BED11A88}"/>
    <cellStyle name="Header1 4 7 2 7 2" xfId="45029" xr:uid="{487EE0B3-D179-43B0-8CB5-C48758F65C07}"/>
    <cellStyle name="Header1 4 7 2 7 3" xfId="45030" xr:uid="{8DB9A012-B7E3-431B-ADB2-552AD42D1C24}"/>
    <cellStyle name="Header1 4 7 2 8" xfId="45031" xr:uid="{7AE7304F-402F-4121-A9CA-2C8C29FA3B60}"/>
    <cellStyle name="Header1 4 7 2 9" xfId="45032" xr:uid="{F910871F-206E-4E36-BD70-2650BA2AA666}"/>
    <cellStyle name="Header1 4 7 3" xfId="45033" xr:uid="{7DF5F987-1B7D-48D6-99B0-E491AD392FEC}"/>
    <cellStyle name="Header1 4 7 3 2" xfId="45034" xr:uid="{6C6CEE13-756A-4A21-A3F7-1EF841A822B8}"/>
    <cellStyle name="Header1 4 7 3 2 2" xfId="45035" xr:uid="{FF71C64D-D26D-4EE5-807E-8EC2DE819038}"/>
    <cellStyle name="Header1 4 7 3 2 3" xfId="45036" xr:uid="{38DC47AB-BEEF-41B7-BD55-6BCDBAA4D7C3}"/>
    <cellStyle name="Header1 4 7 3 3" xfId="45037" xr:uid="{3034F71C-25BE-4364-B4DE-A35499531C29}"/>
    <cellStyle name="Header1 4 7 3 3 2" xfId="45038" xr:uid="{31D85363-333A-4E38-9770-6DB2C613FC78}"/>
    <cellStyle name="Header1 4 7 3 3 3" xfId="45039" xr:uid="{C454FDA0-7FD5-4BBE-A5C7-94083C4FCB27}"/>
    <cellStyle name="Header1 4 7 3 4" xfId="45040" xr:uid="{51AE8FCC-23EF-45E2-893B-9B7F6B812E0C}"/>
    <cellStyle name="Header1 4 7 3 4 2" xfId="45041" xr:uid="{1F3AB2BE-8301-4998-9263-ECB0111862C9}"/>
    <cellStyle name="Header1 4 7 3 4 3" xfId="45042" xr:uid="{EFF3F481-655F-4FB5-97E8-67F729A2CDF6}"/>
    <cellStyle name="Header1 4 7 3 5" xfId="45043" xr:uid="{D6696271-853C-46CF-972C-E4E591021A8A}"/>
    <cellStyle name="Header1 4 7 3 5 2" xfId="45044" xr:uid="{D8ADA1A1-3DFA-4321-8C11-53055618CA2D}"/>
    <cellStyle name="Header1 4 7 3 5 3" xfId="45045" xr:uid="{067A3059-C7BF-4C4F-AF41-88103D10DB63}"/>
    <cellStyle name="Header1 4 7 3 6" xfId="45046" xr:uid="{EBF0A6F6-EFF9-4A4F-BE29-35580ED8279A}"/>
    <cellStyle name="Header1 4 7 3 6 2" xfId="45047" xr:uid="{8108F806-7104-4743-A964-204B4CA8BCFD}"/>
    <cellStyle name="Header1 4 7 3 6 3" xfId="45048" xr:uid="{AC024CA9-FEA6-475E-B090-164AC39E1DD6}"/>
    <cellStyle name="Header1 4 7 3 7" xfId="45049" xr:uid="{DD264EA8-19B5-4A11-B2D8-01D89E93CB05}"/>
    <cellStyle name="Header1 4 7 3 8" xfId="45050" xr:uid="{349300F9-276E-4322-AF50-E74FDE55A1D8}"/>
    <cellStyle name="Header1 4 7 4" xfId="45051" xr:uid="{4141D7EC-7F17-439D-BC81-19684647E275}"/>
    <cellStyle name="Header1 4 7 4 2" xfId="45052" xr:uid="{D3EB0E9D-6967-4572-8E5B-BAA1771C5039}"/>
    <cellStyle name="Header1 4 7 4 2 2" xfId="45053" xr:uid="{10F2D373-9D2E-4163-9C91-19CF9F94E0BC}"/>
    <cellStyle name="Header1 4 7 4 2 3" xfId="45054" xr:uid="{2CA9D7B8-C4E1-4B8F-8B0F-89A3C51A8E98}"/>
    <cellStyle name="Header1 4 7 4 3" xfId="45055" xr:uid="{F8B57633-1D7F-4B42-989A-446F61CEAA3B}"/>
    <cellStyle name="Header1 4 7 4 3 2" xfId="45056" xr:uid="{279F6D38-7E4F-4601-8845-E3740106C29F}"/>
    <cellStyle name="Header1 4 7 4 3 3" xfId="45057" xr:uid="{B2881A3E-40B5-4120-80C0-A161CE176391}"/>
    <cellStyle name="Header1 4 7 4 4" xfId="45058" xr:uid="{94126A18-584B-4CC8-9EEB-6CE1ED4B9141}"/>
    <cellStyle name="Header1 4 7 4 4 2" xfId="45059" xr:uid="{A9736A87-487A-498F-B332-2DA01DF94ECB}"/>
    <cellStyle name="Header1 4 7 4 4 3" xfId="45060" xr:uid="{996DE357-4508-44B1-853C-6AD4019DC707}"/>
    <cellStyle name="Header1 4 7 4 5" xfId="45061" xr:uid="{C6ED6C1F-66EE-47DD-BBD7-8D4DFFF8606F}"/>
    <cellStyle name="Header1 4 7 4 5 2" xfId="45062" xr:uid="{C2FA96B6-3E76-4549-8CB4-6E4BFBC374CA}"/>
    <cellStyle name="Header1 4 7 4 5 3" xfId="45063" xr:uid="{6AC9023C-4411-42E2-9277-ED237687417E}"/>
    <cellStyle name="Header1 4 7 4 6" xfId="45064" xr:uid="{0531D556-D33A-48B4-978C-A4CC9ACA1534}"/>
    <cellStyle name="Header1 4 7 4 6 2" xfId="45065" xr:uid="{E6920F8D-B0D6-4A8E-85BB-5B2894534ED8}"/>
    <cellStyle name="Header1 4 7 4 6 3" xfId="45066" xr:uid="{AD00ED48-0772-4760-8ACD-799D9EF623BF}"/>
    <cellStyle name="Header1 4 7 4 7" xfId="45067" xr:uid="{2F3D60A8-51D0-49C6-B860-81F06AEBD75F}"/>
    <cellStyle name="Header1 4 7 4 8" xfId="45068" xr:uid="{235EEDEF-8D49-4CC4-8192-5F6AE0D9E16B}"/>
    <cellStyle name="Header1 4 7 5" xfId="45069" xr:uid="{2BC98461-00CF-4D30-B224-F9180454A836}"/>
    <cellStyle name="Header1 4 7 5 2" xfId="45070" xr:uid="{394B3AB5-7CDC-4E48-89AE-95641380845E}"/>
    <cellStyle name="Header1 4 7 5 2 2" xfId="45071" xr:uid="{5EEAAFA2-6915-4196-8D72-34DF6EDAD5FF}"/>
    <cellStyle name="Header1 4 7 5 2 3" xfId="45072" xr:uid="{056089E4-E03B-4ACE-AEBD-DAAE207E4C26}"/>
    <cellStyle name="Header1 4 7 5 3" xfId="45073" xr:uid="{863CCC75-2F75-45EB-889F-EE853478235A}"/>
    <cellStyle name="Header1 4 7 5 3 2" xfId="45074" xr:uid="{D1562EB9-EFC5-45B9-93D9-0365069F0898}"/>
    <cellStyle name="Header1 4 7 5 3 3" xfId="45075" xr:uid="{BBD05623-513A-4A49-BF8D-48D10AA40F51}"/>
    <cellStyle name="Header1 4 7 5 4" xfId="45076" xr:uid="{2EC40873-2A41-4DC7-AC5C-C56C6C258D69}"/>
    <cellStyle name="Header1 4 7 5 4 2" xfId="45077" xr:uid="{D1902D0A-3ED0-4922-A2B4-330CAAB34FBE}"/>
    <cellStyle name="Header1 4 7 5 4 3" xfId="45078" xr:uid="{A399CFC5-2AC5-467F-B824-CF31CF24E409}"/>
    <cellStyle name="Header1 4 7 5 5" xfId="45079" xr:uid="{80FBD6BE-BEE5-4F00-AE26-62C7BE73F6A8}"/>
    <cellStyle name="Header1 4 7 5 5 2" xfId="45080" xr:uid="{9D9B43B0-19F2-41E7-8D85-69246D0EAEDA}"/>
    <cellStyle name="Header1 4 7 5 5 3" xfId="45081" xr:uid="{8A8F9C61-05CF-4E8A-B2BA-F45EA1EECDAD}"/>
    <cellStyle name="Header1 4 7 5 6" xfId="45082" xr:uid="{C5DD5568-E829-4542-9BF1-D0AFD7BEC8FD}"/>
    <cellStyle name="Header1 4 7 5 6 2" xfId="45083" xr:uid="{5881F4D9-D18C-4B70-94FD-E0665EED212E}"/>
    <cellStyle name="Header1 4 7 5 6 3" xfId="45084" xr:uid="{3AA067E8-AA1E-463D-82BF-3E735F2CE172}"/>
    <cellStyle name="Header1 4 7 5 7" xfId="45085" xr:uid="{9D76E2CC-D298-4DFA-92C7-2C3C30709E68}"/>
    <cellStyle name="Header1 4 7 5 8" xfId="45086" xr:uid="{E4FA5C53-BA14-4520-B6D7-3479CEAD578C}"/>
    <cellStyle name="Header1 4 7 6" xfId="45087" xr:uid="{3D4BA369-EBF8-4B5D-A61C-D1E0ACF0D551}"/>
    <cellStyle name="Header1 4 7 6 2" xfId="45088" xr:uid="{FD9470CE-124E-445F-9FC5-C0FD0070B4ED}"/>
    <cellStyle name="Header1 4 7 6 2 2" xfId="45089" xr:uid="{5577C6DB-0DF3-47AA-AB79-830B5B730B6D}"/>
    <cellStyle name="Header1 4 7 6 2 3" xfId="45090" xr:uid="{23D5745E-5002-4DBE-B78E-F8ADFC4DF66C}"/>
    <cellStyle name="Header1 4 7 6 3" xfId="45091" xr:uid="{FA196764-13B0-448C-8CDD-021B07978923}"/>
    <cellStyle name="Header1 4 7 6 3 2" xfId="45092" xr:uid="{92232895-9A3D-4E82-82FB-9A97FA5E3D77}"/>
    <cellStyle name="Header1 4 7 6 3 3" xfId="45093" xr:uid="{3BCD7CD3-D37E-4787-B8BF-67C227486505}"/>
    <cellStyle name="Header1 4 7 6 4" xfId="45094" xr:uid="{40918843-9C2C-4F72-A31D-085130CF075B}"/>
    <cellStyle name="Header1 4 7 6 4 2" xfId="45095" xr:uid="{1D629B7A-2314-4DC8-B25C-25E0DC4C500C}"/>
    <cellStyle name="Header1 4 7 6 4 3" xfId="45096" xr:uid="{5C66A7B2-F1D3-4F52-A7CE-2E71EBA6D832}"/>
    <cellStyle name="Header1 4 7 6 5" xfId="45097" xr:uid="{CE052D64-DC86-476E-9B24-8489E9AA26D0}"/>
    <cellStyle name="Header1 4 7 6 5 2" xfId="45098" xr:uid="{9103D161-BF36-4D20-9803-14D7EFB855E9}"/>
    <cellStyle name="Header1 4 7 6 5 3" xfId="45099" xr:uid="{946EC267-56A4-41FE-A37B-7EB9D786B388}"/>
    <cellStyle name="Header1 4 7 6 6" xfId="45100" xr:uid="{C4F5336F-C025-468A-BC8F-5BEA07AC2B20}"/>
    <cellStyle name="Header1 4 7 6 6 2" xfId="45101" xr:uid="{24B49789-0BA2-4139-B0F3-9A161C8922EF}"/>
    <cellStyle name="Header1 4 7 6 6 3" xfId="45102" xr:uid="{F1ECACAE-03DA-4FC3-876F-4B6D6EEBDFC3}"/>
    <cellStyle name="Header1 4 7 6 7" xfId="45103" xr:uid="{A97030A2-FC61-4240-B004-B816E830883D}"/>
    <cellStyle name="Header1 4 7 6 8" xfId="45104" xr:uid="{B3A81F61-37E0-44DB-A9ED-9E6A120A8561}"/>
    <cellStyle name="Header1 4 7 7" xfId="45105" xr:uid="{D7D42E22-563B-4EB5-948C-8BAED50EBF92}"/>
    <cellStyle name="Header1 4 7 8" xfId="45106" xr:uid="{BDF7E923-DA19-4950-B17A-1C3EE1550D01}"/>
    <cellStyle name="Header1 4 8" xfId="45107" xr:uid="{BE56CE9C-1119-40D7-BA58-672C933CEAA5}"/>
    <cellStyle name="Header1 4 8 2" xfId="45108" xr:uid="{4A40F00C-67A8-437C-9A8A-7126B8EDD5FB}"/>
    <cellStyle name="Header1 4 8 2 2" xfId="45109" xr:uid="{D694C1C1-73BC-43AA-88A8-CA65F26981C6}"/>
    <cellStyle name="Header1 4 8 2 2 2" xfId="45110" xr:uid="{28236E36-8E86-4085-912C-3B90E3609090}"/>
    <cellStyle name="Header1 4 8 2 2 3" xfId="45111" xr:uid="{DFDE95F6-05EC-4B49-9693-C6B39FCDF8C5}"/>
    <cellStyle name="Header1 4 8 2 3" xfId="45112" xr:uid="{F965F621-0D92-4494-AADE-A206F0CE706E}"/>
    <cellStyle name="Header1 4 8 2 3 2" xfId="45113" xr:uid="{B6227A6E-7681-4CBA-9FCC-3810278995BE}"/>
    <cellStyle name="Header1 4 8 2 3 3" xfId="45114" xr:uid="{FF27245D-D26F-438C-BA5D-5B357B61D900}"/>
    <cellStyle name="Header1 4 8 2 4" xfId="45115" xr:uid="{6852B6F3-3BEE-4BFF-AD9B-83FC28340C5B}"/>
    <cellStyle name="Header1 4 8 2 4 2" xfId="45116" xr:uid="{C8DEFB34-3AC7-45F8-9DC3-431E8F70379B}"/>
    <cellStyle name="Header1 4 8 2 4 3" xfId="45117" xr:uid="{30AC2291-53FA-4CE9-9004-9AD6859351B7}"/>
    <cellStyle name="Header1 4 8 2 5" xfId="45118" xr:uid="{6EFEAED8-BB06-4A24-9DCB-7B5BAB6538D6}"/>
    <cellStyle name="Header1 4 8 2 5 2" xfId="45119" xr:uid="{31F08941-51B7-418F-98AE-BB6491CFE6A6}"/>
    <cellStyle name="Header1 4 8 2 5 3" xfId="45120" xr:uid="{87D00869-BC62-4090-BD38-AE651C659F39}"/>
    <cellStyle name="Header1 4 8 2 6" xfId="45121" xr:uid="{BF281DD2-8C67-435F-B082-0A4247A3CB7A}"/>
    <cellStyle name="Header1 4 8 2 6 2" xfId="45122" xr:uid="{012F81C6-2929-4363-B0F2-17823E6618CC}"/>
    <cellStyle name="Header1 4 8 2 6 3" xfId="45123" xr:uid="{87DE072D-0BE9-4B13-B5B3-0572A0C76652}"/>
    <cellStyle name="Header1 4 8 2 7" xfId="45124" xr:uid="{D3650338-5A2B-4739-8E4A-8844DFCA3A2D}"/>
    <cellStyle name="Header1 4 8 2 7 2" xfId="45125" xr:uid="{E31D6DDD-2697-4FA2-A847-D5A5EC93CE4E}"/>
    <cellStyle name="Header1 4 8 2 7 3" xfId="45126" xr:uid="{88E33D94-EB7B-429B-A597-98304024BD4F}"/>
    <cellStyle name="Header1 4 8 2 8" xfId="45127" xr:uid="{080B8CC8-19F0-4C8A-BABF-D23E5D608DF7}"/>
    <cellStyle name="Header1 4 8 2 9" xfId="45128" xr:uid="{0F65E667-8BC1-4FDE-8937-EDB488104625}"/>
    <cellStyle name="Header1 4 8 3" xfId="45129" xr:uid="{463614EA-DCB5-433B-B28E-064C491636D5}"/>
    <cellStyle name="Header1 4 8 3 2" xfId="45130" xr:uid="{24A5733F-F948-4072-B692-D83A1D2F1E75}"/>
    <cellStyle name="Header1 4 8 3 2 2" xfId="45131" xr:uid="{C8DBBC5B-E2ED-45A4-AD77-C4F677376720}"/>
    <cellStyle name="Header1 4 8 3 2 3" xfId="45132" xr:uid="{81BB6834-4C3B-4F1F-9DDD-7C0BA223939C}"/>
    <cellStyle name="Header1 4 8 3 3" xfId="45133" xr:uid="{768807B7-A9A0-423D-AD62-7D40104F00BF}"/>
    <cellStyle name="Header1 4 8 3 3 2" xfId="45134" xr:uid="{5E6EE2F8-708B-4441-85E7-76458E8F6358}"/>
    <cellStyle name="Header1 4 8 3 3 3" xfId="45135" xr:uid="{58D0545A-2E82-4CBC-A64C-84503296D84B}"/>
    <cellStyle name="Header1 4 8 3 4" xfId="45136" xr:uid="{371C1035-BE58-4D9A-B044-2166C1020781}"/>
    <cellStyle name="Header1 4 8 3 4 2" xfId="45137" xr:uid="{3685BB5B-EDBE-4CDA-842B-E381D7341938}"/>
    <cellStyle name="Header1 4 8 3 4 3" xfId="45138" xr:uid="{AA006A77-AB6F-40D4-914B-3C958F6E842E}"/>
    <cellStyle name="Header1 4 8 3 5" xfId="45139" xr:uid="{BB46F41B-8D8A-4FEB-903E-9D9E25D94FA3}"/>
    <cellStyle name="Header1 4 8 3 5 2" xfId="45140" xr:uid="{A261820E-69A3-44E9-99D4-AC69E18CB45D}"/>
    <cellStyle name="Header1 4 8 3 5 3" xfId="45141" xr:uid="{CE7CE99E-1DB4-426F-84AC-7D31CDE4F325}"/>
    <cellStyle name="Header1 4 8 3 6" xfId="45142" xr:uid="{9EF8B7D8-8115-4290-915B-6877A1CDFA52}"/>
    <cellStyle name="Header1 4 8 3 6 2" xfId="45143" xr:uid="{BD09B1E1-61F4-45C9-954B-2568697DDC81}"/>
    <cellStyle name="Header1 4 8 3 6 3" xfId="45144" xr:uid="{F6BE4E00-E1E7-413D-B46A-FE2425DE88CD}"/>
    <cellStyle name="Header1 4 8 3 7" xfId="45145" xr:uid="{86240BA7-CD78-463B-B1FE-49A89CC41CEF}"/>
    <cellStyle name="Header1 4 8 3 8" xfId="45146" xr:uid="{AC7CD701-D05F-4065-9F18-EFA035789BBA}"/>
    <cellStyle name="Header1 4 8 4" xfId="45147" xr:uid="{C8406E6D-2B23-491E-9A40-92542C69CC35}"/>
    <cellStyle name="Header1 4 8 4 2" xfId="45148" xr:uid="{B8C17796-257A-487D-81E1-D3A757FC2260}"/>
    <cellStyle name="Header1 4 8 4 2 2" xfId="45149" xr:uid="{9D1F7264-F191-4E28-AAFF-E5A30CBCC1ED}"/>
    <cellStyle name="Header1 4 8 4 2 3" xfId="45150" xr:uid="{7C3E7A56-F9D3-4D7F-8CA1-36A972FB8BF7}"/>
    <cellStyle name="Header1 4 8 4 3" xfId="45151" xr:uid="{073B2E82-D774-44EC-9173-65FE9F0CDD53}"/>
    <cellStyle name="Header1 4 8 4 3 2" xfId="45152" xr:uid="{67430C7A-4066-4626-B638-9E84695B829F}"/>
    <cellStyle name="Header1 4 8 4 3 3" xfId="45153" xr:uid="{5CE19DD9-2759-4498-9A1F-759058EC71F9}"/>
    <cellStyle name="Header1 4 8 4 4" xfId="45154" xr:uid="{EDC35BC8-4D56-4860-B72C-FCDB38820BD3}"/>
    <cellStyle name="Header1 4 8 4 4 2" xfId="45155" xr:uid="{2D8788B4-A7BE-4E74-8535-9E5A92C97578}"/>
    <cellStyle name="Header1 4 8 4 4 3" xfId="45156" xr:uid="{0F9F66EA-A9B3-4D83-AFEA-0D666E4EBFC7}"/>
    <cellStyle name="Header1 4 8 4 5" xfId="45157" xr:uid="{A29C3866-5C52-4450-860F-2EDCF2225814}"/>
    <cellStyle name="Header1 4 8 4 5 2" xfId="45158" xr:uid="{9B08474B-FA5B-44B6-9BEB-0E3287E3D8AC}"/>
    <cellStyle name="Header1 4 8 4 5 3" xfId="45159" xr:uid="{21A27801-4BEC-42DB-BCD4-B46554AC0F9F}"/>
    <cellStyle name="Header1 4 8 4 6" xfId="45160" xr:uid="{5154ABEB-3F2C-4E90-8EB7-B229DBF8DD66}"/>
    <cellStyle name="Header1 4 8 4 6 2" xfId="45161" xr:uid="{B2CED859-0F49-4CA3-A0BE-9405E4C09055}"/>
    <cellStyle name="Header1 4 8 4 6 3" xfId="45162" xr:uid="{291DDF25-DC18-489A-9E0A-FA2FB6F02F2E}"/>
    <cellStyle name="Header1 4 8 4 7" xfId="45163" xr:uid="{DDE7903B-2005-40E7-9B44-505545563693}"/>
    <cellStyle name="Header1 4 8 4 8" xfId="45164" xr:uid="{262A4AA9-CF26-4F99-9C4F-B38E2B525980}"/>
    <cellStyle name="Header1 4 8 5" xfId="45165" xr:uid="{D60BD603-DEA1-4F1A-99D1-0213726FE5A9}"/>
    <cellStyle name="Header1 4 8 5 2" xfId="45166" xr:uid="{AA46B8F3-9303-4825-A839-1B93C4BE210E}"/>
    <cellStyle name="Header1 4 8 5 2 2" xfId="45167" xr:uid="{FC6AF085-35C9-4B5C-BDAA-05F81662933B}"/>
    <cellStyle name="Header1 4 8 5 2 3" xfId="45168" xr:uid="{054686C1-120D-476C-9F3C-076B17944FA2}"/>
    <cellStyle name="Header1 4 8 5 3" xfId="45169" xr:uid="{F73DAF0C-8C8E-4F0B-A7E8-59B874CCAA6C}"/>
    <cellStyle name="Header1 4 8 5 3 2" xfId="45170" xr:uid="{8E8C20C0-435E-461A-9584-7026D4EFEC48}"/>
    <cellStyle name="Header1 4 8 5 3 3" xfId="45171" xr:uid="{0B8D19E2-4350-4456-BFB9-8DD8467EB09B}"/>
    <cellStyle name="Header1 4 8 5 4" xfId="45172" xr:uid="{8C6D9EE5-3F07-49F7-981C-950BE765798E}"/>
    <cellStyle name="Header1 4 8 5 4 2" xfId="45173" xr:uid="{9E63BE71-1272-4713-9A8C-C95281851EAB}"/>
    <cellStyle name="Header1 4 8 5 4 3" xfId="45174" xr:uid="{5448F94D-CC2F-4162-85DC-70FC59ECFF9C}"/>
    <cellStyle name="Header1 4 8 5 5" xfId="45175" xr:uid="{E5B4CC17-031D-4718-BA81-8131F80F7E90}"/>
    <cellStyle name="Header1 4 8 5 5 2" xfId="45176" xr:uid="{169D4E81-7270-4661-83C1-168C2B0F4744}"/>
    <cellStyle name="Header1 4 8 5 5 3" xfId="45177" xr:uid="{679A1105-3357-433B-BFE4-3ED8F76158A6}"/>
    <cellStyle name="Header1 4 8 5 6" xfId="45178" xr:uid="{12002B4E-9185-4CB8-B8E2-85D639E6F195}"/>
    <cellStyle name="Header1 4 8 5 6 2" xfId="45179" xr:uid="{A9DC4661-9182-4A5A-A897-B3E65B8368A9}"/>
    <cellStyle name="Header1 4 8 5 6 3" xfId="45180" xr:uid="{1C5F766D-0560-448A-AF2F-ED8DC51597B7}"/>
    <cellStyle name="Header1 4 8 5 7" xfId="45181" xr:uid="{28221403-0ED1-4975-BE7E-7105D30E6FF2}"/>
    <cellStyle name="Header1 4 8 5 8" xfId="45182" xr:uid="{4280437E-CDB2-435A-99B8-E561D73FAB66}"/>
    <cellStyle name="Header1 4 8 6" xfId="45183" xr:uid="{A7797419-BC10-4C59-987B-99869317EEBE}"/>
    <cellStyle name="Header1 4 8 6 2" xfId="45184" xr:uid="{6EE8ABAC-E157-4198-AA9E-64F8284C30E3}"/>
    <cellStyle name="Header1 4 8 6 2 2" xfId="45185" xr:uid="{B945E0C1-8FC8-451A-9032-CB19020596C4}"/>
    <cellStyle name="Header1 4 8 6 2 3" xfId="45186" xr:uid="{7677D524-F5DE-4E3F-A96C-5B0ADD2657A7}"/>
    <cellStyle name="Header1 4 8 6 3" xfId="45187" xr:uid="{432DE02B-A221-42EB-94D9-3B0853A54B40}"/>
    <cellStyle name="Header1 4 8 6 3 2" xfId="45188" xr:uid="{186956A1-76F9-44F6-BF3B-21F2552FC625}"/>
    <cellStyle name="Header1 4 8 6 3 3" xfId="45189" xr:uid="{482CCF9E-9986-45A9-BCF9-1A4963301891}"/>
    <cellStyle name="Header1 4 8 6 4" xfId="45190" xr:uid="{5399BBEF-2491-47B1-A8EE-FC28B1F250EB}"/>
    <cellStyle name="Header1 4 8 6 4 2" xfId="45191" xr:uid="{0126730E-25E1-4C21-ADA3-A4DA28C57700}"/>
    <cellStyle name="Header1 4 8 6 4 3" xfId="45192" xr:uid="{D127472B-922B-489B-BF17-B463CA591544}"/>
    <cellStyle name="Header1 4 8 6 5" xfId="45193" xr:uid="{F5DA5E8E-C1B7-4FC9-A736-16F365DB25EB}"/>
    <cellStyle name="Header1 4 8 6 5 2" xfId="45194" xr:uid="{6838B25B-3EDC-4C53-9335-DF93E9671D4C}"/>
    <cellStyle name="Header1 4 8 6 5 3" xfId="45195" xr:uid="{45FAADD8-843A-4352-8D38-2C0026488A4E}"/>
    <cellStyle name="Header1 4 8 6 6" xfId="45196" xr:uid="{D5D34830-E57B-4A7C-A134-D3B28781C70C}"/>
    <cellStyle name="Header1 4 8 6 6 2" xfId="45197" xr:uid="{7BF4C708-E809-4EA5-BA60-5BCF3D9B1705}"/>
    <cellStyle name="Header1 4 8 6 6 3" xfId="45198" xr:uid="{2C4B4583-B182-49EE-AB6C-D37D8709D0DC}"/>
    <cellStyle name="Header1 4 8 6 7" xfId="45199" xr:uid="{D34F53EF-3A1E-41F3-B0CB-13BB5A557E64}"/>
    <cellStyle name="Header1 4 8 6 8" xfId="45200" xr:uid="{CDF938B5-2BA6-4142-A4B6-66E7E5455DD4}"/>
    <cellStyle name="Header1 4 8 7" xfId="45201" xr:uid="{3B07E5B7-63E3-41C0-866E-B284ECFD0D98}"/>
    <cellStyle name="Header1 4 8 8" xfId="45202" xr:uid="{C6E2ADD7-7D49-4482-B3E9-61DBCC5A12FD}"/>
    <cellStyle name="Header1 4 9" xfId="45203" xr:uid="{7CF242AB-E65A-42C6-811C-45BB760A2C65}"/>
    <cellStyle name="Header1 4 9 2" xfId="45204" xr:uid="{E0F75A04-161D-4574-84E5-3F4AF050D82C}"/>
    <cellStyle name="Header1 4 9 2 2" xfId="45205" xr:uid="{BC289DA0-DBF7-4A47-80AE-96BA2ABE6C6F}"/>
    <cellStyle name="Header1 4 9 2 2 2" xfId="45206" xr:uid="{366C50F2-A9A5-4D2C-8C34-39A4C2A8368F}"/>
    <cellStyle name="Header1 4 9 2 2 3" xfId="45207" xr:uid="{F940FC3C-1CC4-4300-AF06-322C760D78FE}"/>
    <cellStyle name="Header1 4 9 2 3" xfId="45208" xr:uid="{83AF6747-AEF2-4BBB-A5FB-776A753925CF}"/>
    <cellStyle name="Header1 4 9 2 3 2" xfId="45209" xr:uid="{B70DD96D-779A-4A87-93F9-31CE26798FBF}"/>
    <cellStyle name="Header1 4 9 2 3 3" xfId="45210" xr:uid="{0406DFE3-652A-446D-BDE0-2DA27056F29D}"/>
    <cellStyle name="Header1 4 9 2 4" xfId="45211" xr:uid="{10156B27-E486-4986-8905-211C65AF5DDC}"/>
    <cellStyle name="Header1 4 9 2 4 2" xfId="45212" xr:uid="{AC8101E7-4DBF-4E6A-8D2D-464EA851D0CF}"/>
    <cellStyle name="Header1 4 9 2 4 3" xfId="45213" xr:uid="{751A22E4-DBB8-40F7-AEBF-0382EADB160F}"/>
    <cellStyle name="Header1 4 9 2 5" xfId="45214" xr:uid="{DB22AF50-3309-4E36-9E32-8F17CF7BF120}"/>
    <cellStyle name="Header1 4 9 2 5 2" xfId="45215" xr:uid="{4B2C5D72-EF03-473D-B7ED-B16D02FAF1AC}"/>
    <cellStyle name="Header1 4 9 2 5 3" xfId="45216" xr:uid="{DD849460-6E5B-4E33-811C-21C95E880199}"/>
    <cellStyle name="Header1 4 9 2 6" xfId="45217" xr:uid="{FC466C65-FAD9-4724-B22A-AEE927C7294B}"/>
    <cellStyle name="Header1 4 9 2 6 2" xfId="45218" xr:uid="{869D68E0-AF43-4457-A8A4-0853215A8677}"/>
    <cellStyle name="Header1 4 9 2 6 3" xfId="45219" xr:uid="{9C1E2A91-69EA-4464-9599-5E11FF5B5459}"/>
    <cellStyle name="Header1 4 9 2 7" xfId="45220" xr:uid="{AC8A2E88-A736-4792-86BC-5361D841E3D1}"/>
    <cellStyle name="Header1 4 9 2 7 2" xfId="45221" xr:uid="{05561A3F-A12F-4098-934A-E11869C605B8}"/>
    <cellStyle name="Header1 4 9 2 7 3" xfId="45222" xr:uid="{CED12599-A5A1-4DD6-8511-B18F0049EBAD}"/>
    <cellStyle name="Header1 4 9 2 8" xfId="45223" xr:uid="{4D0C3204-7685-48FF-82C3-A7A50D9D3E34}"/>
    <cellStyle name="Header1 4 9 2 9" xfId="45224" xr:uid="{69BE2383-6778-4A6B-A291-F9FB9D548F3A}"/>
    <cellStyle name="Header1 4 9 3" xfId="45225" xr:uid="{3045C99D-5632-4D21-8607-ACCB438F1C97}"/>
    <cellStyle name="Header1 4 9 3 2" xfId="45226" xr:uid="{D11E105F-487B-4760-AA38-E70C93F06FD2}"/>
    <cellStyle name="Header1 4 9 3 2 2" xfId="45227" xr:uid="{E94B0054-43C0-4BAE-8338-6A0234428A02}"/>
    <cellStyle name="Header1 4 9 3 2 3" xfId="45228" xr:uid="{A4796474-32FE-4E9F-9540-69BC97E4F28A}"/>
    <cellStyle name="Header1 4 9 3 3" xfId="45229" xr:uid="{5D5D5ABA-1D90-484A-9F0F-5E4A3D577B1E}"/>
    <cellStyle name="Header1 4 9 3 3 2" xfId="45230" xr:uid="{F0E25DBE-F00A-40DB-B46C-872EDE1F1F16}"/>
    <cellStyle name="Header1 4 9 3 3 3" xfId="45231" xr:uid="{0E1787AD-87E9-4000-A8BF-C9F1DCFB0D20}"/>
    <cellStyle name="Header1 4 9 3 4" xfId="45232" xr:uid="{7C6C1467-916E-4DD1-82AD-6EDF8A9DC741}"/>
    <cellStyle name="Header1 4 9 3 4 2" xfId="45233" xr:uid="{E78CABA8-1FB1-4532-8C20-C9C0DFA46B4F}"/>
    <cellStyle name="Header1 4 9 3 4 3" xfId="45234" xr:uid="{41CBBA5C-9806-4CF4-9D4C-DD94D27BCFE9}"/>
    <cellStyle name="Header1 4 9 3 5" xfId="45235" xr:uid="{4BEEFCBB-B15D-4863-AE3F-039A122C72C3}"/>
    <cellStyle name="Header1 4 9 3 5 2" xfId="45236" xr:uid="{03E1E019-8C68-49EB-A365-B39FDCF9F590}"/>
    <cellStyle name="Header1 4 9 3 5 3" xfId="45237" xr:uid="{95A023CB-6013-4C0F-B22A-D5AEC83206E3}"/>
    <cellStyle name="Header1 4 9 3 6" xfId="45238" xr:uid="{BBA696E0-014F-4289-AD4B-DBB806C3CDE0}"/>
    <cellStyle name="Header1 4 9 3 6 2" xfId="45239" xr:uid="{70E865C0-6F86-42DA-A1F4-B15EAC45B8A0}"/>
    <cellStyle name="Header1 4 9 3 6 3" xfId="45240" xr:uid="{74A0ECA6-CDBD-4350-B43E-9D0A32192220}"/>
    <cellStyle name="Header1 4 9 3 7" xfId="45241" xr:uid="{628B0DEC-4B56-410D-9DF4-E2EA22F54DE9}"/>
    <cellStyle name="Header1 4 9 3 8" xfId="45242" xr:uid="{727DC39B-1ECF-4CC5-8FD2-EDE1DE2EA9AA}"/>
    <cellStyle name="Header1 4 9 4" xfId="45243" xr:uid="{AE6560CA-AB82-4B09-9DF6-EA5815FE6A0C}"/>
    <cellStyle name="Header1 4 9 4 2" xfId="45244" xr:uid="{3D4F5D5D-435D-487C-85C7-EF66D47FB2E8}"/>
    <cellStyle name="Header1 4 9 4 2 2" xfId="45245" xr:uid="{BAF0757F-5019-4482-914E-7FC42E9CE029}"/>
    <cellStyle name="Header1 4 9 4 2 3" xfId="45246" xr:uid="{4DB9CD09-7CB5-461A-8349-75D64ADA0721}"/>
    <cellStyle name="Header1 4 9 4 3" xfId="45247" xr:uid="{462262CE-C592-4279-A047-4DA7AFA6C25E}"/>
    <cellStyle name="Header1 4 9 4 3 2" xfId="45248" xr:uid="{E9B118A1-E00C-44D6-9C45-B5B52A232F87}"/>
    <cellStyle name="Header1 4 9 4 3 3" xfId="45249" xr:uid="{1F0E573B-CA58-4961-A780-47DEBDBC9A47}"/>
    <cellStyle name="Header1 4 9 4 4" xfId="45250" xr:uid="{8948E20F-F6AA-42A7-942C-6DE1E829B771}"/>
    <cellStyle name="Header1 4 9 4 4 2" xfId="45251" xr:uid="{F6633C56-6CE3-4955-9813-022094A27F28}"/>
    <cellStyle name="Header1 4 9 4 4 3" xfId="45252" xr:uid="{13A35D29-A988-4638-A998-C59ADAF22B47}"/>
    <cellStyle name="Header1 4 9 4 5" xfId="45253" xr:uid="{A0A85513-9F0C-44EC-9DF4-6365C0E4A71F}"/>
    <cellStyle name="Header1 4 9 4 5 2" xfId="45254" xr:uid="{55AF86B4-9DFD-40F1-A711-CE8D92297793}"/>
    <cellStyle name="Header1 4 9 4 5 3" xfId="45255" xr:uid="{5C7C3C37-662F-4CC7-92FE-C770D2226CE6}"/>
    <cellStyle name="Header1 4 9 4 6" xfId="45256" xr:uid="{BCEEF481-19A7-41B2-80C5-15BBA2749F2E}"/>
    <cellStyle name="Header1 4 9 4 6 2" xfId="45257" xr:uid="{2BEF4596-47B5-435D-A948-574C1BAB66DD}"/>
    <cellStyle name="Header1 4 9 4 6 3" xfId="45258" xr:uid="{ABEE8090-00EC-49EB-9739-4191FC4F639F}"/>
    <cellStyle name="Header1 4 9 4 7" xfId="45259" xr:uid="{B3ABB180-5FF3-40ED-956B-0724BD616136}"/>
    <cellStyle name="Header1 4 9 4 8" xfId="45260" xr:uid="{08D77616-7BEE-4318-8D23-03E73614BF7F}"/>
    <cellStyle name="Header1 4 9 5" xfId="45261" xr:uid="{046EAA6B-26F9-427B-A4C9-5FAB87FF3C9E}"/>
    <cellStyle name="Header1 4 9 5 2" xfId="45262" xr:uid="{CBE9484A-60C3-4AAB-8E92-5B4BC6E2DB9D}"/>
    <cellStyle name="Header1 4 9 5 2 2" xfId="45263" xr:uid="{571B16FC-A288-48A5-8DBE-FACFDA368889}"/>
    <cellStyle name="Header1 4 9 5 2 3" xfId="45264" xr:uid="{FF624869-5FF9-4DD4-AF55-A022D87DD0E6}"/>
    <cellStyle name="Header1 4 9 5 3" xfId="45265" xr:uid="{734ECF40-D62B-4D4F-B587-F88C70854D54}"/>
    <cellStyle name="Header1 4 9 5 3 2" xfId="45266" xr:uid="{ACFEDFEF-BC4B-4F76-BB8C-E7EAEB52D09A}"/>
    <cellStyle name="Header1 4 9 5 3 3" xfId="45267" xr:uid="{9319C695-CD45-414A-AC9B-BEA3CFA1FA0E}"/>
    <cellStyle name="Header1 4 9 5 4" xfId="45268" xr:uid="{519A97B7-8DCF-4F60-8C29-C4FF9C7338CF}"/>
    <cellStyle name="Header1 4 9 5 4 2" xfId="45269" xr:uid="{920E78E4-02EE-4F67-BFCA-566B31EC357F}"/>
    <cellStyle name="Header1 4 9 5 4 3" xfId="45270" xr:uid="{B1ABD316-C022-408D-9181-733AD4842295}"/>
    <cellStyle name="Header1 4 9 5 5" xfId="45271" xr:uid="{FC687548-E5BB-4840-8DE5-C27803A80182}"/>
    <cellStyle name="Header1 4 9 5 5 2" xfId="45272" xr:uid="{7D12BBB2-78E7-4360-971D-F5A9A347A9C5}"/>
    <cellStyle name="Header1 4 9 5 5 3" xfId="45273" xr:uid="{7CACA4FD-0FFE-49D1-ABE2-D55FCFBE8834}"/>
    <cellStyle name="Header1 4 9 5 6" xfId="45274" xr:uid="{342B1DFB-4345-4718-913B-CE055D56A6EA}"/>
    <cellStyle name="Header1 4 9 5 6 2" xfId="45275" xr:uid="{AB122A60-2ACD-43C8-B217-1A51BB5269FC}"/>
    <cellStyle name="Header1 4 9 5 6 3" xfId="45276" xr:uid="{91E0094D-76FF-471E-8BCF-D6142525ED3D}"/>
    <cellStyle name="Header1 4 9 5 7" xfId="45277" xr:uid="{B69E025F-896E-4BCD-97BE-4EA118FA2D78}"/>
    <cellStyle name="Header1 4 9 5 8" xfId="45278" xr:uid="{F2452D27-373F-40E1-AD81-F3FCF002F3A0}"/>
    <cellStyle name="Header1 4 9 6" xfId="45279" xr:uid="{0E7CE0B9-CFA9-4626-AB03-146F451079EA}"/>
    <cellStyle name="Header1 4 9 6 2" xfId="45280" xr:uid="{940493A6-CF26-4344-B231-9BB7555AC398}"/>
    <cellStyle name="Header1 4 9 6 2 2" xfId="45281" xr:uid="{D6C61E3F-7824-4ECC-B918-BF2223EE9F58}"/>
    <cellStyle name="Header1 4 9 6 2 3" xfId="45282" xr:uid="{0B69575F-C5FC-4074-B2E5-8A90F255AE33}"/>
    <cellStyle name="Header1 4 9 6 3" xfId="45283" xr:uid="{A203E0C9-E7E2-4E67-A98B-EBEDE7CAC445}"/>
    <cellStyle name="Header1 4 9 6 3 2" xfId="45284" xr:uid="{40FFB226-67B9-45CC-A932-F6239E398B80}"/>
    <cellStyle name="Header1 4 9 6 3 3" xfId="45285" xr:uid="{ED5AEA4E-1939-419A-AE5F-7A44496042FA}"/>
    <cellStyle name="Header1 4 9 6 4" xfId="45286" xr:uid="{FCEC7C44-F6EB-4746-A242-60A5DFFC3265}"/>
    <cellStyle name="Header1 4 9 6 4 2" xfId="45287" xr:uid="{76AD58DC-05CD-4E90-97D8-D6A80E4C8E88}"/>
    <cellStyle name="Header1 4 9 6 4 3" xfId="45288" xr:uid="{DF898A36-623A-4845-93A0-0F13A7E47E5C}"/>
    <cellStyle name="Header1 4 9 6 5" xfId="45289" xr:uid="{52A2D45C-B06B-46A6-BDD5-CCC89385CC52}"/>
    <cellStyle name="Header1 4 9 6 5 2" xfId="45290" xr:uid="{AF0DDAAA-6BC7-4D3D-BC23-9EBB561BAA57}"/>
    <cellStyle name="Header1 4 9 6 5 3" xfId="45291" xr:uid="{E1482BB1-4D5F-467F-A152-21BBEE57D20F}"/>
    <cellStyle name="Header1 4 9 6 6" xfId="45292" xr:uid="{FBC4220C-B84B-4458-B3A7-C6732B619440}"/>
    <cellStyle name="Header1 4 9 6 6 2" xfId="45293" xr:uid="{076AEF6F-22EE-41DB-91DB-D7C249C899A1}"/>
    <cellStyle name="Header1 4 9 6 6 3" xfId="45294" xr:uid="{D87629E5-A2FA-484C-A475-2459160FA15F}"/>
    <cellStyle name="Header1 4 9 6 7" xfId="45295" xr:uid="{0B2CA56B-2867-4B7C-BAB0-8206B8B3F562}"/>
    <cellStyle name="Header1 4 9 6 8" xfId="45296" xr:uid="{0D370D04-6F70-4C0A-BF79-CA5C69D7ADD3}"/>
    <cellStyle name="Header1 4 9 7" xfId="45297" xr:uid="{FA38061B-A961-4E16-8F9E-D3641CF89A5D}"/>
    <cellStyle name="Header1 4 9 8" xfId="45298" xr:uid="{6FACDF43-40D0-4E29-93E1-05C16702D849}"/>
    <cellStyle name="Header1 5" xfId="45299" xr:uid="{A86ECE81-C1C2-4531-B7FE-6708ACA044BE}"/>
    <cellStyle name="Header1 5 10" xfId="45300" xr:uid="{81168FF1-3F59-44C2-AF57-ED4DFAAB679B}"/>
    <cellStyle name="Header1 5 10 2" xfId="45301" xr:uid="{D153F682-F8AC-4A11-8F44-D7C82EF6F700}"/>
    <cellStyle name="Header1 5 10 2 2" xfId="45302" xr:uid="{8259F947-6F33-4AEB-9647-CFF7EF077CAE}"/>
    <cellStyle name="Header1 5 10 2 2 2" xfId="45303" xr:uid="{95BC875D-C974-433D-8D3A-3DDF05F3CD56}"/>
    <cellStyle name="Header1 5 10 2 2 3" xfId="45304" xr:uid="{BDEFB2C0-5755-48FE-A04B-6D0B36EA5DBA}"/>
    <cellStyle name="Header1 5 10 2 3" xfId="45305" xr:uid="{F6F9F15F-D650-4459-9930-449B988ED88A}"/>
    <cellStyle name="Header1 5 10 2 3 2" xfId="45306" xr:uid="{9A708CE2-AF51-4259-8F1B-A6F53A9884E7}"/>
    <cellStyle name="Header1 5 10 2 3 3" xfId="45307" xr:uid="{B366819F-01CE-4BE1-A8E2-09F176A7363D}"/>
    <cellStyle name="Header1 5 10 2 4" xfId="45308" xr:uid="{46532581-5799-495E-9D29-CCF45D14206A}"/>
    <cellStyle name="Header1 5 10 2 4 2" xfId="45309" xr:uid="{65B9372D-B95F-4BA4-A15A-7424895637F7}"/>
    <cellStyle name="Header1 5 10 2 4 3" xfId="45310" xr:uid="{15563818-64AF-409F-9AA5-ACE97C411503}"/>
    <cellStyle name="Header1 5 10 2 5" xfId="45311" xr:uid="{2A1A6E93-78DC-4F3F-9A67-34996C0A0564}"/>
    <cellStyle name="Header1 5 10 2 5 2" xfId="45312" xr:uid="{93D77368-8397-46EE-9D71-48973B3C2AE1}"/>
    <cellStyle name="Header1 5 10 2 5 3" xfId="45313" xr:uid="{DD496EDD-0F63-406B-B9B0-A7ADD65DD017}"/>
    <cellStyle name="Header1 5 10 2 6" xfId="45314" xr:uid="{661CD91C-D970-4599-AA97-3FD6416A6EE1}"/>
    <cellStyle name="Header1 5 10 2 6 2" xfId="45315" xr:uid="{27ACAF1A-ADF0-4F99-ACBA-AC288FF065D3}"/>
    <cellStyle name="Header1 5 10 2 6 3" xfId="45316" xr:uid="{88D1808F-4688-45E8-A64D-A5BDD4DEFD14}"/>
    <cellStyle name="Header1 5 10 2 7" xfId="45317" xr:uid="{A8EADBA6-F570-46A0-80FD-0A99097CFD72}"/>
    <cellStyle name="Header1 5 10 2 7 2" xfId="45318" xr:uid="{997AF666-419A-4D68-B3D5-32944F48C445}"/>
    <cellStyle name="Header1 5 10 2 7 3" xfId="45319" xr:uid="{F06D0D15-6B46-4E2F-B1BF-FE04BF9BF52F}"/>
    <cellStyle name="Header1 5 10 2 8" xfId="45320" xr:uid="{6D76A66F-8B93-481F-90E0-ECAAFBFEC109}"/>
    <cellStyle name="Header1 5 10 2 9" xfId="45321" xr:uid="{9AFD74A7-DDBB-4E0F-AD7E-A6A32ED24607}"/>
    <cellStyle name="Header1 5 10 3" xfId="45322" xr:uid="{99CA6E6A-775D-4B4D-A661-8092AC50F576}"/>
    <cellStyle name="Header1 5 10 3 2" xfId="45323" xr:uid="{5D068677-478A-4522-B51E-652A845AA9CA}"/>
    <cellStyle name="Header1 5 10 3 2 2" xfId="45324" xr:uid="{98BAF7B0-C124-4811-9DEB-44ADD56DB35D}"/>
    <cellStyle name="Header1 5 10 3 2 3" xfId="45325" xr:uid="{8F9A02D9-7344-48BB-9BDA-9016D3948C65}"/>
    <cellStyle name="Header1 5 10 3 3" xfId="45326" xr:uid="{5F1298D0-C05F-4433-991A-51BBC6A435B8}"/>
    <cellStyle name="Header1 5 10 3 3 2" xfId="45327" xr:uid="{9049E042-726F-4584-B1D9-9114D22BDDEA}"/>
    <cellStyle name="Header1 5 10 3 3 3" xfId="45328" xr:uid="{AE3BF9D3-7D37-43BF-BBD5-BD304288A4BE}"/>
    <cellStyle name="Header1 5 10 3 4" xfId="45329" xr:uid="{FB203871-D805-4BDF-987B-68541BFC76A3}"/>
    <cellStyle name="Header1 5 10 3 4 2" xfId="45330" xr:uid="{06E9D8CE-0DD3-4472-9D92-E367E8A128B1}"/>
    <cellStyle name="Header1 5 10 3 4 3" xfId="45331" xr:uid="{86D3F0E9-49A2-48F7-9D30-CB21D188BDA3}"/>
    <cellStyle name="Header1 5 10 3 5" xfId="45332" xr:uid="{5FEBD045-D1FE-4108-AC6C-318DC3F06F48}"/>
    <cellStyle name="Header1 5 10 3 5 2" xfId="45333" xr:uid="{64FFD3A0-11E5-4B6A-B965-06EE14449DF3}"/>
    <cellStyle name="Header1 5 10 3 5 3" xfId="45334" xr:uid="{736EC3DE-544E-4F49-BEAD-A0B2F757B932}"/>
    <cellStyle name="Header1 5 10 3 6" xfId="45335" xr:uid="{0854789E-1557-4E49-BBB8-09CC90E2B94F}"/>
    <cellStyle name="Header1 5 10 3 6 2" xfId="45336" xr:uid="{76E5761F-63CE-4D20-B29F-FB752200C4CC}"/>
    <cellStyle name="Header1 5 10 3 6 3" xfId="45337" xr:uid="{A61AA112-8202-41D8-BDAC-0CB400E4A7CA}"/>
    <cellStyle name="Header1 5 10 3 7" xfId="45338" xr:uid="{F1577F66-2A2D-4CC3-A65D-E72E0CEC35DD}"/>
    <cellStyle name="Header1 5 10 3 8" xfId="45339" xr:uid="{1DFA2460-03F2-4BC1-8E95-72958AE786BC}"/>
    <cellStyle name="Header1 5 10 4" xfId="45340" xr:uid="{31861DA6-EB7A-4D1F-93F7-9EE53C8EA6ED}"/>
    <cellStyle name="Header1 5 10 4 2" xfId="45341" xr:uid="{63336FC1-F3CA-445E-8D0D-82FC79DD1914}"/>
    <cellStyle name="Header1 5 10 4 2 2" xfId="45342" xr:uid="{AFFC2510-1864-4F7B-BBED-167F09111238}"/>
    <cellStyle name="Header1 5 10 4 2 3" xfId="45343" xr:uid="{26B5EF79-75CB-400F-B3A3-58912CBC7804}"/>
    <cellStyle name="Header1 5 10 4 3" xfId="45344" xr:uid="{78DE4BE4-653C-4463-927D-6389DBCE911C}"/>
    <cellStyle name="Header1 5 10 4 3 2" xfId="45345" xr:uid="{B398BF4C-99F4-4164-819C-3843190220F1}"/>
    <cellStyle name="Header1 5 10 4 3 3" xfId="45346" xr:uid="{DFE20786-721D-4538-A70B-ABAB8DBCF5FD}"/>
    <cellStyle name="Header1 5 10 4 4" xfId="45347" xr:uid="{057DF987-ACBE-49C3-BD9A-BEC624187B8F}"/>
    <cellStyle name="Header1 5 10 4 4 2" xfId="45348" xr:uid="{B85469A7-D0C5-4CA0-BC53-3CDAB95C5A5A}"/>
    <cellStyle name="Header1 5 10 4 4 3" xfId="45349" xr:uid="{14BCC5EE-183D-4A75-AA4B-252C5C8AE03E}"/>
    <cellStyle name="Header1 5 10 4 5" xfId="45350" xr:uid="{FECA88EC-F372-44A5-9470-0014BB6B7077}"/>
    <cellStyle name="Header1 5 10 4 5 2" xfId="45351" xr:uid="{FAB99274-12F8-4024-A059-6B373FBEA8C5}"/>
    <cellStyle name="Header1 5 10 4 5 3" xfId="45352" xr:uid="{7430168A-F0E0-4BE4-93D3-D52BA8349034}"/>
    <cellStyle name="Header1 5 10 4 6" xfId="45353" xr:uid="{1696000C-A749-4D18-9A7B-F87BAC00FF26}"/>
    <cellStyle name="Header1 5 10 4 6 2" xfId="45354" xr:uid="{2127343C-2EB3-496E-AAF3-FB08182C0C8A}"/>
    <cellStyle name="Header1 5 10 4 6 3" xfId="45355" xr:uid="{D6C337EB-FC68-4629-AEB9-502ED531A207}"/>
    <cellStyle name="Header1 5 10 4 7" xfId="45356" xr:uid="{A492E11F-7663-4366-90B1-CD06F1F170BE}"/>
    <cellStyle name="Header1 5 10 4 8" xfId="45357" xr:uid="{CF16652B-9E76-4B41-8E12-21A68765D0E0}"/>
    <cellStyle name="Header1 5 10 5" xfId="45358" xr:uid="{103717AB-626E-43AE-B2D5-3946DFB7FC2B}"/>
    <cellStyle name="Header1 5 10 5 2" xfId="45359" xr:uid="{8A20C97D-9731-452F-8A4D-C4FF7A5D6A09}"/>
    <cellStyle name="Header1 5 10 5 2 2" xfId="45360" xr:uid="{E1813FF3-0B53-4DBE-9A95-3B47169F2369}"/>
    <cellStyle name="Header1 5 10 5 2 3" xfId="45361" xr:uid="{469C6FB8-09D7-43E8-BDD0-7CE56D712736}"/>
    <cellStyle name="Header1 5 10 5 3" xfId="45362" xr:uid="{5EC59FE7-7917-47F8-ABD6-39A1C85D6A37}"/>
    <cellStyle name="Header1 5 10 5 3 2" xfId="45363" xr:uid="{5BBF0BA4-601B-4FDB-AAF5-3620C2524AF7}"/>
    <cellStyle name="Header1 5 10 5 3 3" xfId="45364" xr:uid="{F90EE9C5-CBC8-49C6-A41C-06780C6D980E}"/>
    <cellStyle name="Header1 5 10 5 4" xfId="45365" xr:uid="{1C5D3D74-DC7E-499A-907B-B3E12D0BFD85}"/>
    <cellStyle name="Header1 5 10 5 4 2" xfId="45366" xr:uid="{879D0545-DCE1-4BC7-9A4D-D0A6020A1C86}"/>
    <cellStyle name="Header1 5 10 5 4 3" xfId="45367" xr:uid="{A8004244-38F1-499B-AC11-71D82D4D9E9A}"/>
    <cellStyle name="Header1 5 10 5 5" xfId="45368" xr:uid="{30F27719-6D2A-47DC-9ABB-0B8C9947EFF5}"/>
    <cellStyle name="Header1 5 10 5 5 2" xfId="45369" xr:uid="{30EA7856-036C-46D7-82FD-0B0BE2213D8F}"/>
    <cellStyle name="Header1 5 10 5 5 3" xfId="45370" xr:uid="{CCF7D6B6-5592-470C-BDF7-96DDF8BD2473}"/>
    <cellStyle name="Header1 5 10 5 6" xfId="45371" xr:uid="{618771D0-52A9-4AF8-B3C0-4976D65001CF}"/>
    <cellStyle name="Header1 5 10 5 6 2" xfId="45372" xr:uid="{E7704A5D-1829-4E34-A762-2B46C5D42903}"/>
    <cellStyle name="Header1 5 10 5 6 3" xfId="45373" xr:uid="{2DE9759B-03AB-4EAA-9EBD-EA79F9813A5D}"/>
    <cellStyle name="Header1 5 10 5 7" xfId="45374" xr:uid="{9EA6F4CD-9860-4A0F-9D75-5230FE4D5593}"/>
    <cellStyle name="Header1 5 10 5 8" xfId="45375" xr:uid="{2925841B-4F73-4DC2-966D-6849A6E08E88}"/>
    <cellStyle name="Header1 5 10 6" xfId="45376" xr:uid="{917C5B4F-AFCD-49D8-983B-711C24E2E356}"/>
    <cellStyle name="Header1 5 10 6 2" xfId="45377" xr:uid="{22DFD2AF-65F3-487A-9934-679C22959AE5}"/>
    <cellStyle name="Header1 5 10 6 2 2" xfId="45378" xr:uid="{F12D15B2-CD2F-4663-BF41-7D348E2ACA27}"/>
    <cellStyle name="Header1 5 10 6 2 3" xfId="45379" xr:uid="{A13ACB99-4C16-41B9-AAED-59A7A1AEF2EE}"/>
    <cellStyle name="Header1 5 10 6 3" xfId="45380" xr:uid="{E55065E3-D3F8-400D-9D69-C858A542D670}"/>
    <cellStyle name="Header1 5 10 6 3 2" xfId="45381" xr:uid="{9000730F-A06B-45FC-A258-1D0306F34577}"/>
    <cellStyle name="Header1 5 10 6 3 3" xfId="45382" xr:uid="{694FBD8D-2828-49C6-826A-7827F4200034}"/>
    <cellStyle name="Header1 5 10 6 4" xfId="45383" xr:uid="{5DE9AB40-8877-4455-91D9-11E05625C71C}"/>
    <cellStyle name="Header1 5 10 6 4 2" xfId="45384" xr:uid="{19FB2D5E-AF8B-4917-8A2E-DCA1A3E92662}"/>
    <cellStyle name="Header1 5 10 6 4 3" xfId="45385" xr:uid="{F82A17D5-5DDF-4AC9-9145-A3B929525822}"/>
    <cellStyle name="Header1 5 10 6 5" xfId="45386" xr:uid="{4DFD1A42-63EB-47A3-ABF7-1F26A7E89CE4}"/>
    <cellStyle name="Header1 5 10 6 5 2" xfId="45387" xr:uid="{931A1EEB-002B-40F1-8BB0-BFA0F6D490DD}"/>
    <cellStyle name="Header1 5 10 6 5 3" xfId="45388" xr:uid="{68DC44C2-B6C3-45CB-BDF4-DC27359FD4A7}"/>
    <cellStyle name="Header1 5 10 6 6" xfId="45389" xr:uid="{E95C75B9-EE7D-4905-98E1-94207851DD13}"/>
    <cellStyle name="Header1 5 10 6 6 2" xfId="45390" xr:uid="{E47DB978-105F-43F3-8580-41FDC8D7DE5E}"/>
    <cellStyle name="Header1 5 10 6 6 3" xfId="45391" xr:uid="{E47EE0F7-7020-48A7-A59A-30AFA82291A9}"/>
    <cellStyle name="Header1 5 10 6 7" xfId="45392" xr:uid="{64795DF2-79CA-4440-AF7F-1DF9733FFEFB}"/>
    <cellStyle name="Header1 5 10 6 8" xfId="45393" xr:uid="{A238784B-5B24-4CDA-90E6-6E2852EAD39C}"/>
    <cellStyle name="Header1 5 10 7" xfId="45394" xr:uid="{998F67E4-D3F1-4A4B-BAAF-2E54B8AF25E9}"/>
    <cellStyle name="Header1 5 10 8" xfId="45395" xr:uid="{49294DB7-7379-4DC0-A5CF-FB0D455EEB3A}"/>
    <cellStyle name="Header1 5 11" xfId="45396" xr:uid="{9D8F606B-26E0-427E-A67E-4552E98ACA82}"/>
    <cellStyle name="Header1 5 11 2" xfId="45397" xr:uid="{9C945A91-B7CB-49ED-BAA7-6FA70D5E5F0F}"/>
    <cellStyle name="Header1 5 11 2 2" xfId="45398" xr:uid="{5395E222-451C-48A7-80FE-06394C4F1B68}"/>
    <cellStyle name="Header1 5 11 2 2 2" xfId="45399" xr:uid="{4DABE861-10D9-4F12-9E22-66A78BA1E28C}"/>
    <cellStyle name="Header1 5 11 2 2 3" xfId="45400" xr:uid="{EA15CA59-3BC0-4345-A7D0-E0DB017EEB0C}"/>
    <cellStyle name="Header1 5 11 2 3" xfId="45401" xr:uid="{0C886B32-6000-4756-8D9A-3FFC01CE4763}"/>
    <cellStyle name="Header1 5 11 2 3 2" xfId="45402" xr:uid="{7968B370-2494-4CEC-B59C-9C08E89D8A5B}"/>
    <cellStyle name="Header1 5 11 2 3 3" xfId="45403" xr:uid="{64BDEDA2-B5D9-4DF9-B5D8-81101131000B}"/>
    <cellStyle name="Header1 5 11 2 4" xfId="45404" xr:uid="{E9D0B559-3926-4B0A-B517-D02EBE34070A}"/>
    <cellStyle name="Header1 5 11 2 4 2" xfId="45405" xr:uid="{A420FE82-BA9B-4A44-860F-8CFECA5DB1DA}"/>
    <cellStyle name="Header1 5 11 2 4 3" xfId="45406" xr:uid="{BE52200E-9292-41B9-ABD6-64BAA712A0C6}"/>
    <cellStyle name="Header1 5 11 2 5" xfId="45407" xr:uid="{7A9E5356-03FB-40B7-ADE5-53A9B3B21FC1}"/>
    <cellStyle name="Header1 5 11 2 5 2" xfId="45408" xr:uid="{B7434E31-C1D4-47A1-985A-3CF208358832}"/>
    <cellStyle name="Header1 5 11 2 5 3" xfId="45409" xr:uid="{DC54991C-336C-4A97-B3A6-237389981766}"/>
    <cellStyle name="Header1 5 11 2 6" xfId="45410" xr:uid="{5A09E823-CA54-47A7-8234-5B6252737470}"/>
    <cellStyle name="Header1 5 11 2 6 2" xfId="45411" xr:uid="{E5431D82-5C10-483B-ACA7-9D885C2326ED}"/>
    <cellStyle name="Header1 5 11 2 6 3" xfId="45412" xr:uid="{44415D06-4AB8-4FC6-BF17-9F93A60CC4C9}"/>
    <cellStyle name="Header1 5 11 2 7" xfId="45413" xr:uid="{EAF438A9-B6FC-4AE2-AB02-A9709D9977AF}"/>
    <cellStyle name="Header1 5 11 2 7 2" xfId="45414" xr:uid="{A99D56D7-D14B-4901-9DEF-C40C3F6483CB}"/>
    <cellStyle name="Header1 5 11 2 7 3" xfId="45415" xr:uid="{B4A761D0-4A24-438E-9216-18D74A63FADC}"/>
    <cellStyle name="Header1 5 11 2 8" xfId="45416" xr:uid="{83B09E87-4870-4CAF-973C-8551183545AE}"/>
    <cellStyle name="Header1 5 11 2 9" xfId="45417" xr:uid="{C8BDE9E2-46AE-462F-AC70-239D29152AB5}"/>
    <cellStyle name="Header1 5 11 3" xfId="45418" xr:uid="{5B8BD761-87D7-4469-B852-B5A6A6ECD1F2}"/>
    <cellStyle name="Header1 5 11 3 2" xfId="45419" xr:uid="{A79C5EFD-E1EA-4DFC-AD5A-9D93702CC2D9}"/>
    <cellStyle name="Header1 5 11 3 2 2" xfId="45420" xr:uid="{F211F08E-DB98-494A-9C66-4A9037BC9B12}"/>
    <cellStyle name="Header1 5 11 3 2 3" xfId="45421" xr:uid="{1ABEFD4D-AB97-4799-92DC-3552CEC90E24}"/>
    <cellStyle name="Header1 5 11 3 3" xfId="45422" xr:uid="{B5D536FA-141A-4476-ADDA-F1B3044D84B6}"/>
    <cellStyle name="Header1 5 11 3 3 2" xfId="45423" xr:uid="{56EF67F0-4C26-4251-91F5-5D266499C4EE}"/>
    <cellStyle name="Header1 5 11 3 3 3" xfId="45424" xr:uid="{1DC944EA-F077-46E8-9815-D667C66A0403}"/>
    <cellStyle name="Header1 5 11 3 4" xfId="45425" xr:uid="{732694F3-D9F8-48CE-AA6F-AB6843BE96C6}"/>
    <cellStyle name="Header1 5 11 3 4 2" xfId="45426" xr:uid="{59E14A0B-8967-429C-BFF4-EFFC6EAA1DDD}"/>
    <cellStyle name="Header1 5 11 3 4 3" xfId="45427" xr:uid="{1DC1C720-F18D-4485-A3B1-CF2C7B0DF792}"/>
    <cellStyle name="Header1 5 11 3 5" xfId="45428" xr:uid="{A33E5D26-8535-4E5B-B782-02FF64186EA3}"/>
    <cellStyle name="Header1 5 11 3 5 2" xfId="45429" xr:uid="{F3A4F81F-3ACD-48A0-BF83-88CBC6D41922}"/>
    <cellStyle name="Header1 5 11 3 5 3" xfId="45430" xr:uid="{36646C68-5BF5-4484-8379-73F90F59ADDD}"/>
    <cellStyle name="Header1 5 11 3 6" xfId="45431" xr:uid="{E6FA39B3-8DED-455E-B4D4-9EDCF6713B45}"/>
    <cellStyle name="Header1 5 11 3 6 2" xfId="45432" xr:uid="{B8CB7D6F-BA62-4873-8351-958FCE4D1B34}"/>
    <cellStyle name="Header1 5 11 3 6 3" xfId="45433" xr:uid="{3377C4E8-8946-46A8-9A15-94FC05836942}"/>
    <cellStyle name="Header1 5 11 3 7" xfId="45434" xr:uid="{67969079-14F4-4BC2-8268-52C58864664D}"/>
    <cellStyle name="Header1 5 11 3 8" xfId="45435" xr:uid="{AFFC23EC-4CB7-4A60-A245-F62AD707507A}"/>
    <cellStyle name="Header1 5 11 4" xfId="45436" xr:uid="{FEB400A4-E350-4B28-AA24-0477ACE9A993}"/>
    <cellStyle name="Header1 5 11 4 2" xfId="45437" xr:uid="{BBA49D66-B50D-4DF8-A4B0-087F2F6EFB6C}"/>
    <cellStyle name="Header1 5 11 4 2 2" xfId="45438" xr:uid="{275B9C24-E0EE-48F8-8729-4FEBF519E90A}"/>
    <cellStyle name="Header1 5 11 4 2 3" xfId="45439" xr:uid="{EC7805C0-DF67-4982-BEDC-2F401B7CB330}"/>
    <cellStyle name="Header1 5 11 4 3" xfId="45440" xr:uid="{091C7B39-3DF9-4938-900A-797F3CD7DA61}"/>
    <cellStyle name="Header1 5 11 4 3 2" xfId="45441" xr:uid="{F249EDBA-EC54-477E-A23D-09A2C0300B68}"/>
    <cellStyle name="Header1 5 11 4 3 3" xfId="45442" xr:uid="{AAD9363B-0E9D-43C5-BE7F-7543607616FF}"/>
    <cellStyle name="Header1 5 11 4 4" xfId="45443" xr:uid="{27ACBEDF-76BD-4A98-89CA-835C07250E34}"/>
    <cellStyle name="Header1 5 11 4 4 2" xfId="45444" xr:uid="{F5854F9E-7680-400B-9308-410C35669EEF}"/>
    <cellStyle name="Header1 5 11 4 4 3" xfId="45445" xr:uid="{23278812-7822-4FBF-92EF-251D3C795094}"/>
    <cellStyle name="Header1 5 11 4 5" xfId="45446" xr:uid="{05493E6C-BB9F-4CB2-BEE1-06A65EA8C1DF}"/>
    <cellStyle name="Header1 5 11 4 5 2" xfId="45447" xr:uid="{6FCA1529-055A-4E31-8C4A-AA22F81C35FC}"/>
    <cellStyle name="Header1 5 11 4 5 3" xfId="45448" xr:uid="{90B46FA7-6146-44B0-9765-C44FE6E6E016}"/>
    <cellStyle name="Header1 5 11 4 6" xfId="45449" xr:uid="{EF42047C-7D5F-43F0-93BC-9AA6091773D3}"/>
    <cellStyle name="Header1 5 11 4 6 2" xfId="45450" xr:uid="{9A6D7081-41C0-481B-8011-BB7DEEA1A75A}"/>
    <cellStyle name="Header1 5 11 4 6 3" xfId="45451" xr:uid="{97296D21-4A8F-4B05-A7CD-BFF4F4E62705}"/>
    <cellStyle name="Header1 5 11 4 7" xfId="45452" xr:uid="{F6F03CE0-B250-41BA-A8D5-1E54B2D11F97}"/>
    <cellStyle name="Header1 5 11 4 8" xfId="45453" xr:uid="{B0419E6F-958E-4508-B296-7A6C2D09A90E}"/>
    <cellStyle name="Header1 5 11 5" xfId="45454" xr:uid="{86918D52-573B-467C-9771-8F92A53B01C2}"/>
    <cellStyle name="Header1 5 11 5 2" xfId="45455" xr:uid="{EDF1D035-945C-4A7C-A7F2-32ED87F72FD5}"/>
    <cellStyle name="Header1 5 11 5 2 2" xfId="45456" xr:uid="{DFFD45BE-E603-47F7-82A6-16BCD0ED1F9E}"/>
    <cellStyle name="Header1 5 11 5 2 3" xfId="45457" xr:uid="{F4C327B5-823A-4D69-B8E8-26F4983DEEAE}"/>
    <cellStyle name="Header1 5 11 5 3" xfId="45458" xr:uid="{19C83285-E47D-405D-AE16-F892C90EF1BA}"/>
    <cellStyle name="Header1 5 11 5 3 2" xfId="45459" xr:uid="{428E48B4-9C86-4BD3-815A-E6B5594D0F2D}"/>
    <cellStyle name="Header1 5 11 5 3 3" xfId="45460" xr:uid="{CAAE7D95-DF49-42C4-A5F2-ECD2BC1688E6}"/>
    <cellStyle name="Header1 5 11 5 4" xfId="45461" xr:uid="{617A41E3-532D-465E-BE53-E7FE10C7321C}"/>
    <cellStyle name="Header1 5 11 5 4 2" xfId="45462" xr:uid="{07741AAA-0C60-4E40-83E5-3CECA3437E4F}"/>
    <cellStyle name="Header1 5 11 5 4 3" xfId="45463" xr:uid="{7874DB15-E286-4A13-9FEA-093911EFAD64}"/>
    <cellStyle name="Header1 5 11 5 5" xfId="45464" xr:uid="{5E6AF259-0586-4958-AA1D-8CF4C4690F77}"/>
    <cellStyle name="Header1 5 11 5 5 2" xfId="45465" xr:uid="{5F549BB2-E82C-41A4-B74A-5FE4E023C07F}"/>
    <cellStyle name="Header1 5 11 5 5 3" xfId="45466" xr:uid="{7B593509-9F07-4F15-B94F-6F2FFEA03032}"/>
    <cellStyle name="Header1 5 11 5 6" xfId="45467" xr:uid="{FEDC1385-E2DF-4187-BFEA-FA9C488274A6}"/>
    <cellStyle name="Header1 5 11 5 6 2" xfId="45468" xr:uid="{6516509E-43FE-4A5D-A0AD-07D5A88042EC}"/>
    <cellStyle name="Header1 5 11 5 6 3" xfId="45469" xr:uid="{9608D738-6398-43D7-9E67-1538AB47E135}"/>
    <cellStyle name="Header1 5 11 5 7" xfId="45470" xr:uid="{DEF19CA0-E837-43A4-8466-9D93C2BC685E}"/>
    <cellStyle name="Header1 5 11 5 8" xfId="45471" xr:uid="{572BDC7B-82E6-485E-9742-75914AD4E2DF}"/>
    <cellStyle name="Header1 5 11 6" xfId="45472" xr:uid="{17AE5C65-9AAB-42A8-8F3D-6DD86FDAD923}"/>
    <cellStyle name="Header1 5 11 6 2" xfId="45473" xr:uid="{DC978E72-152F-4D3B-861D-3351525985ED}"/>
    <cellStyle name="Header1 5 11 6 2 2" xfId="45474" xr:uid="{6B61D604-994B-4717-BEA2-61D629776E0D}"/>
    <cellStyle name="Header1 5 11 6 2 3" xfId="45475" xr:uid="{9723ECF7-3FB5-4490-830A-350A013C2CF2}"/>
    <cellStyle name="Header1 5 11 6 3" xfId="45476" xr:uid="{DE5FF6CF-1C25-45B1-8D1C-1A034709C231}"/>
    <cellStyle name="Header1 5 11 6 3 2" xfId="45477" xr:uid="{1AD1F0A0-0FCB-457B-9832-B7D5B8C03C0A}"/>
    <cellStyle name="Header1 5 11 6 3 3" xfId="45478" xr:uid="{3D73C3F6-12A5-49CB-81DF-CE187CF9DD4A}"/>
    <cellStyle name="Header1 5 11 6 4" xfId="45479" xr:uid="{72FE6930-9718-4AF6-8D39-45801DD71038}"/>
    <cellStyle name="Header1 5 11 6 4 2" xfId="45480" xr:uid="{FE9F454C-447E-41E2-87F4-8DF82A1EA5FA}"/>
    <cellStyle name="Header1 5 11 6 4 3" xfId="45481" xr:uid="{3BED8311-6565-4680-8657-0D1791D73532}"/>
    <cellStyle name="Header1 5 11 6 5" xfId="45482" xr:uid="{B3F97104-837F-47B6-B912-D89EF078BA55}"/>
    <cellStyle name="Header1 5 11 6 5 2" xfId="45483" xr:uid="{71B1B6B5-6247-4DBA-A0CA-E3456FD86713}"/>
    <cellStyle name="Header1 5 11 6 5 3" xfId="45484" xr:uid="{5D93D739-E7E1-4536-A802-F2246793573A}"/>
    <cellStyle name="Header1 5 11 6 6" xfId="45485" xr:uid="{A49ECF6B-F28B-4C38-883F-A88CC3AE94B3}"/>
    <cellStyle name="Header1 5 11 6 6 2" xfId="45486" xr:uid="{6B342E15-7F48-4B6B-82B3-523C8AEB6A3F}"/>
    <cellStyle name="Header1 5 11 6 6 3" xfId="45487" xr:uid="{3EBB1CD0-2DF8-4034-9B9E-B783A7308AF7}"/>
    <cellStyle name="Header1 5 11 6 7" xfId="45488" xr:uid="{9BEA601C-53AF-482B-A74B-FB1A8D4B8B84}"/>
    <cellStyle name="Header1 5 11 6 8" xfId="45489" xr:uid="{50A31D7A-AEE9-4E49-BB0E-73F5CE01C16A}"/>
    <cellStyle name="Header1 5 11 7" xfId="45490" xr:uid="{6140AD2D-1A00-4D5F-A6C9-F1C3944B80BB}"/>
    <cellStyle name="Header1 5 12" xfId="45491" xr:uid="{D02581D1-0AAA-4003-A6C6-B456B8A4D179}"/>
    <cellStyle name="Header1 5 12 2" xfId="45492" xr:uid="{BE2DEC55-3CC1-4EB9-95D4-4EE588D8D1BD}"/>
    <cellStyle name="Header1 5 12 2 2" xfId="45493" xr:uid="{B99539C8-013F-41D2-97E5-5A2A2C215AAF}"/>
    <cellStyle name="Header1 5 12 2 3" xfId="45494" xr:uid="{DC5A524A-42B4-409D-80A9-73EC353386CD}"/>
    <cellStyle name="Header1 5 12 3" xfId="45495" xr:uid="{57E5315B-944F-4D97-8190-D0636A43695B}"/>
    <cellStyle name="Header1 5 12 3 2" xfId="45496" xr:uid="{8F0E5FAC-331B-448D-A24C-367F687B509C}"/>
    <cellStyle name="Header1 5 12 3 3" xfId="45497" xr:uid="{FB9E723A-6709-4AC1-9FE9-B859237027B4}"/>
    <cellStyle name="Header1 5 12 4" xfId="45498" xr:uid="{00067CE7-D16F-4F46-B3C6-FE070A25BAA4}"/>
    <cellStyle name="Header1 5 12 4 2" xfId="45499" xr:uid="{D46E55BE-D80A-4ED6-94B7-20D42B0B09D9}"/>
    <cellStyle name="Header1 5 12 4 3" xfId="45500" xr:uid="{07E5E192-074F-4447-A759-6D8E2AF572AD}"/>
    <cellStyle name="Header1 5 12 5" xfId="45501" xr:uid="{94A0E3B9-D3A0-4CD5-9492-F3A750942130}"/>
    <cellStyle name="Header1 5 12 5 2" xfId="45502" xr:uid="{E0174551-C8B7-4EB9-8F84-3C7880EB4E64}"/>
    <cellStyle name="Header1 5 12 5 3" xfId="45503" xr:uid="{90D81198-80A6-4262-889D-D0D70CB6C63E}"/>
    <cellStyle name="Header1 5 12 6" xfId="45504" xr:uid="{387988AD-87F3-4C57-BCB7-102EA8CD48BF}"/>
    <cellStyle name="Header1 5 12 6 2" xfId="45505" xr:uid="{D7E47E70-BF92-4586-826A-8C0CA0118EB0}"/>
    <cellStyle name="Header1 5 12 6 3" xfId="45506" xr:uid="{90C8D2A9-7A4D-423A-91FF-BAC0C81443D8}"/>
    <cellStyle name="Header1 5 12 7" xfId="45507" xr:uid="{DD02F15D-6E06-4AE8-885E-5B965AD0D3FB}"/>
    <cellStyle name="Header1 5 12 7 2" xfId="45508" xr:uid="{930193F2-93A1-4C13-BC3A-25AA1AA971A8}"/>
    <cellStyle name="Header1 5 12 7 3" xfId="45509" xr:uid="{73DD2FF0-B2C1-43FC-BF50-2A67783B3644}"/>
    <cellStyle name="Header1 5 12 8" xfId="45510" xr:uid="{78EA8A73-4060-4DD4-9B09-CDB66A360AEA}"/>
    <cellStyle name="Header1 5 12 9" xfId="45511" xr:uid="{18CD3575-B2A7-48F6-8F8D-58CC78612E3F}"/>
    <cellStyle name="Header1 5 13" xfId="45512" xr:uid="{5D85021F-02E7-4954-84D8-2F0A6E83134C}"/>
    <cellStyle name="Header1 5 13 2" xfId="45513" xr:uid="{246C559A-5E28-4E8E-AA91-0DB967901CFD}"/>
    <cellStyle name="Header1 5 13 2 2" xfId="45514" xr:uid="{C372E13B-4610-43F8-9B04-3C13E196CD45}"/>
    <cellStyle name="Header1 5 13 2 3" xfId="45515" xr:uid="{2867CB3D-3B60-40DE-AC9E-168A7E49AA35}"/>
    <cellStyle name="Header1 5 13 3" xfId="45516" xr:uid="{43760714-2A48-427C-AFF1-D48E5FD59426}"/>
    <cellStyle name="Header1 5 13 3 2" xfId="45517" xr:uid="{1FA6C52B-C077-4F1A-B531-9BC4A424D183}"/>
    <cellStyle name="Header1 5 13 3 3" xfId="45518" xr:uid="{0769841B-D193-49F9-986C-F2D7E6D5FC29}"/>
    <cellStyle name="Header1 5 13 4" xfId="45519" xr:uid="{081530A8-A7DA-4EBD-AF79-3DD5E1739509}"/>
    <cellStyle name="Header1 5 13 4 2" xfId="45520" xr:uid="{D0DD2CBE-B937-414D-A751-F6324AFA82D7}"/>
    <cellStyle name="Header1 5 13 4 3" xfId="45521" xr:uid="{69081343-AFFF-42DB-A429-80F86780CE3D}"/>
    <cellStyle name="Header1 5 13 5" xfId="45522" xr:uid="{6A5FBB22-AB58-48CE-930D-4AB9DD2A2A5B}"/>
    <cellStyle name="Header1 5 13 5 2" xfId="45523" xr:uid="{A3396D2C-2346-4F51-B6EC-532B6EABC005}"/>
    <cellStyle name="Header1 5 13 5 3" xfId="45524" xr:uid="{D82A52B7-88E1-4F98-9570-F50D39004D07}"/>
    <cellStyle name="Header1 5 13 6" xfId="45525" xr:uid="{EF2CB231-E072-4687-9CCF-FCCF937371FE}"/>
    <cellStyle name="Header1 5 13 6 2" xfId="45526" xr:uid="{6403E1E4-62CA-46F7-BDD1-C610947B17F2}"/>
    <cellStyle name="Header1 5 13 6 3" xfId="45527" xr:uid="{E5890504-B7F7-4989-A091-CBDEA403AFE9}"/>
    <cellStyle name="Header1 5 13 7" xfId="45528" xr:uid="{F117D4FA-0213-4A20-807D-28077883EF2D}"/>
    <cellStyle name="Header1 5 13 8" xfId="45529" xr:uid="{3FC0238E-02C7-4906-9384-C458AEB347FA}"/>
    <cellStyle name="Header1 5 14" xfId="45530" xr:uid="{CDFF7B66-4D7B-4717-A243-CA0D92FD0C0D}"/>
    <cellStyle name="Header1 5 14 2" xfId="45531" xr:uid="{73857912-3BE4-4C0B-9E94-289AA7F5F6FB}"/>
    <cellStyle name="Header1 5 14 2 2" xfId="45532" xr:uid="{C4600092-3477-4AEB-B6F4-F167B2568B15}"/>
    <cellStyle name="Header1 5 14 2 3" xfId="45533" xr:uid="{6FFEB0A9-538B-4A60-9755-7850EE56ED03}"/>
    <cellStyle name="Header1 5 14 3" xfId="45534" xr:uid="{78118B09-D01B-4812-9C55-30B1FDF35A57}"/>
    <cellStyle name="Header1 5 14 3 2" xfId="45535" xr:uid="{37ED8642-974A-42E7-8464-FD1358CE42FE}"/>
    <cellStyle name="Header1 5 14 3 3" xfId="45536" xr:uid="{6274D481-2F21-4AF0-A676-8E32696BE375}"/>
    <cellStyle name="Header1 5 14 4" xfId="45537" xr:uid="{EDBD2AB7-1A41-4F61-995F-1A4AA9AD3F38}"/>
    <cellStyle name="Header1 5 14 4 2" xfId="45538" xr:uid="{15B98E6C-20C0-4E87-8525-ADCE8EE583B2}"/>
    <cellStyle name="Header1 5 14 4 3" xfId="45539" xr:uid="{083DE74D-79F7-410B-A6AF-CE313AC48CC8}"/>
    <cellStyle name="Header1 5 14 5" xfId="45540" xr:uid="{1F535AD0-152C-4777-A625-7309E8894AC0}"/>
    <cellStyle name="Header1 5 14 5 2" xfId="45541" xr:uid="{4846CBBA-CC2B-4373-B6FE-E71EAE94548A}"/>
    <cellStyle name="Header1 5 14 5 3" xfId="45542" xr:uid="{09ABADE4-5CAB-4C56-885F-6E195DD2283A}"/>
    <cellStyle name="Header1 5 14 6" xfId="45543" xr:uid="{831CF06D-A020-44EF-BC79-3549E86A2923}"/>
    <cellStyle name="Header1 5 14 6 2" xfId="45544" xr:uid="{AC0DBD0D-A7FB-46EF-B840-6C3FD56B21A4}"/>
    <cellStyle name="Header1 5 14 6 3" xfId="45545" xr:uid="{7971DF2C-CF99-45B2-BE59-13EEC1DA2787}"/>
    <cellStyle name="Header1 5 14 7" xfId="45546" xr:uid="{D66B1327-B730-483B-9CCD-6E9A6A455CBB}"/>
    <cellStyle name="Header1 5 14 8" xfId="45547" xr:uid="{60F3EAA3-9EC6-4AFF-872E-799981703363}"/>
    <cellStyle name="Header1 5 15" xfId="45548" xr:uid="{C9A48C02-4037-4096-8A62-69D51F04CC12}"/>
    <cellStyle name="Header1 5 15 2" xfId="45549" xr:uid="{3722CF44-DF42-402C-8AF3-609B816EBC2D}"/>
    <cellStyle name="Header1 5 15 2 2" xfId="45550" xr:uid="{57EA6D0B-BEF1-4589-BEBA-429F9129CC8F}"/>
    <cellStyle name="Header1 5 15 2 3" xfId="45551" xr:uid="{C2453DEA-027C-4A20-8C6F-B12E7BF83AAC}"/>
    <cellStyle name="Header1 5 15 3" xfId="45552" xr:uid="{A5A09873-349C-48C5-8D45-603D515AC75F}"/>
    <cellStyle name="Header1 5 15 3 2" xfId="45553" xr:uid="{8FA26510-28F2-4F71-876E-B6B8B4537344}"/>
    <cellStyle name="Header1 5 15 3 3" xfId="45554" xr:uid="{C59FC665-F8EC-4B1E-9ECE-89B85B142958}"/>
    <cellStyle name="Header1 5 15 4" xfId="45555" xr:uid="{4C993D67-3153-45EC-B092-103AE1D08CE4}"/>
    <cellStyle name="Header1 5 15 4 2" xfId="45556" xr:uid="{6209CC2F-BB9F-4C80-AB3C-81193C28AC4E}"/>
    <cellStyle name="Header1 5 15 4 3" xfId="45557" xr:uid="{83AF4CE5-B5D1-46E1-809C-DD46328593B6}"/>
    <cellStyle name="Header1 5 15 5" xfId="45558" xr:uid="{ADD02136-7E84-4F46-A3AC-57DBE214AA4E}"/>
    <cellStyle name="Header1 5 15 5 2" xfId="45559" xr:uid="{8CB2E171-6FE7-490B-A3A0-802AD024369B}"/>
    <cellStyle name="Header1 5 15 5 3" xfId="45560" xr:uid="{E231762D-2046-4CF5-9883-5007F97DB860}"/>
    <cellStyle name="Header1 5 15 6" xfId="45561" xr:uid="{ECABD96B-7127-4F4D-86AF-3DCEA01D40F7}"/>
    <cellStyle name="Header1 5 15 6 2" xfId="45562" xr:uid="{6439456C-C18A-4D1D-AD23-BD6EF717E944}"/>
    <cellStyle name="Header1 5 15 6 3" xfId="45563" xr:uid="{8C39A2B1-220F-4254-BC2A-50A6D31DD660}"/>
    <cellStyle name="Header1 5 15 7" xfId="45564" xr:uid="{F74A1289-2949-415D-BA77-1B7885B70A5E}"/>
    <cellStyle name="Header1 5 15 8" xfId="45565" xr:uid="{839D79A7-181F-4E19-B1BB-617FDF89ED7A}"/>
    <cellStyle name="Header1 5 16" xfId="45566" xr:uid="{62DDBB29-12D0-4E0D-A156-655A301E3D8D}"/>
    <cellStyle name="Header1 5 16 2" xfId="45567" xr:uid="{9A37DEFD-A86C-4E5D-BCC1-E3E21685063B}"/>
    <cellStyle name="Header1 5 16 2 2" xfId="45568" xr:uid="{28A652DC-7FEC-4DD3-9395-C68111BB0B44}"/>
    <cellStyle name="Header1 5 16 2 3" xfId="45569" xr:uid="{9E52BCF0-98E6-4BAA-8784-26DA09CFB4F5}"/>
    <cellStyle name="Header1 5 16 3" xfId="45570" xr:uid="{1FA7773B-049D-49A6-B8AB-D2C0FF25E217}"/>
    <cellStyle name="Header1 5 16 3 2" xfId="45571" xr:uid="{DBF1554C-C2DA-4C7C-91B5-6D0783E5B0FF}"/>
    <cellStyle name="Header1 5 16 3 3" xfId="45572" xr:uid="{7D626557-B5E4-4940-92FB-E493720576D9}"/>
    <cellStyle name="Header1 5 16 4" xfId="45573" xr:uid="{C0E82AF8-A9B5-4FC5-9726-7B375B337FE2}"/>
    <cellStyle name="Header1 5 16 4 2" xfId="45574" xr:uid="{A32CC69C-869A-49E4-A0D3-A8B2844C71B2}"/>
    <cellStyle name="Header1 5 16 4 3" xfId="45575" xr:uid="{F4DFBD4A-B034-4764-A8D3-69E787ADE8E6}"/>
    <cellStyle name="Header1 5 16 5" xfId="45576" xr:uid="{E4EB7B45-B6F7-4E66-B7FE-090BB1794708}"/>
    <cellStyle name="Header1 5 16 5 2" xfId="45577" xr:uid="{B0C490CC-A5A2-4653-B8C9-385AA9DB40AB}"/>
    <cellStyle name="Header1 5 16 5 3" xfId="45578" xr:uid="{6B9730EF-35DD-42EC-927F-68E99831C098}"/>
    <cellStyle name="Header1 5 16 6" xfId="45579" xr:uid="{D4D1614F-DAAE-4434-B527-5E05FE41734A}"/>
    <cellStyle name="Header1 5 16 6 2" xfId="45580" xr:uid="{D9EBD233-C5B0-43F0-BEFB-0DC3542884B8}"/>
    <cellStyle name="Header1 5 16 6 3" xfId="45581" xr:uid="{3EC34E87-6B37-4FDF-B634-BE53F37B590E}"/>
    <cellStyle name="Header1 5 16 7" xfId="45582" xr:uid="{3B2DF22A-7C12-41F3-835A-753E8E9AC082}"/>
    <cellStyle name="Header1 5 16 8" xfId="45583" xr:uid="{E763DD38-87A6-41F5-B9F0-594A0A4DA4AC}"/>
    <cellStyle name="Header1 5 17" xfId="45584" xr:uid="{463612BC-66CF-4F44-A89F-45A96EC33A32}"/>
    <cellStyle name="Header1 5 2" xfId="45585" xr:uid="{56ED3109-2F82-4CC1-A2CF-373DC9BC76CA}"/>
    <cellStyle name="Header1 5 2 10" xfId="45586" xr:uid="{1760E208-7B21-43DD-A862-D43E1171B0CB}"/>
    <cellStyle name="Header1 5 2 10 2" xfId="45587" xr:uid="{EB6773C1-7C5E-4948-B211-19B0E75C5099}"/>
    <cellStyle name="Header1 5 2 10 2 2" xfId="45588" xr:uid="{6E6128AE-3314-4CB6-922E-3CE61BDEBBD4}"/>
    <cellStyle name="Header1 5 2 10 2 2 2" xfId="45589" xr:uid="{1BC5F430-0668-4589-B415-3A10398C6A7D}"/>
    <cellStyle name="Header1 5 2 10 2 2 3" xfId="45590" xr:uid="{0A119E4A-0239-40D5-BFB2-CD65F666E05D}"/>
    <cellStyle name="Header1 5 2 10 2 3" xfId="45591" xr:uid="{9C7BD086-6614-426D-B5D5-6EA943D251DD}"/>
    <cellStyle name="Header1 5 2 10 2 3 2" xfId="45592" xr:uid="{8BB78150-63D2-4F8A-A3F9-B961C382BEBD}"/>
    <cellStyle name="Header1 5 2 10 2 3 3" xfId="45593" xr:uid="{1AAB7CF0-E95F-4D6F-80B2-16032852D585}"/>
    <cellStyle name="Header1 5 2 10 2 4" xfId="45594" xr:uid="{B87A2CC5-10BF-445D-9CBC-24BE865959D8}"/>
    <cellStyle name="Header1 5 2 10 2 4 2" xfId="45595" xr:uid="{43335D11-06E0-4380-9816-062727FA7AA5}"/>
    <cellStyle name="Header1 5 2 10 2 4 3" xfId="45596" xr:uid="{E5D6C833-49AE-4739-9E05-9F02F3AA1D65}"/>
    <cellStyle name="Header1 5 2 10 2 5" xfId="45597" xr:uid="{7B916D3B-C8A0-4D4D-B46A-C7E6BDADD680}"/>
    <cellStyle name="Header1 5 2 10 2 5 2" xfId="45598" xr:uid="{DB64BE1B-F931-4D9A-A859-D511EC788DF9}"/>
    <cellStyle name="Header1 5 2 10 2 5 3" xfId="45599" xr:uid="{125CCE82-60FA-4481-8462-CEEC2C704B8E}"/>
    <cellStyle name="Header1 5 2 10 2 6" xfId="45600" xr:uid="{CE9B6254-13DC-40D2-AB99-F8286C653431}"/>
    <cellStyle name="Header1 5 2 10 2 6 2" xfId="45601" xr:uid="{83A50D24-613F-4ECF-9105-517E7BCC35FA}"/>
    <cellStyle name="Header1 5 2 10 2 6 3" xfId="45602" xr:uid="{2D149DBC-B373-4110-975F-B612A7640BF0}"/>
    <cellStyle name="Header1 5 2 10 2 7" xfId="45603" xr:uid="{45EC9293-1B1B-4FA7-8481-8D70C1D91DFC}"/>
    <cellStyle name="Header1 5 2 10 2 7 2" xfId="45604" xr:uid="{6962130D-9967-4686-B5CA-5CF23804B713}"/>
    <cellStyle name="Header1 5 2 10 2 7 3" xfId="45605" xr:uid="{0605E343-6BA7-4D10-8435-DB087561B953}"/>
    <cellStyle name="Header1 5 2 10 2 8" xfId="45606" xr:uid="{0C32A7EE-BACD-47E0-86AD-1170BA6DCE14}"/>
    <cellStyle name="Header1 5 2 10 2 9" xfId="45607" xr:uid="{07965619-7DB6-46EF-AF10-EA71DA3DB5FE}"/>
    <cellStyle name="Header1 5 2 10 3" xfId="45608" xr:uid="{60D6F17D-03D6-42DA-A65B-1132087B5CBD}"/>
    <cellStyle name="Header1 5 2 10 3 2" xfId="45609" xr:uid="{D0D71BBA-75F5-473E-A9A0-6369143E0624}"/>
    <cellStyle name="Header1 5 2 10 3 2 2" xfId="45610" xr:uid="{4B91D8A2-A8FC-47F5-B960-6AC74EE652B4}"/>
    <cellStyle name="Header1 5 2 10 3 2 3" xfId="45611" xr:uid="{F4603218-E764-4887-B340-57C0494A4F69}"/>
    <cellStyle name="Header1 5 2 10 3 3" xfId="45612" xr:uid="{4C3B9BC3-DF28-4F06-A972-97D14FA44DFE}"/>
    <cellStyle name="Header1 5 2 10 3 3 2" xfId="45613" xr:uid="{3DE2A986-40CF-444D-A130-F1FD8812A022}"/>
    <cellStyle name="Header1 5 2 10 3 3 3" xfId="45614" xr:uid="{1BEEE48C-6129-4AD9-B328-81038A1247D8}"/>
    <cellStyle name="Header1 5 2 10 3 4" xfId="45615" xr:uid="{7830955D-B1D4-4D7F-A0CB-786764243E49}"/>
    <cellStyle name="Header1 5 2 10 3 4 2" xfId="45616" xr:uid="{5650A49C-F306-4584-917D-772F00EC755C}"/>
    <cellStyle name="Header1 5 2 10 3 4 3" xfId="45617" xr:uid="{76605DC4-ED48-414D-A427-EDFBC18706C7}"/>
    <cellStyle name="Header1 5 2 10 3 5" xfId="45618" xr:uid="{E8F81321-7F9D-4D61-8D59-EC1FE694F2AD}"/>
    <cellStyle name="Header1 5 2 10 3 5 2" xfId="45619" xr:uid="{05FA712C-4523-4931-B4CC-7C53D51023C0}"/>
    <cellStyle name="Header1 5 2 10 3 5 3" xfId="45620" xr:uid="{9DF74737-95AF-48CD-BAE0-7648000BDFD1}"/>
    <cellStyle name="Header1 5 2 10 3 6" xfId="45621" xr:uid="{30B91B0D-73E6-4980-B913-366823BB2736}"/>
    <cellStyle name="Header1 5 2 10 3 6 2" xfId="45622" xr:uid="{81065892-647B-4DA6-B125-12776A61A435}"/>
    <cellStyle name="Header1 5 2 10 3 6 3" xfId="45623" xr:uid="{C9230A39-B85B-4C21-AB9E-E116EF899FD4}"/>
    <cellStyle name="Header1 5 2 10 3 7" xfId="45624" xr:uid="{4A596120-9E4A-445A-89FA-C5A644D3117A}"/>
    <cellStyle name="Header1 5 2 10 3 8" xfId="45625" xr:uid="{CEFFB179-60D0-40CE-A3CD-4BFB84FC708C}"/>
    <cellStyle name="Header1 5 2 10 4" xfId="45626" xr:uid="{97ABD4B3-AD43-49D4-AE56-20C3B7CB6224}"/>
    <cellStyle name="Header1 5 2 10 4 2" xfId="45627" xr:uid="{257896A7-ACEA-4E69-9008-CB2F2874315C}"/>
    <cellStyle name="Header1 5 2 10 4 2 2" xfId="45628" xr:uid="{AFE25ADE-C325-4519-8CE9-D6D30FED030E}"/>
    <cellStyle name="Header1 5 2 10 4 2 3" xfId="45629" xr:uid="{B9C70F81-BF11-48EB-B061-3DF7E23B6074}"/>
    <cellStyle name="Header1 5 2 10 4 3" xfId="45630" xr:uid="{323C0D85-BEFD-40AD-99CE-DA9E93A7D45C}"/>
    <cellStyle name="Header1 5 2 10 4 3 2" xfId="45631" xr:uid="{6EA0E9F8-32AD-42FF-B09E-5557062F545B}"/>
    <cellStyle name="Header1 5 2 10 4 3 3" xfId="45632" xr:uid="{D4DD7CE9-25BF-4618-952F-E776FE0F2CDF}"/>
    <cellStyle name="Header1 5 2 10 4 4" xfId="45633" xr:uid="{829882F1-E9F2-4EA9-866B-01E28047BDBA}"/>
    <cellStyle name="Header1 5 2 10 4 4 2" xfId="45634" xr:uid="{71593B2F-78AD-4BCB-942B-8A1E4993BEDF}"/>
    <cellStyle name="Header1 5 2 10 4 4 3" xfId="45635" xr:uid="{7DE9910C-7B02-499F-AA71-B858881F1E52}"/>
    <cellStyle name="Header1 5 2 10 4 5" xfId="45636" xr:uid="{DCD85F43-BE01-4E2F-8858-3039C1F0DB58}"/>
    <cellStyle name="Header1 5 2 10 4 5 2" xfId="45637" xr:uid="{A69E9F6D-1E59-407D-9046-030C78C4498D}"/>
    <cellStyle name="Header1 5 2 10 4 5 3" xfId="45638" xr:uid="{0A169FEF-7E0C-4922-AC42-46ACC218224C}"/>
    <cellStyle name="Header1 5 2 10 4 6" xfId="45639" xr:uid="{7F950C9D-5295-44D9-89E5-6D5E825B9331}"/>
    <cellStyle name="Header1 5 2 10 4 6 2" xfId="45640" xr:uid="{6F36F377-EC00-44C0-AF89-F4C1DACE451D}"/>
    <cellStyle name="Header1 5 2 10 4 6 3" xfId="45641" xr:uid="{7C2575E5-7407-4470-BCC8-56DDD0F6B470}"/>
    <cellStyle name="Header1 5 2 10 4 7" xfId="45642" xr:uid="{07459D8B-84C3-4BBC-AC80-AB0A080A2C59}"/>
    <cellStyle name="Header1 5 2 10 4 8" xfId="45643" xr:uid="{2BA0E256-F26D-4F91-8619-BDE4649DB89B}"/>
    <cellStyle name="Header1 5 2 10 5" xfId="45644" xr:uid="{DC25CB11-D295-40AB-B84F-0C931801D089}"/>
    <cellStyle name="Header1 5 2 10 5 2" xfId="45645" xr:uid="{6A4BDEFF-E32E-4549-BC8F-FD6B10928E96}"/>
    <cellStyle name="Header1 5 2 10 5 2 2" xfId="45646" xr:uid="{FA3E37A3-48C2-4C4E-8341-9D3E14F56D72}"/>
    <cellStyle name="Header1 5 2 10 5 2 3" xfId="45647" xr:uid="{F6CF4B5E-496A-4979-9BA4-DB870EE485BE}"/>
    <cellStyle name="Header1 5 2 10 5 3" xfId="45648" xr:uid="{132DD67D-AEEF-4954-846C-9AC3B8E724EF}"/>
    <cellStyle name="Header1 5 2 10 5 3 2" xfId="45649" xr:uid="{925C7CFC-EAA3-4FC5-861F-8C985A61D065}"/>
    <cellStyle name="Header1 5 2 10 5 3 3" xfId="45650" xr:uid="{79756BD5-B952-40B6-97AD-4B9032694F58}"/>
    <cellStyle name="Header1 5 2 10 5 4" xfId="45651" xr:uid="{6B86449D-914D-42DC-B707-A227539647EE}"/>
    <cellStyle name="Header1 5 2 10 5 4 2" xfId="45652" xr:uid="{69696347-49FF-4713-B711-18A43AD9AFD1}"/>
    <cellStyle name="Header1 5 2 10 5 4 3" xfId="45653" xr:uid="{04A08AAA-9B4A-4B24-9175-0FABB33FD79A}"/>
    <cellStyle name="Header1 5 2 10 5 5" xfId="45654" xr:uid="{6946AA98-C1CF-40F6-A627-3F3B2B203855}"/>
    <cellStyle name="Header1 5 2 10 5 5 2" xfId="45655" xr:uid="{0DCBF700-41DB-40BE-8233-588685A27F71}"/>
    <cellStyle name="Header1 5 2 10 5 5 3" xfId="45656" xr:uid="{DDFCCAF3-7ED5-4E90-AB40-6FCBA4DF9795}"/>
    <cellStyle name="Header1 5 2 10 5 6" xfId="45657" xr:uid="{11C7F3EB-D423-4B3C-8414-96A62A4F52D0}"/>
    <cellStyle name="Header1 5 2 10 5 6 2" xfId="45658" xr:uid="{E6DA20D0-3885-4137-BE80-98FB1107772E}"/>
    <cellStyle name="Header1 5 2 10 5 6 3" xfId="45659" xr:uid="{4E2D1843-9A74-4F37-8AA9-FC445FBD4CAF}"/>
    <cellStyle name="Header1 5 2 10 5 7" xfId="45660" xr:uid="{CCC65C15-E833-4550-9E3C-FF3FE55E0592}"/>
    <cellStyle name="Header1 5 2 10 5 8" xfId="45661" xr:uid="{78363313-468F-406F-8735-DBE7B3131409}"/>
    <cellStyle name="Header1 5 2 10 6" xfId="45662" xr:uid="{6E5823F8-1B51-4052-8561-4509AB521FD2}"/>
    <cellStyle name="Header1 5 2 10 6 2" xfId="45663" xr:uid="{620249CF-7935-4D53-96B3-62F27FC28725}"/>
    <cellStyle name="Header1 5 2 10 6 2 2" xfId="45664" xr:uid="{24C37BCF-FD02-45C3-A77E-7115785300D3}"/>
    <cellStyle name="Header1 5 2 10 6 2 3" xfId="45665" xr:uid="{7490CFD6-5356-4155-B916-60FD34DD7AB8}"/>
    <cellStyle name="Header1 5 2 10 6 3" xfId="45666" xr:uid="{D76C8884-8E33-48AA-AAE6-19D3164234C3}"/>
    <cellStyle name="Header1 5 2 10 6 3 2" xfId="45667" xr:uid="{6BF6C21C-4450-419B-966B-510351F8C438}"/>
    <cellStyle name="Header1 5 2 10 6 3 3" xfId="45668" xr:uid="{7A33CB71-DC0E-4819-81C6-8C623318EE58}"/>
    <cellStyle name="Header1 5 2 10 6 4" xfId="45669" xr:uid="{B9959048-9A20-478C-9418-5DF09AFF928D}"/>
    <cellStyle name="Header1 5 2 10 6 4 2" xfId="45670" xr:uid="{5A268FA8-4EDE-4953-B567-EB66571F674B}"/>
    <cellStyle name="Header1 5 2 10 6 4 3" xfId="45671" xr:uid="{9688B7D0-82EA-4C17-8463-508F5E7F0810}"/>
    <cellStyle name="Header1 5 2 10 6 5" xfId="45672" xr:uid="{C7343074-F58F-48A5-8487-DA8DF2B155A3}"/>
    <cellStyle name="Header1 5 2 10 6 5 2" xfId="45673" xr:uid="{DCC08038-4415-4DB5-AE8E-182B5CEC0DD2}"/>
    <cellStyle name="Header1 5 2 10 6 5 3" xfId="45674" xr:uid="{68DAB62D-AF4D-4377-B18A-F6680E4C5995}"/>
    <cellStyle name="Header1 5 2 10 6 6" xfId="45675" xr:uid="{5BE97C4E-98CE-426A-A5FD-2A97EEB03D98}"/>
    <cellStyle name="Header1 5 2 10 6 6 2" xfId="45676" xr:uid="{8D4EE617-F5CE-4475-B912-3E3E1C6084AB}"/>
    <cellStyle name="Header1 5 2 10 6 6 3" xfId="45677" xr:uid="{8EB15894-F768-4044-9AAD-DA91C476DB4C}"/>
    <cellStyle name="Header1 5 2 10 6 7" xfId="45678" xr:uid="{4DCD496C-3E01-4F68-90D6-FE0859C0DD0D}"/>
    <cellStyle name="Header1 5 2 10 6 8" xfId="45679" xr:uid="{A0E91901-44F3-4501-9554-D55F8D1E4D94}"/>
    <cellStyle name="Header1 5 2 10 7" xfId="45680" xr:uid="{B8FBF153-E96D-43A8-BC20-5933F7EFB6AF}"/>
    <cellStyle name="Header1 5 2 11" xfId="45681" xr:uid="{49DE881E-8041-4780-BDD4-7DCC9DAA477D}"/>
    <cellStyle name="Header1 5 2 11 2" xfId="45682" xr:uid="{D39596AF-B3F7-4B91-9A5A-13A9932A8A62}"/>
    <cellStyle name="Header1 5 2 11 2 2" xfId="45683" xr:uid="{67D4DF9C-EBCF-4EA0-82F5-6B809367F3DF}"/>
    <cellStyle name="Header1 5 2 11 2 3" xfId="45684" xr:uid="{CC660F21-1CE4-4DC1-937D-70D70CD2F570}"/>
    <cellStyle name="Header1 5 2 11 3" xfId="45685" xr:uid="{0280118B-9026-47F3-9C51-5F9FFD89380A}"/>
    <cellStyle name="Header1 5 2 11 3 2" xfId="45686" xr:uid="{C0EEDBA1-9D37-4284-9BFD-3043FC2E9685}"/>
    <cellStyle name="Header1 5 2 11 3 3" xfId="45687" xr:uid="{23D2F3FE-1903-4FC5-8569-CE8F857EC315}"/>
    <cellStyle name="Header1 5 2 11 4" xfId="45688" xr:uid="{F9C64F6D-BAE5-4EDC-850B-9D2931E7F39C}"/>
    <cellStyle name="Header1 5 2 11 4 2" xfId="45689" xr:uid="{D74117F1-5306-45C8-8A9B-21E82F02B315}"/>
    <cellStyle name="Header1 5 2 11 4 3" xfId="45690" xr:uid="{A52A5069-81C4-4DA8-BCB1-14B0B40A33D8}"/>
    <cellStyle name="Header1 5 2 11 5" xfId="45691" xr:uid="{E2D111C0-8F56-4BAD-ABD1-9D75FA52309B}"/>
    <cellStyle name="Header1 5 2 11 5 2" xfId="45692" xr:uid="{A916FD8E-CAD0-4147-A0CE-35D3B2154D1A}"/>
    <cellStyle name="Header1 5 2 11 5 3" xfId="45693" xr:uid="{C54E7486-32D2-4570-B497-3351820D8660}"/>
    <cellStyle name="Header1 5 2 11 6" xfId="45694" xr:uid="{A73136E5-5C10-4DC7-9A9D-AE90432F0024}"/>
    <cellStyle name="Header1 5 2 11 6 2" xfId="45695" xr:uid="{B037554C-847B-482D-8D3B-61D2A80DCF0C}"/>
    <cellStyle name="Header1 5 2 11 6 3" xfId="45696" xr:uid="{323B7D4D-FA65-4F1A-8573-A522195C4E20}"/>
    <cellStyle name="Header1 5 2 11 7" xfId="45697" xr:uid="{F0746793-06C5-4819-A8C9-C63A7CE18508}"/>
    <cellStyle name="Header1 5 2 11 7 2" xfId="45698" xr:uid="{B6656B09-016A-4325-AD42-365105136AD3}"/>
    <cellStyle name="Header1 5 2 11 7 3" xfId="45699" xr:uid="{4A09E142-D7E5-4FC6-B2E8-5205E22A1E0A}"/>
    <cellStyle name="Header1 5 2 11 8" xfId="45700" xr:uid="{8D2257A5-06F3-40A3-B352-2917E363ACEE}"/>
    <cellStyle name="Header1 5 2 11 9" xfId="45701" xr:uid="{2AE75654-84F2-41C0-B840-5372A6102698}"/>
    <cellStyle name="Header1 5 2 12" xfId="45702" xr:uid="{F85D4AFF-EDD0-43E7-9FE7-260275B67756}"/>
    <cellStyle name="Header1 5 2 12 2" xfId="45703" xr:uid="{3D5C9D99-CAE4-41C7-92A3-23F030A46F8E}"/>
    <cellStyle name="Header1 5 2 12 2 2" xfId="45704" xr:uid="{271B54D3-E53F-4F98-80C7-7BE4DF43B801}"/>
    <cellStyle name="Header1 5 2 12 2 3" xfId="45705" xr:uid="{3F4476A9-7B2C-4359-9258-8BE2B4626BF9}"/>
    <cellStyle name="Header1 5 2 12 3" xfId="45706" xr:uid="{F871F7DC-C1AD-4FFA-83AE-6CD1662D0403}"/>
    <cellStyle name="Header1 5 2 12 3 2" xfId="45707" xr:uid="{246CD26C-9B93-4CBB-A823-B40AA50CCC0E}"/>
    <cellStyle name="Header1 5 2 12 3 3" xfId="45708" xr:uid="{24784A9A-0E52-4EF2-80B5-1F3EA68A6373}"/>
    <cellStyle name="Header1 5 2 12 4" xfId="45709" xr:uid="{EA5ADAFD-89C8-4F92-9092-635C6CD2FE2E}"/>
    <cellStyle name="Header1 5 2 12 4 2" xfId="45710" xr:uid="{7E7B2AFE-0526-41DA-A6D1-509E78AF402A}"/>
    <cellStyle name="Header1 5 2 12 4 3" xfId="45711" xr:uid="{D0935D45-2452-4A6D-9EF0-4C8570449594}"/>
    <cellStyle name="Header1 5 2 12 5" xfId="45712" xr:uid="{24F1EE48-6347-492C-8A59-4BCB27245061}"/>
    <cellStyle name="Header1 5 2 12 5 2" xfId="45713" xr:uid="{69BCE6D2-97D8-4E20-A653-7E75C9D53E63}"/>
    <cellStyle name="Header1 5 2 12 5 3" xfId="45714" xr:uid="{CA785AD5-3599-4A7A-956D-21CB7A6BD455}"/>
    <cellStyle name="Header1 5 2 12 6" xfId="45715" xr:uid="{B11801C7-C8FE-4321-96E4-7C9FAF8A1148}"/>
    <cellStyle name="Header1 5 2 12 6 2" xfId="45716" xr:uid="{3FBCEF15-7E56-4F4D-A010-33EAA5660359}"/>
    <cellStyle name="Header1 5 2 12 6 3" xfId="45717" xr:uid="{DE3D836F-43E2-480A-AB25-21E65C68693B}"/>
    <cellStyle name="Header1 5 2 12 7" xfId="45718" xr:uid="{87A25D47-66C4-443F-8E57-CE633E9643B0}"/>
    <cellStyle name="Header1 5 2 12 8" xfId="45719" xr:uid="{F4FFD34B-E1FD-4B48-8090-F36B4DBC32A6}"/>
    <cellStyle name="Header1 5 2 13" xfId="45720" xr:uid="{56474577-89C2-4A74-A219-88C11918B737}"/>
    <cellStyle name="Header1 5 2 13 2" xfId="45721" xr:uid="{3859D5C9-ED21-44C2-A831-A25110E6F75A}"/>
    <cellStyle name="Header1 5 2 13 2 2" xfId="45722" xr:uid="{2F5A0435-6B63-4BF0-971E-22DB225E4FC4}"/>
    <cellStyle name="Header1 5 2 13 2 3" xfId="45723" xr:uid="{0A83F0B3-7013-426E-800C-4503B271B26C}"/>
    <cellStyle name="Header1 5 2 13 3" xfId="45724" xr:uid="{FF7C3CCB-67CE-4BB7-9763-E687C5142C9C}"/>
    <cellStyle name="Header1 5 2 13 3 2" xfId="45725" xr:uid="{59F33F25-71A1-40F2-BD76-46F7981691A3}"/>
    <cellStyle name="Header1 5 2 13 3 3" xfId="45726" xr:uid="{CDF2878F-D7CE-409F-9834-A74EEEDB399E}"/>
    <cellStyle name="Header1 5 2 13 4" xfId="45727" xr:uid="{EBA9C277-3BE8-4BB2-BF46-2017D7A8BDED}"/>
    <cellStyle name="Header1 5 2 13 4 2" xfId="45728" xr:uid="{CA70046C-D814-474B-BC6D-B75C4B35CD7A}"/>
    <cellStyle name="Header1 5 2 13 4 3" xfId="45729" xr:uid="{0057332E-4B6C-4E52-A0EA-84F7141A5FA9}"/>
    <cellStyle name="Header1 5 2 13 5" xfId="45730" xr:uid="{25002B80-8863-41FB-B9B6-6670C8EAA9F8}"/>
    <cellStyle name="Header1 5 2 13 5 2" xfId="45731" xr:uid="{B347E61A-E2E3-49D1-A99E-C090083AFC7F}"/>
    <cellStyle name="Header1 5 2 13 5 3" xfId="45732" xr:uid="{2FFE8784-DB6A-4FAF-8F3D-414C9CD66F45}"/>
    <cellStyle name="Header1 5 2 13 6" xfId="45733" xr:uid="{8CD431D5-740A-406D-98FD-A500A4E8004A}"/>
    <cellStyle name="Header1 5 2 13 6 2" xfId="45734" xr:uid="{3AFC62C2-D3FA-4696-91F2-BB821067F205}"/>
    <cellStyle name="Header1 5 2 13 6 3" xfId="45735" xr:uid="{D952612A-4FB9-40DD-BB02-1EC465D3861A}"/>
    <cellStyle name="Header1 5 2 13 7" xfId="45736" xr:uid="{F8C23A49-7F40-498C-AC88-5A13DDB83BDB}"/>
    <cellStyle name="Header1 5 2 13 8" xfId="45737" xr:uid="{AF1EAEEC-8090-44CA-B087-50DF8148EDF9}"/>
    <cellStyle name="Header1 5 2 14" xfId="45738" xr:uid="{A753285D-FD39-4553-8E8B-AF152F39BA0D}"/>
    <cellStyle name="Header1 5 2 14 2" xfId="45739" xr:uid="{DB652A71-C6F5-4D3F-A97D-93E86D4693D8}"/>
    <cellStyle name="Header1 5 2 14 2 2" xfId="45740" xr:uid="{15285C0A-DF34-49F0-91FF-183EB2382DD4}"/>
    <cellStyle name="Header1 5 2 14 2 3" xfId="45741" xr:uid="{CFC82124-42FF-44B2-9E4A-830596AE2E0E}"/>
    <cellStyle name="Header1 5 2 14 3" xfId="45742" xr:uid="{5DFD1DB9-586F-4A51-A247-EF246B406450}"/>
    <cellStyle name="Header1 5 2 14 3 2" xfId="45743" xr:uid="{030DB3AE-E06E-4399-ACB4-59B244476E23}"/>
    <cellStyle name="Header1 5 2 14 3 3" xfId="45744" xr:uid="{33F8F00D-1404-4E57-9772-8AEAED081A61}"/>
    <cellStyle name="Header1 5 2 14 4" xfId="45745" xr:uid="{DDE3C7B0-71AA-484D-ACD4-6F3A673E312F}"/>
    <cellStyle name="Header1 5 2 14 4 2" xfId="45746" xr:uid="{8562DC22-6571-4CB0-A9D6-F1F67B743736}"/>
    <cellStyle name="Header1 5 2 14 4 3" xfId="45747" xr:uid="{EEF8DBAC-08FA-4B05-8B81-9EC8CA149237}"/>
    <cellStyle name="Header1 5 2 14 5" xfId="45748" xr:uid="{067D62DA-8904-41A2-A783-F02CEBBE3F9E}"/>
    <cellStyle name="Header1 5 2 14 5 2" xfId="45749" xr:uid="{17171598-CE91-48BE-AD35-33A2674BB4BB}"/>
    <cellStyle name="Header1 5 2 14 5 3" xfId="45750" xr:uid="{3B36B87F-AC12-4406-B38A-8433E039B7BF}"/>
    <cellStyle name="Header1 5 2 14 6" xfId="45751" xr:uid="{CDAB955E-91C4-4E98-9983-9433F1984A91}"/>
    <cellStyle name="Header1 5 2 14 6 2" xfId="45752" xr:uid="{C59ECF34-2289-445A-9592-9A40045E93A2}"/>
    <cellStyle name="Header1 5 2 14 6 3" xfId="45753" xr:uid="{27AD42FF-F87A-4ADB-ABC2-15FB1F6E1E8D}"/>
    <cellStyle name="Header1 5 2 14 7" xfId="45754" xr:uid="{3E256B16-DD52-45BC-A19C-37E5BE3E1401}"/>
    <cellStyle name="Header1 5 2 14 8" xfId="45755" xr:uid="{DC09D886-C58E-4A7E-B659-5658EEFF154B}"/>
    <cellStyle name="Header1 5 2 15" xfId="45756" xr:uid="{72AAF882-E1E8-4339-BA6C-2ACBBA00538F}"/>
    <cellStyle name="Header1 5 2 15 2" xfId="45757" xr:uid="{5DF4EE35-64CD-4F02-A1C3-34B2A41D21BF}"/>
    <cellStyle name="Header1 5 2 15 2 2" xfId="45758" xr:uid="{E69215AA-B523-4FD6-9434-8015E95A4D39}"/>
    <cellStyle name="Header1 5 2 15 2 3" xfId="45759" xr:uid="{A4E2F1E3-1C4A-467B-AC57-F0E4BD350F05}"/>
    <cellStyle name="Header1 5 2 15 3" xfId="45760" xr:uid="{85F08359-4C01-42FA-B5FF-197471B946BD}"/>
    <cellStyle name="Header1 5 2 15 3 2" xfId="45761" xr:uid="{83B99692-4A62-4A3B-B6A5-BEE8631F1FF7}"/>
    <cellStyle name="Header1 5 2 15 3 3" xfId="45762" xr:uid="{37F3CD75-8D5B-4AA2-9A61-3D21BD5C9202}"/>
    <cellStyle name="Header1 5 2 15 4" xfId="45763" xr:uid="{FA470DD1-B2CF-44CE-B0F9-C6C4A22BA01F}"/>
    <cellStyle name="Header1 5 2 15 4 2" xfId="45764" xr:uid="{82518873-2C2C-4160-972A-D33FA573455B}"/>
    <cellStyle name="Header1 5 2 15 4 3" xfId="45765" xr:uid="{31E472D8-3436-4A56-968E-339CCD8A10D5}"/>
    <cellStyle name="Header1 5 2 15 5" xfId="45766" xr:uid="{C0F2F5FF-D6D5-48E5-A777-785EF5AF89CD}"/>
    <cellStyle name="Header1 5 2 15 5 2" xfId="45767" xr:uid="{021A3A44-DC57-4227-B9FF-118DD6E466B2}"/>
    <cellStyle name="Header1 5 2 15 5 3" xfId="45768" xr:uid="{0E28B552-7256-44C1-8701-5AEF1FCEBEC1}"/>
    <cellStyle name="Header1 5 2 15 6" xfId="45769" xr:uid="{5D16374F-CF7B-4886-A6EC-966BE72F7EFC}"/>
    <cellStyle name="Header1 5 2 15 6 2" xfId="45770" xr:uid="{86B94439-8468-44D3-AB1C-4BE78E799932}"/>
    <cellStyle name="Header1 5 2 15 6 3" xfId="45771" xr:uid="{32240E1E-2DB1-4CD7-970F-1D2EEDA9137C}"/>
    <cellStyle name="Header1 5 2 15 7" xfId="45772" xr:uid="{DEEBE5E4-2C93-41D1-9D24-9DC33DEF7385}"/>
    <cellStyle name="Header1 5 2 15 8" xfId="45773" xr:uid="{363B5AC8-41A2-4EC0-A485-895B3071864A}"/>
    <cellStyle name="Header1 5 2 16" xfId="45774" xr:uid="{2C43730F-1E04-4339-9AF4-FD72FE42A66C}"/>
    <cellStyle name="Header1 5 2 2" xfId="45775" xr:uid="{7A2E4363-6B91-426B-A89C-26383C2CDD74}"/>
    <cellStyle name="Header1 5 2 2 2" xfId="45776" xr:uid="{76129E4E-97FF-4AC7-838D-1D102842150E}"/>
    <cellStyle name="Header1 5 2 2 2 2" xfId="45777" xr:uid="{D7E6B922-2ADD-4BDE-B6E2-820D9127FCD6}"/>
    <cellStyle name="Header1 5 2 2 2 2 2" xfId="45778" xr:uid="{7E262E84-BDAC-4369-8340-128AFB35091E}"/>
    <cellStyle name="Header1 5 2 2 2 2 3" xfId="45779" xr:uid="{FDDFFAC7-B21D-4F7E-BA0F-C4F3E52B7982}"/>
    <cellStyle name="Header1 5 2 2 2 3" xfId="45780" xr:uid="{A2BC648D-1552-4F32-996C-3F499E0EDAF1}"/>
    <cellStyle name="Header1 5 2 2 2 3 2" xfId="45781" xr:uid="{539518F4-B53A-4E70-AFB3-75EF724B90FC}"/>
    <cellStyle name="Header1 5 2 2 2 3 3" xfId="45782" xr:uid="{AE4B5D53-3093-485D-B542-C8B16EFB6E63}"/>
    <cellStyle name="Header1 5 2 2 2 4" xfId="45783" xr:uid="{B5A86126-2770-4FC8-8076-912E1C23388C}"/>
    <cellStyle name="Header1 5 2 2 2 4 2" xfId="45784" xr:uid="{2F844CF1-F681-4134-8CC9-BA8A32147403}"/>
    <cellStyle name="Header1 5 2 2 2 4 3" xfId="45785" xr:uid="{C40D44BB-56B3-4D4C-AE65-BAEEC28FEB9B}"/>
    <cellStyle name="Header1 5 2 2 2 5" xfId="45786" xr:uid="{6BE65A35-78B0-4403-9D43-CD9B773D60A8}"/>
    <cellStyle name="Header1 5 2 2 2 5 2" xfId="45787" xr:uid="{95DD006C-1392-4348-B012-4985D36123DA}"/>
    <cellStyle name="Header1 5 2 2 2 5 3" xfId="45788" xr:uid="{9BA35041-94FD-43AA-892E-6E1C3B7E9C1D}"/>
    <cellStyle name="Header1 5 2 2 2 6" xfId="45789" xr:uid="{99FC98D2-49DD-4427-BFC4-FDBF852D0A58}"/>
    <cellStyle name="Header1 5 2 2 2 6 2" xfId="45790" xr:uid="{28F82527-1A05-480F-9352-DCCF315E7E78}"/>
    <cellStyle name="Header1 5 2 2 2 6 3" xfId="45791" xr:uid="{C28640A9-E4E2-4428-B045-20E65AA9F3A9}"/>
    <cellStyle name="Header1 5 2 2 2 7" xfId="45792" xr:uid="{4BF6D80E-0D45-4999-88BD-4D78038C0D37}"/>
    <cellStyle name="Header1 5 2 2 2 7 2" xfId="45793" xr:uid="{CA59733E-1C45-4F25-8644-0AB134122886}"/>
    <cellStyle name="Header1 5 2 2 2 7 3" xfId="45794" xr:uid="{70798F53-2CDF-4645-8A32-B89EF5BEF2B0}"/>
    <cellStyle name="Header1 5 2 2 2 8" xfId="45795" xr:uid="{AE003546-B676-470A-8825-E7B90CB0B0A8}"/>
    <cellStyle name="Header1 5 2 2 2 9" xfId="45796" xr:uid="{AB1D14C3-AF48-42B6-AEF6-1A40A72A3BD1}"/>
    <cellStyle name="Header1 5 2 2 3" xfId="45797" xr:uid="{F94148A5-46B8-4134-8749-85BFCFDFD52E}"/>
    <cellStyle name="Header1 5 2 2 3 2" xfId="45798" xr:uid="{CFCEBFDE-C14A-47BA-B2C3-E45ECC142380}"/>
    <cellStyle name="Header1 5 2 2 3 2 2" xfId="45799" xr:uid="{910DFEDF-920F-4439-878D-EDAAC60A7312}"/>
    <cellStyle name="Header1 5 2 2 3 2 3" xfId="45800" xr:uid="{CE41E96D-3272-4703-A91A-9B527085EABF}"/>
    <cellStyle name="Header1 5 2 2 3 3" xfId="45801" xr:uid="{5BA3915D-A442-4A7F-AD2E-22B5C1633550}"/>
    <cellStyle name="Header1 5 2 2 3 3 2" xfId="45802" xr:uid="{2CB5FA62-35DF-49FC-8948-91CDE41B0855}"/>
    <cellStyle name="Header1 5 2 2 3 3 3" xfId="45803" xr:uid="{DCBAA14D-D497-4577-9A02-B04D68F0027B}"/>
    <cellStyle name="Header1 5 2 2 3 4" xfId="45804" xr:uid="{BBDDBDE0-F0DB-45E2-A95F-FDC78EA90D1E}"/>
    <cellStyle name="Header1 5 2 2 3 4 2" xfId="45805" xr:uid="{EDC2921A-BA94-46BF-B1CC-EF767911D1A0}"/>
    <cellStyle name="Header1 5 2 2 3 4 3" xfId="45806" xr:uid="{074F2301-2DA4-4C04-A55A-B72428E60621}"/>
    <cellStyle name="Header1 5 2 2 3 5" xfId="45807" xr:uid="{0D5D92A5-2BCF-4FFD-8CC9-F7E75DDFCF2C}"/>
    <cellStyle name="Header1 5 2 2 3 5 2" xfId="45808" xr:uid="{12A1870A-30B5-491B-A53D-0E57A6D26A41}"/>
    <cellStyle name="Header1 5 2 2 3 5 3" xfId="45809" xr:uid="{0C2497EA-005E-44B3-8C69-0D03E3F85639}"/>
    <cellStyle name="Header1 5 2 2 3 6" xfId="45810" xr:uid="{10B18459-7240-4C13-A3D1-207124275432}"/>
    <cellStyle name="Header1 5 2 2 3 6 2" xfId="45811" xr:uid="{D08831B3-7213-46F1-9B65-E7DB0BB43350}"/>
    <cellStyle name="Header1 5 2 2 3 6 3" xfId="45812" xr:uid="{EC333328-6E7B-4F95-8F37-803A8A260B5C}"/>
    <cellStyle name="Header1 5 2 2 3 7" xfId="45813" xr:uid="{6562D13C-B142-441D-AA16-522CCADBD7A6}"/>
    <cellStyle name="Header1 5 2 2 3 8" xfId="45814" xr:uid="{F7CDCA19-AC6C-4A35-9323-B9F6D6A94381}"/>
    <cellStyle name="Header1 5 2 2 4" xfId="45815" xr:uid="{74C67A4A-BF5A-4E44-92CD-0136F22A7A8B}"/>
    <cellStyle name="Header1 5 2 2 4 2" xfId="45816" xr:uid="{A1550638-FF2C-44A6-B247-636ABE241648}"/>
    <cellStyle name="Header1 5 2 2 4 2 2" xfId="45817" xr:uid="{951D9DA2-10A4-49E8-AABD-A6D1C1B8C890}"/>
    <cellStyle name="Header1 5 2 2 4 2 3" xfId="45818" xr:uid="{3628100D-3FCD-4314-994B-AB26B0CF878E}"/>
    <cellStyle name="Header1 5 2 2 4 3" xfId="45819" xr:uid="{3118DFB1-7F6C-49B3-A719-B50158A78286}"/>
    <cellStyle name="Header1 5 2 2 4 3 2" xfId="45820" xr:uid="{847D09B9-9495-47F2-AB89-1C83A1A61315}"/>
    <cellStyle name="Header1 5 2 2 4 3 3" xfId="45821" xr:uid="{992C1B04-E831-4DB9-84B1-E623833EF8F8}"/>
    <cellStyle name="Header1 5 2 2 4 4" xfId="45822" xr:uid="{D3030C58-6950-404B-BA93-70A124F3773C}"/>
    <cellStyle name="Header1 5 2 2 4 4 2" xfId="45823" xr:uid="{005CFF55-E61E-4BAF-9948-C67AC4D47BEC}"/>
    <cellStyle name="Header1 5 2 2 4 4 3" xfId="45824" xr:uid="{5A24BD46-01CB-49AA-B7C4-1249FFFB33CC}"/>
    <cellStyle name="Header1 5 2 2 4 5" xfId="45825" xr:uid="{134CC48A-64CF-4A14-B75F-0BA92EB62BE0}"/>
    <cellStyle name="Header1 5 2 2 4 5 2" xfId="45826" xr:uid="{439F0316-5FDD-4D3E-87DA-217FAE716361}"/>
    <cellStyle name="Header1 5 2 2 4 5 3" xfId="45827" xr:uid="{0EE80803-3CF0-46AB-B9C9-CD5FCCB700C1}"/>
    <cellStyle name="Header1 5 2 2 4 6" xfId="45828" xr:uid="{DACDECFD-DEE2-4D91-8F93-8520961DA0A6}"/>
    <cellStyle name="Header1 5 2 2 4 6 2" xfId="45829" xr:uid="{4077C1FF-17C0-4F6E-A4FD-7B614E578E76}"/>
    <cellStyle name="Header1 5 2 2 4 6 3" xfId="45830" xr:uid="{4769AC30-975B-4E73-8A31-5BD327756F3A}"/>
    <cellStyle name="Header1 5 2 2 4 7" xfId="45831" xr:uid="{723CF8C7-872F-439D-8AB4-0645F6F9BB32}"/>
    <cellStyle name="Header1 5 2 2 4 8" xfId="45832" xr:uid="{E155EC6A-07E7-453C-9784-366974BE02AE}"/>
    <cellStyle name="Header1 5 2 2 5" xfId="45833" xr:uid="{E80B3C35-D63C-4876-9330-1ACA0EEDAC32}"/>
    <cellStyle name="Header1 5 2 2 5 2" xfId="45834" xr:uid="{E476ECF8-7CF1-43C5-8612-49584C588F4F}"/>
    <cellStyle name="Header1 5 2 2 5 2 2" xfId="45835" xr:uid="{2011011C-82AF-48A7-B1C6-9827EE687437}"/>
    <cellStyle name="Header1 5 2 2 5 2 3" xfId="45836" xr:uid="{C3FEC1DD-285F-401F-8615-B0F334518371}"/>
    <cellStyle name="Header1 5 2 2 5 3" xfId="45837" xr:uid="{B82550C7-47FC-4439-8FF7-8144460381EB}"/>
    <cellStyle name="Header1 5 2 2 5 3 2" xfId="45838" xr:uid="{026A9564-E654-423B-819A-D75F18E787F0}"/>
    <cellStyle name="Header1 5 2 2 5 3 3" xfId="45839" xr:uid="{8EAFC275-CD86-4514-838D-3E7F5BF98020}"/>
    <cellStyle name="Header1 5 2 2 5 4" xfId="45840" xr:uid="{BF7CCAF9-229D-47B5-BD27-C03D1533CDAB}"/>
    <cellStyle name="Header1 5 2 2 5 4 2" xfId="45841" xr:uid="{253D4AC1-EA95-451F-8B9F-BF8752DEBCC1}"/>
    <cellStyle name="Header1 5 2 2 5 4 3" xfId="45842" xr:uid="{FEBA07BF-EC6A-4A66-8F36-DD5BC0762119}"/>
    <cellStyle name="Header1 5 2 2 5 5" xfId="45843" xr:uid="{1EFFADF1-7AE5-4129-873D-3E22B4208259}"/>
    <cellStyle name="Header1 5 2 2 5 5 2" xfId="45844" xr:uid="{BF73ECD7-277B-4C78-9A98-765F52936B0C}"/>
    <cellStyle name="Header1 5 2 2 5 5 3" xfId="45845" xr:uid="{2506B650-0797-4CBA-A320-23201DAED34A}"/>
    <cellStyle name="Header1 5 2 2 5 6" xfId="45846" xr:uid="{F8316C1D-09D1-423C-AA08-65E3500D1285}"/>
    <cellStyle name="Header1 5 2 2 5 6 2" xfId="45847" xr:uid="{3D40EF28-EFC8-481E-B172-17549DA63049}"/>
    <cellStyle name="Header1 5 2 2 5 6 3" xfId="45848" xr:uid="{3DC39FAE-DE3F-4284-A670-BF9623F6067C}"/>
    <cellStyle name="Header1 5 2 2 5 7" xfId="45849" xr:uid="{49057959-630E-4F90-A247-62250FF1BDC3}"/>
    <cellStyle name="Header1 5 2 2 5 8" xfId="45850" xr:uid="{BF777A01-3F30-4522-B5CE-334ED3257DB5}"/>
    <cellStyle name="Header1 5 2 2 6" xfId="45851" xr:uid="{3FA0E12C-5D26-445C-AAF0-53985541AD27}"/>
    <cellStyle name="Header1 5 2 2 6 2" xfId="45852" xr:uid="{DB4DFE3D-CC04-4FEF-8498-C168693A1A89}"/>
    <cellStyle name="Header1 5 2 2 6 2 2" xfId="45853" xr:uid="{C4534A22-4B17-4863-934A-4E072CE264CB}"/>
    <cellStyle name="Header1 5 2 2 6 2 3" xfId="45854" xr:uid="{AA9AB016-2BDD-48DA-ABB2-E2072986AC93}"/>
    <cellStyle name="Header1 5 2 2 6 3" xfId="45855" xr:uid="{9E5389DD-0FF8-4502-9F0D-2DF1444EBC90}"/>
    <cellStyle name="Header1 5 2 2 6 3 2" xfId="45856" xr:uid="{043E4C61-E36A-4108-BFB8-CA74A5441B55}"/>
    <cellStyle name="Header1 5 2 2 6 3 3" xfId="45857" xr:uid="{BE4F279C-0AD5-4AF3-8A34-65E4648FFA44}"/>
    <cellStyle name="Header1 5 2 2 6 4" xfId="45858" xr:uid="{14AB7581-6E46-4B73-9126-086510A45CD3}"/>
    <cellStyle name="Header1 5 2 2 6 4 2" xfId="45859" xr:uid="{930E250D-80C5-4BD8-8DB3-B57FBF379F5D}"/>
    <cellStyle name="Header1 5 2 2 6 4 3" xfId="45860" xr:uid="{35100807-24B1-49DE-BD51-1939786CC608}"/>
    <cellStyle name="Header1 5 2 2 6 5" xfId="45861" xr:uid="{4CE75846-DF55-4D98-9FB3-641D49DC81F0}"/>
    <cellStyle name="Header1 5 2 2 6 5 2" xfId="45862" xr:uid="{7A3FD40E-2C0D-4926-8B93-7904DDD7EEA0}"/>
    <cellStyle name="Header1 5 2 2 6 5 3" xfId="45863" xr:uid="{407897D8-E8CA-42FA-8231-B2CE349C4A41}"/>
    <cellStyle name="Header1 5 2 2 6 6" xfId="45864" xr:uid="{395C5E24-61E2-42F5-AC6E-3F24EE845496}"/>
    <cellStyle name="Header1 5 2 2 6 6 2" xfId="45865" xr:uid="{6C623719-A607-4EB6-BC69-EDD455C20ACB}"/>
    <cellStyle name="Header1 5 2 2 6 6 3" xfId="45866" xr:uid="{1D3552A4-F3CB-4F12-A24F-642EEBF7E4BB}"/>
    <cellStyle name="Header1 5 2 2 6 7" xfId="45867" xr:uid="{8CED125D-EF3A-46DB-9111-29C588D76F91}"/>
    <cellStyle name="Header1 5 2 2 6 8" xfId="45868" xr:uid="{E50954A0-6E68-4B5E-AD99-8D781E002CF4}"/>
    <cellStyle name="Header1 5 2 2 7" xfId="45869" xr:uid="{18EAFC7E-418F-463A-B1C8-7AE230BA67E8}"/>
    <cellStyle name="Header1 5 2 2 8" xfId="45870" xr:uid="{7A21C5C8-8243-43C8-952B-387E001D886A}"/>
    <cellStyle name="Header1 5 2 3" xfId="45871" xr:uid="{AA07D651-A5D0-48B2-9F62-B61F612D117B}"/>
    <cellStyle name="Header1 5 2 3 2" xfId="45872" xr:uid="{F4001BA2-D4A3-4236-BDDA-D9CD8EBDBDE2}"/>
    <cellStyle name="Header1 5 2 3 2 2" xfId="45873" xr:uid="{ECEC12B3-AF6C-410F-A2A6-A770067104E7}"/>
    <cellStyle name="Header1 5 2 3 2 2 2" xfId="45874" xr:uid="{C91E07AD-D108-4B42-AB6D-FB4BC308AA71}"/>
    <cellStyle name="Header1 5 2 3 2 2 3" xfId="45875" xr:uid="{68EF2B48-3CEC-41FC-8A6A-42E6C3E93082}"/>
    <cellStyle name="Header1 5 2 3 2 3" xfId="45876" xr:uid="{9B8BC9E2-737E-4072-B15B-CBDE3D144F2D}"/>
    <cellStyle name="Header1 5 2 3 2 3 2" xfId="45877" xr:uid="{09A68C9E-03BB-4F37-9C79-B9680BAF911E}"/>
    <cellStyle name="Header1 5 2 3 2 3 3" xfId="45878" xr:uid="{85A05001-EAAA-4715-BA95-595857CC4D01}"/>
    <cellStyle name="Header1 5 2 3 2 4" xfId="45879" xr:uid="{253C46FF-1A30-4336-BBF8-4840FD7C3ABD}"/>
    <cellStyle name="Header1 5 2 3 2 4 2" xfId="45880" xr:uid="{1D0D1C6B-BCA3-413B-AD54-630BB1420922}"/>
    <cellStyle name="Header1 5 2 3 2 4 3" xfId="45881" xr:uid="{2632CD92-5296-41F3-84DB-59C41BC320A1}"/>
    <cellStyle name="Header1 5 2 3 2 5" xfId="45882" xr:uid="{547FE10C-6C25-4487-B96D-B52B7DC76F66}"/>
    <cellStyle name="Header1 5 2 3 2 5 2" xfId="45883" xr:uid="{CFC1A555-EC0F-4E77-851F-E1B173C50255}"/>
    <cellStyle name="Header1 5 2 3 2 5 3" xfId="45884" xr:uid="{552A687A-8504-4EA5-A648-A04FAA86EBE2}"/>
    <cellStyle name="Header1 5 2 3 2 6" xfId="45885" xr:uid="{DA0B9347-A607-40EE-8CE1-4B3137D40D34}"/>
    <cellStyle name="Header1 5 2 3 2 6 2" xfId="45886" xr:uid="{AD00581B-6E45-41CD-BA53-61DF432326F8}"/>
    <cellStyle name="Header1 5 2 3 2 6 3" xfId="45887" xr:uid="{102570EF-86CE-4750-AC2C-D16BD8320D18}"/>
    <cellStyle name="Header1 5 2 3 2 7" xfId="45888" xr:uid="{DC26FD11-52B8-4511-AAF6-DCB6992B71F6}"/>
    <cellStyle name="Header1 5 2 3 2 7 2" xfId="45889" xr:uid="{C96453E3-2DED-4E3A-BA68-9895CE7B7E69}"/>
    <cellStyle name="Header1 5 2 3 2 7 3" xfId="45890" xr:uid="{2820B904-184B-4F84-8C21-41735B6402D6}"/>
    <cellStyle name="Header1 5 2 3 2 8" xfId="45891" xr:uid="{78CFE10F-6A6D-4FEF-8B8C-1BD51D0C5855}"/>
    <cellStyle name="Header1 5 2 3 2 9" xfId="45892" xr:uid="{48A20B61-A341-4DFE-B526-DF527A7F174E}"/>
    <cellStyle name="Header1 5 2 3 3" xfId="45893" xr:uid="{53BDB2DD-4DDC-4072-B50F-07AF53B1494C}"/>
    <cellStyle name="Header1 5 2 3 3 2" xfId="45894" xr:uid="{350172CD-E16B-473C-88F9-13D16827606B}"/>
    <cellStyle name="Header1 5 2 3 3 2 2" xfId="45895" xr:uid="{AD924BC3-DC87-44D7-90EF-2E004A49CC74}"/>
    <cellStyle name="Header1 5 2 3 3 2 3" xfId="45896" xr:uid="{3EF8F3A3-6EBF-4E00-8D37-AF3EF0076E07}"/>
    <cellStyle name="Header1 5 2 3 3 3" xfId="45897" xr:uid="{C6D8D528-C56E-4053-8AC1-849ED6578B46}"/>
    <cellStyle name="Header1 5 2 3 3 3 2" xfId="45898" xr:uid="{910230C6-CD8C-4F1A-8FA8-03E47F94A2FD}"/>
    <cellStyle name="Header1 5 2 3 3 3 3" xfId="45899" xr:uid="{52F323E9-4EF8-42EB-9E1D-C9D0500B397E}"/>
    <cellStyle name="Header1 5 2 3 3 4" xfId="45900" xr:uid="{FF0FF41C-1791-46A9-8A07-ED6E22994BCA}"/>
    <cellStyle name="Header1 5 2 3 3 4 2" xfId="45901" xr:uid="{F175D617-8B8B-464B-AAC7-A7719CEEDBA1}"/>
    <cellStyle name="Header1 5 2 3 3 4 3" xfId="45902" xr:uid="{29AF7115-DDC3-4C7A-B9C6-B593C0378962}"/>
    <cellStyle name="Header1 5 2 3 3 5" xfId="45903" xr:uid="{5695B16D-62B6-410B-97AB-D0CBB546D0E5}"/>
    <cellStyle name="Header1 5 2 3 3 5 2" xfId="45904" xr:uid="{67E0BF04-1617-404E-8D09-C9406137D47E}"/>
    <cellStyle name="Header1 5 2 3 3 5 3" xfId="45905" xr:uid="{1BC13225-A6B9-43A8-A7AA-D1E075F9DA03}"/>
    <cellStyle name="Header1 5 2 3 3 6" xfId="45906" xr:uid="{D3CAB070-0CA3-4B61-94B4-820D9BC2F686}"/>
    <cellStyle name="Header1 5 2 3 3 6 2" xfId="45907" xr:uid="{437A26AE-5198-4C75-8A3A-0467ACFC67A9}"/>
    <cellStyle name="Header1 5 2 3 3 6 3" xfId="45908" xr:uid="{C1414920-EE06-44DA-8617-2DDEF49D8E23}"/>
    <cellStyle name="Header1 5 2 3 3 7" xfId="45909" xr:uid="{7551F0A9-86A5-407B-9A0A-E751A7805DF9}"/>
    <cellStyle name="Header1 5 2 3 3 8" xfId="45910" xr:uid="{C086268A-F290-4500-870A-98B8D6DF08E0}"/>
    <cellStyle name="Header1 5 2 3 4" xfId="45911" xr:uid="{800330C4-90E2-4810-AC0C-5A445BA9D7CB}"/>
    <cellStyle name="Header1 5 2 3 4 2" xfId="45912" xr:uid="{EDCA87B0-B725-4147-90CE-0B270D4B2155}"/>
    <cellStyle name="Header1 5 2 3 4 2 2" xfId="45913" xr:uid="{D152F134-75ED-4F14-A08E-781B9D3B685D}"/>
    <cellStyle name="Header1 5 2 3 4 2 3" xfId="45914" xr:uid="{F497FB3C-0B72-4914-A6F0-312D443C232E}"/>
    <cellStyle name="Header1 5 2 3 4 3" xfId="45915" xr:uid="{D7FCF9A1-B9FE-4FB4-9D9E-EC082C6379DC}"/>
    <cellStyle name="Header1 5 2 3 4 3 2" xfId="45916" xr:uid="{2A0BAF38-13A9-4201-8373-B9AFA352A2B3}"/>
    <cellStyle name="Header1 5 2 3 4 3 3" xfId="45917" xr:uid="{F806CFE9-1ABE-44A8-8409-FF829C67369B}"/>
    <cellStyle name="Header1 5 2 3 4 4" xfId="45918" xr:uid="{089AB314-EB71-4DA1-9D90-87FEAA4C02ED}"/>
    <cellStyle name="Header1 5 2 3 4 4 2" xfId="45919" xr:uid="{49093514-4345-484D-A7F5-F7DD737CEC11}"/>
    <cellStyle name="Header1 5 2 3 4 4 3" xfId="45920" xr:uid="{332D0750-FCAB-4ED4-9B61-12AA2C687CEE}"/>
    <cellStyle name="Header1 5 2 3 4 5" xfId="45921" xr:uid="{2A32EBE4-E7D0-4AB2-BFC8-DCED1020D055}"/>
    <cellStyle name="Header1 5 2 3 4 5 2" xfId="45922" xr:uid="{2C8B8236-748F-400F-AD72-BFE8B663B152}"/>
    <cellStyle name="Header1 5 2 3 4 5 3" xfId="45923" xr:uid="{07BBDD2C-481F-4E52-A3AF-18078B0C5051}"/>
    <cellStyle name="Header1 5 2 3 4 6" xfId="45924" xr:uid="{B9372EDB-AEEE-4835-8038-3F405CA623FE}"/>
    <cellStyle name="Header1 5 2 3 4 6 2" xfId="45925" xr:uid="{495EBD6C-B6A8-44D6-A334-D8098F9FD7CB}"/>
    <cellStyle name="Header1 5 2 3 4 6 3" xfId="45926" xr:uid="{639918A7-EDAF-4171-8966-D9DB4A187741}"/>
    <cellStyle name="Header1 5 2 3 4 7" xfId="45927" xr:uid="{5AC4ED10-8240-4232-A820-E0448303E885}"/>
    <cellStyle name="Header1 5 2 3 4 8" xfId="45928" xr:uid="{65A9B8EA-6010-4ACA-8C85-ABF0A0E8DCEF}"/>
    <cellStyle name="Header1 5 2 3 5" xfId="45929" xr:uid="{6EF5320A-18FD-4847-AF6A-F9E0984131BD}"/>
    <cellStyle name="Header1 5 2 3 5 2" xfId="45930" xr:uid="{9E50C3DB-5FBE-4115-9E85-C679332AF131}"/>
    <cellStyle name="Header1 5 2 3 5 2 2" xfId="45931" xr:uid="{626A904E-16BF-40C9-AEC4-6862E3EDA472}"/>
    <cellStyle name="Header1 5 2 3 5 2 3" xfId="45932" xr:uid="{446DC540-3F11-492D-B312-A04AAF79D5EE}"/>
    <cellStyle name="Header1 5 2 3 5 3" xfId="45933" xr:uid="{F7CD2293-F1D6-47D2-9C86-3914DDC3C180}"/>
    <cellStyle name="Header1 5 2 3 5 3 2" xfId="45934" xr:uid="{52F1E342-6ADF-4464-9B5F-7C8A23CD3D0B}"/>
    <cellStyle name="Header1 5 2 3 5 3 3" xfId="45935" xr:uid="{B8A38CC0-0DE4-45EA-A9BA-4D13940E8C44}"/>
    <cellStyle name="Header1 5 2 3 5 4" xfId="45936" xr:uid="{48E132B2-D72B-4430-AC06-701471914E23}"/>
    <cellStyle name="Header1 5 2 3 5 4 2" xfId="45937" xr:uid="{6089ED43-1569-4878-9272-AC59BCDE14D0}"/>
    <cellStyle name="Header1 5 2 3 5 4 3" xfId="45938" xr:uid="{9FE19BDC-83B6-443C-8928-623155DE876B}"/>
    <cellStyle name="Header1 5 2 3 5 5" xfId="45939" xr:uid="{685FC546-9FDC-4BB0-B54E-1FBEACA8B68C}"/>
    <cellStyle name="Header1 5 2 3 5 5 2" xfId="45940" xr:uid="{717E4E9C-2EB4-4399-9A06-01AB1AFBA780}"/>
    <cellStyle name="Header1 5 2 3 5 5 3" xfId="45941" xr:uid="{B5E37F7E-0D95-4992-89BA-C37C4D6BE7BD}"/>
    <cellStyle name="Header1 5 2 3 5 6" xfId="45942" xr:uid="{EB28C3E9-FAD8-47F5-A3D3-5CFE00EEB749}"/>
    <cellStyle name="Header1 5 2 3 5 6 2" xfId="45943" xr:uid="{064B6814-6D2D-4019-BB22-1AE9207F9471}"/>
    <cellStyle name="Header1 5 2 3 5 6 3" xfId="45944" xr:uid="{2FB6E9C4-C488-4537-AD69-FFE474C0847D}"/>
    <cellStyle name="Header1 5 2 3 5 7" xfId="45945" xr:uid="{BF90C4A3-B37B-4D6D-AE8A-55AB4D735649}"/>
    <cellStyle name="Header1 5 2 3 5 8" xfId="45946" xr:uid="{ED59FEB9-F750-4D0A-A1D4-57BD4A209A0D}"/>
    <cellStyle name="Header1 5 2 3 6" xfId="45947" xr:uid="{92406ABE-A0B4-456C-BDE8-E1A9DD74F121}"/>
    <cellStyle name="Header1 5 2 3 6 2" xfId="45948" xr:uid="{F831CC19-70FB-4CAE-8AA1-9505543CC106}"/>
    <cellStyle name="Header1 5 2 3 6 2 2" xfId="45949" xr:uid="{C0F175D2-80F2-4841-BDA4-7C016AF28D43}"/>
    <cellStyle name="Header1 5 2 3 6 2 3" xfId="45950" xr:uid="{6BDF1EBC-012E-4723-96DA-A6277D456A09}"/>
    <cellStyle name="Header1 5 2 3 6 3" xfId="45951" xr:uid="{038F6C2A-3437-4828-A4CF-2B3940B15CFC}"/>
    <cellStyle name="Header1 5 2 3 6 3 2" xfId="45952" xr:uid="{6F14667C-9333-4123-9012-7DC318623197}"/>
    <cellStyle name="Header1 5 2 3 6 3 3" xfId="45953" xr:uid="{388EBDF6-52D9-41FB-B72A-19827E7FEC18}"/>
    <cellStyle name="Header1 5 2 3 6 4" xfId="45954" xr:uid="{124CACB4-8B12-4148-9815-D35CC475CD42}"/>
    <cellStyle name="Header1 5 2 3 6 4 2" xfId="45955" xr:uid="{4476E902-6B18-4FBE-BEFD-0EC64FC49B32}"/>
    <cellStyle name="Header1 5 2 3 6 4 3" xfId="45956" xr:uid="{364840A8-0625-4E20-8691-263700A7B51E}"/>
    <cellStyle name="Header1 5 2 3 6 5" xfId="45957" xr:uid="{46C15A08-BCCB-4612-A975-8EDF92665B82}"/>
    <cellStyle name="Header1 5 2 3 6 5 2" xfId="45958" xr:uid="{BA2F29AA-99CD-431E-9537-389DA608B9D4}"/>
    <cellStyle name="Header1 5 2 3 6 5 3" xfId="45959" xr:uid="{B9589E88-4A39-4E2D-8F15-3D5AFE615D29}"/>
    <cellStyle name="Header1 5 2 3 6 6" xfId="45960" xr:uid="{3C99CFFA-DCA8-42F6-A2F4-E4FBEEC34418}"/>
    <cellStyle name="Header1 5 2 3 6 6 2" xfId="45961" xr:uid="{CCCB5947-AD79-49E2-96B4-06173DF1344A}"/>
    <cellStyle name="Header1 5 2 3 6 6 3" xfId="45962" xr:uid="{C0492499-4988-44EA-BE41-B350C1C566DF}"/>
    <cellStyle name="Header1 5 2 3 6 7" xfId="45963" xr:uid="{6DF58CD9-5FDA-4706-9BEA-4475F39EBF44}"/>
    <cellStyle name="Header1 5 2 3 6 8" xfId="45964" xr:uid="{9E58027C-2972-4AA5-A951-67249C3872D3}"/>
    <cellStyle name="Header1 5 2 3 7" xfId="45965" xr:uid="{0E612897-4797-45AE-B241-325A358C1E11}"/>
    <cellStyle name="Header1 5 2 3 8" xfId="45966" xr:uid="{A8C0C5AE-0140-4B47-B342-307F9F3262B5}"/>
    <cellStyle name="Header1 5 2 4" xfId="45967" xr:uid="{D13B15E6-EF49-4253-8BC9-085EDDBA8A39}"/>
    <cellStyle name="Header1 5 2 4 2" xfId="45968" xr:uid="{818AB66A-2E24-4D8F-967A-B2107D141EBA}"/>
    <cellStyle name="Header1 5 2 4 2 2" xfId="45969" xr:uid="{ACB604D6-2F4F-478C-8538-492556756CA3}"/>
    <cellStyle name="Header1 5 2 4 2 2 2" xfId="45970" xr:uid="{910EEEDF-50E0-4745-B6E9-5E531CCFD191}"/>
    <cellStyle name="Header1 5 2 4 2 2 3" xfId="45971" xr:uid="{83907BE6-E0E3-4C28-9BC1-EFF869593A01}"/>
    <cellStyle name="Header1 5 2 4 2 3" xfId="45972" xr:uid="{12BBFCC2-3705-4E3D-BFD1-22C1D53201BA}"/>
    <cellStyle name="Header1 5 2 4 2 3 2" xfId="45973" xr:uid="{F4A0BDA0-EEF2-4D21-AA6C-C9AEDF166CFA}"/>
    <cellStyle name="Header1 5 2 4 2 3 3" xfId="45974" xr:uid="{570599B4-F21A-446D-8676-18C651377E19}"/>
    <cellStyle name="Header1 5 2 4 2 4" xfId="45975" xr:uid="{506B277E-C23E-4AB5-9CD1-42D04C617276}"/>
    <cellStyle name="Header1 5 2 4 2 4 2" xfId="45976" xr:uid="{5C543912-0FD3-4D47-90C4-2261AE6D3A66}"/>
    <cellStyle name="Header1 5 2 4 2 4 3" xfId="45977" xr:uid="{D8DE55E9-F932-4766-A20C-C15ADE7B0F10}"/>
    <cellStyle name="Header1 5 2 4 2 5" xfId="45978" xr:uid="{F7633125-BF3E-4972-A603-797F0AC711EC}"/>
    <cellStyle name="Header1 5 2 4 2 5 2" xfId="45979" xr:uid="{1379951D-6842-4CFD-A2EB-17F1878FF156}"/>
    <cellStyle name="Header1 5 2 4 2 5 3" xfId="45980" xr:uid="{1BD3F542-CF99-471A-B203-66267EEA5B83}"/>
    <cellStyle name="Header1 5 2 4 2 6" xfId="45981" xr:uid="{72649FD7-3FE0-42C3-99C4-C889F590F415}"/>
    <cellStyle name="Header1 5 2 4 2 6 2" xfId="45982" xr:uid="{1347D2A8-50FB-4FD2-8FC4-75DE3EAE8FEC}"/>
    <cellStyle name="Header1 5 2 4 2 6 3" xfId="45983" xr:uid="{7066D8C5-37ED-48BA-8722-F91149CB00E4}"/>
    <cellStyle name="Header1 5 2 4 2 7" xfId="45984" xr:uid="{A0DFFC11-0248-46D6-8113-2AD8CD067B46}"/>
    <cellStyle name="Header1 5 2 4 2 7 2" xfId="45985" xr:uid="{705D7CFB-84F4-4AC1-B26B-E898A98B8CF8}"/>
    <cellStyle name="Header1 5 2 4 2 7 3" xfId="45986" xr:uid="{62225B50-B178-4C38-BD7D-0EABD9B7F64F}"/>
    <cellStyle name="Header1 5 2 4 2 8" xfId="45987" xr:uid="{7F84D716-CA48-4ED7-B39B-15E04401335D}"/>
    <cellStyle name="Header1 5 2 4 2 9" xfId="45988" xr:uid="{F52BFE88-1879-4C74-A2B2-A4342CB86110}"/>
    <cellStyle name="Header1 5 2 4 3" xfId="45989" xr:uid="{013C3091-A004-4F14-B80F-64FB8CA26DB6}"/>
    <cellStyle name="Header1 5 2 4 3 2" xfId="45990" xr:uid="{D7FDA84A-D895-4E2F-B185-1A3514CEA42F}"/>
    <cellStyle name="Header1 5 2 4 3 2 2" xfId="45991" xr:uid="{864BDFB3-D179-4F19-898D-0F1D05223C26}"/>
    <cellStyle name="Header1 5 2 4 3 2 3" xfId="45992" xr:uid="{3980FAAC-0716-4120-9709-5BA012639D41}"/>
    <cellStyle name="Header1 5 2 4 3 3" xfId="45993" xr:uid="{92AAD209-0F76-46DD-A6CE-A3170536D772}"/>
    <cellStyle name="Header1 5 2 4 3 3 2" xfId="45994" xr:uid="{57402669-D02D-4D53-AD8B-94A2DD7044E0}"/>
    <cellStyle name="Header1 5 2 4 3 3 3" xfId="45995" xr:uid="{3EB45382-DA05-4E13-A6E9-A546E67384AA}"/>
    <cellStyle name="Header1 5 2 4 3 4" xfId="45996" xr:uid="{E75DA8EA-08E9-41C5-A225-CEB1D4546B6D}"/>
    <cellStyle name="Header1 5 2 4 3 4 2" xfId="45997" xr:uid="{650D32A3-5BE2-4705-8BE7-7E1AFEDFFD45}"/>
    <cellStyle name="Header1 5 2 4 3 4 3" xfId="45998" xr:uid="{BECEBEDA-CC62-4201-961D-4FB6F9FC47AB}"/>
    <cellStyle name="Header1 5 2 4 3 5" xfId="45999" xr:uid="{2192CA15-361C-4AD5-BCF6-36638F88B5F8}"/>
    <cellStyle name="Header1 5 2 4 3 5 2" xfId="46000" xr:uid="{6817CBDB-0279-4EED-A7A0-D1841F77523E}"/>
    <cellStyle name="Header1 5 2 4 3 5 3" xfId="46001" xr:uid="{8449790E-8686-4824-8D87-70C5C9318FAD}"/>
    <cellStyle name="Header1 5 2 4 3 6" xfId="46002" xr:uid="{0C7C035F-4F12-4799-BECB-3E8D5FFC31BF}"/>
    <cellStyle name="Header1 5 2 4 3 6 2" xfId="46003" xr:uid="{4D6B06CF-A157-488E-9F3D-D0DA82FB7E0B}"/>
    <cellStyle name="Header1 5 2 4 3 6 3" xfId="46004" xr:uid="{99CDDCCB-25E9-44E0-9C1A-1C0922D80171}"/>
    <cellStyle name="Header1 5 2 4 3 7" xfId="46005" xr:uid="{3F4CE0B0-4E80-4A2F-8CDB-8A515C632DDE}"/>
    <cellStyle name="Header1 5 2 4 3 8" xfId="46006" xr:uid="{5D47C704-8ABD-4855-A765-955F1E59A32D}"/>
    <cellStyle name="Header1 5 2 4 4" xfId="46007" xr:uid="{0B295A8A-1ED7-4507-B051-71AC26062C0C}"/>
    <cellStyle name="Header1 5 2 4 4 2" xfId="46008" xr:uid="{552EE310-FA64-4C8D-AEA7-AF5094E29950}"/>
    <cellStyle name="Header1 5 2 4 4 2 2" xfId="46009" xr:uid="{5F5AE614-C2E5-474F-83BC-B55C246CF20F}"/>
    <cellStyle name="Header1 5 2 4 4 2 3" xfId="46010" xr:uid="{F278F1BC-A595-44B9-B765-F13F8439032E}"/>
    <cellStyle name="Header1 5 2 4 4 3" xfId="46011" xr:uid="{E013CA88-C1B1-4A96-992B-AB36E68C6D77}"/>
    <cellStyle name="Header1 5 2 4 4 3 2" xfId="46012" xr:uid="{D43715B6-733E-46CF-A103-E7358F838BD7}"/>
    <cellStyle name="Header1 5 2 4 4 3 3" xfId="46013" xr:uid="{A754BE36-8B9C-4AE7-87D5-7859E80E0AAB}"/>
    <cellStyle name="Header1 5 2 4 4 4" xfId="46014" xr:uid="{77002F45-0897-4DB5-B615-01DF39D5972B}"/>
    <cellStyle name="Header1 5 2 4 4 4 2" xfId="46015" xr:uid="{170D33EC-A932-4C08-AA2A-F6DF80142FBF}"/>
    <cellStyle name="Header1 5 2 4 4 4 3" xfId="46016" xr:uid="{43F92C12-5973-4803-AEE5-BB3298E1AB7F}"/>
    <cellStyle name="Header1 5 2 4 4 5" xfId="46017" xr:uid="{0F165E62-D700-4688-89CB-64D119971981}"/>
    <cellStyle name="Header1 5 2 4 4 5 2" xfId="46018" xr:uid="{2123CF9B-806B-48EF-8205-2290C906A6AF}"/>
    <cellStyle name="Header1 5 2 4 4 5 3" xfId="46019" xr:uid="{55EAC166-A99B-4090-918A-E3C09EB2C1A2}"/>
    <cellStyle name="Header1 5 2 4 4 6" xfId="46020" xr:uid="{40BFE75E-53D8-4D40-AB7B-00DF2131821D}"/>
    <cellStyle name="Header1 5 2 4 4 6 2" xfId="46021" xr:uid="{73B6343B-8243-4C09-8175-F02C563D4231}"/>
    <cellStyle name="Header1 5 2 4 4 6 3" xfId="46022" xr:uid="{6CE2BC83-2F5D-454C-ADAF-09137AB19C2B}"/>
    <cellStyle name="Header1 5 2 4 4 7" xfId="46023" xr:uid="{F42D8678-B086-4187-A584-6F29E6808CE1}"/>
    <cellStyle name="Header1 5 2 4 4 8" xfId="46024" xr:uid="{5F3AB364-0803-4C2A-BB5F-84F51A7AE0F5}"/>
    <cellStyle name="Header1 5 2 4 5" xfId="46025" xr:uid="{E36F5A9F-370E-4831-AD44-11A1E07635B2}"/>
    <cellStyle name="Header1 5 2 4 5 2" xfId="46026" xr:uid="{F5B36B45-0CF8-498A-AC1D-B92ABB60311A}"/>
    <cellStyle name="Header1 5 2 4 5 2 2" xfId="46027" xr:uid="{49EFE90E-4286-447A-ABD4-C95DC53B5A6E}"/>
    <cellStyle name="Header1 5 2 4 5 2 3" xfId="46028" xr:uid="{AE23EE1C-A717-4A98-A9AF-97DE268A963B}"/>
    <cellStyle name="Header1 5 2 4 5 3" xfId="46029" xr:uid="{286A1703-1CFB-4FC4-AF2C-6D4287FE71CA}"/>
    <cellStyle name="Header1 5 2 4 5 3 2" xfId="46030" xr:uid="{D40DC605-F504-4A7A-9703-D81B1148C4F3}"/>
    <cellStyle name="Header1 5 2 4 5 3 3" xfId="46031" xr:uid="{D576B62C-8335-4D3F-BA70-29AFDF30B74F}"/>
    <cellStyle name="Header1 5 2 4 5 4" xfId="46032" xr:uid="{A828BC96-FFFD-4FB5-BF9B-80687F3AD612}"/>
    <cellStyle name="Header1 5 2 4 5 4 2" xfId="46033" xr:uid="{23BD9F21-919F-4FC2-A980-1E236D81099F}"/>
    <cellStyle name="Header1 5 2 4 5 4 3" xfId="46034" xr:uid="{412D1D30-31C2-4D5C-B280-AE291BDC175B}"/>
    <cellStyle name="Header1 5 2 4 5 5" xfId="46035" xr:uid="{0C3B0287-C38E-46FB-AD4E-2CFB627783E3}"/>
    <cellStyle name="Header1 5 2 4 5 5 2" xfId="46036" xr:uid="{D58522E1-8A1F-43AC-AB85-D2FF9BF9F692}"/>
    <cellStyle name="Header1 5 2 4 5 5 3" xfId="46037" xr:uid="{2C3F7FA5-E51A-4C4B-B367-84D9335EC1F3}"/>
    <cellStyle name="Header1 5 2 4 5 6" xfId="46038" xr:uid="{53149297-6082-4BAE-BD35-CEA600B4AB35}"/>
    <cellStyle name="Header1 5 2 4 5 6 2" xfId="46039" xr:uid="{C4215F60-EE79-4179-AC74-70EC5F564DFE}"/>
    <cellStyle name="Header1 5 2 4 5 6 3" xfId="46040" xr:uid="{DE00A1D0-190D-4FA7-A496-281477C45BA3}"/>
    <cellStyle name="Header1 5 2 4 5 7" xfId="46041" xr:uid="{88F4612A-B2A0-47CA-B4ED-F6C9445E1602}"/>
    <cellStyle name="Header1 5 2 4 5 8" xfId="46042" xr:uid="{6DC788CE-D501-40C0-B8EF-D80975294700}"/>
    <cellStyle name="Header1 5 2 4 6" xfId="46043" xr:uid="{0C069EDA-EB2E-4257-9942-F8C3EBF61F3C}"/>
    <cellStyle name="Header1 5 2 4 6 2" xfId="46044" xr:uid="{84821443-4325-4084-A73F-A2B544A19A1A}"/>
    <cellStyle name="Header1 5 2 4 6 2 2" xfId="46045" xr:uid="{E4C6F0D5-6DF0-4261-8ABC-19552CADA3E2}"/>
    <cellStyle name="Header1 5 2 4 6 2 3" xfId="46046" xr:uid="{5A2EC28B-091F-42BD-8D5F-97DDBECEE9C8}"/>
    <cellStyle name="Header1 5 2 4 6 3" xfId="46047" xr:uid="{E2CBFD14-3DAB-45DF-9E60-B701AD7DDEE8}"/>
    <cellStyle name="Header1 5 2 4 6 3 2" xfId="46048" xr:uid="{9FA106A4-DE01-4C6D-BC94-D5A60FD3185E}"/>
    <cellStyle name="Header1 5 2 4 6 3 3" xfId="46049" xr:uid="{31B8185D-6F7C-4ED6-9ED7-0AB50CB591EE}"/>
    <cellStyle name="Header1 5 2 4 6 4" xfId="46050" xr:uid="{C49EDDE8-A541-43E5-AA99-42D23030C58A}"/>
    <cellStyle name="Header1 5 2 4 6 4 2" xfId="46051" xr:uid="{D779F225-0CA3-4CC7-B6CE-7A97D98F9344}"/>
    <cellStyle name="Header1 5 2 4 6 4 3" xfId="46052" xr:uid="{F5D00412-EBB3-4A1B-8875-45481CA456F4}"/>
    <cellStyle name="Header1 5 2 4 6 5" xfId="46053" xr:uid="{0F899571-11C0-4263-BBC0-063E8CD8E7C1}"/>
    <cellStyle name="Header1 5 2 4 6 5 2" xfId="46054" xr:uid="{16E5CE1C-064F-42BD-B82F-6BB8CE5E5787}"/>
    <cellStyle name="Header1 5 2 4 6 5 3" xfId="46055" xr:uid="{A7B32AD9-EB31-4F22-9314-3E1424047346}"/>
    <cellStyle name="Header1 5 2 4 6 6" xfId="46056" xr:uid="{8A752402-EE7C-45DA-B4AE-81587A817A8E}"/>
    <cellStyle name="Header1 5 2 4 6 6 2" xfId="46057" xr:uid="{5E2E93F7-2720-4DA4-8971-FD77F5A45D47}"/>
    <cellStyle name="Header1 5 2 4 6 6 3" xfId="46058" xr:uid="{3904A2C8-AE9F-45A3-AB33-F62E245D072E}"/>
    <cellStyle name="Header1 5 2 4 6 7" xfId="46059" xr:uid="{28FD5216-FEF8-486C-9041-0735E9498DC1}"/>
    <cellStyle name="Header1 5 2 4 6 8" xfId="46060" xr:uid="{F43ACF9B-DCC7-4118-BF2F-0D133C49B122}"/>
    <cellStyle name="Header1 5 2 4 7" xfId="46061" xr:uid="{3A5B524E-04C6-4D37-813E-6A80FA6EC24E}"/>
    <cellStyle name="Header1 5 2 4 8" xfId="46062" xr:uid="{2BCC9718-1F44-4F0F-9B17-700ADFD3C287}"/>
    <cellStyle name="Header1 5 2 5" xfId="46063" xr:uid="{39DCEDE4-755B-422C-B229-D04047089DAF}"/>
    <cellStyle name="Header1 5 2 5 2" xfId="46064" xr:uid="{CBB9CD91-6B3F-47BD-AED3-066E2CFF1941}"/>
    <cellStyle name="Header1 5 2 5 2 2" xfId="46065" xr:uid="{E28674A2-4E06-463D-A535-84047CE3732F}"/>
    <cellStyle name="Header1 5 2 5 2 2 2" xfId="46066" xr:uid="{94D622F0-43AD-436B-8889-665F232EE262}"/>
    <cellStyle name="Header1 5 2 5 2 2 3" xfId="46067" xr:uid="{63B3BA2E-E3F0-4E06-9C48-3B0D25297C48}"/>
    <cellStyle name="Header1 5 2 5 2 3" xfId="46068" xr:uid="{401320FB-867A-4DA4-93F6-4328B714B5BD}"/>
    <cellStyle name="Header1 5 2 5 2 3 2" xfId="46069" xr:uid="{4840111E-83DA-4C5C-8CBC-1F0F13B957B3}"/>
    <cellStyle name="Header1 5 2 5 2 3 3" xfId="46070" xr:uid="{D072ED03-A477-4334-8D5F-50E53FFEBBF4}"/>
    <cellStyle name="Header1 5 2 5 2 4" xfId="46071" xr:uid="{0DB2CC7A-C044-43F2-AD73-0E350020B0B7}"/>
    <cellStyle name="Header1 5 2 5 2 4 2" xfId="46072" xr:uid="{D678BF48-FAF7-492F-9EE2-36C85582EC46}"/>
    <cellStyle name="Header1 5 2 5 2 4 3" xfId="46073" xr:uid="{0968D26C-D707-4006-938D-E57E2ED0AE6A}"/>
    <cellStyle name="Header1 5 2 5 2 5" xfId="46074" xr:uid="{B5DF4423-B3E3-4472-A8E1-322DEA8ECD06}"/>
    <cellStyle name="Header1 5 2 5 2 5 2" xfId="46075" xr:uid="{9DCEE28D-5FE1-4EC1-98B6-B5C8C62DDEB8}"/>
    <cellStyle name="Header1 5 2 5 2 5 3" xfId="46076" xr:uid="{C9FF8093-60A0-4A76-83A4-869DF4F10933}"/>
    <cellStyle name="Header1 5 2 5 2 6" xfId="46077" xr:uid="{D5132674-57B7-4F60-928B-8B6ACF90E8EB}"/>
    <cellStyle name="Header1 5 2 5 2 6 2" xfId="46078" xr:uid="{6C2CC4C1-5711-4A51-8658-449568084E8A}"/>
    <cellStyle name="Header1 5 2 5 2 6 3" xfId="46079" xr:uid="{2D65032C-8769-4945-BCE2-03351FFB2B4B}"/>
    <cellStyle name="Header1 5 2 5 2 7" xfId="46080" xr:uid="{CC501B09-8E75-4E26-BDED-11EB687A4DBB}"/>
    <cellStyle name="Header1 5 2 5 2 7 2" xfId="46081" xr:uid="{24642240-BEE8-40D4-AA7E-D8579324BD18}"/>
    <cellStyle name="Header1 5 2 5 2 7 3" xfId="46082" xr:uid="{EC2F1497-0168-4C82-A0CF-767146312A00}"/>
    <cellStyle name="Header1 5 2 5 2 8" xfId="46083" xr:uid="{D6950311-27A4-44B4-8C84-B4764ECB87A2}"/>
    <cellStyle name="Header1 5 2 5 2 9" xfId="46084" xr:uid="{A1263A23-ED3C-4170-99FE-77E850C60AA6}"/>
    <cellStyle name="Header1 5 2 5 3" xfId="46085" xr:uid="{40B5653D-34E1-414D-A9EC-F273401CC504}"/>
    <cellStyle name="Header1 5 2 5 3 2" xfId="46086" xr:uid="{4FC67F99-23D5-421B-9ED1-3FD5C275BAC9}"/>
    <cellStyle name="Header1 5 2 5 3 2 2" xfId="46087" xr:uid="{D710689E-7F86-4FCC-A54F-EB5D05110A0D}"/>
    <cellStyle name="Header1 5 2 5 3 2 3" xfId="46088" xr:uid="{F3F667A6-A1CC-450B-9288-59D15E9DBDDF}"/>
    <cellStyle name="Header1 5 2 5 3 3" xfId="46089" xr:uid="{AC1442C6-9F55-4AAD-91F6-53AA5300101C}"/>
    <cellStyle name="Header1 5 2 5 3 3 2" xfId="46090" xr:uid="{73AFA2D3-83DC-4C3E-9B8D-B5C5113E24A3}"/>
    <cellStyle name="Header1 5 2 5 3 3 3" xfId="46091" xr:uid="{6A68D144-076F-4301-9F00-03510724B14F}"/>
    <cellStyle name="Header1 5 2 5 3 4" xfId="46092" xr:uid="{3AECAEEB-51E4-4E4C-BD01-8F45AFFF87F5}"/>
    <cellStyle name="Header1 5 2 5 3 4 2" xfId="46093" xr:uid="{55637617-C49D-4F16-8494-B2A0CEE6BA49}"/>
    <cellStyle name="Header1 5 2 5 3 4 3" xfId="46094" xr:uid="{45F9EB9C-118E-45A7-A1A2-C3B44B4FFCFD}"/>
    <cellStyle name="Header1 5 2 5 3 5" xfId="46095" xr:uid="{D3FA7611-9D6B-42B8-A6AD-85243991F5D7}"/>
    <cellStyle name="Header1 5 2 5 3 5 2" xfId="46096" xr:uid="{832F3201-3216-44E1-BFFA-A7F186002750}"/>
    <cellStyle name="Header1 5 2 5 3 5 3" xfId="46097" xr:uid="{630A7394-9DA6-4BFF-AF50-AAD56C341AF7}"/>
    <cellStyle name="Header1 5 2 5 3 6" xfId="46098" xr:uid="{FE651148-A5DC-47CE-ACBF-B7B58CD23180}"/>
    <cellStyle name="Header1 5 2 5 3 6 2" xfId="46099" xr:uid="{A7F251FF-7D1D-45E5-8A81-90189EB32420}"/>
    <cellStyle name="Header1 5 2 5 3 6 3" xfId="46100" xr:uid="{6AF5BE13-3F76-4D7F-A8F7-A780E119BEE5}"/>
    <cellStyle name="Header1 5 2 5 3 7" xfId="46101" xr:uid="{DE2E4AC9-E51A-4D38-BD2F-C71395D7B26A}"/>
    <cellStyle name="Header1 5 2 5 3 8" xfId="46102" xr:uid="{C5EDAE1F-C772-4AD6-B437-8C8A7389A94E}"/>
    <cellStyle name="Header1 5 2 5 4" xfId="46103" xr:uid="{770ABB70-5125-4708-B1D0-C1853401808E}"/>
    <cellStyle name="Header1 5 2 5 4 2" xfId="46104" xr:uid="{605896D3-9FE5-4A0B-AC23-77A144E56739}"/>
    <cellStyle name="Header1 5 2 5 4 2 2" xfId="46105" xr:uid="{CE23C4BB-8775-436C-BEBF-40120E2DEB0E}"/>
    <cellStyle name="Header1 5 2 5 4 2 3" xfId="46106" xr:uid="{1A912A85-445E-40C6-974A-D0018D41B37B}"/>
    <cellStyle name="Header1 5 2 5 4 3" xfId="46107" xr:uid="{EB7BBD41-84F7-432B-8FBE-3D458CAE9AAF}"/>
    <cellStyle name="Header1 5 2 5 4 3 2" xfId="46108" xr:uid="{938EDB3C-5DDE-48B7-90D4-EA08DBD8B792}"/>
    <cellStyle name="Header1 5 2 5 4 3 3" xfId="46109" xr:uid="{AF37EA20-FDCF-4B76-B244-1B55DE5969BB}"/>
    <cellStyle name="Header1 5 2 5 4 4" xfId="46110" xr:uid="{0E239EDA-710A-4B6A-A8A2-099D00BF15F3}"/>
    <cellStyle name="Header1 5 2 5 4 4 2" xfId="46111" xr:uid="{5082D37B-0A86-4066-86A6-14D5B1A93458}"/>
    <cellStyle name="Header1 5 2 5 4 4 3" xfId="46112" xr:uid="{6E4EBBE0-09E8-4EDB-A1CE-F221C1E82167}"/>
    <cellStyle name="Header1 5 2 5 4 5" xfId="46113" xr:uid="{488F7B4E-8662-4076-80CC-3004FED8B5F4}"/>
    <cellStyle name="Header1 5 2 5 4 5 2" xfId="46114" xr:uid="{CFD3DD2F-CB17-4FF8-8239-3070F0DD407B}"/>
    <cellStyle name="Header1 5 2 5 4 5 3" xfId="46115" xr:uid="{3DE61AC7-5CD2-433C-8A2E-537AAD66F15B}"/>
    <cellStyle name="Header1 5 2 5 4 6" xfId="46116" xr:uid="{85565B64-47F0-4C91-A0BF-D9D0E70CD820}"/>
    <cellStyle name="Header1 5 2 5 4 6 2" xfId="46117" xr:uid="{91B706BF-4C39-4D19-ABB2-2E0719921BB0}"/>
    <cellStyle name="Header1 5 2 5 4 6 3" xfId="46118" xr:uid="{972A42B9-3213-405B-89C6-BAF9770679E5}"/>
    <cellStyle name="Header1 5 2 5 4 7" xfId="46119" xr:uid="{16879BF0-48EF-408D-8123-B40B48D935AF}"/>
    <cellStyle name="Header1 5 2 5 4 8" xfId="46120" xr:uid="{C41FC0D6-BDE4-4826-9101-F211186F6FDA}"/>
    <cellStyle name="Header1 5 2 5 5" xfId="46121" xr:uid="{228B8709-56E4-439A-BBE0-ED7EBE55466E}"/>
    <cellStyle name="Header1 5 2 5 5 2" xfId="46122" xr:uid="{C0C9CEEC-96BD-41FE-91E9-C456923F1B23}"/>
    <cellStyle name="Header1 5 2 5 5 2 2" xfId="46123" xr:uid="{86EDCD6E-DBEC-4A4E-9DDC-934E9670DDE6}"/>
    <cellStyle name="Header1 5 2 5 5 2 3" xfId="46124" xr:uid="{35B580D5-BEFC-47F6-8D65-EDCA74E8E6CD}"/>
    <cellStyle name="Header1 5 2 5 5 3" xfId="46125" xr:uid="{387468CD-F89F-4D8B-8AF2-8A031B2D974D}"/>
    <cellStyle name="Header1 5 2 5 5 3 2" xfId="46126" xr:uid="{7E62AFE3-FBF1-4BE9-BA1D-91CC87FBD69A}"/>
    <cellStyle name="Header1 5 2 5 5 3 3" xfId="46127" xr:uid="{86F44612-F596-487A-82DB-7B58B4BAC4B8}"/>
    <cellStyle name="Header1 5 2 5 5 4" xfId="46128" xr:uid="{03E92D7F-17D9-4E18-BBEF-82C6A5FC0850}"/>
    <cellStyle name="Header1 5 2 5 5 4 2" xfId="46129" xr:uid="{EA8ECB6A-1A37-427C-80FD-ED04C1F64C99}"/>
    <cellStyle name="Header1 5 2 5 5 4 3" xfId="46130" xr:uid="{B851217D-B1B5-4AB0-910A-9A0C515D2458}"/>
    <cellStyle name="Header1 5 2 5 5 5" xfId="46131" xr:uid="{3EDE4589-B4BE-434C-943C-12DD4208D816}"/>
    <cellStyle name="Header1 5 2 5 5 5 2" xfId="46132" xr:uid="{020D03E7-96C7-44FC-B746-53B91A56ADAE}"/>
    <cellStyle name="Header1 5 2 5 5 5 3" xfId="46133" xr:uid="{9B59F85B-827F-4A3B-9D9E-AD20D8508DD2}"/>
    <cellStyle name="Header1 5 2 5 5 6" xfId="46134" xr:uid="{D18D6123-4430-493D-AAA7-98CA197F3A82}"/>
    <cellStyle name="Header1 5 2 5 5 6 2" xfId="46135" xr:uid="{7DC0C055-5801-43AE-A35C-90CB2253FD97}"/>
    <cellStyle name="Header1 5 2 5 5 6 3" xfId="46136" xr:uid="{9C16313F-525F-44F1-98F1-92AE32384B2A}"/>
    <cellStyle name="Header1 5 2 5 5 7" xfId="46137" xr:uid="{8B45A674-C735-46CE-A1D7-42079345AA96}"/>
    <cellStyle name="Header1 5 2 5 5 8" xfId="46138" xr:uid="{560173B5-CED3-4892-A3A4-5581ACCE2E7A}"/>
    <cellStyle name="Header1 5 2 5 6" xfId="46139" xr:uid="{630CF31E-D0C6-42A7-8838-DA382CA49A51}"/>
    <cellStyle name="Header1 5 2 5 6 2" xfId="46140" xr:uid="{8B7DBBA9-9787-4BA6-A218-BE767208D5DE}"/>
    <cellStyle name="Header1 5 2 5 6 2 2" xfId="46141" xr:uid="{0D4EE656-9EA7-4CD4-B9EC-8ED27B37DFC0}"/>
    <cellStyle name="Header1 5 2 5 6 2 3" xfId="46142" xr:uid="{9E896C75-DE75-4816-9EEA-5CF2DA160245}"/>
    <cellStyle name="Header1 5 2 5 6 3" xfId="46143" xr:uid="{17AC0CB5-DA13-491B-B640-887A7F720C99}"/>
    <cellStyle name="Header1 5 2 5 6 3 2" xfId="46144" xr:uid="{D54DD4E8-F578-4509-A4F0-D122DF896386}"/>
    <cellStyle name="Header1 5 2 5 6 3 3" xfId="46145" xr:uid="{6B31BEE1-FCA8-478A-AF2B-5BFC2DCFD16A}"/>
    <cellStyle name="Header1 5 2 5 6 4" xfId="46146" xr:uid="{30AFB9D4-A215-4BE9-944E-2D2E04DFEAE4}"/>
    <cellStyle name="Header1 5 2 5 6 4 2" xfId="46147" xr:uid="{CCC7CE09-FF9C-44CE-BD49-5B4D2055A540}"/>
    <cellStyle name="Header1 5 2 5 6 4 3" xfId="46148" xr:uid="{6AF965A9-168A-4E04-B9C2-098CF86E613F}"/>
    <cellStyle name="Header1 5 2 5 6 5" xfId="46149" xr:uid="{04B99BBB-AEAC-4348-BA3F-E8FDF3459BCC}"/>
    <cellStyle name="Header1 5 2 5 6 5 2" xfId="46150" xr:uid="{F0C71F59-D7C9-4432-B832-ECCED2E5D198}"/>
    <cellStyle name="Header1 5 2 5 6 5 3" xfId="46151" xr:uid="{CAC72EBD-6F30-4EB9-AAE4-C635381ECBF0}"/>
    <cellStyle name="Header1 5 2 5 6 6" xfId="46152" xr:uid="{176FC624-B134-4788-865C-051981D8A696}"/>
    <cellStyle name="Header1 5 2 5 6 6 2" xfId="46153" xr:uid="{166A3279-0CB1-4FF5-BEA5-85E0E8806470}"/>
    <cellStyle name="Header1 5 2 5 6 6 3" xfId="46154" xr:uid="{F83A31ED-DBF2-455A-A531-2FA8AA584421}"/>
    <cellStyle name="Header1 5 2 5 6 7" xfId="46155" xr:uid="{D4436CDD-BA17-4D50-9FC8-2AD1780C025B}"/>
    <cellStyle name="Header1 5 2 5 6 8" xfId="46156" xr:uid="{794C3313-5907-46B4-9288-5CE5F96A4EF4}"/>
    <cellStyle name="Header1 5 2 5 7" xfId="46157" xr:uid="{AA79BCB6-3C4B-488F-BEE9-D202F4F6C989}"/>
    <cellStyle name="Header1 5 2 5 8" xfId="46158" xr:uid="{21E3614E-2166-4902-9F32-42321A79D7C1}"/>
    <cellStyle name="Header1 5 2 6" xfId="46159" xr:uid="{B79E1569-7F37-497E-817C-D9A100E7A170}"/>
    <cellStyle name="Header1 5 2 6 2" xfId="46160" xr:uid="{2DA302A0-BD93-4256-9586-100EC6B86CA5}"/>
    <cellStyle name="Header1 5 2 6 2 2" xfId="46161" xr:uid="{903DAAC8-F901-40F1-B767-46AFC8FA1FC3}"/>
    <cellStyle name="Header1 5 2 6 2 2 2" xfId="46162" xr:uid="{4E8BD054-E14B-47E1-92DE-B5A30FD915BA}"/>
    <cellStyle name="Header1 5 2 6 2 2 3" xfId="46163" xr:uid="{B3A27AF1-6A0F-4782-A77A-4068E05855DC}"/>
    <cellStyle name="Header1 5 2 6 2 3" xfId="46164" xr:uid="{CC207F7A-C9C8-4FE4-AB22-20F5D6085D59}"/>
    <cellStyle name="Header1 5 2 6 2 3 2" xfId="46165" xr:uid="{965F7118-A4F7-4A4C-9057-F358734449FB}"/>
    <cellStyle name="Header1 5 2 6 2 3 3" xfId="46166" xr:uid="{A2BBE4DC-C683-40FB-BC97-03677B79EDCF}"/>
    <cellStyle name="Header1 5 2 6 2 4" xfId="46167" xr:uid="{B9EF2860-C4D2-4B76-B545-3F0AA55F6737}"/>
    <cellStyle name="Header1 5 2 6 2 4 2" xfId="46168" xr:uid="{38A39817-1D60-4907-8DEE-000B0A2149F4}"/>
    <cellStyle name="Header1 5 2 6 2 4 3" xfId="46169" xr:uid="{B726DCF9-6781-4D8C-9D1E-17B7D3AF12FD}"/>
    <cellStyle name="Header1 5 2 6 2 5" xfId="46170" xr:uid="{5DE0CEA9-412F-4467-BEC9-86A8C9133531}"/>
    <cellStyle name="Header1 5 2 6 2 5 2" xfId="46171" xr:uid="{8A5CD75D-A5EF-4751-85F0-E8DC02C8CEC3}"/>
    <cellStyle name="Header1 5 2 6 2 5 3" xfId="46172" xr:uid="{8E075FC7-DD47-4FB4-9738-5D2C97D66ACE}"/>
    <cellStyle name="Header1 5 2 6 2 6" xfId="46173" xr:uid="{1E140BA1-18E1-4D3A-B526-92D96D6A1AF3}"/>
    <cellStyle name="Header1 5 2 6 2 6 2" xfId="46174" xr:uid="{66D0F461-D330-404D-B4DB-CEF0EABB7524}"/>
    <cellStyle name="Header1 5 2 6 2 6 3" xfId="46175" xr:uid="{E1A66AC2-69B8-45F9-88BA-3F23D7C8EDB4}"/>
    <cellStyle name="Header1 5 2 6 2 7" xfId="46176" xr:uid="{B9D3D7E6-DA6F-4583-A1B2-BFC7FCE2D1AD}"/>
    <cellStyle name="Header1 5 2 6 2 7 2" xfId="46177" xr:uid="{099B56BE-E1E4-47FE-8779-E044ACA632BE}"/>
    <cellStyle name="Header1 5 2 6 2 7 3" xfId="46178" xr:uid="{F50FE032-1CE6-4314-BBEA-D7231F42F71E}"/>
    <cellStyle name="Header1 5 2 6 2 8" xfId="46179" xr:uid="{CD68D80E-ADB7-4CA5-B136-B1B6A29378B2}"/>
    <cellStyle name="Header1 5 2 6 2 9" xfId="46180" xr:uid="{7249DEC4-7A81-4109-83E0-218F0F531D7E}"/>
    <cellStyle name="Header1 5 2 6 3" xfId="46181" xr:uid="{23B39E6C-8797-4DFF-9EFD-C6181142F5DF}"/>
    <cellStyle name="Header1 5 2 6 3 2" xfId="46182" xr:uid="{564D9210-1179-4610-B6C5-7825715DAACA}"/>
    <cellStyle name="Header1 5 2 6 3 2 2" xfId="46183" xr:uid="{4D5A5A7A-3869-4DD3-9325-0516910F3FDB}"/>
    <cellStyle name="Header1 5 2 6 3 2 3" xfId="46184" xr:uid="{E430D917-C1A8-42EF-8C65-37DDA4C8201A}"/>
    <cellStyle name="Header1 5 2 6 3 3" xfId="46185" xr:uid="{E9AF80F1-759C-4922-B985-95268165AD77}"/>
    <cellStyle name="Header1 5 2 6 3 3 2" xfId="46186" xr:uid="{2A0D3775-6B2F-4EF6-BE0B-AF27A5CACF31}"/>
    <cellStyle name="Header1 5 2 6 3 3 3" xfId="46187" xr:uid="{0EB5D617-97A6-4F50-9DD2-38C0C0839AE3}"/>
    <cellStyle name="Header1 5 2 6 3 4" xfId="46188" xr:uid="{D6101073-AF46-42E3-B90C-76ABB66A3B0F}"/>
    <cellStyle name="Header1 5 2 6 3 4 2" xfId="46189" xr:uid="{8DDFB4DC-9F9D-47B4-8B6A-95D034957751}"/>
    <cellStyle name="Header1 5 2 6 3 4 3" xfId="46190" xr:uid="{07A5FCD3-2761-452C-AB96-D345771545A4}"/>
    <cellStyle name="Header1 5 2 6 3 5" xfId="46191" xr:uid="{01E765E4-ACC2-4052-B2AE-9CC117D57FE6}"/>
    <cellStyle name="Header1 5 2 6 3 5 2" xfId="46192" xr:uid="{32D94D7D-3DC1-410D-8104-90CB5D85291A}"/>
    <cellStyle name="Header1 5 2 6 3 5 3" xfId="46193" xr:uid="{2BB2783A-B77A-4668-9379-0CC1E6F6363E}"/>
    <cellStyle name="Header1 5 2 6 3 6" xfId="46194" xr:uid="{DF3480D3-0587-43F0-BC49-6E49060B35A2}"/>
    <cellStyle name="Header1 5 2 6 3 6 2" xfId="46195" xr:uid="{2A56CC2F-CAB1-4BAB-B416-F32FBDF8FE8C}"/>
    <cellStyle name="Header1 5 2 6 3 6 3" xfId="46196" xr:uid="{4BCD4D8E-573B-4FDE-9A7E-639582AA7C36}"/>
    <cellStyle name="Header1 5 2 6 3 7" xfId="46197" xr:uid="{3A4B55A2-F982-42B6-AE7F-BC2249B1A10B}"/>
    <cellStyle name="Header1 5 2 6 3 8" xfId="46198" xr:uid="{727A8032-28E5-4298-89EC-FEBD2D815C4D}"/>
    <cellStyle name="Header1 5 2 6 4" xfId="46199" xr:uid="{B377B30D-5E1D-4717-BB8B-C9A48246DE0F}"/>
    <cellStyle name="Header1 5 2 6 4 2" xfId="46200" xr:uid="{D21ECD02-112D-4133-8E7A-107653410E1A}"/>
    <cellStyle name="Header1 5 2 6 4 2 2" xfId="46201" xr:uid="{117E5C21-7087-4870-9951-B67880F9E0B8}"/>
    <cellStyle name="Header1 5 2 6 4 2 3" xfId="46202" xr:uid="{A75E5DD2-7886-43EC-9487-6B15E642B0FB}"/>
    <cellStyle name="Header1 5 2 6 4 3" xfId="46203" xr:uid="{7E768919-16A0-4322-9B56-33CFC7298729}"/>
    <cellStyle name="Header1 5 2 6 4 3 2" xfId="46204" xr:uid="{51A64CDA-73C7-4C1B-B231-D1D3AA7B7CC9}"/>
    <cellStyle name="Header1 5 2 6 4 3 3" xfId="46205" xr:uid="{0B58C996-C6F1-4D57-8BF9-FCE327C5D82F}"/>
    <cellStyle name="Header1 5 2 6 4 4" xfId="46206" xr:uid="{8E488E80-DC6E-420F-A4C6-A1B16339A36B}"/>
    <cellStyle name="Header1 5 2 6 4 4 2" xfId="46207" xr:uid="{66B089BA-E75A-4334-B5D4-976AE0A34615}"/>
    <cellStyle name="Header1 5 2 6 4 4 3" xfId="46208" xr:uid="{60ABDD00-7307-4D3D-8225-680520D9DF68}"/>
    <cellStyle name="Header1 5 2 6 4 5" xfId="46209" xr:uid="{629BF41C-FDFB-4DD0-BD12-FE75058F2292}"/>
    <cellStyle name="Header1 5 2 6 4 5 2" xfId="46210" xr:uid="{23C91DE0-F436-456D-9ED7-6BCBCD89426B}"/>
    <cellStyle name="Header1 5 2 6 4 5 3" xfId="46211" xr:uid="{CD7C399D-16D7-4108-8086-4A79642F5D04}"/>
    <cellStyle name="Header1 5 2 6 4 6" xfId="46212" xr:uid="{52D58B85-AD7D-45C2-971A-B1256615CD12}"/>
    <cellStyle name="Header1 5 2 6 4 6 2" xfId="46213" xr:uid="{39878CA0-03F6-4CF2-BD34-1E07790154BD}"/>
    <cellStyle name="Header1 5 2 6 4 6 3" xfId="46214" xr:uid="{53F0F94F-378A-4BBB-86DD-0870758BE815}"/>
    <cellStyle name="Header1 5 2 6 4 7" xfId="46215" xr:uid="{4DD596F1-58D2-476B-8EA8-8D7B5F2FC6F9}"/>
    <cellStyle name="Header1 5 2 6 4 8" xfId="46216" xr:uid="{362549C5-4AFE-4750-B87E-FB851E185FB7}"/>
    <cellStyle name="Header1 5 2 6 5" xfId="46217" xr:uid="{B36C849B-9BDA-452F-A98C-042E0A7C3444}"/>
    <cellStyle name="Header1 5 2 6 5 2" xfId="46218" xr:uid="{0632C6CD-70DB-400F-A83C-C5112C37E6BE}"/>
    <cellStyle name="Header1 5 2 6 5 2 2" xfId="46219" xr:uid="{1B1887A1-77D6-4AFB-A27E-95EEC40C51F5}"/>
    <cellStyle name="Header1 5 2 6 5 2 3" xfId="46220" xr:uid="{5F632512-C41F-4AB4-A17A-0BD5C9ED0A3D}"/>
    <cellStyle name="Header1 5 2 6 5 3" xfId="46221" xr:uid="{4C5F646F-745A-4195-9406-6D92A26E15A9}"/>
    <cellStyle name="Header1 5 2 6 5 3 2" xfId="46222" xr:uid="{CB0CF42F-C427-4DAD-BFD1-BEC63FC586DA}"/>
    <cellStyle name="Header1 5 2 6 5 3 3" xfId="46223" xr:uid="{E6CC2429-A0D3-42D4-A3BE-9B37C820F7C7}"/>
    <cellStyle name="Header1 5 2 6 5 4" xfId="46224" xr:uid="{225D358F-6567-44F0-AE2B-49B63F88BD59}"/>
    <cellStyle name="Header1 5 2 6 5 4 2" xfId="46225" xr:uid="{AE7D146A-1C69-4358-8E61-3F05D438E75E}"/>
    <cellStyle name="Header1 5 2 6 5 4 3" xfId="46226" xr:uid="{B67CBFA5-4389-4BAA-8DC4-5524EDDDA518}"/>
    <cellStyle name="Header1 5 2 6 5 5" xfId="46227" xr:uid="{3E365606-3491-485B-BF2A-CBF546074C53}"/>
    <cellStyle name="Header1 5 2 6 5 5 2" xfId="46228" xr:uid="{9F07CBB7-F7B9-4E0F-85D0-5E374C18D37B}"/>
    <cellStyle name="Header1 5 2 6 5 5 3" xfId="46229" xr:uid="{7384A6ED-3C96-4ADD-9B8C-D03C11F370FC}"/>
    <cellStyle name="Header1 5 2 6 5 6" xfId="46230" xr:uid="{F4532B40-422D-4EAB-9D96-E7CE8462FB7F}"/>
    <cellStyle name="Header1 5 2 6 5 6 2" xfId="46231" xr:uid="{5DFA800C-8EBA-46C0-86E9-EC48155A62AF}"/>
    <cellStyle name="Header1 5 2 6 5 6 3" xfId="46232" xr:uid="{022B42CB-B76D-4A5A-9A93-5BC41DC9D991}"/>
    <cellStyle name="Header1 5 2 6 5 7" xfId="46233" xr:uid="{D1F04816-06E7-4307-97CD-8343CB2CEAAE}"/>
    <cellStyle name="Header1 5 2 6 5 8" xfId="46234" xr:uid="{09621275-EC4A-4590-88C5-C6B25AD36B0F}"/>
    <cellStyle name="Header1 5 2 6 6" xfId="46235" xr:uid="{5869C2A6-6FBB-4620-8C88-F0813C6B56D1}"/>
    <cellStyle name="Header1 5 2 6 6 2" xfId="46236" xr:uid="{3553FC71-A9A2-4E8F-BCC2-9E965928B69A}"/>
    <cellStyle name="Header1 5 2 6 6 2 2" xfId="46237" xr:uid="{9015AF4A-6C10-4792-8EB0-C63AA46974A6}"/>
    <cellStyle name="Header1 5 2 6 6 2 3" xfId="46238" xr:uid="{3F2A3752-D563-458E-A8F8-EB686A588A23}"/>
    <cellStyle name="Header1 5 2 6 6 3" xfId="46239" xr:uid="{06B47354-0A09-4019-8B7C-E767CEEC8313}"/>
    <cellStyle name="Header1 5 2 6 6 3 2" xfId="46240" xr:uid="{8E69ED9A-F0A8-4BBE-BC93-5248FD66625F}"/>
    <cellStyle name="Header1 5 2 6 6 3 3" xfId="46241" xr:uid="{5D1315AA-6F9C-46C2-8E73-9CC25BB78241}"/>
    <cellStyle name="Header1 5 2 6 6 4" xfId="46242" xr:uid="{434B1B03-E8AB-4ED2-9B61-4A776CDF3EDD}"/>
    <cellStyle name="Header1 5 2 6 6 4 2" xfId="46243" xr:uid="{5ED7CE6A-CF79-4EA6-AA1A-6EA14A98A9F6}"/>
    <cellStyle name="Header1 5 2 6 6 4 3" xfId="46244" xr:uid="{6FE1BAB7-DB36-4947-8586-7C5475557404}"/>
    <cellStyle name="Header1 5 2 6 6 5" xfId="46245" xr:uid="{AD64EA3E-63C1-4BCA-84DA-A4BDA5A53020}"/>
    <cellStyle name="Header1 5 2 6 6 5 2" xfId="46246" xr:uid="{C943280D-0265-417E-8856-D407974E80F6}"/>
    <cellStyle name="Header1 5 2 6 6 5 3" xfId="46247" xr:uid="{BA93215C-CFB4-41ED-B2F4-CA252780D3FA}"/>
    <cellStyle name="Header1 5 2 6 6 6" xfId="46248" xr:uid="{9D37CBD4-B986-4BC0-96EF-BA54E9750F35}"/>
    <cellStyle name="Header1 5 2 6 6 6 2" xfId="46249" xr:uid="{6300A22B-706B-49C7-9E55-B4775F72B22E}"/>
    <cellStyle name="Header1 5 2 6 6 6 3" xfId="46250" xr:uid="{F9FA16A7-76D1-4C3A-B95A-59326C07A6C8}"/>
    <cellStyle name="Header1 5 2 6 6 7" xfId="46251" xr:uid="{AFA95CE2-7C9C-493F-AD72-CC9A5FDE9C8F}"/>
    <cellStyle name="Header1 5 2 6 6 8" xfId="46252" xr:uid="{15EAD48B-A89A-4692-AE95-6DD0060A6379}"/>
    <cellStyle name="Header1 5 2 6 7" xfId="46253" xr:uid="{1E46089C-DEED-429F-A828-44D700FFB0A5}"/>
    <cellStyle name="Header1 5 2 6 8" xfId="46254" xr:uid="{9916E4DF-5595-4D44-B5C1-7CE91495A7A5}"/>
    <cellStyle name="Header1 5 2 7" xfId="46255" xr:uid="{612C4834-BF38-4299-8F44-72AAAE57EF25}"/>
    <cellStyle name="Header1 5 2 7 2" xfId="46256" xr:uid="{E2123839-62DE-4905-9C7A-E9FF3E5A7770}"/>
    <cellStyle name="Header1 5 2 7 2 2" xfId="46257" xr:uid="{F79149D9-7835-46D1-A996-288629AB10E8}"/>
    <cellStyle name="Header1 5 2 7 2 2 2" xfId="46258" xr:uid="{7CB8478E-4745-4E93-86E5-17A84DE445C2}"/>
    <cellStyle name="Header1 5 2 7 2 2 3" xfId="46259" xr:uid="{6A4079BB-EF7B-4C4D-B406-AB4626AD789D}"/>
    <cellStyle name="Header1 5 2 7 2 3" xfId="46260" xr:uid="{D1644D87-BC9C-4D12-9553-2E806722BA68}"/>
    <cellStyle name="Header1 5 2 7 2 3 2" xfId="46261" xr:uid="{FCDC5C4D-8B8E-45F7-A88E-E30EFF0DB968}"/>
    <cellStyle name="Header1 5 2 7 2 3 3" xfId="46262" xr:uid="{042D1E07-1514-404A-80BF-A802E0151672}"/>
    <cellStyle name="Header1 5 2 7 2 4" xfId="46263" xr:uid="{4A346013-2370-4503-8D0D-FB302000D3A0}"/>
    <cellStyle name="Header1 5 2 7 2 4 2" xfId="46264" xr:uid="{174FE509-339F-4143-BDD3-FD38704BE640}"/>
    <cellStyle name="Header1 5 2 7 2 4 3" xfId="46265" xr:uid="{82417508-2794-43F2-831A-6CA6ACE3F3B1}"/>
    <cellStyle name="Header1 5 2 7 2 5" xfId="46266" xr:uid="{C81879B6-2674-4887-BF4F-428BBD0AA30E}"/>
    <cellStyle name="Header1 5 2 7 2 5 2" xfId="46267" xr:uid="{30A2E7A4-E9B9-4AC5-82DE-4AE2256EEDE0}"/>
    <cellStyle name="Header1 5 2 7 2 5 3" xfId="46268" xr:uid="{A8A572A6-7267-4782-91B0-758152215AFC}"/>
    <cellStyle name="Header1 5 2 7 2 6" xfId="46269" xr:uid="{8E11FA7B-97F5-427D-8590-DFCDF35559E2}"/>
    <cellStyle name="Header1 5 2 7 2 6 2" xfId="46270" xr:uid="{EC6FBB0D-B8BB-4076-A437-3C609F2F4236}"/>
    <cellStyle name="Header1 5 2 7 2 6 3" xfId="46271" xr:uid="{50F3F2AD-6DA7-4B85-8CA2-F69ADCC541DC}"/>
    <cellStyle name="Header1 5 2 7 2 7" xfId="46272" xr:uid="{9D298592-2BE4-408C-8A59-B3794F9891B1}"/>
    <cellStyle name="Header1 5 2 7 2 7 2" xfId="46273" xr:uid="{FD0E0301-C6B6-4160-9845-0A728BCC4A2A}"/>
    <cellStyle name="Header1 5 2 7 2 7 3" xfId="46274" xr:uid="{1E7122DD-9B68-40E6-8ACD-16CF1DCCC566}"/>
    <cellStyle name="Header1 5 2 7 2 8" xfId="46275" xr:uid="{E3B5E229-1374-408C-BECE-CBE0A207058F}"/>
    <cellStyle name="Header1 5 2 7 2 9" xfId="46276" xr:uid="{D9D643CE-A0AF-4D78-B2C4-127A93F95EE2}"/>
    <cellStyle name="Header1 5 2 7 3" xfId="46277" xr:uid="{8A450C98-8BF3-4E45-971F-EC7A101430C8}"/>
    <cellStyle name="Header1 5 2 7 3 2" xfId="46278" xr:uid="{5DB557FF-E5D2-4BCD-AF2C-9B0161AD4E1D}"/>
    <cellStyle name="Header1 5 2 7 3 2 2" xfId="46279" xr:uid="{9C6928CA-8D38-4E03-BF5B-D6C1ADF26FFE}"/>
    <cellStyle name="Header1 5 2 7 3 2 3" xfId="46280" xr:uid="{09E66383-B85C-4BE0-988C-98351600B217}"/>
    <cellStyle name="Header1 5 2 7 3 3" xfId="46281" xr:uid="{0A70FB12-5C92-43ED-9CEE-5F2CF8D5C605}"/>
    <cellStyle name="Header1 5 2 7 3 3 2" xfId="46282" xr:uid="{EF1CDF57-F433-4CCB-819E-30CE22563DA7}"/>
    <cellStyle name="Header1 5 2 7 3 3 3" xfId="46283" xr:uid="{E615500C-0821-45B1-B3CE-85288E5E80CE}"/>
    <cellStyle name="Header1 5 2 7 3 4" xfId="46284" xr:uid="{11E8E804-39C7-4762-861E-AB5D1F17303D}"/>
    <cellStyle name="Header1 5 2 7 3 4 2" xfId="46285" xr:uid="{1F67B979-8F5A-46AE-B52F-5C67DCDA2385}"/>
    <cellStyle name="Header1 5 2 7 3 4 3" xfId="46286" xr:uid="{56038F8D-1FE5-4D47-A2D8-0F7736A053B2}"/>
    <cellStyle name="Header1 5 2 7 3 5" xfId="46287" xr:uid="{E0D644E1-824B-4A18-AF2C-4FC921E93118}"/>
    <cellStyle name="Header1 5 2 7 3 5 2" xfId="46288" xr:uid="{4FE90353-D95C-4D74-8360-C3E168CFDF46}"/>
    <cellStyle name="Header1 5 2 7 3 5 3" xfId="46289" xr:uid="{19E81E58-EA8B-48A8-ABB1-B2CED36BD0A7}"/>
    <cellStyle name="Header1 5 2 7 3 6" xfId="46290" xr:uid="{C703212B-E595-47A7-8566-1E1413FDB0C6}"/>
    <cellStyle name="Header1 5 2 7 3 6 2" xfId="46291" xr:uid="{90ADFB1D-FAF5-44D4-B9F2-3094EE88846F}"/>
    <cellStyle name="Header1 5 2 7 3 6 3" xfId="46292" xr:uid="{09580D88-363E-4388-8AE3-2380B85BDF44}"/>
    <cellStyle name="Header1 5 2 7 3 7" xfId="46293" xr:uid="{3CFA6BCF-C134-4B77-9339-58119C45544A}"/>
    <cellStyle name="Header1 5 2 7 3 8" xfId="46294" xr:uid="{EE2F669D-D74D-43DD-BC11-C3CE1FC93A32}"/>
    <cellStyle name="Header1 5 2 7 4" xfId="46295" xr:uid="{FF5E8CA4-7C7D-4954-9F87-14C3C1604BE6}"/>
    <cellStyle name="Header1 5 2 7 4 2" xfId="46296" xr:uid="{6A3F7CAD-752A-4DE7-9B67-C1F3B53E1483}"/>
    <cellStyle name="Header1 5 2 7 4 2 2" xfId="46297" xr:uid="{1A5EC9B7-7620-4D90-9B94-31FB98B9961B}"/>
    <cellStyle name="Header1 5 2 7 4 2 3" xfId="46298" xr:uid="{0C0DBF5B-C7B8-496A-A4A7-82496F266791}"/>
    <cellStyle name="Header1 5 2 7 4 3" xfId="46299" xr:uid="{D68107A6-64F0-4065-91C3-52A352BEF0B8}"/>
    <cellStyle name="Header1 5 2 7 4 3 2" xfId="46300" xr:uid="{0AD55C49-76C6-4B65-B8B2-956C18CF9F22}"/>
    <cellStyle name="Header1 5 2 7 4 3 3" xfId="46301" xr:uid="{ABFB3495-0851-4706-BD19-073AD077B712}"/>
    <cellStyle name="Header1 5 2 7 4 4" xfId="46302" xr:uid="{7365EBFC-4FE7-42E8-ABAA-FA8B03DA341B}"/>
    <cellStyle name="Header1 5 2 7 4 4 2" xfId="46303" xr:uid="{5BA9F108-2AF2-4AFC-8978-44D0445A1758}"/>
    <cellStyle name="Header1 5 2 7 4 4 3" xfId="46304" xr:uid="{435E4A99-FEA1-40A0-9408-7530E0F3C568}"/>
    <cellStyle name="Header1 5 2 7 4 5" xfId="46305" xr:uid="{E86FA408-4BC0-474B-A93A-3BCA3F4AE832}"/>
    <cellStyle name="Header1 5 2 7 4 5 2" xfId="46306" xr:uid="{A9B99C74-A0CF-45AD-809E-52D3E0F58B6C}"/>
    <cellStyle name="Header1 5 2 7 4 5 3" xfId="46307" xr:uid="{E09BDC42-0DCE-46E2-BB18-E1FB41FF076C}"/>
    <cellStyle name="Header1 5 2 7 4 6" xfId="46308" xr:uid="{C9AE5948-BAC7-4090-A349-9E9485F89989}"/>
    <cellStyle name="Header1 5 2 7 4 6 2" xfId="46309" xr:uid="{41EC8F99-25A5-45AE-B96A-8F6482697F6E}"/>
    <cellStyle name="Header1 5 2 7 4 6 3" xfId="46310" xr:uid="{E60800AE-0E4D-4F50-86E1-4BBD79D28165}"/>
    <cellStyle name="Header1 5 2 7 4 7" xfId="46311" xr:uid="{BFC709C9-3528-490F-9F68-CE981017B62B}"/>
    <cellStyle name="Header1 5 2 7 4 8" xfId="46312" xr:uid="{FC318AE2-708C-4FB5-AA61-43B4C36C051C}"/>
    <cellStyle name="Header1 5 2 7 5" xfId="46313" xr:uid="{DF3D6B17-ADA0-4C70-8B2D-87FFA81FE73E}"/>
    <cellStyle name="Header1 5 2 7 5 2" xfId="46314" xr:uid="{D685FC13-08B0-470E-A0C8-8AF4133C2BE0}"/>
    <cellStyle name="Header1 5 2 7 5 2 2" xfId="46315" xr:uid="{B85D4A84-EB1B-419C-B01E-6E3402756B68}"/>
    <cellStyle name="Header1 5 2 7 5 2 3" xfId="46316" xr:uid="{8E46B6CE-9AE3-4F24-8357-B1C86E094B69}"/>
    <cellStyle name="Header1 5 2 7 5 3" xfId="46317" xr:uid="{BCBCA0D3-5E73-4690-884E-8629AD8AF630}"/>
    <cellStyle name="Header1 5 2 7 5 3 2" xfId="46318" xr:uid="{0B324634-A2DC-4133-9348-9B0847436C8E}"/>
    <cellStyle name="Header1 5 2 7 5 3 3" xfId="46319" xr:uid="{CDC8349E-CA32-4F49-9CE9-813DFCD63539}"/>
    <cellStyle name="Header1 5 2 7 5 4" xfId="46320" xr:uid="{0B1448B3-D4E7-4555-8047-07ACA5800FC2}"/>
    <cellStyle name="Header1 5 2 7 5 4 2" xfId="46321" xr:uid="{77BD74D3-70E3-47C7-B76A-9AD7350C2595}"/>
    <cellStyle name="Header1 5 2 7 5 4 3" xfId="46322" xr:uid="{32D2F5D0-66B7-4508-A669-3CAE57A81826}"/>
    <cellStyle name="Header1 5 2 7 5 5" xfId="46323" xr:uid="{11499C5D-ACD2-466C-8981-BB4F60CD0BE9}"/>
    <cellStyle name="Header1 5 2 7 5 5 2" xfId="46324" xr:uid="{95E2AF92-D029-4F82-A031-D2842C2E9B15}"/>
    <cellStyle name="Header1 5 2 7 5 5 3" xfId="46325" xr:uid="{3A9B93DC-9F1E-4232-B695-FC4B00193D01}"/>
    <cellStyle name="Header1 5 2 7 5 6" xfId="46326" xr:uid="{AE7BF1DF-7EF1-424C-9400-77E7A945D6EC}"/>
    <cellStyle name="Header1 5 2 7 5 6 2" xfId="46327" xr:uid="{F2F60A51-B650-4F91-9470-26E8BABD3249}"/>
    <cellStyle name="Header1 5 2 7 5 6 3" xfId="46328" xr:uid="{DC3BBEA0-9F66-42DD-A686-36EA10DCBA96}"/>
    <cellStyle name="Header1 5 2 7 5 7" xfId="46329" xr:uid="{FB4760C1-2942-4979-8978-F230CD7DE7A5}"/>
    <cellStyle name="Header1 5 2 7 5 8" xfId="46330" xr:uid="{52A140ED-32E3-4E79-BCD9-39E13E6A48B9}"/>
    <cellStyle name="Header1 5 2 7 6" xfId="46331" xr:uid="{1D022ECB-4AC0-4218-8C38-DD32E494BA75}"/>
    <cellStyle name="Header1 5 2 7 6 2" xfId="46332" xr:uid="{93A5B439-EF04-4B1A-B871-6244E7A376CD}"/>
    <cellStyle name="Header1 5 2 7 6 2 2" xfId="46333" xr:uid="{A14BBC97-3F9C-439D-925E-9A838D8A7D3C}"/>
    <cellStyle name="Header1 5 2 7 6 2 3" xfId="46334" xr:uid="{6118BF72-4041-4C68-82F8-7FE2F089F84E}"/>
    <cellStyle name="Header1 5 2 7 6 3" xfId="46335" xr:uid="{A4E3A8A3-79B1-4578-ABCF-D43BCF414473}"/>
    <cellStyle name="Header1 5 2 7 6 3 2" xfId="46336" xr:uid="{069BACFF-D0D7-4DA0-BEDB-C3EF28873714}"/>
    <cellStyle name="Header1 5 2 7 6 3 3" xfId="46337" xr:uid="{45C2B7E8-172B-449F-8F60-7BF06C73635D}"/>
    <cellStyle name="Header1 5 2 7 6 4" xfId="46338" xr:uid="{EB7C9C51-4F80-49D5-83B6-EA9F8165B2D6}"/>
    <cellStyle name="Header1 5 2 7 6 4 2" xfId="46339" xr:uid="{78301D95-7CE8-4968-964D-0B1BB4D66A8E}"/>
    <cellStyle name="Header1 5 2 7 6 4 3" xfId="46340" xr:uid="{8E8763EB-BAA3-4434-9609-3D6700A5082C}"/>
    <cellStyle name="Header1 5 2 7 6 5" xfId="46341" xr:uid="{B6E0F9C7-5794-482F-8F68-3C7524486F0A}"/>
    <cellStyle name="Header1 5 2 7 6 5 2" xfId="46342" xr:uid="{DC2A9DB7-ED34-4EC0-B7A4-16E8CA964C68}"/>
    <cellStyle name="Header1 5 2 7 6 5 3" xfId="46343" xr:uid="{57565830-10A4-43B6-99D5-6DE968B40A95}"/>
    <cellStyle name="Header1 5 2 7 6 6" xfId="46344" xr:uid="{DDF97319-9770-4C1B-8BB1-4FE776DDA4E9}"/>
    <cellStyle name="Header1 5 2 7 6 6 2" xfId="46345" xr:uid="{CAFE3D75-1E8A-46F9-8E49-88F267FD3F2B}"/>
    <cellStyle name="Header1 5 2 7 6 6 3" xfId="46346" xr:uid="{075B78F3-335A-4FA0-B81D-38E3889E0EC5}"/>
    <cellStyle name="Header1 5 2 7 6 7" xfId="46347" xr:uid="{B5F71691-2D6F-45D0-B668-901041F98822}"/>
    <cellStyle name="Header1 5 2 7 6 8" xfId="46348" xr:uid="{DB715279-950F-4C64-A3A3-A90FB966AB7B}"/>
    <cellStyle name="Header1 5 2 7 7" xfId="46349" xr:uid="{407B66D4-1298-4E51-B771-D8AB7C9A1501}"/>
    <cellStyle name="Header1 5 2 7 8" xfId="46350" xr:uid="{B164F685-C4C4-47FF-8377-B19F34ED4226}"/>
    <cellStyle name="Header1 5 2 8" xfId="46351" xr:uid="{FF5E400D-F45E-418A-807B-4D0A28C53E7C}"/>
    <cellStyle name="Header1 5 2 8 2" xfId="46352" xr:uid="{75F56867-C8E4-4A45-B8B8-F586CEDCC6F2}"/>
    <cellStyle name="Header1 5 2 8 2 2" xfId="46353" xr:uid="{DF0F264A-1C65-4BB3-867D-CEF31AF3026C}"/>
    <cellStyle name="Header1 5 2 8 2 2 2" xfId="46354" xr:uid="{45916C51-3FFF-4531-8DEF-77687A0C1E99}"/>
    <cellStyle name="Header1 5 2 8 2 2 3" xfId="46355" xr:uid="{EDB61E21-6BDB-4DBB-979E-C8D206341C3B}"/>
    <cellStyle name="Header1 5 2 8 2 3" xfId="46356" xr:uid="{D2410940-F68F-4E9B-9E3B-0DCBEB56F17D}"/>
    <cellStyle name="Header1 5 2 8 2 3 2" xfId="46357" xr:uid="{748A0AC5-7C29-4DB2-B769-5E1F30A97C99}"/>
    <cellStyle name="Header1 5 2 8 2 3 3" xfId="46358" xr:uid="{BDD17D16-A0DE-4695-87AA-35D5A43B620F}"/>
    <cellStyle name="Header1 5 2 8 2 4" xfId="46359" xr:uid="{EBFA8AA0-5BB0-4D0A-A0E2-7BD675A14635}"/>
    <cellStyle name="Header1 5 2 8 2 4 2" xfId="46360" xr:uid="{9CB052E6-F890-408D-A5CB-A2F90DFAE392}"/>
    <cellStyle name="Header1 5 2 8 2 4 3" xfId="46361" xr:uid="{8EA4FEA5-99EC-47F3-A022-C168F25F106D}"/>
    <cellStyle name="Header1 5 2 8 2 5" xfId="46362" xr:uid="{62373303-03A5-4DEF-91D9-15BBD3AD0CE9}"/>
    <cellStyle name="Header1 5 2 8 2 5 2" xfId="46363" xr:uid="{A0DFE338-6BB9-46A7-ACC5-9719FBF8BC01}"/>
    <cellStyle name="Header1 5 2 8 2 5 3" xfId="46364" xr:uid="{DE935ADF-D40E-4502-83B0-CC8F71A4C761}"/>
    <cellStyle name="Header1 5 2 8 2 6" xfId="46365" xr:uid="{FE704DAF-BF2E-4BA7-B3DF-6EB732066E99}"/>
    <cellStyle name="Header1 5 2 8 2 6 2" xfId="46366" xr:uid="{3808C2EE-8450-4B6A-8412-DF8F2A0706ED}"/>
    <cellStyle name="Header1 5 2 8 2 6 3" xfId="46367" xr:uid="{143C0AA1-2909-49AD-A26D-DC2BD1468512}"/>
    <cellStyle name="Header1 5 2 8 2 7" xfId="46368" xr:uid="{7ECBDFA4-6BAF-4571-B0BE-A9941A33B014}"/>
    <cellStyle name="Header1 5 2 8 2 7 2" xfId="46369" xr:uid="{CA762567-1EEC-408D-9436-B99C3D7DBCCC}"/>
    <cellStyle name="Header1 5 2 8 2 7 3" xfId="46370" xr:uid="{ACDC47AF-2DAD-4C54-816B-4E822D1D5E02}"/>
    <cellStyle name="Header1 5 2 8 2 8" xfId="46371" xr:uid="{923B8E74-C77C-4B11-A26E-FE152189AF43}"/>
    <cellStyle name="Header1 5 2 8 2 9" xfId="46372" xr:uid="{4CAF94AA-07FE-4144-A8BC-E0C021107AFA}"/>
    <cellStyle name="Header1 5 2 8 3" xfId="46373" xr:uid="{4BDD1C07-0EBD-482C-BF14-4CA1C56D6B24}"/>
    <cellStyle name="Header1 5 2 8 3 2" xfId="46374" xr:uid="{31DD077F-D696-464E-90BA-992E2230DB1C}"/>
    <cellStyle name="Header1 5 2 8 3 2 2" xfId="46375" xr:uid="{29755A0A-F1B5-4644-99D3-AF03BE464344}"/>
    <cellStyle name="Header1 5 2 8 3 2 3" xfId="46376" xr:uid="{163188A5-905D-48FB-BA99-0D30E635CBE9}"/>
    <cellStyle name="Header1 5 2 8 3 3" xfId="46377" xr:uid="{F3C36850-B8E3-4865-BD0F-BD4021652D69}"/>
    <cellStyle name="Header1 5 2 8 3 3 2" xfId="46378" xr:uid="{75563A38-F319-47D1-B28C-4C8AFF02B0D7}"/>
    <cellStyle name="Header1 5 2 8 3 3 3" xfId="46379" xr:uid="{3F2B96D0-19D6-47E4-A02A-8DA09F0AEE8A}"/>
    <cellStyle name="Header1 5 2 8 3 4" xfId="46380" xr:uid="{20FB0FC1-5F69-499A-8DFB-C0F787673689}"/>
    <cellStyle name="Header1 5 2 8 3 4 2" xfId="46381" xr:uid="{7EF6B467-D9BE-49B4-97E9-869B453CAD1F}"/>
    <cellStyle name="Header1 5 2 8 3 4 3" xfId="46382" xr:uid="{93F0F254-205E-4345-9C71-F34E4167FE28}"/>
    <cellStyle name="Header1 5 2 8 3 5" xfId="46383" xr:uid="{3706A1B1-ED34-4E85-BF61-0A8136D7FA4E}"/>
    <cellStyle name="Header1 5 2 8 3 5 2" xfId="46384" xr:uid="{9334DE2F-B16F-4E3F-857B-A33C8592D01A}"/>
    <cellStyle name="Header1 5 2 8 3 5 3" xfId="46385" xr:uid="{6BAD6121-6C8C-4D23-AD8D-A873F6BC3D0A}"/>
    <cellStyle name="Header1 5 2 8 3 6" xfId="46386" xr:uid="{3C7AD383-E657-44E6-8EC4-B28B87CBD1E3}"/>
    <cellStyle name="Header1 5 2 8 3 6 2" xfId="46387" xr:uid="{C5DFE202-8E8C-4376-A69D-C8C136EE9F4C}"/>
    <cellStyle name="Header1 5 2 8 3 6 3" xfId="46388" xr:uid="{66FA532A-D25E-4F14-B1F3-776587EFB9FD}"/>
    <cellStyle name="Header1 5 2 8 3 7" xfId="46389" xr:uid="{51C304FB-93B2-4C7C-B86A-D0AC2B026738}"/>
    <cellStyle name="Header1 5 2 8 3 8" xfId="46390" xr:uid="{AB54F108-1DBA-4479-A045-63919C22232B}"/>
    <cellStyle name="Header1 5 2 8 4" xfId="46391" xr:uid="{5950A300-289A-4830-85F5-4C4F286542EC}"/>
    <cellStyle name="Header1 5 2 8 4 2" xfId="46392" xr:uid="{BFDA54C7-9F89-4072-B444-7D5B6A4F3514}"/>
    <cellStyle name="Header1 5 2 8 4 2 2" xfId="46393" xr:uid="{9143FB89-DB53-471C-B624-225D9AAB0437}"/>
    <cellStyle name="Header1 5 2 8 4 2 3" xfId="46394" xr:uid="{AF9AA6EE-7407-4661-A050-33681B27C5E3}"/>
    <cellStyle name="Header1 5 2 8 4 3" xfId="46395" xr:uid="{F0201D1C-F413-4C76-8244-6982E767736D}"/>
    <cellStyle name="Header1 5 2 8 4 3 2" xfId="46396" xr:uid="{398BAC73-E626-4C27-B483-FF4BB0FDE597}"/>
    <cellStyle name="Header1 5 2 8 4 3 3" xfId="46397" xr:uid="{4BD44DD6-62EE-40AA-9BEF-BAAD5F7822CC}"/>
    <cellStyle name="Header1 5 2 8 4 4" xfId="46398" xr:uid="{92264BDF-D7B7-4A5D-AA4A-5D6FB1D994EB}"/>
    <cellStyle name="Header1 5 2 8 4 4 2" xfId="46399" xr:uid="{DB832092-1E49-4038-8610-9559E410766E}"/>
    <cellStyle name="Header1 5 2 8 4 4 3" xfId="46400" xr:uid="{6650F0F3-547D-4A23-B660-0BF714380165}"/>
    <cellStyle name="Header1 5 2 8 4 5" xfId="46401" xr:uid="{71720B12-730B-4646-80F4-9A26F4CB73DA}"/>
    <cellStyle name="Header1 5 2 8 4 5 2" xfId="46402" xr:uid="{C9B7DCF6-8A1C-4F86-B1A5-9C5A0CD07091}"/>
    <cellStyle name="Header1 5 2 8 4 5 3" xfId="46403" xr:uid="{82B70526-E608-4030-9BD3-2C8A3D33F045}"/>
    <cellStyle name="Header1 5 2 8 4 6" xfId="46404" xr:uid="{D9F45328-D87B-4874-9794-2A5B8A17F027}"/>
    <cellStyle name="Header1 5 2 8 4 6 2" xfId="46405" xr:uid="{CE4C407B-6345-4C0E-8E4E-0857E3DABEAE}"/>
    <cellStyle name="Header1 5 2 8 4 6 3" xfId="46406" xr:uid="{69D7143D-B399-4795-B9A9-FFA5776B8A94}"/>
    <cellStyle name="Header1 5 2 8 4 7" xfId="46407" xr:uid="{381293BF-78ED-41B0-806C-4CF7E6024821}"/>
    <cellStyle name="Header1 5 2 8 4 8" xfId="46408" xr:uid="{FF772F29-9208-4D4A-88B4-D6E8A515F8F8}"/>
    <cellStyle name="Header1 5 2 8 5" xfId="46409" xr:uid="{FEBFB503-C28D-47B0-88E6-1383CFB9C0B7}"/>
    <cellStyle name="Header1 5 2 8 5 2" xfId="46410" xr:uid="{7BBBA486-71AC-4869-9350-828E2E388C4E}"/>
    <cellStyle name="Header1 5 2 8 5 2 2" xfId="46411" xr:uid="{E49F72BD-F0DA-47E4-8C93-1D82AD5B22B5}"/>
    <cellStyle name="Header1 5 2 8 5 2 3" xfId="46412" xr:uid="{8243092E-1A36-458C-B4DC-56CC3CAE8EA9}"/>
    <cellStyle name="Header1 5 2 8 5 3" xfId="46413" xr:uid="{809482D8-12A3-400F-9B68-F92B3A9A7249}"/>
    <cellStyle name="Header1 5 2 8 5 3 2" xfId="46414" xr:uid="{558D6F34-C7CE-479A-A097-51AF5DBA3624}"/>
    <cellStyle name="Header1 5 2 8 5 3 3" xfId="46415" xr:uid="{9AAC7F00-D01C-4758-A270-9105DDC10268}"/>
    <cellStyle name="Header1 5 2 8 5 4" xfId="46416" xr:uid="{A27F8F41-AADF-4B42-86F3-37B9B6A2B03D}"/>
    <cellStyle name="Header1 5 2 8 5 4 2" xfId="46417" xr:uid="{1A6DF6C6-A8CD-4B94-9E15-F1A80F8E2DCD}"/>
    <cellStyle name="Header1 5 2 8 5 4 3" xfId="46418" xr:uid="{6936E897-B9BB-4B88-AEA3-479C6C4E79EC}"/>
    <cellStyle name="Header1 5 2 8 5 5" xfId="46419" xr:uid="{D847830F-D11F-4F8D-9C92-6A854C7D586E}"/>
    <cellStyle name="Header1 5 2 8 5 5 2" xfId="46420" xr:uid="{CF95C904-732F-4280-A049-7160307CC237}"/>
    <cellStyle name="Header1 5 2 8 5 5 3" xfId="46421" xr:uid="{D8959DB7-B3FA-4F90-9DD1-6AF21FDC8FE9}"/>
    <cellStyle name="Header1 5 2 8 5 6" xfId="46422" xr:uid="{80F41244-167F-44AB-8BE5-C39463C851F8}"/>
    <cellStyle name="Header1 5 2 8 5 6 2" xfId="46423" xr:uid="{19AE50DC-3A63-4531-ACFE-784A921C45EA}"/>
    <cellStyle name="Header1 5 2 8 5 6 3" xfId="46424" xr:uid="{7788FC9F-B5ED-41DA-8362-D94F8E1E9759}"/>
    <cellStyle name="Header1 5 2 8 5 7" xfId="46425" xr:uid="{0E751F07-54A1-44B1-9682-CFA819684C76}"/>
    <cellStyle name="Header1 5 2 8 5 8" xfId="46426" xr:uid="{2E7001C1-94E8-4B7A-ADE8-02578FE12E8A}"/>
    <cellStyle name="Header1 5 2 8 6" xfId="46427" xr:uid="{A6322CE6-AE99-459E-9543-4E63B62051D3}"/>
    <cellStyle name="Header1 5 2 8 6 2" xfId="46428" xr:uid="{39FBBD6D-A22B-496D-BC30-AD67A891F3F9}"/>
    <cellStyle name="Header1 5 2 8 6 2 2" xfId="46429" xr:uid="{EAE827FD-3FBB-4C28-8B06-797E789193F4}"/>
    <cellStyle name="Header1 5 2 8 6 2 3" xfId="46430" xr:uid="{7BAAA7D5-E87A-4951-817D-53BC0B8248B7}"/>
    <cellStyle name="Header1 5 2 8 6 3" xfId="46431" xr:uid="{00212861-AB91-46E9-8FC0-AAF5CB748C6A}"/>
    <cellStyle name="Header1 5 2 8 6 3 2" xfId="46432" xr:uid="{E1E78756-7014-4B22-91A9-2A8BA7195B66}"/>
    <cellStyle name="Header1 5 2 8 6 3 3" xfId="46433" xr:uid="{9C7D0F42-0546-4513-814A-718C7DABFF8B}"/>
    <cellStyle name="Header1 5 2 8 6 4" xfId="46434" xr:uid="{3F9B682B-E558-4E76-94FD-05393B4C5857}"/>
    <cellStyle name="Header1 5 2 8 6 4 2" xfId="46435" xr:uid="{5BFAB0AF-CAD5-4F9A-843F-BFE698CD51DC}"/>
    <cellStyle name="Header1 5 2 8 6 4 3" xfId="46436" xr:uid="{BF43124F-E388-4FD0-A1AB-1E89B4C5FF97}"/>
    <cellStyle name="Header1 5 2 8 6 5" xfId="46437" xr:uid="{7F19C8B3-7112-4622-830B-395EB37073DB}"/>
    <cellStyle name="Header1 5 2 8 6 5 2" xfId="46438" xr:uid="{C5FDB228-9473-430A-9A39-A173B78EB9B4}"/>
    <cellStyle name="Header1 5 2 8 6 5 3" xfId="46439" xr:uid="{232D418E-D9A4-47F8-9CD3-2ACC901F341B}"/>
    <cellStyle name="Header1 5 2 8 6 6" xfId="46440" xr:uid="{B3F2C8AB-4036-423B-9A4C-41FB1F75B1CF}"/>
    <cellStyle name="Header1 5 2 8 6 6 2" xfId="46441" xr:uid="{F01093B7-3983-4ED2-BAD7-3A8A54341CB8}"/>
    <cellStyle name="Header1 5 2 8 6 6 3" xfId="46442" xr:uid="{407B338B-3A50-465E-95F0-AC0AB3DD9B5A}"/>
    <cellStyle name="Header1 5 2 8 6 7" xfId="46443" xr:uid="{1658C6A0-FD57-4277-B01D-FA7090F139A8}"/>
    <cellStyle name="Header1 5 2 8 6 8" xfId="46444" xr:uid="{DFD71C20-831F-410A-BFCF-43DB73A03DBC}"/>
    <cellStyle name="Header1 5 2 8 7" xfId="46445" xr:uid="{D6745C47-99AD-4DB5-AB5E-0196197288BF}"/>
    <cellStyle name="Header1 5 2 8 8" xfId="46446" xr:uid="{1B1985E5-0DC6-465A-A408-292EE3429C81}"/>
    <cellStyle name="Header1 5 2 9" xfId="46447" xr:uid="{779F81A6-7E91-4100-97A5-EBD31B29FCE3}"/>
    <cellStyle name="Header1 5 2 9 2" xfId="46448" xr:uid="{A250F275-DC56-46F1-AA0B-7452DACBC1CD}"/>
    <cellStyle name="Header1 5 2 9 2 2" xfId="46449" xr:uid="{B6070B70-DB8D-484E-B5AD-F25472FD8E7E}"/>
    <cellStyle name="Header1 5 2 9 2 2 2" xfId="46450" xr:uid="{24082994-9251-42AD-8F8B-1413DF3E0E52}"/>
    <cellStyle name="Header1 5 2 9 2 2 3" xfId="46451" xr:uid="{917E5001-5AA1-4760-B9C7-BF5EA1F2B62B}"/>
    <cellStyle name="Header1 5 2 9 2 3" xfId="46452" xr:uid="{252E9C60-9784-443A-9135-8F6AC27AA497}"/>
    <cellStyle name="Header1 5 2 9 2 3 2" xfId="46453" xr:uid="{ED69C93E-D044-48B7-B485-B06B3B8CD0F5}"/>
    <cellStyle name="Header1 5 2 9 2 3 3" xfId="46454" xr:uid="{A47746DA-E92C-41C4-839C-5188C01BA175}"/>
    <cellStyle name="Header1 5 2 9 2 4" xfId="46455" xr:uid="{65102A5A-FC1A-432E-B0A8-05B18B6852AC}"/>
    <cellStyle name="Header1 5 2 9 2 4 2" xfId="46456" xr:uid="{4CBD9416-F371-40A4-8E86-77FD0DA62A3B}"/>
    <cellStyle name="Header1 5 2 9 2 4 3" xfId="46457" xr:uid="{27496CCB-4815-417A-8284-32ECBDB796D8}"/>
    <cellStyle name="Header1 5 2 9 2 5" xfId="46458" xr:uid="{7F259405-7944-43A7-A332-710B2E2D0CE1}"/>
    <cellStyle name="Header1 5 2 9 2 5 2" xfId="46459" xr:uid="{0759403D-5A3A-47D0-9666-F7C8CDFED401}"/>
    <cellStyle name="Header1 5 2 9 2 5 3" xfId="46460" xr:uid="{4D6AFF31-B2D1-4B77-A7E4-09CDE637F5BF}"/>
    <cellStyle name="Header1 5 2 9 2 6" xfId="46461" xr:uid="{8FBBA67B-C9BC-4BF5-A77B-474F5B5E00D3}"/>
    <cellStyle name="Header1 5 2 9 2 6 2" xfId="46462" xr:uid="{E3D3FFCD-48E3-417C-BA6F-ED4CA5973FFC}"/>
    <cellStyle name="Header1 5 2 9 2 6 3" xfId="46463" xr:uid="{C56674EC-A886-4501-905D-B9D40F0ACBBA}"/>
    <cellStyle name="Header1 5 2 9 2 7" xfId="46464" xr:uid="{97E2AD88-CE3B-49C9-AE64-6516B73BCAD5}"/>
    <cellStyle name="Header1 5 2 9 2 7 2" xfId="46465" xr:uid="{7535CEBA-3B91-4B84-8CE3-EF4FCA516122}"/>
    <cellStyle name="Header1 5 2 9 2 7 3" xfId="46466" xr:uid="{01B497C9-1D37-492D-8112-042E8D5E3455}"/>
    <cellStyle name="Header1 5 2 9 2 8" xfId="46467" xr:uid="{EBB55DA8-C0E3-4752-9408-ED9DD244497D}"/>
    <cellStyle name="Header1 5 2 9 2 9" xfId="46468" xr:uid="{84CD177E-A6A8-4567-A8C8-4B6A98BB1EE7}"/>
    <cellStyle name="Header1 5 2 9 3" xfId="46469" xr:uid="{C781B684-13E2-4A45-B4A5-BFC1C2113052}"/>
    <cellStyle name="Header1 5 2 9 3 2" xfId="46470" xr:uid="{55304A9E-1681-42D4-B2FA-FB70CCAB748C}"/>
    <cellStyle name="Header1 5 2 9 3 2 2" xfId="46471" xr:uid="{D90A0E9B-4048-48D6-9C54-D5A5973B2DF2}"/>
    <cellStyle name="Header1 5 2 9 3 2 3" xfId="46472" xr:uid="{BAE513FC-91A6-4FF7-84F6-D9BC74FDDDFB}"/>
    <cellStyle name="Header1 5 2 9 3 3" xfId="46473" xr:uid="{B1ACA696-BDE5-47D5-ADF5-C42362DD23A1}"/>
    <cellStyle name="Header1 5 2 9 3 3 2" xfId="46474" xr:uid="{CC203EA7-3A56-4184-B782-38344808B320}"/>
    <cellStyle name="Header1 5 2 9 3 3 3" xfId="46475" xr:uid="{8060BBD2-79C2-433A-A9E1-0601565FBB4A}"/>
    <cellStyle name="Header1 5 2 9 3 4" xfId="46476" xr:uid="{68A7B721-0489-401E-AC18-CF9AD4E3D806}"/>
    <cellStyle name="Header1 5 2 9 3 4 2" xfId="46477" xr:uid="{D663A3A2-B217-4EF8-A3E3-F7BFFCC84D01}"/>
    <cellStyle name="Header1 5 2 9 3 4 3" xfId="46478" xr:uid="{C77B0FB0-3B8E-4B98-9D61-43B5CB7D4BFB}"/>
    <cellStyle name="Header1 5 2 9 3 5" xfId="46479" xr:uid="{7A92B983-EDC7-4014-8CD4-B4E16E5051F6}"/>
    <cellStyle name="Header1 5 2 9 3 5 2" xfId="46480" xr:uid="{2E4F84E1-662C-491E-99FB-AC60473FE6E1}"/>
    <cellStyle name="Header1 5 2 9 3 5 3" xfId="46481" xr:uid="{2BD63D0B-29A6-4BD3-B95A-CF5D8CA17C12}"/>
    <cellStyle name="Header1 5 2 9 3 6" xfId="46482" xr:uid="{05042DCE-028E-48B6-BC96-DE6EFCB95737}"/>
    <cellStyle name="Header1 5 2 9 3 6 2" xfId="46483" xr:uid="{4F4B101E-5E4F-43AF-B8F6-A672E5613FED}"/>
    <cellStyle name="Header1 5 2 9 3 6 3" xfId="46484" xr:uid="{FCA3F840-B438-4904-9F0C-FFCCDBEE31E4}"/>
    <cellStyle name="Header1 5 2 9 3 7" xfId="46485" xr:uid="{50157FE3-015F-4A5C-BE71-E0BA22382F70}"/>
    <cellStyle name="Header1 5 2 9 3 8" xfId="46486" xr:uid="{BBF7742A-04E5-452A-BEB9-A6ABE3BAE2C2}"/>
    <cellStyle name="Header1 5 2 9 4" xfId="46487" xr:uid="{63DF8037-24E4-485F-B020-51ACCFB479CD}"/>
    <cellStyle name="Header1 5 2 9 4 2" xfId="46488" xr:uid="{81300AF7-62DB-4B77-BC21-8309427DC13F}"/>
    <cellStyle name="Header1 5 2 9 4 2 2" xfId="46489" xr:uid="{23FA3B66-C34E-4399-B1D1-9012DCD8AD7F}"/>
    <cellStyle name="Header1 5 2 9 4 2 3" xfId="46490" xr:uid="{8D8B6288-16E0-4732-A2A0-AF263C2297AD}"/>
    <cellStyle name="Header1 5 2 9 4 3" xfId="46491" xr:uid="{9F154988-957E-4DF9-9AE9-2B5DA5A707D4}"/>
    <cellStyle name="Header1 5 2 9 4 3 2" xfId="46492" xr:uid="{9104F182-5DE5-46AF-9638-389CA39AD19B}"/>
    <cellStyle name="Header1 5 2 9 4 3 3" xfId="46493" xr:uid="{B737F86D-F06C-499D-99FD-2E302C6BCBBC}"/>
    <cellStyle name="Header1 5 2 9 4 4" xfId="46494" xr:uid="{BA5EC0E2-2AA6-4923-947A-35916C61CDFA}"/>
    <cellStyle name="Header1 5 2 9 4 4 2" xfId="46495" xr:uid="{B88FB382-6254-4325-B818-92F2D213A34D}"/>
    <cellStyle name="Header1 5 2 9 4 4 3" xfId="46496" xr:uid="{534A2FD5-90E2-446B-A38D-A6CC7D0B7CF0}"/>
    <cellStyle name="Header1 5 2 9 4 5" xfId="46497" xr:uid="{58B274A7-01AB-48E5-AC38-E0767FF884E3}"/>
    <cellStyle name="Header1 5 2 9 4 5 2" xfId="46498" xr:uid="{CC401311-19E6-46EE-B1FE-F8997F990470}"/>
    <cellStyle name="Header1 5 2 9 4 5 3" xfId="46499" xr:uid="{0339F865-56D7-4B91-8C19-95AC4B31B27C}"/>
    <cellStyle name="Header1 5 2 9 4 6" xfId="46500" xr:uid="{CB4A38F7-F3A4-4479-A1DB-91C2F7AF479D}"/>
    <cellStyle name="Header1 5 2 9 4 6 2" xfId="46501" xr:uid="{81998794-45B3-4AE5-9F09-FA951D22CBAA}"/>
    <cellStyle name="Header1 5 2 9 4 6 3" xfId="46502" xr:uid="{534D7FE1-DBF6-4C9F-9A91-DBE2AB68C95F}"/>
    <cellStyle name="Header1 5 2 9 4 7" xfId="46503" xr:uid="{35F55084-FD7E-4FB1-8F8D-7075107E4592}"/>
    <cellStyle name="Header1 5 2 9 4 8" xfId="46504" xr:uid="{493EFF64-6D46-4085-85FF-4A4034677AFD}"/>
    <cellStyle name="Header1 5 2 9 5" xfId="46505" xr:uid="{0B87C38D-3D7D-4077-84B4-5D73146DE251}"/>
    <cellStyle name="Header1 5 2 9 5 2" xfId="46506" xr:uid="{A234CC6A-AC31-4B89-9387-BC367A7F211F}"/>
    <cellStyle name="Header1 5 2 9 5 2 2" xfId="46507" xr:uid="{D00ECFA6-E672-4111-86AF-871DB8B14D8A}"/>
    <cellStyle name="Header1 5 2 9 5 2 3" xfId="46508" xr:uid="{F95FA76D-7533-43A9-97B8-6909B92846C2}"/>
    <cellStyle name="Header1 5 2 9 5 3" xfId="46509" xr:uid="{14467BC6-505E-43F3-889F-AF64ED1093D0}"/>
    <cellStyle name="Header1 5 2 9 5 3 2" xfId="46510" xr:uid="{C2B111BE-3E30-49A9-A945-547C37D84B54}"/>
    <cellStyle name="Header1 5 2 9 5 3 3" xfId="46511" xr:uid="{04C3ABAE-DF90-4176-AAD4-455DBD7CABA2}"/>
    <cellStyle name="Header1 5 2 9 5 4" xfId="46512" xr:uid="{50D6D467-3AEE-45D5-9548-AE84522E784D}"/>
    <cellStyle name="Header1 5 2 9 5 4 2" xfId="46513" xr:uid="{C62CE545-3CE3-4749-8A40-D493AE7A735D}"/>
    <cellStyle name="Header1 5 2 9 5 4 3" xfId="46514" xr:uid="{CC7E6438-907E-4742-8E91-486BFDE6D7E6}"/>
    <cellStyle name="Header1 5 2 9 5 5" xfId="46515" xr:uid="{3928B2BC-445D-4D1B-8F94-5B16F0F39B94}"/>
    <cellStyle name="Header1 5 2 9 5 5 2" xfId="46516" xr:uid="{E85352CA-9A57-4449-B2DB-39B25C692F33}"/>
    <cellStyle name="Header1 5 2 9 5 5 3" xfId="46517" xr:uid="{6B67F024-F070-4029-AAF6-9EA1EAC11ED2}"/>
    <cellStyle name="Header1 5 2 9 5 6" xfId="46518" xr:uid="{4B4EBF2B-CFC9-4FB7-9898-E9F8A213FCCA}"/>
    <cellStyle name="Header1 5 2 9 5 6 2" xfId="46519" xr:uid="{90C1A2CA-04FC-45C3-AEAE-DA989AEA1C22}"/>
    <cellStyle name="Header1 5 2 9 5 6 3" xfId="46520" xr:uid="{8AC6CA3C-2E7E-4FCE-80B7-0FB9BF7ACEA5}"/>
    <cellStyle name="Header1 5 2 9 5 7" xfId="46521" xr:uid="{BD2E2B0D-F729-4FB0-84AD-B9248E1D9478}"/>
    <cellStyle name="Header1 5 2 9 5 8" xfId="46522" xr:uid="{C1D49A62-8448-4731-B3B1-EE1C6F6E8F9B}"/>
    <cellStyle name="Header1 5 2 9 6" xfId="46523" xr:uid="{1FC195EF-05DA-48CE-827B-8BCBB8BDFF16}"/>
    <cellStyle name="Header1 5 2 9 6 2" xfId="46524" xr:uid="{71B691D8-68C2-4E44-ABC6-E82165C8FDB9}"/>
    <cellStyle name="Header1 5 2 9 6 2 2" xfId="46525" xr:uid="{5F452BA5-34EF-4425-A01D-1BF5C32B104D}"/>
    <cellStyle name="Header1 5 2 9 6 2 3" xfId="46526" xr:uid="{E1C94BFF-9EF6-4FD3-B9B3-63F11127D027}"/>
    <cellStyle name="Header1 5 2 9 6 3" xfId="46527" xr:uid="{D2FECF30-70AE-4CD6-B5AD-E8CC8BE5BEFB}"/>
    <cellStyle name="Header1 5 2 9 6 3 2" xfId="46528" xr:uid="{6C8C65F2-E126-4882-9465-9BC4AB9AF8AC}"/>
    <cellStyle name="Header1 5 2 9 6 3 3" xfId="46529" xr:uid="{52E7C104-3DE5-46CC-A4C8-73693C4D0F51}"/>
    <cellStyle name="Header1 5 2 9 6 4" xfId="46530" xr:uid="{9FA1CE82-185D-47CD-81C5-58702EBD7461}"/>
    <cellStyle name="Header1 5 2 9 6 4 2" xfId="46531" xr:uid="{328CD4CA-383F-433B-90CF-DDF9E0383557}"/>
    <cellStyle name="Header1 5 2 9 6 4 3" xfId="46532" xr:uid="{34D9CCA6-C5E4-4B75-8F6A-6B31894F8CC8}"/>
    <cellStyle name="Header1 5 2 9 6 5" xfId="46533" xr:uid="{5AA7D478-74A6-43E3-8286-F20FE67AA6CF}"/>
    <cellStyle name="Header1 5 2 9 6 5 2" xfId="46534" xr:uid="{28B44CCE-6356-4619-9F20-73DB5BFC4E5D}"/>
    <cellStyle name="Header1 5 2 9 6 5 3" xfId="46535" xr:uid="{8124BE23-09AC-4762-84C2-ACE46107330D}"/>
    <cellStyle name="Header1 5 2 9 6 6" xfId="46536" xr:uid="{B95C254E-FE9A-4CF2-AF5B-DDC3C386A7FC}"/>
    <cellStyle name="Header1 5 2 9 6 6 2" xfId="46537" xr:uid="{237C6EE1-3130-4599-807F-1965DDB9DDFE}"/>
    <cellStyle name="Header1 5 2 9 6 6 3" xfId="46538" xr:uid="{426BF3FB-9527-4B13-82C2-6D65D227BF62}"/>
    <cellStyle name="Header1 5 2 9 6 7" xfId="46539" xr:uid="{841B4E17-5762-483D-96CB-DD71AC5A2B68}"/>
    <cellStyle name="Header1 5 2 9 6 8" xfId="46540" xr:uid="{2B05DEC0-B194-4352-A513-E5D837B72E83}"/>
    <cellStyle name="Header1 5 2 9 7" xfId="46541" xr:uid="{336F2E28-FD40-44F4-9DC2-9A66023CE726}"/>
    <cellStyle name="Header1 5 2 9 8" xfId="46542" xr:uid="{97C6AB51-044D-46DB-B9CA-87BCA7151343}"/>
    <cellStyle name="Header1 5 3" xfId="46543" xr:uid="{4CEFC1B6-0E2F-4030-BAE8-B378B5E0C6A2}"/>
    <cellStyle name="Header1 5 3 2" xfId="46544" xr:uid="{5300B79F-E499-4053-821E-558DFB1AD0C4}"/>
    <cellStyle name="Header1 5 3 2 2" xfId="46545" xr:uid="{D7017D36-C504-431F-90A0-A911B6625E56}"/>
    <cellStyle name="Header1 5 3 2 2 2" xfId="46546" xr:uid="{F8AFFB74-0AFE-4918-BAA7-5BEE345852BD}"/>
    <cellStyle name="Header1 5 3 2 2 3" xfId="46547" xr:uid="{8EAAEC23-5494-41A5-9992-A1E5E051E305}"/>
    <cellStyle name="Header1 5 3 2 3" xfId="46548" xr:uid="{098E558A-807A-4C03-8996-4A8132275797}"/>
    <cellStyle name="Header1 5 3 2 3 2" xfId="46549" xr:uid="{894A4674-9912-4667-880C-A4D8BEBDAA6D}"/>
    <cellStyle name="Header1 5 3 2 3 3" xfId="46550" xr:uid="{64EC8D3B-010D-47F4-97ED-1A24D48B1F31}"/>
    <cellStyle name="Header1 5 3 2 4" xfId="46551" xr:uid="{47230C99-48D1-48F5-8262-8C5DCCAB6309}"/>
    <cellStyle name="Header1 5 3 2 4 2" xfId="46552" xr:uid="{99E8371D-2C6F-4D4E-A179-CF2C95B3B671}"/>
    <cellStyle name="Header1 5 3 2 4 3" xfId="46553" xr:uid="{393C8BA7-B44F-485D-BE8C-643BF9B594D7}"/>
    <cellStyle name="Header1 5 3 2 5" xfId="46554" xr:uid="{6EF170A9-3393-42CC-ABD4-429A47B02406}"/>
    <cellStyle name="Header1 5 3 2 5 2" xfId="46555" xr:uid="{943E2C7D-7237-4749-9E36-BC4787278BC3}"/>
    <cellStyle name="Header1 5 3 2 5 3" xfId="46556" xr:uid="{0AA5408F-487B-4E76-AEDC-87BA9D79DD07}"/>
    <cellStyle name="Header1 5 3 2 6" xfId="46557" xr:uid="{39E51EC3-3CBB-4E67-A206-82AABA3555C2}"/>
    <cellStyle name="Header1 5 3 2 6 2" xfId="46558" xr:uid="{2154A5A2-2605-45EB-9C24-DFEE71DECA10}"/>
    <cellStyle name="Header1 5 3 2 6 3" xfId="46559" xr:uid="{06BE19AE-9503-446F-B3DC-B85A881DC3C9}"/>
    <cellStyle name="Header1 5 3 2 7" xfId="46560" xr:uid="{8143D651-4FEB-4982-A6FB-DC6E1841B959}"/>
    <cellStyle name="Header1 5 3 2 7 2" xfId="46561" xr:uid="{3DD9538F-3DFE-4287-B859-44EC1A2ECC50}"/>
    <cellStyle name="Header1 5 3 2 7 3" xfId="46562" xr:uid="{E329B068-E19A-453A-A6A1-E00626F7B982}"/>
    <cellStyle name="Header1 5 3 2 8" xfId="46563" xr:uid="{BB2E2317-946B-4738-AB86-C313CD7ED518}"/>
    <cellStyle name="Header1 5 3 2 9" xfId="46564" xr:uid="{B7FE3F19-A0F0-490C-A158-230F1D6114CA}"/>
    <cellStyle name="Header1 5 3 3" xfId="46565" xr:uid="{98E100E2-ECBF-421F-8850-A052F1387D69}"/>
    <cellStyle name="Header1 5 3 3 2" xfId="46566" xr:uid="{A8935EFE-BBDB-4185-AB45-4A86E5C8466E}"/>
    <cellStyle name="Header1 5 3 3 2 2" xfId="46567" xr:uid="{B1A0CD74-8C29-4371-9A01-B7D949C4997D}"/>
    <cellStyle name="Header1 5 3 3 2 3" xfId="46568" xr:uid="{6D9D300B-0953-4788-BD4D-9A7DC6061E1F}"/>
    <cellStyle name="Header1 5 3 3 3" xfId="46569" xr:uid="{0A459A0D-8C78-408E-91D5-8F580192ABF9}"/>
    <cellStyle name="Header1 5 3 3 3 2" xfId="46570" xr:uid="{EC0685D9-F81F-4B24-8C14-BBD81286FBE1}"/>
    <cellStyle name="Header1 5 3 3 3 3" xfId="46571" xr:uid="{789AF6B5-5F68-45E1-BB02-593624291670}"/>
    <cellStyle name="Header1 5 3 3 4" xfId="46572" xr:uid="{F8B4DE57-9B9C-4F45-A912-CFDFF1C6085B}"/>
    <cellStyle name="Header1 5 3 3 4 2" xfId="46573" xr:uid="{07BE0148-29C1-4E0A-9B58-5508F6AD691A}"/>
    <cellStyle name="Header1 5 3 3 4 3" xfId="46574" xr:uid="{5745FB34-DB6B-421A-8D36-1F6E45F80CF0}"/>
    <cellStyle name="Header1 5 3 3 5" xfId="46575" xr:uid="{BD4F951A-51CC-4926-9E7C-AA4206BAF3C5}"/>
    <cellStyle name="Header1 5 3 3 5 2" xfId="46576" xr:uid="{03EFBCDB-27B3-48DC-A1AE-373BC2ECA904}"/>
    <cellStyle name="Header1 5 3 3 5 3" xfId="46577" xr:uid="{C920AD7E-DCA4-4C9E-93BF-9A0344CCCBA9}"/>
    <cellStyle name="Header1 5 3 3 6" xfId="46578" xr:uid="{48C90C09-5549-4413-B179-BF09C5621CCB}"/>
    <cellStyle name="Header1 5 3 3 6 2" xfId="46579" xr:uid="{502C7BDB-AE72-48F7-BCCA-6AB128699A71}"/>
    <cellStyle name="Header1 5 3 3 6 3" xfId="46580" xr:uid="{373E8E51-10AE-44CD-B85F-AAE97B9DEADC}"/>
    <cellStyle name="Header1 5 3 3 7" xfId="46581" xr:uid="{49AFE414-93D1-4646-B12A-8AA037185B61}"/>
    <cellStyle name="Header1 5 3 3 8" xfId="46582" xr:uid="{70B4D8BC-789C-4BF1-ADB5-A0F79EB30264}"/>
    <cellStyle name="Header1 5 3 4" xfId="46583" xr:uid="{99CF0EDB-4E92-437F-B183-F0F404F92430}"/>
    <cellStyle name="Header1 5 3 4 2" xfId="46584" xr:uid="{256E93A6-D909-4EFF-ABAE-192054A8DDFB}"/>
    <cellStyle name="Header1 5 3 4 2 2" xfId="46585" xr:uid="{3C02D9D9-65C6-4804-97CF-F7343EBD5740}"/>
    <cellStyle name="Header1 5 3 4 2 3" xfId="46586" xr:uid="{13956053-7058-46B0-9AA3-820F42C0E2C4}"/>
    <cellStyle name="Header1 5 3 4 3" xfId="46587" xr:uid="{D06272B7-217B-4573-AD43-6B04F865C369}"/>
    <cellStyle name="Header1 5 3 4 3 2" xfId="46588" xr:uid="{D854B7C5-82CD-4BCB-A570-68B61D16D880}"/>
    <cellStyle name="Header1 5 3 4 3 3" xfId="46589" xr:uid="{226B94CB-EB62-47AE-893E-C739A9A66553}"/>
    <cellStyle name="Header1 5 3 4 4" xfId="46590" xr:uid="{80735051-3E4F-4824-BB40-2CAFB12F1051}"/>
    <cellStyle name="Header1 5 3 4 4 2" xfId="46591" xr:uid="{17BD940C-5060-4D16-BC0B-4607377DF3A3}"/>
    <cellStyle name="Header1 5 3 4 4 3" xfId="46592" xr:uid="{2AA0F1C8-30FC-4E8E-8A96-E0B4D0B2D48B}"/>
    <cellStyle name="Header1 5 3 4 5" xfId="46593" xr:uid="{2D692EFB-D713-477B-9913-B260E6EA677E}"/>
    <cellStyle name="Header1 5 3 4 5 2" xfId="46594" xr:uid="{1A710DA0-1851-4FB5-A762-D393EA2A18B8}"/>
    <cellStyle name="Header1 5 3 4 5 3" xfId="46595" xr:uid="{D1218350-65FE-4386-B652-A4FB0F526A4F}"/>
    <cellStyle name="Header1 5 3 4 6" xfId="46596" xr:uid="{213669F2-ABD3-4444-AB6A-89A8CEB1551E}"/>
    <cellStyle name="Header1 5 3 4 6 2" xfId="46597" xr:uid="{5FB1A7D4-36FF-42E2-AF87-988747AFDE02}"/>
    <cellStyle name="Header1 5 3 4 6 3" xfId="46598" xr:uid="{DF0DF5E7-1062-4F8A-ABA0-AF65E1D84272}"/>
    <cellStyle name="Header1 5 3 4 7" xfId="46599" xr:uid="{4616BD14-72ED-470C-AA8F-9B0DC80AE570}"/>
    <cellStyle name="Header1 5 3 4 8" xfId="46600" xr:uid="{52EC184C-A8C1-4954-9CC9-AA248881362E}"/>
    <cellStyle name="Header1 5 3 5" xfId="46601" xr:uid="{21163B1C-4A8F-43D5-9922-6C6B2829B148}"/>
    <cellStyle name="Header1 5 3 5 2" xfId="46602" xr:uid="{CB1F7619-7B1F-496B-BE80-A9E310391FD1}"/>
    <cellStyle name="Header1 5 3 5 2 2" xfId="46603" xr:uid="{545D42DA-0612-495A-9F71-E2D1E562E17E}"/>
    <cellStyle name="Header1 5 3 5 2 3" xfId="46604" xr:uid="{B6898020-6CAA-4511-A177-7DB1FE8B18B1}"/>
    <cellStyle name="Header1 5 3 5 3" xfId="46605" xr:uid="{28B54593-598F-42FC-866B-02733B5AE9CB}"/>
    <cellStyle name="Header1 5 3 5 3 2" xfId="46606" xr:uid="{0EDE0B9C-C85F-4275-A5D8-1C9B0038FECB}"/>
    <cellStyle name="Header1 5 3 5 3 3" xfId="46607" xr:uid="{B249CF2B-C778-4BEE-AB25-CEEE7B80D40C}"/>
    <cellStyle name="Header1 5 3 5 4" xfId="46608" xr:uid="{EAAC7384-EB37-4596-AA2A-934F14763307}"/>
    <cellStyle name="Header1 5 3 5 4 2" xfId="46609" xr:uid="{DA11BCA7-A7F9-4BBC-944E-C614BC63CB75}"/>
    <cellStyle name="Header1 5 3 5 4 3" xfId="46610" xr:uid="{D2008591-E2C7-4417-8F10-CB057EA3A999}"/>
    <cellStyle name="Header1 5 3 5 5" xfId="46611" xr:uid="{2468AF4A-A74F-4D4E-B2D4-AA9A4EEA3E69}"/>
    <cellStyle name="Header1 5 3 5 5 2" xfId="46612" xr:uid="{4C644649-696C-49BC-815C-116BA11A9047}"/>
    <cellStyle name="Header1 5 3 5 5 3" xfId="46613" xr:uid="{3D3E6F8E-DA26-47BF-9783-D68E2B1C87C4}"/>
    <cellStyle name="Header1 5 3 5 6" xfId="46614" xr:uid="{E12B4D9E-F043-4CFF-8DCE-54F5382B6B39}"/>
    <cellStyle name="Header1 5 3 5 6 2" xfId="46615" xr:uid="{C2D06BC0-3C03-4097-94C2-0FEDA562A632}"/>
    <cellStyle name="Header1 5 3 5 6 3" xfId="46616" xr:uid="{AD93702B-98BC-497D-8FA7-89847177F0B5}"/>
    <cellStyle name="Header1 5 3 5 7" xfId="46617" xr:uid="{5B61E887-9FD9-4707-98A2-839AB1CBADA6}"/>
    <cellStyle name="Header1 5 3 5 8" xfId="46618" xr:uid="{98698F97-5F7F-41E2-993C-E6B1AB21280B}"/>
    <cellStyle name="Header1 5 3 6" xfId="46619" xr:uid="{F60228F3-D38B-451A-9168-ED88B8A9A044}"/>
    <cellStyle name="Header1 5 3 6 2" xfId="46620" xr:uid="{3C286234-BBBD-45E8-9B01-17F69D59A55C}"/>
    <cellStyle name="Header1 5 3 6 2 2" xfId="46621" xr:uid="{5F616F80-44DA-4043-8E8F-FE81C1E29E38}"/>
    <cellStyle name="Header1 5 3 6 2 3" xfId="46622" xr:uid="{8260630E-D54A-490C-A806-3D74B526001C}"/>
    <cellStyle name="Header1 5 3 6 3" xfId="46623" xr:uid="{32B9AC0C-A593-45CB-A829-D56B11A22917}"/>
    <cellStyle name="Header1 5 3 6 3 2" xfId="46624" xr:uid="{5879EC2A-4D45-4DEA-9ABB-EAD629481740}"/>
    <cellStyle name="Header1 5 3 6 3 3" xfId="46625" xr:uid="{E58DEA92-2EB5-4D6A-91B8-37D4B9A1CDEE}"/>
    <cellStyle name="Header1 5 3 6 4" xfId="46626" xr:uid="{2C41D4B1-4B92-4216-B015-4D53BA607834}"/>
    <cellStyle name="Header1 5 3 6 4 2" xfId="46627" xr:uid="{14A4E3F3-9D5E-476C-9109-30D7230E63B5}"/>
    <cellStyle name="Header1 5 3 6 4 3" xfId="46628" xr:uid="{2A007108-C5D2-4307-9F8A-DA439B6C5CAF}"/>
    <cellStyle name="Header1 5 3 6 5" xfId="46629" xr:uid="{6D3A4C02-7F06-4A82-8755-4F3E6F09495B}"/>
    <cellStyle name="Header1 5 3 6 5 2" xfId="46630" xr:uid="{98B14499-309D-4389-B923-7EEF413E1433}"/>
    <cellStyle name="Header1 5 3 6 5 3" xfId="46631" xr:uid="{4500FE5A-FAA2-4CEA-9025-142A169A7CA7}"/>
    <cellStyle name="Header1 5 3 6 6" xfId="46632" xr:uid="{76F210F4-02D0-4000-97E7-A51BBB6E7109}"/>
    <cellStyle name="Header1 5 3 6 6 2" xfId="46633" xr:uid="{F9F75589-A9D8-4E3A-848A-1A5D60D77306}"/>
    <cellStyle name="Header1 5 3 6 6 3" xfId="46634" xr:uid="{1978712B-1EB2-4990-9A18-A3D74579C841}"/>
    <cellStyle name="Header1 5 3 6 7" xfId="46635" xr:uid="{9B6AE4A2-2D02-4711-8C3D-BFF3E7AB609E}"/>
    <cellStyle name="Header1 5 3 6 8" xfId="46636" xr:uid="{ADB7A4C2-6DC8-4B1C-B29E-BF4661AE50EC}"/>
    <cellStyle name="Header1 5 3 7" xfId="46637" xr:uid="{88E0296A-7EA4-4DEB-8687-80A73D418A8A}"/>
    <cellStyle name="Header1 5 3 8" xfId="46638" xr:uid="{B96B3390-042E-40D9-8007-B779396782D8}"/>
    <cellStyle name="Header1 5 4" xfId="46639" xr:uid="{6949C583-2E2F-4235-AF75-EC96B358ABF2}"/>
    <cellStyle name="Header1 5 4 2" xfId="46640" xr:uid="{9E2912B2-DA8F-4354-85A9-7332BF30C862}"/>
    <cellStyle name="Header1 5 4 2 2" xfId="46641" xr:uid="{C065AF3A-795D-4F4C-BB95-DA24BBBB2CE4}"/>
    <cellStyle name="Header1 5 4 2 2 2" xfId="46642" xr:uid="{B837B68A-58CA-4A22-B475-4476E04BB515}"/>
    <cellStyle name="Header1 5 4 2 2 3" xfId="46643" xr:uid="{72EBEFFD-17A0-4763-92AC-4D4EE7161B2B}"/>
    <cellStyle name="Header1 5 4 2 3" xfId="46644" xr:uid="{A4C1C0D0-B8C4-46E6-84EC-5D144A7D60C7}"/>
    <cellStyle name="Header1 5 4 2 3 2" xfId="46645" xr:uid="{66B41F03-9973-47C6-B369-A6A44803DE9F}"/>
    <cellStyle name="Header1 5 4 2 3 3" xfId="46646" xr:uid="{A77E76EB-8A0E-4989-8210-30582EFD2AA7}"/>
    <cellStyle name="Header1 5 4 2 4" xfId="46647" xr:uid="{A6299520-B64B-4C66-A37F-14C1C1233F67}"/>
    <cellStyle name="Header1 5 4 2 4 2" xfId="46648" xr:uid="{4A7753DC-17B4-406F-807D-294B51BC7C69}"/>
    <cellStyle name="Header1 5 4 2 4 3" xfId="46649" xr:uid="{B7107BE8-7EA1-4A06-9304-B34271E65C8C}"/>
    <cellStyle name="Header1 5 4 2 5" xfId="46650" xr:uid="{D83074EA-07DE-429B-82A6-F81E23A2FAC8}"/>
    <cellStyle name="Header1 5 4 2 5 2" xfId="46651" xr:uid="{35FBE07D-6E00-4872-A3B7-AD842A9A3290}"/>
    <cellStyle name="Header1 5 4 2 5 3" xfId="46652" xr:uid="{2100702B-3926-4174-914B-4247C5F95B74}"/>
    <cellStyle name="Header1 5 4 2 6" xfId="46653" xr:uid="{BB8DE295-6D33-4289-8183-B191259FEBF7}"/>
    <cellStyle name="Header1 5 4 2 6 2" xfId="46654" xr:uid="{366C923B-3FBF-4AE1-A24B-71ED884C2B8C}"/>
    <cellStyle name="Header1 5 4 2 6 3" xfId="46655" xr:uid="{F92DA10C-6F9E-4247-872C-5ACA0B54815C}"/>
    <cellStyle name="Header1 5 4 2 7" xfId="46656" xr:uid="{47F81495-95A3-480A-B5B3-AB0E89043A07}"/>
    <cellStyle name="Header1 5 4 2 7 2" xfId="46657" xr:uid="{CAAAD72C-A831-497F-826E-5DD75D67739F}"/>
    <cellStyle name="Header1 5 4 2 7 3" xfId="46658" xr:uid="{967A6426-9190-4D87-8D43-03E7C3F6B8FB}"/>
    <cellStyle name="Header1 5 4 2 8" xfId="46659" xr:uid="{FFC18A08-3FA1-459C-8468-41A5A0198D95}"/>
    <cellStyle name="Header1 5 4 2 9" xfId="46660" xr:uid="{7E1A9602-840C-496C-8FBD-F3828FB14E44}"/>
    <cellStyle name="Header1 5 4 3" xfId="46661" xr:uid="{0057057E-8348-4EF7-BCE3-350D27CEC716}"/>
    <cellStyle name="Header1 5 4 3 2" xfId="46662" xr:uid="{6A91D176-70B9-42DA-84AD-B5DA2845A5F4}"/>
    <cellStyle name="Header1 5 4 3 2 2" xfId="46663" xr:uid="{9AF2512D-27D7-41E0-8747-46D0E1202FC2}"/>
    <cellStyle name="Header1 5 4 3 2 3" xfId="46664" xr:uid="{E6070C02-956A-4B02-B06F-54754BFA6806}"/>
    <cellStyle name="Header1 5 4 3 3" xfId="46665" xr:uid="{423CDBF1-6B2B-4C0F-97A0-C204BC528B20}"/>
    <cellStyle name="Header1 5 4 3 3 2" xfId="46666" xr:uid="{2940907B-AC02-46DA-BC2A-775129F5562E}"/>
    <cellStyle name="Header1 5 4 3 3 3" xfId="46667" xr:uid="{21388E9F-C88F-4EDD-90F7-BFE4E75EBB93}"/>
    <cellStyle name="Header1 5 4 3 4" xfId="46668" xr:uid="{52F558B5-467B-4455-8131-F4DF37F1AEA2}"/>
    <cellStyle name="Header1 5 4 3 4 2" xfId="46669" xr:uid="{65624D2E-7008-402C-B401-C13F32B22CDD}"/>
    <cellStyle name="Header1 5 4 3 4 3" xfId="46670" xr:uid="{877D51FF-B88A-44D9-8BDA-8FA48409185E}"/>
    <cellStyle name="Header1 5 4 3 5" xfId="46671" xr:uid="{10502DD5-1DBF-4CA4-8D07-08DA205CDA72}"/>
    <cellStyle name="Header1 5 4 3 5 2" xfId="46672" xr:uid="{5C049909-78CC-4F28-BC00-84E9FA37A256}"/>
    <cellStyle name="Header1 5 4 3 5 3" xfId="46673" xr:uid="{5D368931-F9AC-49F4-8365-B4351112A716}"/>
    <cellStyle name="Header1 5 4 3 6" xfId="46674" xr:uid="{54A9F626-E8B8-4DC5-892E-74BC1725B10A}"/>
    <cellStyle name="Header1 5 4 3 6 2" xfId="46675" xr:uid="{241A5666-1A6F-4544-BAA4-6D4500E41D48}"/>
    <cellStyle name="Header1 5 4 3 6 3" xfId="46676" xr:uid="{6C3980EA-2DFF-435D-89AB-BB15BF364C7D}"/>
    <cellStyle name="Header1 5 4 3 7" xfId="46677" xr:uid="{E1F501BD-B15E-4A54-9B5A-74BE15CE2D9C}"/>
    <cellStyle name="Header1 5 4 3 8" xfId="46678" xr:uid="{42F929D4-4874-4DC5-93E5-AA72D442B0A5}"/>
    <cellStyle name="Header1 5 4 4" xfId="46679" xr:uid="{6DCCE500-71C7-45D2-B835-66C536F581D9}"/>
    <cellStyle name="Header1 5 4 4 2" xfId="46680" xr:uid="{20E1C985-2005-4E69-BBA4-D025C8FAA43F}"/>
    <cellStyle name="Header1 5 4 4 2 2" xfId="46681" xr:uid="{4BA16E1C-A62A-4BAB-BCB5-22332432D836}"/>
    <cellStyle name="Header1 5 4 4 2 3" xfId="46682" xr:uid="{AF09FF61-4817-4D62-840E-3E7A8217979E}"/>
    <cellStyle name="Header1 5 4 4 3" xfId="46683" xr:uid="{C1C46CAD-D1C5-4F52-B320-1EB336DE2DE3}"/>
    <cellStyle name="Header1 5 4 4 3 2" xfId="46684" xr:uid="{5E7EE387-3B94-4393-BF2F-3E602040DFC1}"/>
    <cellStyle name="Header1 5 4 4 3 3" xfId="46685" xr:uid="{61AFB577-55AA-458C-9365-223A35A30A9F}"/>
    <cellStyle name="Header1 5 4 4 4" xfId="46686" xr:uid="{79F831AB-4700-4D0E-A28E-600E63471938}"/>
    <cellStyle name="Header1 5 4 4 4 2" xfId="46687" xr:uid="{A6D05E32-8952-4C5C-9DDE-5A0D8D61F9F9}"/>
    <cellStyle name="Header1 5 4 4 4 3" xfId="46688" xr:uid="{FE16B4EF-367B-4C78-AF9A-2E1528F55391}"/>
    <cellStyle name="Header1 5 4 4 5" xfId="46689" xr:uid="{7133FC4C-3EBA-416D-A3F5-99EB9BD0CE37}"/>
    <cellStyle name="Header1 5 4 4 5 2" xfId="46690" xr:uid="{230669C9-3245-4A77-BEF3-9463B4BF8FE9}"/>
    <cellStyle name="Header1 5 4 4 5 3" xfId="46691" xr:uid="{D51BAC11-B0FA-4048-948F-958A0B64CABA}"/>
    <cellStyle name="Header1 5 4 4 6" xfId="46692" xr:uid="{F77AAA9D-62D3-4678-93B3-C7A34C0AA000}"/>
    <cellStyle name="Header1 5 4 4 6 2" xfId="46693" xr:uid="{DB17F2EB-B184-44A7-A945-24B4A7A12323}"/>
    <cellStyle name="Header1 5 4 4 6 3" xfId="46694" xr:uid="{5F9836C4-535F-4BCC-9923-4F9DC69C4F49}"/>
    <cellStyle name="Header1 5 4 4 7" xfId="46695" xr:uid="{0F8D7487-42CF-49D9-A11A-ACDE0846D4C2}"/>
    <cellStyle name="Header1 5 4 4 8" xfId="46696" xr:uid="{7DF419B0-714B-44F9-87F5-9BCD5FF742BF}"/>
    <cellStyle name="Header1 5 4 5" xfId="46697" xr:uid="{7C8496D0-567C-45DF-B35E-1AA9105B5002}"/>
    <cellStyle name="Header1 5 4 5 2" xfId="46698" xr:uid="{CF1C68A0-69B3-4ECA-A440-FF6C49A58B08}"/>
    <cellStyle name="Header1 5 4 5 2 2" xfId="46699" xr:uid="{26476BA5-24B7-4627-A35C-7D8A9B9A62D9}"/>
    <cellStyle name="Header1 5 4 5 2 3" xfId="46700" xr:uid="{89E5329C-8635-4713-9100-BA77452BFDE2}"/>
    <cellStyle name="Header1 5 4 5 3" xfId="46701" xr:uid="{CF5A60D4-8AE7-4A46-BB7A-7184CAE3BEAF}"/>
    <cellStyle name="Header1 5 4 5 3 2" xfId="46702" xr:uid="{991EFC0A-2B13-4544-8C53-36B6D593F7B2}"/>
    <cellStyle name="Header1 5 4 5 3 3" xfId="46703" xr:uid="{24A7C446-92CD-41A4-BFFA-6BE848F1E63D}"/>
    <cellStyle name="Header1 5 4 5 4" xfId="46704" xr:uid="{626F487F-7E09-4AAA-BABD-BF0F7F951204}"/>
    <cellStyle name="Header1 5 4 5 4 2" xfId="46705" xr:uid="{BB9E783D-5576-469D-95C7-77281AD3A207}"/>
    <cellStyle name="Header1 5 4 5 4 3" xfId="46706" xr:uid="{A6632641-CFC7-4288-A9E4-C57F55F2CF76}"/>
    <cellStyle name="Header1 5 4 5 5" xfId="46707" xr:uid="{ABB65D9E-61E8-40DD-864D-E6986C905626}"/>
    <cellStyle name="Header1 5 4 5 5 2" xfId="46708" xr:uid="{32019833-7837-4516-BF84-2C3C314F349B}"/>
    <cellStyle name="Header1 5 4 5 5 3" xfId="46709" xr:uid="{9AEA0DFD-F839-46EB-B024-63BAC2266021}"/>
    <cellStyle name="Header1 5 4 5 6" xfId="46710" xr:uid="{9C7D9D39-8B98-4D94-8441-452C48E83F7B}"/>
    <cellStyle name="Header1 5 4 5 6 2" xfId="46711" xr:uid="{2B629B14-29E1-469B-A32C-310DB90816EF}"/>
    <cellStyle name="Header1 5 4 5 6 3" xfId="46712" xr:uid="{6578905D-3F6F-4D40-9E26-565D1C84A1C0}"/>
    <cellStyle name="Header1 5 4 5 7" xfId="46713" xr:uid="{5B8E4319-E62C-4A81-8BA7-03217E5C5561}"/>
    <cellStyle name="Header1 5 4 5 8" xfId="46714" xr:uid="{A714BD0B-1331-4EB5-941F-1F29E63C248A}"/>
    <cellStyle name="Header1 5 4 6" xfId="46715" xr:uid="{8C0570A7-2D71-4DD6-8E9E-59D1187B112A}"/>
    <cellStyle name="Header1 5 4 6 2" xfId="46716" xr:uid="{EE1B8542-F739-4F93-92DB-3402F3C8A571}"/>
    <cellStyle name="Header1 5 4 6 2 2" xfId="46717" xr:uid="{856A50DC-2127-4B2D-BA0E-EC144B6DA186}"/>
    <cellStyle name="Header1 5 4 6 2 3" xfId="46718" xr:uid="{2E6D8461-30DF-4619-8997-B5B5720F7C74}"/>
    <cellStyle name="Header1 5 4 6 3" xfId="46719" xr:uid="{DFBFF6DC-E6D5-4831-989D-A1233FF2EF07}"/>
    <cellStyle name="Header1 5 4 6 3 2" xfId="46720" xr:uid="{BC9861A3-AE3C-4E96-882C-8BA340E8E6B7}"/>
    <cellStyle name="Header1 5 4 6 3 3" xfId="46721" xr:uid="{D6E8AA0A-5BB9-47E5-8135-845793607EDD}"/>
    <cellStyle name="Header1 5 4 6 4" xfId="46722" xr:uid="{B9FC49E6-5DE1-4277-AA4D-3C67EF26493C}"/>
    <cellStyle name="Header1 5 4 6 4 2" xfId="46723" xr:uid="{6AD8E766-18D3-410E-B289-5BCAD4A6DCC9}"/>
    <cellStyle name="Header1 5 4 6 4 3" xfId="46724" xr:uid="{6DE13872-7858-4D91-823B-A928AC89C06A}"/>
    <cellStyle name="Header1 5 4 6 5" xfId="46725" xr:uid="{831185A8-27CA-4C7B-BB6F-248065A6A99B}"/>
    <cellStyle name="Header1 5 4 6 5 2" xfId="46726" xr:uid="{9FDCDE98-3399-479A-B032-EB57EF2320E7}"/>
    <cellStyle name="Header1 5 4 6 5 3" xfId="46727" xr:uid="{8AF4A1C0-87C3-4505-A9F9-21A1213A73CD}"/>
    <cellStyle name="Header1 5 4 6 6" xfId="46728" xr:uid="{2F0196AC-E0DE-4197-ABF3-7E0D1F4B7739}"/>
    <cellStyle name="Header1 5 4 6 6 2" xfId="46729" xr:uid="{32F29DF3-8FC3-4BC9-9BF8-D6183FC52E3C}"/>
    <cellStyle name="Header1 5 4 6 6 3" xfId="46730" xr:uid="{C20BC496-53DD-466E-8A38-D7896A2AC88B}"/>
    <cellStyle name="Header1 5 4 6 7" xfId="46731" xr:uid="{39BC4921-92FF-44B7-8D3C-0550B5D3DA82}"/>
    <cellStyle name="Header1 5 4 6 8" xfId="46732" xr:uid="{4A86BFEF-CF4D-4AEE-828B-2EAEAC36ED29}"/>
    <cellStyle name="Header1 5 4 7" xfId="46733" xr:uid="{F6A458E3-25FA-4226-B358-38FE4BED90C0}"/>
    <cellStyle name="Header1 5 4 8" xfId="46734" xr:uid="{CF18E0B0-220A-482B-B27B-DCCC177CB97C}"/>
    <cellStyle name="Header1 5 5" xfId="46735" xr:uid="{EFD74D30-0209-4F01-B830-A7DF00C72642}"/>
    <cellStyle name="Header1 5 5 2" xfId="46736" xr:uid="{E0A035AE-EDFC-47E5-8C3B-F8605806F435}"/>
    <cellStyle name="Header1 5 5 2 2" xfId="46737" xr:uid="{F86443C3-A0B7-4223-9794-114B40421016}"/>
    <cellStyle name="Header1 5 5 2 2 2" xfId="46738" xr:uid="{11FBC1F2-7257-4170-A19F-379C60DC15FE}"/>
    <cellStyle name="Header1 5 5 2 2 3" xfId="46739" xr:uid="{8594989E-A33E-4373-AEF4-B42B3CF3C1D9}"/>
    <cellStyle name="Header1 5 5 2 3" xfId="46740" xr:uid="{2A3BDDFC-5041-4EE6-B68E-771754AE40A0}"/>
    <cellStyle name="Header1 5 5 2 3 2" xfId="46741" xr:uid="{B2B75D1E-F4DA-4055-A48A-3D696590D2F5}"/>
    <cellStyle name="Header1 5 5 2 3 3" xfId="46742" xr:uid="{539216D0-83CD-4753-982E-C8A38641B634}"/>
    <cellStyle name="Header1 5 5 2 4" xfId="46743" xr:uid="{F801CEA6-C2E0-4732-A4C4-42CC93549841}"/>
    <cellStyle name="Header1 5 5 2 4 2" xfId="46744" xr:uid="{DFBEB111-74BD-4076-951E-7DB09616BBBA}"/>
    <cellStyle name="Header1 5 5 2 4 3" xfId="46745" xr:uid="{FDC6935E-E4A4-4261-BC50-F53F911D3C17}"/>
    <cellStyle name="Header1 5 5 2 5" xfId="46746" xr:uid="{856C0A0A-A66B-429F-A63D-BCA2133188A5}"/>
    <cellStyle name="Header1 5 5 2 5 2" xfId="46747" xr:uid="{1D903AC9-A531-4C10-93E2-37A213B37779}"/>
    <cellStyle name="Header1 5 5 2 5 3" xfId="46748" xr:uid="{AE44DDAE-65A9-48AB-A4D1-A098B2A9462D}"/>
    <cellStyle name="Header1 5 5 2 6" xfId="46749" xr:uid="{715FE9F8-7753-432F-8248-8D38D63C3486}"/>
    <cellStyle name="Header1 5 5 2 6 2" xfId="46750" xr:uid="{4CD92ECD-D78D-4F83-9BBE-9FAB296E6C9E}"/>
    <cellStyle name="Header1 5 5 2 6 3" xfId="46751" xr:uid="{B68EEA10-95EF-4477-BB23-11A04AC90748}"/>
    <cellStyle name="Header1 5 5 2 7" xfId="46752" xr:uid="{0181A48C-9CE4-45B1-B372-672F3E82D772}"/>
    <cellStyle name="Header1 5 5 2 7 2" xfId="46753" xr:uid="{7ABF33E4-3ACF-438C-AF35-CDB808614943}"/>
    <cellStyle name="Header1 5 5 2 7 3" xfId="46754" xr:uid="{8A138DB6-435E-4BDF-B7D7-48CBAC40FB05}"/>
    <cellStyle name="Header1 5 5 2 8" xfId="46755" xr:uid="{3402F7AF-105A-41C2-84BE-2C29DE73E998}"/>
    <cellStyle name="Header1 5 5 2 9" xfId="46756" xr:uid="{FA40C4BB-29A5-4B77-A5E8-0F7F0653335C}"/>
    <cellStyle name="Header1 5 5 3" xfId="46757" xr:uid="{CF60BCF6-414B-4CD2-B196-C452BE07C0F1}"/>
    <cellStyle name="Header1 5 5 3 2" xfId="46758" xr:uid="{D4BF6B30-FB89-42A0-B7E3-CFC810600DC5}"/>
    <cellStyle name="Header1 5 5 3 2 2" xfId="46759" xr:uid="{F81EB599-4654-4C4A-990C-E939EB3A38A0}"/>
    <cellStyle name="Header1 5 5 3 2 3" xfId="46760" xr:uid="{47171052-3D71-4C10-9EE2-78B6065CE974}"/>
    <cellStyle name="Header1 5 5 3 3" xfId="46761" xr:uid="{B5597688-CC8D-476D-8ADC-F8254E9CE778}"/>
    <cellStyle name="Header1 5 5 3 3 2" xfId="46762" xr:uid="{BDF0399F-188C-4E7F-AB94-A727EFF270D0}"/>
    <cellStyle name="Header1 5 5 3 3 3" xfId="46763" xr:uid="{745CF050-F00F-4C9A-A800-6236FE2C9636}"/>
    <cellStyle name="Header1 5 5 3 4" xfId="46764" xr:uid="{645B536A-2173-4C56-904D-3C8ECFEA491C}"/>
    <cellStyle name="Header1 5 5 3 4 2" xfId="46765" xr:uid="{7AF54F3E-C374-4071-B1EC-223D7BD16F5E}"/>
    <cellStyle name="Header1 5 5 3 4 3" xfId="46766" xr:uid="{14B02FD5-01A4-4B0E-A3C0-408511963A1E}"/>
    <cellStyle name="Header1 5 5 3 5" xfId="46767" xr:uid="{E80ED80E-8DFD-44E2-8573-C8F7195FDA8E}"/>
    <cellStyle name="Header1 5 5 3 5 2" xfId="46768" xr:uid="{8475BCEB-4934-4A56-83BF-7EEDF1A18E08}"/>
    <cellStyle name="Header1 5 5 3 5 3" xfId="46769" xr:uid="{BB141131-D340-46EA-891C-0846164EBC77}"/>
    <cellStyle name="Header1 5 5 3 6" xfId="46770" xr:uid="{5BD41C6E-6BA2-4BED-8F87-747B9107FF0F}"/>
    <cellStyle name="Header1 5 5 3 6 2" xfId="46771" xr:uid="{15F7F261-608A-4FA1-A47C-CCC3BCFC8D7C}"/>
    <cellStyle name="Header1 5 5 3 6 3" xfId="46772" xr:uid="{474EA6DA-F863-4908-BA85-03C0D34C0748}"/>
    <cellStyle name="Header1 5 5 3 7" xfId="46773" xr:uid="{8F54C5BB-DEA7-405A-95B7-61385E2B30C4}"/>
    <cellStyle name="Header1 5 5 3 8" xfId="46774" xr:uid="{4FE69664-BCA0-439D-B8DC-888611462227}"/>
    <cellStyle name="Header1 5 5 4" xfId="46775" xr:uid="{D30D2492-18B4-4290-9857-D074ABFAC5B9}"/>
    <cellStyle name="Header1 5 5 4 2" xfId="46776" xr:uid="{22ED3941-9B12-432B-A974-A1DA18AC8985}"/>
    <cellStyle name="Header1 5 5 4 2 2" xfId="46777" xr:uid="{6542593E-C536-440C-B24E-7CFA92882257}"/>
    <cellStyle name="Header1 5 5 4 2 3" xfId="46778" xr:uid="{371EB553-20D1-4B3B-BEF7-16AF0FA2ABC2}"/>
    <cellStyle name="Header1 5 5 4 3" xfId="46779" xr:uid="{3BCECAC2-315C-4FC7-96C8-56EB0DD9A206}"/>
    <cellStyle name="Header1 5 5 4 3 2" xfId="46780" xr:uid="{A8933B30-84A5-46DC-BF93-AB2E1E85A0ED}"/>
    <cellStyle name="Header1 5 5 4 3 3" xfId="46781" xr:uid="{DC24811B-8776-4C81-BC73-3566899F97E8}"/>
    <cellStyle name="Header1 5 5 4 4" xfId="46782" xr:uid="{A85B5D58-1A6D-4C1C-84B8-8093964E2D61}"/>
    <cellStyle name="Header1 5 5 4 4 2" xfId="46783" xr:uid="{F8FD5EB3-DD7F-457B-AC5F-B1576ABAE1C5}"/>
    <cellStyle name="Header1 5 5 4 4 3" xfId="46784" xr:uid="{27161647-ACE3-446C-B136-E7CA733C5A8B}"/>
    <cellStyle name="Header1 5 5 4 5" xfId="46785" xr:uid="{31B345E0-284E-470F-9471-3B35CF059BDC}"/>
    <cellStyle name="Header1 5 5 4 5 2" xfId="46786" xr:uid="{70F09AA2-1DF6-4771-8127-9C95E646EF76}"/>
    <cellStyle name="Header1 5 5 4 5 3" xfId="46787" xr:uid="{435100FF-B936-494B-B483-C55FDCE1E003}"/>
    <cellStyle name="Header1 5 5 4 6" xfId="46788" xr:uid="{CC86C041-AA33-478D-ADCA-BCBE88174A6B}"/>
    <cellStyle name="Header1 5 5 4 6 2" xfId="46789" xr:uid="{374D1595-D45D-4268-A6FC-D527DBB4FED6}"/>
    <cellStyle name="Header1 5 5 4 6 3" xfId="46790" xr:uid="{173D6159-4DED-4FDB-8ACF-0926768481EC}"/>
    <cellStyle name="Header1 5 5 4 7" xfId="46791" xr:uid="{4C2FA5E5-D397-4A97-B6A3-B2585668DC97}"/>
    <cellStyle name="Header1 5 5 4 8" xfId="46792" xr:uid="{39537375-EF11-4F87-8411-C83A76CE5315}"/>
    <cellStyle name="Header1 5 5 5" xfId="46793" xr:uid="{6CF63027-D5D8-4AA8-83FA-EBED6AFCA4CA}"/>
    <cellStyle name="Header1 5 5 5 2" xfId="46794" xr:uid="{AB727D48-7BEC-413E-8E3C-906F2A627501}"/>
    <cellStyle name="Header1 5 5 5 2 2" xfId="46795" xr:uid="{729C8BFB-F97C-444E-B150-38F0292DE895}"/>
    <cellStyle name="Header1 5 5 5 2 3" xfId="46796" xr:uid="{077B1B20-A873-4324-9FC1-080CF55715C7}"/>
    <cellStyle name="Header1 5 5 5 3" xfId="46797" xr:uid="{25CACDBE-5465-4678-9F55-26EDD53DF27B}"/>
    <cellStyle name="Header1 5 5 5 3 2" xfId="46798" xr:uid="{93798840-5BF2-40C4-893B-D77D6F3E63A7}"/>
    <cellStyle name="Header1 5 5 5 3 3" xfId="46799" xr:uid="{46150EE7-E577-48F4-A753-48378CBF6709}"/>
    <cellStyle name="Header1 5 5 5 4" xfId="46800" xr:uid="{469DC2EC-29F5-49DC-9E67-C0D3D46786B8}"/>
    <cellStyle name="Header1 5 5 5 4 2" xfId="46801" xr:uid="{02C07EF2-677A-4AF1-B57F-778313EE815F}"/>
    <cellStyle name="Header1 5 5 5 4 3" xfId="46802" xr:uid="{1355E2EE-C8F1-4D78-A5C8-EF257E0825D5}"/>
    <cellStyle name="Header1 5 5 5 5" xfId="46803" xr:uid="{A7B7F42E-8BC1-4C12-91AB-5F939DF50008}"/>
    <cellStyle name="Header1 5 5 5 5 2" xfId="46804" xr:uid="{0EDB43B7-E1B9-4B57-B417-046D7FF1848C}"/>
    <cellStyle name="Header1 5 5 5 5 3" xfId="46805" xr:uid="{BA5B2E00-CC3F-47AD-92B2-032B8CE16D4D}"/>
    <cellStyle name="Header1 5 5 5 6" xfId="46806" xr:uid="{DE77BA46-ED77-46E9-830E-0F3245D324EB}"/>
    <cellStyle name="Header1 5 5 5 6 2" xfId="46807" xr:uid="{F512B282-F2C7-41D3-B1D6-61251F2B9FEC}"/>
    <cellStyle name="Header1 5 5 5 6 3" xfId="46808" xr:uid="{D426A491-1B86-4268-8B5A-91B7DC59505D}"/>
    <cellStyle name="Header1 5 5 5 7" xfId="46809" xr:uid="{0891CB70-FF95-4D6C-AB0C-9EE1D0A4ADCB}"/>
    <cellStyle name="Header1 5 5 5 8" xfId="46810" xr:uid="{2E8AF46D-6CA4-4C18-A18A-CD1C40F0DD58}"/>
    <cellStyle name="Header1 5 5 6" xfId="46811" xr:uid="{D58E8FCA-07F0-4181-A0C0-F2EEBD7A4D7B}"/>
    <cellStyle name="Header1 5 5 6 2" xfId="46812" xr:uid="{42B9A0FC-66DC-4653-9770-18C357FD6B9F}"/>
    <cellStyle name="Header1 5 5 6 2 2" xfId="46813" xr:uid="{258514AD-F6AE-44D5-8268-298CC7BF3A22}"/>
    <cellStyle name="Header1 5 5 6 2 3" xfId="46814" xr:uid="{1F0149A0-2797-4F7D-9607-6AC4ADFB7A61}"/>
    <cellStyle name="Header1 5 5 6 3" xfId="46815" xr:uid="{77B6E64D-F301-447A-B52C-BEBC6AEE3EBF}"/>
    <cellStyle name="Header1 5 5 6 3 2" xfId="46816" xr:uid="{CA818A10-B543-4677-ACCD-9075A0B66E52}"/>
    <cellStyle name="Header1 5 5 6 3 3" xfId="46817" xr:uid="{F42D5DBC-49EA-47D2-BA5C-1D657D441951}"/>
    <cellStyle name="Header1 5 5 6 4" xfId="46818" xr:uid="{626BA90E-C831-4D17-AC7D-6A0F31B83679}"/>
    <cellStyle name="Header1 5 5 6 4 2" xfId="46819" xr:uid="{615F79AE-A220-4D6E-9893-C0DBD649F791}"/>
    <cellStyle name="Header1 5 5 6 4 3" xfId="46820" xr:uid="{5CC7FF33-3B1A-4700-A029-9FB4729A19A6}"/>
    <cellStyle name="Header1 5 5 6 5" xfId="46821" xr:uid="{5CC5CFF2-695D-4BF3-8638-9B1BB634B0B7}"/>
    <cellStyle name="Header1 5 5 6 5 2" xfId="46822" xr:uid="{BA0732A6-76A0-493B-82E6-E6CF39328AFB}"/>
    <cellStyle name="Header1 5 5 6 5 3" xfId="46823" xr:uid="{921D7C4B-5BF5-47D5-B6D1-178ACCCB5205}"/>
    <cellStyle name="Header1 5 5 6 6" xfId="46824" xr:uid="{B2AF10E4-46FA-4216-96D9-190B6CCAA0AC}"/>
    <cellStyle name="Header1 5 5 6 6 2" xfId="46825" xr:uid="{1859EC30-FBFD-4B8C-9FAB-33763D2B811D}"/>
    <cellStyle name="Header1 5 5 6 6 3" xfId="46826" xr:uid="{3C8DB4AC-0CE3-4CEB-A46E-BD83C2FDED8F}"/>
    <cellStyle name="Header1 5 5 6 7" xfId="46827" xr:uid="{702A19D0-668A-4CCB-B596-C49BAE52C39E}"/>
    <cellStyle name="Header1 5 5 6 8" xfId="46828" xr:uid="{2ADCCF68-5B7A-47A2-9EED-29F3F9E67F9B}"/>
    <cellStyle name="Header1 5 5 7" xfId="46829" xr:uid="{60EF9B14-9FA3-4616-BAC4-5C155CEB9853}"/>
    <cellStyle name="Header1 5 5 8" xfId="46830" xr:uid="{7AA3B672-0306-4744-9CF7-28D920631DF2}"/>
    <cellStyle name="Header1 5 6" xfId="46831" xr:uid="{F2B270B5-0856-4BD5-8CB0-0F0897910E97}"/>
    <cellStyle name="Header1 5 6 2" xfId="46832" xr:uid="{02B0D8A3-273E-4C1D-BD88-596EF2577D6C}"/>
    <cellStyle name="Header1 5 6 2 2" xfId="46833" xr:uid="{F77AB8C1-8434-42F1-8FA3-34D28409629D}"/>
    <cellStyle name="Header1 5 6 2 2 2" xfId="46834" xr:uid="{9C8A226F-A240-4064-8770-403A6C9FA83F}"/>
    <cellStyle name="Header1 5 6 2 2 3" xfId="46835" xr:uid="{A1A18D44-5522-4F5F-A6B8-F2B1526145E4}"/>
    <cellStyle name="Header1 5 6 2 3" xfId="46836" xr:uid="{08BD8239-185F-4952-AFAD-181E0AC5EA3A}"/>
    <cellStyle name="Header1 5 6 2 3 2" xfId="46837" xr:uid="{3D6192DD-5173-480C-810B-AE8EF38ACF04}"/>
    <cellStyle name="Header1 5 6 2 3 3" xfId="46838" xr:uid="{689BD931-3145-443A-81D5-EF5323249158}"/>
    <cellStyle name="Header1 5 6 2 4" xfId="46839" xr:uid="{30F5343C-5419-42F7-BA07-391FCB002AD8}"/>
    <cellStyle name="Header1 5 6 2 4 2" xfId="46840" xr:uid="{A259109A-7DE7-44AC-9A15-3CC329FA5346}"/>
    <cellStyle name="Header1 5 6 2 4 3" xfId="46841" xr:uid="{91705A36-74E4-49C6-9213-D0E9A9ED0F5E}"/>
    <cellStyle name="Header1 5 6 2 5" xfId="46842" xr:uid="{23096B8A-D31A-4562-8A14-48FB665CF670}"/>
    <cellStyle name="Header1 5 6 2 5 2" xfId="46843" xr:uid="{6FAFFCBD-1A3E-45CB-9151-9CE8206FF32C}"/>
    <cellStyle name="Header1 5 6 2 5 3" xfId="46844" xr:uid="{2488F288-EB29-4DA8-AAC2-83EDFFF8397C}"/>
    <cellStyle name="Header1 5 6 2 6" xfId="46845" xr:uid="{4692DEDD-A142-458D-A062-EE58471FF864}"/>
    <cellStyle name="Header1 5 6 2 6 2" xfId="46846" xr:uid="{AEA66060-6CCC-4B1F-A171-1F6D3CC2902E}"/>
    <cellStyle name="Header1 5 6 2 6 3" xfId="46847" xr:uid="{812A0563-9703-4776-9063-08E19B9A16A6}"/>
    <cellStyle name="Header1 5 6 2 7" xfId="46848" xr:uid="{55D15541-14B8-4EEB-8280-14593173F4F5}"/>
    <cellStyle name="Header1 5 6 2 7 2" xfId="46849" xr:uid="{96E8372A-375E-4614-862D-0D4F763FB623}"/>
    <cellStyle name="Header1 5 6 2 7 3" xfId="46850" xr:uid="{4D45CE68-C98A-486D-89CC-74B65E0C7E25}"/>
    <cellStyle name="Header1 5 6 2 8" xfId="46851" xr:uid="{8006B767-BBB8-4C31-86DE-2F507D08DC39}"/>
    <cellStyle name="Header1 5 6 2 9" xfId="46852" xr:uid="{F7F8DB8C-1FB6-4078-A2BF-B4A1A68B8367}"/>
    <cellStyle name="Header1 5 6 3" xfId="46853" xr:uid="{1A5129A3-61C1-4CED-AA9B-C0744BA2024E}"/>
    <cellStyle name="Header1 5 6 3 2" xfId="46854" xr:uid="{43975ECB-18F1-4485-BC54-8EB2B2822F2E}"/>
    <cellStyle name="Header1 5 6 3 2 2" xfId="46855" xr:uid="{0552013C-CD6B-42E0-9FB3-34A03496F3FF}"/>
    <cellStyle name="Header1 5 6 3 2 3" xfId="46856" xr:uid="{20E63CFE-43DA-4C1C-85DE-036E44454226}"/>
    <cellStyle name="Header1 5 6 3 3" xfId="46857" xr:uid="{D3EA228B-7B13-472E-A04B-113F5D80D658}"/>
    <cellStyle name="Header1 5 6 3 3 2" xfId="46858" xr:uid="{C358CD3E-66F4-43F9-9051-9FA03A38B672}"/>
    <cellStyle name="Header1 5 6 3 3 3" xfId="46859" xr:uid="{1EDC47D3-6F02-4D2E-9B15-E769EDD9BFB8}"/>
    <cellStyle name="Header1 5 6 3 4" xfId="46860" xr:uid="{8D6E2438-C693-4A69-8639-6283808DB643}"/>
    <cellStyle name="Header1 5 6 3 4 2" xfId="46861" xr:uid="{B8ED0426-3CD0-483C-87C9-AD20A28C945A}"/>
    <cellStyle name="Header1 5 6 3 4 3" xfId="46862" xr:uid="{80B8968B-8327-475D-8AEC-977062A5E968}"/>
    <cellStyle name="Header1 5 6 3 5" xfId="46863" xr:uid="{86929F96-E17A-4256-977C-10165944C3B3}"/>
    <cellStyle name="Header1 5 6 3 5 2" xfId="46864" xr:uid="{C0E9AFFA-ECA4-4C7F-8CFB-1160433365D0}"/>
    <cellStyle name="Header1 5 6 3 5 3" xfId="46865" xr:uid="{B62E87FA-7E00-4494-9CDB-1DF1E6837FC1}"/>
    <cellStyle name="Header1 5 6 3 6" xfId="46866" xr:uid="{BF757BF8-5B69-4ACE-A705-4E7A8B3F320F}"/>
    <cellStyle name="Header1 5 6 3 6 2" xfId="46867" xr:uid="{5978417F-6FEA-4D06-B995-166D27D5E17E}"/>
    <cellStyle name="Header1 5 6 3 6 3" xfId="46868" xr:uid="{DEF9D076-392D-4B4A-B9A8-18D13DCF1D7A}"/>
    <cellStyle name="Header1 5 6 3 7" xfId="46869" xr:uid="{B5B7AA52-E817-4671-B4DC-FAC4B52A8D6D}"/>
    <cellStyle name="Header1 5 6 3 8" xfId="46870" xr:uid="{C53FDAF3-3AE0-4727-BE88-C55460E50A77}"/>
    <cellStyle name="Header1 5 6 4" xfId="46871" xr:uid="{6891FE6E-B2EA-434F-B267-B51CF08D0BE9}"/>
    <cellStyle name="Header1 5 6 4 2" xfId="46872" xr:uid="{A42F1583-1D0F-436C-B088-4BD72E4763A5}"/>
    <cellStyle name="Header1 5 6 4 2 2" xfId="46873" xr:uid="{C324B13F-FA99-4FC8-8AE9-EFFD4AD1D661}"/>
    <cellStyle name="Header1 5 6 4 2 3" xfId="46874" xr:uid="{2ADE5515-47FD-4489-9F13-ACDD816977D4}"/>
    <cellStyle name="Header1 5 6 4 3" xfId="46875" xr:uid="{594A4CFD-1091-4D3A-AC02-7D3899876B0C}"/>
    <cellStyle name="Header1 5 6 4 3 2" xfId="46876" xr:uid="{8BEC459B-F50B-4561-8F68-78E14749D2E9}"/>
    <cellStyle name="Header1 5 6 4 3 3" xfId="46877" xr:uid="{6971641A-02D9-41E8-9E45-28163CA72B93}"/>
    <cellStyle name="Header1 5 6 4 4" xfId="46878" xr:uid="{5E7BA56F-5B54-4AD9-AA2C-5FFF7CCBA689}"/>
    <cellStyle name="Header1 5 6 4 4 2" xfId="46879" xr:uid="{BBB69A9D-0BF2-49E1-9ADA-458E9AAF8243}"/>
    <cellStyle name="Header1 5 6 4 4 3" xfId="46880" xr:uid="{418A5062-9D78-4875-A154-48383A19CA68}"/>
    <cellStyle name="Header1 5 6 4 5" xfId="46881" xr:uid="{A36AE8C6-EEC2-4730-A673-C6E6D42D2E93}"/>
    <cellStyle name="Header1 5 6 4 5 2" xfId="46882" xr:uid="{FBF1FB74-799D-45E7-A486-0E232372BFBA}"/>
    <cellStyle name="Header1 5 6 4 5 3" xfId="46883" xr:uid="{5D569C4E-8E67-42EA-A030-08D055F50EFE}"/>
    <cellStyle name="Header1 5 6 4 6" xfId="46884" xr:uid="{4559CF7C-6A25-4DBC-BB8F-F0B375F54F63}"/>
    <cellStyle name="Header1 5 6 4 6 2" xfId="46885" xr:uid="{0EFC22BB-DF32-4EFB-9071-C7DDB6614C8A}"/>
    <cellStyle name="Header1 5 6 4 6 3" xfId="46886" xr:uid="{B4460B60-E648-471F-87CE-48865BF83084}"/>
    <cellStyle name="Header1 5 6 4 7" xfId="46887" xr:uid="{099FBFF1-79A2-49ED-888B-28939DF77C3A}"/>
    <cellStyle name="Header1 5 6 4 8" xfId="46888" xr:uid="{A17D7779-882C-4716-BC5F-995DCF2EBB5C}"/>
    <cellStyle name="Header1 5 6 5" xfId="46889" xr:uid="{B2010992-E26E-481F-9D9E-A3F0FA7B7B4A}"/>
    <cellStyle name="Header1 5 6 5 2" xfId="46890" xr:uid="{5526282E-2778-4AA7-A08E-487E8A9C6E1F}"/>
    <cellStyle name="Header1 5 6 5 2 2" xfId="46891" xr:uid="{8953E491-C819-4272-8F49-AC8BED057CFA}"/>
    <cellStyle name="Header1 5 6 5 2 3" xfId="46892" xr:uid="{EC03D99D-67AA-4F82-ADF0-D8A745DB104A}"/>
    <cellStyle name="Header1 5 6 5 3" xfId="46893" xr:uid="{4DF556DB-2DB8-45ED-A313-1170E8984EBF}"/>
    <cellStyle name="Header1 5 6 5 3 2" xfId="46894" xr:uid="{55886970-5EB9-459F-B5D3-9A7965C700A7}"/>
    <cellStyle name="Header1 5 6 5 3 3" xfId="46895" xr:uid="{39DD0C4D-F71A-444C-BCC0-9DFA1343A6EB}"/>
    <cellStyle name="Header1 5 6 5 4" xfId="46896" xr:uid="{52B9AEA6-6804-4B6C-A9BD-3BB1378F365E}"/>
    <cellStyle name="Header1 5 6 5 4 2" xfId="46897" xr:uid="{BC7A7DF9-A8D8-4423-88BE-0B48E24AA292}"/>
    <cellStyle name="Header1 5 6 5 4 3" xfId="46898" xr:uid="{30763314-AD6E-46AE-A1ED-EBC3B11BAD25}"/>
    <cellStyle name="Header1 5 6 5 5" xfId="46899" xr:uid="{B529C6F9-DCDD-4604-AD67-2A644BFA9BBD}"/>
    <cellStyle name="Header1 5 6 5 5 2" xfId="46900" xr:uid="{41426146-61AA-458E-A00C-A5A63E845412}"/>
    <cellStyle name="Header1 5 6 5 5 3" xfId="46901" xr:uid="{370F5EDD-F555-42A1-AD38-7CD6908A1516}"/>
    <cellStyle name="Header1 5 6 5 6" xfId="46902" xr:uid="{6B9F9076-520E-4538-9345-9AE9476271E7}"/>
    <cellStyle name="Header1 5 6 5 6 2" xfId="46903" xr:uid="{B3583058-52C3-4714-ACF4-6A1D60A069E3}"/>
    <cellStyle name="Header1 5 6 5 6 3" xfId="46904" xr:uid="{31ADE2F1-B838-404C-87A0-0AC057199E72}"/>
    <cellStyle name="Header1 5 6 5 7" xfId="46905" xr:uid="{51D03F1B-BD9B-40BC-BC14-605F72306250}"/>
    <cellStyle name="Header1 5 6 5 8" xfId="46906" xr:uid="{02CB2C49-6A97-445F-B5AF-77802797B4E4}"/>
    <cellStyle name="Header1 5 6 6" xfId="46907" xr:uid="{7F1AEF5D-672E-40CA-A003-45AB8A2C97DD}"/>
    <cellStyle name="Header1 5 6 6 2" xfId="46908" xr:uid="{9BE4B916-C3A2-477C-B24D-F22CD91BA096}"/>
    <cellStyle name="Header1 5 6 6 2 2" xfId="46909" xr:uid="{300B7217-E03C-4068-A574-5E28EA6838CE}"/>
    <cellStyle name="Header1 5 6 6 2 3" xfId="46910" xr:uid="{533051C1-968F-4B4E-A0BB-E516B7F5B008}"/>
    <cellStyle name="Header1 5 6 6 3" xfId="46911" xr:uid="{52653D53-9894-4AE1-B462-D1D7BF55B30C}"/>
    <cellStyle name="Header1 5 6 6 3 2" xfId="46912" xr:uid="{DB061B80-C293-4DD4-8464-90625C67D2DC}"/>
    <cellStyle name="Header1 5 6 6 3 3" xfId="46913" xr:uid="{C2EDC4DB-C507-4838-B029-01ED0BF5AE59}"/>
    <cellStyle name="Header1 5 6 6 4" xfId="46914" xr:uid="{96A3F51F-D725-4481-95DA-8E54576CE7BC}"/>
    <cellStyle name="Header1 5 6 6 4 2" xfId="46915" xr:uid="{1C17D6DB-DE2D-470B-8131-E1BB2B24C791}"/>
    <cellStyle name="Header1 5 6 6 4 3" xfId="46916" xr:uid="{CB2DF260-1C13-484A-B31A-BE9ACB155F8C}"/>
    <cellStyle name="Header1 5 6 6 5" xfId="46917" xr:uid="{422EF3CA-8437-4F2A-8E85-C771569E97D3}"/>
    <cellStyle name="Header1 5 6 6 5 2" xfId="46918" xr:uid="{A4085549-8DA7-48F4-8780-41D9D609B58D}"/>
    <cellStyle name="Header1 5 6 6 5 3" xfId="46919" xr:uid="{A79D2C54-8E86-46B8-82F5-60E0727CE720}"/>
    <cellStyle name="Header1 5 6 6 6" xfId="46920" xr:uid="{56D6754D-329D-4335-B3F7-C82D8F0785D9}"/>
    <cellStyle name="Header1 5 6 6 6 2" xfId="46921" xr:uid="{D19AF647-CF32-4D28-A68D-3C3DC48A5460}"/>
    <cellStyle name="Header1 5 6 6 6 3" xfId="46922" xr:uid="{CB954F9F-BD0A-44D8-A811-BD6108A7FBCD}"/>
    <cellStyle name="Header1 5 6 6 7" xfId="46923" xr:uid="{E4E2C787-4516-49DE-B6B4-6A156E14A955}"/>
    <cellStyle name="Header1 5 6 6 8" xfId="46924" xr:uid="{B59BDFB8-4185-4941-B79D-5447BFD815C8}"/>
    <cellStyle name="Header1 5 6 7" xfId="46925" xr:uid="{39637F8E-CE09-4663-9E8E-FBE707FBDE37}"/>
    <cellStyle name="Header1 5 6 8" xfId="46926" xr:uid="{8A278481-209A-4E15-8396-69E2042F08C5}"/>
    <cellStyle name="Header1 5 7" xfId="46927" xr:uid="{279AB309-D644-40BA-8D52-DC695C26CD90}"/>
    <cellStyle name="Header1 5 7 2" xfId="46928" xr:uid="{31D89F0F-DD50-4492-BE8B-70C00A0787BE}"/>
    <cellStyle name="Header1 5 7 2 2" xfId="46929" xr:uid="{49E7EAFA-2725-4DA2-8BB9-DBEC5C0B25B4}"/>
    <cellStyle name="Header1 5 7 2 2 2" xfId="46930" xr:uid="{F50C73EE-D74F-4B35-BF9F-523344E84018}"/>
    <cellStyle name="Header1 5 7 2 2 3" xfId="46931" xr:uid="{92C1F0F3-B507-4FBC-9878-E28501A80FFA}"/>
    <cellStyle name="Header1 5 7 2 3" xfId="46932" xr:uid="{C1611EBF-D4DB-4696-AE56-1DB4DE04D92E}"/>
    <cellStyle name="Header1 5 7 2 3 2" xfId="46933" xr:uid="{123371D6-9A41-4B42-B2F2-CA25E6493A2F}"/>
    <cellStyle name="Header1 5 7 2 3 3" xfId="46934" xr:uid="{1B2AB6C4-EEBE-43C3-9DA9-5F5A7FA4F767}"/>
    <cellStyle name="Header1 5 7 2 4" xfId="46935" xr:uid="{AA0A0C89-ACC5-4A93-B613-BFFD445A0744}"/>
    <cellStyle name="Header1 5 7 2 4 2" xfId="46936" xr:uid="{9D28E85D-3B40-4E8C-AD24-82A28BF3F280}"/>
    <cellStyle name="Header1 5 7 2 4 3" xfId="46937" xr:uid="{457CF92A-1C8E-4C01-A701-E21329872AA5}"/>
    <cellStyle name="Header1 5 7 2 5" xfId="46938" xr:uid="{238E3B10-82B4-44E9-A960-58403E28BE1E}"/>
    <cellStyle name="Header1 5 7 2 5 2" xfId="46939" xr:uid="{35376A75-E9E4-4B8B-8EBB-58CF3DF4D921}"/>
    <cellStyle name="Header1 5 7 2 5 3" xfId="46940" xr:uid="{193B8BD2-E89A-45EF-91B3-E017E98FE54A}"/>
    <cellStyle name="Header1 5 7 2 6" xfId="46941" xr:uid="{D4F69E6B-7592-4100-B9E9-7276F4466FD4}"/>
    <cellStyle name="Header1 5 7 2 6 2" xfId="46942" xr:uid="{2F30C152-72B1-4556-ADEF-E6D64AE10A6E}"/>
    <cellStyle name="Header1 5 7 2 6 3" xfId="46943" xr:uid="{A0EB22EA-164E-4BD4-97C0-85D8F5670C43}"/>
    <cellStyle name="Header1 5 7 2 7" xfId="46944" xr:uid="{2C692440-EB20-4E20-85E1-A07596D6E950}"/>
    <cellStyle name="Header1 5 7 2 7 2" xfId="46945" xr:uid="{C94FC7ED-C155-4D01-BAAA-CA58A69952DC}"/>
    <cellStyle name="Header1 5 7 2 7 3" xfId="46946" xr:uid="{DE18526D-B828-4ECF-BB82-CDF61A06AD9E}"/>
    <cellStyle name="Header1 5 7 2 8" xfId="46947" xr:uid="{9AC463F0-6666-48EC-9BF9-84B202D0FFBD}"/>
    <cellStyle name="Header1 5 7 2 9" xfId="46948" xr:uid="{9BDD01B2-5DA9-486E-A136-4C239A92717D}"/>
    <cellStyle name="Header1 5 7 3" xfId="46949" xr:uid="{D2FA81C4-CBED-4374-8A4E-7A127E8A5971}"/>
    <cellStyle name="Header1 5 7 3 2" xfId="46950" xr:uid="{89BE216B-773F-4AAC-AB57-D396F65D0E01}"/>
    <cellStyle name="Header1 5 7 3 2 2" xfId="46951" xr:uid="{CB5811AF-BBC5-4C55-BB18-3283D8CBC4D0}"/>
    <cellStyle name="Header1 5 7 3 2 3" xfId="46952" xr:uid="{C983C3C6-D536-4B12-8CAC-DCF6D25DB6DB}"/>
    <cellStyle name="Header1 5 7 3 3" xfId="46953" xr:uid="{8CCA53C6-3C61-48C2-8453-F7A61B586786}"/>
    <cellStyle name="Header1 5 7 3 3 2" xfId="46954" xr:uid="{AAE6A00D-334B-4A20-BFC0-23B464770D0A}"/>
    <cellStyle name="Header1 5 7 3 3 3" xfId="46955" xr:uid="{F7EC1A37-94F7-4703-907D-DBAD916CDEE0}"/>
    <cellStyle name="Header1 5 7 3 4" xfId="46956" xr:uid="{79D65DD8-B374-4937-AA2F-47783FE035F6}"/>
    <cellStyle name="Header1 5 7 3 4 2" xfId="46957" xr:uid="{99FC2C5F-FF24-487A-97AB-7357E19C8D97}"/>
    <cellStyle name="Header1 5 7 3 4 3" xfId="46958" xr:uid="{66899173-B6BD-4F1F-B2F4-657DAD46F51E}"/>
    <cellStyle name="Header1 5 7 3 5" xfId="46959" xr:uid="{27C60FE7-9ABE-4FD3-8B1E-73BFD790AEF3}"/>
    <cellStyle name="Header1 5 7 3 5 2" xfId="46960" xr:uid="{D6B5A896-F9F3-4A54-9062-83D72AD1E122}"/>
    <cellStyle name="Header1 5 7 3 5 3" xfId="46961" xr:uid="{D0CE0325-D2C9-465F-A39D-C8E7C6EC3931}"/>
    <cellStyle name="Header1 5 7 3 6" xfId="46962" xr:uid="{05769692-6DC0-4B98-A8E4-C43CB061FD63}"/>
    <cellStyle name="Header1 5 7 3 6 2" xfId="46963" xr:uid="{D768FE7A-F3E6-4AF1-B488-F531BBC8A633}"/>
    <cellStyle name="Header1 5 7 3 6 3" xfId="46964" xr:uid="{2CFCFDD2-2153-4F4E-8DD9-501C7D789A5A}"/>
    <cellStyle name="Header1 5 7 3 7" xfId="46965" xr:uid="{395B564E-3530-4874-987C-9529E25BD963}"/>
    <cellStyle name="Header1 5 7 3 8" xfId="46966" xr:uid="{33090905-AE07-4333-926C-089AAF58B3FD}"/>
    <cellStyle name="Header1 5 7 4" xfId="46967" xr:uid="{3D6369AC-A2A3-4108-B01C-0CB60C2BCEC7}"/>
    <cellStyle name="Header1 5 7 4 2" xfId="46968" xr:uid="{1BE5B2BE-4C2C-4CAE-89D9-6928355EDD3B}"/>
    <cellStyle name="Header1 5 7 4 2 2" xfId="46969" xr:uid="{82CD1FDA-5CB6-4BD8-A86A-DDF8577C972B}"/>
    <cellStyle name="Header1 5 7 4 2 3" xfId="46970" xr:uid="{0ECF1D54-B7EC-4357-BEBC-8750F0DC07D7}"/>
    <cellStyle name="Header1 5 7 4 3" xfId="46971" xr:uid="{FA912995-5190-4C45-A8B4-AEB886E09F0E}"/>
    <cellStyle name="Header1 5 7 4 3 2" xfId="46972" xr:uid="{97210B54-A97E-4CB4-9D2F-22B5A24014A0}"/>
    <cellStyle name="Header1 5 7 4 3 3" xfId="46973" xr:uid="{F2FF85DC-08CC-42B9-BD7B-40CE133AA9AA}"/>
    <cellStyle name="Header1 5 7 4 4" xfId="46974" xr:uid="{AED2B082-E765-4B02-992A-8391D7087520}"/>
    <cellStyle name="Header1 5 7 4 4 2" xfId="46975" xr:uid="{5D27FECF-CDB0-428B-A50C-A8D44EA9B4F6}"/>
    <cellStyle name="Header1 5 7 4 4 3" xfId="46976" xr:uid="{C5CC6C77-121B-4384-A58C-BFD54CAA6D85}"/>
    <cellStyle name="Header1 5 7 4 5" xfId="46977" xr:uid="{387546C2-0ACA-428F-A8EC-E3993E0DEE6C}"/>
    <cellStyle name="Header1 5 7 4 5 2" xfId="46978" xr:uid="{6BBCC5DB-4B8B-40D0-8FCE-C655F0D0C393}"/>
    <cellStyle name="Header1 5 7 4 5 3" xfId="46979" xr:uid="{7D6BC45E-DC73-4318-8D05-463D48A4A355}"/>
    <cellStyle name="Header1 5 7 4 6" xfId="46980" xr:uid="{B3C81155-74E3-4412-9FFF-07B085B808BA}"/>
    <cellStyle name="Header1 5 7 4 6 2" xfId="46981" xr:uid="{8BE01D76-4F30-45D7-8E9E-83C3C0BBA206}"/>
    <cellStyle name="Header1 5 7 4 6 3" xfId="46982" xr:uid="{69E32680-A41E-4DB9-907F-DA6B06780104}"/>
    <cellStyle name="Header1 5 7 4 7" xfId="46983" xr:uid="{BF0547E8-3713-4A2A-9C8E-6B505C6C87F4}"/>
    <cellStyle name="Header1 5 7 4 8" xfId="46984" xr:uid="{3FBEA041-F41D-43D3-A797-096B69C977DE}"/>
    <cellStyle name="Header1 5 7 5" xfId="46985" xr:uid="{09CE60CC-10DA-4EF8-B4C0-58833492BCEC}"/>
    <cellStyle name="Header1 5 7 5 2" xfId="46986" xr:uid="{1914CDAE-B7F1-4076-B246-BDE338C1D398}"/>
    <cellStyle name="Header1 5 7 5 2 2" xfId="46987" xr:uid="{53BBB5E4-6E16-4FD6-A5A4-4998B351F44B}"/>
    <cellStyle name="Header1 5 7 5 2 3" xfId="46988" xr:uid="{2217ABFE-7E44-4DDA-ABA5-5D63F2DB333B}"/>
    <cellStyle name="Header1 5 7 5 3" xfId="46989" xr:uid="{FB7F1F12-B231-4F53-81AF-53A64F5A882A}"/>
    <cellStyle name="Header1 5 7 5 3 2" xfId="46990" xr:uid="{F4B36A35-BA5D-4D2F-85CA-4BD6F3B13459}"/>
    <cellStyle name="Header1 5 7 5 3 3" xfId="46991" xr:uid="{42E8BBB8-4657-4C97-80B4-92D4382CAA78}"/>
    <cellStyle name="Header1 5 7 5 4" xfId="46992" xr:uid="{DA49A967-B8BF-419A-9C65-45C843028791}"/>
    <cellStyle name="Header1 5 7 5 4 2" xfId="46993" xr:uid="{AE3406FC-EB24-4AB1-BB2C-3474EDD35723}"/>
    <cellStyle name="Header1 5 7 5 4 3" xfId="46994" xr:uid="{57369DB8-B093-49C3-A237-8E6E39F325F8}"/>
    <cellStyle name="Header1 5 7 5 5" xfId="46995" xr:uid="{BA76B2FD-9F82-47A2-A66B-CCE1BCBE21D4}"/>
    <cellStyle name="Header1 5 7 5 5 2" xfId="46996" xr:uid="{7219641A-90D2-49AE-B18C-BA8805215541}"/>
    <cellStyle name="Header1 5 7 5 5 3" xfId="46997" xr:uid="{604BD4EC-EA1C-4A50-9E03-2763C4299FB4}"/>
    <cellStyle name="Header1 5 7 5 6" xfId="46998" xr:uid="{89CC3B7E-713D-4957-8C2E-06A2CDFBBC3D}"/>
    <cellStyle name="Header1 5 7 5 6 2" xfId="46999" xr:uid="{B4DCF56C-A7F7-4F8F-88E1-EB01A409B938}"/>
    <cellStyle name="Header1 5 7 5 6 3" xfId="47000" xr:uid="{677283E2-2DD3-4FCF-9426-FC257EE76403}"/>
    <cellStyle name="Header1 5 7 5 7" xfId="47001" xr:uid="{93B3AA47-3580-46BE-87B8-0AC18F000270}"/>
    <cellStyle name="Header1 5 7 5 8" xfId="47002" xr:uid="{18456C09-0FA5-45CC-B2DD-F3F59BAAB318}"/>
    <cellStyle name="Header1 5 7 6" xfId="47003" xr:uid="{97D4C35F-91E7-4CF7-8A7F-F820CB4C3CC6}"/>
    <cellStyle name="Header1 5 7 6 2" xfId="47004" xr:uid="{6ECD0CF2-1212-48D8-81A6-D5BAA7168914}"/>
    <cellStyle name="Header1 5 7 6 2 2" xfId="47005" xr:uid="{B2A1D44F-666D-4C03-906B-16D1B9974616}"/>
    <cellStyle name="Header1 5 7 6 2 3" xfId="47006" xr:uid="{4CA13EE3-FED5-45E6-AB45-98D4415DCD8B}"/>
    <cellStyle name="Header1 5 7 6 3" xfId="47007" xr:uid="{D099E381-3A95-49C2-A141-11C6A8E40C02}"/>
    <cellStyle name="Header1 5 7 6 3 2" xfId="47008" xr:uid="{566AA01E-9F27-4384-83DE-A9239E1105FC}"/>
    <cellStyle name="Header1 5 7 6 3 3" xfId="47009" xr:uid="{071D3929-80E8-4EE0-BD73-B7F6ECE1C699}"/>
    <cellStyle name="Header1 5 7 6 4" xfId="47010" xr:uid="{B0381EDA-BBD1-4122-B1EF-A61BC5462B64}"/>
    <cellStyle name="Header1 5 7 6 4 2" xfId="47011" xr:uid="{26F9C9DC-3A5E-4C87-93AD-26CBDDEA5DBA}"/>
    <cellStyle name="Header1 5 7 6 4 3" xfId="47012" xr:uid="{6197132A-8334-4818-A1CA-41CCD092AB84}"/>
    <cellStyle name="Header1 5 7 6 5" xfId="47013" xr:uid="{7CF34D19-25AE-4B10-9A9F-D51170618235}"/>
    <cellStyle name="Header1 5 7 6 5 2" xfId="47014" xr:uid="{5ED6207E-C1DE-47A2-A159-B7062550A384}"/>
    <cellStyle name="Header1 5 7 6 5 3" xfId="47015" xr:uid="{56150FCA-6D33-46BE-A388-D0306964AC77}"/>
    <cellStyle name="Header1 5 7 6 6" xfId="47016" xr:uid="{7E14C43C-3D36-46B3-9F30-1CC4248DD9C1}"/>
    <cellStyle name="Header1 5 7 6 6 2" xfId="47017" xr:uid="{2088EA15-9638-44B5-B6F1-849DBDD8180C}"/>
    <cellStyle name="Header1 5 7 6 6 3" xfId="47018" xr:uid="{A8A8AC7D-BF8C-4608-8EEF-7BF36D0F89A9}"/>
    <cellStyle name="Header1 5 7 6 7" xfId="47019" xr:uid="{B44E9EE8-BF04-4C80-A2F0-28FE45C3FC8E}"/>
    <cellStyle name="Header1 5 7 6 8" xfId="47020" xr:uid="{3DCD89E8-9BC1-46C6-AD6B-F21D61A56E84}"/>
    <cellStyle name="Header1 5 7 7" xfId="47021" xr:uid="{26BDA2C1-0646-4E7F-AF31-928519EC75B8}"/>
    <cellStyle name="Header1 5 7 8" xfId="47022" xr:uid="{6A86AA74-C52D-4385-8CEE-8F1FA768E531}"/>
    <cellStyle name="Header1 5 8" xfId="47023" xr:uid="{9725EBCD-79D5-4261-99F7-E73F020271D8}"/>
    <cellStyle name="Header1 5 8 2" xfId="47024" xr:uid="{751CF709-DB80-4AA6-9F5C-3DC8F1B886DC}"/>
    <cellStyle name="Header1 5 8 2 2" xfId="47025" xr:uid="{7707CEEB-5C2F-48C1-B20B-0F32AAA6283E}"/>
    <cellStyle name="Header1 5 8 2 2 2" xfId="47026" xr:uid="{8C4EE668-AE02-4816-A60B-51B70F2C4E6A}"/>
    <cellStyle name="Header1 5 8 2 2 3" xfId="47027" xr:uid="{4E64BC7F-B594-4A9B-9720-579112043668}"/>
    <cellStyle name="Header1 5 8 2 3" xfId="47028" xr:uid="{1CCB568D-9FF1-47CE-BF2F-5786B1C47F50}"/>
    <cellStyle name="Header1 5 8 2 3 2" xfId="47029" xr:uid="{786FECF7-71D1-4218-B7D8-AB6AA67DABF7}"/>
    <cellStyle name="Header1 5 8 2 3 3" xfId="47030" xr:uid="{14E2C1CA-EEF8-46B2-B1F9-3B20ACE60B49}"/>
    <cellStyle name="Header1 5 8 2 4" xfId="47031" xr:uid="{4C1E00AF-218F-4B32-9BF7-0A11146B0B6C}"/>
    <cellStyle name="Header1 5 8 2 4 2" xfId="47032" xr:uid="{E92B55B1-DC40-4A6B-A63F-0A2BF722A2BC}"/>
    <cellStyle name="Header1 5 8 2 4 3" xfId="47033" xr:uid="{0C60B8BC-D2AD-4335-9EEC-E0F2C2FE4EE7}"/>
    <cellStyle name="Header1 5 8 2 5" xfId="47034" xr:uid="{027AB40C-D68E-47C6-BB31-146911DD92D6}"/>
    <cellStyle name="Header1 5 8 2 5 2" xfId="47035" xr:uid="{8704BB14-7EAB-457C-822E-485EE5B38922}"/>
    <cellStyle name="Header1 5 8 2 5 3" xfId="47036" xr:uid="{88D0DB77-A6D0-486D-AEB0-B36BB3B70777}"/>
    <cellStyle name="Header1 5 8 2 6" xfId="47037" xr:uid="{C8A1C8DF-0C5E-4492-95AE-87A4995CA0F4}"/>
    <cellStyle name="Header1 5 8 2 6 2" xfId="47038" xr:uid="{B7D360C2-41B8-4D83-BF4F-B0B53AEE7538}"/>
    <cellStyle name="Header1 5 8 2 6 3" xfId="47039" xr:uid="{BACCDBEC-A13D-423E-B2AD-FCA218BEBE17}"/>
    <cellStyle name="Header1 5 8 2 7" xfId="47040" xr:uid="{9085D0FA-74BD-41E7-A8C5-0275C28CB24B}"/>
    <cellStyle name="Header1 5 8 2 7 2" xfId="47041" xr:uid="{8C7854C5-6D48-4D03-B39E-6F077CE01D5F}"/>
    <cellStyle name="Header1 5 8 2 7 3" xfId="47042" xr:uid="{5471B596-7085-4C0F-9F2E-D4AC337D77E7}"/>
    <cellStyle name="Header1 5 8 2 8" xfId="47043" xr:uid="{3A12B4A9-E668-491D-B8DD-903F846255BB}"/>
    <cellStyle name="Header1 5 8 2 9" xfId="47044" xr:uid="{346624C5-05E3-49C3-9071-BD680B33DDB4}"/>
    <cellStyle name="Header1 5 8 3" xfId="47045" xr:uid="{D3495DF7-CEAB-4726-91DB-8F72FB191989}"/>
    <cellStyle name="Header1 5 8 3 2" xfId="47046" xr:uid="{F20D6892-9A73-4D5A-8624-9CE78F3F1141}"/>
    <cellStyle name="Header1 5 8 3 2 2" xfId="47047" xr:uid="{0CFC54DC-D015-4081-BEE8-1800B3159B47}"/>
    <cellStyle name="Header1 5 8 3 2 3" xfId="47048" xr:uid="{85D3E7F9-333B-4889-8F58-FB4BE5663D03}"/>
    <cellStyle name="Header1 5 8 3 3" xfId="47049" xr:uid="{B77C1258-F04F-4AE1-A203-DE5B1101BA3F}"/>
    <cellStyle name="Header1 5 8 3 3 2" xfId="47050" xr:uid="{478FFB2F-EC9D-4AF3-96A2-2C0740A78ACF}"/>
    <cellStyle name="Header1 5 8 3 3 3" xfId="47051" xr:uid="{B911325B-BE2C-4D5F-A789-1D07D1899532}"/>
    <cellStyle name="Header1 5 8 3 4" xfId="47052" xr:uid="{1130080B-BCC6-4756-A27B-C02591D34F2F}"/>
    <cellStyle name="Header1 5 8 3 4 2" xfId="47053" xr:uid="{0FB02464-35DA-4DCF-BE44-43D4D0AC4CD8}"/>
    <cellStyle name="Header1 5 8 3 4 3" xfId="47054" xr:uid="{3C36E2D9-223E-452A-9BF7-B1C81BF8B381}"/>
    <cellStyle name="Header1 5 8 3 5" xfId="47055" xr:uid="{466F21BB-521F-4502-82EF-803399570632}"/>
    <cellStyle name="Header1 5 8 3 5 2" xfId="47056" xr:uid="{752EAB2F-D1FC-40BC-B81A-AEBE9ACFD94A}"/>
    <cellStyle name="Header1 5 8 3 5 3" xfId="47057" xr:uid="{3872B02B-BA0F-4FC1-95F1-D379514CE2FC}"/>
    <cellStyle name="Header1 5 8 3 6" xfId="47058" xr:uid="{0519472D-15D5-4593-9D3B-739C32B474C7}"/>
    <cellStyle name="Header1 5 8 3 6 2" xfId="47059" xr:uid="{F9B1AF12-5D21-4713-8DFB-544857A425C9}"/>
    <cellStyle name="Header1 5 8 3 6 3" xfId="47060" xr:uid="{F5CCC927-795D-4748-80E9-7B7AE5739A1C}"/>
    <cellStyle name="Header1 5 8 3 7" xfId="47061" xr:uid="{C691FAD3-CE53-4E11-A821-E909A5ADC3F4}"/>
    <cellStyle name="Header1 5 8 3 8" xfId="47062" xr:uid="{1336A0B7-085A-4785-80E4-3DE042F16E3F}"/>
    <cellStyle name="Header1 5 8 4" xfId="47063" xr:uid="{CEB08B15-9EBD-4B87-A272-9F211371E1DE}"/>
    <cellStyle name="Header1 5 8 4 2" xfId="47064" xr:uid="{6C5F1B10-5A4F-485C-9520-E5B326347A05}"/>
    <cellStyle name="Header1 5 8 4 2 2" xfId="47065" xr:uid="{255D96C0-A37D-4A60-8335-14177A5BCBE3}"/>
    <cellStyle name="Header1 5 8 4 2 3" xfId="47066" xr:uid="{DD0723F0-C86F-4CB2-975B-CF0791C15543}"/>
    <cellStyle name="Header1 5 8 4 3" xfId="47067" xr:uid="{2D79BBC7-CC1C-442C-A34B-95D013B68773}"/>
    <cellStyle name="Header1 5 8 4 3 2" xfId="47068" xr:uid="{D5C0417F-DC57-4D77-A5A4-BBE371BB0C8E}"/>
    <cellStyle name="Header1 5 8 4 3 3" xfId="47069" xr:uid="{B7864451-7909-44E2-8BD9-9492117DE685}"/>
    <cellStyle name="Header1 5 8 4 4" xfId="47070" xr:uid="{0E1D836A-6FD0-475A-947C-570ABD2D7198}"/>
    <cellStyle name="Header1 5 8 4 4 2" xfId="47071" xr:uid="{87F70189-E9C8-4B77-B63F-3CF6C10BDC99}"/>
    <cellStyle name="Header1 5 8 4 4 3" xfId="47072" xr:uid="{A6CB8747-1360-4EA6-ACF8-067760108D4F}"/>
    <cellStyle name="Header1 5 8 4 5" xfId="47073" xr:uid="{78BD330B-7834-4B4B-8800-67DFD14E3A6A}"/>
    <cellStyle name="Header1 5 8 4 5 2" xfId="47074" xr:uid="{8BDA5B5A-26AF-4B46-9DA8-4698F380B433}"/>
    <cellStyle name="Header1 5 8 4 5 3" xfId="47075" xr:uid="{2C38EAA6-3D77-4127-BF57-10B759E9C005}"/>
    <cellStyle name="Header1 5 8 4 6" xfId="47076" xr:uid="{8BA7E332-6E99-4599-809F-D90A665AB092}"/>
    <cellStyle name="Header1 5 8 4 6 2" xfId="47077" xr:uid="{FB41EEE1-4FF1-4996-B248-9A32BBAADBD6}"/>
    <cellStyle name="Header1 5 8 4 6 3" xfId="47078" xr:uid="{F9790AFA-F7E3-4BF2-B04A-D6FD6B169F5B}"/>
    <cellStyle name="Header1 5 8 4 7" xfId="47079" xr:uid="{2E603504-5C2E-4A36-BC5C-A123E4BA03AB}"/>
    <cellStyle name="Header1 5 8 4 8" xfId="47080" xr:uid="{E07D9C09-62B8-4C70-AB42-9F7945D65329}"/>
    <cellStyle name="Header1 5 8 5" xfId="47081" xr:uid="{659C7E73-E9E4-48ED-918E-84CBB86DC1F1}"/>
    <cellStyle name="Header1 5 8 5 2" xfId="47082" xr:uid="{540080CB-CC4E-4999-B4C4-9D879518A3D3}"/>
    <cellStyle name="Header1 5 8 5 2 2" xfId="47083" xr:uid="{6C9B4C8A-BE4E-4F5E-84AD-0398D3F58D7D}"/>
    <cellStyle name="Header1 5 8 5 2 3" xfId="47084" xr:uid="{CC0D0F2F-2BD9-4E0B-ABAC-8711DF71FB5D}"/>
    <cellStyle name="Header1 5 8 5 3" xfId="47085" xr:uid="{45B694C5-17DA-43CC-8221-5FDAA7FAE378}"/>
    <cellStyle name="Header1 5 8 5 3 2" xfId="47086" xr:uid="{98FA2995-A51C-4EDB-AB62-231E586545D7}"/>
    <cellStyle name="Header1 5 8 5 3 3" xfId="47087" xr:uid="{DEDC387F-12E4-4FB2-9B12-12D8C94BB427}"/>
    <cellStyle name="Header1 5 8 5 4" xfId="47088" xr:uid="{2F0CCC31-489B-4FB7-81E6-294CD88B5C29}"/>
    <cellStyle name="Header1 5 8 5 4 2" xfId="47089" xr:uid="{405D1702-BA01-4657-A810-B4484D2A348C}"/>
    <cellStyle name="Header1 5 8 5 4 3" xfId="47090" xr:uid="{7C405C22-59B3-4F7F-B05B-847C49E19FC6}"/>
    <cellStyle name="Header1 5 8 5 5" xfId="47091" xr:uid="{477FB392-6415-45B6-A4F1-229D9983C044}"/>
    <cellStyle name="Header1 5 8 5 5 2" xfId="47092" xr:uid="{3134C33C-2EA8-464F-9409-8524C4B45CFC}"/>
    <cellStyle name="Header1 5 8 5 5 3" xfId="47093" xr:uid="{5515D1BA-36B2-4F3D-A299-B99B6B926853}"/>
    <cellStyle name="Header1 5 8 5 6" xfId="47094" xr:uid="{D670C955-6F55-4CA4-91B4-EEB2447D0919}"/>
    <cellStyle name="Header1 5 8 5 6 2" xfId="47095" xr:uid="{4CE1FDFE-EBF1-4FC9-8880-1123FA447837}"/>
    <cellStyle name="Header1 5 8 5 6 3" xfId="47096" xr:uid="{B1264A32-76AA-490F-B808-FB7847A9C5E5}"/>
    <cellStyle name="Header1 5 8 5 7" xfId="47097" xr:uid="{716427CE-EA75-47B7-A323-DCDFB1C2EB18}"/>
    <cellStyle name="Header1 5 8 5 8" xfId="47098" xr:uid="{04E635CB-4456-4E97-9A5A-212401B1E4A8}"/>
    <cellStyle name="Header1 5 8 6" xfId="47099" xr:uid="{0BAFADB5-1D82-488B-8256-D4781521CEAB}"/>
    <cellStyle name="Header1 5 8 6 2" xfId="47100" xr:uid="{517A5E53-F257-422B-A9C3-5EE2E892A241}"/>
    <cellStyle name="Header1 5 8 6 2 2" xfId="47101" xr:uid="{6CE23FFD-371E-4DF2-98C6-7D33404C06DB}"/>
    <cellStyle name="Header1 5 8 6 2 3" xfId="47102" xr:uid="{BACD6B8D-B90D-4E2E-8626-90A5DD9F0753}"/>
    <cellStyle name="Header1 5 8 6 3" xfId="47103" xr:uid="{5572DDF7-20EF-426C-8FBE-CB5245C2ED5A}"/>
    <cellStyle name="Header1 5 8 6 3 2" xfId="47104" xr:uid="{0003DE7F-6155-41A0-B241-E3E1DB99A1AD}"/>
    <cellStyle name="Header1 5 8 6 3 3" xfId="47105" xr:uid="{5B9C1764-4966-4BDE-BC1A-BEDC3E7509E6}"/>
    <cellStyle name="Header1 5 8 6 4" xfId="47106" xr:uid="{19247326-B503-435D-858A-1061CB648A89}"/>
    <cellStyle name="Header1 5 8 6 4 2" xfId="47107" xr:uid="{CA8C6758-4D70-40F7-95E0-E04EAE2D04BB}"/>
    <cellStyle name="Header1 5 8 6 4 3" xfId="47108" xr:uid="{62EC672D-2FC2-41CB-AF5C-0F7EFF588EFD}"/>
    <cellStyle name="Header1 5 8 6 5" xfId="47109" xr:uid="{50AC49F0-BDE2-466E-A6CB-425FD4AFC8C9}"/>
    <cellStyle name="Header1 5 8 6 5 2" xfId="47110" xr:uid="{93987937-F857-4620-B3D0-63B9693F6E53}"/>
    <cellStyle name="Header1 5 8 6 5 3" xfId="47111" xr:uid="{6614ACF2-41D5-4420-A104-EEF7A8FA6D9D}"/>
    <cellStyle name="Header1 5 8 6 6" xfId="47112" xr:uid="{7FA466A0-83AC-44C1-9D45-43CDBE46210D}"/>
    <cellStyle name="Header1 5 8 6 6 2" xfId="47113" xr:uid="{37965FF4-CA66-4EEF-BA1E-F96D4CF89B06}"/>
    <cellStyle name="Header1 5 8 6 6 3" xfId="47114" xr:uid="{7B2408BB-AEC7-4611-99CC-33C2D485ADC4}"/>
    <cellStyle name="Header1 5 8 6 7" xfId="47115" xr:uid="{FE64254F-2BA5-49A3-942B-81A2F40FB1E7}"/>
    <cellStyle name="Header1 5 8 6 8" xfId="47116" xr:uid="{BF31EC2E-FBEC-4AAA-83FA-828980277FD2}"/>
    <cellStyle name="Header1 5 8 7" xfId="47117" xr:uid="{993453C1-A856-4957-91F3-F7CF8A009D13}"/>
    <cellStyle name="Header1 5 8 8" xfId="47118" xr:uid="{5B74D715-B0B2-4B83-840C-A6CDE12C8619}"/>
    <cellStyle name="Header1 5 9" xfId="47119" xr:uid="{6E116981-F9A2-43F8-9441-1AB9EAB81855}"/>
    <cellStyle name="Header1 5 9 2" xfId="47120" xr:uid="{26FB0D43-1826-4D00-993E-EE7AC7880EBB}"/>
    <cellStyle name="Header1 5 9 2 2" xfId="47121" xr:uid="{D8743870-68A9-42DB-9BCC-959AB5C4120B}"/>
    <cellStyle name="Header1 5 9 2 2 2" xfId="47122" xr:uid="{381D5845-7427-4433-A3FA-7E06D592F44F}"/>
    <cellStyle name="Header1 5 9 2 2 3" xfId="47123" xr:uid="{5FAC34C7-BE1B-44F9-BC83-836306FB8FB5}"/>
    <cellStyle name="Header1 5 9 2 3" xfId="47124" xr:uid="{D225B436-C0BC-4064-9A8E-E3DEFF0F64EA}"/>
    <cellStyle name="Header1 5 9 2 3 2" xfId="47125" xr:uid="{8A2D4B57-3926-4326-80C0-F3DF9820A8D1}"/>
    <cellStyle name="Header1 5 9 2 3 3" xfId="47126" xr:uid="{957363CF-C47D-4041-8E0F-85161FD142AB}"/>
    <cellStyle name="Header1 5 9 2 4" xfId="47127" xr:uid="{C3F965A0-58D9-4C63-A504-D8EF44D85D48}"/>
    <cellStyle name="Header1 5 9 2 4 2" xfId="47128" xr:uid="{4A2FE5E1-C9CB-4D37-837F-030D238E8C80}"/>
    <cellStyle name="Header1 5 9 2 4 3" xfId="47129" xr:uid="{5B14C8BA-8D49-4315-84BA-4B4C4AFA4162}"/>
    <cellStyle name="Header1 5 9 2 5" xfId="47130" xr:uid="{F5BD4D52-07A1-483A-9C7F-2D4F5C6464D8}"/>
    <cellStyle name="Header1 5 9 2 5 2" xfId="47131" xr:uid="{EF8C24DB-0270-4208-9BBB-C99438326FC0}"/>
    <cellStyle name="Header1 5 9 2 5 3" xfId="47132" xr:uid="{F569620F-A947-4CED-B3C0-BB536B1912AA}"/>
    <cellStyle name="Header1 5 9 2 6" xfId="47133" xr:uid="{3CFB77D9-00BE-4BAF-A80F-5446F5297191}"/>
    <cellStyle name="Header1 5 9 2 6 2" xfId="47134" xr:uid="{EAA3680B-D6F4-43BB-BFED-6C009E001AD0}"/>
    <cellStyle name="Header1 5 9 2 6 3" xfId="47135" xr:uid="{383F2448-C726-4406-91CB-4C4AFB696A8F}"/>
    <cellStyle name="Header1 5 9 2 7" xfId="47136" xr:uid="{CA6DB6CB-C3FF-4D40-A134-C30AC3023E64}"/>
    <cellStyle name="Header1 5 9 2 7 2" xfId="47137" xr:uid="{2EC7B375-5FC3-4F5E-A6BA-1253DB3FA327}"/>
    <cellStyle name="Header1 5 9 2 7 3" xfId="47138" xr:uid="{4B4E9D6E-8659-4C96-A030-4B7E0B023B8D}"/>
    <cellStyle name="Header1 5 9 2 8" xfId="47139" xr:uid="{1F2D4121-3AAD-44E7-8FE1-B683E25C3FA4}"/>
    <cellStyle name="Header1 5 9 2 9" xfId="47140" xr:uid="{B305AA2C-C5BD-45CA-8894-3EFB152380FF}"/>
    <cellStyle name="Header1 5 9 3" xfId="47141" xr:uid="{C5D654B8-50E9-4A48-A2B2-D4A21A5A4AA5}"/>
    <cellStyle name="Header1 5 9 3 2" xfId="47142" xr:uid="{9247E77B-F211-4935-958B-004E05805696}"/>
    <cellStyle name="Header1 5 9 3 2 2" xfId="47143" xr:uid="{3F78D97E-1615-4F12-988E-F38615546BF0}"/>
    <cellStyle name="Header1 5 9 3 2 3" xfId="47144" xr:uid="{B023502C-30A5-41E1-AA54-CA8F574E1353}"/>
    <cellStyle name="Header1 5 9 3 3" xfId="47145" xr:uid="{2D330F44-0E77-4405-8D8B-612D3248F873}"/>
    <cellStyle name="Header1 5 9 3 3 2" xfId="47146" xr:uid="{07B7C1DC-B341-43B4-BCE2-D2BC40837F4C}"/>
    <cellStyle name="Header1 5 9 3 3 3" xfId="47147" xr:uid="{B52A935D-2EB2-4F8D-8DC7-A088D8A93899}"/>
    <cellStyle name="Header1 5 9 3 4" xfId="47148" xr:uid="{6156935F-E9A3-47A2-B330-EA1F13B3EF21}"/>
    <cellStyle name="Header1 5 9 3 4 2" xfId="47149" xr:uid="{26C78F8B-988F-4141-B334-0BC24FC7CFF1}"/>
    <cellStyle name="Header1 5 9 3 4 3" xfId="47150" xr:uid="{D455743B-6EF8-42FD-9BF1-A9BDA18269C3}"/>
    <cellStyle name="Header1 5 9 3 5" xfId="47151" xr:uid="{CECCD992-6292-4FBB-83EE-FEA41CE96202}"/>
    <cellStyle name="Header1 5 9 3 5 2" xfId="47152" xr:uid="{C98C1FBC-445C-403F-9172-D3B93922E733}"/>
    <cellStyle name="Header1 5 9 3 5 3" xfId="47153" xr:uid="{B4B71FE3-685E-4774-B915-7A16146612FC}"/>
    <cellStyle name="Header1 5 9 3 6" xfId="47154" xr:uid="{626E5003-7D95-41FA-8938-A5DE5774D9D3}"/>
    <cellStyle name="Header1 5 9 3 6 2" xfId="47155" xr:uid="{4AE41050-5BA1-4AAD-858E-9F7EDBE0B488}"/>
    <cellStyle name="Header1 5 9 3 6 3" xfId="47156" xr:uid="{6C73AC51-D6B5-4CB3-A248-3B334974AEBC}"/>
    <cellStyle name="Header1 5 9 3 7" xfId="47157" xr:uid="{314B97CE-5F18-4914-89DB-19EBA004F70A}"/>
    <cellStyle name="Header1 5 9 3 8" xfId="47158" xr:uid="{3F6A52F3-B8C3-4E00-B11A-BAA5B3F08E75}"/>
    <cellStyle name="Header1 5 9 4" xfId="47159" xr:uid="{FE5EEB3C-3C62-4B41-950E-4649634DA515}"/>
    <cellStyle name="Header1 5 9 4 2" xfId="47160" xr:uid="{80B9D1FD-46D9-46E9-9BEB-9AE45622C5E1}"/>
    <cellStyle name="Header1 5 9 4 2 2" xfId="47161" xr:uid="{DFE93E58-8E7D-4C79-BDC4-70E3C974ECFE}"/>
    <cellStyle name="Header1 5 9 4 2 3" xfId="47162" xr:uid="{523D83F2-9E74-477D-8B66-7C61C42A1A0F}"/>
    <cellStyle name="Header1 5 9 4 3" xfId="47163" xr:uid="{5E9A5BCB-BA37-49E4-8233-1ADF3C56ACAB}"/>
    <cellStyle name="Header1 5 9 4 3 2" xfId="47164" xr:uid="{F53412E7-61AB-475E-BD06-7A90D558C9EF}"/>
    <cellStyle name="Header1 5 9 4 3 3" xfId="47165" xr:uid="{E84C4740-41D5-4B8D-98D6-D3286EA09DAC}"/>
    <cellStyle name="Header1 5 9 4 4" xfId="47166" xr:uid="{1502F286-A20E-414A-B3A6-682EB6ADF216}"/>
    <cellStyle name="Header1 5 9 4 4 2" xfId="47167" xr:uid="{6ADCBC7F-DD32-4E6D-9FE5-9006EB92365C}"/>
    <cellStyle name="Header1 5 9 4 4 3" xfId="47168" xr:uid="{66D212B9-149D-4554-B169-96784474D2F9}"/>
    <cellStyle name="Header1 5 9 4 5" xfId="47169" xr:uid="{FCD91DBB-FDB2-4666-8FEE-FB0B84C86E80}"/>
    <cellStyle name="Header1 5 9 4 5 2" xfId="47170" xr:uid="{9167B79F-AA3B-4226-836D-E70B966B5CB3}"/>
    <cellStyle name="Header1 5 9 4 5 3" xfId="47171" xr:uid="{8ABE000C-DB29-45D1-9B06-530AB8B162C0}"/>
    <cellStyle name="Header1 5 9 4 6" xfId="47172" xr:uid="{99EBCB85-482C-44FA-A14F-65C894719BFF}"/>
    <cellStyle name="Header1 5 9 4 6 2" xfId="47173" xr:uid="{3A2660FC-6F15-41BC-AFF5-98BE4965625E}"/>
    <cellStyle name="Header1 5 9 4 6 3" xfId="47174" xr:uid="{B7CFAF96-680D-48B1-A8EA-D04DAE861C91}"/>
    <cellStyle name="Header1 5 9 4 7" xfId="47175" xr:uid="{DB9E4824-E44C-49CF-8EE8-2CE73D3DDDD9}"/>
    <cellStyle name="Header1 5 9 4 8" xfId="47176" xr:uid="{9304AE9B-F7C4-48F3-8CF5-A731EA3EF29A}"/>
    <cellStyle name="Header1 5 9 5" xfId="47177" xr:uid="{529211B9-16A0-4F57-8CC1-72231D56EFEC}"/>
    <cellStyle name="Header1 5 9 5 2" xfId="47178" xr:uid="{D41500B2-1EB2-4F26-9A5F-7F8C0233215F}"/>
    <cellStyle name="Header1 5 9 5 2 2" xfId="47179" xr:uid="{7532F305-61ED-4920-8463-32E325F59C28}"/>
    <cellStyle name="Header1 5 9 5 2 3" xfId="47180" xr:uid="{C8DFF168-8E92-44CF-AFCC-45ACA10D5424}"/>
    <cellStyle name="Header1 5 9 5 3" xfId="47181" xr:uid="{886EF7AC-9E97-4375-A9B5-3F27807DDB7B}"/>
    <cellStyle name="Header1 5 9 5 3 2" xfId="47182" xr:uid="{AE842A6D-51CF-4982-B7A7-2D6BBCC447D3}"/>
    <cellStyle name="Header1 5 9 5 3 3" xfId="47183" xr:uid="{B58DCBA8-DCA9-4ECF-BFA3-4235492D9A12}"/>
    <cellStyle name="Header1 5 9 5 4" xfId="47184" xr:uid="{05930DB6-6FA8-4185-AE39-123376418B14}"/>
    <cellStyle name="Header1 5 9 5 4 2" xfId="47185" xr:uid="{5BC9F952-778A-455C-8311-6BF8791A4B4F}"/>
    <cellStyle name="Header1 5 9 5 4 3" xfId="47186" xr:uid="{9C2A263D-7768-4007-9CCF-A315B7B95D18}"/>
    <cellStyle name="Header1 5 9 5 5" xfId="47187" xr:uid="{ADF18F46-1757-4E9F-8027-870C838A650C}"/>
    <cellStyle name="Header1 5 9 5 5 2" xfId="47188" xr:uid="{196875FA-4386-4B11-A5D0-A6B395F520D4}"/>
    <cellStyle name="Header1 5 9 5 5 3" xfId="47189" xr:uid="{EA59CCD8-CAC8-45FF-BA3E-50A2CDBB00B1}"/>
    <cellStyle name="Header1 5 9 5 6" xfId="47190" xr:uid="{38BCCC68-B700-4DDE-BA11-C500E5EB480B}"/>
    <cellStyle name="Header1 5 9 5 6 2" xfId="47191" xr:uid="{C1A8BF14-8EED-4DB2-AF38-74A1EE4A10CA}"/>
    <cellStyle name="Header1 5 9 5 6 3" xfId="47192" xr:uid="{7BE7B681-218B-4765-AF4E-93A17DDBF49D}"/>
    <cellStyle name="Header1 5 9 5 7" xfId="47193" xr:uid="{A48A5460-FFD7-4DB8-BBB4-261D0B1E2C60}"/>
    <cellStyle name="Header1 5 9 5 8" xfId="47194" xr:uid="{03A19BAF-6990-4026-A49C-F6E502AB1E36}"/>
    <cellStyle name="Header1 5 9 6" xfId="47195" xr:uid="{52E47861-8D67-4AF0-A4B4-58A35544E2A1}"/>
    <cellStyle name="Header1 5 9 6 2" xfId="47196" xr:uid="{050BBF97-96EE-447A-B358-976E8DFF68D7}"/>
    <cellStyle name="Header1 5 9 6 2 2" xfId="47197" xr:uid="{B2DF1062-8D36-4561-B509-C4F152EFA51B}"/>
    <cellStyle name="Header1 5 9 6 2 3" xfId="47198" xr:uid="{9D0525B0-D09D-4ADE-B8EE-418C64763ADD}"/>
    <cellStyle name="Header1 5 9 6 3" xfId="47199" xr:uid="{2B794CFC-7D86-47EF-AF0E-06F5EE653570}"/>
    <cellStyle name="Header1 5 9 6 3 2" xfId="47200" xr:uid="{8E09F780-C42D-45FC-9794-914014702E49}"/>
    <cellStyle name="Header1 5 9 6 3 3" xfId="47201" xr:uid="{18B8C644-55D1-4A35-B1A6-2715360FA726}"/>
    <cellStyle name="Header1 5 9 6 4" xfId="47202" xr:uid="{A2CA3962-3DB2-4425-85C9-801A9CD700E4}"/>
    <cellStyle name="Header1 5 9 6 4 2" xfId="47203" xr:uid="{CB1154FD-FE5E-49EA-8568-296F4F95FD33}"/>
    <cellStyle name="Header1 5 9 6 4 3" xfId="47204" xr:uid="{1A0A8C6B-92DF-46B5-9841-F8056CB3D0C6}"/>
    <cellStyle name="Header1 5 9 6 5" xfId="47205" xr:uid="{52965EB9-3959-4856-AE6C-9C388DB4A53C}"/>
    <cellStyle name="Header1 5 9 6 5 2" xfId="47206" xr:uid="{58B23378-7051-4673-BF83-2A0601F3BCED}"/>
    <cellStyle name="Header1 5 9 6 5 3" xfId="47207" xr:uid="{440595A0-DB23-4CCD-BBD4-329905691F75}"/>
    <cellStyle name="Header1 5 9 6 6" xfId="47208" xr:uid="{42D09776-224A-4E6B-B16F-CF0564A54AEF}"/>
    <cellStyle name="Header1 5 9 6 6 2" xfId="47209" xr:uid="{6791E4B9-D2D8-4379-8647-8EB7FBE5FC6C}"/>
    <cellStyle name="Header1 5 9 6 6 3" xfId="47210" xr:uid="{72E40D5B-6EF5-4F16-BBB1-37DA806C0BCD}"/>
    <cellStyle name="Header1 5 9 6 7" xfId="47211" xr:uid="{91208792-504D-4CE2-9102-CDF5AA49BD01}"/>
    <cellStyle name="Header1 5 9 6 8" xfId="47212" xr:uid="{9E7D74C1-7324-482D-8A7C-3752B02BEBF5}"/>
    <cellStyle name="Header1 5 9 7" xfId="47213" xr:uid="{25B4D22F-F4F1-4968-AFAD-C0020F800036}"/>
    <cellStyle name="Header1 5 9 8" xfId="47214" xr:uid="{43891D08-4E54-4461-AF93-E5D573942F40}"/>
    <cellStyle name="Header1 6" xfId="47215" xr:uid="{E0F8346F-3B12-4427-8708-3EA1A8DE6A5C}"/>
    <cellStyle name="Header1 6 10" xfId="47216" xr:uid="{2A2A8FF5-FF9F-468F-B638-1FDD34F4E7FC}"/>
    <cellStyle name="Header1 6 10 2" xfId="47217" xr:uid="{06588A58-98B5-41BF-9B67-B19DF20B3642}"/>
    <cellStyle name="Header1 6 10 2 2" xfId="47218" xr:uid="{4CEFD76D-98B0-49F0-9A86-68350CCDA400}"/>
    <cellStyle name="Header1 6 10 2 2 2" xfId="47219" xr:uid="{1CD3E639-9F7A-48E3-AF40-15C427CBC03B}"/>
    <cellStyle name="Header1 6 10 2 2 3" xfId="47220" xr:uid="{829B9670-697B-4FBB-BF2E-165E5FA03F82}"/>
    <cellStyle name="Header1 6 10 2 3" xfId="47221" xr:uid="{765B9C01-DC9E-42A2-A77D-97B796B7E3DC}"/>
    <cellStyle name="Header1 6 10 2 3 2" xfId="47222" xr:uid="{04607693-50B6-4B0B-891B-6D8D8C8D05F1}"/>
    <cellStyle name="Header1 6 10 2 3 3" xfId="47223" xr:uid="{2EF367F6-BC02-4331-9A4D-469A16AC1133}"/>
    <cellStyle name="Header1 6 10 2 4" xfId="47224" xr:uid="{E39EBBA1-2019-4525-8B87-FE40BFE4E7BE}"/>
    <cellStyle name="Header1 6 10 2 4 2" xfId="47225" xr:uid="{4F8DB912-A5F9-4FBB-8AD9-E0FDAA53F519}"/>
    <cellStyle name="Header1 6 10 2 4 3" xfId="47226" xr:uid="{96900FD3-0DEC-4BC6-9A65-FF173760F252}"/>
    <cellStyle name="Header1 6 10 2 5" xfId="47227" xr:uid="{26FA8318-2D39-4591-9291-0B8350CFAD92}"/>
    <cellStyle name="Header1 6 10 2 5 2" xfId="47228" xr:uid="{052F8E63-0755-40B2-9E20-9C824CF07523}"/>
    <cellStyle name="Header1 6 10 2 5 3" xfId="47229" xr:uid="{FFB49FF7-FF86-4F81-A9D2-D239ACFF8CE7}"/>
    <cellStyle name="Header1 6 10 2 6" xfId="47230" xr:uid="{9B3EE01A-E367-449F-9583-30C9F87F62E5}"/>
    <cellStyle name="Header1 6 10 2 6 2" xfId="47231" xr:uid="{507DC421-B4A6-448C-8EE7-87E299D3CE34}"/>
    <cellStyle name="Header1 6 10 2 6 3" xfId="47232" xr:uid="{338621C6-792F-4C09-9C8D-6F185A79713F}"/>
    <cellStyle name="Header1 6 10 2 7" xfId="47233" xr:uid="{7AA353F6-0428-4409-81D7-73778D304D19}"/>
    <cellStyle name="Header1 6 10 2 7 2" xfId="47234" xr:uid="{7199C71B-18A9-4409-929D-8891240318D0}"/>
    <cellStyle name="Header1 6 10 2 7 3" xfId="47235" xr:uid="{9871E560-6ABE-4B9A-8E70-F00772F7B82B}"/>
    <cellStyle name="Header1 6 10 2 8" xfId="47236" xr:uid="{DD2773C4-0DBC-4DBE-ADC3-4F401F827A69}"/>
    <cellStyle name="Header1 6 10 2 9" xfId="47237" xr:uid="{70F6D59E-C9CF-4C06-BA90-EF7DE0B415A4}"/>
    <cellStyle name="Header1 6 10 3" xfId="47238" xr:uid="{60B36E2A-1F7E-4DB3-88F6-D7F46D9B63BE}"/>
    <cellStyle name="Header1 6 10 3 2" xfId="47239" xr:uid="{347FAFE6-FD1F-40D8-A369-362E67428290}"/>
    <cellStyle name="Header1 6 10 3 2 2" xfId="47240" xr:uid="{E0BE624B-EF78-4E83-A561-8C8A0B183CE7}"/>
    <cellStyle name="Header1 6 10 3 2 3" xfId="47241" xr:uid="{CBAFDCFF-E074-4AB9-82A0-6B0D8A2C8C23}"/>
    <cellStyle name="Header1 6 10 3 3" xfId="47242" xr:uid="{3AEB9C80-804A-436E-B5BA-3F030BDE0A1E}"/>
    <cellStyle name="Header1 6 10 3 3 2" xfId="47243" xr:uid="{A033E1F0-59AA-4D62-8E97-7E659FFF5AB3}"/>
    <cellStyle name="Header1 6 10 3 3 3" xfId="47244" xr:uid="{349D3F10-DF7A-48A6-855D-99E1693F5D26}"/>
    <cellStyle name="Header1 6 10 3 4" xfId="47245" xr:uid="{E253D625-A840-4E3D-A88C-74E50097981C}"/>
    <cellStyle name="Header1 6 10 3 4 2" xfId="47246" xr:uid="{E4EBDB17-81D9-432F-BFA9-830FDCAC95CA}"/>
    <cellStyle name="Header1 6 10 3 4 3" xfId="47247" xr:uid="{2A0AE446-E968-4FD9-BA11-FF0DDC64A152}"/>
    <cellStyle name="Header1 6 10 3 5" xfId="47248" xr:uid="{062DC303-CEB1-45D7-A37A-3687E369ED0B}"/>
    <cellStyle name="Header1 6 10 3 5 2" xfId="47249" xr:uid="{E6A18EF9-DA23-49DC-A253-A5E224EF5328}"/>
    <cellStyle name="Header1 6 10 3 5 3" xfId="47250" xr:uid="{58B55183-4255-4E78-97CD-00D2A2573209}"/>
    <cellStyle name="Header1 6 10 3 6" xfId="47251" xr:uid="{5623A7DA-BB6B-4D2B-A4BB-1A6AC88A8528}"/>
    <cellStyle name="Header1 6 10 3 6 2" xfId="47252" xr:uid="{4CCC94B7-3B52-4D10-9996-9B925B17D7BE}"/>
    <cellStyle name="Header1 6 10 3 6 3" xfId="47253" xr:uid="{85BE9CB5-5991-4C27-A3D0-B2D17C57A260}"/>
    <cellStyle name="Header1 6 10 3 7" xfId="47254" xr:uid="{1CD9AC5B-C1D5-404B-B4C9-A3127061D802}"/>
    <cellStyle name="Header1 6 10 3 8" xfId="47255" xr:uid="{0623DAA8-F87E-4FF0-B74C-9E69F984ACB7}"/>
    <cellStyle name="Header1 6 10 4" xfId="47256" xr:uid="{68152F77-569A-498F-ACD7-CBA1B57C2443}"/>
    <cellStyle name="Header1 6 10 4 2" xfId="47257" xr:uid="{BE9AF59B-177E-485E-9850-9D2B8205D646}"/>
    <cellStyle name="Header1 6 10 4 2 2" xfId="47258" xr:uid="{1C49AB9F-7AF5-41EA-96B4-5C3C8DF2B3BD}"/>
    <cellStyle name="Header1 6 10 4 2 3" xfId="47259" xr:uid="{414D188B-E9C5-4937-8409-67DF4066BA3F}"/>
    <cellStyle name="Header1 6 10 4 3" xfId="47260" xr:uid="{6C0F7B65-9CB5-4AB5-B44F-B2CECC01AA26}"/>
    <cellStyle name="Header1 6 10 4 3 2" xfId="47261" xr:uid="{12EAB2ED-D9B0-4A53-AB94-85AC3CB0064B}"/>
    <cellStyle name="Header1 6 10 4 3 3" xfId="47262" xr:uid="{69A288BA-C321-4CFB-A72B-602750DD1F8B}"/>
    <cellStyle name="Header1 6 10 4 4" xfId="47263" xr:uid="{70C999F5-B974-4590-A417-93FE48A67E50}"/>
    <cellStyle name="Header1 6 10 4 4 2" xfId="47264" xr:uid="{1F0C14F4-C333-47C1-B10C-6FB97C7700FF}"/>
    <cellStyle name="Header1 6 10 4 4 3" xfId="47265" xr:uid="{A4AAE8AF-A9F7-42B2-A5B2-CFAFE6D7F9EB}"/>
    <cellStyle name="Header1 6 10 4 5" xfId="47266" xr:uid="{CDEEECE0-F529-4963-A5F2-F5CB74FE9898}"/>
    <cellStyle name="Header1 6 10 4 5 2" xfId="47267" xr:uid="{EB7ABCDD-DE4A-4EF8-9693-29A8D932906C}"/>
    <cellStyle name="Header1 6 10 4 5 3" xfId="47268" xr:uid="{D37C35C3-806B-42CC-84FF-72A54C02B44A}"/>
    <cellStyle name="Header1 6 10 4 6" xfId="47269" xr:uid="{408929C8-9586-4563-8B4A-A5D7CB580EBE}"/>
    <cellStyle name="Header1 6 10 4 6 2" xfId="47270" xr:uid="{A3D3954E-71D2-4294-B255-BEDD2F270FD8}"/>
    <cellStyle name="Header1 6 10 4 6 3" xfId="47271" xr:uid="{672984FA-0303-4B9C-B912-38AB01C1B4E2}"/>
    <cellStyle name="Header1 6 10 4 7" xfId="47272" xr:uid="{3DA3E159-EDEE-4FE8-8DB5-0D8EF2895DB5}"/>
    <cellStyle name="Header1 6 10 4 8" xfId="47273" xr:uid="{89C5B231-09A3-41A5-A227-47114791DF74}"/>
    <cellStyle name="Header1 6 10 5" xfId="47274" xr:uid="{FE4BB1D6-BFFB-4B9C-B79F-4D10581F4EDF}"/>
    <cellStyle name="Header1 6 10 5 2" xfId="47275" xr:uid="{7C63D488-BDDD-4DA2-9210-5A337C2B6B2F}"/>
    <cellStyle name="Header1 6 10 5 2 2" xfId="47276" xr:uid="{7B67DF3E-97CE-44B0-A40F-48F927405B76}"/>
    <cellStyle name="Header1 6 10 5 2 3" xfId="47277" xr:uid="{EF3CEDC5-5A8C-48E1-B042-80494C6D7588}"/>
    <cellStyle name="Header1 6 10 5 3" xfId="47278" xr:uid="{01D0E7A7-40CA-4455-9ABE-7887D73A4538}"/>
    <cellStyle name="Header1 6 10 5 3 2" xfId="47279" xr:uid="{C28D45A2-3A7C-48BE-9C1D-9BE820AB466D}"/>
    <cellStyle name="Header1 6 10 5 3 3" xfId="47280" xr:uid="{535C0DF0-7DBD-4927-9052-4AC26EDFF700}"/>
    <cellStyle name="Header1 6 10 5 4" xfId="47281" xr:uid="{E034ADC1-91CA-41C8-A887-32C1F98B1D59}"/>
    <cellStyle name="Header1 6 10 5 4 2" xfId="47282" xr:uid="{6EFAF9EE-4F03-4C9B-ADEE-EDFCF33B2E53}"/>
    <cellStyle name="Header1 6 10 5 4 3" xfId="47283" xr:uid="{308D3B11-0DA4-4725-8FA6-A1A764E43016}"/>
    <cellStyle name="Header1 6 10 5 5" xfId="47284" xr:uid="{76BB878C-58D7-403A-A6C7-E53194E1C985}"/>
    <cellStyle name="Header1 6 10 5 5 2" xfId="47285" xr:uid="{C5F096A0-456A-4F27-853D-12F8D2CAF64D}"/>
    <cellStyle name="Header1 6 10 5 5 3" xfId="47286" xr:uid="{393420E7-2D56-4352-B531-B46816514BCA}"/>
    <cellStyle name="Header1 6 10 5 6" xfId="47287" xr:uid="{884DB000-5BAF-4017-9B47-5EFA0E755AC1}"/>
    <cellStyle name="Header1 6 10 5 6 2" xfId="47288" xr:uid="{BC1B91F9-0541-45A8-9104-8B26A6CCAA1A}"/>
    <cellStyle name="Header1 6 10 5 6 3" xfId="47289" xr:uid="{1C52D145-7466-493D-B965-51FBF0CB0110}"/>
    <cellStyle name="Header1 6 10 5 7" xfId="47290" xr:uid="{245B7492-5D92-47DF-8D99-93CB7D9E3C93}"/>
    <cellStyle name="Header1 6 10 5 8" xfId="47291" xr:uid="{E59D0827-67C0-4AB5-A01C-3B6DFF839F5F}"/>
    <cellStyle name="Header1 6 10 6" xfId="47292" xr:uid="{4535B756-7D59-4A73-88DE-F35A08778566}"/>
    <cellStyle name="Header1 6 10 6 2" xfId="47293" xr:uid="{BFFFA568-68D7-43C7-8A47-BFE0617CEFF4}"/>
    <cellStyle name="Header1 6 10 6 2 2" xfId="47294" xr:uid="{BBAF2750-4D82-477B-B3D1-293B20C63920}"/>
    <cellStyle name="Header1 6 10 6 2 3" xfId="47295" xr:uid="{D75A056A-3727-4E50-A131-BC07DCD81B18}"/>
    <cellStyle name="Header1 6 10 6 3" xfId="47296" xr:uid="{C2B24167-CDA7-4E30-A749-E9BDA66E1D1E}"/>
    <cellStyle name="Header1 6 10 6 3 2" xfId="47297" xr:uid="{D0E20F55-CA49-47B0-9E3D-570F48E92456}"/>
    <cellStyle name="Header1 6 10 6 3 3" xfId="47298" xr:uid="{BA68F5C2-B869-4F2F-B786-D3AF420EBACF}"/>
    <cellStyle name="Header1 6 10 6 4" xfId="47299" xr:uid="{E0AA8FC0-B30A-4C1A-974C-3CE634C9A170}"/>
    <cellStyle name="Header1 6 10 6 4 2" xfId="47300" xr:uid="{AE98351D-4C8E-4592-AFD4-25E4EAA98947}"/>
    <cellStyle name="Header1 6 10 6 4 3" xfId="47301" xr:uid="{2CFBF997-F61F-41B6-8B2D-26D8B944048F}"/>
    <cellStyle name="Header1 6 10 6 5" xfId="47302" xr:uid="{329E38B3-1909-477C-BA68-8A34B702C192}"/>
    <cellStyle name="Header1 6 10 6 5 2" xfId="47303" xr:uid="{F7A69C2E-D620-4A7F-A9AE-949056CB7BAD}"/>
    <cellStyle name="Header1 6 10 6 5 3" xfId="47304" xr:uid="{7EF265F4-7AF2-4766-AEBA-4D1CB596E967}"/>
    <cellStyle name="Header1 6 10 6 6" xfId="47305" xr:uid="{E499C900-5981-4F8E-A726-8F5B0FCF7BC5}"/>
    <cellStyle name="Header1 6 10 6 6 2" xfId="47306" xr:uid="{ED7F2960-DF6E-4397-A02B-9C4C5F480C9E}"/>
    <cellStyle name="Header1 6 10 6 6 3" xfId="47307" xr:uid="{6782D534-CF60-4702-BBD7-632F5688BB88}"/>
    <cellStyle name="Header1 6 10 6 7" xfId="47308" xr:uid="{6023AAC5-3907-4CF7-B2C6-516E39B9C803}"/>
    <cellStyle name="Header1 6 10 6 8" xfId="47309" xr:uid="{C4DA36A1-E4B3-481E-9D4F-E9E7249EAA01}"/>
    <cellStyle name="Header1 6 10 7" xfId="47310" xr:uid="{0D5C22D1-7CA0-4950-AFEF-511B56F5590B}"/>
    <cellStyle name="Header1 6 10 8" xfId="47311" xr:uid="{8A48E0CD-6CEF-449D-8140-97914597AB36}"/>
    <cellStyle name="Header1 6 11" xfId="47312" xr:uid="{81CC4034-1293-45B9-9DE9-3C11191C5AE3}"/>
    <cellStyle name="Header1 6 11 2" xfId="47313" xr:uid="{FA76CC40-B115-468B-862F-26BE4E26551E}"/>
    <cellStyle name="Header1 6 11 2 2" xfId="47314" xr:uid="{83B0AA69-D165-46B5-8BBF-FF2A8B62DB6C}"/>
    <cellStyle name="Header1 6 11 2 2 2" xfId="47315" xr:uid="{ABB9C8F1-41EA-46DE-88C4-1E3992DAB0BE}"/>
    <cellStyle name="Header1 6 11 2 2 3" xfId="47316" xr:uid="{96B50F48-52BE-4CAA-A542-18470D6344E6}"/>
    <cellStyle name="Header1 6 11 2 3" xfId="47317" xr:uid="{CA99B155-6387-47AC-BC61-712495570CD2}"/>
    <cellStyle name="Header1 6 11 2 3 2" xfId="47318" xr:uid="{98FE0449-13C9-49E2-A42C-4EF9D0EDD318}"/>
    <cellStyle name="Header1 6 11 2 3 3" xfId="47319" xr:uid="{FA27E343-7686-41A7-B566-37EA617B7019}"/>
    <cellStyle name="Header1 6 11 2 4" xfId="47320" xr:uid="{B81490AE-FA4C-425B-9C4C-22C66D5C3D3B}"/>
    <cellStyle name="Header1 6 11 2 4 2" xfId="47321" xr:uid="{F988255D-B658-4F89-A7F5-7782D466FC68}"/>
    <cellStyle name="Header1 6 11 2 4 3" xfId="47322" xr:uid="{01347AEA-469F-4648-9AB9-B6AF244293E3}"/>
    <cellStyle name="Header1 6 11 2 5" xfId="47323" xr:uid="{52664DA3-D3C2-45B6-A982-24D818D34BD3}"/>
    <cellStyle name="Header1 6 11 2 5 2" xfId="47324" xr:uid="{A079FEDF-96DF-4966-A1D5-583E01A63B7F}"/>
    <cellStyle name="Header1 6 11 2 5 3" xfId="47325" xr:uid="{8D599655-A3C2-40AE-9A94-D72786B18E75}"/>
    <cellStyle name="Header1 6 11 2 6" xfId="47326" xr:uid="{C5DA333D-5FF1-41D4-B259-F33CC37371C1}"/>
    <cellStyle name="Header1 6 11 2 6 2" xfId="47327" xr:uid="{C7E41D83-5E50-4938-8C83-43F4CCE05BE8}"/>
    <cellStyle name="Header1 6 11 2 6 3" xfId="47328" xr:uid="{3232D80A-B073-48ED-AA88-3BF30344C759}"/>
    <cellStyle name="Header1 6 11 2 7" xfId="47329" xr:uid="{D3140911-B047-423D-A86D-47115369AB5B}"/>
    <cellStyle name="Header1 6 11 2 7 2" xfId="47330" xr:uid="{63D0E212-1BD8-427E-B2FC-9629B5B6B8B5}"/>
    <cellStyle name="Header1 6 11 2 7 3" xfId="47331" xr:uid="{DCC27CF4-252B-4810-96ED-92A88899932B}"/>
    <cellStyle name="Header1 6 11 2 8" xfId="47332" xr:uid="{9355679E-BCEE-4D4B-9EA8-EC143DE4067A}"/>
    <cellStyle name="Header1 6 11 2 9" xfId="47333" xr:uid="{EC20171F-92F1-42C9-B331-0A4D5AC4E815}"/>
    <cellStyle name="Header1 6 11 3" xfId="47334" xr:uid="{4C869CC7-5C0F-4C9B-9F2E-A454989B3DBF}"/>
    <cellStyle name="Header1 6 11 3 2" xfId="47335" xr:uid="{22E11702-F896-430B-9613-556E071FD3C5}"/>
    <cellStyle name="Header1 6 11 3 2 2" xfId="47336" xr:uid="{D8F98526-A088-43AB-B965-8BAAF8B2CD68}"/>
    <cellStyle name="Header1 6 11 3 2 3" xfId="47337" xr:uid="{B9823E9C-2509-4A68-B06B-032739B62AD1}"/>
    <cellStyle name="Header1 6 11 3 3" xfId="47338" xr:uid="{06CD4400-432F-4A40-92B5-416E63774F5C}"/>
    <cellStyle name="Header1 6 11 3 3 2" xfId="47339" xr:uid="{89119E2E-152F-4595-9B1A-6348EA165D0F}"/>
    <cellStyle name="Header1 6 11 3 3 3" xfId="47340" xr:uid="{9C1D75B3-17C0-4C05-9630-6B22D979CA07}"/>
    <cellStyle name="Header1 6 11 3 4" xfId="47341" xr:uid="{0F0409E2-94F8-42FE-BCF6-14A6297EFF22}"/>
    <cellStyle name="Header1 6 11 3 4 2" xfId="47342" xr:uid="{DA3670E5-A44E-4B39-A7F7-68E24EA0D6D8}"/>
    <cellStyle name="Header1 6 11 3 4 3" xfId="47343" xr:uid="{C4E64DD3-0FEC-4DE4-A722-42B83081E40D}"/>
    <cellStyle name="Header1 6 11 3 5" xfId="47344" xr:uid="{2C6BFE52-37E9-4E30-A20F-AEBC82BDEB65}"/>
    <cellStyle name="Header1 6 11 3 5 2" xfId="47345" xr:uid="{849220E5-354F-495F-A4AB-7FA97FD569B0}"/>
    <cellStyle name="Header1 6 11 3 5 3" xfId="47346" xr:uid="{DFD01960-C75F-4936-8FCF-064E273D3B89}"/>
    <cellStyle name="Header1 6 11 3 6" xfId="47347" xr:uid="{E9A7CD5C-772E-4EE2-8FD3-FB9CCF7D739C}"/>
    <cellStyle name="Header1 6 11 3 6 2" xfId="47348" xr:uid="{0C7BD919-F046-4729-9CF6-C22D4FFFF838}"/>
    <cellStyle name="Header1 6 11 3 6 3" xfId="47349" xr:uid="{64E70837-DC95-4B4A-8D6F-3771D7A1733F}"/>
    <cellStyle name="Header1 6 11 3 7" xfId="47350" xr:uid="{C6304CBD-3E5D-4E34-85F7-90C8AF08758B}"/>
    <cellStyle name="Header1 6 11 3 8" xfId="47351" xr:uid="{1AB6E653-A76D-47E9-9AE5-253FE19852A1}"/>
    <cellStyle name="Header1 6 11 4" xfId="47352" xr:uid="{30BE4521-F04C-4B84-8F17-5BDD4F8B0002}"/>
    <cellStyle name="Header1 6 11 4 2" xfId="47353" xr:uid="{E73F227B-E339-4895-81D4-BB1A540D52AE}"/>
    <cellStyle name="Header1 6 11 4 2 2" xfId="47354" xr:uid="{4A0D2B5F-159B-44D8-8101-8D3A8323D1CB}"/>
    <cellStyle name="Header1 6 11 4 2 3" xfId="47355" xr:uid="{40101DFA-2D83-4C04-855A-7CF8437EF836}"/>
    <cellStyle name="Header1 6 11 4 3" xfId="47356" xr:uid="{80CFE2A2-45E8-4BCA-864D-C943D797E001}"/>
    <cellStyle name="Header1 6 11 4 3 2" xfId="47357" xr:uid="{4495E35C-F731-42BB-8186-8F46641B1AE4}"/>
    <cellStyle name="Header1 6 11 4 3 3" xfId="47358" xr:uid="{32E58411-81E4-4310-BFD0-8CAFB828A858}"/>
    <cellStyle name="Header1 6 11 4 4" xfId="47359" xr:uid="{1B5EAAFD-1CA1-4196-8A1B-D4C34FBC2D07}"/>
    <cellStyle name="Header1 6 11 4 4 2" xfId="47360" xr:uid="{0E7E3639-9EE2-4EB5-B99B-94719FD3194D}"/>
    <cellStyle name="Header1 6 11 4 4 3" xfId="47361" xr:uid="{8B76C12E-F16E-4AB3-91BB-B069B778ED80}"/>
    <cellStyle name="Header1 6 11 4 5" xfId="47362" xr:uid="{C723B93C-1EC8-4B30-816E-64149ECB6D15}"/>
    <cellStyle name="Header1 6 11 4 5 2" xfId="47363" xr:uid="{80863412-8D90-42B8-9EC0-5FFC056B3EB2}"/>
    <cellStyle name="Header1 6 11 4 5 3" xfId="47364" xr:uid="{13A11765-BCF6-48BC-B959-522DA006FA02}"/>
    <cellStyle name="Header1 6 11 4 6" xfId="47365" xr:uid="{B4D8F109-A48E-4FFC-ADBA-C257BA981388}"/>
    <cellStyle name="Header1 6 11 4 6 2" xfId="47366" xr:uid="{D42299CF-3DF5-4E72-9381-C6999DCAE88C}"/>
    <cellStyle name="Header1 6 11 4 6 3" xfId="47367" xr:uid="{1C8AC17F-FB6D-4654-B705-6219C54B8018}"/>
    <cellStyle name="Header1 6 11 4 7" xfId="47368" xr:uid="{753A0178-0F45-4DE3-AE42-648D23568E25}"/>
    <cellStyle name="Header1 6 11 4 8" xfId="47369" xr:uid="{049D402B-B3DB-4187-BFA6-1EA9E169FC13}"/>
    <cellStyle name="Header1 6 11 5" xfId="47370" xr:uid="{9756DF0D-AE71-4A95-A911-5716D6D69EB7}"/>
    <cellStyle name="Header1 6 11 5 2" xfId="47371" xr:uid="{25148657-82B1-4459-AD63-9CEE937D06C1}"/>
    <cellStyle name="Header1 6 11 5 2 2" xfId="47372" xr:uid="{3AF81754-ECF3-4042-9266-6EB78803C59B}"/>
    <cellStyle name="Header1 6 11 5 2 3" xfId="47373" xr:uid="{4F2AA012-904D-4979-9EC3-0E800D5358F8}"/>
    <cellStyle name="Header1 6 11 5 3" xfId="47374" xr:uid="{4694CE7A-A6E6-4A1F-A9E3-27157AC5A931}"/>
    <cellStyle name="Header1 6 11 5 3 2" xfId="47375" xr:uid="{D9AFF02E-9988-4BE2-981A-148D818D082B}"/>
    <cellStyle name="Header1 6 11 5 3 3" xfId="47376" xr:uid="{7C34A544-47C9-4065-9DE3-DF0372582FA3}"/>
    <cellStyle name="Header1 6 11 5 4" xfId="47377" xr:uid="{C8C4C0DB-8F33-4B4C-94FD-9ADEEC3CFDCC}"/>
    <cellStyle name="Header1 6 11 5 4 2" xfId="47378" xr:uid="{85DCB114-4A5B-413F-89C5-0FF2AE319309}"/>
    <cellStyle name="Header1 6 11 5 4 3" xfId="47379" xr:uid="{89CE4577-6E41-4920-827E-11C9D30923D4}"/>
    <cellStyle name="Header1 6 11 5 5" xfId="47380" xr:uid="{6F59B045-3859-4E39-8473-F1A8F826DAB4}"/>
    <cellStyle name="Header1 6 11 5 5 2" xfId="47381" xr:uid="{5CB9D607-D05E-4F29-8C29-4D50386E8768}"/>
    <cellStyle name="Header1 6 11 5 5 3" xfId="47382" xr:uid="{9D2CDD50-DE2C-4CDE-BDA1-D134726F9259}"/>
    <cellStyle name="Header1 6 11 5 6" xfId="47383" xr:uid="{E94071B3-50D6-4D9B-9D31-B316B41D88B5}"/>
    <cellStyle name="Header1 6 11 5 6 2" xfId="47384" xr:uid="{78E82C39-7178-4BDA-9498-97BF125FC88B}"/>
    <cellStyle name="Header1 6 11 5 6 3" xfId="47385" xr:uid="{651A01DB-3969-47EE-B214-2CC283AE9F2D}"/>
    <cellStyle name="Header1 6 11 5 7" xfId="47386" xr:uid="{2D4BEC92-F12A-4C22-8726-A289B357006E}"/>
    <cellStyle name="Header1 6 11 5 8" xfId="47387" xr:uid="{34AAC8EB-1D6F-47A7-87B5-79D8D03F8CB9}"/>
    <cellStyle name="Header1 6 11 6" xfId="47388" xr:uid="{1DB431CB-E932-4CAC-8DFC-4D9812D5DD08}"/>
    <cellStyle name="Header1 6 11 6 2" xfId="47389" xr:uid="{7280DB95-2798-4621-9488-38BBDBB5D52F}"/>
    <cellStyle name="Header1 6 11 6 2 2" xfId="47390" xr:uid="{BFF40B7F-803D-455B-B841-5C0FBC321622}"/>
    <cellStyle name="Header1 6 11 6 2 3" xfId="47391" xr:uid="{314F7C4B-637B-410C-8650-27ED3D203600}"/>
    <cellStyle name="Header1 6 11 6 3" xfId="47392" xr:uid="{5DF570D5-245A-4620-BB3D-9B4C8A757766}"/>
    <cellStyle name="Header1 6 11 6 3 2" xfId="47393" xr:uid="{E3039BAB-D37F-471F-BCA3-1523B5CD17DD}"/>
    <cellStyle name="Header1 6 11 6 3 3" xfId="47394" xr:uid="{FC0E3994-0354-4598-832C-D0BB30E99B10}"/>
    <cellStyle name="Header1 6 11 6 4" xfId="47395" xr:uid="{F0834A94-8B59-4F6C-BCB7-456F44FE53DC}"/>
    <cellStyle name="Header1 6 11 6 4 2" xfId="47396" xr:uid="{53DA98A4-645B-4475-8AF9-B6C30BD48CFB}"/>
    <cellStyle name="Header1 6 11 6 4 3" xfId="47397" xr:uid="{0158E654-DFC3-4A68-A00A-336C8D33AF91}"/>
    <cellStyle name="Header1 6 11 6 5" xfId="47398" xr:uid="{236CD3B3-1265-4A5D-BDB5-F57DC3CF297E}"/>
    <cellStyle name="Header1 6 11 6 5 2" xfId="47399" xr:uid="{ED0BC52A-604B-422D-8D52-8649AD5BA469}"/>
    <cellStyle name="Header1 6 11 6 5 3" xfId="47400" xr:uid="{D0E90BBD-FC2B-49F4-9048-E3E7A6B32A2A}"/>
    <cellStyle name="Header1 6 11 6 6" xfId="47401" xr:uid="{9A3E039D-874C-4371-9E88-3916C7733096}"/>
    <cellStyle name="Header1 6 11 6 6 2" xfId="47402" xr:uid="{4B36A027-F46C-4530-BD8F-18FF58D977B6}"/>
    <cellStyle name="Header1 6 11 6 6 3" xfId="47403" xr:uid="{1DD88685-8B89-43B5-A7FF-83D0EDE5ADFA}"/>
    <cellStyle name="Header1 6 11 6 7" xfId="47404" xr:uid="{469F1E91-BB19-46C6-A9A1-CBCAA65DA820}"/>
    <cellStyle name="Header1 6 11 6 8" xfId="47405" xr:uid="{FB81F2AE-DABA-43BD-BF2A-740919455329}"/>
    <cellStyle name="Header1 6 11 7" xfId="47406" xr:uid="{BDD21455-5488-49A1-BC3F-0F2CD85C8B10}"/>
    <cellStyle name="Header1 6 12" xfId="47407" xr:uid="{B0F7E43C-A917-478E-A5AF-4CBD8F38038A}"/>
    <cellStyle name="Header1 6 12 2" xfId="47408" xr:uid="{F1F9F122-EDDF-49A0-B5DB-7548F9752FFF}"/>
    <cellStyle name="Header1 6 12 2 2" xfId="47409" xr:uid="{B41D1F48-E2F0-4DE7-A148-67F389B9B88A}"/>
    <cellStyle name="Header1 6 12 2 3" xfId="47410" xr:uid="{185700CB-09A0-4843-AC66-0B2F65132B75}"/>
    <cellStyle name="Header1 6 12 3" xfId="47411" xr:uid="{04694BC0-AC45-460C-8053-4B13D8125C35}"/>
    <cellStyle name="Header1 6 12 3 2" xfId="47412" xr:uid="{6A22E585-CBE6-4881-8538-95B8CD84A526}"/>
    <cellStyle name="Header1 6 12 3 3" xfId="47413" xr:uid="{5B95B355-471E-4DF4-9C0F-02F807064FBF}"/>
    <cellStyle name="Header1 6 12 4" xfId="47414" xr:uid="{F8197733-07A0-4C32-B10C-0A7A53ED4916}"/>
    <cellStyle name="Header1 6 12 4 2" xfId="47415" xr:uid="{77677FE6-5D2F-4FC3-A653-9BAAAFE04DE9}"/>
    <cellStyle name="Header1 6 12 4 3" xfId="47416" xr:uid="{A53EF911-762C-41A1-85DB-A25A59EC7EB2}"/>
    <cellStyle name="Header1 6 12 5" xfId="47417" xr:uid="{0753910E-8F2A-441B-9422-65D2BB5B625D}"/>
    <cellStyle name="Header1 6 12 5 2" xfId="47418" xr:uid="{F9B9AF36-035F-4CC5-A36B-88BEC454E3E9}"/>
    <cellStyle name="Header1 6 12 5 3" xfId="47419" xr:uid="{49ED99A3-D49A-4976-AE71-B82DDE92F11F}"/>
    <cellStyle name="Header1 6 12 6" xfId="47420" xr:uid="{5120386A-5EB8-4870-8D80-90F166FE6E0F}"/>
    <cellStyle name="Header1 6 12 6 2" xfId="47421" xr:uid="{E18FEF45-BDC6-4F6F-9A0D-19B3D1CA855A}"/>
    <cellStyle name="Header1 6 12 6 3" xfId="47422" xr:uid="{48F1CCFE-4EB3-4DCC-93BB-27068F74BBAC}"/>
    <cellStyle name="Header1 6 12 7" xfId="47423" xr:uid="{2E4D1BF2-E041-448D-8F4A-D4DCBA5EC832}"/>
    <cellStyle name="Header1 6 12 7 2" xfId="47424" xr:uid="{3860A559-B9C5-4153-9BA7-D4B57BDBFEA6}"/>
    <cellStyle name="Header1 6 12 7 3" xfId="47425" xr:uid="{767F907D-90C1-4B42-ADE7-2412CE30A0DC}"/>
    <cellStyle name="Header1 6 12 8" xfId="47426" xr:uid="{00B19022-65D8-4A6D-9092-2A4114369A6B}"/>
    <cellStyle name="Header1 6 12 9" xfId="47427" xr:uid="{0A50673A-48AA-4983-8A81-694F306B5F54}"/>
    <cellStyle name="Header1 6 13" xfId="47428" xr:uid="{CA5CF45F-5106-493C-A711-E6FD441F89FE}"/>
    <cellStyle name="Header1 6 13 2" xfId="47429" xr:uid="{1861D81A-C0FD-409A-A13B-FA3A47913803}"/>
    <cellStyle name="Header1 6 13 2 2" xfId="47430" xr:uid="{4C636E0D-4691-41F0-A98A-8EDB3AEFDCD2}"/>
    <cellStyle name="Header1 6 13 2 3" xfId="47431" xr:uid="{37526FD8-B865-4C0A-9A62-CF61DD5AE8F9}"/>
    <cellStyle name="Header1 6 13 3" xfId="47432" xr:uid="{7CBF6BF4-308E-4589-A6BE-3022515A7067}"/>
    <cellStyle name="Header1 6 13 3 2" xfId="47433" xr:uid="{360E63F3-512F-4AA5-B7B9-7F3D60C3D23D}"/>
    <cellStyle name="Header1 6 13 3 3" xfId="47434" xr:uid="{D35F4343-9F66-4A68-80DB-96F35CB573FB}"/>
    <cellStyle name="Header1 6 13 4" xfId="47435" xr:uid="{2BE99DC6-E937-4AB2-ADC3-FC162B7E681A}"/>
    <cellStyle name="Header1 6 13 4 2" xfId="47436" xr:uid="{2BD5FDBA-8600-44BF-8685-8D017BAD2C69}"/>
    <cellStyle name="Header1 6 13 4 3" xfId="47437" xr:uid="{B90D3194-ECE7-415F-8951-162678B84A04}"/>
    <cellStyle name="Header1 6 13 5" xfId="47438" xr:uid="{8EACA45E-1918-4E97-9D7C-ACD1015B70CB}"/>
    <cellStyle name="Header1 6 13 5 2" xfId="47439" xr:uid="{DE5C07B9-4032-4968-8705-BBCCE2F743EE}"/>
    <cellStyle name="Header1 6 13 5 3" xfId="47440" xr:uid="{591A61B5-4E89-4777-98A5-D8D4E962BE4B}"/>
    <cellStyle name="Header1 6 13 6" xfId="47441" xr:uid="{F1DF0E2E-483E-4FD3-9284-74DBF27A6618}"/>
    <cellStyle name="Header1 6 13 6 2" xfId="47442" xr:uid="{F9A39B49-498C-440B-8ABB-EA2BCF4A0184}"/>
    <cellStyle name="Header1 6 13 6 3" xfId="47443" xr:uid="{CAFDE924-04DB-4B8F-9D91-29658B3719B1}"/>
    <cellStyle name="Header1 6 13 7" xfId="47444" xr:uid="{318B00C8-8C9C-4DDB-B6CF-B9BC9AD99147}"/>
    <cellStyle name="Header1 6 13 8" xfId="47445" xr:uid="{167E95B0-D876-4F06-9A71-C945F8BBF016}"/>
    <cellStyle name="Header1 6 14" xfId="47446" xr:uid="{A8357388-A0CD-4E47-AE98-3696DE0AAE81}"/>
    <cellStyle name="Header1 6 14 2" xfId="47447" xr:uid="{E02DE4CC-B55B-4312-9726-5AB637A060B1}"/>
    <cellStyle name="Header1 6 14 2 2" xfId="47448" xr:uid="{D0C9F29C-AE22-475D-92B1-864A875DAB5E}"/>
    <cellStyle name="Header1 6 14 2 3" xfId="47449" xr:uid="{5864B87D-9EB8-42AC-B7DB-2CFEE1BECC40}"/>
    <cellStyle name="Header1 6 14 3" xfId="47450" xr:uid="{66975139-99E5-4E19-8C41-59CD771C8F74}"/>
    <cellStyle name="Header1 6 14 3 2" xfId="47451" xr:uid="{F11EAC54-73F4-4287-B9D3-A3494A8999A8}"/>
    <cellStyle name="Header1 6 14 3 3" xfId="47452" xr:uid="{BD561AF5-E016-4D5E-8781-CD50A277C056}"/>
    <cellStyle name="Header1 6 14 4" xfId="47453" xr:uid="{2F50C40B-E024-49BE-BD55-C5C86DA95C17}"/>
    <cellStyle name="Header1 6 14 4 2" xfId="47454" xr:uid="{1C00BA6F-3634-462E-84B6-3D7320191669}"/>
    <cellStyle name="Header1 6 14 4 3" xfId="47455" xr:uid="{A01C4339-52C3-49BC-8B75-A0A4E7B88A7E}"/>
    <cellStyle name="Header1 6 14 5" xfId="47456" xr:uid="{F2415540-F321-4BF7-8604-233EC5B58864}"/>
    <cellStyle name="Header1 6 14 5 2" xfId="47457" xr:uid="{52EE7CB4-4F4B-4F58-B778-620F902CE2AD}"/>
    <cellStyle name="Header1 6 14 5 3" xfId="47458" xr:uid="{E8F463E6-52B7-42D6-8AD7-41194152CBB4}"/>
    <cellStyle name="Header1 6 14 6" xfId="47459" xr:uid="{700F80F7-61F5-458A-8F04-9E142DCE7E63}"/>
    <cellStyle name="Header1 6 14 6 2" xfId="47460" xr:uid="{BAA64457-DF2A-4389-A9DA-07730591CA16}"/>
    <cellStyle name="Header1 6 14 6 3" xfId="47461" xr:uid="{731FA4CC-7821-4422-8071-4B89FBEC754B}"/>
    <cellStyle name="Header1 6 14 7" xfId="47462" xr:uid="{36305F3E-97CB-4C17-8042-6D180E511E98}"/>
    <cellStyle name="Header1 6 14 8" xfId="47463" xr:uid="{4F616368-6E85-4725-8A84-A9780EA6BF2B}"/>
    <cellStyle name="Header1 6 15" xfId="47464" xr:uid="{CE904AF4-C371-432F-8121-AE3E125646D9}"/>
    <cellStyle name="Header1 6 15 2" xfId="47465" xr:uid="{E602CA62-D604-4C04-A65A-2488D97B1985}"/>
    <cellStyle name="Header1 6 15 2 2" xfId="47466" xr:uid="{C4C9303E-A07F-476E-9871-C46DCDC881AB}"/>
    <cellStyle name="Header1 6 15 2 3" xfId="47467" xr:uid="{495E8AE4-0DE3-49C0-AFED-EBCFC0749429}"/>
    <cellStyle name="Header1 6 15 3" xfId="47468" xr:uid="{80E780B5-071D-4C41-B12A-E99447832B68}"/>
    <cellStyle name="Header1 6 15 3 2" xfId="47469" xr:uid="{FB0E3700-1877-4972-82E3-198EDB31F2F9}"/>
    <cellStyle name="Header1 6 15 3 3" xfId="47470" xr:uid="{DE074BB7-55AF-4E19-B20E-A12252AF0862}"/>
    <cellStyle name="Header1 6 15 4" xfId="47471" xr:uid="{B3587FF5-5051-450B-94E7-436D91EB54E6}"/>
    <cellStyle name="Header1 6 15 4 2" xfId="47472" xr:uid="{6C4BFF04-AD35-4B22-96F5-92AFA0E3C690}"/>
    <cellStyle name="Header1 6 15 4 3" xfId="47473" xr:uid="{7804C462-2909-4799-A970-38D32A315D8F}"/>
    <cellStyle name="Header1 6 15 5" xfId="47474" xr:uid="{A82245EF-8EEB-4E9F-9C12-E1559973EEA0}"/>
    <cellStyle name="Header1 6 15 5 2" xfId="47475" xr:uid="{EF1121CB-0A68-426A-AA42-3730861CA2F9}"/>
    <cellStyle name="Header1 6 15 5 3" xfId="47476" xr:uid="{C0B39D3F-03C6-4B91-9C6F-71DA19D5ADB2}"/>
    <cellStyle name="Header1 6 15 6" xfId="47477" xr:uid="{78B81835-A8CA-4498-ABB3-1AAE0F9B62B4}"/>
    <cellStyle name="Header1 6 15 6 2" xfId="47478" xr:uid="{52539FD7-BA16-477D-8FF3-E373052FEA93}"/>
    <cellStyle name="Header1 6 15 6 3" xfId="47479" xr:uid="{64C0F3AC-9A38-4B8D-B683-B853CBF52AEC}"/>
    <cellStyle name="Header1 6 15 7" xfId="47480" xr:uid="{96EB69D9-E687-4957-90AD-4A061B86018A}"/>
    <cellStyle name="Header1 6 15 8" xfId="47481" xr:uid="{4A251E2A-3A84-4810-952B-C25844D2E8AE}"/>
    <cellStyle name="Header1 6 16" xfId="47482" xr:uid="{F56905E6-53AD-4B80-83AF-15910A690C2F}"/>
    <cellStyle name="Header1 6 16 2" xfId="47483" xr:uid="{01CEECF1-433A-497A-BDB6-D815EF870153}"/>
    <cellStyle name="Header1 6 16 2 2" xfId="47484" xr:uid="{AC5790C8-D6CF-4375-9F24-9823205E4929}"/>
    <cellStyle name="Header1 6 16 2 3" xfId="47485" xr:uid="{A6F34412-A0D9-4EDD-AF8F-8CBC951B0B13}"/>
    <cellStyle name="Header1 6 16 3" xfId="47486" xr:uid="{B7CAAC15-C83B-48F6-90B9-CC1B0CD85EBE}"/>
    <cellStyle name="Header1 6 16 3 2" xfId="47487" xr:uid="{00D7E779-CE33-4904-BF88-AB402903414B}"/>
    <cellStyle name="Header1 6 16 3 3" xfId="47488" xr:uid="{06C4F47D-11DF-4FE7-B2D1-36275EF2792A}"/>
    <cellStyle name="Header1 6 16 4" xfId="47489" xr:uid="{17676C4E-0932-4A28-935C-F828CC836AC4}"/>
    <cellStyle name="Header1 6 16 4 2" xfId="47490" xr:uid="{D6117CD6-1151-4829-B67A-EB394F033F19}"/>
    <cellStyle name="Header1 6 16 4 3" xfId="47491" xr:uid="{84C5C378-D244-4C03-BAFC-71F27312097A}"/>
    <cellStyle name="Header1 6 16 5" xfId="47492" xr:uid="{79EC2ADC-C6B2-4FA7-BCC0-E0BEEA296F79}"/>
    <cellStyle name="Header1 6 16 5 2" xfId="47493" xr:uid="{8A54BAD7-7402-4321-B1A4-C57EC15297A9}"/>
    <cellStyle name="Header1 6 16 5 3" xfId="47494" xr:uid="{B1271EC7-5013-47F2-AC6E-F36869A6D559}"/>
    <cellStyle name="Header1 6 16 6" xfId="47495" xr:uid="{CD21C8BA-5EDB-4898-8760-B0EFA17335D6}"/>
    <cellStyle name="Header1 6 16 6 2" xfId="47496" xr:uid="{8F0D06D3-EFD9-4A9F-AC3D-7CAC858BC7F4}"/>
    <cellStyle name="Header1 6 16 6 3" xfId="47497" xr:uid="{EB9396F9-36D8-4E8F-91C6-1DB2F11602B9}"/>
    <cellStyle name="Header1 6 16 7" xfId="47498" xr:uid="{AC679DAC-BD26-4F44-9978-1C6BCABC104B}"/>
    <cellStyle name="Header1 6 16 8" xfId="47499" xr:uid="{F59E7AF7-DB88-4DA4-AF0C-0DE89E2A3EB7}"/>
    <cellStyle name="Header1 6 17" xfId="47500" xr:uid="{52A19F90-4B0A-4F30-B39F-46FFE730D8DD}"/>
    <cellStyle name="Header1 6 2" xfId="47501" xr:uid="{5DDF9AD1-4FE3-4B7E-BD2C-80978BE3C70B}"/>
    <cellStyle name="Header1 6 2 10" xfId="47502" xr:uid="{7A7CD1CD-CD38-4A55-8FEB-EA7DE0B426C9}"/>
    <cellStyle name="Header1 6 2 10 2" xfId="47503" xr:uid="{490EEDFF-522C-44AD-AEAE-69949F6BD9BE}"/>
    <cellStyle name="Header1 6 2 10 2 2" xfId="47504" xr:uid="{AEAA917B-D72C-4971-8984-13A1A2A2B97B}"/>
    <cellStyle name="Header1 6 2 10 2 2 2" xfId="47505" xr:uid="{56161A9D-D115-4075-B70F-20C2AD9DBD21}"/>
    <cellStyle name="Header1 6 2 10 2 2 3" xfId="47506" xr:uid="{1B9924F0-ED2F-47C7-96AC-CEAB16855362}"/>
    <cellStyle name="Header1 6 2 10 2 3" xfId="47507" xr:uid="{789A27C2-120D-4CBA-9E37-209639A62DD1}"/>
    <cellStyle name="Header1 6 2 10 2 3 2" xfId="47508" xr:uid="{4C4BB1F9-70F8-4DEE-BBA9-5DDBA8A4CBB3}"/>
    <cellStyle name="Header1 6 2 10 2 3 3" xfId="47509" xr:uid="{DAC939A0-560E-4D94-8B5C-E3DA548AE2D5}"/>
    <cellStyle name="Header1 6 2 10 2 4" xfId="47510" xr:uid="{E356D62E-D608-4DEC-8B17-64F1C441A80C}"/>
    <cellStyle name="Header1 6 2 10 2 4 2" xfId="47511" xr:uid="{5F2CD77D-4B59-4518-A3E2-4D2124ED7F40}"/>
    <cellStyle name="Header1 6 2 10 2 4 3" xfId="47512" xr:uid="{131B8129-8A4D-48F1-8F4A-7F77F9C5B26A}"/>
    <cellStyle name="Header1 6 2 10 2 5" xfId="47513" xr:uid="{E95F447E-E44E-4994-9DE9-42F40BF9F0FD}"/>
    <cellStyle name="Header1 6 2 10 2 5 2" xfId="47514" xr:uid="{1271443A-0CE9-4C64-B53C-91D1BD46153D}"/>
    <cellStyle name="Header1 6 2 10 2 5 3" xfId="47515" xr:uid="{1DD4F2C4-D57E-455E-95D1-C588845A2892}"/>
    <cellStyle name="Header1 6 2 10 2 6" xfId="47516" xr:uid="{C51C40EB-01D5-40B6-A042-3146D54578C8}"/>
    <cellStyle name="Header1 6 2 10 2 6 2" xfId="47517" xr:uid="{D0B56F49-72EA-487B-A03A-47F75AF95C90}"/>
    <cellStyle name="Header1 6 2 10 2 6 3" xfId="47518" xr:uid="{D02B0CB6-45CE-44F8-825E-44EB4E23F6BD}"/>
    <cellStyle name="Header1 6 2 10 2 7" xfId="47519" xr:uid="{8F0D958A-0250-49B5-BF70-AEEE8EDF54C1}"/>
    <cellStyle name="Header1 6 2 10 2 7 2" xfId="47520" xr:uid="{2562C453-6720-4C1E-A376-636E34D2745D}"/>
    <cellStyle name="Header1 6 2 10 2 7 3" xfId="47521" xr:uid="{AC5F8E4D-9BCD-4C27-B31E-F65F7F4C3215}"/>
    <cellStyle name="Header1 6 2 10 2 8" xfId="47522" xr:uid="{D0D71F6C-F2AB-4853-B22C-218EB2E4620E}"/>
    <cellStyle name="Header1 6 2 10 2 9" xfId="47523" xr:uid="{6F32FFCA-9906-4319-A99C-431BEA5EF3B6}"/>
    <cellStyle name="Header1 6 2 10 3" xfId="47524" xr:uid="{049A49D5-56B0-43EE-A076-AF3871B89DF7}"/>
    <cellStyle name="Header1 6 2 10 3 2" xfId="47525" xr:uid="{C7DEDD1E-D2AA-41CD-B8E1-29E16BE54870}"/>
    <cellStyle name="Header1 6 2 10 3 2 2" xfId="47526" xr:uid="{E9711D92-7AEC-41B8-9A78-F27333C06171}"/>
    <cellStyle name="Header1 6 2 10 3 2 3" xfId="47527" xr:uid="{E58C45B2-AEBF-43DB-923C-353BEF5C61F0}"/>
    <cellStyle name="Header1 6 2 10 3 3" xfId="47528" xr:uid="{0F91FB2E-C7BE-4E8C-B1FF-440A0EE4D4F3}"/>
    <cellStyle name="Header1 6 2 10 3 3 2" xfId="47529" xr:uid="{DF520092-A4B8-44A4-87BC-2788758AA569}"/>
    <cellStyle name="Header1 6 2 10 3 3 3" xfId="47530" xr:uid="{0930D777-C8CB-4103-B49F-D5CF8DAB983A}"/>
    <cellStyle name="Header1 6 2 10 3 4" xfId="47531" xr:uid="{F4938A74-7B2B-4CAE-8C6B-CCD046465129}"/>
    <cellStyle name="Header1 6 2 10 3 4 2" xfId="47532" xr:uid="{0908D657-5E4A-45C7-86EF-E1331849E4EB}"/>
    <cellStyle name="Header1 6 2 10 3 4 3" xfId="47533" xr:uid="{A1D62BCE-1C4B-4844-B02D-92E6AF724E3F}"/>
    <cellStyle name="Header1 6 2 10 3 5" xfId="47534" xr:uid="{2E24BB8B-70CA-437F-A164-B666E64568EE}"/>
    <cellStyle name="Header1 6 2 10 3 5 2" xfId="47535" xr:uid="{3C530613-8EA7-45A9-9995-8FE3BCABCA11}"/>
    <cellStyle name="Header1 6 2 10 3 5 3" xfId="47536" xr:uid="{9BD2F5C9-6505-4B8C-95B0-D96E91AD7452}"/>
    <cellStyle name="Header1 6 2 10 3 6" xfId="47537" xr:uid="{03EA1D2E-BED9-402B-97AC-2A89A6475169}"/>
    <cellStyle name="Header1 6 2 10 3 6 2" xfId="47538" xr:uid="{C9433738-71DE-4EEE-B810-4626E9152A46}"/>
    <cellStyle name="Header1 6 2 10 3 6 3" xfId="47539" xr:uid="{C9C24005-95F4-44D7-A08F-E30044F2A77D}"/>
    <cellStyle name="Header1 6 2 10 3 7" xfId="47540" xr:uid="{70FB4738-50E8-4EBC-AE40-54E107251C89}"/>
    <cellStyle name="Header1 6 2 10 3 8" xfId="47541" xr:uid="{CF5B5A1A-FE1D-486C-AFAB-1BE221B2E2DA}"/>
    <cellStyle name="Header1 6 2 10 4" xfId="47542" xr:uid="{7DAACEA9-3651-4059-BB74-103A8A61C6F9}"/>
    <cellStyle name="Header1 6 2 10 4 2" xfId="47543" xr:uid="{60B24783-2A40-4F3D-AB3B-FCAF6324B4E0}"/>
    <cellStyle name="Header1 6 2 10 4 2 2" xfId="47544" xr:uid="{34407392-A54C-4009-9CDD-9F926AFA5B61}"/>
    <cellStyle name="Header1 6 2 10 4 2 3" xfId="47545" xr:uid="{62D507C5-F708-456E-9086-CB38822F050B}"/>
    <cellStyle name="Header1 6 2 10 4 3" xfId="47546" xr:uid="{A24BD0D2-0575-4597-9654-D3EBD4021B4C}"/>
    <cellStyle name="Header1 6 2 10 4 3 2" xfId="47547" xr:uid="{7A00E959-F9AC-4332-88F8-259B64C4B3CB}"/>
    <cellStyle name="Header1 6 2 10 4 3 3" xfId="47548" xr:uid="{1B022113-681B-4D13-A717-3DC1DDF24CFA}"/>
    <cellStyle name="Header1 6 2 10 4 4" xfId="47549" xr:uid="{74709008-1A56-4ABF-98D5-8DFC751CC01C}"/>
    <cellStyle name="Header1 6 2 10 4 4 2" xfId="47550" xr:uid="{14DDFFF8-46C3-410C-9AE7-AC04FC953A1F}"/>
    <cellStyle name="Header1 6 2 10 4 4 3" xfId="47551" xr:uid="{099F62AB-9EF4-4C4C-AFD5-6D8D4AA6BF60}"/>
    <cellStyle name="Header1 6 2 10 4 5" xfId="47552" xr:uid="{42D09D0C-33BE-4CCD-B903-96949FB74024}"/>
    <cellStyle name="Header1 6 2 10 4 5 2" xfId="47553" xr:uid="{37ECDCC5-E4D1-4CC3-8663-6441DC9AB23F}"/>
    <cellStyle name="Header1 6 2 10 4 5 3" xfId="47554" xr:uid="{5930D707-2199-4660-B7AA-20BB73F1E753}"/>
    <cellStyle name="Header1 6 2 10 4 6" xfId="47555" xr:uid="{366632FA-F8A6-4090-9713-5C43ADD586C2}"/>
    <cellStyle name="Header1 6 2 10 4 6 2" xfId="47556" xr:uid="{F0A67822-3855-4133-BFCE-BEE0D115A4F7}"/>
    <cellStyle name="Header1 6 2 10 4 6 3" xfId="47557" xr:uid="{A3B14E78-0FA2-482D-92B2-EF29E0FB4B56}"/>
    <cellStyle name="Header1 6 2 10 4 7" xfId="47558" xr:uid="{E7E8F9B9-BD5F-4E93-AB4F-C5AD37DFE33F}"/>
    <cellStyle name="Header1 6 2 10 4 8" xfId="47559" xr:uid="{35A17BDB-1C61-4DB2-8306-005097950309}"/>
    <cellStyle name="Header1 6 2 10 5" xfId="47560" xr:uid="{0893DAAA-2B43-4ABE-9DBE-82312A953B68}"/>
    <cellStyle name="Header1 6 2 10 5 2" xfId="47561" xr:uid="{2445D42D-533E-4DC4-AB66-81D35150356D}"/>
    <cellStyle name="Header1 6 2 10 5 2 2" xfId="47562" xr:uid="{E765C1C5-7DC6-4224-A22A-1D4BFE6F5CD5}"/>
    <cellStyle name="Header1 6 2 10 5 2 3" xfId="47563" xr:uid="{7E76840C-CD97-40D1-AE7A-A2D0E4532B9D}"/>
    <cellStyle name="Header1 6 2 10 5 3" xfId="47564" xr:uid="{DB0EA022-E76B-452D-9A25-953B4F861516}"/>
    <cellStyle name="Header1 6 2 10 5 3 2" xfId="47565" xr:uid="{2C631475-DA57-432C-AE9D-5319D1753FC1}"/>
    <cellStyle name="Header1 6 2 10 5 3 3" xfId="47566" xr:uid="{247D4F56-D79B-4F57-819B-A95795F6C8D4}"/>
    <cellStyle name="Header1 6 2 10 5 4" xfId="47567" xr:uid="{FBEE46A4-99AF-4D73-880D-89CFA5CBFDDF}"/>
    <cellStyle name="Header1 6 2 10 5 4 2" xfId="47568" xr:uid="{6A9710BA-13C4-43F3-820B-464D3D048FC0}"/>
    <cellStyle name="Header1 6 2 10 5 4 3" xfId="47569" xr:uid="{92C0855D-B82A-4F58-9853-2BEC4959E27C}"/>
    <cellStyle name="Header1 6 2 10 5 5" xfId="47570" xr:uid="{1A1E776D-749A-4162-8B1D-D2B13A8A8740}"/>
    <cellStyle name="Header1 6 2 10 5 5 2" xfId="47571" xr:uid="{E0938ACC-32AC-4286-A13A-FEA039827947}"/>
    <cellStyle name="Header1 6 2 10 5 5 3" xfId="47572" xr:uid="{12ECD131-022C-436F-B6AC-AB094EE279A7}"/>
    <cellStyle name="Header1 6 2 10 5 6" xfId="47573" xr:uid="{CC835DE9-DE31-4CCD-B555-AEC13465AB6E}"/>
    <cellStyle name="Header1 6 2 10 5 6 2" xfId="47574" xr:uid="{9E6E927C-CA75-4E52-B9F2-6D868D46D515}"/>
    <cellStyle name="Header1 6 2 10 5 6 3" xfId="47575" xr:uid="{A6E1ED1A-6E28-44AE-B62A-4AFE02CD1EA7}"/>
    <cellStyle name="Header1 6 2 10 5 7" xfId="47576" xr:uid="{622F3704-4F7A-42ED-9C30-A772BDD8E00D}"/>
    <cellStyle name="Header1 6 2 10 5 8" xfId="47577" xr:uid="{3AAF2AFB-EF95-46FF-BE36-216FEE2ED70F}"/>
    <cellStyle name="Header1 6 2 10 6" xfId="47578" xr:uid="{369EA62A-DDB5-425B-A70F-03578D13955F}"/>
    <cellStyle name="Header1 6 2 10 6 2" xfId="47579" xr:uid="{2480040D-08EB-4909-88DC-BF25BD1F6C68}"/>
    <cellStyle name="Header1 6 2 10 6 2 2" xfId="47580" xr:uid="{19767648-8F2D-4016-9256-086926ECCC78}"/>
    <cellStyle name="Header1 6 2 10 6 2 3" xfId="47581" xr:uid="{BA2240C0-2905-4BDB-90CF-65C51399E95A}"/>
    <cellStyle name="Header1 6 2 10 6 3" xfId="47582" xr:uid="{1E0C3E91-80D6-41E3-A189-76260449FCDA}"/>
    <cellStyle name="Header1 6 2 10 6 3 2" xfId="47583" xr:uid="{21CB7C22-CBB7-42E6-B0D6-BC1187E06B56}"/>
    <cellStyle name="Header1 6 2 10 6 3 3" xfId="47584" xr:uid="{F68E8F3E-361C-43DF-BE9B-01CA5B447670}"/>
    <cellStyle name="Header1 6 2 10 6 4" xfId="47585" xr:uid="{C37E630B-3A8F-436D-A5A5-2CD1912DDFB6}"/>
    <cellStyle name="Header1 6 2 10 6 4 2" xfId="47586" xr:uid="{8066AFA7-FC5F-4285-A171-16E85F97DC25}"/>
    <cellStyle name="Header1 6 2 10 6 4 3" xfId="47587" xr:uid="{EEB89CA6-64DD-4463-9EA1-9B4268960145}"/>
    <cellStyle name="Header1 6 2 10 6 5" xfId="47588" xr:uid="{92C61781-8E29-43C7-B0F0-62B75E6F9A93}"/>
    <cellStyle name="Header1 6 2 10 6 5 2" xfId="47589" xr:uid="{A209D220-F61F-439F-8DA3-71309BB91AD4}"/>
    <cellStyle name="Header1 6 2 10 6 5 3" xfId="47590" xr:uid="{A05CA656-B372-4326-A7CA-183C4F1F3EF3}"/>
    <cellStyle name="Header1 6 2 10 6 6" xfId="47591" xr:uid="{D89B289E-7286-4E06-8EF4-9F07A0B3C9A1}"/>
    <cellStyle name="Header1 6 2 10 6 6 2" xfId="47592" xr:uid="{03531C02-E684-4449-AF9F-ED70C30D2EA8}"/>
    <cellStyle name="Header1 6 2 10 6 6 3" xfId="47593" xr:uid="{47B60F82-BC53-4C1F-A23F-545F76103D8F}"/>
    <cellStyle name="Header1 6 2 10 6 7" xfId="47594" xr:uid="{9564354B-A282-4570-93C2-CB3DD58B6512}"/>
    <cellStyle name="Header1 6 2 10 6 8" xfId="47595" xr:uid="{44500C78-0220-4635-9D6F-4E6AAB6D784E}"/>
    <cellStyle name="Header1 6 2 10 7" xfId="47596" xr:uid="{3E16DEA2-F6CD-49FE-98FE-8B4779A80DAE}"/>
    <cellStyle name="Header1 6 2 11" xfId="47597" xr:uid="{4248381D-ACE1-45C5-A111-5400B648EF5F}"/>
    <cellStyle name="Header1 6 2 11 2" xfId="47598" xr:uid="{D44FB7B0-E2CD-4BDC-A1EC-A2FC84F7DFC7}"/>
    <cellStyle name="Header1 6 2 11 2 2" xfId="47599" xr:uid="{C5EFE586-0A01-4FAC-8889-A57082F72F3F}"/>
    <cellStyle name="Header1 6 2 11 2 3" xfId="47600" xr:uid="{ADD40ED9-10F4-4EB2-B7D8-40166E6F9AA6}"/>
    <cellStyle name="Header1 6 2 11 3" xfId="47601" xr:uid="{2BD2828B-2E11-4F08-BF8C-06A879C0F77A}"/>
    <cellStyle name="Header1 6 2 11 3 2" xfId="47602" xr:uid="{EEF6459C-B200-43D2-A1E0-5744A305B5AF}"/>
    <cellStyle name="Header1 6 2 11 3 3" xfId="47603" xr:uid="{11BE9153-8A00-434D-A509-5FA8DC669DD1}"/>
    <cellStyle name="Header1 6 2 11 4" xfId="47604" xr:uid="{6639B02F-68F2-44CD-9506-2A3620AA1E91}"/>
    <cellStyle name="Header1 6 2 11 4 2" xfId="47605" xr:uid="{FA97121E-0F3D-44ED-871D-D36B7E70BB05}"/>
    <cellStyle name="Header1 6 2 11 4 3" xfId="47606" xr:uid="{3C0A5D05-5250-40FA-ABAF-26F0AE2D48C3}"/>
    <cellStyle name="Header1 6 2 11 5" xfId="47607" xr:uid="{C2D063E3-CCF6-481C-8B3C-A80E38B2A3A7}"/>
    <cellStyle name="Header1 6 2 11 5 2" xfId="47608" xr:uid="{8F49FBE5-D7B7-462D-AC3A-F947201039F4}"/>
    <cellStyle name="Header1 6 2 11 5 3" xfId="47609" xr:uid="{8A8E4EF6-3182-4DD2-9059-68FD43081E08}"/>
    <cellStyle name="Header1 6 2 11 6" xfId="47610" xr:uid="{7D72526C-C145-4847-A621-23F0FE0C3F4D}"/>
    <cellStyle name="Header1 6 2 11 6 2" xfId="47611" xr:uid="{AE2542BC-F722-4C7E-A975-1FCA4265872E}"/>
    <cellStyle name="Header1 6 2 11 6 3" xfId="47612" xr:uid="{EE31550E-5EE0-469E-AF83-976214D61466}"/>
    <cellStyle name="Header1 6 2 11 7" xfId="47613" xr:uid="{29E1787D-E656-45C2-9295-813BC055D351}"/>
    <cellStyle name="Header1 6 2 11 7 2" xfId="47614" xr:uid="{F9FCAAF2-B64B-401D-A40E-E979740ECE35}"/>
    <cellStyle name="Header1 6 2 11 7 3" xfId="47615" xr:uid="{6E9E5C94-A837-4287-B644-C0FD179B2258}"/>
    <cellStyle name="Header1 6 2 11 8" xfId="47616" xr:uid="{8496425F-9804-4448-AB61-54E622D27587}"/>
    <cellStyle name="Header1 6 2 11 9" xfId="47617" xr:uid="{7917C902-6BB3-4E7D-9D78-BBB09CF3DA94}"/>
    <cellStyle name="Header1 6 2 12" xfId="47618" xr:uid="{58BB7286-4B12-4AB9-AF88-EB2352203DAC}"/>
    <cellStyle name="Header1 6 2 12 2" xfId="47619" xr:uid="{69B06B84-C331-42BC-B73A-D53F8F6DDB48}"/>
    <cellStyle name="Header1 6 2 12 2 2" xfId="47620" xr:uid="{0F559F63-EDD3-4EC4-8F67-0BD401C1B827}"/>
    <cellStyle name="Header1 6 2 12 2 3" xfId="47621" xr:uid="{91BB18F0-189C-42D6-A6B8-6E276002F4D6}"/>
    <cellStyle name="Header1 6 2 12 3" xfId="47622" xr:uid="{AD060C8B-9B39-4CC0-8F7D-7BFF388C4C37}"/>
    <cellStyle name="Header1 6 2 12 3 2" xfId="47623" xr:uid="{661B6F4E-6947-47D3-9972-07E1692BD5EF}"/>
    <cellStyle name="Header1 6 2 12 3 3" xfId="47624" xr:uid="{43781EC8-7E46-4DF5-93B0-4E25B764BF02}"/>
    <cellStyle name="Header1 6 2 12 4" xfId="47625" xr:uid="{C845B1CD-75B9-4477-8D72-5B4B9C52608F}"/>
    <cellStyle name="Header1 6 2 12 4 2" xfId="47626" xr:uid="{D48E3D12-FBC4-405C-B00C-7E7D9690399B}"/>
    <cellStyle name="Header1 6 2 12 4 3" xfId="47627" xr:uid="{F79B745E-1372-44D3-8400-BAFE3C5A629F}"/>
    <cellStyle name="Header1 6 2 12 5" xfId="47628" xr:uid="{7001DDD7-974F-4A7F-830F-7183B43B4BC2}"/>
    <cellStyle name="Header1 6 2 12 5 2" xfId="47629" xr:uid="{83ACB31A-2115-4CFB-93A4-50F6E818B2AC}"/>
    <cellStyle name="Header1 6 2 12 5 3" xfId="47630" xr:uid="{2E5A7FFE-8F4A-4398-A476-D310EE95D75E}"/>
    <cellStyle name="Header1 6 2 12 6" xfId="47631" xr:uid="{10FDB3A1-0174-4408-9F04-171D81C16455}"/>
    <cellStyle name="Header1 6 2 12 6 2" xfId="47632" xr:uid="{3DF0C9B9-94DD-42B8-9373-138EEAAC317B}"/>
    <cellStyle name="Header1 6 2 12 6 3" xfId="47633" xr:uid="{86F8BC88-0D69-4583-8EEA-73AD5C53D216}"/>
    <cellStyle name="Header1 6 2 12 7" xfId="47634" xr:uid="{62CF5AB5-8096-4B5A-9C3C-F65545CF08C0}"/>
    <cellStyle name="Header1 6 2 12 8" xfId="47635" xr:uid="{06AD0F77-4A5A-4608-AEF9-F7A2FF754E21}"/>
    <cellStyle name="Header1 6 2 13" xfId="47636" xr:uid="{20FC1E53-1D68-4F92-9DF6-6727CDD07FB6}"/>
    <cellStyle name="Header1 6 2 13 2" xfId="47637" xr:uid="{F2E183C6-AB29-4B86-860F-556A7B070BBE}"/>
    <cellStyle name="Header1 6 2 13 2 2" xfId="47638" xr:uid="{5ECE2CED-8155-4F41-B8D8-079B6A4DA981}"/>
    <cellStyle name="Header1 6 2 13 2 3" xfId="47639" xr:uid="{796E6695-FB7F-4AB6-BE05-D79A699929D6}"/>
    <cellStyle name="Header1 6 2 13 3" xfId="47640" xr:uid="{9D5B2A15-FA2C-4BA3-8EE8-DEA4955CC192}"/>
    <cellStyle name="Header1 6 2 13 3 2" xfId="47641" xr:uid="{BE7E7FC7-D120-4FE0-8313-9C190EAC68DE}"/>
    <cellStyle name="Header1 6 2 13 3 3" xfId="47642" xr:uid="{6D10C3C7-0D2F-428B-B699-5CB8D01A3867}"/>
    <cellStyle name="Header1 6 2 13 4" xfId="47643" xr:uid="{B6EFD226-F134-4885-A0DA-E9870E99095D}"/>
    <cellStyle name="Header1 6 2 13 4 2" xfId="47644" xr:uid="{2B02EF2C-3B01-4413-A2F3-A520AA20973D}"/>
    <cellStyle name="Header1 6 2 13 4 3" xfId="47645" xr:uid="{257A2158-B15C-456E-AD39-CC3E328E127F}"/>
    <cellStyle name="Header1 6 2 13 5" xfId="47646" xr:uid="{E5A05C81-240A-451B-9363-F9750AFEC428}"/>
    <cellStyle name="Header1 6 2 13 5 2" xfId="47647" xr:uid="{67A2952A-D830-4DF5-BE86-AE08E094895E}"/>
    <cellStyle name="Header1 6 2 13 5 3" xfId="47648" xr:uid="{2C0F6975-B9E2-42BD-A20D-2CAA240B04B4}"/>
    <cellStyle name="Header1 6 2 13 6" xfId="47649" xr:uid="{F49A06CE-4B91-4BD1-B23A-9FA9C1A87326}"/>
    <cellStyle name="Header1 6 2 13 6 2" xfId="47650" xr:uid="{216AA569-7133-4E8A-AAA4-DF18475C2EA6}"/>
    <cellStyle name="Header1 6 2 13 6 3" xfId="47651" xr:uid="{53009FD8-77FF-4376-AE94-C743DEC4FCF9}"/>
    <cellStyle name="Header1 6 2 13 7" xfId="47652" xr:uid="{E3F39F84-90A7-4DB9-855C-E9B23B71A8C2}"/>
    <cellStyle name="Header1 6 2 13 8" xfId="47653" xr:uid="{C60372E5-D922-4173-B790-E47746890A0B}"/>
    <cellStyle name="Header1 6 2 14" xfId="47654" xr:uid="{3194A43E-6777-43C2-9DBE-7D20CCC46933}"/>
    <cellStyle name="Header1 6 2 14 2" xfId="47655" xr:uid="{863B8FDF-A0A0-40AC-AAB4-D55700478C17}"/>
    <cellStyle name="Header1 6 2 14 2 2" xfId="47656" xr:uid="{2A1FFB3F-57A8-48B1-9284-B48ACEC5C32A}"/>
    <cellStyle name="Header1 6 2 14 2 3" xfId="47657" xr:uid="{A6FDD887-F9A4-4C0A-AB56-E374E15B06B4}"/>
    <cellStyle name="Header1 6 2 14 3" xfId="47658" xr:uid="{999401D0-FF3F-4A19-AB4A-D8073AE3F852}"/>
    <cellStyle name="Header1 6 2 14 3 2" xfId="47659" xr:uid="{A0F1F732-8E1F-4D0D-AAAF-B5E3D6529045}"/>
    <cellStyle name="Header1 6 2 14 3 3" xfId="47660" xr:uid="{B30F9EB7-F212-434C-BE99-84CEF31C30CC}"/>
    <cellStyle name="Header1 6 2 14 4" xfId="47661" xr:uid="{6E67CF44-1150-4B1B-AE7B-1955030F20CA}"/>
    <cellStyle name="Header1 6 2 14 4 2" xfId="47662" xr:uid="{10BE19F2-164E-4977-80F8-A01914EEDFE7}"/>
    <cellStyle name="Header1 6 2 14 4 3" xfId="47663" xr:uid="{D483BBFB-0150-4099-83A4-9E53513FA8DE}"/>
    <cellStyle name="Header1 6 2 14 5" xfId="47664" xr:uid="{B1460BCA-6B4F-4AA9-AE25-95250CFD9BD3}"/>
    <cellStyle name="Header1 6 2 14 5 2" xfId="47665" xr:uid="{988489F2-053B-4B20-B44D-F2D6BBECC5DD}"/>
    <cellStyle name="Header1 6 2 14 5 3" xfId="47666" xr:uid="{00DA5F15-9A98-4D57-BA7F-67291770D09E}"/>
    <cellStyle name="Header1 6 2 14 6" xfId="47667" xr:uid="{2D370418-945A-4C37-957F-E3229113EBBE}"/>
    <cellStyle name="Header1 6 2 14 6 2" xfId="47668" xr:uid="{85DC12F1-6A05-4ABA-8680-F7D35CCE93DF}"/>
    <cellStyle name="Header1 6 2 14 6 3" xfId="47669" xr:uid="{D77C6F2E-56C3-42FA-8815-1BD8FAEC04A3}"/>
    <cellStyle name="Header1 6 2 14 7" xfId="47670" xr:uid="{7A9925E1-E922-4700-A47F-AD0562E950C3}"/>
    <cellStyle name="Header1 6 2 14 8" xfId="47671" xr:uid="{458EED6E-1068-4435-B178-9D2F11A6225C}"/>
    <cellStyle name="Header1 6 2 15" xfId="47672" xr:uid="{E87D679D-2DBB-4D66-A75E-51608946063D}"/>
    <cellStyle name="Header1 6 2 15 2" xfId="47673" xr:uid="{34541858-B2E5-4B46-9B27-27EC8CD03AF6}"/>
    <cellStyle name="Header1 6 2 15 2 2" xfId="47674" xr:uid="{CD0E4FB2-F15B-4692-BCD5-1030012B3524}"/>
    <cellStyle name="Header1 6 2 15 2 3" xfId="47675" xr:uid="{D463C84A-FDBE-4ECA-B4E9-B0AC357F0A67}"/>
    <cellStyle name="Header1 6 2 15 3" xfId="47676" xr:uid="{7910411C-67AD-4F2B-A485-123240C7EAF5}"/>
    <cellStyle name="Header1 6 2 15 3 2" xfId="47677" xr:uid="{006DA24B-5BDD-4358-A654-E042182D01F4}"/>
    <cellStyle name="Header1 6 2 15 3 3" xfId="47678" xr:uid="{07C48818-6821-4069-AB2F-CBFE7AD14481}"/>
    <cellStyle name="Header1 6 2 15 4" xfId="47679" xr:uid="{43E1B928-0292-4263-9C40-EDA736C84848}"/>
    <cellStyle name="Header1 6 2 15 4 2" xfId="47680" xr:uid="{AC9D721E-CD97-48D0-92C0-3EA1DFDAD293}"/>
    <cellStyle name="Header1 6 2 15 4 3" xfId="47681" xr:uid="{28CB8F55-1A7F-4136-9760-CDA2108878CB}"/>
    <cellStyle name="Header1 6 2 15 5" xfId="47682" xr:uid="{7EE0BD66-7682-4D8C-A935-D1A0C6EB03DE}"/>
    <cellStyle name="Header1 6 2 15 5 2" xfId="47683" xr:uid="{25E1FE51-5DB7-4A63-97D7-18B07118AA2B}"/>
    <cellStyle name="Header1 6 2 15 5 3" xfId="47684" xr:uid="{0C3DF287-F669-418D-9DCD-C360B650947C}"/>
    <cellStyle name="Header1 6 2 15 6" xfId="47685" xr:uid="{02AC58F6-AEC8-445E-893A-A5584C357618}"/>
    <cellStyle name="Header1 6 2 15 6 2" xfId="47686" xr:uid="{80F706E1-0AB9-4815-8B11-A73A6B1B5823}"/>
    <cellStyle name="Header1 6 2 15 6 3" xfId="47687" xr:uid="{104C11A2-E971-4561-8EA1-DDC3510DF2DC}"/>
    <cellStyle name="Header1 6 2 15 7" xfId="47688" xr:uid="{1198290C-2A92-4305-92A2-7C5A4603C74E}"/>
    <cellStyle name="Header1 6 2 15 8" xfId="47689" xr:uid="{2B6AC269-B2A8-4703-9161-18B26675C03D}"/>
    <cellStyle name="Header1 6 2 16" xfId="47690" xr:uid="{1EE0F6F5-1E4E-4144-AB82-9697B8E72BF5}"/>
    <cellStyle name="Header1 6 2 2" xfId="47691" xr:uid="{B7B65624-CA7A-4C01-9FD5-8D0ECA51D83B}"/>
    <cellStyle name="Header1 6 2 2 2" xfId="47692" xr:uid="{ADBBEF0A-B027-4024-83CF-A6C2D1F64658}"/>
    <cellStyle name="Header1 6 2 2 2 2" xfId="47693" xr:uid="{807EF148-7808-4420-8E06-409BC1060AD4}"/>
    <cellStyle name="Header1 6 2 2 2 2 2" xfId="47694" xr:uid="{03D573CC-F46F-4CBF-9537-54971C23D4E1}"/>
    <cellStyle name="Header1 6 2 2 2 2 3" xfId="47695" xr:uid="{AAE3D771-95E0-4F11-8A46-AD799AC3C04A}"/>
    <cellStyle name="Header1 6 2 2 2 3" xfId="47696" xr:uid="{5A24927A-4B21-4185-B477-8E0A1402A88E}"/>
    <cellStyle name="Header1 6 2 2 2 3 2" xfId="47697" xr:uid="{9072814B-EDDA-4DEF-BEEF-3F081328D28E}"/>
    <cellStyle name="Header1 6 2 2 2 3 3" xfId="47698" xr:uid="{74652F89-57A2-4770-ABBB-312918D88A58}"/>
    <cellStyle name="Header1 6 2 2 2 4" xfId="47699" xr:uid="{9242C0DA-6930-443C-89A5-7B68EEF1A5BB}"/>
    <cellStyle name="Header1 6 2 2 2 4 2" xfId="47700" xr:uid="{1549D86D-C706-460C-867D-BF2CB67D2B92}"/>
    <cellStyle name="Header1 6 2 2 2 4 3" xfId="47701" xr:uid="{37FFC031-6DDF-484A-A7CC-9750B6455544}"/>
    <cellStyle name="Header1 6 2 2 2 5" xfId="47702" xr:uid="{0CC762F0-9D24-46A6-B9B3-3714C6BD217F}"/>
    <cellStyle name="Header1 6 2 2 2 5 2" xfId="47703" xr:uid="{A9037347-B845-4BF2-9763-9AD40B9EE95E}"/>
    <cellStyle name="Header1 6 2 2 2 5 3" xfId="47704" xr:uid="{F4A88A89-8794-448E-A8C8-F7DFEB230B17}"/>
    <cellStyle name="Header1 6 2 2 2 6" xfId="47705" xr:uid="{F25A7ADB-76A8-42FB-9C5B-EAA579763DE3}"/>
    <cellStyle name="Header1 6 2 2 2 6 2" xfId="47706" xr:uid="{6A6D0ECB-46D9-4C75-AB76-8297B8E22245}"/>
    <cellStyle name="Header1 6 2 2 2 6 3" xfId="47707" xr:uid="{E49D836B-6DD2-433C-AE0A-B7DE4B11FC67}"/>
    <cellStyle name="Header1 6 2 2 2 7" xfId="47708" xr:uid="{A798CD62-0897-4C76-AA4E-3F7C4471C891}"/>
    <cellStyle name="Header1 6 2 2 2 7 2" xfId="47709" xr:uid="{F0E0ABE7-11C8-4CA7-A222-E981753CB1B1}"/>
    <cellStyle name="Header1 6 2 2 2 7 3" xfId="47710" xr:uid="{9F3D00C3-A482-46F6-A3F4-1D2E239D4508}"/>
    <cellStyle name="Header1 6 2 2 2 8" xfId="47711" xr:uid="{374C40D2-69F0-47FD-9070-A675776F469A}"/>
    <cellStyle name="Header1 6 2 2 2 9" xfId="47712" xr:uid="{CD053661-8747-4642-A943-1B4E2661BF9D}"/>
    <cellStyle name="Header1 6 2 2 3" xfId="47713" xr:uid="{0A60195D-A113-4513-A054-5D66C1FE6291}"/>
    <cellStyle name="Header1 6 2 2 3 2" xfId="47714" xr:uid="{83E15AC9-1515-42E6-AF7D-8A8DF715BC4A}"/>
    <cellStyle name="Header1 6 2 2 3 2 2" xfId="47715" xr:uid="{DF6050F3-2BD1-49A8-B657-20BF646A4206}"/>
    <cellStyle name="Header1 6 2 2 3 2 3" xfId="47716" xr:uid="{D5CAB794-3C13-4217-A882-E4870DD0FD8A}"/>
    <cellStyle name="Header1 6 2 2 3 3" xfId="47717" xr:uid="{A9D01BD2-8231-4C3A-9B3B-876DA032D59A}"/>
    <cellStyle name="Header1 6 2 2 3 3 2" xfId="47718" xr:uid="{AFBC7396-07C2-41B2-AC4C-10CABD6CAADC}"/>
    <cellStyle name="Header1 6 2 2 3 3 3" xfId="47719" xr:uid="{3932865D-7A44-42E2-A33E-C6560291166C}"/>
    <cellStyle name="Header1 6 2 2 3 4" xfId="47720" xr:uid="{94BA3D52-5E7B-4FF5-B691-19D17D5061D4}"/>
    <cellStyle name="Header1 6 2 2 3 4 2" xfId="47721" xr:uid="{D40D9453-66BE-418C-9941-EF30F4D67E03}"/>
    <cellStyle name="Header1 6 2 2 3 4 3" xfId="47722" xr:uid="{1F62B8EE-60BF-4E61-B4D0-EC31C5C7239E}"/>
    <cellStyle name="Header1 6 2 2 3 5" xfId="47723" xr:uid="{BD37ECC5-1210-48F9-9DF0-DAEEB89D03DC}"/>
    <cellStyle name="Header1 6 2 2 3 5 2" xfId="47724" xr:uid="{0A30A4D5-8EB4-413D-9D96-FBE1BB482A66}"/>
    <cellStyle name="Header1 6 2 2 3 5 3" xfId="47725" xr:uid="{2FB009E1-06EA-4E2F-9AC3-4F5D1F454EC4}"/>
    <cellStyle name="Header1 6 2 2 3 6" xfId="47726" xr:uid="{1B058A5C-54F8-4025-9F94-18F56790CFE8}"/>
    <cellStyle name="Header1 6 2 2 3 6 2" xfId="47727" xr:uid="{A0D8F0C0-F266-475D-902C-E3A7FD84D2E6}"/>
    <cellStyle name="Header1 6 2 2 3 6 3" xfId="47728" xr:uid="{8C94E8DA-682A-430A-B0D2-8D4D1CCEDFFC}"/>
    <cellStyle name="Header1 6 2 2 3 7" xfId="47729" xr:uid="{609E200B-A732-4364-AB67-1033684D36C9}"/>
    <cellStyle name="Header1 6 2 2 3 8" xfId="47730" xr:uid="{5730B951-B024-43F9-BDC6-030C7A071756}"/>
    <cellStyle name="Header1 6 2 2 4" xfId="47731" xr:uid="{7F68A442-B2C8-4A29-A84F-0EFA2425E219}"/>
    <cellStyle name="Header1 6 2 2 4 2" xfId="47732" xr:uid="{C8748770-54FD-4823-850B-12B06B3E4599}"/>
    <cellStyle name="Header1 6 2 2 4 2 2" xfId="47733" xr:uid="{618102A5-35AF-4349-92FB-4A5EE06D18AE}"/>
    <cellStyle name="Header1 6 2 2 4 2 3" xfId="47734" xr:uid="{A298E676-3E4A-45F8-9291-B9888DC6A057}"/>
    <cellStyle name="Header1 6 2 2 4 3" xfId="47735" xr:uid="{9CFAAABC-4316-4EBC-B478-6105FD967514}"/>
    <cellStyle name="Header1 6 2 2 4 3 2" xfId="47736" xr:uid="{0A90A80B-0EC1-4488-A9D8-58C8D5A5BD1C}"/>
    <cellStyle name="Header1 6 2 2 4 3 3" xfId="47737" xr:uid="{888E97AA-1C01-4818-8D33-57187DFF7F1C}"/>
    <cellStyle name="Header1 6 2 2 4 4" xfId="47738" xr:uid="{9799506E-E001-4A8F-B30E-500D67405DA1}"/>
    <cellStyle name="Header1 6 2 2 4 4 2" xfId="47739" xr:uid="{D3E0B732-25DF-415B-973C-A7FDEE37D848}"/>
    <cellStyle name="Header1 6 2 2 4 4 3" xfId="47740" xr:uid="{F04052C2-DB59-4897-B7FE-DE1ED0852497}"/>
    <cellStyle name="Header1 6 2 2 4 5" xfId="47741" xr:uid="{396A5BAB-6DDD-46C2-986D-A7D3FD2E610D}"/>
    <cellStyle name="Header1 6 2 2 4 5 2" xfId="47742" xr:uid="{50E951AD-15C7-4D98-827A-11F601852926}"/>
    <cellStyle name="Header1 6 2 2 4 5 3" xfId="47743" xr:uid="{80852C97-2CDC-4D59-BC46-E3D843362CBB}"/>
    <cellStyle name="Header1 6 2 2 4 6" xfId="47744" xr:uid="{02EBB9D2-1DBF-4D14-8CE5-5FECFD762642}"/>
    <cellStyle name="Header1 6 2 2 4 6 2" xfId="47745" xr:uid="{5B3158B1-B445-4057-B158-8D8BD4E9C27B}"/>
    <cellStyle name="Header1 6 2 2 4 6 3" xfId="47746" xr:uid="{A30EC9AB-D273-47A0-BF77-024BC05E0D7B}"/>
    <cellStyle name="Header1 6 2 2 4 7" xfId="47747" xr:uid="{49C5093A-EF9A-44B3-BD55-4D4B37BD88BE}"/>
    <cellStyle name="Header1 6 2 2 4 8" xfId="47748" xr:uid="{01F8B80E-7031-48EF-8923-F258968CFF51}"/>
    <cellStyle name="Header1 6 2 2 5" xfId="47749" xr:uid="{C727B3E4-72BF-46C6-AE3F-60D5E9248B0C}"/>
    <cellStyle name="Header1 6 2 2 5 2" xfId="47750" xr:uid="{6871F33F-937D-4D99-94F3-121D6ECAE6CB}"/>
    <cellStyle name="Header1 6 2 2 5 2 2" xfId="47751" xr:uid="{86A94C59-4F0F-481C-8EA7-E2894F48003D}"/>
    <cellStyle name="Header1 6 2 2 5 2 3" xfId="47752" xr:uid="{DD50DD5E-5D13-4CC0-9033-5B855E93400A}"/>
    <cellStyle name="Header1 6 2 2 5 3" xfId="47753" xr:uid="{F29A097C-C749-44F7-B74E-7E54FBA72321}"/>
    <cellStyle name="Header1 6 2 2 5 3 2" xfId="47754" xr:uid="{F8364CFB-8D6D-4A47-ADC6-075AE05527A1}"/>
    <cellStyle name="Header1 6 2 2 5 3 3" xfId="47755" xr:uid="{25BF7752-FD96-4A2C-8038-55A1BF078C36}"/>
    <cellStyle name="Header1 6 2 2 5 4" xfId="47756" xr:uid="{BE1EA9C6-C1CD-4107-8C1D-F9EE148556DA}"/>
    <cellStyle name="Header1 6 2 2 5 4 2" xfId="47757" xr:uid="{0EA13DE9-EE4C-4EC7-8584-7DEE46B328DA}"/>
    <cellStyle name="Header1 6 2 2 5 4 3" xfId="47758" xr:uid="{0D0CBC11-3A9E-44AE-A92D-EF8570C9A620}"/>
    <cellStyle name="Header1 6 2 2 5 5" xfId="47759" xr:uid="{7ACDA994-C56A-448D-A090-53794FC04802}"/>
    <cellStyle name="Header1 6 2 2 5 5 2" xfId="47760" xr:uid="{5CCE868B-D450-4340-AEE9-B1142AC2AABD}"/>
    <cellStyle name="Header1 6 2 2 5 5 3" xfId="47761" xr:uid="{9556000F-D08C-4368-82CD-26CE8E8E5C51}"/>
    <cellStyle name="Header1 6 2 2 5 6" xfId="47762" xr:uid="{9575765C-417C-4AD9-8BAE-61785D474834}"/>
    <cellStyle name="Header1 6 2 2 5 6 2" xfId="47763" xr:uid="{96427ECA-A437-43F1-922E-DE9A20F2C6B8}"/>
    <cellStyle name="Header1 6 2 2 5 6 3" xfId="47764" xr:uid="{C8307265-557A-44A7-B2C7-24D3FB141848}"/>
    <cellStyle name="Header1 6 2 2 5 7" xfId="47765" xr:uid="{B4D3C6B3-C842-428D-8F36-31888AD56166}"/>
    <cellStyle name="Header1 6 2 2 5 8" xfId="47766" xr:uid="{FCF7A1E3-0B0F-4217-982D-058F480F9F90}"/>
    <cellStyle name="Header1 6 2 2 6" xfId="47767" xr:uid="{02AE1B86-50E3-41CE-A298-8434E459D7FA}"/>
    <cellStyle name="Header1 6 2 2 6 2" xfId="47768" xr:uid="{694FEF63-43B5-49AC-B404-614E8B56DFA3}"/>
    <cellStyle name="Header1 6 2 2 6 2 2" xfId="47769" xr:uid="{82ACF2AF-9A91-4FDB-A52E-1D8E74066330}"/>
    <cellStyle name="Header1 6 2 2 6 2 3" xfId="47770" xr:uid="{9510B7D6-D855-4E1B-B4CF-115645D0CE75}"/>
    <cellStyle name="Header1 6 2 2 6 3" xfId="47771" xr:uid="{9A2CDC81-5AAF-4FF9-889F-5292D5413364}"/>
    <cellStyle name="Header1 6 2 2 6 3 2" xfId="47772" xr:uid="{401565BB-53F0-4E04-A822-5F2D0BCD6167}"/>
    <cellStyle name="Header1 6 2 2 6 3 3" xfId="47773" xr:uid="{FEC1D37F-54FA-47CC-BD46-8689A4657964}"/>
    <cellStyle name="Header1 6 2 2 6 4" xfId="47774" xr:uid="{6D612215-314E-4504-8163-DBE493B7BF2C}"/>
    <cellStyle name="Header1 6 2 2 6 4 2" xfId="47775" xr:uid="{107BB157-7EDB-4B78-87FE-F6A6F23FC6CA}"/>
    <cellStyle name="Header1 6 2 2 6 4 3" xfId="47776" xr:uid="{D1ABEBB1-635C-4AB4-8ED1-1DE517D47D58}"/>
    <cellStyle name="Header1 6 2 2 6 5" xfId="47777" xr:uid="{88C658F2-20B1-4FF6-8531-FF0E31C6819F}"/>
    <cellStyle name="Header1 6 2 2 6 5 2" xfId="47778" xr:uid="{BD6C5BBE-207A-41D9-AC00-0A8C886FA85F}"/>
    <cellStyle name="Header1 6 2 2 6 5 3" xfId="47779" xr:uid="{4EFCE67E-2118-4ED9-97A0-284E64A06E4E}"/>
    <cellStyle name="Header1 6 2 2 6 6" xfId="47780" xr:uid="{E0D85D25-0B3B-4A96-AFEB-A68E967CBABC}"/>
    <cellStyle name="Header1 6 2 2 6 6 2" xfId="47781" xr:uid="{9DE3ABCF-969F-47E3-A30A-1D6329E29939}"/>
    <cellStyle name="Header1 6 2 2 6 6 3" xfId="47782" xr:uid="{BA241441-70F9-4CE7-82DB-AC5F15F655EB}"/>
    <cellStyle name="Header1 6 2 2 6 7" xfId="47783" xr:uid="{A230272E-56FA-4CD2-9303-93F1E05CA3B1}"/>
    <cellStyle name="Header1 6 2 2 6 8" xfId="47784" xr:uid="{5A419BAB-0B54-461E-9A91-48FE9B2E134B}"/>
    <cellStyle name="Header1 6 2 2 7" xfId="47785" xr:uid="{5ED00E24-F20C-4F80-9D9D-2551C838BF1C}"/>
    <cellStyle name="Header1 6 2 2 8" xfId="47786" xr:uid="{5C037F08-021C-46E7-B943-1D84D50288AA}"/>
    <cellStyle name="Header1 6 2 3" xfId="47787" xr:uid="{441301D6-0E48-4D86-B044-9730598A6021}"/>
    <cellStyle name="Header1 6 2 3 2" xfId="47788" xr:uid="{8B0DF93F-2E27-4309-98A2-BE206F605EDB}"/>
    <cellStyle name="Header1 6 2 3 2 2" xfId="47789" xr:uid="{B845FB20-BF70-4F09-9F42-F68AAB525593}"/>
    <cellStyle name="Header1 6 2 3 2 2 2" xfId="47790" xr:uid="{8BF69532-D035-4BEA-956C-8D4294101F06}"/>
    <cellStyle name="Header1 6 2 3 2 2 3" xfId="47791" xr:uid="{18FFC228-F68B-49B6-90BB-21D09CCE1DDC}"/>
    <cellStyle name="Header1 6 2 3 2 3" xfId="47792" xr:uid="{C30E1206-4CC0-4731-B03D-C04199471314}"/>
    <cellStyle name="Header1 6 2 3 2 3 2" xfId="47793" xr:uid="{32945433-23C7-4480-926D-EDC5E4D0C36F}"/>
    <cellStyle name="Header1 6 2 3 2 3 3" xfId="47794" xr:uid="{59341742-FE14-424A-82F5-E64AC5855F4C}"/>
    <cellStyle name="Header1 6 2 3 2 4" xfId="47795" xr:uid="{8CD486B7-4C1A-429D-A080-D6AC223E3683}"/>
    <cellStyle name="Header1 6 2 3 2 4 2" xfId="47796" xr:uid="{A0D13776-322A-44E9-B4A3-839A7AC1C131}"/>
    <cellStyle name="Header1 6 2 3 2 4 3" xfId="47797" xr:uid="{10BE4B34-7C62-4202-932B-EFDF87A35889}"/>
    <cellStyle name="Header1 6 2 3 2 5" xfId="47798" xr:uid="{546F8EB9-3243-4E6C-A9B1-7C5440D5F4D0}"/>
    <cellStyle name="Header1 6 2 3 2 5 2" xfId="47799" xr:uid="{C9D533D1-3F82-4D6C-8AFE-5FDD3C64A4D4}"/>
    <cellStyle name="Header1 6 2 3 2 5 3" xfId="47800" xr:uid="{9B0321A7-FF51-4435-BC5A-D66A89920ECA}"/>
    <cellStyle name="Header1 6 2 3 2 6" xfId="47801" xr:uid="{E8CACC11-80BD-4A33-A595-7D6A6A82986F}"/>
    <cellStyle name="Header1 6 2 3 2 6 2" xfId="47802" xr:uid="{606CDCBE-B966-4442-8FAD-1BB74582DCB8}"/>
    <cellStyle name="Header1 6 2 3 2 6 3" xfId="47803" xr:uid="{9778AE56-2E08-446C-BA8F-8B773E999C4C}"/>
    <cellStyle name="Header1 6 2 3 2 7" xfId="47804" xr:uid="{3BE85636-16DF-4167-8C2D-FCF94B93BB1B}"/>
    <cellStyle name="Header1 6 2 3 2 7 2" xfId="47805" xr:uid="{66C5F12A-0268-4E86-9EED-878DFB97E895}"/>
    <cellStyle name="Header1 6 2 3 2 7 3" xfId="47806" xr:uid="{95B3C32B-CA00-4195-A07A-DB912685F42C}"/>
    <cellStyle name="Header1 6 2 3 2 8" xfId="47807" xr:uid="{7A0C4B55-1D55-4CC1-A03F-95C1BAE08595}"/>
    <cellStyle name="Header1 6 2 3 2 9" xfId="47808" xr:uid="{B9F6B252-2F1F-4E98-A1D6-5D4837156201}"/>
    <cellStyle name="Header1 6 2 3 3" xfId="47809" xr:uid="{FAF14441-8DED-4EE0-A7FF-1F00ECAE8557}"/>
    <cellStyle name="Header1 6 2 3 3 2" xfId="47810" xr:uid="{59DD12D9-C6BE-474A-A7D1-76F88423E8F3}"/>
    <cellStyle name="Header1 6 2 3 3 2 2" xfId="47811" xr:uid="{E9765299-7753-4E4D-A5A8-8998A65B8B84}"/>
    <cellStyle name="Header1 6 2 3 3 2 3" xfId="47812" xr:uid="{4740B560-4F37-47F5-B3AE-F3FF282C0B2D}"/>
    <cellStyle name="Header1 6 2 3 3 3" xfId="47813" xr:uid="{07D42164-72E5-4EAF-B8EB-51A36347C6DC}"/>
    <cellStyle name="Header1 6 2 3 3 3 2" xfId="47814" xr:uid="{D721818D-6962-456F-BE9A-46CDDB75235C}"/>
    <cellStyle name="Header1 6 2 3 3 3 3" xfId="47815" xr:uid="{9B17C61A-2485-4320-83AB-3C846A1BC1DC}"/>
    <cellStyle name="Header1 6 2 3 3 4" xfId="47816" xr:uid="{BF8CF339-AC23-4B8A-B6C8-49533B3F0C69}"/>
    <cellStyle name="Header1 6 2 3 3 4 2" xfId="47817" xr:uid="{35619A01-C031-4CD9-97F8-B9B0E934A9E9}"/>
    <cellStyle name="Header1 6 2 3 3 4 3" xfId="47818" xr:uid="{B6BEA34F-6BE8-4EB8-A2AD-5110257FCFA9}"/>
    <cellStyle name="Header1 6 2 3 3 5" xfId="47819" xr:uid="{9616A743-1F6B-4E41-ABBE-0A96ABC9E57B}"/>
    <cellStyle name="Header1 6 2 3 3 5 2" xfId="47820" xr:uid="{CB2770EC-7190-4249-93B7-0C617405326A}"/>
    <cellStyle name="Header1 6 2 3 3 5 3" xfId="47821" xr:uid="{86924C08-2D18-46FF-A5FF-F73E8CE663F6}"/>
    <cellStyle name="Header1 6 2 3 3 6" xfId="47822" xr:uid="{DE33E4AA-71FF-476D-8798-1C3BF794BABA}"/>
    <cellStyle name="Header1 6 2 3 3 6 2" xfId="47823" xr:uid="{F414CCAE-0E66-4651-BBB6-3096AA70F1B7}"/>
    <cellStyle name="Header1 6 2 3 3 6 3" xfId="47824" xr:uid="{9E8A682B-86C4-4E91-A77B-57F0897C0417}"/>
    <cellStyle name="Header1 6 2 3 3 7" xfId="47825" xr:uid="{F3DA7AA2-AE8F-4015-98DD-E1DB8E69F1E2}"/>
    <cellStyle name="Header1 6 2 3 3 8" xfId="47826" xr:uid="{6D9DAC41-ECF0-4703-8D64-1546E4D85BB8}"/>
    <cellStyle name="Header1 6 2 3 4" xfId="47827" xr:uid="{DC12CD3C-8009-40B2-9FC7-AEA63888A7FC}"/>
    <cellStyle name="Header1 6 2 3 4 2" xfId="47828" xr:uid="{BC8D292B-AB80-4919-8DAC-630BAF44E0D8}"/>
    <cellStyle name="Header1 6 2 3 4 2 2" xfId="47829" xr:uid="{83B37D0E-304D-4540-B9D8-36EEA18F3341}"/>
    <cellStyle name="Header1 6 2 3 4 2 3" xfId="47830" xr:uid="{E393BC94-039A-45F8-9A78-4C0D748D20B3}"/>
    <cellStyle name="Header1 6 2 3 4 3" xfId="47831" xr:uid="{C0C77620-E3E1-407A-8335-EE838167C4AF}"/>
    <cellStyle name="Header1 6 2 3 4 3 2" xfId="47832" xr:uid="{256E6ACE-A09A-4895-9945-B2643BBC36ED}"/>
    <cellStyle name="Header1 6 2 3 4 3 3" xfId="47833" xr:uid="{674814F2-8BEA-4104-B4BB-3D9F005C2EAD}"/>
    <cellStyle name="Header1 6 2 3 4 4" xfId="47834" xr:uid="{C952705A-4993-46BF-97C0-97434606712E}"/>
    <cellStyle name="Header1 6 2 3 4 4 2" xfId="47835" xr:uid="{3F28C06B-9C3E-4030-9977-1CE6AB5B797A}"/>
    <cellStyle name="Header1 6 2 3 4 4 3" xfId="47836" xr:uid="{C042564B-61D1-4A6D-9F37-E769FF47170E}"/>
    <cellStyle name="Header1 6 2 3 4 5" xfId="47837" xr:uid="{9B1260EE-7E62-4067-9AFB-8F8AF6B0A49E}"/>
    <cellStyle name="Header1 6 2 3 4 5 2" xfId="47838" xr:uid="{50EF5B7D-3719-4ABA-B60B-8567CBB86483}"/>
    <cellStyle name="Header1 6 2 3 4 5 3" xfId="47839" xr:uid="{52DEED0F-2FC8-44E1-8FA8-582B6B9F3C1D}"/>
    <cellStyle name="Header1 6 2 3 4 6" xfId="47840" xr:uid="{B6B56E29-5499-4DEE-8599-77248EB995AF}"/>
    <cellStyle name="Header1 6 2 3 4 6 2" xfId="47841" xr:uid="{559B1A4C-7654-44C9-959C-58AE1E115B7A}"/>
    <cellStyle name="Header1 6 2 3 4 6 3" xfId="47842" xr:uid="{F663C3D1-BBBA-4C77-8A7A-08C7E3FAD083}"/>
    <cellStyle name="Header1 6 2 3 4 7" xfId="47843" xr:uid="{7A505E38-F0C3-4174-B5FB-748F67F76033}"/>
    <cellStyle name="Header1 6 2 3 4 8" xfId="47844" xr:uid="{1E28E3AA-493B-4DA0-83BC-B62ACD07D1A9}"/>
    <cellStyle name="Header1 6 2 3 5" xfId="47845" xr:uid="{5655EC50-CA45-4B2F-AA5C-6A32FDB1F339}"/>
    <cellStyle name="Header1 6 2 3 5 2" xfId="47846" xr:uid="{5CF7565D-C868-441C-87D1-D217F36BFB47}"/>
    <cellStyle name="Header1 6 2 3 5 2 2" xfId="47847" xr:uid="{EC9614CD-8061-47F0-B3DF-8C225D46EB0B}"/>
    <cellStyle name="Header1 6 2 3 5 2 3" xfId="47848" xr:uid="{7F477163-F99B-46B8-A220-B42539C36122}"/>
    <cellStyle name="Header1 6 2 3 5 3" xfId="47849" xr:uid="{E3D84ECF-E678-484E-8CE9-4BD6D2726CB0}"/>
    <cellStyle name="Header1 6 2 3 5 3 2" xfId="47850" xr:uid="{ADFCE8B2-3FDA-4A99-90B6-E4DF72A4C3A1}"/>
    <cellStyle name="Header1 6 2 3 5 3 3" xfId="47851" xr:uid="{3849A904-0926-4477-BB68-B3858F9ECE32}"/>
    <cellStyle name="Header1 6 2 3 5 4" xfId="47852" xr:uid="{DFDCB96E-33D5-4C7B-A469-390FF6383328}"/>
    <cellStyle name="Header1 6 2 3 5 4 2" xfId="47853" xr:uid="{F292E20B-CAA5-4EAA-AD43-C01EDD2DC554}"/>
    <cellStyle name="Header1 6 2 3 5 4 3" xfId="47854" xr:uid="{914E62A9-9EA8-4E6B-B57D-68AF10C54204}"/>
    <cellStyle name="Header1 6 2 3 5 5" xfId="47855" xr:uid="{43C4ABC7-DE31-401E-BBDE-A98449B4B144}"/>
    <cellStyle name="Header1 6 2 3 5 5 2" xfId="47856" xr:uid="{DA90EDD6-E73C-42A0-893C-5CC26ECA310A}"/>
    <cellStyle name="Header1 6 2 3 5 5 3" xfId="47857" xr:uid="{5473AAE5-DCCF-48B9-93DE-F8877FD3FDEF}"/>
    <cellStyle name="Header1 6 2 3 5 6" xfId="47858" xr:uid="{F56C0197-3331-4851-9E05-29A35E1D945A}"/>
    <cellStyle name="Header1 6 2 3 5 6 2" xfId="47859" xr:uid="{7D83D1C4-21F8-4B19-8F8F-810CE933A3D8}"/>
    <cellStyle name="Header1 6 2 3 5 6 3" xfId="47860" xr:uid="{4EF43447-ABFF-4078-B304-F80EE02ABB79}"/>
    <cellStyle name="Header1 6 2 3 5 7" xfId="47861" xr:uid="{1FB83D66-3FFC-4B90-A2EC-236D8F45C21D}"/>
    <cellStyle name="Header1 6 2 3 5 8" xfId="47862" xr:uid="{48F6FBC4-2CFE-4900-9828-73330CFCC91E}"/>
    <cellStyle name="Header1 6 2 3 6" xfId="47863" xr:uid="{453708DD-8566-4EC1-8C56-2CC3A76999DC}"/>
    <cellStyle name="Header1 6 2 3 6 2" xfId="47864" xr:uid="{B0069849-8387-42AA-9625-3F07767FF239}"/>
    <cellStyle name="Header1 6 2 3 6 2 2" xfId="47865" xr:uid="{A35337AB-B890-4B14-AFC2-14C9BCD48B60}"/>
    <cellStyle name="Header1 6 2 3 6 2 3" xfId="47866" xr:uid="{E654560F-CE90-4A8F-889A-17046AFF313E}"/>
    <cellStyle name="Header1 6 2 3 6 3" xfId="47867" xr:uid="{9C78825D-9F50-4CFD-B92F-2D5F40D30312}"/>
    <cellStyle name="Header1 6 2 3 6 3 2" xfId="47868" xr:uid="{C26B2D6B-1FEB-47C3-84AD-B9A3B4B3684C}"/>
    <cellStyle name="Header1 6 2 3 6 3 3" xfId="47869" xr:uid="{C7076372-3D84-4A9B-A5EA-168882E01616}"/>
    <cellStyle name="Header1 6 2 3 6 4" xfId="47870" xr:uid="{A7F35477-A2E2-43BF-8D70-FB7CD27A6611}"/>
    <cellStyle name="Header1 6 2 3 6 4 2" xfId="47871" xr:uid="{F2335842-6AD8-4A7D-9433-0D844104F46C}"/>
    <cellStyle name="Header1 6 2 3 6 4 3" xfId="47872" xr:uid="{A7A91BFD-C077-4FE9-803B-FE71994CEB7A}"/>
    <cellStyle name="Header1 6 2 3 6 5" xfId="47873" xr:uid="{277C93A8-0E13-41FC-A18C-260983A8565D}"/>
    <cellStyle name="Header1 6 2 3 6 5 2" xfId="47874" xr:uid="{AF23789E-1D39-4466-8850-8CB2019AD8F5}"/>
    <cellStyle name="Header1 6 2 3 6 5 3" xfId="47875" xr:uid="{C647C3C8-8D95-471E-ADFD-C60AC732D9D8}"/>
    <cellStyle name="Header1 6 2 3 6 6" xfId="47876" xr:uid="{BD3157EE-F460-449C-BC05-467FA908ED9A}"/>
    <cellStyle name="Header1 6 2 3 6 6 2" xfId="47877" xr:uid="{E5C7AA74-56DF-402D-B30B-079E9CD06701}"/>
    <cellStyle name="Header1 6 2 3 6 6 3" xfId="47878" xr:uid="{1E416AE0-7D8F-41E8-80A3-CF17EAB63084}"/>
    <cellStyle name="Header1 6 2 3 6 7" xfId="47879" xr:uid="{9CEAF4C9-BE5E-48FC-BC4F-3AB87471A835}"/>
    <cellStyle name="Header1 6 2 3 6 8" xfId="47880" xr:uid="{6DA963EF-B653-4ED4-9069-D38D4A4B8A18}"/>
    <cellStyle name="Header1 6 2 3 7" xfId="47881" xr:uid="{1F3C837C-D386-48DD-8579-51C30AE9798E}"/>
    <cellStyle name="Header1 6 2 3 8" xfId="47882" xr:uid="{9267F1AB-A02A-405D-B5E8-F79F8E5F00F5}"/>
    <cellStyle name="Header1 6 2 4" xfId="47883" xr:uid="{DE60B9B5-6CA0-4DFB-99E3-F61B8C90B4F5}"/>
    <cellStyle name="Header1 6 2 4 2" xfId="47884" xr:uid="{48BB7701-335F-46AA-8B4A-9C89DF6B312F}"/>
    <cellStyle name="Header1 6 2 4 2 2" xfId="47885" xr:uid="{8455A300-0512-4407-8CA3-4E7BDC70A0DB}"/>
    <cellStyle name="Header1 6 2 4 2 2 2" xfId="47886" xr:uid="{7E227E7B-82A7-4BBD-B941-A8EA22142CD1}"/>
    <cellStyle name="Header1 6 2 4 2 2 3" xfId="47887" xr:uid="{EA67C53D-3FBD-4C7D-BB35-1154D0E7167C}"/>
    <cellStyle name="Header1 6 2 4 2 3" xfId="47888" xr:uid="{524EB416-A188-4935-9A8F-C6279879EB24}"/>
    <cellStyle name="Header1 6 2 4 2 3 2" xfId="47889" xr:uid="{227D516B-0515-4E28-AC24-238BCA71C0C6}"/>
    <cellStyle name="Header1 6 2 4 2 3 3" xfId="47890" xr:uid="{EE7BB828-53A3-417F-804A-6AB0046590EA}"/>
    <cellStyle name="Header1 6 2 4 2 4" xfId="47891" xr:uid="{63A3E0AD-8ABF-4AF3-9739-52B6DD6BD17A}"/>
    <cellStyle name="Header1 6 2 4 2 4 2" xfId="47892" xr:uid="{DBC94759-30B7-45CC-965C-743D2E71AC45}"/>
    <cellStyle name="Header1 6 2 4 2 4 3" xfId="47893" xr:uid="{A7E3FA7E-AACD-4485-8148-F106F1F3401D}"/>
    <cellStyle name="Header1 6 2 4 2 5" xfId="47894" xr:uid="{AF810451-0665-4A53-BB31-8751FE26C52D}"/>
    <cellStyle name="Header1 6 2 4 2 5 2" xfId="47895" xr:uid="{0173B8B5-928F-4612-ABD6-829AEE364279}"/>
    <cellStyle name="Header1 6 2 4 2 5 3" xfId="47896" xr:uid="{80989A94-7664-4303-85DE-B9C0AC8FD0AA}"/>
    <cellStyle name="Header1 6 2 4 2 6" xfId="47897" xr:uid="{45FDA75E-E9F9-4AAF-9CBF-23F49C519B8C}"/>
    <cellStyle name="Header1 6 2 4 2 6 2" xfId="47898" xr:uid="{FA9D1A29-7744-49CD-A333-842E64402D64}"/>
    <cellStyle name="Header1 6 2 4 2 6 3" xfId="47899" xr:uid="{6C080910-6191-499E-8D29-A5D47FDB1507}"/>
    <cellStyle name="Header1 6 2 4 2 7" xfId="47900" xr:uid="{539E8B0E-992A-4B5B-B06A-D239BD494C47}"/>
    <cellStyle name="Header1 6 2 4 2 7 2" xfId="47901" xr:uid="{41A0F829-02E4-4CDA-83E8-D4B5B5754C14}"/>
    <cellStyle name="Header1 6 2 4 2 7 3" xfId="47902" xr:uid="{160D82F6-0FC0-48BF-BEB1-96D9E1718E0B}"/>
    <cellStyle name="Header1 6 2 4 2 8" xfId="47903" xr:uid="{23397B19-77DD-4573-854D-EF4A93BBAA0A}"/>
    <cellStyle name="Header1 6 2 4 2 9" xfId="47904" xr:uid="{13C516C0-F1D4-4995-9E63-CAB280A57FEA}"/>
    <cellStyle name="Header1 6 2 4 3" xfId="47905" xr:uid="{C9B421EF-362B-4C9E-BF53-C077A234D1FA}"/>
    <cellStyle name="Header1 6 2 4 3 2" xfId="47906" xr:uid="{61D27704-2224-4354-BE6F-8AEF176F7154}"/>
    <cellStyle name="Header1 6 2 4 3 2 2" xfId="47907" xr:uid="{317798D9-BB28-405D-89A7-36392BF0F34E}"/>
    <cellStyle name="Header1 6 2 4 3 2 3" xfId="47908" xr:uid="{DF02A0C8-8667-4BAB-B7C6-7193D68EFEE1}"/>
    <cellStyle name="Header1 6 2 4 3 3" xfId="47909" xr:uid="{4404B2F8-CC58-4CF4-8557-06D713B9E524}"/>
    <cellStyle name="Header1 6 2 4 3 3 2" xfId="47910" xr:uid="{8B05AEDE-5E5D-4C02-895B-996F4CF85671}"/>
    <cellStyle name="Header1 6 2 4 3 3 3" xfId="47911" xr:uid="{41E72604-2C69-430F-9C5B-57974A3A26B2}"/>
    <cellStyle name="Header1 6 2 4 3 4" xfId="47912" xr:uid="{CA42A7B1-C153-4804-B39D-CEB1E5432C70}"/>
    <cellStyle name="Header1 6 2 4 3 4 2" xfId="47913" xr:uid="{9B0BEAC2-DD59-44C8-ABB8-0D1E80FA66DD}"/>
    <cellStyle name="Header1 6 2 4 3 4 3" xfId="47914" xr:uid="{260F7C6B-CC6F-43A2-9DBA-BF0877DC1D6E}"/>
    <cellStyle name="Header1 6 2 4 3 5" xfId="47915" xr:uid="{E3C61550-66F9-49E0-9175-8992B2A85D40}"/>
    <cellStyle name="Header1 6 2 4 3 5 2" xfId="47916" xr:uid="{8909559F-38E0-4A9D-AB50-4F7848D55DCF}"/>
    <cellStyle name="Header1 6 2 4 3 5 3" xfId="47917" xr:uid="{D16604C5-058E-4066-93A3-FBCEE2ACEEAC}"/>
    <cellStyle name="Header1 6 2 4 3 6" xfId="47918" xr:uid="{5239DCB6-E984-41C7-870E-27ED8CF9E9FE}"/>
    <cellStyle name="Header1 6 2 4 3 6 2" xfId="47919" xr:uid="{1806053D-FA66-43C1-A8D1-4CF34475D8BC}"/>
    <cellStyle name="Header1 6 2 4 3 6 3" xfId="47920" xr:uid="{98BC4E87-DED7-4948-A18A-10CE6617834E}"/>
    <cellStyle name="Header1 6 2 4 3 7" xfId="47921" xr:uid="{29175FA8-210E-40D4-8EE4-F6D7AB9EE4E7}"/>
    <cellStyle name="Header1 6 2 4 3 8" xfId="47922" xr:uid="{2C6DE1BB-EDF7-4965-AE7A-080E4ADB8532}"/>
    <cellStyle name="Header1 6 2 4 4" xfId="47923" xr:uid="{4912BE1C-1D73-4F95-87FD-FC9B7DE1F860}"/>
    <cellStyle name="Header1 6 2 4 4 2" xfId="47924" xr:uid="{4DFF18B9-581E-4D93-A927-1EB7B1CA5A7B}"/>
    <cellStyle name="Header1 6 2 4 4 2 2" xfId="47925" xr:uid="{A7D092D5-70BF-493A-8BF3-70C4C9C46611}"/>
    <cellStyle name="Header1 6 2 4 4 2 3" xfId="47926" xr:uid="{C8D3C1B5-6DD3-43D9-99A8-94720C30ACB6}"/>
    <cellStyle name="Header1 6 2 4 4 3" xfId="47927" xr:uid="{88034794-2EC1-4B2E-BAEA-C18A8AF911EA}"/>
    <cellStyle name="Header1 6 2 4 4 3 2" xfId="47928" xr:uid="{F3AD1F41-5C1E-4923-8707-391AEA062DF9}"/>
    <cellStyle name="Header1 6 2 4 4 3 3" xfId="47929" xr:uid="{C7016DC3-ECD6-4A4D-9E0F-D10B441184EB}"/>
    <cellStyle name="Header1 6 2 4 4 4" xfId="47930" xr:uid="{942D6210-F610-49BF-AA37-F2CF6376B158}"/>
    <cellStyle name="Header1 6 2 4 4 4 2" xfId="47931" xr:uid="{07A75B26-3E23-4266-8A42-8F6C44FB3BCD}"/>
    <cellStyle name="Header1 6 2 4 4 4 3" xfId="47932" xr:uid="{DEDB8570-9634-4FF1-9C90-4A6EA04BD67B}"/>
    <cellStyle name="Header1 6 2 4 4 5" xfId="47933" xr:uid="{0C54C0EA-6633-4FF2-85BB-4AA319D7F5C8}"/>
    <cellStyle name="Header1 6 2 4 4 5 2" xfId="47934" xr:uid="{7BA571D9-CF8E-4087-A67D-B497BE06235F}"/>
    <cellStyle name="Header1 6 2 4 4 5 3" xfId="47935" xr:uid="{AFE120CF-20A6-4524-94AA-3E8CC7425CE4}"/>
    <cellStyle name="Header1 6 2 4 4 6" xfId="47936" xr:uid="{51FDCD30-F93A-4F12-A527-74723FD3D936}"/>
    <cellStyle name="Header1 6 2 4 4 6 2" xfId="47937" xr:uid="{14B1602E-742C-4F46-92FA-451CC8E24A7D}"/>
    <cellStyle name="Header1 6 2 4 4 6 3" xfId="47938" xr:uid="{231583C4-E9C4-4FD0-82A3-C9E8FD008143}"/>
    <cellStyle name="Header1 6 2 4 4 7" xfId="47939" xr:uid="{E9563FA8-5806-474E-B411-E0ED851987F2}"/>
    <cellStyle name="Header1 6 2 4 4 8" xfId="47940" xr:uid="{366F0161-E5DD-43EE-B133-55E17229AAE8}"/>
    <cellStyle name="Header1 6 2 4 5" xfId="47941" xr:uid="{D7A9E55B-C77D-4CD9-9698-833B5E847161}"/>
    <cellStyle name="Header1 6 2 4 5 2" xfId="47942" xr:uid="{118DF093-CB1D-4635-8016-BD27FE668EC7}"/>
    <cellStyle name="Header1 6 2 4 5 2 2" xfId="47943" xr:uid="{D85A89A5-0D5A-4254-9C4D-0D86040DFC72}"/>
    <cellStyle name="Header1 6 2 4 5 2 3" xfId="47944" xr:uid="{574D5A78-819D-42EF-9A8F-75ADAF1F916A}"/>
    <cellStyle name="Header1 6 2 4 5 3" xfId="47945" xr:uid="{A1BAA252-BE03-4462-B91B-7A9A3C9B88C3}"/>
    <cellStyle name="Header1 6 2 4 5 3 2" xfId="47946" xr:uid="{8364ACE6-5799-4E77-874A-73CE6D089388}"/>
    <cellStyle name="Header1 6 2 4 5 3 3" xfId="47947" xr:uid="{192B427D-A93D-4ACF-A491-BEE44AF1FAFC}"/>
    <cellStyle name="Header1 6 2 4 5 4" xfId="47948" xr:uid="{527C2710-8DD2-40B9-A465-CA49264EEF6D}"/>
    <cellStyle name="Header1 6 2 4 5 4 2" xfId="47949" xr:uid="{B1545906-D0D8-4B49-8226-B07195B8BA69}"/>
    <cellStyle name="Header1 6 2 4 5 4 3" xfId="47950" xr:uid="{778263A3-3BC8-4F1E-8ABB-5007BF9D89A6}"/>
    <cellStyle name="Header1 6 2 4 5 5" xfId="47951" xr:uid="{D6C0D8FD-C086-46CA-A7E0-295E9D2B4300}"/>
    <cellStyle name="Header1 6 2 4 5 5 2" xfId="47952" xr:uid="{69D240B2-6B2A-45CF-AAB4-FAF536B66392}"/>
    <cellStyle name="Header1 6 2 4 5 5 3" xfId="47953" xr:uid="{4E6D719B-DB23-4D7C-8339-72DAC4E1EB47}"/>
    <cellStyle name="Header1 6 2 4 5 6" xfId="47954" xr:uid="{EF9DD501-DEDD-446A-B655-D40AB6C5D734}"/>
    <cellStyle name="Header1 6 2 4 5 6 2" xfId="47955" xr:uid="{0F45480D-EA32-4C19-A4FE-723EB6B90BCE}"/>
    <cellStyle name="Header1 6 2 4 5 6 3" xfId="47956" xr:uid="{177959A8-5FD4-4A79-8AA2-CD7A9C4F1B48}"/>
    <cellStyle name="Header1 6 2 4 5 7" xfId="47957" xr:uid="{AEAAFF65-CE08-4B98-90D2-DD187E0827F3}"/>
    <cellStyle name="Header1 6 2 4 5 8" xfId="47958" xr:uid="{64B90639-745F-4FDE-BEB7-FEBE1D8EEA3B}"/>
    <cellStyle name="Header1 6 2 4 6" xfId="47959" xr:uid="{944208EF-A677-4205-9790-179D4D1CFFE5}"/>
    <cellStyle name="Header1 6 2 4 6 2" xfId="47960" xr:uid="{83139D29-780E-4F9D-9AC3-E3A3DA3597AC}"/>
    <cellStyle name="Header1 6 2 4 6 2 2" xfId="47961" xr:uid="{0E2CB752-EB4C-4D8A-9345-99AD2F0CB6DF}"/>
    <cellStyle name="Header1 6 2 4 6 2 3" xfId="47962" xr:uid="{D10A2313-223C-40B6-9C38-3584F4222A65}"/>
    <cellStyle name="Header1 6 2 4 6 3" xfId="47963" xr:uid="{E790B17C-B041-4A90-822A-C7AAF25CCFD3}"/>
    <cellStyle name="Header1 6 2 4 6 3 2" xfId="47964" xr:uid="{AB687E7A-FE5E-449A-BC18-3FD9FE393C56}"/>
    <cellStyle name="Header1 6 2 4 6 3 3" xfId="47965" xr:uid="{361E79B6-493D-41FC-A8EA-DC38F09AF5B1}"/>
    <cellStyle name="Header1 6 2 4 6 4" xfId="47966" xr:uid="{B428D41D-5E30-4C12-B5A4-741027BB428F}"/>
    <cellStyle name="Header1 6 2 4 6 4 2" xfId="47967" xr:uid="{2269F9C7-B884-49A7-AC38-EFDA1DD2910D}"/>
    <cellStyle name="Header1 6 2 4 6 4 3" xfId="47968" xr:uid="{4B15AB3B-DFD6-441E-9AB2-90540B859CF6}"/>
    <cellStyle name="Header1 6 2 4 6 5" xfId="47969" xr:uid="{AA643155-7D62-4322-ACBD-60EF3010E262}"/>
    <cellStyle name="Header1 6 2 4 6 5 2" xfId="47970" xr:uid="{22E35D7F-C844-492A-81D2-F71D42FA3DE2}"/>
    <cellStyle name="Header1 6 2 4 6 5 3" xfId="47971" xr:uid="{C8B4AEDC-6276-497A-B9C2-7142B316969B}"/>
    <cellStyle name="Header1 6 2 4 6 6" xfId="47972" xr:uid="{BA3A7C25-5BEB-4E28-B924-76EA4059432C}"/>
    <cellStyle name="Header1 6 2 4 6 6 2" xfId="47973" xr:uid="{6E544259-F5C3-41B2-85CB-292A48D488EC}"/>
    <cellStyle name="Header1 6 2 4 6 6 3" xfId="47974" xr:uid="{D8E8B282-D1BF-4D04-9F3B-F6A68528660F}"/>
    <cellStyle name="Header1 6 2 4 6 7" xfId="47975" xr:uid="{C3F517AF-DA03-4B8B-B07F-C5BA16BBA2A6}"/>
    <cellStyle name="Header1 6 2 4 6 8" xfId="47976" xr:uid="{46CFE2CE-686D-4FD5-B02F-41DAC7CA9BD6}"/>
    <cellStyle name="Header1 6 2 4 7" xfId="47977" xr:uid="{905068CC-81DF-4B38-8278-6082693188AA}"/>
    <cellStyle name="Header1 6 2 4 8" xfId="47978" xr:uid="{E7439142-7BAD-4E75-BC69-E5D70956C252}"/>
    <cellStyle name="Header1 6 2 5" xfId="47979" xr:uid="{CCE3C175-68DF-4F58-A332-63B0187C2749}"/>
    <cellStyle name="Header1 6 2 5 2" xfId="47980" xr:uid="{6C35041B-993E-48D3-A294-7D4C9D42625E}"/>
    <cellStyle name="Header1 6 2 5 2 2" xfId="47981" xr:uid="{1521B272-0598-48DA-B024-8B13573693BE}"/>
    <cellStyle name="Header1 6 2 5 2 2 2" xfId="47982" xr:uid="{D6C05057-E5F3-412E-8FEE-FB38E8FC6DEC}"/>
    <cellStyle name="Header1 6 2 5 2 2 3" xfId="47983" xr:uid="{3B037CE8-DBDA-4DBD-BA50-9683FA005082}"/>
    <cellStyle name="Header1 6 2 5 2 3" xfId="47984" xr:uid="{16BE53EB-85BC-4590-B61D-A52E05518B53}"/>
    <cellStyle name="Header1 6 2 5 2 3 2" xfId="47985" xr:uid="{52A44911-17BE-46D3-9A8A-EE6095299B2E}"/>
    <cellStyle name="Header1 6 2 5 2 3 3" xfId="47986" xr:uid="{1B1D6218-EAB9-4426-8BB7-A6EE01FF4937}"/>
    <cellStyle name="Header1 6 2 5 2 4" xfId="47987" xr:uid="{7664BB01-E0AA-4B59-B528-557CDCF1145E}"/>
    <cellStyle name="Header1 6 2 5 2 4 2" xfId="47988" xr:uid="{F7D0109C-F98C-4C17-B9C0-CD9F772E6FC1}"/>
    <cellStyle name="Header1 6 2 5 2 4 3" xfId="47989" xr:uid="{B5271510-49FA-4ABD-A9A1-7348AAB7E368}"/>
    <cellStyle name="Header1 6 2 5 2 5" xfId="47990" xr:uid="{59BE9AAB-7335-40BE-9BF3-8E5F0986512E}"/>
    <cellStyle name="Header1 6 2 5 2 5 2" xfId="47991" xr:uid="{5546E683-D7F1-4219-A2B3-3DBB34069AE5}"/>
    <cellStyle name="Header1 6 2 5 2 5 3" xfId="47992" xr:uid="{2F3093E1-9549-4493-ABDF-2243AD440DB3}"/>
    <cellStyle name="Header1 6 2 5 2 6" xfId="47993" xr:uid="{FA7A5B34-9E34-4643-B031-584E610E0ADA}"/>
    <cellStyle name="Header1 6 2 5 2 6 2" xfId="47994" xr:uid="{73866804-889B-4587-AC61-A99CD832A35A}"/>
    <cellStyle name="Header1 6 2 5 2 6 3" xfId="47995" xr:uid="{1DF157BA-BECB-4625-B1AF-94C08249BCEA}"/>
    <cellStyle name="Header1 6 2 5 2 7" xfId="47996" xr:uid="{5C31BBDE-0F01-40EB-A202-B826D0E98A08}"/>
    <cellStyle name="Header1 6 2 5 2 7 2" xfId="47997" xr:uid="{D3A901E5-AD74-4820-AEE0-2D9675A80290}"/>
    <cellStyle name="Header1 6 2 5 2 7 3" xfId="47998" xr:uid="{99397D82-CCCF-4BD7-834F-A6C783B05BA6}"/>
    <cellStyle name="Header1 6 2 5 2 8" xfId="47999" xr:uid="{2D2172D7-9A90-4B19-A8F4-CDF9AB8780E3}"/>
    <cellStyle name="Header1 6 2 5 2 9" xfId="48000" xr:uid="{72D7701D-0CA7-4E7F-B36C-46C461122157}"/>
    <cellStyle name="Header1 6 2 5 3" xfId="48001" xr:uid="{6D3794D1-4072-4ED2-AD3B-17D4A58372E8}"/>
    <cellStyle name="Header1 6 2 5 3 2" xfId="48002" xr:uid="{3F7C8580-CEBB-4297-869B-9B9276B6DCE2}"/>
    <cellStyle name="Header1 6 2 5 3 2 2" xfId="48003" xr:uid="{E18EE039-E1DE-4FA5-A01D-65C59F43D81F}"/>
    <cellStyle name="Header1 6 2 5 3 2 3" xfId="48004" xr:uid="{826B5C70-F66E-4EF5-AB56-FC346476B686}"/>
    <cellStyle name="Header1 6 2 5 3 3" xfId="48005" xr:uid="{6BC0A055-23CF-45D7-B301-ABD8D1E959D9}"/>
    <cellStyle name="Header1 6 2 5 3 3 2" xfId="48006" xr:uid="{99A02F0A-67BE-4185-B49D-4E3965966B55}"/>
    <cellStyle name="Header1 6 2 5 3 3 3" xfId="48007" xr:uid="{ECB3E841-B918-49FA-8AEE-9BB09F2886B9}"/>
    <cellStyle name="Header1 6 2 5 3 4" xfId="48008" xr:uid="{B7AB59D9-8282-4B24-9FBD-7218E818C81A}"/>
    <cellStyle name="Header1 6 2 5 3 4 2" xfId="48009" xr:uid="{A6E8FDC9-4EC3-4263-A8F3-6459427BA986}"/>
    <cellStyle name="Header1 6 2 5 3 4 3" xfId="48010" xr:uid="{303804D4-7434-4202-875B-C460F1981106}"/>
    <cellStyle name="Header1 6 2 5 3 5" xfId="48011" xr:uid="{64C5E609-E8F6-4E3E-99E2-BC5C1C6222EF}"/>
    <cellStyle name="Header1 6 2 5 3 5 2" xfId="48012" xr:uid="{7E692B1E-8702-402D-859C-ED8940FFF091}"/>
    <cellStyle name="Header1 6 2 5 3 5 3" xfId="48013" xr:uid="{07491DE5-15DC-4C73-9365-35AAE8800DB9}"/>
    <cellStyle name="Header1 6 2 5 3 6" xfId="48014" xr:uid="{C6DCB4FF-56BF-4C58-9408-443A2B924A6A}"/>
    <cellStyle name="Header1 6 2 5 3 6 2" xfId="48015" xr:uid="{745DBDDA-C642-4497-8B56-9F32316C6F6C}"/>
    <cellStyle name="Header1 6 2 5 3 6 3" xfId="48016" xr:uid="{D75A1185-CCCC-4C9C-ADFD-AA721267C0B2}"/>
    <cellStyle name="Header1 6 2 5 3 7" xfId="48017" xr:uid="{F2F74170-E1A0-417F-8F88-501E12677575}"/>
    <cellStyle name="Header1 6 2 5 3 8" xfId="48018" xr:uid="{C305DDEA-3005-4BDE-A3FA-CD0C4E280ADE}"/>
    <cellStyle name="Header1 6 2 5 4" xfId="48019" xr:uid="{95134808-F30D-4C2E-BD56-A9CEEA8CFC38}"/>
    <cellStyle name="Header1 6 2 5 4 2" xfId="48020" xr:uid="{D41EFD85-6D19-42AC-BA47-14C764A0E95E}"/>
    <cellStyle name="Header1 6 2 5 4 2 2" xfId="48021" xr:uid="{6CCF066A-E366-4977-9158-A1A0E8616B0B}"/>
    <cellStyle name="Header1 6 2 5 4 2 3" xfId="48022" xr:uid="{F9577A33-B34D-4C30-BE42-37FE488E9EE3}"/>
    <cellStyle name="Header1 6 2 5 4 3" xfId="48023" xr:uid="{E552358B-6633-4FFA-BC0F-7608337652A1}"/>
    <cellStyle name="Header1 6 2 5 4 3 2" xfId="48024" xr:uid="{A7CDC4B2-084B-4370-B88E-0FE750495416}"/>
    <cellStyle name="Header1 6 2 5 4 3 3" xfId="48025" xr:uid="{3F940AEB-10BD-464D-9644-D4A480B97532}"/>
    <cellStyle name="Header1 6 2 5 4 4" xfId="48026" xr:uid="{100A81C9-96A8-4EDF-9E13-C0320FCD7F5C}"/>
    <cellStyle name="Header1 6 2 5 4 4 2" xfId="48027" xr:uid="{A913D580-5AC8-4FDE-838D-EBF7DE762179}"/>
    <cellStyle name="Header1 6 2 5 4 4 3" xfId="48028" xr:uid="{95A28E8D-BBA7-46B3-A80B-D489B7F548CA}"/>
    <cellStyle name="Header1 6 2 5 4 5" xfId="48029" xr:uid="{BF2C8C4A-2037-4FB3-B35E-90BF26B2D33E}"/>
    <cellStyle name="Header1 6 2 5 4 5 2" xfId="48030" xr:uid="{6F89EBB0-6DE3-4BA7-8EC8-183701F2FE66}"/>
    <cellStyle name="Header1 6 2 5 4 5 3" xfId="48031" xr:uid="{0ED03F83-A9F5-4FBA-ADB5-C9B0CCDDF424}"/>
    <cellStyle name="Header1 6 2 5 4 6" xfId="48032" xr:uid="{A8C8300B-4810-4D5F-882B-5C7A93703E9B}"/>
    <cellStyle name="Header1 6 2 5 4 6 2" xfId="48033" xr:uid="{3A229219-85F9-4CB2-8ED4-4429C4A5E1DC}"/>
    <cellStyle name="Header1 6 2 5 4 6 3" xfId="48034" xr:uid="{EA39DA43-BD59-477C-A86E-AEF676DE81C4}"/>
    <cellStyle name="Header1 6 2 5 4 7" xfId="48035" xr:uid="{4BFAFDB2-1E0C-4EF2-9CE3-51EF6DD05FD1}"/>
    <cellStyle name="Header1 6 2 5 4 8" xfId="48036" xr:uid="{CC9FD8E5-4424-40E3-A19D-A6EEA4E4121E}"/>
    <cellStyle name="Header1 6 2 5 5" xfId="48037" xr:uid="{F8CAEA5D-19C6-4813-93F3-EC3BD2855F73}"/>
    <cellStyle name="Header1 6 2 5 5 2" xfId="48038" xr:uid="{E0F5BB28-E6F7-42EF-85A6-D342A734F448}"/>
    <cellStyle name="Header1 6 2 5 5 2 2" xfId="48039" xr:uid="{A05F740E-36C5-4F2F-B336-D2D8E158A1C1}"/>
    <cellStyle name="Header1 6 2 5 5 2 3" xfId="48040" xr:uid="{1B65301A-CEB7-4B86-9D5A-303003F44BB9}"/>
    <cellStyle name="Header1 6 2 5 5 3" xfId="48041" xr:uid="{D22DE9AF-2134-46DD-A1B6-768CB8E3F0B2}"/>
    <cellStyle name="Header1 6 2 5 5 3 2" xfId="48042" xr:uid="{4054DB74-593F-49D2-B164-46FED91F5448}"/>
    <cellStyle name="Header1 6 2 5 5 3 3" xfId="48043" xr:uid="{8F1BB48C-7EB4-43FC-966B-CF412D6CD856}"/>
    <cellStyle name="Header1 6 2 5 5 4" xfId="48044" xr:uid="{9AA12164-C3B5-49FB-951B-3689B2DFD57A}"/>
    <cellStyle name="Header1 6 2 5 5 4 2" xfId="48045" xr:uid="{7569652C-EEFF-47A5-BD11-68A5A70478AD}"/>
    <cellStyle name="Header1 6 2 5 5 4 3" xfId="48046" xr:uid="{EECED8B3-F7D4-4DE2-9243-22486FB7FC84}"/>
    <cellStyle name="Header1 6 2 5 5 5" xfId="48047" xr:uid="{601D9262-3F5A-4C31-9AEC-3F32EC225397}"/>
    <cellStyle name="Header1 6 2 5 5 5 2" xfId="48048" xr:uid="{13BB95D8-9AD7-49F1-A44C-A85FE8A17476}"/>
    <cellStyle name="Header1 6 2 5 5 5 3" xfId="48049" xr:uid="{D8F19661-0788-4C67-A09E-62553B94CF7B}"/>
    <cellStyle name="Header1 6 2 5 5 6" xfId="48050" xr:uid="{DE545175-4C8A-4B83-A0AC-35944108FA18}"/>
    <cellStyle name="Header1 6 2 5 5 6 2" xfId="48051" xr:uid="{2F164909-810F-4CAF-9AB0-D1E61A6A3E98}"/>
    <cellStyle name="Header1 6 2 5 5 6 3" xfId="48052" xr:uid="{D71CC154-F196-4EBA-89B9-63CDFB6A2A32}"/>
    <cellStyle name="Header1 6 2 5 5 7" xfId="48053" xr:uid="{750A7DEF-BD04-481E-94E1-B3681DB37424}"/>
    <cellStyle name="Header1 6 2 5 5 8" xfId="48054" xr:uid="{810493F6-E65D-4209-A512-E5C989D02C63}"/>
    <cellStyle name="Header1 6 2 5 6" xfId="48055" xr:uid="{C58C2302-BEAB-4153-8F3F-05FC576A0929}"/>
    <cellStyle name="Header1 6 2 5 6 2" xfId="48056" xr:uid="{B0BC203B-FCFA-4C26-9B3F-34BA7C409044}"/>
    <cellStyle name="Header1 6 2 5 6 2 2" xfId="48057" xr:uid="{A25C6614-9640-48B7-8C97-9C66AEF691EE}"/>
    <cellStyle name="Header1 6 2 5 6 2 3" xfId="48058" xr:uid="{8C8C90E2-70E9-422B-A315-CFED7A7B2667}"/>
    <cellStyle name="Header1 6 2 5 6 3" xfId="48059" xr:uid="{B881CA23-BF9F-4016-8684-114EF76B838C}"/>
    <cellStyle name="Header1 6 2 5 6 3 2" xfId="48060" xr:uid="{036100CB-8759-4832-A21F-A0181CB4B5E0}"/>
    <cellStyle name="Header1 6 2 5 6 3 3" xfId="48061" xr:uid="{87AE77E5-02C3-46EF-B8E0-705DDDAC54EF}"/>
    <cellStyle name="Header1 6 2 5 6 4" xfId="48062" xr:uid="{A7D0DAFF-E5BD-4ADD-A114-003432407913}"/>
    <cellStyle name="Header1 6 2 5 6 4 2" xfId="48063" xr:uid="{A552E735-BFA8-43EF-B5F7-78AADF44C5B9}"/>
    <cellStyle name="Header1 6 2 5 6 4 3" xfId="48064" xr:uid="{CDA053F8-0D6E-438A-80FD-01AC0094A5D9}"/>
    <cellStyle name="Header1 6 2 5 6 5" xfId="48065" xr:uid="{5629F634-A2FB-49C2-BF29-28496EF13129}"/>
    <cellStyle name="Header1 6 2 5 6 5 2" xfId="48066" xr:uid="{ECF2673A-312D-4259-B412-C87CA741150A}"/>
    <cellStyle name="Header1 6 2 5 6 5 3" xfId="48067" xr:uid="{96FF594A-F375-499E-9030-4BEB6AFB2B6C}"/>
    <cellStyle name="Header1 6 2 5 6 6" xfId="48068" xr:uid="{6B027CDB-CEBE-4E82-8EB7-402AEA62E0CC}"/>
    <cellStyle name="Header1 6 2 5 6 6 2" xfId="48069" xr:uid="{E636B05D-D023-4D8C-9283-8ABEAE26E895}"/>
    <cellStyle name="Header1 6 2 5 6 6 3" xfId="48070" xr:uid="{AB3FC191-7403-4DA3-BA29-1497AB6E0B9B}"/>
    <cellStyle name="Header1 6 2 5 6 7" xfId="48071" xr:uid="{1CACB565-3467-46FC-89FA-EFFA85E80E3C}"/>
    <cellStyle name="Header1 6 2 5 6 8" xfId="48072" xr:uid="{F6C7AAA3-100E-48EA-AC9F-02CCD312BEC3}"/>
    <cellStyle name="Header1 6 2 5 7" xfId="48073" xr:uid="{45BA3611-B859-4813-8D21-02A90A81132F}"/>
    <cellStyle name="Header1 6 2 5 8" xfId="48074" xr:uid="{563F773C-7596-4FCC-9747-FEA67F4A5AB5}"/>
    <cellStyle name="Header1 6 2 6" xfId="48075" xr:uid="{FC1E066C-8CC6-46CB-AEB8-4A28D5EDDF0F}"/>
    <cellStyle name="Header1 6 2 6 2" xfId="48076" xr:uid="{29658340-FD08-4107-A545-4518DEC0726F}"/>
    <cellStyle name="Header1 6 2 6 2 2" xfId="48077" xr:uid="{37C74594-5498-48F5-A6DD-A39C6BA707B7}"/>
    <cellStyle name="Header1 6 2 6 2 2 2" xfId="48078" xr:uid="{4B9899BD-931D-492A-8591-5E0A985632F8}"/>
    <cellStyle name="Header1 6 2 6 2 2 3" xfId="48079" xr:uid="{4D8A791A-E8B9-49BD-BBA7-5C1596C90BE5}"/>
    <cellStyle name="Header1 6 2 6 2 3" xfId="48080" xr:uid="{96176D28-3014-48DD-88D1-6107AE3A3E6B}"/>
    <cellStyle name="Header1 6 2 6 2 3 2" xfId="48081" xr:uid="{AAE0E87D-B0FD-4A5A-8FCA-08906C684581}"/>
    <cellStyle name="Header1 6 2 6 2 3 3" xfId="48082" xr:uid="{DDA944DF-1A3A-4D40-9B82-D9A26BFF9CF4}"/>
    <cellStyle name="Header1 6 2 6 2 4" xfId="48083" xr:uid="{B22AC7E5-55B2-4497-8FE7-6B7A18C7AEF2}"/>
    <cellStyle name="Header1 6 2 6 2 4 2" xfId="48084" xr:uid="{EBC9A5D2-9586-43E4-8EC0-E6FA70ECF60B}"/>
    <cellStyle name="Header1 6 2 6 2 4 3" xfId="48085" xr:uid="{C83CCCC0-5E26-42D4-9992-5E4C16BAA6A0}"/>
    <cellStyle name="Header1 6 2 6 2 5" xfId="48086" xr:uid="{70FCEB96-7027-4F80-BBE6-72D327F14C41}"/>
    <cellStyle name="Header1 6 2 6 2 5 2" xfId="48087" xr:uid="{CE5600B1-CA9F-45E5-8FDB-95573109F3B0}"/>
    <cellStyle name="Header1 6 2 6 2 5 3" xfId="48088" xr:uid="{E16A56A7-C852-458E-AF04-92F954E29DBD}"/>
    <cellStyle name="Header1 6 2 6 2 6" xfId="48089" xr:uid="{50D6074E-C293-4B92-8381-A506676DB53B}"/>
    <cellStyle name="Header1 6 2 6 2 6 2" xfId="48090" xr:uid="{7AC4E493-53C0-4E94-A2EA-52286E5069F7}"/>
    <cellStyle name="Header1 6 2 6 2 6 3" xfId="48091" xr:uid="{88D1C4FD-D421-4BB4-B118-5ABA78A29269}"/>
    <cellStyle name="Header1 6 2 6 2 7" xfId="48092" xr:uid="{00966F26-00E5-49C2-A8FC-6E4A148B2D79}"/>
    <cellStyle name="Header1 6 2 6 2 7 2" xfId="48093" xr:uid="{DA4EC5C8-FBCC-4BDA-897F-7D8C4BA6A701}"/>
    <cellStyle name="Header1 6 2 6 2 7 3" xfId="48094" xr:uid="{137568D8-42E8-4BC3-A3DE-6B47F8473A84}"/>
    <cellStyle name="Header1 6 2 6 2 8" xfId="48095" xr:uid="{3F3DC532-5B3B-45EF-902A-8BEC2D2743FA}"/>
    <cellStyle name="Header1 6 2 6 2 9" xfId="48096" xr:uid="{FF854A5B-7545-4649-A229-D67382C77348}"/>
    <cellStyle name="Header1 6 2 6 3" xfId="48097" xr:uid="{AEFA4A7A-2079-49D7-B61C-7E1D55409341}"/>
    <cellStyle name="Header1 6 2 6 3 2" xfId="48098" xr:uid="{ECE81971-6866-4C33-A315-B32AFDF83A34}"/>
    <cellStyle name="Header1 6 2 6 3 2 2" xfId="48099" xr:uid="{C95B8E06-7238-4063-927C-A4145C8D9B24}"/>
    <cellStyle name="Header1 6 2 6 3 2 3" xfId="48100" xr:uid="{FA38C207-F57D-44BF-A87C-4273E8C4E288}"/>
    <cellStyle name="Header1 6 2 6 3 3" xfId="48101" xr:uid="{6E9BFA34-1CA9-4FA0-9D48-4A0EC3E93616}"/>
    <cellStyle name="Header1 6 2 6 3 3 2" xfId="48102" xr:uid="{D785C0E0-3314-43DE-A7FA-A6DACC9DD75B}"/>
    <cellStyle name="Header1 6 2 6 3 3 3" xfId="48103" xr:uid="{03D7ABE9-DC0E-4FC6-8488-850C80BEFFFF}"/>
    <cellStyle name="Header1 6 2 6 3 4" xfId="48104" xr:uid="{2094AE21-0630-44A3-80F1-21D5A5EC838C}"/>
    <cellStyle name="Header1 6 2 6 3 4 2" xfId="48105" xr:uid="{661C75BE-B1F5-4D53-B04F-249B942F847E}"/>
    <cellStyle name="Header1 6 2 6 3 4 3" xfId="48106" xr:uid="{E25CE32E-1381-4EBE-8BD2-98DA2125EA2D}"/>
    <cellStyle name="Header1 6 2 6 3 5" xfId="48107" xr:uid="{3BEFEEFF-86AC-44E1-9B51-C7796BE75A72}"/>
    <cellStyle name="Header1 6 2 6 3 5 2" xfId="48108" xr:uid="{DCDC5369-BE0E-4B4E-AC67-2B0C38BD4567}"/>
    <cellStyle name="Header1 6 2 6 3 5 3" xfId="48109" xr:uid="{A469B0FB-84D7-4F7A-87FB-DC6A9CA544F8}"/>
    <cellStyle name="Header1 6 2 6 3 6" xfId="48110" xr:uid="{714F080B-87D6-484D-8388-41EC03DECB7D}"/>
    <cellStyle name="Header1 6 2 6 3 6 2" xfId="48111" xr:uid="{EE459F42-05D7-4B89-A983-03D7C67CBC81}"/>
    <cellStyle name="Header1 6 2 6 3 6 3" xfId="48112" xr:uid="{5C99511E-03A7-4329-9D36-50C476BAD128}"/>
    <cellStyle name="Header1 6 2 6 3 7" xfId="48113" xr:uid="{29B2631B-B53E-4D4C-B4E1-431B8F1ED0B1}"/>
    <cellStyle name="Header1 6 2 6 3 8" xfId="48114" xr:uid="{ABA3C1CE-9067-415D-99CD-1F7418603CCD}"/>
    <cellStyle name="Header1 6 2 6 4" xfId="48115" xr:uid="{8D751759-9B27-41FC-A93A-B08B7560FEFB}"/>
    <cellStyle name="Header1 6 2 6 4 2" xfId="48116" xr:uid="{DDA26094-B298-4783-BEF8-1493C24059A4}"/>
    <cellStyle name="Header1 6 2 6 4 2 2" xfId="48117" xr:uid="{699DC2C2-2A38-4F1E-8DFF-4EE981269446}"/>
    <cellStyle name="Header1 6 2 6 4 2 3" xfId="48118" xr:uid="{B5FCCA8E-A7B7-47AE-AAEA-FC923A4CCEE3}"/>
    <cellStyle name="Header1 6 2 6 4 3" xfId="48119" xr:uid="{FE88D61F-A05F-40FA-934C-026CD4BED4D7}"/>
    <cellStyle name="Header1 6 2 6 4 3 2" xfId="48120" xr:uid="{66D2AD06-F383-472B-BF92-0E67C1D9250D}"/>
    <cellStyle name="Header1 6 2 6 4 3 3" xfId="48121" xr:uid="{F11E4412-1E36-4CFF-916F-CB76C078E032}"/>
    <cellStyle name="Header1 6 2 6 4 4" xfId="48122" xr:uid="{0E755F6F-9956-46FB-ABD7-31D46A3855E5}"/>
    <cellStyle name="Header1 6 2 6 4 4 2" xfId="48123" xr:uid="{075D082E-8340-4836-8767-FC7281292DFC}"/>
    <cellStyle name="Header1 6 2 6 4 4 3" xfId="48124" xr:uid="{76E8BBE2-A81E-48C0-B25C-F4184E4D5DF1}"/>
    <cellStyle name="Header1 6 2 6 4 5" xfId="48125" xr:uid="{F7A65A12-F28E-42EC-BAE1-8EE7DB36D8FF}"/>
    <cellStyle name="Header1 6 2 6 4 5 2" xfId="48126" xr:uid="{46D486E0-5859-47BC-9AE5-041C950A832C}"/>
    <cellStyle name="Header1 6 2 6 4 5 3" xfId="48127" xr:uid="{21F780C2-7942-4FB3-AFF6-E69D0EA7B153}"/>
    <cellStyle name="Header1 6 2 6 4 6" xfId="48128" xr:uid="{5207FC2E-BE27-464B-BAE0-CD0E76820A77}"/>
    <cellStyle name="Header1 6 2 6 4 6 2" xfId="48129" xr:uid="{CAA4564B-305A-4F23-A86C-9DAD15C6ACA4}"/>
    <cellStyle name="Header1 6 2 6 4 6 3" xfId="48130" xr:uid="{865B6D22-5E2A-49B8-8834-03E4D1199413}"/>
    <cellStyle name="Header1 6 2 6 4 7" xfId="48131" xr:uid="{8EEC8350-34F6-4F09-8D7C-324E8ED34844}"/>
    <cellStyle name="Header1 6 2 6 4 8" xfId="48132" xr:uid="{F10019ED-2C1E-4904-AC0F-2696689DFB99}"/>
    <cellStyle name="Header1 6 2 6 5" xfId="48133" xr:uid="{85FFA807-74E5-476C-95BD-141E69F047C0}"/>
    <cellStyle name="Header1 6 2 6 5 2" xfId="48134" xr:uid="{A57843E3-1BA8-4BA1-9BFC-EDC12F423E9D}"/>
    <cellStyle name="Header1 6 2 6 5 2 2" xfId="48135" xr:uid="{3A401BF6-4A59-44D5-AA04-DB104B62EE6D}"/>
    <cellStyle name="Header1 6 2 6 5 2 3" xfId="48136" xr:uid="{49C90C04-B88F-4925-B5A1-F63D4241CFFD}"/>
    <cellStyle name="Header1 6 2 6 5 3" xfId="48137" xr:uid="{9AA9ECD6-D358-44F0-8672-8C21CD08FAFA}"/>
    <cellStyle name="Header1 6 2 6 5 3 2" xfId="48138" xr:uid="{156CB4E8-7732-4582-85A6-6D8C7E4BF55D}"/>
    <cellStyle name="Header1 6 2 6 5 3 3" xfId="48139" xr:uid="{0420C23B-5AE6-413D-B397-928A660FC222}"/>
    <cellStyle name="Header1 6 2 6 5 4" xfId="48140" xr:uid="{50E13607-EE95-4EFD-8AE6-80706720140A}"/>
    <cellStyle name="Header1 6 2 6 5 4 2" xfId="48141" xr:uid="{CF8D1685-17B1-45C5-93BF-A6E45EE9360D}"/>
    <cellStyle name="Header1 6 2 6 5 4 3" xfId="48142" xr:uid="{9B4944B7-2FF7-455C-9C3A-5187F888EB38}"/>
    <cellStyle name="Header1 6 2 6 5 5" xfId="48143" xr:uid="{C5DCDA1A-7948-4A84-BA17-DA69C810F734}"/>
    <cellStyle name="Header1 6 2 6 5 5 2" xfId="48144" xr:uid="{414830AD-154C-4814-9516-7240F1593B0A}"/>
    <cellStyle name="Header1 6 2 6 5 5 3" xfId="48145" xr:uid="{3DD59F4D-3B73-4DAE-9A32-479992580C20}"/>
    <cellStyle name="Header1 6 2 6 5 6" xfId="48146" xr:uid="{2346FE79-4804-4E82-A956-69241B7E0398}"/>
    <cellStyle name="Header1 6 2 6 5 6 2" xfId="48147" xr:uid="{CA9F7578-AF7C-4BA1-9DDB-3FE497B70073}"/>
    <cellStyle name="Header1 6 2 6 5 6 3" xfId="48148" xr:uid="{59EA97ED-E667-4991-9AB1-00F5F1EF9311}"/>
    <cellStyle name="Header1 6 2 6 5 7" xfId="48149" xr:uid="{B320DFDB-1036-4428-9455-B6C0F08B913B}"/>
    <cellStyle name="Header1 6 2 6 5 8" xfId="48150" xr:uid="{2F577C04-2960-420A-9F52-4DCBA7135CB2}"/>
    <cellStyle name="Header1 6 2 6 6" xfId="48151" xr:uid="{A1197880-59FA-46BD-9E79-8B77BBB3E8C2}"/>
    <cellStyle name="Header1 6 2 6 6 2" xfId="48152" xr:uid="{F069A9E9-BDAC-43F7-9A34-A30C0ACA5C88}"/>
    <cellStyle name="Header1 6 2 6 6 2 2" xfId="48153" xr:uid="{09D321B4-C1BC-49B0-8110-B485C8D049DD}"/>
    <cellStyle name="Header1 6 2 6 6 2 3" xfId="48154" xr:uid="{F74646EA-ED1F-4018-BAA2-0BF5751E2A46}"/>
    <cellStyle name="Header1 6 2 6 6 3" xfId="48155" xr:uid="{457911D3-4126-4192-A963-D26D38125417}"/>
    <cellStyle name="Header1 6 2 6 6 3 2" xfId="48156" xr:uid="{7AC1BA55-3CA4-41ED-A577-C48149EC5C95}"/>
    <cellStyle name="Header1 6 2 6 6 3 3" xfId="48157" xr:uid="{AD705C75-A276-44D6-A3C6-A7A0C7B34914}"/>
    <cellStyle name="Header1 6 2 6 6 4" xfId="48158" xr:uid="{25B9691F-2202-446D-8CC9-3A34C888BE5F}"/>
    <cellStyle name="Header1 6 2 6 6 4 2" xfId="48159" xr:uid="{D5FA6C2A-F8C7-47CA-9F6B-046161BB2691}"/>
    <cellStyle name="Header1 6 2 6 6 4 3" xfId="48160" xr:uid="{8B310450-4A5F-4D33-ABD1-0B36F6FF030B}"/>
    <cellStyle name="Header1 6 2 6 6 5" xfId="48161" xr:uid="{62DED4D3-C8A5-40C4-8A2F-764DCBF120F5}"/>
    <cellStyle name="Header1 6 2 6 6 5 2" xfId="48162" xr:uid="{37263029-2AA7-427B-8FF8-D4DB49FFF3BE}"/>
    <cellStyle name="Header1 6 2 6 6 5 3" xfId="48163" xr:uid="{0A67718F-A25A-4907-BFF8-16965D4FE13B}"/>
    <cellStyle name="Header1 6 2 6 6 6" xfId="48164" xr:uid="{AB57CF6D-CD9E-42F0-AC0C-C1E16DC97457}"/>
    <cellStyle name="Header1 6 2 6 6 6 2" xfId="48165" xr:uid="{577F9F7F-B766-47D5-B598-7454E635E002}"/>
    <cellStyle name="Header1 6 2 6 6 6 3" xfId="48166" xr:uid="{58D84B0E-E6C3-49E5-83C3-C648D87BE11E}"/>
    <cellStyle name="Header1 6 2 6 6 7" xfId="48167" xr:uid="{D5F9057D-EC9C-463C-AE44-1490F2CA5377}"/>
    <cellStyle name="Header1 6 2 6 6 8" xfId="48168" xr:uid="{BB963526-11C6-4959-BF3F-16553F219AFE}"/>
    <cellStyle name="Header1 6 2 6 7" xfId="48169" xr:uid="{EEA34ADB-3C48-4AB2-914D-E2A55049EDFA}"/>
    <cellStyle name="Header1 6 2 6 8" xfId="48170" xr:uid="{4FBBB4F7-CBAB-4342-A938-73C455F0B901}"/>
    <cellStyle name="Header1 6 2 7" xfId="48171" xr:uid="{C7219A31-CF04-4027-8380-763CF2974424}"/>
    <cellStyle name="Header1 6 2 7 2" xfId="48172" xr:uid="{F92BEB61-0645-4C31-AEB3-E6ED1FD44C05}"/>
    <cellStyle name="Header1 6 2 7 2 2" xfId="48173" xr:uid="{D07EA931-97BC-4A8B-87A8-56AA2E7D98B9}"/>
    <cellStyle name="Header1 6 2 7 2 2 2" xfId="48174" xr:uid="{8C4C2C0A-59F5-4C31-A6E7-2111A50FDDD7}"/>
    <cellStyle name="Header1 6 2 7 2 2 3" xfId="48175" xr:uid="{0323F1D3-9075-483F-8BFB-B47C4A12768A}"/>
    <cellStyle name="Header1 6 2 7 2 3" xfId="48176" xr:uid="{D2622061-BF8C-4ACC-A945-921B7D52406C}"/>
    <cellStyle name="Header1 6 2 7 2 3 2" xfId="48177" xr:uid="{0A2342CE-F523-4A79-B2F6-1F8019A37FFA}"/>
    <cellStyle name="Header1 6 2 7 2 3 3" xfId="48178" xr:uid="{B23CB3ED-0740-4BFF-AE24-ABB7EED18935}"/>
    <cellStyle name="Header1 6 2 7 2 4" xfId="48179" xr:uid="{FCA3ED15-2DD1-45AF-ADEA-E679C0E3BE7F}"/>
    <cellStyle name="Header1 6 2 7 2 4 2" xfId="48180" xr:uid="{2394D98E-787E-493C-B955-1EF46543653F}"/>
    <cellStyle name="Header1 6 2 7 2 4 3" xfId="48181" xr:uid="{308A9985-9C17-4A0E-8621-F3E9BDA800DA}"/>
    <cellStyle name="Header1 6 2 7 2 5" xfId="48182" xr:uid="{2589BEAB-A3CF-447D-B1D3-A577E72086E6}"/>
    <cellStyle name="Header1 6 2 7 2 5 2" xfId="48183" xr:uid="{747E7290-E1C1-4458-82AD-5E6AE1C54A1B}"/>
    <cellStyle name="Header1 6 2 7 2 5 3" xfId="48184" xr:uid="{4A86BDAB-9C2C-490E-B744-98DBF7BC15FD}"/>
    <cellStyle name="Header1 6 2 7 2 6" xfId="48185" xr:uid="{30F6B30F-AEF3-44E5-ABA6-BDB1AC4C385D}"/>
    <cellStyle name="Header1 6 2 7 2 6 2" xfId="48186" xr:uid="{D1C4ACF6-CE09-4B1D-8C5E-FC25A7DBA479}"/>
    <cellStyle name="Header1 6 2 7 2 6 3" xfId="48187" xr:uid="{1A8938AF-6220-4FD3-AA9A-AF9682A9B8B5}"/>
    <cellStyle name="Header1 6 2 7 2 7" xfId="48188" xr:uid="{A169E15F-1596-47FC-849F-E0B3D6F093C4}"/>
    <cellStyle name="Header1 6 2 7 2 7 2" xfId="48189" xr:uid="{2FB6EA5E-F277-4EFF-985B-4C065136F447}"/>
    <cellStyle name="Header1 6 2 7 2 7 3" xfId="48190" xr:uid="{28592DDD-8A24-49E8-B7BB-C430EA082414}"/>
    <cellStyle name="Header1 6 2 7 2 8" xfId="48191" xr:uid="{C5D841FC-9685-4197-A274-A58A6FF81ED3}"/>
    <cellStyle name="Header1 6 2 7 2 9" xfId="48192" xr:uid="{3C0F3B5D-3949-405B-A091-6AFBDC628B88}"/>
    <cellStyle name="Header1 6 2 7 3" xfId="48193" xr:uid="{D7B0A7A6-C13E-4E8A-9858-BA52F52DDBB1}"/>
    <cellStyle name="Header1 6 2 7 3 2" xfId="48194" xr:uid="{B059ABA7-CEB2-464E-9E6A-6AF7F626849D}"/>
    <cellStyle name="Header1 6 2 7 3 2 2" xfId="48195" xr:uid="{649538BF-C864-4087-AC8D-507E69A2603B}"/>
    <cellStyle name="Header1 6 2 7 3 2 3" xfId="48196" xr:uid="{8CFF801F-3C60-4FAD-852F-2AC0339C8D23}"/>
    <cellStyle name="Header1 6 2 7 3 3" xfId="48197" xr:uid="{C04710D0-9B6A-4704-AB0D-A93D0E2B81E9}"/>
    <cellStyle name="Header1 6 2 7 3 3 2" xfId="48198" xr:uid="{561747D8-E6DA-4540-8039-220C6D6E1B0F}"/>
    <cellStyle name="Header1 6 2 7 3 3 3" xfId="48199" xr:uid="{29B83B99-687B-4BD4-8666-4842FE57F193}"/>
    <cellStyle name="Header1 6 2 7 3 4" xfId="48200" xr:uid="{2C25F311-CBCD-4687-B192-1D1E8667BAD9}"/>
    <cellStyle name="Header1 6 2 7 3 4 2" xfId="48201" xr:uid="{9901BE44-FFAA-4FF5-AE3D-6A587FA1C4FA}"/>
    <cellStyle name="Header1 6 2 7 3 4 3" xfId="48202" xr:uid="{600402BC-3F18-4A49-B573-3E507634F5E2}"/>
    <cellStyle name="Header1 6 2 7 3 5" xfId="48203" xr:uid="{8B6A9B07-BC28-4BEC-A09D-80DA3A9E6F76}"/>
    <cellStyle name="Header1 6 2 7 3 5 2" xfId="48204" xr:uid="{6FC4A47E-FDF2-400B-BAB4-F3E44B3F0945}"/>
    <cellStyle name="Header1 6 2 7 3 5 3" xfId="48205" xr:uid="{51C438AB-3153-4A19-A53C-F005DD2283F2}"/>
    <cellStyle name="Header1 6 2 7 3 6" xfId="48206" xr:uid="{04D7AE26-E3FF-4814-B968-8692F899956B}"/>
    <cellStyle name="Header1 6 2 7 3 6 2" xfId="48207" xr:uid="{BA51E2FC-3CB1-4366-A028-B7469D08BF8C}"/>
    <cellStyle name="Header1 6 2 7 3 6 3" xfId="48208" xr:uid="{35AFD784-BE17-4BC3-BA04-B8D63741B83A}"/>
    <cellStyle name="Header1 6 2 7 3 7" xfId="48209" xr:uid="{50CE39B4-69E6-4458-8E46-A955F4A20650}"/>
    <cellStyle name="Header1 6 2 7 3 8" xfId="48210" xr:uid="{1877DB80-6A40-4EFD-A2B8-2318E7D047E5}"/>
    <cellStyle name="Header1 6 2 7 4" xfId="48211" xr:uid="{B0C643B8-5EEB-4324-8F65-7C2887932C11}"/>
    <cellStyle name="Header1 6 2 7 4 2" xfId="48212" xr:uid="{74E1C026-C3CC-437E-9C6D-F3BA80B62210}"/>
    <cellStyle name="Header1 6 2 7 4 2 2" xfId="48213" xr:uid="{4080C453-4BCF-4EAE-99BD-04BF4F74DE9C}"/>
    <cellStyle name="Header1 6 2 7 4 2 3" xfId="48214" xr:uid="{F8BA0A52-E1EC-42E2-943C-19F29F4C83FD}"/>
    <cellStyle name="Header1 6 2 7 4 3" xfId="48215" xr:uid="{AD2C09FC-FECF-4DAC-BD34-A951C1658ABE}"/>
    <cellStyle name="Header1 6 2 7 4 3 2" xfId="48216" xr:uid="{B2AE2F25-2BA8-48E6-9E1B-9FAE074ACF04}"/>
    <cellStyle name="Header1 6 2 7 4 3 3" xfId="48217" xr:uid="{CE196C0F-48E5-4541-A826-673F829488D0}"/>
    <cellStyle name="Header1 6 2 7 4 4" xfId="48218" xr:uid="{BD7A5DCB-14CD-434F-9174-21307314E636}"/>
    <cellStyle name="Header1 6 2 7 4 4 2" xfId="48219" xr:uid="{FC713302-C92F-4B6E-9342-20FEB0226755}"/>
    <cellStyle name="Header1 6 2 7 4 4 3" xfId="48220" xr:uid="{B7B834BC-A4CC-4AEF-B4A7-5E70C8BB40C3}"/>
    <cellStyle name="Header1 6 2 7 4 5" xfId="48221" xr:uid="{F851009E-A1EC-4382-B826-7A3C783F6C62}"/>
    <cellStyle name="Header1 6 2 7 4 5 2" xfId="48222" xr:uid="{5AA2BF80-D0B4-43F5-85C7-4243CF477087}"/>
    <cellStyle name="Header1 6 2 7 4 5 3" xfId="48223" xr:uid="{1E8312C9-444A-4427-95EF-069CBE2F27FB}"/>
    <cellStyle name="Header1 6 2 7 4 6" xfId="48224" xr:uid="{31966D1E-A62F-45DD-B213-ED81C607C1D5}"/>
    <cellStyle name="Header1 6 2 7 4 6 2" xfId="48225" xr:uid="{82864A7A-E1AA-46E2-9FBA-61DD034B99C6}"/>
    <cellStyle name="Header1 6 2 7 4 6 3" xfId="48226" xr:uid="{268419B8-3D08-4F63-833F-1D982C7B84CF}"/>
    <cellStyle name="Header1 6 2 7 4 7" xfId="48227" xr:uid="{861FE037-4CBA-43E2-B0DB-8C9562918F7F}"/>
    <cellStyle name="Header1 6 2 7 4 8" xfId="48228" xr:uid="{514E5A92-3B42-4FC0-8C11-F3339ED8437B}"/>
    <cellStyle name="Header1 6 2 7 5" xfId="48229" xr:uid="{3299192D-A51A-4730-9161-6877873369AD}"/>
    <cellStyle name="Header1 6 2 7 5 2" xfId="48230" xr:uid="{70F2613C-5C75-4300-A0C0-BECE7D1424FB}"/>
    <cellStyle name="Header1 6 2 7 5 2 2" xfId="48231" xr:uid="{767E673B-E422-4BFA-ABB4-9F78ED6646B3}"/>
    <cellStyle name="Header1 6 2 7 5 2 3" xfId="48232" xr:uid="{9C817CF7-D03D-4B99-8130-F7E910B4B409}"/>
    <cellStyle name="Header1 6 2 7 5 3" xfId="48233" xr:uid="{B2E42536-57C7-43CE-91FE-8AA7D5B10293}"/>
    <cellStyle name="Header1 6 2 7 5 3 2" xfId="48234" xr:uid="{76A670D5-2CFE-4928-9D36-6BBD41CFC5CE}"/>
    <cellStyle name="Header1 6 2 7 5 3 3" xfId="48235" xr:uid="{6358FBC1-EA90-4907-8D59-2CEA4DF699B6}"/>
    <cellStyle name="Header1 6 2 7 5 4" xfId="48236" xr:uid="{B158A49C-5C4F-44DA-9288-A928A5F60B7D}"/>
    <cellStyle name="Header1 6 2 7 5 4 2" xfId="48237" xr:uid="{6555E593-595A-4DA5-9429-429C49156AEF}"/>
    <cellStyle name="Header1 6 2 7 5 4 3" xfId="48238" xr:uid="{0A49C137-1EB8-4E96-A21D-B8F7B531A211}"/>
    <cellStyle name="Header1 6 2 7 5 5" xfId="48239" xr:uid="{431F3556-3EA7-444B-AA5C-C3C14C440E0B}"/>
    <cellStyle name="Header1 6 2 7 5 5 2" xfId="48240" xr:uid="{CB9F4DC6-0C8E-437E-BDFD-4D7820D9521F}"/>
    <cellStyle name="Header1 6 2 7 5 5 3" xfId="48241" xr:uid="{81FCCF61-504F-4EDE-899E-9D7261B2D18A}"/>
    <cellStyle name="Header1 6 2 7 5 6" xfId="48242" xr:uid="{0CD2BDE1-1A96-4F0C-A078-C0361933E0CB}"/>
    <cellStyle name="Header1 6 2 7 5 6 2" xfId="48243" xr:uid="{119FBEAF-0F29-415F-8B0D-F2B4C78D30AE}"/>
    <cellStyle name="Header1 6 2 7 5 6 3" xfId="48244" xr:uid="{7E2B3191-0DE8-4DE3-9375-E9FB5D60850D}"/>
    <cellStyle name="Header1 6 2 7 5 7" xfId="48245" xr:uid="{86312048-8A5E-4083-88A2-56B49D361596}"/>
    <cellStyle name="Header1 6 2 7 5 8" xfId="48246" xr:uid="{3A2A6726-C4F4-43D6-A83B-D33C68523183}"/>
    <cellStyle name="Header1 6 2 7 6" xfId="48247" xr:uid="{BA3E3C77-D3DD-47E9-86B7-CFEA5CD10A6B}"/>
    <cellStyle name="Header1 6 2 7 6 2" xfId="48248" xr:uid="{9FF9878A-CA4E-48F5-85A1-777548A31340}"/>
    <cellStyle name="Header1 6 2 7 6 2 2" xfId="48249" xr:uid="{ADDA89C0-5146-462E-9A00-CCBCDE8EF47C}"/>
    <cellStyle name="Header1 6 2 7 6 2 3" xfId="48250" xr:uid="{7F6D1731-132F-4CAC-84A2-003012480DA3}"/>
    <cellStyle name="Header1 6 2 7 6 3" xfId="48251" xr:uid="{C9875C01-B223-41AA-BC5E-170389A7A3F5}"/>
    <cellStyle name="Header1 6 2 7 6 3 2" xfId="48252" xr:uid="{2AFCA280-D643-4053-8CA1-E52AB5B0158E}"/>
    <cellStyle name="Header1 6 2 7 6 3 3" xfId="48253" xr:uid="{2DCF3A9C-8FAF-4E13-BDA5-F93D4A448E43}"/>
    <cellStyle name="Header1 6 2 7 6 4" xfId="48254" xr:uid="{7D5F49EE-0A4F-4D3E-8019-3D7E5778206D}"/>
    <cellStyle name="Header1 6 2 7 6 4 2" xfId="48255" xr:uid="{5958816C-9062-4A56-8E02-3297ECEEC20D}"/>
    <cellStyle name="Header1 6 2 7 6 4 3" xfId="48256" xr:uid="{F102DA11-6962-4863-9BB5-16617F7E5312}"/>
    <cellStyle name="Header1 6 2 7 6 5" xfId="48257" xr:uid="{7574A0D8-4AB0-4752-A89C-59644E68CC85}"/>
    <cellStyle name="Header1 6 2 7 6 5 2" xfId="48258" xr:uid="{EB07967F-839C-4898-A39F-7C348B6BAD6D}"/>
    <cellStyle name="Header1 6 2 7 6 5 3" xfId="48259" xr:uid="{FA8FEB8B-658A-447C-8BD1-9202B5AC6BF2}"/>
    <cellStyle name="Header1 6 2 7 6 6" xfId="48260" xr:uid="{A28457E6-D630-457A-BCD4-916E5F705AC7}"/>
    <cellStyle name="Header1 6 2 7 6 6 2" xfId="48261" xr:uid="{21DE5DD1-79A3-461E-8EA9-65AA89BBD461}"/>
    <cellStyle name="Header1 6 2 7 6 6 3" xfId="48262" xr:uid="{1CC7A813-05EB-40CA-AF11-28FA34CD63E0}"/>
    <cellStyle name="Header1 6 2 7 6 7" xfId="48263" xr:uid="{5C0E13FC-411E-4B2B-8BF4-5A2D9916B79D}"/>
    <cellStyle name="Header1 6 2 7 6 8" xfId="48264" xr:uid="{631B3B44-B9C6-4938-8742-1A3B344ACC9F}"/>
    <cellStyle name="Header1 6 2 7 7" xfId="48265" xr:uid="{FA230F41-6CAD-41BE-9799-8BE2993745E4}"/>
    <cellStyle name="Header1 6 2 7 8" xfId="48266" xr:uid="{2AF5CF5A-DFC6-490C-8FA1-562999B3D272}"/>
    <cellStyle name="Header1 6 2 8" xfId="48267" xr:uid="{385E9555-81FC-490A-8BDB-69F387A71AD5}"/>
    <cellStyle name="Header1 6 2 8 2" xfId="48268" xr:uid="{3EC03CC5-68B4-44E9-B6A3-26256DBF997F}"/>
    <cellStyle name="Header1 6 2 8 2 2" xfId="48269" xr:uid="{B37A1E24-7E51-43C7-AD16-0182B0EF84A2}"/>
    <cellStyle name="Header1 6 2 8 2 2 2" xfId="48270" xr:uid="{02554C69-D64F-42F2-8C9A-96C9B72F1BD1}"/>
    <cellStyle name="Header1 6 2 8 2 2 3" xfId="48271" xr:uid="{630022B7-06D9-4E76-B75F-5E5E698B66A1}"/>
    <cellStyle name="Header1 6 2 8 2 3" xfId="48272" xr:uid="{ADE163CD-94CB-4642-8D75-B87570F29A3B}"/>
    <cellStyle name="Header1 6 2 8 2 3 2" xfId="48273" xr:uid="{5C2DF1E8-17FC-4D20-87A1-A696FBAF4E8D}"/>
    <cellStyle name="Header1 6 2 8 2 3 3" xfId="48274" xr:uid="{34CB14E6-62A9-4906-8AB9-C109ABC0B5A8}"/>
    <cellStyle name="Header1 6 2 8 2 4" xfId="48275" xr:uid="{8ECEE151-0345-4788-9624-F6768DF20B51}"/>
    <cellStyle name="Header1 6 2 8 2 4 2" xfId="48276" xr:uid="{B387ADAA-2751-4760-A8F2-084626FA547B}"/>
    <cellStyle name="Header1 6 2 8 2 4 3" xfId="48277" xr:uid="{954212E8-FF75-4ACF-9E65-DF148D1F55F7}"/>
    <cellStyle name="Header1 6 2 8 2 5" xfId="48278" xr:uid="{683A7740-1603-419E-807B-8907A6AB8439}"/>
    <cellStyle name="Header1 6 2 8 2 5 2" xfId="48279" xr:uid="{F7809B7D-28AE-4A73-A1A8-F53C4D116F47}"/>
    <cellStyle name="Header1 6 2 8 2 5 3" xfId="48280" xr:uid="{471E5ECC-768D-442A-9271-B169445F03E1}"/>
    <cellStyle name="Header1 6 2 8 2 6" xfId="48281" xr:uid="{9041A465-6F44-4937-A594-660B9B721A12}"/>
    <cellStyle name="Header1 6 2 8 2 6 2" xfId="48282" xr:uid="{593A67C7-6B44-4684-9009-AB8EF4861D81}"/>
    <cellStyle name="Header1 6 2 8 2 6 3" xfId="48283" xr:uid="{516E6C04-27D1-4B3D-A0AA-CCA637994004}"/>
    <cellStyle name="Header1 6 2 8 2 7" xfId="48284" xr:uid="{CDC8F70C-0BBE-4E76-A820-7C58F8ECF846}"/>
    <cellStyle name="Header1 6 2 8 2 7 2" xfId="48285" xr:uid="{26DE6162-FAB5-4867-AD7E-97AD14E91D5C}"/>
    <cellStyle name="Header1 6 2 8 2 7 3" xfId="48286" xr:uid="{B24D097C-E3A7-4BA0-B8B4-535C54E184AB}"/>
    <cellStyle name="Header1 6 2 8 2 8" xfId="48287" xr:uid="{A28825B8-9961-40D5-9624-A7D6122A1150}"/>
    <cellStyle name="Header1 6 2 8 2 9" xfId="48288" xr:uid="{CB710EFA-8494-4DB2-BF4A-4E89C4AF3972}"/>
    <cellStyle name="Header1 6 2 8 3" xfId="48289" xr:uid="{262B3290-B715-4F8F-BA73-CF933B09ADEB}"/>
    <cellStyle name="Header1 6 2 8 3 2" xfId="48290" xr:uid="{A6A7C34A-6D59-4A2B-B65D-11F28749DF1A}"/>
    <cellStyle name="Header1 6 2 8 3 2 2" xfId="48291" xr:uid="{07E447B4-D7EA-43ED-9202-40F86478E82A}"/>
    <cellStyle name="Header1 6 2 8 3 2 3" xfId="48292" xr:uid="{34B85E2B-F617-4831-8326-BA43B1D38D50}"/>
    <cellStyle name="Header1 6 2 8 3 3" xfId="48293" xr:uid="{A0EDF442-7ED2-434A-94F1-FB3E7D1D383B}"/>
    <cellStyle name="Header1 6 2 8 3 3 2" xfId="48294" xr:uid="{11D62F29-DDDF-4E15-BBC4-D02C9273BBE9}"/>
    <cellStyle name="Header1 6 2 8 3 3 3" xfId="48295" xr:uid="{22EAE2DF-22FD-43DF-8253-0875F688B5C4}"/>
    <cellStyle name="Header1 6 2 8 3 4" xfId="48296" xr:uid="{105153BE-65E5-4146-8C27-5298ADACF517}"/>
    <cellStyle name="Header1 6 2 8 3 4 2" xfId="48297" xr:uid="{CE467899-1396-4B32-9EAC-BD0850804122}"/>
    <cellStyle name="Header1 6 2 8 3 4 3" xfId="48298" xr:uid="{66F22E1D-1C17-44C2-9643-C5D88467AE8B}"/>
    <cellStyle name="Header1 6 2 8 3 5" xfId="48299" xr:uid="{0904F830-6CC3-4C76-B0DC-3123A8BE9405}"/>
    <cellStyle name="Header1 6 2 8 3 5 2" xfId="48300" xr:uid="{9991EF0D-2F2E-490A-95E0-445EE8926204}"/>
    <cellStyle name="Header1 6 2 8 3 5 3" xfId="48301" xr:uid="{22502392-2863-4C85-B112-833AD413A2BD}"/>
    <cellStyle name="Header1 6 2 8 3 6" xfId="48302" xr:uid="{EB30D7F1-6B9C-489F-B2F6-D56124561E59}"/>
    <cellStyle name="Header1 6 2 8 3 6 2" xfId="48303" xr:uid="{F0F96424-A89D-4316-A71B-9812334DD235}"/>
    <cellStyle name="Header1 6 2 8 3 6 3" xfId="48304" xr:uid="{CE846A4A-2A4A-404A-B563-A4DE63E09FF9}"/>
    <cellStyle name="Header1 6 2 8 3 7" xfId="48305" xr:uid="{81BDB07B-A523-4730-855B-3CE97945639D}"/>
    <cellStyle name="Header1 6 2 8 3 8" xfId="48306" xr:uid="{D649C4EA-48F1-4FC1-95C0-4451C7E14DF1}"/>
    <cellStyle name="Header1 6 2 8 4" xfId="48307" xr:uid="{C5D0DC33-0C46-4142-9366-820E45F7B8B9}"/>
    <cellStyle name="Header1 6 2 8 4 2" xfId="48308" xr:uid="{0CE0760D-4501-4162-851F-C7742A678CE5}"/>
    <cellStyle name="Header1 6 2 8 4 2 2" xfId="48309" xr:uid="{C7096437-CA18-4136-998D-CBBB3A306F8B}"/>
    <cellStyle name="Header1 6 2 8 4 2 3" xfId="48310" xr:uid="{E028B0DF-4FF3-4507-A714-3F7EA36C6708}"/>
    <cellStyle name="Header1 6 2 8 4 3" xfId="48311" xr:uid="{77C3C818-524A-4E7C-9A51-D613E42F1DC4}"/>
    <cellStyle name="Header1 6 2 8 4 3 2" xfId="48312" xr:uid="{1693F7AC-82B6-4C2B-A6FE-C5348D6E3EFB}"/>
    <cellStyle name="Header1 6 2 8 4 3 3" xfId="48313" xr:uid="{E77D2CCB-DC2C-4990-8292-E2EF976C7A0F}"/>
    <cellStyle name="Header1 6 2 8 4 4" xfId="48314" xr:uid="{2A84CB02-4B8A-4F74-857F-0993DDF7B8FC}"/>
    <cellStyle name="Header1 6 2 8 4 4 2" xfId="48315" xr:uid="{C6BC01FB-AA1D-4675-8FB5-CFCB78FE0344}"/>
    <cellStyle name="Header1 6 2 8 4 4 3" xfId="48316" xr:uid="{690716DB-69E9-4F6E-A9BA-44AF2A7F6062}"/>
    <cellStyle name="Header1 6 2 8 4 5" xfId="48317" xr:uid="{80981C05-D3AA-438B-85E8-199634C6732D}"/>
    <cellStyle name="Header1 6 2 8 4 5 2" xfId="48318" xr:uid="{8C824257-D5D8-4F45-9DF4-A72618469CF2}"/>
    <cellStyle name="Header1 6 2 8 4 5 3" xfId="48319" xr:uid="{1A7AEBBD-3111-4963-A1E2-F807EB5C244C}"/>
    <cellStyle name="Header1 6 2 8 4 6" xfId="48320" xr:uid="{F140C273-B735-4D9F-A0E4-7B141C17BD19}"/>
    <cellStyle name="Header1 6 2 8 4 6 2" xfId="48321" xr:uid="{DAD88677-4445-4083-AAE3-A8B5924BDFDC}"/>
    <cellStyle name="Header1 6 2 8 4 6 3" xfId="48322" xr:uid="{87DF36C5-024A-45D0-B2ED-393F14B52F09}"/>
    <cellStyle name="Header1 6 2 8 4 7" xfId="48323" xr:uid="{77284A8F-90F6-43BB-8BD6-E96AF529A534}"/>
    <cellStyle name="Header1 6 2 8 4 8" xfId="48324" xr:uid="{4A236FC7-D58F-4D65-88AC-78963E8EAAF2}"/>
    <cellStyle name="Header1 6 2 8 5" xfId="48325" xr:uid="{01AD39F0-E56E-4FE1-B4F9-BEFC676DD283}"/>
    <cellStyle name="Header1 6 2 8 5 2" xfId="48326" xr:uid="{07938FA2-1DE1-4306-BAB2-6C16563A2DCA}"/>
    <cellStyle name="Header1 6 2 8 5 2 2" xfId="48327" xr:uid="{96CD689B-EC17-4FB6-9989-D97584EF3EA1}"/>
    <cellStyle name="Header1 6 2 8 5 2 3" xfId="48328" xr:uid="{86E6E1EB-6C5D-440A-85BC-479EC2A6C149}"/>
    <cellStyle name="Header1 6 2 8 5 3" xfId="48329" xr:uid="{357964D1-6A6B-4FB9-8ACD-9DDA91DC4A3B}"/>
    <cellStyle name="Header1 6 2 8 5 3 2" xfId="48330" xr:uid="{F26CBD2F-9355-4D98-9C85-63915E032B4B}"/>
    <cellStyle name="Header1 6 2 8 5 3 3" xfId="48331" xr:uid="{DA687A72-6389-43B9-B79D-7087B5CAB7F3}"/>
    <cellStyle name="Header1 6 2 8 5 4" xfId="48332" xr:uid="{C8ECD564-E811-4C16-B835-78C7AE620C3A}"/>
    <cellStyle name="Header1 6 2 8 5 4 2" xfId="48333" xr:uid="{89002CFD-55DD-4C93-9D20-E04323EEAA59}"/>
    <cellStyle name="Header1 6 2 8 5 4 3" xfId="48334" xr:uid="{6278389B-5B26-4AFA-9E2C-125E36C7D1FF}"/>
    <cellStyle name="Header1 6 2 8 5 5" xfId="48335" xr:uid="{8E7C2581-9493-4469-9560-2207B9262E3E}"/>
    <cellStyle name="Header1 6 2 8 5 5 2" xfId="48336" xr:uid="{70642203-FDC6-4E1F-8CCA-8F7D4BC1F334}"/>
    <cellStyle name="Header1 6 2 8 5 5 3" xfId="48337" xr:uid="{00D5A9AB-9CDB-42E5-8C43-55614D4153D8}"/>
    <cellStyle name="Header1 6 2 8 5 6" xfId="48338" xr:uid="{DDB08927-1116-467C-95A1-3061ACEF3375}"/>
    <cellStyle name="Header1 6 2 8 5 6 2" xfId="48339" xr:uid="{FB82D606-E633-42BB-B6C7-B46CFF5755FE}"/>
    <cellStyle name="Header1 6 2 8 5 6 3" xfId="48340" xr:uid="{00E538A0-EA67-4BE2-A680-B7BCFB2896DE}"/>
    <cellStyle name="Header1 6 2 8 5 7" xfId="48341" xr:uid="{88A7F060-D3EA-47AC-A638-0DF182E75F65}"/>
    <cellStyle name="Header1 6 2 8 5 8" xfId="48342" xr:uid="{23E28104-40E3-4289-B5DA-3251F37B5CFB}"/>
    <cellStyle name="Header1 6 2 8 6" xfId="48343" xr:uid="{374A6443-60F9-4B19-8992-00550E5EFAA2}"/>
    <cellStyle name="Header1 6 2 8 6 2" xfId="48344" xr:uid="{3CF2F90D-9898-422C-BCF9-15802C75909F}"/>
    <cellStyle name="Header1 6 2 8 6 2 2" xfId="48345" xr:uid="{9519A349-E27F-495E-B11B-3865CE73ADAE}"/>
    <cellStyle name="Header1 6 2 8 6 2 3" xfId="48346" xr:uid="{5D7B2069-A9B0-44EB-88AD-0F4C511330CE}"/>
    <cellStyle name="Header1 6 2 8 6 3" xfId="48347" xr:uid="{1BE26618-1340-4C4B-9667-EEFBAEBE5AC1}"/>
    <cellStyle name="Header1 6 2 8 6 3 2" xfId="48348" xr:uid="{0ED51C07-B5FF-435A-8398-7DEE6F690075}"/>
    <cellStyle name="Header1 6 2 8 6 3 3" xfId="48349" xr:uid="{A5105BCE-6296-4525-87F1-55152118E6E2}"/>
    <cellStyle name="Header1 6 2 8 6 4" xfId="48350" xr:uid="{35DCDB33-753B-43CC-9A31-24576D1A9D8D}"/>
    <cellStyle name="Header1 6 2 8 6 4 2" xfId="48351" xr:uid="{EE8F8171-E11C-4FC1-B041-EB38A073842B}"/>
    <cellStyle name="Header1 6 2 8 6 4 3" xfId="48352" xr:uid="{8D492160-CBC6-4932-9616-3AC202FB9100}"/>
    <cellStyle name="Header1 6 2 8 6 5" xfId="48353" xr:uid="{01602AF1-BB9A-41AA-8EB9-C0986DE298CA}"/>
    <cellStyle name="Header1 6 2 8 6 5 2" xfId="48354" xr:uid="{F8851882-C57A-4CA1-B70B-194FDECF37B3}"/>
    <cellStyle name="Header1 6 2 8 6 5 3" xfId="48355" xr:uid="{80891A1E-6DBE-4543-8718-9A7D58FA04FB}"/>
    <cellStyle name="Header1 6 2 8 6 6" xfId="48356" xr:uid="{3AAEB2BE-7904-434D-A4CA-F8125F859CEC}"/>
    <cellStyle name="Header1 6 2 8 6 6 2" xfId="48357" xr:uid="{114F00C9-F29A-4D63-A4CC-24EB726FB7A2}"/>
    <cellStyle name="Header1 6 2 8 6 6 3" xfId="48358" xr:uid="{4DD1568A-1C99-4626-B439-8F6D333BE292}"/>
    <cellStyle name="Header1 6 2 8 6 7" xfId="48359" xr:uid="{3E9CC0FE-EC29-4C9C-98FD-1769DFD5FEBC}"/>
    <cellStyle name="Header1 6 2 8 6 8" xfId="48360" xr:uid="{88E9FCFD-0D87-41A3-A2B6-8C12E7BBA2E4}"/>
    <cellStyle name="Header1 6 2 8 7" xfId="48361" xr:uid="{8B815694-4901-458C-89A0-F39F6BEE1560}"/>
    <cellStyle name="Header1 6 2 8 8" xfId="48362" xr:uid="{8D7BFFA0-562E-478D-A342-208F10687142}"/>
    <cellStyle name="Header1 6 2 9" xfId="48363" xr:uid="{3A3846A7-A1E2-4AAF-897F-CB8CC85B8C22}"/>
    <cellStyle name="Header1 6 2 9 2" xfId="48364" xr:uid="{EA5652FA-1F51-4796-B107-C07A47AB0D99}"/>
    <cellStyle name="Header1 6 2 9 2 2" xfId="48365" xr:uid="{6BBC0B1B-0BF8-49D4-9AD2-AAF97A69B7EA}"/>
    <cellStyle name="Header1 6 2 9 2 2 2" xfId="48366" xr:uid="{99CB5107-42A7-4DAC-8591-66F1DAC63057}"/>
    <cellStyle name="Header1 6 2 9 2 2 3" xfId="48367" xr:uid="{AB3EA2BF-7B92-4D19-9C25-3460E2850212}"/>
    <cellStyle name="Header1 6 2 9 2 3" xfId="48368" xr:uid="{35A9D2AA-842D-4C20-80C1-A954127A0C15}"/>
    <cellStyle name="Header1 6 2 9 2 3 2" xfId="48369" xr:uid="{ACCF6AD0-43A6-430A-9E37-46E49171EAF1}"/>
    <cellStyle name="Header1 6 2 9 2 3 3" xfId="48370" xr:uid="{D4EF2CE8-EE0A-48F5-A09F-D3F87DA65238}"/>
    <cellStyle name="Header1 6 2 9 2 4" xfId="48371" xr:uid="{AE1459A3-071B-45B2-9D98-9448C84AB68C}"/>
    <cellStyle name="Header1 6 2 9 2 4 2" xfId="48372" xr:uid="{6474C859-9298-41FC-8D04-F729A0EAE8EE}"/>
    <cellStyle name="Header1 6 2 9 2 4 3" xfId="48373" xr:uid="{26595593-C879-42A5-BEB0-BA18C63E8474}"/>
    <cellStyle name="Header1 6 2 9 2 5" xfId="48374" xr:uid="{8DD732F4-4D7F-4DF1-91AF-5EBDAD173C0A}"/>
    <cellStyle name="Header1 6 2 9 2 5 2" xfId="48375" xr:uid="{B89600BE-9429-404C-9CE5-F5F207141669}"/>
    <cellStyle name="Header1 6 2 9 2 5 3" xfId="48376" xr:uid="{A5B4DB8A-C030-497C-B42D-BF73DE8DAAF6}"/>
    <cellStyle name="Header1 6 2 9 2 6" xfId="48377" xr:uid="{212FD566-6BE4-432E-A1B0-81DC2F4AE69C}"/>
    <cellStyle name="Header1 6 2 9 2 6 2" xfId="48378" xr:uid="{2D42E36C-0F02-4F03-B6EE-39D33D1DE111}"/>
    <cellStyle name="Header1 6 2 9 2 6 3" xfId="48379" xr:uid="{8E811C1A-EAE8-4B6F-81E3-64429199A97C}"/>
    <cellStyle name="Header1 6 2 9 2 7" xfId="48380" xr:uid="{47A5ACD3-9AF4-404D-BF77-0FBBD88190C5}"/>
    <cellStyle name="Header1 6 2 9 2 7 2" xfId="48381" xr:uid="{A977D7A3-7872-41FF-8D30-DE9E7BBA31D4}"/>
    <cellStyle name="Header1 6 2 9 2 7 3" xfId="48382" xr:uid="{A4D7A92B-79B8-435F-8F07-BF8D70AFEBEC}"/>
    <cellStyle name="Header1 6 2 9 2 8" xfId="48383" xr:uid="{266F632D-FA34-4124-9E00-81EBE21ABFD2}"/>
    <cellStyle name="Header1 6 2 9 2 9" xfId="48384" xr:uid="{4BDF955F-8008-4C07-B0EB-4730790EA801}"/>
    <cellStyle name="Header1 6 2 9 3" xfId="48385" xr:uid="{7D77EE94-7539-466B-B4F8-6B9569EAA9D4}"/>
    <cellStyle name="Header1 6 2 9 3 2" xfId="48386" xr:uid="{352F0B38-344D-4BD6-8C66-6B5CBDCF0702}"/>
    <cellStyle name="Header1 6 2 9 3 2 2" xfId="48387" xr:uid="{EB57A890-3BD4-4593-AF78-5E0EB682C5E3}"/>
    <cellStyle name="Header1 6 2 9 3 2 3" xfId="48388" xr:uid="{2CBF1EA9-F498-47EA-A654-B9D77F095880}"/>
    <cellStyle name="Header1 6 2 9 3 3" xfId="48389" xr:uid="{1C900578-E003-4B8C-A6F3-5C0DC0B331C5}"/>
    <cellStyle name="Header1 6 2 9 3 3 2" xfId="48390" xr:uid="{F3D797A3-35B1-4F32-B725-A1F721E5F83F}"/>
    <cellStyle name="Header1 6 2 9 3 3 3" xfId="48391" xr:uid="{6D7728FD-6A8A-4B36-908A-89579459E22B}"/>
    <cellStyle name="Header1 6 2 9 3 4" xfId="48392" xr:uid="{A2B271DE-4F96-418B-A3A6-A5266E08D941}"/>
    <cellStyle name="Header1 6 2 9 3 4 2" xfId="48393" xr:uid="{0898D033-5136-4C87-8284-F77D089803F4}"/>
    <cellStyle name="Header1 6 2 9 3 4 3" xfId="48394" xr:uid="{7A9C2713-09A6-469A-9D65-E30C4BF5534B}"/>
    <cellStyle name="Header1 6 2 9 3 5" xfId="48395" xr:uid="{35E71343-FE22-4177-AB8B-0AF3431F34C2}"/>
    <cellStyle name="Header1 6 2 9 3 5 2" xfId="48396" xr:uid="{36ACBAD4-BA31-44A5-BE85-8537393008A7}"/>
    <cellStyle name="Header1 6 2 9 3 5 3" xfId="48397" xr:uid="{68648D77-56A2-4F2F-A2E2-033C614915A8}"/>
    <cellStyle name="Header1 6 2 9 3 6" xfId="48398" xr:uid="{03693375-8E0C-4A4D-AF39-FFC04C810545}"/>
    <cellStyle name="Header1 6 2 9 3 6 2" xfId="48399" xr:uid="{BC320A94-BD44-47E6-8F0E-379F5C425E9B}"/>
    <cellStyle name="Header1 6 2 9 3 6 3" xfId="48400" xr:uid="{AF564241-6792-46C8-8044-6CF4864C9417}"/>
    <cellStyle name="Header1 6 2 9 3 7" xfId="48401" xr:uid="{2D1036CF-4EAA-45A1-9F28-577A83096A3F}"/>
    <cellStyle name="Header1 6 2 9 3 8" xfId="48402" xr:uid="{FF559DAF-1D85-4B80-AE81-DA8DBF093712}"/>
    <cellStyle name="Header1 6 2 9 4" xfId="48403" xr:uid="{EA0F55FA-9D9B-41CD-9CF0-6C2FCC0FB540}"/>
    <cellStyle name="Header1 6 2 9 4 2" xfId="48404" xr:uid="{C349AF70-9270-4C26-9702-667837E466EE}"/>
    <cellStyle name="Header1 6 2 9 4 2 2" xfId="48405" xr:uid="{61315C19-9294-4F9E-95B1-BF5013F0235A}"/>
    <cellStyle name="Header1 6 2 9 4 2 3" xfId="48406" xr:uid="{C9468186-E4A6-4446-91DA-1B531D92C7C0}"/>
    <cellStyle name="Header1 6 2 9 4 3" xfId="48407" xr:uid="{5F748EAA-411A-41A5-8820-5327DBBAFA89}"/>
    <cellStyle name="Header1 6 2 9 4 3 2" xfId="48408" xr:uid="{6D0FF646-9D77-4A55-B7A6-5D512A1DC46A}"/>
    <cellStyle name="Header1 6 2 9 4 3 3" xfId="48409" xr:uid="{9A5D1F50-70DC-4A27-8128-A3296027A1EE}"/>
    <cellStyle name="Header1 6 2 9 4 4" xfId="48410" xr:uid="{F508D7DD-17D6-473C-ADE5-5903FB3F574D}"/>
    <cellStyle name="Header1 6 2 9 4 4 2" xfId="48411" xr:uid="{75B55D23-A536-43C6-8B99-4BA45A0CCB52}"/>
    <cellStyle name="Header1 6 2 9 4 4 3" xfId="48412" xr:uid="{CF364894-45FE-4888-8087-0AB09A36D323}"/>
    <cellStyle name="Header1 6 2 9 4 5" xfId="48413" xr:uid="{A28EF0F8-F05E-47BD-BDE8-1691FF53F24C}"/>
    <cellStyle name="Header1 6 2 9 4 5 2" xfId="48414" xr:uid="{B3A90D41-F3E5-47DC-8947-238BBCD22E2B}"/>
    <cellStyle name="Header1 6 2 9 4 5 3" xfId="48415" xr:uid="{716B6380-E95D-4FF4-8C94-B09EFD6E2B3B}"/>
    <cellStyle name="Header1 6 2 9 4 6" xfId="48416" xr:uid="{5F981748-D0AD-4A2C-BB15-713B8F4E9040}"/>
    <cellStyle name="Header1 6 2 9 4 6 2" xfId="48417" xr:uid="{72EB6A11-0368-4EA9-827B-72181A213683}"/>
    <cellStyle name="Header1 6 2 9 4 6 3" xfId="48418" xr:uid="{4D0F8586-BC22-42EC-B7AA-E909006A1C52}"/>
    <cellStyle name="Header1 6 2 9 4 7" xfId="48419" xr:uid="{78634889-DFE0-4421-9835-D303F4FA2F39}"/>
    <cellStyle name="Header1 6 2 9 4 8" xfId="48420" xr:uid="{4AC85C38-B7F5-46AB-B7E7-E4A7D6FEE878}"/>
    <cellStyle name="Header1 6 2 9 5" xfId="48421" xr:uid="{2112365A-0A60-40AD-A9AA-DBCCD84FCC36}"/>
    <cellStyle name="Header1 6 2 9 5 2" xfId="48422" xr:uid="{D6E0BB57-9CAE-46F4-898F-937CB2BFBC06}"/>
    <cellStyle name="Header1 6 2 9 5 2 2" xfId="48423" xr:uid="{5CACE77C-4DA7-4E6D-9BC8-45950EFC94B1}"/>
    <cellStyle name="Header1 6 2 9 5 2 3" xfId="48424" xr:uid="{F95300A1-1EFD-475E-BC04-C59CA575D165}"/>
    <cellStyle name="Header1 6 2 9 5 3" xfId="48425" xr:uid="{9B5B5B70-08D3-446D-A2F3-64DD9E12BA07}"/>
    <cellStyle name="Header1 6 2 9 5 3 2" xfId="48426" xr:uid="{8E6D90DC-B0B2-4782-B24A-F8F5564491A9}"/>
    <cellStyle name="Header1 6 2 9 5 3 3" xfId="48427" xr:uid="{D14C2A4D-9230-4F89-ACC3-85772A32635B}"/>
    <cellStyle name="Header1 6 2 9 5 4" xfId="48428" xr:uid="{E4BCBD54-68D0-41B0-A6FB-80751634265E}"/>
    <cellStyle name="Header1 6 2 9 5 4 2" xfId="48429" xr:uid="{691265D5-C9B9-4C31-87CE-3E15EED04D0F}"/>
    <cellStyle name="Header1 6 2 9 5 4 3" xfId="48430" xr:uid="{BA1C8A6A-9F1A-4FD2-9AE6-5B86341844E7}"/>
    <cellStyle name="Header1 6 2 9 5 5" xfId="48431" xr:uid="{E2204959-6D4F-4160-BA6F-A17F67852D71}"/>
    <cellStyle name="Header1 6 2 9 5 5 2" xfId="48432" xr:uid="{C3647D34-E4AE-4018-93E8-9DD28A277C13}"/>
    <cellStyle name="Header1 6 2 9 5 5 3" xfId="48433" xr:uid="{B359118D-9E05-49DC-B63C-6077ECEB0B95}"/>
    <cellStyle name="Header1 6 2 9 5 6" xfId="48434" xr:uid="{BCD37544-E83B-4BB2-97AE-A8F844C29A87}"/>
    <cellStyle name="Header1 6 2 9 5 6 2" xfId="48435" xr:uid="{AD953E17-DD2D-4143-B9A9-A05C42CA5CBE}"/>
    <cellStyle name="Header1 6 2 9 5 6 3" xfId="48436" xr:uid="{AC319E3B-176B-49F1-A33B-765334704959}"/>
    <cellStyle name="Header1 6 2 9 5 7" xfId="48437" xr:uid="{26B0AE3F-DB71-4ABF-817D-BBB7FD7600E0}"/>
    <cellStyle name="Header1 6 2 9 5 8" xfId="48438" xr:uid="{F5D107B1-5059-4C4A-A149-156882B52713}"/>
    <cellStyle name="Header1 6 2 9 6" xfId="48439" xr:uid="{560594A5-285D-4582-963C-41BEDC2DC03F}"/>
    <cellStyle name="Header1 6 2 9 6 2" xfId="48440" xr:uid="{B50DD171-1625-4CE1-BE3D-C95D72CB0493}"/>
    <cellStyle name="Header1 6 2 9 6 2 2" xfId="48441" xr:uid="{8C04B09C-3BC6-498A-8DE6-974F637CE0C5}"/>
    <cellStyle name="Header1 6 2 9 6 2 3" xfId="48442" xr:uid="{F4AF7FCC-4956-485C-811D-9FCFCFDC4925}"/>
    <cellStyle name="Header1 6 2 9 6 3" xfId="48443" xr:uid="{B63FB61F-0A59-433D-BFC4-0A5EEC429E5A}"/>
    <cellStyle name="Header1 6 2 9 6 3 2" xfId="48444" xr:uid="{F72F0599-EAB0-4EC7-A749-7B3FDF757157}"/>
    <cellStyle name="Header1 6 2 9 6 3 3" xfId="48445" xr:uid="{3E51D276-DA6D-4653-B691-49DA9899CBB1}"/>
    <cellStyle name="Header1 6 2 9 6 4" xfId="48446" xr:uid="{BD112F17-5F40-40CB-95A5-D45DC90CA24F}"/>
    <cellStyle name="Header1 6 2 9 6 4 2" xfId="48447" xr:uid="{BB2939CA-C075-4256-962E-0539BED1BA29}"/>
    <cellStyle name="Header1 6 2 9 6 4 3" xfId="48448" xr:uid="{6D97EC0B-DBF2-40A2-83FC-9B24B4F16BE8}"/>
    <cellStyle name="Header1 6 2 9 6 5" xfId="48449" xr:uid="{0368B199-A7BD-4374-A99A-495C088427C1}"/>
    <cellStyle name="Header1 6 2 9 6 5 2" xfId="48450" xr:uid="{3F5F976C-0BF6-4448-9EAC-1A9AEC1C2533}"/>
    <cellStyle name="Header1 6 2 9 6 5 3" xfId="48451" xr:uid="{D81BC51B-88D1-46D8-B142-1C8AAB18BCF2}"/>
    <cellStyle name="Header1 6 2 9 6 6" xfId="48452" xr:uid="{0C299801-C81C-4453-81A6-B7A80FE5133B}"/>
    <cellStyle name="Header1 6 2 9 6 6 2" xfId="48453" xr:uid="{CF015841-6BDD-416C-9776-81B6A7BCD38D}"/>
    <cellStyle name="Header1 6 2 9 6 6 3" xfId="48454" xr:uid="{01E81EB3-4079-4E75-B982-5E314E270EEC}"/>
    <cellStyle name="Header1 6 2 9 6 7" xfId="48455" xr:uid="{6ACA8542-15E3-41C8-BD6B-87EB90EEE204}"/>
    <cellStyle name="Header1 6 2 9 6 8" xfId="48456" xr:uid="{3B88F05D-36A2-4D4A-AD0C-F17A1C4AB186}"/>
    <cellStyle name="Header1 6 2 9 7" xfId="48457" xr:uid="{2808F82A-1F08-449A-95D5-1683B5D06680}"/>
    <cellStyle name="Header1 6 2 9 8" xfId="48458" xr:uid="{BC26D1F1-00E9-48A7-A0E7-A78390B4701F}"/>
    <cellStyle name="Header1 6 3" xfId="48459" xr:uid="{6C1B9016-372B-457A-AA39-C5468FD46D1F}"/>
    <cellStyle name="Header1 6 3 2" xfId="48460" xr:uid="{660FA59B-3D63-4F34-9A9C-ADBD89DE1CED}"/>
    <cellStyle name="Header1 6 3 2 2" xfId="48461" xr:uid="{6B451B89-06CF-489C-9EF8-33A16AC42BB3}"/>
    <cellStyle name="Header1 6 3 2 2 2" xfId="48462" xr:uid="{1EB97F64-7E31-40C0-8D55-72ECE509A1FB}"/>
    <cellStyle name="Header1 6 3 2 2 3" xfId="48463" xr:uid="{2BB84FCA-10AC-405D-8AE5-374470073C0B}"/>
    <cellStyle name="Header1 6 3 2 3" xfId="48464" xr:uid="{F5CA4E4A-0774-4491-8C8B-831304FD0B7B}"/>
    <cellStyle name="Header1 6 3 2 3 2" xfId="48465" xr:uid="{56A3C7A5-DE8F-4325-808D-D98388EF8D86}"/>
    <cellStyle name="Header1 6 3 2 3 3" xfId="48466" xr:uid="{58E67316-558D-4EDC-AEE5-2A814C011306}"/>
    <cellStyle name="Header1 6 3 2 4" xfId="48467" xr:uid="{C138D100-D854-4327-8C7D-C291674F54B7}"/>
    <cellStyle name="Header1 6 3 2 4 2" xfId="48468" xr:uid="{414C82DC-3F1E-44B3-81F6-F2D9C137D791}"/>
    <cellStyle name="Header1 6 3 2 4 3" xfId="48469" xr:uid="{BC0D5CBF-8A4D-4519-96AA-3B0A7B006302}"/>
    <cellStyle name="Header1 6 3 2 5" xfId="48470" xr:uid="{B35CFAA9-49CB-41B7-8D63-3003A12D4BAC}"/>
    <cellStyle name="Header1 6 3 2 5 2" xfId="48471" xr:uid="{4813DA7F-B1B9-450C-A338-6F1FE01A2619}"/>
    <cellStyle name="Header1 6 3 2 5 3" xfId="48472" xr:uid="{7575EED6-4C1A-4BCE-A679-0D98FD8626A9}"/>
    <cellStyle name="Header1 6 3 2 6" xfId="48473" xr:uid="{41A59766-44F5-48CD-8C7B-A0F07A4CA5E3}"/>
    <cellStyle name="Header1 6 3 2 6 2" xfId="48474" xr:uid="{45A7BB8B-DD82-4359-B119-CEB545288500}"/>
    <cellStyle name="Header1 6 3 2 6 3" xfId="48475" xr:uid="{76853E9B-6BEF-4068-94E7-ACD69CB09639}"/>
    <cellStyle name="Header1 6 3 2 7" xfId="48476" xr:uid="{A366BA7A-18C6-452A-97A7-C7D7CCB1D81D}"/>
    <cellStyle name="Header1 6 3 2 7 2" xfId="48477" xr:uid="{360514EF-A69A-461D-B637-6CFA013667F1}"/>
    <cellStyle name="Header1 6 3 2 7 3" xfId="48478" xr:uid="{A2A5E0DA-7A97-4AED-B04C-D879C57BF349}"/>
    <cellStyle name="Header1 6 3 2 8" xfId="48479" xr:uid="{72D39CE2-58DD-4E4F-B427-FDB6879D5D60}"/>
    <cellStyle name="Header1 6 3 2 9" xfId="48480" xr:uid="{2281C331-589C-44C6-A884-32F0D32BD358}"/>
    <cellStyle name="Header1 6 3 3" xfId="48481" xr:uid="{01F48117-EC2F-499A-80CC-212AB47A9B80}"/>
    <cellStyle name="Header1 6 3 3 2" xfId="48482" xr:uid="{4D8A0C92-D08B-440A-83A0-B437C208B6C0}"/>
    <cellStyle name="Header1 6 3 3 2 2" xfId="48483" xr:uid="{3DE77CCF-99A9-40F8-B3A0-4269345CA311}"/>
    <cellStyle name="Header1 6 3 3 2 3" xfId="48484" xr:uid="{D56E4690-8E03-4AFE-96F3-BF567D529340}"/>
    <cellStyle name="Header1 6 3 3 3" xfId="48485" xr:uid="{9A62ED65-A052-406C-A912-541C59F188E5}"/>
    <cellStyle name="Header1 6 3 3 3 2" xfId="48486" xr:uid="{71F2DEB0-3F9B-4BBC-BD52-7B99C2484469}"/>
    <cellStyle name="Header1 6 3 3 3 3" xfId="48487" xr:uid="{3050AF56-EEA7-4E23-9589-1375AA8361FD}"/>
    <cellStyle name="Header1 6 3 3 4" xfId="48488" xr:uid="{3F47DF74-9B93-4C28-AF7A-A84346CE7D98}"/>
    <cellStyle name="Header1 6 3 3 4 2" xfId="48489" xr:uid="{2785ED6E-3019-4F58-834A-F1FA45D1962A}"/>
    <cellStyle name="Header1 6 3 3 4 3" xfId="48490" xr:uid="{CF22C31B-30DF-4ED1-8706-4648E1C59479}"/>
    <cellStyle name="Header1 6 3 3 5" xfId="48491" xr:uid="{8A8DBC57-3E4E-483B-9996-561C0D0A9E5A}"/>
    <cellStyle name="Header1 6 3 3 5 2" xfId="48492" xr:uid="{7DE7E893-111D-4700-97C8-F9B165AB36B2}"/>
    <cellStyle name="Header1 6 3 3 5 3" xfId="48493" xr:uid="{F0AC8AF9-FF1E-4467-8D8B-2BE179A5E075}"/>
    <cellStyle name="Header1 6 3 3 6" xfId="48494" xr:uid="{3C0A4F36-4AFC-474D-83FB-586F2EAF171A}"/>
    <cellStyle name="Header1 6 3 3 6 2" xfId="48495" xr:uid="{15C8532B-2149-4789-AE55-B64A18650D04}"/>
    <cellStyle name="Header1 6 3 3 6 3" xfId="48496" xr:uid="{FE421376-8D63-4245-9F38-D4FA0BD4C6F3}"/>
    <cellStyle name="Header1 6 3 3 7" xfId="48497" xr:uid="{C1C37A03-AB54-46A4-B14E-2F84F2845590}"/>
    <cellStyle name="Header1 6 3 3 8" xfId="48498" xr:uid="{1575E069-CDEE-4C1A-A2A7-5845D2505EF2}"/>
    <cellStyle name="Header1 6 3 4" xfId="48499" xr:uid="{F4C6F3D9-FF91-4DCC-BB2E-ADF066E45116}"/>
    <cellStyle name="Header1 6 3 4 2" xfId="48500" xr:uid="{2D6E236A-A571-4AEA-993D-C6A96BB43EAC}"/>
    <cellStyle name="Header1 6 3 4 2 2" xfId="48501" xr:uid="{B5EEA86C-07C6-46BB-9BF9-772D6F0214C0}"/>
    <cellStyle name="Header1 6 3 4 2 3" xfId="48502" xr:uid="{F13E33E2-33E7-4AC4-8FFA-58EF83A6899E}"/>
    <cellStyle name="Header1 6 3 4 3" xfId="48503" xr:uid="{BE1A4A88-D4BD-4647-9504-BC8E155B838D}"/>
    <cellStyle name="Header1 6 3 4 3 2" xfId="48504" xr:uid="{8C642B11-731F-4654-A8C3-15C1CBD0D395}"/>
    <cellStyle name="Header1 6 3 4 3 3" xfId="48505" xr:uid="{0FDB3205-ADBF-4F0E-B735-66320978D13C}"/>
    <cellStyle name="Header1 6 3 4 4" xfId="48506" xr:uid="{E0F73D93-A2F0-4B63-9061-CCCA8A637317}"/>
    <cellStyle name="Header1 6 3 4 4 2" xfId="48507" xr:uid="{D37E00B8-A0B1-42CD-8D25-339DDFAE604E}"/>
    <cellStyle name="Header1 6 3 4 4 3" xfId="48508" xr:uid="{AE810524-CF63-48DE-A268-08DCDFC1C1A5}"/>
    <cellStyle name="Header1 6 3 4 5" xfId="48509" xr:uid="{7BDBB8F4-ED66-441D-9AA9-F6044DE2498B}"/>
    <cellStyle name="Header1 6 3 4 5 2" xfId="48510" xr:uid="{DCBB21C0-DCFC-4D86-B35E-6313C48C38B1}"/>
    <cellStyle name="Header1 6 3 4 5 3" xfId="48511" xr:uid="{D046E2E7-24C9-4C88-A8D8-B9AB749BB688}"/>
    <cellStyle name="Header1 6 3 4 6" xfId="48512" xr:uid="{B8C56E45-BD03-467F-8B02-57C8B4F2D042}"/>
    <cellStyle name="Header1 6 3 4 6 2" xfId="48513" xr:uid="{B4E664D2-BD41-4CF2-A469-3386CBD6CDC1}"/>
    <cellStyle name="Header1 6 3 4 6 3" xfId="48514" xr:uid="{DBE376AB-651A-4BEA-A5B6-CDA5941D6E75}"/>
    <cellStyle name="Header1 6 3 4 7" xfId="48515" xr:uid="{5C9F82A2-CD39-4718-8602-FFFB3CFBA3F3}"/>
    <cellStyle name="Header1 6 3 4 8" xfId="48516" xr:uid="{213F1C42-6956-4113-86DD-568F1E728895}"/>
    <cellStyle name="Header1 6 3 5" xfId="48517" xr:uid="{45FF1457-AC14-4E64-B5C1-2A81AAD46BC7}"/>
    <cellStyle name="Header1 6 3 5 2" xfId="48518" xr:uid="{074A44A3-3E39-400D-AADB-2704D2CF3E38}"/>
    <cellStyle name="Header1 6 3 5 2 2" xfId="48519" xr:uid="{17B20D6F-6A61-4D27-88EB-683F9B8BD601}"/>
    <cellStyle name="Header1 6 3 5 2 3" xfId="48520" xr:uid="{2DB612D1-B5D6-4796-882C-415A653804FB}"/>
    <cellStyle name="Header1 6 3 5 3" xfId="48521" xr:uid="{B2232178-B91D-4D9B-B392-883EB6B05469}"/>
    <cellStyle name="Header1 6 3 5 3 2" xfId="48522" xr:uid="{EF8DCC30-EBE7-4665-B9DF-A4162C55134E}"/>
    <cellStyle name="Header1 6 3 5 3 3" xfId="48523" xr:uid="{2AA2F31C-C98D-4E25-947A-590A36F9E0DA}"/>
    <cellStyle name="Header1 6 3 5 4" xfId="48524" xr:uid="{92F44B85-6FC2-4A37-8F33-4CD9D43DB93A}"/>
    <cellStyle name="Header1 6 3 5 4 2" xfId="48525" xr:uid="{492E5F8A-03EC-4D95-B154-64ED061E8768}"/>
    <cellStyle name="Header1 6 3 5 4 3" xfId="48526" xr:uid="{04AE9FF7-75AB-4A2D-91F5-1EB798A77C01}"/>
    <cellStyle name="Header1 6 3 5 5" xfId="48527" xr:uid="{A8E1A61A-C4E8-4362-A436-9516AFF03C03}"/>
    <cellStyle name="Header1 6 3 5 5 2" xfId="48528" xr:uid="{56B7AA29-925A-44C3-B7C6-51A988ED4E38}"/>
    <cellStyle name="Header1 6 3 5 5 3" xfId="48529" xr:uid="{17D164F2-E162-48E2-B413-57C45F193A05}"/>
    <cellStyle name="Header1 6 3 5 6" xfId="48530" xr:uid="{176B5431-B1CC-4234-9A58-FBC55B2E6132}"/>
    <cellStyle name="Header1 6 3 5 6 2" xfId="48531" xr:uid="{1238F9E2-C16A-4A55-99DE-CDE99440E42C}"/>
    <cellStyle name="Header1 6 3 5 6 3" xfId="48532" xr:uid="{17E65E6D-22C9-4768-A993-33FFABE6060B}"/>
    <cellStyle name="Header1 6 3 5 7" xfId="48533" xr:uid="{EBC14966-29F1-48CB-87C4-2E43DE94BED5}"/>
    <cellStyle name="Header1 6 3 5 8" xfId="48534" xr:uid="{06358102-7403-48EB-B230-02703B883008}"/>
    <cellStyle name="Header1 6 3 6" xfId="48535" xr:uid="{C33BF5C0-B488-403E-BF70-CCEDEBF4587F}"/>
    <cellStyle name="Header1 6 3 6 2" xfId="48536" xr:uid="{007446C2-BE49-437C-BB1E-9343F3AF1D5F}"/>
    <cellStyle name="Header1 6 3 6 2 2" xfId="48537" xr:uid="{0FB8A7B1-335B-4A2A-A923-35FDCB20E240}"/>
    <cellStyle name="Header1 6 3 6 2 3" xfId="48538" xr:uid="{DDC2FE63-BB29-4658-B5E5-E66A281DE831}"/>
    <cellStyle name="Header1 6 3 6 3" xfId="48539" xr:uid="{E70DDEA7-C926-4147-B102-20B641BA914D}"/>
    <cellStyle name="Header1 6 3 6 3 2" xfId="48540" xr:uid="{BAB47DEB-1269-491A-8DC3-45F52CA20EB8}"/>
    <cellStyle name="Header1 6 3 6 3 3" xfId="48541" xr:uid="{F005E36B-0C6F-4B11-803A-AC3055D888C6}"/>
    <cellStyle name="Header1 6 3 6 4" xfId="48542" xr:uid="{DF36FEC9-B3BE-4E2C-8A5D-D2CB554F9ED5}"/>
    <cellStyle name="Header1 6 3 6 4 2" xfId="48543" xr:uid="{196C014C-01B5-4B60-AC29-52E80A493107}"/>
    <cellStyle name="Header1 6 3 6 4 3" xfId="48544" xr:uid="{05D1AB3B-3296-4D20-BE8C-BBF2EDB58D73}"/>
    <cellStyle name="Header1 6 3 6 5" xfId="48545" xr:uid="{B49EF2F7-45F3-44E3-BBEE-CE914B25B8D6}"/>
    <cellStyle name="Header1 6 3 6 5 2" xfId="48546" xr:uid="{0FA8C9E2-23B2-42A9-955A-CCC65D1341E4}"/>
    <cellStyle name="Header1 6 3 6 5 3" xfId="48547" xr:uid="{A017311C-FBB1-44F8-8627-471F22030422}"/>
    <cellStyle name="Header1 6 3 6 6" xfId="48548" xr:uid="{0302E07F-F5F7-495C-81BC-368640613358}"/>
    <cellStyle name="Header1 6 3 6 6 2" xfId="48549" xr:uid="{A999E108-1F3C-402C-98E7-81F16CD7A6DD}"/>
    <cellStyle name="Header1 6 3 6 6 3" xfId="48550" xr:uid="{ADB54499-9F84-4ED2-BA7B-52F3774E4FE5}"/>
    <cellStyle name="Header1 6 3 6 7" xfId="48551" xr:uid="{F4B9BF43-A2BB-4916-B6AD-82CB6C2A7770}"/>
    <cellStyle name="Header1 6 3 6 8" xfId="48552" xr:uid="{ABC08986-DF58-4A22-9D32-D5D9C621E6BD}"/>
    <cellStyle name="Header1 6 3 7" xfId="48553" xr:uid="{36DC01E6-A993-4A67-80FE-DE3BB2197B67}"/>
    <cellStyle name="Header1 6 3 8" xfId="48554" xr:uid="{6EE7C0B2-01A5-40D4-AD0E-41E7FA0920F2}"/>
    <cellStyle name="Header1 6 4" xfId="48555" xr:uid="{F4BC4A1A-4FA0-49D6-9CEC-F9C1A71714FA}"/>
    <cellStyle name="Header1 6 4 2" xfId="48556" xr:uid="{A84140AC-3A8E-45F8-B8DA-16E85C6CC64A}"/>
    <cellStyle name="Header1 6 4 2 2" xfId="48557" xr:uid="{55C36C82-A4DF-4D48-B291-78A98778BA15}"/>
    <cellStyle name="Header1 6 4 2 2 2" xfId="48558" xr:uid="{CB38506C-6F52-4593-BBC5-C36CA00C3841}"/>
    <cellStyle name="Header1 6 4 2 2 3" xfId="48559" xr:uid="{978DAB36-1C24-4432-B09B-1D1F9BA92C0D}"/>
    <cellStyle name="Header1 6 4 2 3" xfId="48560" xr:uid="{6AAFCF8E-2DAD-4E83-BE6F-13A1B97E78E7}"/>
    <cellStyle name="Header1 6 4 2 3 2" xfId="48561" xr:uid="{05B2E7F7-A093-49EB-BEE9-2E03465FBD2C}"/>
    <cellStyle name="Header1 6 4 2 3 3" xfId="48562" xr:uid="{A90F8798-1F7C-4090-B162-F81A689CDEAA}"/>
    <cellStyle name="Header1 6 4 2 4" xfId="48563" xr:uid="{9C47233F-08F6-42F1-9325-9FDF4887E881}"/>
    <cellStyle name="Header1 6 4 2 4 2" xfId="48564" xr:uid="{768FF233-D849-4765-8AA6-B26D29E21431}"/>
    <cellStyle name="Header1 6 4 2 4 3" xfId="48565" xr:uid="{77BF8194-4D08-4625-B6B6-1B38518B1946}"/>
    <cellStyle name="Header1 6 4 2 5" xfId="48566" xr:uid="{58A79BB2-6331-4B26-96A6-0611DCC5A920}"/>
    <cellStyle name="Header1 6 4 2 5 2" xfId="48567" xr:uid="{14CF0187-93A4-4B1E-9C04-56C7E2EC88C9}"/>
    <cellStyle name="Header1 6 4 2 5 3" xfId="48568" xr:uid="{4190595A-6CF0-4215-82C7-741F76F412D3}"/>
    <cellStyle name="Header1 6 4 2 6" xfId="48569" xr:uid="{0AF4068F-4E70-435B-A3CA-7436CB8E953C}"/>
    <cellStyle name="Header1 6 4 2 6 2" xfId="48570" xr:uid="{F0A45CAE-A0CB-4BEF-AB8C-4D01C8D17C37}"/>
    <cellStyle name="Header1 6 4 2 6 3" xfId="48571" xr:uid="{79618CFB-B422-42D6-ACC6-B7F6095183CF}"/>
    <cellStyle name="Header1 6 4 2 7" xfId="48572" xr:uid="{C923C841-9568-4882-A94B-9A7349E3AA9D}"/>
    <cellStyle name="Header1 6 4 2 7 2" xfId="48573" xr:uid="{BD8A4F30-2404-4A1F-A3AE-5F689931E48D}"/>
    <cellStyle name="Header1 6 4 2 7 3" xfId="48574" xr:uid="{533A7C8D-981C-4C08-98E2-7B4A81D15379}"/>
    <cellStyle name="Header1 6 4 2 8" xfId="48575" xr:uid="{ABA11DDE-1214-47CE-9B64-0298ED569133}"/>
    <cellStyle name="Header1 6 4 2 9" xfId="48576" xr:uid="{72D9A3E8-D385-47CF-AB83-E8058789589D}"/>
    <cellStyle name="Header1 6 4 3" xfId="48577" xr:uid="{278D4315-A8D8-4318-B144-ED0677D6BF4E}"/>
    <cellStyle name="Header1 6 4 3 2" xfId="48578" xr:uid="{53F27A7D-1FFE-402E-BCDA-EC687646B6EA}"/>
    <cellStyle name="Header1 6 4 3 2 2" xfId="48579" xr:uid="{B4761090-B319-48F9-AFFB-54DD432DF497}"/>
    <cellStyle name="Header1 6 4 3 2 3" xfId="48580" xr:uid="{D2103FE1-11EC-4A44-9FDA-A53DB30EFF0D}"/>
    <cellStyle name="Header1 6 4 3 3" xfId="48581" xr:uid="{743FB31C-1EC9-4E49-94A5-EFA76D8635DB}"/>
    <cellStyle name="Header1 6 4 3 3 2" xfId="48582" xr:uid="{44C4A888-4384-4D80-AC94-C83C755CA6F8}"/>
    <cellStyle name="Header1 6 4 3 3 3" xfId="48583" xr:uid="{4A23BB1C-654C-4602-838C-A3A0F4C756B7}"/>
    <cellStyle name="Header1 6 4 3 4" xfId="48584" xr:uid="{4A1523FE-2201-4E3D-8EDD-87C675927F1A}"/>
    <cellStyle name="Header1 6 4 3 4 2" xfId="48585" xr:uid="{88E1835B-57E5-40B6-94D3-415F331B4C5C}"/>
    <cellStyle name="Header1 6 4 3 4 3" xfId="48586" xr:uid="{672243BD-9662-4DE9-A5F3-33FDA840BC3E}"/>
    <cellStyle name="Header1 6 4 3 5" xfId="48587" xr:uid="{DCBD7B53-92F7-4A74-96C4-B6768FF32025}"/>
    <cellStyle name="Header1 6 4 3 5 2" xfId="48588" xr:uid="{873D664A-6CC3-4B59-B770-CA4C1A7209E7}"/>
    <cellStyle name="Header1 6 4 3 5 3" xfId="48589" xr:uid="{6B3D6FD5-24FF-4943-BCDD-8CC46FDC609A}"/>
    <cellStyle name="Header1 6 4 3 6" xfId="48590" xr:uid="{49CF1A7C-35D7-4BB6-A29A-99FEAEFEA597}"/>
    <cellStyle name="Header1 6 4 3 6 2" xfId="48591" xr:uid="{A7B7DC85-DA85-4ECF-A5F7-E32959D5CBF4}"/>
    <cellStyle name="Header1 6 4 3 6 3" xfId="48592" xr:uid="{2F97EBCE-2121-459F-931B-7E09FB16A7A7}"/>
    <cellStyle name="Header1 6 4 3 7" xfId="48593" xr:uid="{887DA931-7D64-483C-88D3-7F7B88C16A34}"/>
    <cellStyle name="Header1 6 4 3 8" xfId="48594" xr:uid="{88A48F02-0270-464C-B994-2A1D022D5B90}"/>
    <cellStyle name="Header1 6 4 4" xfId="48595" xr:uid="{4D35DE97-347D-4580-8FD5-FA50547EAB50}"/>
    <cellStyle name="Header1 6 4 4 2" xfId="48596" xr:uid="{B92A9232-59A4-4427-B1AE-37287BD0782C}"/>
    <cellStyle name="Header1 6 4 4 2 2" xfId="48597" xr:uid="{E60C241F-CB89-450E-B353-78A33649F1D8}"/>
    <cellStyle name="Header1 6 4 4 2 3" xfId="48598" xr:uid="{DCA893C8-C7B3-4AD9-AC5B-BA50B3BD33C5}"/>
    <cellStyle name="Header1 6 4 4 3" xfId="48599" xr:uid="{21556B3E-DE19-4BA4-B88F-75B7DC78554A}"/>
    <cellStyle name="Header1 6 4 4 3 2" xfId="48600" xr:uid="{35DF4552-47F3-42D8-9805-E8AD2CF2E832}"/>
    <cellStyle name="Header1 6 4 4 3 3" xfId="48601" xr:uid="{5B1CC8C1-18F0-40F7-8B98-87614D04A186}"/>
    <cellStyle name="Header1 6 4 4 4" xfId="48602" xr:uid="{5AD44C25-3B95-44BC-A7CB-2BB2566DA209}"/>
    <cellStyle name="Header1 6 4 4 4 2" xfId="48603" xr:uid="{9D9287C3-F26E-4E0E-83FC-BFAF554658AB}"/>
    <cellStyle name="Header1 6 4 4 4 3" xfId="48604" xr:uid="{A0A4351B-19E5-4DB6-9637-0DEE85A78834}"/>
    <cellStyle name="Header1 6 4 4 5" xfId="48605" xr:uid="{D11B8952-5EDF-40EC-A221-7E916016B426}"/>
    <cellStyle name="Header1 6 4 4 5 2" xfId="48606" xr:uid="{43978130-9894-47E7-BF23-BC087B9DB08B}"/>
    <cellStyle name="Header1 6 4 4 5 3" xfId="48607" xr:uid="{F7E77642-AC89-4A96-BFA9-A18DD9C1A0CF}"/>
    <cellStyle name="Header1 6 4 4 6" xfId="48608" xr:uid="{9F576CD3-7347-474A-BF9D-EEE91EE83162}"/>
    <cellStyle name="Header1 6 4 4 6 2" xfId="48609" xr:uid="{E4255DF7-B3A5-4021-9E2F-5AD08CDA6948}"/>
    <cellStyle name="Header1 6 4 4 6 3" xfId="48610" xr:uid="{40922B0C-6B9B-49D7-934A-EFA8E76F8D7D}"/>
    <cellStyle name="Header1 6 4 4 7" xfId="48611" xr:uid="{A17E0AD4-CCE3-45FC-9915-B13C7CBB987B}"/>
    <cellStyle name="Header1 6 4 4 8" xfId="48612" xr:uid="{DAD7AACE-ADF0-4E54-9D7A-ACF76DB8A2EA}"/>
    <cellStyle name="Header1 6 4 5" xfId="48613" xr:uid="{94EDBA19-F4BB-4089-B207-7DA48C21C775}"/>
    <cellStyle name="Header1 6 4 5 2" xfId="48614" xr:uid="{4A66D7E0-B188-4144-A0C0-2678F9A8D5F2}"/>
    <cellStyle name="Header1 6 4 5 2 2" xfId="48615" xr:uid="{ABE75D2B-1570-487C-B398-CD73823CBC41}"/>
    <cellStyle name="Header1 6 4 5 2 3" xfId="48616" xr:uid="{BD46FAA6-09D0-4E94-8314-A419F88B1BD4}"/>
    <cellStyle name="Header1 6 4 5 3" xfId="48617" xr:uid="{56090D5D-9EBB-443C-9931-7EC52F2AAB0E}"/>
    <cellStyle name="Header1 6 4 5 3 2" xfId="48618" xr:uid="{BE5E8A90-0D80-4BA0-842D-37379E9BD393}"/>
    <cellStyle name="Header1 6 4 5 3 3" xfId="48619" xr:uid="{1C2B13F2-B5DA-4E50-8EBB-3BBEBB7D0665}"/>
    <cellStyle name="Header1 6 4 5 4" xfId="48620" xr:uid="{884F7B2D-CCDA-4684-A909-94E76C47F459}"/>
    <cellStyle name="Header1 6 4 5 4 2" xfId="48621" xr:uid="{4267DAD2-B62F-442D-BE11-3DF370048C98}"/>
    <cellStyle name="Header1 6 4 5 4 3" xfId="48622" xr:uid="{E95A6495-F4D8-47D9-8D8C-F2AD04978864}"/>
    <cellStyle name="Header1 6 4 5 5" xfId="48623" xr:uid="{40E3DBF0-CB72-41C7-8BDA-19FA202FA1DB}"/>
    <cellStyle name="Header1 6 4 5 5 2" xfId="48624" xr:uid="{3FF1143D-04D6-4382-835C-7D82E0FC1F14}"/>
    <cellStyle name="Header1 6 4 5 5 3" xfId="48625" xr:uid="{FEAAA9A7-2A8A-4C2E-869E-9295C306A80B}"/>
    <cellStyle name="Header1 6 4 5 6" xfId="48626" xr:uid="{52F67EAC-814B-42D8-B422-9984DABB5DDC}"/>
    <cellStyle name="Header1 6 4 5 6 2" xfId="48627" xr:uid="{0BC5DC2C-9EBC-41F1-8D81-B0FBDF48A817}"/>
    <cellStyle name="Header1 6 4 5 6 3" xfId="48628" xr:uid="{572131F0-CBFD-4C6E-A299-5A7F26D40BC6}"/>
    <cellStyle name="Header1 6 4 5 7" xfId="48629" xr:uid="{56D2912A-40FA-46D8-8B94-A5D5AB58CD2F}"/>
    <cellStyle name="Header1 6 4 5 8" xfId="48630" xr:uid="{1F756214-53B7-42E6-9F5B-AE2D583DA36A}"/>
    <cellStyle name="Header1 6 4 6" xfId="48631" xr:uid="{7B278945-34DE-46DB-94F8-CC1C3FFA5218}"/>
    <cellStyle name="Header1 6 4 6 2" xfId="48632" xr:uid="{0CB7C5DE-0B28-4DDE-80C3-4E458DCEA6A4}"/>
    <cellStyle name="Header1 6 4 6 2 2" xfId="48633" xr:uid="{6F38383F-B859-478F-B2A0-0EF418ACB7B9}"/>
    <cellStyle name="Header1 6 4 6 2 3" xfId="48634" xr:uid="{E0446624-BD56-486E-8176-7377326F81ED}"/>
    <cellStyle name="Header1 6 4 6 3" xfId="48635" xr:uid="{CB3536E2-0347-4F1C-83C5-106754BFE085}"/>
    <cellStyle name="Header1 6 4 6 3 2" xfId="48636" xr:uid="{1B4EF09B-357C-446E-9CAC-CC8EA7179459}"/>
    <cellStyle name="Header1 6 4 6 3 3" xfId="48637" xr:uid="{A44A1298-22F6-4FB6-BA49-55B41F93B619}"/>
    <cellStyle name="Header1 6 4 6 4" xfId="48638" xr:uid="{0A5596E4-0F74-4C6D-869A-E3BF2B88C8E7}"/>
    <cellStyle name="Header1 6 4 6 4 2" xfId="48639" xr:uid="{E76DB7A0-E523-40AF-A98A-482DCCEF466D}"/>
    <cellStyle name="Header1 6 4 6 4 3" xfId="48640" xr:uid="{F5A64DAE-BD5F-4A0D-B531-859405BC3A5D}"/>
    <cellStyle name="Header1 6 4 6 5" xfId="48641" xr:uid="{DC1C9217-9E08-4BF1-97AA-9FE3C953B934}"/>
    <cellStyle name="Header1 6 4 6 5 2" xfId="48642" xr:uid="{0085BB4A-8CF8-4200-83B2-C2B383996E13}"/>
    <cellStyle name="Header1 6 4 6 5 3" xfId="48643" xr:uid="{2533BFE0-8AB0-4DE7-A7AB-5B5B3B577B2A}"/>
    <cellStyle name="Header1 6 4 6 6" xfId="48644" xr:uid="{60B5D9EB-8B7D-4571-965F-A2BABBE72367}"/>
    <cellStyle name="Header1 6 4 6 6 2" xfId="48645" xr:uid="{10DA7125-3783-4FED-BF1A-8952CFE87503}"/>
    <cellStyle name="Header1 6 4 6 6 3" xfId="48646" xr:uid="{53806A64-28EC-402C-9D30-324F31AC9233}"/>
    <cellStyle name="Header1 6 4 6 7" xfId="48647" xr:uid="{E45B7D8E-4D65-4EC7-82CF-7B82D1AEFF0F}"/>
    <cellStyle name="Header1 6 4 6 8" xfId="48648" xr:uid="{74C97E96-F07E-4B2A-9C4C-8EA764EC9D4D}"/>
    <cellStyle name="Header1 6 4 7" xfId="48649" xr:uid="{88913924-49EA-46D9-8BAE-18A14740702E}"/>
    <cellStyle name="Header1 6 4 8" xfId="48650" xr:uid="{01AFED4A-4025-47D2-9594-18EF7966BBCA}"/>
    <cellStyle name="Header1 6 5" xfId="48651" xr:uid="{DBC0A054-FBD1-4593-A2A4-C5F441207E3C}"/>
    <cellStyle name="Header1 6 5 2" xfId="48652" xr:uid="{D118A44D-5F40-4436-B40D-D0338C2AE577}"/>
    <cellStyle name="Header1 6 5 2 2" xfId="48653" xr:uid="{7572E2EF-5639-437D-8EBE-45993931AC03}"/>
    <cellStyle name="Header1 6 5 2 2 2" xfId="48654" xr:uid="{2FEFAED7-6F51-46C7-89A5-C4130B5C035D}"/>
    <cellStyle name="Header1 6 5 2 2 3" xfId="48655" xr:uid="{40F7262A-F2DB-45D5-987C-7321FAEF79E1}"/>
    <cellStyle name="Header1 6 5 2 3" xfId="48656" xr:uid="{94D7D67B-5D1E-4B5E-9973-B5A89497CDB5}"/>
    <cellStyle name="Header1 6 5 2 3 2" xfId="48657" xr:uid="{CB405703-DFEF-47EF-B9A9-B15B694153C7}"/>
    <cellStyle name="Header1 6 5 2 3 3" xfId="48658" xr:uid="{3068115C-CCA1-4954-B93E-AC3D770F6E9C}"/>
    <cellStyle name="Header1 6 5 2 4" xfId="48659" xr:uid="{F6058AB0-F786-4050-9B47-F6F82A638D58}"/>
    <cellStyle name="Header1 6 5 2 4 2" xfId="48660" xr:uid="{40D57DA2-C382-4F1F-8274-F9E5BCE4BE59}"/>
    <cellStyle name="Header1 6 5 2 4 3" xfId="48661" xr:uid="{47371F09-D9A5-4969-B01C-EFF0A222CDBD}"/>
    <cellStyle name="Header1 6 5 2 5" xfId="48662" xr:uid="{B708851A-2DA1-4F6B-AE0F-3284E5F7D21B}"/>
    <cellStyle name="Header1 6 5 2 5 2" xfId="48663" xr:uid="{6A48EB60-5AF7-4639-8870-00652A1B5254}"/>
    <cellStyle name="Header1 6 5 2 5 3" xfId="48664" xr:uid="{984E9003-662E-4F06-8D7E-BAA2C16E6EA1}"/>
    <cellStyle name="Header1 6 5 2 6" xfId="48665" xr:uid="{EF23A718-64A8-4484-96B9-47C396669E2F}"/>
    <cellStyle name="Header1 6 5 2 6 2" xfId="48666" xr:uid="{A817B428-DC1B-427C-9AF3-8DE4709EC884}"/>
    <cellStyle name="Header1 6 5 2 6 3" xfId="48667" xr:uid="{F1FE30E5-9019-4FBB-844A-67B2032FAF3E}"/>
    <cellStyle name="Header1 6 5 2 7" xfId="48668" xr:uid="{B25C3F83-76AA-450B-BA21-6F74A484E187}"/>
    <cellStyle name="Header1 6 5 2 7 2" xfId="48669" xr:uid="{2CABBE9E-F30A-4B2B-A361-9EDA09337F84}"/>
    <cellStyle name="Header1 6 5 2 7 3" xfId="48670" xr:uid="{419AE691-FD6B-4E00-9EF0-7D58E6E1195C}"/>
    <cellStyle name="Header1 6 5 2 8" xfId="48671" xr:uid="{5E1A1264-D504-44DA-836F-5A58C576032F}"/>
    <cellStyle name="Header1 6 5 2 9" xfId="48672" xr:uid="{309C18E5-03FE-4BDA-A72C-948015AE7715}"/>
    <cellStyle name="Header1 6 5 3" xfId="48673" xr:uid="{84367228-38C7-4D6D-B5FB-04EEB6300795}"/>
    <cellStyle name="Header1 6 5 3 2" xfId="48674" xr:uid="{D49FC9B2-6BB8-48E8-8D7F-81534D7ABCFB}"/>
    <cellStyle name="Header1 6 5 3 2 2" xfId="48675" xr:uid="{3B8089B9-9655-443D-8A11-04B6CA32352D}"/>
    <cellStyle name="Header1 6 5 3 2 3" xfId="48676" xr:uid="{2662300C-E0C4-4355-809D-C5CBC7212E3B}"/>
    <cellStyle name="Header1 6 5 3 3" xfId="48677" xr:uid="{97FC39DB-7EB0-4149-94F3-5A31A70D7B86}"/>
    <cellStyle name="Header1 6 5 3 3 2" xfId="48678" xr:uid="{C8B090DA-F0BB-455B-B5C3-14B5044C3BB3}"/>
    <cellStyle name="Header1 6 5 3 3 3" xfId="48679" xr:uid="{9D243A7A-5255-475F-863E-D0427AC5ED5C}"/>
    <cellStyle name="Header1 6 5 3 4" xfId="48680" xr:uid="{01024B08-5E30-42C2-B381-52D53291E326}"/>
    <cellStyle name="Header1 6 5 3 4 2" xfId="48681" xr:uid="{D91BD81B-D299-41FA-ADD5-E7D8BB85C777}"/>
    <cellStyle name="Header1 6 5 3 4 3" xfId="48682" xr:uid="{802AAE07-7716-4177-8993-024F71056DEB}"/>
    <cellStyle name="Header1 6 5 3 5" xfId="48683" xr:uid="{74AC84B4-F7A9-4676-B929-6AD2E2C343D8}"/>
    <cellStyle name="Header1 6 5 3 5 2" xfId="48684" xr:uid="{4FECA277-168E-41EF-BEE8-1B70B76623FF}"/>
    <cellStyle name="Header1 6 5 3 5 3" xfId="48685" xr:uid="{8B7F02B5-23CD-44FF-A161-B3A1E361C614}"/>
    <cellStyle name="Header1 6 5 3 6" xfId="48686" xr:uid="{960B3491-96F7-41B7-B36A-2412AE5440AD}"/>
    <cellStyle name="Header1 6 5 3 6 2" xfId="48687" xr:uid="{C156B2FC-ADE7-4C93-A5D7-D46580C9B211}"/>
    <cellStyle name="Header1 6 5 3 6 3" xfId="48688" xr:uid="{5FDD99D8-8E05-4041-9912-EC31525286DE}"/>
    <cellStyle name="Header1 6 5 3 7" xfId="48689" xr:uid="{A4D67350-C504-4CFE-8AF8-7933D33F6279}"/>
    <cellStyle name="Header1 6 5 3 8" xfId="48690" xr:uid="{B128535E-3452-48C9-A46C-AD8305665C86}"/>
    <cellStyle name="Header1 6 5 4" xfId="48691" xr:uid="{3FC8A687-04AA-4F7A-838A-4BCEFCFE3019}"/>
    <cellStyle name="Header1 6 5 4 2" xfId="48692" xr:uid="{E82DACFC-7025-46A9-B2AE-3D14E5A807F4}"/>
    <cellStyle name="Header1 6 5 4 2 2" xfId="48693" xr:uid="{BDF28787-6A96-486A-8C98-1F0585E80227}"/>
    <cellStyle name="Header1 6 5 4 2 3" xfId="48694" xr:uid="{F26F9615-862E-45CF-920F-108B1D4BC78B}"/>
    <cellStyle name="Header1 6 5 4 3" xfId="48695" xr:uid="{74B68C90-1D5D-46AE-AF80-CA99E349525B}"/>
    <cellStyle name="Header1 6 5 4 3 2" xfId="48696" xr:uid="{F69190EF-5D7A-4913-847B-23E9F7EB7970}"/>
    <cellStyle name="Header1 6 5 4 3 3" xfId="48697" xr:uid="{760C5CAA-46B2-4634-84A0-2818803F6096}"/>
    <cellStyle name="Header1 6 5 4 4" xfId="48698" xr:uid="{9D16050E-7F59-4FA5-B931-80A2755A0DA2}"/>
    <cellStyle name="Header1 6 5 4 4 2" xfId="48699" xr:uid="{28CCDDE7-531C-4610-A65B-305E510BC40E}"/>
    <cellStyle name="Header1 6 5 4 4 3" xfId="48700" xr:uid="{ABF244BD-C3EF-46EF-96AD-C4EAB8C96FFC}"/>
    <cellStyle name="Header1 6 5 4 5" xfId="48701" xr:uid="{BF243DC0-BE42-4AAA-8288-DAB489EE71AF}"/>
    <cellStyle name="Header1 6 5 4 5 2" xfId="48702" xr:uid="{A03F57E0-295E-43A6-8E1E-7CC4BE9C1EE9}"/>
    <cellStyle name="Header1 6 5 4 5 3" xfId="48703" xr:uid="{4A619653-D8B9-47CE-B15F-077435585115}"/>
    <cellStyle name="Header1 6 5 4 6" xfId="48704" xr:uid="{0A045A9B-06DD-4BF2-B37A-A5A049B70B71}"/>
    <cellStyle name="Header1 6 5 4 6 2" xfId="48705" xr:uid="{1F3365A2-9B18-4D90-ADBE-A923E27965A7}"/>
    <cellStyle name="Header1 6 5 4 6 3" xfId="48706" xr:uid="{17A7C820-CA76-4569-B869-61E6938E8225}"/>
    <cellStyle name="Header1 6 5 4 7" xfId="48707" xr:uid="{7C6B12A8-8B96-41CB-9A22-BA3BAFC1D68C}"/>
    <cellStyle name="Header1 6 5 4 8" xfId="48708" xr:uid="{0D351F02-40D4-4F69-B9E1-86234C82CA80}"/>
    <cellStyle name="Header1 6 5 5" xfId="48709" xr:uid="{6D55951E-2F91-49DF-8918-BEDE0864E2D7}"/>
    <cellStyle name="Header1 6 5 5 2" xfId="48710" xr:uid="{C86A8A7F-8A45-4979-8E5A-4CDA63E629D6}"/>
    <cellStyle name="Header1 6 5 5 2 2" xfId="48711" xr:uid="{564A97EC-DC36-44E3-92CF-5CC9C58F7C6B}"/>
    <cellStyle name="Header1 6 5 5 2 3" xfId="48712" xr:uid="{CA38683C-C1AE-4293-ACC8-03A044A64B8D}"/>
    <cellStyle name="Header1 6 5 5 3" xfId="48713" xr:uid="{A7231297-64EE-4846-985D-5A80595EF260}"/>
    <cellStyle name="Header1 6 5 5 3 2" xfId="48714" xr:uid="{16D7D1A4-0DF4-475E-8A9B-7F099A9CD075}"/>
    <cellStyle name="Header1 6 5 5 3 3" xfId="48715" xr:uid="{8ECE5213-AE35-4677-BE4D-B6099F532A88}"/>
    <cellStyle name="Header1 6 5 5 4" xfId="48716" xr:uid="{1D0C6EF4-586D-41A2-A30B-0F69A038E8C0}"/>
    <cellStyle name="Header1 6 5 5 4 2" xfId="48717" xr:uid="{D849FB34-4BAC-45CF-B3D1-A32EDDDBF88C}"/>
    <cellStyle name="Header1 6 5 5 4 3" xfId="48718" xr:uid="{DAD0587E-BD56-4792-8ACE-1E0C685FA0B6}"/>
    <cellStyle name="Header1 6 5 5 5" xfId="48719" xr:uid="{5F476536-5F65-439B-A9F0-F063D12CB3D7}"/>
    <cellStyle name="Header1 6 5 5 5 2" xfId="48720" xr:uid="{28E2B494-9A4B-4026-9974-B9AFBE62307E}"/>
    <cellStyle name="Header1 6 5 5 5 3" xfId="48721" xr:uid="{2B16C8C3-B290-48EB-9714-954D99097EB0}"/>
    <cellStyle name="Header1 6 5 5 6" xfId="48722" xr:uid="{F603CFAD-E3E0-4EDB-93FF-3BAD2B79142B}"/>
    <cellStyle name="Header1 6 5 5 6 2" xfId="48723" xr:uid="{95EA5EB0-9FE6-46B8-AEB8-B282474E361D}"/>
    <cellStyle name="Header1 6 5 5 6 3" xfId="48724" xr:uid="{401557D0-FC11-4A51-B677-5E1D570E539B}"/>
    <cellStyle name="Header1 6 5 5 7" xfId="48725" xr:uid="{C1551C52-96C9-479B-8C9B-F439146B320F}"/>
    <cellStyle name="Header1 6 5 5 8" xfId="48726" xr:uid="{159CEB5B-F733-4414-A030-461531CFB5A3}"/>
    <cellStyle name="Header1 6 5 6" xfId="48727" xr:uid="{5CB2D46D-814A-4445-978E-5699C6EAD6F1}"/>
    <cellStyle name="Header1 6 5 6 2" xfId="48728" xr:uid="{B8BBBCF2-113B-444C-B831-B7961620D672}"/>
    <cellStyle name="Header1 6 5 6 2 2" xfId="48729" xr:uid="{80ECBF57-62AB-49A5-BE9C-15714C5E2B1A}"/>
    <cellStyle name="Header1 6 5 6 2 3" xfId="48730" xr:uid="{D0ECDEBB-8F93-4A51-A118-D4DD387C1B46}"/>
    <cellStyle name="Header1 6 5 6 3" xfId="48731" xr:uid="{C85A48C2-3570-4B10-A4F5-E5445244232F}"/>
    <cellStyle name="Header1 6 5 6 3 2" xfId="48732" xr:uid="{5B1B991A-C5FD-4F07-B1F2-6297CD66CF10}"/>
    <cellStyle name="Header1 6 5 6 3 3" xfId="48733" xr:uid="{8CD29B9D-77BE-42D7-81F3-053EA93284A3}"/>
    <cellStyle name="Header1 6 5 6 4" xfId="48734" xr:uid="{9244BDAE-5193-47B3-BB0E-31FEEF6280A7}"/>
    <cellStyle name="Header1 6 5 6 4 2" xfId="48735" xr:uid="{2BD5A9AF-67F3-4D49-B28D-1395AD4DED09}"/>
    <cellStyle name="Header1 6 5 6 4 3" xfId="48736" xr:uid="{B455D90D-35C3-4ECC-A48E-5998E5CE212A}"/>
    <cellStyle name="Header1 6 5 6 5" xfId="48737" xr:uid="{3F9D6D41-1A41-4BE1-B3B1-8C17B4A5CDA5}"/>
    <cellStyle name="Header1 6 5 6 5 2" xfId="48738" xr:uid="{422C1A4C-2601-45CC-9194-5F9CDB46B91F}"/>
    <cellStyle name="Header1 6 5 6 5 3" xfId="48739" xr:uid="{184E7279-E01D-43D7-B29D-23A6239FE23B}"/>
    <cellStyle name="Header1 6 5 6 6" xfId="48740" xr:uid="{D700370F-9A13-4A28-944C-AA8C7248CD6C}"/>
    <cellStyle name="Header1 6 5 6 6 2" xfId="48741" xr:uid="{AE2EF4BA-E007-40FB-AE7C-06CA6E751F6C}"/>
    <cellStyle name="Header1 6 5 6 6 3" xfId="48742" xr:uid="{202F34EE-9F5E-462A-8DC2-564F060A90A3}"/>
    <cellStyle name="Header1 6 5 6 7" xfId="48743" xr:uid="{938CD9AA-4266-4996-9339-DAD1C9678E42}"/>
    <cellStyle name="Header1 6 5 6 8" xfId="48744" xr:uid="{52F129B9-7F18-4BC2-AE25-18D5D51783CA}"/>
    <cellStyle name="Header1 6 5 7" xfId="48745" xr:uid="{3C3E9FB3-A808-43A0-96DD-8559FCCDD2E5}"/>
    <cellStyle name="Header1 6 5 8" xfId="48746" xr:uid="{55EEBD26-453B-4106-902F-F12C85B0A90A}"/>
    <cellStyle name="Header1 6 6" xfId="48747" xr:uid="{917B62CC-04B9-46AD-9A61-DBCC782FC941}"/>
    <cellStyle name="Header1 6 6 2" xfId="48748" xr:uid="{746F3347-468D-45A4-BA31-C0863C04BAE0}"/>
    <cellStyle name="Header1 6 6 2 2" xfId="48749" xr:uid="{7021A8DF-7F77-416C-B3C6-6F11F00A0EEF}"/>
    <cellStyle name="Header1 6 6 2 2 2" xfId="48750" xr:uid="{80098345-E1FA-40F5-83AF-A648A245E576}"/>
    <cellStyle name="Header1 6 6 2 2 3" xfId="48751" xr:uid="{E460EFB3-E417-4F22-B165-9F40383D177F}"/>
    <cellStyle name="Header1 6 6 2 3" xfId="48752" xr:uid="{68F2B261-8D5B-44EF-AC4D-0DBD00BFB9D6}"/>
    <cellStyle name="Header1 6 6 2 3 2" xfId="48753" xr:uid="{9F99B7E7-567E-4B05-B5AC-FC224A49E648}"/>
    <cellStyle name="Header1 6 6 2 3 3" xfId="48754" xr:uid="{203D090C-D368-4726-84A8-1AF9310FAB0F}"/>
    <cellStyle name="Header1 6 6 2 4" xfId="48755" xr:uid="{234CCF88-3BBF-4656-AB5D-64A4908A3F3C}"/>
    <cellStyle name="Header1 6 6 2 4 2" xfId="48756" xr:uid="{7502BB19-F61F-4566-970C-519033AA92AF}"/>
    <cellStyle name="Header1 6 6 2 4 3" xfId="48757" xr:uid="{1CD4B785-221C-4AA5-8A7A-88C5E2C91CFB}"/>
    <cellStyle name="Header1 6 6 2 5" xfId="48758" xr:uid="{33787384-17D9-4B01-A92D-8D876758C48D}"/>
    <cellStyle name="Header1 6 6 2 5 2" xfId="48759" xr:uid="{72B7398D-26C0-4E22-8BD7-D15E56A82AF9}"/>
    <cellStyle name="Header1 6 6 2 5 3" xfId="48760" xr:uid="{94AB7A5F-0BFF-4F3F-960D-A23F3A680152}"/>
    <cellStyle name="Header1 6 6 2 6" xfId="48761" xr:uid="{99BDC15D-FFC5-41BF-BF77-884697A90EB8}"/>
    <cellStyle name="Header1 6 6 2 6 2" xfId="48762" xr:uid="{5603709B-EF88-47B8-8126-3A421A8C8B41}"/>
    <cellStyle name="Header1 6 6 2 6 3" xfId="48763" xr:uid="{89B7817A-FB90-4773-B426-CFCC2C35FE30}"/>
    <cellStyle name="Header1 6 6 2 7" xfId="48764" xr:uid="{DD6C4974-C37C-4F88-B180-DE116C92867C}"/>
    <cellStyle name="Header1 6 6 2 7 2" xfId="48765" xr:uid="{8E9F8DB4-C034-4BF4-A60F-2E945AB204FC}"/>
    <cellStyle name="Header1 6 6 2 7 3" xfId="48766" xr:uid="{7258879A-7B4B-4DB0-B763-21580D572BC1}"/>
    <cellStyle name="Header1 6 6 2 8" xfId="48767" xr:uid="{69DA7A0C-6A9E-4B7C-A3D8-34F5E12C9DD9}"/>
    <cellStyle name="Header1 6 6 2 9" xfId="48768" xr:uid="{41229390-55B1-4A3C-AA4F-9F49E15882D4}"/>
    <cellStyle name="Header1 6 6 3" xfId="48769" xr:uid="{F1CD425A-BD68-4A5F-A88E-C9FCCE42CDF8}"/>
    <cellStyle name="Header1 6 6 3 2" xfId="48770" xr:uid="{2CEDD1F1-F87D-472B-814D-D10590C67290}"/>
    <cellStyle name="Header1 6 6 3 2 2" xfId="48771" xr:uid="{B04D307B-7085-4A99-8BA6-5A03197B3DE6}"/>
    <cellStyle name="Header1 6 6 3 2 3" xfId="48772" xr:uid="{A813CDC7-799E-4D16-A8A1-4E423BC3EB8F}"/>
    <cellStyle name="Header1 6 6 3 3" xfId="48773" xr:uid="{739A6786-6E9D-4C35-B376-F995EDFC3D85}"/>
    <cellStyle name="Header1 6 6 3 3 2" xfId="48774" xr:uid="{E6C2341F-EA89-4A16-84C6-23A34DB9487A}"/>
    <cellStyle name="Header1 6 6 3 3 3" xfId="48775" xr:uid="{F13FD64E-1FB7-4BCE-B04E-AEE47D8045BA}"/>
    <cellStyle name="Header1 6 6 3 4" xfId="48776" xr:uid="{A7AAB9B8-7963-4547-975E-A56F25041464}"/>
    <cellStyle name="Header1 6 6 3 4 2" xfId="48777" xr:uid="{F92C621D-9133-4A66-9DE4-B72DF4462200}"/>
    <cellStyle name="Header1 6 6 3 4 3" xfId="48778" xr:uid="{63611744-95C8-4310-B569-5F78A56C3E3B}"/>
    <cellStyle name="Header1 6 6 3 5" xfId="48779" xr:uid="{57967F39-081B-4DC1-94A6-D3E4B9276633}"/>
    <cellStyle name="Header1 6 6 3 5 2" xfId="48780" xr:uid="{5D2E22DF-91D2-4E28-BF85-11792C99B678}"/>
    <cellStyle name="Header1 6 6 3 5 3" xfId="48781" xr:uid="{81A10C93-8942-469D-BA60-B7AAC8E2E02B}"/>
    <cellStyle name="Header1 6 6 3 6" xfId="48782" xr:uid="{15534D9D-34C5-4007-ACA0-1A7F13DDF287}"/>
    <cellStyle name="Header1 6 6 3 6 2" xfId="48783" xr:uid="{4586D9F1-B638-4D2E-AEB7-8EBAECD615D4}"/>
    <cellStyle name="Header1 6 6 3 6 3" xfId="48784" xr:uid="{26EFD6E9-B844-47E1-A5C2-1731DB06DD76}"/>
    <cellStyle name="Header1 6 6 3 7" xfId="48785" xr:uid="{C0385827-73E0-4F52-B1FD-1A7DCE115701}"/>
    <cellStyle name="Header1 6 6 3 8" xfId="48786" xr:uid="{D5CAD580-F9CE-4C5E-8B4F-CD526A3DAB9A}"/>
    <cellStyle name="Header1 6 6 4" xfId="48787" xr:uid="{E6C8DA11-C8C5-4B2A-9B75-C33A2EE803EB}"/>
    <cellStyle name="Header1 6 6 4 2" xfId="48788" xr:uid="{EF422CCC-54CD-4B13-8159-F83B41C1FA57}"/>
    <cellStyle name="Header1 6 6 4 2 2" xfId="48789" xr:uid="{C0AFD308-BEFB-49C3-B0C1-02D676954984}"/>
    <cellStyle name="Header1 6 6 4 2 3" xfId="48790" xr:uid="{8AE3ECFF-13BC-4CD0-9C19-3D0728934BA1}"/>
    <cellStyle name="Header1 6 6 4 3" xfId="48791" xr:uid="{753F4E72-3334-44EE-BCFB-376E468E6B27}"/>
    <cellStyle name="Header1 6 6 4 3 2" xfId="48792" xr:uid="{CDB8BD54-8B3E-4A3F-BB43-FE44473B564B}"/>
    <cellStyle name="Header1 6 6 4 3 3" xfId="48793" xr:uid="{39115EAC-F59A-470E-9F32-CBDD64666D17}"/>
    <cellStyle name="Header1 6 6 4 4" xfId="48794" xr:uid="{A6C8E60C-E9D4-4E4F-AB68-35C982479803}"/>
    <cellStyle name="Header1 6 6 4 4 2" xfId="48795" xr:uid="{3F9E2A35-4B7F-4DC2-A94D-181F7851689C}"/>
    <cellStyle name="Header1 6 6 4 4 3" xfId="48796" xr:uid="{7E31E57E-B18E-497C-8478-218F5F32E604}"/>
    <cellStyle name="Header1 6 6 4 5" xfId="48797" xr:uid="{F5DA6EFE-4BFF-4AE0-A1F6-23770A03A65E}"/>
    <cellStyle name="Header1 6 6 4 5 2" xfId="48798" xr:uid="{B0361924-FFC1-4F1A-8575-25DA74781B45}"/>
    <cellStyle name="Header1 6 6 4 5 3" xfId="48799" xr:uid="{2DE11E80-3671-48DC-B36F-59F57F7F706A}"/>
    <cellStyle name="Header1 6 6 4 6" xfId="48800" xr:uid="{F2AA9861-385F-48C2-BBEA-055957BAB6E8}"/>
    <cellStyle name="Header1 6 6 4 6 2" xfId="48801" xr:uid="{58CFD02F-82C4-48BE-ABDE-285550C041B1}"/>
    <cellStyle name="Header1 6 6 4 6 3" xfId="48802" xr:uid="{93A1B491-36B1-4AB2-9555-CD8E4660F688}"/>
    <cellStyle name="Header1 6 6 4 7" xfId="48803" xr:uid="{537D2D3A-BEFA-4600-B5AA-EAB59B8A34CF}"/>
    <cellStyle name="Header1 6 6 4 8" xfId="48804" xr:uid="{0313B549-F521-4792-8C25-C6C8F1755EA6}"/>
    <cellStyle name="Header1 6 6 5" xfId="48805" xr:uid="{50948674-C691-4AE3-9564-8459A38BDBA5}"/>
    <cellStyle name="Header1 6 6 5 2" xfId="48806" xr:uid="{45D43AA3-1202-4510-A65D-D94D0D3CA683}"/>
    <cellStyle name="Header1 6 6 5 2 2" xfId="48807" xr:uid="{AAD561F5-4260-4DFF-A0D8-B21270BBC709}"/>
    <cellStyle name="Header1 6 6 5 2 3" xfId="48808" xr:uid="{5CD7C8F2-6C78-458F-AFC2-899D30493E1B}"/>
    <cellStyle name="Header1 6 6 5 3" xfId="48809" xr:uid="{C8BCAF36-D93A-449D-953F-117066F74A3B}"/>
    <cellStyle name="Header1 6 6 5 3 2" xfId="48810" xr:uid="{966F3BAC-5F9B-42A0-9295-7A0A68F545A8}"/>
    <cellStyle name="Header1 6 6 5 3 3" xfId="48811" xr:uid="{0B199686-8782-480C-BCFE-7997D21B0563}"/>
    <cellStyle name="Header1 6 6 5 4" xfId="48812" xr:uid="{47F24617-9822-4B07-A01E-1FF69BF01E8C}"/>
    <cellStyle name="Header1 6 6 5 4 2" xfId="48813" xr:uid="{C0964C76-77BC-4D6F-AB3E-FAC2FB1A6D9E}"/>
    <cellStyle name="Header1 6 6 5 4 3" xfId="48814" xr:uid="{775BA8AB-4C14-41B7-9C62-9169E93EA4E7}"/>
    <cellStyle name="Header1 6 6 5 5" xfId="48815" xr:uid="{89070032-CAC2-4688-9C3D-86D878A23859}"/>
    <cellStyle name="Header1 6 6 5 5 2" xfId="48816" xr:uid="{76C41EDA-1A99-4B8C-9E3C-C263F468BBD4}"/>
    <cellStyle name="Header1 6 6 5 5 3" xfId="48817" xr:uid="{826DB42D-1D41-447D-BE03-C64D3F8B5205}"/>
    <cellStyle name="Header1 6 6 5 6" xfId="48818" xr:uid="{C4D3812A-D6F2-432B-BF4F-2FC4D298F1FA}"/>
    <cellStyle name="Header1 6 6 5 6 2" xfId="48819" xr:uid="{5B78F459-3395-466D-99E8-AB00228816AB}"/>
    <cellStyle name="Header1 6 6 5 6 3" xfId="48820" xr:uid="{71CBE726-DCF9-4B39-9F19-8B7BD04DF84A}"/>
    <cellStyle name="Header1 6 6 5 7" xfId="48821" xr:uid="{9747046E-C6C1-48C8-B788-C3F63CBD31FD}"/>
    <cellStyle name="Header1 6 6 5 8" xfId="48822" xr:uid="{3E7E433A-A5CD-4219-AE44-387B4FDC1C2E}"/>
    <cellStyle name="Header1 6 6 6" xfId="48823" xr:uid="{E9AFE565-195D-4D64-B917-7B79BECA7FF1}"/>
    <cellStyle name="Header1 6 6 6 2" xfId="48824" xr:uid="{BA2EF2D1-5908-4D98-91EC-AB09768CE3F0}"/>
    <cellStyle name="Header1 6 6 6 2 2" xfId="48825" xr:uid="{11D2223E-DB6A-4143-9B2B-D7C3B0701095}"/>
    <cellStyle name="Header1 6 6 6 2 3" xfId="48826" xr:uid="{98729ACB-A05D-4160-9A86-4A67B622FF01}"/>
    <cellStyle name="Header1 6 6 6 3" xfId="48827" xr:uid="{9ADC43DD-AB2D-4989-A36A-310C04A4048A}"/>
    <cellStyle name="Header1 6 6 6 3 2" xfId="48828" xr:uid="{53CF0AF0-18F7-4A6E-BF31-2550764BE572}"/>
    <cellStyle name="Header1 6 6 6 3 3" xfId="48829" xr:uid="{A29E282D-EC5E-4AB9-93B5-468B09E86C55}"/>
    <cellStyle name="Header1 6 6 6 4" xfId="48830" xr:uid="{029A84FE-26E4-477F-9953-EF8569D10634}"/>
    <cellStyle name="Header1 6 6 6 4 2" xfId="48831" xr:uid="{29A73301-A8A0-4C13-BC87-D522ABD7ECC0}"/>
    <cellStyle name="Header1 6 6 6 4 3" xfId="48832" xr:uid="{AE8879FD-3B78-4C9B-94B6-BAD20CA5C4E5}"/>
    <cellStyle name="Header1 6 6 6 5" xfId="48833" xr:uid="{5080DE72-BDD2-4291-B7F8-83E12F9EEB52}"/>
    <cellStyle name="Header1 6 6 6 5 2" xfId="48834" xr:uid="{275C1040-2073-4ADC-997C-A28AC9072726}"/>
    <cellStyle name="Header1 6 6 6 5 3" xfId="48835" xr:uid="{50B25D08-7743-48FE-B909-25910D5D120B}"/>
    <cellStyle name="Header1 6 6 6 6" xfId="48836" xr:uid="{99C8ADF4-9C77-470C-91C6-4BDBB626BAD5}"/>
    <cellStyle name="Header1 6 6 6 6 2" xfId="48837" xr:uid="{1C50AE22-CED3-4621-92C0-44C4B4AFD4F3}"/>
    <cellStyle name="Header1 6 6 6 6 3" xfId="48838" xr:uid="{B9D53F4C-00B2-49A8-A288-5A506A2159C1}"/>
    <cellStyle name="Header1 6 6 6 7" xfId="48839" xr:uid="{EE0BE976-5F79-4532-8112-57D3F9BAF0C2}"/>
    <cellStyle name="Header1 6 6 6 8" xfId="48840" xr:uid="{E1667B72-2C2D-4B42-B614-D81CFF0FE045}"/>
    <cellStyle name="Header1 6 6 7" xfId="48841" xr:uid="{589A20D6-AEBE-458B-9761-69CD70475E20}"/>
    <cellStyle name="Header1 6 6 8" xfId="48842" xr:uid="{E30B94A3-5A73-413D-941D-EF03D44DEB2E}"/>
    <cellStyle name="Header1 6 7" xfId="48843" xr:uid="{C4BC1B7D-4462-404F-B830-206E7898BACD}"/>
    <cellStyle name="Header1 6 7 2" xfId="48844" xr:uid="{D1F6C4C3-320F-43FB-9B7D-BE0C0811E308}"/>
    <cellStyle name="Header1 6 7 2 2" xfId="48845" xr:uid="{34D956D5-9848-4D17-A759-2F722710E271}"/>
    <cellStyle name="Header1 6 7 2 2 2" xfId="48846" xr:uid="{C28A55BF-0526-4EF6-A8FA-702845510FF1}"/>
    <cellStyle name="Header1 6 7 2 2 3" xfId="48847" xr:uid="{4297E973-3CA2-4A56-BC05-E69D5E0CEEFB}"/>
    <cellStyle name="Header1 6 7 2 3" xfId="48848" xr:uid="{EA36F16D-9401-4ED9-ACD5-80F324E0F7A1}"/>
    <cellStyle name="Header1 6 7 2 3 2" xfId="48849" xr:uid="{64D5FBA2-D4A0-4397-9FAE-A9E083C31BBE}"/>
    <cellStyle name="Header1 6 7 2 3 3" xfId="48850" xr:uid="{3E07164C-AE1F-4B1B-B69F-76348C7014FB}"/>
    <cellStyle name="Header1 6 7 2 4" xfId="48851" xr:uid="{161EF5D8-569E-4793-A7FB-38C32EA89C10}"/>
    <cellStyle name="Header1 6 7 2 4 2" xfId="48852" xr:uid="{311E8D0F-20AE-42B8-89E2-ACF7FCB10C91}"/>
    <cellStyle name="Header1 6 7 2 4 3" xfId="48853" xr:uid="{E7C111E5-8F6E-4218-B3E3-1A4444BCA094}"/>
    <cellStyle name="Header1 6 7 2 5" xfId="48854" xr:uid="{D8D35281-4FBC-49B7-8783-005B4D1B78EF}"/>
    <cellStyle name="Header1 6 7 2 5 2" xfId="48855" xr:uid="{86D8DC3C-9E29-42E7-87E9-FED0AA5D3D12}"/>
    <cellStyle name="Header1 6 7 2 5 3" xfId="48856" xr:uid="{32B633EC-ABD0-4171-9F46-20FDBB1B0E43}"/>
    <cellStyle name="Header1 6 7 2 6" xfId="48857" xr:uid="{57478853-7E82-4E2C-B189-2190B397B73C}"/>
    <cellStyle name="Header1 6 7 2 6 2" xfId="48858" xr:uid="{FBD19C10-F184-4154-9875-34F4A6B70C70}"/>
    <cellStyle name="Header1 6 7 2 6 3" xfId="48859" xr:uid="{A3A93633-BA03-4BFE-9D38-7B565BEFAFE6}"/>
    <cellStyle name="Header1 6 7 2 7" xfId="48860" xr:uid="{B1B908CD-AC81-41FA-A370-C469C7720D04}"/>
    <cellStyle name="Header1 6 7 2 7 2" xfId="48861" xr:uid="{A8C03B42-83D6-491A-B620-B840BF37D513}"/>
    <cellStyle name="Header1 6 7 2 7 3" xfId="48862" xr:uid="{A472DC80-1882-4739-8DDD-A99794353F81}"/>
    <cellStyle name="Header1 6 7 2 8" xfId="48863" xr:uid="{92CF6DC7-B448-4024-8C81-895AC95565C7}"/>
    <cellStyle name="Header1 6 7 2 9" xfId="48864" xr:uid="{62C12E98-0FD2-4601-B6C1-32C0FB2F2560}"/>
    <cellStyle name="Header1 6 7 3" xfId="48865" xr:uid="{9BF6DE82-6483-45E2-826F-E9B5ACAA10A8}"/>
    <cellStyle name="Header1 6 7 3 2" xfId="48866" xr:uid="{B5D37A38-4AEB-49CD-84BF-78FB112FE5E7}"/>
    <cellStyle name="Header1 6 7 3 2 2" xfId="48867" xr:uid="{5B95DD2C-EE52-421A-9AF2-AF9869AA26F2}"/>
    <cellStyle name="Header1 6 7 3 2 3" xfId="48868" xr:uid="{5A0AE405-34ED-4D1F-8EF0-62A67147D245}"/>
    <cellStyle name="Header1 6 7 3 3" xfId="48869" xr:uid="{195FD718-EE68-4927-ADA4-6B02B9A63A30}"/>
    <cellStyle name="Header1 6 7 3 3 2" xfId="48870" xr:uid="{0311A805-250A-4403-ABBD-B8FF1296325F}"/>
    <cellStyle name="Header1 6 7 3 3 3" xfId="48871" xr:uid="{CEBA60FA-71EC-401E-8D16-D6BF515E6E41}"/>
    <cellStyle name="Header1 6 7 3 4" xfId="48872" xr:uid="{0D8ECC85-5A19-4456-BBC4-52D492DAA6A5}"/>
    <cellStyle name="Header1 6 7 3 4 2" xfId="48873" xr:uid="{D0AFDFBE-A024-400D-B141-0242B1AE2BCC}"/>
    <cellStyle name="Header1 6 7 3 4 3" xfId="48874" xr:uid="{1AA8E2F7-E838-43BF-A7CD-1103FD47E7B0}"/>
    <cellStyle name="Header1 6 7 3 5" xfId="48875" xr:uid="{D8CFAC66-8C5C-4049-B771-343329EB5807}"/>
    <cellStyle name="Header1 6 7 3 5 2" xfId="48876" xr:uid="{00B24069-5779-4465-B423-678BD4D144D2}"/>
    <cellStyle name="Header1 6 7 3 5 3" xfId="48877" xr:uid="{463BD1C4-2D0B-4B65-B282-C5C69192627E}"/>
    <cellStyle name="Header1 6 7 3 6" xfId="48878" xr:uid="{8C0AB425-5242-4EA9-A471-C8670AFFAF62}"/>
    <cellStyle name="Header1 6 7 3 6 2" xfId="48879" xr:uid="{FB198A48-8C79-4A25-AF15-AC0DD64DC710}"/>
    <cellStyle name="Header1 6 7 3 6 3" xfId="48880" xr:uid="{A33F58BF-DCBC-4AFF-A50C-41D5D562872B}"/>
    <cellStyle name="Header1 6 7 3 7" xfId="48881" xr:uid="{8F2C21EE-C173-4615-853B-D39E21B91903}"/>
    <cellStyle name="Header1 6 7 3 8" xfId="48882" xr:uid="{A5F3BAF9-690A-4696-87B3-15DCA5168D61}"/>
    <cellStyle name="Header1 6 7 4" xfId="48883" xr:uid="{AAD38B7E-0393-4FF1-B939-7244BDE62779}"/>
    <cellStyle name="Header1 6 7 4 2" xfId="48884" xr:uid="{EA35A066-162C-40BC-84CE-2B2B9A79A314}"/>
    <cellStyle name="Header1 6 7 4 2 2" xfId="48885" xr:uid="{371264A3-B938-4261-B907-9FA8C8253A90}"/>
    <cellStyle name="Header1 6 7 4 2 3" xfId="48886" xr:uid="{0E8EF939-2AC5-4087-9A7F-E1676F5D01F5}"/>
    <cellStyle name="Header1 6 7 4 3" xfId="48887" xr:uid="{76011E59-199F-4BF4-B919-2B6A804C4329}"/>
    <cellStyle name="Header1 6 7 4 3 2" xfId="48888" xr:uid="{07855BA7-23F1-46F5-807E-21BE9EC5B3B5}"/>
    <cellStyle name="Header1 6 7 4 3 3" xfId="48889" xr:uid="{2995DFAA-25CD-42DE-8E8C-C157291702C1}"/>
    <cellStyle name="Header1 6 7 4 4" xfId="48890" xr:uid="{8161C5A4-5127-499F-B9F5-A817AF852131}"/>
    <cellStyle name="Header1 6 7 4 4 2" xfId="48891" xr:uid="{B476DE04-A8A1-4AF5-832E-6535D415D241}"/>
    <cellStyle name="Header1 6 7 4 4 3" xfId="48892" xr:uid="{00725E27-0F1C-4DA4-96E0-21E356A31943}"/>
    <cellStyle name="Header1 6 7 4 5" xfId="48893" xr:uid="{92BD3F3B-204D-405B-B278-D4CAAFEAB6C4}"/>
    <cellStyle name="Header1 6 7 4 5 2" xfId="48894" xr:uid="{4A4A1611-A9D1-4BEB-94CD-8F13E06FD0EE}"/>
    <cellStyle name="Header1 6 7 4 5 3" xfId="48895" xr:uid="{B2F10E3C-51AB-47A6-AF03-056968223211}"/>
    <cellStyle name="Header1 6 7 4 6" xfId="48896" xr:uid="{67AA2C06-5643-4CEA-880B-C219E8B99310}"/>
    <cellStyle name="Header1 6 7 4 6 2" xfId="48897" xr:uid="{4DEFA11A-159D-4C6C-AD5F-504173F90243}"/>
    <cellStyle name="Header1 6 7 4 6 3" xfId="48898" xr:uid="{5CB5DCE6-92D9-4B1D-AFEA-AB5AF4129D30}"/>
    <cellStyle name="Header1 6 7 4 7" xfId="48899" xr:uid="{E0158D9D-3E7E-452C-84C0-76E395799CE1}"/>
    <cellStyle name="Header1 6 7 4 8" xfId="48900" xr:uid="{F7804DB3-44A9-4CD3-9BD4-0D4A72A0051C}"/>
    <cellStyle name="Header1 6 7 5" xfId="48901" xr:uid="{0C88868B-7E9D-4980-9270-B0B021E31909}"/>
    <cellStyle name="Header1 6 7 5 2" xfId="48902" xr:uid="{6428991F-3BD9-42FA-AD45-79754F9E5C37}"/>
    <cellStyle name="Header1 6 7 5 2 2" xfId="48903" xr:uid="{46C8C0BE-E8CE-4291-BF96-6500B4B24B43}"/>
    <cellStyle name="Header1 6 7 5 2 3" xfId="48904" xr:uid="{9133161C-DC45-48DE-A18D-FEC300F38D50}"/>
    <cellStyle name="Header1 6 7 5 3" xfId="48905" xr:uid="{46D64875-FE0C-413D-9DF5-260940B9633C}"/>
    <cellStyle name="Header1 6 7 5 3 2" xfId="48906" xr:uid="{1D7C6B3B-249A-41B6-A900-0B6034D88514}"/>
    <cellStyle name="Header1 6 7 5 3 3" xfId="48907" xr:uid="{5BCC39DE-C774-4364-89F2-916C4F35994E}"/>
    <cellStyle name="Header1 6 7 5 4" xfId="48908" xr:uid="{5E40F5F4-59F6-40BE-B2B5-973714E70ECC}"/>
    <cellStyle name="Header1 6 7 5 4 2" xfId="48909" xr:uid="{0FFCBC7C-A95E-4CB8-9454-1360D890247A}"/>
    <cellStyle name="Header1 6 7 5 4 3" xfId="48910" xr:uid="{2C8D1786-9DED-4446-B81F-C708C40612E9}"/>
    <cellStyle name="Header1 6 7 5 5" xfId="48911" xr:uid="{63D738AD-9789-4864-B3D2-BDD2530DA5EE}"/>
    <cellStyle name="Header1 6 7 5 5 2" xfId="48912" xr:uid="{A898AF3C-C288-40BC-B762-4B9CD2115B4F}"/>
    <cellStyle name="Header1 6 7 5 5 3" xfId="48913" xr:uid="{CA029433-0D5B-4E9F-A1D0-7CB6CC70AD97}"/>
    <cellStyle name="Header1 6 7 5 6" xfId="48914" xr:uid="{661EF3C0-35A9-467B-A7A2-F802BE29E3B5}"/>
    <cellStyle name="Header1 6 7 5 6 2" xfId="48915" xr:uid="{8C3C40B3-C4E7-4EDC-B521-4C6C6E116828}"/>
    <cellStyle name="Header1 6 7 5 6 3" xfId="48916" xr:uid="{461A88CB-D4A8-4B8B-BD56-E03813DAC9F0}"/>
    <cellStyle name="Header1 6 7 5 7" xfId="48917" xr:uid="{4FEFBB4D-9411-4203-B15C-B2D997D157C0}"/>
    <cellStyle name="Header1 6 7 5 8" xfId="48918" xr:uid="{5F86605E-A46B-41CE-922B-B557E7808C0F}"/>
    <cellStyle name="Header1 6 7 6" xfId="48919" xr:uid="{FB1C5CAC-5C9C-440C-B353-195C17CF218F}"/>
    <cellStyle name="Header1 6 7 6 2" xfId="48920" xr:uid="{12BCEBF8-F4F0-457D-871C-B679F9F0994E}"/>
    <cellStyle name="Header1 6 7 6 2 2" xfId="48921" xr:uid="{B53CBB97-92B0-4C32-92BD-70F429121D4C}"/>
    <cellStyle name="Header1 6 7 6 2 3" xfId="48922" xr:uid="{0ABC3E59-2C7B-4121-8A6F-7FD330C72310}"/>
    <cellStyle name="Header1 6 7 6 3" xfId="48923" xr:uid="{56E556C8-CAC4-46D0-A028-29AB8C4B72CB}"/>
    <cellStyle name="Header1 6 7 6 3 2" xfId="48924" xr:uid="{904E0A45-BF3E-439F-82D8-CDFDCD2E522F}"/>
    <cellStyle name="Header1 6 7 6 3 3" xfId="48925" xr:uid="{2F827193-30A9-4E0F-AAD8-CA7BF2D1B630}"/>
    <cellStyle name="Header1 6 7 6 4" xfId="48926" xr:uid="{55759451-4327-416F-9126-A9ABF06EAF7B}"/>
    <cellStyle name="Header1 6 7 6 4 2" xfId="48927" xr:uid="{B9E4E8B2-CD4A-4D54-9507-B08BB1243EC6}"/>
    <cellStyle name="Header1 6 7 6 4 3" xfId="48928" xr:uid="{68C21E9B-F6EA-4B87-9ECB-2F0CBA25FFB0}"/>
    <cellStyle name="Header1 6 7 6 5" xfId="48929" xr:uid="{3B20562E-652B-427F-9308-22EE342D4E1A}"/>
    <cellStyle name="Header1 6 7 6 5 2" xfId="48930" xr:uid="{216F67E7-A687-4AD4-83DB-CE49B29D4F15}"/>
    <cellStyle name="Header1 6 7 6 5 3" xfId="48931" xr:uid="{5D531704-5F4D-4BA8-B2FD-ECA9599A9778}"/>
    <cellStyle name="Header1 6 7 6 6" xfId="48932" xr:uid="{E9203BA5-DA2D-4206-9B89-AA743F1587BA}"/>
    <cellStyle name="Header1 6 7 6 6 2" xfId="48933" xr:uid="{2C0AEBD1-B365-4F43-8008-47AF69C3EA24}"/>
    <cellStyle name="Header1 6 7 6 6 3" xfId="48934" xr:uid="{0424B319-5289-441B-B656-4CDB749376A7}"/>
    <cellStyle name="Header1 6 7 6 7" xfId="48935" xr:uid="{F1EC6751-A690-45A1-B817-E21CB53DBC18}"/>
    <cellStyle name="Header1 6 7 6 8" xfId="48936" xr:uid="{69723290-AF25-430D-B54E-6646FA289BAB}"/>
    <cellStyle name="Header1 6 7 7" xfId="48937" xr:uid="{0640971A-1D37-4D9D-81F7-0DAE1F5E088A}"/>
    <cellStyle name="Header1 6 7 8" xfId="48938" xr:uid="{DC7E3A26-8CCC-4C9A-8C19-851C6256FC74}"/>
    <cellStyle name="Header1 6 8" xfId="48939" xr:uid="{AC6510C0-C3A7-4D86-B527-55C02FB30554}"/>
    <cellStyle name="Header1 6 8 2" xfId="48940" xr:uid="{A737668B-01D0-491B-9B2F-4A879575B021}"/>
    <cellStyle name="Header1 6 8 2 2" xfId="48941" xr:uid="{7A94D8D6-E475-457A-80C3-567273232596}"/>
    <cellStyle name="Header1 6 8 2 2 2" xfId="48942" xr:uid="{276FCAAF-5888-4354-9E54-934A7BB8041A}"/>
    <cellStyle name="Header1 6 8 2 2 3" xfId="48943" xr:uid="{CE28644F-9C2A-42EA-92EE-564126D042E6}"/>
    <cellStyle name="Header1 6 8 2 3" xfId="48944" xr:uid="{F64F81F5-0E4B-4CD0-B34E-A8697A8980B2}"/>
    <cellStyle name="Header1 6 8 2 3 2" xfId="48945" xr:uid="{5CD09DB9-6A34-428E-A2C0-CF0245422D6A}"/>
    <cellStyle name="Header1 6 8 2 3 3" xfId="48946" xr:uid="{EDA6FDCE-D2B5-4C8D-97E1-3B7899795AC8}"/>
    <cellStyle name="Header1 6 8 2 4" xfId="48947" xr:uid="{8C1BA724-EE36-4E74-BC88-F773A471B7A7}"/>
    <cellStyle name="Header1 6 8 2 4 2" xfId="48948" xr:uid="{49CC17D6-A5F9-4EDC-8B8F-2B3CD7C67EB6}"/>
    <cellStyle name="Header1 6 8 2 4 3" xfId="48949" xr:uid="{A3ED8902-77F5-43F9-ABED-8E2E0DD0E60D}"/>
    <cellStyle name="Header1 6 8 2 5" xfId="48950" xr:uid="{A265A9DD-75B3-4531-B069-ADAA43D4AF22}"/>
    <cellStyle name="Header1 6 8 2 5 2" xfId="48951" xr:uid="{C915500D-1343-45D8-A67B-0C942DCF5722}"/>
    <cellStyle name="Header1 6 8 2 5 3" xfId="48952" xr:uid="{0F8ABF3C-0465-441B-A853-7143E328A672}"/>
    <cellStyle name="Header1 6 8 2 6" xfId="48953" xr:uid="{22B3386F-AA44-4617-B65D-A28B0A996C3B}"/>
    <cellStyle name="Header1 6 8 2 6 2" xfId="48954" xr:uid="{0A5536B9-4A7A-4A04-9B00-737A8F48E043}"/>
    <cellStyle name="Header1 6 8 2 6 3" xfId="48955" xr:uid="{E0B39C3D-FD9A-4049-B0ED-F84A12EAFD1E}"/>
    <cellStyle name="Header1 6 8 2 7" xfId="48956" xr:uid="{53C287A4-872B-4062-9759-14FD02C78D97}"/>
    <cellStyle name="Header1 6 8 2 7 2" xfId="48957" xr:uid="{DA33C093-7AD6-49A8-844F-FA85243D2BF1}"/>
    <cellStyle name="Header1 6 8 2 7 3" xfId="48958" xr:uid="{2F87798A-874F-408C-8AD9-A2D321E52094}"/>
    <cellStyle name="Header1 6 8 2 8" xfId="48959" xr:uid="{D55C1C9A-9AC9-4BDA-9E17-888B1564B232}"/>
    <cellStyle name="Header1 6 8 2 9" xfId="48960" xr:uid="{FFAF5484-76DF-4F69-ABF8-2D0C9F1B504B}"/>
    <cellStyle name="Header1 6 8 3" xfId="48961" xr:uid="{8664089D-82E5-4282-867D-107E58F0A148}"/>
    <cellStyle name="Header1 6 8 3 2" xfId="48962" xr:uid="{CF34FBFD-F8A7-4AD3-8B16-19C282D54984}"/>
    <cellStyle name="Header1 6 8 3 2 2" xfId="48963" xr:uid="{72FD7884-3B1C-48A4-AFA9-EEAD103F8599}"/>
    <cellStyle name="Header1 6 8 3 2 3" xfId="48964" xr:uid="{3EA34668-2FB3-4EA8-867F-35C969C163CA}"/>
    <cellStyle name="Header1 6 8 3 3" xfId="48965" xr:uid="{111230A8-F6FC-4C54-B6A7-E9956D5EC3ED}"/>
    <cellStyle name="Header1 6 8 3 3 2" xfId="48966" xr:uid="{C417EF1B-9E2C-46B3-8AA4-7AE55C1B42C6}"/>
    <cellStyle name="Header1 6 8 3 3 3" xfId="48967" xr:uid="{5C4324AF-4B25-40A3-88B4-E1A6C080F835}"/>
    <cellStyle name="Header1 6 8 3 4" xfId="48968" xr:uid="{AAD458B1-C7D0-4DC1-90BB-FB8E2B1DCEB2}"/>
    <cellStyle name="Header1 6 8 3 4 2" xfId="48969" xr:uid="{54E6F960-DC52-4ECE-AD9B-5DDA6BF48704}"/>
    <cellStyle name="Header1 6 8 3 4 3" xfId="48970" xr:uid="{76D1A4B1-DA19-4BAB-9567-0C9062E75F40}"/>
    <cellStyle name="Header1 6 8 3 5" xfId="48971" xr:uid="{AF83B46C-A062-4740-A7E6-ED170C776249}"/>
    <cellStyle name="Header1 6 8 3 5 2" xfId="48972" xr:uid="{5897F312-732A-41F9-A1A4-83C17D14B5C4}"/>
    <cellStyle name="Header1 6 8 3 5 3" xfId="48973" xr:uid="{8096FAA1-2914-4197-9F4E-D64CEDFDAAD8}"/>
    <cellStyle name="Header1 6 8 3 6" xfId="48974" xr:uid="{077E4413-7BDD-4376-BC7D-CA4F9C9FE72E}"/>
    <cellStyle name="Header1 6 8 3 6 2" xfId="48975" xr:uid="{9F4F3A67-E657-4959-93EF-B8255A3FB8D7}"/>
    <cellStyle name="Header1 6 8 3 6 3" xfId="48976" xr:uid="{BC4FCF07-6C23-4B60-9B6E-6D8762D6E617}"/>
    <cellStyle name="Header1 6 8 3 7" xfId="48977" xr:uid="{EBD9A225-8985-4EB4-91DD-EF5C9C4E54C5}"/>
    <cellStyle name="Header1 6 8 3 8" xfId="48978" xr:uid="{81319559-EC8B-4E96-9AB5-0910DC7B7768}"/>
    <cellStyle name="Header1 6 8 4" xfId="48979" xr:uid="{72B2E549-E369-4627-A893-E9065258F5D5}"/>
    <cellStyle name="Header1 6 8 4 2" xfId="48980" xr:uid="{5FC6D5CA-56DA-4892-8660-65A3B6A17627}"/>
    <cellStyle name="Header1 6 8 4 2 2" xfId="48981" xr:uid="{EA20AD07-785D-4F83-83D4-D3A00AD5A5CD}"/>
    <cellStyle name="Header1 6 8 4 2 3" xfId="48982" xr:uid="{73D89965-8D97-4C50-A0B9-A8418B7B0D60}"/>
    <cellStyle name="Header1 6 8 4 3" xfId="48983" xr:uid="{2E326631-74AC-40F6-919C-C107DA85ECA7}"/>
    <cellStyle name="Header1 6 8 4 3 2" xfId="48984" xr:uid="{B6B3E0E3-351C-4CF0-8C00-49E1145443C4}"/>
    <cellStyle name="Header1 6 8 4 3 3" xfId="48985" xr:uid="{736F4E5F-5CD1-4C83-BE8F-36FDEBCA78CB}"/>
    <cellStyle name="Header1 6 8 4 4" xfId="48986" xr:uid="{5298FE03-866A-4D65-961D-B6C92067385C}"/>
    <cellStyle name="Header1 6 8 4 4 2" xfId="48987" xr:uid="{4880E6BC-E615-4B75-9E3B-6D89F3617A2E}"/>
    <cellStyle name="Header1 6 8 4 4 3" xfId="48988" xr:uid="{7202E680-5244-4D12-8EEE-855AE213041B}"/>
    <cellStyle name="Header1 6 8 4 5" xfId="48989" xr:uid="{A77EC712-A656-4D91-BC6A-A00D954C5C7E}"/>
    <cellStyle name="Header1 6 8 4 5 2" xfId="48990" xr:uid="{6A3BB639-9F97-481D-88D6-B6FBD50EA565}"/>
    <cellStyle name="Header1 6 8 4 5 3" xfId="48991" xr:uid="{E15E5CA4-755E-4D0C-9CB1-B98C8C81A887}"/>
    <cellStyle name="Header1 6 8 4 6" xfId="48992" xr:uid="{2BB7E70E-16C3-4863-BAB0-047F90815C00}"/>
    <cellStyle name="Header1 6 8 4 6 2" xfId="48993" xr:uid="{C88791EF-9CE5-44A7-8188-0E7C05C14724}"/>
    <cellStyle name="Header1 6 8 4 6 3" xfId="48994" xr:uid="{66065250-7B16-473B-A78A-338CDD7AD3BC}"/>
    <cellStyle name="Header1 6 8 4 7" xfId="48995" xr:uid="{922F13C3-3176-4947-8353-D6E0657237B6}"/>
    <cellStyle name="Header1 6 8 4 8" xfId="48996" xr:uid="{3C8C0FD0-BB83-4EDD-8C39-C45C48E58EEB}"/>
    <cellStyle name="Header1 6 8 5" xfId="48997" xr:uid="{C171B06E-8E59-4365-877C-644A00E254A8}"/>
    <cellStyle name="Header1 6 8 5 2" xfId="48998" xr:uid="{8D316E31-B12E-4CE9-8754-C1BB04054490}"/>
    <cellStyle name="Header1 6 8 5 2 2" xfId="48999" xr:uid="{416CAAE8-E138-4552-97B8-25262B65A0AA}"/>
    <cellStyle name="Header1 6 8 5 2 3" xfId="49000" xr:uid="{ABA8F7D4-B86A-445E-B227-27CCA7F30A1C}"/>
    <cellStyle name="Header1 6 8 5 3" xfId="49001" xr:uid="{A7EB91AE-D3C3-441E-A633-AF5E0333C121}"/>
    <cellStyle name="Header1 6 8 5 3 2" xfId="49002" xr:uid="{15475F94-AF60-4A2C-AF4D-6F0F29EF4033}"/>
    <cellStyle name="Header1 6 8 5 3 3" xfId="49003" xr:uid="{8FCF64F2-CB49-4092-8310-502E34069411}"/>
    <cellStyle name="Header1 6 8 5 4" xfId="49004" xr:uid="{BF576F4E-12E0-45C2-A2D6-9F013739794C}"/>
    <cellStyle name="Header1 6 8 5 4 2" xfId="49005" xr:uid="{8ACADE6F-2C5E-4DD1-903E-02356BEED165}"/>
    <cellStyle name="Header1 6 8 5 4 3" xfId="49006" xr:uid="{C3E9D0C4-0285-4A31-9DFC-31A65DA5A52D}"/>
    <cellStyle name="Header1 6 8 5 5" xfId="49007" xr:uid="{BA0DA596-E743-4A88-86C7-CC3A13154AD0}"/>
    <cellStyle name="Header1 6 8 5 5 2" xfId="49008" xr:uid="{14889B06-2C92-45DA-A6D1-3CB06DD77113}"/>
    <cellStyle name="Header1 6 8 5 5 3" xfId="49009" xr:uid="{419DBCAC-411F-4DE4-80B8-7D49EA33212B}"/>
    <cellStyle name="Header1 6 8 5 6" xfId="49010" xr:uid="{23B960F6-91E2-47D8-B869-39A05AE2576A}"/>
    <cellStyle name="Header1 6 8 5 6 2" xfId="49011" xr:uid="{5D6AF780-C5B8-4214-BAE6-36D9079F801B}"/>
    <cellStyle name="Header1 6 8 5 6 3" xfId="49012" xr:uid="{F5D156DD-CA6B-4B86-8D3B-00B68306B906}"/>
    <cellStyle name="Header1 6 8 5 7" xfId="49013" xr:uid="{5DE98283-A73A-4647-8D85-7935893356FC}"/>
    <cellStyle name="Header1 6 8 5 8" xfId="49014" xr:uid="{DD16DE3D-1EBE-4B16-A660-E76468450363}"/>
    <cellStyle name="Header1 6 8 6" xfId="49015" xr:uid="{8F8150D4-DBBA-4989-9960-06CFD3D3DCDB}"/>
    <cellStyle name="Header1 6 8 6 2" xfId="49016" xr:uid="{1F1D06D0-4B42-439F-87E7-99ADEEEEC62C}"/>
    <cellStyle name="Header1 6 8 6 2 2" xfId="49017" xr:uid="{C8182690-0773-4DAE-B0C9-83AB4D43CF22}"/>
    <cellStyle name="Header1 6 8 6 2 3" xfId="49018" xr:uid="{DA74454D-55FC-476A-8D83-419DC9573C9E}"/>
    <cellStyle name="Header1 6 8 6 3" xfId="49019" xr:uid="{52F7FA82-D0A5-43E3-A49E-CC797E2D940C}"/>
    <cellStyle name="Header1 6 8 6 3 2" xfId="49020" xr:uid="{94C07A2B-F5D1-4E99-81DE-D2561FFA0AD9}"/>
    <cellStyle name="Header1 6 8 6 3 3" xfId="49021" xr:uid="{AA293512-251F-4764-AA5F-315FC9D4D044}"/>
    <cellStyle name="Header1 6 8 6 4" xfId="49022" xr:uid="{5D2D8D64-EE27-42D7-9C24-48B10D2E800C}"/>
    <cellStyle name="Header1 6 8 6 4 2" xfId="49023" xr:uid="{5BF73A61-5554-4AAF-A7AF-7DDA94951511}"/>
    <cellStyle name="Header1 6 8 6 4 3" xfId="49024" xr:uid="{826B0652-1A32-4445-99EB-9659267C38F5}"/>
    <cellStyle name="Header1 6 8 6 5" xfId="49025" xr:uid="{B9B02E06-FFD2-4D36-9DBA-5783FF777D60}"/>
    <cellStyle name="Header1 6 8 6 5 2" xfId="49026" xr:uid="{A115513B-FDC0-42A2-B67E-42919C9A584B}"/>
    <cellStyle name="Header1 6 8 6 5 3" xfId="49027" xr:uid="{B66546FE-FEE0-4E99-89DB-900854909C9A}"/>
    <cellStyle name="Header1 6 8 6 6" xfId="49028" xr:uid="{3FA1D180-57AD-40AA-9C19-00FF53DF43DA}"/>
    <cellStyle name="Header1 6 8 6 6 2" xfId="49029" xr:uid="{E3D61BEF-6EAD-4459-B44D-C44D44F5F333}"/>
    <cellStyle name="Header1 6 8 6 6 3" xfId="49030" xr:uid="{069D3791-45C8-4B5C-943C-F8B756380ADE}"/>
    <cellStyle name="Header1 6 8 6 7" xfId="49031" xr:uid="{262DF124-4F8C-414A-AC6E-E348DEC695AE}"/>
    <cellStyle name="Header1 6 8 6 8" xfId="49032" xr:uid="{D8AED966-1656-44E7-B5D3-15694DBAC80E}"/>
    <cellStyle name="Header1 6 8 7" xfId="49033" xr:uid="{06F5F1D8-885A-4A5F-8158-E23FC78C59B1}"/>
    <cellStyle name="Header1 6 8 8" xfId="49034" xr:uid="{D691F3BB-CBD6-44F6-8624-A032DD3956F6}"/>
    <cellStyle name="Header1 6 9" xfId="49035" xr:uid="{6E8F1258-A2D2-46AF-A578-ACBBD9F04D52}"/>
    <cellStyle name="Header1 6 9 2" xfId="49036" xr:uid="{76C02AA5-C997-4613-A070-48016FDF0E89}"/>
    <cellStyle name="Header1 6 9 2 2" xfId="49037" xr:uid="{3DEF3B97-B07A-4A70-9373-940DFD335F04}"/>
    <cellStyle name="Header1 6 9 2 2 2" xfId="49038" xr:uid="{3BB8721A-6BB0-4D6E-84E1-BC633E8861C1}"/>
    <cellStyle name="Header1 6 9 2 2 3" xfId="49039" xr:uid="{EE363140-F24C-4AA3-86B7-D9C0C9F7335D}"/>
    <cellStyle name="Header1 6 9 2 3" xfId="49040" xr:uid="{206024C6-8FA4-47FE-BD60-505B56835C6C}"/>
    <cellStyle name="Header1 6 9 2 3 2" xfId="49041" xr:uid="{D3A9CF0A-A58C-409A-9FD6-47718D7B5873}"/>
    <cellStyle name="Header1 6 9 2 3 3" xfId="49042" xr:uid="{466ECB67-9C6C-49ED-96A3-768CC1023147}"/>
    <cellStyle name="Header1 6 9 2 4" xfId="49043" xr:uid="{90CD54CD-6100-4451-8370-560778F4A657}"/>
    <cellStyle name="Header1 6 9 2 4 2" xfId="49044" xr:uid="{28CB86C9-393C-4B8F-B1EF-A5C2122C07CF}"/>
    <cellStyle name="Header1 6 9 2 4 3" xfId="49045" xr:uid="{6A2168A1-55C7-4B41-9FC6-7FB7EE21C92F}"/>
    <cellStyle name="Header1 6 9 2 5" xfId="49046" xr:uid="{7A9A85A5-1461-4C46-8FA8-D1274B314095}"/>
    <cellStyle name="Header1 6 9 2 5 2" xfId="49047" xr:uid="{B98BC1DD-BF4F-4242-90AF-72124F59B60D}"/>
    <cellStyle name="Header1 6 9 2 5 3" xfId="49048" xr:uid="{A8438820-6CEA-4E46-BECC-B8D1C31A431A}"/>
    <cellStyle name="Header1 6 9 2 6" xfId="49049" xr:uid="{F0EC53FC-4EDE-4695-B9B0-4FE077ADE29D}"/>
    <cellStyle name="Header1 6 9 2 6 2" xfId="49050" xr:uid="{2F8B5DDA-2E40-4D61-8411-8EA2FE5976F9}"/>
    <cellStyle name="Header1 6 9 2 6 3" xfId="49051" xr:uid="{1AF8147B-813C-43D3-99BC-6D683801CB9A}"/>
    <cellStyle name="Header1 6 9 2 7" xfId="49052" xr:uid="{18D2EF14-0E16-4ED1-9883-C97D9B4C9231}"/>
    <cellStyle name="Header1 6 9 2 7 2" xfId="49053" xr:uid="{7DC22B58-45A2-46A3-AB94-BC3F7D8CE00E}"/>
    <cellStyle name="Header1 6 9 2 7 3" xfId="49054" xr:uid="{BB4C4B9A-838C-4FE3-83F3-44B0014341F9}"/>
    <cellStyle name="Header1 6 9 2 8" xfId="49055" xr:uid="{1D637D45-4E95-4896-84C9-4E6804B3BBE3}"/>
    <cellStyle name="Header1 6 9 2 9" xfId="49056" xr:uid="{5D58A107-1AB5-4A13-A723-05B5D52CF938}"/>
    <cellStyle name="Header1 6 9 3" xfId="49057" xr:uid="{7B6A7393-D853-4D3C-9F54-540198911D26}"/>
    <cellStyle name="Header1 6 9 3 2" xfId="49058" xr:uid="{AFC8ACF1-467C-463C-ACD2-200C644D6F24}"/>
    <cellStyle name="Header1 6 9 3 2 2" xfId="49059" xr:uid="{36BB92CC-CB4B-4085-BCD8-2C7004BCE1F4}"/>
    <cellStyle name="Header1 6 9 3 2 3" xfId="49060" xr:uid="{23B3B32E-6009-4C73-AF26-AEB7F836345D}"/>
    <cellStyle name="Header1 6 9 3 3" xfId="49061" xr:uid="{B2F6A75A-8E61-4437-ABB0-E3DF7CE03B8C}"/>
    <cellStyle name="Header1 6 9 3 3 2" xfId="49062" xr:uid="{584D5D1A-70F6-40B6-B453-AD1EE17CC707}"/>
    <cellStyle name="Header1 6 9 3 3 3" xfId="49063" xr:uid="{2E2E7763-118B-4A03-9F53-3E17044B7CB7}"/>
    <cellStyle name="Header1 6 9 3 4" xfId="49064" xr:uid="{B6220DA0-D726-4E4C-BC7D-ABDE98EC9188}"/>
    <cellStyle name="Header1 6 9 3 4 2" xfId="49065" xr:uid="{F5E1E433-72B2-492D-B230-C0859E597EE0}"/>
    <cellStyle name="Header1 6 9 3 4 3" xfId="49066" xr:uid="{D569452E-C286-42B6-8C37-B241D6EF6DC7}"/>
    <cellStyle name="Header1 6 9 3 5" xfId="49067" xr:uid="{EA6044B6-6505-4EEB-A9C0-D7D5498FAB9F}"/>
    <cellStyle name="Header1 6 9 3 5 2" xfId="49068" xr:uid="{29E0FA10-2F86-4272-8960-67166017F546}"/>
    <cellStyle name="Header1 6 9 3 5 3" xfId="49069" xr:uid="{5A3CD55B-7115-4BE6-B2BC-8D8D0CAB500E}"/>
    <cellStyle name="Header1 6 9 3 6" xfId="49070" xr:uid="{30E41D3C-AF45-4D4F-AFFA-5F91FA8BF120}"/>
    <cellStyle name="Header1 6 9 3 6 2" xfId="49071" xr:uid="{58BDD925-E86A-42BA-9168-05271B851DA8}"/>
    <cellStyle name="Header1 6 9 3 6 3" xfId="49072" xr:uid="{3D06E248-1464-4402-9815-5A9AEEF7CEAF}"/>
    <cellStyle name="Header1 6 9 3 7" xfId="49073" xr:uid="{6C1715F4-0BD8-4D8B-9762-5B10E4D60114}"/>
    <cellStyle name="Header1 6 9 3 8" xfId="49074" xr:uid="{9DB2D9A8-ADF1-4942-93B1-57865DE35E9F}"/>
    <cellStyle name="Header1 6 9 4" xfId="49075" xr:uid="{887C722C-0E22-47FE-9D19-5BB7E31B2A96}"/>
    <cellStyle name="Header1 6 9 4 2" xfId="49076" xr:uid="{DBBE79D5-A2D5-4352-BF83-E280672ACB16}"/>
    <cellStyle name="Header1 6 9 4 2 2" xfId="49077" xr:uid="{CF8CBCEC-C0C7-4AC9-92FA-645C1BEE0D16}"/>
    <cellStyle name="Header1 6 9 4 2 3" xfId="49078" xr:uid="{74C2F63D-3142-4B8E-B599-D6CA9E4C7A4F}"/>
    <cellStyle name="Header1 6 9 4 3" xfId="49079" xr:uid="{8D2765CB-381B-4E55-AB0F-98587A4FBB00}"/>
    <cellStyle name="Header1 6 9 4 3 2" xfId="49080" xr:uid="{8C36B430-B583-4175-B654-AC5A1984720F}"/>
    <cellStyle name="Header1 6 9 4 3 3" xfId="49081" xr:uid="{B9631ABD-3328-44B8-B73E-FB547C64AFD8}"/>
    <cellStyle name="Header1 6 9 4 4" xfId="49082" xr:uid="{524CE858-A500-4029-AE4F-81671233D2D0}"/>
    <cellStyle name="Header1 6 9 4 4 2" xfId="49083" xr:uid="{1CC6EE0A-2DDE-455D-8B87-25DE9E27AB4E}"/>
    <cellStyle name="Header1 6 9 4 4 3" xfId="49084" xr:uid="{686306A5-E7DE-4D5E-809F-DFB143C901BA}"/>
    <cellStyle name="Header1 6 9 4 5" xfId="49085" xr:uid="{7D0FEC15-312F-4AB6-A305-97E1FD3783A0}"/>
    <cellStyle name="Header1 6 9 4 5 2" xfId="49086" xr:uid="{7768EE45-01D7-4F69-BCAC-D2E86F8065C4}"/>
    <cellStyle name="Header1 6 9 4 5 3" xfId="49087" xr:uid="{CD4D3EC7-1783-40AF-A87D-95DDDE0A4D9F}"/>
    <cellStyle name="Header1 6 9 4 6" xfId="49088" xr:uid="{787BEA85-84CC-46D2-855A-AC3DE80FBDD6}"/>
    <cellStyle name="Header1 6 9 4 6 2" xfId="49089" xr:uid="{6781BA11-BC81-41A9-A609-202DD1468471}"/>
    <cellStyle name="Header1 6 9 4 6 3" xfId="49090" xr:uid="{7563CFC9-532F-4A19-B444-394ED9884E1B}"/>
    <cellStyle name="Header1 6 9 4 7" xfId="49091" xr:uid="{9D9EF3F7-74A9-4255-865C-FA9D4E41AFE9}"/>
    <cellStyle name="Header1 6 9 4 8" xfId="49092" xr:uid="{559147F4-FD56-4EC3-8D8D-5FB99CA081AC}"/>
    <cellStyle name="Header1 6 9 5" xfId="49093" xr:uid="{C937B37C-3176-4478-A1E9-70451596EFDD}"/>
    <cellStyle name="Header1 6 9 5 2" xfId="49094" xr:uid="{113AE3A4-CBAA-4E2A-90AD-22B7333D8E6A}"/>
    <cellStyle name="Header1 6 9 5 2 2" xfId="49095" xr:uid="{6D40588E-427B-4BBD-8EA1-34B6D2D57E45}"/>
    <cellStyle name="Header1 6 9 5 2 3" xfId="49096" xr:uid="{87966F21-3616-421D-8092-4AE58F570851}"/>
    <cellStyle name="Header1 6 9 5 3" xfId="49097" xr:uid="{925A9FD5-AEBF-4E28-AA6E-E1680E6DF44E}"/>
    <cellStyle name="Header1 6 9 5 3 2" xfId="49098" xr:uid="{0E8FB8A6-8F4D-4CE0-AC12-508FD259074A}"/>
    <cellStyle name="Header1 6 9 5 3 3" xfId="49099" xr:uid="{7529D615-ED52-4CCB-91B6-F5E042E130AF}"/>
    <cellStyle name="Header1 6 9 5 4" xfId="49100" xr:uid="{45D61904-00B9-46E3-AC0F-5AB5862B5B03}"/>
    <cellStyle name="Header1 6 9 5 4 2" xfId="49101" xr:uid="{4DFB455C-AF91-45E2-B1D4-88FB71896FFF}"/>
    <cellStyle name="Header1 6 9 5 4 3" xfId="49102" xr:uid="{C1B7DD8D-B37F-4B68-9209-35DAFF6157C9}"/>
    <cellStyle name="Header1 6 9 5 5" xfId="49103" xr:uid="{049C51FA-B410-441F-9D80-AC5F57C627D6}"/>
    <cellStyle name="Header1 6 9 5 5 2" xfId="49104" xr:uid="{2EFEDC64-B86F-408E-BED9-1B36E949B596}"/>
    <cellStyle name="Header1 6 9 5 5 3" xfId="49105" xr:uid="{FD1E6C54-FD35-4D75-A72C-725423DDF867}"/>
    <cellStyle name="Header1 6 9 5 6" xfId="49106" xr:uid="{35EC475B-90C0-4C58-B850-44F851B78362}"/>
    <cellStyle name="Header1 6 9 5 6 2" xfId="49107" xr:uid="{6D204BCD-83BD-4F69-80E9-A9846FF4A020}"/>
    <cellStyle name="Header1 6 9 5 6 3" xfId="49108" xr:uid="{BB0EF52F-BD0D-4755-A773-6FBFAF0E2BAB}"/>
    <cellStyle name="Header1 6 9 5 7" xfId="49109" xr:uid="{B2E50E23-DD6F-49F8-B879-724BB829F0B5}"/>
    <cellStyle name="Header1 6 9 5 8" xfId="49110" xr:uid="{BAA7EA7E-F29F-4E03-A4E7-AC260BB904A4}"/>
    <cellStyle name="Header1 6 9 6" xfId="49111" xr:uid="{1E7D3F5D-E8C9-4818-AA60-1432A0241C17}"/>
    <cellStyle name="Header1 6 9 6 2" xfId="49112" xr:uid="{44AFC573-9690-4C70-82D5-05F88BA6DD05}"/>
    <cellStyle name="Header1 6 9 6 2 2" xfId="49113" xr:uid="{E9EA8710-2E04-4A23-A11E-4EECE33F275C}"/>
    <cellStyle name="Header1 6 9 6 2 3" xfId="49114" xr:uid="{2D48A80E-0CE5-4FF7-AAFF-3560366126C5}"/>
    <cellStyle name="Header1 6 9 6 3" xfId="49115" xr:uid="{41944CB5-3181-4518-B502-DDDF0EFDC526}"/>
    <cellStyle name="Header1 6 9 6 3 2" xfId="49116" xr:uid="{EDE94D9E-64D0-4A48-A696-E792D64C81B1}"/>
    <cellStyle name="Header1 6 9 6 3 3" xfId="49117" xr:uid="{0601ECD7-8E8B-4F1F-8EF4-5F0EA1B308AE}"/>
    <cellStyle name="Header1 6 9 6 4" xfId="49118" xr:uid="{C7348996-92A0-4634-8116-61F0D140ECC9}"/>
    <cellStyle name="Header1 6 9 6 4 2" xfId="49119" xr:uid="{D132291A-E2A7-4699-BC63-A7F9EED1AC8F}"/>
    <cellStyle name="Header1 6 9 6 4 3" xfId="49120" xr:uid="{B701D3E2-6F38-43C4-8256-FBBEAAEE1543}"/>
    <cellStyle name="Header1 6 9 6 5" xfId="49121" xr:uid="{0B194756-336F-427D-8D15-B62319F7F14C}"/>
    <cellStyle name="Header1 6 9 6 5 2" xfId="49122" xr:uid="{E66A4549-7D03-4C40-B6AB-45D6272C867E}"/>
    <cellStyle name="Header1 6 9 6 5 3" xfId="49123" xr:uid="{138E10AC-39D1-4006-BF85-0D0153F0A8A4}"/>
    <cellStyle name="Header1 6 9 6 6" xfId="49124" xr:uid="{CB097F2B-CA61-4F95-A3A4-FB6CB0933F36}"/>
    <cellStyle name="Header1 6 9 6 6 2" xfId="49125" xr:uid="{A16E8B8B-55D7-4BB0-B7D4-524BB19025EF}"/>
    <cellStyle name="Header1 6 9 6 6 3" xfId="49126" xr:uid="{B90D6132-867B-4E95-86AB-18A4A4A25B3A}"/>
    <cellStyle name="Header1 6 9 6 7" xfId="49127" xr:uid="{8DE8528E-96F2-4A40-9333-532C1D1EBB50}"/>
    <cellStyle name="Header1 6 9 6 8" xfId="49128" xr:uid="{42A23A34-6010-4649-90AF-7BDF67751C80}"/>
    <cellStyle name="Header1 6 9 7" xfId="49129" xr:uid="{B8CA1C5D-5A7D-440A-AA28-458129A0E43C}"/>
    <cellStyle name="Header1 6 9 8" xfId="49130" xr:uid="{EE6F21CD-0978-4476-83F2-8F3DC67AD538}"/>
    <cellStyle name="Header1 7" xfId="49131" xr:uid="{EC8C7C5F-6029-4A41-8CD0-5AC2279D8937}"/>
    <cellStyle name="Header1 7 10" xfId="49132" xr:uid="{4B954CEB-3C3D-4435-95BA-4A6512BE00E3}"/>
    <cellStyle name="Header1 7 2" xfId="49133" xr:uid="{485B34D9-4F15-471B-8641-C5F6353045D9}"/>
    <cellStyle name="Header1 7 2 2" xfId="49134" xr:uid="{DB3F3D96-DC66-4F86-B060-2BA4AC3B3969}"/>
    <cellStyle name="Header1 7 2 3" xfId="49135" xr:uid="{CED8A7A6-0468-42E8-8CBE-84295DEA0FEF}"/>
    <cellStyle name="Header1 7 3" xfId="49136" xr:uid="{BD19B735-C2AF-4267-9E2A-EBF5AE70F97B}"/>
    <cellStyle name="Header1 7 3 2" xfId="49137" xr:uid="{2B88E4CD-CB86-48BA-8AFD-B8DB94FEDBD7}"/>
    <cellStyle name="Header1 7 3 3" xfId="49138" xr:uid="{79FCD1E1-5E91-4E64-9B5E-A4B23B61C91C}"/>
    <cellStyle name="Header1 7 4" xfId="49139" xr:uid="{3C0ED0CB-04D1-4D6C-BED8-5BD1A7BE6DB3}"/>
    <cellStyle name="Header1 7 4 2" xfId="49140" xr:uid="{FD45940F-9001-4F8B-8813-46830AA59E67}"/>
    <cellStyle name="Header1 7 4 3" xfId="49141" xr:uid="{7F85E0F4-F1D6-4093-BA23-AEFFDB0591D0}"/>
    <cellStyle name="Header1 7 5" xfId="49142" xr:uid="{CF4B74A5-5CA5-4F65-8E09-A85ED4D74C80}"/>
    <cellStyle name="Header1 7 5 2" xfId="49143" xr:uid="{CBA2AAE9-6261-490B-8A66-6E0164ACCB12}"/>
    <cellStyle name="Header1 7 5 3" xfId="49144" xr:uid="{5C10BAB3-FC22-4410-AB8A-242163F4D27A}"/>
    <cellStyle name="Header1 7 6" xfId="49145" xr:uid="{8251F103-9BA4-41BD-A9DA-88BDE5E02977}"/>
    <cellStyle name="Header1 7 6 2" xfId="49146" xr:uid="{3F6DA6DA-4D95-4E17-89E5-949B6DD3D6FB}"/>
    <cellStyle name="Header1 7 6 3" xfId="49147" xr:uid="{0A26729A-E0D2-44C9-A724-A5C0351569F0}"/>
    <cellStyle name="Header1 7 7" xfId="49148" xr:uid="{FA58B78B-B19E-449A-B902-7AAF1686AC1D}"/>
    <cellStyle name="Header1 7 7 2" xfId="49149" xr:uid="{B0751975-2A0B-4B6D-AE30-25576E022007}"/>
    <cellStyle name="Header1 7 7 3" xfId="49150" xr:uid="{9DC0A2E8-D79F-4658-BC47-13F0EDF00357}"/>
    <cellStyle name="Header1 7 8" xfId="49151" xr:uid="{4EB09600-00DC-4F42-A7C3-13D3A92AB33A}"/>
    <cellStyle name="Header1 7 9" xfId="49152" xr:uid="{358BFC4A-F5F5-405A-9037-2034D580F781}"/>
    <cellStyle name="Header1 8" xfId="49153" xr:uid="{6D8B0ADE-C590-48E5-80E5-C61D5B64C874}"/>
    <cellStyle name="Header1 8 2" xfId="49154" xr:uid="{4508E8FE-15B4-48BC-98B8-463D884B3065}"/>
    <cellStyle name="Header1 8 2 2" xfId="49155" xr:uid="{6BC417A8-A198-4831-8F4A-D85703DF788E}"/>
    <cellStyle name="Header1 8 2 3" xfId="49156" xr:uid="{9C2C4813-FF09-4A6C-A266-A7D29DB4CBDC}"/>
    <cellStyle name="Header1 8 3" xfId="49157" xr:uid="{120E4D8F-1BD9-4A95-9BD2-CAC0017DB1C5}"/>
    <cellStyle name="Header1 8 3 2" xfId="49158" xr:uid="{5D282B00-D829-4119-B651-641D8690CBEA}"/>
    <cellStyle name="Header1 8 3 3" xfId="49159" xr:uid="{5552B5DB-6E2A-45CE-BACC-453F7B8F8286}"/>
    <cellStyle name="Header1 8 4" xfId="49160" xr:uid="{460BF8B2-2268-47E6-AC4F-2280A929BC45}"/>
    <cellStyle name="Header1 8 4 2" xfId="49161" xr:uid="{A3146BC2-713F-4B75-81A5-9DA1348BE49E}"/>
    <cellStyle name="Header1 8 4 3" xfId="49162" xr:uid="{DDDA69E8-4CD1-4D61-9074-DD25158067D1}"/>
    <cellStyle name="Header1 8 5" xfId="49163" xr:uid="{9EBB55F4-4E90-49D6-A5B4-AA54F93ECBD1}"/>
    <cellStyle name="Header1 8 5 2" xfId="49164" xr:uid="{FA461F63-2480-4DBA-8FD9-F48C19970DF2}"/>
    <cellStyle name="Header1 8 5 3" xfId="49165" xr:uid="{08D5CC2A-D3B5-4444-8F9F-CF4A09D50CAE}"/>
    <cellStyle name="Header1 8 6" xfId="49166" xr:uid="{B1154241-470E-4B5C-AC4A-1BAD6D7A5D43}"/>
    <cellStyle name="Header1 8 6 2" xfId="49167" xr:uid="{88C49215-F44B-4E2C-9372-A1DC84973D0F}"/>
    <cellStyle name="Header1 8 6 3" xfId="49168" xr:uid="{4AD5369B-A26A-4F62-B619-7F85913C12BF}"/>
    <cellStyle name="Header1 8 7" xfId="49169" xr:uid="{816A2511-E2C0-4E9D-AC69-FD5AF6EAF011}"/>
    <cellStyle name="Header1 8 8" xfId="49170" xr:uid="{BDC6EBEC-0EFC-4966-BA81-E1C69C289FCE}"/>
    <cellStyle name="Header2" xfId="49171" xr:uid="{5C267783-A5C9-41ED-A5C7-ACBC536CB55E}"/>
    <cellStyle name="Header2 2" xfId="49172" xr:uid="{B397003B-EDBC-4921-9F12-7B6E70D4AF77}"/>
    <cellStyle name="Header2 2 10" xfId="49173" xr:uid="{47DE011C-3B20-4750-AFFE-164ED2EE82F6}"/>
    <cellStyle name="Header2 2 10 2" xfId="49174" xr:uid="{05D17F82-E64D-4317-9A60-E3EB29DDA54A}"/>
    <cellStyle name="Header2 2 11" xfId="49175" xr:uid="{586267A4-D27E-4C88-9D20-039CBE550DA0}"/>
    <cellStyle name="Header2 2 11 2" xfId="49176" xr:uid="{75BE7B12-1717-4002-8096-323DDEBD023E}"/>
    <cellStyle name="Header2 2 12" xfId="49177" xr:uid="{81CDB461-249F-4897-8C1A-6DCABE4A2C38}"/>
    <cellStyle name="Header2 2 12 2" xfId="49178" xr:uid="{7793CE36-8288-442A-9470-459166F390E1}"/>
    <cellStyle name="Header2 2 13" xfId="49179" xr:uid="{5475CDED-F6C2-4498-AE76-ED4DEB768524}"/>
    <cellStyle name="Header2 2 13 2" xfId="49180" xr:uid="{0A7129D8-E0C5-4707-BDB4-A6A7859E1A39}"/>
    <cellStyle name="Header2 2 14" xfId="49181" xr:uid="{9ABD01AD-6A40-4BC3-8A21-8132FE2E98DA}"/>
    <cellStyle name="Header2 2 14 2" xfId="49182" xr:uid="{932DD853-4924-470C-A5A2-A0FB966E5D18}"/>
    <cellStyle name="Header2 2 15" xfId="49183" xr:uid="{28B6270F-19B9-4DF6-960B-2BF8D0B3D063}"/>
    <cellStyle name="Header2 2 15 2" xfId="49184" xr:uid="{974E389F-20A7-4AC6-B441-07B6D041D953}"/>
    <cellStyle name="Header2 2 16" xfId="49185" xr:uid="{44AE1FF9-331C-4C52-824D-37F651DED3F3}"/>
    <cellStyle name="Header2 2 16 2" xfId="49186" xr:uid="{95B6FE71-B10D-4F19-9E30-291E4D6C514F}"/>
    <cellStyle name="Header2 2 17" xfId="49187" xr:uid="{99E8A3E6-8D02-47AE-8020-A2642D622A58}"/>
    <cellStyle name="Header2 2 17 2" xfId="49188" xr:uid="{5A9EC4DF-5413-4870-AE4E-439E72C76C57}"/>
    <cellStyle name="Header2 2 18" xfId="49189" xr:uid="{457A3167-7D68-487C-BF9A-FB7350E14D04}"/>
    <cellStyle name="Header2 2 18 2" xfId="49190" xr:uid="{B8FC5781-6AFD-48EC-8C92-F58D22D4A414}"/>
    <cellStyle name="Header2 2 19" xfId="49191" xr:uid="{739DAC7F-36D9-4AB1-B5F3-A4C33BD63CD9}"/>
    <cellStyle name="Header2 2 2" xfId="49192" xr:uid="{2BA82354-1A5E-4C7B-8BC7-3653D046CD9D}"/>
    <cellStyle name="Header2 2 2 2" xfId="49193" xr:uid="{2EA137F9-EEFA-4B53-AC8E-AB0B7CB45BCD}"/>
    <cellStyle name="Header2 2 2 2 2" xfId="49194" xr:uid="{0FB3332D-AB69-4395-9CF2-68CB35F67856}"/>
    <cellStyle name="Header2 2 2 2 2 2" xfId="49195" xr:uid="{5DDF3EBE-F4BF-4EB1-8D96-0416E29F1BE3}"/>
    <cellStyle name="Header2 2 2 2 2 2 2" xfId="49196" xr:uid="{976A5700-AF04-4F7C-B77D-ED73DF631296}"/>
    <cellStyle name="Header2 2 2 2 3" xfId="49197" xr:uid="{F016785C-D690-4F4F-878A-49568D3D8274}"/>
    <cellStyle name="Header2 2 2 2 3 2" xfId="49198" xr:uid="{7E276EDF-91F6-4431-BC24-47CFE5501161}"/>
    <cellStyle name="Header2 2 2 2 4" xfId="49199" xr:uid="{32164643-64BC-4B69-A9E8-DA3AC312B33E}"/>
    <cellStyle name="Header2 2 2 2_Actual PT" xfId="49200" xr:uid="{63B1D096-A542-46E8-B0CC-9861B563C865}"/>
    <cellStyle name="Header2 2 2 3" xfId="49201" xr:uid="{DE061EA2-BD8B-4908-B8DD-CCEAA7D3FC4C}"/>
    <cellStyle name="Header2 2 2 3 2" xfId="49202" xr:uid="{1236D885-A5FC-4260-9711-D100E3E7E524}"/>
    <cellStyle name="Header2 2 2 3 2 2" xfId="49203" xr:uid="{F300D67C-1227-43F5-8403-6B009095FE0C}"/>
    <cellStyle name="Header2 2 2 3 3" xfId="49204" xr:uid="{5E4CA307-579D-477D-B5C9-850695422FA5}"/>
    <cellStyle name="Header2 2 2 4" xfId="49205" xr:uid="{75C695AE-8373-42FC-865F-56C9FCAE25ED}"/>
    <cellStyle name="Header2 2 2 4 2" xfId="49206" xr:uid="{7D709972-4A01-4116-B3C5-325C849F93EC}"/>
    <cellStyle name="Header2 2 2 4 3" xfId="49207" xr:uid="{AFCDCF34-2380-4A58-AB69-2BCDF046C3AC}"/>
    <cellStyle name="Header2 2 2 5" xfId="49208" xr:uid="{124C78DB-FA4F-4986-B3CD-BB1306065C92}"/>
    <cellStyle name="Header2 2 2 6" xfId="49209" xr:uid="{4D04DDB0-F257-4CCE-910A-F1A792697D1D}"/>
    <cellStyle name="Header2 2 2_Actual PT" xfId="49210" xr:uid="{F1318B1A-1BC3-4702-8399-96164FE1D762}"/>
    <cellStyle name="Header2 2 3" xfId="49211" xr:uid="{0DDC1538-0021-4ED3-8F5C-17FE2993182D}"/>
    <cellStyle name="Header2 2 3 2" xfId="49212" xr:uid="{751B3E1F-1EF9-4FF7-A966-39C8DCE23CAC}"/>
    <cellStyle name="Header2 2 3 2 2" xfId="49213" xr:uid="{111AD61A-86D4-4A51-AF48-0BBB30CEAA56}"/>
    <cellStyle name="Header2 2 3 2 2 2" xfId="49214" xr:uid="{EF518EFF-3BA9-44BD-8A53-23629DC71E0F}"/>
    <cellStyle name="Header2 2 3 3" xfId="49215" xr:uid="{4F498C41-D318-4ABC-8E35-5586FD8FE0D8}"/>
    <cellStyle name="Header2 2 3 3 2" xfId="49216" xr:uid="{2E2822D1-1B94-42AA-8287-3EBD2995C4D3}"/>
    <cellStyle name="Header2 2 3 3 3" xfId="49217" xr:uid="{2BDCD973-FF15-45C6-9670-8CA9E65FB569}"/>
    <cellStyle name="Header2 2 3 4" xfId="49218" xr:uid="{4B4B2F02-7AC7-424B-A13B-9262745E4E41}"/>
    <cellStyle name="Header2 2 3 5" xfId="49219" xr:uid="{FD532B5B-4A4E-4B0A-88A8-A9C716103871}"/>
    <cellStyle name="Header2 2 3_Actual PT" xfId="49220" xr:uid="{C5A04730-5AF0-4EEE-A274-E066A562E81D}"/>
    <cellStyle name="Header2 2 4" xfId="49221" xr:uid="{3658E9DF-679B-4FAF-8AD7-380ADF46D9E5}"/>
    <cellStyle name="Header2 2 4 2" xfId="49222" xr:uid="{C77E1089-923B-4B86-A1E4-413C4B0F1B1E}"/>
    <cellStyle name="Header2 2 4 2 2" xfId="49223" xr:uid="{94CF5105-7B69-4467-B85A-D583F6FBD055}"/>
    <cellStyle name="Header2 2 4 3" xfId="49224" xr:uid="{212BD2F4-B1A5-47DC-81AF-9E808F634FBE}"/>
    <cellStyle name="Header2 2 5" xfId="49225" xr:uid="{D0096491-48A0-4435-8A83-CA53CCE0E7DB}"/>
    <cellStyle name="Header2 2 5 2" xfId="49226" xr:uid="{F71A0E33-9ADC-455E-92C3-F40707F8AF9E}"/>
    <cellStyle name="Header2 2 5 2 2" xfId="49227" xr:uid="{6022524B-849C-4ADE-96FF-239022CBF64B}"/>
    <cellStyle name="Header2 2 5 3" xfId="49228" xr:uid="{BFA10DA1-ACC9-4BD5-91B7-869F808D1A61}"/>
    <cellStyle name="Header2 2 6" xfId="49229" xr:uid="{60F52211-5B24-4CD2-9B91-0DE9CA6512EC}"/>
    <cellStyle name="Header2 2 6 2" xfId="49230" xr:uid="{FCF8D7A8-3A82-420B-9216-ED736BC47AB9}"/>
    <cellStyle name="Header2 2 6 2 2" xfId="49231" xr:uid="{21A499C9-B679-472B-A4A0-EAFE27C3B66D}"/>
    <cellStyle name="Header2 2 6 3" xfId="49232" xr:uid="{9C99DD13-D57D-4AE0-BB7E-145EFF900450}"/>
    <cellStyle name="Header2 2 7" xfId="49233" xr:uid="{D82A6831-E546-4F90-84B8-F66C4E5B3FE5}"/>
    <cellStyle name="Header2 2 7 2" xfId="49234" xr:uid="{2DFC3496-85F8-4A51-AA08-111D9679B8DB}"/>
    <cellStyle name="Header2 2 7 3" xfId="49235" xr:uid="{1DF89E07-9034-4784-81D5-593F80768E46}"/>
    <cellStyle name="Header2 2 8" xfId="49236" xr:uid="{EB0666A2-08F2-4851-9E1B-A5B5C407EE09}"/>
    <cellStyle name="Header2 2 8 2" xfId="49237" xr:uid="{F1908694-7234-49D4-BEBB-77218BC347F0}"/>
    <cellStyle name="Header2 2 9" xfId="49238" xr:uid="{C3C98446-7D8B-4E3E-908B-294BD82FE42D}"/>
    <cellStyle name="Header2 2 9 2" xfId="49239" xr:uid="{5E1C092D-EB36-4A07-9163-9BD994E8ADF9}"/>
    <cellStyle name="Header2 2_Actual PT" xfId="49240" xr:uid="{5F8BE06D-DB9F-4876-8491-07518D220829}"/>
    <cellStyle name="Header2 3" xfId="49241" xr:uid="{58BB0C4B-CF40-40BF-9C22-0FF46AE8626F}"/>
    <cellStyle name="Header2 3 2" xfId="49242" xr:uid="{D986D60A-7DC9-4571-B1EB-70632A455E18}"/>
    <cellStyle name="Header2 3 2 2" xfId="49243" xr:uid="{55AA68A8-E94E-4A2C-B08F-768104F868EC}"/>
    <cellStyle name="Header2 3 2 2 2" xfId="49244" xr:uid="{D1D6390A-A7F7-4232-9599-5201C2AC47C1}"/>
    <cellStyle name="Header2 3 2 3" xfId="49245" xr:uid="{5D7AF473-C2D9-4D3E-B625-B360D201944F}"/>
    <cellStyle name="Header2 3 2_Actual PT" xfId="49246" xr:uid="{66EC0072-8B25-4CA1-A2AB-AE9DDEECC64E}"/>
    <cellStyle name="Header2 3 3" xfId="49247" xr:uid="{017A944D-1164-4AEA-9D36-5A97BB518205}"/>
    <cellStyle name="Header2 3 3 2" xfId="49248" xr:uid="{660D04F3-DDD7-4A3B-B4DD-BFD75F378939}"/>
    <cellStyle name="Header2 3 4" xfId="49249" xr:uid="{E5C00F81-AC66-45BA-9662-EBAA252FE3EA}"/>
    <cellStyle name="Header2 3 5" xfId="49250" xr:uid="{F20CDF7D-23F7-4C3F-831D-92A7E95696FF}"/>
    <cellStyle name="Header2 3_Actual PT" xfId="49251" xr:uid="{6A9DD8F3-CEF7-4318-8296-1E434D08D036}"/>
    <cellStyle name="Header2 4" xfId="49252" xr:uid="{7E6E172C-999A-40DD-8DCB-09F338F910E8}"/>
    <cellStyle name="Header2 4 2" xfId="49253" xr:uid="{C6A1EE18-074E-4BFC-AE88-041E1015A27C}"/>
    <cellStyle name="Header2 4 2 2" xfId="49254" xr:uid="{2A3E0134-13A9-4D63-A381-4191D16F9804}"/>
    <cellStyle name="Header2 4 3" xfId="49255" xr:uid="{F9136A1D-753F-46E0-A7B5-AA5B8FB1607C}"/>
    <cellStyle name="Header2 4_Actual PT" xfId="49256" xr:uid="{7884AFFF-1583-4BC2-BA7C-D3A12B1E6E55}"/>
    <cellStyle name="Header2 5" xfId="49257" xr:uid="{9DC7298C-480D-4013-8CC9-8C279B3F8236}"/>
    <cellStyle name="Header2 5 2" xfId="49258" xr:uid="{29FF9423-1155-4C06-A6DE-4D257E2EEA79}"/>
    <cellStyle name="Header2_Actual PT" xfId="49259" xr:uid="{76095A21-25D5-47BC-A9FC-38B4CC7481DF}"/>
    <cellStyle name="Heading 1 2" xfId="49260" xr:uid="{AC638A85-D284-4A77-B7FC-65FBBEA322C6}"/>
    <cellStyle name="Heading 1 2 2" xfId="49261" xr:uid="{76496703-EDB8-487E-9AB3-CDA88464BECA}"/>
    <cellStyle name="Heading 1 2 3" xfId="49262" xr:uid="{B7AC1B70-55DD-42AC-9FD8-71D2ADC9D3C1}"/>
    <cellStyle name="Heading 1 2 4" xfId="49263" xr:uid="{663D132E-1DE9-4DAE-A6D3-335B3298E8EF}"/>
    <cellStyle name="Heading 1 3" xfId="49264" xr:uid="{7825B98A-27F3-437A-BFE1-706A6FB85C8D}"/>
    <cellStyle name="Heading 1 4" xfId="49265" xr:uid="{705A621E-D1C8-44A0-B547-06A04A73BBCF}"/>
    <cellStyle name="Heading 1 5" xfId="49266" xr:uid="{7A544346-4EBD-4E49-B428-E9EAEEF53317}"/>
    <cellStyle name="Heading 1 6" xfId="49267" xr:uid="{2555C65F-140D-4A36-94E3-D1A7D07B9B35}"/>
    <cellStyle name="Heading 1 7" xfId="49268" xr:uid="{BAA40E50-59D5-488E-B00C-E9BB738AAD78}"/>
    <cellStyle name="Heading 1 8" xfId="49269" xr:uid="{5A627FF8-38B9-4233-A2C3-690126881431}"/>
    <cellStyle name="Heading 1 8 2" xfId="49270" xr:uid="{EAB58F4C-B70C-42B9-B5A2-170C6E5BDA6C}"/>
    <cellStyle name="Heading 1 9" xfId="49271" xr:uid="{05DAB7F1-4D9C-4E82-BE82-5AB41D1D8009}"/>
    <cellStyle name="Heading 2 2" xfId="49272" xr:uid="{2743642F-9D6A-4153-9BA9-A022EC08B916}"/>
    <cellStyle name="Heading 2 2 2" xfId="49273" xr:uid="{F6C8CD68-340B-4D6B-8720-9883C3C976CC}"/>
    <cellStyle name="Heading 2 2 3" xfId="49274" xr:uid="{C8869693-36A9-4DA6-BE73-84CFB6FDBD69}"/>
    <cellStyle name="Heading 2 2 4" xfId="49275" xr:uid="{0277C8EE-6A4D-46C5-AEEE-4C865BC4222E}"/>
    <cellStyle name="Heading 2 3" xfId="49276" xr:uid="{BB908181-A162-41AD-83F0-8D996D05EF0C}"/>
    <cellStyle name="Heading 2 4" xfId="49277" xr:uid="{08724919-F726-41C0-8EF2-B7B7AD642087}"/>
    <cellStyle name="Heading 2 5" xfId="49278" xr:uid="{FEC61C9C-7E43-4090-B4C6-EF01B1BAC391}"/>
    <cellStyle name="Heading 2 6" xfId="49279" xr:uid="{5A41EA42-AD99-4C98-9DF2-F4DDD172AC92}"/>
    <cellStyle name="Heading 2 7" xfId="49280" xr:uid="{FEE5B683-A433-473B-9142-B75613118F8D}"/>
    <cellStyle name="Heading 2 8" xfId="49281" xr:uid="{52801AF2-4C7F-4DB1-A171-BA321F244B94}"/>
    <cellStyle name="Heading 2 8 2" xfId="49282" xr:uid="{16564F1F-D2B9-4F34-8F46-725B9B1C93C4}"/>
    <cellStyle name="Heading 2 9" xfId="49283" xr:uid="{89007CF3-6DF3-4247-AAC5-E1201E984091}"/>
    <cellStyle name="Heading 3 10" xfId="49284" xr:uid="{6711BA02-2E8C-4316-AB55-04640F279D4F}"/>
    <cellStyle name="Heading 3 10 2" xfId="49285" xr:uid="{221349D9-9BF0-4A14-8BB1-D7C7C3220D54}"/>
    <cellStyle name="Heading 3 11" xfId="49286" xr:uid="{2D9868E7-C764-4E4A-A5EF-86DD06A79189}"/>
    <cellStyle name="Heading 3 11 2" xfId="49287" xr:uid="{89164C7C-38FF-4E7C-8927-B4EDF61F155E}"/>
    <cellStyle name="Heading 3 12" xfId="49288" xr:uid="{B8DD18EC-ED7C-4210-A3DD-FF444CE1DD56}"/>
    <cellStyle name="Heading 3 2" xfId="49289" xr:uid="{3150A804-43AE-470A-8E7D-92853F9DD493}"/>
    <cellStyle name="Heading 3 2 2" xfId="49290" xr:uid="{EFC64880-A4A2-4F9C-B3C5-65049ACC03CE}"/>
    <cellStyle name="Heading 3 2 2 2" xfId="49291" xr:uid="{30DB7E10-946D-491C-980F-8A18176ACA30}"/>
    <cellStyle name="Heading 3 2 2 2 2" xfId="49292" xr:uid="{F0B40518-2BEB-4B18-83BA-1377E16F5538}"/>
    <cellStyle name="Heading 3 2 2 3" xfId="49293" xr:uid="{29AE5DA4-2469-4587-ABD9-1D1521633B7C}"/>
    <cellStyle name="Heading 3 2 3" xfId="49294" xr:uid="{72C4C330-85BC-497A-B483-7FA7B5CCEB5B}"/>
    <cellStyle name="Heading 3 2 3 2" xfId="49295" xr:uid="{71F10D7A-1DCE-46B7-B74C-8E7F770923D2}"/>
    <cellStyle name="Heading 3 2 3 2 2" xfId="49296" xr:uid="{1F26A978-14C2-42B9-8AA1-ABFD4D6D482F}"/>
    <cellStyle name="Heading 3 2 3 3" xfId="49297" xr:uid="{E215A9E7-7E54-4AD9-8E1F-C93E048D5F92}"/>
    <cellStyle name="Heading 3 2 4" xfId="49298" xr:uid="{91E01E61-5DEA-4863-BA2B-AE7169BC3B88}"/>
    <cellStyle name="Heading 3 3" xfId="49299" xr:uid="{8C4EF976-D706-4200-AF28-E9C6D2FCB9FA}"/>
    <cellStyle name="Heading 3 3 2" xfId="49300" xr:uid="{F28E8510-0413-41AA-8EAD-A2FD1FE38576}"/>
    <cellStyle name="Heading 3 3 2 2" xfId="49301" xr:uid="{70FE502D-DD78-471A-A176-B7748223330D}"/>
    <cellStyle name="Heading 3 3 2 2 2" xfId="49302" xr:uid="{8737FDF1-4B8B-43A8-8732-54F92FE69F01}"/>
    <cellStyle name="Heading 3 3 2 3" xfId="49303" xr:uid="{7343E5F6-13A4-4F5F-9799-456FB01B79B6}"/>
    <cellStyle name="Heading 3 3 3" xfId="49304" xr:uid="{016BF0B6-75CF-4230-ABAF-FC501E252058}"/>
    <cellStyle name="Heading 3 3 3 2" xfId="49305" xr:uid="{33AA21F4-DA58-436D-A682-B53FDB85DB2D}"/>
    <cellStyle name="Heading 3 3 3 2 2" xfId="49306" xr:uid="{F2B7814A-0070-4024-9E15-9C65B4B38065}"/>
    <cellStyle name="Heading 3 3 3 3" xfId="49307" xr:uid="{9224A6C2-F927-464B-AD73-B9E83F1C090B}"/>
    <cellStyle name="Heading 3 3 4" xfId="49308" xr:uid="{5458E181-AE04-47E0-9EAC-2B07DC0B3394}"/>
    <cellStyle name="Heading 3 4" xfId="49309" xr:uid="{911A2354-D24E-46D6-B780-9714B582C7D1}"/>
    <cellStyle name="Heading 3 4 2" xfId="49310" xr:uid="{B6D735AE-A4D5-4B3A-A4C2-C7B10144ECD2}"/>
    <cellStyle name="Heading 3 4 2 2" xfId="49311" xr:uid="{2F82B472-94F5-4C6E-A5BE-99D3E1908B6B}"/>
    <cellStyle name="Heading 3 4 2 2 2" xfId="49312" xr:uid="{C4462613-C9E5-43FB-B6F7-A4B6457F3434}"/>
    <cellStyle name="Heading 3 4 2 3" xfId="49313" xr:uid="{55EA4A17-BE0C-4CE7-B28C-C95DA8A7792B}"/>
    <cellStyle name="Heading 3 4 3" xfId="49314" xr:uid="{375887D0-48C4-48DE-A83F-E103E3748F00}"/>
    <cellStyle name="Heading 3 4 3 2" xfId="49315" xr:uid="{0308DAE5-2950-4323-9FB3-42ECBB9804B6}"/>
    <cellStyle name="Heading 3 4 3 2 2" xfId="49316" xr:uid="{A3FB95BF-7FFC-46FB-8403-20189E65D460}"/>
    <cellStyle name="Heading 3 4 3 3" xfId="49317" xr:uid="{A4E3EDD7-F17A-43E8-A3F4-8E34F5DD1B9C}"/>
    <cellStyle name="Heading 3 4 4" xfId="49318" xr:uid="{023D9670-CFAC-4582-B234-CCDA5A9B41E4}"/>
    <cellStyle name="Heading 3 5" xfId="49319" xr:uid="{F58C7B0D-C25A-4829-B70C-DEEA95BAE6A8}"/>
    <cellStyle name="Heading 3 5 2" xfId="49320" xr:uid="{ACF8FB9C-7BE1-4B41-B800-A0B3A659F2E5}"/>
    <cellStyle name="Heading 3 5 2 2" xfId="49321" xr:uid="{BD06AEEF-EDF8-4870-9C7B-08A71EADC233}"/>
    <cellStyle name="Heading 3 5 2 2 2" xfId="49322" xr:uid="{93870FEE-A969-4A36-8F1F-7B5F8865EB91}"/>
    <cellStyle name="Heading 3 5 2 3" xfId="49323" xr:uid="{6FD4F330-E44E-43BC-BB21-06121E787013}"/>
    <cellStyle name="Heading 3 5 3" xfId="49324" xr:uid="{B3622CC1-E7B6-4F11-B6A4-3616161B2032}"/>
    <cellStyle name="Heading 3 5 3 2" xfId="49325" xr:uid="{4A4C664F-2DE2-4321-A7AD-00B4E4FCC95A}"/>
    <cellStyle name="Heading 3 5 3 2 2" xfId="49326" xr:uid="{92FCF351-ADD7-4A23-A803-BDC503738755}"/>
    <cellStyle name="Heading 3 5 3 3" xfId="49327" xr:uid="{9009B019-8825-4925-958C-F5ADA2AB50FA}"/>
    <cellStyle name="Heading 3 5 4" xfId="49328" xr:uid="{CDA53E53-6F20-435C-B6B9-5FC4C59EE60F}"/>
    <cellStyle name="Heading 3 6" xfId="49329" xr:uid="{5CBA64EE-430E-471D-94D6-409D006900B5}"/>
    <cellStyle name="Heading 3 6 2" xfId="49330" xr:uid="{CF26BA7F-19F9-4F22-A826-5B06E57E69F9}"/>
    <cellStyle name="Heading 3 6 2 2" xfId="49331" xr:uid="{EE77C015-5A72-4BB5-AADC-5B86AC30CB83}"/>
    <cellStyle name="Heading 3 6 2 2 2" xfId="49332" xr:uid="{8B35EFE8-AEB1-40E7-846C-288DCD95FDF6}"/>
    <cellStyle name="Heading 3 6 2 3" xfId="49333" xr:uid="{EDC4BD4B-37A5-4A13-A2B8-26B8006E1C4D}"/>
    <cellStyle name="Heading 3 6 3" xfId="49334" xr:uid="{010DF9B7-0A00-4C21-B760-5E10A053EA98}"/>
    <cellStyle name="Heading 3 6 3 2" xfId="49335" xr:uid="{0BA08D50-7481-420A-A6E9-2EAB827D3F5E}"/>
    <cellStyle name="Heading 3 6 3 2 2" xfId="49336" xr:uid="{8F18825B-8BC6-459D-9F1D-7B3167987439}"/>
    <cellStyle name="Heading 3 6 3 3" xfId="49337" xr:uid="{462E1469-49B8-4C02-AAFB-64D91FDEBA24}"/>
    <cellStyle name="Heading 3 6 4" xfId="49338" xr:uid="{E5B86C44-CBEB-4DAF-AA63-121A39C46C2E}"/>
    <cellStyle name="Heading 3 7" xfId="49339" xr:uid="{C7C5D405-E75E-49A7-A92D-4F7E9B793122}"/>
    <cellStyle name="Heading 3 7 2" xfId="49340" xr:uid="{54D3592B-4479-428E-900E-DF2778714B0A}"/>
    <cellStyle name="Heading 3 7 2 2" xfId="49341" xr:uid="{88D5396D-4753-4A00-B36E-862C54715523}"/>
    <cellStyle name="Heading 3 7 2 2 2" xfId="49342" xr:uid="{6DB5A085-7FF3-4581-BEB9-9E6F6E1A21BB}"/>
    <cellStyle name="Heading 3 7 2 3" xfId="49343" xr:uid="{B88684CD-7DD7-42D9-9A02-602461B89012}"/>
    <cellStyle name="Heading 3 7 3" xfId="49344" xr:uid="{A65FB336-D3AA-4546-AB19-3E0EC21C65BB}"/>
    <cellStyle name="Heading 3 7 3 2" xfId="49345" xr:uid="{0B8745E8-9928-4DFA-93D5-EACE73A97F88}"/>
    <cellStyle name="Heading 3 7 3 2 2" xfId="49346" xr:uid="{33A57293-A347-4148-951E-D59E6DE5C0EC}"/>
    <cellStyle name="Heading 3 7 3 3" xfId="49347" xr:uid="{7DAE13A3-155F-4BA8-8679-6E4C02406458}"/>
    <cellStyle name="Heading 3 7 4" xfId="49348" xr:uid="{CD1F5DF3-154D-4D99-A11B-93AAA4201377}"/>
    <cellStyle name="Heading 3 8" xfId="49349" xr:uid="{28E95C55-CFBB-4164-86ED-59975CCA2A6B}"/>
    <cellStyle name="Heading 3 8 2" xfId="49350" xr:uid="{93594B24-C5BA-4466-AEC6-1233EB2CDC07}"/>
    <cellStyle name="Heading 3 8 2 2" xfId="49351" xr:uid="{EFC78EFE-FF30-4A7E-8D7F-CA6A957E27A7}"/>
    <cellStyle name="Heading 3 8 3" xfId="49352" xr:uid="{80272127-0C1A-4F39-BA3F-41125D4D2F51}"/>
    <cellStyle name="Heading 3 8 3 2" xfId="49353" xr:uid="{EE367AC2-135A-4629-BAE7-DA7F4C105D9A}"/>
    <cellStyle name="Heading 3 8 4" xfId="49354" xr:uid="{9C249B36-039D-49FF-9B05-B9F9AAD36E73}"/>
    <cellStyle name="Heading 3 9" xfId="49355" xr:uid="{4EF89CDA-58FD-4F90-82CD-D998761FA7F4}"/>
    <cellStyle name="Heading 3 9 2" xfId="49356" xr:uid="{D0F947BD-DD31-4B30-A1AD-244E7923DF44}"/>
    <cellStyle name="Heading 3 9 2 2" xfId="49357" xr:uid="{20A942BB-0E11-4458-BA7B-09F9A7E79919}"/>
    <cellStyle name="Heading 3 9 3" xfId="49358" xr:uid="{EA6E2A24-183D-418C-BCB4-F4FF67BF69EF}"/>
    <cellStyle name="Heading 4 2" xfId="49359" xr:uid="{AB4E61CB-24FA-4F46-A9FB-BC0A3B2C87B9}"/>
    <cellStyle name="Heading 4 3" xfId="49360" xr:uid="{7F940E9B-3C44-42AB-8808-ABAD190FE0EA}"/>
    <cellStyle name="Heading 4 4" xfId="49361" xr:uid="{D4FB9213-1481-4D0B-9A7F-FC396650FC75}"/>
    <cellStyle name="Heading 4 5" xfId="49362" xr:uid="{67A438DC-00B4-42D8-B102-BE19B658AD72}"/>
    <cellStyle name="Heading 4 6" xfId="49363" xr:uid="{563D1BFA-29BE-43C5-A692-84E9D4CBB5E5}"/>
    <cellStyle name="Heading 4 7" xfId="49364" xr:uid="{F7968D79-00B6-4B4D-BF72-B23F47452C4E}"/>
    <cellStyle name="Heading 4 8" xfId="49365" xr:uid="{30664666-227F-4E8A-AB09-3E47CF0047E1}"/>
    <cellStyle name="Heading 4 8 2" xfId="49366" xr:uid="{CA23B4C7-E782-43A2-B23A-93AE3D190F2E}"/>
    <cellStyle name="Heading 4 9" xfId="49367" xr:uid="{22BBDB3F-D4B6-40ED-A91A-BB2A4C8C9573}"/>
    <cellStyle name="Heading1" xfId="49368" xr:uid="{1742DB20-97F1-490D-A6B4-C86095A58B2C}"/>
    <cellStyle name="Heading1 2" xfId="49369" xr:uid="{ED7593C1-993A-4743-BE39-E640606FA686}"/>
    <cellStyle name="Heading2" xfId="49370" xr:uid="{EC1889B5-4C8A-4DF1-9968-3F28A5F2A124}"/>
    <cellStyle name="Heading2 2" xfId="49371" xr:uid="{62CF2ED4-B73D-42FA-8576-F446FA66F065}"/>
    <cellStyle name="HIGHLIGHT" xfId="49372" xr:uid="{3E05BF0D-B2A9-4ABD-B33A-28CE3ECD1398}"/>
    <cellStyle name="Hyperlink 2" xfId="26" xr:uid="{9EA280C2-377B-4A7E-9DA2-45085B25A8BB}"/>
    <cellStyle name="Hyperlink 2 2" xfId="49374" xr:uid="{B2D0F0F6-E202-4BFA-BE3E-664A83EEEC66}"/>
    <cellStyle name="Hyperlink 2 3" xfId="49375" xr:uid="{FAAEBC99-D226-4F69-82A4-5D822911F64C}"/>
    <cellStyle name="Hyperlink 2 4" xfId="49373" xr:uid="{AF491171-6316-4C45-970C-829171B3428F}"/>
    <cellStyle name="Hyperlink 2_Actual PT" xfId="49376" xr:uid="{B2AD9205-6ED3-4B21-84F5-2D5C2BE639E3}"/>
    <cellStyle name="Hyperlink 3" xfId="49377" xr:uid="{A4772B70-28BB-4383-B30A-FD7AFDBBA3FA}"/>
    <cellStyle name="inc/dec" xfId="49378" xr:uid="{446576DC-BB16-4071-A7BC-63A4941B6BF6}"/>
    <cellStyle name="Input [yellow]" xfId="49379" xr:uid="{A6AB4CA7-B0B7-4B81-AD5C-DAF3845B407F}"/>
    <cellStyle name="Input [yellow] 2" xfId="49380" xr:uid="{2ABCC7DC-A906-4677-8ACE-E4F2D396FED4}"/>
    <cellStyle name="Input [yellow] 2 10" xfId="49381" xr:uid="{A171CBB1-F395-469C-AC20-D45323FDF5A7}"/>
    <cellStyle name="Input [yellow] 2 10 2" xfId="49382" xr:uid="{43F62B70-400A-4B9B-AAE5-DF0D27E62833}"/>
    <cellStyle name="Input [yellow] 2 10 2 2" xfId="49383" xr:uid="{28EE342F-4185-4A9B-A770-F80A133F9E08}"/>
    <cellStyle name="Input [yellow] 2 10 2 3" xfId="49384" xr:uid="{7CE27BC2-3018-4787-AD42-B23DA065B090}"/>
    <cellStyle name="Input [yellow] 2 10 3" xfId="49385" xr:uid="{74453667-C2DC-47A0-987C-548A500FFFC9}"/>
    <cellStyle name="Input [yellow] 2 10 3 2" xfId="49386" xr:uid="{A4F2B009-80D8-4EB8-A855-15DEEB2F7FA2}"/>
    <cellStyle name="Input [yellow] 2 10 3 2 2" xfId="49387" xr:uid="{F62907E7-B773-4964-A597-5D6673C9C5B6}"/>
    <cellStyle name="Input [yellow] 2 10 4" xfId="49388" xr:uid="{FC235C2C-54EA-4DFC-83E4-C32D09E71253}"/>
    <cellStyle name="Input [yellow] 2 11" xfId="49389" xr:uid="{6322A275-D235-4933-BEC6-70773EB54133}"/>
    <cellStyle name="Input [yellow] 2 11 2" xfId="49390" xr:uid="{05B4C574-D355-42FE-9D7D-61283928FEFF}"/>
    <cellStyle name="Input [yellow] 2 11 2 2" xfId="49391" xr:uid="{E2BB3748-D08E-4FC9-944A-BBDB8747C90D}"/>
    <cellStyle name="Input [yellow] 2 11 2 3" xfId="49392" xr:uid="{DF8C3A0E-E9A8-4652-931A-6DB54A1C4A98}"/>
    <cellStyle name="Input [yellow] 2 11 3" xfId="49393" xr:uid="{E5DB4DA3-2283-4E80-9A1C-881A89DAE04C}"/>
    <cellStyle name="Input [yellow] 2 11 3 2" xfId="49394" xr:uid="{49308999-00A1-4517-A836-3B11A00610FC}"/>
    <cellStyle name="Input [yellow] 2 11 3 2 2" xfId="49395" xr:uid="{2A850D2C-161D-4B69-805D-96DF69B70B1C}"/>
    <cellStyle name="Input [yellow] 2 11 4" xfId="49396" xr:uid="{17D3003D-F4BE-4E28-84E8-767329BFDD57}"/>
    <cellStyle name="Input [yellow] 2 12" xfId="49397" xr:uid="{08B44BBF-DFC3-46AC-9ED9-C774DEF2D9C8}"/>
    <cellStyle name="Input [yellow] 2 12 2" xfId="49398" xr:uid="{CC286217-8177-4584-AD13-52551ED4DD7E}"/>
    <cellStyle name="Input [yellow] 2 12 2 2" xfId="49399" xr:uid="{5507D32B-B21D-4F09-BD80-E4EE9EA58AC0}"/>
    <cellStyle name="Input [yellow] 2 12 2 3" xfId="49400" xr:uid="{BE9221FA-43B6-48B7-9649-ED668E232F72}"/>
    <cellStyle name="Input [yellow] 2 12 3" xfId="49401" xr:uid="{AE05B81A-481D-4541-9DB3-A19F7C95DBD8}"/>
    <cellStyle name="Input [yellow] 2 12 3 2" xfId="49402" xr:uid="{D8CE4B59-265E-440E-B765-33AEF4BE6676}"/>
    <cellStyle name="Input [yellow] 2 12 3 2 2" xfId="49403" xr:uid="{C4043F1E-DDF9-4479-88D7-F5795E27B1E3}"/>
    <cellStyle name="Input [yellow] 2 12 4" xfId="49404" xr:uid="{72066DC4-AADE-4705-A555-27E33F8E252A}"/>
    <cellStyle name="Input [yellow] 2 13" xfId="49405" xr:uid="{FDA6C1BF-B603-42CB-9147-B8949A9E12B5}"/>
    <cellStyle name="Input [yellow] 2 13 2" xfId="49406" xr:uid="{A6D41DC9-2951-4CF7-AB33-826547C861E2}"/>
    <cellStyle name="Input [yellow] 2 13 2 2" xfId="49407" xr:uid="{D6FF1327-7725-4B7F-90F7-2CF9507A0941}"/>
    <cellStyle name="Input [yellow] 2 13 2 3" xfId="49408" xr:uid="{775467E1-4720-4B59-9807-F0EA65D2D001}"/>
    <cellStyle name="Input [yellow] 2 13 3" xfId="49409" xr:uid="{5F04085A-B7DF-48E2-9F77-950B0F4C2AE7}"/>
    <cellStyle name="Input [yellow] 2 13 3 2" xfId="49410" xr:uid="{78B156B8-F395-4B03-83F0-235C4C529998}"/>
    <cellStyle name="Input [yellow] 2 13 3 2 2" xfId="49411" xr:uid="{464DE691-47A5-4767-A5DC-5A3966DC5108}"/>
    <cellStyle name="Input [yellow] 2 13 4" xfId="49412" xr:uid="{C688546F-2A5C-4DE2-80D9-5359F7B2BB16}"/>
    <cellStyle name="Input [yellow] 2 14" xfId="49413" xr:uid="{B8B02BDC-B5B1-4963-ACDD-A972254DD2B3}"/>
    <cellStyle name="Input [yellow] 2 14 2" xfId="49414" xr:uid="{B552EDBB-0A92-4108-B737-15F2336B7B0A}"/>
    <cellStyle name="Input [yellow] 2 14 2 2" xfId="49415" xr:uid="{D7FBE206-842B-4E88-900E-E501E1E34563}"/>
    <cellStyle name="Input [yellow] 2 14 2 3" xfId="49416" xr:uid="{7FE28531-CC2A-47A2-8834-A378EAAD06B8}"/>
    <cellStyle name="Input [yellow] 2 14 3" xfId="49417" xr:uid="{B0D31FA8-8C3D-4B73-B830-9C7FB68D0B4A}"/>
    <cellStyle name="Input [yellow] 2 14 3 2" xfId="49418" xr:uid="{A22204B9-6731-4B0A-80D3-2BDE7F7B6285}"/>
    <cellStyle name="Input [yellow] 2 14 3 2 2" xfId="49419" xr:uid="{F3C80D10-6ABA-4804-8BE3-CC627554751A}"/>
    <cellStyle name="Input [yellow] 2 14 4" xfId="49420" xr:uid="{2DBF18A0-96D7-43D0-A956-9238BC5392A6}"/>
    <cellStyle name="Input [yellow] 2 15" xfId="49421" xr:uid="{2AB6FC21-74E2-4E11-AC40-31F72B3C2FEC}"/>
    <cellStyle name="Input [yellow] 2 15 2" xfId="49422" xr:uid="{21D03AB7-2603-49C3-AD29-302F923FE6F1}"/>
    <cellStyle name="Input [yellow] 2 15 2 2" xfId="49423" xr:uid="{CBE679B5-BA09-4DE3-A931-FF2F37A89C6B}"/>
    <cellStyle name="Input [yellow] 2 15 2 3" xfId="49424" xr:uid="{35B2AFE3-A0C5-46A7-882E-190AC356ADDA}"/>
    <cellStyle name="Input [yellow] 2 15 3" xfId="49425" xr:uid="{438C7A69-D266-42F1-9E44-3E6BEBA44505}"/>
    <cellStyle name="Input [yellow] 2 15 3 2" xfId="49426" xr:uid="{A3223DBA-424F-491E-B50B-0D8205FC208F}"/>
    <cellStyle name="Input [yellow] 2 15 3 2 2" xfId="49427" xr:uid="{3A75A01C-2E96-43E1-9C5C-63B2AC950C8B}"/>
    <cellStyle name="Input [yellow] 2 15 4" xfId="49428" xr:uid="{B57F9663-CCB5-4BEA-B0EA-B892C58AEC8D}"/>
    <cellStyle name="Input [yellow] 2 16" xfId="49429" xr:uid="{B3E853DC-6EAB-4B3F-ABE0-A0FC6AB22BF7}"/>
    <cellStyle name="Input [yellow] 2 16 2" xfId="49430" xr:uid="{D22AEA5A-8888-4F82-8AAC-22BD6C3EE8C9}"/>
    <cellStyle name="Input [yellow] 2 16 2 2" xfId="49431" xr:uid="{581CC332-2BFC-4722-90DD-90221BAE593F}"/>
    <cellStyle name="Input [yellow] 2 16 2 3" xfId="49432" xr:uid="{E49ADDE2-C5F5-41FA-B21A-E7382FB24A85}"/>
    <cellStyle name="Input [yellow] 2 16 3" xfId="49433" xr:uid="{D2A306AC-DC92-42AE-A7C7-2D185FA86E59}"/>
    <cellStyle name="Input [yellow] 2 16 3 2" xfId="49434" xr:uid="{A25DB575-C96F-4BCF-8567-F91A5F798735}"/>
    <cellStyle name="Input [yellow] 2 16 3 2 2" xfId="49435" xr:uid="{1320754D-34F0-4F91-9E7D-60D36F2EB482}"/>
    <cellStyle name="Input [yellow] 2 16 4" xfId="49436" xr:uid="{5C9F7AAE-A4F3-442B-B3C9-8422DEF20EAD}"/>
    <cellStyle name="Input [yellow] 2 17" xfId="49437" xr:uid="{AD53908E-EDAA-463F-9BD0-79F9BF26AEA7}"/>
    <cellStyle name="Input [yellow] 2 17 2" xfId="49438" xr:uid="{63F9F522-DF39-4D4C-B863-57B1DC33509A}"/>
    <cellStyle name="Input [yellow] 2 17 2 2" xfId="49439" xr:uid="{7043C1B9-A5A8-4795-AFBB-854F66EE2461}"/>
    <cellStyle name="Input [yellow] 2 17 2 3" xfId="49440" xr:uid="{7CBFA3FB-A337-42CF-B45F-53434DFE827A}"/>
    <cellStyle name="Input [yellow] 2 17 3" xfId="49441" xr:uid="{5BD8457A-54CE-4643-9141-437DCEDF4A06}"/>
    <cellStyle name="Input [yellow] 2 17 3 2" xfId="49442" xr:uid="{C62263DD-30BC-4DCF-860B-6290ADA5DB3A}"/>
    <cellStyle name="Input [yellow] 2 17 3 2 2" xfId="49443" xr:uid="{1AC9B666-A9F3-4470-AC0F-1EEE303E6B21}"/>
    <cellStyle name="Input [yellow] 2 17 4" xfId="49444" xr:uid="{FFAE1DB2-B444-4F8C-8EA2-2376B4F4F9E5}"/>
    <cellStyle name="Input [yellow] 2 18" xfId="49445" xr:uid="{AC4B75D6-0BB2-41AA-B94B-5F0A55805C4B}"/>
    <cellStyle name="Input [yellow] 2 18 2" xfId="49446" xr:uid="{CF2AE8B8-0511-4C4B-9416-AAB117778539}"/>
    <cellStyle name="Input [yellow] 2 18 2 2" xfId="49447" xr:uid="{9EC219FC-2890-4124-82BE-36298FBCD7D4}"/>
    <cellStyle name="Input [yellow] 2 18 2 3" xfId="49448" xr:uid="{E2469A4D-DA32-43A5-ABB2-074BE3861134}"/>
    <cellStyle name="Input [yellow] 2 18 3" xfId="49449" xr:uid="{1E1A833C-67C3-4A7A-AC47-A37FA9BD1400}"/>
    <cellStyle name="Input [yellow] 2 18 4" xfId="49450" xr:uid="{0A996EFD-B641-4D42-A928-D6BEADDE6C63}"/>
    <cellStyle name="Input [yellow] 2 19" xfId="49451" xr:uid="{6CC042B4-2D97-48CC-AFB0-24AD02C16D16}"/>
    <cellStyle name="Input [yellow] 2 19 2" xfId="49452" xr:uid="{918D3F53-488F-4479-BD11-613DF75C97F7}"/>
    <cellStyle name="Input [yellow] 2 19 3" xfId="49453" xr:uid="{1777FBDD-087E-47B4-AD2A-F70BBCBCDF45}"/>
    <cellStyle name="Input [yellow] 2 2" xfId="49454" xr:uid="{5E5BC261-2A0D-4E51-89A5-EF21BD4513F0}"/>
    <cellStyle name="Input [yellow] 2 2 2" xfId="49455" xr:uid="{3F324171-673A-4C6D-BD18-465491CD25DC}"/>
    <cellStyle name="Input [yellow] 2 2 2 2" xfId="49456" xr:uid="{2EB65A1F-97E3-408E-BFB8-A264F937D084}"/>
    <cellStyle name="Input [yellow] 2 2 2 2 2" xfId="49457" xr:uid="{6DEE0720-CFCE-458A-A27D-5CFE412DE0EB}"/>
    <cellStyle name="Input [yellow] 2 2 2 2 3" xfId="49458" xr:uid="{623912D9-C39B-4413-B525-7879A9086612}"/>
    <cellStyle name="Input [yellow] 2 2 2 2 4" xfId="49459" xr:uid="{986E38A0-9769-41D5-B906-574C86067F9E}"/>
    <cellStyle name="Input [yellow] 2 2 2 3" xfId="49460" xr:uid="{01093A99-88D0-4A75-909C-15CD7F5AE717}"/>
    <cellStyle name="Input [yellow] 2 2 2 4" xfId="49461" xr:uid="{7578714A-AD04-4228-81FB-62EBB363CA51}"/>
    <cellStyle name="Input [yellow] 2 2 2 5" xfId="49462" xr:uid="{B79B25B2-D295-461E-AB8D-89D4CCFC731B}"/>
    <cellStyle name="Input [yellow] 2 2 3" xfId="49463" xr:uid="{C9C5D405-29F1-425C-A9F0-5F2191B158BC}"/>
    <cellStyle name="Input [yellow] 2 2 3 2" xfId="49464" xr:uid="{70A764CB-E897-4052-A9C2-AABEC5D4F2A1}"/>
    <cellStyle name="Input [yellow] 2 2 3 2 2" xfId="49465" xr:uid="{E33F44A5-B20B-4AA5-9A40-677F7CEDE766}"/>
    <cellStyle name="Input [yellow] 2 2 3 3" xfId="49466" xr:uid="{328C888E-7AF3-4E4C-8FD3-FE6FA96EDF5E}"/>
    <cellStyle name="Input [yellow] 2 2 3 4" xfId="49467" xr:uid="{FC23B9B6-4E30-475C-B12B-952253AA2A97}"/>
    <cellStyle name="Input [yellow] 2 2 4" xfId="49468" xr:uid="{C3209677-24CC-4F0E-A25B-55A2B47D065E}"/>
    <cellStyle name="Input [yellow] 2 2 4 2" xfId="49469" xr:uid="{A4F5619B-D03D-48F9-B9B3-AD3E943DE2E3}"/>
    <cellStyle name="Input [yellow] 2 2 4 2 2" xfId="49470" xr:uid="{89CCF5AA-19D4-447F-A1B9-DE790AAAFD2F}"/>
    <cellStyle name="Input [yellow] 2 2 4 2 2 2" xfId="49471" xr:uid="{C822B13E-4B89-4994-AF33-41EDB4CAC4C2}"/>
    <cellStyle name="Input [yellow] 2 2 4 3" xfId="49472" xr:uid="{A389A42A-A792-49C9-AF63-1DA857EC7D90}"/>
    <cellStyle name="Input [yellow] 2 2 5" xfId="49473" xr:uid="{098C30A9-7164-47CF-B48D-81183095AA46}"/>
    <cellStyle name="Input [yellow] 2 20" xfId="49474" xr:uid="{56A202CA-4839-4784-A536-38DE58D98362}"/>
    <cellStyle name="Input [yellow] 2 3" xfId="49475" xr:uid="{2645E9F3-4016-4DB4-A360-B325424B07D8}"/>
    <cellStyle name="Input [yellow] 2 3 2" xfId="49476" xr:uid="{E7CEBB82-5C68-4719-8D89-05A40093A7DE}"/>
    <cellStyle name="Input [yellow] 2 3 2 2" xfId="49477" xr:uid="{6B7B4892-C486-44EB-8286-87673A114691}"/>
    <cellStyle name="Input [yellow] 2 3 2 2 2" xfId="49478" xr:uid="{E2554CEA-4D38-470E-AFC9-5124AE8213ED}"/>
    <cellStyle name="Input [yellow] 2 3 2 2 3" xfId="49479" xr:uid="{1C08A4BF-1A8D-47EE-A1EB-870A488A6814}"/>
    <cellStyle name="Input [yellow] 2 3 2 3" xfId="49480" xr:uid="{C6705B09-A4BF-4614-946C-A870C0929BC6}"/>
    <cellStyle name="Input [yellow] 2 3 2 3 2" xfId="49481" xr:uid="{403906F9-EECB-4595-9E77-678D5FAD85BE}"/>
    <cellStyle name="Input [yellow] 2 3 2 3 2 2" xfId="49482" xr:uid="{47011F58-338E-4B85-8499-856B686435F7}"/>
    <cellStyle name="Input [yellow] 2 3 2 3 2 2 2" xfId="49483" xr:uid="{FB295E23-7393-43D2-ABE5-4DBE7AB3FB49}"/>
    <cellStyle name="Input [yellow] 2 3 2 4" xfId="49484" xr:uid="{E187B7E2-F76A-46A2-AC43-862902B02557}"/>
    <cellStyle name="Input [yellow] 2 3 3" xfId="49485" xr:uid="{598AEF2F-6A8A-4D94-8971-50B7B1FB8544}"/>
    <cellStyle name="Input [yellow] 2 3 3 2" xfId="49486" xr:uid="{3C5CE9AE-3A62-4662-A56E-BEE19AF5552C}"/>
    <cellStyle name="Input [yellow] 2 3 3 2 2" xfId="49487" xr:uid="{841476A0-EDE9-4BE8-A0D6-CBA332079699}"/>
    <cellStyle name="Input [yellow] 2 3 3 2 3" xfId="49488" xr:uid="{B05D041F-7DF1-48F2-9DD3-FB3CF997B3D1}"/>
    <cellStyle name="Input [yellow] 2 3 3 3" xfId="49489" xr:uid="{D4E514DF-78F4-4E03-8AA2-C2945CE840AF}"/>
    <cellStyle name="Input [yellow] 2 3 3 4" xfId="49490" xr:uid="{0293BB60-52E5-4745-8068-3AE9115ECE65}"/>
    <cellStyle name="Input [yellow] 2 3 4" xfId="49491" xr:uid="{39B93802-5671-4A8C-905F-121134ACF066}"/>
    <cellStyle name="Input [yellow] 2 3 4 2" xfId="49492" xr:uid="{7C413337-54EB-4FA7-AE11-47DDCE1F41DF}"/>
    <cellStyle name="Input [yellow] 2 3 4 3" xfId="49493" xr:uid="{C87C36F6-C04A-4186-9154-E8BAE148A652}"/>
    <cellStyle name="Input [yellow] 2 3 5" xfId="49494" xr:uid="{10E446DF-CBDC-4CE9-9776-63BA10ED491B}"/>
    <cellStyle name="Input [yellow] 2 3 5 2" xfId="49495" xr:uid="{C800A66B-6D7E-4B58-813D-9844DABB4327}"/>
    <cellStyle name="Input [yellow] 2 3 5 2 2" xfId="49496" xr:uid="{2A627986-B9FB-41D3-8595-0C163A5F976E}"/>
    <cellStyle name="Input [yellow] 2 3 5 2 2 2" xfId="49497" xr:uid="{F0DDC934-8B66-4602-9687-3BDFFE093A92}"/>
    <cellStyle name="Input [yellow] 2 3 6" xfId="49498" xr:uid="{A754C621-6ECC-4A0D-9269-FB8315F6CD9E}"/>
    <cellStyle name="Input [yellow] 2 4" xfId="49499" xr:uid="{F81EB0EF-9B62-43B8-9AAC-1976265FEC98}"/>
    <cellStyle name="Input [yellow] 2 4 2" xfId="49500" xr:uid="{1A02700A-4DDD-4F1B-84B5-107F96C15F31}"/>
    <cellStyle name="Input [yellow] 2 4 2 2" xfId="49501" xr:uid="{E1C5B0D5-7A86-4D58-9521-97F715E7269E}"/>
    <cellStyle name="Input [yellow] 2 4 2 3" xfId="49502" xr:uid="{739903E6-0B5B-4600-A476-7A700DF52F42}"/>
    <cellStyle name="Input [yellow] 2 4 2 4" xfId="49503" xr:uid="{1FD1D406-8F1F-4837-9D4D-9A51C7EF8CDB}"/>
    <cellStyle name="Input [yellow] 2 4 3" xfId="49504" xr:uid="{4429613F-499A-45EF-975D-892372A2AA9E}"/>
    <cellStyle name="Input [yellow] 2 4 3 2" xfId="49505" xr:uid="{07054179-6644-4913-8440-091BCAA893DF}"/>
    <cellStyle name="Input [yellow] 2 4 3 2 2" xfId="49506" xr:uid="{FE30C66C-029B-40F9-83A1-C5C6B459C0F1}"/>
    <cellStyle name="Input [yellow] 2 4 4" xfId="49507" xr:uid="{95E4C12D-CCB5-4A28-9440-6FBA34CA9A83}"/>
    <cellStyle name="Input [yellow] 2 4 5" xfId="49508" xr:uid="{A19129FC-5065-411A-B4C0-78D04E64DAAC}"/>
    <cellStyle name="Input [yellow] 2 5" xfId="49509" xr:uid="{D1700913-C587-485B-A2A9-BFC1630C6FC7}"/>
    <cellStyle name="Input [yellow] 2 5 2" xfId="49510" xr:uid="{B4D90067-DCDA-4E79-929C-DC1C8EB95E20}"/>
    <cellStyle name="Input [yellow] 2 5 2 2" xfId="49511" xr:uid="{E91EA107-F93F-4F53-B776-E6D352DDDC2B}"/>
    <cellStyle name="Input [yellow] 2 5 2 3" xfId="49512" xr:uid="{78C10B64-9483-463A-8A62-5B738345C128}"/>
    <cellStyle name="Input [yellow] 2 5 3" xfId="49513" xr:uid="{E699A137-4369-40BE-9A14-13DD3CFFEF28}"/>
    <cellStyle name="Input [yellow] 2 5 3 2" xfId="49514" xr:uid="{8897C58E-0428-4760-9D86-0BD4A9047944}"/>
    <cellStyle name="Input [yellow] 2 5 3 2 2" xfId="49515" xr:uid="{372DF612-1EB2-4F9B-9B62-D01B64741D0A}"/>
    <cellStyle name="Input [yellow] 2 5 4" xfId="49516" xr:uid="{6F4B4890-D1C8-4C8F-AC57-E2CECE95E330}"/>
    <cellStyle name="Input [yellow] 2 5 5" xfId="49517" xr:uid="{8B459164-AD28-4B8B-A8D2-84BF4383AB87}"/>
    <cellStyle name="Input [yellow] 2 6" xfId="49518" xr:uid="{82BD0611-0BA8-4DF7-964B-3730E30085CC}"/>
    <cellStyle name="Input [yellow] 2 6 2" xfId="49519" xr:uid="{2863DC37-F1EE-492D-8A78-875ABBA565F4}"/>
    <cellStyle name="Input [yellow] 2 6 2 2" xfId="49520" xr:uid="{0FA2B62A-9103-4313-A2B6-C741C65A3E7F}"/>
    <cellStyle name="Input [yellow] 2 6 2 3" xfId="49521" xr:uid="{0FE8C0CE-246F-4CEB-A9DD-179D0F4A867D}"/>
    <cellStyle name="Input [yellow] 2 6 3" xfId="49522" xr:uid="{9769724C-CA6C-496E-8543-737DA641F83D}"/>
    <cellStyle name="Input [yellow] 2 6 3 2" xfId="49523" xr:uid="{859E232D-39D0-4216-8837-ACA1864E4CCE}"/>
    <cellStyle name="Input [yellow] 2 6 3 2 2" xfId="49524" xr:uid="{EE8C4A38-6623-4583-A2D6-F511718FD8E9}"/>
    <cellStyle name="Input [yellow] 2 6 4" xfId="49525" xr:uid="{C0B40AF0-88F6-4408-9A24-1B5DE4E5300A}"/>
    <cellStyle name="Input [yellow] 2 7" xfId="49526" xr:uid="{42005D76-9901-491C-BA0D-D456E457BC7E}"/>
    <cellStyle name="Input [yellow] 2 7 2" xfId="49527" xr:uid="{0B1D8C26-714C-462B-AC67-DB6FACF011BF}"/>
    <cellStyle name="Input [yellow] 2 7 2 2" xfId="49528" xr:uid="{7C5E60D8-7A83-4887-88EE-1A471A0D8BA4}"/>
    <cellStyle name="Input [yellow] 2 7 2 3" xfId="49529" xr:uid="{80E83905-5FE2-4FED-B457-606067C7BD3C}"/>
    <cellStyle name="Input [yellow] 2 7 3" xfId="49530" xr:uid="{0BD6CC76-BFDF-489C-BD2D-9DFF26890A7F}"/>
    <cellStyle name="Input [yellow] 2 7 3 2" xfId="49531" xr:uid="{73CFEDF9-6B18-405F-AD2D-5AD194FA4735}"/>
    <cellStyle name="Input [yellow] 2 7 3 2 2" xfId="49532" xr:uid="{9567B149-8287-4205-A479-87E1682D2EEE}"/>
    <cellStyle name="Input [yellow] 2 7 4" xfId="49533" xr:uid="{3A87471D-ADD9-4A3F-96C0-4315BB31F390}"/>
    <cellStyle name="Input [yellow] 2 8" xfId="49534" xr:uid="{96020A84-668F-4584-939D-E1D3867788DF}"/>
    <cellStyle name="Input [yellow] 2 8 2" xfId="49535" xr:uid="{FF1D9A62-1447-4961-A5E2-9CA3F7B77FE8}"/>
    <cellStyle name="Input [yellow] 2 8 2 2" xfId="49536" xr:uid="{398DEAD4-FBCA-4C7D-BBEB-892402EDB4C0}"/>
    <cellStyle name="Input [yellow] 2 8 2 3" xfId="49537" xr:uid="{764C4F09-8DCF-4235-92C5-472488F0AAC0}"/>
    <cellStyle name="Input [yellow] 2 8 3" xfId="49538" xr:uid="{D2183C38-DDF1-48DF-9DD5-ACEEFCC20E10}"/>
    <cellStyle name="Input [yellow] 2 8 3 2" xfId="49539" xr:uid="{7DE9E13B-4538-40EB-A1F8-79A7FE3927F2}"/>
    <cellStyle name="Input [yellow] 2 8 3 2 2" xfId="49540" xr:uid="{F97D9F3C-D33D-4B4A-A00F-B321462D9A67}"/>
    <cellStyle name="Input [yellow] 2 8 4" xfId="49541" xr:uid="{B998BA0E-9AB0-4D41-8323-387E31160228}"/>
    <cellStyle name="Input [yellow] 2 9" xfId="49542" xr:uid="{AA1D75B3-2B18-4D3C-B2E1-64F5B8B94EA5}"/>
    <cellStyle name="Input [yellow] 2 9 2" xfId="49543" xr:uid="{57384F9B-6F0B-4096-B60B-DFC57BFAD119}"/>
    <cellStyle name="Input [yellow] 2 9 2 2" xfId="49544" xr:uid="{5EC1A0CA-53C6-46C0-98A3-CACD0E85A8B3}"/>
    <cellStyle name="Input [yellow] 2 9 2 3" xfId="49545" xr:uid="{4EA425B9-0736-4F8C-BB76-918744F7E332}"/>
    <cellStyle name="Input [yellow] 2 9 3" xfId="49546" xr:uid="{6B8A6155-5DC8-42FB-B996-6E32FB9237DB}"/>
    <cellStyle name="Input [yellow] 2 9 3 2" xfId="49547" xr:uid="{4C4DC532-3228-491B-9F34-12883B4EF4BD}"/>
    <cellStyle name="Input [yellow] 2 9 3 2 2" xfId="49548" xr:uid="{FCA7CFB1-6506-4B30-B03E-9DD697D58F2A}"/>
    <cellStyle name="Input [yellow] 2 9 4" xfId="49549" xr:uid="{EAD47C40-0ADC-4D29-ACAD-BD539625C84E}"/>
    <cellStyle name="Input [yellow] 3" xfId="49550" xr:uid="{701908E6-92BC-4F72-8CE9-D036B88736CD}"/>
    <cellStyle name="Input [yellow] 3 2" xfId="49551" xr:uid="{FF9FA205-0F01-49D8-8ADB-532B0C16EB46}"/>
    <cellStyle name="Input [yellow] 3 2 2" xfId="49552" xr:uid="{A2B5259D-08BD-4BE5-80B1-E36882C66533}"/>
    <cellStyle name="Input [yellow] 3 2 2 2" xfId="49553" xr:uid="{D6F105FA-3999-42D8-8344-0423EE9DBCED}"/>
    <cellStyle name="Input [yellow] 3 2 2 2 2" xfId="49554" xr:uid="{E52A93CE-A1B7-4B8C-A088-698CD61983C5}"/>
    <cellStyle name="Input [yellow] 3 2 2 2 3" xfId="49555" xr:uid="{25EDC3B0-A4E9-477F-ABF8-11E89554BEDB}"/>
    <cellStyle name="Input [yellow] 3 2 2 3" xfId="49556" xr:uid="{219861E7-BAE3-4200-B7F7-AF742821D4C8}"/>
    <cellStyle name="Input [yellow] 3 2 2 4" xfId="49557" xr:uid="{F4B04EA3-54B1-480D-8295-935EF9E03468}"/>
    <cellStyle name="Input [yellow] 3 2 2 5" xfId="49558" xr:uid="{F5BCEF8E-F4E8-4402-A0B8-FEBEEFE6217A}"/>
    <cellStyle name="Input [yellow] 3 2 3" xfId="49559" xr:uid="{148FCD35-25A5-4927-95D8-3FD5B24FE566}"/>
    <cellStyle name="Input [yellow] 3 2 3 2" xfId="49560" xr:uid="{617094F4-CE23-49FC-98D9-FDAAF152BD56}"/>
    <cellStyle name="Input [yellow] 3 2 3 3" xfId="49561" xr:uid="{6EFB267A-B095-4E21-A3B1-736173CA3425}"/>
    <cellStyle name="Input [yellow] 3 2 4" xfId="49562" xr:uid="{BE101A81-9590-4FE3-AAEF-8BEFD5308BD0}"/>
    <cellStyle name="Input [yellow] 3 2 4 2" xfId="49563" xr:uid="{E51FB966-6435-4CBE-9213-75B8260B5517}"/>
    <cellStyle name="Input [yellow] 3 2 4 2 2" xfId="49564" xr:uid="{9C7F0E11-BD49-43C5-A8F3-35540DB2A735}"/>
    <cellStyle name="Input [yellow] 3 2 4 2 2 2" xfId="49565" xr:uid="{509BD72E-268C-46BA-A1FB-FD43C62BE5C3}"/>
    <cellStyle name="Input [yellow] 3 2 5" xfId="49566" xr:uid="{D6C4BAB3-9CD4-4E91-8B02-B3B1175ECDF8}"/>
    <cellStyle name="Input [yellow] 3 3" xfId="49567" xr:uid="{778B5F0F-F345-43D1-A640-56CD73227DE0}"/>
    <cellStyle name="Input [yellow] 3 3 2" xfId="49568" xr:uid="{48812A1B-6BDD-41B0-B138-A7C17E67E2FC}"/>
    <cellStyle name="Input [yellow] 3 3 2 2" xfId="49569" xr:uid="{1445DD86-13CB-433A-9D0D-E1495C6F2980}"/>
    <cellStyle name="Input [yellow] 3 3 2 2 2" xfId="49570" xr:uid="{897A0F9D-CC24-4529-851A-E914D09FB7BE}"/>
    <cellStyle name="Input [yellow] 3 3 2 2 3" xfId="49571" xr:uid="{7392AB07-DEA2-408E-9F65-E02A8494B064}"/>
    <cellStyle name="Input [yellow] 3 3 2 3" xfId="49572" xr:uid="{DA26B4D0-F559-499B-BD2A-C7D043182618}"/>
    <cellStyle name="Input [yellow] 3 3 2 4" xfId="49573" xr:uid="{84ED78BB-42F5-4085-86C4-8067D99795C0}"/>
    <cellStyle name="Input [yellow] 3 3 2 5" xfId="49574" xr:uid="{98399789-D28D-4844-B2D8-E394583187CB}"/>
    <cellStyle name="Input [yellow] 3 3 3" xfId="49575" xr:uid="{2592C1EE-405F-448F-BC36-2784F3BA9555}"/>
    <cellStyle name="Input [yellow] 3 3 3 2" xfId="49576" xr:uid="{524055FB-63C6-4AE5-B082-F3B39FEDD0EC}"/>
    <cellStyle name="Input [yellow] 3 3 3 3" xfId="49577" xr:uid="{FC0B21AE-1558-486A-873B-93C54A19A3E8}"/>
    <cellStyle name="Input [yellow] 3 3 4" xfId="49578" xr:uid="{3A4E8BFE-B4FB-47D8-AC86-0E8BBE095884}"/>
    <cellStyle name="Input [yellow] 3 3 4 2" xfId="49579" xr:uid="{7829D232-4215-43F6-AC97-BC20C7D32EF6}"/>
    <cellStyle name="Input [yellow] 3 3 4 2 2" xfId="49580" xr:uid="{E4B7BD22-4172-4D77-AA77-7E0FA5DF340E}"/>
    <cellStyle name="Input [yellow] 3 3 4 2 2 2" xfId="49581" xr:uid="{F55B5F36-AB4C-4E42-8EA2-016793D3E1E0}"/>
    <cellStyle name="Input [yellow] 3 3 5" xfId="49582" xr:uid="{4F7B9A0D-8F7A-487E-9AB8-6809D5C08D15}"/>
    <cellStyle name="Input [yellow] 3 4" xfId="49583" xr:uid="{6A515726-39EE-4C0A-8EC8-08F26C7B4FD3}"/>
    <cellStyle name="Input [yellow] 3 4 2" xfId="49584" xr:uid="{72991001-C7FD-4199-B127-864984B91BF6}"/>
    <cellStyle name="Input [yellow] 3 4 2 2" xfId="49585" xr:uid="{87275BBF-B6D1-4EA3-9180-C96447C5DC3D}"/>
    <cellStyle name="Input [yellow] 3 4 2 3" xfId="49586" xr:uid="{5060E697-0537-45B2-863B-0208C217442F}"/>
    <cellStyle name="Input [yellow] 3 4 3" xfId="49587" xr:uid="{5C7DC9FE-2C49-4BB6-ADCF-27BC20ABD5F0}"/>
    <cellStyle name="Input [yellow] 3 4 4" xfId="49588" xr:uid="{3776C5B2-A92B-45FC-8DC2-FAF12F2F8B92}"/>
    <cellStyle name="Input [yellow] 3 4 5" xfId="49589" xr:uid="{4B5616F4-69D3-4AAC-B24A-7A0FF70537CD}"/>
    <cellStyle name="Input [yellow] 3 5" xfId="49590" xr:uid="{B6D652DE-06F8-4FE3-A255-278909E07CC1}"/>
    <cellStyle name="Input [yellow] 3 5 2" xfId="49591" xr:uid="{5C9EA55C-328F-47B0-A81A-8D5E76237B2A}"/>
    <cellStyle name="Input [yellow] 3 5 3" xfId="49592" xr:uid="{D70278E6-631D-4C8E-BBB2-1E2F0A0D9AB4}"/>
    <cellStyle name="Input [yellow] 3 6" xfId="49593" xr:uid="{CF653095-57B9-46CB-8CE2-E9585C63A8DF}"/>
    <cellStyle name="Input [yellow] 3 6 2" xfId="49594" xr:uid="{4751F479-3A92-472F-853E-4F011E8A289E}"/>
    <cellStyle name="Input [yellow] 3 6 2 2" xfId="49595" xr:uid="{B7ABCD46-096F-4BCF-A433-1EB68743CF9E}"/>
    <cellStyle name="Input [yellow] 3 6 2 2 2" xfId="49596" xr:uid="{0BC0A881-B543-4B37-A473-6220BCC6096E}"/>
    <cellStyle name="Input [yellow] 3 7" xfId="49597" xr:uid="{6909097B-8471-4BDE-8451-D3B35C69EF8F}"/>
    <cellStyle name="Input [yellow] 4" xfId="49598" xr:uid="{93388060-4CF4-4D12-9298-BCB99DED0C68}"/>
    <cellStyle name="Input [yellow] 4 2" xfId="49599" xr:uid="{0F47A754-4CAD-4DF6-8B57-5D0E62396923}"/>
    <cellStyle name="Input [yellow] 4 2 2" xfId="49600" xr:uid="{26793F86-FCAA-4681-9435-FDA570521A22}"/>
    <cellStyle name="Input [yellow] 4 2 2 2" xfId="49601" xr:uid="{AD46C36E-58E7-47DE-98AA-65DA77C1369A}"/>
    <cellStyle name="Input [yellow] 4 2 2 2 2" xfId="49602" xr:uid="{D51DA03B-F422-4DDB-8B28-F7A04F38B05D}"/>
    <cellStyle name="Input [yellow] 4 2 2 2 3" xfId="49603" xr:uid="{A9287713-C679-426E-B0B3-6A4A1E1C6558}"/>
    <cellStyle name="Input [yellow] 4 2 2 3" xfId="49604" xr:uid="{6569E094-BDE3-4507-8F6A-B37CA6D53721}"/>
    <cellStyle name="Input [yellow] 4 2 2 4" xfId="49605" xr:uid="{58EAF70D-1FE9-43D5-978E-CE41F0CA49E4}"/>
    <cellStyle name="Input [yellow] 4 2 3" xfId="49606" xr:uid="{A5AF8078-14A9-41D5-A871-73CC33197959}"/>
    <cellStyle name="Input [yellow] 4 2 3 2" xfId="49607" xr:uid="{AC29A6FA-8B75-4515-9A9F-A59E6B490C86}"/>
    <cellStyle name="Input [yellow] 4 2 3 3" xfId="49608" xr:uid="{C1A180CF-9850-484A-BEB5-C70804802AFD}"/>
    <cellStyle name="Input [yellow] 4 2 4" xfId="49609" xr:uid="{1C094A92-D536-4499-B719-C478D424A1E1}"/>
    <cellStyle name="Input [yellow] 4 2 4 2" xfId="49610" xr:uid="{A45171A9-68BF-4804-9F3F-8EFF3EF658D0}"/>
    <cellStyle name="Input [yellow] 4 2 4 2 2" xfId="49611" xr:uid="{7CC760E1-C614-45EA-A78F-B77E57CCB204}"/>
    <cellStyle name="Input [yellow] 4 2 4 2 2 2" xfId="49612" xr:uid="{6BDFC0FC-7E00-4CB4-85F6-5DF9D5D30F1E}"/>
    <cellStyle name="Input [yellow] 4 2 5" xfId="49613" xr:uid="{431B28FE-E1D0-4CDB-9E0B-3431CB768E73}"/>
    <cellStyle name="Input [yellow] 4 3" xfId="49614" xr:uid="{355D9D3D-512A-46C2-AB5A-430634717655}"/>
    <cellStyle name="Input [yellow] 4 3 2" xfId="49615" xr:uid="{91DB98A3-01EA-42DF-8376-D8CF496196E6}"/>
    <cellStyle name="Input [yellow] 4 3 2 2" xfId="49616" xr:uid="{654C5A73-17A8-488C-8DA6-9B712E8864B8}"/>
    <cellStyle name="Input [yellow] 4 3 2 2 2" xfId="49617" xr:uid="{EE8E8FEE-66FA-41CD-ABA5-E6B06B07272D}"/>
    <cellStyle name="Input [yellow] 4 3 2 2 3" xfId="49618" xr:uid="{90B38505-96BF-46B3-AF8A-63E567D20B9A}"/>
    <cellStyle name="Input [yellow] 4 3 2 3" xfId="49619" xr:uid="{4FEF4C1C-06B2-4C1E-868F-A7E36ADEC29D}"/>
    <cellStyle name="Input [yellow] 4 3 2 4" xfId="49620" xr:uid="{4868E575-3EC7-48CD-A721-876FC3D7EC31}"/>
    <cellStyle name="Input [yellow] 4 3 3" xfId="49621" xr:uid="{B1EE2AD3-83F9-48EA-806D-791B4F9F41F2}"/>
    <cellStyle name="Input [yellow] 4 3 3 2" xfId="49622" xr:uid="{43E5D33E-9ABD-4388-B0E1-AD6114142D39}"/>
    <cellStyle name="Input [yellow] 4 3 3 3" xfId="49623" xr:uid="{31D3120D-799C-4FAE-B0FA-3CCE2CABFD05}"/>
    <cellStyle name="Input [yellow] 4 3 4" xfId="49624" xr:uid="{77AE648A-C340-4CC6-BCE3-62C49D4021AE}"/>
    <cellStyle name="Input [yellow] 4 3 4 2" xfId="49625" xr:uid="{135C543D-3FE5-4580-B0CF-50B472BB9B10}"/>
    <cellStyle name="Input [yellow] 4 3 4 2 2" xfId="49626" xr:uid="{1EC96C31-54E8-4C71-B7C5-25AB7FB21E28}"/>
    <cellStyle name="Input [yellow] 4 3 4 2 2 2" xfId="49627" xr:uid="{BA1AD091-6CD3-4948-9041-28C284448730}"/>
    <cellStyle name="Input [yellow] 4 4" xfId="49628" xr:uid="{A37F6949-F0A7-43CC-B566-8603942BF041}"/>
    <cellStyle name="Input [yellow] 4 4 2" xfId="49629" xr:uid="{76688707-4B19-4B91-AF1B-363407145D95}"/>
    <cellStyle name="Input [yellow] 4 4 2 2" xfId="49630" xr:uid="{B94CA29F-92A2-4DD8-A23A-F405D9A9AE6C}"/>
    <cellStyle name="Input [yellow] 4 4 2 3" xfId="49631" xr:uid="{3FD94C97-38F5-4B67-BC6D-37CB6A030E59}"/>
    <cellStyle name="Input [yellow] 4 4 3" xfId="49632" xr:uid="{5D55AA23-7D36-49E1-A111-D0F175AB5CE1}"/>
    <cellStyle name="Input [yellow] 4 4 4" xfId="49633" xr:uid="{2BDD5298-F2A2-445D-92E6-8C541816C09F}"/>
    <cellStyle name="Input [yellow] 4 5" xfId="49634" xr:uid="{F3F9BE9B-9998-4D99-A99D-278DCAC80EF7}"/>
    <cellStyle name="Input [yellow] 4 5 2" xfId="49635" xr:uid="{F8D76367-CF7B-4D40-A48A-086546449BDF}"/>
    <cellStyle name="Input [yellow] 4 5 3" xfId="49636" xr:uid="{0960E393-5CC1-4357-AEF3-A8DBFF325C0C}"/>
    <cellStyle name="Input [yellow] 4 6" xfId="49637" xr:uid="{72E7D7CF-B556-45A9-B3AB-7C261DA9881B}"/>
    <cellStyle name="Input [yellow] 4 6 2" xfId="49638" xr:uid="{922D10D6-9E8A-4EE0-8417-6ED672C7901E}"/>
    <cellStyle name="Input [yellow] 4 6 2 2" xfId="49639" xr:uid="{57B1410C-73D9-4722-98D9-AE4334237099}"/>
    <cellStyle name="Input [yellow] 4 6 2 2 2" xfId="49640" xr:uid="{214C7E52-FDB0-4381-956E-C7BC25026E4B}"/>
    <cellStyle name="Input [yellow] 4 7" xfId="49641" xr:uid="{11EC7E5B-ED77-41B5-972E-00898DE33EDD}"/>
    <cellStyle name="Input [yellow] 5" xfId="49642" xr:uid="{8A9AD7BD-14E2-4E14-88C6-2B058CF88AC0}"/>
    <cellStyle name="Input [yellow] 5 2" xfId="49643" xr:uid="{D9303957-D67E-4031-B999-756B022FE386}"/>
    <cellStyle name="Input [yellow] 5 2 2" xfId="49644" xr:uid="{2B9E3DB2-2DEB-4A91-9012-C202C702B582}"/>
    <cellStyle name="Input [yellow] 5 2 2 2" xfId="49645" xr:uid="{EF99636D-0EE2-4B0D-B0C5-84359C6FD2AD}"/>
    <cellStyle name="Input [yellow] 5 2 2 3" xfId="49646" xr:uid="{9C3774F9-93BC-4F2F-A801-424DB4A6AF96}"/>
    <cellStyle name="Input [yellow] 5 2 3" xfId="49647" xr:uid="{D0F7816D-9D3C-477A-AE09-83D9C11A9E79}"/>
    <cellStyle name="Input [yellow] 5 2 4" xfId="49648" xr:uid="{04E08EEE-F274-4D36-AE3D-182707976C9C}"/>
    <cellStyle name="Input [yellow] 5 2 5" xfId="49649" xr:uid="{9D00E638-F2D5-402E-A48E-C5CB5705E1BB}"/>
    <cellStyle name="Input [yellow] 5 3" xfId="49650" xr:uid="{2BC9877B-57C7-4579-9BF1-D2C2F564068E}"/>
    <cellStyle name="Input [yellow] 5 3 2" xfId="49651" xr:uid="{AF603FC1-59E5-497A-B59C-28FCAAC82E67}"/>
    <cellStyle name="Input [yellow] 5 3 3" xfId="49652" xr:uid="{3087C972-B6BA-479E-ACB2-44503E1EB359}"/>
    <cellStyle name="Input [yellow] 5 4" xfId="49653" xr:uid="{D08651C6-7ADF-45F5-85BC-7B213C33DC13}"/>
    <cellStyle name="Input [yellow] 5 4 2" xfId="49654" xr:uid="{5D67BF96-8BA2-44F4-94C5-03C3D54F2077}"/>
    <cellStyle name="Input [yellow] 5 4 2 2" xfId="49655" xr:uid="{1467BFC7-A581-4F15-9233-F404A7C283CA}"/>
    <cellStyle name="Input [yellow] 5 4 2 2 2" xfId="49656" xr:uid="{49F542E2-DC11-4B9F-AE4C-5AB9932153D1}"/>
    <cellStyle name="Input [yellow] 5 5" xfId="49657" xr:uid="{03777035-E005-45A1-B807-B826E828334A}"/>
    <cellStyle name="Input [yellow] 6" xfId="49658" xr:uid="{4D1F970C-A943-4E63-B108-68D29C5AC747}"/>
    <cellStyle name="Input [yellow] 6 2" xfId="49659" xr:uid="{C466B638-775F-4CA7-A225-58BE510990C6}"/>
    <cellStyle name="Input [yellow] 6 2 2" xfId="49660" xr:uid="{DB7F4BD7-73C3-479A-A9DF-C8BDA6FAC7C3}"/>
    <cellStyle name="Input [yellow] 6 2 2 2" xfId="49661" xr:uid="{09180107-D330-4D98-818C-323C60F08E53}"/>
    <cellStyle name="Input [yellow] 6 2 2 3" xfId="49662" xr:uid="{56881F52-A909-43B9-A7EF-E79449189AD8}"/>
    <cellStyle name="Input [yellow] 6 2 3" xfId="49663" xr:uid="{447BF08D-4ADF-4D28-BE7E-45FB4C4F2994}"/>
    <cellStyle name="Input [yellow] 6 2 4" xfId="49664" xr:uid="{D64842DE-97C9-4C42-A85E-D74AEC15493B}"/>
    <cellStyle name="Input [yellow] 6 3" xfId="49665" xr:uid="{6BB50C91-E05E-4BDE-B5A3-41044F2082C6}"/>
    <cellStyle name="Input [yellow] 6 3 2" xfId="49666" xr:uid="{A043BC43-91F1-4625-9548-1C94B8242C31}"/>
    <cellStyle name="Input [yellow] 6 3 3" xfId="49667" xr:uid="{4BD03EB0-BEE2-4D31-B3B0-6493A128947E}"/>
    <cellStyle name="Input [yellow] 6 4" xfId="49668" xr:uid="{A823795E-376D-4733-83C6-4E970C1795EC}"/>
    <cellStyle name="Input [yellow] 6 4 2" xfId="49669" xr:uid="{669811D4-43F3-4530-89EB-5A2745311FED}"/>
    <cellStyle name="Input [yellow] 6 4 2 2" xfId="49670" xr:uid="{21C754C5-8BCC-4F76-B9D7-1179A5380C33}"/>
    <cellStyle name="Input [yellow] 6 4 2 2 2" xfId="49671" xr:uid="{4198F6DB-6C60-4758-952C-AAA76715B05A}"/>
    <cellStyle name="Input [yellow] 6 5" xfId="49672" xr:uid="{72165ADC-3B96-4DB6-8114-7767C576FE52}"/>
    <cellStyle name="Input [yellow] 7" xfId="49673" xr:uid="{B4E859C7-635B-4516-AD13-BF24E2B83DBA}"/>
    <cellStyle name="Input [yellow] 7 2" xfId="49674" xr:uid="{752F44A3-3513-44FF-92A9-1BDB2161C90D}"/>
    <cellStyle name="Input [yellow] 7 2 2" xfId="49675" xr:uid="{F11928A8-B326-4767-AE2F-FE464B98AD0A}"/>
    <cellStyle name="Input [yellow] 7 2 3" xfId="49676" xr:uid="{A112E82B-8E2D-4C0A-B844-D1AAB820B320}"/>
    <cellStyle name="Input [yellow] 7 3" xfId="49677" xr:uid="{66242728-A76A-4F88-9441-1B296DA71850}"/>
    <cellStyle name="Input [yellow] 7 3 2" xfId="49678" xr:uid="{8C9C746F-1CFE-44CD-9429-C6E07601D36D}"/>
    <cellStyle name="Input [yellow] 7 3 2 2" xfId="49679" xr:uid="{72C123F9-791D-4CF4-82E7-5255D8BEC622}"/>
    <cellStyle name="Input [yellow] 7 3 2 2 2" xfId="49680" xr:uid="{BE935CB7-B1A2-4829-BA2F-8A068DE3B71F}"/>
    <cellStyle name="Input [yellow] 8" xfId="49681" xr:uid="{039F805E-FB17-4B5A-AA22-2E70B9D30364}"/>
    <cellStyle name="Input [yellow] 8 2" xfId="49682" xr:uid="{05E0FEA9-EAE0-4513-B7D2-9DF22798A48B}"/>
    <cellStyle name="Input [yellow] 8 2 2" xfId="49683" xr:uid="{B525BA18-A7DD-45F9-82A9-49D3DC0D40A0}"/>
    <cellStyle name="Input [yellow] 8 2 3" xfId="49684" xr:uid="{CAE4CB52-972C-47EA-8EB9-22D6D2DEFD4F}"/>
    <cellStyle name="Input [yellow] 8 3" xfId="49685" xr:uid="{1FE4DF98-5E8D-494F-9C94-3FA1AE01DFA7}"/>
    <cellStyle name="Input [yellow] 8 4" xfId="49686" xr:uid="{35779166-88ED-465F-8468-56ADA9C43640}"/>
    <cellStyle name="Input 10" xfId="49687" xr:uid="{3EED94B2-DF73-42FB-B824-1BDB2232CB2F}"/>
    <cellStyle name="Input 10 10" xfId="49688" xr:uid="{7D79E626-87F1-43D2-9D0E-1C5B2C47683C}"/>
    <cellStyle name="Input 10 2" xfId="49689" xr:uid="{FADF1DBD-B572-463F-9AFB-F6C8C916EDC8}"/>
    <cellStyle name="Input 10 2 10" xfId="49690" xr:uid="{22B4EE16-102A-49BD-8DDB-34A25B9AB7DF}"/>
    <cellStyle name="Input 10 2 11" xfId="49691" xr:uid="{56450C1D-98EA-40EB-9032-090A4135CA5C}"/>
    <cellStyle name="Input 10 2 2" xfId="49692" xr:uid="{5646B621-9146-421A-BADA-DC5BBB70FB57}"/>
    <cellStyle name="Input 10 2 2 2" xfId="49693" xr:uid="{23E7D050-CF2A-4F68-A87F-CA672ADD6A0F}"/>
    <cellStyle name="Input 10 2 2 2 2" xfId="49694" xr:uid="{308604DE-3EC6-4AEC-8290-662BF278090C}"/>
    <cellStyle name="Input 10 2 2 2 2 2" xfId="49695" xr:uid="{17304FFC-86C5-470B-86AC-4E8FAA7F8E9B}"/>
    <cellStyle name="Input 10 2 2 2 2 3" xfId="49696" xr:uid="{C64D43CF-32D0-4EC6-93F2-8D72AB03A87B}"/>
    <cellStyle name="Input 10 2 2 2 3" xfId="49697" xr:uid="{13B0C50C-38C8-48FA-8AD8-DB1B9280F84D}"/>
    <cellStyle name="Input 10 2 2 2 3 2" xfId="49698" xr:uid="{64BC0F66-A770-4F0D-BE98-77C7A3F6D63B}"/>
    <cellStyle name="Input 10 2 2 2 4" xfId="49699" xr:uid="{DA26BD04-2886-459C-AB84-21C78B56E104}"/>
    <cellStyle name="Input 10 2 2 2 5" xfId="49700" xr:uid="{BBEA446B-ACB9-4FD2-BFE4-CEF8D837863A}"/>
    <cellStyle name="Input 10 2 2 2_Actual PT" xfId="49701" xr:uid="{3BCB974D-C717-4963-B872-387AE1E881E8}"/>
    <cellStyle name="Input 10 2 2 3" xfId="49702" xr:uid="{DD069C57-D377-49DA-A158-E7A1F5334679}"/>
    <cellStyle name="Input 10 2 2 3 2" xfId="49703" xr:uid="{D1ACF99E-E580-4D7E-839C-494D3EA444C8}"/>
    <cellStyle name="Input 10 2 2 3 2 2" xfId="49704" xr:uid="{2DCF6871-DD41-44BD-8789-083D146AF4BC}"/>
    <cellStyle name="Input 10 2 2 3 3" xfId="49705" xr:uid="{38B990C5-1C42-410A-97BF-0ABB90F3B718}"/>
    <cellStyle name="Input 10 2 2 4" xfId="49706" xr:uid="{F24FCD7A-FD17-4CE5-A0A3-019A66EC373B}"/>
    <cellStyle name="Input 10 2 2 4 2" xfId="49707" xr:uid="{A0E189EA-62D6-4D3E-A4DF-FFAF0EDB8EA2}"/>
    <cellStyle name="Input 10 2 2 4 2 2" xfId="49708" xr:uid="{C8AF7AEE-D499-4ED9-8D89-45BAAA5F023F}"/>
    <cellStyle name="Input 10 2 2 4 3" xfId="49709" xr:uid="{CD02F3F4-90AD-41AF-ABC5-B024D69D9BFF}"/>
    <cellStyle name="Input 10 2 2 5" xfId="49710" xr:uid="{78122082-5558-43EE-B734-197EDC70FABC}"/>
    <cellStyle name="Input 10 2 2 5 2" xfId="49711" xr:uid="{A30B4113-AC2D-4E8B-A1FE-54E049DDCBB2}"/>
    <cellStyle name="Input 10 2 2 6" xfId="49712" xr:uid="{9B1DC176-DEDD-46D2-93C9-6E88C27199F2}"/>
    <cellStyle name="Input 10 2 2_Actual PT" xfId="49713" xr:uid="{326A4163-2DAD-4832-80C4-75990078EFB5}"/>
    <cellStyle name="Input 10 2 3" xfId="49714" xr:uid="{0AB9CE28-C526-44C3-B52D-82056F8687B9}"/>
    <cellStyle name="Input 10 2 3 2" xfId="49715" xr:uid="{1B1F8574-0561-40F2-B263-84C131C06B1B}"/>
    <cellStyle name="Input 10 2 3 2 2" xfId="49716" xr:uid="{6CE505C3-DFB4-4949-A952-2FCDE511B88E}"/>
    <cellStyle name="Input 10 2 3 2 3" xfId="49717" xr:uid="{99CEE8EC-9DD3-44D9-9D57-CEAFCAF1E1F4}"/>
    <cellStyle name="Input 10 2 3 3" xfId="49718" xr:uid="{45577CB3-F5DD-4CAD-B8CB-F79D07121368}"/>
    <cellStyle name="Input 10 2 3 3 2" xfId="49719" xr:uid="{37E4A2C8-D325-481F-BA4E-25F2949A368E}"/>
    <cellStyle name="Input 10 2 3 4" xfId="49720" xr:uid="{B18E93B2-922E-4A24-8D8D-A89BFFAFD23F}"/>
    <cellStyle name="Input 10 2 3 5" xfId="49721" xr:uid="{8DBCFB86-B4F0-4249-8C5A-EEC8FBB0A302}"/>
    <cellStyle name="Input 10 2 3_Actual PT" xfId="49722" xr:uid="{67354D03-6548-426A-A253-51FD4F71D677}"/>
    <cellStyle name="Input 10 2 4" xfId="49723" xr:uid="{AA0A3B30-AA36-40A2-9576-9432C946A2ED}"/>
    <cellStyle name="Input 10 2 4 2" xfId="49724" xr:uid="{B7AC0B64-7C49-45F6-B7C7-5A9B693CA53B}"/>
    <cellStyle name="Input 10 2 4 2 2" xfId="49725" xr:uid="{CDCE4877-AED9-46E3-913A-EB9A104E30B4}"/>
    <cellStyle name="Input 10 2 4 3" xfId="49726" xr:uid="{4752505B-480E-45CE-ADC0-3FEC955AAE4D}"/>
    <cellStyle name="Input 10 2 5" xfId="49727" xr:uid="{B4FB6164-9D1C-4D3D-A192-017780295CCE}"/>
    <cellStyle name="Input 10 2 5 2" xfId="49728" xr:uid="{A094BC64-9E7F-4D4E-8685-F41D3A30EE77}"/>
    <cellStyle name="Input 10 2 5 2 2" xfId="49729" xr:uid="{9D11714A-3E62-400C-9722-0BBE6A6626B6}"/>
    <cellStyle name="Input 10 2 5 3" xfId="49730" xr:uid="{1C0FEE51-6F82-4145-9295-163FB66E1ADA}"/>
    <cellStyle name="Input 10 2 6" xfId="49731" xr:uid="{5599DD00-2027-41AA-8C3B-71A7799E745F}"/>
    <cellStyle name="Input 10 2 6 2" xfId="49732" xr:uid="{F83E1FA0-CEBC-491C-92FE-C27B35683433}"/>
    <cellStyle name="Input 10 2 7" xfId="49733" xr:uid="{63FDE917-90FB-407D-B0CD-036ECC93ECD9}"/>
    <cellStyle name="Input 10 2 8" xfId="49734" xr:uid="{55731CF6-3C97-42F2-8923-F5964DF1D00C}"/>
    <cellStyle name="Input 10 2 9" xfId="49735" xr:uid="{A0531EEB-D93C-40FE-B9F9-EEE6DD9FFF20}"/>
    <cellStyle name="Input 10 2_Actual PT" xfId="49736" xr:uid="{333A4957-8321-479A-AEC1-51508EB5F273}"/>
    <cellStyle name="Input 10 3" xfId="49737" xr:uid="{9A404C7C-7968-4048-AD05-56BF83C0DC6C}"/>
    <cellStyle name="Input 10 3 2" xfId="49738" xr:uid="{1A53B507-BBBF-4ABE-817D-4D5567E0F368}"/>
    <cellStyle name="Input 10 3 2 2" xfId="49739" xr:uid="{ED435B87-3452-4C97-96CE-7762DB290ECD}"/>
    <cellStyle name="Input 10 3 2 2 2" xfId="49740" xr:uid="{133D3BA4-FE4C-46FD-9CBE-61A2DA873724}"/>
    <cellStyle name="Input 10 3 2 2 3" xfId="49741" xr:uid="{F20688CA-5958-489A-8053-1ECFF6D14955}"/>
    <cellStyle name="Input 10 3 2 3" xfId="49742" xr:uid="{71BCCF7A-A510-4499-8053-EE5CCE7D1F61}"/>
    <cellStyle name="Input 10 3 2 3 2" xfId="49743" xr:uid="{8F51809D-6972-4292-B659-F73BBF0EE8AA}"/>
    <cellStyle name="Input 10 3 2 4" xfId="49744" xr:uid="{6B79C951-6BDD-498E-9009-19BC97599C92}"/>
    <cellStyle name="Input 10 3 2 5" xfId="49745" xr:uid="{5E8F8D65-9FF3-4ED0-BB01-CD7B4A4C9B8F}"/>
    <cellStyle name="Input 10 3 2_Actual PT" xfId="49746" xr:uid="{1AF28B62-F020-40A6-BC21-3186FE90C4FE}"/>
    <cellStyle name="Input 10 3 3" xfId="49747" xr:uid="{83B8A76B-7B10-44DD-95F3-0E9A0CC81501}"/>
    <cellStyle name="Input 10 3 3 2" xfId="49748" xr:uid="{3C093133-8DB2-46D7-8416-B148E1CA78CA}"/>
    <cellStyle name="Input 10 3 3 2 2" xfId="49749" xr:uid="{7FE66C84-7AB9-481F-B71C-F6B916D70F5D}"/>
    <cellStyle name="Input 10 3 3 3" xfId="49750" xr:uid="{BA8F0CC0-7F9D-4AD2-94E5-AE4D276F49F8}"/>
    <cellStyle name="Input 10 3 4" xfId="49751" xr:uid="{DDC54AA6-1CDC-4A17-9E24-5327AD87FCAB}"/>
    <cellStyle name="Input 10 3 4 2" xfId="49752" xr:uid="{8FB71B23-3703-47D1-9599-F6269F2D291E}"/>
    <cellStyle name="Input 10 3 4 2 2" xfId="49753" xr:uid="{1C01516A-412C-4AA6-8CA7-7B422E5A9D49}"/>
    <cellStyle name="Input 10 3 4 3" xfId="49754" xr:uid="{C3E5406B-90A5-4A34-B6EE-366B516DB5B6}"/>
    <cellStyle name="Input 10 3 5" xfId="49755" xr:uid="{32286A79-796B-4121-8F20-D39D8BDB114F}"/>
    <cellStyle name="Input 10 3 5 2" xfId="49756" xr:uid="{E498F18C-7D84-4014-82BE-AFBCF403C1EA}"/>
    <cellStyle name="Input 10 3 6" xfId="49757" xr:uid="{7CF70494-0AF0-41BF-A7DD-59549C020132}"/>
    <cellStyle name="Input 10 3_Actual PT" xfId="49758" xr:uid="{3857719A-69B1-4015-811C-84966E4230A9}"/>
    <cellStyle name="Input 10 4" xfId="49759" xr:uid="{31D43362-DABB-4C8E-9233-05E4FC6055BD}"/>
    <cellStyle name="Input 10 4 2" xfId="49760" xr:uid="{EF9E48AB-8A5A-430B-95F2-45FEB663F907}"/>
    <cellStyle name="Input 10 4 2 2" xfId="49761" xr:uid="{93B7E428-A68F-4DC8-BA72-C61B16837938}"/>
    <cellStyle name="Input 10 4 2 3" xfId="49762" xr:uid="{2F88065B-61AE-4465-A5A1-230053080D29}"/>
    <cellStyle name="Input 10 4 3" xfId="49763" xr:uid="{B40ABC44-305A-41AC-8C98-10D6A38CA5A5}"/>
    <cellStyle name="Input 10 4 3 2" xfId="49764" xr:uid="{BFB4A810-81E5-489E-A6F0-D20C6159366D}"/>
    <cellStyle name="Input 10 4 4" xfId="49765" xr:uid="{3D19503E-865A-47B7-B1DC-FE1C317DBF70}"/>
    <cellStyle name="Input 10 4 5" xfId="49766" xr:uid="{0B2B55E5-FD5D-41D8-BA40-64F873EECFE1}"/>
    <cellStyle name="Input 10 4_Actual PT" xfId="49767" xr:uid="{E33D59DB-F529-4834-98FD-524BDFFAAEA8}"/>
    <cellStyle name="Input 10 5" xfId="49768" xr:uid="{AA95E88A-DF39-4FAB-AA77-4EEA87AE9480}"/>
    <cellStyle name="Input 10 5 2" xfId="49769" xr:uid="{2E9EE7A6-D504-45FB-8FD5-3239CCF6E625}"/>
    <cellStyle name="Input 10 5 2 2" xfId="49770" xr:uid="{8F8FD5F2-4EDF-4913-8654-7E3FFA1FE69B}"/>
    <cellStyle name="Input 10 5 3" xfId="49771" xr:uid="{B7FB6199-6171-41DE-9C63-4BA4A31604FD}"/>
    <cellStyle name="Input 10 6" xfId="49772" xr:uid="{E4DDF35B-2BC9-44BD-926B-D29624AA5595}"/>
    <cellStyle name="Input 10 6 2" xfId="49773" xr:uid="{7D3E8AF2-3E06-4888-AED3-2B39FD24F461}"/>
    <cellStyle name="Input 10 6 3" xfId="49774" xr:uid="{979C0481-F4E7-4D4B-8B1C-B21BC9982FDC}"/>
    <cellStyle name="Input 10 7" xfId="49775" xr:uid="{F537CF64-C6FC-48D9-9D4C-90176413E36D}"/>
    <cellStyle name="Input 10 7 2" xfId="49776" xr:uid="{2F9F9036-D688-49AE-8E67-092CE04F2B5A}"/>
    <cellStyle name="Input 10 8" xfId="49777" xr:uid="{D3754E30-CB30-4D06-8D5E-690E246B3266}"/>
    <cellStyle name="Input 10 9" xfId="49778" xr:uid="{C4F72020-5D4C-414D-B724-62B69E3135ED}"/>
    <cellStyle name="Input 10_Actual PT" xfId="49779" xr:uid="{803EF594-F9BF-4A90-BDF1-844E806B55C6}"/>
    <cellStyle name="Input 11" xfId="49780" xr:uid="{75300E5E-28F4-445C-89CF-F594721DC728}"/>
    <cellStyle name="Input 11 10" xfId="49781" xr:uid="{888A8A56-5DAD-49C3-A930-717C63461FC6}"/>
    <cellStyle name="Input 11 2" xfId="49782" xr:uid="{36ACF6E3-7AD3-4287-B9C8-32A5C6788E9D}"/>
    <cellStyle name="Input 11 2 10" xfId="49783" xr:uid="{93513B43-68B4-4ACA-A080-6C18765BFF9D}"/>
    <cellStyle name="Input 11 2 11" xfId="49784" xr:uid="{5867E6F4-135B-485D-AE06-0ECF9C7E2F7F}"/>
    <cellStyle name="Input 11 2 2" xfId="49785" xr:uid="{AF36C8A3-18A3-42E2-B042-787CCEEA8685}"/>
    <cellStyle name="Input 11 2 2 2" xfId="49786" xr:uid="{102E782A-57AD-4DB9-91A6-3D9F6B15432B}"/>
    <cellStyle name="Input 11 2 2 2 2" xfId="49787" xr:uid="{649E4798-2E87-4907-B49D-E3F93BE07056}"/>
    <cellStyle name="Input 11 2 2 2 2 2" xfId="49788" xr:uid="{CD8A6D45-1E94-444A-98B6-86D4C8E7E9DD}"/>
    <cellStyle name="Input 11 2 2 2 2 3" xfId="49789" xr:uid="{8A332BF9-A182-414C-913B-3181BD8E202F}"/>
    <cellStyle name="Input 11 2 2 2 3" xfId="49790" xr:uid="{DF9BD0B3-05C5-48EC-A992-9D65B2ADEE7F}"/>
    <cellStyle name="Input 11 2 2 2 3 2" xfId="49791" xr:uid="{87DFC430-7A4B-4B16-84B3-E1078520339E}"/>
    <cellStyle name="Input 11 2 2 2 4" xfId="49792" xr:uid="{2783A5AE-4F30-4F83-87AC-76D828FAD33B}"/>
    <cellStyle name="Input 11 2 2 2 5" xfId="49793" xr:uid="{52B0C5A4-30AC-4B94-B876-0F3DA9397F00}"/>
    <cellStyle name="Input 11 2 2 2_Actual PT" xfId="49794" xr:uid="{83F913D1-EFDD-40F2-A543-266F4E2AB088}"/>
    <cellStyle name="Input 11 2 2 3" xfId="49795" xr:uid="{91B989C8-8F3E-41AC-B928-E36FA4019E96}"/>
    <cellStyle name="Input 11 2 2 3 2" xfId="49796" xr:uid="{58C984E0-A3C9-4872-8DD1-CE5E1C1B1990}"/>
    <cellStyle name="Input 11 2 2 3 2 2" xfId="49797" xr:uid="{234FC486-F842-4973-A39A-2B7F3FC58F9A}"/>
    <cellStyle name="Input 11 2 2 3 3" xfId="49798" xr:uid="{CD5E3C48-CB47-4D18-8D14-B4BA911AA558}"/>
    <cellStyle name="Input 11 2 2 4" xfId="49799" xr:uid="{A97A7D14-578C-4056-AFBD-B33BC00B195C}"/>
    <cellStyle name="Input 11 2 2 4 2" xfId="49800" xr:uid="{7DA2B22B-68A0-4E3B-B2A0-871366664927}"/>
    <cellStyle name="Input 11 2 2 4 2 2" xfId="49801" xr:uid="{E23743B9-CB9E-4DA2-BD50-67A5143DAD32}"/>
    <cellStyle name="Input 11 2 2 4 3" xfId="49802" xr:uid="{8E4D96DC-9545-4A2E-9A92-E1731DE8232F}"/>
    <cellStyle name="Input 11 2 2 5" xfId="49803" xr:uid="{A232AEAE-3743-4494-AB35-594A300ABDF0}"/>
    <cellStyle name="Input 11 2 2 5 2" xfId="49804" xr:uid="{D7EED618-D7DF-41E6-ADB2-88E6E968FD6F}"/>
    <cellStyle name="Input 11 2 2 6" xfId="49805" xr:uid="{AF954620-23B6-48A3-A141-5C7AB63E8052}"/>
    <cellStyle name="Input 11 2 2_Actual PT" xfId="49806" xr:uid="{ACFC5A20-5F1D-49C3-9865-060797BDA30C}"/>
    <cellStyle name="Input 11 2 3" xfId="49807" xr:uid="{86C11E66-932D-4A42-B6EE-3654B2108AB6}"/>
    <cellStyle name="Input 11 2 3 2" xfId="49808" xr:uid="{BC59B0D8-645A-48A7-B049-169D510AD17C}"/>
    <cellStyle name="Input 11 2 3 2 2" xfId="49809" xr:uid="{37DCBC41-CEE2-489F-BF72-E49D07CA7959}"/>
    <cellStyle name="Input 11 2 3 2 3" xfId="49810" xr:uid="{E4DD7539-26FC-4FC5-966D-F457577B5D66}"/>
    <cellStyle name="Input 11 2 3 3" xfId="49811" xr:uid="{F0CAF157-BCE6-457A-8764-77876ABED423}"/>
    <cellStyle name="Input 11 2 3 3 2" xfId="49812" xr:uid="{2DB19D85-6CE5-4B0D-8975-129E89B003D0}"/>
    <cellStyle name="Input 11 2 3 4" xfId="49813" xr:uid="{EA88FCF4-C169-459C-A26B-D672526C7871}"/>
    <cellStyle name="Input 11 2 3 5" xfId="49814" xr:uid="{70F3A4A7-4BAC-480E-848A-F92420483B22}"/>
    <cellStyle name="Input 11 2 3_Actual PT" xfId="49815" xr:uid="{62EE617D-4EED-4E43-9A6E-EE3F3B7DDABB}"/>
    <cellStyle name="Input 11 2 4" xfId="49816" xr:uid="{05E5C272-CD22-4E92-8CCF-4319940053F3}"/>
    <cellStyle name="Input 11 2 4 2" xfId="49817" xr:uid="{BC6D9346-F78A-4E45-90F3-8B1157F01E0C}"/>
    <cellStyle name="Input 11 2 4 2 2" xfId="49818" xr:uid="{017A850D-0E10-4964-8F04-994A46EC261E}"/>
    <cellStyle name="Input 11 2 4 3" xfId="49819" xr:uid="{2548B8D2-8CF8-4E35-8FFE-0A45B84A79D1}"/>
    <cellStyle name="Input 11 2 5" xfId="49820" xr:uid="{F3F5DA92-3E0F-4DC8-9E88-62BA8CDC9032}"/>
    <cellStyle name="Input 11 2 5 2" xfId="49821" xr:uid="{2A4FD7CD-39AE-4ECC-8557-CB9343CEAD37}"/>
    <cellStyle name="Input 11 2 5 2 2" xfId="49822" xr:uid="{14E9D930-DD47-4D8F-8CBB-978C7973E6CB}"/>
    <cellStyle name="Input 11 2 5 3" xfId="49823" xr:uid="{EACCFA1B-BD66-430C-B02E-52DAF365DC61}"/>
    <cellStyle name="Input 11 2 6" xfId="49824" xr:uid="{F78ED4BE-5B3B-4E74-824E-A1BBAB06622C}"/>
    <cellStyle name="Input 11 2 6 2" xfId="49825" xr:uid="{97CE3636-9806-453D-94BA-ED6794D45F38}"/>
    <cellStyle name="Input 11 2 7" xfId="49826" xr:uid="{DE4BC6F1-5A03-491D-8786-6646363A6CF2}"/>
    <cellStyle name="Input 11 2 8" xfId="49827" xr:uid="{C2441703-C684-4357-8611-85CDEB4936BE}"/>
    <cellStyle name="Input 11 2 9" xfId="49828" xr:uid="{467BAD49-E1EB-4095-A1E6-4C80C560C823}"/>
    <cellStyle name="Input 11 2_Actual PT" xfId="49829" xr:uid="{B00B1BC3-A596-4AF5-85E5-F58F965A7F08}"/>
    <cellStyle name="Input 11 3" xfId="49830" xr:uid="{6F0178F9-9DD8-459B-8CE8-DD31DAFA446A}"/>
    <cellStyle name="Input 11 3 2" xfId="49831" xr:uid="{B9F99004-6BF4-4FF5-B379-B462545FBC4B}"/>
    <cellStyle name="Input 11 3 2 2" xfId="49832" xr:uid="{FE110FBB-4DAF-4D20-9935-1828912C49B6}"/>
    <cellStyle name="Input 11 3 2 2 2" xfId="49833" xr:uid="{6308E3AB-ECD4-4C5B-AE1D-E737032481FB}"/>
    <cellStyle name="Input 11 3 2 2 3" xfId="49834" xr:uid="{FCE4E632-4189-48E9-A012-C27DFC8559E6}"/>
    <cellStyle name="Input 11 3 2 3" xfId="49835" xr:uid="{B4204703-2BF3-4EB0-A869-FBECC70A3E58}"/>
    <cellStyle name="Input 11 3 2 3 2" xfId="49836" xr:uid="{2AB3AADB-7DD0-4B3B-A0D6-2D6EE4340A1A}"/>
    <cellStyle name="Input 11 3 2 4" xfId="49837" xr:uid="{B8DD1EA4-19EE-42EF-B212-AE10AD167AAF}"/>
    <cellStyle name="Input 11 3 2 5" xfId="49838" xr:uid="{DA842511-A57E-4A98-BBE5-292F0C794DA8}"/>
    <cellStyle name="Input 11 3 2_Actual PT" xfId="49839" xr:uid="{C8F4BD36-F62C-40EE-B52A-80CAED772B19}"/>
    <cellStyle name="Input 11 3 3" xfId="49840" xr:uid="{126FCC50-57DB-45FD-BE8E-8C925DA5693C}"/>
    <cellStyle name="Input 11 3 3 2" xfId="49841" xr:uid="{9B6A66A7-B143-4C94-9996-4DBF7AA36F94}"/>
    <cellStyle name="Input 11 3 3 2 2" xfId="49842" xr:uid="{12337D58-02F4-4B2A-AE19-36AC714DB77D}"/>
    <cellStyle name="Input 11 3 3 3" xfId="49843" xr:uid="{85EE6FB2-EB6D-44C7-A782-65BEA3820076}"/>
    <cellStyle name="Input 11 3 4" xfId="49844" xr:uid="{D8736AA5-AAA3-4F19-A94B-F91968877EFD}"/>
    <cellStyle name="Input 11 3 4 2" xfId="49845" xr:uid="{8C46BBF6-4C3F-485C-A55B-87D497430B54}"/>
    <cellStyle name="Input 11 3 4 2 2" xfId="49846" xr:uid="{25D00571-63DB-4EAA-B5C0-9D22FC3FE2EA}"/>
    <cellStyle name="Input 11 3 4 3" xfId="49847" xr:uid="{020530E4-743A-499A-82AD-D1190DCD3A07}"/>
    <cellStyle name="Input 11 3 5" xfId="49848" xr:uid="{F6D66EBB-9279-4411-817B-12231062B5EF}"/>
    <cellStyle name="Input 11 3 5 2" xfId="49849" xr:uid="{4C5961B0-BB36-4A21-98C7-429AB28D5A4D}"/>
    <cellStyle name="Input 11 3 6" xfId="49850" xr:uid="{5884FD49-9F8E-4089-B54F-4A6167B7F95C}"/>
    <cellStyle name="Input 11 3_Actual PT" xfId="49851" xr:uid="{C0DA12FB-8A79-42FD-BCC2-54FD30AB31A0}"/>
    <cellStyle name="Input 11 4" xfId="49852" xr:uid="{47040170-805B-433F-8BF8-87DD7FB7F05A}"/>
    <cellStyle name="Input 11 4 2" xfId="49853" xr:uid="{6D88EE82-698F-4027-AA04-8EE68A38FF99}"/>
    <cellStyle name="Input 11 4 2 2" xfId="49854" xr:uid="{8A60A30F-2D01-48E7-BA9E-DEAB1539521A}"/>
    <cellStyle name="Input 11 4 2 3" xfId="49855" xr:uid="{D2110AE7-F7E0-4881-BEBB-A226FF62A6B6}"/>
    <cellStyle name="Input 11 4 3" xfId="49856" xr:uid="{172CF139-732A-4D97-B59B-C39CFED7FE21}"/>
    <cellStyle name="Input 11 4 3 2" xfId="49857" xr:uid="{137FABF7-2523-4870-B809-46545453B64E}"/>
    <cellStyle name="Input 11 4 4" xfId="49858" xr:uid="{FB055757-2894-4D6D-9C15-4B189E397A17}"/>
    <cellStyle name="Input 11 4 5" xfId="49859" xr:uid="{089F693B-E471-4316-81E2-43CF3E166AA9}"/>
    <cellStyle name="Input 11 4_Actual PT" xfId="49860" xr:uid="{7193FAEF-4673-46BA-9828-EDDB13022F9B}"/>
    <cellStyle name="Input 11 5" xfId="49861" xr:uid="{4D3BA0C1-4A0A-4243-8B7B-D84B45602A68}"/>
    <cellStyle name="Input 11 5 2" xfId="49862" xr:uid="{109D7A4C-BE10-4C4E-81D9-0DAD11A2D26F}"/>
    <cellStyle name="Input 11 5 2 2" xfId="49863" xr:uid="{E1F2D117-208D-41F9-BE4E-0654546E589A}"/>
    <cellStyle name="Input 11 5 3" xfId="49864" xr:uid="{2FBFCE1B-CDF1-46E2-9E0F-FFF3B2477592}"/>
    <cellStyle name="Input 11 6" xfId="49865" xr:uid="{476BE02D-B0CF-4E6B-A8B3-62463880112F}"/>
    <cellStyle name="Input 11 6 2" xfId="49866" xr:uid="{EC57A6C0-7202-41AD-BC1C-AD8DC9B07588}"/>
    <cellStyle name="Input 11 6 3" xfId="49867" xr:uid="{C94E2223-467D-43F0-8E0C-4A1329149DB4}"/>
    <cellStyle name="Input 11 7" xfId="49868" xr:uid="{415925EE-EE78-41C9-A5F3-9A7C825CB71C}"/>
    <cellStyle name="Input 11 7 2" xfId="49869" xr:uid="{0E5EBB8C-9867-4411-B9E4-4DE603726B23}"/>
    <cellStyle name="Input 11 8" xfId="49870" xr:uid="{A835ABC7-8A0B-494D-997E-AF82BDA362B7}"/>
    <cellStyle name="Input 11 9" xfId="49871" xr:uid="{64A4DBED-BB95-4885-ADA1-A5829C222F03}"/>
    <cellStyle name="Input 11_Actual PT" xfId="49872" xr:uid="{BA022933-F77D-48F2-9F6D-1B85DF9C98DE}"/>
    <cellStyle name="Input 12" xfId="49873" xr:uid="{15AFE433-7D8F-4AF0-99D0-59A43590968C}"/>
    <cellStyle name="Input 12 10" xfId="49874" xr:uid="{62534BB1-278C-4F70-ABF3-4B5D3B4D53FF}"/>
    <cellStyle name="Input 12 2" xfId="49875" xr:uid="{A9C99911-7845-4195-91B6-1DA9C6EC5F3E}"/>
    <cellStyle name="Input 12 2 10" xfId="49876" xr:uid="{DCB0EAE9-A14B-4AEA-BAD8-EEFBBEA64F17}"/>
    <cellStyle name="Input 12 2 11" xfId="49877" xr:uid="{05F050DF-BE6C-4B85-847D-35642E038C01}"/>
    <cellStyle name="Input 12 2 2" xfId="49878" xr:uid="{B59DEC79-9EB7-4B39-BB06-6D414BAB5B10}"/>
    <cellStyle name="Input 12 2 2 2" xfId="49879" xr:uid="{59E69ED7-976D-4314-B9B6-9967550C50CE}"/>
    <cellStyle name="Input 12 2 2 2 2" xfId="49880" xr:uid="{3DC97405-FF5B-4ECD-AA69-0C8E7540A410}"/>
    <cellStyle name="Input 12 2 2 2 2 2" xfId="49881" xr:uid="{821C7AE2-CE0A-4FDD-8937-EF87C3BD2EF1}"/>
    <cellStyle name="Input 12 2 2 2 2 3" xfId="49882" xr:uid="{3762CD95-017F-4665-90E2-F3925C510750}"/>
    <cellStyle name="Input 12 2 2 2 3" xfId="49883" xr:uid="{19A52BCF-3159-4FA3-9CA8-4DD0297EB373}"/>
    <cellStyle name="Input 12 2 2 2 3 2" xfId="49884" xr:uid="{164E7D25-099E-4DCF-9B31-E5FE9CEFA3DD}"/>
    <cellStyle name="Input 12 2 2 2 4" xfId="49885" xr:uid="{E78D3EC6-C5A8-4ACB-B117-04A124D1CF76}"/>
    <cellStyle name="Input 12 2 2 2 5" xfId="49886" xr:uid="{E4951594-A616-4A8D-8D96-9F1A4CF6DE69}"/>
    <cellStyle name="Input 12 2 2 2_Actual PT" xfId="49887" xr:uid="{C4B3AF33-EE95-4302-8F52-55D16B05FF3E}"/>
    <cellStyle name="Input 12 2 2 3" xfId="49888" xr:uid="{1C9C548F-D32B-4EF5-9D1A-CB63895B971C}"/>
    <cellStyle name="Input 12 2 2 3 2" xfId="49889" xr:uid="{8E898B11-A9BE-4FAA-B30C-100B3EDD37DB}"/>
    <cellStyle name="Input 12 2 2 3 2 2" xfId="49890" xr:uid="{8488734A-825B-4362-85BD-A044AC9F34B5}"/>
    <cellStyle name="Input 12 2 2 3 3" xfId="49891" xr:uid="{819E4EA3-FBBD-4A0E-97DD-B8C1DB410F6F}"/>
    <cellStyle name="Input 12 2 2 4" xfId="49892" xr:uid="{A48A9DCB-D910-4EE2-8A05-A9000B8E8A1F}"/>
    <cellStyle name="Input 12 2 2 4 2" xfId="49893" xr:uid="{A2246733-5807-4D26-8D69-0ACDEE98F77D}"/>
    <cellStyle name="Input 12 2 2 4 2 2" xfId="49894" xr:uid="{9CDACC99-3AB8-4071-8CFC-18708D278C14}"/>
    <cellStyle name="Input 12 2 2 4 3" xfId="49895" xr:uid="{570B7037-673C-4DE7-B748-69BB57F320B6}"/>
    <cellStyle name="Input 12 2 2 5" xfId="49896" xr:uid="{F25A8DE6-9322-42E1-9A08-B11849CC6C3D}"/>
    <cellStyle name="Input 12 2 2 5 2" xfId="49897" xr:uid="{953C9DB0-B743-43FF-B533-8DCB288670DD}"/>
    <cellStyle name="Input 12 2 2 6" xfId="49898" xr:uid="{E1A2657B-6B5C-4E6B-8D30-8A4912B6F0E9}"/>
    <cellStyle name="Input 12 2 2_Actual PT" xfId="49899" xr:uid="{20FBBE7C-BF69-4EF3-87D5-37D0CD495F9A}"/>
    <cellStyle name="Input 12 2 3" xfId="49900" xr:uid="{F1209703-8BEC-4240-8A95-0EB01957B6D4}"/>
    <cellStyle name="Input 12 2 3 2" xfId="49901" xr:uid="{5FE39A36-10DE-4EEC-BAB5-1FEEDE597336}"/>
    <cellStyle name="Input 12 2 3 2 2" xfId="49902" xr:uid="{B42A86ED-D0F5-4F1A-8A63-40277D4BB581}"/>
    <cellStyle name="Input 12 2 3 3" xfId="49903" xr:uid="{AB298492-1681-43A7-A401-8CCCE0A2300F}"/>
    <cellStyle name="Input 12 2 3 4" xfId="49904" xr:uid="{E1315920-FD4D-4CF4-8654-091E33D9DFF4}"/>
    <cellStyle name="Input 12 2 3_Actual PT" xfId="49905" xr:uid="{C36DE803-D471-4D34-B91B-FD31DE839EC1}"/>
    <cellStyle name="Input 12 2 4" xfId="49906" xr:uid="{98CC6770-2277-4CC2-B16E-B6E20AF0334B}"/>
    <cellStyle name="Input 12 2 4 2" xfId="49907" xr:uid="{7C5FEC90-46D5-436D-B9E5-B63CAC911A6B}"/>
    <cellStyle name="Input 12 2 4 3" xfId="49908" xr:uid="{2C668995-F138-4E5E-81CC-A5EF7F438C16}"/>
    <cellStyle name="Input 12 2 5" xfId="49909" xr:uid="{C571C9E9-58C2-49A6-BCAF-79AA1A1806B4}"/>
    <cellStyle name="Input 12 2 5 2" xfId="49910" xr:uid="{040B8D17-93C0-441F-8A74-CBA16629EF6D}"/>
    <cellStyle name="Input 12 2 5 3" xfId="49911" xr:uid="{50EDC418-6128-4ACE-9511-46CD8F37BCF4}"/>
    <cellStyle name="Input 12 2 6" xfId="49912" xr:uid="{3CC2CAA7-400E-429B-B278-E1D6BF26F120}"/>
    <cellStyle name="Input 12 2 6 2" xfId="49913" xr:uid="{8ED9F633-689D-4966-BCB6-29D57DD3A2EE}"/>
    <cellStyle name="Input 12 2 7" xfId="49914" xr:uid="{61038573-945A-4E98-AF05-E1CC9BF5B399}"/>
    <cellStyle name="Input 12 2 8" xfId="49915" xr:uid="{56A9088D-FB71-4EA6-A3DB-4352BCF067EC}"/>
    <cellStyle name="Input 12 2 9" xfId="49916" xr:uid="{9ECB4572-E6CA-4041-B9C1-A98E328FDCD4}"/>
    <cellStyle name="Input 12 2_Actual PT" xfId="49917" xr:uid="{9E08F1D3-3F6F-433D-B89C-921AA1EC6A43}"/>
    <cellStyle name="Input 12 3" xfId="49918" xr:uid="{9734681A-D656-415A-B2E8-A4A97D0E3DA7}"/>
    <cellStyle name="Input 12 3 2" xfId="49919" xr:uid="{1DF087A0-EBD7-4A17-BAA5-E130653BD898}"/>
    <cellStyle name="Input 12 3 2 2" xfId="49920" xr:uid="{76377504-D303-47A9-B13F-FC2C166F7124}"/>
    <cellStyle name="Input 12 3 2 2 2" xfId="49921" xr:uid="{C2BD187D-49DA-4A8C-98C9-7DFB409156C5}"/>
    <cellStyle name="Input 12 3 2 2 3" xfId="49922" xr:uid="{EA5B633B-289B-4E6C-B01C-93CBC5B257A2}"/>
    <cellStyle name="Input 12 3 2 3" xfId="49923" xr:uid="{B5D6E709-C6D2-4AE4-A353-B293886BB84A}"/>
    <cellStyle name="Input 12 3 2 3 2" xfId="49924" xr:uid="{EC877CCE-6F5F-4B1B-96B5-1829064FC3B7}"/>
    <cellStyle name="Input 12 3 2 4" xfId="49925" xr:uid="{59B119E1-508A-451D-8031-27F3420D4643}"/>
    <cellStyle name="Input 12 3 2 5" xfId="49926" xr:uid="{C392B596-0D40-4287-A480-2ABDB65266FE}"/>
    <cellStyle name="Input 12 3 2_Actual PT" xfId="49927" xr:uid="{E689CE08-839E-4E28-82E8-5F3B1B23661C}"/>
    <cellStyle name="Input 12 3 3" xfId="49928" xr:uid="{55FB6A02-0511-40CC-B7E9-D694B503B155}"/>
    <cellStyle name="Input 12 3 3 2" xfId="49929" xr:uid="{145903AF-6280-4539-98DB-9F40B4785F99}"/>
    <cellStyle name="Input 12 3 3 2 2" xfId="49930" xr:uid="{04B05772-74DC-4A9D-A84E-73FA799E167B}"/>
    <cellStyle name="Input 12 3 3 3" xfId="49931" xr:uid="{3F42DC2A-D23C-4EB9-B96B-F461EC4AC7ED}"/>
    <cellStyle name="Input 12 3 4" xfId="49932" xr:uid="{EEB2094C-329B-499B-9A15-9CE98FB491ED}"/>
    <cellStyle name="Input 12 3 4 2" xfId="49933" xr:uid="{E268EB95-DDFA-41B8-B496-2BB0B84A1608}"/>
    <cellStyle name="Input 12 3 4 2 2" xfId="49934" xr:uid="{0FAD8E72-DD4D-4ECC-B9FA-25A98840DFD6}"/>
    <cellStyle name="Input 12 3 4 3" xfId="49935" xr:uid="{842EAF5C-97ED-49DA-B165-C8D2AE9E7ED5}"/>
    <cellStyle name="Input 12 3 5" xfId="49936" xr:uid="{267E6E38-BF58-4990-B8CF-85C0FB4B1D22}"/>
    <cellStyle name="Input 12 3 5 2" xfId="49937" xr:uid="{44FB2DEB-9239-47EF-A26B-D32B0A9925CE}"/>
    <cellStyle name="Input 12 3 6" xfId="49938" xr:uid="{58F42BEC-E0D4-47FD-B89F-8E2EACEC0C48}"/>
    <cellStyle name="Input 12 3_Actual PT" xfId="49939" xr:uid="{C9C5366C-5B2E-401D-9D5B-B3564C26C196}"/>
    <cellStyle name="Input 12 4" xfId="49940" xr:uid="{637853ED-A164-41CE-9474-28D8DC2B54EC}"/>
    <cellStyle name="Input 12 4 2" xfId="49941" xr:uid="{A18BD682-8DE5-4063-A68C-8B65DF7B96D4}"/>
    <cellStyle name="Input 12 4 2 2" xfId="49942" xr:uid="{07461EC1-9CD8-4E8B-9A3D-747DCC3F97E0}"/>
    <cellStyle name="Input 12 4 2 3" xfId="49943" xr:uid="{BD5B694F-E553-4972-BC3C-67187FBD9828}"/>
    <cellStyle name="Input 12 4 3" xfId="49944" xr:uid="{23088BE8-AEEC-4A40-AAA1-4E4C872871FB}"/>
    <cellStyle name="Input 12 4 3 2" xfId="49945" xr:uid="{08F123EF-F93E-485B-B911-52B48AE618E9}"/>
    <cellStyle name="Input 12 4 4" xfId="49946" xr:uid="{1C124F8D-EB72-4929-8CF9-7F4A3A891F67}"/>
    <cellStyle name="Input 12 4 5" xfId="49947" xr:uid="{DB05E29C-EB4D-4D7F-85B6-7025FF53ACBE}"/>
    <cellStyle name="Input 12 4_Actual PT" xfId="49948" xr:uid="{2E516BFE-52F6-49B5-B35F-3049879F343B}"/>
    <cellStyle name="Input 12 5" xfId="49949" xr:uid="{C4009568-B31F-47A6-A4E9-1A9CFB0008F8}"/>
    <cellStyle name="Input 12 5 2" xfId="49950" xr:uid="{8D2924B0-2998-4D74-A151-BA5632B93FA1}"/>
    <cellStyle name="Input 12 5 2 2" xfId="49951" xr:uid="{3BB9F6E4-61F6-48FB-A7B7-DE8F945DBF20}"/>
    <cellStyle name="Input 12 5 3" xfId="49952" xr:uid="{E51B1209-F9B2-4DD7-826B-7F94B2300610}"/>
    <cellStyle name="Input 12 6" xfId="49953" xr:uid="{4B03B5E0-B79A-45A9-A83D-B50241653E30}"/>
    <cellStyle name="Input 12 6 2" xfId="49954" xr:uid="{28391EBC-A0CF-41AE-AEFE-2D24BF015848}"/>
    <cellStyle name="Input 12 6 3" xfId="49955" xr:uid="{A0992125-7726-4091-A65A-7C18E3B47FB8}"/>
    <cellStyle name="Input 12 7" xfId="49956" xr:uid="{40EF2F06-B6F3-467E-8373-6D76419BE5F2}"/>
    <cellStyle name="Input 12 7 2" xfId="49957" xr:uid="{EFF36A04-1D8B-4A1E-A62F-325F85E67388}"/>
    <cellStyle name="Input 12 8" xfId="49958" xr:uid="{9D9B56DC-A7B2-4A5F-925D-DD19EE43348E}"/>
    <cellStyle name="Input 12 9" xfId="49959" xr:uid="{AFC63C6B-AE4B-4E35-A8D1-3DCBF2A54A2D}"/>
    <cellStyle name="Input 12_Actual PT" xfId="49960" xr:uid="{CF4154ED-81A7-45A7-94A1-AC771B425F57}"/>
    <cellStyle name="Input 13" xfId="49961" xr:uid="{77B6D296-8122-487C-B7EC-C80316CDB7DD}"/>
    <cellStyle name="Input 13 2" xfId="49962" xr:uid="{72CDD4F5-7EC6-4C22-B37E-FE206E0F4789}"/>
    <cellStyle name="Input 13 2 10" xfId="49963" xr:uid="{BB450565-F3EA-40ED-9159-C5BB4A89B5F1}"/>
    <cellStyle name="Input 13 2 11" xfId="49964" xr:uid="{E62D1059-0758-435F-BC59-B67B8B5F79C2}"/>
    <cellStyle name="Input 13 2 2" xfId="49965" xr:uid="{93A49DEC-C571-4E7A-9089-33AE631E4A03}"/>
    <cellStyle name="Input 13 2 2 2" xfId="49966" xr:uid="{8B66F210-A4ED-42DF-9939-B80AD8E871D0}"/>
    <cellStyle name="Input 13 2 2 2 2" xfId="49967" xr:uid="{6C7F45D3-29A9-4C0B-A3C4-3632E61DB0D9}"/>
    <cellStyle name="Input 13 2 2 2 2 2" xfId="49968" xr:uid="{B229D489-C292-4C42-BC6C-9607583D964A}"/>
    <cellStyle name="Input 13 2 2 2 2 3" xfId="49969" xr:uid="{F33A5D68-4A1E-4586-B79A-5B0F88C2368E}"/>
    <cellStyle name="Input 13 2 2 2 3" xfId="49970" xr:uid="{ADD544B4-56DC-4386-9A86-3B20DCA84D4A}"/>
    <cellStyle name="Input 13 2 2 2 3 2" xfId="49971" xr:uid="{68C9F1D3-E088-41FD-8B44-3663C3D14DEC}"/>
    <cellStyle name="Input 13 2 2 2 4" xfId="49972" xr:uid="{EE4BCE71-BAE7-4C89-8D67-C8ACF1597942}"/>
    <cellStyle name="Input 13 2 2 2 5" xfId="49973" xr:uid="{553E2FD6-927A-4C3E-844A-0D6C50071AD5}"/>
    <cellStyle name="Input 13 2 2 2_Actual PT" xfId="49974" xr:uid="{192DCC02-10FA-4A20-AB7E-A42A302CEA8C}"/>
    <cellStyle name="Input 13 2 2 3" xfId="49975" xr:uid="{636CD210-2485-4FCA-B285-2ADA02BDD2AE}"/>
    <cellStyle name="Input 13 2 2 3 2" xfId="49976" xr:uid="{0002C5D8-CF18-4C99-8269-F0B3E25A885A}"/>
    <cellStyle name="Input 13 2 2 3 2 2" xfId="49977" xr:uid="{E2185861-B5DB-44C1-BDDC-85B9404BAFDF}"/>
    <cellStyle name="Input 13 2 2 3 3" xfId="49978" xr:uid="{0CE9F7FC-1067-4BD9-8598-FBFD5CCBC818}"/>
    <cellStyle name="Input 13 2 2 4" xfId="49979" xr:uid="{65B92D2C-B56E-4249-9B8D-6790A5E731F6}"/>
    <cellStyle name="Input 13 2 2 4 2" xfId="49980" xr:uid="{B171564F-35CA-4A56-9C0B-19EAE11047EA}"/>
    <cellStyle name="Input 13 2 2 4 2 2" xfId="49981" xr:uid="{244F6EDE-0A80-428E-9052-87C876BCAB94}"/>
    <cellStyle name="Input 13 2 2 4 3" xfId="49982" xr:uid="{F4FFC50C-3F67-4D5B-922C-D70F570C2B63}"/>
    <cellStyle name="Input 13 2 2 5" xfId="49983" xr:uid="{CA378729-E842-4083-A945-5DAAB755C6EC}"/>
    <cellStyle name="Input 13 2 2 5 2" xfId="49984" xr:uid="{7F985FAB-F3AD-432B-91C5-9D7F53597924}"/>
    <cellStyle name="Input 13 2 2 6" xfId="49985" xr:uid="{0DAAC36B-6BCE-40EF-992E-2896E6936DEE}"/>
    <cellStyle name="Input 13 2 2_Actual PT" xfId="49986" xr:uid="{1EDAC1DB-88DE-4231-B609-C574524F7573}"/>
    <cellStyle name="Input 13 2 3" xfId="49987" xr:uid="{EF5C6C97-F62A-4EC8-88CB-FD7774F18FE5}"/>
    <cellStyle name="Input 13 2 3 2" xfId="49988" xr:uid="{EB6BD299-B202-4DDD-AEF7-8EAFB831C995}"/>
    <cellStyle name="Input 13 2 3 2 2" xfId="49989" xr:uid="{93A8E476-DEC0-440D-A238-A0AFCE4EF1BC}"/>
    <cellStyle name="Input 13 2 3 3" xfId="49990" xr:uid="{B64FD16C-3EB5-43E0-BE33-AFDF46924E12}"/>
    <cellStyle name="Input 13 2 3 4" xfId="49991" xr:uid="{5168F24B-15F3-4C95-82E7-0A1D5EDCCA90}"/>
    <cellStyle name="Input 13 2 3_Actual PT" xfId="49992" xr:uid="{DF283068-6E0B-463C-BB5A-5F84C40A5A5F}"/>
    <cellStyle name="Input 13 2 4" xfId="49993" xr:uid="{E44CE22D-4E18-4C57-B47F-073E82E3BED6}"/>
    <cellStyle name="Input 13 2 4 2" xfId="49994" xr:uid="{E6D29029-C6FA-4E9B-8840-B68226D20BB7}"/>
    <cellStyle name="Input 13 2 4 3" xfId="49995" xr:uid="{6B480D1B-39A1-48F7-B0F9-FD50E47C5576}"/>
    <cellStyle name="Input 13 2 5" xfId="49996" xr:uid="{865BE72A-24F3-489D-9AF8-599C289E6C4E}"/>
    <cellStyle name="Input 13 2 5 2" xfId="49997" xr:uid="{AAE86B33-C1A6-43F0-B7CF-444FA0D79935}"/>
    <cellStyle name="Input 13 2 5 3" xfId="49998" xr:uid="{59EA7BE0-7332-4255-8328-2AE68090C482}"/>
    <cellStyle name="Input 13 2 6" xfId="49999" xr:uid="{C6F3FE72-C1D4-463B-9478-75B5FB74CEDB}"/>
    <cellStyle name="Input 13 2 6 2" xfId="50000" xr:uid="{590BA2C5-2EE3-4A2B-8C43-1A9DE7355644}"/>
    <cellStyle name="Input 13 2 7" xfId="50001" xr:uid="{DF5E4BB3-692F-42F3-B8E5-2D8A2994C3A7}"/>
    <cellStyle name="Input 13 2 8" xfId="50002" xr:uid="{93E4CECD-D956-4353-9637-0B85C3551206}"/>
    <cellStyle name="Input 13 2 9" xfId="50003" xr:uid="{39DA9A41-6563-44CC-A767-725B6AD29C69}"/>
    <cellStyle name="Input 13 2_Actual PT" xfId="50004" xr:uid="{A6F3CF88-BBD6-462F-8A38-C6B483C75C8B}"/>
    <cellStyle name="Input 13 3" xfId="50005" xr:uid="{6AA24688-8D41-4AF6-A703-405DFEAA10FE}"/>
    <cellStyle name="Input 13 3 2" xfId="50006" xr:uid="{EF36A4D4-15F7-42AA-8BE0-A1004DC1F3FB}"/>
    <cellStyle name="Input 13 3 2 2" xfId="50007" xr:uid="{7B141DDA-3C70-454B-BD9A-0FC167FC8974}"/>
    <cellStyle name="Input 13 3 2 2 2" xfId="50008" xr:uid="{90B2803F-F5CC-48C3-BEF0-371D261EFAC8}"/>
    <cellStyle name="Input 13 3 2 2 3" xfId="50009" xr:uid="{72A40AED-457E-4D63-B123-D19952B362AD}"/>
    <cellStyle name="Input 13 3 2 3" xfId="50010" xr:uid="{EF9EF61C-E207-4E8A-AD69-20E06CE86CF4}"/>
    <cellStyle name="Input 13 3 2 3 2" xfId="50011" xr:uid="{1339E860-FFB5-4667-A299-E788C3BD0AF2}"/>
    <cellStyle name="Input 13 3 2 4" xfId="50012" xr:uid="{264F2CEB-BD45-4837-B10F-A9A83E70A7C1}"/>
    <cellStyle name="Input 13 3 2 5" xfId="50013" xr:uid="{A24E23D4-A386-461C-AED9-83040E162384}"/>
    <cellStyle name="Input 13 3 2_Actual PT" xfId="50014" xr:uid="{753E9E7B-3C85-4E3F-8EA6-6E8149B9DEEE}"/>
    <cellStyle name="Input 13 3 3" xfId="50015" xr:uid="{7743A320-D2BA-4B11-BB3D-41D3030C203B}"/>
    <cellStyle name="Input 13 3 3 2" xfId="50016" xr:uid="{6DEEEFAA-8D4B-4267-8F93-538BD15DE77F}"/>
    <cellStyle name="Input 13 3 3 2 2" xfId="50017" xr:uid="{C8AB8C71-7750-4019-B02D-2F43F2750AB3}"/>
    <cellStyle name="Input 13 3 3 3" xfId="50018" xr:uid="{599A2556-2F44-470F-BC99-4679F4C38D06}"/>
    <cellStyle name="Input 13 3 4" xfId="50019" xr:uid="{D126A52B-54F1-4CB8-B8B4-357C22E139C9}"/>
    <cellStyle name="Input 13 3 4 2" xfId="50020" xr:uid="{B1B273FA-B6DA-4343-AF5C-07A74FD8CCD3}"/>
    <cellStyle name="Input 13 3 4 2 2" xfId="50021" xr:uid="{AF2EEBF3-7F2D-4339-8E01-132F02E4E26E}"/>
    <cellStyle name="Input 13 3 4 3" xfId="50022" xr:uid="{40F9B329-24CB-427D-B22A-494226CC5899}"/>
    <cellStyle name="Input 13 3 5" xfId="50023" xr:uid="{2F50BA65-0812-445E-97C1-BE39E4E2A6F6}"/>
    <cellStyle name="Input 13 3 5 2" xfId="50024" xr:uid="{61CFC974-EF1C-40F8-B133-FA4B4E387581}"/>
    <cellStyle name="Input 13 3 6" xfId="50025" xr:uid="{9C925C94-AE01-4149-99D0-8E1AECF6CF4E}"/>
    <cellStyle name="Input 13 3_Actual PT" xfId="50026" xr:uid="{9ED43383-A624-4874-BB80-22E6FC381D72}"/>
    <cellStyle name="Input 13 4" xfId="50027" xr:uid="{0EE6188B-A025-445E-B736-559825923802}"/>
    <cellStyle name="Input 13 4 2" xfId="50028" xr:uid="{C3AE4087-AC61-4579-B07F-330E116EA78A}"/>
    <cellStyle name="Input 13 4 2 2" xfId="50029" xr:uid="{A05D54C3-6CF0-4801-BAB1-4CB248D07D69}"/>
    <cellStyle name="Input 13 4 2 3" xfId="50030" xr:uid="{253F9649-5E9A-4730-BCEB-E0279549E56F}"/>
    <cellStyle name="Input 13 4 3" xfId="50031" xr:uid="{40178778-D255-40D9-8A12-64DEA4BD4E0A}"/>
    <cellStyle name="Input 13 4 3 2" xfId="50032" xr:uid="{CD83D8EC-BED9-4588-8162-5095880FA98F}"/>
    <cellStyle name="Input 13 4 4" xfId="50033" xr:uid="{D3F530FB-18C6-4856-82F2-ABEDCCA28491}"/>
    <cellStyle name="Input 13 4 5" xfId="50034" xr:uid="{AAA8C475-3AF9-45C1-976A-053B98679332}"/>
    <cellStyle name="Input 13 4_Actual PT" xfId="50035" xr:uid="{8DB4E965-D0BD-481D-A0E9-333A7813DB10}"/>
    <cellStyle name="Input 13 5" xfId="50036" xr:uid="{FDB40D5F-606B-4E4E-B708-76773FB99449}"/>
    <cellStyle name="Input 13 5 2" xfId="50037" xr:uid="{C9447A98-5842-491D-AB53-C94E650BFD82}"/>
    <cellStyle name="Input 13 5 2 2" xfId="50038" xr:uid="{3A05FAEC-DF32-4FA8-A015-4D84811682A2}"/>
    <cellStyle name="Input 13 5 3" xfId="50039" xr:uid="{46BD6989-3E8F-42D9-802B-6948C7E77D5F}"/>
    <cellStyle name="Input 13 6" xfId="50040" xr:uid="{2BB5AFA0-F16B-41BC-8AA0-6E56C6B889DD}"/>
    <cellStyle name="Input 13 6 2" xfId="50041" xr:uid="{7BF39D42-B811-40C8-9DAF-F4068C983EA3}"/>
    <cellStyle name="Input 13 6 3" xfId="50042" xr:uid="{EA2BDCF5-AB32-417A-9349-3982DF526D75}"/>
    <cellStyle name="Input 13 7" xfId="50043" xr:uid="{FCF03F6E-031D-48D0-B729-D1CF25327853}"/>
    <cellStyle name="Input 13 7 2" xfId="50044" xr:uid="{281E483F-43BE-476F-99B7-964F35FB43F1}"/>
    <cellStyle name="Input 13 8" xfId="50045" xr:uid="{FF20F65F-B3B5-44CB-B9FA-DE01558A9D53}"/>
    <cellStyle name="Input 13_Actual PT" xfId="50046" xr:uid="{23BB76C7-0484-4220-8833-6501F0EBAE45}"/>
    <cellStyle name="Input 14" xfId="50047" xr:uid="{4525523C-2D77-45AE-8BC3-AC3C80A27443}"/>
    <cellStyle name="Input 14 2" xfId="50048" xr:uid="{0AB788A6-C640-4B7B-829C-991F20205060}"/>
    <cellStyle name="Input 14 2 2" xfId="50049" xr:uid="{76FFD96A-E17E-4E81-A14A-FC3A14ACB506}"/>
    <cellStyle name="Input 14 2 2 2" xfId="50050" xr:uid="{4F01FB87-BD7B-408D-91F1-78942DCE9673}"/>
    <cellStyle name="Input 14 2 2 2 2" xfId="50051" xr:uid="{5EA21F53-3236-4200-B92A-0521829F82BD}"/>
    <cellStyle name="Input 14 2 2 2 2 2" xfId="50052" xr:uid="{C5DD9A1E-6F81-40AE-B5A1-5549B98FC903}"/>
    <cellStyle name="Input 14 2 2 2 3" xfId="50053" xr:uid="{4C9C62AC-27BA-4308-B261-D4D169E46EDD}"/>
    <cellStyle name="Input 14 2 2 3" xfId="50054" xr:uid="{B77B2AB2-AC32-4E6E-9C5E-622D8DC520F5}"/>
    <cellStyle name="Input 14 2 2 3 2" xfId="50055" xr:uid="{8833DE02-1780-40F8-AB51-2B1DBA5FC86E}"/>
    <cellStyle name="Input 14 2 2 3 2 2" xfId="50056" xr:uid="{33FAB0F2-6203-4DB1-AACE-5AC94476688D}"/>
    <cellStyle name="Input 14 2 2 3 3" xfId="50057" xr:uid="{046D6F59-92ED-4A18-AACE-F27271D3975E}"/>
    <cellStyle name="Input 14 2 2 4" xfId="50058" xr:uid="{C9D990AD-2F17-4EB9-82AA-BE3EF3F04205}"/>
    <cellStyle name="Input 14 2 2 4 2" xfId="50059" xr:uid="{A34F6C2E-E11D-4DE1-A1E6-CE0A809E6F78}"/>
    <cellStyle name="Input 14 2 2 4 3" xfId="50060" xr:uid="{FD2DC7FB-B0C9-492C-AE10-1040B6AABD66}"/>
    <cellStyle name="Input 14 2 2 5" xfId="50061" xr:uid="{4CC41991-BB06-4794-8E7E-FDC44D4461B5}"/>
    <cellStyle name="Input 14 2 2 6" xfId="50062" xr:uid="{3F692BD8-1681-4746-80A2-181DA5964190}"/>
    <cellStyle name="Input 14 2 2_Actual PT" xfId="50063" xr:uid="{43A4443D-28F9-43B8-9F1A-E3FE2FECB799}"/>
    <cellStyle name="Input 14 2 3" xfId="50064" xr:uid="{42479658-B6D2-43F3-8CD9-BDB64F379C02}"/>
    <cellStyle name="Input 14 2 3 2" xfId="50065" xr:uid="{89DDF2A8-087C-44E9-8DAB-D6BC05D4F0AE}"/>
    <cellStyle name="Input 14 2 3 2 2" xfId="50066" xr:uid="{800FE719-A84A-4F41-BF2F-A40B6D171072}"/>
    <cellStyle name="Input 14 2 3 3" xfId="50067" xr:uid="{0198BAD7-BE1F-42C9-BE93-1609BC3EFF85}"/>
    <cellStyle name="Input 14 2 4" xfId="50068" xr:uid="{19A89368-DE07-4349-B43E-55F7D72A470D}"/>
    <cellStyle name="Input 14 2 4 2" xfId="50069" xr:uid="{5F257E15-7A0C-480F-9C3D-979CF3353D93}"/>
    <cellStyle name="Input 14 2 4 2 2" xfId="50070" xr:uid="{7B9B1015-677A-486B-8F90-8554F5F3B939}"/>
    <cellStyle name="Input 14 2 4 3" xfId="50071" xr:uid="{77E6DF64-D5B1-4202-AC16-29DAC86738A7}"/>
    <cellStyle name="Input 14 2 5" xfId="50072" xr:uid="{DD2D819E-2867-4D37-A837-4302B6814679}"/>
    <cellStyle name="Input 14 2 5 2" xfId="50073" xr:uid="{007F2D82-A586-442C-B212-5B79CD849BD6}"/>
    <cellStyle name="Input 14 2 5 3" xfId="50074" xr:uid="{8ABB5497-C47F-4FA4-945C-EBF9CAFE40C4}"/>
    <cellStyle name="Input 14 2 6" xfId="50075" xr:uid="{7102FF57-7432-4BD3-A751-4D3926FEACA7}"/>
    <cellStyle name="Input 14 2 7" xfId="50076" xr:uid="{6C22CDD5-C8A0-426D-872B-E1797143D83F}"/>
    <cellStyle name="Input 14 2_Actual PT" xfId="50077" xr:uid="{C9FEB13D-A78B-44E8-8715-18388E5A09AA}"/>
    <cellStyle name="Input 14 3" xfId="50078" xr:uid="{CBB789B0-0749-4398-A747-BF556633786F}"/>
    <cellStyle name="Input 14 3 2" xfId="50079" xr:uid="{73D970B8-1D46-4289-B0AB-A534531B0AF7}"/>
    <cellStyle name="Input 14 3 2 2" xfId="50080" xr:uid="{F20DEABB-5A41-474C-BB4F-33E7B7943AD7}"/>
    <cellStyle name="Input 14 3 2 2 2" xfId="50081" xr:uid="{AAA022B7-723A-47A8-BA75-A08B761AA77F}"/>
    <cellStyle name="Input 14 3 2 2 3" xfId="50082" xr:uid="{872D4F89-C24D-4EB6-B6AD-0E4C0913BB1C}"/>
    <cellStyle name="Input 14 3 2 3" xfId="50083" xr:uid="{1A616E06-DE6D-4ED7-B95D-7010FD270D95}"/>
    <cellStyle name="Input 14 3 2 3 2" xfId="50084" xr:uid="{136835EA-3C52-46C3-90FF-B5256E798EDD}"/>
    <cellStyle name="Input 14 3 2 4" xfId="50085" xr:uid="{7E386AB3-0E55-4833-8BD8-296D1B6CE9CC}"/>
    <cellStyle name="Input 14 3 2 5" xfId="50086" xr:uid="{F6111821-F4B8-4B1C-8CCC-EA74B95C0291}"/>
    <cellStyle name="Input 14 3 2_Actual PT" xfId="50087" xr:uid="{91A65F2B-8442-4420-9A32-C47E9F8F4117}"/>
    <cellStyle name="Input 14 3 3" xfId="50088" xr:uid="{8E3BB3F0-D8F1-4201-AE83-D7598F98AA50}"/>
    <cellStyle name="Input 14 3 3 2" xfId="50089" xr:uid="{1DA676F8-3F75-42E4-958F-050B65A145F8}"/>
    <cellStyle name="Input 14 3 3 2 2" xfId="50090" xr:uid="{DE91C0D7-4EAD-45D8-AB96-5219269FCD4E}"/>
    <cellStyle name="Input 14 3 3 3" xfId="50091" xr:uid="{B3DAA696-6227-4DF8-80AC-87E7BEFEF194}"/>
    <cellStyle name="Input 14 3 4" xfId="50092" xr:uid="{55F6E900-78BD-40E3-9A16-8A9C460C41A7}"/>
    <cellStyle name="Input 14 3 4 2" xfId="50093" xr:uid="{6371F4D2-ADCE-4C8A-9AA5-D23955157C71}"/>
    <cellStyle name="Input 14 3 4 2 2" xfId="50094" xr:uid="{FF4C303C-924A-4705-A482-91A191226759}"/>
    <cellStyle name="Input 14 3 4 3" xfId="50095" xr:uid="{0B564FD4-48A1-4FFA-88BC-F6AE59E88E08}"/>
    <cellStyle name="Input 14 3 5" xfId="50096" xr:uid="{2679305F-BD88-496A-ADFC-BD451F6AFA34}"/>
    <cellStyle name="Input 14 3 5 2" xfId="50097" xr:uid="{957C8D1C-E477-4EFA-ADDD-EA64628B436E}"/>
    <cellStyle name="Input 14 3 6" xfId="50098" xr:uid="{3A853164-D727-4C6F-BE37-ADBD6E31C351}"/>
    <cellStyle name="Input 14 3_Actual PT" xfId="50099" xr:uid="{02A072CC-B0F4-4202-B619-751367F3AB5B}"/>
    <cellStyle name="Input 14 4" xfId="50100" xr:uid="{CB926DAF-EF50-46DE-B644-300D9467F980}"/>
    <cellStyle name="Input 14 4 2" xfId="50101" xr:uid="{23D94CBF-5992-4B0D-BA07-3BBF3AE04290}"/>
    <cellStyle name="Input 14 4 2 2" xfId="50102" xr:uid="{FD526050-8EB2-4A02-8C87-32BE1A7F0420}"/>
    <cellStyle name="Input 14 4 2 3" xfId="50103" xr:uid="{EFEEE4E8-8F7D-4607-91D9-49261FA411AF}"/>
    <cellStyle name="Input 14 4 3" xfId="50104" xr:uid="{3DEE6ADE-D199-43C2-9D80-080AE58F729C}"/>
    <cellStyle name="Input 14 4 3 2" xfId="50105" xr:uid="{294CF46D-8ACE-43CA-B431-B6EB2CE3034E}"/>
    <cellStyle name="Input 14 4 4" xfId="50106" xr:uid="{08ABA238-B7C3-4AC8-B54A-023418EFC2D2}"/>
    <cellStyle name="Input 14 4 5" xfId="50107" xr:uid="{870315E2-024C-4150-80A8-73373339DF23}"/>
    <cellStyle name="Input 14 4_Actual PT" xfId="50108" xr:uid="{6E8BE652-8799-437F-AE5E-42825CF6FF10}"/>
    <cellStyle name="Input 14 5" xfId="50109" xr:uid="{F0D3604A-A9AC-4893-983A-8C0247812762}"/>
    <cellStyle name="Input 14 5 2" xfId="50110" xr:uid="{5AB29B3D-FCF5-4EA3-AC94-4A3426B24BCE}"/>
    <cellStyle name="Input 14 5 2 2" xfId="50111" xr:uid="{E48B1176-D7A0-47BC-8934-4173515B32EE}"/>
    <cellStyle name="Input 14 5 3" xfId="50112" xr:uid="{8B33180F-C8A4-4673-AFEF-BCD8F07766CE}"/>
    <cellStyle name="Input 14 6" xfId="50113" xr:uid="{6B69AC60-B33B-4720-8F77-DA3E5DDDB4E5}"/>
    <cellStyle name="Input 14 6 2" xfId="50114" xr:uid="{957465FD-5F62-47AD-B148-9BFF8CE89019}"/>
    <cellStyle name="Input 14 6 3" xfId="50115" xr:uid="{00FCD0F6-DE3D-48DA-A41D-3599B17808C1}"/>
    <cellStyle name="Input 14 7" xfId="50116" xr:uid="{90DF3354-98AE-4642-9DBA-375CBE9B20C2}"/>
    <cellStyle name="Input 14 7 2" xfId="50117" xr:uid="{08736E1F-2556-4206-ABF4-6F7D658099CB}"/>
    <cellStyle name="Input 14 8" xfId="50118" xr:uid="{BD7D294A-C7F5-4057-B7AD-FF3C9B5825F0}"/>
    <cellStyle name="Input 14_Actual PT" xfId="50119" xr:uid="{4BF7C434-135F-4E2A-A7DB-6377543B09FA}"/>
    <cellStyle name="Input 15" xfId="50120" xr:uid="{B11CBD17-843C-4D85-8B96-2ED42AA003FC}"/>
    <cellStyle name="Input 15 2" xfId="50121" xr:uid="{8077C38E-D11B-4020-BEBD-37F69DD1C4D1}"/>
    <cellStyle name="Input 15 2 2" xfId="50122" xr:uid="{D736B616-EEA6-4135-8A87-2E8FBF4BC5EE}"/>
    <cellStyle name="Input 15 2 2 2" xfId="50123" xr:uid="{0BC1FCEC-11D4-4F5E-AE33-D68BE482D1C1}"/>
    <cellStyle name="Input 15 2 2 2 2" xfId="50124" xr:uid="{965BC702-E554-4727-8B56-8F10A0D70700}"/>
    <cellStyle name="Input 15 2 2 2 2 2" xfId="50125" xr:uid="{AF1078AF-58A1-4069-99BC-124435F18F5F}"/>
    <cellStyle name="Input 15 2 2 2 3" xfId="50126" xr:uid="{C351A684-F2F0-478D-9B19-E313859CC4EA}"/>
    <cellStyle name="Input 15 2 2 3" xfId="50127" xr:uid="{33A5D8F1-2CD2-4433-92E2-88E783A03A23}"/>
    <cellStyle name="Input 15 2 2 3 2" xfId="50128" xr:uid="{77BC543F-358C-4B9A-998C-84C5B6348968}"/>
    <cellStyle name="Input 15 2 2 3 2 2" xfId="50129" xr:uid="{382C2523-50F8-449C-8938-841AA2B0BE79}"/>
    <cellStyle name="Input 15 2 2 3 3" xfId="50130" xr:uid="{66BE7B8C-2A9B-4AA3-9BBD-006F7F4FBE06}"/>
    <cellStyle name="Input 15 2 2 4" xfId="50131" xr:uid="{213E3E2D-2BC8-4CFC-9233-952E5DB60319}"/>
    <cellStyle name="Input 15 2 2 4 2" xfId="50132" xr:uid="{704CB77A-C644-4AB9-873E-D77CFD992879}"/>
    <cellStyle name="Input 15 2 2 4 3" xfId="50133" xr:uid="{27171E49-CAB8-454F-893E-9F4EA0199CD0}"/>
    <cellStyle name="Input 15 2 2 5" xfId="50134" xr:uid="{7733C5F6-A8F7-44B6-96E5-D3E9DE5E8708}"/>
    <cellStyle name="Input 15 2 2 6" xfId="50135" xr:uid="{08AC6ED2-040A-441E-9DD0-267F51F69EB1}"/>
    <cellStyle name="Input 15 2 2_Actual PT" xfId="50136" xr:uid="{EB662F67-96E9-4F80-ACD8-14D72D8CF364}"/>
    <cellStyle name="Input 15 2 3" xfId="50137" xr:uid="{29732534-6827-4597-A4A0-46E8A4F485F0}"/>
    <cellStyle name="Input 15 2 3 2" xfId="50138" xr:uid="{ACB5430E-582B-4D7C-B71A-39FB32794C23}"/>
    <cellStyle name="Input 15 2 3 2 2" xfId="50139" xr:uid="{C55221FF-9E7A-48DB-B938-A76DEF6DFA70}"/>
    <cellStyle name="Input 15 2 3 3" xfId="50140" xr:uid="{2894F7F5-2319-4107-AB4D-08F280CCA729}"/>
    <cellStyle name="Input 15 2 4" xfId="50141" xr:uid="{C0199B1E-0D20-4A83-909F-22CE25B89CD6}"/>
    <cellStyle name="Input 15 2 4 2" xfId="50142" xr:uid="{740D7762-44AF-4A7C-B9EA-05533CF99499}"/>
    <cellStyle name="Input 15 2 4 2 2" xfId="50143" xr:uid="{AB8B03D4-2A23-45B2-A9E1-34FD49F2AD50}"/>
    <cellStyle name="Input 15 2 4 3" xfId="50144" xr:uid="{C4FF4B3A-7FD8-4A46-96FF-69D0F96CFD14}"/>
    <cellStyle name="Input 15 2 5" xfId="50145" xr:uid="{19312F42-4552-47EB-9AEA-C974B36D223D}"/>
    <cellStyle name="Input 15 2 5 2" xfId="50146" xr:uid="{14F3C3A6-59A4-43BE-BA33-C30DEF1DA178}"/>
    <cellStyle name="Input 15 2 5 3" xfId="50147" xr:uid="{F3DCC115-2F07-43A2-9832-D4C903A0AE0C}"/>
    <cellStyle name="Input 15 2 6" xfId="50148" xr:uid="{09560216-1E69-4EC4-97D4-FE34AD5AAF2F}"/>
    <cellStyle name="Input 15 2 7" xfId="50149" xr:uid="{97864984-81BC-4EFC-BDD1-306DAB980449}"/>
    <cellStyle name="Input 15 2_Actual PT" xfId="50150" xr:uid="{8676A1FF-7565-4633-A25E-A5BC58F8DFC9}"/>
    <cellStyle name="Input 15 3" xfId="50151" xr:uid="{DFCF1188-ECFF-41A1-AE4E-823038BB0719}"/>
    <cellStyle name="Input 15 3 2" xfId="50152" xr:uid="{7F21169D-10A5-4D53-8F14-0D48B6E2ECAD}"/>
    <cellStyle name="Input 15 3 2 2" xfId="50153" xr:uid="{A3276E92-6536-4904-B7C8-40AD00D58B01}"/>
    <cellStyle name="Input 15 3 2 2 2" xfId="50154" xr:uid="{EEED4208-C5EF-41C6-9133-E71948301C95}"/>
    <cellStyle name="Input 15 3 2 2 3" xfId="50155" xr:uid="{FD361E0B-B4F7-403D-A5C6-C1360D3D5C33}"/>
    <cellStyle name="Input 15 3 2 3" xfId="50156" xr:uid="{AB6D3655-81BA-4FEA-A221-944E64503A53}"/>
    <cellStyle name="Input 15 3 2 3 2" xfId="50157" xr:uid="{E17FACDF-F0A3-443C-961C-AFD8580143F4}"/>
    <cellStyle name="Input 15 3 2 4" xfId="50158" xr:uid="{F3819B15-6D92-4FEE-9B64-700580319BB4}"/>
    <cellStyle name="Input 15 3 2 5" xfId="50159" xr:uid="{628D99D0-4C0C-49DE-8ECB-9FA01DE0AD36}"/>
    <cellStyle name="Input 15 3 2_Actual PT" xfId="50160" xr:uid="{3AD3012D-E113-4CFF-85E3-BC90A7E473BC}"/>
    <cellStyle name="Input 15 3 3" xfId="50161" xr:uid="{87A2A70C-18E4-401B-A297-3F27ACE66F76}"/>
    <cellStyle name="Input 15 3 3 2" xfId="50162" xr:uid="{9053614F-66D2-4CA2-A6C5-18A45B3F4766}"/>
    <cellStyle name="Input 15 3 3 2 2" xfId="50163" xr:uid="{9CDEC6BF-DBE8-424C-8152-67F2D27065B0}"/>
    <cellStyle name="Input 15 3 3 3" xfId="50164" xr:uid="{43FCBD24-9A94-4C14-8543-E4B06F2087F0}"/>
    <cellStyle name="Input 15 3 4" xfId="50165" xr:uid="{4F32F85E-63DE-4B5B-A2A6-575D12D7804B}"/>
    <cellStyle name="Input 15 3 4 2" xfId="50166" xr:uid="{979EA8CD-ED9B-4755-9393-A6F79ABF5675}"/>
    <cellStyle name="Input 15 3 4 2 2" xfId="50167" xr:uid="{4F1234FD-E392-444A-9BB5-4A52C794F52D}"/>
    <cellStyle name="Input 15 3 4 3" xfId="50168" xr:uid="{F9E52501-C50F-466E-9266-7FB07EBBAA7A}"/>
    <cellStyle name="Input 15 3 5" xfId="50169" xr:uid="{917379BB-DB43-45AE-AB7A-45D90672D491}"/>
    <cellStyle name="Input 15 3 5 2" xfId="50170" xr:uid="{80B61E2E-B545-448A-B483-F2356F743F73}"/>
    <cellStyle name="Input 15 3 6" xfId="50171" xr:uid="{57F88E79-92AF-44C0-86B7-0FC1A230E540}"/>
    <cellStyle name="Input 15 3_Actual PT" xfId="50172" xr:uid="{7E0506F9-8D1B-4647-B615-E3C067FF2CA6}"/>
    <cellStyle name="Input 15 4" xfId="50173" xr:uid="{DFB76FFF-071E-47A9-9778-D41827B86B7D}"/>
    <cellStyle name="Input 15 4 2" xfId="50174" xr:uid="{766E7970-C021-47BC-81C3-70A6664849F2}"/>
    <cellStyle name="Input 15 4 2 2" xfId="50175" xr:uid="{51B06D1C-4F33-4E87-B099-FA799D77CB58}"/>
    <cellStyle name="Input 15 4 2 3" xfId="50176" xr:uid="{C61FC6E3-8DA8-4F21-B23E-9D5DE5455118}"/>
    <cellStyle name="Input 15 4 3" xfId="50177" xr:uid="{9F69DE62-26B4-46D3-BC5F-CBFC2DCDCE6A}"/>
    <cellStyle name="Input 15 4 3 2" xfId="50178" xr:uid="{7F7C88D6-06AF-4CDD-B944-0551E4830A18}"/>
    <cellStyle name="Input 15 4 4" xfId="50179" xr:uid="{CF2AC173-219E-4ABD-B088-A45A1E996E0D}"/>
    <cellStyle name="Input 15 4 5" xfId="50180" xr:uid="{F2841B25-E85D-43E2-9AFA-036C00A3AA54}"/>
    <cellStyle name="Input 15 4_Actual PT" xfId="50181" xr:uid="{D8975C28-F3CE-4FE9-968A-E9BC5D7A55DC}"/>
    <cellStyle name="Input 15 5" xfId="50182" xr:uid="{86E6EF83-3516-49DC-B823-7BCEFABB29AA}"/>
    <cellStyle name="Input 15 5 2" xfId="50183" xr:uid="{956A20DE-BECD-499F-AE7E-FAEE54FE6230}"/>
    <cellStyle name="Input 15 5 2 2" xfId="50184" xr:uid="{087BC765-3477-41C1-91F7-18DCA39E0439}"/>
    <cellStyle name="Input 15 5 3" xfId="50185" xr:uid="{4E63941F-FAC8-4B23-8301-CC3E8016CF22}"/>
    <cellStyle name="Input 15 6" xfId="50186" xr:uid="{92A70648-C150-4233-8C67-0AC3E4DC485C}"/>
    <cellStyle name="Input 15 6 2" xfId="50187" xr:uid="{CCA42ACF-0AF9-42FA-A2ED-2253F5B9D8E8}"/>
    <cellStyle name="Input 15 6 3" xfId="50188" xr:uid="{20F4BBC2-BDE9-41C7-B34D-1CB9E468AD7D}"/>
    <cellStyle name="Input 15 7" xfId="50189" xr:uid="{62F053DB-79BF-4FE7-9AC3-0B3B290042D9}"/>
    <cellStyle name="Input 15 7 2" xfId="50190" xr:uid="{F50F6CDB-424F-457B-9856-F07F7836C190}"/>
    <cellStyle name="Input 15 8" xfId="50191" xr:uid="{ABAC769F-AA74-49A7-B241-F754578DBFC8}"/>
    <cellStyle name="Input 15_Actual PT" xfId="50192" xr:uid="{6F4AB6AD-BE80-4E4D-861D-C9E7A3C85D56}"/>
    <cellStyle name="Input 16" xfId="50193" xr:uid="{FEF5FC43-DC48-410F-A833-2395B55EF4B5}"/>
    <cellStyle name="Input 16 2" xfId="50194" xr:uid="{36D0EDD0-51F7-4FFB-8A63-99B437DCA0CC}"/>
    <cellStyle name="Input 16 2 2" xfId="50195" xr:uid="{94ECF6E4-33E1-4138-8D28-26F76841DD22}"/>
    <cellStyle name="Input 16 2 2 2" xfId="50196" xr:uid="{246F6288-828E-44AD-8C9D-7C9F39BAAA54}"/>
    <cellStyle name="Input 16 2 2 2 2" xfId="50197" xr:uid="{A53F9A1A-BB48-4930-9DED-7A4F9FF0DBDC}"/>
    <cellStyle name="Input 16 2 2 2 2 2" xfId="50198" xr:uid="{B1FFD871-BFF9-47A7-8BDB-66977228903A}"/>
    <cellStyle name="Input 16 2 2 2 3" xfId="50199" xr:uid="{1E20FE77-91CA-46E8-87E8-3F0D4F376705}"/>
    <cellStyle name="Input 16 2 2 3" xfId="50200" xr:uid="{C235D91C-80A1-4756-B8AF-E42780BB4A83}"/>
    <cellStyle name="Input 16 2 2 3 2" xfId="50201" xr:uid="{C9911760-A44D-4B59-8B8C-DB501C420B77}"/>
    <cellStyle name="Input 16 2 2 3 2 2" xfId="50202" xr:uid="{AD407551-15E5-446B-9CBD-E9B7D0756887}"/>
    <cellStyle name="Input 16 2 2 3 3" xfId="50203" xr:uid="{6469578E-9053-4C6F-96E4-D0E157B025CD}"/>
    <cellStyle name="Input 16 2 2 4" xfId="50204" xr:uid="{9F60D8F5-2CA2-47C8-9D9E-370DE2A8FE5A}"/>
    <cellStyle name="Input 16 2 2 4 2" xfId="50205" xr:uid="{572761B9-99DC-4BA7-A0F8-EF769B4F7D26}"/>
    <cellStyle name="Input 16 2 2 4 3" xfId="50206" xr:uid="{BA3569E7-2A66-4FD1-A6EC-341793D9AB38}"/>
    <cellStyle name="Input 16 2 2 5" xfId="50207" xr:uid="{C41164F9-F3AC-4BD9-A6C1-56011FAD02EC}"/>
    <cellStyle name="Input 16 2 2 6" xfId="50208" xr:uid="{CAA941BB-CC4D-407A-92D1-5741C638BA5D}"/>
    <cellStyle name="Input 16 2 2_Actual PT" xfId="50209" xr:uid="{6C52D7FC-8F5B-4708-8894-D6C83AC819CB}"/>
    <cellStyle name="Input 16 2 3" xfId="50210" xr:uid="{15A761EB-DF82-4192-B49B-31226A48614A}"/>
    <cellStyle name="Input 16 2 3 2" xfId="50211" xr:uid="{89922F21-4D35-43F7-907A-D73FC17C17D5}"/>
    <cellStyle name="Input 16 2 3 2 2" xfId="50212" xr:uid="{75C960A4-E7FA-407E-91D8-80CEE1647F59}"/>
    <cellStyle name="Input 16 2 3 3" xfId="50213" xr:uid="{4BCB371F-1443-46FB-B418-F70A053BBCBC}"/>
    <cellStyle name="Input 16 2 4" xfId="50214" xr:uid="{8F0A7740-C8FA-4B5F-91C6-5AF478F4EE4A}"/>
    <cellStyle name="Input 16 2 4 2" xfId="50215" xr:uid="{42F435B1-D7D6-45DA-8DF6-1AC6D4A2BA68}"/>
    <cellStyle name="Input 16 2 4 2 2" xfId="50216" xr:uid="{0798FA89-4AA2-4875-8837-6C55B4EF98A3}"/>
    <cellStyle name="Input 16 2 4 3" xfId="50217" xr:uid="{E382EF4D-88CC-495D-AD52-B30B87E1B534}"/>
    <cellStyle name="Input 16 2 5" xfId="50218" xr:uid="{36A7BA50-A5A5-4B76-9276-F829668C69D2}"/>
    <cellStyle name="Input 16 2 5 2" xfId="50219" xr:uid="{4768806D-9558-4F61-BEC4-CD5FE65A6D30}"/>
    <cellStyle name="Input 16 2 5 3" xfId="50220" xr:uid="{E8830146-9CA0-4522-B1DA-37ED59AFDE31}"/>
    <cellStyle name="Input 16 2 6" xfId="50221" xr:uid="{8080CA6D-DC3D-4151-A746-1EE870C7F3AE}"/>
    <cellStyle name="Input 16 2 7" xfId="50222" xr:uid="{72F0B387-D331-4851-9FA4-69172E54DB2E}"/>
    <cellStyle name="Input 16 2_Actual PT" xfId="50223" xr:uid="{C7E8D995-B71F-4BBD-8C59-FAB3B1C612EB}"/>
    <cellStyle name="Input 16 3" xfId="50224" xr:uid="{84ED2D17-591D-420C-A850-C364E2475A1E}"/>
    <cellStyle name="Input 16 3 2" xfId="50225" xr:uid="{68DF68CC-1C74-4BA5-AC44-24D59180AC94}"/>
    <cellStyle name="Input 16 3 2 2" xfId="50226" xr:uid="{9FCCEAFA-B515-48AA-9236-61992C944BD7}"/>
    <cellStyle name="Input 16 3 2 2 2" xfId="50227" xr:uid="{C8F6EF66-926A-4147-859E-4020F2F7F901}"/>
    <cellStyle name="Input 16 3 2 2 3" xfId="50228" xr:uid="{7E91BCCD-EB3B-4648-8470-68166BE567CC}"/>
    <cellStyle name="Input 16 3 2 3" xfId="50229" xr:uid="{BE2E5F00-0551-47AF-BB33-98EF00D1D8E8}"/>
    <cellStyle name="Input 16 3 2 3 2" xfId="50230" xr:uid="{14546DE0-02D6-435F-A033-C4BE8CB12CB4}"/>
    <cellStyle name="Input 16 3 2 4" xfId="50231" xr:uid="{BD8B6697-0A42-4B2F-858B-9E27DD385E70}"/>
    <cellStyle name="Input 16 3 2 5" xfId="50232" xr:uid="{D1CB33A4-E902-4A42-BAC2-2142380E9021}"/>
    <cellStyle name="Input 16 3 2_Actual PT" xfId="50233" xr:uid="{AB9A8731-5B7A-437A-B0D8-BCD5EC7EB5B1}"/>
    <cellStyle name="Input 16 3 3" xfId="50234" xr:uid="{582CA1C6-3366-4A63-B2B8-32BA9CB0AFBA}"/>
    <cellStyle name="Input 16 3 3 2" xfId="50235" xr:uid="{89773624-EA12-4855-BD2A-515D6CC382AC}"/>
    <cellStyle name="Input 16 3 3 2 2" xfId="50236" xr:uid="{41530140-C34F-4568-815A-EC59A3CE1F4D}"/>
    <cellStyle name="Input 16 3 3 3" xfId="50237" xr:uid="{39289057-F0A3-41CE-BA3F-1852DA10AE95}"/>
    <cellStyle name="Input 16 3 4" xfId="50238" xr:uid="{FB4984F6-BFD1-4A11-AD26-0E2A4F01446F}"/>
    <cellStyle name="Input 16 3 4 2" xfId="50239" xr:uid="{569BE7B6-5948-434A-86BE-99C2B542ECC7}"/>
    <cellStyle name="Input 16 3 4 2 2" xfId="50240" xr:uid="{477C8D57-1E3C-423F-9173-68790E316EBD}"/>
    <cellStyle name="Input 16 3 4 3" xfId="50241" xr:uid="{59C66E28-6366-404E-B3FB-B00204B44DBA}"/>
    <cellStyle name="Input 16 3 5" xfId="50242" xr:uid="{8DE366E6-7F63-475E-BF10-38545CC80946}"/>
    <cellStyle name="Input 16 3 5 2" xfId="50243" xr:uid="{DA114244-8372-4231-9310-740C61FEAFCB}"/>
    <cellStyle name="Input 16 3 6" xfId="50244" xr:uid="{8E2D86D2-C8FF-45BF-925B-869D32981744}"/>
    <cellStyle name="Input 16 3_Actual PT" xfId="50245" xr:uid="{8D09B4E4-A34F-4745-A26D-4182A3B893CB}"/>
    <cellStyle name="Input 16 4" xfId="50246" xr:uid="{AE66331F-5BEF-4451-A357-3CC441BBB30F}"/>
    <cellStyle name="Input 16 4 2" xfId="50247" xr:uid="{310E5D20-4A28-4F2B-9C92-F5568E8FC5C6}"/>
    <cellStyle name="Input 16 4 2 2" xfId="50248" xr:uid="{8EB77A55-EA3D-45DD-B03A-4BFAEB754855}"/>
    <cellStyle name="Input 16 4 2 3" xfId="50249" xr:uid="{F7717871-6482-466A-8DCA-405BF78E0FBC}"/>
    <cellStyle name="Input 16 4 3" xfId="50250" xr:uid="{F651F207-E278-4551-8807-3C8F0E82086F}"/>
    <cellStyle name="Input 16 4 3 2" xfId="50251" xr:uid="{62B701D5-E43F-4792-9BD6-BC4DE825F6A5}"/>
    <cellStyle name="Input 16 4 4" xfId="50252" xr:uid="{4F124DA6-3846-44FB-B6F4-F963718B2885}"/>
    <cellStyle name="Input 16 4 5" xfId="50253" xr:uid="{82690528-F4E5-4CF1-BD2F-0AA1623C7D21}"/>
    <cellStyle name="Input 16 4_Actual PT" xfId="50254" xr:uid="{1D3ED124-1DCA-4CE0-A86E-9FAFE31F58DB}"/>
    <cellStyle name="Input 16 5" xfId="50255" xr:uid="{F08C15CF-065C-4D88-A257-3A3EB98AC49B}"/>
    <cellStyle name="Input 16 5 2" xfId="50256" xr:uid="{0E50AF34-DFDA-4608-B3C0-1FD407B9A508}"/>
    <cellStyle name="Input 16 5 2 2" xfId="50257" xr:uid="{261125C6-5D34-4F59-A00A-F287732CF01B}"/>
    <cellStyle name="Input 16 5 3" xfId="50258" xr:uid="{F2191251-AA7F-448B-B6E0-4815972FB188}"/>
    <cellStyle name="Input 16 6" xfId="50259" xr:uid="{12E12BE0-A41D-4582-986F-A9D27AA30C0A}"/>
    <cellStyle name="Input 16 6 2" xfId="50260" xr:uid="{57C98D95-BD71-4205-8BFA-25D1D23FB961}"/>
    <cellStyle name="Input 16 6 3" xfId="50261" xr:uid="{49378F64-31EA-42B2-A42D-7537A677685D}"/>
    <cellStyle name="Input 16 7" xfId="50262" xr:uid="{079A60C8-CCAA-418C-AE48-AA2E76D0DED4}"/>
    <cellStyle name="Input 16 7 2" xfId="50263" xr:uid="{99B9C643-2CF1-4FB6-BC97-85C724E365A2}"/>
    <cellStyle name="Input 16 8" xfId="50264" xr:uid="{89E9ABA6-F59A-4EE6-A398-B3FA65F4CEF8}"/>
    <cellStyle name="Input 16_Actual PT" xfId="50265" xr:uid="{49D4C2F0-32E2-4728-9ED8-7E251FD01469}"/>
    <cellStyle name="Input 17" xfId="50266" xr:uid="{4490A86B-AF7E-45EE-B406-B20F2EB355FD}"/>
    <cellStyle name="Input 17 2" xfId="50267" xr:uid="{CFAD039E-8F25-4224-8E57-95A537A42127}"/>
    <cellStyle name="Input 17 2 2" xfId="50268" xr:uid="{F85E69C1-9CF4-46BF-8495-FD4D1BFA0D5A}"/>
    <cellStyle name="Input 17 2 2 2" xfId="50269" xr:uid="{91783F0C-D82E-4A56-9C89-3CBCBF2490D2}"/>
    <cellStyle name="Input 17 2 2 2 2" xfId="50270" xr:uid="{5493C571-4AEC-4526-AAE4-AA050441286A}"/>
    <cellStyle name="Input 17 2 2 2 2 2" xfId="50271" xr:uid="{7E47C018-667A-4EA8-B57F-9E8A60BBEE5E}"/>
    <cellStyle name="Input 17 2 2 2 3" xfId="50272" xr:uid="{A909C57F-3CD7-4273-8A9A-7BBC3598C093}"/>
    <cellStyle name="Input 17 2 2 3" xfId="50273" xr:uid="{A8D7893E-E177-412A-B12C-BF696F30D968}"/>
    <cellStyle name="Input 17 2 2 3 2" xfId="50274" xr:uid="{EECF08B1-8545-4001-879A-D0836C4026DA}"/>
    <cellStyle name="Input 17 2 2 3 2 2" xfId="50275" xr:uid="{384BA593-78E7-4931-82CA-80AB2F8A0131}"/>
    <cellStyle name="Input 17 2 2 3 3" xfId="50276" xr:uid="{15457675-99A0-4506-9695-975631A8E117}"/>
    <cellStyle name="Input 17 2 2 4" xfId="50277" xr:uid="{4FFC4F94-8254-4F6C-9B3D-93150AEE4D06}"/>
    <cellStyle name="Input 17 2 2 4 2" xfId="50278" xr:uid="{D443D083-0BBB-4B32-A590-1427A06F3F56}"/>
    <cellStyle name="Input 17 2 2 4 3" xfId="50279" xr:uid="{9A1DDA33-6AD9-4AF4-AFFE-BCF427C76CFF}"/>
    <cellStyle name="Input 17 2 2 5" xfId="50280" xr:uid="{8A1D994F-7EA5-4C53-ACB7-A63537593D68}"/>
    <cellStyle name="Input 17 2 2 6" xfId="50281" xr:uid="{BB72E53B-4B63-47C2-84A2-57B60632FB3C}"/>
    <cellStyle name="Input 17 2 2_Actual PT" xfId="50282" xr:uid="{9216A328-DE70-40AA-909C-64C17AD7F4A7}"/>
    <cellStyle name="Input 17 2 3" xfId="50283" xr:uid="{E7D101EC-AED3-4DD3-977F-5567051FA96E}"/>
    <cellStyle name="Input 17 2 3 2" xfId="50284" xr:uid="{CEF41CE7-D31B-4CC7-B526-8268745062E4}"/>
    <cellStyle name="Input 17 2 3 2 2" xfId="50285" xr:uid="{8B1B1A0B-3047-419D-BED7-695C9ECFCC4A}"/>
    <cellStyle name="Input 17 2 3 3" xfId="50286" xr:uid="{D1308238-2E65-4054-8847-A7F15E1372B1}"/>
    <cellStyle name="Input 17 2 4" xfId="50287" xr:uid="{C0F99A0A-5B8F-4058-AF41-9FF804238547}"/>
    <cellStyle name="Input 17 2 4 2" xfId="50288" xr:uid="{995EF63B-BE96-4E15-AB97-4288539C6645}"/>
    <cellStyle name="Input 17 2 4 2 2" xfId="50289" xr:uid="{85E2DA46-D97B-4C36-BE6B-05E56863B636}"/>
    <cellStyle name="Input 17 2 4 3" xfId="50290" xr:uid="{AD60486B-B9CE-4BEC-BBAD-641A272EBB81}"/>
    <cellStyle name="Input 17 2 5" xfId="50291" xr:uid="{A9C4DEFD-DD54-44AB-A62C-8F867C1B1B97}"/>
    <cellStyle name="Input 17 2 5 2" xfId="50292" xr:uid="{8B265DFD-3B15-4C2C-9CD0-D12E01ACAF08}"/>
    <cellStyle name="Input 17 2 5 3" xfId="50293" xr:uid="{E62E6F14-7BFE-4EBC-8FA6-CF73E9E7FD03}"/>
    <cellStyle name="Input 17 2 6" xfId="50294" xr:uid="{3DA1F968-6BA6-4D52-ADA4-69B729FD1BFD}"/>
    <cellStyle name="Input 17 2 7" xfId="50295" xr:uid="{C44716FD-ECB8-48AA-94B3-15B5F7271120}"/>
    <cellStyle name="Input 17 2_Actual PT" xfId="50296" xr:uid="{BB07F615-AA9B-458F-8EBC-041CB4543251}"/>
    <cellStyle name="Input 17 3" xfId="50297" xr:uid="{BAC94B9D-444D-4947-AA7B-2267E3AD88C0}"/>
    <cellStyle name="Input 17 3 2" xfId="50298" xr:uid="{C0C86BC3-F437-4BC2-8CA0-EF6E2AAEAB32}"/>
    <cellStyle name="Input 17 3 2 2" xfId="50299" xr:uid="{0C4BC74A-75A4-4921-ACDA-5E0B1FAB28B0}"/>
    <cellStyle name="Input 17 3 2 2 2" xfId="50300" xr:uid="{2FDF620D-B285-4512-983A-2BBFC26D8120}"/>
    <cellStyle name="Input 17 3 2 2 3" xfId="50301" xr:uid="{5B99E279-3A6B-4B88-9009-9A6B0DD3C54D}"/>
    <cellStyle name="Input 17 3 2 3" xfId="50302" xr:uid="{04EF3AE2-72A4-43C9-A2A3-BD62483EEE15}"/>
    <cellStyle name="Input 17 3 2 3 2" xfId="50303" xr:uid="{98A5A8A6-43AB-4E3D-B62D-C7849D68FBAA}"/>
    <cellStyle name="Input 17 3 2 4" xfId="50304" xr:uid="{DC4D1BC8-95D2-4041-86EB-56E9AE337156}"/>
    <cellStyle name="Input 17 3 2 5" xfId="50305" xr:uid="{3B0B8649-589C-4466-ADA0-31617DC606F7}"/>
    <cellStyle name="Input 17 3 2_Actual PT" xfId="50306" xr:uid="{4CDB97B6-FB36-4E60-AF57-E969225AE3F3}"/>
    <cellStyle name="Input 17 3 3" xfId="50307" xr:uid="{048FA137-45C3-43BF-9B22-38895EF2317E}"/>
    <cellStyle name="Input 17 3 3 2" xfId="50308" xr:uid="{3A023630-279F-4334-8EEB-4F40D0B3F1E5}"/>
    <cellStyle name="Input 17 3 3 2 2" xfId="50309" xr:uid="{06CC076B-ADF6-46C6-9D34-9A25DC69AAB9}"/>
    <cellStyle name="Input 17 3 3 3" xfId="50310" xr:uid="{EE189620-63FD-43C2-8517-66D223A20650}"/>
    <cellStyle name="Input 17 3 4" xfId="50311" xr:uid="{CBE80462-E207-4331-8077-ECF2CAC82C80}"/>
    <cellStyle name="Input 17 3 4 2" xfId="50312" xr:uid="{C0AD8656-C8EB-4D39-953B-B19D068168AE}"/>
    <cellStyle name="Input 17 3 4 2 2" xfId="50313" xr:uid="{0097523E-957E-44D3-9E2D-591FE5F95293}"/>
    <cellStyle name="Input 17 3 4 3" xfId="50314" xr:uid="{EEF0CD5D-B8A4-46BC-AFF3-D8162D2C124D}"/>
    <cellStyle name="Input 17 3 5" xfId="50315" xr:uid="{E9474AC8-A700-44E7-8303-B2E071EE30CD}"/>
    <cellStyle name="Input 17 3 5 2" xfId="50316" xr:uid="{DCE8F9EC-7A68-47D7-8DEB-5C6C7FBB9A78}"/>
    <cellStyle name="Input 17 3 6" xfId="50317" xr:uid="{FF5C3835-3C5C-4BF5-9683-F3800506EE90}"/>
    <cellStyle name="Input 17 3_Actual PT" xfId="50318" xr:uid="{C213EDAF-D2EB-4DB6-8021-233A06EEAAA4}"/>
    <cellStyle name="Input 17 4" xfId="50319" xr:uid="{D2D3D4F7-B7D5-4790-AAB6-32074E399835}"/>
    <cellStyle name="Input 17 4 2" xfId="50320" xr:uid="{6AED0A5A-3707-4CBF-90BF-FD6684EA7B57}"/>
    <cellStyle name="Input 17 4 2 2" xfId="50321" xr:uid="{6D06CFD6-311F-4975-83C4-7988EF31867F}"/>
    <cellStyle name="Input 17 4 2 3" xfId="50322" xr:uid="{6384DCEC-5903-4A11-9C17-70EC23E26F97}"/>
    <cellStyle name="Input 17 4 3" xfId="50323" xr:uid="{AB2DD236-4581-4AA5-AFB1-C03E7092900A}"/>
    <cellStyle name="Input 17 4 3 2" xfId="50324" xr:uid="{6606E328-6AC6-43D3-90CB-3F62FB957490}"/>
    <cellStyle name="Input 17 4 4" xfId="50325" xr:uid="{72120B59-8A9C-4464-825C-C4F7372EAEC1}"/>
    <cellStyle name="Input 17 4 5" xfId="50326" xr:uid="{D220D012-F2EE-446F-8034-017B8982E792}"/>
    <cellStyle name="Input 17 4_Actual PT" xfId="50327" xr:uid="{D3AB89CB-EEF4-4132-9BB9-175D6023ED3C}"/>
    <cellStyle name="Input 17 5" xfId="50328" xr:uid="{37AE488A-D90E-4630-9052-9A668FCC565A}"/>
    <cellStyle name="Input 17 5 2" xfId="50329" xr:uid="{798B4888-9D14-4BC9-8A7B-604D93A12EBA}"/>
    <cellStyle name="Input 17 5 2 2" xfId="50330" xr:uid="{A815BCB4-6D65-45F3-BDCF-391F796E6959}"/>
    <cellStyle name="Input 17 5 3" xfId="50331" xr:uid="{609A5B9D-0031-4955-97A1-24DD4856C020}"/>
    <cellStyle name="Input 17 6" xfId="50332" xr:uid="{ABE75B9D-3A86-46A6-9B89-3E1A7F877EE0}"/>
    <cellStyle name="Input 17 6 2" xfId="50333" xr:uid="{E0055F3F-37EB-4C57-B824-21B1749FC096}"/>
    <cellStyle name="Input 17 6 3" xfId="50334" xr:uid="{80E61DFE-FBC1-4F4C-A4D5-B368520B164D}"/>
    <cellStyle name="Input 17 7" xfId="50335" xr:uid="{09CA0C40-3D78-4AEE-A106-CEC8E0274329}"/>
    <cellStyle name="Input 17 7 2" xfId="50336" xr:uid="{7DE62AFD-DB0F-4AF9-B077-EAE5764762E7}"/>
    <cellStyle name="Input 17 8" xfId="50337" xr:uid="{96D1DF0F-8460-4603-A1C4-41186F7CF7AB}"/>
    <cellStyle name="Input 17_Actual PT" xfId="50338" xr:uid="{9B675BC5-66BE-461B-B487-FEE277F82DAE}"/>
    <cellStyle name="Input 18" xfId="50339" xr:uid="{F329E364-1B8E-4399-96C1-F1CC64BBDDE5}"/>
    <cellStyle name="Input 18 2" xfId="50340" xr:uid="{63A96E31-2DEC-4B84-B30A-F61407761F37}"/>
    <cellStyle name="Input 18 2 2" xfId="50341" xr:uid="{7BDBAAD1-4EE3-4F27-AA91-EA62ACD89646}"/>
    <cellStyle name="Input 18 2 2 2" xfId="50342" xr:uid="{7D0FBCA2-200A-48B3-838D-55E8F1DA3AED}"/>
    <cellStyle name="Input 18 2 2 2 2" xfId="50343" xr:uid="{C6E02CC8-66EF-4E71-ACDE-AF7A22DD1348}"/>
    <cellStyle name="Input 18 2 2 2 2 2" xfId="50344" xr:uid="{CE680123-A382-4586-864F-3DFDF82EF7DA}"/>
    <cellStyle name="Input 18 2 2 2 3" xfId="50345" xr:uid="{065D617E-C403-4DBE-9C7A-9EB990F7910C}"/>
    <cellStyle name="Input 18 2 2 3" xfId="50346" xr:uid="{84D404B2-5496-4FFB-A298-A790B38E5D85}"/>
    <cellStyle name="Input 18 2 2 3 2" xfId="50347" xr:uid="{068CBCD6-479A-4FC3-87F6-E517AE0E4E6A}"/>
    <cellStyle name="Input 18 2 2 3 2 2" xfId="50348" xr:uid="{334596C0-740B-4CD4-B53C-DDA410FC08F7}"/>
    <cellStyle name="Input 18 2 2 3 3" xfId="50349" xr:uid="{02F9D865-D44F-4795-A35E-C30AB02ABDD9}"/>
    <cellStyle name="Input 18 2 2 4" xfId="50350" xr:uid="{23DF930A-A562-4780-8C92-2E238708EB86}"/>
    <cellStyle name="Input 18 2 2 4 2" xfId="50351" xr:uid="{B0B71E2A-3614-4A42-AF4C-FBB9092A8771}"/>
    <cellStyle name="Input 18 2 2 4 3" xfId="50352" xr:uid="{D51A025C-0370-4DE0-870A-B6516A7274C8}"/>
    <cellStyle name="Input 18 2 2 5" xfId="50353" xr:uid="{70FC9E29-8984-4A9D-B8EA-B4CABBBBDB58}"/>
    <cellStyle name="Input 18 2 2 6" xfId="50354" xr:uid="{607A26EE-82BA-43F5-947B-AEF7833440D4}"/>
    <cellStyle name="Input 18 2 2_Actual PT" xfId="50355" xr:uid="{C8ABFA08-C032-4E89-9893-9F0E7E86B2CE}"/>
    <cellStyle name="Input 18 2 3" xfId="50356" xr:uid="{E6D480BA-0F42-4440-97D7-B8C7CD868E4D}"/>
    <cellStyle name="Input 18 2 3 2" xfId="50357" xr:uid="{BE305978-C2BF-4ABC-B069-95D219DF6E97}"/>
    <cellStyle name="Input 18 2 3 2 2" xfId="50358" xr:uid="{491E599E-7745-4EB5-9310-CD6CF44FBFCE}"/>
    <cellStyle name="Input 18 2 3 3" xfId="50359" xr:uid="{EB453F20-2F88-4569-829A-09295B1D9D94}"/>
    <cellStyle name="Input 18 2 4" xfId="50360" xr:uid="{59FE5C66-0A27-4028-86A2-E811BB8AB318}"/>
    <cellStyle name="Input 18 2 4 2" xfId="50361" xr:uid="{30E8A360-1128-43B6-AEEE-842F452B1F7F}"/>
    <cellStyle name="Input 18 2 4 2 2" xfId="50362" xr:uid="{1A503807-171C-4937-AE8A-20A7DF44690B}"/>
    <cellStyle name="Input 18 2 4 3" xfId="50363" xr:uid="{5C6A75D1-C8AC-4E86-9E4E-1477B674B9D8}"/>
    <cellStyle name="Input 18 2 5" xfId="50364" xr:uid="{63086655-CD4B-4B6F-B9C7-6B507903557C}"/>
    <cellStyle name="Input 18 2 5 2" xfId="50365" xr:uid="{C984109F-BB01-46D6-B3ED-82AABF3EC9DA}"/>
    <cellStyle name="Input 18 2 5 3" xfId="50366" xr:uid="{FC1A362C-5D62-4475-BE33-62DB00999E5B}"/>
    <cellStyle name="Input 18 2 6" xfId="50367" xr:uid="{F4E85A50-05D1-4990-B118-7AA31190C484}"/>
    <cellStyle name="Input 18 2 7" xfId="50368" xr:uid="{849EBDD2-B077-48B1-8234-4A4CF9392992}"/>
    <cellStyle name="Input 18 2_Actual PT" xfId="50369" xr:uid="{DF194C67-455C-4313-AC8E-63EE467D92CB}"/>
    <cellStyle name="Input 18 3" xfId="50370" xr:uid="{A1313CAE-9ADD-43F7-B424-968AA6E637A7}"/>
    <cellStyle name="Input 18 3 2" xfId="50371" xr:uid="{44691F2E-721D-4BE4-8A41-337AE322EACC}"/>
    <cellStyle name="Input 18 3 2 2" xfId="50372" xr:uid="{C505922D-04C3-4245-83DF-5B0388B48389}"/>
    <cellStyle name="Input 18 3 2 2 2" xfId="50373" xr:uid="{4E94D189-8694-4FAF-9153-A0ED8FB87E53}"/>
    <cellStyle name="Input 18 3 2 2 3" xfId="50374" xr:uid="{F1752D49-A044-4E94-B40B-1AB7F83F94D0}"/>
    <cellStyle name="Input 18 3 2 3" xfId="50375" xr:uid="{DB8D71BB-A47A-4B68-BD27-DC133B529741}"/>
    <cellStyle name="Input 18 3 2 3 2" xfId="50376" xr:uid="{F2A34EB9-8F6B-4287-BC0B-38ED18D6D363}"/>
    <cellStyle name="Input 18 3 2 4" xfId="50377" xr:uid="{EA88F1A8-B702-4CCE-B759-9FA037657E9A}"/>
    <cellStyle name="Input 18 3 2 5" xfId="50378" xr:uid="{1A50EB61-81BD-4CC7-AE4C-905FC3D288FD}"/>
    <cellStyle name="Input 18 3 2_Actual PT" xfId="50379" xr:uid="{72B6D961-E2C0-4545-A310-455AB4893872}"/>
    <cellStyle name="Input 18 3 3" xfId="50380" xr:uid="{31D19984-1F25-4C08-AEA8-E811747A2C0B}"/>
    <cellStyle name="Input 18 3 3 2" xfId="50381" xr:uid="{8BF80AD7-3D9A-441F-ACEE-DF15970C0D95}"/>
    <cellStyle name="Input 18 3 3 2 2" xfId="50382" xr:uid="{43B9FE17-8358-4B2F-89B4-BD0E5FA92585}"/>
    <cellStyle name="Input 18 3 3 3" xfId="50383" xr:uid="{4237E3D0-EED5-4CEF-B859-706E5728451B}"/>
    <cellStyle name="Input 18 3 4" xfId="50384" xr:uid="{BBCB3EFA-A044-47A1-90C8-C196D923E127}"/>
    <cellStyle name="Input 18 3 4 2" xfId="50385" xr:uid="{8330243D-AA1C-449B-8474-B6CD17AE3CF6}"/>
    <cellStyle name="Input 18 3 4 2 2" xfId="50386" xr:uid="{1300F67E-9FF5-448B-9F1E-57BEA90F715C}"/>
    <cellStyle name="Input 18 3 4 3" xfId="50387" xr:uid="{EA2D6331-A399-4D9B-A0AA-AD8C87BE7A2D}"/>
    <cellStyle name="Input 18 3 5" xfId="50388" xr:uid="{F2B01A5C-08A8-4F0A-98B6-321B967EFB15}"/>
    <cellStyle name="Input 18 3 5 2" xfId="50389" xr:uid="{AD71DB78-30CA-4F7C-A89E-64CDA5AE0478}"/>
    <cellStyle name="Input 18 3 6" xfId="50390" xr:uid="{445BA897-386F-436B-8ABB-94062F058315}"/>
    <cellStyle name="Input 18 3_Actual PT" xfId="50391" xr:uid="{DDCDAC8C-AF70-45FE-885A-4F4DC319DEC4}"/>
    <cellStyle name="Input 18 4" xfId="50392" xr:uid="{99734A91-B8CE-4830-9945-498F74C2CE61}"/>
    <cellStyle name="Input 18 4 2" xfId="50393" xr:uid="{FE0212AC-17AE-4D1F-B86C-052E72814D38}"/>
    <cellStyle name="Input 18 4 2 2" xfId="50394" xr:uid="{D4B5A05B-4712-49C0-B233-03C3F6B597E9}"/>
    <cellStyle name="Input 18 4 2 3" xfId="50395" xr:uid="{1ADF5E76-61F2-459B-B389-8EDB00D5CD51}"/>
    <cellStyle name="Input 18 4 3" xfId="50396" xr:uid="{58532741-8119-4605-94A4-0D63ED1E9C44}"/>
    <cellStyle name="Input 18 4 3 2" xfId="50397" xr:uid="{62137110-F62D-4086-B5B7-09E4A71CC084}"/>
    <cellStyle name="Input 18 4 4" xfId="50398" xr:uid="{2AF7FD82-FD47-43F2-AD34-1779331BA964}"/>
    <cellStyle name="Input 18 4 5" xfId="50399" xr:uid="{453788D8-0DA0-4134-B77F-2715D0B1292D}"/>
    <cellStyle name="Input 18 4_Actual PT" xfId="50400" xr:uid="{45EFEF9A-6AC6-4F6A-A094-67645953985B}"/>
    <cellStyle name="Input 18 5" xfId="50401" xr:uid="{3B4C7493-AD01-4C8D-A3EB-73E64DF377E5}"/>
    <cellStyle name="Input 18 5 2" xfId="50402" xr:uid="{49D50247-D986-412D-8FFD-FA9068903B26}"/>
    <cellStyle name="Input 18 5 2 2" xfId="50403" xr:uid="{9F613CBB-9901-4F0C-A52A-D9D1435532F4}"/>
    <cellStyle name="Input 18 5 3" xfId="50404" xr:uid="{C93BF21A-E2A2-4F51-BDF8-2115B84F93F1}"/>
    <cellStyle name="Input 18 6" xfId="50405" xr:uid="{E81653A3-8000-42F5-8D5C-2F1E9489E8F5}"/>
    <cellStyle name="Input 18 6 2" xfId="50406" xr:uid="{26E94C85-FC34-4817-B362-F21A9C342786}"/>
    <cellStyle name="Input 18 6 3" xfId="50407" xr:uid="{AB417F04-7A41-4EAF-B088-F83FD88E1026}"/>
    <cellStyle name="Input 18 7" xfId="50408" xr:uid="{4F3B1A53-07B5-4F09-9C43-76C156258BFA}"/>
    <cellStyle name="Input 18 7 2" xfId="50409" xr:uid="{0551E50E-6374-4AFC-A275-F2C9E05147A2}"/>
    <cellStyle name="Input 18 8" xfId="50410" xr:uid="{49BC8E5E-89E4-450F-B2CE-0AE7B6CC5ECB}"/>
    <cellStyle name="Input 18_Actual PT" xfId="50411" xr:uid="{9A1DBAD4-99AA-40F6-802B-CF97BA1B0218}"/>
    <cellStyle name="Input 19" xfId="50412" xr:uid="{1239D792-D569-4FAB-8716-A8B2B152E2B6}"/>
    <cellStyle name="Input 19 2" xfId="50413" xr:uid="{7CE35587-FD14-4B47-93B5-82960DA79222}"/>
    <cellStyle name="Input 19 2 2" xfId="50414" xr:uid="{3ECA7A6A-648A-4411-9A78-32A4F7A486B3}"/>
    <cellStyle name="Input 19 2 2 2" xfId="50415" xr:uid="{79325C0E-8C93-44DF-8272-2A710E593906}"/>
    <cellStyle name="Input 19 2 2 3" xfId="50416" xr:uid="{7941F109-700D-44A7-95F4-FFD42289F9B4}"/>
    <cellStyle name="Input 19 2 3" xfId="50417" xr:uid="{10E4F22D-C2D4-447E-80C4-B19F117206B6}"/>
    <cellStyle name="Input 19 2 3 2" xfId="50418" xr:uid="{4B803169-D47A-42FC-BA0A-8BDD41C925DD}"/>
    <cellStyle name="Input 19 2 4" xfId="50419" xr:uid="{685BF120-4F75-4AAC-B181-2E48C9271BCE}"/>
    <cellStyle name="Input 19 2 4 2" xfId="50420" xr:uid="{6A671B95-9612-48BD-89BD-646F1F6C7E8E}"/>
    <cellStyle name="Input 19 2 5" xfId="50421" xr:uid="{FF6A0C4F-41CF-43C1-8A0A-4E50CCA87DA3}"/>
    <cellStyle name="Input 19 2 6" xfId="50422" xr:uid="{477A86F2-E694-43D9-9E68-847DDD7C479F}"/>
    <cellStyle name="Input 19 3" xfId="50423" xr:uid="{B4A9838C-296D-471F-AFBF-512826DA9333}"/>
    <cellStyle name="Input 19 3 2" xfId="50424" xr:uid="{0C084930-A53C-4C92-BF7C-4CF3385220B7}"/>
    <cellStyle name="Input 19 3 2 2" xfId="50425" xr:uid="{962AC532-2CC5-4269-8649-8A7F34CF432A}"/>
    <cellStyle name="Input 19 3 3" xfId="50426" xr:uid="{37EC712E-0BD0-4FA3-B1B2-F74748AD8961}"/>
    <cellStyle name="Input 19 4" xfId="50427" xr:uid="{60CB45C0-304C-45D4-BB80-79033AE12227}"/>
    <cellStyle name="Input 19 4 2" xfId="50428" xr:uid="{E9491920-C5F2-4A6B-95B2-8AB672F8DE6F}"/>
    <cellStyle name="Input 19 4 3" xfId="50429" xr:uid="{AE990E78-2105-41E0-A010-E931379BE282}"/>
    <cellStyle name="Input 19 5" xfId="50430" xr:uid="{CBB7798E-252A-4BE1-84D2-02757E561587}"/>
    <cellStyle name="Input 19 6" xfId="50431" xr:uid="{898CE971-D180-42A1-934F-A8E6124AEC0F}"/>
    <cellStyle name="Input 19_Actual PT" xfId="50432" xr:uid="{3F732BC4-9F8A-4886-9ECE-68703DB701FF}"/>
    <cellStyle name="Input 2" xfId="50433" xr:uid="{783B5D30-E319-451D-84BD-3CE57A313224}"/>
    <cellStyle name="Input 2 10" xfId="50434" xr:uid="{2D7EBBF3-1676-4C96-A376-E11746B52602}"/>
    <cellStyle name="Input 2 2" xfId="50435" xr:uid="{51080519-6694-4AF3-AF53-140C35692635}"/>
    <cellStyle name="Input 2 2 10" xfId="50436" xr:uid="{EA637D9E-CB1F-4A04-B502-86C518E68BA4}"/>
    <cellStyle name="Input 2 2 10 2" xfId="50437" xr:uid="{75EA7AC3-7687-4F16-8DE4-59BFD820B4F6}"/>
    <cellStyle name="Input 2 2 11" xfId="50438" xr:uid="{CBBA8D20-1C55-4023-8E54-9DC2FAE25E30}"/>
    <cellStyle name="Input 2 2 11 2" xfId="50439" xr:uid="{695FAB1C-94B0-448F-9D34-36F793299C4D}"/>
    <cellStyle name="Input 2 2 12" xfId="50440" xr:uid="{03D3BAEE-A540-4DBF-B106-89F9854AACA3}"/>
    <cellStyle name="Input 2 2 12 2" xfId="50441" xr:uid="{DCF775D1-5E03-4280-B53A-54D4D5A1CF21}"/>
    <cellStyle name="Input 2 2 13" xfId="50442" xr:uid="{7EF82E17-43A1-4310-9AA5-B42E2E229EBA}"/>
    <cellStyle name="Input 2 2 13 2" xfId="50443" xr:uid="{9CBDA59B-FE79-4B24-90FD-82A31E60D9EB}"/>
    <cellStyle name="Input 2 2 14" xfId="50444" xr:uid="{090F5608-3E04-4562-920D-2897026C4F75}"/>
    <cellStyle name="Input 2 2 14 2" xfId="50445" xr:uid="{219D5DBE-7103-4530-A374-CCC0A22EE3B8}"/>
    <cellStyle name="Input 2 2 15" xfId="50446" xr:uid="{38ACB53C-1F9B-4590-8783-5EA2A57F7C56}"/>
    <cellStyle name="Input 2 2 15 2" xfId="50447" xr:uid="{B6DEDDD5-57E2-40E0-AD7B-C93E40F8CAB5}"/>
    <cellStyle name="Input 2 2 16" xfId="50448" xr:uid="{EE4DA81C-D79D-435A-A14A-17AE48A977C5}"/>
    <cellStyle name="Input 2 2 16 2" xfId="50449" xr:uid="{5828F181-ADD1-41E6-9C34-346E58BB48EE}"/>
    <cellStyle name="Input 2 2 17" xfId="50450" xr:uid="{CEB5F36C-5FE9-4CC0-B4CF-76BA43EB2E87}"/>
    <cellStyle name="Input 2 2 17 2" xfId="50451" xr:uid="{B4A00A1F-FA75-42E8-96E5-1D057FD6AC4B}"/>
    <cellStyle name="Input 2 2 18" xfId="50452" xr:uid="{343BC89C-6906-48B4-93FF-E36085495B05}"/>
    <cellStyle name="Input 2 2 18 2" xfId="50453" xr:uid="{DB664122-8D1E-4292-A959-D4532C0E088E}"/>
    <cellStyle name="Input 2 2 19" xfId="50454" xr:uid="{AE10543F-F989-4B27-8ECC-840292AAFABB}"/>
    <cellStyle name="Input 2 2 2" xfId="50455" xr:uid="{3D8BB4F7-0675-4942-AA75-76BDAFBF45F4}"/>
    <cellStyle name="Input 2 2 2 2" xfId="50456" xr:uid="{F35C17A1-12A8-42B1-9642-2ACB728685A7}"/>
    <cellStyle name="Input 2 2 2 2 2" xfId="50457" xr:uid="{76ADF6C8-E0A5-4266-9197-308B701BD2A2}"/>
    <cellStyle name="Input 2 2 2 2 2 2" xfId="50458" xr:uid="{A6E538DB-E3E6-41E5-B2DD-1198317BFB16}"/>
    <cellStyle name="Input 2 2 2 2 2 2 2" xfId="50459" xr:uid="{02B2B89E-1950-4E32-9017-E2B9CFD7437E}"/>
    <cellStyle name="Input 2 2 2 2 2 3" xfId="50460" xr:uid="{C6AAF0C4-639D-491D-AEE2-E0A0F3A0192F}"/>
    <cellStyle name="Input 2 2 2 2 3" xfId="50461" xr:uid="{B5D3937D-1B2C-4239-AAC5-2C07C1736265}"/>
    <cellStyle name="Input 2 2 2 2 3 2" xfId="50462" xr:uid="{31D54ABA-DE22-4F3D-A892-3344B4222038}"/>
    <cellStyle name="Input 2 2 2 2 3 2 2" xfId="50463" xr:uid="{AF964F3C-D3CA-4D57-BFFE-1FC08EEE43EB}"/>
    <cellStyle name="Input 2 2 2 2 3 3" xfId="50464" xr:uid="{30C41226-F12A-4012-8487-37D079C189A7}"/>
    <cellStyle name="Input 2 2 2 2 4" xfId="50465" xr:uid="{F3D569E4-E17C-47CE-A8DA-AB857435F573}"/>
    <cellStyle name="Input 2 2 2 2 4 2" xfId="50466" xr:uid="{1718307C-7854-4D5F-8039-3A582544234C}"/>
    <cellStyle name="Input 2 2 2 2 4 3" xfId="50467" xr:uid="{9E6F11B9-BCB1-40DA-A17E-742C4E27A804}"/>
    <cellStyle name="Input 2 2 2 2 5" xfId="50468" xr:uid="{4CDF11CF-A0ED-4BA5-A2EB-73562DBBD6EE}"/>
    <cellStyle name="Input 2 2 2 2 6" xfId="50469" xr:uid="{B004FD71-23C9-415D-AA2C-E79D9D0B298A}"/>
    <cellStyle name="Input 2 2 2 2_Actual PT" xfId="50470" xr:uid="{7799B747-05DB-48ED-924C-E97C73938C61}"/>
    <cellStyle name="Input 2 2 2 3" xfId="50471" xr:uid="{6579E227-2E2B-4604-96C0-FF2604431088}"/>
    <cellStyle name="Input 2 2 2 3 2" xfId="50472" xr:uid="{CCA8DAF3-AAA0-4041-95D1-B49BB7FA4753}"/>
    <cellStyle name="Input 2 2 2 3 2 2" xfId="50473" xr:uid="{B5B50FFB-37D1-4B2B-A6F5-5E7CD5E4797B}"/>
    <cellStyle name="Input 2 2 2 3 3" xfId="50474" xr:uid="{4FEAD4D5-97F9-436B-843E-58811208A1FE}"/>
    <cellStyle name="Input 2 2 2 4" xfId="50475" xr:uid="{3428E54A-9791-4FFD-A77F-6ED9A8B5FD5D}"/>
    <cellStyle name="Input 2 2 2 4 2" xfId="50476" xr:uid="{44BF59EF-EBA8-4278-BF3B-28A33095D05A}"/>
    <cellStyle name="Input 2 2 2 4 2 2" xfId="50477" xr:uid="{33C3CC6F-F323-481A-81D1-6A61C1667A16}"/>
    <cellStyle name="Input 2 2 2 4 3" xfId="50478" xr:uid="{81929869-ADEE-43C4-AB4D-8FF55AD327D4}"/>
    <cellStyle name="Input 2 2 2 5" xfId="50479" xr:uid="{A65C529F-937A-46A2-AA26-E01EED8AD7BC}"/>
    <cellStyle name="Input 2 2 2 5 2" xfId="50480" xr:uid="{26FEA127-8D50-44AC-8021-FD759F143940}"/>
    <cellStyle name="Input 2 2 2 5 3" xfId="50481" xr:uid="{C191B6FE-447A-4E52-94AD-3CE4EEF8D9D4}"/>
    <cellStyle name="Input 2 2 2 6" xfId="50482" xr:uid="{059A8FE0-2F05-4AB7-B846-88D608D69374}"/>
    <cellStyle name="Input 2 2 2 6 2" xfId="50483" xr:uid="{455AF8CC-DF03-416A-9CB8-F2DC18529A60}"/>
    <cellStyle name="Input 2 2 2 7" xfId="50484" xr:uid="{AA779DA2-22DE-4D94-A840-65A438B2AE1F}"/>
    <cellStyle name="Input 2 2 2_Actual PT" xfId="50485" xr:uid="{3CFF1B82-6963-44CB-B92E-039DDA905134}"/>
    <cellStyle name="Input 2 2 20" xfId="50486" xr:uid="{3CC634CD-BB92-4A1F-AD40-EB182D5A4732}"/>
    <cellStyle name="Input 2 2 3" xfId="50487" xr:uid="{AD4562A2-B504-4EF3-9FA8-0D07115605F4}"/>
    <cellStyle name="Input 2 2 3 2" xfId="50488" xr:uid="{AFA4DBCF-F618-4B62-8A5D-751B8244B0A3}"/>
    <cellStyle name="Input 2 2 3 2 2" xfId="50489" xr:uid="{AF5385DE-1641-4CD3-B0AC-6947B6BA8758}"/>
    <cellStyle name="Input 2 2 3 2 2 2" xfId="50490" xr:uid="{26AD79A9-F179-4126-913C-420ACF313D1F}"/>
    <cellStyle name="Input 2 2 3 2 2 3" xfId="50491" xr:uid="{B8439E3B-3D44-44FD-A797-DEC52D2C6CEC}"/>
    <cellStyle name="Input 2 2 3 2 3" xfId="50492" xr:uid="{A3E8D11E-346A-4090-A830-A0C7AE659ED7}"/>
    <cellStyle name="Input 2 2 3 2 3 2" xfId="50493" xr:uid="{2A7BAF85-D67E-4A5A-B6F1-D0529490520B}"/>
    <cellStyle name="Input 2 2 3 2 4" xfId="50494" xr:uid="{D038A012-F60F-4C11-8107-37AC1279C724}"/>
    <cellStyle name="Input 2 2 3 2 5" xfId="50495" xr:uid="{AFB5E663-8BF7-4686-BF92-469EA36D6A45}"/>
    <cellStyle name="Input 2 2 3 2_Actual PT" xfId="50496" xr:uid="{D6452509-DC0C-47B6-B0B3-3BA96EC554FB}"/>
    <cellStyle name="Input 2 2 3 3" xfId="50497" xr:uid="{71945EC0-473D-46E6-942E-F9C1E95E3659}"/>
    <cellStyle name="Input 2 2 3 3 2" xfId="50498" xr:uid="{171CA025-43BB-49E7-BBE6-99CDBCF1368C}"/>
    <cellStyle name="Input 2 2 3 3 2 2" xfId="50499" xr:uid="{A7D3DFD5-80EF-4FAD-9B52-9E5012D46B01}"/>
    <cellStyle name="Input 2 2 3 3 3" xfId="50500" xr:uid="{B04226F9-05D9-46C8-A0C5-F05D2919B51C}"/>
    <cellStyle name="Input 2 2 3 4" xfId="50501" xr:uid="{4A70B829-620F-493B-9FC9-52BEFF59BC07}"/>
    <cellStyle name="Input 2 2 3 4 2" xfId="50502" xr:uid="{6503BBB3-8A15-4583-BA1F-B522A3839C52}"/>
    <cellStyle name="Input 2 2 3 4 2 2" xfId="50503" xr:uid="{CDC45B02-3A9A-4FF2-BF0A-E6F533D9F430}"/>
    <cellStyle name="Input 2 2 3 4 3" xfId="50504" xr:uid="{748753FB-2D18-44D0-BD18-07B5BEA2E278}"/>
    <cellStyle name="Input 2 2 3 5" xfId="50505" xr:uid="{E49C24FA-E221-4ECF-B3B0-31CF16C7B65C}"/>
    <cellStyle name="Input 2 2 3 5 2" xfId="50506" xr:uid="{087261F1-E0A7-418E-94E2-6AA74C951522}"/>
    <cellStyle name="Input 2 2 3 6" xfId="50507" xr:uid="{15250DD7-5847-4EDA-AFD5-E242A8098588}"/>
    <cellStyle name="Input 2 2 3 7" xfId="50508" xr:uid="{92427DFE-B911-49DF-BF0A-90622886FB56}"/>
    <cellStyle name="Input 2 2 3_Actual PT" xfId="50509" xr:uid="{9D425867-BD0C-4C46-8178-7D12DCB4757B}"/>
    <cellStyle name="Input 2 2 4" xfId="50510" xr:uid="{79034288-1D05-459F-92C3-7D2DD9924A30}"/>
    <cellStyle name="Input 2 2 4 2" xfId="50511" xr:uid="{7B1D5604-E166-4385-8DD9-9FD5AA36C059}"/>
    <cellStyle name="Input 2 2 4 2 2" xfId="50512" xr:uid="{A96EF6B1-69A5-406C-ADA7-9C7218BB5806}"/>
    <cellStyle name="Input 2 2 4 2 3" xfId="50513" xr:uid="{05C28E26-DAE8-44E1-AC27-D99376BF3582}"/>
    <cellStyle name="Input 2 2 4 3" xfId="50514" xr:uid="{F200F5E6-7FAF-477E-B536-D9737E6FE77B}"/>
    <cellStyle name="Input 2 2 4 3 2" xfId="50515" xr:uid="{ABFD64FE-EDB4-4469-A5ED-2FABAD054022}"/>
    <cellStyle name="Input 2 2 4 4" xfId="50516" xr:uid="{AEB9FD2B-0F09-43DA-BB2B-1C5307C2AF2C}"/>
    <cellStyle name="Input 2 2 4 5" xfId="50517" xr:uid="{9E367FEB-B3EB-4B24-A4EC-B3683562C98C}"/>
    <cellStyle name="Input 2 2 4_Actual PT" xfId="50518" xr:uid="{D61A9706-5C84-472E-BA02-6D95C74E27C4}"/>
    <cellStyle name="Input 2 2 5" xfId="50519" xr:uid="{B0D9792B-D8D5-4235-80FD-5AD63AD94554}"/>
    <cellStyle name="Input 2 2 5 2" xfId="50520" xr:uid="{B83BCE43-487B-4892-A7F3-17CD9709C648}"/>
    <cellStyle name="Input 2 2 5 2 2" xfId="50521" xr:uid="{A58A2A7B-2C49-4CD7-8CE5-21DDFD491D34}"/>
    <cellStyle name="Input 2 2 5 3" xfId="50522" xr:uid="{FEE16B24-8975-4AA5-A45D-44F8E598CB5B}"/>
    <cellStyle name="Input 2 2 6" xfId="50523" xr:uid="{78FF1D7B-D91F-420F-937F-5EFCE975F3DE}"/>
    <cellStyle name="Input 2 2 6 2" xfId="50524" xr:uid="{A5E3CCC7-A974-4F25-95AC-16C80AC36E68}"/>
    <cellStyle name="Input 2 2 6 2 2" xfId="50525" xr:uid="{8E0E133A-2EC8-46B7-81BA-DE776954EC67}"/>
    <cellStyle name="Input 2 2 6 3" xfId="50526" xr:uid="{B6439394-F10F-478E-A9CF-0068C0ECAC8F}"/>
    <cellStyle name="Input 2 2 7" xfId="50527" xr:uid="{87A0FE8F-F3FA-40AB-86DA-123F1806D663}"/>
    <cellStyle name="Input 2 2 7 2" xfId="50528" xr:uid="{655027EA-FC4D-4C04-B92E-0F66096A8A58}"/>
    <cellStyle name="Input 2 2 7 3" xfId="50529" xr:uid="{862237AA-489B-4FA1-8FB0-3ED161D008A9}"/>
    <cellStyle name="Input 2 2 8" xfId="50530" xr:uid="{145C9E2F-B46B-40ED-B622-00076184BFB7}"/>
    <cellStyle name="Input 2 2 8 2" xfId="50531" xr:uid="{0A7AD55B-2F9E-42F8-B15F-F2E7D8830817}"/>
    <cellStyle name="Input 2 2 9" xfId="50532" xr:uid="{7EFBE20D-0348-4558-BA91-9B9F8D46AAB8}"/>
    <cellStyle name="Input 2 2 9 2" xfId="50533" xr:uid="{ADD4DF6E-FF1E-4A67-8FA0-AF9C5E6ABB24}"/>
    <cellStyle name="Input 2 2_Actual PT" xfId="50534" xr:uid="{10A96899-5420-4602-BC53-B76B6C632B5A}"/>
    <cellStyle name="Input 2 3" xfId="50535" xr:uid="{F12B8A9B-627B-4E16-BC7A-3A460C40077D}"/>
    <cellStyle name="Input 2 3 2" xfId="50536" xr:uid="{8FDC233C-556E-435F-80E2-CA69480D9E58}"/>
    <cellStyle name="Input 2 3 2 2" xfId="50537" xr:uid="{C5EBF2AB-E91D-401E-A1DE-06213BBD2D9A}"/>
    <cellStyle name="Input 2 3 2 2 2" xfId="50538" xr:uid="{518C0063-7BB5-4B79-A75C-6832C65340AA}"/>
    <cellStyle name="Input 2 3 2 2 2 2" xfId="50539" xr:uid="{16D437DC-D508-47BC-B264-5049F68EE6DC}"/>
    <cellStyle name="Input 2 3 2 2 3" xfId="50540" xr:uid="{5570938A-9B46-4826-B8F2-BAB9E7AEF481}"/>
    <cellStyle name="Input 2 3 2 3" xfId="50541" xr:uid="{99370608-762F-4E9E-94C8-905BF827D502}"/>
    <cellStyle name="Input 2 3 2 3 2" xfId="50542" xr:uid="{05FBB47F-2A67-4DC5-93A0-671A6A5FEDE0}"/>
    <cellStyle name="Input 2 3 2 3 2 2" xfId="50543" xr:uid="{EDD496AA-DEDA-4186-8C6E-E693F9938904}"/>
    <cellStyle name="Input 2 3 2 3 3" xfId="50544" xr:uid="{3111C6F3-A23F-4C76-93F7-59D143DC6E89}"/>
    <cellStyle name="Input 2 3 2 4" xfId="50545" xr:uid="{B1E47AE2-62F8-4DC9-9B22-D4FCEE182CEA}"/>
    <cellStyle name="Input 2 3 2 4 2" xfId="50546" xr:uid="{BD4D94AF-3831-4732-B68D-FF6C772B5717}"/>
    <cellStyle name="Input 2 3 2 4 3" xfId="50547" xr:uid="{929FFEA7-99B1-444F-BEFB-B2350686DCFA}"/>
    <cellStyle name="Input 2 3 2 5" xfId="50548" xr:uid="{1F081AD7-3B91-4959-B0D0-6F0281553054}"/>
    <cellStyle name="Input 2 3 2 6" xfId="50549" xr:uid="{25322E16-58A9-4DB2-94A7-5DC29E37B878}"/>
    <cellStyle name="Input 2 3 2_Actual PT" xfId="50550" xr:uid="{7B800271-022B-47B8-8DEF-335D3B607B11}"/>
    <cellStyle name="Input 2 3 3" xfId="50551" xr:uid="{90DC8858-9DDD-47B6-9B5C-7C24A2B70EE3}"/>
    <cellStyle name="Input 2 3 3 2" xfId="50552" xr:uid="{8494BF2D-D1F7-4436-9C29-8A40418D451F}"/>
    <cellStyle name="Input 2 3 3 2 2" xfId="50553" xr:uid="{A6D5F1A0-F601-4E83-A931-53E17F5691F0}"/>
    <cellStyle name="Input 2 3 3 3" xfId="50554" xr:uid="{556EA149-4924-4408-A3BF-864002488172}"/>
    <cellStyle name="Input 2 3 4" xfId="50555" xr:uid="{1A1D9F21-B179-4AB9-A7E3-DC649DA13A38}"/>
    <cellStyle name="Input 2 3 4 2" xfId="50556" xr:uid="{82D18A13-2AB2-46F5-8FF0-1A7F2723287E}"/>
    <cellStyle name="Input 2 3 4 2 2" xfId="50557" xr:uid="{C76A6531-A472-49ED-B85D-16C5358A6A2F}"/>
    <cellStyle name="Input 2 3 4 3" xfId="50558" xr:uid="{819784F7-9226-470B-8875-34B98CD2DD53}"/>
    <cellStyle name="Input 2 3 5" xfId="50559" xr:uid="{27A26F67-DBEB-46B9-86FE-7FC6BD6E8705}"/>
    <cellStyle name="Input 2 3 5 2" xfId="50560" xr:uid="{32B762BF-18D5-4153-A5E4-73A205A4C4EF}"/>
    <cellStyle name="Input 2 3 5 3" xfId="50561" xr:uid="{9F50A652-3655-43E1-BE9A-9C3016884ADD}"/>
    <cellStyle name="Input 2 3 6" xfId="50562" xr:uid="{B3764381-A4F5-4B10-9E8C-0C601F1C7096}"/>
    <cellStyle name="Input 2 3 7" xfId="50563" xr:uid="{EEFE9B60-1728-465D-BADC-496DCE96B52C}"/>
    <cellStyle name="Input 2 3_Actual PT" xfId="50564" xr:uid="{CB0686C6-EFA5-4DAD-9AD4-7828D254390D}"/>
    <cellStyle name="Input 2 4" xfId="50565" xr:uid="{B777E29E-3A09-4DCA-95DB-8E4C65318721}"/>
    <cellStyle name="Input 2 4 2" xfId="50566" xr:uid="{FAA436EA-0299-4DBA-97D9-B324D6B5F125}"/>
    <cellStyle name="Input 2 4 2 2" xfId="50567" xr:uid="{1CB0D0DB-9065-4A30-A133-924BDC72A549}"/>
    <cellStyle name="Input 2 4 2 2 2" xfId="50568" xr:uid="{39823EE5-4F7D-410F-9E8F-2ED458C8F60D}"/>
    <cellStyle name="Input 2 4 2 2 3" xfId="50569" xr:uid="{A1E58CD9-1EF4-4960-B0BE-16B03DC92646}"/>
    <cellStyle name="Input 2 4 2 3" xfId="50570" xr:uid="{EA1BAC9E-86CF-462D-B9DA-7AB537F05CE7}"/>
    <cellStyle name="Input 2 4 2 3 2" xfId="50571" xr:uid="{E96B1EFB-9457-47F3-8826-7548CEFD0F13}"/>
    <cellStyle name="Input 2 4 2 4" xfId="50572" xr:uid="{470CA2D5-E200-4ADF-8FBB-F0A38FE3A3EC}"/>
    <cellStyle name="Input 2 4 2 5" xfId="50573" xr:uid="{34F3F7BE-F52E-4BD8-90E6-7C16B62E66BE}"/>
    <cellStyle name="Input 2 4 2_Actual PT" xfId="50574" xr:uid="{6D2EA449-71F5-4972-822F-176321DA75D1}"/>
    <cellStyle name="Input 2 4 3" xfId="50575" xr:uid="{9FB07923-9C80-43EB-93DD-288208291B7E}"/>
    <cellStyle name="Input 2 4 3 2" xfId="50576" xr:uid="{5334E501-340C-4C90-8C97-E299A820C3F9}"/>
    <cellStyle name="Input 2 4 3 2 2" xfId="50577" xr:uid="{9F91280E-5936-42BB-9070-DED9141C4671}"/>
    <cellStyle name="Input 2 4 3 3" xfId="50578" xr:uid="{6AEC2C99-87E9-47D5-AD8D-88CB64736C17}"/>
    <cellStyle name="Input 2 4 4" xfId="50579" xr:uid="{9F62A304-C8D8-49CB-91CA-77B61ED11185}"/>
    <cellStyle name="Input 2 4 4 2" xfId="50580" xr:uid="{9E7C34B4-811B-43D3-BC4C-8835C6089D09}"/>
    <cellStyle name="Input 2 4 4 2 2" xfId="50581" xr:uid="{059F6E10-5D3B-4947-85B2-2BD363BCE973}"/>
    <cellStyle name="Input 2 4 4 3" xfId="50582" xr:uid="{ACFFC8B8-409C-49C9-8518-A369BFC58E9A}"/>
    <cellStyle name="Input 2 4 5" xfId="50583" xr:uid="{764C1FBE-1B84-4DA2-8778-9ECECD188118}"/>
    <cellStyle name="Input 2 4 5 2" xfId="50584" xr:uid="{147BEE09-AAA1-489E-B0A4-720167D1FA26}"/>
    <cellStyle name="Input 2 4 6" xfId="50585" xr:uid="{BC82C2D3-1F0D-4217-8B9F-5F28C0A22F2F}"/>
    <cellStyle name="Input 2 4_Actual PT" xfId="50586" xr:uid="{7157A08F-497A-4387-943A-D5D22F785498}"/>
    <cellStyle name="Input 2 5" xfId="50587" xr:uid="{ED852E8F-AEC9-4319-B9D3-D56C686664D5}"/>
    <cellStyle name="Input 2 5 2" xfId="50588" xr:uid="{79ABEA14-2040-422C-B016-B8B3CDF4BAF4}"/>
    <cellStyle name="Input 2 5 2 2" xfId="50589" xr:uid="{551C5C21-1377-42A4-9C6F-932AE21CBAFE}"/>
    <cellStyle name="Input 2 5 2 3" xfId="50590" xr:uid="{E3AB9547-B1AB-418F-A19A-1ACEA0BE1847}"/>
    <cellStyle name="Input 2 5 3" xfId="50591" xr:uid="{22A20FD9-FA4B-4C0E-A94B-7D242C9185E4}"/>
    <cellStyle name="Input 2 5 3 2" xfId="50592" xr:uid="{08B65033-0B2A-489E-8D86-D3899A806EBE}"/>
    <cellStyle name="Input 2 5 4" xfId="50593" xr:uid="{054A546A-218B-4C0C-B181-EA88DF141D9A}"/>
    <cellStyle name="Input 2 5 5" xfId="50594" xr:uid="{F634794F-0B6E-46C1-BBA1-75038A4F6CD9}"/>
    <cellStyle name="Input 2 5_Actual PT" xfId="50595" xr:uid="{0A5BA234-9F02-4D84-9325-64D1A7B6A06A}"/>
    <cellStyle name="Input 2 6" xfId="50596" xr:uid="{EC51687D-BE6C-44BB-8AD6-42EC60977704}"/>
    <cellStyle name="Input 2 6 2" xfId="50597" xr:uid="{90FAD01C-4EDE-4F1C-9BA1-15D36B41C1C1}"/>
    <cellStyle name="Input 2 6 2 2" xfId="50598" xr:uid="{ACBF55DC-C1AE-4663-8AFC-F9D6B409D33B}"/>
    <cellStyle name="Input 2 6 3" xfId="50599" xr:uid="{38EF781A-0C6C-4A5E-AB22-7F822EA44DA7}"/>
    <cellStyle name="Input 2 7" xfId="50600" xr:uid="{9E90278F-8649-4AED-8C59-BCA9A27FA699}"/>
    <cellStyle name="Input 2 7 2" xfId="50601" xr:uid="{F6FBCC37-0850-4167-AD51-A8DABB379E8C}"/>
    <cellStyle name="Input 2 8" xfId="50602" xr:uid="{E956E580-BAD9-4874-800E-E8B1553B25C1}"/>
    <cellStyle name="Input 2 9" xfId="50603" xr:uid="{DAFC904A-E6D9-494E-B133-D009FF5326AE}"/>
    <cellStyle name="Input 2_Actual PT" xfId="50604" xr:uid="{962E78F8-9B1C-43A3-9E50-2F7DA62EA9D7}"/>
    <cellStyle name="Input 20" xfId="50605" xr:uid="{485DF4D7-0132-4464-A1DB-75A3C76ADD29}"/>
    <cellStyle name="Input 20 2" xfId="50606" xr:uid="{E9DE0F13-22C8-4CCD-8164-3824F3D6D553}"/>
    <cellStyle name="Input 20 2 2" xfId="50607" xr:uid="{B02CA1C1-C13E-4ABE-8B16-84DDEFC9ABA3}"/>
    <cellStyle name="Input 20 3" xfId="50608" xr:uid="{679B43DC-3BC0-4422-8D4A-319407C4B2ED}"/>
    <cellStyle name="Input 20 3 2" xfId="50609" xr:uid="{75AC4122-9589-4B65-8482-4A5EE6572281}"/>
    <cellStyle name="Input 20 4" xfId="50610" xr:uid="{83B6363E-4390-4B03-971A-D20E7FF78F0A}"/>
    <cellStyle name="Input 20 5" xfId="50611" xr:uid="{B0FA5915-3B89-491A-949E-4DE1C9D0CA28}"/>
    <cellStyle name="Input 20_Actual PT" xfId="50612" xr:uid="{674A5F33-94BC-42EF-9C63-39CE0B3CCB02}"/>
    <cellStyle name="Input 21" xfId="50613" xr:uid="{EE506794-3EB2-4761-859F-196578B91BF2}"/>
    <cellStyle name="Input 21 2" xfId="50614" xr:uid="{603D5EAB-7CC0-40D5-83B6-A4FF96041ACB}"/>
    <cellStyle name="Input 21 2 2" xfId="50615" xr:uid="{828C5836-12DF-4A57-B331-8C2C03478C47}"/>
    <cellStyle name="Input 21 3" xfId="50616" xr:uid="{5E588EC8-30C2-40C2-A9E7-477DE825CBA9}"/>
    <cellStyle name="Input 21 3 2" xfId="50617" xr:uid="{D4778CCC-2397-4937-90A3-E6DF79C07E66}"/>
    <cellStyle name="Input 21 4" xfId="50618" xr:uid="{340D0598-1DBD-40F9-A4B9-ADC137D102C8}"/>
    <cellStyle name="Input 21_Actual PT" xfId="50619" xr:uid="{AD9E5DD5-D893-4D0B-A8AD-227B77320D86}"/>
    <cellStyle name="Input 22" xfId="50620" xr:uid="{04E133AD-102E-4221-9FCE-669B014E57F3}"/>
    <cellStyle name="Input 22 2" xfId="50621" xr:uid="{8D2EDB29-EBDC-4A93-AF3A-2B01E4189D85}"/>
    <cellStyle name="Input 22 2 2" xfId="50622" xr:uid="{21D66FC8-526C-4748-81F3-4091501F07C8}"/>
    <cellStyle name="Input 22 3" xfId="50623" xr:uid="{AC575944-1826-47FF-B897-34F4E16626B6}"/>
    <cellStyle name="Input 22 3 2" xfId="50624" xr:uid="{C680D935-4503-4549-8EB6-2ED901E4FC5E}"/>
    <cellStyle name="Input 22 4" xfId="50625" xr:uid="{3FCE52CA-C158-43FB-BF61-AE70EA6367A2}"/>
    <cellStyle name="Input 22_Actual PT" xfId="50626" xr:uid="{DF44A781-1735-4866-A1A5-B44E4C8C3C15}"/>
    <cellStyle name="Input 23" xfId="50627" xr:uid="{0E148C1F-42BB-48C4-90E3-34FCDE147737}"/>
    <cellStyle name="Input 23 2" xfId="50628" xr:uid="{30FAFCE4-77D3-4DAF-9ED5-44172294B353}"/>
    <cellStyle name="Input 23 2 2" xfId="50629" xr:uid="{5E245917-E5AB-4B89-BEF4-E8AE01ED6939}"/>
    <cellStyle name="Input 23 3" xfId="50630" xr:uid="{A6EABA58-2EC8-4DC0-92B7-A194211FD4DC}"/>
    <cellStyle name="Input 23 3 2" xfId="50631" xr:uid="{6F2D0E86-9444-4A49-9B74-E39429F63112}"/>
    <cellStyle name="Input 23 4" xfId="50632" xr:uid="{F92023C6-6747-4B32-A0B9-386A73678E4A}"/>
    <cellStyle name="Input 23_Actual PT" xfId="50633" xr:uid="{B3A54622-F398-4B71-BE0B-C44EC6A6A757}"/>
    <cellStyle name="Input 24" xfId="50634" xr:uid="{11777BFC-E77F-4B6D-B614-B5995B93EC8E}"/>
    <cellStyle name="Input 24 2" xfId="50635" xr:uid="{7B4EC0AB-DDA4-4B68-85E0-A79AA45F9A05}"/>
    <cellStyle name="Input 25" xfId="50636" xr:uid="{003BF723-80EA-448B-9C83-A54887E0763E}"/>
    <cellStyle name="Input 26" xfId="50637" xr:uid="{56E12189-8D94-48B8-8E7D-858CE46C98DB}"/>
    <cellStyle name="Input 27" xfId="50638" xr:uid="{29882F4D-7DF9-41B1-A74D-0AA0AE78DF84}"/>
    <cellStyle name="Input 28" xfId="50639" xr:uid="{0C800BFA-EBA3-4CAE-988A-39E1EB831A63}"/>
    <cellStyle name="Input 29" xfId="50640" xr:uid="{75F9AD3A-8928-473F-997E-40C3B4622D75}"/>
    <cellStyle name="Input 3" xfId="50641" xr:uid="{F4440FC4-0B45-499A-B4AE-5D514D9FFDA0}"/>
    <cellStyle name="Input 3 10" xfId="50642" xr:uid="{2696B444-CC78-4B92-9FD5-B875B61D4D52}"/>
    <cellStyle name="Input 3 2" xfId="50643" xr:uid="{D7A37738-ED3E-4004-AAED-763FC0A3CA64}"/>
    <cellStyle name="Input 3 2 10" xfId="50644" xr:uid="{50F2B5F9-33BA-461D-B496-01D496655461}"/>
    <cellStyle name="Input 3 2 10 2" xfId="50645" xr:uid="{8C6C1C4B-BAA3-45FF-9F8C-45F219134FD7}"/>
    <cellStyle name="Input 3 2 11" xfId="50646" xr:uid="{87A093F5-75F0-4F48-BB0B-1C4BB75929C5}"/>
    <cellStyle name="Input 3 2 11 2" xfId="50647" xr:uid="{CCA537D5-2219-418C-BB3A-B7789CA09FCB}"/>
    <cellStyle name="Input 3 2 12" xfId="50648" xr:uid="{8265F4CA-BF8A-448F-8974-D7E522F542AE}"/>
    <cellStyle name="Input 3 2 12 2" xfId="50649" xr:uid="{424053E9-B458-45D8-9675-B856270BF728}"/>
    <cellStyle name="Input 3 2 13" xfId="50650" xr:uid="{8C2147E1-0EA6-4026-A636-78A0823D3F2D}"/>
    <cellStyle name="Input 3 2 13 2" xfId="50651" xr:uid="{75A85241-2041-4E8E-90AB-F692F4FA5EF3}"/>
    <cellStyle name="Input 3 2 14" xfId="50652" xr:uid="{45A294DA-2606-4149-BB67-34217838686B}"/>
    <cellStyle name="Input 3 2 14 2" xfId="50653" xr:uid="{A6D7753D-56C6-4701-8227-4686A0D5D0B3}"/>
    <cellStyle name="Input 3 2 15" xfId="50654" xr:uid="{4653B683-70A2-456E-843A-69407A3BDDC4}"/>
    <cellStyle name="Input 3 2 15 2" xfId="50655" xr:uid="{9956D34E-540D-4D54-A5A8-42A6FF2CF1AD}"/>
    <cellStyle name="Input 3 2 16" xfId="50656" xr:uid="{50A58F39-53FE-42AA-996F-7CB2DC5D01A1}"/>
    <cellStyle name="Input 3 2 16 2" xfId="50657" xr:uid="{1217C28E-1B5D-4BA2-83EC-1F8324374970}"/>
    <cellStyle name="Input 3 2 17" xfId="50658" xr:uid="{6E91FD2A-9527-4335-AB05-F5947865415D}"/>
    <cellStyle name="Input 3 2 17 2" xfId="50659" xr:uid="{675A4FDA-5683-4580-8417-9C2BC0CEA93D}"/>
    <cellStyle name="Input 3 2 18" xfId="50660" xr:uid="{F0DC6A67-667E-400B-8092-9CA437F01F52}"/>
    <cellStyle name="Input 3 2 18 2" xfId="50661" xr:uid="{5D7ED34D-324C-49A9-B53F-2D1E97CC3083}"/>
    <cellStyle name="Input 3 2 19" xfId="50662" xr:uid="{A8EEFFBC-6AB2-4DA6-B149-A9B68E8E964C}"/>
    <cellStyle name="Input 3 2 2" xfId="50663" xr:uid="{55D507E4-E63A-440D-821E-DCD508593741}"/>
    <cellStyle name="Input 3 2 2 2" xfId="50664" xr:uid="{8CD90B5D-97CA-4576-B6C7-CBC82941FB30}"/>
    <cellStyle name="Input 3 2 2 2 2" xfId="50665" xr:uid="{9FD91A54-76EB-4072-BEEE-575D48EF88B5}"/>
    <cellStyle name="Input 3 2 2 2 2 2" xfId="50666" xr:uid="{2CDCA080-1163-479F-9AF2-9B02D6BE9579}"/>
    <cellStyle name="Input 3 2 2 2 3" xfId="50667" xr:uid="{A5A1BEF5-EB1C-440F-926E-0EE195DC3984}"/>
    <cellStyle name="Input 3 2 2 3" xfId="50668" xr:uid="{0837504B-7B11-4B49-B93C-6767CE2F8BE4}"/>
    <cellStyle name="Input 3 2 2 3 2" xfId="50669" xr:uid="{F649232F-BF93-4EAC-8F6F-3ED82566F202}"/>
    <cellStyle name="Input 3 2 2 3 2 2" xfId="50670" xr:uid="{1D0ACFA4-69EB-4F3D-AB32-25947E7AA063}"/>
    <cellStyle name="Input 3 2 2 3 3" xfId="50671" xr:uid="{2890A158-EC4C-4756-A197-591641FED1A3}"/>
    <cellStyle name="Input 3 2 2 4" xfId="50672" xr:uid="{4802EC6D-4132-4DD3-A92B-0124A3B11D9F}"/>
    <cellStyle name="Input 3 2 2 4 2" xfId="50673" xr:uid="{87CA4A06-01BF-4CFC-BEAA-F156086151FE}"/>
    <cellStyle name="Input 3 2 2 4 3" xfId="50674" xr:uid="{47FA25E0-8C5E-4FEF-8CF8-FFAFE31108C8}"/>
    <cellStyle name="Input 3 2 2 5" xfId="50675" xr:uid="{96E723E8-01FC-480D-8C1D-A06000B8ED84}"/>
    <cellStyle name="Input 3 2 2 6" xfId="50676" xr:uid="{462F2FA1-411C-4453-A66A-EAABA7C4B04B}"/>
    <cellStyle name="Input 3 2 2_Actual PT" xfId="50677" xr:uid="{ABC9FFBA-16F3-47C3-AD68-026B280A2150}"/>
    <cellStyle name="Input 3 2 20" xfId="50678" xr:uid="{8FEED9A6-50E7-428D-8CCC-ABC8173E6146}"/>
    <cellStyle name="Input 3 2 3" xfId="50679" xr:uid="{5C11E02C-81B5-417E-BCBB-6F409D7D50B4}"/>
    <cellStyle name="Input 3 2 3 2" xfId="50680" xr:uid="{054BE57D-A1E9-4757-9757-ADA5BE70F0E8}"/>
    <cellStyle name="Input 3 2 3 2 2" xfId="50681" xr:uid="{2AE0498B-A294-4E35-A28D-A2978042C66C}"/>
    <cellStyle name="Input 3 2 3 2 3" xfId="50682" xr:uid="{291E958F-DF8A-4479-8101-B1DC8A01389D}"/>
    <cellStyle name="Input 3 2 3 3" xfId="50683" xr:uid="{54A092AF-7500-4759-BCF0-A5230827A56A}"/>
    <cellStyle name="Input 3 2 3 4" xfId="50684" xr:uid="{46560848-2019-4707-85FF-4492A26A61E5}"/>
    <cellStyle name="Input 3 2 3_Actual PT" xfId="50685" xr:uid="{BA008B81-9C90-4CA6-97B9-257D3DDD88F7}"/>
    <cellStyle name="Input 3 2 4" xfId="50686" xr:uid="{9E0B0FBF-61E3-4478-9183-09624087C259}"/>
    <cellStyle name="Input 3 2 4 2" xfId="50687" xr:uid="{25FAD3F4-BEAB-45C6-A6CE-D1B71E85A0C1}"/>
    <cellStyle name="Input 3 2 4 2 2" xfId="50688" xr:uid="{03068D44-568A-47EA-8019-765022755D36}"/>
    <cellStyle name="Input 3 2 4 3" xfId="50689" xr:uid="{D9CFFF34-7A11-492A-B99E-896E95E4C5D5}"/>
    <cellStyle name="Input 3 2 5" xfId="50690" xr:uid="{FB51B084-4784-42DD-AAE0-0EBF32B9FDA0}"/>
    <cellStyle name="Input 3 2 5 2" xfId="50691" xr:uid="{50C4E932-CC84-4FB1-BC28-9393CF32C830}"/>
    <cellStyle name="Input 3 2 5 2 2" xfId="50692" xr:uid="{F9041523-7E5B-4614-B4C7-24E52FD03672}"/>
    <cellStyle name="Input 3 2 5 3" xfId="50693" xr:uid="{45BE47A3-AE2C-4A6C-80CF-12C01F27B57F}"/>
    <cellStyle name="Input 3 2 6" xfId="50694" xr:uid="{54BA4566-00C5-407C-882E-8C1A1E002220}"/>
    <cellStyle name="Input 3 2 6 2" xfId="50695" xr:uid="{B480D912-02C2-45C6-BA3A-C4606551D652}"/>
    <cellStyle name="Input 3 2 6 3" xfId="50696" xr:uid="{C2788D46-10C6-41EC-99E0-C3D80643138C}"/>
    <cellStyle name="Input 3 2 7" xfId="50697" xr:uid="{8D20AE24-FF2E-47CD-9519-7E5266A519DC}"/>
    <cellStyle name="Input 3 2 7 2" xfId="50698" xr:uid="{5AE5F5B9-AD5D-4E75-8F6D-582AB9FCF5AC}"/>
    <cellStyle name="Input 3 2 8" xfId="50699" xr:uid="{DADEE7C5-3C61-447C-A6F5-A089F0FDEE3E}"/>
    <cellStyle name="Input 3 2 8 2" xfId="50700" xr:uid="{E82DB395-C388-4B24-B5E0-477621BC99F7}"/>
    <cellStyle name="Input 3 2 9" xfId="50701" xr:uid="{D736C0B3-148D-4C4B-90A4-CE51EA52A8DD}"/>
    <cellStyle name="Input 3 2 9 2" xfId="50702" xr:uid="{4D16E57B-4388-49E8-9519-DCE5032B8DC1}"/>
    <cellStyle name="Input 3 2_Actual PT" xfId="50703" xr:uid="{95774F00-3D4D-457E-AA85-9753D4FB794B}"/>
    <cellStyle name="Input 3 3" xfId="50704" xr:uid="{9E10A57E-349C-47E9-8740-FC677ED113C2}"/>
    <cellStyle name="Input 3 3 2" xfId="50705" xr:uid="{1E8EC0AA-5A19-4650-A562-BE397D6438B1}"/>
    <cellStyle name="Input 3 3 2 2" xfId="50706" xr:uid="{0C2E32E5-A6CB-4DE6-8D96-44623B53D01D}"/>
    <cellStyle name="Input 3 3 2 2 2" xfId="50707" xr:uid="{3B7129CF-ACAD-4FF6-B538-35EA47531252}"/>
    <cellStyle name="Input 3 3 2 2 3" xfId="50708" xr:uid="{2B1CA111-ABA3-4223-8507-801934AE9F03}"/>
    <cellStyle name="Input 3 3 2 3" xfId="50709" xr:uid="{B3582D99-5995-4F76-BB90-E4E50237EB17}"/>
    <cellStyle name="Input 3 3 2 3 2" xfId="50710" xr:uid="{5ABC1A12-29B8-4E5B-ABBE-93363483E610}"/>
    <cellStyle name="Input 3 3 2 4" xfId="50711" xr:uid="{C3AF1609-2A16-4D05-9B41-FB78550B3FBD}"/>
    <cellStyle name="Input 3 3 2 5" xfId="50712" xr:uid="{3B1FCDEE-A9A1-4487-8E5C-1D3D62DA1572}"/>
    <cellStyle name="Input 3 3 2_Actual PT" xfId="50713" xr:uid="{51EEF560-92E4-450D-8187-86DF018B6D15}"/>
    <cellStyle name="Input 3 3 3" xfId="50714" xr:uid="{580360C1-433E-4B83-B620-6E977F74827D}"/>
    <cellStyle name="Input 3 3 3 2" xfId="50715" xr:uid="{B04C5270-057E-4470-B137-C645277BDD08}"/>
    <cellStyle name="Input 3 3 3 2 2" xfId="50716" xr:uid="{A4C92F03-C449-43F0-84E3-8BBCB2D6F6CA}"/>
    <cellStyle name="Input 3 3 3 3" xfId="50717" xr:uid="{AADA7707-8A20-4538-92F0-115E29A44239}"/>
    <cellStyle name="Input 3 3 4" xfId="50718" xr:uid="{D1470439-9B22-4A35-816E-AF09C2A36318}"/>
    <cellStyle name="Input 3 3 4 2" xfId="50719" xr:uid="{29917647-E276-4BE0-8D81-FC043D90F944}"/>
    <cellStyle name="Input 3 3 4 2 2" xfId="50720" xr:uid="{59430560-365D-46D8-A15C-FACFB8562562}"/>
    <cellStyle name="Input 3 3 4 3" xfId="50721" xr:uid="{A6738FEE-FF51-4AE7-9B12-677DC1903587}"/>
    <cellStyle name="Input 3 3 5" xfId="50722" xr:uid="{526EFCA0-558F-423D-878C-F42DDAE0BCB3}"/>
    <cellStyle name="Input 3 3 5 2" xfId="50723" xr:uid="{970A340F-A6F4-4F77-8FF8-60957EA74492}"/>
    <cellStyle name="Input 3 3 6" xfId="50724" xr:uid="{72DC57AA-66DD-418A-B22F-B3C8D4B4C4EB}"/>
    <cellStyle name="Input 3 3_Actual PT" xfId="50725" xr:uid="{E15091ED-55D8-42A4-91BE-2D3CF4366265}"/>
    <cellStyle name="Input 3 4" xfId="50726" xr:uid="{B79E9F5E-ADA8-47CB-80C4-79C855D72EF7}"/>
    <cellStyle name="Input 3 4 2" xfId="50727" xr:uid="{0D562E76-2351-433B-BDFD-30000835D1DB}"/>
    <cellStyle name="Input 3 4 2 2" xfId="50728" xr:uid="{10D34377-9EC8-43CC-ABF5-BAC108289C9F}"/>
    <cellStyle name="Input 3 4 2 3" xfId="50729" xr:uid="{C03C1409-3142-4D4E-8158-D717C3B9FA80}"/>
    <cellStyle name="Input 3 4 3" xfId="50730" xr:uid="{D6159D26-7D90-4871-A98C-5334811726F8}"/>
    <cellStyle name="Input 3 4 3 2" xfId="50731" xr:uid="{BEC1CE78-AA36-40F0-AD0D-45F1705F0B2B}"/>
    <cellStyle name="Input 3 4 4" xfId="50732" xr:uid="{A8E0426E-FA45-48E6-A418-75D3705F0655}"/>
    <cellStyle name="Input 3 4 5" xfId="50733" xr:uid="{29BA344E-8618-4C59-BA6A-DDE1D66B38BF}"/>
    <cellStyle name="Input 3 4_Actual PT" xfId="50734" xr:uid="{11FFC7DF-8770-4250-83BD-FF381FD33448}"/>
    <cellStyle name="Input 3 5" xfId="50735" xr:uid="{B36DEB52-A5C4-47AF-A2D2-EDC311628C0D}"/>
    <cellStyle name="Input 3 5 2" xfId="50736" xr:uid="{BEBA3C1F-9D30-44B2-859A-10EFDC516B8E}"/>
    <cellStyle name="Input 3 5 2 2" xfId="50737" xr:uid="{3F47E8AF-5252-47CD-B759-797D14E278EC}"/>
    <cellStyle name="Input 3 5 3" xfId="50738" xr:uid="{1BD6C707-E82E-45AA-BCBE-A4CD6989CD49}"/>
    <cellStyle name="Input 3 6" xfId="50739" xr:uid="{DF58A7A4-4C79-4F3B-A4F3-2FC556132A4E}"/>
    <cellStyle name="Input 3 6 2" xfId="50740" xr:uid="{FBDC9DE6-D56C-45B1-A971-8D871A9EEA52}"/>
    <cellStyle name="Input 3 7" xfId="50741" xr:uid="{4EED49C1-8275-4940-94B1-E7CAD78AA7BC}"/>
    <cellStyle name="Input 3 8" xfId="50742" xr:uid="{C6B3FEE3-19BB-439B-8039-64DA7A353580}"/>
    <cellStyle name="Input 3 9" xfId="50743" xr:uid="{0724898C-F502-49F1-880F-116AE48738EB}"/>
    <cellStyle name="Input 3_Actual PT" xfId="50744" xr:uid="{21477D99-514E-49A6-B7FC-E59B59532095}"/>
    <cellStyle name="Input 30" xfId="50745" xr:uid="{6C0BB325-A56C-46FB-964C-D8324AC85416}"/>
    <cellStyle name="Input 31" xfId="50746" xr:uid="{CA5625E0-4BB0-4CAE-8B99-CA4BA730DA51}"/>
    <cellStyle name="Input 32" xfId="50747" xr:uid="{C2FF7145-0020-42AA-B493-2D701E4CE50B}"/>
    <cellStyle name="Input 33" xfId="50748" xr:uid="{F84A317C-8B99-4232-8B2F-1DD062799961}"/>
    <cellStyle name="Input 34" xfId="50749" xr:uid="{595BCD5B-6318-4E4B-905F-A60275A50E04}"/>
    <cellStyle name="Input 35" xfId="50750" xr:uid="{8C17211C-E5A1-4434-B4C7-CBF02C88D010}"/>
    <cellStyle name="Input 36" xfId="50751" xr:uid="{4A7BEC25-E6A2-4EB7-B821-12E3486294E0}"/>
    <cellStyle name="Input 37" xfId="50752" xr:uid="{EB1BAB03-33DA-41DE-AB6F-F0E07E21463C}"/>
    <cellStyle name="Input 4" xfId="50753" xr:uid="{2CB7FC7E-EEE2-44DC-8232-FDE43FDD2DD2}"/>
    <cellStyle name="Input 4 10" xfId="50754" xr:uid="{48CF9F03-1154-4991-870C-2A1205AF797E}"/>
    <cellStyle name="Input 4 2" xfId="50755" xr:uid="{91152275-0FE0-4793-8AD2-9799DEEDD422}"/>
    <cellStyle name="Input 4 2 10" xfId="50756" xr:uid="{A59F0CEF-AB55-47F5-9286-92D2EEBE8D3B}"/>
    <cellStyle name="Input 4 2 10 2" xfId="50757" xr:uid="{174006F8-2570-4BCD-9704-5779896946B9}"/>
    <cellStyle name="Input 4 2 11" xfId="50758" xr:uid="{816B323D-CF12-42ED-93E1-9562DE819444}"/>
    <cellStyle name="Input 4 2 11 2" xfId="50759" xr:uid="{0EAF6B7A-9C38-4841-ADF2-E22395CA7E09}"/>
    <cellStyle name="Input 4 2 12" xfId="50760" xr:uid="{2ED54A3E-585A-4573-A70E-36D0AA9020D6}"/>
    <cellStyle name="Input 4 2 12 2" xfId="50761" xr:uid="{807294DB-B55F-480A-8C16-2516E1C96537}"/>
    <cellStyle name="Input 4 2 13" xfId="50762" xr:uid="{1D3B79ED-BE3A-4609-9715-513A4B43136C}"/>
    <cellStyle name="Input 4 2 13 2" xfId="50763" xr:uid="{03E2989E-D37E-41D3-8FD2-8B4E459EFC77}"/>
    <cellStyle name="Input 4 2 14" xfId="50764" xr:uid="{AA6D22E3-BC1D-49A0-B9E5-03804611FA6C}"/>
    <cellStyle name="Input 4 2 14 2" xfId="50765" xr:uid="{3BC2F2BA-983A-4E21-96E5-B990A7253979}"/>
    <cellStyle name="Input 4 2 15" xfId="50766" xr:uid="{E714F6D3-5C22-4538-BEF6-95D163F0C47C}"/>
    <cellStyle name="Input 4 2 15 2" xfId="50767" xr:uid="{E04ECCF6-7F4E-43D8-9E4C-31EC5C6A9124}"/>
    <cellStyle name="Input 4 2 16" xfId="50768" xr:uid="{65AD9599-3279-4BEB-87D3-1A33035FCE64}"/>
    <cellStyle name="Input 4 2 16 2" xfId="50769" xr:uid="{81453A0C-82DB-46F2-9026-6AE382E47BE8}"/>
    <cellStyle name="Input 4 2 17" xfId="50770" xr:uid="{4FE91A10-D718-493E-A2E8-352009EC57C2}"/>
    <cellStyle name="Input 4 2 17 2" xfId="50771" xr:uid="{0D7A9BB6-475B-49FD-94D2-F9E70C961024}"/>
    <cellStyle name="Input 4 2 18" xfId="50772" xr:uid="{705229CC-7C66-48F9-A6FC-091016B754D1}"/>
    <cellStyle name="Input 4 2 18 2" xfId="50773" xr:uid="{12A9AB5E-6E62-41B3-A7B0-3D19C899C983}"/>
    <cellStyle name="Input 4 2 19" xfId="50774" xr:uid="{8C4FE50B-A9A0-4E5A-9D15-E29E9B305339}"/>
    <cellStyle name="Input 4 2 2" xfId="50775" xr:uid="{995EEAEC-FBA0-48B6-8CFE-3054BC0C3F5D}"/>
    <cellStyle name="Input 4 2 2 2" xfId="50776" xr:uid="{CA5261B2-5B94-4A4D-8837-24A0D215A5EB}"/>
    <cellStyle name="Input 4 2 2 2 2" xfId="50777" xr:uid="{13E486BD-5B66-4458-808C-7720A9226237}"/>
    <cellStyle name="Input 4 2 2 2 2 2" xfId="50778" xr:uid="{F147FD45-C082-477F-82E8-762411915B77}"/>
    <cellStyle name="Input 4 2 2 2 3" xfId="50779" xr:uid="{68AD07C1-43EE-4C53-B8B7-BF7500C37DA3}"/>
    <cellStyle name="Input 4 2 2 3" xfId="50780" xr:uid="{4D2F8373-701A-4A75-B8D7-83F174E0C765}"/>
    <cellStyle name="Input 4 2 2 3 2" xfId="50781" xr:uid="{6391513C-E63A-40EA-A7D5-0568A35907F6}"/>
    <cellStyle name="Input 4 2 2 3 2 2" xfId="50782" xr:uid="{CA7400FA-54C6-4BE0-A27B-26F40D1BECEE}"/>
    <cellStyle name="Input 4 2 2 3 3" xfId="50783" xr:uid="{D43D3B81-35F8-403F-BDFE-5D37601629C8}"/>
    <cellStyle name="Input 4 2 2 4" xfId="50784" xr:uid="{DE4B6322-6A67-418F-B9EC-16CF46146566}"/>
    <cellStyle name="Input 4 2 2 4 2" xfId="50785" xr:uid="{22C71B1F-3166-45C5-9121-FED6297195FB}"/>
    <cellStyle name="Input 4 2 2 4 3" xfId="50786" xr:uid="{2926346C-CA2B-47C4-8896-8919C6E6D864}"/>
    <cellStyle name="Input 4 2 2 5" xfId="50787" xr:uid="{5840432F-08ED-4F4D-8727-64C171F5D476}"/>
    <cellStyle name="Input 4 2 2 6" xfId="50788" xr:uid="{1C8F741F-048A-4817-BB2B-524C42B77A2C}"/>
    <cellStyle name="Input 4 2 2_Actual PT" xfId="50789" xr:uid="{FEBDE2D0-C358-442B-862B-790F2B82F5E4}"/>
    <cellStyle name="Input 4 2 20" xfId="50790" xr:uid="{9C2D3FD0-A3B5-4060-BD95-49B7D683AE6F}"/>
    <cellStyle name="Input 4 2 3" xfId="50791" xr:uid="{63C43DA0-B76E-429A-A32D-62BD30FC80C3}"/>
    <cellStyle name="Input 4 2 3 2" xfId="50792" xr:uid="{94B2F137-4E1D-4909-A4A4-77A635D6B480}"/>
    <cellStyle name="Input 4 2 3 2 2" xfId="50793" xr:uid="{B7A26D9A-7537-4368-B3A5-4D16D37743C3}"/>
    <cellStyle name="Input 4 2 3 2 3" xfId="50794" xr:uid="{CE1E8FFC-4467-4EDD-92A1-A8524D6EEFC7}"/>
    <cellStyle name="Input 4 2 3 3" xfId="50795" xr:uid="{3D4B374A-1346-4DBF-BC48-AC434814272A}"/>
    <cellStyle name="Input 4 2 3 4" xfId="50796" xr:uid="{A6B42581-7827-451B-94B8-2B5CF1251F3E}"/>
    <cellStyle name="Input 4 2 3_Actual PT" xfId="50797" xr:uid="{4FC90709-99D9-4C6E-A107-0DB6B881EED8}"/>
    <cellStyle name="Input 4 2 4" xfId="50798" xr:uid="{221DA950-18B8-47F8-B84D-F4F48D561696}"/>
    <cellStyle name="Input 4 2 4 2" xfId="50799" xr:uid="{126C1AC8-6047-4EC6-B3F7-2A57FAB02661}"/>
    <cellStyle name="Input 4 2 4 2 2" xfId="50800" xr:uid="{E62CEA3C-2CBE-49E2-841E-20DCDB684301}"/>
    <cellStyle name="Input 4 2 4 3" xfId="50801" xr:uid="{FA0538E6-C56A-4553-A98B-13343214BF4A}"/>
    <cellStyle name="Input 4 2 5" xfId="50802" xr:uid="{69CE9A42-AC51-4198-B50C-0EFD3E97248A}"/>
    <cellStyle name="Input 4 2 5 2" xfId="50803" xr:uid="{A81F944E-13B0-4B35-AB96-C450A05DD5DB}"/>
    <cellStyle name="Input 4 2 5 2 2" xfId="50804" xr:uid="{F43FCA05-6730-46EA-9DEC-570DE9FB4344}"/>
    <cellStyle name="Input 4 2 5 3" xfId="50805" xr:uid="{CBD7D2A4-B0D2-4D2F-BD39-E60DCFFDB868}"/>
    <cellStyle name="Input 4 2 6" xfId="50806" xr:uid="{DA9E480B-0140-4E1D-9ABD-A64E9F568062}"/>
    <cellStyle name="Input 4 2 6 2" xfId="50807" xr:uid="{01F5B94C-CFD0-4841-839D-3DBA915FF0C1}"/>
    <cellStyle name="Input 4 2 6 3" xfId="50808" xr:uid="{B0FFC910-3BCE-455B-BAD8-FF52FD0A8786}"/>
    <cellStyle name="Input 4 2 7" xfId="50809" xr:uid="{47C42EA6-F811-4B9D-95B3-CEC09B2542BF}"/>
    <cellStyle name="Input 4 2 7 2" xfId="50810" xr:uid="{7F3A83F0-7BBA-4586-A555-9BD692E0575A}"/>
    <cellStyle name="Input 4 2 8" xfId="50811" xr:uid="{C829FA26-0813-464E-B5DB-553C6B9E38E3}"/>
    <cellStyle name="Input 4 2 8 2" xfId="50812" xr:uid="{E2BB2757-A2B9-45B9-98BD-B8D0A0168731}"/>
    <cellStyle name="Input 4 2 9" xfId="50813" xr:uid="{2A056CCB-87EA-4711-97A9-8AF46C139CB2}"/>
    <cellStyle name="Input 4 2 9 2" xfId="50814" xr:uid="{79243A92-4FE9-4A1B-837E-464B00673CDE}"/>
    <cellStyle name="Input 4 2_Actual PT" xfId="50815" xr:uid="{BBE95B3A-C1C5-41F5-A602-471DC7A03754}"/>
    <cellStyle name="Input 4 3" xfId="50816" xr:uid="{F1235472-48B8-4799-8F55-2A18F9D54F15}"/>
    <cellStyle name="Input 4 3 2" xfId="50817" xr:uid="{974142D8-9D26-4E54-BE84-20FDF9220D97}"/>
    <cellStyle name="Input 4 3 2 2" xfId="50818" xr:uid="{411BB99A-C02D-4C2C-8035-108E9D958528}"/>
    <cellStyle name="Input 4 3 2 2 2" xfId="50819" xr:uid="{C9EAB103-3C89-4D76-89A7-B3C3F339B700}"/>
    <cellStyle name="Input 4 3 2 2 3" xfId="50820" xr:uid="{D9337051-F70B-4020-B416-8C324638FE1C}"/>
    <cellStyle name="Input 4 3 2 3" xfId="50821" xr:uid="{6B8B8221-16A7-4076-9A08-6614CEBD26CF}"/>
    <cellStyle name="Input 4 3 2 3 2" xfId="50822" xr:uid="{E7EE2F63-F1DE-429C-8C92-1A7777A735D6}"/>
    <cellStyle name="Input 4 3 2 4" xfId="50823" xr:uid="{03357F77-BB99-47FD-8BB0-E51BAE11815A}"/>
    <cellStyle name="Input 4 3 2 5" xfId="50824" xr:uid="{B0942AC5-CA3D-42CB-BB5D-79AC350B0C6C}"/>
    <cellStyle name="Input 4 3 2_Actual PT" xfId="50825" xr:uid="{6C9686E6-771C-4775-A0CA-976FA42F3D06}"/>
    <cellStyle name="Input 4 3 3" xfId="50826" xr:uid="{E7FDA002-AB1A-42A6-B30B-E42E2BE09866}"/>
    <cellStyle name="Input 4 3 3 2" xfId="50827" xr:uid="{27314C2F-D2B0-462E-9CBE-DE32BCCA3F77}"/>
    <cellStyle name="Input 4 3 3 2 2" xfId="50828" xr:uid="{4FFE8F0F-78D0-4480-ACDF-C00FE74DEB48}"/>
    <cellStyle name="Input 4 3 3 3" xfId="50829" xr:uid="{311D43F9-547A-4BBC-8579-31805D292FCA}"/>
    <cellStyle name="Input 4 3 4" xfId="50830" xr:uid="{C493C68A-623A-4092-9BD3-1E5768FAEFAC}"/>
    <cellStyle name="Input 4 3 4 2" xfId="50831" xr:uid="{B50342B8-F45F-4676-B8F8-1BF7DBA8F55D}"/>
    <cellStyle name="Input 4 3 4 2 2" xfId="50832" xr:uid="{4C2EC161-624E-4BBD-A7D5-7CB7B3F4847F}"/>
    <cellStyle name="Input 4 3 4 3" xfId="50833" xr:uid="{48A57161-86AF-443C-863B-193A308A2D83}"/>
    <cellStyle name="Input 4 3 5" xfId="50834" xr:uid="{6E363BD5-9268-4F31-A409-547B3D957234}"/>
    <cellStyle name="Input 4 3 5 2" xfId="50835" xr:uid="{3937F83E-77A4-4B69-9C8B-5B00DE0BDC78}"/>
    <cellStyle name="Input 4 3 6" xfId="50836" xr:uid="{809678F9-741E-4741-B650-1CF4E498542C}"/>
    <cellStyle name="Input 4 3_Actual PT" xfId="50837" xr:uid="{14FD05C1-0968-4122-9B5B-07B567E7249E}"/>
    <cellStyle name="Input 4 4" xfId="50838" xr:uid="{F1B06DD1-1157-46CA-88F1-00C352883744}"/>
    <cellStyle name="Input 4 4 2" xfId="50839" xr:uid="{452746F5-D4A9-495D-9641-E2C63E308D35}"/>
    <cellStyle name="Input 4 4 2 2" xfId="50840" xr:uid="{E979581A-6661-4C33-A450-424AEF2C9127}"/>
    <cellStyle name="Input 4 4 2 3" xfId="50841" xr:uid="{2DEC20A2-0072-4E4D-AB6B-96F4602D7876}"/>
    <cellStyle name="Input 4 4 3" xfId="50842" xr:uid="{05A3E7E9-61DC-494F-8A50-9B4702D8967F}"/>
    <cellStyle name="Input 4 4 3 2" xfId="50843" xr:uid="{6981252E-A250-42B4-A5F3-4F2EA940B7B9}"/>
    <cellStyle name="Input 4 4 4" xfId="50844" xr:uid="{0D4AE510-D3A9-4788-BF06-30718FA696F3}"/>
    <cellStyle name="Input 4 4 5" xfId="50845" xr:uid="{7FDEEA3B-D573-4C2B-A211-6921E488CBF9}"/>
    <cellStyle name="Input 4 4_Actual PT" xfId="50846" xr:uid="{B28BCBD4-B82D-4AD1-A471-5907E7A26909}"/>
    <cellStyle name="Input 4 5" xfId="50847" xr:uid="{60367A79-C140-4BAA-85C9-135301B69D76}"/>
    <cellStyle name="Input 4 5 2" xfId="50848" xr:uid="{CF9E7CDB-D6C4-4D05-A08D-C8CA871C4E20}"/>
    <cellStyle name="Input 4 5 2 2" xfId="50849" xr:uid="{9039D565-4434-45FB-B137-D4671C4B5962}"/>
    <cellStyle name="Input 4 5 3" xfId="50850" xr:uid="{D01D07F0-CCA4-4307-8EB7-07DE5C3EF8A9}"/>
    <cellStyle name="Input 4 6" xfId="50851" xr:uid="{A092C652-4E01-44A2-AAC5-14F649E1471E}"/>
    <cellStyle name="Input 4 6 2" xfId="50852" xr:uid="{73D9D1AA-E7BB-4031-BA22-A2D2C43ABBDC}"/>
    <cellStyle name="Input 4 7" xfId="50853" xr:uid="{24D6C2E4-F2EC-452A-A0F7-5CAE09F60414}"/>
    <cellStyle name="Input 4 8" xfId="50854" xr:uid="{7DD38118-DAF5-45A7-81EE-29A1075A945F}"/>
    <cellStyle name="Input 4 9" xfId="50855" xr:uid="{5EEFAC1A-E655-4536-ACAA-9DE43509EB4A}"/>
    <cellStyle name="Input 4_Actual PT" xfId="50856" xr:uid="{410EB244-17D4-4617-9E1B-93DC340D6A7C}"/>
    <cellStyle name="Input 5" xfId="50857" xr:uid="{876AD83D-1F00-42D4-A3A7-BAD2EFCCA95E}"/>
    <cellStyle name="Input 5 10" xfId="50858" xr:uid="{4A1CDB18-51BA-4E8F-B587-B79AC7463A95}"/>
    <cellStyle name="Input 5 2" xfId="50859" xr:uid="{C0536266-11DD-46CD-8F39-51C9621F6B9B}"/>
    <cellStyle name="Input 5 2 10" xfId="50860" xr:uid="{B988DA7C-A1AC-435B-B768-16A6D8B320CE}"/>
    <cellStyle name="Input 5 2 10 2" xfId="50861" xr:uid="{AF3197A6-1BB5-415D-BB9C-B112DA82F687}"/>
    <cellStyle name="Input 5 2 11" xfId="50862" xr:uid="{0566D739-A2C4-4F36-9B89-114B17F62E99}"/>
    <cellStyle name="Input 5 2 11 2" xfId="50863" xr:uid="{E026685E-1D49-40C7-B4BA-613D7CC670EC}"/>
    <cellStyle name="Input 5 2 12" xfId="50864" xr:uid="{C470446A-EE5A-4FBF-A18E-12B422160AAA}"/>
    <cellStyle name="Input 5 2 12 2" xfId="50865" xr:uid="{C9556ED4-D071-4518-BBB3-76F3D8BC80FA}"/>
    <cellStyle name="Input 5 2 13" xfId="50866" xr:uid="{3963A3B7-084C-4222-B175-3EE6B58418FD}"/>
    <cellStyle name="Input 5 2 13 2" xfId="50867" xr:uid="{DBA7BBD1-C5E4-4A5A-ACE4-DF5A6DAE8A12}"/>
    <cellStyle name="Input 5 2 14" xfId="50868" xr:uid="{E087A06A-1172-4835-BE42-491412739218}"/>
    <cellStyle name="Input 5 2 14 2" xfId="50869" xr:uid="{D0E93947-2499-4D1B-B273-88F205AE6446}"/>
    <cellStyle name="Input 5 2 15" xfId="50870" xr:uid="{EA05BC7A-609E-4338-A8DB-5561FA49FFBF}"/>
    <cellStyle name="Input 5 2 15 2" xfId="50871" xr:uid="{0171074A-2D10-4AF4-87B1-5DA4239CE591}"/>
    <cellStyle name="Input 5 2 16" xfId="50872" xr:uid="{A4B15043-1B4A-4414-84A6-93AA90AEFBD7}"/>
    <cellStyle name="Input 5 2 16 2" xfId="50873" xr:uid="{5454E4C9-CF24-4B25-B2AB-63A643FBAB12}"/>
    <cellStyle name="Input 5 2 17" xfId="50874" xr:uid="{C12A5908-3A9D-4751-8EC8-ED4B8293D449}"/>
    <cellStyle name="Input 5 2 17 2" xfId="50875" xr:uid="{F5FD97E7-F9EC-4A1A-AB71-BB935CE8C917}"/>
    <cellStyle name="Input 5 2 18" xfId="50876" xr:uid="{6F8D73D1-7D85-48BC-93B9-D1E189C40C3B}"/>
    <cellStyle name="Input 5 2 18 2" xfId="50877" xr:uid="{00C84F23-028A-425F-B33A-9163FD7669C7}"/>
    <cellStyle name="Input 5 2 19" xfId="50878" xr:uid="{DA8686A4-905F-42D5-9BA9-389CBEADE694}"/>
    <cellStyle name="Input 5 2 2" xfId="50879" xr:uid="{0C3AFDB5-723D-444E-9A93-B29CE15830B2}"/>
    <cellStyle name="Input 5 2 2 2" xfId="50880" xr:uid="{9DDBE354-D284-49BC-AD3D-930BF1C507A4}"/>
    <cellStyle name="Input 5 2 2 2 2" xfId="50881" xr:uid="{ACBC5CFF-B2D1-45F0-97CF-CEB6CD23C6CE}"/>
    <cellStyle name="Input 5 2 2 2 2 2" xfId="50882" xr:uid="{9B593F19-4745-4283-AC6C-546C84E1B7D7}"/>
    <cellStyle name="Input 5 2 2 2 3" xfId="50883" xr:uid="{16092B41-5892-4ACB-9CF2-E7B25BBE233E}"/>
    <cellStyle name="Input 5 2 2 3" xfId="50884" xr:uid="{B913A3BB-91A3-41F6-8815-B8F89BCB034C}"/>
    <cellStyle name="Input 5 2 2 3 2" xfId="50885" xr:uid="{19824054-7D96-4209-83F0-0910DC21EEBC}"/>
    <cellStyle name="Input 5 2 2 3 2 2" xfId="50886" xr:uid="{D66985BC-D6ED-4488-947F-F1FE9F834F3E}"/>
    <cellStyle name="Input 5 2 2 3 3" xfId="50887" xr:uid="{FCAE4BB0-5F20-45DE-9976-85E0771473BB}"/>
    <cellStyle name="Input 5 2 2 4" xfId="50888" xr:uid="{86F83096-AC36-4DBD-B462-44E5E8136E31}"/>
    <cellStyle name="Input 5 2 2 4 2" xfId="50889" xr:uid="{6E26C2D5-CF81-4B91-9CEC-FFC3048EB36E}"/>
    <cellStyle name="Input 5 2 2 4 3" xfId="50890" xr:uid="{BDF71B22-35EC-4114-8FA7-37051362E218}"/>
    <cellStyle name="Input 5 2 2 5" xfId="50891" xr:uid="{8C2764AC-077F-4AA9-963F-89FC94759591}"/>
    <cellStyle name="Input 5 2 2 6" xfId="50892" xr:uid="{CC49D808-6F35-4B01-BFB3-92EAF9C95EEB}"/>
    <cellStyle name="Input 5 2 2_Actual PT" xfId="50893" xr:uid="{C98C5A4E-04C9-4467-8AEF-ABC3E769FD1C}"/>
    <cellStyle name="Input 5 2 20" xfId="50894" xr:uid="{861EEE14-422F-4442-B1C2-52911EB00AF2}"/>
    <cellStyle name="Input 5 2 3" xfId="50895" xr:uid="{51F9A8E4-C875-4AAE-B8C3-3A154CE02BE4}"/>
    <cellStyle name="Input 5 2 3 2" xfId="50896" xr:uid="{8A9473B0-6EBE-4E83-B6D8-48A0BEC43EE1}"/>
    <cellStyle name="Input 5 2 3 2 2" xfId="50897" xr:uid="{4582B434-3E2A-40B8-87AE-3916EDEB3EE8}"/>
    <cellStyle name="Input 5 2 3 2 3" xfId="50898" xr:uid="{4A27127B-61EC-48EC-B103-E568B2F18B6F}"/>
    <cellStyle name="Input 5 2 3 3" xfId="50899" xr:uid="{20DCA1B3-6C8E-4ADF-8F84-1D37867BD987}"/>
    <cellStyle name="Input 5 2 3 4" xfId="50900" xr:uid="{42A81D47-9BC0-4FCF-BDF8-2A2889090062}"/>
    <cellStyle name="Input 5 2 3_Actual PT" xfId="50901" xr:uid="{C24AA737-887E-4B09-B920-19315B2B1BFE}"/>
    <cellStyle name="Input 5 2 4" xfId="50902" xr:uid="{E6831464-5341-4B9F-B0EF-B44DD96DDFAB}"/>
    <cellStyle name="Input 5 2 4 2" xfId="50903" xr:uid="{A4FD02F6-C585-482D-9748-E0AA30239E62}"/>
    <cellStyle name="Input 5 2 4 2 2" xfId="50904" xr:uid="{73306737-9F61-4E50-9B5C-DB11DE487B32}"/>
    <cellStyle name="Input 5 2 4 3" xfId="50905" xr:uid="{8B72F418-63B6-4DF7-B274-B0DBDACF2A17}"/>
    <cellStyle name="Input 5 2 5" xfId="50906" xr:uid="{1D675F71-4314-4FA6-88CC-FD0C26B00B74}"/>
    <cellStyle name="Input 5 2 5 2" xfId="50907" xr:uid="{5F531C22-736E-4373-B463-F413FAA18C7E}"/>
    <cellStyle name="Input 5 2 5 2 2" xfId="50908" xr:uid="{0B6B49EA-915E-43CC-BEA6-EFD23E27C2D1}"/>
    <cellStyle name="Input 5 2 5 3" xfId="50909" xr:uid="{4127219F-E315-4D96-B767-00075851C7C6}"/>
    <cellStyle name="Input 5 2 6" xfId="50910" xr:uid="{386D75DB-6B99-46E5-B729-ADD7585C2911}"/>
    <cellStyle name="Input 5 2 6 2" xfId="50911" xr:uid="{9DD1018C-5F6B-4924-8CC5-3E4CAAD832D0}"/>
    <cellStyle name="Input 5 2 6 3" xfId="50912" xr:uid="{6FED882F-0E1E-482D-AD28-0B99ECFCF5F5}"/>
    <cellStyle name="Input 5 2 7" xfId="50913" xr:uid="{28284443-AE7B-4B0D-B06F-AC208903325B}"/>
    <cellStyle name="Input 5 2 7 2" xfId="50914" xr:uid="{D24FB6E6-2BB7-4BBD-9E8C-B0F9A7769AF1}"/>
    <cellStyle name="Input 5 2 8" xfId="50915" xr:uid="{7B35635C-9902-496D-BABE-06FDA59733D2}"/>
    <cellStyle name="Input 5 2 8 2" xfId="50916" xr:uid="{72DAF20B-F141-4DA9-9684-BF31701E92DC}"/>
    <cellStyle name="Input 5 2 9" xfId="50917" xr:uid="{9294AD58-BEDD-4571-9B19-B7BDEFAAEE2D}"/>
    <cellStyle name="Input 5 2 9 2" xfId="50918" xr:uid="{149951C5-BEDC-42FC-8D84-B6DE2345A568}"/>
    <cellStyle name="Input 5 2_Actual PT" xfId="50919" xr:uid="{0CCA7AB3-6C4B-4214-AEBD-3F6BFAEC7029}"/>
    <cellStyle name="Input 5 3" xfId="50920" xr:uid="{2E37A886-1B11-4596-B42B-70EA0D71ED73}"/>
    <cellStyle name="Input 5 3 2" xfId="50921" xr:uid="{8C4B50C6-D5AA-4FC2-AFE6-8A40781F7294}"/>
    <cellStyle name="Input 5 3 2 2" xfId="50922" xr:uid="{C4C24E21-5E31-40AE-BFC7-F48D7D9E03A5}"/>
    <cellStyle name="Input 5 3 2 2 2" xfId="50923" xr:uid="{75D76836-74A2-4F6C-8512-02DD1EB9A293}"/>
    <cellStyle name="Input 5 3 2 2 3" xfId="50924" xr:uid="{288889A7-9568-44DE-89A6-8C01A465F6E8}"/>
    <cellStyle name="Input 5 3 2 3" xfId="50925" xr:uid="{779E9FD4-D8C3-40D5-844A-5A1E5A70D051}"/>
    <cellStyle name="Input 5 3 2 3 2" xfId="50926" xr:uid="{92774F23-AAEF-49E8-B387-BF48C1F7F855}"/>
    <cellStyle name="Input 5 3 2 4" xfId="50927" xr:uid="{760C4951-48A8-4363-805C-46A05D8F252F}"/>
    <cellStyle name="Input 5 3 2 5" xfId="50928" xr:uid="{D25CBB42-06E5-45A6-AAF6-ED23AE00EBC4}"/>
    <cellStyle name="Input 5 3 2_Actual PT" xfId="50929" xr:uid="{D776A04A-6C0B-49EB-9062-9AE9C0F4179F}"/>
    <cellStyle name="Input 5 3 3" xfId="50930" xr:uid="{995F0C5B-B640-4974-896B-05C8B707245F}"/>
    <cellStyle name="Input 5 3 3 2" xfId="50931" xr:uid="{01E0BF5F-F85B-446C-9F49-ACDAB49D5F74}"/>
    <cellStyle name="Input 5 3 3 2 2" xfId="50932" xr:uid="{8F6833C5-98E9-4F2E-B9C0-808296E1B812}"/>
    <cellStyle name="Input 5 3 3 3" xfId="50933" xr:uid="{78105C58-38B9-41DE-8A23-DF7BB9CE4C3E}"/>
    <cellStyle name="Input 5 3 4" xfId="50934" xr:uid="{61CA1A6E-9B72-4DD9-8797-E1FADF633546}"/>
    <cellStyle name="Input 5 3 4 2" xfId="50935" xr:uid="{E7B49AE8-57E1-4884-9607-C052112F5798}"/>
    <cellStyle name="Input 5 3 4 2 2" xfId="50936" xr:uid="{E3EA74BC-B3C4-4454-BE62-6484CCAEEE89}"/>
    <cellStyle name="Input 5 3 4 3" xfId="50937" xr:uid="{8F9FBB73-4962-4902-AB3A-157F8CA9A94F}"/>
    <cellStyle name="Input 5 3 5" xfId="50938" xr:uid="{087E5A9E-1E15-4F3D-840B-4B7CBF75EF58}"/>
    <cellStyle name="Input 5 3 5 2" xfId="50939" xr:uid="{97796B4D-F344-439D-A83D-40E48652FACC}"/>
    <cellStyle name="Input 5 3 6" xfId="50940" xr:uid="{6B28F050-53A9-4001-9F3E-3EA492C5582D}"/>
    <cellStyle name="Input 5 3_Actual PT" xfId="50941" xr:uid="{23C84686-1142-468A-8CD0-4FBEB7000D39}"/>
    <cellStyle name="Input 5 4" xfId="50942" xr:uid="{99F3EA2E-E4ED-4AF0-B54F-EE2BDDBCDCED}"/>
    <cellStyle name="Input 5 4 2" xfId="50943" xr:uid="{25405D8B-27FF-4D9F-A81A-4E80341ED40A}"/>
    <cellStyle name="Input 5 4 2 2" xfId="50944" xr:uid="{C7F6512C-AE0B-49F5-AD86-A6A25A6D9B3F}"/>
    <cellStyle name="Input 5 4 2 3" xfId="50945" xr:uid="{D996E547-97C9-447C-A36E-312E716E7E4E}"/>
    <cellStyle name="Input 5 4 3" xfId="50946" xr:uid="{30A68003-A219-41F9-B946-A4906BA8EED6}"/>
    <cellStyle name="Input 5 4 3 2" xfId="50947" xr:uid="{3E8909D4-CCBB-4BB8-9185-3F6142C1F42F}"/>
    <cellStyle name="Input 5 4 4" xfId="50948" xr:uid="{9C37AA79-2CDE-4289-A1F6-22C24BBAED28}"/>
    <cellStyle name="Input 5 4 5" xfId="50949" xr:uid="{0BCFBC4E-6CE7-4927-8CF5-E4E0DE88A1E2}"/>
    <cellStyle name="Input 5 4_Actual PT" xfId="50950" xr:uid="{77E8D6A6-BD3F-48E1-AEA1-585F1EA9BC05}"/>
    <cellStyle name="Input 5 5" xfId="50951" xr:uid="{8C6DAEB1-BA57-44D8-881E-AF7C46357B04}"/>
    <cellStyle name="Input 5 5 2" xfId="50952" xr:uid="{0A8EB941-7BCC-4B99-BA2A-86C2B34ECCB9}"/>
    <cellStyle name="Input 5 5 2 2" xfId="50953" xr:uid="{3402AAC8-35C0-4068-8389-F535180CCDDD}"/>
    <cellStyle name="Input 5 5 3" xfId="50954" xr:uid="{B98D71FB-4934-4030-A54A-3922C69F994F}"/>
    <cellStyle name="Input 5 6" xfId="50955" xr:uid="{213D9D2F-BF9E-412E-9AB4-B0F1883FA566}"/>
    <cellStyle name="Input 5 6 2" xfId="50956" xr:uid="{7E48616F-2F3D-4987-9ED7-DBD2DF99E97B}"/>
    <cellStyle name="Input 5 7" xfId="50957" xr:uid="{A146CAC1-A6A9-4AE4-BE48-F8D0EE3AE81D}"/>
    <cellStyle name="Input 5 8" xfId="50958" xr:uid="{53B3F65B-E0FA-409D-85E5-0CFE8A99E8F3}"/>
    <cellStyle name="Input 5 9" xfId="50959" xr:uid="{13D6A4F7-0B86-4373-9950-02C161BBE1E4}"/>
    <cellStyle name="Input 5_Actual PT" xfId="50960" xr:uid="{975A7826-D6C3-4D07-B64B-E9E50BF6A527}"/>
    <cellStyle name="Input 6" xfId="50961" xr:uid="{6C7EE99F-03C1-47A1-963F-E79E492BB466}"/>
    <cellStyle name="Input 6 10" xfId="50962" xr:uid="{6604A900-38D3-408E-8A06-EB92221D96F6}"/>
    <cellStyle name="Input 6 2" xfId="50963" xr:uid="{D0F83EE2-0CDE-4B11-A4A7-0B534AEB0D62}"/>
    <cellStyle name="Input 6 2 10" xfId="50964" xr:uid="{887C977E-D7EF-491C-BABC-8D3843B9E4DC}"/>
    <cellStyle name="Input 6 2 10 2" xfId="50965" xr:uid="{2D959E15-CFEB-4327-B6EC-2EE4D104CAD5}"/>
    <cellStyle name="Input 6 2 11" xfId="50966" xr:uid="{7D7696B4-6CE8-4C82-A6A3-B03576BA029C}"/>
    <cellStyle name="Input 6 2 11 2" xfId="50967" xr:uid="{A0B2D107-E62F-4D5C-ABC1-F77F338EA3D6}"/>
    <cellStyle name="Input 6 2 12" xfId="50968" xr:uid="{102DB210-1F4C-4AB3-BA97-DFC06D1A1BD1}"/>
    <cellStyle name="Input 6 2 12 2" xfId="50969" xr:uid="{5DCE07E7-82A6-4D28-A56A-9D3D9EAEB89A}"/>
    <cellStyle name="Input 6 2 13" xfId="50970" xr:uid="{5253C463-644C-486B-9336-C243C98E5FA9}"/>
    <cellStyle name="Input 6 2 13 2" xfId="50971" xr:uid="{1C962B90-621C-46A2-BA71-D371D8F20868}"/>
    <cellStyle name="Input 6 2 14" xfId="50972" xr:uid="{7339DE01-6CEA-4E86-8600-70FFC7697A36}"/>
    <cellStyle name="Input 6 2 14 2" xfId="50973" xr:uid="{C49387E6-817B-465F-A141-3F976D350BE2}"/>
    <cellStyle name="Input 6 2 15" xfId="50974" xr:uid="{16E9D824-D663-4621-A139-057544EABDAB}"/>
    <cellStyle name="Input 6 2 15 2" xfId="50975" xr:uid="{FC96080B-5983-46B9-9B09-ACB5E91CD352}"/>
    <cellStyle name="Input 6 2 16" xfId="50976" xr:uid="{1B4BCDD4-5705-4F41-80AD-4CF48E6B7311}"/>
    <cellStyle name="Input 6 2 16 2" xfId="50977" xr:uid="{4BD2329C-B375-4A1A-9CE9-DC39214ECB76}"/>
    <cellStyle name="Input 6 2 17" xfId="50978" xr:uid="{E019D947-B63A-4C23-91F1-1A04D9A6BB69}"/>
    <cellStyle name="Input 6 2 17 2" xfId="50979" xr:uid="{A78AF691-7946-4A35-A9B3-4623D5B3F542}"/>
    <cellStyle name="Input 6 2 18" xfId="50980" xr:uid="{CA824BBC-38F0-4C34-A4C7-C5F1E973C051}"/>
    <cellStyle name="Input 6 2 18 2" xfId="50981" xr:uid="{BBADF659-2A9A-4CAD-B51C-1871D8AC30C9}"/>
    <cellStyle name="Input 6 2 19" xfId="50982" xr:uid="{A8B30ACF-FAB0-4227-9F8A-FB9090555D97}"/>
    <cellStyle name="Input 6 2 2" xfId="50983" xr:uid="{7D79B71A-B631-45B2-A15A-D165CBD4F155}"/>
    <cellStyle name="Input 6 2 2 2" xfId="50984" xr:uid="{9DBB2E2D-E9B0-44CA-9029-C7ACC33144A9}"/>
    <cellStyle name="Input 6 2 2 2 2" xfId="50985" xr:uid="{2F69AE3D-9ED8-4DE7-BB09-DB1874B9F4C8}"/>
    <cellStyle name="Input 6 2 2 2 2 2" xfId="50986" xr:uid="{B7699C7B-08C6-4075-9364-206091EC3560}"/>
    <cellStyle name="Input 6 2 2 2 3" xfId="50987" xr:uid="{B6DFCF2F-AE0E-454F-8E3B-49A4579B012E}"/>
    <cellStyle name="Input 6 2 2 3" xfId="50988" xr:uid="{3871A6DD-3EEA-4DFD-B0D4-EE03CA2C11EC}"/>
    <cellStyle name="Input 6 2 2 3 2" xfId="50989" xr:uid="{AE7BCE21-AB86-47C7-986A-301AF175BAA4}"/>
    <cellStyle name="Input 6 2 2 3 2 2" xfId="50990" xr:uid="{8D2463A5-3A55-48C9-AF92-3BD977E89545}"/>
    <cellStyle name="Input 6 2 2 3 3" xfId="50991" xr:uid="{5D12A3AA-8520-4D09-B74B-16FD1F6206C3}"/>
    <cellStyle name="Input 6 2 2 4" xfId="50992" xr:uid="{EAAF81B3-290E-4DFF-BE3A-EEFDDB4ED8A8}"/>
    <cellStyle name="Input 6 2 2 4 2" xfId="50993" xr:uid="{D45BDE87-35A7-4E0D-81CC-8ADCCD974F85}"/>
    <cellStyle name="Input 6 2 2 4 3" xfId="50994" xr:uid="{84654423-B097-450F-8349-B3703293833A}"/>
    <cellStyle name="Input 6 2 2 5" xfId="50995" xr:uid="{487C72B4-452E-4BDB-9A4C-02435D79BA9F}"/>
    <cellStyle name="Input 6 2 2 6" xfId="50996" xr:uid="{8ED59689-B410-41ED-A366-52DD67F22AE7}"/>
    <cellStyle name="Input 6 2 2_Actual PT" xfId="50997" xr:uid="{53012031-A9B0-463C-9B58-D989F6CE2575}"/>
    <cellStyle name="Input 6 2 20" xfId="50998" xr:uid="{5A17B239-17AA-413C-9B44-D02342961D40}"/>
    <cellStyle name="Input 6 2 3" xfId="50999" xr:uid="{88074202-E49E-4ABC-90C7-FF035CCDC579}"/>
    <cellStyle name="Input 6 2 3 2" xfId="51000" xr:uid="{A830204D-9B06-4512-A055-ACD77B595BE8}"/>
    <cellStyle name="Input 6 2 3 2 2" xfId="51001" xr:uid="{A9A62D6F-D438-479D-8F90-F346DC194723}"/>
    <cellStyle name="Input 6 2 3 2 3" xfId="51002" xr:uid="{A655677D-92D2-417B-A323-38E7BCC5B83E}"/>
    <cellStyle name="Input 6 2 3 3" xfId="51003" xr:uid="{778AE1F7-B014-405B-92DA-F6AAAE93A0DB}"/>
    <cellStyle name="Input 6 2 3 4" xfId="51004" xr:uid="{85042572-749A-4DE0-A42E-A2B312B7B204}"/>
    <cellStyle name="Input 6 2 3_Actual PT" xfId="51005" xr:uid="{3DC3DA5D-4DCF-483F-84FB-1BC571D6D641}"/>
    <cellStyle name="Input 6 2 4" xfId="51006" xr:uid="{074595DA-EB27-4E39-9FB5-1F427B597F3F}"/>
    <cellStyle name="Input 6 2 4 2" xfId="51007" xr:uid="{9855903B-C78C-4500-A929-0C3959D7ABBF}"/>
    <cellStyle name="Input 6 2 4 2 2" xfId="51008" xr:uid="{B93BFC56-D7BA-43E2-8A7E-8BBB0E2B9FF5}"/>
    <cellStyle name="Input 6 2 4 3" xfId="51009" xr:uid="{AC6FF29D-AB66-403F-8411-FA61A13C1B70}"/>
    <cellStyle name="Input 6 2 5" xfId="51010" xr:uid="{4D02C427-A969-48A9-85BC-88CBD9CB9136}"/>
    <cellStyle name="Input 6 2 5 2" xfId="51011" xr:uid="{F4CCE0A0-D1DA-4353-8B52-752DB676F8DB}"/>
    <cellStyle name="Input 6 2 5 2 2" xfId="51012" xr:uid="{ED3E3A90-F18E-4F33-AA03-2F24B107227E}"/>
    <cellStyle name="Input 6 2 5 3" xfId="51013" xr:uid="{402E4F90-1E80-487E-9EEE-0E331536FC9D}"/>
    <cellStyle name="Input 6 2 6" xfId="51014" xr:uid="{4C1DEE56-44A3-43C9-833F-32A8918806CB}"/>
    <cellStyle name="Input 6 2 6 2" xfId="51015" xr:uid="{267F0AA1-3399-4872-B207-F6FC10B01575}"/>
    <cellStyle name="Input 6 2 6 3" xfId="51016" xr:uid="{7CEB6019-35C6-4809-9273-336567A1249B}"/>
    <cellStyle name="Input 6 2 7" xfId="51017" xr:uid="{7E5BE90B-CD84-4409-A32B-6EB187A1E393}"/>
    <cellStyle name="Input 6 2 7 2" xfId="51018" xr:uid="{AAB941A4-A93A-4846-AC78-616A85792476}"/>
    <cellStyle name="Input 6 2 8" xfId="51019" xr:uid="{4D900760-832B-4EDB-891E-3A6CCDF99F4C}"/>
    <cellStyle name="Input 6 2 8 2" xfId="51020" xr:uid="{9BB76975-F7E5-4FE0-BD53-2980DDDC6B3F}"/>
    <cellStyle name="Input 6 2 9" xfId="51021" xr:uid="{7E256FCE-6C3B-43D7-90EA-247B65408CF3}"/>
    <cellStyle name="Input 6 2 9 2" xfId="51022" xr:uid="{6F1EA84F-5729-4F67-B26A-31C8BAF07FC0}"/>
    <cellStyle name="Input 6 2_Actual PT" xfId="51023" xr:uid="{EDC254EE-5C75-4EAF-B5BF-AE5C49DFC0CD}"/>
    <cellStyle name="Input 6 3" xfId="51024" xr:uid="{A56C8920-119F-4AC6-8459-434679D126B6}"/>
    <cellStyle name="Input 6 3 2" xfId="51025" xr:uid="{745AA690-4256-4405-9318-4E4B287125E2}"/>
    <cellStyle name="Input 6 3 2 2" xfId="51026" xr:uid="{4F1975F5-1901-45C7-84B7-50816AE05A80}"/>
    <cellStyle name="Input 6 3 2 2 2" xfId="51027" xr:uid="{72738047-3195-4D5A-B558-1059FA365760}"/>
    <cellStyle name="Input 6 3 2 2 3" xfId="51028" xr:uid="{08716EEE-E845-4EFA-ADAF-EA12C8A4C154}"/>
    <cellStyle name="Input 6 3 2 3" xfId="51029" xr:uid="{70ADED19-979E-47CA-93EF-AA97037E1914}"/>
    <cellStyle name="Input 6 3 2 3 2" xfId="51030" xr:uid="{96CA424A-4788-416B-B32B-9A731F97D610}"/>
    <cellStyle name="Input 6 3 2 4" xfId="51031" xr:uid="{F2AE22EE-7F59-4408-BFB9-602E5CDDEA53}"/>
    <cellStyle name="Input 6 3 2 5" xfId="51032" xr:uid="{D334D467-D1E4-4194-9586-7787A57039F1}"/>
    <cellStyle name="Input 6 3 2_Actual PT" xfId="51033" xr:uid="{D15BB6FE-6D28-498E-9898-A469FBCF7F13}"/>
    <cellStyle name="Input 6 3 3" xfId="51034" xr:uid="{B0B73CAD-094C-4B33-89BF-4971BF3FCCCC}"/>
    <cellStyle name="Input 6 3 3 2" xfId="51035" xr:uid="{61942BF4-C2D5-4BA2-AB3E-4F73D5813881}"/>
    <cellStyle name="Input 6 3 3 2 2" xfId="51036" xr:uid="{0C4746C9-E265-440C-B409-075D818B12DE}"/>
    <cellStyle name="Input 6 3 3 3" xfId="51037" xr:uid="{193FFF76-01C4-41F4-B598-7D413EE3134E}"/>
    <cellStyle name="Input 6 3 4" xfId="51038" xr:uid="{7A11841D-6A1C-463E-ADD5-144CC62E48F8}"/>
    <cellStyle name="Input 6 3 4 2" xfId="51039" xr:uid="{4DFD5EE5-EAC2-45D4-9C70-768B9A1FF869}"/>
    <cellStyle name="Input 6 3 4 2 2" xfId="51040" xr:uid="{11CC1BD5-1E1D-4C68-881F-B03B265EC0DA}"/>
    <cellStyle name="Input 6 3 4 3" xfId="51041" xr:uid="{6FCA93C2-E2E9-4E90-B265-3C803331F180}"/>
    <cellStyle name="Input 6 3 5" xfId="51042" xr:uid="{D975EA76-FA0F-484F-B944-65BA96E9FB95}"/>
    <cellStyle name="Input 6 3 5 2" xfId="51043" xr:uid="{CDAC2A04-5C0E-485A-84DA-BD8B51932491}"/>
    <cellStyle name="Input 6 3 6" xfId="51044" xr:uid="{21F05867-0B51-4782-BC5F-0C9C55858776}"/>
    <cellStyle name="Input 6 3_Actual PT" xfId="51045" xr:uid="{995D43CC-478A-4A6C-A85B-9B6C080937DB}"/>
    <cellStyle name="Input 6 4" xfId="51046" xr:uid="{152D3110-32A1-48B5-B068-243A7BE6F61C}"/>
    <cellStyle name="Input 6 4 2" xfId="51047" xr:uid="{24A1DCF7-AA87-4C09-99F9-A2CA44AC233A}"/>
    <cellStyle name="Input 6 4 2 2" xfId="51048" xr:uid="{B292B48E-5162-4C37-8E9F-4D06E0C46280}"/>
    <cellStyle name="Input 6 4 2 3" xfId="51049" xr:uid="{8443720F-9E04-4A35-A033-2AEA85C02669}"/>
    <cellStyle name="Input 6 4 3" xfId="51050" xr:uid="{CD2AC0E8-F1A1-4244-9998-0E7C72EB79E5}"/>
    <cellStyle name="Input 6 4 3 2" xfId="51051" xr:uid="{D537C2A6-1714-4929-BAED-DDABA6B7B6E4}"/>
    <cellStyle name="Input 6 4 4" xfId="51052" xr:uid="{87C4EEB1-D255-4CFA-899A-B35410619468}"/>
    <cellStyle name="Input 6 4 5" xfId="51053" xr:uid="{C9C6E3F4-1D3E-4B22-A217-471AEBAE1819}"/>
    <cellStyle name="Input 6 4_Actual PT" xfId="51054" xr:uid="{A9BED93B-7451-46A6-9989-D6357E19B516}"/>
    <cellStyle name="Input 6 5" xfId="51055" xr:uid="{98B0EA7E-08D2-4B4C-8CF3-20EB9E0ADD91}"/>
    <cellStyle name="Input 6 5 2" xfId="51056" xr:uid="{187560C3-862E-4F00-9053-B3AE03B0B276}"/>
    <cellStyle name="Input 6 5 2 2" xfId="51057" xr:uid="{FF94C081-DDDB-410D-9440-9BBB38CA2B11}"/>
    <cellStyle name="Input 6 5 3" xfId="51058" xr:uid="{95A7437D-66D6-4B6F-9C9D-DD5E381D5DCA}"/>
    <cellStyle name="Input 6 6" xfId="51059" xr:uid="{31F22AC9-D3AB-4618-BF31-31C66979241E}"/>
    <cellStyle name="Input 6 6 2" xfId="51060" xr:uid="{372A4388-5D61-45CA-ABFF-7486C37909E2}"/>
    <cellStyle name="Input 6 7" xfId="51061" xr:uid="{768498FB-0BED-4B14-949D-FC7860AE8372}"/>
    <cellStyle name="Input 6 8" xfId="51062" xr:uid="{88CB2425-C70B-4ECB-A950-A6A35AB0F04E}"/>
    <cellStyle name="Input 6 9" xfId="51063" xr:uid="{72DCB89C-9FB9-4642-BA44-6F510E5614BB}"/>
    <cellStyle name="Input 6_Actual PT" xfId="51064" xr:uid="{3B38A462-B56B-4E16-B157-1F865E69EFB5}"/>
    <cellStyle name="Input 7" xfId="51065" xr:uid="{E9B234A2-D123-45E3-9CB5-0771683F2508}"/>
    <cellStyle name="Input 7 10" xfId="51066" xr:uid="{1378A4DA-D040-4820-BC6B-B096CCD8E867}"/>
    <cellStyle name="Input 7 2" xfId="51067" xr:uid="{B40A610A-231B-483F-ADC5-70D2190C90BB}"/>
    <cellStyle name="Input 7 2 10" xfId="51068" xr:uid="{F3A40854-1DF4-4C1B-9F7A-CBFCBDAC310E}"/>
    <cellStyle name="Input 7 2 10 2" xfId="51069" xr:uid="{1009783D-E66B-4274-9EA1-EE8F58E2FE13}"/>
    <cellStyle name="Input 7 2 11" xfId="51070" xr:uid="{D080B50F-B489-430D-95F8-6F6984D36B84}"/>
    <cellStyle name="Input 7 2 11 2" xfId="51071" xr:uid="{788E2BBE-3072-4D3F-988C-3340596AAFB0}"/>
    <cellStyle name="Input 7 2 12" xfId="51072" xr:uid="{D3737D7D-80E4-4EDD-8834-B05A2174EEAE}"/>
    <cellStyle name="Input 7 2 12 2" xfId="51073" xr:uid="{0D13A417-1E81-4EC9-B906-E2BA04C9E8BA}"/>
    <cellStyle name="Input 7 2 13" xfId="51074" xr:uid="{0D33612A-77D1-418A-B32B-FAB4906D75DD}"/>
    <cellStyle name="Input 7 2 13 2" xfId="51075" xr:uid="{75BC895D-1173-4656-B0DA-103140E677AA}"/>
    <cellStyle name="Input 7 2 14" xfId="51076" xr:uid="{11E09814-B75E-4810-A751-A38732081C79}"/>
    <cellStyle name="Input 7 2 14 2" xfId="51077" xr:uid="{594EEB46-8AB5-4E80-AC78-7DF216A52FD7}"/>
    <cellStyle name="Input 7 2 15" xfId="51078" xr:uid="{5E616EAC-E0E4-4B48-BB54-C02B05B5E5BD}"/>
    <cellStyle name="Input 7 2 15 2" xfId="51079" xr:uid="{CDB8E255-94C3-4FF0-A91C-60926235F25D}"/>
    <cellStyle name="Input 7 2 16" xfId="51080" xr:uid="{E2D7F86E-AF08-486E-9A97-32CFE5BE8753}"/>
    <cellStyle name="Input 7 2 16 2" xfId="51081" xr:uid="{B4FB482E-A5A0-4753-AE27-C6DF559A1CCA}"/>
    <cellStyle name="Input 7 2 17" xfId="51082" xr:uid="{D911DB52-C896-40B0-BF9D-F1ACE3609B94}"/>
    <cellStyle name="Input 7 2 17 2" xfId="51083" xr:uid="{C6820930-0A93-4054-9FD5-9B0DF11DEF84}"/>
    <cellStyle name="Input 7 2 18" xfId="51084" xr:uid="{04D2E53E-D182-4847-8ADD-B3D8C7E7C304}"/>
    <cellStyle name="Input 7 2 18 2" xfId="51085" xr:uid="{08B8B317-59C6-4D82-A552-FAD169C51D2C}"/>
    <cellStyle name="Input 7 2 19" xfId="51086" xr:uid="{B5690602-8EC6-4144-A22D-BD94BA4077EB}"/>
    <cellStyle name="Input 7 2 2" xfId="51087" xr:uid="{AEBE84C3-2452-4752-B4CA-9ED96BBB60B6}"/>
    <cellStyle name="Input 7 2 2 2" xfId="51088" xr:uid="{DC1C3E83-F30E-43AC-AFEF-EAA89C5436CD}"/>
    <cellStyle name="Input 7 2 2 2 2" xfId="51089" xr:uid="{545D0070-86DF-4C6F-AD8B-6AEFB69C7A3B}"/>
    <cellStyle name="Input 7 2 2 2 2 2" xfId="51090" xr:uid="{ABB94D96-D865-4A1D-B313-38F62AD70DD2}"/>
    <cellStyle name="Input 7 2 2 2 3" xfId="51091" xr:uid="{AED1145D-FF71-4900-953D-9F8B6239D7ED}"/>
    <cellStyle name="Input 7 2 2 3" xfId="51092" xr:uid="{2EDDDB11-6579-4A91-BEB4-67112E27E5DA}"/>
    <cellStyle name="Input 7 2 2 3 2" xfId="51093" xr:uid="{FC1692FE-621A-4E3C-BD4C-C4489C77CFEC}"/>
    <cellStyle name="Input 7 2 2 3 2 2" xfId="51094" xr:uid="{2F56707C-8420-4B82-A15B-C4E74E8230FE}"/>
    <cellStyle name="Input 7 2 2 3 3" xfId="51095" xr:uid="{6497F9FD-6492-4B62-8D1C-C14934FF3FAD}"/>
    <cellStyle name="Input 7 2 2 4" xfId="51096" xr:uid="{13008F8D-4248-482F-B286-25F6CB5D2E59}"/>
    <cellStyle name="Input 7 2 2 4 2" xfId="51097" xr:uid="{388CE8C0-44CC-4341-8ADB-2F3178EDA270}"/>
    <cellStyle name="Input 7 2 2 4 3" xfId="51098" xr:uid="{0A6EE798-8A45-41CE-8AAE-FF95E67911DA}"/>
    <cellStyle name="Input 7 2 2 5" xfId="51099" xr:uid="{158FAB5E-F955-47C0-9B54-814FB556E36C}"/>
    <cellStyle name="Input 7 2 2 6" xfId="51100" xr:uid="{04817EFB-C89B-417B-B6F0-4E443C790BE3}"/>
    <cellStyle name="Input 7 2 2_Actual PT" xfId="51101" xr:uid="{632234DF-C430-4EB6-9A60-4DE48EAAEB42}"/>
    <cellStyle name="Input 7 2 20" xfId="51102" xr:uid="{4DB671A6-63E7-4F82-A903-AE2CBB7B7654}"/>
    <cellStyle name="Input 7 2 3" xfId="51103" xr:uid="{C8979A87-EB37-4F69-BF25-F07CC825B18E}"/>
    <cellStyle name="Input 7 2 3 2" xfId="51104" xr:uid="{4FC078CF-A02C-466F-B7F6-E43162365EFA}"/>
    <cellStyle name="Input 7 2 3 2 2" xfId="51105" xr:uid="{8379FC73-07D5-463E-B445-BA92280D97A9}"/>
    <cellStyle name="Input 7 2 3 2 3" xfId="51106" xr:uid="{D6971255-311C-4EDC-ABE0-AADE539E6526}"/>
    <cellStyle name="Input 7 2 3 3" xfId="51107" xr:uid="{BE138A1A-469F-41FC-BDAA-2C836065E569}"/>
    <cellStyle name="Input 7 2 3 4" xfId="51108" xr:uid="{4CAC38CE-CD83-467A-B1FA-479BE939B9C6}"/>
    <cellStyle name="Input 7 2 3_Actual PT" xfId="51109" xr:uid="{25A97A1E-8FBD-4433-A30B-19179063123D}"/>
    <cellStyle name="Input 7 2 4" xfId="51110" xr:uid="{B396CBA5-8A4A-4BAD-B1B0-E9EEDE01774A}"/>
    <cellStyle name="Input 7 2 4 2" xfId="51111" xr:uid="{9C2734FA-2144-47BA-A819-85AE44A78BC7}"/>
    <cellStyle name="Input 7 2 4 2 2" xfId="51112" xr:uid="{5619FD81-FBF4-41CB-803F-72EE770213A2}"/>
    <cellStyle name="Input 7 2 4 3" xfId="51113" xr:uid="{12F22C7F-108B-47E5-B701-45892A300878}"/>
    <cellStyle name="Input 7 2 5" xfId="51114" xr:uid="{6F500CBF-A9F4-457A-B5B5-E8BB9BD43BA5}"/>
    <cellStyle name="Input 7 2 5 2" xfId="51115" xr:uid="{9444F0E3-6299-4D87-9294-8AC1A4DD9495}"/>
    <cellStyle name="Input 7 2 5 2 2" xfId="51116" xr:uid="{69049D15-97F3-436A-BE92-76C2F9D0768A}"/>
    <cellStyle name="Input 7 2 5 3" xfId="51117" xr:uid="{8510731A-92A8-4C8C-9632-392C47E303CA}"/>
    <cellStyle name="Input 7 2 6" xfId="51118" xr:uid="{2C16C706-6D34-4BB0-8D93-D7C471FF2B1A}"/>
    <cellStyle name="Input 7 2 6 2" xfId="51119" xr:uid="{EE89D73F-4584-4D84-B6A6-40EB605BD266}"/>
    <cellStyle name="Input 7 2 6 3" xfId="51120" xr:uid="{DB01DDAE-68A5-415F-B855-A2895E23F2AE}"/>
    <cellStyle name="Input 7 2 7" xfId="51121" xr:uid="{C09BF5DF-139F-4ED4-A0A4-A4236283AE43}"/>
    <cellStyle name="Input 7 2 7 2" xfId="51122" xr:uid="{8E1E9C20-9C78-4B2B-94BE-B10703B85A98}"/>
    <cellStyle name="Input 7 2 8" xfId="51123" xr:uid="{3DC38816-756F-404F-AC40-36E8E8BC4168}"/>
    <cellStyle name="Input 7 2 8 2" xfId="51124" xr:uid="{EDCB8113-04B2-43E0-8739-E6779DC8CF18}"/>
    <cellStyle name="Input 7 2 9" xfId="51125" xr:uid="{01A61D79-438A-40A1-A994-C03AC811AE62}"/>
    <cellStyle name="Input 7 2 9 2" xfId="51126" xr:uid="{128CF6C0-5E82-4B99-8959-018C2ABBE313}"/>
    <cellStyle name="Input 7 2_Actual PT" xfId="51127" xr:uid="{8ABC91CA-7F12-4EE6-908B-408F76FC9C8F}"/>
    <cellStyle name="Input 7 3" xfId="51128" xr:uid="{0F4A502A-4AC9-4908-B54E-5A3726BEEFEA}"/>
    <cellStyle name="Input 7 3 2" xfId="51129" xr:uid="{12499D75-20FB-476B-BAED-B1D995993388}"/>
    <cellStyle name="Input 7 3 2 2" xfId="51130" xr:uid="{1081499F-3301-49F9-81A7-71F053839419}"/>
    <cellStyle name="Input 7 3 2 2 2" xfId="51131" xr:uid="{8565A0BE-6050-4C44-BE5E-1BB35760CF10}"/>
    <cellStyle name="Input 7 3 2 2 3" xfId="51132" xr:uid="{61E94900-4516-487C-89E6-A694D35E2B3F}"/>
    <cellStyle name="Input 7 3 2 3" xfId="51133" xr:uid="{DC9839B7-1967-432E-9B04-0C6A05C27E3C}"/>
    <cellStyle name="Input 7 3 2 3 2" xfId="51134" xr:uid="{9825CF79-1F30-46EF-AE99-DA72B29A61FF}"/>
    <cellStyle name="Input 7 3 2 4" xfId="51135" xr:uid="{8086DFB1-64CD-4309-8E8B-0FC682EB9AE0}"/>
    <cellStyle name="Input 7 3 2 5" xfId="51136" xr:uid="{4EE7BB95-EF09-4C42-A4D5-D6AA33A6D0B2}"/>
    <cellStyle name="Input 7 3 2_Actual PT" xfId="51137" xr:uid="{DE41D5F7-E23C-4AA6-9B95-0C98DCA785F9}"/>
    <cellStyle name="Input 7 3 3" xfId="51138" xr:uid="{1A34A01A-65C8-4266-A0E1-2ED8153F8ADD}"/>
    <cellStyle name="Input 7 3 3 2" xfId="51139" xr:uid="{1AF12FEB-507F-4FFD-ACBF-807F54DE8CC1}"/>
    <cellStyle name="Input 7 3 3 2 2" xfId="51140" xr:uid="{DBA1F310-A94F-472F-B10F-2BC0E980FB77}"/>
    <cellStyle name="Input 7 3 3 3" xfId="51141" xr:uid="{FFBACC51-D708-4549-8676-932C9A334AB2}"/>
    <cellStyle name="Input 7 3 4" xfId="51142" xr:uid="{51597750-3BB8-45B1-BDC5-CF7A979DCEC6}"/>
    <cellStyle name="Input 7 3 4 2" xfId="51143" xr:uid="{3AF48048-7330-45F5-8033-508FEE3D0A98}"/>
    <cellStyle name="Input 7 3 4 2 2" xfId="51144" xr:uid="{F7988E9D-C945-49AA-B801-0B799646E973}"/>
    <cellStyle name="Input 7 3 4 3" xfId="51145" xr:uid="{C88700E0-C8AB-4DB9-B844-0A2A15FD2719}"/>
    <cellStyle name="Input 7 3 5" xfId="51146" xr:uid="{EFBA7B53-B285-46B3-A779-B08956869514}"/>
    <cellStyle name="Input 7 3 5 2" xfId="51147" xr:uid="{44B0E780-8CEA-4C1F-B583-4B1C1B3DDE42}"/>
    <cellStyle name="Input 7 3 6" xfId="51148" xr:uid="{2DD8632C-114C-4375-B903-029AB09E0EF1}"/>
    <cellStyle name="Input 7 3_Actual PT" xfId="51149" xr:uid="{AC8B8505-F012-4C9B-A1A4-E6DBAA89AE24}"/>
    <cellStyle name="Input 7 4" xfId="51150" xr:uid="{7495943E-009A-4F2A-9E6D-B4AF6FB08E56}"/>
    <cellStyle name="Input 7 4 2" xfId="51151" xr:uid="{47CB122A-B541-493E-A63E-D45B45383F2D}"/>
    <cellStyle name="Input 7 4 2 2" xfId="51152" xr:uid="{561419FD-77EE-4169-B182-CF6E624FA155}"/>
    <cellStyle name="Input 7 4 2 3" xfId="51153" xr:uid="{FC30F8B8-A930-4936-A501-CF99C2E6418D}"/>
    <cellStyle name="Input 7 4 3" xfId="51154" xr:uid="{B79A5B15-D508-4DFF-A0FB-F30818E93A21}"/>
    <cellStyle name="Input 7 4 3 2" xfId="51155" xr:uid="{4759FECC-A96F-4C19-9286-46DE8FA50FAC}"/>
    <cellStyle name="Input 7 4 4" xfId="51156" xr:uid="{D9189538-1054-46F3-9121-2AA44C02BDBE}"/>
    <cellStyle name="Input 7 4 5" xfId="51157" xr:uid="{FFABA1F9-EE50-4FA1-8EFA-BC764AC62E07}"/>
    <cellStyle name="Input 7 4_Actual PT" xfId="51158" xr:uid="{B83018E7-1D8B-4D2A-887A-A39B75110A20}"/>
    <cellStyle name="Input 7 5" xfId="51159" xr:uid="{F97320DF-1FFC-4CB9-8BBC-9671C60FFC22}"/>
    <cellStyle name="Input 7 5 2" xfId="51160" xr:uid="{266D2992-5654-447B-96FF-B76008E63463}"/>
    <cellStyle name="Input 7 5 2 2" xfId="51161" xr:uid="{2C6D1D83-EBE4-4667-B974-D06E647DF78B}"/>
    <cellStyle name="Input 7 5 3" xfId="51162" xr:uid="{9B0B9DB1-8F53-4A7A-9942-AC4267802F21}"/>
    <cellStyle name="Input 7 6" xfId="51163" xr:uid="{ACE40F09-5CA9-4D05-9272-2822424BB682}"/>
    <cellStyle name="Input 7 6 2" xfId="51164" xr:uid="{658F22EF-3877-4A24-9D65-7DC67380E8C3}"/>
    <cellStyle name="Input 7 7" xfId="51165" xr:uid="{CD49079A-5D4C-4ACE-85C2-B50ACD42557D}"/>
    <cellStyle name="Input 7 8" xfId="51166" xr:uid="{803B83FF-46D7-4D1D-A5D3-AFD1BFB21FC7}"/>
    <cellStyle name="Input 7 9" xfId="51167" xr:uid="{CFED5E8E-F794-4067-9B6E-23C114151CD3}"/>
    <cellStyle name="Input 7_Actual PT" xfId="51168" xr:uid="{5C8C64A0-F38A-4EDB-86CF-1818649FBF11}"/>
    <cellStyle name="Input 8" xfId="51169" xr:uid="{6DC6F526-EE7D-4AF1-A976-0C4426BEE825}"/>
    <cellStyle name="Input 8 10" xfId="51170" xr:uid="{9B8AD0EF-F758-4775-813F-7B06AA953B6E}"/>
    <cellStyle name="Input 8 2" xfId="51171" xr:uid="{6F000576-4E4F-4BC7-824E-815FFBB366D0}"/>
    <cellStyle name="Input 8 2 10" xfId="51172" xr:uid="{42412C7D-CDBE-4E7E-91D0-7CDB5A5B46AB}"/>
    <cellStyle name="Input 8 2 11" xfId="51173" xr:uid="{C70F0519-C9B6-40BE-8778-2A9E85CF4DCA}"/>
    <cellStyle name="Input 8 2 2" xfId="51174" xr:uid="{DA17404C-0E64-4BFE-BF28-AD7B22FB235E}"/>
    <cellStyle name="Input 8 2 2 2" xfId="51175" xr:uid="{CBD4F8C8-39D8-4E97-ADF7-35440604D1A0}"/>
    <cellStyle name="Input 8 2 2 2 2" xfId="51176" xr:uid="{CE653F8C-1EEF-4836-8E8E-8B2AD5B54C90}"/>
    <cellStyle name="Input 8 2 2 2 2 2" xfId="51177" xr:uid="{3FE52B39-3813-4BB5-BB42-CEC77D55CAE1}"/>
    <cellStyle name="Input 8 2 2 2 2 3" xfId="51178" xr:uid="{0D1EC0D7-1DCF-48C7-AD34-D818FF419895}"/>
    <cellStyle name="Input 8 2 2 2 3" xfId="51179" xr:uid="{13958733-371F-445E-BDC4-B68B3AFD8F09}"/>
    <cellStyle name="Input 8 2 2 2 3 2" xfId="51180" xr:uid="{BF53FB1A-A72A-4856-ABAE-8EE4E0A56F18}"/>
    <cellStyle name="Input 8 2 2 2 4" xfId="51181" xr:uid="{1F9A5176-1F35-46EB-AA4F-9F5B262B2E94}"/>
    <cellStyle name="Input 8 2 2 2 5" xfId="51182" xr:uid="{EC553ED5-8A8B-441F-A2E0-4DA8D99C699B}"/>
    <cellStyle name="Input 8 2 2 2_Actual PT" xfId="51183" xr:uid="{E8BE3CA4-77BD-40FD-8A13-6DF94EC29CD9}"/>
    <cellStyle name="Input 8 2 2 3" xfId="51184" xr:uid="{F051F8EC-3F7A-4176-98C8-3FFD5171A95F}"/>
    <cellStyle name="Input 8 2 2 3 2" xfId="51185" xr:uid="{E44E29DA-F075-46B0-9CD5-5E3353C869C8}"/>
    <cellStyle name="Input 8 2 2 3 2 2" xfId="51186" xr:uid="{BFFB6318-71C2-4205-954B-C74A477791CA}"/>
    <cellStyle name="Input 8 2 2 3 3" xfId="51187" xr:uid="{0042A063-643D-450E-B2FD-20766B10108A}"/>
    <cellStyle name="Input 8 2 2 4" xfId="51188" xr:uid="{16F53801-34CA-4E71-932C-FE512EBB75CA}"/>
    <cellStyle name="Input 8 2 2 4 2" xfId="51189" xr:uid="{6DECCBB8-3455-4D19-B711-52DC43DF1FB6}"/>
    <cellStyle name="Input 8 2 2 4 2 2" xfId="51190" xr:uid="{CDD400F5-0C9C-41B3-8E08-B9F3DA936536}"/>
    <cellStyle name="Input 8 2 2 4 3" xfId="51191" xr:uid="{AE6CD987-4ED2-4E38-80DD-33AECE62CFC9}"/>
    <cellStyle name="Input 8 2 2 5" xfId="51192" xr:uid="{48DE96D7-1B61-4880-A807-CEB431E3B8E0}"/>
    <cellStyle name="Input 8 2 2 5 2" xfId="51193" xr:uid="{4224EE90-D835-4B5E-ADDC-B9DBBEEC9242}"/>
    <cellStyle name="Input 8 2 2 6" xfId="51194" xr:uid="{1C22D816-0083-4D62-9F61-B5326772866B}"/>
    <cellStyle name="Input 8 2 2_Actual PT" xfId="51195" xr:uid="{E2254EC7-46FF-40C0-90B3-B4A94A3C90AA}"/>
    <cellStyle name="Input 8 2 3" xfId="51196" xr:uid="{4850D945-ACF6-4FB4-84BB-FA6E9E5D69CE}"/>
    <cellStyle name="Input 8 2 3 2" xfId="51197" xr:uid="{86AE2B88-1DB3-41C2-B51F-41E144758133}"/>
    <cellStyle name="Input 8 2 3 2 2" xfId="51198" xr:uid="{3265AB6E-22B3-4D80-9B8D-D06709B0AABA}"/>
    <cellStyle name="Input 8 2 3 3" xfId="51199" xr:uid="{291F0FB0-7CD5-4ABE-B9FD-6F7AF3D890D3}"/>
    <cellStyle name="Input 8 2 3 4" xfId="51200" xr:uid="{9927095D-B709-4AA9-A821-40C47C7FBB9E}"/>
    <cellStyle name="Input 8 2 3_Actual PT" xfId="51201" xr:uid="{6017D198-53C3-470C-9239-D29FE83FDD3A}"/>
    <cellStyle name="Input 8 2 4" xfId="51202" xr:uid="{6BA69BE3-C771-4213-A733-3331CF7176D6}"/>
    <cellStyle name="Input 8 2 4 2" xfId="51203" xr:uid="{81D878D3-3C90-44F2-AE3C-E61612F6ADB2}"/>
    <cellStyle name="Input 8 2 4 3" xfId="51204" xr:uid="{348D26D2-C0CA-4EF4-A9B5-2EF4623BE421}"/>
    <cellStyle name="Input 8 2 5" xfId="51205" xr:uid="{5D04A508-A7C6-447D-830B-4E4DE9EB1217}"/>
    <cellStyle name="Input 8 2 5 2" xfId="51206" xr:uid="{95EDC994-3F33-40FF-A6EE-AC8A1FFD04EC}"/>
    <cellStyle name="Input 8 2 5 3" xfId="51207" xr:uid="{68CC5D15-F958-450D-8164-DBCDC8F5FF8B}"/>
    <cellStyle name="Input 8 2 6" xfId="51208" xr:uid="{249C9B35-69C1-4EBE-B379-739F56253817}"/>
    <cellStyle name="Input 8 2 6 2" xfId="51209" xr:uid="{BBFC9CB6-18C2-4ECF-9609-62F7257B6918}"/>
    <cellStyle name="Input 8 2 7" xfId="51210" xr:uid="{571CDEA4-FB44-4121-9E3B-075E1744764D}"/>
    <cellStyle name="Input 8 2 8" xfId="51211" xr:uid="{A9ACFDC5-B83B-421A-8988-054F446E30B9}"/>
    <cellStyle name="Input 8 2 9" xfId="51212" xr:uid="{D463B2E2-A91F-4188-9958-32E10706DC73}"/>
    <cellStyle name="Input 8 2_Actual PT" xfId="51213" xr:uid="{7D9DFF13-66BC-4ED8-8824-8EB04F9EAF7B}"/>
    <cellStyle name="Input 8 3" xfId="51214" xr:uid="{657F1E54-9E42-414E-AA70-BBB12271D71E}"/>
    <cellStyle name="Input 8 3 2" xfId="51215" xr:uid="{711DB226-2F48-4B5D-B47E-FFC12E663478}"/>
    <cellStyle name="Input 8 3 2 2" xfId="51216" xr:uid="{41F37B17-7F6F-451D-BBC6-7E8F8897D82D}"/>
    <cellStyle name="Input 8 3 2 2 2" xfId="51217" xr:uid="{468C72D5-EF29-40CD-AC45-9D8272395DD6}"/>
    <cellStyle name="Input 8 3 2 2 3" xfId="51218" xr:uid="{E9EB47DE-9D5F-4A7D-BEAA-F4F572AA1D23}"/>
    <cellStyle name="Input 8 3 2 3" xfId="51219" xr:uid="{36E9A837-C111-442E-91DD-C71D37951131}"/>
    <cellStyle name="Input 8 3 2 3 2" xfId="51220" xr:uid="{33F0F8AA-25D1-49C8-B6AC-192E31373D4D}"/>
    <cellStyle name="Input 8 3 2 4" xfId="51221" xr:uid="{563C6FDB-68CE-4464-8F3B-BD6E12EB0C30}"/>
    <cellStyle name="Input 8 3 2 5" xfId="51222" xr:uid="{ED6C5A1A-57F6-4734-BBCA-EAFC068FE11F}"/>
    <cellStyle name="Input 8 3 2_Actual PT" xfId="51223" xr:uid="{723C3063-1FCB-46B9-A4B6-1A6252B7FDD2}"/>
    <cellStyle name="Input 8 3 3" xfId="51224" xr:uid="{BE6C1B37-C874-4784-A484-0F8B35F24BCB}"/>
    <cellStyle name="Input 8 3 3 2" xfId="51225" xr:uid="{B000B61E-0021-4F38-8281-65B6BAEAD297}"/>
    <cellStyle name="Input 8 3 3 2 2" xfId="51226" xr:uid="{75C6FA35-F0AB-4B4F-B4CC-B3D0CCD86A3E}"/>
    <cellStyle name="Input 8 3 3 3" xfId="51227" xr:uid="{983020B2-87CD-4329-948B-513574BD6DFC}"/>
    <cellStyle name="Input 8 3 4" xfId="51228" xr:uid="{F39EE1EF-A178-444A-A38D-7370E31BFC80}"/>
    <cellStyle name="Input 8 3 4 2" xfId="51229" xr:uid="{64082174-14CE-416C-8F79-24DA1DB5A88C}"/>
    <cellStyle name="Input 8 3 4 2 2" xfId="51230" xr:uid="{094012FB-40D0-4A9C-B9CB-64A5FBAA94F9}"/>
    <cellStyle name="Input 8 3 4 3" xfId="51231" xr:uid="{725438E7-53EC-4C28-89A4-8E3BB79A138F}"/>
    <cellStyle name="Input 8 3 5" xfId="51232" xr:uid="{EFDAAC9F-508C-4B4B-9A8B-6EAAB15F1861}"/>
    <cellStyle name="Input 8 3 5 2" xfId="51233" xr:uid="{7CCA1360-2B8B-44D9-8C45-8E133E2C3679}"/>
    <cellStyle name="Input 8 3 6" xfId="51234" xr:uid="{E4E65909-FD77-4CA6-955E-DAA59ED5B816}"/>
    <cellStyle name="Input 8 3_Actual PT" xfId="51235" xr:uid="{1E69339B-0AA2-4D4C-8EB7-3E44572F28D0}"/>
    <cellStyle name="Input 8 4" xfId="51236" xr:uid="{20EBE75B-280E-4750-A146-5F20CCF078C3}"/>
    <cellStyle name="Input 8 4 2" xfId="51237" xr:uid="{705A031A-00F0-4CA9-BF57-0B57DB41CB8F}"/>
    <cellStyle name="Input 8 4 2 2" xfId="51238" xr:uid="{6275CBBD-C967-4FFA-9AFF-096E257E7DFF}"/>
    <cellStyle name="Input 8 4 2 3" xfId="51239" xr:uid="{23CF345A-0265-4493-B7F8-F42A8001A729}"/>
    <cellStyle name="Input 8 4 3" xfId="51240" xr:uid="{C05A4709-31E4-444D-9C0F-C7E960338DD5}"/>
    <cellStyle name="Input 8 4 3 2" xfId="51241" xr:uid="{6F58758C-0A40-4CA1-9104-E05E740FC331}"/>
    <cellStyle name="Input 8 4 4" xfId="51242" xr:uid="{72727750-27A9-47A6-BAE9-0B634A2ECF09}"/>
    <cellStyle name="Input 8 4 5" xfId="51243" xr:uid="{3D3AF699-F989-41E2-9549-0800CE43F332}"/>
    <cellStyle name="Input 8 4_Actual PT" xfId="51244" xr:uid="{297E6A38-C358-4D2D-B448-30B4FFCA867B}"/>
    <cellStyle name="Input 8 5" xfId="51245" xr:uid="{8220399E-041F-433D-8445-6814ACD41BB0}"/>
    <cellStyle name="Input 8 5 2" xfId="51246" xr:uid="{01BD715A-10A9-4941-9FC9-942739EF96AA}"/>
    <cellStyle name="Input 8 5 2 2" xfId="51247" xr:uid="{17B7A48D-139A-4418-83BB-DF92A9751A63}"/>
    <cellStyle name="Input 8 5 3" xfId="51248" xr:uid="{EEBAF1B5-051B-4995-9D62-B69E1DED7893}"/>
    <cellStyle name="Input 8 6" xfId="51249" xr:uid="{E3A5BFE8-32FA-4951-8786-316370469ED8}"/>
    <cellStyle name="Input 8 6 2" xfId="51250" xr:uid="{40E02FB1-2E4A-487D-8F17-5D67350B7752}"/>
    <cellStyle name="Input 8 6 3" xfId="51251" xr:uid="{871F3763-7A28-4465-A726-D065C0DD5670}"/>
    <cellStyle name="Input 8 7" xfId="51252" xr:uid="{E765A14A-0A62-4E0A-B78C-3E00F789B953}"/>
    <cellStyle name="Input 8 7 2" xfId="51253" xr:uid="{BB5953DD-A041-4B8D-9166-E6BC38AD1B9E}"/>
    <cellStyle name="Input 8 8" xfId="51254" xr:uid="{73134173-5F16-4B5A-86CF-68F9BAF430AA}"/>
    <cellStyle name="Input 8 9" xfId="51255" xr:uid="{9C8D347D-067F-4DBF-ADD0-EC1B6D1229EE}"/>
    <cellStyle name="Input 8_Actual PT" xfId="51256" xr:uid="{A03F0C5A-B2E1-4426-A87D-54F3429145A4}"/>
    <cellStyle name="Input 9" xfId="51257" xr:uid="{9A837042-E61B-4904-84F0-AEAF70D07A5D}"/>
    <cellStyle name="Input 9 10" xfId="51258" xr:uid="{87D6C561-E4B1-4E2A-9BBD-11884137C71D}"/>
    <cellStyle name="Input 9 2" xfId="51259" xr:uid="{1152A655-1CA2-4D6D-BF83-0E0C5145C6E4}"/>
    <cellStyle name="Input 9 2 10" xfId="51260" xr:uid="{E0BE86FE-B69D-4153-A667-ACF8067F7EB9}"/>
    <cellStyle name="Input 9 2 11" xfId="51261" xr:uid="{0C05E3AE-475A-4D55-8848-4A809D2ABD61}"/>
    <cellStyle name="Input 9 2 2" xfId="51262" xr:uid="{3E4E16AA-F27F-4466-9C45-76BCD7204AF3}"/>
    <cellStyle name="Input 9 2 2 2" xfId="51263" xr:uid="{ACEE90E1-9749-4774-9D46-49E0568F7600}"/>
    <cellStyle name="Input 9 2 2 2 2" xfId="51264" xr:uid="{CC3DC155-8686-4E00-8587-1490B12BF9DF}"/>
    <cellStyle name="Input 9 2 2 2 2 2" xfId="51265" xr:uid="{29409705-4FE3-4DE3-8399-9348A2C46C4B}"/>
    <cellStyle name="Input 9 2 2 2 2 3" xfId="51266" xr:uid="{AE9FABD4-DA0A-4F7A-A511-92F102DE2CEC}"/>
    <cellStyle name="Input 9 2 2 2 3" xfId="51267" xr:uid="{A3EE180A-5498-4683-BEA6-7CFFFBC6CE08}"/>
    <cellStyle name="Input 9 2 2 2 3 2" xfId="51268" xr:uid="{5711A6DD-1F61-420C-B088-F71A70AA5FAE}"/>
    <cellStyle name="Input 9 2 2 2 4" xfId="51269" xr:uid="{241B69E2-13A5-4653-8C44-53A36A9DE466}"/>
    <cellStyle name="Input 9 2 2 2 5" xfId="51270" xr:uid="{5D585390-415F-424E-9E3C-F4A487E12882}"/>
    <cellStyle name="Input 9 2 2 2_Actual PT" xfId="51271" xr:uid="{13481DCF-A0C4-4DF1-B9DD-AE5DE7977805}"/>
    <cellStyle name="Input 9 2 2 3" xfId="51272" xr:uid="{282FFE52-9DE6-49D2-A03C-3659F23DB688}"/>
    <cellStyle name="Input 9 2 2 3 2" xfId="51273" xr:uid="{029EE324-1D03-4C2C-A9FA-8FC710A0DD93}"/>
    <cellStyle name="Input 9 2 2 3 2 2" xfId="51274" xr:uid="{63F4D953-4BB3-473E-8741-B6FDC2BDCC90}"/>
    <cellStyle name="Input 9 2 2 3 3" xfId="51275" xr:uid="{5D27724E-F634-432B-B467-DF5CAF0D552B}"/>
    <cellStyle name="Input 9 2 2 4" xfId="51276" xr:uid="{A85E9676-09EE-48F7-A59C-BC3FE9586708}"/>
    <cellStyle name="Input 9 2 2 4 2" xfId="51277" xr:uid="{6CFB98C5-9B20-4EB8-8549-21FDD1E56F5E}"/>
    <cellStyle name="Input 9 2 2 4 2 2" xfId="51278" xr:uid="{4D33ACC2-B92C-4C81-913D-20E864948B4E}"/>
    <cellStyle name="Input 9 2 2 4 3" xfId="51279" xr:uid="{749383FB-9E81-40D1-AEE8-9A672D5A0E0A}"/>
    <cellStyle name="Input 9 2 2 5" xfId="51280" xr:uid="{A6E46B02-BF24-4009-8847-4CCBCFF64509}"/>
    <cellStyle name="Input 9 2 2 5 2" xfId="51281" xr:uid="{9A9482DC-EABC-4FD4-9675-02BFA5BBA0D7}"/>
    <cellStyle name="Input 9 2 2 6" xfId="51282" xr:uid="{3C7C6ED1-4E4E-430F-8C84-F65AD337FBAE}"/>
    <cellStyle name="Input 9 2 2_Actual PT" xfId="51283" xr:uid="{8F542191-CE7E-4B91-A6EF-DF1D5B7B4433}"/>
    <cellStyle name="Input 9 2 3" xfId="51284" xr:uid="{8F51D6F0-5A93-437B-9994-CD9120239A1F}"/>
    <cellStyle name="Input 9 2 3 2" xfId="51285" xr:uid="{E97989F0-B1F0-43B9-8D0A-C174571B95B0}"/>
    <cellStyle name="Input 9 2 3 2 2" xfId="51286" xr:uid="{B8F755A2-8845-4C39-B97B-F16E4DC65615}"/>
    <cellStyle name="Input 9 2 3 3" xfId="51287" xr:uid="{4D047F13-40E5-458F-98E5-8399A7302FBA}"/>
    <cellStyle name="Input 9 2 3 4" xfId="51288" xr:uid="{BAE5802E-173C-4D89-90EB-339A2E7823F0}"/>
    <cellStyle name="Input 9 2 3_Actual PT" xfId="51289" xr:uid="{E6639055-E1E4-446C-88A9-0441BDBB0BA8}"/>
    <cellStyle name="Input 9 2 4" xfId="51290" xr:uid="{1E5066B2-95D9-4F45-9EAC-9D7802F53DDA}"/>
    <cellStyle name="Input 9 2 4 2" xfId="51291" xr:uid="{FBFB02EF-D8A8-40C3-B5FB-BEEFF509D602}"/>
    <cellStyle name="Input 9 2 4 3" xfId="51292" xr:uid="{868A05AC-4A7B-4CCB-9206-004E783774C9}"/>
    <cellStyle name="Input 9 2 5" xfId="51293" xr:uid="{41762C7E-0CDF-4E40-B077-782B1A676E1A}"/>
    <cellStyle name="Input 9 2 5 2" xfId="51294" xr:uid="{AD71D766-0250-471C-9DA9-129E7AFDE3E4}"/>
    <cellStyle name="Input 9 2 5 3" xfId="51295" xr:uid="{9E96652F-3009-4C70-8E08-3CC4AC24D930}"/>
    <cellStyle name="Input 9 2 6" xfId="51296" xr:uid="{13262FC7-3D63-4730-8DD4-F296ABAAC5E3}"/>
    <cellStyle name="Input 9 2 6 2" xfId="51297" xr:uid="{F0AD6B0A-6757-46E4-B265-1E4CBE3EF0BF}"/>
    <cellStyle name="Input 9 2 7" xfId="51298" xr:uid="{63ED2B97-B63F-4277-90A2-26DF02A7DC16}"/>
    <cellStyle name="Input 9 2 8" xfId="51299" xr:uid="{D2D6F907-A71A-45A6-B130-C85ED76C13A3}"/>
    <cellStyle name="Input 9 2 9" xfId="51300" xr:uid="{195E15BB-68B2-46AF-8E35-C68BE96A57E3}"/>
    <cellStyle name="Input 9 2_Actual PT" xfId="51301" xr:uid="{75417F88-15DF-44C6-B571-8D66FDC280A8}"/>
    <cellStyle name="Input 9 3" xfId="51302" xr:uid="{5F9DFD0D-A296-4D17-80E1-092BC2D91A88}"/>
    <cellStyle name="Input 9 3 2" xfId="51303" xr:uid="{D171359C-3936-4499-891A-F7EA810A41DC}"/>
    <cellStyle name="Input 9 3 2 2" xfId="51304" xr:uid="{A24C874E-6FCF-4A1B-AD00-65A7FFB641B2}"/>
    <cellStyle name="Input 9 3 2 2 2" xfId="51305" xr:uid="{6876D2A4-1AC1-4922-81D1-4DB5A60B8385}"/>
    <cellStyle name="Input 9 3 2 2 3" xfId="51306" xr:uid="{0E2D1F24-6F9C-4B2A-A701-6F2415D4E57C}"/>
    <cellStyle name="Input 9 3 2 3" xfId="51307" xr:uid="{943FC41F-E5A5-4CB2-9503-63968462391C}"/>
    <cellStyle name="Input 9 3 2 3 2" xfId="51308" xr:uid="{1F26FB28-D5C1-43A7-9541-605B2DD8C462}"/>
    <cellStyle name="Input 9 3 2 4" xfId="51309" xr:uid="{35EEF0D9-6B5C-4253-AF9B-414EAA96CE63}"/>
    <cellStyle name="Input 9 3 2 5" xfId="51310" xr:uid="{AE0561F6-E0B8-46A7-82BD-146A1B779A95}"/>
    <cellStyle name="Input 9 3 2_Actual PT" xfId="51311" xr:uid="{273736BF-3F85-4A80-9674-4B7924D8B52A}"/>
    <cellStyle name="Input 9 3 3" xfId="51312" xr:uid="{166093B6-B4D9-417A-91C1-5DD406BABF4C}"/>
    <cellStyle name="Input 9 3 3 2" xfId="51313" xr:uid="{8E43005E-8336-4AF5-9F56-81320605B256}"/>
    <cellStyle name="Input 9 3 3 2 2" xfId="51314" xr:uid="{32035328-06FA-4318-A596-F61CC73416EC}"/>
    <cellStyle name="Input 9 3 3 3" xfId="51315" xr:uid="{09117C7E-BE53-439B-B561-2831870ADD92}"/>
    <cellStyle name="Input 9 3 4" xfId="51316" xr:uid="{46491723-6DC7-4535-A3D9-93A8172FEB44}"/>
    <cellStyle name="Input 9 3 4 2" xfId="51317" xr:uid="{8B1FFB75-5832-45C5-B88A-71E0B3C49E78}"/>
    <cellStyle name="Input 9 3 4 2 2" xfId="51318" xr:uid="{56B8EB13-B2A1-42CB-9C8B-F347F37E5D65}"/>
    <cellStyle name="Input 9 3 4 3" xfId="51319" xr:uid="{0511EC1B-4545-407D-9B71-88631636AD4E}"/>
    <cellStyle name="Input 9 3 5" xfId="51320" xr:uid="{F6A872CA-AA05-4758-B2D4-47C0CA37C130}"/>
    <cellStyle name="Input 9 3 5 2" xfId="51321" xr:uid="{C6774B56-84D5-4950-91B1-8C466FF09946}"/>
    <cellStyle name="Input 9 3 6" xfId="51322" xr:uid="{02CACACF-4385-4AD9-8BF5-FCF72C1D77F8}"/>
    <cellStyle name="Input 9 3_Actual PT" xfId="51323" xr:uid="{AC8E1573-768F-49EA-AD6C-4656C77CDC40}"/>
    <cellStyle name="Input 9 4" xfId="51324" xr:uid="{4A967B7F-D146-41EF-AC74-F5E5B8CEA139}"/>
    <cellStyle name="Input 9 4 2" xfId="51325" xr:uid="{270015DD-EEC6-436B-9649-400C58B583D7}"/>
    <cellStyle name="Input 9 4 2 2" xfId="51326" xr:uid="{7AA456D9-F9BB-4152-ADB2-870DB4EF7F53}"/>
    <cellStyle name="Input 9 4 2 3" xfId="51327" xr:uid="{AD7AB261-D2F5-4006-90FD-7B7D4E1B477C}"/>
    <cellStyle name="Input 9 4 3" xfId="51328" xr:uid="{E988EEB5-BF3F-41A4-BE06-E9C545B2A4AB}"/>
    <cellStyle name="Input 9 4 3 2" xfId="51329" xr:uid="{17607CC1-3391-4410-AEA0-BBE1A07120C3}"/>
    <cellStyle name="Input 9 4 4" xfId="51330" xr:uid="{666CA713-DFC5-41CB-817B-C813C44E2EE8}"/>
    <cellStyle name="Input 9 4 5" xfId="51331" xr:uid="{ABF4F840-5FF0-44B6-9892-D8C8B6C71FBC}"/>
    <cellStyle name="Input 9 4_Actual PT" xfId="51332" xr:uid="{F8D0540A-88E2-4E64-961C-998C7C6598BC}"/>
    <cellStyle name="Input 9 5" xfId="51333" xr:uid="{E10106D6-78E1-4736-B568-2FED1DF57D09}"/>
    <cellStyle name="Input 9 5 2" xfId="51334" xr:uid="{589BE655-D438-4065-9B09-919810FBECD6}"/>
    <cellStyle name="Input 9 5 2 2" xfId="51335" xr:uid="{8F1A0C77-0D32-4554-B380-2EB5D2E55AA0}"/>
    <cellStyle name="Input 9 5 3" xfId="51336" xr:uid="{6715E939-4A43-4C64-8990-58F4D0D8E376}"/>
    <cellStyle name="Input 9 6" xfId="51337" xr:uid="{48FFE13C-2AE0-4F78-AA98-9EAC9B7F6300}"/>
    <cellStyle name="Input 9 6 2" xfId="51338" xr:uid="{E0C11F38-3CBC-4014-9AF8-E594E54EF474}"/>
    <cellStyle name="Input 9 6 3" xfId="51339" xr:uid="{4DE4EE29-F7FD-4F47-B131-89922B48BE59}"/>
    <cellStyle name="Input 9 7" xfId="51340" xr:uid="{D8254DB2-18C4-4626-8DB2-7D2E81E5ED06}"/>
    <cellStyle name="Input 9 7 2" xfId="51341" xr:uid="{B7EE7A9A-3CCA-432B-9EDA-A3AFAB75C0FE}"/>
    <cellStyle name="Input 9 8" xfId="51342" xr:uid="{34A36E36-5B22-4B99-94E6-3698B890476A}"/>
    <cellStyle name="Input 9 9" xfId="51343" xr:uid="{89EEBAB3-D4B6-43E3-9DC8-31885038603E}"/>
    <cellStyle name="Input 9_Actual PT" xfId="51344" xr:uid="{D61BEA98-7D78-47CB-A569-E1950E141697}"/>
    <cellStyle name="KPMG Heading 1" xfId="51345" xr:uid="{3D16B89E-CC54-49FD-A253-8E8FF4C8013A}"/>
    <cellStyle name="KPMG Heading 2" xfId="51346" xr:uid="{26099D36-3171-4868-AC28-07080CB000DA}"/>
    <cellStyle name="KPMG Heading 3" xfId="51347" xr:uid="{5483C4E5-DE94-49BE-9FC2-24F107DC040A}"/>
    <cellStyle name="KPMG Heading 4" xfId="51348" xr:uid="{B7DCC58A-5078-4E93-955C-5BD43364E11D}"/>
    <cellStyle name="KPMG Normal" xfId="51349" xr:uid="{9BAA957A-D3A0-4BE3-AF12-E1346A2D865C}"/>
    <cellStyle name="KPMG Normal Text" xfId="51350" xr:uid="{10656C11-8F17-4D21-80D6-654440080DBD}"/>
    <cellStyle name="Linked Cell 2" xfId="51351" xr:uid="{ABF38756-8314-49F9-B0C9-95AC8A5F3CD7}"/>
    <cellStyle name="Linked Cell 2 2" xfId="51352" xr:uid="{2B670DC7-5A00-416C-9FA5-ED8FD106C776}"/>
    <cellStyle name="Linked Cell 3" xfId="51353" xr:uid="{6F9176FC-59B6-4601-8B71-862598669D8A}"/>
    <cellStyle name="Linked Cell 4" xfId="51354" xr:uid="{FB9A0F35-8460-43A5-87EA-428B39F3DA91}"/>
    <cellStyle name="Linked Cell 5" xfId="51355" xr:uid="{A03C2212-B1F3-4DB1-8864-2223DCE6737B}"/>
    <cellStyle name="Linked Cell 6" xfId="51356" xr:uid="{1E795DA7-E90E-4E59-AB5F-BD66AEF6D2F5}"/>
    <cellStyle name="Linked Cell 7" xfId="51357" xr:uid="{3EF598A2-FF8A-4759-9046-164D0D884BE6}"/>
    <cellStyle name="Linked Cell 8" xfId="51358" xr:uid="{78C1D3F9-FACB-4A0F-9ABF-780513D06103}"/>
    <cellStyle name="Linked Cell 8 2" xfId="51359" xr:uid="{809FA25A-FA6B-457F-9700-CC62E21E913B}"/>
    <cellStyle name="Neutral 2" xfId="51360" xr:uid="{CED411E2-A210-4185-BD03-7120C765146B}"/>
    <cellStyle name="Neutral 2 2" xfId="51361" xr:uid="{18F1D219-BAEA-4339-B670-55E2B9AF4B2B}"/>
    <cellStyle name="Neutral 3" xfId="51362" xr:uid="{16ABDD35-FC52-455B-A1C4-FF8AF4BB9EA3}"/>
    <cellStyle name="Neutral 4" xfId="51363" xr:uid="{B49E8DC8-3043-47CD-AFC8-6DC1FDDE7D26}"/>
    <cellStyle name="Neutral 5" xfId="51364" xr:uid="{AD902F53-C32E-468B-8893-276AE4563207}"/>
    <cellStyle name="Neutral 6" xfId="51365" xr:uid="{E3881CB4-2390-4FE1-941C-05C3CE55BCE5}"/>
    <cellStyle name="Neutral 7" xfId="51366" xr:uid="{0D05747F-8CC0-483E-8AD7-C4F7C413BAA1}"/>
    <cellStyle name="Neutral 8" xfId="51367" xr:uid="{5EE84400-381C-4CA9-9F84-89B0C1D2302C}"/>
    <cellStyle name="Neutral 8 2" xfId="51368" xr:uid="{06AF0C41-E111-4423-85E6-FEA50F715491}"/>
    <cellStyle name="no dec" xfId="51369" xr:uid="{3A1FB7AB-2686-48DA-A22A-E1D0E65C7EEB}"/>
    <cellStyle name="Normal" xfId="0" builtinId="0"/>
    <cellStyle name="Normal - Style1" xfId="51370" xr:uid="{36D9974F-CBAE-4080-84C8-6962516E96BD}"/>
    <cellStyle name="Normal - Style1 2" xfId="51371" xr:uid="{AE523A1C-EE34-48A4-9FE5-4E66A8869180}"/>
    <cellStyle name="Normal - Style1 3" xfId="51372" xr:uid="{540542D4-F7E3-40D4-B506-AC1583A6C553}"/>
    <cellStyle name="Normal - Style1 4" xfId="51373" xr:uid="{537E6114-A1FB-4108-81D1-670DD602E05D}"/>
    <cellStyle name="Normal 10" xfId="24" xr:uid="{9772D69F-63DC-4CAD-A18E-DE656DDF04FC}"/>
    <cellStyle name="Normal 10 10" xfId="51375" xr:uid="{8AA9D590-1037-4A4A-AFD3-9A56ADE1B09C}"/>
    <cellStyle name="Normal 10 10 2" xfId="51376" xr:uid="{4FE7D896-7BAC-4D91-9942-9507AA6AECA6}"/>
    <cellStyle name="Normal 10 10 2 2" xfId="51377" xr:uid="{0994D287-53FA-4961-9FAA-034A9016A4BD}"/>
    <cellStyle name="Normal 10 10 2 2 2" xfId="51378" xr:uid="{0FA1EBC5-2488-4210-A8A7-AA944DA85A42}"/>
    <cellStyle name="Normal 10 10 2 2 2 2" xfId="51379" xr:uid="{41D32DB4-7BF2-48A9-B76C-FF0B9823DE56}"/>
    <cellStyle name="Normal 10 10 2 2 3" xfId="51380" xr:uid="{7C0ED616-D09C-4D5F-9CE9-6B7DBD2C5D65}"/>
    <cellStyle name="Normal 10 10 2 3" xfId="51381" xr:uid="{87F33335-DAFC-4DA5-80BF-65E3801703F6}"/>
    <cellStyle name="Normal 10 10 2 3 2" xfId="51382" xr:uid="{00EE0511-15BD-4654-AC17-605ACA3B52D0}"/>
    <cellStyle name="Normal 10 10 2 4" xfId="51383" xr:uid="{2C07D6A9-A1E2-497E-A7D8-ECF37249D538}"/>
    <cellStyle name="Normal 10 10 2 4 2" xfId="51384" xr:uid="{E101DB65-EB37-43D3-973B-4536AF01D80A}"/>
    <cellStyle name="Normal 10 10 2 5" xfId="51385" xr:uid="{E75AF5A5-4E95-4617-968F-3169AF403D71}"/>
    <cellStyle name="Normal 10 10 2 6" xfId="51386" xr:uid="{E8AA7507-E439-4AB7-AF3B-4F579B7CDAED}"/>
    <cellStyle name="Normal 10 10 2 7" xfId="51387" xr:uid="{6E4B0BE0-DE4C-4B63-BCBE-1DF7C5FE71F6}"/>
    <cellStyle name="Normal 10 10 3" xfId="51388" xr:uid="{45C933E0-6744-4587-8C5D-64B85D0CB864}"/>
    <cellStyle name="Normal 10 10 3 2" xfId="51389" xr:uid="{46A39478-2264-4256-8C58-E07EDAD13F2D}"/>
    <cellStyle name="Normal 10 10 3 2 2" xfId="51390" xr:uid="{3F10AAB7-697F-4A5E-8198-2E001F7353E2}"/>
    <cellStyle name="Normal 10 10 3 3" xfId="51391" xr:uid="{37067080-3045-42C2-BF3D-1D982FDC05F4}"/>
    <cellStyle name="Normal 10 10 4" xfId="51392" xr:uid="{79C8AB7F-44A3-4EA5-8761-45D46C918DAF}"/>
    <cellStyle name="Normal 10 10 4 2" xfId="51393" xr:uid="{577D9274-BE42-4C9B-BE2A-2701A544CDE3}"/>
    <cellStyle name="Normal 10 10 5" xfId="51394" xr:uid="{24510AD9-078A-4A76-B86A-C666BBF6C445}"/>
    <cellStyle name="Normal 10 10 5 2" xfId="51395" xr:uid="{93DE37BD-785F-4917-8C5E-B2F70162A277}"/>
    <cellStyle name="Normal 10 10 6" xfId="51396" xr:uid="{B4EA81F7-AFD9-451E-B2CE-06FD1AC9E17C}"/>
    <cellStyle name="Normal 10 10 7" xfId="51397" xr:uid="{B923E033-5ED7-4B49-A4C5-51E850C9287F}"/>
    <cellStyle name="Normal 10 10 8" xfId="51398" xr:uid="{769B209E-16D2-4338-AA2E-5860042CDC5A}"/>
    <cellStyle name="Normal 10 11" xfId="51399" xr:uid="{7BBB92AD-744E-43C6-AAD6-87435A87D7ED}"/>
    <cellStyle name="Normal 10 11 2" xfId="51400" xr:uid="{0F4BD993-18D2-4864-B0EF-42EB8EC55A1E}"/>
    <cellStyle name="Normal 10 11 2 2" xfId="51401" xr:uid="{5DE8C3A6-8751-4366-80FF-1113E67E6146}"/>
    <cellStyle name="Normal 10 11 2 2 2" xfId="51402" xr:uid="{F303E5E4-9331-4EA3-9A9E-A6CAA15D7C36}"/>
    <cellStyle name="Normal 10 11 2 2 2 2" xfId="51403" xr:uid="{2AB9A964-BE8C-4291-A6D5-CFA22F8816E3}"/>
    <cellStyle name="Normal 10 11 2 2 3" xfId="51404" xr:uid="{CCFC8550-6122-4A2C-84ED-82D61A1E022E}"/>
    <cellStyle name="Normal 10 11 2 3" xfId="51405" xr:uid="{8037CEB1-977C-4BFA-8BEC-BBE0971EB898}"/>
    <cellStyle name="Normal 10 11 2 3 2" xfId="51406" xr:uid="{0893AED7-8C6E-4304-BEB2-57048E459A26}"/>
    <cellStyle name="Normal 10 11 2 4" xfId="51407" xr:uid="{8D33DD83-DFA5-4705-B00A-38CE34E90E24}"/>
    <cellStyle name="Normal 10 11 2 4 2" xfId="51408" xr:uid="{5F0F9FBB-211C-4F0B-A372-6874C54CEC53}"/>
    <cellStyle name="Normal 10 11 2 5" xfId="51409" xr:uid="{1E3593FA-D55A-410F-AB2A-45E3A0FE49EF}"/>
    <cellStyle name="Normal 10 11 2 6" xfId="51410" xr:uid="{7954D626-2E39-4E17-9CCC-D338914CF9CA}"/>
    <cellStyle name="Normal 10 11 2 7" xfId="51411" xr:uid="{5697B6D6-ADD5-41B3-A719-678F09853588}"/>
    <cellStyle name="Normal 10 11 3" xfId="51412" xr:uid="{8E45EBD6-D309-478D-85F3-9DB42EAB7D59}"/>
    <cellStyle name="Normal 10 11 3 2" xfId="51413" xr:uid="{F3550FE4-DD0F-4C64-BEE7-82A0BB8F1D52}"/>
    <cellStyle name="Normal 10 11 3 2 2" xfId="51414" xr:uid="{8E0587AD-6CEE-41F3-A4F8-24DC6F3A7B32}"/>
    <cellStyle name="Normal 10 11 3 3" xfId="51415" xr:uid="{0A1CF627-814B-45EC-84D9-AC46FFC0C517}"/>
    <cellStyle name="Normal 10 11 4" xfId="51416" xr:uid="{1C7B638C-293F-4A2F-82BD-22131FF6B19D}"/>
    <cellStyle name="Normal 10 11 4 2" xfId="51417" xr:uid="{2951EE83-D266-465B-97E8-3C5E6E75A3D2}"/>
    <cellStyle name="Normal 10 11 5" xfId="51418" xr:uid="{2FA6FAB7-4B5A-49E5-939E-29571D311101}"/>
    <cellStyle name="Normal 10 11 5 2" xfId="51419" xr:uid="{C729BAA1-F3EF-44FF-957A-07D3CDC36071}"/>
    <cellStyle name="Normal 10 11 6" xfId="51420" xr:uid="{E627094D-65A9-418F-A994-604BC12A9057}"/>
    <cellStyle name="Normal 10 11 7" xfId="51421" xr:uid="{2E2DCC45-5409-420A-AC0F-078CBB45D877}"/>
    <cellStyle name="Normal 10 11 8" xfId="51422" xr:uid="{EAA7C757-328C-4AA5-BDEA-AA911A024C2A}"/>
    <cellStyle name="Normal 10 12" xfId="51423" xr:uid="{5DC0F077-D292-4DE3-9226-74ACB4268BC0}"/>
    <cellStyle name="Normal 10 12 2" xfId="51424" xr:uid="{6B795CE7-0562-4B83-9F93-259FF236CEE1}"/>
    <cellStyle name="Normal 10 12 2 2" xfId="51425" xr:uid="{54E54CF5-0929-49DC-B20B-BE26C26C473E}"/>
    <cellStyle name="Normal 10 12 2 2 2" xfId="51426" xr:uid="{18AD294E-D50E-47DF-B56E-8691EE643213}"/>
    <cellStyle name="Normal 10 12 2 3" xfId="51427" xr:uid="{1E565D41-8370-46E7-BFA4-0E10793E18BF}"/>
    <cellStyle name="Normal 10 12 3" xfId="51428" xr:uid="{6B14FE7D-6677-46F7-BC5F-E60F1876F4C9}"/>
    <cellStyle name="Normal 10 12 3 2" xfId="51429" xr:uid="{6FC99047-57CA-4037-A2DD-AC5C54832DB6}"/>
    <cellStyle name="Normal 10 12 4" xfId="51430" xr:uid="{B5BB26C3-0F3E-4005-8F1A-880F229ACAE9}"/>
    <cellStyle name="Normal 10 12 4 2" xfId="51431" xr:uid="{A1E6FD08-4272-4B57-87FF-A77E2A1095BB}"/>
    <cellStyle name="Normal 10 12 5" xfId="51432" xr:uid="{948DDB77-1439-4DFE-8057-22C7CED01BAA}"/>
    <cellStyle name="Normal 10 12 6" xfId="51433" xr:uid="{E92D761E-092A-4273-AD10-84842CD8855B}"/>
    <cellStyle name="Normal 10 12 7" xfId="51434" xr:uid="{85C67312-A2A8-4844-9913-0243B9C2DDF7}"/>
    <cellStyle name="Normal 10 13" xfId="51435" xr:uid="{E16286F1-70FB-4E3F-83D9-47E315C2F451}"/>
    <cellStyle name="Normal 10 13 2" xfId="51436" xr:uid="{CEAEB524-157D-49E4-907E-209E15F815DD}"/>
    <cellStyle name="Normal 10 13 2 2" xfId="51437" xr:uid="{FC2A6EA8-346A-47B8-B4D7-856A7512B9DD}"/>
    <cellStyle name="Normal 10 13 2 2 2" xfId="51438" xr:uid="{3779B612-5B15-439C-92F2-110EC756B532}"/>
    <cellStyle name="Normal 10 13 2 3" xfId="51439" xr:uid="{127F50F2-D07E-4B63-BA39-2CE425AC8773}"/>
    <cellStyle name="Normal 10 13 3" xfId="51440" xr:uid="{7052A255-E4EA-4F92-8E09-8FFD80C3102B}"/>
    <cellStyle name="Normal 10 13 3 2" xfId="51441" xr:uid="{284D003B-9629-4D47-BDA6-3D77715C375A}"/>
    <cellStyle name="Normal 10 13 4" xfId="51442" xr:uid="{FEA325B0-D82D-4662-AC03-0F955774E9BE}"/>
    <cellStyle name="Normal 10 13 4 2" xfId="51443" xr:uid="{4ACA1D36-702E-44DA-BFEB-7E0D00157F96}"/>
    <cellStyle name="Normal 10 13 5" xfId="51444" xr:uid="{BD4DB0C0-B253-4778-AE01-AA2283F80BF2}"/>
    <cellStyle name="Normal 10 13 6" xfId="51445" xr:uid="{C9DFF245-3F34-43AA-907C-94E33C67F830}"/>
    <cellStyle name="Normal 10 13 7" xfId="51446" xr:uid="{4CB4CD40-6247-4DA6-9E92-870113C63707}"/>
    <cellStyle name="Normal 10 14" xfId="51447" xr:uid="{7929E648-1F86-4CB8-81EE-F3C0A06BE01C}"/>
    <cellStyle name="Normal 10 14 2" xfId="51448" xr:uid="{D8CAC877-D953-4ECA-B2F6-3CADE9433C55}"/>
    <cellStyle name="Normal 10 14 2 2" xfId="51449" xr:uid="{A37D4E74-7A2E-4BF5-B786-7BE6324FBC3E}"/>
    <cellStyle name="Normal 10 14 2 2 2" xfId="51450" xr:uid="{40AA9D1F-B795-4A0A-8EBF-0925BE4FE18A}"/>
    <cellStyle name="Normal 10 14 2 3" xfId="51451" xr:uid="{012775F6-1DBB-4434-8026-61770E05D7BB}"/>
    <cellStyle name="Normal 10 14 3" xfId="51452" xr:uid="{EDDA1C8F-6FCE-4615-AFB3-29E54E215BEA}"/>
    <cellStyle name="Normal 10 14 3 2" xfId="51453" xr:uid="{EE9E557A-81CC-4D97-85F6-568D79E7D264}"/>
    <cellStyle name="Normal 10 14 4" xfId="51454" xr:uid="{79A32F42-7E69-4819-9B94-29585B67B800}"/>
    <cellStyle name="Normal 10 14 4 2" xfId="51455" xr:uid="{0CE08592-CD38-4EB1-B56D-D0525B038043}"/>
    <cellStyle name="Normal 10 14 5" xfId="51456" xr:uid="{0572BE85-F854-40C0-A911-3F3DA0613228}"/>
    <cellStyle name="Normal 10 14 6" xfId="51457" xr:uid="{D578BF31-D277-4CDD-9AAF-A6C9E5A7402D}"/>
    <cellStyle name="Normal 10 14 7" xfId="51458" xr:uid="{67B27AF8-A1FC-438B-8102-64EF268C1DFB}"/>
    <cellStyle name="Normal 10 15" xfId="51459" xr:uid="{0665B253-DEB8-40E1-8D9F-65F5D98A92B1}"/>
    <cellStyle name="Normal 10 15 2" xfId="51460" xr:uid="{96136468-29FD-42AA-89B5-08510D9882C1}"/>
    <cellStyle name="Normal 10 15 2 2" xfId="51461" xr:uid="{3C597B95-D70D-41CB-AD58-8B2431EE4737}"/>
    <cellStyle name="Normal 10 15 2 2 2" xfId="51462" xr:uid="{FDC35817-0D01-4EE6-B020-CD9F283AE91D}"/>
    <cellStyle name="Normal 10 15 2 3" xfId="51463" xr:uid="{6B510EE0-6103-4D9B-AB48-20DFA03C2280}"/>
    <cellStyle name="Normal 10 15 3" xfId="51464" xr:uid="{269085A7-5334-4435-AE54-2A61DBF1C821}"/>
    <cellStyle name="Normal 10 15 3 2" xfId="51465" xr:uid="{6A561897-EE0F-4A1F-AA23-095348D80446}"/>
    <cellStyle name="Normal 10 15 4" xfId="51466" xr:uid="{CF746BED-6297-4C49-ABC5-B705E7182C25}"/>
    <cellStyle name="Normal 10 15 5" xfId="51467" xr:uid="{998B3303-C532-430B-9352-5DE4C3CC48DB}"/>
    <cellStyle name="Normal 10 16" xfId="51468" xr:uid="{98734312-BED0-4348-8688-5DF8D980A904}"/>
    <cellStyle name="Normal 10 16 2" xfId="51469" xr:uid="{15DEA15F-995E-432B-8064-77EAE6AA9FD9}"/>
    <cellStyle name="Normal 10 16 2 2" xfId="51470" xr:uid="{DEED9BB3-4965-4F74-9F36-9387A9613920}"/>
    <cellStyle name="Normal 10 16 3" xfId="51471" xr:uid="{6CD9A365-BEBC-40F9-BCF0-30AB356298CB}"/>
    <cellStyle name="Normal 10 17" xfId="51472" xr:uid="{E53E0ABF-9F44-4383-934B-1210A80A77EA}"/>
    <cellStyle name="Normal 10 17 2" xfId="51473" xr:uid="{001017CE-F052-4927-BABA-268B14045598}"/>
    <cellStyle name="Normal 10 18" xfId="51474" xr:uid="{A4C48E8B-8480-440F-9A36-2141827AB765}"/>
    <cellStyle name="Normal 10 18 2" xfId="51475" xr:uid="{2953236F-324B-44E7-B4FD-BB6520F7804D}"/>
    <cellStyle name="Normal 10 19" xfId="51476" xr:uid="{95E8F782-3374-4F53-AAFD-0A0D9660EFEA}"/>
    <cellStyle name="Normal 10 2" xfId="51477" xr:uid="{E490C4CE-B2E4-42F0-8959-5DBF6E457CEF}"/>
    <cellStyle name="Normal 10 2 2" xfId="51478" xr:uid="{1CEF9E10-122F-4CCA-81B8-D1EDE27191D4}"/>
    <cellStyle name="Normal 10 2 2 2" xfId="51479" xr:uid="{3590D32F-AACB-4321-BD9A-635F65F8EB7B}"/>
    <cellStyle name="Normal 10 2 2 2 2" xfId="51480" xr:uid="{7307F4C9-A7BC-4223-B6F7-A7D0FB5E3BB8}"/>
    <cellStyle name="Normal 10 2 2 2 2 2" xfId="51481" xr:uid="{59E1899F-C0BD-4A9F-A828-3703605318C0}"/>
    <cellStyle name="Normal 10 2 2 2 2 2 2" xfId="51482" xr:uid="{9E637841-42FB-4578-A75C-0BA248FB0893}"/>
    <cellStyle name="Normal 10 2 2 2 2 3" xfId="51483" xr:uid="{280685B6-6378-4664-8CAE-6185B21437E8}"/>
    <cellStyle name="Normal 10 2 2 2 3" xfId="51484" xr:uid="{14089B7F-9A10-41D3-AD13-5CC2B1B4C186}"/>
    <cellStyle name="Normal 10 2 2 2 3 2" xfId="51485" xr:uid="{01ED0419-4059-499E-A106-52133347CC65}"/>
    <cellStyle name="Normal 10 2 2 2 4" xfId="51486" xr:uid="{B485E440-D946-4B3A-A14A-BAC2E963F1EE}"/>
    <cellStyle name="Normal 10 2 2 2 4 2" xfId="51487" xr:uid="{C726C7BC-6698-4049-9A49-266232336694}"/>
    <cellStyle name="Normal 10 2 2 2 5" xfId="51488" xr:uid="{7A88D0A6-C3C4-4FB6-BFE4-DEFEC7E177F3}"/>
    <cellStyle name="Normal 10 2 2 2 6" xfId="51489" xr:uid="{B7542879-4521-4194-B8B8-5B0D1B8DA304}"/>
    <cellStyle name="Normal 10 2 2 2 7" xfId="51490" xr:uid="{40896C53-8C1A-4EE0-8AD5-F7277F4C1AA0}"/>
    <cellStyle name="Normal 10 2 2 3" xfId="51491" xr:uid="{D9C9ED3C-E2C3-4F8E-934C-024E15EF08B4}"/>
    <cellStyle name="Normal 10 2 2 3 2" xfId="51492" xr:uid="{EAFAD217-420A-41F8-B8F2-E0E7A38D3B65}"/>
    <cellStyle name="Normal 10 2 2 3 2 2" xfId="51493" xr:uid="{DA051BFA-34F4-4AD6-9695-E863049E9886}"/>
    <cellStyle name="Normal 10 2 2 3 3" xfId="51494" xr:uid="{6304593B-6A34-4DEC-A8C2-EAF2E834B52B}"/>
    <cellStyle name="Normal 10 2 2 4" xfId="51495" xr:uid="{35A73671-E952-416A-9CE4-725D34303A32}"/>
    <cellStyle name="Normal 10 2 2 4 2" xfId="51496" xr:uid="{5CC3FB64-3CE8-4F20-BCC9-CF4553D4622A}"/>
    <cellStyle name="Normal 10 2 2 5" xfId="51497" xr:uid="{B30DB249-7D9A-4DB3-A5C4-771230819B6F}"/>
    <cellStyle name="Normal 10 2 2 5 2" xfId="51498" xr:uid="{762875B4-FA21-4317-9E33-5CD23558CDB1}"/>
    <cellStyle name="Normal 10 2 2 6" xfId="51499" xr:uid="{2EBE2BA1-B18D-4042-AFCF-053B657334CB}"/>
    <cellStyle name="Normal 10 2 2 7" xfId="51500" xr:uid="{A36FAFFA-FEEF-4FD2-8D52-400F3992B2B7}"/>
    <cellStyle name="Normal 10 2 2 8" xfId="51501" xr:uid="{ECA4ABBB-4308-44C1-A223-20B58E9ECBF7}"/>
    <cellStyle name="Normal 10 2 3" xfId="51502" xr:uid="{46E8DB28-F7E2-4F55-86BB-2C9DCB2F5AE5}"/>
    <cellStyle name="Normal 10 2 3 2" xfId="51503" xr:uid="{86B0DB60-E157-4482-81E1-6DE719216F44}"/>
    <cellStyle name="Normal 10 2 3 2 2" xfId="51504" xr:uid="{FD7D1D43-89C7-47E2-99A6-010D2F4A122B}"/>
    <cellStyle name="Normal 10 2 3 2 2 2" xfId="51505" xr:uid="{276CB7C4-5EEC-45C8-96A8-878DB2DCF864}"/>
    <cellStyle name="Normal 10 2 3 2 2 2 2" xfId="51506" xr:uid="{70DE2C51-7716-43FE-8DDD-E9FDE08099E2}"/>
    <cellStyle name="Normal 10 2 3 2 2 3" xfId="51507" xr:uid="{FF9284D3-F20E-4F4A-B338-DAE467089B10}"/>
    <cellStyle name="Normal 10 2 3 2 3" xfId="51508" xr:uid="{7414B08A-BC8C-49EC-8604-4DE80F8A5EF1}"/>
    <cellStyle name="Normal 10 2 3 2 3 2" xfId="51509" xr:uid="{8C2DB1FB-7192-4F71-85EC-896A764227A4}"/>
    <cellStyle name="Normal 10 2 3 2 4" xfId="51510" xr:uid="{0F7B1D2A-A0E1-4B2A-BDBF-744694A76254}"/>
    <cellStyle name="Normal 10 2 3 2 4 2" xfId="51511" xr:uid="{FBFB3F42-CD07-4546-B4EE-E0DED12C60E0}"/>
    <cellStyle name="Normal 10 2 3 2 5" xfId="51512" xr:uid="{46D89304-4C00-49D4-AD74-FCB0C7038BD1}"/>
    <cellStyle name="Normal 10 2 3 2 6" xfId="51513" xr:uid="{0B91C750-EDFF-44E6-A7E5-75B36842C6FD}"/>
    <cellStyle name="Normal 10 2 3 2 7" xfId="51514" xr:uid="{643BAC31-E60F-4C44-A0D0-65774F42D920}"/>
    <cellStyle name="Normal 10 2 3 3" xfId="51515" xr:uid="{AABFB9AF-E3CC-4E53-B588-4918E8CA35D1}"/>
    <cellStyle name="Normal 10 2 3 3 2" xfId="51516" xr:uid="{64A90CD4-6495-4956-B074-10F683480032}"/>
    <cellStyle name="Normal 10 2 3 3 2 2" xfId="51517" xr:uid="{07A9413F-CA7B-43BF-953C-69B97D47FDF6}"/>
    <cellStyle name="Normal 10 2 3 3 3" xfId="51518" xr:uid="{6303D416-5004-4257-B574-C2138AF21FF6}"/>
    <cellStyle name="Normal 10 2 3 4" xfId="51519" xr:uid="{A5B91F88-0C2D-4C34-87B8-7AF959FB39FF}"/>
    <cellStyle name="Normal 10 2 3 4 2" xfId="51520" xr:uid="{015CD33D-92F3-4C5C-82CF-1271237ADE7F}"/>
    <cellStyle name="Normal 10 2 3 5" xfId="51521" xr:uid="{FBBA93E3-CB1B-4E97-8E12-4D2739956BCD}"/>
    <cellStyle name="Normal 10 2 3 5 2" xfId="51522" xr:uid="{564BAC35-B495-4AF1-8FEA-86F1B2FCA89D}"/>
    <cellStyle name="Normal 10 2 3 6" xfId="51523" xr:uid="{C1037C13-AAE9-4612-AFF0-E66048F3CF11}"/>
    <cellStyle name="Normal 10 2 3 7" xfId="51524" xr:uid="{7FE21B2F-26EE-4F4B-8A4A-93DFC94C2A78}"/>
    <cellStyle name="Normal 10 2 3 8" xfId="51525" xr:uid="{6EA27AE0-A706-4283-98C7-B826F1746BA5}"/>
    <cellStyle name="Normal 10 2 4" xfId="51526" xr:uid="{6D4BA697-7D3C-46C2-9907-7E9A7C37719C}"/>
    <cellStyle name="Normal 10 20" xfId="51527" xr:uid="{1DB3AEF8-8C81-444C-ABD4-59106C33ADBA}"/>
    <cellStyle name="Normal 10 21" xfId="51528" xr:uid="{BAA40CF5-8B18-461E-8BA0-5F825251216A}"/>
    <cellStyle name="Normal 10 22" xfId="51529" xr:uid="{20073412-6423-4456-9C03-DB03ADAB09FF}"/>
    <cellStyle name="Normal 10 23" xfId="51374" xr:uid="{CA40627D-1133-4311-9E03-422CD89272D4}"/>
    <cellStyle name="Normal 10 3" xfId="51530" xr:uid="{ADD7BA7B-4B15-4BCD-B6D7-31139ABA33A6}"/>
    <cellStyle name="Normal 10 3 2" xfId="51531" xr:uid="{7DD204EF-DFE1-4BBA-970F-F27FFCAA8E1C}"/>
    <cellStyle name="Normal 10 3 2 2" xfId="51532" xr:uid="{5301A9CF-2DEF-4222-BF8D-FF9B221EBCB5}"/>
    <cellStyle name="Normal 10 3 2 2 2" xfId="51533" xr:uid="{164ADAB6-277F-4476-BF9E-ABC0F4B9B669}"/>
    <cellStyle name="Normal 10 3 2 2 2 2" xfId="51534" xr:uid="{382D30DF-ECD1-4B12-9DE7-20038B69A3B3}"/>
    <cellStyle name="Normal 10 3 2 2 2 2 2" xfId="51535" xr:uid="{7DF0DC82-E72A-4BA6-B64D-613AEC394401}"/>
    <cellStyle name="Normal 10 3 2 2 2 2 2 2" xfId="51536" xr:uid="{087A3A81-5C28-4E17-91E2-C80928085968}"/>
    <cellStyle name="Normal 10 3 2 2 2 2 3" xfId="51537" xr:uid="{F7626FFD-6BE4-481D-8A99-CB86544DA50F}"/>
    <cellStyle name="Normal 10 3 2 2 2 3" xfId="51538" xr:uid="{B4CE5F6C-171F-4C74-A376-9C34A4B0440E}"/>
    <cellStyle name="Normal 10 3 2 2 2 3 2" xfId="51539" xr:uid="{4BACD8CF-42BB-4571-9287-8F7986F2B309}"/>
    <cellStyle name="Normal 10 3 2 2 2 4" xfId="51540" xr:uid="{DB6A1A4E-7A38-4359-B05D-80E5A4BA78D8}"/>
    <cellStyle name="Normal 10 3 2 2 2 4 2" xfId="51541" xr:uid="{DFA022FD-FE96-44AA-89D5-72DC158F3757}"/>
    <cellStyle name="Normal 10 3 2 2 2 5" xfId="51542" xr:uid="{69615900-5D4C-4A5C-BEE4-02CCD60759D4}"/>
    <cellStyle name="Normal 10 3 2 2 2 6" xfId="51543" xr:uid="{CE8AD129-9EEF-45DE-A074-6443898234D4}"/>
    <cellStyle name="Normal 10 3 2 2 2 7" xfId="51544" xr:uid="{65E0510E-9558-4C63-9C4D-D3AA97F609B0}"/>
    <cellStyle name="Normal 10 3 2 2 3" xfId="51545" xr:uid="{D4F7BC7C-D710-458D-8AD6-A1BFFC32AA78}"/>
    <cellStyle name="Normal 10 3 2 2 3 2" xfId="51546" xr:uid="{3D6FCDA2-26E5-42AD-9F64-CF6175D7F61C}"/>
    <cellStyle name="Normal 10 3 2 2 3 2 2" xfId="51547" xr:uid="{2458B7E5-8688-4620-B3FE-BE684440EA3E}"/>
    <cellStyle name="Normal 10 3 2 2 3 3" xfId="51548" xr:uid="{FE3D0E9B-9DE6-430A-B255-EAA9DA15D746}"/>
    <cellStyle name="Normal 10 3 2 2 4" xfId="51549" xr:uid="{78CCEF1D-D2CB-465E-BA4D-912323574A2D}"/>
    <cellStyle name="Normal 10 3 2 2 4 2" xfId="51550" xr:uid="{167137E0-3061-4D7D-8B17-FDFB934DE32B}"/>
    <cellStyle name="Normal 10 3 2 2 5" xfId="51551" xr:uid="{B6226F0B-07DF-4950-859D-EA5DF69140E8}"/>
    <cellStyle name="Normal 10 3 2 2 5 2" xfId="51552" xr:uid="{FB5C763E-25AA-4E45-840D-38DCDB2CDC31}"/>
    <cellStyle name="Normal 10 3 2 2 6" xfId="51553" xr:uid="{45DBB7B7-96F2-4578-A7D2-F49E6BCBA9F8}"/>
    <cellStyle name="Normal 10 3 2 2 7" xfId="51554" xr:uid="{41396C80-0144-472C-95E9-3D6EB7701293}"/>
    <cellStyle name="Normal 10 3 2 2 8" xfId="51555" xr:uid="{4C61415B-8BE5-4A4F-898C-0CD5E78ACEF9}"/>
    <cellStyle name="Normal 10 3 3" xfId="51556" xr:uid="{DDE7DB73-0E7A-42F7-9441-9D2D96326F31}"/>
    <cellStyle name="Normal 10 3 3 2" xfId="51557" xr:uid="{5CD22734-E341-4606-95DF-080B9FC97B93}"/>
    <cellStyle name="Normal 10 3 3 2 2" xfId="51558" xr:uid="{77BDD639-08EB-4A1F-92CD-071281E92D2A}"/>
    <cellStyle name="Normal 10 3 3 2 2 2" xfId="51559" xr:uid="{60D6CFF1-486F-4906-872B-2264FBC8749B}"/>
    <cellStyle name="Normal 10 3 3 2 2 2 2" xfId="51560" xr:uid="{2FDA4FF2-B3E4-4196-8E4B-AC359057304D}"/>
    <cellStyle name="Normal 10 3 3 2 2 3" xfId="51561" xr:uid="{4712AF68-6D96-4EAC-BBC4-4796FD05BD92}"/>
    <cellStyle name="Normal 10 3 3 2 3" xfId="51562" xr:uid="{B3CC19BC-948E-464C-B5D3-C2B2EE7CC233}"/>
    <cellStyle name="Normal 10 3 3 2 3 2" xfId="51563" xr:uid="{FB927D1D-0028-4676-8088-88FE82B79C67}"/>
    <cellStyle name="Normal 10 3 3 2 4" xfId="51564" xr:uid="{E3BBDC25-420A-4EBD-BEFD-70F98CA06853}"/>
    <cellStyle name="Normal 10 3 3 2 4 2" xfId="51565" xr:uid="{9AA21BDC-CDED-480A-9894-4426547DC632}"/>
    <cellStyle name="Normal 10 3 3 2 5" xfId="51566" xr:uid="{0045B567-8BEB-4596-BFE5-304709A7B1BF}"/>
    <cellStyle name="Normal 10 3 3 2 6" xfId="51567" xr:uid="{FC12029C-A16D-4487-8B7C-0508520606C5}"/>
    <cellStyle name="Normal 10 3 3 2 7" xfId="51568" xr:uid="{A211FC53-5C56-4161-9DA8-B71E93EAA0EC}"/>
    <cellStyle name="Normal 10 3 3 3" xfId="51569" xr:uid="{B075981E-4D89-4481-B0FF-0347636BBD3A}"/>
    <cellStyle name="Normal 10 3 3 3 2" xfId="51570" xr:uid="{433D1B7C-60AE-434A-A20A-7C3C15ABD90B}"/>
    <cellStyle name="Normal 10 3 3 3 2 2" xfId="51571" xr:uid="{01EC6E4B-EC46-4676-9B69-1CC2DF6E4FCC}"/>
    <cellStyle name="Normal 10 3 3 3 3" xfId="51572" xr:uid="{94EC7290-7ED2-4102-B351-20A592595F76}"/>
    <cellStyle name="Normal 10 3 3 4" xfId="51573" xr:uid="{335DA212-F398-43AB-A0EE-3007422CE4D1}"/>
    <cellStyle name="Normal 10 3 3 4 2" xfId="51574" xr:uid="{087CD3B2-E00E-4FC3-8F82-773D7C44011E}"/>
    <cellStyle name="Normal 10 3 3 5" xfId="51575" xr:uid="{04D4D7A7-CF17-426A-85E4-C1155998D23A}"/>
    <cellStyle name="Normal 10 3 3 5 2" xfId="51576" xr:uid="{D240E166-52BF-42C0-B98F-6A40869EDD20}"/>
    <cellStyle name="Normal 10 3 3 6" xfId="51577" xr:uid="{6C2E2E29-65B8-4A1F-860B-0FDAEADC542B}"/>
    <cellStyle name="Normal 10 3 3 7" xfId="51578" xr:uid="{8263556D-FE6F-4BCF-9D20-F1C8D09C90A7}"/>
    <cellStyle name="Normal 10 3 3 8" xfId="51579" xr:uid="{6080D830-1425-45F1-97F1-D877EDF9E93D}"/>
    <cellStyle name="Normal 10 3_Actual PT" xfId="51580" xr:uid="{94BF33D5-3472-41AD-8E29-6C1FFF7592EA}"/>
    <cellStyle name="Normal 10 4" xfId="51581" xr:uid="{B8C6C274-CE15-4E27-849A-CB046C44596D}"/>
    <cellStyle name="Normal 10 4 2" xfId="51582" xr:uid="{21E90530-19BA-41CF-A9AA-3B8CAE63B63A}"/>
    <cellStyle name="Normal 10 4 2 2" xfId="51583" xr:uid="{E869E8AD-C01F-4927-A750-E6E4FDA9E0D5}"/>
    <cellStyle name="Normal 10 4 2 2 2" xfId="51584" xr:uid="{252FC0FE-C5FF-48B1-9715-09366B14F3B0}"/>
    <cellStyle name="Normal 10 4 2 2 2 2" xfId="51585" xr:uid="{D545DE72-C441-4B97-88C8-DE1194E58DA8}"/>
    <cellStyle name="Normal 10 4 2 2 2 2 2" xfId="51586" xr:uid="{A5211A38-83D5-41C4-B6C7-40DD8C9B44F4}"/>
    <cellStyle name="Normal 10 4 2 2 2 3" xfId="51587" xr:uid="{D2A3B0AC-4320-44FB-B2D1-CA34FCBDA19D}"/>
    <cellStyle name="Normal 10 4 2 2 3" xfId="51588" xr:uid="{42991892-BF32-493A-950A-6EFC8557CE9A}"/>
    <cellStyle name="Normal 10 4 2 2 3 2" xfId="51589" xr:uid="{BBB0AD9C-6BCA-4F86-B49C-A80AF5F0EC84}"/>
    <cellStyle name="Normal 10 4 2 2 4" xfId="51590" xr:uid="{9EF00103-3739-4BCD-9DD0-0CCDB59B3746}"/>
    <cellStyle name="Normal 10 4 2 2 4 2" xfId="51591" xr:uid="{8442369B-5734-4757-BBC0-B0C3302D8124}"/>
    <cellStyle name="Normal 10 4 2 2 5" xfId="51592" xr:uid="{DBEF6C36-4B66-4E97-A650-2F07287A9138}"/>
    <cellStyle name="Normal 10 4 2 2 6" xfId="51593" xr:uid="{9543F257-8A40-44EF-9BE6-F057793E79B8}"/>
    <cellStyle name="Normal 10 4 2 2 7" xfId="51594" xr:uid="{5150D17E-7B7A-4AAA-BB0A-90D6F924C7C5}"/>
    <cellStyle name="Normal 10 4 2 3" xfId="51595" xr:uid="{942EFC9F-4789-4EEA-8E9F-41A338836DA4}"/>
    <cellStyle name="Normal 10 4 2 3 2" xfId="51596" xr:uid="{81C7FEB9-B3D1-4185-A4FE-49AA4F2BEAE5}"/>
    <cellStyle name="Normal 10 4 2 3 2 2" xfId="51597" xr:uid="{C5AAF447-C91B-4A5C-9ECF-E5570B37BF8A}"/>
    <cellStyle name="Normal 10 4 2 3 3" xfId="51598" xr:uid="{914196AB-5113-49A3-A9DA-1FCEEF9565C4}"/>
    <cellStyle name="Normal 10 4 2 4" xfId="51599" xr:uid="{20839F7A-2F88-4DF2-92A8-DDE5F480B44C}"/>
    <cellStyle name="Normal 10 4 2 4 2" xfId="51600" xr:uid="{7268C675-241C-4AAE-883E-AB2A2505A34A}"/>
    <cellStyle name="Normal 10 4 2 5" xfId="51601" xr:uid="{F6E862DD-C6C5-449C-A7FC-C82C599FA8F1}"/>
    <cellStyle name="Normal 10 4 2 5 2" xfId="51602" xr:uid="{D68DC547-3121-4F0B-8BC9-D45BD4C1EDC9}"/>
    <cellStyle name="Normal 10 4 2 6" xfId="51603" xr:uid="{CA7BA851-3649-4825-A8C8-DB8AC5E95246}"/>
    <cellStyle name="Normal 10 4 2 7" xfId="51604" xr:uid="{456898B4-02F3-4D50-AF7A-59CA11786492}"/>
    <cellStyle name="Normal 10 4 2 8" xfId="51605" xr:uid="{CD6D2489-DF37-4C0A-8FF5-EED2C591915A}"/>
    <cellStyle name="Normal 10 5" xfId="51606" xr:uid="{4155F2C0-487A-4EC4-BAC5-2D53FCC4E829}"/>
    <cellStyle name="Normal 10 5 2" xfId="51607" xr:uid="{A2F3FA1E-DE0B-450E-87DD-21DEAA9B7597}"/>
    <cellStyle name="Normal 10 5 2 2" xfId="51608" xr:uid="{2CE80BAC-1F80-4385-97A2-B65AF674889D}"/>
    <cellStyle name="Normal 10 5 2 2 2" xfId="51609" xr:uid="{86EDBDA3-C391-475D-827B-AABC2623D0C0}"/>
    <cellStyle name="Normal 10 5 2 2 2 2" xfId="51610" xr:uid="{13FFD3EB-AAE2-4E9F-9FBC-391D0FE997EC}"/>
    <cellStyle name="Normal 10 5 2 2 2 2 2" xfId="51611" xr:uid="{817CF5FC-01A5-4BAF-9A43-B38A5595AD50}"/>
    <cellStyle name="Normal 10 5 2 2 2 3" xfId="51612" xr:uid="{2173C9E4-B0DB-4B4A-AA75-F37EC9727A70}"/>
    <cellStyle name="Normal 10 5 2 2 3" xfId="51613" xr:uid="{C787642A-32C0-4882-AA3D-B636C68DD2CE}"/>
    <cellStyle name="Normal 10 5 2 2 3 2" xfId="51614" xr:uid="{EDF84873-5F51-436A-B415-FAA53B7899E5}"/>
    <cellStyle name="Normal 10 5 2 2 4" xfId="51615" xr:uid="{9033D4F9-573F-4E10-A47F-065582DBCA86}"/>
    <cellStyle name="Normal 10 5 2 2 4 2" xfId="51616" xr:uid="{B0F8B8EE-2111-43A9-A337-31FE32D93786}"/>
    <cellStyle name="Normal 10 5 2 2 5" xfId="51617" xr:uid="{E962ECBD-1E59-4275-91AC-D95CFF780141}"/>
    <cellStyle name="Normal 10 5 2 2 6" xfId="51618" xr:uid="{20DC4AAC-E04A-4C42-9B0F-E3037427ED10}"/>
    <cellStyle name="Normal 10 5 2 2 7" xfId="51619" xr:uid="{37748585-93A1-4124-A49C-61D3907E4513}"/>
    <cellStyle name="Normal 10 5 2 3" xfId="51620" xr:uid="{DE6125B4-B9C4-4E32-AB4F-552BE17BC274}"/>
    <cellStyle name="Normal 10 5 2 3 2" xfId="51621" xr:uid="{14F880CF-CFF5-4C66-9B31-A9C7040885A5}"/>
    <cellStyle name="Normal 10 5 2 3 2 2" xfId="51622" xr:uid="{3E72A83E-D208-46C3-B59E-C6B052B5A74F}"/>
    <cellStyle name="Normal 10 5 2 3 3" xfId="51623" xr:uid="{B8EDAFA6-4B16-45FE-830E-7F69D634F50C}"/>
    <cellStyle name="Normal 10 5 2 4" xfId="51624" xr:uid="{50F467A8-BBA8-47EF-9C99-B99CD1CD5F55}"/>
    <cellStyle name="Normal 10 5 2 4 2" xfId="51625" xr:uid="{53D15832-886F-4C46-9539-A2B1B8442732}"/>
    <cellStyle name="Normal 10 5 2 5" xfId="51626" xr:uid="{33FEAA54-0081-446F-8098-0C6559FAC6F3}"/>
    <cellStyle name="Normal 10 5 2 5 2" xfId="51627" xr:uid="{2B4BB5BD-DF57-413E-8BDA-606F3C626A7C}"/>
    <cellStyle name="Normal 10 5 2 6" xfId="51628" xr:uid="{B2B8B140-4C59-4529-8D9D-86D0D62AD863}"/>
    <cellStyle name="Normal 10 5 2 7" xfId="51629" xr:uid="{AC6D0778-2431-405E-8998-C763A60D178B}"/>
    <cellStyle name="Normal 10 5 2 8" xfId="51630" xr:uid="{59C9CA2F-C64A-4B89-8BB2-265D7BEC61C7}"/>
    <cellStyle name="Normal 10 6" xfId="51631" xr:uid="{9FAD691F-5D98-4DF4-9625-52DC790305ED}"/>
    <cellStyle name="Normal 10 6 10" xfId="51632" xr:uid="{F3F4F19C-51C4-4AC9-A882-D78A25DCBB77}"/>
    <cellStyle name="Normal 10 6 11" xfId="51633" xr:uid="{E2B85B2E-C365-4B8D-9BFD-AB11B7ABB9D0}"/>
    <cellStyle name="Normal 10 6 12" xfId="51634" xr:uid="{3B32D5C5-485B-4911-9040-4D23D3A0615F}"/>
    <cellStyle name="Normal 10 6 2" xfId="51635" xr:uid="{7372EFFD-2B50-40F7-9793-7A7BF6D0787A}"/>
    <cellStyle name="Normal 10 6 2 10" xfId="51636" xr:uid="{9082D030-8DCC-4790-B82A-C89C3A014CC5}"/>
    <cellStyle name="Normal 10 6 2 2" xfId="51637" xr:uid="{405DBFAE-F6C2-4E88-8153-CE162704A014}"/>
    <cellStyle name="Normal 10 6 2 2 2" xfId="51638" xr:uid="{EFC6969E-41D3-4611-9C8B-BB31475BFE94}"/>
    <cellStyle name="Normal 10 6 2 2 2 2" xfId="51639" xr:uid="{BE0D3A93-5965-4D1D-809D-7160B53A7AB1}"/>
    <cellStyle name="Normal 10 6 2 2 2 2 2" xfId="51640" xr:uid="{4A66C1DC-2ADE-47AD-9A64-6724ECE006BF}"/>
    <cellStyle name="Normal 10 6 2 2 2 3" xfId="51641" xr:uid="{BF2BCFB4-DC10-4724-9C38-B590355089C7}"/>
    <cellStyle name="Normal 10 6 2 2 3" xfId="51642" xr:uid="{C4B0E26F-E7FE-47D6-9858-7FB20E43FB1A}"/>
    <cellStyle name="Normal 10 6 2 2 3 2" xfId="51643" xr:uid="{C2AB2C1A-DBDC-4306-9074-131CB3D0AA1F}"/>
    <cellStyle name="Normal 10 6 2 2 4" xfId="51644" xr:uid="{AFBBF5FB-B8EE-4F11-A15C-3C14E178676C}"/>
    <cellStyle name="Normal 10 6 2 2 4 2" xfId="51645" xr:uid="{59FC26F7-6F3D-4F4A-B7B9-3EF89CEB21FC}"/>
    <cellStyle name="Normal 10 6 2 2 5" xfId="51646" xr:uid="{6EF59333-AD34-497D-B59B-7A213F0D99FA}"/>
    <cellStyle name="Normal 10 6 2 2 6" xfId="51647" xr:uid="{686E8D95-B4DE-4938-A235-CBBB724C80C3}"/>
    <cellStyle name="Normal 10 6 2 2 7" xfId="51648" xr:uid="{D398DE7F-9AE8-451D-8F7A-11290F95B673}"/>
    <cellStyle name="Normal 10 6 2 3" xfId="51649" xr:uid="{A93582D1-8392-49EB-B022-407F4A046E35}"/>
    <cellStyle name="Normal 10 6 2 3 2" xfId="51650" xr:uid="{71020926-3240-42DB-9300-36A8B15061FC}"/>
    <cellStyle name="Normal 10 6 2 3 2 2" xfId="51651" xr:uid="{A9E85552-D874-44D4-8914-43C35520A09B}"/>
    <cellStyle name="Normal 10 6 2 3 2 2 2" xfId="51652" xr:uid="{E7C401CA-8CA3-4D74-BEB3-2697D3A4F198}"/>
    <cellStyle name="Normal 10 6 2 3 2 3" xfId="51653" xr:uid="{B6223C4D-F19F-4519-B706-E3C6352579CC}"/>
    <cellStyle name="Normal 10 6 2 3 3" xfId="51654" xr:uid="{94D425B7-E0F5-4E07-9C54-E583058130F0}"/>
    <cellStyle name="Normal 10 6 2 3 3 2" xfId="51655" xr:uid="{9C8A77B6-28AE-46A8-A580-54CD76F293D7}"/>
    <cellStyle name="Normal 10 6 2 3 4" xfId="51656" xr:uid="{4F19F202-6882-4A73-AFBC-A0D56322C77B}"/>
    <cellStyle name="Normal 10 6 2 3 4 2" xfId="51657" xr:uid="{0586DEF5-B359-4385-831D-CAD6E6F0DCCB}"/>
    <cellStyle name="Normal 10 6 2 3 5" xfId="51658" xr:uid="{F6CFC556-8817-4E44-A701-098316443C57}"/>
    <cellStyle name="Normal 10 6 2 3 6" xfId="51659" xr:uid="{8AE9AE3D-6051-4983-8B9A-9DC64F5D9A12}"/>
    <cellStyle name="Normal 10 6 2 3 7" xfId="51660" xr:uid="{FCC5BAB9-401C-4EA4-A7A1-13C6A028BD37}"/>
    <cellStyle name="Normal 10 6 2 4" xfId="51661" xr:uid="{2174F829-7827-4789-96D3-E8638A30FFCD}"/>
    <cellStyle name="Normal 10 6 2 4 2" xfId="51662" xr:uid="{AEAF7672-0B97-44F9-ABBA-193520D8E409}"/>
    <cellStyle name="Normal 10 6 2 4 2 2" xfId="51663" xr:uid="{E18367D8-7293-4EA1-8FAD-7A956C472246}"/>
    <cellStyle name="Normal 10 6 2 4 2 2 2" xfId="51664" xr:uid="{89318AF8-386E-4DB5-B17C-5DEB2016AB36}"/>
    <cellStyle name="Normal 10 6 2 4 2 3" xfId="51665" xr:uid="{E473666D-1425-43E3-A5AF-CC6874310A94}"/>
    <cellStyle name="Normal 10 6 2 4 3" xfId="51666" xr:uid="{BD53D60F-FDC9-44B0-A2EA-45EA5CB5CCC3}"/>
    <cellStyle name="Normal 10 6 2 4 3 2" xfId="51667" xr:uid="{96466F8E-322D-4744-85FA-0DAFB9D37E8D}"/>
    <cellStyle name="Normal 10 6 2 4 4" xfId="51668" xr:uid="{7BD18842-F5A8-418F-8FF4-C9D60B1D9943}"/>
    <cellStyle name="Normal 10 6 2 4 4 2" xfId="51669" xr:uid="{2F376F9D-391D-4857-96EA-266B9F8A9AD6}"/>
    <cellStyle name="Normal 10 6 2 4 5" xfId="51670" xr:uid="{23258955-FFBF-49F1-BDE7-295A50F817E7}"/>
    <cellStyle name="Normal 10 6 2 4 6" xfId="51671" xr:uid="{E279815E-2171-4436-B590-D81126A5BF64}"/>
    <cellStyle name="Normal 10 6 2 4 7" xfId="51672" xr:uid="{E7FEB88F-A83B-4438-A5D7-B7EDAF4720C3}"/>
    <cellStyle name="Normal 10 6 2 5" xfId="51673" xr:uid="{AB22DD4B-06E5-4F25-A498-28698490510A}"/>
    <cellStyle name="Normal 10 6 2 5 2" xfId="51674" xr:uid="{5279B41E-C580-4C64-9234-F96C06EDFAD1}"/>
    <cellStyle name="Normal 10 6 2 5 2 2" xfId="51675" xr:uid="{73891F84-0132-4759-8AE8-2C28159F1695}"/>
    <cellStyle name="Normal 10 6 2 5 3" xfId="51676" xr:uid="{D4B0AC7C-9625-477C-9069-3D3DE973B7F4}"/>
    <cellStyle name="Normal 10 6 2 6" xfId="51677" xr:uid="{E272350E-F2ED-4504-ADBC-4E94A834076C}"/>
    <cellStyle name="Normal 10 6 2 6 2" xfId="51678" xr:uid="{2CCC74CE-F37B-476E-A9D7-A642AE36A873}"/>
    <cellStyle name="Normal 10 6 2 7" xfId="51679" xr:uid="{D910BF5F-8AFB-45B5-85EB-EAD6CC4A2FDC}"/>
    <cellStyle name="Normal 10 6 2 7 2" xfId="51680" xr:uid="{C8A73A6D-E87A-49C9-8BF3-D0FC31D9D9CA}"/>
    <cellStyle name="Normal 10 6 2 8" xfId="51681" xr:uid="{557C9C0C-1653-44B7-9ACD-950219E42FF0}"/>
    <cellStyle name="Normal 10 6 2 9" xfId="51682" xr:uid="{142860E2-FE7F-47F0-9EEE-0130AADBD2A8}"/>
    <cellStyle name="Normal 10 6 3" xfId="51683" xr:uid="{4BA4F550-654A-4A9B-8081-F032F457D764}"/>
    <cellStyle name="Normal 10 6 3 2" xfId="51684" xr:uid="{8B2C184A-DA95-40B1-B89B-F2BD786247F0}"/>
    <cellStyle name="Normal 10 6 3 2 2" xfId="51685" xr:uid="{34D0C32C-DB65-4F26-849D-5CC7C6F262A5}"/>
    <cellStyle name="Normal 10 6 3 2 2 2" xfId="51686" xr:uid="{598FE705-89E5-49A8-8736-61CC3C1495FC}"/>
    <cellStyle name="Normal 10 6 3 2 2 2 2" xfId="51687" xr:uid="{AF3842A3-BAED-4A96-BC22-9E1D56A124B1}"/>
    <cellStyle name="Normal 10 6 3 2 2 3" xfId="51688" xr:uid="{DC43E299-44EA-4519-AE01-4AF4A41113EC}"/>
    <cellStyle name="Normal 10 6 3 2 3" xfId="51689" xr:uid="{0DA3BA81-5917-4C5C-9046-A62752D8BC18}"/>
    <cellStyle name="Normal 10 6 3 2 3 2" xfId="51690" xr:uid="{E6968246-1F83-4B63-9478-470C789E38B7}"/>
    <cellStyle name="Normal 10 6 3 2 4" xfId="51691" xr:uid="{DB4115E4-093A-46D0-B80F-C11D2370A3A7}"/>
    <cellStyle name="Normal 10 6 3 2 4 2" xfId="51692" xr:uid="{E86813B7-7F2F-4609-A55F-385C9D0C71AA}"/>
    <cellStyle name="Normal 10 6 3 2 5" xfId="51693" xr:uid="{2DDFF2EA-96D2-4B15-8242-6DE28AFE4EF1}"/>
    <cellStyle name="Normal 10 6 3 2 6" xfId="51694" xr:uid="{935415B7-78CD-4AE2-96EE-9BD9FFF8C6FF}"/>
    <cellStyle name="Normal 10 6 3 2 7" xfId="51695" xr:uid="{8B37A13E-6C8E-4D8D-B5C6-CBE70383A8E7}"/>
    <cellStyle name="Normal 10 6 3 3" xfId="51696" xr:uid="{80A04DB7-3994-4F2E-8894-C29A18D48763}"/>
    <cellStyle name="Normal 10 6 3 3 2" xfId="51697" xr:uid="{1157780A-622F-476C-83D8-35D218BFE548}"/>
    <cellStyle name="Normal 10 6 3 3 2 2" xfId="51698" xr:uid="{50411DF5-CCAD-4D5B-95EC-426B930A4860}"/>
    <cellStyle name="Normal 10 6 3 3 3" xfId="51699" xr:uid="{59F01737-7437-4703-8187-B9D7992D4820}"/>
    <cellStyle name="Normal 10 6 3 4" xfId="51700" xr:uid="{3609FBE1-F19B-4F4E-8E37-C2A352847549}"/>
    <cellStyle name="Normal 10 6 3 4 2" xfId="51701" xr:uid="{3D67EEAF-427D-477F-8B77-4F90660BD430}"/>
    <cellStyle name="Normal 10 6 3 5" xfId="51702" xr:uid="{B02D1F0F-E251-4D94-81F3-0BCF14ED1734}"/>
    <cellStyle name="Normal 10 6 3 5 2" xfId="51703" xr:uid="{A2B2053F-4342-4081-BA3D-313C4B7091DC}"/>
    <cellStyle name="Normal 10 6 3 6" xfId="51704" xr:uid="{B8707C93-DD6E-4971-8BB4-F33D0A7B4E74}"/>
    <cellStyle name="Normal 10 6 3 7" xfId="51705" xr:uid="{C27D2C60-D5AC-4D97-8A1C-8292D84B0322}"/>
    <cellStyle name="Normal 10 6 3 8" xfId="51706" xr:uid="{AE709DD8-6732-42CC-8F91-EF1C0B06E28C}"/>
    <cellStyle name="Normal 10 6 4" xfId="51707" xr:uid="{608FD0F0-C178-4152-B869-FD9088B80497}"/>
    <cellStyle name="Normal 10 6 4 2" xfId="51708" xr:uid="{37304D4A-A33B-41EB-ABF1-7D95F32BB1BD}"/>
    <cellStyle name="Normal 10 6 4 2 2" xfId="51709" xr:uid="{35A76670-F752-4E8D-8BC3-722E656641A4}"/>
    <cellStyle name="Normal 10 6 4 2 2 2" xfId="51710" xr:uid="{5AF32CA9-F8BE-4003-ABDB-AD7F3797C135}"/>
    <cellStyle name="Normal 10 6 4 2 3" xfId="51711" xr:uid="{E258CA0F-1079-41F3-9641-40A6D70C7D28}"/>
    <cellStyle name="Normal 10 6 4 3" xfId="51712" xr:uid="{365578E3-6B30-4E7F-A544-E085D437116C}"/>
    <cellStyle name="Normal 10 6 4 3 2" xfId="51713" xr:uid="{76E89FE6-5CC6-49AA-88EB-99032CD4D862}"/>
    <cellStyle name="Normal 10 6 4 4" xfId="51714" xr:uid="{B9242276-98EA-48E0-A3A2-C8C2C168BAF4}"/>
    <cellStyle name="Normal 10 6 4 4 2" xfId="51715" xr:uid="{C25746BD-6E97-45A3-B88F-1ABBEB2A4D1E}"/>
    <cellStyle name="Normal 10 6 4 5" xfId="51716" xr:uid="{1FD6B6E6-3663-4E05-BC92-4F389D752518}"/>
    <cellStyle name="Normal 10 6 4 6" xfId="51717" xr:uid="{CBE58634-0FFD-4DDE-918F-B531D9F82627}"/>
    <cellStyle name="Normal 10 6 4 7" xfId="51718" xr:uid="{655CB831-491F-4D8C-8A2A-D11C9F873CEE}"/>
    <cellStyle name="Normal 10 6 5" xfId="51719" xr:uid="{E6437E04-2699-425C-B34D-A44B0BC26D63}"/>
    <cellStyle name="Normal 10 6 5 2" xfId="51720" xr:uid="{D2E19F98-8836-487B-AF4F-2106B4C336CA}"/>
    <cellStyle name="Normal 10 6 5 2 2" xfId="51721" xr:uid="{4F6C106A-291F-4DBE-BE3B-EA7329E768B5}"/>
    <cellStyle name="Normal 10 6 5 2 2 2" xfId="51722" xr:uid="{1CB657A7-5B24-4D88-96D7-2EC40E449AF0}"/>
    <cellStyle name="Normal 10 6 5 2 3" xfId="51723" xr:uid="{FD444095-91D9-4F41-B4DB-F2122E8416F8}"/>
    <cellStyle name="Normal 10 6 5 3" xfId="51724" xr:uid="{405FC307-96A2-478F-8BA5-7DD5F602EDCB}"/>
    <cellStyle name="Normal 10 6 5 3 2" xfId="51725" xr:uid="{0ED38651-36FC-4022-B132-3D0E222BB0B2}"/>
    <cellStyle name="Normal 10 6 5 4" xfId="51726" xr:uid="{E9A09DCC-DC34-4F77-8F6F-A12C0A6848AE}"/>
    <cellStyle name="Normal 10 6 5 4 2" xfId="51727" xr:uid="{4E5632F4-22EF-4BD8-BA6A-19AF4EE60859}"/>
    <cellStyle name="Normal 10 6 5 5" xfId="51728" xr:uid="{01FFE026-CB75-4FB5-9718-5073526CE0C5}"/>
    <cellStyle name="Normal 10 6 5 6" xfId="51729" xr:uid="{EB2285FA-E493-411B-90D7-213EE8BAB6C9}"/>
    <cellStyle name="Normal 10 6 5 7" xfId="51730" xr:uid="{8C668489-323F-42C3-BB30-4EE790FF965F}"/>
    <cellStyle name="Normal 10 6 6" xfId="51731" xr:uid="{093B1592-C926-46B7-B719-92D8ABC3695C}"/>
    <cellStyle name="Normal 10 6 6 2" xfId="51732" xr:uid="{ECCCE689-7556-4779-9EDD-B44CB312A1EE}"/>
    <cellStyle name="Normal 10 6 6 2 2" xfId="51733" xr:uid="{4357B193-2223-4BCC-A4C5-94D3DEC476DE}"/>
    <cellStyle name="Normal 10 6 6 2 2 2" xfId="51734" xr:uid="{8D3C0C37-1C51-4A2E-9072-A256F2BBF830}"/>
    <cellStyle name="Normal 10 6 6 2 3" xfId="51735" xr:uid="{A6E02173-F361-4333-BEE1-27467755F10F}"/>
    <cellStyle name="Normal 10 6 6 3" xfId="51736" xr:uid="{3EAF8E4F-7109-4763-9686-F8099D5A7BD2}"/>
    <cellStyle name="Normal 10 6 6 3 2" xfId="51737" xr:uid="{E24BDF71-3C7B-4D28-80A8-CE9188388D8A}"/>
    <cellStyle name="Normal 10 6 6 4" xfId="51738" xr:uid="{04878F54-DA3B-4C4E-96E9-E5EE2DDD0E54}"/>
    <cellStyle name="Normal 10 6 6 4 2" xfId="51739" xr:uid="{3D2E624C-530D-40F7-A9A4-294B643D7349}"/>
    <cellStyle name="Normal 10 6 6 5" xfId="51740" xr:uid="{282FBD67-1C80-43AB-A566-B682C4B4EEC3}"/>
    <cellStyle name="Normal 10 6 6 6" xfId="51741" xr:uid="{E013843C-3DAD-4070-A48D-69A5F1C88293}"/>
    <cellStyle name="Normal 10 6 6 7" xfId="51742" xr:uid="{8F0F3BD6-47EF-49FC-8EB3-1E1B86A33DC8}"/>
    <cellStyle name="Normal 10 6 7" xfId="51743" xr:uid="{61CF8D22-DF02-4EA2-A512-53D9CEAF66F6}"/>
    <cellStyle name="Normal 10 6 7 2" xfId="51744" xr:uid="{AC808DC1-2E50-4201-BD90-78F7B4D8F8ED}"/>
    <cellStyle name="Normal 10 6 7 2 2" xfId="51745" xr:uid="{A22C0D09-4EFF-492E-B04D-190C68578E63}"/>
    <cellStyle name="Normal 10 6 7 3" xfId="51746" xr:uid="{3D5D179A-70A9-494E-9E12-34B054E1E2D5}"/>
    <cellStyle name="Normal 10 6 7 4" xfId="51747" xr:uid="{B753A562-AD17-46CD-A3AD-E78AE0C5DD78}"/>
    <cellStyle name="Normal 10 6 8" xfId="51748" xr:uid="{B3C14D79-D86C-4410-B192-50BC196F271C}"/>
    <cellStyle name="Normal 10 6 8 2" xfId="51749" xr:uid="{E0CE3A62-8394-47CE-AED7-A79B3BFF7A32}"/>
    <cellStyle name="Normal 10 6 9" xfId="51750" xr:uid="{D84D78FE-74B2-408E-A251-9C4DF25FF2C9}"/>
    <cellStyle name="Normal 10 6 9 2" xfId="51751" xr:uid="{EFFFE8D1-9EE8-4759-8874-C7F60B264916}"/>
    <cellStyle name="Normal 10 6_Actual PT" xfId="51752" xr:uid="{CFF40388-D4A8-4EF2-AC3D-0FE462C9CDC3}"/>
    <cellStyle name="Normal 10 7" xfId="51753" xr:uid="{8E0B87A7-1DBC-43A3-B047-FBC6311A94AA}"/>
    <cellStyle name="Normal 10 7 2" xfId="51754" xr:uid="{9590F0C1-F0E6-4C68-BB4D-4F0E584AF0A1}"/>
    <cellStyle name="Normal 10 7 3" xfId="51755" xr:uid="{B9AC989C-08ED-42B0-9C34-22A473BF3299}"/>
    <cellStyle name="Normal 10 7 3 2" xfId="51756" xr:uid="{3C6AE3CB-7EA4-4785-8850-3C91D2820E31}"/>
    <cellStyle name="Normal 10 7 3 2 2" xfId="51757" xr:uid="{1FF5FD61-1D76-48A3-A488-4EAC0411CAC0}"/>
    <cellStyle name="Normal 10 7 3 2 2 2" xfId="51758" xr:uid="{D01A1A6F-07E9-41D2-AAE7-2247BDEBFD8A}"/>
    <cellStyle name="Normal 10 7 3 2 3" xfId="51759" xr:uid="{B1AD3483-729D-4049-ADD6-D12466432744}"/>
    <cellStyle name="Normal 10 7 3 3" xfId="51760" xr:uid="{0DA15C91-B899-4575-8699-FFA7B36797CB}"/>
    <cellStyle name="Normal 10 7 3 3 2" xfId="51761" xr:uid="{E4F7E7CD-F1F2-47DB-A3AE-E206E77D4037}"/>
    <cellStyle name="Normal 10 7 3 4" xfId="51762" xr:uid="{EB62375C-0251-4AFE-A72D-535BC51BE858}"/>
    <cellStyle name="Normal 10 7 3 4 2" xfId="51763" xr:uid="{28E52B16-2F56-4FC4-B609-E8855024F9F4}"/>
    <cellStyle name="Normal 10 7 3 5" xfId="51764" xr:uid="{3C05465B-4140-42E4-9BEC-E7A18B184B1F}"/>
    <cellStyle name="Normal 10 7 3 6" xfId="51765" xr:uid="{B4F9C157-6958-4FEF-B740-3F751DEE9328}"/>
    <cellStyle name="Normal 10 7 3 7" xfId="51766" xr:uid="{8BC1B59F-3146-4438-8E62-7CCB5BBC344F}"/>
    <cellStyle name="Normal 10 7 4" xfId="51767" xr:uid="{C7B621BC-B0C8-4447-9A0B-0593E6CCAEA3}"/>
    <cellStyle name="Normal 10 7 4 2" xfId="51768" xr:uid="{64A93405-2D38-4CFF-997F-B4D76D8DB63A}"/>
    <cellStyle name="Normal 10 7 4 2 2" xfId="51769" xr:uid="{93A046CD-97F9-4786-BBC8-2F3D8BF95664}"/>
    <cellStyle name="Normal 10 7 4 3" xfId="51770" xr:uid="{1E00ACA8-0291-4B65-9125-C17C5A33D2C2}"/>
    <cellStyle name="Normal 10 7 5" xfId="51771" xr:uid="{9FFCA4F6-FDC1-4821-B5A1-CDA8649D3AA7}"/>
    <cellStyle name="Normal 10 7 5 2" xfId="51772" xr:uid="{99E4760C-F1C0-4FD4-8EE1-7BA9DE930EAA}"/>
    <cellStyle name="Normal 10 7 6" xfId="51773" xr:uid="{72A37066-E8CE-45BB-B45A-602C82A546AC}"/>
    <cellStyle name="Normal 10 7 6 2" xfId="51774" xr:uid="{CBED8223-FC7B-4E78-81D8-3E5123C6058D}"/>
    <cellStyle name="Normal 10 7 7" xfId="51775" xr:uid="{E7A9E146-F135-42FD-8119-7CCF3AD0064C}"/>
    <cellStyle name="Normal 10 7 8" xfId="51776" xr:uid="{64F3E4BE-408B-4EE9-BAF4-E51EDCC24EDC}"/>
    <cellStyle name="Normal 10 7 9" xfId="51777" xr:uid="{5B021CAD-62A6-4F39-BECB-BC8DD50D00D6}"/>
    <cellStyle name="Normal 10 7_Actual PT" xfId="51778" xr:uid="{F92E49D1-B6ED-4F25-ABDA-CCB58592D54C}"/>
    <cellStyle name="Normal 10 8" xfId="51779" xr:uid="{827C6EDD-4B88-4A12-82F7-ED042A816D14}"/>
    <cellStyle name="Normal 10 8 2" xfId="51780" xr:uid="{FAF4435B-2BFB-4CEA-906E-818A3E807BE2}"/>
    <cellStyle name="Normal 10 8 2 2" xfId="51781" xr:uid="{9847085C-DC8C-4C06-89D7-B3DC3A3A35BD}"/>
    <cellStyle name="Normal 10 8 2 2 2" xfId="51782" xr:uid="{6CBDE5F1-1BA6-4C98-8F81-7EBB769697BE}"/>
    <cellStyle name="Normal 10 8 2 2 2 2" xfId="51783" xr:uid="{D3AA9A2C-79E2-4756-B94E-7CC0C4B02AC4}"/>
    <cellStyle name="Normal 10 8 2 2 3" xfId="51784" xr:uid="{1B1FC11B-F42E-457A-85AA-657E11C4623B}"/>
    <cellStyle name="Normal 10 8 2 3" xfId="51785" xr:uid="{B8EB6766-F9FF-47E0-AE94-E33C70ACCA2F}"/>
    <cellStyle name="Normal 10 8 2 3 2" xfId="51786" xr:uid="{D8206D40-1C0F-4A59-977D-879EA01B1ECC}"/>
    <cellStyle name="Normal 10 8 2 4" xfId="51787" xr:uid="{85AA5B9F-A22D-4040-A9CF-5D6D9928DE8E}"/>
    <cellStyle name="Normal 10 8 2 4 2" xfId="51788" xr:uid="{B3E88686-FA60-4720-980E-795BF88DAB47}"/>
    <cellStyle name="Normal 10 8 2 5" xfId="51789" xr:uid="{5F64A741-DC70-4214-A304-29712DB9465A}"/>
    <cellStyle name="Normal 10 8 2 6" xfId="51790" xr:uid="{3A6061D0-3B0B-470A-B530-6238AAF6B4B7}"/>
    <cellStyle name="Normal 10 8 2 7" xfId="51791" xr:uid="{09EFEA23-51F8-4421-B8C9-798130D74FCD}"/>
    <cellStyle name="Normal 10 8 3" xfId="51792" xr:uid="{FE0EBBB2-D574-4CFD-97A2-32ACDC7040C2}"/>
    <cellStyle name="Normal 10 8 3 2" xfId="51793" xr:uid="{CCFE97F5-9FE7-45DC-822F-3F149FE492C7}"/>
    <cellStyle name="Normal 10 8 3 2 2" xfId="51794" xr:uid="{06209134-CAB4-4421-9C38-A2145E89A79F}"/>
    <cellStyle name="Normal 10 8 3 3" xfId="51795" xr:uid="{AF7DC802-FF71-4B56-BF91-319DBAE1B288}"/>
    <cellStyle name="Normal 10 8 4" xfId="51796" xr:uid="{671F33E4-B8FC-49A5-9F15-3ADC5495BB89}"/>
    <cellStyle name="Normal 10 8 4 2" xfId="51797" xr:uid="{9A05512D-55B1-40DA-A344-8E314DF38094}"/>
    <cellStyle name="Normal 10 8 5" xfId="51798" xr:uid="{8CCC4BA0-7A50-4EFD-8832-5E015446B3B4}"/>
    <cellStyle name="Normal 10 8 5 2" xfId="51799" xr:uid="{D3E2F622-73FB-4FF0-A773-849DA3C707C8}"/>
    <cellStyle name="Normal 10 8 6" xfId="51800" xr:uid="{F05B2BE5-4FCE-474A-A9A8-7238A0E2B624}"/>
    <cellStyle name="Normal 10 8 7" xfId="51801" xr:uid="{F60EFE69-3165-48F4-9A72-1073E95EB0A9}"/>
    <cellStyle name="Normal 10 8 8" xfId="51802" xr:uid="{D15E25CC-453A-4614-A42E-532361DAB02B}"/>
    <cellStyle name="Normal 10 9" xfId="51803" xr:uid="{984F6FE4-9122-4FA2-8386-D2A44D439484}"/>
    <cellStyle name="Normal 10 9 2" xfId="51804" xr:uid="{82BE7F43-C522-4424-98D0-9EF0D9CEDFE7}"/>
    <cellStyle name="Normal 10 9 2 2" xfId="51805" xr:uid="{04AF147C-E023-4CA4-8C48-1C1CD35A6154}"/>
    <cellStyle name="Normal 10 9 2 2 2" xfId="51806" xr:uid="{C8E5701F-6EB0-4938-95E8-656EBA4E7976}"/>
    <cellStyle name="Normal 10 9 2 2 2 2" xfId="51807" xr:uid="{9F4CD60A-6C6E-4296-AA80-4F3733FDE08B}"/>
    <cellStyle name="Normal 10 9 2 2 3" xfId="51808" xr:uid="{EA29ACC4-9A0D-4E27-B989-647EF2AD2508}"/>
    <cellStyle name="Normal 10 9 2 3" xfId="51809" xr:uid="{399E7796-26F6-4377-8F96-670204237634}"/>
    <cellStyle name="Normal 10 9 2 3 2" xfId="51810" xr:uid="{BC3B66C7-B914-419C-97DA-7BB8E915648B}"/>
    <cellStyle name="Normal 10 9 2 4" xfId="51811" xr:uid="{0BA346AC-A324-4B41-8510-9738F0F89E6E}"/>
    <cellStyle name="Normal 10 9 2 4 2" xfId="51812" xr:uid="{9562534B-BDF0-475A-8577-FC3DE288CC79}"/>
    <cellStyle name="Normal 10 9 2 5" xfId="51813" xr:uid="{05CD4B59-6224-4879-B882-0772B3E9F5E1}"/>
    <cellStyle name="Normal 10 9 2 6" xfId="51814" xr:uid="{0D55688D-D7B9-4B04-BCA8-3838DE03FDA3}"/>
    <cellStyle name="Normal 10 9 2 7" xfId="51815" xr:uid="{245756DA-8C9E-47AA-B6EA-BD9140CECD3B}"/>
    <cellStyle name="Normal 10 9 3" xfId="51816" xr:uid="{D630C713-058A-4CA3-9E81-B1A992A6554F}"/>
    <cellStyle name="Normal 10 9 3 2" xfId="51817" xr:uid="{7E9A4E12-C455-4EEA-BD9E-F3534EB58B05}"/>
    <cellStyle name="Normal 10 9 3 2 2" xfId="51818" xr:uid="{95A7FDCF-EE89-4F82-8442-286B831BB73A}"/>
    <cellStyle name="Normal 10 9 3 3" xfId="51819" xr:uid="{CB573C70-784A-47FA-BAF3-97011115D269}"/>
    <cellStyle name="Normal 10 9 4" xfId="51820" xr:uid="{9B4C79B4-35AE-4FAD-855E-0AF51F27ACBC}"/>
    <cellStyle name="Normal 10 9 4 2" xfId="51821" xr:uid="{6CC2D7D8-25EE-4A2F-A597-E0FA60013DED}"/>
    <cellStyle name="Normal 10 9 5" xfId="51822" xr:uid="{560FF413-8EF4-4202-A28F-F9BB7CE12CD9}"/>
    <cellStyle name="Normal 10 9 5 2" xfId="51823" xr:uid="{6C8F6A62-B7BC-4E4C-8369-3F02BD98E6C8}"/>
    <cellStyle name="Normal 10 9 6" xfId="51824" xr:uid="{E63FAFF4-1F61-4150-98EA-3B0D016CBB3C}"/>
    <cellStyle name="Normal 10 9 7" xfId="51825" xr:uid="{DC753184-6E75-40C6-BE32-B21404ECEE45}"/>
    <cellStyle name="Normal 10 9 8" xfId="51826" xr:uid="{D1DE7A1E-1E3A-4C9C-8E7D-1F4B64013610}"/>
    <cellStyle name="Normal 10_Actual PT" xfId="51827" xr:uid="{83F3151F-49B5-4E0C-97A7-E54FA6849832}"/>
    <cellStyle name="Normal 100" xfId="51828" xr:uid="{7CD62C85-D704-46C3-A069-0414A39162F8}"/>
    <cellStyle name="Normal 100 2" xfId="51829" xr:uid="{CEE164AD-5957-4FA6-9533-BEAF985FF565}"/>
    <cellStyle name="Normal 100 3" xfId="51830" xr:uid="{03FBD657-A34F-47D2-AE08-B481DCFBD0B6}"/>
    <cellStyle name="Normal 101" xfId="51831" xr:uid="{F0722C32-58FB-4BE5-B642-4F332A527D6F}"/>
    <cellStyle name="Normal 101 10" xfId="51832" xr:uid="{C676D384-68F2-46BA-92E9-0C890F711FD1}"/>
    <cellStyle name="Normal 101 10 2" xfId="51833" xr:uid="{419A7763-2398-4654-8294-35C19220375D}"/>
    <cellStyle name="Normal 101 11" xfId="51834" xr:uid="{B9D60C46-21F6-434D-B620-AC9137765E7E}"/>
    <cellStyle name="Normal 101 12" xfId="51835" xr:uid="{00A9A09E-7388-4436-8CFD-DA89ED61911A}"/>
    <cellStyle name="Normal 101 13" xfId="51836" xr:uid="{53B25FFE-960D-41EC-B1C2-F9CE61325FC4}"/>
    <cellStyle name="Normal 101 2" xfId="51837" xr:uid="{B7873536-23E3-4D95-866D-E4E6061A4832}"/>
    <cellStyle name="Normal 101 2 10" xfId="51838" xr:uid="{E3ADD7FB-E273-4F0E-B032-935798050FF6}"/>
    <cellStyle name="Normal 101 2 11" xfId="51839" xr:uid="{314ADDD8-0473-4A3E-A2D2-D50B6F01694C}"/>
    <cellStyle name="Normal 101 2 12" xfId="51840" xr:uid="{F1381037-237A-4DE7-86F5-5B20F5F3AB0E}"/>
    <cellStyle name="Normal 101 2 2" xfId="51841" xr:uid="{925B27CD-24D0-4CEF-B623-FA9A93FF3659}"/>
    <cellStyle name="Normal 101 2 2 10" xfId="51842" xr:uid="{555B4D2C-271B-4947-859D-4DAE9C832171}"/>
    <cellStyle name="Normal 101 2 2 2" xfId="51843" xr:uid="{FB97BB34-A68D-4240-9882-7424C4861E97}"/>
    <cellStyle name="Normal 101 2 2 2 2" xfId="51844" xr:uid="{2BB4B794-543B-433F-A673-38CA31DFABA1}"/>
    <cellStyle name="Normal 101 2 2 2 2 2" xfId="51845" xr:uid="{DEC6FF9E-7650-4AA1-8383-28720ECBCD70}"/>
    <cellStyle name="Normal 101 2 2 2 2 2 2" xfId="51846" xr:uid="{7B52F4CB-AAE1-4A52-824F-28873AF38A72}"/>
    <cellStyle name="Normal 101 2 2 2 2 3" xfId="51847" xr:uid="{356FAECA-0F2D-4910-91B5-BF966E21CD10}"/>
    <cellStyle name="Normal 101 2 2 2 3" xfId="51848" xr:uid="{607302DD-1C11-4A92-B5C1-CF0D024BA863}"/>
    <cellStyle name="Normal 101 2 2 2 3 2" xfId="51849" xr:uid="{680A806E-A0B4-4F60-B87F-A27482B253A4}"/>
    <cellStyle name="Normal 101 2 2 2 4" xfId="51850" xr:uid="{9DB75F27-FBA7-4ADF-B4A8-9006FEB34880}"/>
    <cellStyle name="Normal 101 2 2 2 4 2" xfId="51851" xr:uid="{DD106B6E-F0AE-4921-AB79-E99E1CF17AE8}"/>
    <cellStyle name="Normal 101 2 2 2 5" xfId="51852" xr:uid="{D7213D3C-0660-4E4E-8252-0E91CEFC33B3}"/>
    <cellStyle name="Normal 101 2 2 2 6" xfId="51853" xr:uid="{30ED3B7A-53A6-4BDB-BBF6-D67C7DB0DE0E}"/>
    <cellStyle name="Normal 101 2 2 2 7" xfId="51854" xr:uid="{157EEDBD-8682-4FFD-8230-E57A4BF36EA1}"/>
    <cellStyle name="Normal 101 2 2 3" xfId="51855" xr:uid="{97A885FB-7885-47A0-B91B-CCC421E23B0E}"/>
    <cellStyle name="Normal 101 2 2 3 2" xfId="51856" xr:uid="{C3BF1DB2-1CC5-45EA-BEDB-6325C7A89641}"/>
    <cellStyle name="Normal 101 2 2 3 2 2" xfId="51857" xr:uid="{B1347567-E4D8-4255-9D83-60D0E2DDAE41}"/>
    <cellStyle name="Normal 101 2 2 3 2 2 2" xfId="51858" xr:uid="{A1EC8E98-06FF-4AF9-9D9B-DF34D24E08C3}"/>
    <cellStyle name="Normal 101 2 2 3 2 3" xfId="51859" xr:uid="{B9294CDE-AE4E-443E-9555-9F8AA28068EC}"/>
    <cellStyle name="Normal 101 2 2 3 3" xfId="51860" xr:uid="{5ADB71CC-7A34-4980-B78C-A7C5054B0A97}"/>
    <cellStyle name="Normal 101 2 2 3 3 2" xfId="51861" xr:uid="{59067246-9471-4976-915B-E45A2302179C}"/>
    <cellStyle name="Normal 101 2 2 3 4" xfId="51862" xr:uid="{F6FED875-8A3C-4AAB-8D5C-D8CBAA3E2676}"/>
    <cellStyle name="Normal 101 2 2 3 4 2" xfId="51863" xr:uid="{FAEE024B-2BAF-4E1E-BFE1-4F69AFD5DA81}"/>
    <cellStyle name="Normal 101 2 2 3 5" xfId="51864" xr:uid="{44AD6BC8-FFB9-41D1-84DA-1F5C44405F01}"/>
    <cellStyle name="Normal 101 2 2 3 6" xfId="51865" xr:uid="{C63A7ACD-35FB-4688-9986-05F0749288A8}"/>
    <cellStyle name="Normal 101 2 2 3 7" xfId="51866" xr:uid="{E82F7298-4CD5-4F31-A918-1257BF660124}"/>
    <cellStyle name="Normal 101 2 2 4" xfId="51867" xr:uid="{C94E0388-41B0-4AF5-AB11-A942AC894780}"/>
    <cellStyle name="Normal 101 2 2 4 2" xfId="51868" xr:uid="{67B71319-C732-4512-A494-CEB3B3882101}"/>
    <cellStyle name="Normal 101 2 2 4 2 2" xfId="51869" xr:uid="{A19BBA67-8C45-470A-87F0-AF5445B21670}"/>
    <cellStyle name="Normal 101 2 2 4 2 2 2" xfId="51870" xr:uid="{EFC22930-EFAC-4456-918E-6FF55BABD630}"/>
    <cellStyle name="Normal 101 2 2 4 2 3" xfId="51871" xr:uid="{6183F188-2136-4C8F-8682-3A28B8F9D9C6}"/>
    <cellStyle name="Normal 101 2 2 4 3" xfId="51872" xr:uid="{CC270602-BB5B-4C60-A005-759C6E88A982}"/>
    <cellStyle name="Normal 101 2 2 4 3 2" xfId="51873" xr:uid="{807FD6B0-2DEC-4036-B1E7-407F0866164E}"/>
    <cellStyle name="Normal 101 2 2 4 4" xfId="51874" xr:uid="{35A7CCEE-34A3-42CC-AE4F-7E695EB63494}"/>
    <cellStyle name="Normal 101 2 2 4 4 2" xfId="51875" xr:uid="{F7FA6BCE-2D71-4402-9DE9-D7411E5E2C1A}"/>
    <cellStyle name="Normal 101 2 2 4 5" xfId="51876" xr:uid="{E531DAE8-F8D3-4002-B959-5B3E419B1572}"/>
    <cellStyle name="Normal 101 2 2 4 6" xfId="51877" xr:uid="{17802888-CBD3-4930-A8E8-7874B2C20691}"/>
    <cellStyle name="Normal 101 2 2 4 7" xfId="51878" xr:uid="{64042CAD-2B34-49BA-969C-0B67DD2E7EFB}"/>
    <cellStyle name="Normal 101 2 2 5" xfId="51879" xr:uid="{41484A8D-CA64-4DC1-95BE-E9E3F67BFF10}"/>
    <cellStyle name="Normal 101 2 2 5 2" xfId="51880" xr:uid="{DB37B1DD-DBD3-462E-A987-F90E7958F685}"/>
    <cellStyle name="Normal 101 2 2 5 2 2" xfId="51881" xr:uid="{36FB54A4-CDE2-4590-80D2-63B2A315617A}"/>
    <cellStyle name="Normal 101 2 2 5 3" xfId="51882" xr:uid="{3D767A02-2CAA-431D-8063-EB28D1118F6E}"/>
    <cellStyle name="Normal 101 2 2 6" xfId="51883" xr:uid="{D6B177FE-ED99-40AA-B4BC-5B42ECF955F6}"/>
    <cellStyle name="Normal 101 2 2 6 2" xfId="51884" xr:uid="{2653DD5A-30A5-40F4-9115-5A52860347FF}"/>
    <cellStyle name="Normal 101 2 2 7" xfId="51885" xr:uid="{4AF49F7B-C2B2-492F-980A-86EF63D12FAA}"/>
    <cellStyle name="Normal 101 2 2 7 2" xfId="51886" xr:uid="{FA11BC79-D87C-463F-A6E3-F18894826CDD}"/>
    <cellStyle name="Normal 101 2 2 8" xfId="51887" xr:uid="{6F8FC431-33DC-4DB3-8E92-CC8388F7ED68}"/>
    <cellStyle name="Normal 101 2 2 9" xfId="51888" xr:uid="{E74AD9A0-00DC-4E13-8A0B-EC16418AD3B6}"/>
    <cellStyle name="Normal 101 2 3" xfId="51889" xr:uid="{AA3A9709-FEF7-4B60-80E6-84DB97D99111}"/>
    <cellStyle name="Normal 101 2 3 2" xfId="51890" xr:uid="{64762B26-0DAE-48E1-9A77-F1F494ABF517}"/>
    <cellStyle name="Normal 101 2 3 2 2" xfId="51891" xr:uid="{7E2EC941-E784-43D9-9796-156808378F4D}"/>
    <cellStyle name="Normal 101 2 3 2 2 2" xfId="51892" xr:uid="{2C989069-8831-43E2-BA1F-B0DCC5ED3C7F}"/>
    <cellStyle name="Normal 101 2 3 2 2 2 2" xfId="51893" xr:uid="{AD4158F8-E2C9-4C88-AF44-AA3B37B3AB1A}"/>
    <cellStyle name="Normal 101 2 3 2 2 3" xfId="51894" xr:uid="{2302C9E1-4186-4AB0-8D94-CBC374444961}"/>
    <cellStyle name="Normal 101 2 3 2 3" xfId="51895" xr:uid="{633D8605-062E-4CF7-A85C-7E8BC22E0FCF}"/>
    <cellStyle name="Normal 101 2 3 2 3 2" xfId="51896" xr:uid="{CCF8BCB3-34A4-4448-8216-1233AC5EF45E}"/>
    <cellStyle name="Normal 101 2 3 2 4" xfId="51897" xr:uid="{2BE768B6-8577-475B-8B57-8870D73F32B7}"/>
    <cellStyle name="Normal 101 2 3 2 4 2" xfId="51898" xr:uid="{62C1BB42-66C1-48DE-94DE-6D15FD2114C0}"/>
    <cellStyle name="Normal 101 2 3 2 5" xfId="51899" xr:uid="{88D38413-FE2C-4E6E-AB16-C7C372546838}"/>
    <cellStyle name="Normal 101 2 3 2 6" xfId="51900" xr:uid="{A227668E-8BDE-44F8-A0B5-B46F0B7905D5}"/>
    <cellStyle name="Normal 101 2 3 2 7" xfId="51901" xr:uid="{A6EB128C-458F-483E-91D8-DD2F314D393C}"/>
    <cellStyle name="Normal 101 2 3 3" xfId="51902" xr:uid="{4855772D-3BA6-44E0-95BD-F9FB881697AF}"/>
    <cellStyle name="Normal 101 2 3 3 2" xfId="51903" xr:uid="{5EF09A5E-33B0-4DF1-996D-580D7405AB80}"/>
    <cellStyle name="Normal 101 2 3 3 2 2" xfId="51904" xr:uid="{D2965991-7035-434C-A848-FC2CFBC8464F}"/>
    <cellStyle name="Normal 101 2 3 3 3" xfId="51905" xr:uid="{4ECD8412-A4C8-407D-94C9-4637F0396557}"/>
    <cellStyle name="Normal 101 2 3 4" xfId="51906" xr:uid="{6F92C939-643D-4B02-AB79-2B2D49A3A008}"/>
    <cellStyle name="Normal 101 2 3 4 2" xfId="51907" xr:uid="{ACD75F9A-5435-4711-98A5-82EB7E2A0730}"/>
    <cellStyle name="Normal 101 2 3 5" xfId="51908" xr:uid="{336999B6-4041-4438-93CC-46881D0303D0}"/>
    <cellStyle name="Normal 101 2 3 5 2" xfId="51909" xr:uid="{B7E5328C-20E0-466B-B3C9-4BD66D4CC930}"/>
    <cellStyle name="Normal 101 2 3 6" xfId="51910" xr:uid="{711C0C01-7B96-485B-A639-32CA3DD83207}"/>
    <cellStyle name="Normal 101 2 3 7" xfId="51911" xr:uid="{88D40B11-5151-4FED-8461-B337ED764C3A}"/>
    <cellStyle name="Normal 101 2 3 8" xfId="51912" xr:uid="{CC9402C9-68F6-4352-9C73-C094620AED1E}"/>
    <cellStyle name="Normal 101 2 4" xfId="51913" xr:uid="{E2DDA96B-885A-45B4-B73D-90E7D1311E43}"/>
    <cellStyle name="Normal 101 2 4 2" xfId="51914" xr:uid="{AB6FA0B5-F852-4C5D-89A1-687F9FE7AA36}"/>
    <cellStyle name="Normal 101 2 4 2 2" xfId="51915" xr:uid="{AF7BE6C4-541A-43BA-B015-9CDEDE2EC37F}"/>
    <cellStyle name="Normal 101 2 4 2 2 2" xfId="51916" xr:uid="{8D25DE8A-CCD3-419E-A1F6-3D6D8322C01E}"/>
    <cellStyle name="Normal 101 2 4 2 3" xfId="51917" xr:uid="{2C6D319C-399A-4DEA-B66F-483068A3A3AD}"/>
    <cellStyle name="Normal 101 2 4 3" xfId="51918" xr:uid="{D3CC6A9A-BA5D-4D63-8B8A-2C121AE0A81E}"/>
    <cellStyle name="Normal 101 2 4 3 2" xfId="51919" xr:uid="{4F2BDE4D-4150-46A4-82F3-206E1B09F322}"/>
    <cellStyle name="Normal 101 2 4 4" xfId="51920" xr:uid="{53BB5B25-488B-41C2-8390-FCD7C9BFC163}"/>
    <cellStyle name="Normal 101 2 4 4 2" xfId="51921" xr:uid="{7B18E904-573B-4895-A7F7-8377A93D7F42}"/>
    <cellStyle name="Normal 101 2 4 5" xfId="51922" xr:uid="{580373D8-701F-4164-AF13-92DAA5F489AA}"/>
    <cellStyle name="Normal 101 2 4 6" xfId="51923" xr:uid="{BAEC5477-7D1F-434E-A0DF-22366690E643}"/>
    <cellStyle name="Normal 101 2 4 7" xfId="51924" xr:uid="{1A3B8F02-9AD7-402E-B5C2-424582F34BD6}"/>
    <cellStyle name="Normal 101 2 5" xfId="51925" xr:uid="{1E2CD892-FAE7-468E-99DC-75BDF4135B79}"/>
    <cellStyle name="Normal 101 2 5 2" xfId="51926" xr:uid="{9460884D-2EF8-4DCD-8FA5-9BC0CEA6F645}"/>
    <cellStyle name="Normal 101 2 5 2 2" xfId="51927" xr:uid="{6EB9726A-1FDA-49EB-96D0-7F9D37527FD8}"/>
    <cellStyle name="Normal 101 2 5 2 2 2" xfId="51928" xr:uid="{88D124BF-BC5B-4514-97E0-6BC9C51FD068}"/>
    <cellStyle name="Normal 101 2 5 2 3" xfId="51929" xr:uid="{160BB0B9-4D48-45E3-B26E-19097EF55ACC}"/>
    <cellStyle name="Normal 101 2 5 3" xfId="51930" xr:uid="{4811A53E-3F4C-462F-9F00-828A177DD70E}"/>
    <cellStyle name="Normal 101 2 5 3 2" xfId="51931" xr:uid="{7124B6EB-6EF8-47DE-8B5E-6CDE2B534FB7}"/>
    <cellStyle name="Normal 101 2 5 4" xfId="51932" xr:uid="{E68BE9A8-2B58-4DCF-9BE3-3280BF006E54}"/>
    <cellStyle name="Normal 101 2 5 4 2" xfId="51933" xr:uid="{CD52FCB4-6464-4585-8997-F81013059291}"/>
    <cellStyle name="Normal 101 2 5 5" xfId="51934" xr:uid="{7560FD7E-E8C1-4A65-8905-52BD589ED851}"/>
    <cellStyle name="Normal 101 2 5 6" xfId="51935" xr:uid="{4CA8A97A-E7DF-48C6-A589-1F83ADC6B8AB}"/>
    <cellStyle name="Normal 101 2 5 7" xfId="51936" xr:uid="{208CB6C0-7949-4D4C-BB71-33B51ACB04ED}"/>
    <cellStyle name="Normal 101 2 6" xfId="51937" xr:uid="{F128FC55-5730-4E18-9C56-A5861C8AF771}"/>
    <cellStyle name="Normal 101 2 6 2" xfId="51938" xr:uid="{8441A77D-5BFB-4730-A69F-7EED32ED0DFE}"/>
    <cellStyle name="Normal 101 2 6 2 2" xfId="51939" xr:uid="{A28CE11E-5FA2-43FF-ABAF-5AD803B7FF5A}"/>
    <cellStyle name="Normal 101 2 6 2 2 2" xfId="51940" xr:uid="{756A82DE-D858-484C-9473-FEE5E946B849}"/>
    <cellStyle name="Normal 101 2 6 2 3" xfId="51941" xr:uid="{D7DE1922-D99B-4BD7-B0C8-B4B2F65EF6C8}"/>
    <cellStyle name="Normal 101 2 6 3" xfId="51942" xr:uid="{5CB5EF02-789A-44A8-ACD6-F110B60EA55A}"/>
    <cellStyle name="Normal 101 2 6 3 2" xfId="51943" xr:uid="{876C32DE-108B-4BF4-8052-32BBD519AF74}"/>
    <cellStyle name="Normal 101 2 6 4" xfId="51944" xr:uid="{3135523D-5E1A-460E-B8CC-42C9FFB32402}"/>
    <cellStyle name="Normal 101 2 6 4 2" xfId="51945" xr:uid="{55956C62-564A-4805-A4C5-B49F847BB692}"/>
    <cellStyle name="Normal 101 2 6 5" xfId="51946" xr:uid="{FD849F37-34D9-4AB5-928C-A14C6510146F}"/>
    <cellStyle name="Normal 101 2 6 6" xfId="51947" xr:uid="{2C660B48-906A-4520-87FC-5365E8AA9597}"/>
    <cellStyle name="Normal 101 2 6 7" xfId="51948" xr:uid="{AAA57F3F-C291-42A1-8DCA-B8CA85FA9897}"/>
    <cellStyle name="Normal 101 2 7" xfId="51949" xr:uid="{C65BFD0A-50BE-4260-A221-33AD66D9E1D2}"/>
    <cellStyle name="Normal 101 2 7 2" xfId="51950" xr:uid="{39AB6C5A-4526-4546-A9A8-41D0F40FCB66}"/>
    <cellStyle name="Normal 101 2 7 2 2" xfId="51951" xr:uid="{E86E74FC-E29A-46C7-8ACC-27F9D6BE7E87}"/>
    <cellStyle name="Normal 101 2 7 3" xfId="51952" xr:uid="{8A5E68EC-EEBE-4CD6-B935-90874BA8DC0C}"/>
    <cellStyle name="Normal 101 2 7 4" xfId="51953" xr:uid="{359DE956-75D8-4100-A87C-4A91E4DC080C}"/>
    <cellStyle name="Normal 101 2 8" xfId="51954" xr:uid="{C6562772-42CC-4CE6-B555-F1F9CDC0B781}"/>
    <cellStyle name="Normal 101 2 8 2" xfId="51955" xr:uid="{83E04A39-48DB-49D2-8F6F-65FF26557BEC}"/>
    <cellStyle name="Normal 101 2 9" xfId="51956" xr:uid="{366950C5-7758-429F-A217-FC307639E000}"/>
    <cellStyle name="Normal 101 2 9 2" xfId="51957" xr:uid="{17AC7ECC-5ED4-481C-A05B-C7E0CEFD4730}"/>
    <cellStyle name="Normal 101 2_Actual PT" xfId="51958" xr:uid="{1381ACC4-8CC3-426A-AB67-2D03020DFA33}"/>
    <cellStyle name="Normal 101 3" xfId="51959" xr:uid="{A779EA18-90C0-472B-8E3E-9BCDCFCF0C84}"/>
    <cellStyle name="Normal 101 3 10" xfId="51960" xr:uid="{8F7E7A8D-D2B7-4A16-B764-74EEDC35D1FD}"/>
    <cellStyle name="Normal 101 3 2" xfId="51961" xr:uid="{AD772615-5D10-45B9-896B-8AC91E8282FF}"/>
    <cellStyle name="Normal 101 3 2 2" xfId="51962" xr:uid="{5A2FA717-DD08-4148-A6DA-8BE2C86B3481}"/>
    <cellStyle name="Normal 101 3 2 2 2" xfId="51963" xr:uid="{3A689D6A-A132-4B08-89F7-BF500EB8E3CC}"/>
    <cellStyle name="Normal 101 3 2 2 2 2" xfId="51964" xr:uid="{44FF47D9-BE08-4C68-B80D-035492380189}"/>
    <cellStyle name="Normal 101 3 2 2 3" xfId="51965" xr:uid="{D77E0564-2257-49D5-AF49-6236F475BBC2}"/>
    <cellStyle name="Normal 101 3 2 3" xfId="51966" xr:uid="{C9B458CF-6831-4CF4-A030-A53862B36D49}"/>
    <cellStyle name="Normal 101 3 2 3 2" xfId="51967" xr:uid="{328B70AA-4B93-43E1-9C08-93BC65729028}"/>
    <cellStyle name="Normal 101 3 2 4" xfId="51968" xr:uid="{59CBE7CD-2857-45C4-94AC-D4D208B2DF3E}"/>
    <cellStyle name="Normal 101 3 2 4 2" xfId="51969" xr:uid="{B99DF621-F3FA-4761-A3B5-CA45899E3ADD}"/>
    <cellStyle name="Normal 101 3 2 5" xfId="51970" xr:uid="{42F8CAD9-3707-4262-9304-CF40587D9C02}"/>
    <cellStyle name="Normal 101 3 2 6" xfId="51971" xr:uid="{F270BFE9-FD6E-401C-913A-51784BBC3A74}"/>
    <cellStyle name="Normal 101 3 2 7" xfId="51972" xr:uid="{59EB8772-7A60-4D7B-B637-AF6527BCD342}"/>
    <cellStyle name="Normal 101 3 3" xfId="51973" xr:uid="{5E108434-C17E-43B9-B54D-9B4E3961468B}"/>
    <cellStyle name="Normal 101 3 3 2" xfId="51974" xr:uid="{46A3340A-0D70-47E6-937E-3FB0F62A1F9E}"/>
    <cellStyle name="Normal 101 3 3 2 2" xfId="51975" xr:uid="{7DFE9967-32BC-42A5-B904-295C02F989EC}"/>
    <cellStyle name="Normal 101 3 3 2 2 2" xfId="51976" xr:uid="{3D85A41E-FF68-43C4-82D9-B43927A285FD}"/>
    <cellStyle name="Normal 101 3 3 2 3" xfId="51977" xr:uid="{DDB6908A-7EBA-4C7A-A9C9-D4F9DD6670D7}"/>
    <cellStyle name="Normal 101 3 3 3" xfId="51978" xr:uid="{8E257CA1-0253-4875-9E1B-00FA7E68A8EC}"/>
    <cellStyle name="Normal 101 3 3 3 2" xfId="51979" xr:uid="{9C02CB89-AE33-410E-9ED8-6A6D8801DAFF}"/>
    <cellStyle name="Normal 101 3 3 4" xfId="51980" xr:uid="{DDE10CB9-AA75-46A6-9A69-00A657E98BF9}"/>
    <cellStyle name="Normal 101 3 3 4 2" xfId="51981" xr:uid="{F6A46221-5348-4BD1-A04F-4F5DADCD8F1D}"/>
    <cellStyle name="Normal 101 3 3 5" xfId="51982" xr:uid="{5C957596-F9B5-4447-880E-A4C35606980D}"/>
    <cellStyle name="Normal 101 3 3 6" xfId="51983" xr:uid="{64302425-B0C1-4B23-8075-6C7CFDE9515C}"/>
    <cellStyle name="Normal 101 3 3 7" xfId="51984" xr:uid="{AE582D13-617E-4946-AFD4-A87C6E7E5A2D}"/>
    <cellStyle name="Normal 101 3 4" xfId="51985" xr:uid="{2BD6696C-FF43-4374-81E1-16A8AE96FA5E}"/>
    <cellStyle name="Normal 101 3 4 2" xfId="51986" xr:uid="{25C934B7-C3F3-45B3-8001-84A0F42A276F}"/>
    <cellStyle name="Normal 101 3 4 2 2" xfId="51987" xr:uid="{A6357067-FF78-43AD-AED0-2223F2D31DF2}"/>
    <cellStyle name="Normal 101 3 4 2 2 2" xfId="51988" xr:uid="{B9DD2B87-3D7E-4909-909C-2090EA9FDA72}"/>
    <cellStyle name="Normal 101 3 4 2 3" xfId="51989" xr:uid="{465D17E7-DFBE-4A7D-AB40-3F3684080F9E}"/>
    <cellStyle name="Normal 101 3 4 3" xfId="51990" xr:uid="{EEBC0860-993D-41E7-BE2E-6D685BCFE7F2}"/>
    <cellStyle name="Normal 101 3 4 3 2" xfId="51991" xr:uid="{7F773163-776E-4C13-A77C-C4ED79E0DCC0}"/>
    <cellStyle name="Normal 101 3 4 4" xfId="51992" xr:uid="{0933759D-D4CC-48D4-AD7C-E6462765BC3A}"/>
    <cellStyle name="Normal 101 3 4 4 2" xfId="51993" xr:uid="{5FAD0DF5-E3B1-4EDB-BD22-74DC1EE60C88}"/>
    <cellStyle name="Normal 101 3 4 5" xfId="51994" xr:uid="{D9DCBD47-2203-460F-A12F-9C8072257E1F}"/>
    <cellStyle name="Normal 101 3 4 6" xfId="51995" xr:uid="{465505F4-4AB0-485C-BD3D-6D753B8C2712}"/>
    <cellStyle name="Normal 101 3 4 7" xfId="51996" xr:uid="{F9D6E2E1-DEEA-44F6-A7AD-8320CDA8FCD3}"/>
    <cellStyle name="Normal 101 3 5" xfId="51997" xr:uid="{1A1E8E5C-9CDC-411E-8507-79A07FDEA579}"/>
    <cellStyle name="Normal 101 3 5 2" xfId="51998" xr:uid="{7FDB2D9F-A02B-49BC-88C2-2A282ED0348E}"/>
    <cellStyle name="Normal 101 3 5 2 2" xfId="51999" xr:uid="{7C9B8B57-BB13-4987-B55E-C8D34160723E}"/>
    <cellStyle name="Normal 101 3 5 3" xfId="52000" xr:uid="{8BAFB9D8-A031-4646-BE3D-CFBB7AF31CA7}"/>
    <cellStyle name="Normal 101 3 6" xfId="52001" xr:uid="{175C67E1-1396-4010-A9CD-03FD8039A50D}"/>
    <cellStyle name="Normal 101 3 6 2" xfId="52002" xr:uid="{DC1557DE-8B5A-4562-8DB0-13EBA9DA0582}"/>
    <cellStyle name="Normal 101 3 7" xfId="52003" xr:uid="{29ABBE36-2058-4BDC-B77B-C12D2C8FC13B}"/>
    <cellStyle name="Normal 101 3 7 2" xfId="52004" xr:uid="{8A48E5A4-C5E1-4938-9FF9-5E7491CA7CF5}"/>
    <cellStyle name="Normal 101 3 8" xfId="52005" xr:uid="{35636797-6578-43DB-B37C-69B29B907D1F}"/>
    <cellStyle name="Normal 101 3 9" xfId="52006" xr:uid="{DF2C5050-07C6-43FB-AE41-2A4A41736544}"/>
    <cellStyle name="Normal 101 4" xfId="52007" xr:uid="{E32E8496-385F-42D9-B9C7-E169869DC6DD}"/>
    <cellStyle name="Normal 101 4 2" xfId="52008" xr:uid="{640CF184-404B-4436-BAB1-9D1F35F2BC2E}"/>
    <cellStyle name="Normal 101 4 2 2" xfId="52009" xr:uid="{8BF7323F-F2BD-4899-A0A0-EEF671154614}"/>
    <cellStyle name="Normal 101 4 2 2 2" xfId="52010" xr:uid="{B84357C8-2372-4FC6-9194-C31192B3658C}"/>
    <cellStyle name="Normal 101 4 2 2 2 2" xfId="52011" xr:uid="{1CEB693D-A66A-4708-ACF1-E9CD16D0EEC4}"/>
    <cellStyle name="Normal 101 4 2 2 3" xfId="52012" xr:uid="{BA7DBCF0-A1C8-460B-9388-955CF375D21F}"/>
    <cellStyle name="Normal 101 4 2 3" xfId="52013" xr:uid="{3660A772-4789-4F59-8A73-587925EE0D9E}"/>
    <cellStyle name="Normal 101 4 2 3 2" xfId="52014" xr:uid="{314115AE-15DC-4BC2-9054-8991D48DD5F5}"/>
    <cellStyle name="Normal 101 4 2 4" xfId="52015" xr:uid="{6D15D7B8-8338-4190-B4F8-6E8AFB112FB7}"/>
    <cellStyle name="Normal 101 4 2 4 2" xfId="52016" xr:uid="{CF82C211-F2CA-4D4C-B0D6-9716F997E751}"/>
    <cellStyle name="Normal 101 4 2 5" xfId="52017" xr:uid="{EFAE1491-DF6D-4668-A6F1-16A36F926E9F}"/>
    <cellStyle name="Normal 101 4 2 6" xfId="52018" xr:uid="{2CF0A2DF-E974-4062-9292-F2EA579C18BB}"/>
    <cellStyle name="Normal 101 4 2 7" xfId="52019" xr:uid="{FE54993D-DF12-4434-8A72-11E46D5CEB3E}"/>
    <cellStyle name="Normal 101 4 3" xfId="52020" xr:uid="{891BEF3A-0257-4077-8EB8-2C683D20A905}"/>
    <cellStyle name="Normal 101 4 3 2" xfId="52021" xr:uid="{C8BA66CE-DB7E-4502-BF74-59D0AE4320D5}"/>
    <cellStyle name="Normal 101 4 3 2 2" xfId="52022" xr:uid="{DAA4C3B6-1F47-4CFD-AFAE-46FF9DCD0750}"/>
    <cellStyle name="Normal 101 4 3 3" xfId="52023" xr:uid="{B2E9977A-E551-4724-9DC2-C91CAE3A2806}"/>
    <cellStyle name="Normal 101 4 4" xfId="52024" xr:uid="{DA2C723C-38B6-4C0C-AB3B-050ADDF11DC3}"/>
    <cellStyle name="Normal 101 4 4 2" xfId="52025" xr:uid="{0EB25C51-A071-4454-8E14-C5EA317D486F}"/>
    <cellStyle name="Normal 101 4 5" xfId="52026" xr:uid="{FADA3485-9750-46A3-981F-0AD10B797C80}"/>
    <cellStyle name="Normal 101 4 5 2" xfId="52027" xr:uid="{ADD6C725-7D56-414F-8A4A-96E19EEB9A52}"/>
    <cellStyle name="Normal 101 4 6" xfId="52028" xr:uid="{263C23AD-D1FA-42A6-B270-6CFBFADEEBC0}"/>
    <cellStyle name="Normal 101 4 7" xfId="52029" xr:uid="{2EC1BA48-42C8-4939-8C08-309AF8DB73CD}"/>
    <cellStyle name="Normal 101 4 8" xfId="52030" xr:uid="{0140F3C3-448D-4364-BE5C-51210B0B7E84}"/>
    <cellStyle name="Normal 101 5" xfId="52031" xr:uid="{E6C5104B-E0AF-4CAA-BE8F-5E5E2036D20D}"/>
    <cellStyle name="Normal 101 5 2" xfId="52032" xr:uid="{6BCEDAD1-4F68-4B16-BFE8-095537694567}"/>
    <cellStyle name="Normal 101 5 2 2" xfId="52033" xr:uid="{14E04851-4883-42A4-9BCC-02AA2CC56D1C}"/>
    <cellStyle name="Normal 101 5 2 2 2" xfId="52034" xr:uid="{364CB833-85B3-4A6F-AAD1-513DDC3981BB}"/>
    <cellStyle name="Normal 101 5 2 3" xfId="52035" xr:uid="{D0D6545C-48DF-406B-873D-BC62C689165C}"/>
    <cellStyle name="Normal 101 5 3" xfId="52036" xr:uid="{39C5FBD0-CEB9-4E21-AF66-7EB07A2E560A}"/>
    <cellStyle name="Normal 101 5 3 2" xfId="52037" xr:uid="{FEF85C44-E032-4AA2-9E95-E480C64AC349}"/>
    <cellStyle name="Normal 101 5 4" xfId="52038" xr:uid="{F9E17C33-5DA8-4027-B8ED-B4833E7D18EB}"/>
    <cellStyle name="Normal 101 5 4 2" xfId="52039" xr:uid="{92DE9F7B-FD9F-4EA1-B4E2-9B96DC05D93D}"/>
    <cellStyle name="Normal 101 5 5" xfId="52040" xr:uid="{6016B325-369B-4729-AFEF-81D532A9F1DE}"/>
    <cellStyle name="Normal 101 5 6" xfId="52041" xr:uid="{DDA2B691-F1B6-40F9-B6E2-E926EBEDF48F}"/>
    <cellStyle name="Normal 101 5 7" xfId="52042" xr:uid="{FB9DC802-F08B-43D1-884C-C995D6DA1AE3}"/>
    <cellStyle name="Normal 101 6" xfId="52043" xr:uid="{7005DEFD-FEC8-4BB5-B68E-E66184588904}"/>
    <cellStyle name="Normal 101 6 2" xfId="52044" xr:uid="{F451CC85-8E10-4E64-ADDA-69CB9302AAD7}"/>
    <cellStyle name="Normal 101 6 2 2" xfId="52045" xr:uid="{9920E3FF-FAF9-44E9-AD2B-2CFA267580FF}"/>
    <cellStyle name="Normal 101 6 2 2 2" xfId="52046" xr:uid="{9E6C7C26-DBB3-41DB-87B0-115F614D382E}"/>
    <cellStyle name="Normal 101 6 2 3" xfId="52047" xr:uid="{E90F41D2-28ED-4DC7-9A35-AEF47AE2D87E}"/>
    <cellStyle name="Normal 101 6 3" xfId="52048" xr:uid="{AFEFF735-1B16-45C7-A393-A1644634A887}"/>
    <cellStyle name="Normal 101 6 3 2" xfId="52049" xr:uid="{64E37E28-FA55-4B43-80CA-ABA1A519EF01}"/>
    <cellStyle name="Normal 101 6 4" xfId="52050" xr:uid="{32C7C8B0-A279-46E4-B075-2C2454C6670A}"/>
    <cellStyle name="Normal 101 6 4 2" xfId="52051" xr:uid="{1651D68B-CFFD-4CE3-8907-40A57C02D765}"/>
    <cellStyle name="Normal 101 6 5" xfId="52052" xr:uid="{93BAB90E-891C-4F69-B7FB-33DC9EE8D1C3}"/>
    <cellStyle name="Normal 101 6 6" xfId="52053" xr:uid="{1E47F94A-B98E-4DB3-AB91-8B67ED73FE3C}"/>
    <cellStyle name="Normal 101 6 7" xfId="52054" xr:uid="{ABE1B27E-AAA1-4F75-8F21-61B22A1BC0E4}"/>
    <cellStyle name="Normal 101 7" xfId="52055" xr:uid="{1756A7AF-720B-4DB3-A43A-FB47D7077812}"/>
    <cellStyle name="Normal 101 7 2" xfId="52056" xr:uid="{C5AEAB3A-C2C4-403E-9F86-A848D3812156}"/>
    <cellStyle name="Normal 101 7 2 2" xfId="52057" xr:uid="{AAC92900-65ED-41F5-8974-824EF9D16148}"/>
    <cellStyle name="Normal 101 7 2 2 2" xfId="52058" xr:uid="{C762FEEB-9D23-4B67-ADD1-DCE7AED439E3}"/>
    <cellStyle name="Normal 101 7 2 3" xfId="52059" xr:uid="{07FECCC7-6318-43F6-A386-6CCE117FBF52}"/>
    <cellStyle name="Normal 101 7 3" xfId="52060" xr:uid="{CED6FF7C-8FAE-4776-8DF4-6727AF85FE65}"/>
    <cellStyle name="Normal 101 7 3 2" xfId="52061" xr:uid="{EDCC1345-7B12-41A8-B721-378F7E88A925}"/>
    <cellStyle name="Normal 101 7 4" xfId="52062" xr:uid="{8EDCD2F6-54B6-4399-BDFB-5AA84FAEC6AE}"/>
    <cellStyle name="Normal 101 7 4 2" xfId="52063" xr:uid="{ADF904C0-E6B2-42C1-A15E-CBF062B82434}"/>
    <cellStyle name="Normal 101 7 5" xfId="52064" xr:uid="{AA1B0D83-80C3-409B-B6B8-4C83E84B820A}"/>
    <cellStyle name="Normal 101 7 6" xfId="52065" xr:uid="{887EFD4F-7EB7-4F51-A741-79A22FD7F457}"/>
    <cellStyle name="Normal 101 7 7" xfId="52066" xr:uid="{B050B6AC-08DF-45EA-B54B-6F4A9AFE3F82}"/>
    <cellStyle name="Normal 101 8" xfId="52067" xr:uid="{8699E258-3F85-4505-A02B-AEB8E00B2AF8}"/>
    <cellStyle name="Normal 101 8 2" xfId="52068" xr:uid="{D7C41583-52FC-47D9-B8EF-2A3511F883D0}"/>
    <cellStyle name="Normal 101 8 2 2" xfId="52069" xr:uid="{47B83577-6873-40D3-99FA-1E85884D1537}"/>
    <cellStyle name="Normal 101 8 3" xfId="52070" xr:uid="{AABD6B81-3E4C-4B47-8FCB-7EC3B8672BB0}"/>
    <cellStyle name="Normal 101 8 4" xfId="52071" xr:uid="{B3CBF5B5-A335-45A6-8E0E-7873CF92B2D1}"/>
    <cellStyle name="Normal 101 9" xfId="52072" xr:uid="{D56B44F1-B2C2-4E86-8BAC-F0CB8ED64275}"/>
    <cellStyle name="Normal 101 9 2" xfId="52073" xr:uid="{CF1AE794-C5A9-4F93-98B3-958524CFAB02}"/>
    <cellStyle name="Normal 101_Actual PT" xfId="52074" xr:uid="{DB2512B8-1E9C-4A17-81C8-8552BA4978E7}"/>
    <cellStyle name="Normal 102" xfId="52075" xr:uid="{4E8042E2-AE4C-4513-B391-2B42C10A214E}"/>
    <cellStyle name="Normal 102 10" xfId="52076" xr:uid="{C2B91C72-A8AB-4B1A-993C-FCE6D3B9956F}"/>
    <cellStyle name="Normal 102 10 2" xfId="52077" xr:uid="{38B298C1-9C2A-4691-9EC9-C85897385C6E}"/>
    <cellStyle name="Normal 102 11" xfId="52078" xr:uid="{F669CDE1-7BC1-49DE-9520-EC986C5DE57C}"/>
    <cellStyle name="Normal 102 12" xfId="52079" xr:uid="{6627B886-E069-444C-9A33-0EF7C99290D6}"/>
    <cellStyle name="Normal 102 13" xfId="52080" xr:uid="{962EF995-0999-49AB-A58D-F1AD32049135}"/>
    <cellStyle name="Normal 102 2" xfId="52081" xr:uid="{A1C481AA-D171-4B4C-9221-E167A47E211E}"/>
    <cellStyle name="Normal 102 2 10" xfId="52082" xr:uid="{5B8412F5-6CD9-44AC-BCBE-EEB66BF88A26}"/>
    <cellStyle name="Normal 102 2 11" xfId="52083" xr:uid="{752EEC73-3C9F-4034-A02C-ADCC37459FAE}"/>
    <cellStyle name="Normal 102 2 12" xfId="52084" xr:uid="{0BAF4256-47A3-4884-AAC1-83FEF0D00D71}"/>
    <cellStyle name="Normal 102 2 2" xfId="52085" xr:uid="{E3F7E73F-DA5A-4A26-B759-C3604AFF9625}"/>
    <cellStyle name="Normal 102 2 2 10" xfId="52086" xr:uid="{34251278-F6C7-48F2-B85E-A207FEC1E029}"/>
    <cellStyle name="Normal 102 2 2 2" xfId="52087" xr:uid="{9550DBC7-35E1-4CB4-925E-ACAC425F227A}"/>
    <cellStyle name="Normal 102 2 2 2 2" xfId="52088" xr:uid="{F9EDCC3C-7980-4136-B2C7-30F406F170CA}"/>
    <cellStyle name="Normal 102 2 2 2 2 2" xfId="52089" xr:uid="{8D56DD5B-80C5-4F2C-B168-D3406F473B16}"/>
    <cellStyle name="Normal 102 2 2 2 2 2 2" xfId="52090" xr:uid="{E7CDA6F7-6FD0-4B29-9F16-A2025AC8C723}"/>
    <cellStyle name="Normal 102 2 2 2 2 3" xfId="52091" xr:uid="{4DF073AE-567E-49DA-9527-C8FF1B68806B}"/>
    <cellStyle name="Normal 102 2 2 2 3" xfId="52092" xr:uid="{E636BE81-212A-433F-99F7-23CABBF881FA}"/>
    <cellStyle name="Normal 102 2 2 2 3 2" xfId="52093" xr:uid="{233AC181-E095-4266-B090-CCDB9F9D790A}"/>
    <cellStyle name="Normal 102 2 2 2 4" xfId="52094" xr:uid="{FFC084B6-073B-4141-A71A-9F92D83F9E58}"/>
    <cellStyle name="Normal 102 2 2 2 4 2" xfId="52095" xr:uid="{B3712A6B-62F8-4E6A-AF4A-05BDA7681619}"/>
    <cellStyle name="Normal 102 2 2 2 5" xfId="52096" xr:uid="{5D8E1B04-88C7-4F9E-AF28-4ADF90251F8C}"/>
    <cellStyle name="Normal 102 2 2 2 6" xfId="52097" xr:uid="{424927A8-48D4-435B-BB59-390760C5175B}"/>
    <cellStyle name="Normal 102 2 2 2 7" xfId="52098" xr:uid="{6B45F95B-1536-41C2-BA58-0B6BDB14E4E7}"/>
    <cellStyle name="Normal 102 2 2 3" xfId="52099" xr:uid="{94F25586-0FCE-401C-AAFC-D28592B1F44D}"/>
    <cellStyle name="Normal 102 2 2 3 2" xfId="52100" xr:uid="{AABB804C-0030-4984-A147-CFAD862CC614}"/>
    <cellStyle name="Normal 102 2 2 3 2 2" xfId="52101" xr:uid="{404A2BEA-C95A-4C0A-A481-5E2DF62C050C}"/>
    <cellStyle name="Normal 102 2 2 3 2 2 2" xfId="52102" xr:uid="{BCCA6640-18EF-4B61-9A5D-83ECE1E3324C}"/>
    <cellStyle name="Normal 102 2 2 3 2 3" xfId="52103" xr:uid="{24F819CE-826D-4423-8024-F74BFC826CE2}"/>
    <cellStyle name="Normal 102 2 2 3 3" xfId="52104" xr:uid="{1106A5CB-B1FB-4767-BE7F-CECA851DFEF6}"/>
    <cellStyle name="Normal 102 2 2 3 3 2" xfId="52105" xr:uid="{DAF1A88A-914F-473A-B20F-0AE667E7C327}"/>
    <cellStyle name="Normal 102 2 2 3 4" xfId="52106" xr:uid="{8D843B8C-96EC-49E2-961F-BAB6446A8E4D}"/>
    <cellStyle name="Normal 102 2 2 3 4 2" xfId="52107" xr:uid="{FDDA8948-049E-4309-A130-9CB170D6215B}"/>
    <cellStyle name="Normal 102 2 2 3 5" xfId="52108" xr:uid="{EDC8BD1B-D2EA-40CF-A1BB-590B808B89D9}"/>
    <cellStyle name="Normal 102 2 2 3 6" xfId="52109" xr:uid="{4EF7492D-D6D9-4253-B131-8182217CBA1B}"/>
    <cellStyle name="Normal 102 2 2 3 7" xfId="52110" xr:uid="{91EEBFC5-5027-4A88-9642-3A9BDB89804A}"/>
    <cellStyle name="Normal 102 2 2 4" xfId="52111" xr:uid="{799D280C-67E0-4D6D-BC4D-8622C14D3648}"/>
    <cellStyle name="Normal 102 2 2 4 2" xfId="52112" xr:uid="{B00B14ED-ACF1-4416-A5DB-CEADBFC617CC}"/>
    <cellStyle name="Normal 102 2 2 4 2 2" xfId="52113" xr:uid="{4BF56417-63B2-4F70-9B56-68B86413DA14}"/>
    <cellStyle name="Normal 102 2 2 4 2 2 2" xfId="52114" xr:uid="{7DC08A39-14D7-43DA-A9D7-6D30514C6E0B}"/>
    <cellStyle name="Normal 102 2 2 4 2 3" xfId="52115" xr:uid="{FCF5178A-8824-4D23-B8E5-30CF02702AD5}"/>
    <cellStyle name="Normal 102 2 2 4 3" xfId="52116" xr:uid="{CBB40302-30A2-4983-9168-B61AEA65C6A8}"/>
    <cellStyle name="Normal 102 2 2 4 3 2" xfId="52117" xr:uid="{2239728B-24E1-424B-8126-046113C73771}"/>
    <cellStyle name="Normal 102 2 2 4 4" xfId="52118" xr:uid="{1568B3FC-ABCB-4B96-9D3B-86110A4FB88B}"/>
    <cellStyle name="Normal 102 2 2 4 4 2" xfId="52119" xr:uid="{C3BE7300-312B-4849-B61E-B764269FE3BF}"/>
    <cellStyle name="Normal 102 2 2 4 5" xfId="52120" xr:uid="{54BA4BFB-E85E-489E-8E29-2435F2B0544C}"/>
    <cellStyle name="Normal 102 2 2 4 6" xfId="52121" xr:uid="{B0953D76-DC51-4F1D-AAD1-EA2718704D78}"/>
    <cellStyle name="Normal 102 2 2 4 7" xfId="52122" xr:uid="{CF90909B-5E9C-4B37-9F8B-1BA4F28A05E5}"/>
    <cellStyle name="Normal 102 2 2 5" xfId="52123" xr:uid="{3C25BB7E-70E9-42E0-BEA1-F286E864AF8D}"/>
    <cellStyle name="Normal 102 2 2 5 2" xfId="52124" xr:uid="{27F88FAB-6696-4611-B658-0AF504944DDF}"/>
    <cellStyle name="Normal 102 2 2 5 2 2" xfId="52125" xr:uid="{532DFBAD-D137-4452-AA58-1CB3791C2704}"/>
    <cellStyle name="Normal 102 2 2 5 3" xfId="52126" xr:uid="{52BC81D8-A09A-4D79-987F-76FF49F138D1}"/>
    <cellStyle name="Normal 102 2 2 6" xfId="52127" xr:uid="{5B0D68D3-F558-49C3-8517-BC7E051B827C}"/>
    <cellStyle name="Normal 102 2 2 6 2" xfId="52128" xr:uid="{8EC07DD3-6D44-4542-8A22-7EA590B31455}"/>
    <cellStyle name="Normal 102 2 2 7" xfId="52129" xr:uid="{576A053E-F1F3-477C-8432-FDDEAA281D30}"/>
    <cellStyle name="Normal 102 2 2 7 2" xfId="52130" xr:uid="{A9035930-582C-4FB9-B7E1-520DD6836A60}"/>
    <cellStyle name="Normal 102 2 2 8" xfId="52131" xr:uid="{0418A408-2C0B-471C-8ABA-81390C72137F}"/>
    <cellStyle name="Normal 102 2 2 9" xfId="52132" xr:uid="{1669C2D1-2F24-4CB5-AE21-27B41EFABD51}"/>
    <cellStyle name="Normal 102 2 3" xfId="52133" xr:uid="{3B093135-540C-4ABA-875C-98A98D3502BF}"/>
    <cellStyle name="Normal 102 2 3 2" xfId="52134" xr:uid="{CDFD487C-F301-4877-A0D1-29683A3502C1}"/>
    <cellStyle name="Normal 102 2 3 2 2" xfId="52135" xr:uid="{6CC1DC84-A346-4E32-934F-00E1C7E4D885}"/>
    <cellStyle name="Normal 102 2 3 2 2 2" xfId="52136" xr:uid="{7D435859-0AB4-4AE9-96FC-AB5078A8E707}"/>
    <cellStyle name="Normal 102 2 3 2 2 2 2" xfId="52137" xr:uid="{7F2C4A8D-18E4-4DEE-B9FB-9D010DA6B486}"/>
    <cellStyle name="Normal 102 2 3 2 2 3" xfId="52138" xr:uid="{06653503-5D29-497E-B888-B18D5C63091F}"/>
    <cellStyle name="Normal 102 2 3 2 3" xfId="52139" xr:uid="{C2F629BD-8880-4D1A-9E58-320465350FAF}"/>
    <cellStyle name="Normal 102 2 3 2 3 2" xfId="52140" xr:uid="{628F2FB5-A036-4196-B586-31AD4B004665}"/>
    <cellStyle name="Normal 102 2 3 2 4" xfId="52141" xr:uid="{97DD858B-1EF2-4AEB-BD8F-B6B5F6CF7868}"/>
    <cellStyle name="Normal 102 2 3 2 4 2" xfId="52142" xr:uid="{57745CB9-DD2D-45C0-9730-F7C112D91995}"/>
    <cellStyle name="Normal 102 2 3 2 5" xfId="52143" xr:uid="{8ACA193A-1643-4A60-A623-63E580D3EF10}"/>
    <cellStyle name="Normal 102 2 3 2 6" xfId="52144" xr:uid="{6BC4A9DA-0F8C-4835-A336-846B7B0A616F}"/>
    <cellStyle name="Normal 102 2 3 2 7" xfId="52145" xr:uid="{83AF1416-ADB0-4945-A75D-E34075D2124D}"/>
    <cellStyle name="Normal 102 2 3 3" xfId="52146" xr:uid="{38481617-24B0-4F26-84E1-3235D0D4B1CC}"/>
    <cellStyle name="Normal 102 2 3 3 2" xfId="52147" xr:uid="{923220C0-4821-4BF8-90EF-4B381539E56B}"/>
    <cellStyle name="Normal 102 2 3 3 2 2" xfId="52148" xr:uid="{7FD6E516-82DE-4620-AF00-6F9D0365A214}"/>
    <cellStyle name="Normal 102 2 3 3 3" xfId="52149" xr:uid="{A5713FF3-EC87-47ED-A4A8-BA7DF808429A}"/>
    <cellStyle name="Normal 102 2 3 4" xfId="52150" xr:uid="{08E564A4-45AC-4B75-84BE-5CBD6FB6A75F}"/>
    <cellStyle name="Normal 102 2 3 4 2" xfId="52151" xr:uid="{6B554EA7-D5C2-4E4C-A19C-899A44C73313}"/>
    <cellStyle name="Normal 102 2 3 5" xfId="52152" xr:uid="{7C18A977-545D-4DCD-BDB0-B1CB74D46911}"/>
    <cellStyle name="Normal 102 2 3 5 2" xfId="52153" xr:uid="{51097854-1F1A-4CC3-ACF6-B23E3E9E319E}"/>
    <cellStyle name="Normal 102 2 3 6" xfId="52154" xr:uid="{5FB25D24-04DA-4D6A-A48B-38328E05EF75}"/>
    <cellStyle name="Normal 102 2 3 7" xfId="52155" xr:uid="{85FA1CC0-A6DD-447D-8DB7-E8ED5E89F840}"/>
    <cellStyle name="Normal 102 2 3 8" xfId="52156" xr:uid="{8FE26DF2-31EF-4DA5-905E-4C83E8D765F0}"/>
    <cellStyle name="Normal 102 2 4" xfId="52157" xr:uid="{56A4A24F-1881-460B-AF32-15D12AD0AD83}"/>
    <cellStyle name="Normal 102 2 4 2" xfId="52158" xr:uid="{A14B485F-6E52-4398-A879-A17D85E69CBC}"/>
    <cellStyle name="Normal 102 2 4 2 2" xfId="52159" xr:uid="{5B15DDB9-3AF2-4E2E-A963-A864C2198F9F}"/>
    <cellStyle name="Normal 102 2 4 2 2 2" xfId="52160" xr:uid="{20AEA9E7-625C-431D-B9E3-7A8536F81D4C}"/>
    <cellStyle name="Normal 102 2 4 2 3" xfId="52161" xr:uid="{B385B645-1B93-477E-A962-CB3A87AA8D39}"/>
    <cellStyle name="Normal 102 2 4 3" xfId="52162" xr:uid="{342E6488-63FC-48E3-B3DC-6ED818C219B0}"/>
    <cellStyle name="Normal 102 2 4 3 2" xfId="52163" xr:uid="{6C00D633-7AAB-4ADF-B01A-3221FE59D90F}"/>
    <cellStyle name="Normal 102 2 4 4" xfId="52164" xr:uid="{D4439463-844A-48B5-AAC0-7A2C82E1BA23}"/>
    <cellStyle name="Normal 102 2 4 4 2" xfId="52165" xr:uid="{B5675C24-1A10-49E9-B99A-865C372AB02F}"/>
    <cellStyle name="Normal 102 2 4 5" xfId="52166" xr:uid="{0BE35B76-2F2F-4B75-9A08-E0AC53F406F4}"/>
    <cellStyle name="Normal 102 2 4 6" xfId="52167" xr:uid="{E5C1C543-67BB-47BC-9440-BA60952CEFAD}"/>
    <cellStyle name="Normal 102 2 4 7" xfId="52168" xr:uid="{76E04707-8349-4123-AE5C-F212D94D1E03}"/>
    <cellStyle name="Normal 102 2 5" xfId="52169" xr:uid="{EDE53823-9D15-4B1D-BB42-4BDEC78E2B83}"/>
    <cellStyle name="Normal 102 2 5 2" xfId="52170" xr:uid="{C0970493-3083-4A88-AB4A-05471DA05BE8}"/>
    <cellStyle name="Normal 102 2 5 2 2" xfId="52171" xr:uid="{F74141A0-07AF-4E38-A49A-B8A0A8F26F80}"/>
    <cellStyle name="Normal 102 2 5 2 2 2" xfId="52172" xr:uid="{38DA9BF8-D4E5-4088-AD28-BB1130EE27DE}"/>
    <cellStyle name="Normal 102 2 5 2 3" xfId="52173" xr:uid="{A61EC991-ED7A-4E72-AF23-7D08B8866BFE}"/>
    <cellStyle name="Normal 102 2 5 3" xfId="52174" xr:uid="{0DEB330B-F66E-49F2-A4C5-29B8B73B5579}"/>
    <cellStyle name="Normal 102 2 5 3 2" xfId="52175" xr:uid="{F49E018F-959B-498D-9EE0-42D6B5C2C1D8}"/>
    <cellStyle name="Normal 102 2 5 4" xfId="52176" xr:uid="{47EB5893-7A37-4246-8313-F1FC3AD25670}"/>
    <cellStyle name="Normal 102 2 5 4 2" xfId="52177" xr:uid="{9DA55B53-033B-4708-A396-BE159045B0BF}"/>
    <cellStyle name="Normal 102 2 5 5" xfId="52178" xr:uid="{33EA1333-264E-4A08-8A62-E775D41C87AE}"/>
    <cellStyle name="Normal 102 2 5 6" xfId="52179" xr:uid="{B639856B-C2EA-4873-BE57-95BF3A8D6B2E}"/>
    <cellStyle name="Normal 102 2 5 7" xfId="52180" xr:uid="{6C4CBF63-CF29-4FE9-8FDC-1BB19CBE922C}"/>
    <cellStyle name="Normal 102 2 6" xfId="52181" xr:uid="{B7DCF18A-0CEC-495E-95EA-FFC979B7C4B6}"/>
    <cellStyle name="Normal 102 2 6 2" xfId="52182" xr:uid="{81501FDB-D8EA-4148-8E7B-F0E1694BF00E}"/>
    <cellStyle name="Normal 102 2 6 2 2" xfId="52183" xr:uid="{8F9705B6-D7D3-4CEC-9C5B-4D332381CBEB}"/>
    <cellStyle name="Normal 102 2 6 2 2 2" xfId="52184" xr:uid="{DFC8C9A3-50D1-4F24-9C70-46B405873EB3}"/>
    <cellStyle name="Normal 102 2 6 2 3" xfId="52185" xr:uid="{8BE21687-39F8-4355-8567-63CA22F44EDE}"/>
    <cellStyle name="Normal 102 2 6 3" xfId="52186" xr:uid="{D94AAEAB-9C7C-496B-9057-3FD890FA315C}"/>
    <cellStyle name="Normal 102 2 6 3 2" xfId="52187" xr:uid="{C18F5C27-199E-4437-9C99-6C06382BAF28}"/>
    <cellStyle name="Normal 102 2 6 4" xfId="52188" xr:uid="{9F153EE3-25D4-4712-864C-5C238F82625D}"/>
    <cellStyle name="Normal 102 2 6 4 2" xfId="52189" xr:uid="{C0F4615C-77A4-475A-AD8E-6295982E8AFA}"/>
    <cellStyle name="Normal 102 2 6 5" xfId="52190" xr:uid="{32F8C30D-CB83-4C12-BA8D-56549407F434}"/>
    <cellStyle name="Normal 102 2 6 6" xfId="52191" xr:uid="{4C140074-E7AE-4405-B80A-F1FB646948CA}"/>
    <cellStyle name="Normal 102 2 6 7" xfId="52192" xr:uid="{7538ED5D-3AF9-4DCB-8827-E8109F0C7999}"/>
    <cellStyle name="Normal 102 2 7" xfId="52193" xr:uid="{9691A589-2A32-4261-8231-9191437553CA}"/>
    <cellStyle name="Normal 102 2 7 2" xfId="52194" xr:uid="{05CF60DB-63B9-477F-8A1C-56668CD37E1A}"/>
    <cellStyle name="Normal 102 2 7 2 2" xfId="52195" xr:uid="{8FFFD8CC-4086-488E-892F-729FCD6E3565}"/>
    <cellStyle name="Normal 102 2 7 3" xfId="52196" xr:uid="{77C9DAB3-9EB0-451A-8354-C07D5F4E08F6}"/>
    <cellStyle name="Normal 102 2 7 4" xfId="52197" xr:uid="{D0C7BB46-8B29-4538-A522-60E7A8D785C5}"/>
    <cellStyle name="Normal 102 2 8" xfId="52198" xr:uid="{6FD03A53-5928-46FF-94AB-77383374A81C}"/>
    <cellStyle name="Normal 102 2 8 2" xfId="52199" xr:uid="{4D109C78-118A-4BC6-A526-886473BFCFA0}"/>
    <cellStyle name="Normal 102 2 9" xfId="52200" xr:uid="{76247AF6-AFA6-477A-9461-DA7B00394E62}"/>
    <cellStyle name="Normal 102 2 9 2" xfId="52201" xr:uid="{0FEB86DB-DC4E-4A58-8C1E-98B90D0B394B}"/>
    <cellStyle name="Normal 102 2_Actual PT" xfId="52202" xr:uid="{424D5BF8-7925-4B55-B175-98EAF9F94280}"/>
    <cellStyle name="Normal 102 3" xfId="52203" xr:uid="{18CA0EC5-8341-4B2D-8D0B-E5308CDC4FCB}"/>
    <cellStyle name="Normal 102 3 10" xfId="52204" xr:uid="{2EC1F71F-E3E2-4CF4-A5D9-3069D830AAFA}"/>
    <cellStyle name="Normal 102 3 2" xfId="52205" xr:uid="{690C1B57-A29A-4200-BEEC-DE2EB7962EFD}"/>
    <cellStyle name="Normal 102 3 2 2" xfId="52206" xr:uid="{22CC5957-B5F6-4ED5-B129-ABD2EA9BCD26}"/>
    <cellStyle name="Normal 102 3 2 2 2" xfId="52207" xr:uid="{D8084D25-7BFA-4CB0-B1B5-7D1E411414FC}"/>
    <cellStyle name="Normal 102 3 2 2 2 2" xfId="52208" xr:uid="{CCB8B3EA-3891-4B28-8427-51B387B31907}"/>
    <cellStyle name="Normal 102 3 2 2 3" xfId="52209" xr:uid="{2204AAA1-120B-460B-BD86-AD6CC2A9D1AD}"/>
    <cellStyle name="Normal 102 3 2 3" xfId="52210" xr:uid="{C9803053-3D42-4005-87A7-FB789EE8C49C}"/>
    <cellStyle name="Normal 102 3 2 3 2" xfId="52211" xr:uid="{FD0BD45A-A80C-4665-A564-9A32894242ED}"/>
    <cellStyle name="Normal 102 3 2 4" xfId="52212" xr:uid="{31C463E1-941D-42F8-BA71-163337133454}"/>
    <cellStyle name="Normal 102 3 2 4 2" xfId="52213" xr:uid="{0D916B19-35C2-4A8A-884B-89675836965B}"/>
    <cellStyle name="Normal 102 3 2 5" xfId="52214" xr:uid="{34B4E109-CEB2-458E-8BE3-39854B9BB8BD}"/>
    <cellStyle name="Normal 102 3 2 6" xfId="52215" xr:uid="{47DD7406-6C82-4659-8BA8-078063519CB9}"/>
    <cellStyle name="Normal 102 3 2 7" xfId="52216" xr:uid="{502A0CE1-024B-47EC-850D-EF882E2E6B15}"/>
    <cellStyle name="Normal 102 3 3" xfId="52217" xr:uid="{7D91157C-87BD-4CB7-9834-025939EE6477}"/>
    <cellStyle name="Normal 102 3 3 2" xfId="52218" xr:uid="{CA3032F4-BB27-47B6-9A3A-1D4E681627FD}"/>
    <cellStyle name="Normal 102 3 3 2 2" xfId="52219" xr:uid="{CDEED035-9579-4975-8E59-99E93830C080}"/>
    <cellStyle name="Normal 102 3 3 2 2 2" xfId="52220" xr:uid="{94E6DDA4-24FB-404E-8DE3-D9D85AA44277}"/>
    <cellStyle name="Normal 102 3 3 2 3" xfId="52221" xr:uid="{55A69E09-1B64-47CC-B3B9-FEE982D66A3C}"/>
    <cellStyle name="Normal 102 3 3 3" xfId="52222" xr:uid="{CE07615F-0E36-4A65-A275-FBCF8F692045}"/>
    <cellStyle name="Normal 102 3 3 3 2" xfId="52223" xr:uid="{4FFC1829-A20A-42A8-8A35-C2B091A25F5A}"/>
    <cellStyle name="Normal 102 3 3 4" xfId="52224" xr:uid="{0ED0DD8D-5BA2-45C3-B885-5CA42F997617}"/>
    <cellStyle name="Normal 102 3 3 4 2" xfId="52225" xr:uid="{8450799E-1DDF-4F39-A245-4E58BC54D3D7}"/>
    <cellStyle name="Normal 102 3 3 5" xfId="52226" xr:uid="{789D6C92-BAA1-4C15-AF06-472FE28E9F56}"/>
    <cellStyle name="Normal 102 3 3 6" xfId="52227" xr:uid="{D09BA125-D084-4849-A9F1-9FC8F28861AD}"/>
    <cellStyle name="Normal 102 3 3 7" xfId="52228" xr:uid="{00BA233D-329B-451D-B1A2-CD1D50A02A4B}"/>
    <cellStyle name="Normal 102 3 4" xfId="52229" xr:uid="{13808046-25D7-4B2D-AF5E-B2A681CE0CDF}"/>
    <cellStyle name="Normal 102 3 4 2" xfId="52230" xr:uid="{61A759C7-93A6-4AE8-9E10-187AE2DF71C0}"/>
    <cellStyle name="Normal 102 3 4 2 2" xfId="52231" xr:uid="{16F310F8-867B-49D7-A7A4-3851B67B4185}"/>
    <cellStyle name="Normal 102 3 4 2 2 2" xfId="52232" xr:uid="{F95C54C0-FCC5-4781-B692-6F41E2BB59B8}"/>
    <cellStyle name="Normal 102 3 4 2 3" xfId="52233" xr:uid="{88CA196D-60AE-4355-B93D-268EFD2641B7}"/>
    <cellStyle name="Normal 102 3 4 3" xfId="52234" xr:uid="{C90591CA-0628-4C57-861E-707E94AF28C2}"/>
    <cellStyle name="Normal 102 3 4 3 2" xfId="52235" xr:uid="{928CD8A0-0AB2-47FC-876F-AB930FDD5CAD}"/>
    <cellStyle name="Normal 102 3 4 4" xfId="52236" xr:uid="{D2B8FF25-700A-4612-BDF2-077FEFAD1BCF}"/>
    <cellStyle name="Normal 102 3 4 4 2" xfId="52237" xr:uid="{EDBED815-7162-4812-A65A-5FF467EC3DC0}"/>
    <cellStyle name="Normal 102 3 4 5" xfId="52238" xr:uid="{0F861E76-9D07-45B4-A567-B8F8C3285483}"/>
    <cellStyle name="Normal 102 3 4 6" xfId="52239" xr:uid="{FF551ED2-B423-4DDA-800D-32D8762EDEA7}"/>
    <cellStyle name="Normal 102 3 4 7" xfId="52240" xr:uid="{E8835972-C45B-4893-A838-75B007CE21C8}"/>
    <cellStyle name="Normal 102 3 5" xfId="52241" xr:uid="{3CE9C5B3-C63F-4772-BF10-0FC2395E55F8}"/>
    <cellStyle name="Normal 102 3 5 2" xfId="52242" xr:uid="{B6660D34-C9E7-4C0C-A65F-E447C1673270}"/>
    <cellStyle name="Normal 102 3 5 2 2" xfId="52243" xr:uid="{6C622B47-EF7B-4387-828E-6215DC52AB7F}"/>
    <cellStyle name="Normal 102 3 5 3" xfId="52244" xr:uid="{6E0345BC-B6D0-4B74-B4C9-AE14B388F591}"/>
    <cellStyle name="Normal 102 3 6" xfId="52245" xr:uid="{77100176-1349-4A0E-9114-25CC41EE0FE8}"/>
    <cellStyle name="Normal 102 3 6 2" xfId="52246" xr:uid="{AF48A04F-7E84-423D-BD36-9C8C58EE29F4}"/>
    <cellStyle name="Normal 102 3 7" xfId="52247" xr:uid="{29171B1A-6E5F-4971-B466-042CDD650D20}"/>
    <cellStyle name="Normal 102 3 7 2" xfId="52248" xr:uid="{E6091097-6C66-4ACE-8B03-165B0660C2D9}"/>
    <cellStyle name="Normal 102 3 8" xfId="52249" xr:uid="{82919FA9-5B9B-4342-9CE7-BD5A8EFD6362}"/>
    <cellStyle name="Normal 102 3 9" xfId="52250" xr:uid="{9A2029CC-5077-47F1-A378-57668B805333}"/>
    <cellStyle name="Normal 102 4" xfId="52251" xr:uid="{DA3D5798-B5AA-4AEC-9D4F-F1C48D74BC6D}"/>
    <cellStyle name="Normal 102 4 2" xfId="52252" xr:uid="{51C82819-C8F9-40E3-86DB-21EF76C05DE6}"/>
    <cellStyle name="Normal 102 4 2 2" xfId="52253" xr:uid="{A34C8509-8D14-4F9B-8687-2B9DB8966E58}"/>
    <cellStyle name="Normal 102 4 2 2 2" xfId="52254" xr:uid="{79F95FF9-AA57-48CF-B250-F05CC2B4E984}"/>
    <cellStyle name="Normal 102 4 2 2 2 2" xfId="52255" xr:uid="{2384DE63-FFBF-404C-89C3-6E51AF0EB615}"/>
    <cellStyle name="Normal 102 4 2 2 3" xfId="52256" xr:uid="{08795FD6-A1EB-40AC-830B-ECC6573A33B7}"/>
    <cellStyle name="Normal 102 4 2 3" xfId="52257" xr:uid="{9E100612-6216-4622-B798-DAE4AAD27988}"/>
    <cellStyle name="Normal 102 4 2 3 2" xfId="52258" xr:uid="{E24E6676-E057-49AB-B2F2-8F6A075DADEC}"/>
    <cellStyle name="Normal 102 4 2 4" xfId="52259" xr:uid="{AFBBEA6D-2426-4B01-AC09-DA9A4807E731}"/>
    <cellStyle name="Normal 102 4 2 4 2" xfId="52260" xr:uid="{00C8ACAF-E970-4030-8240-974E6B17E077}"/>
    <cellStyle name="Normal 102 4 2 5" xfId="52261" xr:uid="{10C78017-CA02-4D61-B00E-A30B5BAAAD7F}"/>
    <cellStyle name="Normal 102 4 2 6" xfId="52262" xr:uid="{2475E84A-8D6B-4F89-AD74-83D29E72CDA6}"/>
    <cellStyle name="Normal 102 4 2 7" xfId="52263" xr:uid="{EF8EA735-E38D-4D70-BA2D-932307B2DB02}"/>
    <cellStyle name="Normal 102 4 3" xfId="52264" xr:uid="{E25DAA68-CCE6-46BB-8A0C-CA1EC2289C4E}"/>
    <cellStyle name="Normal 102 4 3 2" xfId="52265" xr:uid="{C72DB5E0-CF83-4717-A8BB-F9A642E51D7C}"/>
    <cellStyle name="Normal 102 4 3 2 2" xfId="52266" xr:uid="{C198261A-D537-4EC3-8548-0407BC78A8F2}"/>
    <cellStyle name="Normal 102 4 3 3" xfId="52267" xr:uid="{CEF419A7-5DF3-41DB-9AD5-307A5204C755}"/>
    <cellStyle name="Normal 102 4 4" xfId="52268" xr:uid="{ED1DFAD3-8FF7-44C1-9A30-2F9739C8055B}"/>
    <cellStyle name="Normal 102 4 4 2" xfId="52269" xr:uid="{7424C8BE-491C-4105-8F11-C77FE963104F}"/>
    <cellStyle name="Normal 102 4 5" xfId="52270" xr:uid="{95CFD8D4-B308-40F1-BB18-D4EF8B7A4980}"/>
    <cellStyle name="Normal 102 4 5 2" xfId="52271" xr:uid="{21D59DAA-4DA3-4A38-96B5-5A84043F61D4}"/>
    <cellStyle name="Normal 102 4 6" xfId="52272" xr:uid="{0C6C19F4-623B-4A66-92F6-61F712A8A336}"/>
    <cellStyle name="Normal 102 4 7" xfId="52273" xr:uid="{5F0CFAA7-0AD1-4D5B-8D5E-FC3A24031489}"/>
    <cellStyle name="Normal 102 4 8" xfId="52274" xr:uid="{CA2221CE-930C-4F97-BB77-A9BC18393BD3}"/>
    <cellStyle name="Normal 102 5" xfId="52275" xr:uid="{89F7671E-7ABC-4430-BB47-8365A543DA5A}"/>
    <cellStyle name="Normal 102 5 2" xfId="52276" xr:uid="{B7EE3C50-7BD7-491D-9F6B-FB9811EEA56C}"/>
    <cellStyle name="Normal 102 5 2 2" xfId="52277" xr:uid="{CF78A79D-EEFA-4638-B6F9-D9F875D9F7B8}"/>
    <cellStyle name="Normal 102 5 2 2 2" xfId="52278" xr:uid="{BF1BEC78-991B-484C-A071-118E6938895E}"/>
    <cellStyle name="Normal 102 5 2 3" xfId="52279" xr:uid="{91A1841E-FE05-4113-AA77-002BC30D93E5}"/>
    <cellStyle name="Normal 102 5 3" xfId="52280" xr:uid="{03EFA055-BDC4-49F7-9B7A-F47C629C6403}"/>
    <cellStyle name="Normal 102 5 3 2" xfId="52281" xr:uid="{4A0C20B2-52F1-492E-8DEF-9FDAC54E1ADD}"/>
    <cellStyle name="Normal 102 5 4" xfId="52282" xr:uid="{7D3D4BED-4C34-4FF6-B8A9-3967D3B12731}"/>
    <cellStyle name="Normal 102 5 4 2" xfId="52283" xr:uid="{BB6BD413-DB00-4278-9B24-BE4CA89C2AAA}"/>
    <cellStyle name="Normal 102 5 5" xfId="52284" xr:uid="{8087F18F-F460-4D24-87D3-EAF3C8D3557E}"/>
    <cellStyle name="Normal 102 5 6" xfId="52285" xr:uid="{28FD12B6-736C-4919-B13D-9E8570377A1F}"/>
    <cellStyle name="Normal 102 5 7" xfId="52286" xr:uid="{4CC46222-61BE-45BD-8257-D33F55415F2F}"/>
    <cellStyle name="Normal 102 6" xfId="52287" xr:uid="{A3E024AF-E149-47AC-91E1-92743579D3B0}"/>
    <cellStyle name="Normal 102 6 2" xfId="52288" xr:uid="{1B0618D9-7045-4CDB-BCAC-FAB57FCA8F18}"/>
    <cellStyle name="Normal 102 6 2 2" xfId="52289" xr:uid="{366E7237-F935-4CA3-BC55-59357EC11063}"/>
    <cellStyle name="Normal 102 6 2 2 2" xfId="52290" xr:uid="{C1CC960F-868C-48AB-B392-F65B07184134}"/>
    <cellStyle name="Normal 102 6 2 3" xfId="52291" xr:uid="{6233BAAE-56A6-47DB-846B-639D6CB38CAE}"/>
    <cellStyle name="Normal 102 6 3" xfId="52292" xr:uid="{AA8C6605-5F82-46C5-A34D-C0482CAFE0F1}"/>
    <cellStyle name="Normal 102 6 3 2" xfId="52293" xr:uid="{CCF24EFA-B7F6-449B-8A00-E38604717EE8}"/>
    <cellStyle name="Normal 102 6 4" xfId="52294" xr:uid="{E55B5A6A-72B3-4F8D-9DA0-ECC1257C2333}"/>
    <cellStyle name="Normal 102 6 4 2" xfId="52295" xr:uid="{1E4D7B8D-98C1-407E-BB16-B00D129AAA1C}"/>
    <cellStyle name="Normal 102 6 5" xfId="52296" xr:uid="{C5D22F4C-1866-444C-A97F-4AF5582E71D4}"/>
    <cellStyle name="Normal 102 6 6" xfId="52297" xr:uid="{FFFF9139-93EC-47E4-98D8-4E0E3B9D6223}"/>
    <cellStyle name="Normal 102 6 7" xfId="52298" xr:uid="{32696625-6B05-457C-A18F-270455B1B1D0}"/>
    <cellStyle name="Normal 102 7" xfId="52299" xr:uid="{8E21ACA0-0C82-4D2F-A68D-57E7B0B5724D}"/>
    <cellStyle name="Normal 102 7 2" xfId="52300" xr:uid="{8B005221-BA08-41C4-AB22-A756EC727B95}"/>
    <cellStyle name="Normal 102 7 2 2" xfId="52301" xr:uid="{459EA036-90F7-4E55-8D3A-42232F100752}"/>
    <cellStyle name="Normal 102 7 2 2 2" xfId="52302" xr:uid="{6406C9B4-4D3D-4246-8747-449F5959D023}"/>
    <cellStyle name="Normal 102 7 2 3" xfId="52303" xr:uid="{01A014E7-2FA6-4F03-859A-3A656137C6F0}"/>
    <cellStyle name="Normal 102 7 3" xfId="52304" xr:uid="{DC69437B-0EDF-4A5F-A81B-D1C025E2C972}"/>
    <cellStyle name="Normal 102 7 3 2" xfId="52305" xr:uid="{D31142EE-FA2F-4CEB-9206-B82788934CF8}"/>
    <cellStyle name="Normal 102 7 4" xfId="52306" xr:uid="{0B7EB811-D86D-44FA-A2B1-58D1774B03DC}"/>
    <cellStyle name="Normal 102 7 4 2" xfId="52307" xr:uid="{E03EC38F-CAB3-4FF6-99DB-E30FA569627C}"/>
    <cellStyle name="Normal 102 7 5" xfId="52308" xr:uid="{7CA27F96-642A-432C-980A-45B1D49124A6}"/>
    <cellStyle name="Normal 102 7 6" xfId="52309" xr:uid="{40853BD3-63A4-4D8D-B60F-65D9DEDAA468}"/>
    <cellStyle name="Normal 102 7 7" xfId="52310" xr:uid="{E62C6AA6-B52A-4CC9-A342-4420D31C0CA2}"/>
    <cellStyle name="Normal 102 8" xfId="52311" xr:uid="{D61FD24D-D589-4C8A-8056-34066CB980FB}"/>
    <cellStyle name="Normal 102 8 2" xfId="52312" xr:uid="{151E0BE3-F5C6-495E-8D5D-39EA7A03B1E5}"/>
    <cellStyle name="Normal 102 8 2 2" xfId="52313" xr:uid="{EE424084-A9EB-45C8-B391-6EF93F8358E0}"/>
    <cellStyle name="Normal 102 8 3" xfId="52314" xr:uid="{460C8084-B5D8-4071-BCD7-A98E56D06299}"/>
    <cellStyle name="Normal 102 8 4" xfId="52315" xr:uid="{13090CC4-B737-4D9F-8CE0-E15382361D71}"/>
    <cellStyle name="Normal 102 9" xfId="52316" xr:uid="{4C63EBC2-748E-4BF3-A217-AF93E44946B2}"/>
    <cellStyle name="Normal 102 9 2" xfId="52317" xr:uid="{5E587E1B-EABC-4DD9-9BFB-8BEE8F488B51}"/>
    <cellStyle name="Normal 102_Actual PT" xfId="52318" xr:uid="{D4731C50-8573-4375-83FE-DBFB5838150C}"/>
    <cellStyle name="Normal 103" xfId="52319" xr:uid="{565F00DE-B2BB-44F2-A5FD-7FFB2A6F2FAB}"/>
    <cellStyle name="Normal 103 2" xfId="52320" xr:uid="{3AA00CA3-9900-43CA-9869-6700937BC777}"/>
    <cellStyle name="Normal 103 3" xfId="52321" xr:uid="{791FA78C-4A27-4782-99CA-DF5D5ECF1372}"/>
    <cellStyle name="Normal 104" xfId="52322" xr:uid="{3573D50A-0BD1-44B9-B13F-63B0B50BBB96}"/>
    <cellStyle name="Normal 104 2" xfId="52323" xr:uid="{ECF3FF58-E8BD-4EC8-90C7-D95BF3939FEE}"/>
    <cellStyle name="Normal 104 3" xfId="52324" xr:uid="{FF598700-3C30-4ECC-889F-5945A1C4053A}"/>
    <cellStyle name="Normal 105" xfId="52325" xr:uid="{4952FDF2-F58F-4205-88B9-C96AC1E5E529}"/>
    <cellStyle name="Normal 105 2" xfId="52326" xr:uid="{FCDF9470-9E34-4DB3-A02D-467E53FCA82B}"/>
    <cellStyle name="Normal 106" xfId="52327" xr:uid="{D1C61BE3-000A-4B2F-88F9-242739F0FDBA}"/>
    <cellStyle name="Normal 106 2" xfId="52328" xr:uid="{33885C10-81A8-4766-B30E-DCC747AAC8C2}"/>
    <cellStyle name="Normal 106 2 10" xfId="52329" xr:uid="{B671C5D0-4F53-4204-9209-CB2B21B04733}"/>
    <cellStyle name="Normal 106 2 11" xfId="52330" xr:uid="{720EBBDF-8F3E-4E86-B65F-231B02AA4BB9}"/>
    <cellStyle name="Normal 106 2 12" xfId="52331" xr:uid="{D69558A1-04D9-4FE2-9F29-CB810D05A3E9}"/>
    <cellStyle name="Normal 106 2 2" xfId="52332" xr:uid="{E5909610-3C27-422C-A1EE-CFABD7FB75F0}"/>
    <cellStyle name="Normal 106 2 2 10" xfId="52333" xr:uid="{B3947A5D-25C9-41E1-8D7D-AE3E140B56FF}"/>
    <cellStyle name="Normal 106 2 2 2" xfId="52334" xr:uid="{31E13113-A58B-4D72-B6BB-EAEA95F18884}"/>
    <cellStyle name="Normal 106 2 2 2 2" xfId="52335" xr:uid="{B152A1B1-7E83-4944-9CAC-1F5FC95E5F62}"/>
    <cellStyle name="Normal 106 2 2 2 2 2" xfId="52336" xr:uid="{82436B4F-6EB7-4A52-BCFC-5AF8F7CD0D2C}"/>
    <cellStyle name="Normal 106 2 2 2 2 2 2" xfId="52337" xr:uid="{B868A5CC-91FE-43ED-B094-95507C501525}"/>
    <cellStyle name="Normal 106 2 2 2 2 3" xfId="52338" xr:uid="{5D4381CF-7424-41D1-8CDD-64BAE5597394}"/>
    <cellStyle name="Normal 106 2 2 2 3" xfId="52339" xr:uid="{4919422F-41D2-4DDE-8C01-59559D94D8E7}"/>
    <cellStyle name="Normal 106 2 2 2 3 2" xfId="52340" xr:uid="{60C2B5D6-7052-4FC4-8445-B3E8B054D3A3}"/>
    <cellStyle name="Normal 106 2 2 2 4" xfId="52341" xr:uid="{1334FD6A-61C1-493F-9834-B1FAA5FA1DDD}"/>
    <cellStyle name="Normal 106 2 2 2 4 2" xfId="52342" xr:uid="{6D6A3812-AC71-4C06-B01F-C12C6AADA280}"/>
    <cellStyle name="Normal 106 2 2 2 5" xfId="52343" xr:uid="{3070C2B1-4627-4BF6-ADEE-23C51F53D34D}"/>
    <cellStyle name="Normal 106 2 2 2 6" xfId="52344" xr:uid="{EBA01632-F577-4344-953B-70A9DCBC4910}"/>
    <cellStyle name="Normal 106 2 2 2 7" xfId="52345" xr:uid="{B94E74AA-C05B-4943-92E0-D91CD11DB16B}"/>
    <cellStyle name="Normal 106 2 2 3" xfId="52346" xr:uid="{C96B555E-4F90-4A0A-AEA0-7EE937641431}"/>
    <cellStyle name="Normal 106 2 2 3 2" xfId="52347" xr:uid="{FF45E0A3-C5BB-4EEA-BCB8-60417D0A2FC8}"/>
    <cellStyle name="Normal 106 2 2 3 2 2" xfId="52348" xr:uid="{563B70A8-B9AF-490E-BCB9-CA73111DDD58}"/>
    <cellStyle name="Normal 106 2 2 3 2 2 2" xfId="52349" xr:uid="{82E0B31F-678D-4224-BA99-CF1771D61CAC}"/>
    <cellStyle name="Normal 106 2 2 3 2 3" xfId="52350" xr:uid="{A15A0865-8847-40C9-BC83-0395B69BE43D}"/>
    <cellStyle name="Normal 106 2 2 3 3" xfId="52351" xr:uid="{B101B150-0218-4FBB-91EA-D5CF0101AD29}"/>
    <cellStyle name="Normal 106 2 2 3 3 2" xfId="52352" xr:uid="{C3F0A31A-26A7-49BB-B52B-905BDF1A4BEA}"/>
    <cellStyle name="Normal 106 2 2 3 4" xfId="52353" xr:uid="{7130D8F4-4DF0-43B5-AFAC-2034582D4191}"/>
    <cellStyle name="Normal 106 2 2 3 4 2" xfId="52354" xr:uid="{C1BF852C-5017-439C-B44E-1CE25C6F2B3E}"/>
    <cellStyle name="Normal 106 2 2 3 5" xfId="52355" xr:uid="{AAA0605D-E093-48D3-B845-128B5A9A0C04}"/>
    <cellStyle name="Normal 106 2 2 3 6" xfId="52356" xr:uid="{FCC65CF7-0DF0-4AC3-9120-FDBEE647C5C9}"/>
    <cellStyle name="Normal 106 2 2 3 7" xfId="52357" xr:uid="{A01F9DE1-0E66-40EB-9BAE-DC2C7802170F}"/>
    <cellStyle name="Normal 106 2 2 4" xfId="52358" xr:uid="{B512ADCB-8C21-47CB-89F0-706E95506C61}"/>
    <cellStyle name="Normal 106 2 2 4 2" xfId="52359" xr:uid="{DEF44CBE-5D0B-4177-87E0-F3863151DBDD}"/>
    <cellStyle name="Normal 106 2 2 4 2 2" xfId="52360" xr:uid="{85220828-916E-4DAA-A7F7-100EE3B9BBE0}"/>
    <cellStyle name="Normal 106 2 2 4 2 2 2" xfId="52361" xr:uid="{3E45095A-A359-4467-AB5C-CC7F8437074E}"/>
    <cellStyle name="Normal 106 2 2 4 2 3" xfId="52362" xr:uid="{D8A65B83-84C7-466B-B247-E377C9389285}"/>
    <cellStyle name="Normal 106 2 2 4 3" xfId="52363" xr:uid="{0235754C-BA93-462F-A299-396616BC122E}"/>
    <cellStyle name="Normal 106 2 2 4 3 2" xfId="52364" xr:uid="{1299B9FF-DBAC-49EE-934E-4005DF39DB52}"/>
    <cellStyle name="Normal 106 2 2 4 4" xfId="52365" xr:uid="{EEE15F7F-0E27-4BCD-8244-4D85FDE780BA}"/>
    <cellStyle name="Normal 106 2 2 4 4 2" xfId="52366" xr:uid="{53F2A387-BF48-4D11-AA00-E05202898661}"/>
    <cellStyle name="Normal 106 2 2 4 5" xfId="52367" xr:uid="{1427FE84-2EFD-49E8-8C34-9FCD7B7FCCB0}"/>
    <cellStyle name="Normal 106 2 2 4 6" xfId="52368" xr:uid="{287322A2-D11B-42FB-957A-9821D514E84D}"/>
    <cellStyle name="Normal 106 2 2 4 7" xfId="52369" xr:uid="{F6BFAB4A-1A25-43A4-9BD9-2E4732D259A3}"/>
    <cellStyle name="Normal 106 2 2 5" xfId="52370" xr:uid="{CBA7C45E-4FA8-46E3-BE0D-BB5916277CD0}"/>
    <cellStyle name="Normal 106 2 2 5 2" xfId="52371" xr:uid="{2CF0B38A-9203-4F2C-8F64-D9747D1D6097}"/>
    <cellStyle name="Normal 106 2 2 5 2 2" xfId="52372" xr:uid="{9E42B563-14D9-4117-8E4C-1F09F5354A70}"/>
    <cellStyle name="Normal 106 2 2 5 3" xfId="52373" xr:uid="{8C79A1D0-7641-47A6-B47A-3982B1599AAA}"/>
    <cellStyle name="Normal 106 2 2 6" xfId="52374" xr:uid="{F98598E6-EF6B-464C-B421-4A782D1DCDCE}"/>
    <cellStyle name="Normal 106 2 2 6 2" xfId="52375" xr:uid="{8E2DCDDD-002C-4460-971D-4CC8574062D9}"/>
    <cellStyle name="Normal 106 2 2 7" xfId="52376" xr:uid="{7169AEE1-5B7B-4D81-9B9F-A0C43998301E}"/>
    <cellStyle name="Normal 106 2 2 7 2" xfId="52377" xr:uid="{7A3FA435-A842-4F44-B70F-AB7474BCB160}"/>
    <cellStyle name="Normal 106 2 2 8" xfId="52378" xr:uid="{37DC54F9-8E04-4772-8112-2E317E41F552}"/>
    <cellStyle name="Normal 106 2 2 9" xfId="52379" xr:uid="{5EEEA8AA-599C-4277-B027-15CF5EB95A5B}"/>
    <cellStyle name="Normal 106 2 3" xfId="52380" xr:uid="{1987855A-6F2F-428D-B1B0-F0095D93D953}"/>
    <cellStyle name="Normal 106 2 3 2" xfId="52381" xr:uid="{3521B38C-D178-48DD-BB49-97840F6D59BE}"/>
    <cellStyle name="Normal 106 2 3 2 2" xfId="52382" xr:uid="{A5EC3133-6012-4F05-9439-836B257C457B}"/>
    <cellStyle name="Normal 106 2 3 2 2 2" xfId="52383" xr:uid="{08E254F7-CEBC-4AFD-80D3-35CE83EC0B57}"/>
    <cellStyle name="Normal 106 2 3 2 2 2 2" xfId="52384" xr:uid="{17AAC6E3-5118-454D-B400-CE818BDB0D73}"/>
    <cellStyle name="Normal 106 2 3 2 2 3" xfId="52385" xr:uid="{F7DAA69A-BB65-40FF-B7DF-D2C462E2D8FF}"/>
    <cellStyle name="Normal 106 2 3 2 3" xfId="52386" xr:uid="{F1FA935F-7BA6-4976-BDD8-BD4980D9E879}"/>
    <cellStyle name="Normal 106 2 3 2 3 2" xfId="52387" xr:uid="{496DAEC1-3E0E-4BD5-9941-9267CFD175F8}"/>
    <cellStyle name="Normal 106 2 3 2 4" xfId="52388" xr:uid="{309A51B1-D378-4A31-8391-0787D94B0A17}"/>
    <cellStyle name="Normal 106 2 3 2 4 2" xfId="52389" xr:uid="{22FCAE97-8B0D-4AD2-8BFC-99E69CD98399}"/>
    <cellStyle name="Normal 106 2 3 2 5" xfId="52390" xr:uid="{507EE721-1A1B-42A4-A6E2-C11DB6748284}"/>
    <cellStyle name="Normal 106 2 3 2 6" xfId="52391" xr:uid="{045C6B08-3893-4704-94FC-690F60AF6B45}"/>
    <cellStyle name="Normal 106 2 3 2 7" xfId="52392" xr:uid="{2706E604-9EE0-40CA-B43C-E405D87AFEF0}"/>
    <cellStyle name="Normal 106 2 3 3" xfId="52393" xr:uid="{D4EB5E03-9F56-41FD-A2CF-96A7B8188B27}"/>
    <cellStyle name="Normal 106 2 3 3 2" xfId="52394" xr:uid="{11602329-56B0-4EAD-BD7F-A0E5B500B814}"/>
    <cellStyle name="Normal 106 2 3 3 2 2" xfId="52395" xr:uid="{6BAC0BF4-224A-4091-9AD3-7D4034F4FEE5}"/>
    <cellStyle name="Normal 106 2 3 3 3" xfId="52396" xr:uid="{943266A2-7BD9-4E00-8D1E-CACF4F9930DD}"/>
    <cellStyle name="Normal 106 2 3 4" xfId="52397" xr:uid="{E5E630E1-8489-43F7-86D2-DC90E7D9C365}"/>
    <cellStyle name="Normal 106 2 3 4 2" xfId="52398" xr:uid="{5029BDEB-BE00-4FA0-AE5A-E07D6352DC01}"/>
    <cellStyle name="Normal 106 2 3 5" xfId="52399" xr:uid="{7D4181FA-AFC0-418A-B7D6-A8DCC5CACF09}"/>
    <cellStyle name="Normal 106 2 3 5 2" xfId="52400" xr:uid="{CF3AF972-4D2F-48DE-A959-0391E6ECC6FE}"/>
    <cellStyle name="Normal 106 2 3 6" xfId="52401" xr:uid="{1912B9D1-555E-4134-BCC7-75496E26A614}"/>
    <cellStyle name="Normal 106 2 3 7" xfId="52402" xr:uid="{C36E4ADD-A55C-44A6-91C3-BC523B250A04}"/>
    <cellStyle name="Normal 106 2 3 8" xfId="52403" xr:uid="{FFDB98F1-69B0-4553-A291-37F2340EFEEC}"/>
    <cellStyle name="Normal 106 2 4" xfId="52404" xr:uid="{EBF981F7-37E7-47BE-AB42-4294E8ED170B}"/>
    <cellStyle name="Normal 106 2 4 2" xfId="52405" xr:uid="{2DD22928-B282-4A42-94D9-ED24D279AA3A}"/>
    <cellStyle name="Normal 106 2 4 2 2" xfId="52406" xr:uid="{3CE9FF9F-135D-4609-A98A-B6360F697FAD}"/>
    <cellStyle name="Normal 106 2 4 2 2 2" xfId="52407" xr:uid="{4B63689D-EC0E-4790-8E76-36A1CD8B8E6E}"/>
    <cellStyle name="Normal 106 2 4 2 3" xfId="52408" xr:uid="{AA19B54E-4A1A-499A-82F3-E3214D1E4EF6}"/>
    <cellStyle name="Normal 106 2 4 3" xfId="52409" xr:uid="{8E0ACD1D-EEF3-4136-92F2-B157896F3B70}"/>
    <cellStyle name="Normal 106 2 4 3 2" xfId="52410" xr:uid="{3A11F981-661C-441C-B1E9-FBA35A826ED4}"/>
    <cellStyle name="Normal 106 2 4 4" xfId="52411" xr:uid="{3F81D4EC-DF1B-44DC-91B8-CD66EA3CF240}"/>
    <cellStyle name="Normal 106 2 4 4 2" xfId="52412" xr:uid="{E9661832-EA67-4407-96FE-9A48A53B6170}"/>
    <cellStyle name="Normal 106 2 4 5" xfId="52413" xr:uid="{7BADCE79-345B-4A0B-B2A4-B4521FB43652}"/>
    <cellStyle name="Normal 106 2 4 6" xfId="52414" xr:uid="{56811CDD-1643-435A-9E85-5DA467FDC6C5}"/>
    <cellStyle name="Normal 106 2 4 7" xfId="52415" xr:uid="{932BB6A2-5192-4B30-B3DD-1AAC4FDA152F}"/>
    <cellStyle name="Normal 106 2 5" xfId="52416" xr:uid="{ED8D4069-E937-4420-AE88-5CC81311E364}"/>
    <cellStyle name="Normal 106 2 5 2" xfId="52417" xr:uid="{FC25A045-1077-400B-A141-8FB5ACAA222F}"/>
    <cellStyle name="Normal 106 2 5 2 2" xfId="52418" xr:uid="{E1E5204C-1D2D-477E-ABF9-ABB3295B5041}"/>
    <cellStyle name="Normal 106 2 5 2 2 2" xfId="52419" xr:uid="{59D7854D-CE0E-41DA-A332-46D45BC3A38E}"/>
    <cellStyle name="Normal 106 2 5 2 3" xfId="52420" xr:uid="{E624289B-B422-43DA-8C46-094D493A25E4}"/>
    <cellStyle name="Normal 106 2 5 3" xfId="52421" xr:uid="{9E042760-A1DE-4E33-89DE-3D471794CC2C}"/>
    <cellStyle name="Normal 106 2 5 3 2" xfId="52422" xr:uid="{9CE41684-0D5E-42BD-B974-EB9D4702B88D}"/>
    <cellStyle name="Normal 106 2 5 4" xfId="52423" xr:uid="{67B9E803-47B1-46B6-A81E-F7995216F4D2}"/>
    <cellStyle name="Normal 106 2 5 4 2" xfId="52424" xr:uid="{4D676724-1F0E-4AB2-804A-382E150E6495}"/>
    <cellStyle name="Normal 106 2 5 5" xfId="52425" xr:uid="{DAC471AA-9812-492B-823A-1D69AF5C6814}"/>
    <cellStyle name="Normal 106 2 5 6" xfId="52426" xr:uid="{375AA71E-0B7B-401B-A508-00EA8788B6AF}"/>
    <cellStyle name="Normal 106 2 5 7" xfId="52427" xr:uid="{E00952A3-ACD6-40CE-B481-655275A1CC4F}"/>
    <cellStyle name="Normal 106 2 6" xfId="52428" xr:uid="{3F23A9A5-6C04-4995-9E82-D72707D0C603}"/>
    <cellStyle name="Normal 106 2 6 2" xfId="52429" xr:uid="{9E5E82BC-357C-4935-96E7-15D89686E3AC}"/>
    <cellStyle name="Normal 106 2 6 2 2" xfId="52430" xr:uid="{01EE6EBE-037F-4D96-B845-4E36E46EB737}"/>
    <cellStyle name="Normal 106 2 6 2 2 2" xfId="52431" xr:uid="{555A7D5E-CCC7-4CEA-9B25-B0911565D65C}"/>
    <cellStyle name="Normal 106 2 6 2 3" xfId="52432" xr:uid="{2C6811BF-E3D7-4D4D-9C57-C1C7BFF8BF4C}"/>
    <cellStyle name="Normal 106 2 6 3" xfId="52433" xr:uid="{6833710E-2DCE-489D-9087-EED0FAF629CA}"/>
    <cellStyle name="Normal 106 2 6 3 2" xfId="52434" xr:uid="{6AEB7F8C-F0C0-42E7-80B9-F71A09F00BDF}"/>
    <cellStyle name="Normal 106 2 6 4" xfId="52435" xr:uid="{7CF25F7C-7ABC-4F24-9148-34F42638ED4E}"/>
    <cellStyle name="Normal 106 2 6 4 2" xfId="52436" xr:uid="{EE3E8411-5EE3-4851-B500-CE6E3ED9EF24}"/>
    <cellStyle name="Normal 106 2 6 5" xfId="52437" xr:uid="{0BB292F4-6B53-4E7E-9669-C4B343F14341}"/>
    <cellStyle name="Normal 106 2 6 6" xfId="52438" xr:uid="{61C82C92-B276-48C9-BA60-A34C83E68857}"/>
    <cellStyle name="Normal 106 2 6 7" xfId="52439" xr:uid="{76EB5CCC-81D7-4940-BE2F-1F8780CB693C}"/>
    <cellStyle name="Normal 106 2 7" xfId="52440" xr:uid="{813ABE19-86F1-457C-88C7-6622AFCF4DF7}"/>
    <cellStyle name="Normal 106 2 7 2" xfId="52441" xr:uid="{CF1AFD89-B1DC-47F5-AB87-B17422FD07B6}"/>
    <cellStyle name="Normal 106 2 7 2 2" xfId="52442" xr:uid="{160B6AFE-B8F8-4671-9089-829D60D77324}"/>
    <cellStyle name="Normal 106 2 7 3" xfId="52443" xr:uid="{79616D91-1787-4EF3-94BB-DC46E471C1F7}"/>
    <cellStyle name="Normal 106 2 7 4" xfId="52444" xr:uid="{42FE4A23-F802-4794-8B71-3B0E16A89B2D}"/>
    <cellStyle name="Normal 106 2 8" xfId="52445" xr:uid="{9DC3987B-94C6-440B-B2FA-7AF09957A264}"/>
    <cellStyle name="Normal 106 2 8 2" xfId="52446" xr:uid="{17F6CDD6-0953-4D96-979B-AD6517AA3C5C}"/>
    <cellStyle name="Normal 106 2 9" xfId="52447" xr:uid="{36DB7129-BF6A-42B1-8339-91D6754EC276}"/>
    <cellStyle name="Normal 106 2 9 2" xfId="52448" xr:uid="{3FA61E59-699F-4EC5-ABCC-1EA90DFAF6AA}"/>
    <cellStyle name="Normal 106 2_Actual PT" xfId="52449" xr:uid="{3D4DC07A-E2F7-4D55-B21B-43F78D5026AF}"/>
    <cellStyle name="Normal 106 3" xfId="52450" xr:uid="{D7A7AC21-709C-4943-B064-995F4D7CBEF6}"/>
    <cellStyle name="Normal 107" xfId="52451" xr:uid="{7C2FD067-8239-47FD-B4CC-229D0A5DD0BE}"/>
    <cellStyle name="Normal 107 10" xfId="52452" xr:uid="{670E86E2-D252-4689-8A1B-06C8861D455F}"/>
    <cellStyle name="Normal 107 11" xfId="52453" xr:uid="{F3B6C296-31C5-44B7-9EAE-897274DBE594}"/>
    <cellStyle name="Normal 107 12" xfId="52454" xr:uid="{153B82FC-E01E-4D5D-A342-801E1C5859EF}"/>
    <cellStyle name="Normal 107 13" xfId="52455" xr:uid="{24CFFC29-773D-4DD2-9BDC-8DCD845DF2D6}"/>
    <cellStyle name="Normal 107 2" xfId="52456" xr:uid="{AA03FB85-9D58-4278-9854-C9FE199EA1F8}"/>
    <cellStyle name="Normal 107 2 10" xfId="52457" xr:uid="{5FFB75F3-D6D1-419B-8AB9-9C30A39ABBF2}"/>
    <cellStyle name="Normal 107 2 2" xfId="52458" xr:uid="{B7370791-AD07-450A-8386-72EEAB1A98B6}"/>
    <cellStyle name="Normal 107 2 2 2" xfId="52459" xr:uid="{D8649A20-50C1-4BB0-98BF-23C844F29CEE}"/>
    <cellStyle name="Normal 107 2 2 2 2" xfId="52460" xr:uid="{64DE20C4-DA07-4F8E-9D42-D4D3326EC1CD}"/>
    <cellStyle name="Normal 107 2 2 2 2 2" xfId="52461" xr:uid="{645031B9-92A2-483F-AA8A-6164F23B4BE5}"/>
    <cellStyle name="Normal 107 2 2 2 3" xfId="52462" xr:uid="{43668978-023F-4091-AC9B-86711FB23027}"/>
    <cellStyle name="Normal 107 2 2 3" xfId="52463" xr:uid="{8DC4EAE4-E261-4A28-BF9C-5C350213A168}"/>
    <cellStyle name="Normal 107 2 2 3 2" xfId="52464" xr:uid="{2AABC1FD-E673-4EA6-9C7E-F7D01A89F2A5}"/>
    <cellStyle name="Normal 107 2 2 4" xfId="52465" xr:uid="{240608E0-C76B-4CB8-8264-0E1D52A2A6BE}"/>
    <cellStyle name="Normal 107 2 2 4 2" xfId="52466" xr:uid="{F186DB97-1B08-4F57-9C74-4BCDAB671EFE}"/>
    <cellStyle name="Normal 107 2 2 5" xfId="52467" xr:uid="{F3F9BFE7-75FB-4BF3-BDD1-7B88436284D4}"/>
    <cellStyle name="Normal 107 2 2 6" xfId="52468" xr:uid="{C567CEEF-BC4A-4A24-ABB9-A4D6B23C4003}"/>
    <cellStyle name="Normal 107 2 2 7" xfId="52469" xr:uid="{6D5E0442-C71C-422A-BD1A-4EAAB89617BC}"/>
    <cellStyle name="Normal 107 2 3" xfId="52470" xr:uid="{04E4B6A2-9571-4367-9909-17DFA235D661}"/>
    <cellStyle name="Normal 107 2 3 2" xfId="52471" xr:uid="{3693EBC1-C3F9-42ED-B948-9F410CA84022}"/>
    <cellStyle name="Normal 107 2 3 2 2" xfId="52472" xr:uid="{BAB41DEF-B5FD-46DF-A2A8-B091EE21AA09}"/>
    <cellStyle name="Normal 107 2 3 2 2 2" xfId="52473" xr:uid="{47A9601C-4229-4197-A74D-E6A786534315}"/>
    <cellStyle name="Normal 107 2 3 2 3" xfId="52474" xr:uid="{8AF8B25F-A3C8-43A1-A4A9-5379E7C751F0}"/>
    <cellStyle name="Normal 107 2 3 3" xfId="52475" xr:uid="{7E442A1F-BF75-4EA6-AA8D-AB6EB79E7573}"/>
    <cellStyle name="Normal 107 2 3 3 2" xfId="52476" xr:uid="{839D656E-FE41-420B-9220-1B5833A0DB3D}"/>
    <cellStyle name="Normal 107 2 3 4" xfId="52477" xr:uid="{ACBF7DE3-4DFC-44FF-B93F-A04CF3D8CACB}"/>
    <cellStyle name="Normal 107 2 3 4 2" xfId="52478" xr:uid="{F30F9847-9D34-4C65-9537-832E902E83A9}"/>
    <cellStyle name="Normal 107 2 3 5" xfId="52479" xr:uid="{E3F0574E-49DA-4F2F-B23E-44CF001E24F0}"/>
    <cellStyle name="Normal 107 2 3 6" xfId="52480" xr:uid="{B62FA70A-88C8-4437-96CA-F70B68093E68}"/>
    <cellStyle name="Normal 107 2 3 7" xfId="52481" xr:uid="{1C839A5F-5F25-48BC-B13D-59F79340F950}"/>
    <cellStyle name="Normal 107 2 4" xfId="52482" xr:uid="{29778F33-4545-4EEA-8019-58141717323B}"/>
    <cellStyle name="Normal 107 2 4 2" xfId="52483" xr:uid="{5F7F690F-023B-468D-8A6C-2AE84F504C78}"/>
    <cellStyle name="Normal 107 2 4 2 2" xfId="52484" xr:uid="{314B11A3-6EDA-4563-9707-0EE89970CDD4}"/>
    <cellStyle name="Normal 107 2 4 2 2 2" xfId="52485" xr:uid="{374D3A87-1D66-4B74-AE2A-2F5E6247A8D5}"/>
    <cellStyle name="Normal 107 2 4 2 3" xfId="52486" xr:uid="{BD700448-7D78-4C58-BD83-680CB8733A94}"/>
    <cellStyle name="Normal 107 2 4 3" xfId="52487" xr:uid="{F91638CE-5558-463E-85FE-2C728C455F74}"/>
    <cellStyle name="Normal 107 2 4 3 2" xfId="52488" xr:uid="{32BA1EBE-4849-43E9-BD16-B47AA0FF184F}"/>
    <cellStyle name="Normal 107 2 4 4" xfId="52489" xr:uid="{19B17638-37CD-4361-B6C8-F28761CB8331}"/>
    <cellStyle name="Normal 107 2 4 4 2" xfId="52490" xr:uid="{3128E12D-E930-45F2-B74B-56849F23E34B}"/>
    <cellStyle name="Normal 107 2 4 5" xfId="52491" xr:uid="{2820A6F4-A3E0-4E12-B8BA-6378C4F68B56}"/>
    <cellStyle name="Normal 107 2 4 6" xfId="52492" xr:uid="{96862072-F43D-44FD-B59E-FD45FAD678C7}"/>
    <cellStyle name="Normal 107 2 4 7" xfId="52493" xr:uid="{E7AECCAF-6FF4-46F7-9A28-B1754952D626}"/>
    <cellStyle name="Normal 107 2 5" xfId="52494" xr:uid="{2A17CF84-29C3-47C6-97D9-C561A0AFBE7F}"/>
    <cellStyle name="Normal 107 2 5 2" xfId="52495" xr:uid="{97B9FA9C-60CE-431F-8B1C-C721600799CD}"/>
    <cellStyle name="Normal 107 2 5 2 2" xfId="52496" xr:uid="{08029B0B-6C17-4B3D-9103-46DC162BF3EC}"/>
    <cellStyle name="Normal 107 2 5 3" xfId="52497" xr:uid="{376FAC09-8D76-4520-9556-609C67A0EA53}"/>
    <cellStyle name="Normal 107 2 6" xfId="52498" xr:uid="{62A98910-6236-4262-8234-66B50392BA24}"/>
    <cellStyle name="Normal 107 2 6 2" xfId="52499" xr:uid="{3FF74E9B-A91F-4BF9-B499-83EDE91F709B}"/>
    <cellStyle name="Normal 107 2 7" xfId="52500" xr:uid="{BC5576AD-EC84-4598-B4FE-455BC8292FE2}"/>
    <cellStyle name="Normal 107 2 7 2" xfId="52501" xr:uid="{74CE9D22-52EC-4721-ADD5-E4EBA1DC9823}"/>
    <cellStyle name="Normal 107 2 8" xfId="52502" xr:uid="{EDD8CF7F-6FA9-48AA-B21B-7DD8BDB93056}"/>
    <cellStyle name="Normal 107 2 9" xfId="52503" xr:uid="{23FE5185-BB16-4803-9276-6C238CA6798B}"/>
    <cellStyle name="Normal 107 3" xfId="52504" xr:uid="{8C39B1F5-2586-4581-8B4D-BDBF2F272E8C}"/>
    <cellStyle name="Normal 107 3 2" xfId="52505" xr:uid="{E433DD32-2260-44CA-979E-E864DDD51391}"/>
    <cellStyle name="Normal 107 3 2 2" xfId="52506" xr:uid="{46905BEB-E589-4BB5-BF8C-8282B82E51AE}"/>
    <cellStyle name="Normal 107 3 2 2 2" xfId="52507" xr:uid="{51BB1645-BA0D-4B2B-99FD-96134070C20B}"/>
    <cellStyle name="Normal 107 3 2 2 2 2" xfId="52508" xr:uid="{006852E4-E300-4BDF-A75C-F23576E999AF}"/>
    <cellStyle name="Normal 107 3 2 2 3" xfId="52509" xr:uid="{026B5B15-5889-40F3-B1F4-705682879C5D}"/>
    <cellStyle name="Normal 107 3 2 3" xfId="52510" xr:uid="{E624592C-6BD5-40A7-9269-4540F129869B}"/>
    <cellStyle name="Normal 107 3 2 3 2" xfId="52511" xr:uid="{9A6806AF-DB15-4878-97E8-B9EA2B94AEF9}"/>
    <cellStyle name="Normal 107 3 2 4" xfId="52512" xr:uid="{D065222F-42C8-4871-B533-89F0BDF9C3AA}"/>
    <cellStyle name="Normal 107 3 2 4 2" xfId="52513" xr:uid="{FEC2DCD1-EF95-4DFA-AAA9-98673DED240C}"/>
    <cellStyle name="Normal 107 3 2 5" xfId="52514" xr:uid="{AB0A0F7F-A77D-4FC1-994F-7E2917B75C03}"/>
    <cellStyle name="Normal 107 3 2 6" xfId="52515" xr:uid="{F5CA2137-6CDC-495C-834E-0282DCD30687}"/>
    <cellStyle name="Normal 107 3 2 7" xfId="52516" xr:uid="{67A9DA5F-C75A-4021-92C4-EC87E25E72FB}"/>
    <cellStyle name="Normal 107 3 3" xfId="52517" xr:uid="{CB9EF4F5-3DCE-4668-BE3F-0C10583D2798}"/>
    <cellStyle name="Normal 107 3 3 2" xfId="52518" xr:uid="{73935C2F-23F6-4D0D-83FF-EE082A8A2A07}"/>
    <cellStyle name="Normal 107 3 3 2 2" xfId="52519" xr:uid="{7D936834-3F7F-41AE-AD2D-E8342D62FA7A}"/>
    <cellStyle name="Normal 107 3 3 3" xfId="52520" xr:uid="{EB172A79-EA71-4136-BAA0-14D8C7D67011}"/>
    <cellStyle name="Normal 107 3 4" xfId="52521" xr:uid="{FDC44822-391E-4080-A74A-88B13EAEAA06}"/>
    <cellStyle name="Normal 107 3 4 2" xfId="52522" xr:uid="{CAE9E97A-44F1-43BE-9A05-28CC48E33109}"/>
    <cellStyle name="Normal 107 3 5" xfId="52523" xr:uid="{53978926-23B0-4103-A51C-37ED9E32CF96}"/>
    <cellStyle name="Normal 107 3 5 2" xfId="52524" xr:uid="{3E07F449-CD1F-4C52-B06F-2E987FF90277}"/>
    <cellStyle name="Normal 107 3 6" xfId="52525" xr:uid="{1635D774-C1AC-4BF5-AACD-6A7D318815CA}"/>
    <cellStyle name="Normal 107 3 7" xfId="52526" xr:uid="{C2613B3D-BF86-4EE5-9442-7DE481C8AC18}"/>
    <cellStyle name="Normal 107 3 8" xfId="52527" xr:uid="{931984EF-4204-44ED-984A-2F9D2ACC28CC}"/>
    <cellStyle name="Normal 107 4" xfId="52528" xr:uid="{A7B34619-65D6-4388-9F13-5691F9B1A222}"/>
    <cellStyle name="Normal 107 4 2" xfId="52529" xr:uid="{DC29797C-9F78-4FBC-ABE2-94E3E219D06D}"/>
    <cellStyle name="Normal 107 4 2 2" xfId="52530" xr:uid="{68A46EE2-81A1-4D4F-B2A1-8BB0B2D95E53}"/>
    <cellStyle name="Normal 107 4 2 2 2" xfId="52531" xr:uid="{3E7107DB-51E7-47B0-95F3-1F2272FA8A49}"/>
    <cellStyle name="Normal 107 4 2 3" xfId="52532" xr:uid="{A6DB03B3-A230-4685-9AF9-C8E0A6DFF796}"/>
    <cellStyle name="Normal 107 4 3" xfId="52533" xr:uid="{9213630D-C6B9-4E6C-B0EB-FF16699EA477}"/>
    <cellStyle name="Normal 107 4 3 2" xfId="52534" xr:uid="{DE72D5F2-2E0F-43F7-8821-70077E0E4ECD}"/>
    <cellStyle name="Normal 107 4 4" xfId="52535" xr:uid="{DAE35F86-ECAB-41F0-9495-12F68EE5FCFF}"/>
    <cellStyle name="Normal 107 4 4 2" xfId="52536" xr:uid="{B117322F-5DE3-4BD4-99CF-9E43ECC1F780}"/>
    <cellStyle name="Normal 107 4 5" xfId="52537" xr:uid="{ED87F289-C83F-4B8B-B2FC-067332993FE6}"/>
    <cellStyle name="Normal 107 4 6" xfId="52538" xr:uid="{B57025AF-8739-4092-9042-0AAAA62DEA27}"/>
    <cellStyle name="Normal 107 4 7" xfId="52539" xr:uid="{5A75D28E-536B-40E1-9887-69473827D0AE}"/>
    <cellStyle name="Normal 107 5" xfId="52540" xr:uid="{BC7AF8F6-1F0D-497F-BE83-8AAF86C78CC8}"/>
    <cellStyle name="Normal 107 5 2" xfId="52541" xr:uid="{D4239EFD-B03C-4FCD-9CD5-CA2110C51426}"/>
    <cellStyle name="Normal 107 5 2 2" xfId="52542" xr:uid="{18BC5CA3-F8FB-47D7-A2D9-D3BBBC21F613}"/>
    <cellStyle name="Normal 107 5 2 2 2" xfId="52543" xr:uid="{CFA5A268-6CB0-48DE-B8D4-454A0A1CF19C}"/>
    <cellStyle name="Normal 107 5 2 3" xfId="52544" xr:uid="{5395C6F6-854E-4DD0-8CF9-61A54643BAFA}"/>
    <cellStyle name="Normal 107 5 3" xfId="52545" xr:uid="{7A89B10C-E65E-417C-9F8A-533AD7DF6CAD}"/>
    <cellStyle name="Normal 107 5 3 2" xfId="52546" xr:uid="{9508C854-74FB-43A2-991F-785F80F8C67B}"/>
    <cellStyle name="Normal 107 5 4" xfId="52547" xr:uid="{2A728D47-73B9-488A-BFE5-699E0F2657D3}"/>
    <cellStyle name="Normal 107 5 4 2" xfId="52548" xr:uid="{52B4ECD7-73D5-44FA-9BB9-083A3817AF2C}"/>
    <cellStyle name="Normal 107 5 5" xfId="52549" xr:uid="{97E4F845-BD0B-4620-95BD-FC8C30E23961}"/>
    <cellStyle name="Normal 107 5 6" xfId="52550" xr:uid="{3A705B4D-36CC-490D-A16D-730A122FF731}"/>
    <cellStyle name="Normal 107 5 7" xfId="52551" xr:uid="{557975EC-C979-4FE0-8FA0-58C942727109}"/>
    <cellStyle name="Normal 107 6" xfId="52552" xr:uid="{329FA10A-8A7D-4359-BD30-DAFA3BE145B6}"/>
    <cellStyle name="Normal 107 6 2" xfId="52553" xr:uid="{BAF122A7-C6B4-45DF-97A9-B3F57C0F2837}"/>
    <cellStyle name="Normal 107 6 2 2" xfId="52554" xr:uid="{B90FB068-B3CE-4795-93D7-9852E7D3AA52}"/>
    <cellStyle name="Normal 107 6 2 2 2" xfId="52555" xr:uid="{6C0057C1-BC5D-4A44-9983-7408F7F722F2}"/>
    <cellStyle name="Normal 107 6 2 3" xfId="52556" xr:uid="{F8BDCEC7-5858-42C4-934E-D4136B7E88FE}"/>
    <cellStyle name="Normal 107 6 3" xfId="52557" xr:uid="{D1ABB62C-E1F4-4921-A6AF-F14D2DFB5F9E}"/>
    <cellStyle name="Normal 107 6 3 2" xfId="52558" xr:uid="{755CE442-ED74-4CF6-87B5-733746FD503C}"/>
    <cellStyle name="Normal 107 6 4" xfId="52559" xr:uid="{1F894FA0-5CCC-453F-88B9-C950C199D1B2}"/>
    <cellStyle name="Normal 107 6 4 2" xfId="52560" xr:uid="{85C439B4-AEFC-4753-8914-07F59F70F550}"/>
    <cellStyle name="Normal 107 6 5" xfId="52561" xr:uid="{E45509C0-5F39-4A91-A9F4-6718ABE65A2F}"/>
    <cellStyle name="Normal 107 6 6" xfId="52562" xr:uid="{AE1D6B86-D964-47AF-9A44-A43159349A78}"/>
    <cellStyle name="Normal 107 6 7" xfId="52563" xr:uid="{F185246F-6C17-4002-82F0-A8029F1BDDFC}"/>
    <cellStyle name="Normal 107 7" xfId="52564" xr:uid="{E44B5851-DF05-4394-BF41-1C7DAEE3ADDB}"/>
    <cellStyle name="Normal 107 7 2" xfId="52565" xr:uid="{7F762250-1A74-4058-9415-8BBF8CE63455}"/>
    <cellStyle name="Normal 107 7 2 2" xfId="52566" xr:uid="{ADF2CDDF-2FF7-4190-8BB4-8785F32CB201}"/>
    <cellStyle name="Normal 107 7 3" xfId="52567" xr:uid="{FE4EE909-B553-4256-B4B3-EFF56F8A0477}"/>
    <cellStyle name="Normal 107 7 4" xfId="52568" xr:uid="{64BAC90D-6FC3-44F2-AAD0-B37D9D6A4414}"/>
    <cellStyle name="Normal 107 8" xfId="52569" xr:uid="{B4135B66-F9D6-4F61-A1D8-12E4B7E46E70}"/>
    <cellStyle name="Normal 107 8 2" xfId="52570" xr:uid="{0E03B2ED-FEF2-4053-B018-E67C3B2621D0}"/>
    <cellStyle name="Normal 107 9" xfId="52571" xr:uid="{C6BD24B0-34FF-4092-AC14-E7F9C9BFC017}"/>
    <cellStyle name="Normal 107 9 2" xfId="52572" xr:uid="{4B6FC1C9-BE14-4939-9E01-2B7FDB1BD062}"/>
    <cellStyle name="Normal 107_Actual PT" xfId="52573" xr:uid="{907802AD-2A64-4A0A-9FFC-C68720FC33C4}"/>
    <cellStyle name="Normal 108" xfId="52574" xr:uid="{1EC0BF1B-F741-4818-A392-AA47A75F165A}"/>
    <cellStyle name="Normal 108 10" xfId="52575" xr:uid="{6CF5C930-59BC-4385-ABF5-E25160F25CE6}"/>
    <cellStyle name="Normal 108 11" xfId="52576" xr:uid="{EF8CC267-D7CF-4D65-8374-A1F4C7F6BBB7}"/>
    <cellStyle name="Normal 108 12" xfId="52577" xr:uid="{0BBA8163-0F56-4C9A-A436-7D74F10B0699}"/>
    <cellStyle name="Normal 108 2" xfId="52578" xr:uid="{89FD54F3-822E-4C29-B3C0-EE59213E3C3F}"/>
    <cellStyle name="Normal 108 2 10" xfId="52579" xr:uid="{1A20B780-8B41-4CCB-B982-153AAD1DB4E9}"/>
    <cellStyle name="Normal 108 2 2" xfId="52580" xr:uid="{37F56663-0A63-4EF2-943A-9432195C78BF}"/>
    <cellStyle name="Normal 108 2 2 2" xfId="52581" xr:uid="{406D35C5-A238-49FA-B5BE-84C3CF479321}"/>
    <cellStyle name="Normal 108 2 2 2 2" xfId="52582" xr:uid="{4487575E-30B0-4CFB-A054-2DAF9C0510F1}"/>
    <cellStyle name="Normal 108 2 2 2 2 2" xfId="52583" xr:uid="{981D1703-19D1-4386-B571-E6E5AB027135}"/>
    <cellStyle name="Normal 108 2 2 2 3" xfId="52584" xr:uid="{0E19DE37-69E7-4A4B-9B9F-EE50A8D3349C}"/>
    <cellStyle name="Normal 108 2 2 3" xfId="52585" xr:uid="{CF15E523-F81F-4D65-8DEE-7FD60134877F}"/>
    <cellStyle name="Normal 108 2 2 3 2" xfId="52586" xr:uid="{F61FABC1-FCA8-4B99-968A-254E6CB355BD}"/>
    <cellStyle name="Normal 108 2 2 4" xfId="52587" xr:uid="{B4D159EF-F6D4-430D-8C5C-A899989B6090}"/>
    <cellStyle name="Normal 108 2 2 4 2" xfId="52588" xr:uid="{815AA1B5-B597-4F3A-87DD-53B89AC65E21}"/>
    <cellStyle name="Normal 108 2 2 5" xfId="52589" xr:uid="{28D7C8E3-E3DA-4FDA-B328-DB8140248521}"/>
    <cellStyle name="Normal 108 2 2 6" xfId="52590" xr:uid="{7A6B891A-FE36-4F16-BB6C-3AF07557CEA3}"/>
    <cellStyle name="Normal 108 2 2 7" xfId="52591" xr:uid="{2629F9BA-2893-49EA-AA75-F24E3263BBCA}"/>
    <cellStyle name="Normal 108 2 3" xfId="52592" xr:uid="{33BCF873-5686-4CCA-8DAF-7C3B6D8485BB}"/>
    <cellStyle name="Normal 108 2 3 2" xfId="52593" xr:uid="{0DDC3BF0-8F2B-4334-9C53-BFFFCD88BB31}"/>
    <cellStyle name="Normal 108 2 3 2 2" xfId="52594" xr:uid="{7079537B-6003-49B2-8B56-C126B8F06DD4}"/>
    <cellStyle name="Normal 108 2 3 2 2 2" xfId="52595" xr:uid="{8C184E35-7D29-42C8-A3DD-ECBD997AA998}"/>
    <cellStyle name="Normal 108 2 3 2 3" xfId="52596" xr:uid="{083E2EB1-608E-4025-B41A-24CF96DA0C03}"/>
    <cellStyle name="Normal 108 2 3 3" xfId="52597" xr:uid="{23C609E0-4B50-48B7-96D3-9400AF30C9EE}"/>
    <cellStyle name="Normal 108 2 3 3 2" xfId="52598" xr:uid="{F4D3F6DC-23AE-4927-AAF1-C842DA2ACC37}"/>
    <cellStyle name="Normal 108 2 3 4" xfId="52599" xr:uid="{31CC1788-45F9-47FE-A02C-4343B0A1EA84}"/>
    <cellStyle name="Normal 108 2 3 4 2" xfId="52600" xr:uid="{06A25BCC-0B16-4B2D-AFA2-9C66C49ECA61}"/>
    <cellStyle name="Normal 108 2 3 5" xfId="52601" xr:uid="{426C6C80-0DDE-43F6-AC49-B344A99889DE}"/>
    <cellStyle name="Normal 108 2 3 6" xfId="52602" xr:uid="{25B290FA-9631-44D4-B2D7-B0B3F3454273}"/>
    <cellStyle name="Normal 108 2 3 7" xfId="52603" xr:uid="{BFF2C3EF-8807-4329-AC5E-EE0D7B63375E}"/>
    <cellStyle name="Normal 108 2 4" xfId="52604" xr:uid="{17FC87AE-0512-4F82-808F-20339D25AF06}"/>
    <cellStyle name="Normal 108 2 4 2" xfId="52605" xr:uid="{5AEBD844-2205-4294-8041-0D4EA7750988}"/>
    <cellStyle name="Normal 108 2 4 2 2" xfId="52606" xr:uid="{A3412E79-D9AB-4781-9D9D-3350B866539A}"/>
    <cellStyle name="Normal 108 2 4 2 2 2" xfId="52607" xr:uid="{860E1A27-C96B-4913-A62A-138A7BC0CE2D}"/>
    <cellStyle name="Normal 108 2 4 2 3" xfId="52608" xr:uid="{E669FB66-C6FD-46FB-BE33-02609B932508}"/>
    <cellStyle name="Normal 108 2 4 3" xfId="52609" xr:uid="{CDF40DAC-E728-4B75-B22B-5120F0C782F0}"/>
    <cellStyle name="Normal 108 2 4 3 2" xfId="52610" xr:uid="{6AEE2D52-9B2F-4CE0-A6EE-73F007F76D18}"/>
    <cellStyle name="Normal 108 2 4 4" xfId="52611" xr:uid="{1963231D-B26A-4A94-9064-0DA86312D07C}"/>
    <cellStyle name="Normal 108 2 4 4 2" xfId="52612" xr:uid="{B81D6020-19FE-43A8-9FC9-CA746FE6E5E6}"/>
    <cellStyle name="Normal 108 2 4 5" xfId="52613" xr:uid="{FA8F1627-8B78-4406-AF80-30865148775A}"/>
    <cellStyle name="Normal 108 2 4 6" xfId="52614" xr:uid="{1F5586BD-FAC3-4CAB-9AEF-296666281929}"/>
    <cellStyle name="Normal 108 2 4 7" xfId="52615" xr:uid="{BDE9D582-5238-4266-9467-3860789B73D9}"/>
    <cellStyle name="Normal 108 2 5" xfId="52616" xr:uid="{CF7ED4D3-95F3-4702-A35B-98C299774784}"/>
    <cellStyle name="Normal 108 2 5 2" xfId="52617" xr:uid="{0CF245DB-E785-4689-843C-3F380FEE88A5}"/>
    <cellStyle name="Normal 108 2 5 2 2" xfId="52618" xr:uid="{CC1441D3-3F7A-416E-A2FE-858E4FE839F4}"/>
    <cellStyle name="Normal 108 2 5 3" xfId="52619" xr:uid="{DDB0A71D-7126-4867-A7CA-0ED435A146A8}"/>
    <cellStyle name="Normal 108 2 6" xfId="52620" xr:uid="{A6995002-E2D2-43CC-B501-FDC0CD461F73}"/>
    <cellStyle name="Normal 108 2 6 2" xfId="52621" xr:uid="{E595B3E8-92E9-4A98-A834-1E27574B7292}"/>
    <cellStyle name="Normal 108 2 7" xfId="52622" xr:uid="{D2D798F3-67E4-4E7C-8A27-022FCC28FA56}"/>
    <cellStyle name="Normal 108 2 7 2" xfId="52623" xr:uid="{D7DA1F2B-3F38-4EDA-AE65-0A99713A8CEF}"/>
    <cellStyle name="Normal 108 2 8" xfId="52624" xr:uid="{2165B23F-18F3-4CE5-B547-E5E6F0BC7AE4}"/>
    <cellStyle name="Normal 108 2 9" xfId="52625" xr:uid="{0EE839A0-1A72-4D1F-B1B8-E76E26C710FE}"/>
    <cellStyle name="Normal 108 3" xfId="52626" xr:uid="{5C389CFE-DCB9-4FE4-97A3-E09817AEC731}"/>
    <cellStyle name="Normal 108 3 2" xfId="52627" xr:uid="{45085512-02C3-4F9A-9CE4-9C811929B9DE}"/>
    <cellStyle name="Normal 108 3 2 2" xfId="52628" xr:uid="{5D410BAF-7548-4AB9-90F3-8AF246053BBC}"/>
    <cellStyle name="Normal 108 3 2 2 2" xfId="52629" xr:uid="{E06ACEBC-F7B4-45CF-BE2E-C38FD6869C8C}"/>
    <cellStyle name="Normal 108 3 2 2 2 2" xfId="52630" xr:uid="{5A2240FC-3FC9-4AD6-99A5-2C73639B6D6B}"/>
    <cellStyle name="Normal 108 3 2 2 3" xfId="52631" xr:uid="{ECFD962B-B348-4F81-8801-11997DC5661D}"/>
    <cellStyle name="Normal 108 3 2 3" xfId="52632" xr:uid="{37F4140C-DDC6-4C9A-83C5-8CA15930251C}"/>
    <cellStyle name="Normal 108 3 2 3 2" xfId="52633" xr:uid="{0E1B2E52-E007-4594-B516-3DC2EC7291D5}"/>
    <cellStyle name="Normal 108 3 2 4" xfId="52634" xr:uid="{D949DD26-8F1A-4D23-BD11-B018AA2F1CFE}"/>
    <cellStyle name="Normal 108 3 2 4 2" xfId="52635" xr:uid="{A393DA38-8EB4-48BE-9FD2-FF6AE3FC848F}"/>
    <cellStyle name="Normal 108 3 2 5" xfId="52636" xr:uid="{79FA5F0E-A2B1-4665-87E2-6DD11EB9AA54}"/>
    <cellStyle name="Normal 108 3 2 6" xfId="52637" xr:uid="{A0DFDCBA-9B86-4A60-AD53-9D1C80523280}"/>
    <cellStyle name="Normal 108 3 2 7" xfId="52638" xr:uid="{7D9854F6-B6B3-4F1D-ABCC-A223882C4CF4}"/>
    <cellStyle name="Normal 108 3 3" xfId="52639" xr:uid="{38E621BE-A47E-407A-B052-2BFE4B0565B5}"/>
    <cellStyle name="Normal 108 3 3 2" xfId="52640" xr:uid="{1E57816E-68AB-4B7B-A40C-9DFF93DEA174}"/>
    <cellStyle name="Normal 108 3 3 2 2" xfId="52641" xr:uid="{62DB5DA9-7761-4CD5-BA2A-65B0826CC84C}"/>
    <cellStyle name="Normal 108 3 3 3" xfId="52642" xr:uid="{5F74CD40-F8D4-4812-B2AC-10218DDF0C3C}"/>
    <cellStyle name="Normal 108 3 4" xfId="52643" xr:uid="{A746728D-AFE4-4F68-A2E4-C3E327DF63A9}"/>
    <cellStyle name="Normal 108 3 4 2" xfId="52644" xr:uid="{64E50617-BBF0-48F9-ADEF-2500B4988F98}"/>
    <cellStyle name="Normal 108 3 5" xfId="52645" xr:uid="{3BDD1D8A-DEC7-47DA-8B8E-A10C4B9AD4E4}"/>
    <cellStyle name="Normal 108 3 5 2" xfId="52646" xr:uid="{A354C4BF-C765-4AE2-B969-5BA60C98E8A6}"/>
    <cellStyle name="Normal 108 3 6" xfId="52647" xr:uid="{46BD5F36-1C6B-4783-8C65-424B07211F17}"/>
    <cellStyle name="Normal 108 3 7" xfId="52648" xr:uid="{920DF6DA-A620-41CC-8195-E2AD61CD6751}"/>
    <cellStyle name="Normal 108 3 8" xfId="52649" xr:uid="{986DFB8F-E14E-4CF7-81F0-FC8DFC9CCA67}"/>
    <cellStyle name="Normal 108 4" xfId="52650" xr:uid="{97BA7074-09D3-4CA1-B63F-CE5A2704C559}"/>
    <cellStyle name="Normal 108 4 2" xfId="52651" xr:uid="{4D8E684F-5F0F-4200-85B0-ED8E8E47DC72}"/>
    <cellStyle name="Normal 108 4 2 2" xfId="52652" xr:uid="{9D26C750-A620-4588-A38E-CC918D2A6561}"/>
    <cellStyle name="Normal 108 4 2 2 2" xfId="52653" xr:uid="{6CA37EE0-2C7D-4F7C-89A5-B4B2F968A688}"/>
    <cellStyle name="Normal 108 4 2 3" xfId="52654" xr:uid="{8E720C9D-1F5C-430E-9E79-E4288FAA5542}"/>
    <cellStyle name="Normal 108 4 3" xfId="52655" xr:uid="{0F392343-7049-4B3F-813A-A89E57FCA640}"/>
    <cellStyle name="Normal 108 4 3 2" xfId="52656" xr:uid="{9B6777E3-B739-40AE-AA05-12C72757370C}"/>
    <cellStyle name="Normal 108 4 4" xfId="52657" xr:uid="{3817D9D7-584E-4937-85B6-A59E86747A7F}"/>
    <cellStyle name="Normal 108 4 4 2" xfId="52658" xr:uid="{22F016DD-DA28-435B-862A-A9F3161F10D5}"/>
    <cellStyle name="Normal 108 4 5" xfId="52659" xr:uid="{A29BB86F-ACFE-452B-AB56-FFD25CAD3115}"/>
    <cellStyle name="Normal 108 4 6" xfId="52660" xr:uid="{2671E695-BC44-4786-BB1C-4D03686BC099}"/>
    <cellStyle name="Normal 108 4 7" xfId="52661" xr:uid="{017F69AE-24A6-4236-BDF7-E560F03F0E44}"/>
    <cellStyle name="Normal 108 5" xfId="52662" xr:uid="{A05DCB90-81C8-4F32-9EC4-7D5EC467B06A}"/>
    <cellStyle name="Normal 108 5 2" xfId="52663" xr:uid="{462F0D4F-3CC1-4F76-9598-1222FA00F064}"/>
    <cellStyle name="Normal 108 5 2 2" xfId="52664" xr:uid="{949C8130-8603-4BB7-86A7-A131B749BDE5}"/>
    <cellStyle name="Normal 108 5 2 2 2" xfId="52665" xr:uid="{A1D40723-23D5-489C-A034-6B8DA6A75394}"/>
    <cellStyle name="Normal 108 5 2 3" xfId="52666" xr:uid="{1D2E11F9-B42E-4A8C-BEBD-553EF3AE0BE1}"/>
    <cellStyle name="Normal 108 5 3" xfId="52667" xr:uid="{60BBB804-56C4-4EF8-8DC2-CAE327125552}"/>
    <cellStyle name="Normal 108 5 3 2" xfId="52668" xr:uid="{3A1F835A-8EC3-41ED-BFC2-F22A9458797F}"/>
    <cellStyle name="Normal 108 5 4" xfId="52669" xr:uid="{0988CA7F-4494-4C4E-A785-8687AF2DB414}"/>
    <cellStyle name="Normal 108 5 4 2" xfId="52670" xr:uid="{93DB8B9D-5644-42A4-95DD-E1C82083B365}"/>
    <cellStyle name="Normal 108 5 5" xfId="52671" xr:uid="{25268DEC-FFC9-4C81-A7DC-FAD07C08C4E7}"/>
    <cellStyle name="Normal 108 5 6" xfId="52672" xr:uid="{007CA91B-320D-477B-9EEC-11AE205880F1}"/>
    <cellStyle name="Normal 108 5 7" xfId="52673" xr:uid="{297C71C2-21EA-465F-83DB-78F0C6B81E5D}"/>
    <cellStyle name="Normal 108 6" xfId="52674" xr:uid="{5D7290DE-7651-4AAE-B648-65691F98872E}"/>
    <cellStyle name="Normal 108 6 2" xfId="52675" xr:uid="{417693E3-BBED-43DD-9CED-BADEE2538906}"/>
    <cellStyle name="Normal 108 6 2 2" xfId="52676" xr:uid="{2BA55AC6-7F80-4F23-90D4-188561ABC8AA}"/>
    <cellStyle name="Normal 108 6 2 2 2" xfId="52677" xr:uid="{C9BA2D9E-E5C1-47A7-9760-7A852224F400}"/>
    <cellStyle name="Normal 108 6 2 3" xfId="52678" xr:uid="{2F036CA1-6169-4C79-ACDC-F33CA38A333F}"/>
    <cellStyle name="Normal 108 6 3" xfId="52679" xr:uid="{AB53934A-A557-4961-9392-5F20B19FADA1}"/>
    <cellStyle name="Normal 108 6 3 2" xfId="52680" xr:uid="{377D1FBE-35DD-499B-9ECB-25EE47284796}"/>
    <cellStyle name="Normal 108 6 4" xfId="52681" xr:uid="{05E9D03F-471E-425A-B7A7-2F278CF392BA}"/>
    <cellStyle name="Normal 108 6 4 2" xfId="52682" xr:uid="{80C4A64C-C789-4E73-AD70-BA2A40759946}"/>
    <cellStyle name="Normal 108 6 5" xfId="52683" xr:uid="{0D44378F-2F6F-4218-9F7B-87B5FF585466}"/>
    <cellStyle name="Normal 108 6 6" xfId="52684" xr:uid="{529A9BFF-B28A-407A-8A02-8C692567ABB4}"/>
    <cellStyle name="Normal 108 6 7" xfId="52685" xr:uid="{D02B2659-73A1-4676-88E3-6B1797BD439A}"/>
    <cellStyle name="Normal 108 7" xfId="52686" xr:uid="{BDC17F16-728D-47F3-9729-3C1379F80BF9}"/>
    <cellStyle name="Normal 108 7 2" xfId="52687" xr:uid="{A0F73A78-59C7-46D2-9643-9CED8B89F3BD}"/>
    <cellStyle name="Normal 108 7 2 2" xfId="52688" xr:uid="{F5E04E38-69FF-48E2-A952-31BC2441AF70}"/>
    <cellStyle name="Normal 108 7 3" xfId="52689" xr:uid="{4BF98BBB-D6EF-400C-A860-D85486CFF5E1}"/>
    <cellStyle name="Normal 108 7 4" xfId="52690" xr:uid="{6B4F3F45-8415-4892-9127-0B27F0A89C66}"/>
    <cellStyle name="Normal 108 8" xfId="52691" xr:uid="{E14C8535-E25B-4EC6-A7AC-B46E56AEAC84}"/>
    <cellStyle name="Normal 108 8 2" xfId="52692" xr:uid="{A3D05EAE-5CB1-4962-9737-258F0DFC4833}"/>
    <cellStyle name="Normal 108 9" xfId="52693" xr:uid="{67E14DD2-00B5-4037-B853-303F85FDC905}"/>
    <cellStyle name="Normal 108 9 2" xfId="52694" xr:uid="{E4C75D4C-B665-4D12-9FB6-8BE7050E39C4}"/>
    <cellStyle name="Normal 108_Actual PT" xfId="52695" xr:uid="{6BEE54A6-8F75-4B7C-87AF-7E1A1281431A}"/>
    <cellStyle name="Normal 109" xfId="52696" xr:uid="{CC461674-5C6D-44FD-865D-1832373F026D}"/>
    <cellStyle name="Normal 109 10" xfId="52697" xr:uid="{8A459AAF-DF84-4A2C-AA60-FE4977DE2E14}"/>
    <cellStyle name="Normal 109 11" xfId="52698" xr:uid="{6E77162D-239D-4B3F-9E24-1AD04E78B820}"/>
    <cellStyle name="Normal 109 12" xfId="52699" xr:uid="{E35991BD-49D6-432F-87DA-3AA297184F71}"/>
    <cellStyle name="Normal 109 2" xfId="52700" xr:uid="{61449240-D530-45B4-95BC-D30D45D644ED}"/>
    <cellStyle name="Normal 109 2 10" xfId="52701" xr:uid="{59DAC981-4818-48E0-B307-979D1D7525F3}"/>
    <cellStyle name="Normal 109 2 2" xfId="52702" xr:uid="{9D5727B1-27E6-4BD1-9C33-2D9748C929F2}"/>
    <cellStyle name="Normal 109 2 2 2" xfId="52703" xr:uid="{D6DAA6FF-5A9C-464E-B360-E0F00780FD4A}"/>
    <cellStyle name="Normal 109 2 2 2 2" xfId="52704" xr:uid="{48D697A5-4647-41BE-BA50-5C0F7F687DA3}"/>
    <cellStyle name="Normal 109 2 2 2 2 2" xfId="52705" xr:uid="{77DF1F83-CF4F-47FE-AE52-B5B014BA383B}"/>
    <cellStyle name="Normal 109 2 2 2 3" xfId="52706" xr:uid="{4C61F40C-BBF0-4856-B0CE-FADE82A36F28}"/>
    <cellStyle name="Normal 109 2 2 3" xfId="52707" xr:uid="{4D4C811C-2331-4838-95F4-BC57ACB65A5E}"/>
    <cellStyle name="Normal 109 2 2 3 2" xfId="52708" xr:uid="{2B5F1F12-301E-4ACE-B91C-E2E45330773D}"/>
    <cellStyle name="Normal 109 2 2 4" xfId="52709" xr:uid="{A4D923A4-038F-4DB9-907E-4AE3F6CE0B2B}"/>
    <cellStyle name="Normal 109 2 2 4 2" xfId="52710" xr:uid="{6AC6BC4E-5206-41AB-A500-56B4D3814DE3}"/>
    <cellStyle name="Normal 109 2 2 5" xfId="52711" xr:uid="{C4C8ADC8-FC22-45A1-A4D2-7CFC718CB4E2}"/>
    <cellStyle name="Normal 109 2 2 6" xfId="52712" xr:uid="{E50D9AC4-BE89-4FC9-A48C-4847948C43CD}"/>
    <cellStyle name="Normal 109 2 2 7" xfId="52713" xr:uid="{87427D6A-36E8-4606-BDF1-B6C61FE1BECF}"/>
    <cellStyle name="Normal 109 2 3" xfId="52714" xr:uid="{3717FECA-8A79-4D96-A0E1-E05F0E68EBB1}"/>
    <cellStyle name="Normal 109 2 3 2" xfId="52715" xr:uid="{D700F672-049A-43DD-A42D-933CE3CF5C90}"/>
    <cellStyle name="Normal 109 2 3 2 2" xfId="52716" xr:uid="{B4FBAE66-9034-40A0-9AA4-75648987AC8C}"/>
    <cellStyle name="Normal 109 2 3 2 2 2" xfId="52717" xr:uid="{E4C311BE-D174-4BB5-90B0-F0CF272DBD71}"/>
    <cellStyle name="Normal 109 2 3 2 3" xfId="52718" xr:uid="{0D4C5D99-BFDC-4C63-B214-090A5C36816C}"/>
    <cellStyle name="Normal 109 2 3 3" xfId="52719" xr:uid="{018785EE-5B55-478E-805C-F894AFFAE5EC}"/>
    <cellStyle name="Normal 109 2 3 3 2" xfId="52720" xr:uid="{65E2C783-29AC-4E41-BBB1-69402C84B9DC}"/>
    <cellStyle name="Normal 109 2 3 4" xfId="52721" xr:uid="{C1CD86C1-E115-4874-B924-6B43712910D0}"/>
    <cellStyle name="Normal 109 2 3 4 2" xfId="52722" xr:uid="{D914205F-414E-44C5-AAE4-9ADB31E3C15D}"/>
    <cellStyle name="Normal 109 2 3 5" xfId="52723" xr:uid="{9CA61B8E-A787-4A94-9A7A-0D0DD8A9A018}"/>
    <cellStyle name="Normal 109 2 3 6" xfId="52724" xr:uid="{EAE2E631-3DFB-4018-8A28-378CD2677807}"/>
    <cellStyle name="Normal 109 2 3 7" xfId="52725" xr:uid="{F5A05F97-FD8A-48C8-8720-F8ECFAA6A546}"/>
    <cellStyle name="Normal 109 2 4" xfId="52726" xr:uid="{B69AB313-3C3D-4B04-BA51-7D6DA80BE1EA}"/>
    <cellStyle name="Normal 109 2 4 2" xfId="52727" xr:uid="{05D320E6-0511-48DC-B003-B4A978FEE4BC}"/>
    <cellStyle name="Normal 109 2 4 2 2" xfId="52728" xr:uid="{03AB66D5-76AA-4E9E-8059-6FD7123EEE99}"/>
    <cellStyle name="Normal 109 2 4 2 2 2" xfId="52729" xr:uid="{07296629-C82A-4212-8842-6B8FC2AB6321}"/>
    <cellStyle name="Normal 109 2 4 2 3" xfId="52730" xr:uid="{EF7F1234-CDE9-46C7-8E67-785BE6636221}"/>
    <cellStyle name="Normal 109 2 4 3" xfId="52731" xr:uid="{F94CB03B-B965-4534-844C-D0B4E18934DF}"/>
    <cellStyle name="Normal 109 2 4 3 2" xfId="52732" xr:uid="{8ABE27F0-CD8F-4DC0-B9E3-5C15E75B2841}"/>
    <cellStyle name="Normal 109 2 4 4" xfId="52733" xr:uid="{CE622EC5-82DD-4A20-9C15-3FC9C18FB268}"/>
    <cellStyle name="Normal 109 2 4 4 2" xfId="52734" xr:uid="{6D1DB79C-085D-4B80-97DF-4A6591A42B00}"/>
    <cellStyle name="Normal 109 2 4 5" xfId="52735" xr:uid="{19DEED1E-0A8C-4AAD-99D1-4A650CE80031}"/>
    <cellStyle name="Normal 109 2 4 6" xfId="52736" xr:uid="{1FDB6624-4B31-427C-84DD-EC70D3609195}"/>
    <cellStyle name="Normal 109 2 4 7" xfId="52737" xr:uid="{02F18F42-E089-4205-92F8-1317FD3CEF88}"/>
    <cellStyle name="Normal 109 2 5" xfId="52738" xr:uid="{02751A13-BEB9-478B-88EA-6C043D7D7A1B}"/>
    <cellStyle name="Normal 109 2 5 2" xfId="52739" xr:uid="{5394AAD5-A0EA-413B-9DDA-50604A83A754}"/>
    <cellStyle name="Normal 109 2 5 2 2" xfId="52740" xr:uid="{7A780979-85C3-464D-9E68-C359CC941197}"/>
    <cellStyle name="Normal 109 2 5 3" xfId="52741" xr:uid="{EDF33BC0-C007-4610-A6CD-A1F4173F738D}"/>
    <cellStyle name="Normal 109 2 6" xfId="52742" xr:uid="{59540509-28A4-49A1-8C24-4489698525F5}"/>
    <cellStyle name="Normal 109 2 6 2" xfId="52743" xr:uid="{40FCDC2F-B146-4ECC-B513-1ECD8F5D14A4}"/>
    <cellStyle name="Normal 109 2 7" xfId="52744" xr:uid="{A9F297D5-9BEA-49B4-85FB-6BD58774E267}"/>
    <cellStyle name="Normal 109 2 7 2" xfId="52745" xr:uid="{2E45846C-B753-4C21-BF62-B05D8A5E5290}"/>
    <cellStyle name="Normal 109 2 8" xfId="52746" xr:uid="{1ADC7943-C5EE-446C-8981-E73251DD92F0}"/>
    <cellStyle name="Normal 109 2 9" xfId="52747" xr:uid="{C7C6AEDA-3E89-4F5F-A250-F62B4E5C3172}"/>
    <cellStyle name="Normal 109 3" xfId="52748" xr:uid="{8D04A95D-B6C5-42D3-AE9B-F9A9BFFDA0DA}"/>
    <cellStyle name="Normal 109 3 2" xfId="52749" xr:uid="{38D9C41C-D62E-455F-BEE3-2B59CCDE6BDC}"/>
    <cellStyle name="Normal 109 3 2 2" xfId="52750" xr:uid="{DD478D67-9E30-4B60-94F0-F413509B88BB}"/>
    <cellStyle name="Normal 109 3 2 2 2" xfId="52751" xr:uid="{C75DDE49-067A-4012-883A-EA6BD6808430}"/>
    <cellStyle name="Normal 109 3 2 2 2 2" xfId="52752" xr:uid="{FB5BBA9D-7B07-47F1-A0B9-E614164F6CFD}"/>
    <cellStyle name="Normal 109 3 2 2 3" xfId="52753" xr:uid="{881F3099-3ADC-4EBC-8A2A-EB9394076EA1}"/>
    <cellStyle name="Normal 109 3 2 3" xfId="52754" xr:uid="{9DDE9BA3-98B1-4902-99D8-BB579A23609A}"/>
    <cellStyle name="Normal 109 3 2 3 2" xfId="52755" xr:uid="{0CBC4E8E-C8FB-4C6B-8B25-8AEA5E5B0ECE}"/>
    <cellStyle name="Normal 109 3 2 4" xfId="52756" xr:uid="{96FF4813-435F-43C1-AA75-87B8DEA37B9C}"/>
    <cellStyle name="Normal 109 3 2 4 2" xfId="52757" xr:uid="{FBCFDFF1-57D1-4DBA-B6FF-139A98102A5F}"/>
    <cellStyle name="Normal 109 3 2 5" xfId="52758" xr:uid="{EF1F7448-CB7F-4903-882E-F0C574B16B53}"/>
    <cellStyle name="Normal 109 3 2 6" xfId="52759" xr:uid="{048EADB0-E0EF-4D50-BF8B-FBE5596C89DE}"/>
    <cellStyle name="Normal 109 3 2 7" xfId="52760" xr:uid="{F839675D-A986-423E-A5B2-F8897956B647}"/>
    <cellStyle name="Normal 109 3 3" xfId="52761" xr:uid="{D16FA9A0-CE60-4682-8292-61750E21C7BC}"/>
    <cellStyle name="Normal 109 3 3 2" xfId="52762" xr:uid="{CCEF785B-23FB-42D6-B415-5DEFE8EBF355}"/>
    <cellStyle name="Normal 109 3 3 2 2" xfId="52763" xr:uid="{D939AB3E-3D82-47D6-A85F-E746E35A624C}"/>
    <cellStyle name="Normal 109 3 3 3" xfId="52764" xr:uid="{06E13DFE-CD1A-4291-BE61-30F293820ACF}"/>
    <cellStyle name="Normal 109 3 4" xfId="52765" xr:uid="{036AEBA1-8FFB-4F08-83F0-1FE0F4C0190A}"/>
    <cellStyle name="Normal 109 3 4 2" xfId="52766" xr:uid="{79C0F7D6-F69E-4003-B91A-D9595BAFB6F7}"/>
    <cellStyle name="Normal 109 3 5" xfId="52767" xr:uid="{AAECD042-4B85-4E78-A911-78B93B581FDD}"/>
    <cellStyle name="Normal 109 3 5 2" xfId="52768" xr:uid="{EE297B03-FBB6-4DAD-B82D-D046B8C75AB8}"/>
    <cellStyle name="Normal 109 3 6" xfId="52769" xr:uid="{F0B5C9E4-049E-477A-88CC-CC68ABC830D4}"/>
    <cellStyle name="Normal 109 3 7" xfId="52770" xr:uid="{0591A786-9B35-4827-AF9A-5CDEF4D2904D}"/>
    <cellStyle name="Normal 109 3 8" xfId="52771" xr:uid="{2A50ABB7-0742-4665-9D7D-A58388BC8CF2}"/>
    <cellStyle name="Normal 109 4" xfId="52772" xr:uid="{C9D05B5F-CB5B-4983-B507-7F962E28E97A}"/>
    <cellStyle name="Normal 109 4 2" xfId="52773" xr:uid="{DEAD3A27-BABC-419D-A606-B6A969D32579}"/>
    <cellStyle name="Normal 109 4 2 2" xfId="52774" xr:uid="{51617027-0B80-4101-AD47-BD0054A12FE4}"/>
    <cellStyle name="Normal 109 4 2 2 2" xfId="52775" xr:uid="{62E41C65-6B7D-403E-A71F-E5AB11F4AB1D}"/>
    <cellStyle name="Normal 109 4 2 3" xfId="52776" xr:uid="{19D25789-62E3-438D-8D2A-97206E52ED87}"/>
    <cellStyle name="Normal 109 4 3" xfId="52777" xr:uid="{27AECB21-1F54-4DA2-98B2-4B2C950B8DE4}"/>
    <cellStyle name="Normal 109 4 3 2" xfId="52778" xr:uid="{E02C940C-2870-4E1A-A75A-237C91A18005}"/>
    <cellStyle name="Normal 109 4 4" xfId="52779" xr:uid="{9C2BCA9C-3091-4B3E-8C5A-DA466208CE93}"/>
    <cellStyle name="Normal 109 4 4 2" xfId="52780" xr:uid="{15AED08F-9EA8-44CA-BAB1-6F09A65AACDD}"/>
    <cellStyle name="Normal 109 4 5" xfId="52781" xr:uid="{807DF608-1873-4138-8BD2-C790A00F5FA6}"/>
    <cellStyle name="Normal 109 4 6" xfId="52782" xr:uid="{72EE8940-8882-48CA-9830-0C998847D8A3}"/>
    <cellStyle name="Normal 109 4 7" xfId="52783" xr:uid="{FB46E6AE-E5F6-45E0-99CA-0E8B37C652E4}"/>
    <cellStyle name="Normal 109 5" xfId="52784" xr:uid="{57ED3A04-3B54-450D-90B5-50EECE5FAC27}"/>
    <cellStyle name="Normal 109 5 2" xfId="52785" xr:uid="{3370DB6A-BD11-4661-9660-3A0B10F891B5}"/>
    <cellStyle name="Normal 109 5 2 2" xfId="52786" xr:uid="{81E40AFC-22B4-4B62-AE08-026FB874BBB5}"/>
    <cellStyle name="Normal 109 5 2 2 2" xfId="52787" xr:uid="{CACEA334-9E91-473B-8D3C-CADAA6C21C94}"/>
    <cellStyle name="Normal 109 5 2 3" xfId="52788" xr:uid="{4A3DAED0-3802-4CBF-9086-A009E92653A8}"/>
    <cellStyle name="Normal 109 5 3" xfId="52789" xr:uid="{9BA614D5-82E0-4EA0-8386-430BD85AB601}"/>
    <cellStyle name="Normal 109 5 3 2" xfId="52790" xr:uid="{ACB0EA21-120A-4C35-A668-A163B69E8C17}"/>
    <cellStyle name="Normal 109 5 4" xfId="52791" xr:uid="{A76AB971-886F-4AA8-AFEF-F64A844B5C7E}"/>
    <cellStyle name="Normal 109 5 4 2" xfId="52792" xr:uid="{1D702A09-6731-4D25-891F-7B3817CB22A0}"/>
    <cellStyle name="Normal 109 5 5" xfId="52793" xr:uid="{1D3500A9-25AC-4CC4-9A3F-966FC7421FEF}"/>
    <cellStyle name="Normal 109 5 6" xfId="52794" xr:uid="{4C1C5056-A891-41CF-92DB-A8809EB18358}"/>
    <cellStyle name="Normal 109 5 7" xfId="52795" xr:uid="{5A35775B-B911-4A9E-8B38-DEB8837D11C5}"/>
    <cellStyle name="Normal 109 6" xfId="52796" xr:uid="{AF44BA5D-FC8B-4299-9274-C2BDD8AE34D9}"/>
    <cellStyle name="Normal 109 6 2" xfId="52797" xr:uid="{661CCF61-0489-4808-BD66-6F25690307DA}"/>
    <cellStyle name="Normal 109 6 2 2" xfId="52798" xr:uid="{E8F7C5CC-8633-408F-9FD3-7F6AB5AF9C36}"/>
    <cellStyle name="Normal 109 6 2 2 2" xfId="52799" xr:uid="{E53B105A-5477-40BC-BD5E-280AB2A0B5FD}"/>
    <cellStyle name="Normal 109 6 2 3" xfId="52800" xr:uid="{B1D985AD-72B6-4FA2-A0F0-56C9F6D70873}"/>
    <cellStyle name="Normal 109 6 3" xfId="52801" xr:uid="{752B0448-8D3E-479E-9F51-5D7788BE3FD8}"/>
    <cellStyle name="Normal 109 6 3 2" xfId="52802" xr:uid="{AC0D25E7-7BBE-4C8C-9681-4F310D679853}"/>
    <cellStyle name="Normal 109 6 4" xfId="52803" xr:uid="{7308F71F-B402-447A-9878-D5DE54502564}"/>
    <cellStyle name="Normal 109 6 4 2" xfId="52804" xr:uid="{0F1C1260-86CF-42FF-AA4C-D872717D0B31}"/>
    <cellStyle name="Normal 109 6 5" xfId="52805" xr:uid="{BE92667B-02B0-4C39-8445-0CFE141D7D56}"/>
    <cellStyle name="Normal 109 6 6" xfId="52806" xr:uid="{31C63F49-0C48-4B41-9421-A5B4DD0010F1}"/>
    <cellStyle name="Normal 109 6 7" xfId="52807" xr:uid="{D32A769A-4B98-4478-A8AE-B8A906ED9F6C}"/>
    <cellStyle name="Normal 109 7" xfId="52808" xr:uid="{2BE62770-96A2-4309-9750-BA2269412015}"/>
    <cellStyle name="Normal 109 7 2" xfId="52809" xr:uid="{93CBE614-11ED-45BC-AB6A-F03480C17CFC}"/>
    <cellStyle name="Normal 109 7 2 2" xfId="52810" xr:uid="{07C6FFD6-5F1F-4EF1-AF96-B6E0F2864E90}"/>
    <cellStyle name="Normal 109 7 3" xfId="52811" xr:uid="{C0DF0A71-CE1D-4B1B-94DB-567A14D2E4B5}"/>
    <cellStyle name="Normal 109 7 4" xfId="52812" xr:uid="{22414826-A153-484D-9A1E-7E3A9600B90F}"/>
    <cellStyle name="Normal 109 8" xfId="52813" xr:uid="{6B2D8BD1-2C15-43AC-96E4-98C99AFFAE03}"/>
    <cellStyle name="Normal 109 8 2" xfId="52814" xr:uid="{F1082675-D2C4-40FF-9A95-D076DFC1F121}"/>
    <cellStyle name="Normal 109 9" xfId="52815" xr:uid="{C6B18771-2398-4577-AE83-BF82908E08BA}"/>
    <cellStyle name="Normal 109 9 2" xfId="52816" xr:uid="{26B47064-B847-45E4-A945-2D732BAF9036}"/>
    <cellStyle name="Normal 109_Actual PT" xfId="52817" xr:uid="{5CFA15CC-2FFF-4142-BC5C-E2AC8D87D893}"/>
    <cellStyle name="Normal 11" xfId="52818" xr:uid="{9B9F9BA2-AB9D-4121-BBC2-938875D87A5B}"/>
    <cellStyle name="Normal 11 2" xfId="52819" xr:uid="{89CB3634-6F28-4C04-90C1-26836150F8B8}"/>
    <cellStyle name="Normal 11 2 2" xfId="52820" xr:uid="{42DC41D7-558D-4B89-848A-88E0298103FA}"/>
    <cellStyle name="Normal 11 2 3" xfId="52821" xr:uid="{CFB5F6F8-F668-4C46-8BD8-74A9504EA320}"/>
    <cellStyle name="Normal 11 3" xfId="52822" xr:uid="{0F5E43F5-432E-4B16-9134-B7629E37A40A}"/>
    <cellStyle name="Normal 11 3 2" xfId="52823" xr:uid="{97059508-C302-45D1-BF71-75856DA2F353}"/>
    <cellStyle name="Normal 11 4" xfId="52824" xr:uid="{A5C69F28-1468-425E-BF9E-0BE02C8CD673}"/>
    <cellStyle name="Normal 11 4 2" xfId="52825" xr:uid="{25345E79-F099-4513-B121-2301293B58A9}"/>
    <cellStyle name="Normal 11 4 3" xfId="52826" xr:uid="{D2DACAED-00FB-4736-976A-26CA9A9BFAD1}"/>
    <cellStyle name="Normal 11 5" xfId="52827" xr:uid="{F7655CFA-2DE8-4519-A4D1-BEC06649F641}"/>
    <cellStyle name="Normal 11 5 2" xfId="52828" xr:uid="{B8649F3E-0803-48F6-B822-84B209AD5349}"/>
    <cellStyle name="Normal 11 6" xfId="52829" xr:uid="{B3DEFC72-39BE-4287-BF82-91077204C6AA}"/>
    <cellStyle name="Normal 11 6 2" xfId="52830" xr:uid="{5F811CA2-523A-4C3C-B5D9-C109580C0688}"/>
    <cellStyle name="Normal 11 7" xfId="52831" xr:uid="{5761214E-768F-4CD3-B1A9-3C0A4B9521D1}"/>
    <cellStyle name="Normal 11 8" xfId="52832" xr:uid="{0844FBF7-95DB-4BA0-AA6C-118258B582C6}"/>
    <cellStyle name="Normal 11 9" xfId="52833" xr:uid="{D93806B2-1A68-4BB5-985B-4B8B580291E4}"/>
    <cellStyle name="Normal 11_Actual PT" xfId="52834" xr:uid="{9118B5CC-188A-4A90-85AF-EEDC06002ABC}"/>
    <cellStyle name="Normal 110" xfId="52835" xr:uid="{F9C7EE23-51BC-4B6D-A80F-CE7BBEA99954}"/>
    <cellStyle name="Normal 110 10" xfId="52836" xr:uid="{F08864EA-646C-415C-B85E-F746D989C09B}"/>
    <cellStyle name="Normal 110 11" xfId="52837" xr:uid="{9FF9C4A2-A1CC-4179-AC9C-231E3B769590}"/>
    <cellStyle name="Normal 110 11 2" xfId="52838" xr:uid="{3D6042B4-8B8A-42A6-B7C5-03E6E9D24E5B}"/>
    <cellStyle name="Normal 110 11 2 2" xfId="52839" xr:uid="{E93B3402-2AB9-4284-8B05-9332DA68DDB2}"/>
    <cellStyle name="Normal 110 11 3" xfId="52840" xr:uid="{AE8AC0E9-ED26-401C-B90D-056E4D8B0A5D}"/>
    <cellStyle name="Normal 110 11 4" xfId="52841" xr:uid="{BF48D46E-0C10-4529-AFD8-BF608441BAE5}"/>
    <cellStyle name="Normal 110 12" xfId="52842" xr:uid="{D655D8AD-C1A5-4D2F-9577-6DD7F779BFE7}"/>
    <cellStyle name="Normal 110 12 2" xfId="52843" xr:uid="{4A257849-8D24-4C97-88AE-47B1285D3B3E}"/>
    <cellStyle name="Normal 110 13" xfId="52844" xr:uid="{A4596642-E9C9-4823-90DF-4FDC46ECD073}"/>
    <cellStyle name="Normal 110 13 2" xfId="52845" xr:uid="{FD6AE494-9B76-4670-AA05-9D646B74EC09}"/>
    <cellStyle name="Normal 110 14" xfId="52846" xr:uid="{258956EE-A50A-4E39-B25E-C1EEA9271104}"/>
    <cellStyle name="Normal 110 15" xfId="52847" xr:uid="{AC6D9F89-4715-4EB8-910D-70620CBD08BD}"/>
    <cellStyle name="Normal 110 16" xfId="52848" xr:uid="{569CA40D-7DF6-44EA-BE13-01AD36DD6BF4}"/>
    <cellStyle name="Normal 110 2" xfId="52849" xr:uid="{2CE60A0C-C903-40A6-9A67-180F2619772B}"/>
    <cellStyle name="Normal 110 2 10" xfId="52850" xr:uid="{F9A8E3E2-4D16-4BE2-8A3C-ECA02FB472EA}"/>
    <cellStyle name="Normal 110 2 11" xfId="52851" xr:uid="{C80C18DE-3E56-41D5-8196-438B79AAE7B2}"/>
    <cellStyle name="Normal 110 2 12" xfId="52852" xr:uid="{E2890B01-F4F4-4BF0-8D40-763686BD4D0B}"/>
    <cellStyle name="Normal 110 2 2" xfId="52853" xr:uid="{A4902855-6E66-480D-97ED-0210F3B4E7BD}"/>
    <cellStyle name="Normal 110 2 2 10" xfId="52854" xr:uid="{418642A3-DAE9-470E-B7F0-20A7CAACB90C}"/>
    <cellStyle name="Normal 110 2 2 2" xfId="52855" xr:uid="{F5F94CF7-AAF3-415A-B323-E73E03343A24}"/>
    <cellStyle name="Normal 110 2 2 2 2" xfId="52856" xr:uid="{4ED9E367-BC59-4941-B235-7C8DA9565D1C}"/>
    <cellStyle name="Normal 110 2 2 2 2 2" xfId="52857" xr:uid="{6126F8FF-2BBC-4D31-9774-41E05D572757}"/>
    <cellStyle name="Normal 110 2 2 2 2 2 2" xfId="52858" xr:uid="{1778A9BC-ED37-4FB3-B3E1-10706A9FBA77}"/>
    <cellStyle name="Normal 110 2 2 2 2 3" xfId="52859" xr:uid="{03236D5D-C5B7-4E82-8682-EADC4976CF3E}"/>
    <cellStyle name="Normal 110 2 2 2 3" xfId="52860" xr:uid="{47D9489E-FC66-4BE7-AD92-D7B6C9D62EE4}"/>
    <cellStyle name="Normal 110 2 2 2 3 2" xfId="52861" xr:uid="{399ED64B-33E6-435F-A8AA-369DF907A7D7}"/>
    <cellStyle name="Normal 110 2 2 2 4" xfId="52862" xr:uid="{EACF1763-C646-4EE6-B084-7C600189D997}"/>
    <cellStyle name="Normal 110 2 2 2 4 2" xfId="52863" xr:uid="{5304A75D-FBD2-46CC-93EC-C4A135461A4A}"/>
    <cellStyle name="Normal 110 2 2 2 5" xfId="52864" xr:uid="{52C17261-125E-4184-8238-E45DA175B8C9}"/>
    <cellStyle name="Normal 110 2 2 2 6" xfId="52865" xr:uid="{4E20AA7C-AD0A-46FE-B070-329B599898FC}"/>
    <cellStyle name="Normal 110 2 2 2 7" xfId="52866" xr:uid="{0D99E2E6-9862-4F4B-98E3-5F3F28DDFD6E}"/>
    <cellStyle name="Normal 110 2 2 3" xfId="52867" xr:uid="{717180D7-B270-4103-94D1-22C66B2C9D5A}"/>
    <cellStyle name="Normal 110 2 2 3 2" xfId="52868" xr:uid="{9D44F1A9-5ECF-4F27-B61F-ADD35EF4D6A4}"/>
    <cellStyle name="Normal 110 2 2 3 2 2" xfId="52869" xr:uid="{21620440-6265-41A3-8731-CFB595883149}"/>
    <cellStyle name="Normal 110 2 2 3 2 2 2" xfId="52870" xr:uid="{87F584CA-98F2-4D24-AC7A-F41DD96B698D}"/>
    <cellStyle name="Normal 110 2 2 3 2 3" xfId="52871" xr:uid="{65A8FB47-5B4D-4873-AA81-AAEE96BF9772}"/>
    <cellStyle name="Normal 110 2 2 3 3" xfId="52872" xr:uid="{6A3D8BA2-ECD0-4F1A-B80B-1D707FACEDE8}"/>
    <cellStyle name="Normal 110 2 2 3 3 2" xfId="52873" xr:uid="{1B5CC218-66A0-4C82-9F2B-2CCCFE55C5FE}"/>
    <cellStyle name="Normal 110 2 2 3 4" xfId="52874" xr:uid="{994E01D2-DCCC-4875-9FBC-F4E927C2983D}"/>
    <cellStyle name="Normal 110 2 2 3 4 2" xfId="52875" xr:uid="{524E3C45-0BB4-4B10-8F3B-7D92290D5A12}"/>
    <cellStyle name="Normal 110 2 2 3 5" xfId="52876" xr:uid="{C23CF246-77D6-42F6-9BF7-77B38BEEC652}"/>
    <cellStyle name="Normal 110 2 2 3 6" xfId="52877" xr:uid="{84C3F644-9329-4BB2-9C87-9A68B2211BF2}"/>
    <cellStyle name="Normal 110 2 2 3 7" xfId="52878" xr:uid="{3C726D70-C1F6-4131-A322-3E6559DCCFEC}"/>
    <cellStyle name="Normal 110 2 2 4" xfId="52879" xr:uid="{1C96034F-3F64-4F35-A1BA-37C54F4AF75D}"/>
    <cellStyle name="Normal 110 2 2 4 2" xfId="52880" xr:uid="{C6776FF6-2059-4481-9FC6-FF06A550307E}"/>
    <cellStyle name="Normal 110 2 2 4 2 2" xfId="52881" xr:uid="{1044F8FA-FCBE-41A4-A845-5BE6FA68657B}"/>
    <cellStyle name="Normal 110 2 2 4 2 2 2" xfId="52882" xr:uid="{3DD2F370-3522-4614-BB39-6AE709B65B83}"/>
    <cellStyle name="Normal 110 2 2 4 2 3" xfId="52883" xr:uid="{14EC8FE6-C1B3-437F-98BF-EE1D63EC710C}"/>
    <cellStyle name="Normal 110 2 2 4 3" xfId="52884" xr:uid="{2D73D9AE-7103-47DE-A169-E4E0C92E7AF3}"/>
    <cellStyle name="Normal 110 2 2 4 3 2" xfId="52885" xr:uid="{6E098D7D-863B-4824-831D-A4226CA719A7}"/>
    <cellStyle name="Normal 110 2 2 4 4" xfId="52886" xr:uid="{3D6A1849-F191-42F9-BD19-5EE360F499F7}"/>
    <cellStyle name="Normal 110 2 2 4 4 2" xfId="52887" xr:uid="{82E1792A-436B-43E1-A36C-072EFF231103}"/>
    <cellStyle name="Normal 110 2 2 4 5" xfId="52888" xr:uid="{6755864D-272B-40CD-877D-21BEF04DFC6E}"/>
    <cellStyle name="Normal 110 2 2 4 6" xfId="52889" xr:uid="{678C1B15-1541-4D92-B8A7-4C874C2FBEA5}"/>
    <cellStyle name="Normal 110 2 2 4 7" xfId="52890" xr:uid="{B6143872-BAE1-4B59-94FB-152C09CF2AFC}"/>
    <cellStyle name="Normal 110 2 2 5" xfId="52891" xr:uid="{6FEB72D5-C8F3-4064-B929-B5D0CF1C45F7}"/>
    <cellStyle name="Normal 110 2 2 5 2" xfId="52892" xr:uid="{C2623DDC-FF2E-404C-9A40-685E91226551}"/>
    <cellStyle name="Normal 110 2 2 5 2 2" xfId="52893" xr:uid="{0EB1B240-DD2D-4C7E-996E-A82F1812CCD9}"/>
    <cellStyle name="Normal 110 2 2 5 3" xfId="52894" xr:uid="{17C710EF-A5EB-4D5F-9C25-B692B35995CD}"/>
    <cellStyle name="Normal 110 2 2 6" xfId="52895" xr:uid="{FCC89472-73BE-40B8-A41F-4A76442FD133}"/>
    <cellStyle name="Normal 110 2 2 6 2" xfId="52896" xr:uid="{406D18CD-B3D7-4D8F-A054-F50F66D63068}"/>
    <cellStyle name="Normal 110 2 2 7" xfId="52897" xr:uid="{45CF1781-4426-48ED-9871-3697BA1E98B2}"/>
    <cellStyle name="Normal 110 2 2 7 2" xfId="52898" xr:uid="{C3D572D8-8DB2-448A-AFE8-E7D2C035EC41}"/>
    <cellStyle name="Normal 110 2 2 8" xfId="52899" xr:uid="{F26C2806-8DE0-4F93-AE46-472C276F2825}"/>
    <cellStyle name="Normal 110 2 2 9" xfId="52900" xr:uid="{619AEE12-0A19-403B-A081-BBAB552BF1D0}"/>
    <cellStyle name="Normal 110 2 3" xfId="52901" xr:uid="{D329161B-AE8A-4999-9F40-824C33D4F5FE}"/>
    <cellStyle name="Normal 110 2 3 2" xfId="52902" xr:uid="{31854F45-3801-4C67-ABEB-2A87EB1D72E8}"/>
    <cellStyle name="Normal 110 2 3 2 2" xfId="52903" xr:uid="{458CEF17-B37D-4586-AAD6-8977E7341562}"/>
    <cellStyle name="Normal 110 2 3 2 2 2" xfId="52904" xr:uid="{949B3C47-2E01-42CD-84D4-B3117F9E3F3C}"/>
    <cellStyle name="Normal 110 2 3 2 2 2 2" xfId="52905" xr:uid="{01735E4D-A39C-4E1E-9FF7-41ED6647B1EF}"/>
    <cellStyle name="Normal 110 2 3 2 2 3" xfId="52906" xr:uid="{4B3E61BA-F743-4C32-A58B-2EA0B5FFDBE6}"/>
    <cellStyle name="Normal 110 2 3 2 3" xfId="52907" xr:uid="{AB463C1B-4770-4D8E-A4D0-2F2D156E01E1}"/>
    <cellStyle name="Normal 110 2 3 2 3 2" xfId="52908" xr:uid="{F0E728DF-B496-48B8-ADDC-69C083C112A9}"/>
    <cellStyle name="Normal 110 2 3 2 4" xfId="52909" xr:uid="{60351802-3FB0-4DDF-AFB9-3E533F60267A}"/>
    <cellStyle name="Normal 110 2 3 2 4 2" xfId="52910" xr:uid="{3E7B65C0-E1B8-4666-A45D-5126D7983695}"/>
    <cellStyle name="Normal 110 2 3 2 5" xfId="52911" xr:uid="{B75D7B92-2E64-4C8E-90C3-F36090F04855}"/>
    <cellStyle name="Normal 110 2 3 2 6" xfId="52912" xr:uid="{A380C6AC-BE67-415F-B548-E8F6FD3B5DDE}"/>
    <cellStyle name="Normal 110 2 3 2 7" xfId="52913" xr:uid="{DFE5AD9C-624B-41B2-A22C-14F3FDA6D924}"/>
    <cellStyle name="Normal 110 2 3 3" xfId="52914" xr:uid="{965FECD9-6299-4119-AB2D-10CA6F740AF0}"/>
    <cellStyle name="Normal 110 2 3 3 2" xfId="52915" xr:uid="{191924B9-4D6D-43E7-A75E-5096CFD7DBAC}"/>
    <cellStyle name="Normal 110 2 3 3 2 2" xfId="52916" xr:uid="{623938C8-761A-4654-8CD1-2172F465B4B7}"/>
    <cellStyle name="Normal 110 2 3 3 3" xfId="52917" xr:uid="{F0C2E0F7-E523-4F6B-A62C-193397E0C78C}"/>
    <cellStyle name="Normal 110 2 3 4" xfId="52918" xr:uid="{37EEB244-FF97-4A64-AC44-4E1D569DD325}"/>
    <cellStyle name="Normal 110 2 3 4 2" xfId="52919" xr:uid="{1185A464-3D48-4A5D-87A4-6FE72BD31363}"/>
    <cellStyle name="Normal 110 2 3 5" xfId="52920" xr:uid="{B83315A5-4E32-4950-B911-89926DF3EF6D}"/>
    <cellStyle name="Normal 110 2 3 5 2" xfId="52921" xr:uid="{96CBBF15-6E9B-4913-AF78-2014F93C1E9E}"/>
    <cellStyle name="Normal 110 2 3 6" xfId="52922" xr:uid="{9EAB3FCC-124F-4991-AB7A-7E3DF54158E5}"/>
    <cellStyle name="Normal 110 2 3 7" xfId="52923" xr:uid="{83C45A10-87EC-4DB8-BE12-C023D6DDEF3F}"/>
    <cellStyle name="Normal 110 2 3 8" xfId="52924" xr:uid="{75A618EA-A3EE-4B42-9463-658524787B1F}"/>
    <cellStyle name="Normal 110 2 4" xfId="52925" xr:uid="{39903999-F1C3-4BE0-938E-30CC9B6871C5}"/>
    <cellStyle name="Normal 110 2 4 2" xfId="52926" xr:uid="{08CB38AE-4A0B-4AFD-90E4-92D98E7E5080}"/>
    <cellStyle name="Normal 110 2 4 2 2" xfId="52927" xr:uid="{98518EB9-4885-4A5F-B620-45C6B4FF5782}"/>
    <cellStyle name="Normal 110 2 4 2 2 2" xfId="52928" xr:uid="{D73490F8-1E7A-437B-903C-329418EC78D0}"/>
    <cellStyle name="Normal 110 2 4 2 3" xfId="52929" xr:uid="{5A8156A9-B7A3-46EF-A689-29A58AE0A5A8}"/>
    <cellStyle name="Normal 110 2 4 3" xfId="52930" xr:uid="{4177835A-B57C-4EAA-B6E9-AE3E923633A0}"/>
    <cellStyle name="Normal 110 2 4 3 2" xfId="52931" xr:uid="{7F337CAC-7203-4C33-913D-E95B9C2EE2F6}"/>
    <cellStyle name="Normal 110 2 4 4" xfId="52932" xr:uid="{C0B94812-81A1-48A9-B2DD-3E29F33050E5}"/>
    <cellStyle name="Normal 110 2 4 4 2" xfId="52933" xr:uid="{9B88912E-50F5-4072-8A7E-A6CDFE3210B7}"/>
    <cellStyle name="Normal 110 2 4 5" xfId="52934" xr:uid="{BC68DE8B-D6A8-4770-A5C6-E55B11BC4AA3}"/>
    <cellStyle name="Normal 110 2 4 6" xfId="52935" xr:uid="{101E6480-B157-4294-8690-9E7E3448BB2C}"/>
    <cellStyle name="Normal 110 2 4 7" xfId="52936" xr:uid="{A873F1C2-F301-412F-89AE-4CCFD1D28EC7}"/>
    <cellStyle name="Normal 110 2 5" xfId="52937" xr:uid="{2885A823-D359-4687-A668-04E28C13C5D8}"/>
    <cellStyle name="Normal 110 2 5 2" xfId="52938" xr:uid="{4BE26347-3943-46AD-AA86-C4EA26990882}"/>
    <cellStyle name="Normal 110 2 5 2 2" xfId="52939" xr:uid="{60BEE527-EC38-4CA9-BE87-67B32434229B}"/>
    <cellStyle name="Normal 110 2 5 2 2 2" xfId="52940" xr:uid="{676BC7C7-6FD8-4C94-AE3A-9057CDF1DC56}"/>
    <cellStyle name="Normal 110 2 5 2 3" xfId="52941" xr:uid="{6EF5627F-158D-457B-8388-1D4DCE570C42}"/>
    <cellStyle name="Normal 110 2 5 3" xfId="52942" xr:uid="{71BFC05C-765B-437F-89EF-09A07993069A}"/>
    <cellStyle name="Normal 110 2 5 3 2" xfId="52943" xr:uid="{62A799A7-29E2-4E94-BD24-7774335CC3A0}"/>
    <cellStyle name="Normal 110 2 5 4" xfId="52944" xr:uid="{E5CA55B5-8A51-4DD7-AB7A-1BA54E7F27FF}"/>
    <cellStyle name="Normal 110 2 5 4 2" xfId="52945" xr:uid="{C63845B7-6F75-4B98-B91B-5E2CC2A644D8}"/>
    <cellStyle name="Normal 110 2 5 5" xfId="52946" xr:uid="{4D5C7B66-4228-475A-B2DF-FDD1C3420E0B}"/>
    <cellStyle name="Normal 110 2 5 6" xfId="52947" xr:uid="{6CFD625A-8D7A-4B64-9E75-77CAA9CA5F68}"/>
    <cellStyle name="Normal 110 2 5 7" xfId="52948" xr:uid="{9D3B18C4-3DCE-44A1-A12F-98D3B4CD3B92}"/>
    <cellStyle name="Normal 110 2 6" xfId="52949" xr:uid="{88D920AE-5C3B-4182-93B3-4B5688E600E0}"/>
    <cellStyle name="Normal 110 2 6 2" xfId="52950" xr:uid="{05B51546-73D1-41E7-B70D-78BFE29AABB3}"/>
    <cellStyle name="Normal 110 2 6 2 2" xfId="52951" xr:uid="{A6A6C759-2385-4D7E-B463-EB88AA065E14}"/>
    <cellStyle name="Normal 110 2 6 2 2 2" xfId="52952" xr:uid="{C8415F84-365E-48B8-A0A9-1E1C9AF78456}"/>
    <cellStyle name="Normal 110 2 6 2 3" xfId="52953" xr:uid="{62BDFDEC-22F6-4F71-BDF2-640F4B6AEC0D}"/>
    <cellStyle name="Normal 110 2 6 3" xfId="52954" xr:uid="{F2D73B02-B156-47D4-9A7C-12CBB5323DA2}"/>
    <cellStyle name="Normal 110 2 6 3 2" xfId="52955" xr:uid="{FB581B2D-CA22-4EE0-9420-F29B77CECE60}"/>
    <cellStyle name="Normal 110 2 6 4" xfId="52956" xr:uid="{C7FD1083-65B4-464B-B59E-498E0C6F23E6}"/>
    <cellStyle name="Normal 110 2 6 4 2" xfId="52957" xr:uid="{988D4D84-8665-4834-ABCB-FE145320E456}"/>
    <cellStyle name="Normal 110 2 6 5" xfId="52958" xr:uid="{C929CA60-A798-4651-956C-4C3D4EF6DFC5}"/>
    <cellStyle name="Normal 110 2 6 6" xfId="52959" xr:uid="{07D5F2E0-6305-4CE6-A272-630D6DFDBE3F}"/>
    <cellStyle name="Normal 110 2 6 7" xfId="52960" xr:uid="{B36D90E4-174C-4ED0-A2ED-3D31CD71D51A}"/>
    <cellStyle name="Normal 110 2 7" xfId="52961" xr:uid="{75FFC078-C04E-4648-A906-DDA767412778}"/>
    <cellStyle name="Normal 110 2 7 2" xfId="52962" xr:uid="{2F037039-EE5F-4A23-9AB8-A4828245F984}"/>
    <cellStyle name="Normal 110 2 7 2 2" xfId="52963" xr:uid="{03BE7E4B-DCFA-4729-A5CD-45EE7C3C8CBC}"/>
    <cellStyle name="Normal 110 2 7 3" xfId="52964" xr:uid="{53895FFF-5623-45FE-AA98-B38B54011E93}"/>
    <cellStyle name="Normal 110 2 7 4" xfId="52965" xr:uid="{5E724145-AABB-407F-B9EF-B317D87A2BC1}"/>
    <cellStyle name="Normal 110 2 8" xfId="52966" xr:uid="{A248BD1A-9EC0-4882-8007-D7C287C0326C}"/>
    <cellStyle name="Normal 110 2 8 2" xfId="52967" xr:uid="{82D76B70-AE06-4508-84A0-9CA0CC380AF5}"/>
    <cellStyle name="Normal 110 2 9" xfId="52968" xr:uid="{3BF80E31-80A9-4301-9442-896721C3914C}"/>
    <cellStyle name="Normal 110 2 9 2" xfId="52969" xr:uid="{0314F6E0-610B-43E1-A6B8-E40F39A517DE}"/>
    <cellStyle name="Normal 110 2_Actual PT" xfId="52970" xr:uid="{C5038F0B-86A5-46EC-B1FE-21D8A323AA14}"/>
    <cellStyle name="Normal 110 3" xfId="52971" xr:uid="{073AE93B-F863-4DAA-9ABA-F04E8AC0F77C}"/>
    <cellStyle name="Normal 110 4" xfId="52972" xr:uid="{806FD855-F14A-4067-8A0E-103FE1B5EF8C}"/>
    <cellStyle name="Normal 110 4 2" xfId="52973" xr:uid="{CBEB74ED-00EC-4AB0-8BC8-F8A6A5981327}"/>
    <cellStyle name="Normal 110 4 2 2" xfId="52974" xr:uid="{F046ADFC-5D1B-43F1-87C7-67F39B46D311}"/>
    <cellStyle name="Normal 110 4 2 2 2" xfId="52975" xr:uid="{67996AD9-4837-43B8-8B01-434E028504CC}"/>
    <cellStyle name="Normal 110 4 2 3" xfId="52976" xr:uid="{8C2B7588-16D4-44C6-B478-0B313E27BB73}"/>
    <cellStyle name="Normal 110 4 3" xfId="52977" xr:uid="{6A702C51-8C5F-41D6-A69F-0AAEBD5C78A9}"/>
    <cellStyle name="Normal 110 4 3 2" xfId="52978" xr:uid="{8160D0D9-C621-4BA8-BBAD-AF0AA9EDB53C}"/>
    <cellStyle name="Normal 110 4 4" xfId="52979" xr:uid="{7EFB9867-1E36-4BC7-8F9D-E8A0A8565080}"/>
    <cellStyle name="Normal 110 4 4 2" xfId="52980" xr:uid="{5D62A9B1-1C73-4C87-B2FD-DAC6201AB924}"/>
    <cellStyle name="Normal 110 4 5" xfId="52981" xr:uid="{A77D52A5-E1AE-4660-A9B8-EF6A7B79A680}"/>
    <cellStyle name="Normal 110 4 6" xfId="52982" xr:uid="{49D2749E-ADB3-4B08-8DAF-1A1FA517BDB2}"/>
    <cellStyle name="Normal 110 4 7" xfId="52983" xr:uid="{97B311FC-2E35-4762-BA9C-D71F351A8C6A}"/>
    <cellStyle name="Normal 110 5" xfId="52984" xr:uid="{3AE95EF9-6110-47FD-B8E9-94389B06F747}"/>
    <cellStyle name="Normal 110 6" xfId="52985" xr:uid="{DC738EBC-4A10-445D-9625-689047A25A60}"/>
    <cellStyle name="Normal 110 7" xfId="52986" xr:uid="{132FEFCF-73B3-41CB-A4E7-3457D6BBFB56}"/>
    <cellStyle name="Normal 110 8" xfId="52987" xr:uid="{D3069816-BD20-49C4-986B-F5B690399731}"/>
    <cellStyle name="Normal 110 9" xfId="52988" xr:uid="{3DA78754-0D5C-4C40-A2AC-CEA9F2BD70AA}"/>
    <cellStyle name="Normal 110_Actual PT" xfId="52989" xr:uid="{D2972B6C-9E25-4233-927A-631EE7F727C0}"/>
    <cellStyle name="Normal 111" xfId="52990" xr:uid="{2A34B9E8-F6D2-483B-91AD-37F91556DD67}"/>
    <cellStyle name="Normal 112" xfId="52991" xr:uid="{568CEE04-EA7E-4177-A8DD-E57D4FBDB384}"/>
    <cellStyle name="Normal 113" xfId="52992" xr:uid="{9E564AF0-530A-4554-BA59-C8955EB53410}"/>
    <cellStyle name="Normal 113 10" xfId="52993" xr:uid="{8AE9A94E-AD14-482B-916D-88CA964664DD}"/>
    <cellStyle name="Normal 113 11" xfId="52994" xr:uid="{F42BA7C4-1BC7-4FA5-94BA-0730F03A9DC8}"/>
    <cellStyle name="Normal 113 12" xfId="52995" xr:uid="{A89E6EF3-41A6-4B18-88A8-F756107F6FB1}"/>
    <cellStyle name="Normal 113 2" xfId="52996" xr:uid="{A8121555-3D0F-484D-B846-ABAEAC2021D0}"/>
    <cellStyle name="Normal 113 2 10" xfId="52997" xr:uid="{866B2154-2E45-45B6-8C07-4A0971E9DFD7}"/>
    <cellStyle name="Normal 113 2 2" xfId="52998" xr:uid="{90FCB247-B07E-4601-8287-51EE925F5EEF}"/>
    <cellStyle name="Normal 113 2 2 2" xfId="52999" xr:uid="{18B4558B-A7F6-4B58-91A9-0B06037DC878}"/>
    <cellStyle name="Normal 113 2 2 2 2" xfId="53000" xr:uid="{8F4A148B-8610-4671-83FA-62C148718DB5}"/>
    <cellStyle name="Normal 113 2 2 2 2 2" xfId="53001" xr:uid="{16AE09C1-A367-422E-90DA-B7CA6952B674}"/>
    <cellStyle name="Normal 113 2 2 2 3" xfId="53002" xr:uid="{3E8ADED1-2034-43A2-BFDD-B84E3D749F8E}"/>
    <cellStyle name="Normal 113 2 2 3" xfId="53003" xr:uid="{EB22143D-859B-4D84-9763-166A05D96D17}"/>
    <cellStyle name="Normal 113 2 2 3 2" xfId="53004" xr:uid="{E0444F52-BA8E-4BE0-BDB6-DFE98962526F}"/>
    <cellStyle name="Normal 113 2 2 4" xfId="53005" xr:uid="{1036135B-035C-4B43-A97A-7E9D477407A3}"/>
    <cellStyle name="Normal 113 2 2 4 2" xfId="53006" xr:uid="{CAB99A9D-FF8E-4CD4-B9B2-1D99C3D7A98A}"/>
    <cellStyle name="Normal 113 2 2 5" xfId="53007" xr:uid="{7ADF1418-F664-49AE-BABC-1D48ADB7D468}"/>
    <cellStyle name="Normal 113 2 2 6" xfId="53008" xr:uid="{8B26E24D-40E1-4377-9B32-62D228942FF2}"/>
    <cellStyle name="Normal 113 2 2 7" xfId="53009" xr:uid="{91FD9F66-A6F3-4340-AF93-D338AF2B2FFE}"/>
    <cellStyle name="Normal 113 2 3" xfId="53010" xr:uid="{AD5236AB-2E8A-4883-BF6A-7DE96BA757E6}"/>
    <cellStyle name="Normal 113 2 3 2" xfId="53011" xr:uid="{318CF24A-91F5-41A3-B06A-81A3FC062F81}"/>
    <cellStyle name="Normal 113 2 3 2 2" xfId="53012" xr:uid="{DE61467B-5FC0-4B25-B34D-C80FC8AA347F}"/>
    <cellStyle name="Normal 113 2 3 2 2 2" xfId="53013" xr:uid="{40648648-889C-42C8-BB22-97C0B9B12D19}"/>
    <cellStyle name="Normal 113 2 3 2 3" xfId="53014" xr:uid="{04BC9BAA-63FB-425A-A4BF-E0E26DC13C82}"/>
    <cellStyle name="Normal 113 2 3 3" xfId="53015" xr:uid="{F6D154AC-8819-47CD-A3E3-D333AD01ED3F}"/>
    <cellStyle name="Normal 113 2 3 3 2" xfId="53016" xr:uid="{3D82784B-15FC-42AB-9ED9-07A4A966908A}"/>
    <cellStyle name="Normal 113 2 3 4" xfId="53017" xr:uid="{4A31CDBE-E055-40C3-B3CB-1BED19B5E282}"/>
    <cellStyle name="Normal 113 2 3 4 2" xfId="53018" xr:uid="{48CBB32A-0365-41E8-82E5-019C8B9103A1}"/>
    <cellStyle name="Normal 113 2 3 5" xfId="53019" xr:uid="{B333FDED-693C-43CB-9357-558ECD569019}"/>
    <cellStyle name="Normal 113 2 3 6" xfId="53020" xr:uid="{156F9B60-7E22-4D39-9EF4-B55773C72DA8}"/>
    <cellStyle name="Normal 113 2 3 7" xfId="53021" xr:uid="{4F8FBE32-5DBC-41F9-8D6F-1ACA7A7FA39D}"/>
    <cellStyle name="Normal 113 2 4" xfId="53022" xr:uid="{14BFCE28-1203-460E-923C-09A281A189AD}"/>
    <cellStyle name="Normal 113 2 4 2" xfId="53023" xr:uid="{D0B6B519-DBA7-45D7-8EF7-E2CB16C0CEE0}"/>
    <cellStyle name="Normal 113 2 4 2 2" xfId="53024" xr:uid="{9C0F21F9-EB4A-4C15-9E2E-FB41A69EA23D}"/>
    <cellStyle name="Normal 113 2 4 2 2 2" xfId="53025" xr:uid="{80C6A6DF-109B-4240-83B9-2C01B4BFA615}"/>
    <cellStyle name="Normal 113 2 4 2 3" xfId="53026" xr:uid="{BDE844E2-063C-4A30-B76B-E9EAA024132B}"/>
    <cellStyle name="Normal 113 2 4 3" xfId="53027" xr:uid="{EAAF3E78-7DF0-413D-BCC0-3B99EF8C3727}"/>
    <cellStyle name="Normal 113 2 4 3 2" xfId="53028" xr:uid="{E5A4AC96-4096-415B-8456-05489CBE1F2D}"/>
    <cellStyle name="Normal 113 2 4 4" xfId="53029" xr:uid="{8436074E-3C60-4102-A305-110AA63BB665}"/>
    <cellStyle name="Normal 113 2 4 4 2" xfId="53030" xr:uid="{FC2E8959-6A68-47BE-B5A5-B0222D902ED1}"/>
    <cellStyle name="Normal 113 2 4 5" xfId="53031" xr:uid="{92638428-22B0-4387-A29D-11A623DD428F}"/>
    <cellStyle name="Normal 113 2 4 6" xfId="53032" xr:uid="{7E4FAB25-8FF0-4B2D-921C-0729BC2F09EA}"/>
    <cellStyle name="Normal 113 2 4 7" xfId="53033" xr:uid="{A8E39B39-F179-4DF0-996E-5DEDAB9E0B47}"/>
    <cellStyle name="Normal 113 2 5" xfId="53034" xr:uid="{9A631200-AA9E-4483-8FEE-343AEC1576C3}"/>
    <cellStyle name="Normal 113 2 5 2" xfId="53035" xr:uid="{19119DF4-FA9A-4D3A-AC34-0AA94BBC4E9F}"/>
    <cellStyle name="Normal 113 2 5 2 2" xfId="53036" xr:uid="{8EE918A9-4F43-45E9-A46D-75C5A7DB8533}"/>
    <cellStyle name="Normal 113 2 5 3" xfId="53037" xr:uid="{E36C383C-ED2A-499D-82A2-593519CE68F2}"/>
    <cellStyle name="Normal 113 2 6" xfId="53038" xr:uid="{EE02F2DB-4660-4AEA-82EA-0157D3E67CB3}"/>
    <cellStyle name="Normal 113 2 6 2" xfId="53039" xr:uid="{D1FBB9B6-800A-41D9-9CAE-ECEDB43AAAFE}"/>
    <cellStyle name="Normal 113 2 7" xfId="53040" xr:uid="{15753F22-14F7-4866-8C4B-E12E953C4F23}"/>
    <cellStyle name="Normal 113 2 7 2" xfId="53041" xr:uid="{221AE3FF-3615-4910-90B3-28895CE80E60}"/>
    <cellStyle name="Normal 113 2 8" xfId="53042" xr:uid="{4FC112EF-29D7-4D7A-ACE4-040C9715C1E8}"/>
    <cellStyle name="Normal 113 2 9" xfId="53043" xr:uid="{E52B81C7-BCD7-46DA-91DA-B7DC9E08A4D8}"/>
    <cellStyle name="Normal 113 3" xfId="53044" xr:uid="{355232D1-129E-431A-95DD-2A14BC790525}"/>
    <cellStyle name="Normal 113 3 2" xfId="53045" xr:uid="{74C2B406-0A7F-4CB8-B738-EAA0D9602367}"/>
    <cellStyle name="Normal 113 3 2 2" xfId="53046" xr:uid="{55F3B3BE-B865-45F5-BA6A-732D64284956}"/>
    <cellStyle name="Normal 113 3 2 2 2" xfId="53047" xr:uid="{B538FCE4-141D-49C7-907A-DEE96316A236}"/>
    <cellStyle name="Normal 113 3 2 2 2 2" xfId="53048" xr:uid="{9779808F-C48B-44DA-8198-3D99AC6DA772}"/>
    <cellStyle name="Normal 113 3 2 2 3" xfId="53049" xr:uid="{10E15389-C575-48F3-AA4C-DD6DBAEBC48E}"/>
    <cellStyle name="Normal 113 3 2 3" xfId="53050" xr:uid="{8FE1A722-9F3C-4767-BAA0-6C57FEFEE1C5}"/>
    <cellStyle name="Normal 113 3 2 3 2" xfId="53051" xr:uid="{C9CB1EBE-C8BA-47C6-BD96-9E92EA5D9791}"/>
    <cellStyle name="Normal 113 3 2 4" xfId="53052" xr:uid="{5ECFD51B-2054-47B9-AE8A-CFAE00BDF718}"/>
    <cellStyle name="Normal 113 3 2 4 2" xfId="53053" xr:uid="{F9A730A7-F8BF-4A09-8BDF-BBA0215C6F9E}"/>
    <cellStyle name="Normal 113 3 2 5" xfId="53054" xr:uid="{E63DB6B6-511E-4F97-8244-2A4FE257EF50}"/>
    <cellStyle name="Normal 113 3 2 6" xfId="53055" xr:uid="{B3E123BB-21BD-4B62-95E0-2BF339AF0667}"/>
    <cellStyle name="Normal 113 3 2 7" xfId="53056" xr:uid="{B2E06FFD-E54E-4D2B-8FE1-4506847C0AB2}"/>
    <cellStyle name="Normal 113 3 3" xfId="53057" xr:uid="{3214E646-2636-4E26-89F1-2F2899CB287B}"/>
    <cellStyle name="Normal 113 3 3 2" xfId="53058" xr:uid="{56A7F16C-578F-44DD-A2C8-D124754128FA}"/>
    <cellStyle name="Normal 113 3 3 2 2" xfId="53059" xr:uid="{98C93FA8-FFAB-4617-875E-E9C36F9A75C1}"/>
    <cellStyle name="Normal 113 3 3 3" xfId="53060" xr:uid="{75AD35FD-0F67-4A1C-931D-E7A644DC2CFF}"/>
    <cellStyle name="Normal 113 3 4" xfId="53061" xr:uid="{DADB6804-A6A4-40CE-BA96-A0B1650975B2}"/>
    <cellStyle name="Normal 113 3 4 2" xfId="53062" xr:uid="{6A70F572-6AAB-49CE-8A27-C85678AD40B8}"/>
    <cellStyle name="Normal 113 3 5" xfId="53063" xr:uid="{66491053-2A71-48BB-93AB-9DD812300F0A}"/>
    <cellStyle name="Normal 113 3 5 2" xfId="53064" xr:uid="{65362DE1-7912-40DC-8DE3-88F144282EDE}"/>
    <cellStyle name="Normal 113 3 6" xfId="53065" xr:uid="{B59ECBDB-E8B4-4F60-B747-3A3BE0126A08}"/>
    <cellStyle name="Normal 113 3 7" xfId="53066" xr:uid="{BAD8E7DF-AEB4-454C-B2BA-0624B5CF9EEF}"/>
    <cellStyle name="Normal 113 3 8" xfId="53067" xr:uid="{3525B5D7-8061-427D-A2FB-1139EACF9F3C}"/>
    <cellStyle name="Normal 113 4" xfId="53068" xr:uid="{7AD59B5A-429E-466E-965D-A6290E4F1D66}"/>
    <cellStyle name="Normal 113 4 2" xfId="53069" xr:uid="{66B4E8AE-D27B-4D19-BF5D-8006EC8FD6F2}"/>
    <cellStyle name="Normal 113 4 2 2" xfId="53070" xr:uid="{D5638D26-0B03-4DBB-8518-A531DB7516AF}"/>
    <cellStyle name="Normal 113 4 2 2 2" xfId="53071" xr:uid="{B756846A-97C6-403C-AD89-E75A4A8957DC}"/>
    <cellStyle name="Normal 113 4 2 3" xfId="53072" xr:uid="{DC4C4195-657D-4963-AAF0-1E512D5C4236}"/>
    <cellStyle name="Normal 113 4 3" xfId="53073" xr:uid="{A74CA164-5C05-4412-975D-45D7C8D93B64}"/>
    <cellStyle name="Normal 113 4 3 2" xfId="53074" xr:uid="{9ADB2A33-D0D3-440D-BD7A-7EC5AC40937D}"/>
    <cellStyle name="Normal 113 4 4" xfId="53075" xr:uid="{4C2DBF30-1F78-46DC-B9D1-C0F456DCFE61}"/>
    <cellStyle name="Normal 113 4 4 2" xfId="53076" xr:uid="{48556E24-ECD3-46B1-A575-9C3D5D8E11E7}"/>
    <cellStyle name="Normal 113 4 5" xfId="53077" xr:uid="{7431DEDB-F6AF-4B65-9317-3B0DFBBB262B}"/>
    <cellStyle name="Normal 113 4 6" xfId="53078" xr:uid="{70C8E40C-A5C6-4F64-880B-9BDC5B335D26}"/>
    <cellStyle name="Normal 113 4 7" xfId="53079" xr:uid="{ABA668E1-3164-4CDD-989E-B3C7E501B9D7}"/>
    <cellStyle name="Normal 113 5" xfId="53080" xr:uid="{796C95A2-6554-4B62-9066-5785C080D0D6}"/>
    <cellStyle name="Normal 113 5 2" xfId="53081" xr:uid="{15B6D9AE-F25F-4306-92BE-37FBE3FF820F}"/>
    <cellStyle name="Normal 113 5 2 2" xfId="53082" xr:uid="{B5F5A1AF-9112-4F42-B865-95AD5A386E7C}"/>
    <cellStyle name="Normal 113 5 2 2 2" xfId="53083" xr:uid="{862D7A96-9B84-47FB-96AF-274A2132E75D}"/>
    <cellStyle name="Normal 113 5 2 3" xfId="53084" xr:uid="{2C555908-E321-4359-836B-FF919ABB2850}"/>
    <cellStyle name="Normal 113 5 3" xfId="53085" xr:uid="{65418416-098E-4B5E-94D3-FC4F271A24E1}"/>
    <cellStyle name="Normal 113 5 3 2" xfId="53086" xr:uid="{8F69D8A2-05F5-4F83-93F5-AE741867005F}"/>
    <cellStyle name="Normal 113 5 4" xfId="53087" xr:uid="{75599E49-53CF-4EB2-AC37-D0821C236034}"/>
    <cellStyle name="Normal 113 5 4 2" xfId="53088" xr:uid="{E2A4E13A-BC7F-4E22-B573-1788265C02C2}"/>
    <cellStyle name="Normal 113 5 5" xfId="53089" xr:uid="{13E5394F-95D1-4E2E-AA54-111531B013EE}"/>
    <cellStyle name="Normal 113 5 6" xfId="53090" xr:uid="{63975D17-8DC1-4B7D-8E26-2F6F7D9AA46A}"/>
    <cellStyle name="Normal 113 5 7" xfId="53091" xr:uid="{AB7BA4DC-4B1B-4ED0-B2B8-3D82A9E20B1F}"/>
    <cellStyle name="Normal 113 6" xfId="53092" xr:uid="{A3B0E960-71E4-4F74-AE08-FA278DC45F0F}"/>
    <cellStyle name="Normal 113 6 2" xfId="53093" xr:uid="{EA8E956E-E272-4E0E-9CCB-E4C955A2EFCC}"/>
    <cellStyle name="Normal 113 6 2 2" xfId="53094" xr:uid="{FC05D0C6-482E-4FD1-B8FA-1E98E424AABE}"/>
    <cellStyle name="Normal 113 6 2 2 2" xfId="53095" xr:uid="{63717628-637B-4723-90E0-396BE13FB995}"/>
    <cellStyle name="Normal 113 6 2 3" xfId="53096" xr:uid="{E90A326F-67D8-4F22-AFB5-C8F964800747}"/>
    <cellStyle name="Normal 113 6 3" xfId="53097" xr:uid="{51BC8665-1175-4BEB-B5BA-269D6FD40211}"/>
    <cellStyle name="Normal 113 6 3 2" xfId="53098" xr:uid="{9C6C2CAF-AEEB-4972-B0E1-8F145250F70C}"/>
    <cellStyle name="Normal 113 6 4" xfId="53099" xr:uid="{598B845B-A48C-4F32-BB83-E86AC10DF634}"/>
    <cellStyle name="Normal 113 6 4 2" xfId="53100" xr:uid="{7C602A17-A619-4A30-BC92-B0FB7CBA8797}"/>
    <cellStyle name="Normal 113 6 5" xfId="53101" xr:uid="{9B9C59A4-C60D-4CF9-86DC-8632122E335E}"/>
    <cellStyle name="Normal 113 6 6" xfId="53102" xr:uid="{BE1CE3EF-F169-42EC-ACD6-DA9B6EC8F511}"/>
    <cellStyle name="Normal 113 6 7" xfId="53103" xr:uid="{D699CA8C-D4BB-4862-BB38-293875F7C813}"/>
    <cellStyle name="Normal 113 7" xfId="53104" xr:uid="{1A23F58B-8B8F-4FA9-8A10-59283ACEEA7F}"/>
    <cellStyle name="Normal 113 7 2" xfId="53105" xr:uid="{3AF17E00-128A-455E-8EF1-74A34A750A90}"/>
    <cellStyle name="Normal 113 7 2 2" xfId="53106" xr:uid="{5A8CB03F-30FF-422D-A518-06AAC331AD4C}"/>
    <cellStyle name="Normal 113 7 3" xfId="53107" xr:uid="{832AF1C0-BFD1-43B7-B689-25B5ED918E78}"/>
    <cellStyle name="Normal 113 7 4" xfId="53108" xr:uid="{C44D731A-2D84-4A66-88CD-0204F5DEA74D}"/>
    <cellStyle name="Normal 113 8" xfId="53109" xr:uid="{C206989F-4733-40DC-AAF1-588FB3F5A9B0}"/>
    <cellStyle name="Normal 113 8 2" xfId="53110" xr:uid="{DC034B2D-E0BD-4C8F-8FE1-14B997B23CFA}"/>
    <cellStyle name="Normal 113 9" xfId="53111" xr:uid="{6F1D2A08-43B5-4700-86CD-02CE9B0E6032}"/>
    <cellStyle name="Normal 113 9 2" xfId="53112" xr:uid="{8EDECF03-CAF4-4963-9835-69B384856C11}"/>
    <cellStyle name="Normal 113_Actual PT" xfId="53113" xr:uid="{22560144-0589-4560-A08F-346B37BDAC59}"/>
    <cellStyle name="Normal 114" xfId="53114" xr:uid="{B86B6D3A-FD51-41D5-9B0F-F83D63C13A67}"/>
    <cellStyle name="Normal 114 10" xfId="53115" xr:uid="{D945C04F-FB79-4B0B-AFC5-D1022FC7C66D}"/>
    <cellStyle name="Normal 114 11" xfId="53116" xr:uid="{73D9A580-D01D-4D41-A23C-0E6FCB31A8B8}"/>
    <cellStyle name="Normal 114 12" xfId="53117" xr:uid="{335A0579-9F56-4CE7-8131-E16E52C76012}"/>
    <cellStyle name="Normal 114 2" xfId="53118" xr:uid="{B2665FC7-DACF-4743-8AD7-2F730CDD5F10}"/>
    <cellStyle name="Normal 114 2 10" xfId="53119" xr:uid="{556BDDE5-85F1-4D9C-BD25-D95F978895D0}"/>
    <cellStyle name="Normal 114 2 2" xfId="53120" xr:uid="{61E97DBF-AACD-4AA5-A25B-7C09383E2C3C}"/>
    <cellStyle name="Normal 114 2 2 2" xfId="53121" xr:uid="{7F81ECA2-C852-4771-A637-7480A35E0506}"/>
    <cellStyle name="Normal 114 2 2 2 2" xfId="53122" xr:uid="{1384C726-459E-4374-B936-84E5191120C3}"/>
    <cellStyle name="Normal 114 2 2 2 2 2" xfId="53123" xr:uid="{E4F6219F-F0EE-4393-8335-B2AFD247ADEE}"/>
    <cellStyle name="Normal 114 2 2 2 3" xfId="53124" xr:uid="{E5D7718C-7BB1-48DB-90BB-B2ACCF478604}"/>
    <cellStyle name="Normal 114 2 2 3" xfId="53125" xr:uid="{56B58087-DBB1-4EE8-B46B-F26675C700E3}"/>
    <cellStyle name="Normal 114 2 2 3 2" xfId="53126" xr:uid="{368889AB-350B-484C-BF92-5C0E3BE79F1B}"/>
    <cellStyle name="Normal 114 2 2 4" xfId="53127" xr:uid="{E3B81079-E621-48A8-8E46-4605DAB15B7A}"/>
    <cellStyle name="Normal 114 2 2 4 2" xfId="53128" xr:uid="{9BDD048D-9B84-46C5-B5E5-2AF6BD43204C}"/>
    <cellStyle name="Normal 114 2 2 5" xfId="53129" xr:uid="{88376E25-301F-410D-9965-0294E395C36D}"/>
    <cellStyle name="Normal 114 2 2 6" xfId="53130" xr:uid="{F5039196-778D-441A-B8E0-A9E64DAC875E}"/>
    <cellStyle name="Normal 114 2 2 7" xfId="53131" xr:uid="{5D262ACC-E572-496E-9076-003DE0F1BA13}"/>
    <cellStyle name="Normal 114 2 3" xfId="53132" xr:uid="{519EAAC3-9558-433F-BA40-D44498D21165}"/>
    <cellStyle name="Normal 114 2 3 2" xfId="53133" xr:uid="{8AB7E41D-6F6B-4CBB-8CA5-55BE0037EBF1}"/>
    <cellStyle name="Normal 114 2 3 2 2" xfId="53134" xr:uid="{1EAD9A77-B682-46CD-8B63-FC683712BCEC}"/>
    <cellStyle name="Normal 114 2 3 2 2 2" xfId="53135" xr:uid="{BA867BD8-A100-4808-B228-79D0AE5FAF72}"/>
    <cellStyle name="Normal 114 2 3 2 3" xfId="53136" xr:uid="{1F518477-CB33-4E4B-A5C7-F65EAA92520C}"/>
    <cellStyle name="Normal 114 2 3 3" xfId="53137" xr:uid="{E137A1A6-334B-4469-9293-9A6C0CB35BBC}"/>
    <cellStyle name="Normal 114 2 3 3 2" xfId="53138" xr:uid="{969791EC-C822-43AE-AC8A-5C574899E92E}"/>
    <cellStyle name="Normal 114 2 3 4" xfId="53139" xr:uid="{894745B4-B487-41A3-9C2B-5429EC1A3A41}"/>
    <cellStyle name="Normal 114 2 3 4 2" xfId="53140" xr:uid="{4DD188CF-4ED0-4142-9AEE-A098E9560FA1}"/>
    <cellStyle name="Normal 114 2 3 5" xfId="53141" xr:uid="{32F42C28-9C8C-4D6C-BE7F-B75F3029C5DC}"/>
    <cellStyle name="Normal 114 2 3 6" xfId="53142" xr:uid="{62B60206-C475-432B-AAC1-0C021D8D5923}"/>
    <cellStyle name="Normal 114 2 3 7" xfId="53143" xr:uid="{562E2AC9-D62B-420C-AA1D-21CAF1F27AE8}"/>
    <cellStyle name="Normal 114 2 4" xfId="53144" xr:uid="{5F80EF29-19E8-4C3A-B2B0-5BA15E47ED42}"/>
    <cellStyle name="Normal 114 2 4 2" xfId="53145" xr:uid="{33477EF3-D3DB-4C25-AE89-8676AD41DF49}"/>
    <cellStyle name="Normal 114 2 4 2 2" xfId="53146" xr:uid="{1DC55E97-AB3D-4FD4-84CE-294F05FCAF3E}"/>
    <cellStyle name="Normal 114 2 4 2 2 2" xfId="53147" xr:uid="{32BB2933-EFA7-46E8-9132-7BD9B3699152}"/>
    <cellStyle name="Normal 114 2 4 2 3" xfId="53148" xr:uid="{20D02B58-3109-4088-8F73-05B992377882}"/>
    <cellStyle name="Normal 114 2 4 3" xfId="53149" xr:uid="{7F11C754-291E-4564-9C7F-A33D3F790FAE}"/>
    <cellStyle name="Normal 114 2 4 3 2" xfId="53150" xr:uid="{7AE88F1D-B88F-4709-96FF-B6FA09C50F93}"/>
    <cellStyle name="Normal 114 2 4 4" xfId="53151" xr:uid="{70FCF385-CA86-4A17-B071-83D0CA8E7BDA}"/>
    <cellStyle name="Normal 114 2 4 4 2" xfId="53152" xr:uid="{88A2A9A6-B160-495B-86D6-28D4DEB42323}"/>
    <cellStyle name="Normal 114 2 4 5" xfId="53153" xr:uid="{2AB679A7-DDEE-4B6E-B3B0-C3D6EE35BA5D}"/>
    <cellStyle name="Normal 114 2 4 6" xfId="53154" xr:uid="{DE6FE76A-7BCA-4DA8-8373-01097664A53B}"/>
    <cellStyle name="Normal 114 2 4 7" xfId="53155" xr:uid="{F9307A5A-E44B-4E94-BCD7-9B11311AFE10}"/>
    <cellStyle name="Normal 114 2 5" xfId="53156" xr:uid="{809AAA22-6BE4-41C1-B6B1-EFD18BE8B514}"/>
    <cellStyle name="Normal 114 2 5 2" xfId="53157" xr:uid="{965D828D-6847-4EEA-9636-6EEA21E1295E}"/>
    <cellStyle name="Normal 114 2 5 2 2" xfId="53158" xr:uid="{4E106D22-7593-42C9-A99D-D45627481C65}"/>
    <cellStyle name="Normal 114 2 5 3" xfId="53159" xr:uid="{EDDE74C9-A738-4F21-AB1A-B7A5550979DD}"/>
    <cellStyle name="Normal 114 2 6" xfId="53160" xr:uid="{2E2685FD-D55B-4C67-B6DC-95E9229D0839}"/>
    <cellStyle name="Normal 114 2 6 2" xfId="53161" xr:uid="{AAC1507E-A1B0-4D11-A661-F3153674BBA9}"/>
    <cellStyle name="Normal 114 2 7" xfId="53162" xr:uid="{05C41B3C-AC08-4B4C-87CC-F6D856B294ED}"/>
    <cellStyle name="Normal 114 2 7 2" xfId="53163" xr:uid="{73DBC491-29AD-4A51-9015-8BE97047FC4F}"/>
    <cellStyle name="Normal 114 2 8" xfId="53164" xr:uid="{90CB45DA-0FDC-4A51-9AF7-3D43C667F463}"/>
    <cellStyle name="Normal 114 2 9" xfId="53165" xr:uid="{412F671A-EDCA-4559-BCDE-531AA70479AF}"/>
    <cellStyle name="Normal 114 3" xfId="53166" xr:uid="{17B29704-46CA-4C23-8C3B-3A044ED8B0EC}"/>
    <cellStyle name="Normal 114 3 2" xfId="53167" xr:uid="{477B21A7-D314-4489-8CB4-26F838A660D2}"/>
    <cellStyle name="Normal 114 3 2 2" xfId="53168" xr:uid="{B2FDED8F-C163-45A5-8D28-C3B040780C89}"/>
    <cellStyle name="Normal 114 3 2 2 2" xfId="53169" xr:uid="{BA050695-002C-4307-A67B-6137B3B0564F}"/>
    <cellStyle name="Normal 114 3 2 2 2 2" xfId="53170" xr:uid="{F02683C3-CAF6-43FA-92C0-09C124B817B9}"/>
    <cellStyle name="Normal 114 3 2 2 3" xfId="53171" xr:uid="{99055952-601A-4E7D-8DB8-970CB011FCC5}"/>
    <cellStyle name="Normal 114 3 2 3" xfId="53172" xr:uid="{AF3FDFAF-A1C9-4D2B-92C3-2586F2625E3C}"/>
    <cellStyle name="Normal 114 3 2 3 2" xfId="53173" xr:uid="{0C3C994B-45D8-494F-AC6C-646CD3DCB3B6}"/>
    <cellStyle name="Normal 114 3 2 4" xfId="53174" xr:uid="{5CEB0A2C-9FA7-45C1-94A2-EFF427065401}"/>
    <cellStyle name="Normal 114 3 2 4 2" xfId="53175" xr:uid="{D06CEEA4-E1CC-4B9E-8A66-562640E98E64}"/>
    <cellStyle name="Normal 114 3 2 5" xfId="53176" xr:uid="{23EF1268-CC6D-4C36-B5A1-2B3437716E73}"/>
    <cellStyle name="Normal 114 3 2 6" xfId="53177" xr:uid="{4648AF11-971D-4A91-961D-EA9573AC5553}"/>
    <cellStyle name="Normal 114 3 2 7" xfId="53178" xr:uid="{0836661B-FD6A-4AAC-A1C9-52A6BD6B31D5}"/>
    <cellStyle name="Normal 114 3 3" xfId="53179" xr:uid="{ABEF672F-BFA8-4C59-8C77-23C20339000D}"/>
    <cellStyle name="Normal 114 3 3 2" xfId="53180" xr:uid="{73C09019-1753-4EEA-94F7-D8F7B3798A9A}"/>
    <cellStyle name="Normal 114 3 3 2 2" xfId="53181" xr:uid="{211DAD9A-E866-456A-9B4F-84DA59406DD8}"/>
    <cellStyle name="Normal 114 3 3 3" xfId="53182" xr:uid="{3947BE30-E41B-4D4C-980D-19C793A098D3}"/>
    <cellStyle name="Normal 114 3 4" xfId="53183" xr:uid="{C5BE7B8B-0835-4AE2-A293-9003E0C2B0C9}"/>
    <cellStyle name="Normal 114 3 4 2" xfId="53184" xr:uid="{9FE48577-00F9-4E55-9710-C52BF5BF958D}"/>
    <cellStyle name="Normal 114 3 5" xfId="53185" xr:uid="{85F96139-8A84-4FDE-945D-22AC672F4ABD}"/>
    <cellStyle name="Normal 114 3 5 2" xfId="53186" xr:uid="{53CDA78F-8B33-4B9D-B1B2-072945304507}"/>
    <cellStyle name="Normal 114 3 6" xfId="53187" xr:uid="{0C5D22C5-50A2-4676-89DE-516565C3EF49}"/>
    <cellStyle name="Normal 114 3 7" xfId="53188" xr:uid="{C4311CCD-E21E-40BF-88F2-711241ACC0A3}"/>
    <cellStyle name="Normal 114 3 8" xfId="53189" xr:uid="{88D6C0C8-A6E7-4B14-9218-FCDEB0807F4C}"/>
    <cellStyle name="Normal 114 4" xfId="53190" xr:uid="{A0086442-524D-42FD-9777-E4116A23985B}"/>
    <cellStyle name="Normal 114 4 2" xfId="53191" xr:uid="{29034E70-3D82-451D-891F-6BB10EE64F3E}"/>
    <cellStyle name="Normal 114 4 2 2" xfId="53192" xr:uid="{4830847A-726C-494C-81BB-9408F7B95CDE}"/>
    <cellStyle name="Normal 114 4 2 2 2" xfId="53193" xr:uid="{8A9C2978-CB74-47E7-B548-275E167E1862}"/>
    <cellStyle name="Normal 114 4 2 3" xfId="53194" xr:uid="{C88D95EB-3D09-41AA-9A17-6424C809B28B}"/>
    <cellStyle name="Normal 114 4 3" xfId="53195" xr:uid="{0AE93683-7298-4A57-AAC9-DD5864DA2C39}"/>
    <cellStyle name="Normal 114 4 3 2" xfId="53196" xr:uid="{C7AD4F41-A6C4-4C90-B13F-A40DEAE19F3F}"/>
    <cellStyle name="Normal 114 4 4" xfId="53197" xr:uid="{B97EED44-2149-4D8A-B738-56C308A40329}"/>
    <cellStyle name="Normal 114 4 4 2" xfId="53198" xr:uid="{74FB6006-387A-4012-B4BE-EF44650CBE66}"/>
    <cellStyle name="Normal 114 4 5" xfId="53199" xr:uid="{44044392-6BFC-4156-A1FF-C1DD8FE92513}"/>
    <cellStyle name="Normal 114 4 6" xfId="53200" xr:uid="{67BABAD8-644C-4488-BB4E-95D8583E48F5}"/>
    <cellStyle name="Normal 114 4 7" xfId="53201" xr:uid="{5032978B-4880-465A-8CA5-6F0F64FD469E}"/>
    <cellStyle name="Normal 114 5" xfId="53202" xr:uid="{2D2122AC-7E64-49F6-B384-F163AAAD7C91}"/>
    <cellStyle name="Normal 114 5 2" xfId="53203" xr:uid="{EB5B6816-566F-47BB-B0C7-9B494188D73D}"/>
    <cellStyle name="Normal 114 5 2 2" xfId="53204" xr:uid="{4344DE0E-3164-4353-B64E-25DB9FEF996F}"/>
    <cellStyle name="Normal 114 5 2 2 2" xfId="53205" xr:uid="{527F639E-DE64-40F5-957C-36BCF9F1D1AB}"/>
    <cellStyle name="Normal 114 5 2 3" xfId="53206" xr:uid="{1E012A1C-7506-4D7E-9D4D-58FAA59560E2}"/>
    <cellStyle name="Normal 114 5 3" xfId="53207" xr:uid="{B51E4D9B-3CC4-4586-BF2B-0B484F435727}"/>
    <cellStyle name="Normal 114 5 3 2" xfId="53208" xr:uid="{D0D2F598-7C7E-4EFF-9CB5-E2AE784C5FD0}"/>
    <cellStyle name="Normal 114 5 4" xfId="53209" xr:uid="{F115ED13-316E-4ACC-B346-DB198ED16F75}"/>
    <cellStyle name="Normal 114 5 4 2" xfId="53210" xr:uid="{DB6BF811-1752-4713-9492-BF49715E83A9}"/>
    <cellStyle name="Normal 114 5 5" xfId="53211" xr:uid="{030D7A7A-A11F-421C-9022-518F3B347392}"/>
    <cellStyle name="Normal 114 5 6" xfId="53212" xr:uid="{C1D1AABD-42F2-461D-9044-FCE198C4E96E}"/>
    <cellStyle name="Normal 114 5 7" xfId="53213" xr:uid="{DA343944-6EA3-44DE-ACFC-9C787FE2D474}"/>
    <cellStyle name="Normal 114 6" xfId="53214" xr:uid="{8411CCE5-6D83-49DD-999A-E521913108D7}"/>
    <cellStyle name="Normal 114 6 2" xfId="53215" xr:uid="{5F475C8F-9ED9-4079-9655-368369BB1434}"/>
    <cellStyle name="Normal 114 6 2 2" xfId="53216" xr:uid="{749C0E8B-3E2C-427A-89A7-354F20DA88E9}"/>
    <cellStyle name="Normal 114 6 2 2 2" xfId="53217" xr:uid="{34064126-E297-470E-838D-39E8B46237B3}"/>
    <cellStyle name="Normal 114 6 2 3" xfId="53218" xr:uid="{36E0D6F8-009E-4498-B171-FCA2E0A98433}"/>
    <cellStyle name="Normal 114 6 3" xfId="53219" xr:uid="{048354C2-EC30-4907-B3BE-9A9F493D973D}"/>
    <cellStyle name="Normal 114 6 3 2" xfId="53220" xr:uid="{A8F51072-B411-43F0-B233-2DA5338FBBF6}"/>
    <cellStyle name="Normal 114 6 4" xfId="53221" xr:uid="{3F19CFB8-D8B8-4A0D-BA9E-9C0496DD306B}"/>
    <cellStyle name="Normal 114 6 4 2" xfId="53222" xr:uid="{600E20F1-56E3-439B-8094-4D539420947C}"/>
    <cellStyle name="Normal 114 6 5" xfId="53223" xr:uid="{58ABBC10-C9F4-4A83-8CDA-678F06906C38}"/>
    <cellStyle name="Normal 114 6 6" xfId="53224" xr:uid="{2A0519CA-97C6-4B57-AD33-76B7167EA3EC}"/>
    <cellStyle name="Normal 114 6 7" xfId="53225" xr:uid="{BC6555D6-7705-43F9-99B2-DA913DEB7997}"/>
    <cellStyle name="Normal 114 7" xfId="53226" xr:uid="{261C6D4C-7053-4B9F-BD7A-A5C0F97F52F1}"/>
    <cellStyle name="Normal 114 7 2" xfId="53227" xr:uid="{5A48E4DD-DEDD-4B31-9E7E-B2801343B6F1}"/>
    <cellStyle name="Normal 114 7 2 2" xfId="53228" xr:uid="{94898C36-513C-4C22-B958-0AEA48B9E206}"/>
    <cellStyle name="Normal 114 7 3" xfId="53229" xr:uid="{C555C670-23FF-4A0D-8A7D-E938AE924D45}"/>
    <cellStyle name="Normal 114 7 4" xfId="53230" xr:uid="{5079C2C1-D41B-4397-A00B-26A3FA4E9833}"/>
    <cellStyle name="Normal 114 8" xfId="53231" xr:uid="{E5EF54A5-3945-425E-A80B-072F44FF14F5}"/>
    <cellStyle name="Normal 114 8 2" xfId="53232" xr:uid="{66D162DC-D2E8-456A-B911-56B786084997}"/>
    <cellStyle name="Normal 114 9" xfId="53233" xr:uid="{03A4FD1F-C51E-4198-B94F-8D22C6E7EA9E}"/>
    <cellStyle name="Normal 114 9 2" xfId="53234" xr:uid="{52F6EAD9-0C3F-458B-BA74-0494AA84B83F}"/>
    <cellStyle name="Normal 114_Actual PT" xfId="53235" xr:uid="{8CC4774E-D3EF-4C51-ABCE-8787D7BAEA4B}"/>
    <cellStyle name="Normal 115" xfId="53236" xr:uid="{38DB8867-C9C6-4DEB-8537-FD9E576D795C}"/>
    <cellStyle name="Normal 116" xfId="53237" xr:uid="{BA1FBED5-88FE-41CF-B3FF-F4771DB58CF2}"/>
    <cellStyle name="Normal 117" xfId="53238" xr:uid="{C04DDE50-6D30-4FF9-9417-0CBE29CF14EB}"/>
    <cellStyle name="Normal 118" xfId="53239" xr:uid="{F85E51C6-0962-4E34-803F-FA52BFC5A509}"/>
    <cellStyle name="Normal 119" xfId="53240" xr:uid="{4855D9A1-E594-4C0A-A0FF-BC1A96C1A4AC}"/>
    <cellStyle name="Normal 119 10" xfId="53241" xr:uid="{01CB1B34-CE47-42CE-98F6-EA9CDDDBF9D2}"/>
    <cellStyle name="Normal 119 11" xfId="53242" xr:uid="{7E3810A2-DB2E-451D-86AF-5A210B178D0C}"/>
    <cellStyle name="Normal 119 12" xfId="53243" xr:uid="{37105E8D-3FBC-42E3-A677-F7885832924F}"/>
    <cellStyle name="Normal 119 2" xfId="53244" xr:uid="{D25D6B15-A5D4-4B27-813D-3F22F421D394}"/>
    <cellStyle name="Normal 119 2 10" xfId="53245" xr:uid="{ABEF6C4E-8A59-4178-80F3-7846FE76F061}"/>
    <cellStyle name="Normal 119 2 2" xfId="53246" xr:uid="{2733B65A-EA0C-4F40-82FD-53468B64BBDE}"/>
    <cellStyle name="Normal 119 2 2 2" xfId="53247" xr:uid="{19D687EB-187B-4528-9865-49E661EE7655}"/>
    <cellStyle name="Normal 119 2 2 2 2" xfId="53248" xr:uid="{C61EBDFF-E221-4A62-AAE2-A43CBF5024C9}"/>
    <cellStyle name="Normal 119 2 2 2 2 2" xfId="53249" xr:uid="{49255D9D-3388-4F8C-B9E2-8EA1A10478FD}"/>
    <cellStyle name="Normal 119 2 2 2 3" xfId="53250" xr:uid="{A26BAD92-6003-4546-9D08-741C7C4A9447}"/>
    <cellStyle name="Normal 119 2 2 3" xfId="53251" xr:uid="{98A6AAC4-3665-4F69-86ED-8CB09A03A380}"/>
    <cellStyle name="Normal 119 2 2 3 2" xfId="53252" xr:uid="{D0947529-FD5E-4713-8000-E2EB8A692673}"/>
    <cellStyle name="Normal 119 2 2 4" xfId="53253" xr:uid="{6C069EE3-DDE0-4089-B535-79CD4B3AA5DC}"/>
    <cellStyle name="Normal 119 2 2 4 2" xfId="53254" xr:uid="{80798D58-DB8A-4BB0-86AD-2BDF99447F6C}"/>
    <cellStyle name="Normal 119 2 2 5" xfId="53255" xr:uid="{D1785E5A-CDDE-4130-AE2B-EC5A98FE5317}"/>
    <cellStyle name="Normal 119 2 2 6" xfId="53256" xr:uid="{7634738B-D0F1-43CF-8760-47A89161AA2E}"/>
    <cellStyle name="Normal 119 2 2 7" xfId="53257" xr:uid="{BF065CC2-160C-4031-BC7C-905CD7F16BBB}"/>
    <cellStyle name="Normal 119 2 3" xfId="53258" xr:uid="{E6CBC805-6B72-4B15-B940-A0B7D3B68D73}"/>
    <cellStyle name="Normal 119 2 3 2" xfId="53259" xr:uid="{3C991AAF-387A-4D57-A394-7D95561E9AFA}"/>
    <cellStyle name="Normal 119 2 3 2 2" xfId="53260" xr:uid="{D5E5E7F4-477E-4DA8-9D3D-F392634CF773}"/>
    <cellStyle name="Normal 119 2 3 2 2 2" xfId="53261" xr:uid="{97162CEF-A33A-4FA8-B031-DF046B51FE2D}"/>
    <cellStyle name="Normal 119 2 3 2 3" xfId="53262" xr:uid="{C78BB36C-AEC8-4BF6-B2C5-BA0E0BDECCAC}"/>
    <cellStyle name="Normal 119 2 3 3" xfId="53263" xr:uid="{708B35CE-4A50-4F21-B0D4-6A1F01C008AD}"/>
    <cellStyle name="Normal 119 2 3 3 2" xfId="53264" xr:uid="{FAB481B1-ED40-4A6C-8309-FD13BCAA1338}"/>
    <cellStyle name="Normal 119 2 3 4" xfId="53265" xr:uid="{EAA71221-841A-41C1-8D18-B7AE80FFA329}"/>
    <cellStyle name="Normal 119 2 3 4 2" xfId="53266" xr:uid="{15F225B7-48DC-4963-8BC1-6842CD8D7FD3}"/>
    <cellStyle name="Normal 119 2 3 5" xfId="53267" xr:uid="{F3E14577-5BFE-4EC4-B56A-838413A5E980}"/>
    <cellStyle name="Normal 119 2 3 6" xfId="53268" xr:uid="{BAFC888C-18D8-44D2-A274-7C4F5E0A9F81}"/>
    <cellStyle name="Normal 119 2 3 7" xfId="53269" xr:uid="{7893D84F-82B4-4663-85FE-AA0D64FA64CF}"/>
    <cellStyle name="Normal 119 2 4" xfId="53270" xr:uid="{873B876C-C15B-48F8-9C4C-2187D5B9A653}"/>
    <cellStyle name="Normal 119 2 4 2" xfId="53271" xr:uid="{0CAA0328-67CE-4133-A1BD-6E41B6888D94}"/>
    <cellStyle name="Normal 119 2 4 2 2" xfId="53272" xr:uid="{DD968877-D04A-409F-8DCD-7F16ABD0FA54}"/>
    <cellStyle name="Normal 119 2 4 2 2 2" xfId="53273" xr:uid="{7000E018-E485-4532-8EDD-B2B5D18E0C85}"/>
    <cellStyle name="Normal 119 2 4 2 3" xfId="53274" xr:uid="{A88ED4C3-F765-4C1F-9ECD-677FB87013D2}"/>
    <cellStyle name="Normal 119 2 4 3" xfId="53275" xr:uid="{AD68A05A-4089-45FC-BDB1-1E1576214C20}"/>
    <cellStyle name="Normal 119 2 4 3 2" xfId="53276" xr:uid="{85D00C86-2C26-4FF6-B31F-02C32BBCC088}"/>
    <cellStyle name="Normal 119 2 4 4" xfId="53277" xr:uid="{E52699DB-A597-4DD3-95A8-EE30351A2390}"/>
    <cellStyle name="Normal 119 2 4 4 2" xfId="53278" xr:uid="{DFD0E3D5-8E26-40B5-BF38-993AA4D9DAD6}"/>
    <cellStyle name="Normal 119 2 4 5" xfId="53279" xr:uid="{ECFEA99E-2D63-443A-A101-A9DD2E605077}"/>
    <cellStyle name="Normal 119 2 4 6" xfId="53280" xr:uid="{A6704090-EFC2-4CF2-977B-E7682E945206}"/>
    <cellStyle name="Normal 119 2 4 7" xfId="53281" xr:uid="{95E533D6-5EA5-4C91-9BF2-97652F198AB4}"/>
    <cellStyle name="Normal 119 2 5" xfId="53282" xr:uid="{E920E592-CEF1-40DA-867A-6BC52091A00A}"/>
    <cellStyle name="Normal 119 2 5 2" xfId="53283" xr:uid="{BBF8651B-127A-4AD2-9BC4-185ABB07DC8C}"/>
    <cellStyle name="Normal 119 2 5 2 2" xfId="53284" xr:uid="{E5D5FCC3-3CA7-4267-A88B-CB6135C0AA6B}"/>
    <cellStyle name="Normal 119 2 5 3" xfId="53285" xr:uid="{990A6A76-C16A-43A0-8331-E7C22065A14B}"/>
    <cellStyle name="Normal 119 2 6" xfId="53286" xr:uid="{DB87C6D4-5521-4106-A60D-564E156E5150}"/>
    <cellStyle name="Normal 119 2 6 2" xfId="53287" xr:uid="{3648B77F-84EA-46C1-84A7-A0461BF248FB}"/>
    <cellStyle name="Normal 119 2 7" xfId="53288" xr:uid="{23D7D5EB-DF0A-4641-AC5E-D47FB877FBF3}"/>
    <cellStyle name="Normal 119 2 7 2" xfId="53289" xr:uid="{2FDE235B-4FE5-405B-87A1-FF08098D2980}"/>
    <cellStyle name="Normal 119 2 8" xfId="53290" xr:uid="{CC9175AA-418F-42B3-BB71-8E0174BD9145}"/>
    <cellStyle name="Normal 119 2 9" xfId="53291" xr:uid="{6B53A7B0-0313-4620-9EFB-2B551BA6468D}"/>
    <cellStyle name="Normal 119 3" xfId="53292" xr:uid="{657EE0FE-44F0-4AF5-B035-D1B7DF810A8D}"/>
    <cellStyle name="Normal 119 3 2" xfId="53293" xr:uid="{7D0EC6DC-93FC-4DD8-BB41-8CFF46121715}"/>
    <cellStyle name="Normal 119 3 2 2" xfId="53294" xr:uid="{AFCF9F52-E9AB-41AE-ACA1-84ED913C805F}"/>
    <cellStyle name="Normal 119 3 2 2 2" xfId="53295" xr:uid="{5D9EAB03-3166-45EC-9EB9-5279FDB6CE60}"/>
    <cellStyle name="Normal 119 3 2 2 2 2" xfId="53296" xr:uid="{66F15C79-F2BA-431F-8D6C-4755DE8BCBE6}"/>
    <cellStyle name="Normal 119 3 2 2 3" xfId="53297" xr:uid="{2BE91EA6-B2B3-449D-A5E0-740D6A794B62}"/>
    <cellStyle name="Normal 119 3 2 3" xfId="53298" xr:uid="{1166B9A7-8C1C-4ADC-A4F5-471917D0068A}"/>
    <cellStyle name="Normal 119 3 2 3 2" xfId="53299" xr:uid="{58DC0301-FF39-4267-B8C2-F3E0DBD65998}"/>
    <cellStyle name="Normal 119 3 2 4" xfId="53300" xr:uid="{07253985-ADAD-479E-9DDB-66344BBA2C1C}"/>
    <cellStyle name="Normal 119 3 2 4 2" xfId="53301" xr:uid="{3E2C2C9E-A2C5-4F17-B86B-3F3A72A6AC58}"/>
    <cellStyle name="Normal 119 3 2 5" xfId="53302" xr:uid="{2EA7FDE8-34ED-463C-AA79-D4292B1657B5}"/>
    <cellStyle name="Normal 119 3 2 6" xfId="53303" xr:uid="{A0B2F06E-6CEC-43DB-B1FA-C4175DD75A53}"/>
    <cellStyle name="Normal 119 3 2 7" xfId="53304" xr:uid="{1E8804A8-ACFC-4A57-8F15-D5FD11C6FBC0}"/>
    <cellStyle name="Normal 119 3 3" xfId="53305" xr:uid="{609127AD-5617-40C0-8CF3-3E3F8B60BDBE}"/>
    <cellStyle name="Normal 119 3 3 2" xfId="53306" xr:uid="{C1173019-A222-420D-8704-F83F614CA901}"/>
    <cellStyle name="Normal 119 3 3 2 2" xfId="53307" xr:uid="{B40A63CD-7FCF-4C2E-BF49-D259C16DBC60}"/>
    <cellStyle name="Normal 119 3 3 3" xfId="53308" xr:uid="{122D83AE-413F-464E-AC25-8232AC9D7149}"/>
    <cellStyle name="Normal 119 3 4" xfId="53309" xr:uid="{5AEE5851-4EFD-4E63-978B-85FA8AA0B3DD}"/>
    <cellStyle name="Normal 119 3 4 2" xfId="53310" xr:uid="{5096E9E5-9F49-411C-A688-54043E5B3A87}"/>
    <cellStyle name="Normal 119 3 5" xfId="53311" xr:uid="{49A6028A-4F05-4E28-A576-CD1A2CDF85FF}"/>
    <cellStyle name="Normal 119 3 5 2" xfId="53312" xr:uid="{6571EAE6-2969-40B4-B527-959D5C00AB9B}"/>
    <cellStyle name="Normal 119 3 6" xfId="53313" xr:uid="{5B55FAE7-F985-429F-9DBF-7277E5B875F5}"/>
    <cellStyle name="Normal 119 3 7" xfId="53314" xr:uid="{1A1C90C5-585B-4F6D-AFA5-F822C6F743FE}"/>
    <cellStyle name="Normal 119 3 8" xfId="53315" xr:uid="{B4C3974A-6FD0-43C8-99F4-E0F1705E4B45}"/>
    <cellStyle name="Normal 119 4" xfId="53316" xr:uid="{986A4833-020A-4C5B-9F8A-580EFA4D2F81}"/>
    <cellStyle name="Normal 119 4 2" xfId="53317" xr:uid="{66B79B63-7098-4236-84E6-E1277F40A802}"/>
    <cellStyle name="Normal 119 4 2 2" xfId="53318" xr:uid="{8B5766A8-F498-4A7B-8CD4-3B048AB3A7E5}"/>
    <cellStyle name="Normal 119 4 2 2 2" xfId="53319" xr:uid="{7A4E1E96-2507-4C7D-A339-F865A8A5C0CD}"/>
    <cellStyle name="Normal 119 4 2 3" xfId="53320" xr:uid="{95A7C07A-EBDE-4475-8149-DCA88A417B7C}"/>
    <cellStyle name="Normal 119 4 3" xfId="53321" xr:uid="{EE67CE55-2B8C-40B2-8D2E-1A71BBCBF524}"/>
    <cellStyle name="Normal 119 4 3 2" xfId="53322" xr:uid="{FBADED4A-F4C1-4EF1-8B3D-CB2D81D3659E}"/>
    <cellStyle name="Normal 119 4 4" xfId="53323" xr:uid="{72D53FDE-AAFD-4B04-A13A-E183DB331123}"/>
    <cellStyle name="Normal 119 4 4 2" xfId="53324" xr:uid="{76452C75-E135-4926-B620-83510C228A1A}"/>
    <cellStyle name="Normal 119 4 5" xfId="53325" xr:uid="{64673061-C7B6-4708-A2CA-ADD6125CBEFB}"/>
    <cellStyle name="Normal 119 4 6" xfId="53326" xr:uid="{81E06927-42B4-429F-BF35-D02C4E75CE98}"/>
    <cellStyle name="Normal 119 4 7" xfId="53327" xr:uid="{C3BE3C98-4278-464E-A4E0-948BC1C580C8}"/>
    <cellStyle name="Normal 119 5" xfId="53328" xr:uid="{E193B673-12F2-4DD1-AFCC-2FC82834BEE6}"/>
    <cellStyle name="Normal 119 5 2" xfId="53329" xr:uid="{25BBE99D-C081-41B3-BED6-BF80791D1759}"/>
    <cellStyle name="Normal 119 5 2 2" xfId="53330" xr:uid="{B832EB2D-ABC2-42BB-81AC-72C9DA7B4A05}"/>
    <cellStyle name="Normal 119 5 2 2 2" xfId="53331" xr:uid="{8CCEDE6F-343D-4AFE-A0A3-98C669AD1B46}"/>
    <cellStyle name="Normal 119 5 2 3" xfId="53332" xr:uid="{AF223CBF-94C1-410F-93E8-B247A98E90E9}"/>
    <cellStyle name="Normal 119 5 3" xfId="53333" xr:uid="{0764B773-E1FC-4A48-86CA-1DA2143DE66B}"/>
    <cellStyle name="Normal 119 5 3 2" xfId="53334" xr:uid="{1C48452E-C72A-4BDC-8940-7B2E636D032A}"/>
    <cellStyle name="Normal 119 5 4" xfId="53335" xr:uid="{9652A206-3CA9-4FA1-945C-B836E1B831D9}"/>
    <cellStyle name="Normal 119 5 4 2" xfId="53336" xr:uid="{85FD67E9-36D4-4F40-86F6-7F32D08BC6EB}"/>
    <cellStyle name="Normal 119 5 5" xfId="53337" xr:uid="{24AE6D20-4F1F-436A-90D7-C928581BD4FF}"/>
    <cellStyle name="Normal 119 5 6" xfId="53338" xr:uid="{6825B50D-90EA-494E-8181-8FE78176A832}"/>
    <cellStyle name="Normal 119 5 7" xfId="53339" xr:uid="{98BFE0CC-F425-47C0-8EC5-92F44EDD587A}"/>
    <cellStyle name="Normal 119 6" xfId="53340" xr:uid="{8FCCB845-2802-4E4B-A9F9-8A2EBE512E1A}"/>
    <cellStyle name="Normal 119 6 2" xfId="53341" xr:uid="{82AE3FD3-317C-4DC8-AFC1-5C8A7E5D62BD}"/>
    <cellStyle name="Normal 119 6 2 2" xfId="53342" xr:uid="{3617DC05-4DDE-45BF-A424-EDA680CF4D39}"/>
    <cellStyle name="Normal 119 6 2 2 2" xfId="53343" xr:uid="{5379E25A-1244-4026-93C6-63B1A03B722C}"/>
    <cellStyle name="Normal 119 6 2 3" xfId="53344" xr:uid="{A9ECB41C-5A20-40FC-BFD1-C66864B41525}"/>
    <cellStyle name="Normal 119 6 3" xfId="53345" xr:uid="{1870CBAB-D869-4877-B277-56BC7E899E4B}"/>
    <cellStyle name="Normal 119 6 3 2" xfId="53346" xr:uid="{BB26AE9E-412C-47AA-BDB5-4A1FE6A1E047}"/>
    <cellStyle name="Normal 119 6 4" xfId="53347" xr:uid="{84FB6A4E-03E9-4649-831E-BE246CDBD179}"/>
    <cellStyle name="Normal 119 6 4 2" xfId="53348" xr:uid="{3F9AFC4F-A49D-4F35-A3EC-064239EFDA0F}"/>
    <cellStyle name="Normal 119 6 5" xfId="53349" xr:uid="{43BD0F81-DAB1-460E-B9BD-5CECE19147BA}"/>
    <cellStyle name="Normal 119 6 6" xfId="53350" xr:uid="{8FC03626-B284-4358-B66A-5AB8B966CCA5}"/>
    <cellStyle name="Normal 119 6 7" xfId="53351" xr:uid="{D4A5B119-997D-4464-849E-E53C4888F84D}"/>
    <cellStyle name="Normal 119 7" xfId="53352" xr:uid="{588D4279-417A-4063-9C5B-BB685718ECE3}"/>
    <cellStyle name="Normal 119 7 2" xfId="53353" xr:uid="{0FD87AC2-F44A-448F-9020-16030CEA5A60}"/>
    <cellStyle name="Normal 119 7 2 2" xfId="53354" xr:uid="{459375B5-B875-4FA8-ACF4-1B78E8B94B36}"/>
    <cellStyle name="Normal 119 7 3" xfId="53355" xr:uid="{ED4BC7B9-E25E-40F4-B7DB-32B8DCBB0D6C}"/>
    <cellStyle name="Normal 119 7 4" xfId="53356" xr:uid="{EC541165-132E-44C9-ACEF-965C31982410}"/>
    <cellStyle name="Normal 119 8" xfId="53357" xr:uid="{612A3AD4-CA0B-4A65-A98F-FD6668FDBF42}"/>
    <cellStyle name="Normal 119 8 2" xfId="53358" xr:uid="{4BE1CCF1-CC87-4DB1-874E-BA675D3CF59C}"/>
    <cellStyle name="Normal 119 9" xfId="53359" xr:uid="{54163523-C3E5-4C1A-9B90-0493D9A902FF}"/>
    <cellStyle name="Normal 119 9 2" xfId="53360" xr:uid="{30EAC700-4DC9-4947-A5CE-6F1F38396F42}"/>
    <cellStyle name="Normal 119_Actual PT" xfId="53361" xr:uid="{7B758512-ED39-4966-9B0E-A57575EE9DD4}"/>
    <cellStyle name="Normal 12" xfId="53362" xr:uid="{F1D2DE16-AAC6-4C8C-9334-CBB734D8ED33}"/>
    <cellStyle name="Normal 12 10" xfId="53363" xr:uid="{43274200-C036-48EB-A3CA-833F8538CED3}"/>
    <cellStyle name="Normal 12 11" xfId="53364" xr:uid="{8B633505-D0A6-4697-9ECE-0B74CA5574D2}"/>
    <cellStyle name="Normal 12 12" xfId="53365" xr:uid="{291ACA25-7495-418C-8CAF-51922076FF25}"/>
    <cellStyle name="Normal 12 13" xfId="53366" xr:uid="{7EB948F4-0952-40C0-A540-0549AA257259}"/>
    <cellStyle name="Normal 12 2" xfId="53367" xr:uid="{AE63B6E9-E720-48F9-AA8E-463F0FE8927A}"/>
    <cellStyle name="Normal 12 2 2" xfId="53368" xr:uid="{35D2D345-D502-4FFF-96CE-881E1B4B35E2}"/>
    <cellStyle name="Normal 12 3" xfId="53369" xr:uid="{91EF7C1D-D062-4700-A734-0BE707DC5129}"/>
    <cellStyle name="Normal 12 3 2" xfId="53370" xr:uid="{524D483E-7005-46A9-8940-A958552F1135}"/>
    <cellStyle name="Normal 12 4" xfId="53371" xr:uid="{792319B9-91EA-4F5A-8FDD-0A5EDFF80E3C}"/>
    <cellStyle name="Normal 12 4 10" xfId="53372" xr:uid="{0B34D526-C99C-46DE-AD6B-B60C0309E831}"/>
    <cellStyle name="Normal 12 4 11" xfId="53373" xr:uid="{136F430E-8B73-4C64-AB74-5661C54E6E5E}"/>
    <cellStyle name="Normal 12 4 12" xfId="53374" xr:uid="{82F6F034-2795-4CB0-8C68-5080CFBD5242}"/>
    <cellStyle name="Normal 12 4 13" xfId="53375" xr:uid="{B32998A8-1E77-47DA-8F2C-B76AA2797866}"/>
    <cellStyle name="Normal 12 4 2" xfId="53376" xr:uid="{DD67FCEF-3066-4D2A-9145-C791E9C550B8}"/>
    <cellStyle name="Normal 12 4 2 10" xfId="53377" xr:uid="{E504FB03-6C9B-45A6-B3D5-A75686BE4394}"/>
    <cellStyle name="Normal 12 4 2 2" xfId="53378" xr:uid="{B62FF8A5-3344-4DC0-A3CC-03E709D587C0}"/>
    <cellStyle name="Normal 12 4 2 2 2" xfId="53379" xr:uid="{3E00E5FD-DA76-4B49-89E9-992A34B32975}"/>
    <cellStyle name="Normal 12 4 2 2 2 2" xfId="53380" xr:uid="{2F86A931-4775-40A4-8ADC-DAB1C9C56F93}"/>
    <cellStyle name="Normal 12 4 2 2 2 2 2" xfId="53381" xr:uid="{F157D3C2-D480-4DF5-8313-E5323C0ECFB9}"/>
    <cellStyle name="Normal 12 4 2 2 2 3" xfId="53382" xr:uid="{59845AF8-295A-48B1-8DAD-06ECD0325DA9}"/>
    <cellStyle name="Normal 12 4 2 2 3" xfId="53383" xr:uid="{C067D915-9407-4C1C-82C3-D1D8ED478E74}"/>
    <cellStyle name="Normal 12 4 2 2 3 2" xfId="53384" xr:uid="{BA64579A-34AC-433C-A817-9614F527EDFF}"/>
    <cellStyle name="Normal 12 4 2 2 4" xfId="53385" xr:uid="{547B257C-219E-4E95-983F-792CF372E544}"/>
    <cellStyle name="Normal 12 4 2 2 4 2" xfId="53386" xr:uid="{072AAEF2-3149-4834-AB4E-B405F45C866F}"/>
    <cellStyle name="Normal 12 4 2 2 5" xfId="53387" xr:uid="{1419EFE3-4821-41B6-BEC5-84BD464C6158}"/>
    <cellStyle name="Normal 12 4 2 2 6" xfId="53388" xr:uid="{D48EA011-72EE-41A0-8A1D-80B9DA02F99C}"/>
    <cellStyle name="Normal 12 4 2 2 7" xfId="53389" xr:uid="{25827918-F399-40DC-B94E-23F4704F777D}"/>
    <cellStyle name="Normal 12 4 2 3" xfId="53390" xr:uid="{BCE0488E-88F2-46FF-93D8-F82634AF29F4}"/>
    <cellStyle name="Normal 12 4 2 3 2" xfId="53391" xr:uid="{690A7235-615A-44AF-9C61-D7E62AFEA343}"/>
    <cellStyle name="Normal 12 4 2 3 2 2" xfId="53392" xr:uid="{4FC70CB9-ACBB-4399-8CA6-7725364B3822}"/>
    <cellStyle name="Normal 12 4 2 3 2 2 2" xfId="53393" xr:uid="{8C3ACAE6-9ED1-4F9A-A566-0A08476D1454}"/>
    <cellStyle name="Normal 12 4 2 3 2 3" xfId="53394" xr:uid="{97A0E07B-5C82-4E7B-AA70-FAAEB2CA0141}"/>
    <cellStyle name="Normal 12 4 2 3 3" xfId="53395" xr:uid="{16131AE7-6F74-409F-BA4A-50441DF0595A}"/>
    <cellStyle name="Normal 12 4 2 3 3 2" xfId="53396" xr:uid="{E4BEA804-B8F6-4A76-B289-D7B55B35AD85}"/>
    <cellStyle name="Normal 12 4 2 3 4" xfId="53397" xr:uid="{887A4902-37BB-40B9-90BD-20EC640B03E6}"/>
    <cellStyle name="Normal 12 4 2 3 4 2" xfId="53398" xr:uid="{7D4F6392-B8CC-4DEE-A2E1-1E0E692B16C5}"/>
    <cellStyle name="Normal 12 4 2 3 5" xfId="53399" xr:uid="{B32B0C77-AB09-4695-B7B8-389439EB59CE}"/>
    <cellStyle name="Normal 12 4 2 3 6" xfId="53400" xr:uid="{90E22FCA-A46D-4ECF-B318-15EA28DC0BB3}"/>
    <cellStyle name="Normal 12 4 2 3 7" xfId="53401" xr:uid="{D4D4CA32-BC26-455F-9D1B-BC16827EEF08}"/>
    <cellStyle name="Normal 12 4 2 4" xfId="53402" xr:uid="{2D9EE4BF-AD14-4E74-A34E-B8AF4F279622}"/>
    <cellStyle name="Normal 12 4 2 4 2" xfId="53403" xr:uid="{89F6B7D9-5A89-476D-8A8C-55C57B25EF5C}"/>
    <cellStyle name="Normal 12 4 2 4 2 2" xfId="53404" xr:uid="{00D989F6-821A-4F76-B462-91434B9C04B2}"/>
    <cellStyle name="Normal 12 4 2 4 2 2 2" xfId="53405" xr:uid="{3658D5A2-05D8-4762-8144-4F24206E3944}"/>
    <cellStyle name="Normal 12 4 2 4 2 3" xfId="53406" xr:uid="{A2AA444F-6F74-4474-B4F8-684AA403CF57}"/>
    <cellStyle name="Normal 12 4 2 4 3" xfId="53407" xr:uid="{43A8DE8C-4B6A-46E9-8386-A5D0C181745D}"/>
    <cellStyle name="Normal 12 4 2 4 3 2" xfId="53408" xr:uid="{9D39105E-EFEC-4FBC-809B-8046782496A1}"/>
    <cellStyle name="Normal 12 4 2 4 4" xfId="53409" xr:uid="{6958304E-F65C-4C49-AAE9-28C3201A8738}"/>
    <cellStyle name="Normal 12 4 2 4 4 2" xfId="53410" xr:uid="{A4B41E26-29EC-4C06-947C-A063BE0C99E1}"/>
    <cellStyle name="Normal 12 4 2 4 5" xfId="53411" xr:uid="{70BE1B94-BA51-4DF7-B2BD-F95C2BEFE325}"/>
    <cellStyle name="Normal 12 4 2 4 6" xfId="53412" xr:uid="{07FA9F89-8CF4-4319-9403-F0853FF8BD2D}"/>
    <cellStyle name="Normal 12 4 2 4 7" xfId="53413" xr:uid="{436640F8-D7DC-4CA7-A11D-6EA08D746EBF}"/>
    <cellStyle name="Normal 12 4 2 5" xfId="53414" xr:uid="{B60F21A2-D97C-4F58-B2A1-783DBB8C3B09}"/>
    <cellStyle name="Normal 12 4 2 5 2" xfId="53415" xr:uid="{938D59B7-CAC6-4857-AB42-3F6F8D19DC2D}"/>
    <cellStyle name="Normal 12 4 2 5 2 2" xfId="53416" xr:uid="{855AEE87-F869-4A38-83C4-A4CBFA31F469}"/>
    <cellStyle name="Normal 12 4 2 5 3" xfId="53417" xr:uid="{A1403E66-0B41-4295-9440-4FB54FB7EB4F}"/>
    <cellStyle name="Normal 12 4 2 6" xfId="53418" xr:uid="{AAA45CA7-513F-40D0-8626-E035F4C6477D}"/>
    <cellStyle name="Normal 12 4 2 6 2" xfId="53419" xr:uid="{34F17671-5237-4DC2-8299-E43F5905EA19}"/>
    <cellStyle name="Normal 12 4 2 7" xfId="53420" xr:uid="{E6E5BE2F-4BD0-420B-AE18-6BF68B548608}"/>
    <cellStyle name="Normal 12 4 2 7 2" xfId="53421" xr:uid="{300B12AA-DB3A-48E5-AA04-46BC2893333C}"/>
    <cellStyle name="Normal 12 4 2 8" xfId="53422" xr:uid="{B2637B6D-3186-4FE4-A2FB-38142A02AD47}"/>
    <cellStyle name="Normal 12 4 2 9" xfId="53423" xr:uid="{74E5D055-4413-45BE-BF7D-1FDF5C93FA0D}"/>
    <cellStyle name="Normal 12 4 3" xfId="53424" xr:uid="{0534DAD2-1B8B-4645-9791-4B7D1C5E1B80}"/>
    <cellStyle name="Normal 12 4 3 2" xfId="53425" xr:uid="{97156514-DB75-4257-8D22-A3AF5CB8AEE4}"/>
    <cellStyle name="Normal 12 4 3 2 2" xfId="53426" xr:uid="{96D1416A-788B-419A-8045-4D9A80F5270B}"/>
    <cellStyle name="Normal 12 4 3 2 2 2" xfId="53427" xr:uid="{1829923E-B838-46E9-B150-6FD2F1CFD34A}"/>
    <cellStyle name="Normal 12 4 3 2 2 2 2" xfId="53428" xr:uid="{964A5400-E736-49A3-BC70-949DBF7563ED}"/>
    <cellStyle name="Normal 12 4 3 2 2 3" xfId="53429" xr:uid="{2E8E8AE3-3679-457A-A53F-DE69D02F010D}"/>
    <cellStyle name="Normal 12 4 3 2 3" xfId="53430" xr:uid="{2211D3AC-0C84-4382-A2CD-47AD1F98D614}"/>
    <cellStyle name="Normal 12 4 3 2 3 2" xfId="53431" xr:uid="{D0CC189F-FC44-41F9-A461-E6CAD5B27167}"/>
    <cellStyle name="Normal 12 4 3 2 4" xfId="53432" xr:uid="{D4E70D3A-FF76-4C98-A45D-F0E561DE1CAC}"/>
    <cellStyle name="Normal 12 4 3 2 4 2" xfId="53433" xr:uid="{44364841-4123-42B2-AA18-7CBBC3A85D21}"/>
    <cellStyle name="Normal 12 4 3 2 5" xfId="53434" xr:uid="{96432747-3956-414A-BA16-6EFD4CA66EDC}"/>
    <cellStyle name="Normal 12 4 3 2 6" xfId="53435" xr:uid="{706B976E-104B-4C88-8E11-EF6EA3B47B02}"/>
    <cellStyle name="Normal 12 4 3 2 7" xfId="53436" xr:uid="{D8AB32B5-D963-4DA8-8702-CB03421149E1}"/>
    <cellStyle name="Normal 12 4 3 3" xfId="53437" xr:uid="{ED443016-72EE-4905-870C-43A2791E4916}"/>
    <cellStyle name="Normal 12 4 3 3 2" xfId="53438" xr:uid="{8C7674D3-A63D-4885-8521-0972B8328965}"/>
    <cellStyle name="Normal 12 4 3 3 2 2" xfId="53439" xr:uid="{C2D3738F-14E8-4F88-B518-2492353D9139}"/>
    <cellStyle name="Normal 12 4 3 3 3" xfId="53440" xr:uid="{AEF4F2E1-D1E0-44DD-B1D9-6B1BA81F8D69}"/>
    <cellStyle name="Normal 12 4 3 4" xfId="53441" xr:uid="{323288BA-3114-4F4D-8C38-C1FC46806A0E}"/>
    <cellStyle name="Normal 12 4 3 4 2" xfId="53442" xr:uid="{BA6D3740-EC1C-4A9F-B00D-B5DA91EC1CB9}"/>
    <cellStyle name="Normal 12 4 3 5" xfId="53443" xr:uid="{7E098D87-B61A-4871-B49E-A67F46EA1F2D}"/>
    <cellStyle name="Normal 12 4 3 5 2" xfId="53444" xr:uid="{38729188-9E02-410B-9932-D608B042FCE2}"/>
    <cellStyle name="Normal 12 4 3 6" xfId="53445" xr:uid="{8FCDFD0B-B2E1-4D99-AE41-F415E5CD7C32}"/>
    <cellStyle name="Normal 12 4 3 7" xfId="53446" xr:uid="{61BA66E4-C2D4-4566-B727-5FE397200F01}"/>
    <cellStyle name="Normal 12 4 3 8" xfId="53447" xr:uid="{39D83DEA-E4EF-43F4-AC6C-BA112D93F4A1}"/>
    <cellStyle name="Normal 12 4 4" xfId="53448" xr:uid="{F3A14B42-087C-4624-8DA2-767A975BB617}"/>
    <cellStyle name="Normal 12 4 4 2" xfId="53449" xr:uid="{6D405143-AC2C-4A49-A5BD-8B5324EE7282}"/>
    <cellStyle name="Normal 12 4 4 2 2" xfId="53450" xr:uid="{E485D417-1A39-413C-A8F4-260AF46FB747}"/>
    <cellStyle name="Normal 12 4 4 2 2 2" xfId="53451" xr:uid="{1804F03C-348B-424F-8437-8343A3B1E792}"/>
    <cellStyle name="Normal 12 4 4 2 3" xfId="53452" xr:uid="{7B0A00EE-B1BA-438B-AD1D-18C70480D28B}"/>
    <cellStyle name="Normal 12 4 4 3" xfId="53453" xr:uid="{30E087F2-F712-4027-ACCE-91AF6DE09121}"/>
    <cellStyle name="Normal 12 4 4 3 2" xfId="53454" xr:uid="{32291EB3-79AE-4018-A51D-ED3D355A6966}"/>
    <cellStyle name="Normal 12 4 4 4" xfId="53455" xr:uid="{834E6076-E8A3-46CA-B60D-D6F0BF43AA3B}"/>
    <cellStyle name="Normal 12 4 4 4 2" xfId="53456" xr:uid="{76A49A1A-8656-4EFB-80AD-D506BCD8AECF}"/>
    <cellStyle name="Normal 12 4 4 5" xfId="53457" xr:uid="{D9CC0A4F-A0F7-4485-A1F5-707BA3CCB9EC}"/>
    <cellStyle name="Normal 12 4 4 6" xfId="53458" xr:uid="{A385B0BD-5B11-4769-BD88-2F50B0B78057}"/>
    <cellStyle name="Normal 12 4 4 7" xfId="53459" xr:uid="{66D36C69-82A3-4CC8-A70A-83143D569B5F}"/>
    <cellStyle name="Normal 12 4 5" xfId="53460" xr:uid="{DFBFD3D9-9F19-4117-96D8-696998FA3576}"/>
    <cellStyle name="Normal 12 4 5 2" xfId="53461" xr:uid="{F5A4C5FD-E249-4AFF-86C5-5D825FD2ADF8}"/>
    <cellStyle name="Normal 12 4 5 2 2" xfId="53462" xr:uid="{055ADD75-9FC7-4392-B50F-701C5C70519A}"/>
    <cellStyle name="Normal 12 4 5 2 2 2" xfId="53463" xr:uid="{2F532EC1-ED24-4E70-B251-D2964B496D23}"/>
    <cellStyle name="Normal 12 4 5 2 3" xfId="53464" xr:uid="{55EFDBAB-3099-4434-9A37-0E16C4AC3C70}"/>
    <cellStyle name="Normal 12 4 5 3" xfId="53465" xr:uid="{9CFE446B-4752-4981-835D-5F0A3A929278}"/>
    <cellStyle name="Normal 12 4 5 3 2" xfId="53466" xr:uid="{236FDF38-BCB4-44F1-97E1-C6BF91A99E28}"/>
    <cellStyle name="Normal 12 4 5 4" xfId="53467" xr:uid="{C89B9055-D38B-491B-A0D3-09F56F452B64}"/>
    <cellStyle name="Normal 12 4 5 4 2" xfId="53468" xr:uid="{D7116374-3CA4-42BE-8E70-808931FA5461}"/>
    <cellStyle name="Normal 12 4 5 5" xfId="53469" xr:uid="{A9760997-9AB4-4DE8-B07A-7D5599FB4DCF}"/>
    <cellStyle name="Normal 12 4 5 6" xfId="53470" xr:uid="{B04E16C4-E7FF-449D-9DD8-CDDB58BA9B4D}"/>
    <cellStyle name="Normal 12 4 5 7" xfId="53471" xr:uid="{0A820E5B-DD6F-49C2-BB8A-65CC901E5E77}"/>
    <cellStyle name="Normal 12 4 6" xfId="53472" xr:uid="{CCFDF633-3154-4ECA-AD7C-CBE901C04EBD}"/>
    <cellStyle name="Normal 12 4 6 2" xfId="53473" xr:uid="{7A26FD0D-EA64-4699-B57A-3C19B59589DD}"/>
    <cellStyle name="Normal 12 4 6 2 2" xfId="53474" xr:uid="{6C42864A-01F8-4329-8AF5-D1BF3D725D68}"/>
    <cellStyle name="Normal 12 4 6 2 2 2" xfId="53475" xr:uid="{AE9FB98A-529E-4255-AFE1-67665BF47185}"/>
    <cellStyle name="Normal 12 4 6 2 3" xfId="53476" xr:uid="{031F7043-9953-4F1F-8217-04A1EB8C7F45}"/>
    <cellStyle name="Normal 12 4 6 3" xfId="53477" xr:uid="{4D0CD119-7ED8-41BA-A557-9D4A3B832B7A}"/>
    <cellStyle name="Normal 12 4 6 3 2" xfId="53478" xr:uid="{0766CCF1-F101-4CA6-A2BC-C37A5A41B213}"/>
    <cellStyle name="Normal 12 4 6 4" xfId="53479" xr:uid="{08242FE0-8430-44C9-8145-8CAF578DAE67}"/>
    <cellStyle name="Normal 12 4 6 4 2" xfId="53480" xr:uid="{EFE19384-84A6-4566-82D2-AF095F6B4467}"/>
    <cellStyle name="Normal 12 4 6 5" xfId="53481" xr:uid="{D5659FFE-BCB4-445D-B990-258454DA1086}"/>
    <cellStyle name="Normal 12 4 6 6" xfId="53482" xr:uid="{F336F134-37C2-4FA5-B9EB-B5386D0BA371}"/>
    <cellStyle name="Normal 12 4 6 7" xfId="53483" xr:uid="{6ACF0805-0E21-419C-A1E5-1B82E0C3AAF7}"/>
    <cellStyle name="Normal 12 4 7" xfId="53484" xr:uid="{036094D9-53A6-40CC-8EB5-CAB258B0FA71}"/>
    <cellStyle name="Normal 12 4 7 2" xfId="53485" xr:uid="{9B6097F9-7607-4250-85F3-83160D1CD078}"/>
    <cellStyle name="Normal 12 4 7 2 2" xfId="53486" xr:uid="{02931CAE-3964-4EC0-88B7-15396F5ABEEC}"/>
    <cellStyle name="Normal 12 4 7 3" xfId="53487" xr:uid="{0441C9A9-A27B-4FD2-AB0D-A66EBDDDD416}"/>
    <cellStyle name="Normal 12 4 7 4" xfId="53488" xr:uid="{8ACED8B6-D337-4F02-ACB8-E76412627CD6}"/>
    <cellStyle name="Normal 12 4 8" xfId="53489" xr:uid="{BFE50A24-E479-43EB-8E90-61667A86ED30}"/>
    <cellStyle name="Normal 12 4 8 2" xfId="53490" xr:uid="{0F873916-BAA9-4D1E-B8B3-9DF55A91D003}"/>
    <cellStyle name="Normal 12 4 9" xfId="53491" xr:uid="{764587F4-5A9C-4ACA-874F-10803ADAAA8F}"/>
    <cellStyle name="Normal 12 4 9 2" xfId="53492" xr:uid="{93DDCD7F-EA9B-45F3-A60E-B7B0BD5AE2E2}"/>
    <cellStyle name="Normal 12 4_Actual PT" xfId="53493" xr:uid="{5CDA5B10-DE87-49DD-844E-86BC69B73405}"/>
    <cellStyle name="Normal 12 5" xfId="53494" xr:uid="{6EA1EAA7-675F-4249-A1BD-C6A8E15B2830}"/>
    <cellStyle name="Normal 12 5 2" xfId="53495" xr:uid="{33FCDC38-A4BE-4565-9017-5F51FA647928}"/>
    <cellStyle name="Normal 12 6" xfId="53496" xr:uid="{A27BDD41-9BF5-4209-8EAD-BD08BC8FE13B}"/>
    <cellStyle name="Normal 12 6 2" xfId="53497" xr:uid="{0A8708F9-152E-4BFA-8877-3778E1599024}"/>
    <cellStyle name="Normal 12 6 2 2" xfId="53498" xr:uid="{9E76F56D-2CC0-43DF-821F-CA77E7A2690D}"/>
    <cellStyle name="Normal 12 6 2 2 2" xfId="53499" xr:uid="{AFA96890-CD96-4485-8267-775E3B58B7F6}"/>
    <cellStyle name="Normal 12 6 2 3" xfId="53500" xr:uid="{D9777F4C-3C81-49A6-9501-E73C06CE23AA}"/>
    <cellStyle name="Normal 12 6 3" xfId="53501" xr:uid="{E21E6453-3755-49F9-8A12-DFC57250A610}"/>
    <cellStyle name="Normal 12 6 3 2" xfId="53502" xr:uid="{D3BB6DF2-DD37-4D49-B5CE-19206F325FAD}"/>
    <cellStyle name="Normal 12 6 4" xfId="53503" xr:uid="{5DC0F49E-1509-4ED6-B226-6C2103A3F124}"/>
    <cellStyle name="Normal 12 6 4 2" xfId="53504" xr:uid="{690789BA-DD25-456C-9CBE-B63D60A86972}"/>
    <cellStyle name="Normal 12 6 5" xfId="53505" xr:uid="{43F89C42-50D6-4E79-A402-E015058B7907}"/>
    <cellStyle name="Normal 12 6 6" xfId="53506" xr:uid="{68512733-F313-460E-8AB6-298316894EAA}"/>
    <cellStyle name="Normal 12 6 7" xfId="53507" xr:uid="{1703FFA1-F233-4109-9E70-2A7140A07843}"/>
    <cellStyle name="Normal 12 6 8" xfId="53508" xr:uid="{45AFEE23-C223-4597-A482-B234AD381C39}"/>
    <cellStyle name="Normal 12 7" xfId="53509" xr:uid="{4FF84155-FBD6-4C63-A5DA-7540A1500626}"/>
    <cellStyle name="Normal 12 7 2" xfId="53510" xr:uid="{611D854C-E741-47B7-AC89-F0CF1BFB041D}"/>
    <cellStyle name="Normal 12 7 2 2" xfId="53511" xr:uid="{9AAD3B65-2F8C-4016-85A8-2EE4C62B7DA3}"/>
    <cellStyle name="Normal 12 7 3" xfId="53512" xr:uid="{22DC9D03-4505-40F0-ABA2-DC8052060D92}"/>
    <cellStyle name="Normal 12 7 4" xfId="53513" xr:uid="{EA36EF65-2AB9-4C5B-9386-75F64DDDABD1}"/>
    <cellStyle name="Normal 12 8" xfId="53514" xr:uid="{5057F973-4AA6-40E9-89DE-A292A4CE9811}"/>
    <cellStyle name="Normal 12 8 2" xfId="53515" xr:uid="{6748F7A5-40FB-42EC-8375-FA546ACF5FE2}"/>
    <cellStyle name="Normal 12 8 3" xfId="53516" xr:uid="{897FA5F3-9C39-4F71-A69B-1A5F900A14D9}"/>
    <cellStyle name="Normal 12 9" xfId="53517" xr:uid="{41318A06-E2B3-4007-9204-51713A629235}"/>
    <cellStyle name="Normal 12 9 2" xfId="53518" xr:uid="{2D117C54-D7F9-4AEA-AB29-2CE7E3F9601C}"/>
    <cellStyle name="Normal 12_Actual PT" xfId="53519" xr:uid="{D52FF8ED-281B-4E25-B2A3-246C78890D53}"/>
    <cellStyle name="Normal 120" xfId="53520" xr:uid="{4C03D997-48A0-49B2-9BF0-7BF1DFE2F697}"/>
    <cellStyle name="Normal 121" xfId="53521" xr:uid="{E882E790-1CE0-47CB-9E9F-CB7807376B55}"/>
    <cellStyle name="Normal 121 10" xfId="53522" xr:uid="{76BB3238-986E-4164-A0BC-F4F8EE463712}"/>
    <cellStyle name="Normal 121 11" xfId="53523" xr:uid="{4A4B4742-F1ED-4F65-861E-C02CC1B12660}"/>
    <cellStyle name="Normal 121 2" xfId="53524" xr:uid="{0C2C9912-39A1-48DB-9C75-E67485684E53}"/>
    <cellStyle name="Normal 121 2 10" xfId="53525" xr:uid="{50DD6916-34E8-4B5B-8C9B-6A0FC65148F0}"/>
    <cellStyle name="Normal 121 2 2" xfId="53526" xr:uid="{AF7A7B2F-FCE4-447A-AD75-162A42DA3525}"/>
    <cellStyle name="Normal 121 2 2 2" xfId="53527" xr:uid="{B2836E4A-7D2E-4D7E-BA43-0BBEBFD37ED8}"/>
    <cellStyle name="Normal 121 2 2 2 2" xfId="53528" xr:uid="{D104C535-D63B-41C8-A515-8D524DABB260}"/>
    <cellStyle name="Normal 121 2 2 2 2 2" xfId="53529" xr:uid="{FD9B33E7-C50E-4C52-B966-22727196329F}"/>
    <cellStyle name="Normal 121 2 2 2 3" xfId="53530" xr:uid="{F829200F-048C-49B2-BDFD-AFEA06278940}"/>
    <cellStyle name="Normal 121 2 2 3" xfId="53531" xr:uid="{B35EE05F-9455-46CF-BB63-9244A59BEF86}"/>
    <cellStyle name="Normal 121 2 2 3 2" xfId="53532" xr:uid="{65C2E9C7-E405-474F-A843-9722004CD37C}"/>
    <cellStyle name="Normal 121 2 2 4" xfId="53533" xr:uid="{D2130F5B-CFBC-4AF6-BAD8-9150D2CBD8B9}"/>
    <cellStyle name="Normal 121 2 2 4 2" xfId="53534" xr:uid="{C162D02C-1BF7-4499-8402-75D3DF236725}"/>
    <cellStyle name="Normal 121 2 2 5" xfId="53535" xr:uid="{55DD5969-E6AD-4971-B024-984D4EB4B7C2}"/>
    <cellStyle name="Normal 121 2 2 6" xfId="53536" xr:uid="{1A3E66DC-9600-420D-969E-993CB468C1E3}"/>
    <cellStyle name="Normal 121 2 2 7" xfId="53537" xr:uid="{DFACDB85-EB9E-44E2-B340-103E99FB2CD2}"/>
    <cellStyle name="Normal 121 2 3" xfId="53538" xr:uid="{DDD327C5-F847-4A90-83CB-C3C19887B0A6}"/>
    <cellStyle name="Normal 121 2 3 2" xfId="53539" xr:uid="{E0B0F908-5DF1-42F1-98F2-5288EE020813}"/>
    <cellStyle name="Normal 121 2 3 2 2" xfId="53540" xr:uid="{22C3637F-CD3A-4829-AE22-1DF0AB12461A}"/>
    <cellStyle name="Normal 121 2 3 2 2 2" xfId="53541" xr:uid="{1E37DEEE-4D28-4EE3-A2E7-012BCDB11152}"/>
    <cellStyle name="Normal 121 2 3 2 3" xfId="53542" xr:uid="{4F3F140A-6B9F-456E-978D-97647F1598A8}"/>
    <cellStyle name="Normal 121 2 3 3" xfId="53543" xr:uid="{2840873F-6AD8-4727-80EF-86AF9EDCA06B}"/>
    <cellStyle name="Normal 121 2 3 3 2" xfId="53544" xr:uid="{513DBCB0-F1EA-40C7-ADD1-39DE8B890B07}"/>
    <cellStyle name="Normal 121 2 3 4" xfId="53545" xr:uid="{CEC7688E-5822-408B-9942-A1A3F57804DB}"/>
    <cellStyle name="Normal 121 2 3 4 2" xfId="53546" xr:uid="{532FD2F2-19D6-40B5-B711-A39DD6BFAB05}"/>
    <cellStyle name="Normal 121 2 3 5" xfId="53547" xr:uid="{A6F2628A-5A68-41D3-A1D9-8C6B5A8CA599}"/>
    <cellStyle name="Normal 121 2 3 6" xfId="53548" xr:uid="{6899EFF6-586C-4C69-903D-B413D717E506}"/>
    <cellStyle name="Normal 121 2 3 7" xfId="53549" xr:uid="{399E15ED-84A7-40A2-B2F0-F677CBC27F95}"/>
    <cellStyle name="Normal 121 2 4" xfId="53550" xr:uid="{8B6C2D48-8437-47C5-919A-EB2175AE9D5B}"/>
    <cellStyle name="Normal 121 2 4 2" xfId="53551" xr:uid="{87CB2EA2-1C78-4B48-8E89-C3775E6CF8AA}"/>
    <cellStyle name="Normal 121 2 4 2 2" xfId="53552" xr:uid="{AA81959A-8170-477C-A8AB-5C76C469CB17}"/>
    <cellStyle name="Normal 121 2 4 2 2 2" xfId="53553" xr:uid="{7CC4FE5F-D25E-4496-BD61-A632EE8A8F8E}"/>
    <cellStyle name="Normal 121 2 4 2 3" xfId="53554" xr:uid="{7B5C3969-DB2D-4798-BE4C-C8B7CE238464}"/>
    <cellStyle name="Normal 121 2 4 3" xfId="53555" xr:uid="{CB0019E3-691E-426F-B22E-48279678C4AB}"/>
    <cellStyle name="Normal 121 2 4 3 2" xfId="53556" xr:uid="{5B0F84A5-9BD3-4D1C-BB69-31FBC8567BEF}"/>
    <cellStyle name="Normal 121 2 4 4" xfId="53557" xr:uid="{1713CE41-9CC3-497B-9A13-98122ED53D62}"/>
    <cellStyle name="Normal 121 2 4 4 2" xfId="53558" xr:uid="{E155F92B-957A-4E38-8839-5C634D3CD11E}"/>
    <cellStyle name="Normal 121 2 4 5" xfId="53559" xr:uid="{EC1F2353-156A-4E0A-A4D2-EDF092D3EAF9}"/>
    <cellStyle name="Normal 121 2 4 6" xfId="53560" xr:uid="{C914F041-94E4-4922-9CD8-701161FAEC3A}"/>
    <cellStyle name="Normal 121 2 4 7" xfId="53561" xr:uid="{E8607242-36C1-4E75-A8EA-A744156BD97C}"/>
    <cellStyle name="Normal 121 2 5" xfId="53562" xr:uid="{FEE82673-4161-4349-B6F3-0192893C1B01}"/>
    <cellStyle name="Normal 121 2 5 2" xfId="53563" xr:uid="{731B367A-DAC6-4AA6-877C-C90EA00D0317}"/>
    <cellStyle name="Normal 121 2 5 2 2" xfId="53564" xr:uid="{6C9E8C9A-F152-4B0B-A9E3-39D070F6DF7A}"/>
    <cellStyle name="Normal 121 2 5 3" xfId="53565" xr:uid="{BED6B31A-7FC2-4146-87B4-F0E82170B9E4}"/>
    <cellStyle name="Normal 121 2 6" xfId="53566" xr:uid="{B915CB73-35D3-4D70-907A-4743565AFEBF}"/>
    <cellStyle name="Normal 121 2 6 2" xfId="53567" xr:uid="{EDB0649D-47AB-486F-8EDB-4FE1C5690744}"/>
    <cellStyle name="Normal 121 2 7" xfId="53568" xr:uid="{C9B84E0D-C24B-4F62-8F59-86F7FA2F80C6}"/>
    <cellStyle name="Normal 121 2 7 2" xfId="53569" xr:uid="{2EFE1527-B3D1-4C1B-B073-0B3CE3BE79A2}"/>
    <cellStyle name="Normal 121 2 8" xfId="53570" xr:uid="{FA008D9E-0961-4506-B88A-17E2B0B94D68}"/>
    <cellStyle name="Normal 121 2 9" xfId="53571" xr:uid="{E4AEE515-4B80-4C01-9F54-43E89B8C4BDD}"/>
    <cellStyle name="Normal 121 3" xfId="53572" xr:uid="{8D2CB75D-931E-444F-8226-2A582C8215C0}"/>
    <cellStyle name="Normal 121 3 2" xfId="53573" xr:uid="{C49DC248-8618-4DF6-B2AB-D39781E4AA2D}"/>
    <cellStyle name="Normal 121 3 2 2" xfId="53574" xr:uid="{7D7E2A12-479B-4BBA-B5F8-07AA8B2A398E}"/>
    <cellStyle name="Normal 121 3 2 2 2" xfId="53575" xr:uid="{DF0200D6-B1C1-4481-873D-81C3B9EEAB5B}"/>
    <cellStyle name="Normal 121 3 2 3" xfId="53576" xr:uid="{944C1440-7934-40D8-B38B-5F9A086490C5}"/>
    <cellStyle name="Normal 121 3 3" xfId="53577" xr:uid="{018649D5-1346-4743-9A7B-99A4D7E106CE}"/>
    <cellStyle name="Normal 121 3 3 2" xfId="53578" xr:uid="{1D66387C-13DD-4EF6-ACD1-974DAA0B527C}"/>
    <cellStyle name="Normal 121 3 4" xfId="53579" xr:uid="{691F7F08-5BA7-4BA9-B8F2-5199F50FA1DD}"/>
    <cellStyle name="Normal 121 3 4 2" xfId="53580" xr:uid="{5BED5450-7B57-472A-8D9D-3FA338967C92}"/>
    <cellStyle name="Normal 121 3 5" xfId="53581" xr:uid="{CCBBEBC7-9B94-44F2-8890-593CA57355FA}"/>
    <cellStyle name="Normal 121 3 6" xfId="53582" xr:uid="{83F87ECD-B937-4D4A-B3A5-6A6A79931583}"/>
    <cellStyle name="Normal 121 3 7" xfId="53583" xr:uid="{5A2C0F60-6497-4888-9EFF-F98F97574E7E}"/>
    <cellStyle name="Normal 121 4" xfId="53584" xr:uid="{3930A718-84FB-4013-92F7-91E785C6E82D}"/>
    <cellStyle name="Normal 121 4 2" xfId="53585" xr:uid="{4C0555FB-AD65-4F69-B3F5-AB1EEA93D0FC}"/>
    <cellStyle name="Normal 121 4 2 2" xfId="53586" xr:uid="{41981245-3394-43B6-A187-57C8A09B46CA}"/>
    <cellStyle name="Normal 121 4 2 2 2" xfId="53587" xr:uid="{19FF5E71-D35E-414C-96F7-960B286DDAAA}"/>
    <cellStyle name="Normal 121 4 2 3" xfId="53588" xr:uid="{75DE77B7-89EC-4918-A41A-C6805064CEB7}"/>
    <cellStyle name="Normal 121 4 3" xfId="53589" xr:uid="{57AE6661-2A85-418A-8D29-40544B68B194}"/>
    <cellStyle name="Normal 121 4 3 2" xfId="53590" xr:uid="{BBFDE716-D9E6-4807-B75B-87EA249C07C9}"/>
    <cellStyle name="Normal 121 4 4" xfId="53591" xr:uid="{C78E1544-EE63-4BAD-B853-11D45E27C204}"/>
    <cellStyle name="Normal 121 4 4 2" xfId="53592" xr:uid="{CDBD024D-BDF7-4600-9FCB-EFD4CD678358}"/>
    <cellStyle name="Normal 121 4 5" xfId="53593" xr:uid="{87271BEA-13AB-4B5B-AAC2-818618377C98}"/>
    <cellStyle name="Normal 121 4 6" xfId="53594" xr:uid="{BBDF3CE8-D7A0-463E-824A-74DEB655CAC0}"/>
    <cellStyle name="Normal 121 4 7" xfId="53595" xr:uid="{D7EE3B9A-EE13-4A06-A93A-C5A2BBB5D2AD}"/>
    <cellStyle name="Normal 121 5" xfId="53596" xr:uid="{176D6B74-6C89-42FC-9F36-CA4402F887A2}"/>
    <cellStyle name="Normal 121 5 2" xfId="53597" xr:uid="{FA69EE64-1E90-440C-B461-D59E5C485DFC}"/>
    <cellStyle name="Normal 121 5 2 2" xfId="53598" xr:uid="{70B611C8-784A-4884-9A1B-11DB2301DC5D}"/>
    <cellStyle name="Normal 121 5 2 2 2" xfId="53599" xr:uid="{0ABFEC62-515F-4F76-808C-4D9DD59019C3}"/>
    <cellStyle name="Normal 121 5 2 3" xfId="53600" xr:uid="{479D2C67-82BE-4F08-A4A1-266F578E0432}"/>
    <cellStyle name="Normal 121 5 3" xfId="53601" xr:uid="{EF02921B-0A0D-45EF-9225-802C58B000F6}"/>
    <cellStyle name="Normal 121 5 3 2" xfId="53602" xr:uid="{D41CE822-9E66-415C-91BE-EB971835DB27}"/>
    <cellStyle name="Normal 121 5 4" xfId="53603" xr:uid="{F4CE5374-2523-488B-830D-385AC51240E9}"/>
    <cellStyle name="Normal 121 5 4 2" xfId="53604" xr:uid="{7CD0FDA7-E5AA-4854-A68B-698AC9917C00}"/>
    <cellStyle name="Normal 121 5 5" xfId="53605" xr:uid="{9A4CE477-DB2E-4D9A-B804-901CF0497D01}"/>
    <cellStyle name="Normal 121 5 6" xfId="53606" xr:uid="{98478CB6-087C-4CDA-93CC-6543A73AC7DE}"/>
    <cellStyle name="Normal 121 5 7" xfId="53607" xr:uid="{872A4846-D1F6-4D62-81E4-199979E07550}"/>
    <cellStyle name="Normal 121 6" xfId="53608" xr:uid="{071FCEAF-9399-4CCA-BCBC-D943029805ED}"/>
    <cellStyle name="Normal 121 6 2" xfId="53609" xr:uid="{7EF04A4D-9EF4-437F-ACDC-108204795508}"/>
    <cellStyle name="Normal 121 6 2 2" xfId="53610" xr:uid="{4B616200-A590-4795-A6B6-613DBBC2CE01}"/>
    <cellStyle name="Normal 121 6 3" xfId="53611" xr:uid="{43F40BC6-A48C-4DFA-A115-43773181A2D3}"/>
    <cellStyle name="Normal 121 7" xfId="53612" xr:uid="{30AEE797-FDDF-4038-BD38-7BFDA6CDD305}"/>
    <cellStyle name="Normal 121 7 2" xfId="53613" xr:uid="{50328990-FFCB-4BD5-BB20-45597363DA74}"/>
    <cellStyle name="Normal 121 8" xfId="53614" xr:uid="{AD131691-46F7-4ADF-999D-29AEAA3B9DA3}"/>
    <cellStyle name="Normal 121 8 2" xfId="53615" xr:uid="{7478BD0E-0380-4040-8E2B-842758E096C0}"/>
    <cellStyle name="Normal 121 9" xfId="53616" xr:uid="{2C7D8950-C206-451A-A5DC-4A1C45AC2C9E}"/>
    <cellStyle name="Normal 122" xfId="53617" xr:uid="{6F16057E-685E-4EC4-ACEE-5122CE94DAC1}"/>
    <cellStyle name="Normal 123" xfId="53618" xr:uid="{24FE6D90-8423-4110-87E1-A35FBA376F25}"/>
    <cellStyle name="Normal 124" xfId="53619" xr:uid="{832CECC9-92D9-4D1A-84FC-F1AD87A92125}"/>
    <cellStyle name="Normal 125" xfId="53620" xr:uid="{62A76383-1A9A-49C7-96A3-E62BB3ACA148}"/>
    <cellStyle name="Normal 126" xfId="53621" xr:uid="{4052CC1A-EEEA-4015-A284-CF8A23AD8CCD}"/>
    <cellStyle name="Normal 126 10" xfId="53622" xr:uid="{CDF1357F-A43A-4F8B-A351-983B953F69AF}"/>
    <cellStyle name="Normal 126 2" xfId="53623" xr:uid="{5DD3A516-7302-46CA-A710-9A7760CCCF1F}"/>
    <cellStyle name="Normal 126 2 2" xfId="53624" xr:uid="{20F50C76-A229-484A-8750-BC8231F5A1AA}"/>
    <cellStyle name="Normal 126 2 2 2" xfId="53625" xr:uid="{3E28B086-4714-4948-8A6F-1913A479F1B5}"/>
    <cellStyle name="Normal 126 2 2 2 2" xfId="53626" xr:uid="{968DCAC3-73F1-4440-8E9C-439AC6C459D2}"/>
    <cellStyle name="Normal 126 2 2 3" xfId="53627" xr:uid="{92A1C2F8-661B-4C62-A464-038407C8CAC5}"/>
    <cellStyle name="Normal 126 2 3" xfId="53628" xr:uid="{BBD5B057-633C-4D67-8638-374889A3EF6F}"/>
    <cellStyle name="Normal 126 2 3 2" xfId="53629" xr:uid="{89CEBBB3-4E7A-4689-8FE4-A209E458F715}"/>
    <cellStyle name="Normal 126 2 4" xfId="53630" xr:uid="{D80D1AB5-45A0-4B08-9725-2568F78A5B57}"/>
    <cellStyle name="Normal 126 2 4 2" xfId="53631" xr:uid="{9A0FB1DB-2371-409F-B3B1-9F61DEC66CD0}"/>
    <cellStyle name="Normal 126 2 5" xfId="53632" xr:uid="{DA8B1F2C-C963-4CDA-BB49-00B12A49A762}"/>
    <cellStyle name="Normal 126 2 6" xfId="53633" xr:uid="{A060D1B7-EC87-4A27-B112-3541D8A6A969}"/>
    <cellStyle name="Normal 126 2 7" xfId="53634" xr:uid="{7BE75A41-BF78-420F-8C9F-8467C27B37CF}"/>
    <cellStyle name="Normal 126 3" xfId="53635" xr:uid="{30726029-D81A-46C8-B8B6-031AF0879D16}"/>
    <cellStyle name="Normal 126 3 2" xfId="53636" xr:uid="{7704405B-8356-472C-8D87-CC2819037A79}"/>
    <cellStyle name="Normal 126 3 2 2" xfId="53637" xr:uid="{CBEC77C1-81BD-4D74-A6C0-A16D949E3516}"/>
    <cellStyle name="Normal 126 3 2 2 2" xfId="53638" xr:uid="{7D0828BE-7391-47C0-A550-B72F7C247334}"/>
    <cellStyle name="Normal 126 3 2 3" xfId="53639" xr:uid="{ACA1373B-DC7C-4F5E-BCC3-78397693EF73}"/>
    <cellStyle name="Normal 126 3 3" xfId="53640" xr:uid="{ABF87FA6-4D40-4738-A53C-1EF84A5EBF52}"/>
    <cellStyle name="Normal 126 3 3 2" xfId="53641" xr:uid="{CFDE9507-251D-41D0-8A14-9B43C3003AC0}"/>
    <cellStyle name="Normal 126 3 4" xfId="53642" xr:uid="{DF8B10DB-74D7-4A20-B8D4-3245A2245DEA}"/>
    <cellStyle name="Normal 126 3 4 2" xfId="53643" xr:uid="{7D95CD66-C5DF-478D-9B7E-28057EBCE363}"/>
    <cellStyle name="Normal 126 3 5" xfId="53644" xr:uid="{9C70F5C3-5B52-4236-8C0E-1DAADA1AE1DB}"/>
    <cellStyle name="Normal 126 3 6" xfId="53645" xr:uid="{442935D4-D5C6-4A0E-BF15-C7409CB4B54F}"/>
    <cellStyle name="Normal 126 3 7" xfId="53646" xr:uid="{786FC6F1-3DB3-4F4A-A952-1F6A6517E804}"/>
    <cellStyle name="Normal 126 4" xfId="53647" xr:uid="{50500912-308D-437D-9AC3-61B8D87A617D}"/>
    <cellStyle name="Normal 126 4 2" xfId="53648" xr:uid="{2D79A7F4-611D-415A-A483-00D6CBA0A939}"/>
    <cellStyle name="Normal 126 4 2 2" xfId="53649" xr:uid="{036C27D3-43B0-443F-81EF-6C79CEDA4A39}"/>
    <cellStyle name="Normal 126 4 2 2 2" xfId="53650" xr:uid="{8DD69FFA-3CA7-4707-AAC2-991810F0B042}"/>
    <cellStyle name="Normal 126 4 2 3" xfId="53651" xr:uid="{51E72BA6-87AE-4138-BAFA-B4B077BA73C1}"/>
    <cellStyle name="Normal 126 4 3" xfId="53652" xr:uid="{A5910FE6-A98D-4985-9D51-86262039C824}"/>
    <cellStyle name="Normal 126 4 3 2" xfId="53653" xr:uid="{C2F87207-EDC1-4855-8F48-8561C119FB1C}"/>
    <cellStyle name="Normal 126 4 4" xfId="53654" xr:uid="{6A93F912-A0DC-4388-AFAB-58A6F8B0EDBF}"/>
    <cellStyle name="Normal 126 4 4 2" xfId="53655" xr:uid="{0358955E-113C-4C7B-ADDB-E231891272F3}"/>
    <cellStyle name="Normal 126 4 5" xfId="53656" xr:uid="{C3F70AA8-47FB-4699-A17C-7B2D5A1AC177}"/>
    <cellStyle name="Normal 126 4 6" xfId="53657" xr:uid="{EE4034E7-B34A-4FA9-A7D0-DABB957EB3C4}"/>
    <cellStyle name="Normal 126 4 7" xfId="53658" xr:uid="{9D0CA22E-B461-4A43-B164-67E01681640D}"/>
    <cellStyle name="Normal 126 5" xfId="53659" xr:uid="{0BCB45EF-0A13-4903-A73D-4B938B770FE0}"/>
    <cellStyle name="Normal 126 5 2" xfId="53660" xr:uid="{8C3AFC06-F9A5-4D41-AB9E-20A97E103FF2}"/>
    <cellStyle name="Normal 126 5 2 2" xfId="53661" xr:uid="{DCB14A09-3617-4D6F-BF70-AF70B14611EA}"/>
    <cellStyle name="Normal 126 5 3" xfId="53662" xr:uid="{D19C8D67-1C99-4E89-8F7C-0720C68B0161}"/>
    <cellStyle name="Normal 126 6" xfId="53663" xr:uid="{AEFA3F79-C27D-4D2D-BB0F-17A0D1CED598}"/>
    <cellStyle name="Normal 126 6 2" xfId="53664" xr:uid="{419D5AF4-CC12-4B17-9F6F-52F8C0B906C8}"/>
    <cellStyle name="Normal 126 7" xfId="53665" xr:uid="{CDF6F422-16FF-4155-A403-E353F5E6CE62}"/>
    <cellStyle name="Normal 126 7 2" xfId="53666" xr:uid="{AACC18D8-CCCE-4E90-B06E-AF4513C1684A}"/>
    <cellStyle name="Normal 126 8" xfId="53667" xr:uid="{7177E1CC-740E-4585-A696-F1E6AF1F678E}"/>
    <cellStyle name="Normal 126 9" xfId="53668" xr:uid="{51C5E2E6-6AFE-485F-B2EE-9EB099569292}"/>
    <cellStyle name="Normal 127" xfId="53669" xr:uid="{D78BAF28-EF7E-46E3-A0EE-44B5A98C1AAF}"/>
    <cellStyle name="Normal 127 2" xfId="53670" xr:uid="{018EFFB8-8C09-4547-8183-CFD7578066A0}"/>
    <cellStyle name="Normal 128" xfId="53671" xr:uid="{435576E1-39AA-4BFB-89B5-8DD11C1328D1}"/>
    <cellStyle name="Normal 129" xfId="53672" xr:uid="{A16E6046-6B50-4F80-A499-63A026471A59}"/>
    <cellStyle name="Normal 129 2" xfId="53673" xr:uid="{85A0BC68-5571-47FD-89DC-C2761381CD42}"/>
    <cellStyle name="Normal 129 3" xfId="53674" xr:uid="{9AFCAE2E-C2DA-40E6-9D52-1AE7307BDF92}"/>
    <cellStyle name="Normal 129 3 2" xfId="53675" xr:uid="{BA1CF64D-7454-47D6-823E-0FC207E90728}"/>
    <cellStyle name="Normal 129 4" xfId="53676" xr:uid="{A060D66E-4FC9-4307-A677-FF2C07DA47C8}"/>
    <cellStyle name="Normal 13" xfId="53677" xr:uid="{8866BA86-877E-4937-8CF4-B50E2BDE8BB0}"/>
    <cellStyle name="Normal 13 2" xfId="53678" xr:uid="{6CBFE213-48B1-4F14-8E5C-98AE1636246C}"/>
    <cellStyle name="Normal 13 2 2" xfId="53679" xr:uid="{90F0B842-755B-47A0-9294-EF5C98AB4B5D}"/>
    <cellStyle name="Normal 13 3" xfId="53680" xr:uid="{D9687A29-FCB1-482A-8B35-1FC327596866}"/>
    <cellStyle name="Normal 13 3 2" xfId="53681" xr:uid="{FC8C5E4F-0FC5-4BF5-9EB5-66A847D7FB35}"/>
    <cellStyle name="Normal 13 3 3" xfId="53682" xr:uid="{C2812CA6-8709-481F-B1B3-0B83DD9F4AF4}"/>
    <cellStyle name="Normal 13 4" xfId="53683" xr:uid="{71494A7E-21E9-4883-8660-2A826112FC8C}"/>
    <cellStyle name="Normal 13 4 2" xfId="53684" xr:uid="{FE08ACBA-CD0C-412B-B46D-DB9511D6F01B}"/>
    <cellStyle name="Normal 13 5" xfId="53685" xr:uid="{9EDA9E83-1DDF-49E5-9A91-FAE5EC41E474}"/>
    <cellStyle name="Normal 13 5 2" xfId="53686" xr:uid="{4D90FAB7-4003-4B6C-A44B-56F86DB99284}"/>
    <cellStyle name="Normal 13 6" xfId="53687" xr:uid="{53369C0F-CE02-4165-AC3A-90ED6050A66E}"/>
    <cellStyle name="Normal 13 6 2" xfId="53688" xr:uid="{268430D3-D2A7-4296-A83D-F94E945728C2}"/>
    <cellStyle name="Normal 13 7" xfId="53689" xr:uid="{50CF80ED-E773-41E1-9D4E-E7228E832DE2}"/>
    <cellStyle name="Normal 13 7 2" xfId="53690" xr:uid="{35D04232-76A2-4D5A-9101-5259E522F240}"/>
    <cellStyle name="Normal 13 8" xfId="53691" xr:uid="{F0869601-4D63-4B8A-8BE2-EA764A2AD15B}"/>
    <cellStyle name="Normal 13 9" xfId="53692" xr:uid="{05E03BFA-7B9F-4C8F-A4CC-5E1F6CD171BE}"/>
    <cellStyle name="Normal 13_Actual PT" xfId="53693" xr:uid="{DF8A659E-6A3D-4199-BC92-6283639C0348}"/>
    <cellStyle name="Normal 130" xfId="53694" xr:uid="{12A9C0A0-CBCC-466F-9AF7-4CFAC945592F}"/>
    <cellStyle name="Normal 131" xfId="53695" xr:uid="{9296359D-796E-433E-A762-EFB7D33C9E78}"/>
    <cellStyle name="Normal 132" xfId="53696" xr:uid="{DD9163AB-F081-4B5B-8CEC-FD525FBED005}"/>
    <cellStyle name="Normal 133" xfId="53697" xr:uid="{8532D982-6558-4ED2-AE5B-DC82E0F6A4DA}"/>
    <cellStyle name="Normal 134" xfId="53698" xr:uid="{17C435A0-E265-4F8E-B427-DF94DB90415A}"/>
    <cellStyle name="Normal 134 2" xfId="53699" xr:uid="{CF93FD1A-8898-4260-828D-615C53B77FBD}"/>
    <cellStyle name="Normal 134 3" xfId="53700" xr:uid="{7EBABA98-AEFB-48C5-AD0D-11E7DD606EBD}"/>
    <cellStyle name="Normal 134 3 2" xfId="53701" xr:uid="{1F80F33B-B7FA-4BBD-96B6-BA56AB654EED}"/>
    <cellStyle name="Normal 134 4" xfId="53702" xr:uid="{DAF4445D-B5D7-42E6-8891-26FBCA1EDD8E}"/>
    <cellStyle name="Normal 135" xfId="53703" xr:uid="{379A36C7-BA92-43F8-B3E6-46D5CCDCD846}"/>
    <cellStyle name="Normal 135 2" xfId="53704" xr:uid="{A942E28E-D9DA-4E27-A99F-6DBD4D34E943}"/>
    <cellStyle name="Normal 135 3" xfId="53705" xr:uid="{0DD6F5C2-5E0D-47C9-A483-FE53D648C40F}"/>
    <cellStyle name="Normal 135 3 2" xfId="53706" xr:uid="{59B8835F-726B-42E7-A3FB-0C7AA00CE8FA}"/>
    <cellStyle name="Normal 135 4" xfId="53707" xr:uid="{2D3B0A74-15DE-474C-88CB-1404E036EC1D}"/>
    <cellStyle name="Normal 136" xfId="53708" xr:uid="{98B307B2-671D-4FF4-B35C-560E6C4E961C}"/>
    <cellStyle name="Normal 136 2" xfId="53709" xr:uid="{12DD5E65-C172-48ED-B5B2-568A3B9492C3}"/>
    <cellStyle name="Normal 136 2 2" xfId="53710" xr:uid="{DFAA5447-2D86-4EAD-A8A5-360BCD2EDDD8}"/>
    <cellStyle name="Normal 136 2 2 2" xfId="53711" xr:uid="{876A07DE-31EB-437E-93B8-C6541EEAD39C}"/>
    <cellStyle name="Normal 136 2 3" xfId="53712" xr:uid="{DC155248-6AB3-4C88-9A2E-0F97D0237192}"/>
    <cellStyle name="Normal 136 3" xfId="53713" xr:uid="{C1EC9E6A-A435-4997-85FB-FCD2E7FCA189}"/>
    <cellStyle name="Normal 136 3 2" xfId="53714" xr:uid="{5166D854-BB21-4E2E-93B6-5D016851E041}"/>
    <cellStyle name="Normal 136 4" xfId="53715" xr:uid="{90B42C22-5CAD-4CB4-BCC6-63DF7FC93E03}"/>
    <cellStyle name="Normal 136 5" xfId="53716" xr:uid="{A807947B-FF99-488A-9D30-834E69BFD547}"/>
    <cellStyle name="Normal 137" xfId="53717" xr:uid="{B3AD0CE3-A635-4A48-A231-E055A7B5781B}"/>
    <cellStyle name="Normal 137 2" xfId="53718" xr:uid="{A995C39A-E87F-4086-87D3-F87FC8D30F1E}"/>
    <cellStyle name="Normal 137 2 2" xfId="53719" xr:uid="{5E598380-B18C-479E-BD37-9C15A727E2BF}"/>
    <cellStyle name="Normal 137 2 2 2" xfId="53720" xr:uid="{03B35025-7B7A-4775-9365-A28A1662CA5F}"/>
    <cellStyle name="Normal 137 2 3" xfId="53721" xr:uid="{BD67342D-75BC-43F0-ADDA-908FE7293A10}"/>
    <cellStyle name="Normal 137 3" xfId="53722" xr:uid="{C64F662D-ECB8-4B4C-9228-01FFD63DB803}"/>
    <cellStyle name="Normal 137 3 2" xfId="53723" xr:uid="{200A21A5-5682-4028-BF6F-2789D36480D4}"/>
    <cellStyle name="Normal 137 4" xfId="53724" xr:uid="{736207A6-2F34-4F1F-9C84-F2B309B82C95}"/>
    <cellStyle name="Normal 137 5" xfId="53725" xr:uid="{B70D8D5D-0C18-4CD3-8C10-7A300E63F337}"/>
    <cellStyle name="Normal 138" xfId="53726" xr:uid="{4CD664CF-B8F8-4EFE-A63A-F28C936275EE}"/>
    <cellStyle name="Normal 139" xfId="53727" xr:uid="{AE9815D9-6104-41F7-B70C-393A7033D93A}"/>
    <cellStyle name="Normal 14" xfId="53728" xr:uid="{9427E2DD-DD75-4F8C-B248-79218ADCDDF0}"/>
    <cellStyle name="Normal 14 10" xfId="53729" xr:uid="{61531A4B-1913-49F4-BB94-B62EB633AD99}"/>
    <cellStyle name="Normal 14 11" xfId="53730" xr:uid="{AAD44D93-6B56-4FC1-B5FA-90B110678085}"/>
    <cellStyle name="Normal 14 12" xfId="53731" xr:uid="{B72EAB5A-3D7F-4696-A24B-CA002EAC41E3}"/>
    <cellStyle name="Normal 14 13" xfId="53732" xr:uid="{488247CD-BD92-4BAB-94FD-84D51F6CD40A}"/>
    <cellStyle name="Normal 14 2" xfId="53733" xr:uid="{1BEFD709-99E5-4917-9D37-DFD22B178B6F}"/>
    <cellStyle name="Normal 14 2 2" xfId="53734" xr:uid="{D6236093-D279-48EF-AE14-2E61F43DB620}"/>
    <cellStyle name="Normal 14 3" xfId="53735" xr:uid="{47B64DB8-A34C-4FA7-8DD8-0C61279D54B0}"/>
    <cellStyle name="Normal 14 4" xfId="53736" xr:uid="{D101EF29-5F6A-4BE8-BDC7-6DBA8A8FDCA1}"/>
    <cellStyle name="Normal 14 4 10" xfId="53737" xr:uid="{202F3874-734B-46B8-91F9-811E77D06BAD}"/>
    <cellStyle name="Normal 14 4 11" xfId="53738" xr:uid="{A967710A-1996-4125-A0D3-92AF624B7AD0}"/>
    <cellStyle name="Normal 14 4 12" xfId="53739" xr:uid="{1F6D1E91-489E-4E5D-A9AE-B4883ED835C1}"/>
    <cellStyle name="Normal 14 4 2" xfId="53740" xr:uid="{A91229CC-2E02-4956-A434-F26269148B98}"/>
    <cellStyle name="Normal 14 4 2 10" xfId="53741" xr:uid="{BEB9E413-B968-4D96-9ADE-569B52D7D28C}"/>
    <cellStyle name="Normal 14 4 2 2" xfId="53742" xr:uid="{A984B8B4-7F50-441A-9D82-E93D9162AF83}"/>
    <cellStyle name="Normal 14 4 2 2 2" xfId="53743" xr:uid="{84F52B3F-9DC0-4E92-A63E-BE80FB8A0750}"/>
    <cellStyle name="Normal 14 4 2 2 2 2" xfId="53744" xr:uid="{59BF78BC-6AF8-4E18-8F6C-C53B5D1781E4}"/>
    <cellStyle name="Normal 14 4 2 2 2 2 2" xfId="53745" xr:uid="{347EC38C-BAB1-4799-93E3-BFA21AD381FC}"/>
    <cellStyle name="Normal 14 4 2 2 2 3" xfId="53746" xr:uid="{2CA9AD06-2689-4DCC-8772-F5426EAA5BF2}"/>
    <cellStyle name="Normal 14 4 2 2 3" xfId="53747" xr:uid="{AA04554A-650C-4F01-B6C7-C80FB78A82F7}"/>
    <cellStyle name="Normal 14 4 2 2 3 2" xfId="53748" xr:uid="{7933DB1C-2EC8-485A-8A1B-99D530B0839C}"/>
    <cellStyle name="Normal 14 4 2 2 4" xfId="53749" xr:uid="{9DBAB880-AE88-45C8-A5AE-E2E4BBDA4086}"/>
    <cellStyle name="Normal 14 4 2 2 4 2" xfId="53750" xr:uid="{EB54C5F7-11F2-4565-9DBF-1B3A93D09323}"/>
    <cellStyle name="Normal 14 4 2 2 5" xfId="53751" xr:uid="{5EF9BB84-2CED-4B62-A143-8FE7FB1C079C}"/>
    <cellStyle name="Normal 14 4 2 2 6" xfId="53752" xr:uid="{D3BAB0AB-2E49-4427-B670-778521E5107D}"/>
    <cellStyle name="Normal 14 4 2 2 7" xfId="53753" xr:uid="{A99F2688-93A9-4D02-8DB5-808D2DA0A5AA}"/>
    <cellStyle name="Normal 14 4 2 3" xfId="53754" xr:uid="{38B887B4-4310-4C55-A67E-A9EAC7C1E3C1}"/>
    <cellStyle name="Normal 14 4 2 3 2" xfId="53755" xr:uid="{CF82433C-FA0F-4613-95E9-2BAAD4D63587}"/>
    <cellStyle name="Normal 14 4 2 3 2 2" xfId="53756" xr:uid="{8A03CE5D-9257-4591-8547-6328EE586272}"/>
    <cellStyle name="Normal 14 4 2 3 2 2 2" xfId="53757" xr:uid="{88D91C1B-E40B-4EEC-8ACA-07209C796A6E}"/>
    <cellStyle name="Normal 14 4 2 3 2 3" xfId="53758" xr:uid="{4CA6D47B-130A-45CA-B2F9-04B6369D43E6}"/>
    <cellStyle name="Normal 14 4 2 3 3" xfId="53759" xr:uid="{B9B542AB-E66E-45D5-B635-65237BE73E53}"/>
    <cellStyle name="Normal 14 4 2 3 3 2" xfId="53760" xr:uid="{88D65CBA-BFDA-42F0-ABC2-60BE50C27958}"/>
    <cellStyle name="Normal 14 4 2 3 4" xfId="53761" xr:uid="{C09DFAC9-0A65-4C04-A8AD-10A10151AB61}"/>
    <cellStyle name="Normal 14 4 2 3 4 2" xfId="53762" xr:uid="{08752DAD-8A5D-4B43-A48A-E96797EA9BCE}"/>
    <cellStyle name="Normal 14 4 2 3 5" xfId="53763" xr:uid="{B0076981-1D46-4BA2-9828-825F459FBB15}"/>
    <cellStyle name="Normal 14 4 2 3 6" xfId="53764" xr:uid="{B297D489-1F7C-4F3B-A501-4F7D9D42B99E}"/>
    <cellStyle name="Normal 14 4 2 3 7" xfId="53765" xr:uid="{3D1D5839-1597-46FD-A467-258341F11BF6}"/>
    <cellStyle name="Normal 14 4 2 4" xfId="53766" xr:uid="{976D983C-5E53-471C-85A7-A67AE21CD2AF}"/>
    <cellStyle name="Normal 14 4 2 4 2" xfId="53767" xr:uid="{B226F767-7A38-47BB-985E-51119AC01EC9}"/>
    <cellStyle name="Normal 14 4 2 4 2 2" xfId="53768" xr:uid="{6CD8EA66-002F-42EB-B993-280B36CAA94E}"/>
    <cellStyle name="Normal 14 4 2 4 2 2 2" xfId="53769" xr:uid="{80707C5E-6D62-4654-A6C5-57D51385E60C}"/>
    <cellStyle name="Normal 14 4 2 4 2 3" xfId="53770" xr:uid="{AD50E910-0200-4E9A-921A-D7144F045023}"/>
    <cellStyle name="Normal 14 4 2 4 3" xfId="53771" xr:uid="{7E4F6D22-0AAF-4FB1-AB48-56E33C62B6EC}"/>
    <cellStyle name="Normal 14 4 2 4 3 2" xfId="53772" xr:uid="{3A5397AE-A855-4984-B1DC-356AC37D1E2A}"/>
    <cellStyle name="Normal 14 4 2 4 4" xfId="53773" xr:uid="{43ACC166-F5BC-496D-848E-443E08F8B83E}"/>
    <cellStyle name="Normal 14 4 2 4 4 2" xfId="53774" xr:uid="{4AF739D4-A3B6-4171-883C-54EF8D47C8DE}"/>
    <cellStyle name="Normal 14 4 2 4 5" xfId="53775" xr:uid="{BAEA1DC8-6530-45DF-829C-83012D6C7F65}"/>
    <cellStyle name="Normal 14 4 2 4 6" xfId="53776" xr:uid="{5A70C025-9BBF-4FC6-8B86-509019FC50AD}"/>
    <cellStyle name="Normal 14 4 2 4 7" xfId="53777" xr:uid="{8F237A8D-B998-4A2E-B030-F72D99C11DB8}"/>
    <cellStyle name="Normal 14 4 2 5" xfId="53778" xr:uid="{C9F20CF1-8313-4ABB-A543-54764701232A}"/>
    <cellStyle name="Normal 14 4 2 5 2" xfId="53779" xr:uid="{40F1279E-D680-4D25-822B-BCCFE1BC7131}"/>
    <cellStyle name="Normal 14 4 2 5 2 2" xfId="53780" xr:uid="{2CC9F577-BD5B-43B4-9DF1-512EC6530C80}"/>
    <cellStyle name="Normal 14 4 2 5 3" xfId="53781" xr:uid="{AA0991CF-DF13-4150-96DC-36F080B9B2A6}"/>
    <cellStyle name="Normal 14 4 2 6" xfId="53782" xr:uid="{18875DB1-4DF1-4C65-9410-101E7826BE7C}"/>
    <cellStyle name="Normal 14 4 2 6 2" xfId="53783" xr:uid="{7EFFED37-F21B-498D-B950-778BF4AA84AD}"/>
    <cellStyle name="Normal 14 4 2 7" xfId="53784" xr:uid="{9E6C393E-A798-43A7-96BC-5324109581FC}"/>
    <cellStyle name="Normal 14 4 2 7 2" xfId="53785" xr:uid="{1A43884F-FB6F-4B94-B8AD-832990399AE2}"/>
    <cellStyle name="Normal 14 4 2 8" xfId="53786" xr:uid="{324DA99E-A076-4F96-97AC-5337475891B6}"/>
    <cellStyle name="Normal 14 4 2 9" xfId="53787" xr:uid="{5588E950-424B-461B-BCA2-CD3311937084}"/>
    <cellStyle name="Normal 14 4 3" xfId="53788" xr:uid="{4515D70B-D845-413B-A97F-572DD6406987}"/>
    <cellStyle name="Normal 14 4 3 2" xfId="53789" xr:uid="{A6B47403-B7A4-409F-8F4F-BEDD42303C76}"/>
    <cellStyle name="Normal 14 4 3 2 2" xfId="53790" xr:uid="{8E57F0FC-2334-4FC1-999C-770292875FF2}"/>
    <cellStyle name="Normal 14 4 3 2 2 2" xfId="53791" xr:uid="{BEF5EB64-741E-4E0D-9310-78BB480EFFED}"/>
    <cellStyle name="Normal 14 4 3 2 2 2 2" xfId="53792" xr:uid="{F839D838-8B13-4A4D-8E9E-FC6819D1BACC}"/>
    <cellStyle name="Normal 14 4 3 2 2 3" xfId="53793" xr:uid="{4212AA3F-460A-45F8-89B2-9EC41C2DEEDD}"/>
    <cellStyle name="Normal 14 4 3 2 3" xfId="53794" xr:uid="{DA1DA0E8-AB67-4B64-8B32-D5495AF023FC}"/>
    <cellStyle name="Normal 14 4 3 2 3 2" xfId="53795" xr:uid="{A5CD6B23-16D9-4F69-9A90-15694630E8C7}"/>
    <cellStyle name="Normal 14 4 3 2 4" xfId="53796" xr:uid="{164346A4-B7EA-4E14-8EDF-77CFB5ED6E84}"/>
    <cellStyle name="Normal 14 4 3 2 4 2" xfId="53797" xr:uid="{955381D5-5E2D-4508-857C-778D8653E028}"/>
    <cellStyle name="Normal 14 4 3 2 5" xfId="53798" xr:uid="{2B96BF9C-EC8A-45DB-A71D-4A72FD69874D}"/>
    <cellStyle name="Normal 14 4 3 2 6" xfId="53799" xr:uid="{DE330094-C9EC-4234-9AB0-55D903C64490}"/>
    <cellStyle name="Normal 14 4 3 2 7" xfId="53800" xr:uid="{E9603446-B4C0-4A30-BBC1-8390E84A66C1}"/>
    <cellStyle name="Normal 14 4 3 3" xfId="53801" xr:uid="{F1DE4944-E20F-46B2-8777-52FAAF465090}"/>
    <cellStyle name="Normal 14 4 3 3 2" xfId="53802" xr:uid="{BA739026-5567-480B-A9E2-034CC1045ED8}"/>
    <cellStyle name="Normal 14 4 3 3 2 2" xfId="53803" xr:uid="{7366E63B-0DB6-4A7B-920C-7F430CA99FFF}"/>
    <cellStyle name="Normal 14 4 3 3 3" xfId="53804" xr:uid="{0C3B3444-181C-4212-9BEC-F006DFE2DFAD}"/>
    <cellStyle name="Normal 14 4 3 4" xfId="53805" xr:uid="{633288E7-ADCC-4FF3-8C69-B3F9206E38B4}"/>
    <cellStyle name="Normal 14 4 3 4 2" xfId="53806" xr:uid="{C6627E25-CA66-4312-911A-961941584454}"/>
    <cellStyle name="Normal 14 4 3 5" xfId="53807" xr:uid="{0BEA698E-43F2-49D4-8F46-9743ECA39986}"/>
    <cellStyle name="Normal 14 4 3 5 2" xfId="53808" xr:uid="{3215B05A-468D-4A49-B654-C3621FB76597}"/>
    <cellStyle name="Normal 14 4 3 6" xfId="53809" xr:uid="{D6114380-4F26-4BD7-B6F8-879B471B678E}"/>
    <cellStyle name="Normal 14 4 3 7" xfId="53810" xr:uid="{16B9DBFB-C472-436B-8902-411294152E9E}"/>
    <cellStyle name="Normal 14 4 3 8" xfId="53811" xr:uid="{E33AB8C2-6DE0-486A-B2AE-A3CCE7DE345A}"/>
    <cellStyle name="Normal 14 4 4" xfId="53812" xr:uid="{CF5CF6DF-061B-4C80-9395-5FCCED68B40E}"/>
    <cellStyle name="Normal 14 4 4 2" xfId="53813" xr:uid="{3C4A2320-3D54-4434-9549-AB9BDEB5F4FD}"/>
    <cellStyle name="Normal 14 4 4 2 2" xfId="53814" xr:uid="{FC21E73A-22D4-44C9-8410-26C922D15921}"/>
    <cellStyle name="Normal 14 4 4 2 2 2" xfId="53815" xr:uid="{CF06081F-B49A-4474-B372-FF24EA52A02E}"/>
    <cellStyle name="Normal 14 4 4 2 3" xfId="53816" xr:uid="{F3DC0A37-BB71-46FE-A8BD-C061F3FF2473}"/>
    <cellStyle name="Normal 14 4 4 3" xfId="53817" xr:uid="{A59E66B7-99EF-4219-B676-8936A4C216B6}"/>
    <cellStyle name="Normal 14 4 4 3 2" xfId="53818" xr:uid="{06B3C9EB-0398-4D2F-AF1C-A9D529BEAA86}"/>
    <cellStyle name="Normal 14 4 4 4" xfId="53819" xr:uid="{A29732A7-B146-4B23-81B9-651648F41B3E}"/>
    <cellStyle name="Normal 14 4 4 4 2" xfId="53820" xr:uid="{A8C9057F-E723-4554-A85B-1D28803B80F5}"/>
    <cellStyle name="Normal 14 4 4 5" xfId="53821" xr:uid="{339FACAC-D970-40D4-ABD9-CBBAA6466329}"/>
    <cellStyle name="Normal 14 4 4 6" xfId="53822" xr:uid="{C01C7ED6-CF5C-4A0F-9AD2-25721681D0A9}"/>
    <cellStyle name="Normal 14 4 4 7" xfId="53823" xr:uid="{946CD539-94EF-4CD2-A5D0-E5C54B4F768E}"/>
    <cellStyle name="Normal 14 4 5" xfId="53824" xr:uid="{0FB4BD07-48A5-45B1-85E5-1DB08AE7C1D1}"/>
    <cellStyle name="Normal 14 4 5 2" xfId="53825" xr:uid="{CD7F1F96-A9D2-4716-923F-7BD1FA869FF3}"/>
    <cellStyle name="Normal 14 4 5 2 2" xfId="53826" xr:uid="{58F8DA4F-701E-44F8-842B-1F9AB27A214B}"/>
    <cellStyle name="Normal 14 4 5 2 2 2" xfId="53827" xr:uid="{9BC08E06-D997-415C-AAF9-FD56AFFC4AE7}"/>
    <cellStyle name="Normal 14 4 5 2 3" xfId="53828" xr:uid="{ADAB68C7-CADD-49A6-9C0E-B89F3051A931}"/>
    <cellStyle name="Normal 14 4 5 3" xfId="53829" xr:uid="{A5CF46E9-43FB-40AA-A4C4-63BB1C1ABD53}"/>
    <cellStyle name="Normal 14 4 5 3 2" xfId="53830" xr:uid="{1D0831F6-F5DA-4313-A357-8BCAF79E49CE}"/>
    <cellStyle name="Normal 14 4 5 4" xfId="53831" xr:uid="{B74F7897-92B6-4B18-B476-0D8EA4CA3B47}"/>
    <cellStyle name="Normal 14 4 5 4 2" xfId="53832" xr:uid="{55FD107A-FC9A-4B0A-B19A-1B7863A8455D}"/>
    <cellStyle name="Normal 14 4 5 5" xfId="53833" xr:uid="{E604580E-5CC2-49C1-8F29-FA55010406E7}"/>
    <cellStyle name="Normal 14 4 5 6" xfId="53834" xr:uid="{95F632F2-1D35-427E-863D-0ADDA73DB25B}"/>
    <cellStyle name="Normal 14 4 5 7" xfId="53835" xr:uid="{46D5EC84-7051-428A-820C-FCCDCC3EB217}"/>
    <cellStyle name="Normal 14 4 6" xfId="53836" xr:uid="{C4FCBC2F-C3CD-4355-8929-A342BBE6141E}"/>
    <cellStyle name="Normal 14 4 6 2" xfId="53837" xr:uid="{61362A35-D5D2-4562-9CFF-93EA9EEDD6AA}"/>
    <cellStyle name="Normal 14 4 6 2 2" xfId="53838" xr:uid="{DEE05DEA-2EAD-40D0-889D-B10B24023E0B}"/>
    <cellStyle name="Normal 14 4 6 2 2 2" xfId="53839" xr:uid="{6A616434-26A0-4618-B248-98DEBD7F7241}"/>
    <cellStyle name="Normal 14 4 6 2 3" xfId="53840" xr:uid="{BC636EBC-389D-4752-9D86-A2487B345415}"/>
    <cellStyle name="Normal 14 4 6 3" xfId="53841" xr:uid="{29F0155C-6F24-492B-B103-54D550667F94}"/>
    <cellStyle name="Normal 14 4 6 3 2" xfId="53842" xr:uid="{8F971E25-ACDF-45D7-9C5E-6CFC35BA3D92}"/>
    <cellStyle name="Normal 14 4 6 4" xfId="53843" xr:uid="{B1D4499A-52B5-4660-9159-53FE4B6E71BD}"/>
    <cellStyle name="Normal 14 4 6 4 2" xfId="53844" xr:uid="{86BD12AE-602A-4B45-ACD3-BE56B87F9D29}"/>
    <cellStyle name="Normal 14 4 6 5" xfId="53845" xr:uid="{B994D1FA-6561-4501-BF0E-E7CB81F38D9C}"/>
    <cellStyle name="Normal 14 4 6 6" xfId="53846" xr:uid="{DF9108F9-2C70-44FD-8862-9A2236ACC547}"/>
    <cellStyle name="Normal 14 4 6 7" xfId="53847" xr:uid="{D6EC3B38-4B5B-4237-B0C2-62ABDDE1683B}"/>
    <cellStyle name="Normal 14 4 7" xfId="53848" xr:uid="{F1318D9D-E1C3-4AE8-A2B6-6741FC4A55D9}"/>
    <cellStyle name="Normal 14 4 7 2" xfId="53849" xr:uid="{5764AF24-BBDD-4A54-8A02-41AFE7EA8A95}"/>
    <cellStyle name="Normal 14 4 7 2 2" xfId="53850" xr:uid="{9D02D1D7-E3E8-4B74-990E-0CA43288BCC2}"/>
    <cellStyle name="Normal 14 4 7 3" xfId="53851" xr:uid="{44899753-CF35-448B-BCE8-0335A8086D3C}"/>
    <cellStyle name="Normal 14 4 7 4" xfId="53852" xr:uid="{1C9F018F-A559-499F-90EC-6701D8CEB403}"/>
    <cellStyle name="Normal 14 4 8" xfId="53853" xr:uid="{34F38716-43BC-4CF3-ABD0-D8CE3F77F64E}"/>
    <cellStyle name="Normal 14 4 8 2" xfId="53854" xr:uid="{BE39F1C1-A9C8-4FFC-A27F-45AE69A0C3B0}"/>
    <cellStyle name="Normal 14 4 9" xfId="53855" xr:uid="{F2E24491-93EB-4BC8-946A-D6A042D76098}"/>
    <cellStyle name="Normal 14 4 9 2" xfId="53856" xr:uid="{23858F66-6023-4243-AB24-FB1217029172}"/>
    <cellStyle name="Normal 14 4_Actual PT" xfId="53857" xr:uid="{60BC9B03-3488-4E68-A5BF-8B8386DBBB45}"/>
    <cellStyle name="Normal 14 5" xfId="53858" xr:uid="{975ED2C4-18D9-44A3-AB8B-665597BAAF05}"/>
    <cellStyle name="Normal 14 6" xfId="53859" xr:uid="{6ABECD85-E635-4D5E-A55D-B0C63A386033}"/>
    <cellStyle name="Normal 14 6 2" xfId="53860" xr:uid="{8E66AB29-B7B4-49F5-AD36-7250345DFA18}"/>
    <cellStyle name="Normal 14 6 2 2" xfId="53861" xr:uid="{16EA88BC-E3C6-4D98-9F76-038C94742906}"/>
    <cellStyle name="Normal 14 6 2 2 2" xfId="53862" xr:uid="{6AF4F112-B702-4DCA-A32B-890C4E1941B1}"/>
    <cellStyle name="Normal 14 6 2 3" xfId="53863" xr:uid="{70E748A0-1D71-4B8F-AF54-936A98651A9D}"/>
    <cellStyle name="Normal 14 6 3" xfId="53864" xr:uid="{6EF99914-601B-47ED-858E-F44528A649D2}"/>
    <cellStyle name="Normal 14 6 3 2" xfId="53865" xr:uid="{399E961E-5616-4328-BC18-2D2DB0460486}"/>
    <cellStyle name="Normal 14 6 4" xfId="53866" xr:uid="{DB6C01BE-2EAD-42F0-A312-7E84D9230906}"/>
    <cellStyle name="Normal 14 6 4 2" xfId="53867" xr:uid="{BDFB5443-0BDD-435A-8B16-61A560C89B64}"/>
    <cellStyle name="Normal 14 6 5" xfId="53868" xr:uid="{C37BAF7B-D1C4-425B-AB9C-47DBA292FC18}"/>
    <cellStyle name="Normal 14 6 6" xfId="53869" xr:uid="{21A89B27-F59F-4D86-A98F-430599DE4D1B}"/>
    <cellStyle name="Normal 14 6 7" xfId="53870" xr:uid="{42372117-0F50-48BF-946C-5532E7A97B8B}"/>
    <cellStyle name="Normal 14 7" xfId="53871" xr:uid="{95FEBF43-927F-4142-A859-CABCB72F896F}"/>
    <cellStyle name="Normal 14 7 2" xfId="53872" xr:uid="{EC476DEA-6098-49AD-9A55-20A3945222EA}"/>
    <cellStyle name="Normal 14 7 2 2" xfId="53873" xr:uid="{51ED587C-E334-4192-BDE2-EDD57A018543}"/>
    <cellStyle name="Normal 14 7 3" xfId="53874" xr:uid="{06E3D1B2-38CC-47DC-8625-C94D75374C74}"/>
    <cellStyle name="Normal 14 7 4" xfId="53875" xr:uid="{24890177-3628-442C-965C-07C1BA8AAA72}"/>
    <cellStyle name="Normal 14 8" xfId="53876" xr:uid="{D7A4F47B-BCF7-4AE5-BB90-FDC2DD763201}"/>
    <cellStyle name="Normal 14 8 2" xfId="53877" xr:uid="{C23B27BC-E7BD-488C-ABF2-835D89299A2E}"/>
    <cellStyle name="Normal 14 8 3" xfId="53878" xr:uid="{88D7E926-4990-46D6-B9AD-6243C194BC67}"/>
    <cellStyle name="Normal 14 9" xfId="53879" xr:uid="{6B44432A-65A7-4524-9CBE-B4ED06FABA2F}"/>
    <cellStyle name="Normal 14 9 2" xfId="53880" xr:uid="{7975149A-E8B8-4A0F-9E1B-2BE0661ECE7B}"/>
    <cellStyle name="Normal 14_Actual PT" xfId="53881" xr:uid="{AF3D7E4D-243A-4DB6-BF8F-2511B27E337E}"/>
    <cellStyle name="Normal 140" xfId="53882" xr:uid="{3BEDF19C-0BE3-416C-B28A-299FB38209FD}"/>
    <cellStyle name="Normal 141" xfId="53883" xr:uid="{911A0759-6E5A-4BF9-9556-B2886317B875}"/>
    <cellStyle name="Normal 142" xfId="53884" xr:uid="{3107FB85-2DF0-4980-93B1-B13D33A54D0C}"/>
    <cellStyle name="Normal 143" xfId="53885" xr:uid="{09C3A285-2DCF-450D-A652-2BF6ACA38AED}"/>
    <cellStyle name="Normal 144" xfId="53886" xr:uid="{0F53B798-8255-485C-A1EE-1EFC088A20E1}"/>
    <cellStyle name="Normal 145" xfId="53887" xr:uid="{6C350AE9-AAF9-4707-8B09-20F2F5A4E28E}"/>
    <cellStyle name="Normal 146" xfId="53888" xr:uid="{FDB184DB-3C21-4EE4-B75B-CD761EF8EE81}"/>
    <cellStyle name="Normal 147" xfId="63211" xr:uid="{F0801F9D-875E-455C-BD53-A53EB91A470F}"/>
    <cellStyle name="Normal 148" xfId="35" xr:uid="{D5908AB8-900A-414D-AB15-FB0300766090}"/>
    <cellStyle name="Normal 149" xfId="63217" xr:uid="{229B4462-20BF-43C9-A1C2-85D7F6DCDC4C}"/>
    <cellStyle name="Normal 15" xfId="53889" xr:uid="{4B88842E-6405-48BD-B5D6-8F5877FA3BEA}"/>
    <cellStyle name="Normal 15 2" xfId="53890" xr:uid="{89A529A5-69DF-4293-99EB-E102516CB665}"/>
    <cellStyle name="Normal 15 3" xfId="53891" xr:uid="{5FDD31B6-D2D3-41EA-8470-7C8252D606AC}"/>
    <cellStyle name="Normal 150" xfId="6" xr:uid="{73FCAD4B-E560-475A-B932-4CACF3C02FB0}"/>
    <cellStyle name="Normal 16" xfId="53892" xr:uid="{2277CAE0-F8D1-4C1F-9C6D-41D61EBF93E1}"/>
    <cellStyle name="Normal 16 2" xfId="53893" xr:uid="{6F226AA0-6285-4C01-ADD9-9B30FCE64A3A}"/>
    <cellStyle name="Normal 16 2 10" xfId="53894" xr:uid="{2EB768D3-3DBD-477A-89AC-29D4539700BD}"/>
    <cellStyle name="Normal 16 2 11" xfId="53895" xr:uid="{76FC137F-185D-4FFB-9735-3536EAC069BC}"/>
    <cellStyle name="Normal 16 2 12" xfId="53896" xr:uid="{35D5ADEA-1017-45D4-890C-CCE8C842FF23}"/>
    <cellStyle name="Normal 16 2 2" xfId="53897" xr:uid="{22681C90-EE6B-4C9C-9775-72123D477CC8}"/>
    <cellStyle name="Normal 16 2 2 10" xfId="53898" xr:uid="{3AE18540-AC16-450B-BF3C-438828BA796F}"/>
    <cellStyle name="Normal 16 2 2 2" xfId="53899" xr:uid="{52C98A15-0997-44C5-9DFB-1B42F38B9E19}"/>
    <cellStyle name="Normal 16 2 2 2 2" xfId="53900" xr:uid="{CD9AEE55-1F71-4186-B7F6-69DD1EBDFE7A}"/>
    <cellStyle name="Normal 16 2 2 2 2 2" xfId="53901" xr:uid="{ACE9F700-108E-489B-9F9E-3FD55BF5EB65}"/>
    <cellStyle name="Normal 16 2 2 2 2 2 2" xfId="53902" xr:uid="{1B9FAA6B-F86B-436F-B628-78B58D6A7F79}"/>
    <cellStyle name="Normal 16 2 2 2 2 3" xfId="53903" xr:uid="{2CAC7DF4-7119-45ED-96A3-811B11F27989}"/>
    <cellStyle name="Normal 16 2 2 2 3" xfId="53904" xr:uid="{F553E4E3-DF41-4805-8602-1F12CC6531CD}"/>
    <cellStyle name="Normal 16 2 2 2 3 2" xfId="53905" xr:uid="{0E9EE62D-0E47-4132-8095-75F3F84381DC}"/>
    <cellStyle name="Normal 16 2 2 2 4" xfId="53906" xr:uid="{4738CAFE-C551-461A-935D-5DA5C67ADB2E}"/>
    <cellStyle name="Normal 16 2 2 2 4 2" xfId="53907" xr:uid="{C320D7FE-A0CC-4332-B2F5-7BFCF1E4A62F}"/>
    <cellStyle name="Normal 16 2 2 2 5" xfId="53908" xr:uid="{C5F2CC98-C76B-45E6-9F1B-8712FEFB1AD5}"/>
    <cellStyle name="Normal 16 2 2 2 6" xfId="53909" xr:uid="{29973E14-101B-4EC3-9BC6-CDCFD21E740A}"/>
    <cellStyle name="Normal 16 2 2 2 7" xfId="53910" xr:uid="{9EEE6109-CB11-4DA0-9896-5C0462354245}"/>
    <cellStyle name="Normal 16 2 2 3" xfId="53911" xr:uid="{7699DCA8-154E-43A8-AC78-DAFE7A1A4EBE}"/>
    <cellStyle name="Normal 16 2 2 3 2" xfId="53912" xr:uid="{4772FEB0-A268-4AD6-95D2-062D06DEA4A1}"/>
    <cellStyle name="Normal 16 2 2 3 2 2" xfId="53913" xr:uid="{7268ED72-4FBF-4B15-9D2E-954B39C78134}"/>
    <cellStyle name="Normal 16 2 2 3 2 2 2" xfId="53914" xr:uid="{92FFC7A6-D766-494D-93D9-07390064278D}"/>
    <cellStyle name="Normal 16 2 2 3 2 3" xfId="53915" xr:uid="{596DF84D-1E29-48C0-A747-56CEC7061B2D}"/>
    <cellStyle name="Normal 16 2 2 3 3" xfId="53916" xr:uid="{ECD30359-C9B3-44EA-BAEA-B4C622C5D681}"/>
    <cellStyle name="Normal 16 2 2 3 3 2" xfId="53917" xr:uid="{9ADA4F99-24C7-4B78-A90B-CCA01A573EAE}"/>
    <cellStyle name="Normal 16 2 2 3 4" xfId="53918" xr:uid="{5B70FE88-9FB9-4A4F-A9B9-F4C60931A448}"/>
    <cellStyle name="Normal 16 2 2 3 4 2" xfId="53919" xr:uid="{8E353659-1331-4126-B3A1-635C45E5A8AC}"/>
    <cellStyle name="Normal 16 2 2 3 5" xfId="53920" xr:uid="{575DC6DF-ADEE-455D-9BE5-6C34078EA356}"/>
    <cellStyle name="Normal 16 2 2 3 6" xfId="53921" xr:uid="{F8226CBA-A7B6-49B3-8C31-A2C89E8C58C8}"/>
    <cellStyle name="Normal 16 2 2 3 7" xfId="53922" xr:uid="{D6F1ABDA-8459-405A-B694-64D4E95A9C71}"/>
    <cellStyle name="Normal 16 2 2 4" xfId="53923" xr:uid="{FAC4E3FB-44C3-43FA-B2D2-754B4EE8645D}"/>
    <cellStyle name="Normal 16 2 2 4 2" xfId="53924" xr:uid="{DFAD815A-E5FD-48EF-B43F-30CFE01BBEF3}"/>
    <cellStyle name="Normal 16 2 2 4 2 2" xfId="53925" xr:uid="{332F82AC-AD93-421D-A68F-A48995769F57}"/>
    <cellStyle name="Normal 16 2 2 4 2 2 2" xfId="53926" xr:uid="{FE61F216-719E-43DC-8D1C-746095D138B4}"/>
    <cellStyle name="Normal 16 2 2 4 2 3" xfId="53927" xr:uid="{DCFEBC60-6145-4C49-AB9D-94A095C0FAF1}"/>
    <cellStyle name="Normal 16 2 2 4 3" xfId="53928" xr:uid="{F62B8233-99D3-4BA8-93F7-9D01F50C5F17}"/>
    <cellStyle name="Normal 16 2 2 4 3 2" xfId="53929" xr:uid="{78E1A91F-B784-4D4F-B226-494598FFAC05}"/>
    <cellStyle name="Normal 16 2 2 4 4" xfId="53930" xr:uid="{A4A0BCD8-8237-47D7-9E51-E4D58143D734}"/>
    <cellStyle name="Normal 16 2 2 4 4 2" xfId="53931" xr:uid="{9C82DF3E-EAC5-4DC1-BE3B-EA0CA82881BE}"/>
    <cellStyle name="Normal 16 2 2 4 5" xfId="53932" xr:uid="{2D06D47E-F095-4DED-ABA3-5AC583F0E8C9}"/>
    <cellStyle name="Normal 16 2 2 4 6" xfId="53933" xr:uid="{E593594D-9868-4458-9774-C5798F734FA2}"/>
    <cellStyle name="Normal 16 2 2 4 7" xfId="53934" xr:uid="{FE4A36BA-9871-452D-91DF-713434FDFBEE}"/>
    <cellStyle name="Normal 16 2 2 5" xfId="53935" xr:uid="{E3A6540A-B340-40D6-B386-72CD674F95C9}"/>
    <cellStyle name="Normal 16 2 2 5 2" xfId="53936" xr:uid="{AD9AB87E-3195-404B-8FBE-BDE4A3B633D0}"/>
    <cellStyle name="Normal 16 2 2 5 2 2" xfId="53937" xr:uid="{8B04034C-955D-40D4-8EB0-50CC53BB9978}"/>
    <cellStyle name="Normal 16 2 2 5 3" xfId="53938" xr:uid="{B5B70C48-18FD-421E-95E7-C5AB4E15A53C}"/>
    <cellStyle name="Normal 16 2 2 6" xfId="53939" xr:uid="{E59DA2CB-A6C8-4968-B0E2-464596282F37}"/>
    <cellStyle name="Normal 16 2 2 6 2" xfId="53940" xr:uid="{8D53AE60-7F38-4B43-B99A-EB2CEF9A13D7}"/>
    <cellStyle name="Normal 16 2 2 7" xfId="53941" xr:uid="{1655BB69-1493-4B69-829F-D31D48E428A0}"/>
    <cellStyle name="Normal 16 2 2 7 2" xfId="53942" xr:uid="{622B82E7-40EA-41DD-AF72-A0CE089B9780}"/>
    <cellStyle name="Normal 16 2 2 8" xfId="53943" xr:uid="{310695F8-4AC9-44F7-8E28-BA312A971434}"/>
    <cellStyle name="Normal 16 2 2 9" xfId="53944" xr:uid="{78A226A7-5FBC-48E5-BF5B-F2354DB2F814}"/>
    <cellStyle name="Normal 16 2 3" xfId="53945" xr:uid="{93A56851-3A37-4171-993E-3A5724301273}"/>
    <cellStyle name="Normal 16 2 3 2" xfId="53946" xr:uid="{7D15F3D8-7507-404A-8C1A-4E9A70AA36E5}"/>
    <cellStyle name="Normal 16 2 3 2 2" xfId="53947" xr:uid="{739F7F66-E537-444B-9E5C-E89D8412A1FC}"/>
    <cellStyle name="Normal 16 2 3 2 2 2" xfId="53948" xr:uid="{98534AF5-0CA7-4B69-B665-DB06BF9B70B9}"/>
    <cellStyle name="Normal 16 2 3 2 2 2 2" xfId="53949" xr:uid="{91E7AC54-3FD0-419F-930D-C6CCE57D74A7}"/>
    <cellStyle name="Normal 16 2 3 2 2 3" xfId="53950" xr:uid="{29F751E1-EB0A-4183-A50B-D93231C412EC}"/>
    <cellStyle name="Normal 16 2 3 2 3" xfId="53951" xr:uid="{EBCC0DB5-0A75-471C-B363-8507B4D3B195}"/>
    <cellStyle name="Normal 16 2 3 2 3 2" xfId="53952" xr:uid="{49FDE63F-8CC8-46D4-836B-810B9789B1FF}"/>
    <cellStyle name="Normal 16 2 3 2 4" xfId="53953" xr:uid="{7046BF7C-127C-4CAD-8BFC-25C6ABBC3353}"/>
    <cellStyle name="Normal 16 2 3 2 4 2" xfId="53954" xr:uid="{62E5F5C8-A710-4927-889A-3A10E29B03B6}"/>
    <cellStyle name="Normal 16 2 3 2 5" xfId="53955" xr:uid="{5051661B-C734-40D7-AE34-1C02ED5649C7}"/>
    <cellStyle name="Normal 16 2 3 2 6" xfId="53956" xr:uid="{C42BAB8F-9C5E-4EA8-84BB-75B8639699D8}"/>
    <cellStyle name="Normal 16 2 3 2 7" xfId="53957" xr:uid="{9D2D7D71-8134-4BBA-9187-15AF949F0E87}"/>
    <cellStyle name="Normal 16 2 3 3" xfId="53958" xr:uid="{9A7C0FD9-7312-4FAD-B25B-624592347F3E}"/>
    <cellStyle name="Normal 16 2 3 3 2" xfId="53959" xr:uid="{1A9B5CF2-6EBD-4B07-95BD-0AD4C888B0EF}"/>
    <cellStyle name="Normal 16 2 3 3 2 2" xfId="53960" xr:uid="{7B85B55E-644B-4886-8A38-4BB8ACE9B843}"/>
    <cellStyle name="Normal 16 2 3 3 3" xfId="53961" xr:uid="{706BD5E8-7427-4A8B-B494-66B4FC67EEDE}"/>
    <cellStyle name="Normal 16 2 3 4" xfId="53962" xr:uid="{43AD986D-393C-42E5-963E-05194D9F49D6}"/>
    <cellStyle name="Normal 16 2 3 4 2" xfId="53963" xr:uid="{A2B9BFEB-B9F5-4B56-AEF7-DF55642A5859}"/>
    <cellStyle name="Normal 16 2 3 5" xfId="53964" xr:uid="{88AF930F-C115-48DF-9241-D10AC9E886BC}"/>
    <cellStyle name="Normal 16 2 3 5 2" xfId="53965" xr:uid="{DF3A496C-C7D7-479F-948B-F81E7DEE8F5F}"/>
    <cellStyle name="Normal 16 2 3 6" xfId="53966" xr:uid="{8C84EA74-CEC2-4BCE-ACC5-C0071AF146EF}"/>
    <cellStyle name="Normal 16 2 3 7" xfId="53967" xr:uid="{5D6D68B1-0B17-4067-B191-977C709FFB70}"/>
    <cellStyle name="Normal 16 2 3 8" xfId="53968" xr:uid="{BBFEAB12-9255-4ABA-BD02-11C46E4E1D63}"/>
    <cellStyle name="Normal 16 2 4" xfId="53969" xr:uid="{8BBC1EC1-151A-43A5-B2CB-2184330C6395}"/>
    <cellStyle name="Normal 16 2 4 2" xfId="53970" xr:uid="{1BC5B4D0-F975-472D-8468-10881CE49FD9}"/>
    <cellStyle name="Normal 16 2 4 2 2" xfId="53971" xr:uid="{2E819701-F4CB-41FF-AC90-425E65BCE3BC}"/>
    <cellStyle name="Normal 16 2 4 2 2 2" xfId="53972" xr:uid="{BD6ABEAB-A986-4C46-9EE9-DE88DA8FAE07}"/>
    <cellStyle name="Normal 16 2 4 2 3" xfId="53973" xr:uid="{D648DB3F-9FB7-4E8E-9056-B3EE74801416}"/>
    <cellStyle name="Normal 16 2 4 3" xfId="53974" xr:uid="{ACA2E10A-CE88-4BCD-BEF2-78EA36882F40}"/>
    <cellStyle name="Normal 16 2 4 3 2" xfId="53975" xr:uid="{E479DD8E-E43A-465E-A3F4-74691BF17826}"/>
    <cellStyle name="Normal 16 2 4 4" xfId="53976" xr:uid="{9A26984C-47E8-43FF-961A-2EC4DCC0D5AB}"/>
    <cellStyle name="Normal 16 2 4 4 2" xfId="53977" xr:uid="{B4F33B0C-C18C-4ECC-8922-FEC9255A903B}"/>
    <cellStyle name="Normal 16 2 4 5" xfId="53978" xr:uid="{C330C3AE-46D7-4A43-BB44-F59698084EF2}"/>
    <cellStyle name="Normal 16 2 4 6" xfId="53979" xr:uid="{E802DD98-AD20-4C1C-8756-5A728B46DB2C}"/>
    <cellStyle name="Normal 16 2 4 7" xfId="53980" xr:uid="{5AC5A5E9-AEE3-4E13-BA16-6BC34FF6FF7A}"/>
    <cellStyle name="Normal 16 2 5" xfId="53981" xr:uid="{644222D7-C746-47F9-850E-E05FA03708EF}"/>
    <cellStyle name="Normal 16 2 5 2" xfId="53982" xr:uid="{EC7B6037-80B9-4992-80C2-C095C05C2C99}"/>
    <cellStyle name="Normal 16 2 5 2 2" xfId="53983" xr:uid="{CEB68C09-E289-4E9B-A1F0-C339DFF2764E}"/>
    <cellStyle name="Normal 16 2 5 2 2 2" xfId="53984" xr:uid="{83F42A9B-E668-43ED-9D8C-38DF05AEC08F}"/>
    <cellStyle name="Normal 16 2 5 2 3" xfId="53985" xr:uid="{98BCFD80-54D4-4461-A754-2111A80B1872}"/>
    <cellStyle name="Normal 16 2 5 3" xfId="53986" xr:uid="{0A0B5714-4988-4265-A54A-C58AD0866F72}"/>
    <cellStyle name="Normal 16 2 5 3 2" xfId="53987" xr:uid="{B375DC41-58A5-417E-B843-16D46E7951D5}"/>
    <cellStyle name="Normal 16 2 5 4" xfId="53988" xr:uid="{DD054298-25A7-4ACF-8DC0-80F07C45B6B4}"/>
    <cellStyle name="Normal 16 2 5 4 2" xfId="53989" xr:uid="{2DD2AA8A-84F1-4E04-9A39-119DA64095C7}"/>
    <cellStyle name="Normal 16 2 5 5" xfId="53990" xr:uid="{7CBB490B-9F2A-4025-B8F4-B81E3DD4EB3E}"/>
    <cellStyle name="Normal 16 2 5 6" xfId="53991" xr:uid="{46C0563C-61DC-4B99-8CBA-D300003290C1}"/>
    <cellStyle name="Normal 16 2 5 7" xfId="53992" xr:uid="{D4F2F4B4-149A-4488-8881-78B72B3B4143}"/>
    <cellStyle name="Normal 16 2 6" xfId="53993" xr:uid="{CAD1ADD4-FD10-411A-8455-A582987E5EDF}"/>
    <cellStyle name="Normal 16 2 6 2" xfId="53994" xr:uid="{04830FB5-1840-4B9D-864C-32B3DB0CBE56}"/>
    <cellStyle name="Normal 16 2 6 2 2" xfId="53995" xr:uid="{7350C911-63D6-4368-B299-1BD2628A4243}"/>
    <cellStyle name="Normal 16 2 6 2 2 2" xfId="53996" xr:uid="{17F2E8CF-21F9-4640-96E9-8C3FDE80E97A}"/>
    <cellStyle name="Normal 16 2 6 2 3" xfId="53997" xr:uid="{4F43DBF4-5D6A-47D1-8A4C-A2186C0DCDD1}"/>
    <cellStyle name="Normal 16 2 6 3" xfId="53998" xr:uid="{11360DE4-4FE1-4AE8-BBB4-914CB88727A7}"/>
    <cellStyle name="Normal 16 2 6 3 2" xfId="53999" xr:uid="{184951A9-9877-4BE9-8CED-B017936A1444}"/>
    <cellStyle name="Normal 16 2 6 4" xfId="54000" xr:uid="{F9BA5D70-E09C-4FD4-9EC6-7183517731F5}"/>
    <cellStyle name="Normal 16 2 6 4 2" xfId="54001" xr:uid="{39C67F5A-619E-4DA8-957B-BC44B0B577C8}"/>
    <cellStyle name="Normal 16 2 6 5" xfId="54002" xr:uid="{D9F9546E-02CE-427D-87AF-BB4C9B042510}"/>
    <cellStyle name="Normal 16 2 6 6" xfId="54003" xr:uid="{F78787F6-8B05-4BF0-B170-8C8F590AFD74}"/>
    <cellStyle name="Normal 16 2 6 7" xfId="54004" xr:uid="{1AFF6751-B789-4BBA-9AC9-78C866CA0EC9}"/>
    <cellStyle name="Normal 16 2 7" xfId="54005" xr:uid="{1026C38C-8BDD-43E0-A78D-75165E4DCADB}"/>
    <cellStyle name="Normal 16 2 7 2" xfId="54006" xr:uid="{B0761B0C-23DC-480B-913F-283DEFA008AF}"/>
    <cellStyle name="Normal 16 2 7 2 2" xfId="54007" xr:uid="{4D9A8277-5A3D-465C-B36A-4E43616E123E}"/>
    <cellStyle name="Normal 16 2 7 3" xfId="54008" xr:uid="{B5948D69-D63C-4FA3-AA99-6D26D6D475E4}"/>
    <cellStyle name="Normal 16 2 7 4" xfId="54009" xr:uid="{AE716716-8A22-4E44-A767-F3DA765763EC}"/>
    <cellStyle name="Normal 16 2 8" xfId="54010" xr:uid="{DBD28D17-3D2A-4C62-AB79-3D199BDE3375}"/>
    <cellStyle name="Normal 16 2 8 2" xfId="54011" xr:uid="{F3A6453A-AC0C-4F86-9CD3-74B4F2DB4B54}"/>
    <cellStyle name="Normal 16 2 9" xfId="54012" xr:uid="{7D57249B-15A9-462A-AFBB-FA580FA7AFAD}"/>
    <cellStyle name="Normal 16 2 9 2" xfId="54013" xr:uid="{4E83FCC9-5C0E-4E86-AC0F-D258A9E62C1E}"/>
    <cellStyle name="Normal 16 2_Actual PT" xfId="54014" xr:uid="{4D8196C6-D65D-49A8-8CF1-6D96D8695479}"/>
    <cellStyle name="Normal 16 3" xfId="54015" xr:uid="{21DF9452-D0C3-4BE3-B89E-C59DE781DF03}"/>
    <cellStyle name="Normal 17" xfId="54016" xr:uid="{E916656F-8E04-4BFA-909E-AE684C8D25C6}"/>
    <cellStyle name="Normal 17 2" xfId="54017" xr:uid="{C30707B4-62E7-4922-ABAA-A55D2F4D0514}"/>
    <cellStyle name="Normal 17 3" xfId="54018" xr:uid="{4A01363C-D87B-41D7-8DBF-A5DFF49CAC29}"/>
    <cellStyle name="Normal 17 4" xfId="54019" xr:uid="{3C7B8481-4403-4294-8BA5-64626FD1FB8F}"/>
    <cellStyle name="Normal 18" xfId="54020" xr:uid="{5D513914-B047-46CE-9A42-DEBE2E7A7DFE}"/>
    <cellStyle name="Normal 18 2" xfId="54021" xr:uid="{45D5E9C8-7608-4265-8820-5B40BA8860CB}"/>
    <cellStyle name="Normal 18 3" xfId="54022" xr:uid="{4581571C-3E4B-41F2-99FD-68B745A643EB}"/>
    <cellStyle name="Normal 19" xfId="54023" xr:uid="{3716326B-2AB2-49B5-AC35-CE2C48CC64E2}"/>
    <cellStyle name="Normal 19 2" xfId="54024" xr:uid="{91D81D71-DB5C-4558-9F45-0C8B619BA217}"/>
    <cellStyle name="Normal 19 2 2" xfId="54025" xr:uid="{16B00FF1-6B40-4A73-AE92-59E9DF15850A}"/>
    <cellStyle name="Normal 2" xfId="4" xr:uid="{1589736E-6DEB-4723-86C3-4BAA7B05DA07}"/>
    <cellStyle name="Normal 2 10" xfId="54027" xr:uid="{759ACCD2-8F9D-4BB2-A049-4E203EA53D3D}"/>
    <cellStyle name="Normal 2 10 2" xfId="54028" xr:uid="{CB0F238C-6F52-4E3D-9D4A-06A228FC2B8F}"/>
    <cellStyle name="Normal 2 11" xfId="54029" xr:uid="{8E4E9685-1D69-43C3-A3A5-B4215484F8ED}"/>
    <cellStyle name="Normal 2 11 2" xfId="54030" xr:uid="{46E45BA7-709F-4FC7-9C40-D1F434214331}"/>
    <cellStyle name="Normal 2 12" xfId="54031" xr:uid="{58CBEFCC-A687-4C5C-ACAB-AA0A7D6DCB41}"/>
    <cellStyle name="Normal 2 12 2" xfId="25" xr:uid="{6E629C43-4C23-4983-BD03-D180DA0E2A39}"/>
    <cellStyle name="Normal 2 12 2 2" xfId="54032" xr:uid="{6B5EFDB7-2959-47EF-94DE-596E38E53E61}"/>
    <cellStyle name="Normal 2 13" xfId="54033" xr:uid="{3A46DA61-BD12-46E4-A49F-9D6883ED1B9F}"/>
    <cellStyle name="Normal 2 13 2" xfId="54034" xr:uid="{77126D35-28E2-4C6E-9AA0-A0C0A85EC221}"/>
    <cellStyle name="Normal 2 13 3" xfId="54035" xr:uid="{28870436-1D4B-4CC7-A10E-0170A2731702}"/>
    <cellStyle name="Normal 2 14" xfId="54036" xr:uid="{C446B78E-9A7E-42DB-A048-2F0F266E921C}"/>
    <cellStyle name="Normal 2 14 10" xfId="54037" xr:uid="{FC6244DE-231A-4451-A2D6-53256994F619}"/>
    <cellStyle name="Normal 2 14 11" xfId="54038" xr:uid="{3256B68A-9CEF-4CFA-92DD-0768EBA64B81}"/>
    <cellStyle name="Normal 2 14 12" xfId="54039" xr:uid="{3E3AE834-C735-4632-B5BA-BFB6F80D9DE9}"/>
    <cellStyle name="Normal 2 14 2" xfId="54040" xr:uid="{7AB7B812-E463-467E-966B-9FD858C9E1A3}"/>
    <cellStyle name="Normal 2 14 2 10" xfId="54041" xr:uid="{7FCFE29B-9A05-497B-82ED-6DB135C79055}"/>
    <cellStyle name="Normal 2 14 2 2" xfId="54042" xr:uid="{AE2ED48C-DC79-4975-8D0A-0EA067386916}"/>
    <cellStyle name="Normal 2 14 2 2 2" xfId="54043" xr:uid="{25B78580-6844-4E25-A149-A6EE2ACD481A}"/>
    <cellStyle name="Normal 2 14 2 2 2 2" xfId="54044" xr:uid="{ADC4113D-6D48-4749-AD80-7BB764DE6C16}"/>
    <cellStyle name="Normal 2 14 2 2 2 2 2" xfId="54045" xr:uid="{661B4EE7-CD38-4A5A-B824-2D057C9BCB8D}"/>
    <cellStyle name="Normal 2 14 2 2 2 3" xfId="54046" xr:uid="{5F1E2095-A077-47B0-9C2D-46DB67326529}"/>
    <cellStyle name="Normal 2 14 2 2 3" xfId="54047" xr:uid="{82CC4855-172E-4452-ADC7-47A2E5597306}"/>
    <cellStyle name="Normal 2 14 2 2 3 2" xfId="54048" xr:uid="{C878C9B5-1B46-4775-B5EC-0E02E8988196}"/>
    <cellStyle name="Normal 2 14 2 2 4" xfId="54049" xr:uid="{B7120F65-5915-42AE-944F-577B88823A19}"/>
    <cellStyle name="Normal 2 14 2 2 4 2" xfId="54050" xr:uid="{2856A952-1683-431A-A6CE-A431A7B2A4A8}"/>
    <cellStyle name="Normal 2 14 2 2 5" xfId="54051" xr:uid="{97015075-1FF0-49D0-8E66-664E6DCA8953}"/>
    <cellStyle name="Normal 2 14 2 2 6" xfId="54052" xr:uid="{B5697F86-EF67-41FC-90CD-05B20BC4069C}"/>
    <cellStyle name="Normal 2 14 2 2 7" xfId="54053" xr:uid="{B6F57ADA-4673-475F-8A08-159AECEE2424}"/>
    <cellStyle name="Normal 2 14 2 3" xfId="54054" xr:uid="{5E414EE9-50B4-47C5-8834-3AF7A700E0C8}"/>
    <cellStyle name="Normal 2 14 2 3 2" xfId="54055" xr:uid="{4F53BE89-2C91-429B-8972-54884576FF4B}"/>
    <cellStyle name="Normal 2 14 2 3 2 2" xfId="54056" xr:uid="{36181979-680F-4057-B250-7A052884CA6A}"/>
    <cellStyle name="Normal 2 14 2 3 2 2 2" xfId="54057" xr:uid="{279BCDEF-E0EB-4CD2-8D77-F1BEEDDC2454}"/>
    <cellStyle name="Normal 2 14 2 3 2 3" xfId="54058" xr:uid="{2F3BFEF3-BA8A-4A49-85C4-132AD414F5E8}"/>
    <cellStyle name="Normal 2 14 2 3 3" xfId="54059" xr:uid="{8A75AA36-69AA-4CFB-8D34-6F786A29C99A}"/>
    <cellStyle name="Normal 2 14 2 3 3 2" xfId="54060" xr:uid="{A4E0FA08-A14C-4886-BCB6-D9A0C5C7FA1F}"/>
    <cellStyle name="Normal 2 14 2 3 4" xfId="54061" xr:uid="{4F27651E-C47D-46FF-B1E2-919B5E6ED5DE}"/>
    <cellStyle name="Normal 2 14 2 3 4 2" xfId="54062" xr:uid="{C48AD8C8-59F5-40CF-8BA0-D3E5DFD4A5F5}"/>
    <cellStyle name="Normal 2 14 2 3 5" xfId="54063" xr:uid="{2012E35F-14AC-4C05-B54C-B2E213780069}"/>
    <cellStyle name="Normal 2 14 2 3 6" xfId="54064" xr:uid="{AF1514B9-BA9E-4607-ABCC-DAA2EE527CDB}"/>
    <cellStyle name="Normal 2 14 2 3 7" xfId="54065" xr:uid="{155BEF2C-0DDC-4128-A369-04FE72353F3E}"/>
    <cellStyle name="Normal 2 14 2 4" xfId="54066" xr:uid="{FAB775D3-8AA2-4A3A-8EF1-330D56AB79BB}"/>
    <cellStyle name="Normal 2 14 2 4 2" xfId="54067" xr:uid="{5B5B14F2-5A0B-410E-93E5-CAA889A8672C}"/>
    <cellStyle name="Normal 2 14 2 4 2 2" xfId="54068" xr:uid="{80F381DE-FC96-4C55-A520-F8877B66E834}"/>
    <cellStyle name="Normal 2 14 2 4 2 2 2" xfId="54069" xr:uid="{A6E36FFD-370D-495D-862B-A66E0578355F}"/>
    <cellStyle name="Normal 2 14 2 4 2 3" xfId="54070" xr:uid="{88F4A41C-46F5-4C07-9BAF-1D9CF47B111B}"/>
    <cellStyle name="Normal 2 14 2 4 3" xfId="54071" xr:uid="{6F91DA5C-EBD4-4469-882C-F1E93AA9DE4B}"/>
    <cellStyle name="Normal 2 14 2 4 3 2" xfId="54072" xr:uid="{2FD908C2-4589-45B4-9728-3AD001FDA10B}"/>
    <cellStyle name="Normal 2 14 2 4 4" xfId="54073" xr:uid="{411686DD-8050-48AC-A34B-A62F2AA30F84}"/>
    <cellStyle name="Normal 2 14 2 4 4 2" xfId="54074" xr:uid="{5B64BE6B-D747-4679-B2F5-5E789E31129F}"/>
    <cellStyle name="Normal 2 14 2 4 5" xfId="54075" xr:uid="{E3BB8A25-6F3F-4F53-8BCA-46E1E8BB981F}"/>
    <cellStyle name="Normal 2 14 2 4 6" xfId="54076" xr:uid="{2FE43BAC-F68C-4373-A509-2DE4B51DB6B2}"/>
    <cellStyle name="Normal 2 14 2 4 7" xfId="54077" xr:uid="{8B5BEE87-7538-4959-BBA8-686D12149718}"/>
    <cellStyle name="Normal 2 14 2 5" xfId="54078" xr:uid="{795A3530-CBB3-44E9-AE9C-F7F7B5C1ACE2}"/>
    <cellStyle name="Normal 2 14 2 5 2" xfId="54079" xr:uid="{42B57119-A12E-41B8-B451-C622567C91F5}"/>
    <cellStyle name="Normal 2 14 2 5 2 2" xfId="54080" xr:uid="{A30071C1-CA70-457A-BB7D-25529127E4FD}"/>
    <cellStyle name="Normal 2 14 2 5 3" xfId="54081" xr:uid="{AE64D460-9FE0-43F0-92E5-5F133059B789}"/>
    <cellStyle name="Normal 2 14 2 6" xfId="54082" xr:uid="{B4DA73C4-57B3-4B4B-87C3-0E89EB451DB9}"/>
    <cellStyle name="Normal 2 14 2 6 2" xfId="54083" xr:uid="{8B8021A6-3861-4B48-B4CF-5C413D22E34B}"/>
    <cellStyle name="Normal 2 14 2 7" xfId="54084" xr:uid="{A168F373-4F59-4633-AB15-01AABF7B0B7B}"/>
    <cellStyle name="Normal 2 14 2 7 2" xfId="54085" xr:uid="{668E5FDB-3519-4904-8E97-5EF943938ADC}"/>
    <cellStyle name="Normal 2 14 2 8" xfId="54086" xr:uid="{22E2E7ED-FFFA-4F2E-A189-B4F27A095330}"/>
    <cellStyle name="Normal 2 14 2 9" xfId="54087" xr:uid="{1E9AF798-B069-4D11-AA21-13F10BFBEF7B}"/>
    <cellStyle name="Normal 2 14 3" xfId="54088" xr:uid="{A6C22DCD-BC9A-4F70-BBBD-E2059588D3B1}"/>
    <cellStyle name="Normal 2 14 3 2" xfId="54089" xr:uid="{ACAE9493-3BA0-4B15-8EAC-C771D1B0A414}"/>
    <cellStyle name="Normal 2 14 3 2 2" xfId="54090" xr:uid="{339568E4-33D9-4DC8-BF8E-2EAC589C0BFC}"/>
    <cellStyle name="Normal 2 14 3 2 2 2" xfId="54091" xr:uid="{1613E925-B648-4D2F-B753-D559558C1371}"/>
    <cellStyle name="Normal 2 14 3 2 2 2 2" xfId="54092" xr:uid="{CA796293-4D02-4040-9CFE-491B6FCD96E8}"/>
    <cellStyle name="Normal 2 14 3 2 2 3" xfId="54093" xr:uid="{D9FF2F1E-0F5B-417C-91D9-CE8AA0C7702B}"/>
    <cellStyle name="Normal 2 14 3 2 3" xfId="54094" xr:uid="{6D07C237-B775-4C32-AD28-AB90F222AB51}"/>
    <cellStyle name="Normal 2 14 3 2 3 2" xfId="54095" xr:uid="{357337E8-9EB4-4B57-A8D9-E073125E95D7}"/>
    <cellStyle name="Normal 2 14 3 2 4" xfId="54096" xr:uid="{682D42A1-D8A0-44DE-9C40-F64744C45433}"/>
    <cellStyle name="Normal 2 14 3 2 4 2" xfId="54097" xr:uid="{99669267-9822-4FCC-977A-DDE5E86BA61B}"/>
    <cellStyle name="Normal 2 14 3 2 5" xfId="54098" xr:uid="{5D92E073-55DC-4667-8D30-DD280D47B9E5}"/>
    <cellStyle name="Normal 2 14 3 2 6" xfId="54099" xr:uid="{96B8AF09-EEBF-4E89-A293-54460AAE75BF}"/>
    <cellStyle name="Normal 2 14 3 2 7" xfId="54100" xr:uid="{38AFDA0E-4337-47DC-9110-CB1046C29991}"/>
    <cellStyle name="Normal 2 14 3 3" xfId="54101" xr:uid="{3C4546C8-EDD0-4ADC-B56A-A7E43B293C8A}"/>
    <cellStyle name="Normal 2 14 3 3 2" xfId="54102" xr:uid="{40F33CAE-BEEA-4779-B6FE-AFEB98704786}"/>
    <cellStyle name="Normal 2 14 3 3 2 2" xfId="54103" xr:uid="{C34BC89C-0274-4EB9-99F1-2D3A7A04EA2A}"/>
    <cellStyle name="Normal 2 14 3 3 3" xfId="54104" xr:uid="{36617031-2E5C-4034-8C05-D3BEC67790A8}"/>
    <cellStyle name="Normal 2 14 3 4" xfId="54105" xr:uid="{740CE849-DE25-4259-8403-A4EA623D13BF}"/>
    <cellStyle name="Normal 2 14 3 4 2" xfId="54106" xr:uid="{AC8BF061-C6ED-4740-BB5B-AA20AC8E257D}"/>
    <cellStyle name="Normal 2 14 3 5" xfId="54107" xr:uid="{0CCF96C8-9937-4D57-8BD6-D25743D614A5}"/>
    <cellStyle name="Normal 2 14 3 5 2" xfId="54108" xr:uid="{60203DB4-50BA-439B-A234-6316EB06D107}"/>
    <cellStyle name="Normal 2 14 3 6" xfId="54109" xr:uid="{828097C2-C7B8-445F-A38A-0275EC17CF69}"/>
    <cellStyle name="Normal 2 14 3 7" xfId="54110" xr:uid="{3D14F0C1-3C58-4DF2-A97A-CA431F79D87E}"/>
    <cellStyle name="Normal 2 14 3 8" xfId="54111" xr:uid="{0688C64E-B64E-469A-A22D-4AFF3664FFE7}"/>
    <cellStyle name="Normal 2 14 4" xfId="54112" xr:uid="{00FD557D-996C-424F-A608-069BBC8B64B2}"/>
    <cellStyle name="Normal 2 14 4 2" xfId="54113" xr:uid="{21D4CEC0-AA2C-40DE-B277-C16D57F90918}"/>
    <cellStyle name="Normal 2 14 4 2 2" xfId="54114" xr:uid="{D760E978-A209-408B-8AF2-5C833E98787E}"/>
    <cellStyle name="Normal 2 14 4 2 2 2" xfId="54115" xr:uid="{2006340F-88AF-43AD-ABF1-8EED85268DC1}"/>
    <cellStyle name="Normal 2 14 4 2 3" xfId="54116" xr:uid="{9E637921-0FB1-40F8-9F7C-1E951E902567}"/>
    <cellStyle name="Normal 2 14 4 3" xfId="54117" xr:uid="{4E4C8E6C-EC4F-412D-823F-D6B718EB0D56}"/>
    <cellStyle name="Normal 2 14 4 3 2" xfId="54118" xr:uid="{25C8337F-F735-403A-887F-F44264596860}"/>
    <cellStyle name="Normal 2 14 4 4" xfId="54119" xr:uid="{27F7ACF3-DC9F-4D29-9871-DFF70E320DEB}"/>
    <cellStyle name="Normal 2 14 4 4 2" xfId="54120" xr:uid="{F7370C4D-4494-4462-9DD0-B5B83402C59D}"/>
    <cellStyle name="Normal 2 14 4 5" xfId="54121" xr:uid="{242DEF13-133D-4155-83EB-6095805543AF}"/>
    <cellStyle name="Normal 2 14 4 6" xfId="54122" xr:uid="{2EFC9278-6906-4495-9F1E-28B8DF465482}"/>
    <cellStyle name="Normal 2 14 4 7" xfId="54123" xr:uid="{6F6EA615-FC11-4965-9BE1-50CB53E764E7}"/>
    <cellStyle name="Normal 2 14 5" xfId="54124" xr:uid="{78F24F53-407D-4D28-8AB6-F7636CFFCE5E}"/>
    <cellStyle name="Normal 2 14 5 2" xfId="54125" xr:uid="{8515C029-A125-435C-BFD6-FA1767FB007D}"/>
    <cellStyle name="Normal 2 14 5 2 2" xfId="54126" xr:uid="{31C60347-5252-4DEF-B231-F86ECF27A2BC}"/>
    <cellStyle name="Normal 2 14 5 2 2 2" xfId="54127" xr:uid="{C682E72F-4398-4A0C-9CD2-C6E60DF3B051}"/>
    <cellStyle name="Normal 2 14 5 2 3" xfId="54128" xr:uid="{D5AAD4F4-D6CB-42CE-A4C5-7A855C05F13F}"/>
    <cellStyle name="Normal 2 14 5 3" xfId="54129" xr:uid="{75CBAB44-02C5-4EDD-842F-8B39DEE7C10C}"/>
    <cellStyle name="Normal 2 14 5 3 2" xfId="54130" xr:uid="{98B8FC79-C26E-46C7-8761-6F706467045D}"/>
    <cellStyle name="Normal 2 14 5 4" xfId="54131" xr:uid="{6720DE31-8160-43D5-BDF7-3A6D4971DF3F}"/>
    <cellStyle name="Normal 2 14 5 4 2" xfId="54132" xr:uid="{E71CC30B-F5DF-4667-8723-AE849CD2C862}"/>
    <cellStyle name="Normal 2 14 5 5" xfId="54133" xr:uid="{1709D7AC-313D-426C-9E79-54E838255DEA}"/>
    <cellStyle name="Normal 2 14 5 6" xfId="54134" xr:uid="{1F9DE166-2851-4F50-8A51-C532A5C1F86F}"/>
    <cellStyle name="Normal 2 14 5 7" xfId="54135" xr:uid="{9786774E-E54E-4095-8119-2D3E19467E79}"/>
    <cellStyle name="Normal 2 14 6" xfId="54136" xr:uid="{A20CF9AA-D099-4888-ADF8-7C601939166B}"/>
    <cellStyle name="Normal 2 14 6 2" xfId="54137" xr:uid="{3D277F56-CD84-4325-B318-C23A65FAAB35}"/>
    <cellStyle name="Normal 2 14 6 2 2" xfId="54138" xr:uid="{1CBE6E0B-AA26-4728-B026-81C85F2E5E95}"/>
    <cellStyle name="Normal 2 14 6 2 2 2" xfId="54139" xr:uid="{EFBDDE1D-F1FC-4D84-9112-0212B4F5CB23}"/>
    <cellStyle name="Normal 2 14 6 2 3" xfId="54140" xr:uid="{405DF386-4772-4295-913A-178BA3049629}"/>
    <cellStyle name="Normal 2 14 6 3" xfId="54141" xr:uid="{DA5649BF-5CCF-4406-8112-4FB0788753A6}"/>
    <cellStyle name="Normal 2 14 6 3 2" xfId="54142" xr:uid="{3CEB1DEE-0AC3-4736-A1C3-94491C10D1D9}"/>
    <cellStyle name="Normal 2 14 6 4" xfId="54143" xr:uid="{DD8C1088-2716-4DBF-9A46-912BF12374B4}"/>
    <cellStyle name="Normal 2 14 6 4 2" xfId="54144" xr:uid="{013209B2-58A4-4E32-B70A-0A9D57363CE2}"/>
    <cellStyle name="Normal 2 14 6 5" xfId="54145" xr:uid="{E4ABEE51-BB9D-4933-A34E-D6AD3180500E}"/>
    <cellStyle name="Normal 2 14 6 6" xfId="54146" xr:uid="{D74CCA0E-F3FD-4D9D-B9D7-06985D6B45F0}"/>
    <cellStyle name="Normal 2 14 6 7" xfId="54147" xr:uid="{D4F9EEA1-6E83-42A9-8FDC-4103DC5D2355}"/>
    <cellStyle name="Normal 2 14 7" xfId="54148" xr:uid="{190EA955-8ACC-417D-AB86-DD8A31C739A5}"/>
    <cellStyle name="Normal 2 14 7 2" xfId="54149" xr:uid="{26E3B653-5E91-4A7B-9F9F-0EB50FEAB9A1}"/>
    <cellStyle name="Normal 2 14 7 2 2" xfId="54150" xr:uid="{675ECCAF-F042-4259-BFDB-840206C0EE22}"/>
    <cellStyle name="Normal 2 14 7 3" xfId="54151" xr:uid="{04672475-43FF-4D5D-8204-CDA49B768B12}"/>
    <cellStyle name="Normal 2 14 7 4" xfId="54152" xr:uid="{80DEE66A-EE8D-461F-85ED-7969FFB705FE}"/>
    <cellStyle name="Normal 2 14 8" xfId="54153" xr:uid="{5575D358-11DF-4617-BF96-D56AAE623A02}"/>
    <cellStyle name="Normal 2 14 8 2" xfId="54154" xr:uid="{78BF9CE4-4509-4B20-830E-3247852D6C06}"/>
    <cellStyle name="Normal 2 14 9" xfId="54155" xr:uid="{C166B92E-CB7C-43BC-ADA3-DE987A6A3178}"/>
    <cellStyle name="Normal 2 14 9 2" xfId="54156" xr:uid="{5D1AC826-5DD8-4A61-9357-558C523A1186}"/>
    <cellStyle name="Normal 2 14_Actual PT" xfId="54157" xr:uid="{67627EE3-98E4-4B1A-89E6-B1F863D6F0BB}"/>
    <cellStyle name="Normal 2 15" xfId="54158" xr:uid="{34A4594F-BDA4-4075-BA91-464D08DB61D6}"/>
    <cellStyle name="Normal 2 15 10" xfId="54159" xr:uid="{B738CA1C-923F-4958-9030-425BF42A6E1D}"/>
    <cellStyle name="Normal 2 15 2" xfId="54160" xr:uid="{88FABEF2-209C-43BF-BEDB-C52AE0C5C1B6}"/>
    <cellStyle name="Normal 2 15 2 2" xfId="54161" xr:uid="{B756305F-C411-4CC0-AB81-C02B192E1A06}"/>
    <cellStyle name="Normal 2 15 2 2 2" xfId="54162" xr:uid="{9069EA18-8CAA-4904-BA76-0E7BB8BB5239}"/>
    <cellStyle name="Normal 2 15 2 2 2 2" xfId="54163" xr:uid="{A8B4B158-30F5-47AC-8063-4A6A5528CA17}"/>
    <cellStyle name="Normal 2 15 2 2 3" xfId="54164" xr:uid="{3CE5407F-033C-4176-8D8E-B67D90BBB2B8}"/>
    <cellStyle name="Normal 2 15 2 3" xfId="54165" xr:uid="{27D4F095-E901-4AD9-AC94-C051D91FFD22}"/>
    <cellStyle name="Normal 2 15 2 3 2" xfId="54166" xr:uid="{00F140B6-7A72-4DDD-BA22-441A4F5A38FA}"/>
    <cellStyle name="Normal 2 15 2 4" xfId="54167" xr:uid="{D91FC3DD-D047-4B24-996C-8EAA005CB0E1}"/>
    <cellStyle name="Normal 2 15 2 4 2" xfId="54168" xr:uid="{B889FF12-A5E6-4F72-AC25-27A200DD1857}"/>
    <cellStyle name="Normal 2 15 2 5" xfId="54169" xr:uid="{79077364-8F71-4952-AD3B-A113753D31D3}"/>
    <cellStyle name="Normal 2 15 2 6" xfId="54170" xr:uid="{FAF12FD2-186D-4934-B14F-FAEDD77E76D7}"/>
    <cellStyle name="Normal 2 15 2 7" xfId="54171" xr:uid="{3E320774-ADD4-4B44-B373-1999B07ABEB0}"/>
    <cellStyle name="Normal 2 15 3" xfId="54172" xr:uid="{3C1511A1-A754-4740-BB79-D8182D937D4C}"/>
    <cellStyle name="Normal 2 15 3 2" xfId="54173" xr:uid="{14D77979-0A56-4663-8050-0F528BBE2DE1}"/>
    <cellStyle name="Normal 2 15 3 2 2" xfId="54174" xr:uid="{192579B3-B1D7-4A50-BAE9-341C59BC86CA}"/>
    <cellStyle name="Normal 2 15 3 2 2 2" xfId="54175" xr:uid="{4B0141D8-15D7-4CFC-804E-4266923F827B}"/>
    <cellStyle name="Normal 2 15 3 2 3" xfId="54176" xr:uid="{A7490D95-C472-4E2F-9C72-4982269DF410}"/>
    <cellStyle name="Normal 2 15 3 3" xfId="54177" xr:uid="{8256CEB4-3548-4B93-BA5F-7DC5B306F272}"/>
    <cellStyle name="Normal 2 15 3 3 2" xfId="54178" xr:uid="{8BEBF615-C099-4C13-9C5E-2E8B5C511BA0}"/>
    <cellStyle name="Normal 2 15 3 4" xfId="54179" xr:uid="{70FBB311-A975-4AF6-A2D8-CF7A021A1A77}"/>
    <cellStyle name="Normal 2 15 3 4 2" xfId="54180" xr:uid="{6BA7171D-405A-452A-BBEC-478513205DF1}"/>
    <cellStyle name="Normal 2 15 3 5" xfId="54181" xr:uid="{FA4D0605-F107-48BF-BA0B-305BAB2D2D17}"/>
    <cellStyle name="Normal 2 15 3 6" xfId="54182" xr:uid="{29CCB80E-B0DD-4491-AF94-BA97519A1587}"/>
    <cellStyle name="Normal 2 15 3 7" xfId="54183" xr:uid="{C560EF97-06F9-4075-8C7F-C2D604D68305}"/>
    <cellStyle name="Normal 2 15 4" xfId="54184" xr:uid="{EB8ADEA3-2445-4F58-8A35-0B94907F7908}"/>
    <cellStyle name="Normal 2 15 4 2" xfId="54185" xr:uid="{823F8772-2CF1-4825-BAC3-19304C4A7EE9}"/>
    <cellStyle name="Normal 2 15 4 2 2" xfId="54186" xr:uid="{4430F648-5B4F-42B8-BD82-4C3F71EF22A2}"/>
    <cellStyle name="Normal 2 15 4 2 2 2" xfId="54187" xr:uid="{2A6A4F8F-6960-4354-AFB6-41242FDE958A}"/>
    <cellStyle name="Normal 2 15 4 2 3" xfId="54188" xr:uid="{1DA13C01-E2B8-4912-84C7-C191B0B65AF2}"/>
    <cellStyle name="Normal 2 15 4 3" xfId="54189" xr:uid="{47C528BD-F566-4D95-8E6B-A7AA2317F931}"/>
    <cellStyle name="Normal 2 15 4 3 2" xfId="54190" xr:uid="{B1E753A2-1E95-4CDF-8C1F-194EC0BD7E9A}"/>
    <cellStyle name="Normal 2 15 4 4" xfId="54191" xr:uid="{10520E9A-EB3D-4405-967D-BC6D97A1B304}"/>
    <cellStyle name="Normal 2 15 4 4 2" xfId="54192" xr:uid="{83F936B9-DD38-4056-A36A-039A3002F47A}"/>
    <cellStyle name="Normal 2 15 4 5" xfId="54193" xr:uid="{77B30E98-B953-4C31-9945-2FEB052CEAE1}"/>
    <cellStyle name="Normal 2 15 4 6" xfId="54194" xr:uid="{FB68AD38-2B4D-4CC5-BF3B-EAE4F6F463C3}"/>
    <cellStyle name="Normal 2 15 4 7" xfId="54195" xr:uid="{01008F1C-3FD9-4C74-A201-3EC437F40B4C}"/>
    <cellStyle name="Normal 2 15 5" xfId="54196" xr:uid="{D6CE75DF-0458-4E5B-B258-67A863174AF2}"/>
    <cellStyle name="Normal 2 15 5 2" xfId="54197" xr:uid="{55E495DA-C576-4D88-A2AE-19394A35F670}"/>
    <cellStyle name="Normal 2 15 5 2 2" xfId="54198" xr:uid="{E957531E-7DD2-4011-8E8E-8C73DAC7312E}"/>
    <cellStyle name="Normal 2 15 5 3" xfId="54199" xr:uid="{E7A42C50-DBD0-4759-A7C5-59A9DD5739C6}"/>
    <cellStyle name="Normal 2 15 6" xfId="54200" xr:uid="{CC6E8406-38DD-492E-BE5E-4A8F28EC7756}"/>
    <cellStyle name="Normal 2 15 6 2" xfId="54201" xr:uid="{9CD210D7-E1D5-4594-BC29-DADEB768B0EA}"/>
    <cellStyle name="Normal 2 15 7" xfId="54202" xr:uid="{4BF6AEE0-63A5-44F1-8087-554E27596E96}"/>
    <cellStyle name="Normal 2 15 7 2" xfId="54203" xr:uid="{5DC70E61-4CEE-4D20-A335-C1A88913F488}"/>
    <cellStyle name="Normal 2 15 8" xfId="54204" xr:uid="{604E083B-0F63-4CB2-A5D0-0B59A5D03E79}"/>
    <cellStyle name="Normal 2 15 9" xfId="54205" xr:uid="{D1F5C035-D22D-42B5-8852-A2DA96DEC1F8}"/>
    <cellStyle name="Normal 2 16" xfId="54206" xr:uid="{C919AC7F-E311-4947-A91D-7ED53B623819}"/>
    <cellStyle name="Normal 2 16 10" xfId="54207" xr:uid="{B3FD5BF5-E0CC-4B18-B192-F783A11B11E0}"/>
    <cellStyle name="Normal 2 16 2" xfId="54208" xr:uid="{C7CE35F9-B6B9-4DEA-93B2-EE6E44882F4E}"/>
    <cellStyle name="Normal 2 16 2 2" xfId="54209" xr:uid="{0416AA03-E91A-43CE-ABF3-844704390C7C}"/>
    <cellStyle name="Normal 2 16 2 2 2" xfId="54210" xr:uid="{3B25CA7D-33C7-4C42-A9B7-3311BA6F82E6}"/>
    <cellStyle name="Normal 2 16 2 2 2 2" xfId="54211" xr:uid="{053FC0C4-9EB4-440D-9F1F-77216CB40B28}"/>
    <cellStyle name="Normal 2 16 2 2 3" xfId="54212" xr:uid="{7AA69EE5-96F6-4210-B78C-0895E5F1D4A9}"/>
    <cellStyle name="Normal 2 16 2 3" xfId="54213" xr:uid="{CF032F56-D22D-4B8B-9E69-3DD0B2DE6EFF}"/>
    <cellStyle name="Normal 2 16 2 3 2" xfId="54214" xr:uid="{1948AD4B-18B0-4C2B-961D-153942AAA2FD}"/>
    <cellStyle name="Normal 2 16 2 4" xfId="54215" xr:uid="{C8EB3BA3-0E6C-49AF-A55A-B59CB120FDD1}"/>
    <cellStyle name="Normal 2 16 2 4 2" xfId="54216" xr:uid="{4060A902-BAF5-4897-833C-E849DA13FC5F}"/>
    <cellStyle name="Normal 2 16 2 5" xfId="54217" xr:uid="{657D01D6-4035-4992-81FF-F795F6DD2579}"/>
    <cellStyle name="Normal 2 16 2 6" xfId="54218" xr:uid="{C2263322-517A-4EDC-B763-70D4CA64801A}"/>
    <cellStyle name="Normal 2 16 2 7" xfId="54219" xr:uid="{8A3AED9C-6196-4F77-9426-6FF755E2FAFE}"/>
    <cellStyle name="Normal 2 16 3" xfId="54220" xr:uid="{DE8EAC25-69AD-4C59-A0FD-303A57CA83FB}"/>
    <cellStyle name="Normal 2 16 3 2" xfId="54221" xr:uid="{0928C4E3-5D32-4205-87A8-D95ADB1067F1}"/>
    <cellStyle name="Normal 2 16 3 2 2" xfId="54222" xr:uid="{D862004C-8A39-45DE-833D-437F252053C9}"/>
    <cellStyle name="Normal 2 16 3 2 2 2" xfId="54223" xr:uid="{75CAE1B6-30FD-43B3-B197-CF609262C906}"/>
    <cellStyle name="Normal 2 16 3 2 3" xfId="54224" xr:uid="{E644E458-8842-4908-A4AC-A86D3EC21522}"/>
    <cellStyle name="Normal 2 16 3 3" xfId="54225" xr:uid="{3B7B2D7A-A060-4B9E-8468-1B61C41D1858}"/>
    <cellStyle name="Normal 2 16 3 3 2" xfId="54226" xr:uid="{A1032B73-1BF7-4DBB-872F-FF905251184D}"/>
    <cellStyle name="Normal 2 16 3 4" xfId="54227" xr:uid="{A33B34B2-655E-4E64-85CE-2094219C00F6}"/>
    <cellStyle name="Normal 2 16 3 4 2" xfId="54228" xr:uid="{8602E740-5D6A-4344-B87A-51363E01DEFA}"/>
    <cellStyle name="Normal 2 16 3 5" xfId="54229" xr:uid="{1642B88B-302E-436A-A94B-7425B1317BFF}"/>
    <cellStyle name="Normal 2 16 3 6" xfId="54230" xr:uid="{C224124B-7BE0-4FE7-81AD-7999DE9A89A5}"/>
    <cellStyle name="Normal 2 16 3 7" xfId="54231" xr:uid="{FCF0EA25-9C46-4A5C-BB97-86C7CA678BF8}"/>
    <cellStyle name="Normal 2 16 4" xfId="54232" xr:uid="{3C4D2674-DB04-4C46-B512-81874FE804A9}"/>
    <cellStyle name="Normal 2 16 4 2" xfId="54233" xr:uid="{D2887A6B-8C31-4615-B2A3-9E6F769780A2}"/>
    <cellStyle name="Normal 2 16 4 2 2" xfId="54234" xr:uid="{76E97AEF-82B8-4E10-B3A1-E64876D2C79A}"/>
    <cellStyle name="Normal 2 16 4 2 2 2" xfId="54235" xr:uid="{C5AF1F39-3A87-4AF9-90E4-EFCCFABB2795}"/>
    <cellStyle name="Normal 2 16 4 2 3" xfId="54236" xr:uid="{CFD5AA94-98A1-478D-BB13-ECB624EB64D6}"/>
    <cellStyle name="Normal 2 16 4 3" xfId="54237" xr:uid="{CE9FCFA9-8ED8-4F7A-960B-4FE44917843E}"/>
    <cellStyle name="Normal 2 16 4 3 2" xfId="54238" xr:uid="{F7AA87C6-802E-4879-A1BE-5EF02E82F251}"/>
    <cellStyle name="Normal 2 16 4 4" xfId="54239" xr:uid="{0AA80F46-F04A-4FC3-BD58-B29A43F55B92}"/>
    <cellStyle name="Normal 2 16 4 4 2" xfId="54240" xr:uid="{698CB87B-77C9-4002-A272-7A030CA8D5C6}"/>
    <cellStyle name="Normal 2 16 4 5" xfId="54241" xr:uid="{0BC90EB9-7799-4D3B-A7AA-354278ED7939}"/>
    <cellStyle name="Normal 2 16 4 6" xfId="54242" xr:uid="{1819FA62-B285-4AA3-8CA3-33F1DB9C5A60}"/>
    <cellStyle name="Normal 2 16 4 7" xfId="54243" xr:uid="{1180F872-4798-461F-B42A-D82EB39B4CC5}"/>
    <cellStyle name="Normal 2 16 5" xfId="54244" xr:uid="{5D5E5647-FC39-441D-A5C8-2AC45C478F8B}"/>
    <cellStyle name="Normal 2 16 5 2" xfId="54245" xr:uid="{778EC2FD-1ABA-45BE-A3AD-C0871E56A767}"/>
    <cellStyle name="Normal 2 16 5 2 2" xfId="54246" xr:uid="{63E6B541-3864-402A-9290-7B9CFC25D5BC}"/>
    <cellStyle name="Normal 2 16 5 3" xfId="54247" xr:uid="{4884D6DD-9B98-41AE-8DC3-8A428F48D772}"/>
    <cellStyle name="Normal 2 16 6" xfId="54248" xr:uid="{7CA928BE-775C-48D5-BA87-480A583870A6}"/>
    <cellStyle name="Normal 2 16 6 2" xfId="54249" xr:uid="{6E7117CD-457B-401C-B99D-7155DC4B63D8}"/>
    <cellStyle name="Normal 2 16 7" xfId="54250" xr:uid="{DF126352-0BD1-486D-A1A8-1097D976031B}"/>
    <cellStyle name="Normal 2 16 7 2" xfId="54251" xr:uid="{4EFCBA5E-A593-45F1-AF39-53AFD22CDAA0}"/>
    <cellStyle name="Normal 2 16 8" xfId="54252" xr:uid="{F8D640BB-4640-4FDD-8F66-C7A772D13CBF}"/>
    <cellStyle name="Normal 2 16 9" xfId="54253" xr:uid="{127A4C81-6A53-4F1A-ADDA-FAFB3E411C7C}"/>
    <cellStyle name="Normal 2 17" xfId="54254" xr:uid="{7893AD42-1B08-418A-8EFC-5E4BF5AD547B}"/>
    <cellStyle name="Normal 2 18" xfId="54026" xr:uid="{AF0BBD63-99C4-4D00-AC85-26260E53C850}"/>
    <cellStyle name="Normal 2 19" xfId="8" xr:uid="{0873E653-2E42-4079-B081-08D61209E0B0}"/>
    <cellStyle name="Normal 2 2" xfId="54255" xr:uid="{4493B53F-0D5F-4D04-B3EE-4879C566BCCC}"/>
    <cellStyle name="Normal 2 2 10" xfId="54256" xr:uid="{848B8A85-9362-4246-A204-4A34097B438F}"/>
    <cellStyle name="Normal 2 2 10 2" xfId="54257" xr:uid="{3AE63A4E-BA0D-4D7E-85C4-983F5591B036}"/>
    <cellStyle name="Normal 2 2 11" xfId="54258" xr:uid="{DCFCA788-B5F1-4C87-ABBA-405240863E91}"/>
    <cellStyle name="Normal 2 2 11 2" xfId="54259" xr:uid="{6CF29846-BF35-40C4-9FA0-06A9B6E8B6B7}"/>
    <cellStyle name="Normal 2 2 12" xfId="54260" xr:uid="{8DD822F3-2A7B-4DD3-A623-159415BEC1BE}"/>
    <cellStyle name="Normal 2 2 12 2" xfId="54261" xr:uid="{B3ED8D86-59E5-4DEC-B5F7-7C2377B4843D}"/>
    <cellStyle name="Normal 2 2 13" xfId="54262" xr:uid="{F511A68B-1C5C-4D25-A0DF-C043284A6775}"/>
    <cellStyle name="Normal 2 2 13 2" xfId="54263" xr:uid="{F58991C8-E959-45E1-A42F-3F9468A7B627}"/>
    <cellStyle name="Normal 2 2 14" xfId="54264" xr:uid="{B2F507BC-CD7C-4AC0-B631-4F9C7415B216}"/>
    <cellStyle name="Normal 2 2 14 2" xfId="54265" xr:uid="{07DB2F9D-D292-4F60-9CE1-A99416917692}"/>
    <cellStyle name="Normal 2 2 15" xfId="54266" xr:uid="{74422BED-30B8-464D-AB26-3275566F8B8C}"/>
    <cellStyle name="Normal 2 2 15 2" xfId="54267" xr:uid="{92C6ABB3-4FC7-4718-AA6B-3B921D76E6B6}"/>
    <cellStyle name="Normal 2 2 16" xfId="54268" xr:uid="{E06BF396-B6FA-47BC-90C6-5D44F58EFEC1}"/>
    <cellStyle name="Normal 2 2 16 2" xfId="54269" xr:uid="{4EC9E692-3FD0-4A20-B462-63410DFEA4F4}"/>
    <cellStyle name="Normal 2 2 17" xfId="54270" xr:uid="{3BE7A2ED-926F-46B7-9518-1BC1247AD6EA}"/>
    <cellStyle name="Normal 2 2 17 2" xfId="54271" xr:uid="{FB01A862-FC37-4355-8DF8-A0CE91E1B711}"/>
    <cellStyle name="Normal 2 2 18" xfId="54272" xr:uid="{59C4637B-C6C9-4809-972B-9559FB845E97}"/>
    <cellStyle name="Normal 2 2 18 2" xfId="54273" xr:uid="{1D535B5C-EEAC-44FE-8B0F-A38DE894D2DD}"/>
    <cellStyle name="Normal 2 2 19" xfId="54274" xr:uid="{57CA7E23-F0EE-431A-BD82-87979FEB0C0C}"/>
    <cellStyle name="Normal 2 2 2" xfId="54275" xr:uid="{DB514D92-9D53-430D-9F27-8E57B480271A}"/>
    <cellStyle name="Normal 2 2 2 2" xfId="54276" xr:uid="{2809D482-2333-4AEB-9EB5-32F2CA832E67}"/>
    <cellStyle name="Normal 2 2 2 3" xfId="54277" xr:uid="{7803A393-8559-4427-82A0-182A12D42A7F}"/>
    <cellStyle name="Normal 2 2 2 3 2" xfId="54278" xr:uid="{1CC2A54C-C0C8-4D92-BA02-D09542F6B677}"/>
    <cellStyle name="Normal 2 2 2 4" xfId="54279" xr:uid="{58FC502F-FB47-4505-9734-904431251F29}"/>
    <cellStyle name="Normal 2 2 2 5" xfId="54280" xr:uid="{E3C5A8C8-6784-45CA-8D5F-80B6F2A0966B}"/>
    <cellStyle name="Normal 2 2 2 6" xfId="54281" xr:uid="{F5118181-F34D-4AD1-9A7D-F2183128E6C8}"/>
    <cellStyle name="Normal 2 2 2_Actual PT" xfId="54282" xr:uid="{94ECC0CA-F76F-4243-A94F-4F7BA55633DB}"/>
    <cellStyle name="Normal 2 2 20" xfId="54283" xr:uid="{AFD49E2C-33DB-484F-9ECE-1617CAEAB32A}"/>
    <cellStyle name="Normal 2 2 21" xfId="54284" xr:uid="{B8B53F0D-D521-41CF-BA47-4ABE2B5A49FC}"/>
    <cellStyle name="Normal 2 2 22" xfId="54285" xr:uid="{A458CE36-350A-482D-A1E8-7B71E5CCC70A}"/>
    <cellStyle name="Normal 2 2 23" xfId="54286" xr:uid="{BB74013C-5425-4CBA-90A5-D25AFE826A49}"/>
    <cellStyle name="Normal 2 2 24" xfId="54287" xr:uid="{A5AC5FB2-B108-4951-9420-4649E8EBAFD3}"/>
    <cellStyle name="Normal 2 2 3" xfId="54288" xr:uid="{20366EFD-21EE-4F69-800A-C157FE5EB876}"/>
    <cellStyle name="Normal 2 2 3 2" xfId="54289" xr:uid="{FD375A79-7722-4957-8CF6-CD148BA57921}"/>
    <cellStyle name="Normal 2 2 3 2 2" xfId="54290" xr:uid="{E94536E1-A90A-4A3D-B7A3-F1FA06B71043}"/>
    <cellStyle name="Normal 2 2 3 3" xfId="54291" xr:uid="{1E14C593-3E54-4D82-8310-13FC63BD68DF}"/>
    <cellStyle name="Normal 2 2 3_Actual PT" xfId="54292" xr:uid="{C76B9D25-71FA-432A-9745-85C28A6C5C10}"/>
    <cellStyle name="Normal 2 2 4" xfId="54293" xr:uid="{E171F855-AA47-411E-BC1E-C1E8D183B68A}"/>
    <cellStyle name="Normal 2 2 4 2" xfId="54294" xr:uid="{F714CC64-5676-437C-8BF4-CCBF9A9C2A7C}"/>
    <cellStyle name="Normal 2 2 5" xfId="54295" xr:uid="{A43F7746-D60B-4566-9DA1-B65DCF73009E}"/>
    <cellStyle name="Normal 2 2 5 2" xfId="54296" xr:uid="{C4DF15B2-678B-41F8-80E8-41E45C4E017A}"/>
    <cellStyle name="Normal 2 2 6" xfId="54297" xr:uid="{98B8271A-F5B4-4271-92B8-54840C60DE9B}"/>
    <cellStyle name="Normal 2 2 6 2" xfId="54298" xr:uid="{79C67EF7-3DB7-4199-8441-3192F7261631}"/>
    <cellStyle name="Normal 2 2 7" xfId="54299" xr:uid="{5CA049BB-C8D2-4EA8-9BAC-B0F9F4100AEA}"/>
    <cellStyle name="Normal 2 2 7 2" xfId="54300" xr:uid="{90F948B2-C9E6-409B-AB77-C4C380E0B1D4}"/>
    <cellStyle name="Normal 2 2 8" xfId="54301" xr:uid="{A1A3ACBD-5BF4-42D4-A169-258B28EA091B}"/>
    <cellStyle name="Normal 2 2 8 2" xfId="54302" xr:uid="{3F6E22C6-3BA5-418F-977F-8457C275EA06}"/>
    <cellStyle name="Normal 2 2 9" xfId="54303" xr:uid="{C3169A7B-E999-444F-A6E0-B4B357B97C1A}"/>
    <cellStyle name="Normal 2 2 9 2" xfId="54304" xr:uid="{0A62A58E-A01F-478E-B97B-5135D07EAA51}"/>
    <cellStyle name="Normal 2 2_Actual PT" xfId="54305" xr:uid="{6A269CC9-AB07-4DDB-8A3F-6873B55BE12C}"/>
    <cellStyle name="Normal 2 3" xfId="54306" xr:uid="{EDB87ECE-CF12-45C3-9ED5-6D5A78C73CDE}"/>
    <cellStyle name="Normal 2 3 2" xfId="54307" xr:uid="{4E5D89F3-A14E-4459-AC08-20C0018A0F86}"/>
    <cellStyle name="Normal 2 3 2 2" xfId="54308" xr:uid="{414CAD06-3FAC-4678-BEC9-656ED43A91EC}"/>
    <cellStyle name="Normal 2 3 3" xfId="54309" xr:uid="{61F120DA-71E6-441E-AC1C-ABADB31A7A8C}"/>
    <cellStyle name="Normal 2 3 4" xfId="54310" xr:uid="{0D4EE7E5-997F-43DF-B8B4-83E97B78C1E4}"/>
    <cellStyle name="Normal 2 3 5" xfId="54311" xr:uid="{BFDA5E8C-A633-4150-B168-A8D14D542126}"/>
    <cellStyle name="Normal 2 4" xfId="54312" xr:uid="{60B9BC18-55B3-4DBE-8431-C5E5629F61BE}"/>
    <cellStyle name="Normal 2 4 2" xfId="54313" xr:uid="{686F7F04-E203-44A2-A56F-716208971238}"/>
    <cellStyle name="Normal 2 4 2 2" xfId="54314" xr:uid="{5E65B05F-D893-49D0-B0D3-940294EE8205}"/>
    <cellStyle name="Normal 2 4 2 3" xfId="54315" xr:uid="{29015AC6-0FF1-4B3F-9A95-BC9A509930E9}"/>
    <cellStyle name="Normal 2 4 3" xfId="54316" xr:uid="{11E0E7A5-1976-48AC-8C50-A9367AC59295}"/>
    <cellStyle name="Normal 2 4 3 2" xfId="54317" xr:uid="{6D78D9B7-63E9-411E-B888-362A1ED6E135}"/>
    <cellStyle name="Normal 2 4 4" xfId="54318" xr:uid="{0107C05D-7BDD-4D57-A2B4-25A75BE2AEA3}"/>
    <cellStyle name="Normal 2 4 4 2" xfId="54319" xr:uid="{61BA6B27-A275-49F4-9E7F-3EC1347AA8E9}"/>
    <cellStyle name="Normal 2 4 5" xfId="54320" xr:uid="{BE48C752-A1FC-4D65-B096-2BA072B51D76}"/>
    <cellStyle name="Normal 2 4 6" xfId="54321" xr:uid="{4C8EF8DD-52ED-4D89-BB78-B5E3F49E9413}"/>
    <cellStyle name="Normal 2 5" xfId="54322" xr:uid="{610896C8-2775-4962-9249-E3550223EAD0}"/>
    <cellStyle name="Normal 2 5 2" xfId="54323" xr:uid="{0BDACD7A-E174-4607-AA8E-4263D43F8802}"/>
    <cellStyle name="Normal 2 5 2 2" xfId="54324" xr:uid="{08811B31-B4D3-4045-A280-CDA51153E713}"/>
    <cellStyle name="Normal 2 5 2 3" xfId="54325" xr:uid="{386431D6-F8EE-4342-8CF3-A9549A1A0E6D}"/>
    <cellStyle name="Normal 2 5 3" xfId="54326" xr:uid="{195D4427-49AA-461F-9696-05905F819B09}"/>
    <cellStyle name="Normal 2 5 3 2" xfId="54327" xr:uid="{B5548F70-84C1-4DF8-9B60-4D928C00E4EB}"/>
    <cellStyle name="Normal 2 5 4" xfId="54328" xr:uid="{2BB0CA38-D00F-4980-ACB3-AB35FB804837}"/>
    <cellStyle name="Normal 2 5 4 2" xfId="54329" xr:uid="{4B1296D0-AC17-4950-9810-A3F9E7AF5CCF}"/>
    <cellStyle name="Normal 2 6" xfId="54330" xr:uid="{C6EBF3F8-AB38-478B-A2FC-7F14A555EB02}"/>
    <cellStyle name="Normal 2 6 2" xfId="54331" xr:uid="{BC54FB09-D1B4-45AB-B191-7EEAEE338802}"/>
    <cellStyle name="Normal 2 6 3" xfId="54332" xr:uid="{0B61BCE8-1610-408E-AA90-33F4C22DBCFB}"/>
    <cellStyle name="Normal 2 7" xfId="54333" xr:uid="{EDDDF997-A8F2-45C8-AB1B-63A2D7589421}"/>
    <cellStyle name="Normal 2 7 2" xfId="54334" xr:uid="{8B209257-B31C-4021-8146-1B0E5D0F08B3}"/>
    <cellStyle name="Normal 2 8" xfId="54335" xr:uid="{A83AA1DF-3404-4578-8FC8-4B4A63EFC1D3}"/>
    <cellStyle name="Normal 2 8 2" xfId="54336" xr:uid="{CC10AA22-06B7-4BD5-A8AC-A542BCDB6AC6}"/>
    <cellStyle name="Normal 2 8 3" xfId="54337" xr:uid="{C94CF718-788A-4C7B-B17D-8B76988B5469}"/>
    <cellStyle name="Normal 2 8 4" xfId="54338" xr:uid="{2752D03C-9AD2-437F-99CD-5DA6D685823D}"/>
    <cellStyle name="Normal 2 8 5" xfId="54339" xr:uid="{BDBEB9D3-FF45-4D5D-A3B1-27258F52B30A}"/>
    <cellStyle name="Normal 2 8_Actual PT" xfId="54340" xr:uid="{47BA462F-4102-495A-9E64-C950455FFCF3}"/>
    <cellStyle name="Normal 2 9" xfId="54341" xr:uid="{720AE341-35C9-4975-9B3F-73763A0C6A3D}"/>
    <cellStyle name="Normal 2 9 2" xfId="54342" xr:uid="{4F26E030-A191-41B1-A8B3-DA34D9BBE282}"/>
    <cellStyle name="Normal 2_2009 Projects" xfId="54343" xr:uid="{6812B548-9035-43A0-8415-A9F4BA433F26}"/>
    <cellStyle name="Normal 20" xfId="54344" xr:uid="{2F1A5118-3803-4E7D-BCA2-9071A394A899}"/>
    <cellStyle name="Normal 20 2" xfId="54345" xr:uid="{1970A639-EB2A-4574-B21A-A2B5E4393436}"/>
    <cellStyle name="Normal 20 2 2" xfId="54346" xr:uid="{475AA0E3-1D2A-428D-A8E1-C57AFF6FC219}"/>
    <cellStyle name="Normal 20 2 3" xfId="54347" xr:uid="{4FD9C065-BA1F-48E9-B54E-A65E90A58F43}"/>
    <cellStyle name="Normal 20 3" xfId="54348" xr:uid="{583B6D89-8B61-4C37-A08D-521A0989E1CC}"/>
    <cellStyle name="Normal 21" xfId="54349" xr:uid="{5BCCCF0F-4973-4963-8E6E-4A800A53006A}"/>
    <cellStyle name="Normal 21 2" xfId="54350" xr:uid="{22A10DAA-A7FF-4B6A-A4C9-C861C81FD18A}"/>
    <cellStyle name="Normal 21 2 2" xfId="54351" xr:uid="{A5B319A5-AF7E-4822-B9F5-6B805A1A98B0}"/>
    <cellStyle name="Normal 21 2 3" xfId="54352" xr:uid="{77C85004-D9AF-4CDB-9821-00E2368667AD}"/>
    <cellStyle name="Normal 22" xfId="54353" xr:uid="{C6B1C9A8-07F8-4C4A-81B0-2E93A4BCB7AD}"/>
    <cellStyle name="Normal 22 2" xfId="54354" xr:uid="{1B1614B5-ABA5-46FC-9732-CE498FDD1906}"/>
    <cellStyle name="Normal 23" xfId="54355" xr:uid="{E375494C-D0F8-4C49-A899-BDD73A7451C9}"/>
    <cellStyle name="Normal 23 2" xfId="54356" xr:uid="{A88C6AAE-8B55-455D-A55C-4B9D9C1D77BE}"/>
    <cellStyle name="Normal 24" xfId="54357" xr:uid="{A9C4F0FD-10F6-4DEB-9570-82427AF5171A}"/>
    <cellStyle name="Normal 24 2" xfId="54358" xr:uid="{100FEB75-6306-48B7-82F5-92C560E75E99}"/>
    <cellStyle name="Normal 25" xfId="54359" xr:uid="{C771287B-22B9-44C0-A3E2-7F3718A81A45}"/>
    <cellStyle name="Normal 25 2" xfId="54360" xr:uid="{2955EF7B-5C1B-4EDB-97A3-0B709E70B70F}"/>
    <cellStyle name="Normal 26" xfId="54361" xr:uid="{FDEFD384-351D-45A5-8B2B-ECC4E0DDD40B}"/>
    <cellStyle name="Normal 26 2" xfId="54362" xr:uid="{9821FEBB-AFFC-4D22-B1D2-45C1B132F95B}"/>
    <cellStyle name="Normal 27" xfId="54363" xr:uid="{3C2F52E6-C136-430D-93F0-CC6CB2D6B62E}"/>
    <cellStyle name="Normal 27 2" xfId="54364" xr:uid="{4AE845A8-6EE1-4098-8568-C434AE195F83}"/>
    <cellStyle name="Normal 28" xfId="54365" xr:uid="{C104C412-351F-4B95-B23D-8C6528C64E24}"/>
    <cellStyle name="Normal 28 2" xfId="54366" xr:uid="{DB5B5FEE-F6A1-4D9F-AA5B-C7D4FA4F1685}"/>
    <cellStyle name="Normal 29" xfId="54367" xr:uid="{C3B8BDAE-BC23-4CE0-AFED-CE531EC8B803}"/>
    <cellStyle name="Normal 29 2" xfId="54368" xr:uid="{9A491EFD-E596-4508-AC7D-7C947064C859}"/>
    <cellStyle name="Normal 3" xfId="9" xr:uid="{C3BCACB6-B692-4E81-B6D0-AC82FBF525BB}"/>
    <cellStyle name="Normal 3 10" xfId="54370" xr:uid="{10FCC787-688B-49C4-BA38-6F46BB2A819C}"/>
    <cellStyle name="Normal 3 10 2" xfId="54371" xr:uid="{DB76D80F-6C24-4600-8D77-8C03CE5C9C29}"/>
    <cellStyle name="Normal 3 11" xfId="54372" xr:uid="{610B3A01-43AA-46AB-8956-A0D022D9091B}"/>
    <cellStyle name="Normal 3 11 2" xfId="54373" xr:uid="{4C333897-56C3-4996-B937-E4C57741F824}"/>
    <cellStyle name="Normal 3 12" xfId="54374" xr:uid="{90A782E9-D4FF-449D-AAA6-64D9DFF7B736}"/>
    <cellStyle name="Normal 3 12 2" xfId="54375" xr:uid="{5F145678-5F78-40CC-B6CC-93245780D7AA}"/>
    <cellStyle name="Normal 3 13" xfId="54376" xr:uid="{BA5D66B4-43B2-49E8-B6A0-B95A8C2CAEC0}"/>
    <cellStyle name="Normal 3 13 2" xfId="54377" xr:uid="{1AF185DE-EED6-4CAF-9FC8-467E18BB2E12}"/>
    <cellStyle name="Normal 3 14" xfId="54378" xr:uid="{FDC792C0-C826-48F8-87EF-BE5CF4947ADA}"/>
    <cellStyle name="Normal 3 14 2" xfId="54379" xr:uid="{A6176781-D3B4-444D-A246-58599852DD3E}"/>
    <cellStyle name="Normal 3 15" xfId="54380" xr:uid="{08C131AA-4E18-4288-908C-279C480EAA2E}"/>
    <cellStyle name="Normal 3 15 2" xfId="54381" xr:uid="{2877CDDD-50E3-4C12-B650-3D1C0E65AADA}"/>
    <cellStyle name="Normal 3 16" xfId="54382" xr:uid="{5E121986-7AB4-4AD7-8981-FBE0D359B04D}"/>
    <cellStyle name="Normal 3 16 2" xfId="54383" xr:uid="{F2EB6C2B-9807-41D7-9C89-3D13F9127CB7}"/>
    <cellStyle name="Normal 3 17" xfId="54384" xr:uid="{4C28C36B-499B-4F7C-81B7-C90D6AB59FB3}"/>
    <cellStyle name="Normal 3 17 2" xfId="54385" xr:uid="{86A02798-D43A-49C7-A727-E5D1DCFF95BA}"/>
    <cellStyle name="Normal 3 18" xfId="54386" xr:uid="{B08857E2-D404-4DDA-8E59-A81650439F08}"/>
    <cellStyle name="Normal 3 18 2" xfId="54387" xr:uid="{8F2116C4-4AA1-4821-91C6-B9599C9E2772}"/>
    <cellStyle name="Normal 3 19" xfId="54388" xr:uid="{4965C075-3D28-4DD3-A7AE-AD72AFF0B287}"/>
    <cellStyle name="Normal 3 19 2" xfId="54389" xr:uid="{7298DA26-44A5-43D2-B3B3-9476B96BCE0A}"/>
    <cellStyle name="Normal 3 19 3" xfId="54390" xr:uid="{7FACFBD0-BCC7-49DF-B9EC-B33BEADB46AB}"/>
    <cellStyle name="Normal 3 2" xfId="54391" xr:uid="{DFAB3A25-2D95-4974-B9A5-82C3046E4D28}"/>
    <cellStyle name="Normal 3 2 2" xfId="54392" xr:uid="{739E214B-F013-4226-9C3B-7B8E94336E8C}"/>
    <cellStyle name="Normal 3 2 2 2" xfId="54393" xr:uid="{1924A77F-260B-4BE9-BDD8-7AB6DE03E1DC}"/>
    <cellStyle name="Normal 3 2 2 2 2" xfId="54394" xr:uid="{8B06152B-42C9-4737-9246-3B58C003116E}"/>
    <cellStyle name="Normal 3 2 2 2 3" xfId="54395" xr:uid="{594E9BF1-5A9E-4773-8B24-DA7BEDCC8B09}"/>
    <cellStyle name="Normal 3 2 2 3" xfId="54396" xr:uid="{D366AA6D-718A-4936-B2A6-82B5917BF574}"/>
    <cellStyle name="Normal 3 2 2 4" xfId="54397" xr:uid="{6BCE705C-1525-4535-AD7B-55B3BB02D0E7}"/>
    <cellStyle name="Normal 3 2 2 5" xfId="54398" xr:uid="{6B377F66-0B43-4270-8538-58ACF1BD36D3}"/>
    <cellStyle name="Normal 3 2 2 6" xfId="54399" xr:uid="{10469B36-96C8-4BDD-81F3-926DCA82696F}"/>
    <cellStyle name="Normal 3 2 2_Actual PT" xfId="54400" xr:uid="{DB4E30B4-CDA2-4B02-942B-2EDF53F4305B}"/>
    <cellStyle name="Normal 3 2 3" xfId="54401" xr:uid="{AC43C98A-0264-46C4-A734-E29102190820}"/>
    <cellStyle name="Normal 3 2 3 2" xfId="54402" xr:uid="{04450C19-8095-4D06-AE13-CA1A6C55FD01}"/>
    <cellStyle name="Normal 3 2 3 3" xfId="54403" xr:uid="{72119786-F56A-47A5-B1C8-A5122B841F1C}"/>
    <cellStyle name="Normal 3 2 4" xfId="54404" xr:uid="{EE08FED7-692D-4015-8278-F806216602FB}"/>
    <cellStyle name="Normal 3 2 4 2" xfId="54405" xr:uid="{4A024C57-BD5F-4548-B724-B3CE98B92BBC}"/>
    <cellStyle name="Normal 3 2 5" xfId="54406" xr:uid="{57027E5E-0328-4970-A009-07224A4D0DAE}"/>
    <cellStyle name="Normal 3 2_Actual PT" xfId="54407" xr:uid="{4F9B74F3-67F5-4B38-8DE7-43340F055ADC}"/>
    <cellStyle name="Normal 3 20" xfId="54408" xr:uid="{32013B67-6FED-410A-BBB9-65B43F832B41}"/>
    <cellStyle name="Normal 3 20 2" xfId="54409" xr:uid="{E4EA0F6C-2A18-48EE-9892-8D3DB4512FCF}"/>
    <cellStyle name="Normal 3 20 3" xfId="54410" xr:uid="{05AC008B-2B9D-437C-A449-6ABC41D1823A}"/>
    <cellStyle name="Normal 3 21" xfId="54411" xr:uid="{055BA699-CD49-4F61-B084-59563AC0C065}"/>
    <cellStyle name="Normal 3 22" xfId="54412" xr:uid="{2362C74F-2EBF-40BA-878C-E8653AA38B30}"/>
    <cellStyle name="Normal 3 23" xfId="54369" xr:uid="{791FFA92-2626-4C63-B8FD-C733FA6A98EA}"/>
    <cellStyle name="Normal 3 3" xfId="54413" xr:uid="{65DB146E-BD11-4844-8B2E-E59F625D22DD}"/>
    <cellStyle name="Normal 3 3 2" xfId="54414" xr:uid="{922128B7-34F5-4BE0-A615-178BD2E14CBC}"/>
    <cellStyle name="Normal 3 3 2 2" xfId="54415" xr:uid="{16545829-05F1-4B14-BF34-971649348259}"/>
    <cellStyle name="Normal 3 3 2 3" xfId="54416" xr:uid="{A6F3CF18-1666-43F0-962C-E2D907722CB3}"/>
    <cellStyle name="Normal 3 3 2 4" xfId="54417" xr:uid="{520A2259-E1C9-4679-8ABE-AB95EDD02AD2}"/>
    <cellStyle name="Normal 3 3 3" xfId="54418" xr:uid="{95CBD0A5-5BFA-44C6-8181-96C1017066D4}"/>
    <cellStyle name="Normal 3 3 4" xfId="54419" xr:uid="{42F95868-838C-4729-88C0-7FE34B0CB694}"/>
    <cellStyle name="Normal 3 3 5" xfId="54420" xr:uid="{0030FE6E-0C70-4F1B-948F-32C94A50E3E7}"/>
    <cellStyle name="Normal 3 3 6" xfId="54421" xr:uid="{38C410A8-525E-4C19-A0C7-DC68F94AA2D1}"/>
    <cellStyle name="Normal 3 3 7" xfId="54422" xr:uid="{3A0AB8D2-762F-4EEF-A9F0-7818E928C0F8}"/>
    <cellStyle name="Normal 3 3 8" xfId="54423" xr:uid="{BB72473D-0D63-4163-AAF2-836604A6A42E}"/>
    <cellStyle name="Normal 3 4" xfId="54424" xr:uid="{6906826F-15BC-40FC-AA66-319513364C7B}"/>
    <cellStyle name="Normal 3 4 2" xfId="54425" xr:uid="{E394504E-51C3-44CF-9187-4916DEC5B882}"/>
    <cellStyle name="Normal 3 4 3" xfId="54426" xr:uid="{4BD42B06-F4C0-4229-9705-EC997B9C3655}"/>
    <cellStyle name="Normal 3 5" xfId="54427" xr:uid="{EDF0BD9E-E2DC-4EA7-ADCB-A8D93A4C5457}"/>
    <cellStyle name="Normal 3 5 2" xfId="54428" xr:uid="{453329E4-C295-4FC8-A282-53CD0C4EF5F0}"/>
    <cellStyle name="Normal 3 5 2 2" xfId="54429" xr:uid="{2FDF9FF4-31F6-484E-B14D-355F9FB83AD3}"/>
    <cellStyle name="Normal 3 5 2 3" xfId="54430" xr:uid="{90786904-5E9A-42B8-9706-17B239A04E9E}"/>
    <cellStyle name="Normal 3 5 3" xfId="54431" xr:uid="{E3E39C82-6FDA-4607-B2AB-90158A7C688B}"/>
    <cellStyle name="Normal 3 5 3 2" xfId="54432" xr:uid="{AEDB9F4C-2AD1-4EA5-8AE4-C8B78CF2267B}"/>
    <cellStyle name="Normal 3 6" xfId="54433" xr:uid="{73789CD4-DF48-496F-BFCC-551DFC6E898B}"/>
    <cellStyle name="Normal 3 6 2" xfId="54434" xr:uid="{CB53E7AA-C6AB-467B-AF5B-FD49E2FD8D22}"/>
    <cellStyle name="Normal 3 7" xfId="54435" xr:uid="{B05B8405-CE44-4D1C-B846-DFC323A7B23F}"/>
    <cellStyle name="Normal 3 7 10" xfId="54436" xr:uid="{F471423F-AB1B-4DE9-88AB-958B7AF492FC}"/>
    <cellStyle name="Normal 3 7 10 2" xfId="54437" xr:uid="{D760A96F-5BBC-4560-9811-615D37A5AB6F}"/>
    <cellStyle name="Normal 3 7 11" xfId="54438" xr:uid="{21B2BF80-E168-49A6-B606-96E40C0DB964}"/>
    <cellStyle name="Normal 3 7 12" xfId="54439" xr:uid="{204C9859-B9A9-4EA1-9A1B-0CEE9677B8AC}"/>
    <cellStyle name="Normal 3 7 13" xfId="54440" xr:uid="{CBD9BCA2-0CEB-47F3-A075-7EB3122FF971}"/>
    <cellStyle name="Normal 3 7 14" xfId="54441" xr:uid="{BE9B1D19-28D3-4B21-8213-ADD50F35E6B8}"/>
    <cellStyle name="Normal 3 7 2" xfId="54442" xr:uid="{4FC986DE-B566-4C42-89ED-EBDB48ABCE28}"/>
    <cellStyle name="Normal 3 7 2 10" xfId="54443" xr:uid="{B56C6804-AFBD-4003-9525-C93AECE37543}"/>
    <cellStyle name="Normal 3 7 2 11" xfId="54444" xr:uid="{9D7ACD90-19C9-4DFA-849E-AE8CDC7ADCB1}"/>
    <cellStyle name="Normal 3 7 2 12" xfId="54445" xr:uid="{61A0FD56-6C75-4724-AF3E-EE2C1C9733A8}"/>
    <cellStyle name="Normal 3 7 2 13" xfId="54446" xr:uid="{7C16C8C6-F1AD-4CFE-8FC8-676D26B7D4D6}"/>
    <cellStyle name="Normal 3 7 2 2" xfId="54447" xr:uid="{C743DDBE-5FDC-4DAE-9CCA-69F7C2DE0A18}"/>
    <cellStyle name="Normal 3 7 2 2 10" xfId="54448" xr:uid="{65394190-5303-481B-87FB-C78DFDC2D5BD}"/>
    <cellStyle name="Normal 3 7 2 2 2" xfId="54449" xr:uid="{51561289-C422-43FE-8B2D-D215FF233724}"/>
    <cellStyle name="Normal 3 7 2 2 2 2" xfId="54450" xr:uid="{E7C0E57C-FB38-4880-A639-A93BADABBE81}"/>
    <cellStyle name="Normal 3 7 2 2 2 2 2" xfId="54451" xr:uid="{FAE61D90-A8E1-4286-A57D-2BF61515054C}"/>
    <cellStyle name="Normal 3 7 2 2 2 2 2 2" xfId="54452" xr:uid="{E16D0FE1-73AF-4CDC-8D6E-917848058D11}"/>
    <cellStyle name="Normal 3 7 2 2 2 2 3" xfId="54453" xr:uid="{727D9904-39A0-415D-B0F8-5AD90D837AA8}"/>
    <cellStyle name="Normal 3 7 2 2 2 3" xfId="54454" xr:uid="{8B728CDD-34DA-487B-82D4-CFC793DD05F8}"/>
    <cellStyle name="Normal 3 7 2 2 2 3 2" xfId="54455" xr:uid="{BB7C91E3-0396-4662-81FB-FCC5ED19439A}"/>
    <cellStyle name="Normal 3 7 2 2 2 4" xfId="54456" xr:uid="{E076B9C6-143D-409E-84C7-7647B8D0E57A}"/>
    <cellStyle name="Normal 3 7 2 2 2 4 2" xfId="54457" xr:uid="{42E6FD3A-4789-4E81-8079-7B65F747CDD3}"/>
    <cellStyle name="Normal 3 7 2 2 2 5" xfId="54458" xr:uid="{A2262A0E-0DD9-4140-86DA-1D45EFB8E746}"/>
    <cellStyle name="Normal 3 7 2 2 2 6" xfId="54459" xr:uid="{215DB86B-BDEB-423C-A907-9F9473AC5A05}"/>
    <cellStyle name="Normal 3 7 2 2 2 7" xfId="54460" xr:uid="{C2B3AD97-8070-4BB3-8FE7-72F2C94DEB2B}"/>
    <cellStyle name="Normal 3 7 2 2 3" xfId="54461" xr:uid="{86DD5AD8-2BE0-4EA4-B5DC-F7C4646C4786}"/>
    <cellStyle name="Normal 3 7 2 2 3 2" xfId="54462" xr:uid="{E361B481-3306-4E65-B783-F83E4639145D}"/>
    <cellStyle name="Normal 3 7 2 2 3 2 2" xfId="54463" xr:uid="{5B465CFA-31D7-4BF2-8563-583618BDD0F8}"/>
    <cellStyle name="Normal 3 7 2 2 3 2 2 2" xfId="54464" xr:uid="{8A01319D-044F-4FEC-AB56-987487E76D50}"/>
    <cellStyle name="Normal 3 7 2 2 3 2 3" xfId="54465" xr:uid="{340B596F-17CE-42E0-8800-AB003EF6E6B2}"/>
    <cellStyle name="Normal 3 7 2 2 3 3" xfId="54466" xr:uid="{A041E7D0-C0E1-4933-AA89-0661CEAE942B}"/>
    <cellStyle name="Normal 3 7 2 2 3 3 2" xfId="54467" xr:uid="{D2815388-373E-4735-8FF4-97B0E743520E}"/>
    <cellStyle name="Normal 3 7 2 2 3 4" xfId="54468" xr:uid="{82B93E2F-D2D4-478D-9935-A10F231AD4F0}"/>
    <cellStyle name="Normal 3 7 2 2 3 4 2" xfId="54469" xr:uid="{0A1FEDE6-4802-472B-BD0A-51E7668995C3}"/>
    <cellStyle name="Normal 3 7 2 2 3 5" xfId="54470" xr:uid="{FE60C9DA-0512-44BC-87B7-3B7E35EEB28D}"/>
    <cellStyle name="Normal 3 7 2 2 3 6" xfId="54471" xr:uid="{90A809A6-E2B0-4F98-8C88-625611D27647}"/>
    <cellStyle name="Normal 3 7 2 2 3 7" xfId="54472" xr:uid="{D9088CBA-6E0B-4C61-A7BE-FE61D4C8D7F3}"/>
    <cellStyle name="Normal 3 7 2 2 4" xfId="54473" xr:uid="{EC7C7C52-A0E6-40E3-AADE-32489635496A}"/>
    <cellStyle name="Normal 3 7 2 2 4 2" xfId="54474" xr:uid="{5AF46D45-ADFF-4FBF-AEB2-0B56EFCE5CE7}"/>
    <cellStyle name="Normal 3 7 2 2 4 2 2" xfId="54475" xr:uid="{9B5DF9BF-5C1D-40FE-9063-31090BA36E81}"/>
    <cellStyle name="Normal 3 7 2 2 4 2 2 2" xfId="54476" xr:uid="{57F9AA0F-1176-4133-96E3-5D4F3999DD55}"/>
    <cellStyle name="Normal 3 7 2 2 4 2 3" xfId="54477" xr:uid="{78A8F9C3-C57F-490D-BA1C-432316C36696}"/>
    <cellStyle name="Normal 3 7 2 2 4 3" xfId="54478" xr:uid="{FE04C15F-13CB-4E8D-B99D-69305010D39F}"/>
    <cellStyle name="Normal 3 7 2 2 4 3 2" xfId="54479" xr:uid="{4D5E3A9F-E629-45A8-9A7A-8D6CEBF7DBB9}"/>
    <cellStyle name="Normal 3 7 2 2 4 4" xfId="54480" xr:uid="{1272DE0B-3C11-45CC-8ADE-0E511ADCB455}"/>
    <cellStyle name="Normal 3 7 2 2 4 4 2" xfId="54481" xr:uid="{F8686008-DE77-4C45-AE79-C0B84AF23D8A}"/>
    <cellStyle name="Normal 3 7 2 2 4 5" xfId="54482" xr:uid="{F67F38CE-4995-4E00-94EA-35F7692B10EA}"/>
    <cellStyle name="Normal 3 7 2 2 4 6" xfId="54483" xr:uid="{CBC07EC4-408B-4AEB-9145-E5FEF034F43A}"/>
    <cellStyle name="Normal 3 7 2 2 4 7" xfId="54484" xr:uid="{995EEA4D-95FB-4AF4-A4C7-78BD066D450D}"/>
    <cellStyle name="Normal 3 7 2 2 5" xfId="54485" xr:uid="{C00B3204-7C6C-4ADD-B32F-98A57EEB2810}"/>
    <cellStyle name="Normal 3 7 2 2 5 2" xfId="54486" xr:uid="{20535045-9CF2-4455-898C-4378F97E5388}"/>
    <cellStyle name="Normal 3 7 2 2 5 2 2" xfId="54487" xr:uid="{C18685C5-12A0-4ED5-ADCC-06FEA8C91237}"/>
    <cellStyle name="Normal 3 7 2 2 5 3" xfId="54488" xr:uid="{2DCE37FB-CCF8-459B-A7A3-BF486EE81C7E}"/>
    <cellStyle name="Normal 3 7 2 2 6" xfId="54489" xr:uid="{F012C2CA-EEDD-4726-A766-DB15646615F7}"/>
    <cellStyle name="Normal 3 7 2 2 6 2" xfId="54490" xr:uid="{D32D81CB-FC2D-4A0A-B5CC-C64F473EABA3}"/>
    <cellStyle name="Normal 3 7 2 2 7" xfId="54491" xr:uid="{6CB22EAD-1CB3-4630-8C8B-3032C68F5AA1}"/>
    <cellStyle name="Normal 3 7 2 2 7 2" xfId="54492" xr:uid="{638CB226-6AE9-456B-A4CD-86AC647458CF}"/>
    <cellStyle name="Normal 3 7 2 2 8" xfId="54493" xr:uid="{223352EF-1029-47A9-AF7E-9A9A0894C7FB}"/>
    <cellStyle name="Normal 3 7 2 2 9" xfId="54494" xr:uid="{A6141642-CD29-4FBB-A2F6-029CF6C93FB5}"/>
    <cellStyle name="Normal 3 7 2 3" xfId="54495" xr:uid="{61C427B1-59E7-4687-8146-E3F81B0FD217}"/>
    <cellStyle name="Normal 3 7 2 3 2" xfId="54496" xr:uid="{0BD215E8-4D8A-4FA7-9F63-18D00161649F}"/>
    <cellStyle name="Normal 3 7 2 3 2 2" xfId="54497" xr:uid="{696E8782-DB42-43DA-AEDB-FB3A328E22FC}"/>
    <cellStyle name="Normal 3 7 2 3 2 2 2" xfId="54498" xr:uid="{8931A80B-522C-42FC-BF98-360CC8805EF9}"/>
    <cellStyle name="Normal 3 7 2 3 2 2 2 2" xfId="54499" xr:uid="{AC47AB9D-8264-4420-A2BA-C7F3F15F4878}"/>
    <cellStyle name="Normal 3 7 2 3 2 2 3" xfId="54500" xr:uid="{B12D8249-B99D-4554-9FFE-8BECAEE8F3BB}"/>
    <cellStyle name="Normal 3 7 2 3 2 3" xfId="54501" xr:uid="{E251B23F-FEA7-4D22-9DF8-6ECD01DA7E75}"/>
    <cellStyle name="Normal 3 7 2 3 2 3 2" xfId="54502" xr:uid="{E5301D26-CAE3-4B98-86BF-7F2872365ED7}"/>
    <cellStyle name="Normal 3 7 2 3 2 4" xfId="54503" xr:uid="{F71D85F1-F29B-45A5-9673-3A7D9FFEA33F}"/>
    <cellStyle name="Normal 3 7 2 3 2 4 2" xfId="54504" xr:uid="{B3F9AA5E-E82B-41F1-897B-97D037F2F7D6}"/>
    <cellStyle name="Normal 3 7 2 3 2 5" xfId="54505" xr:uid="{B6C55E89-C9E7-4239-AA8B-4ECC47398EC3}"/>
    <cellStyle name="Normal 3 7 2 3 2 6" xfId="54506" xr:uid="{785A6D20-5A2E-47CD-A793-A6EE3E62F4BF}"/>
    <cellStyle name="Normal 3 7 2 3 2 7" xfId="54507" xr:uid="{9A06ACC9-1C3D-4CC6-99C0-0002CAE06337}"/>
    <cellStyle name="Normal 3 7 2 3 3" xfId="54508" xr:uid="{B9315A2A-DF1F-44FD-A012-64616AD68746}"/>
    <cellStyle name="Normal 3 7 2 3 3 2" xfId="54509" xr:uid="{0385784E-B497-4262-B911-B6035D9A38B0}"/>
    <cellStyle name="Normal 3 7 2 3 3 2 2" xfId="54510" xr:uid="{E2919A04-1670-445B-AD70-F29C85C703AD}"/>
    <cellStyle name="Normal 3 7 2 3 3 3" xfId="54511" xr:uid="{603CBD89-1B3A-46F4-A17E-A20B2EF35B73}"/>
    <cellStyle name="Normal 3 7 2 3 4" xfId="54512" xr:uid="{01FE541C-2AF7-48A6-ACA5-D1C0E24763AB}"/>
    <cellStyle name="Normal 3 7 2 3 4 2" xfId="54513" xr:uid="{2CAE528F-49DD-4DE5-8F33-AD23D4201385}"/>
    <cellStyle name="Normal 3 7 2 3 5" xfId="54514" xr:uid="{2D6AD9F3-25B3-460E-8F34-54459A8DD597}"/>
    <cellStyle name="Normal 3 7 2 3 5 2" xfId="54515" xr:uid="{A0A44BFE-EFDA-40C6-BC7B-26156CB72B62}"/>
    <cellStyle name="Normal 3 7 2 3 6" xfId="54516" xr:uid="{636FCED2-AE5F-4C3C-9B4A-A1C88338F43E}"/>
    <cellStyle name="Normal 3 7 2 3 7" xfId="54517" xr:uid="{A0A06968-6444-48C4-ACC8-1F5ED25AA924}"/>
    <cellStyle name="Normal 3 7 2 3 8" xfId="54518" xr:uid="{2F0B5A5D-3EE8-4AF2-A727-B935A6F0D7C5}"/>
    <cellStyle name="Normal 3 7 2 4" xfId="54519" xr:uid="{4981B96E-E96D-4390-A1A3-26CF04BA60FD}"/>
    <cellStyle name="Normal 3 7 2 4 2" xfId="54520" xr:uid="{78E30D20-B6B5-467F-B3B7-E1B2039CE257}"/>
    <cellStyle name="Normal 3 7 2 4 2 2" xfId="54521" xr:uid="{5EA89E97-A225-4015-8ED6-720962235E04}"/>
    <cellStyle name="Normal 3 7 2 4 2 2 2" xfId="54522" xr:uid="{F71EE427-76DD-40DA-805F-6E809B03CB97}"/>
    <cellStyle name="Normal 3 7 2 4 2 3" xfId="54523" xr:uid="{1A88A792-B5A9-4758-90FA-088D57EA91F2}"/>
    <cellStyle name="Normal 3 7 2 4 3" xfId="54524" xr:uid="{381DCEB9-6F0D-4FD0-8479-29163DDFB00C}"/>
    <cellStyle name="Normal 3 7 2 4 3 2" xfId="54525" xr:uid="{B399AC83-647E-40E2-9183-15CA286BC881}"/>
    <cellStyle name="Normal 3 7 2 4 4" xfId="54526" xr:uid="{E69B2725-C181-4929-8C15-A548288A1CB2}"/>
    <cellStyle name="Normal 3 7 2 4 4 2" xfId="54527" xr:uid="{68E0C643-E642-4172-ADD0-05866EFB1D22}"/>
    <cellStyle name="Normal 3 7 2 4 5" xfId="54528" xr:uid="{79D59498-86EB-40E5-BFCD-CA982B992701}"/>
    <cellStyle name="Normal 3 7 2 4 6" xfId="54529" xr:uid="{F06AAF90-20D2-46FF-98B8-4D8883982C16}"/>
    <cellStyle name="Normal 3 7 2 4 7" xfId="54530" xr:uid="{6831CBB7-932D-4C00-AE48-5B5B8A9D9198}"/>
    <cellStyle name="Normal 3 7 2 5" xfId="54531" xr:uid="{2B520E61-ED84-4EE5-A7E9-60AB885D6CCA}"/>
    <cellStyle name="Normal 3 7 2 5 2" xfId="54532" xr:uid="{77EF2AC9-0C97-4EBC-9243-994C2BF08B86}"/>
    <cellStyle name="Normal 3 7 2 5 2 2" xfId="54533" xr:uid="{7C534270-7451-4B18-A2FB-8012E0E2E024}"/>
    <cellStyle name="Normal 3 7 2 5 2 2 2" xfId="54534" xr:uid="{3BE25A35-4FBB-4368-9CFB-E320E3BA771A}"/>
    <cellStyle name="Normal 3 7 2 5 2 3" xfId="54535" xr:uid="{69E439F0-CEAB-41AE-B21C-4E28FE33B809}"/>
    <cellStyle name="Normal 3 7 2 5 3" xfId="54536" xr:uid="{E2372AE7-86F5-479D-817A-D5ADCE4B44ED}"/>
    <cellStyle name="Normal 3 7 2 5 3 2" xfId="54537" xr:uid="{1C2C2836-DB34-4165-9CB6-2B120A442C09}"/>
    <cellStyle name="Normal 3 7 2 5 4" xfId="54538" xr:uid="{CE5444B0-70F2-4410-BD6E-05513DCBABF1}"/>
    <cellStyle name="Normal 3 7 2 5 4 2" xfId="54539" xr:uid="{79FCC025-AD04-445A-88BB-D46FB8B76473}"/>
    <cellStyle name="Normal 3 7 2 5 5" xfId="54540" xr:uid="{4C00F707-3C80-4B61-8871-81E142E830BC}"/>
    <cellStyle name="Normal 3 7 2 5 6" xfId="54541" xr:uid="{5C31A280-013D-4C1B-8755-23FA066F28F3}"/>
    <cellStyle name="Normal 3 7 2 5 7" xfId="54542" xr:uid="{F53AB99A-BC04-4675-8AAA-5DAD9DF2DC4D}"/>
    <cellStyle name="Normal 3 7 2 6" xfId="54543" xr:uid="{779B1CC6-87A6-4178-BF7B-1689F739E713}"/>
    <cellStyle name="Normal 3 7 2 6 2" xfId="54544" xr:uid="{A2595D03-A34C-4F87-90C6-BFB42E642343}"/>
    <cellStyle name="Normal 3 7 2 6 2 2" xfId="54545" xr:uid="{219D7BBE-18C9-442F-960F-0EF4A11F276F}"/>
    <cellStyle name="Normal 3 7 2 6 2 2 2" xfId="54546" xr:uid="{0E9754E9-E3FA-4FE2-9A61-89ABE02E5157}"/>
    <cellStyle name="Normal 3 7 2 6 2 3" xfId="54547" xr:uid="{CAA01C0D-BBF4-48A0-8F6C-32548E8EC699}"/>
    <cellStyle name="Normal 3 7 2 6 3" xfId="54548" xr:uid="{BD186DBB-3F11-4076-8FC6-A2671423FF17}"/>
    <cellStyle name="Normal 3 7 2 6 3 2" xfId="54549" xr:uid="{3E71141B-F824-4775-9B8D-D18AB3D37718}"/>
    <cellStyle name="Normal 3 7 2 6 4" xfId="54550" xr:uid="{D5B268ED-4227-412E-8A69-187D3647C88A}"/>
    <cellStyle name="Normal 3 7 2 6 4 2" xfId="54551" xr:uid="{F61F8361-CE2C-4311-83F0-EC0AB20C7F31}"/>
    <cellStyle name="Normal 3 7 2 6 5" xfId="54552" xr:uid="{831D699A-0F24-47AE-93B5-61A32807D42F}"/>
    <cellStyle name="Normal 3 7 2 6 6" xfId="54553" xr:uid="{82F33AD3-38BA-4C61-A330-3486501D110B}"/>
    <cellStyle name="Normal 3 7 2 6 7" xfId="54554" xr:uid="{ED47F390-E453-4973-9280-FA8145817BC8}"/>
    <cellStyle name="Normal 3 7 2 7" xfId="54555" xr:uid="{094F0CE1-0B51-41B4-B0C1-F5210AA4912C}"/>
    <cellStyle name="Normal 3 7 2 7 2" xfId="54556" xr:uid="{429F3750-82B6-443E-8B47-F1407DCC5024}"/>
    <cellStyle name="Normal 3 7 2 7 2 2" xfId="54557" xr:uid="{175DD63E-9D4A-4DBE-A51A-269DBEB7D01B}"/>
    <cellStyle name="Normal 3 7 2 7 3" xfId="54558" xr:uid="{7C402F3D-9097-4428-87A8-08AD4F3A899C}"/>
    <cellStyle name="Normal 3 7 2 7 4" xfId="54559" xr:uid="{306B49CF-F304-42F1-A179-A2A57BA5B4B8}"/>
    <cellStyle name="Normal 3 7 2 8" xfId="54560" xr:uid="{DF936AD0-575A-478A-91D4-EC10BCC89F64}"/>
    <cellStyle name="Normal 3 7 2 8 2" xfId="54561" xr:uid="{2CBE9B34-BF2E-421F-8C46-FB5BF2A5C6CC}"/>
    <cellStyle name="Normal 3 7 2 9" xfId="54562" xr:uid="{0C242DEE-78E6-4B17-9801-5F80A7B0B2AC}"/>
    <cellStyle name="Normal 3 7 2 9 2" xfId="54563" xr:uid="{20E8254F-9F6C-4B72-92B8-1576F16CB32D}"/>
    <cellStyle name="Normal 3 7 2_Actual PT" xfId="54564" xr:uid="{54CF2513-BA5F-4BAE-832F-66D12BA46723}"/>
    <cellStyle name="Normal 3 7 3" xfId="54565" xr:uid="{17572DDB-1508-4BD5-B714-BA3C6959B064}"/>
    <cellStyle name="Normal 3 7 3 10" xfId="54566" xr:uid="{86E7E6B1-7031-426D-B332-76C0DF8E3A53}"/>
    <cellStyle name="Normal 3 7 3 2" xfId="54567" xr:uid="{DE1D39BB-525F-4E58-9928-1F47E0E63B0C}"/>
    <cellStyle name="Normal 3 7 3 2 2" xfId="54568" xr:uid="{D4FBFFDB-F98A-454B-9F7B-799F2F852F7F}"/>
    <cellStyle name="Normal 3 7 3 2 2 2" xfId="54569" xr:uid="{A7C62348-8A69-4D5B-9406-A3B8AD9948A8}"/>
    <cellStyle name="Normal 3 7 3 2 2 2 2" xfId="54570" xr:uid="{3C76D8C0-7ED6-4291-BF64-821964B949AC}"/>
    <cellStyle name="Normal 3 7 3 2 2 3" xfId="54571" xr:uid="{D11AF54B-F443-41FA-A05F-4FEB150B46F6}"/>
    <cellStyle name="Normal 3 7 3 2 3" xfId="54572" xr:uid="{81FE9F72-0705-4C8C-8F3C-C655273DBB28}"/>
    <cellStyle name="Normal 3 7 3 2 3 2" xfId="54573" xr:uid="{DDE125AC-4211-42F8-B6DC-7F46134C5D75}"/>
    <cellStyle name="Normal 3 7 3 2 4" xfId="54574" xr:uid="{2B837C7B-E06C-4B77-9639-ED5129AC62C0}"/>
    <cellStyle name="Normal 3 7 3 2 4 2" xfId="54575" xr:uid="{532D843C-02DD-4980-A5BB-6AE29CE3541B}"/>
    <cellStyle name="Normal 3 7 3 2 5" xfId="54576" xr:uid="{D87C17B6-CE4F-47F2-9CB8-B4357D868A64}"/>
    <cellStyle name="Normal 3 7 3 2 6" xfId="54577" xr:uid="{0F68D0B7-2965-4FD7-A779-68F894EB0C52}"/>
    <cellStyle name="Normal 3 7 3 2 7" xfId="54578" xr:uid="{4BA5E453-50F0-425A-89F1-5AF4757FA68E}"/>
    <cellStyle name="Normal 3 7 3 3" xfId="54579" xr:uid="{04CD58B4-51A2-4140-943A-3D125CBD0BE0}"/>
    <cellStyle name="Normal 3 7 3 3 2" xfId="54580" xr:uid="{E99C58D5-3D0D-420F-BE61-893BC08D5F7B}"/>
    <cellStyle name="Normal 3 7 3 3 2 2" xfId="54581" xr:uid="{44234152-4E7E-4371-8576-C156E9E9FA17}"/>
    <cellStyle name="Normal 3 7 3 3 2 2 2" xfId="54582" xr:uid="{FA236559-DF6D-484E-B5F4-EAA733E30A7B}"/>
    <cellStyle name="Normal 3 7 3 3 2 3" xfId="54583" xr:uid="{6F9A09EB-AEB7-4483-A2EB-6941E0C2F32C}"/>
    <cellStyle name="Normal 3 7 3 3 3" xfId="54584" xr:uid="{62AEDDF3-DC4A-47FF-982B-59FCCFE7ED75}"/>
    <cellStyle name="Normal 3 7 3 3 3 2" xfId="54585" xr:uid="{63873653-37B6-41E6-B1C8-CCAA1E65A2DF}"/>
    <cellStyle name="Normal 3 7 3 3 4" xfId="54586" xr:uid="{A4413C30-FEB3-4317-B21C-665A7BB78900}"/>
    <cellStyle name="Normal 3 7 3 3 4 2" xfId="54587" xr:uid="{FD89EAD1-D083-4B66-82DE-A943A5543BDF}"/>
    <cellStyle name="Normal 3 7 3 3 5" xfId="54588" xr:uid="{1B93DA3D-55ED-456D-AB1D-63A14CF01B3F}"/>
    <cellStyle name="Normal 3 7 3 3 6" xfId="54589" xr:uid="{E0B2B612-71E3-42DF-A419-E92995087EAE}"/>
    <cellStyle name="Normal 3 7 3 3 7" xfId="54590" xr:uid="{9D4438FE-6ABF-4471-B896-9F54723B121D}"/>
    <cellStyle name="Normal 3 7 3 4" xfId="54591" xr:uid="{DCA75016-D1FF-44C2-B86B-8070D93121E4}"/>
    <cellStyle name="Normal 3 7 3 4 2" xfId="54592" xr:uid="{E115086C-415F-43DB-AFEF-8D827E4E95BB}"/>
    <cellStyle name="Normal 3 7 3 4 2 2" xfId="54593" xr:uid="{20D06247-C136-4D19-8E2B-083837394650}"/>
    <cellStyle name="Normal 3 7 3 4 2 2 2" xfId="54594" xr:uid="{79A80B80-A627-4BC4-8A4F-797FB41146EB}"/>
    <cellStyle name="Normal 3 7 3 4 2 3" xfId="54595" xr:uid="{444D3840-CE47-4750-BD50-24A643111E3F}"/>
    <cellStyle name="Normal 3 7 3 4 3" xfId="54596" xr:uid="{AA41E0C5-3979-4DA6-A214-7E44D6943827}"/>
    <cellStyle name="Normal 3 7 3 4 3 2" xfId="54597" xr:uid="{5E598DDC-0951-4265-B46B-C52A03DED8EE}"/>
    <cellStyle name="Normal 3 7 3 4 4" xfId="54598" xr:uid="{941D4C86-E9D3-48C1-91F5-E31261238820}"/>
    <cellStyle name="Normal 3 7 3 4 4 2" xfId="54599" xr:uid="{2AD8BDD5-A12D-46F3-B3B1-5C3A52728AC9}"/>
    <cellStyle name="Normal 3 7 3 4 5" xfId="54600" xr:uid="{4ED6C1EE-DC4E-4CF2-988D-CDBA5A2D030A}"/>
    <cellStyle name="Normal 3 7 3 4 6" xfId="54601" xr:uid="{E077CEC1-F262-42CE-8927-91BFC690E77C}"/>
    <cellStyle name="Normal 3 7 3 4 7" xfId="54602" xr:uid="{9061FD0A-BA02-4A14-BF76-BA7276FAB6D2}"/>
    <cellStyle name="Normal 3 7 3 5" xfId="54603" xr:uid="{4179B332-8FCC-40D5-B1C2-74398848621D}"/>
    <cellStyle name="Normal 3 7 3 5 2" xfId="54604" xr:uid="{4C3CBFF8-F5DC-4576-BA9C-0B34A9C45F26}"/>
    <cellStyle name="Normal 3 7 3 5 2 2" xfId="54605" xr:uid="{4980E2A6-8D89-4B2D-B8C1-5A4B03FAD552}"/>
    <cellStyle name="Normal 3 7 3 5 3" xfId="54606" xr:uid="{F6554397-D2E8-4706-887E-9B6C24F3AB1A}"/>
    <cellStyle name="Normal 3 7 3 6" xfId="54607" xr:uid="{8BB21ACC-3337-4556-BD8D-4FB07990C0E9}"/>
    <cellStyle name="Normal 3 7 3 6 2" xfId="54608" xr:uid="{1E8944BD-1566-4830-A668-C55233E7EFC9}"/>
    <cellStyle name="Normal 3 7 3 7" xfId="54609" xr:uid="{A4438AE3-3B11-4436-BBFF-D42D942862F2}"/>
    <cellStyle name="Normal 3 7 3 7 2" xfId="54610" xr:uid="{22261CB1-EF69-4E8B-9FAD-22AAC48E1FF7}"/>
    <cellStyle name="Normal 3 7 3 8" xfId="54611" xr:uid="{48F49774-2A69-4D1C-9E3C-484EBE1B0DE7}"/>
    <cellStyle name="Normal 3 7 3 9" xfId="54612" xr:uid="{03F3637A-43B9-47F3-BEF4-EA1E318F58A1}"/>
    <cellStyle name="Normal 3 7 4" xfId="54613" xr:uid="{BC4D8FCD-78E9-45C3-9AF8-1E4C25143C69}"/>
    <cellStyle name="Normal 3 7 4 2" xfId="54614" xr:uid="{4AD9D769-689F-4C86-AFEF-DC36C7348C24}"/>
    <cellStyle name="Normal 3 7 4 2 2" xfId="54615" xr:uid="{5576E008-3090-4082-AADA-38CD55024DE2}"/>
    <cellStyle name="Normal 3 7 4 2 2 2" xfId="54616" xr:uid="{E6C16370-A589-40AD-A3C6-6ACF20F15139}"/>
    <cellStyle name="Normal 3 7 4 2 2 2 2" xfId="54617" xr:uid="{33445841-7C47-453A-830E-50365F09096F}"/>
    <cellStyle name="Normal 3 7 4 2 2 3" xfId="54618" xr:uid="{BC89B314-62D1-457F-AC41-B41B35F96456}"/>
    <cellStyle name="Normal 3 7 4 2 3" xfId="54619" xr:uid="{82D0C394-3664-47F8-9D3C-2F31F457A4AB}"/>
    <cellStyle name="Normal 3 7 4 2 3 2" xfId="54620" xr:uid="{EA897DB6-B4FB-4054-8533-6F17DD1B60F1}"/>
    <cellStyle name="Normal 3 7 4 2 4" xfId="54621" xr:uid="{6C42311E-A52F-4F67-82A9-8068711618DC}"/>
    <cellStyle name="Normal 3 7 4 2 4 2" xfId="54622" xr:uid="{B5D9921E-E9B5-4CB0-A7D5-E7972ACDD1D8}"/>
    <cellStyle name="Normal 3 7 4 2 5" xfId="54623" xr:uid="{234748E0-759C-4D33-9493-5AA30D146FD2}"/>
    <cellStyle name="Normal 3 7 4 2 6" xfId="54624" xr:uid="{286E109B-CF10-4D08-AADF-FCB368B27A6C}"/>
    <cellStyle name="Normal 3 7 4 2 7" xfId="54625" xr:uid="{C3AFA081-8015-4499-A676-33897E06E7CE}"/>
    <cellStyle name="Normal 3 7 4 3" xfId="54626" xr:uid="{03A5DDC0-8ADE-4A29-9B01-7EC787A3D283}"/>
    <cellStyle name="Normal 3 7 4 3 2" xfId="54627" xr:uid="{B8A638FD-AC7D-4017-AE1C-9AC2B041E4DD}"/>
    <cellStyle name="Normal 3 7 4 3 2 2" xfId="54628" xr:uid="{ABC94B54-FAA7-4240-B83E-CA93FAAB8305}"/>
    <cellStyle name="Normal 3 7 4 3 3" xfId="54629" xr:uid="{7D4F4E6B-DDC1-486D-A4D4-3D26C82925DD}"/>
    <cellStyle name="Normal 3 7 4 4" xfId="54630" xr:uid="{86225739-8A78-48FB-B3FC-A0852CC497EE}"/>
    <cellStyle name="Normal 3 7 4 4 2" xfId="54631" xr:uid="{122C0FE6-FF29-4A1B-8CD3-D0E5A83532E0}"/>
    <cellStyle name="Normal 3 7 4 5" xfId="54632" xr:uid="{030F7214-FAE5-4BD8-A168-CE04B3BB1F98}"/>
    <cellStyle name="Normal 3 7 4 5 2" xfId="54633" xr:uid="{7503379B-A0C5-4E5A-9780-6E9914AACD43}"/>
    <cellStyle name="Normal 3 7 4 6" xfId="54634" xr:uid="{0BA91DEB-5FEE-4BA2-8D2D-BC413B238FDC}"/>
    <cellStyle name="Normal 3 7 4 7" xfId="54635" xr:uid="{93BA477B-7CE0-4F15-BEF8-E21BCC32F6EE}"/>
    <cellStyle name="Normal 3 7 4 8" xfId="54636" xr:uid="{86E6CA6F-D252-414B-8F20-EA6EDD18E0C4}"/>
    <cellStyle name="Normal 3 7 5" xfId="54637" xr:uid="{336C5D3D-933D-4CFC-9B79-2C084375438F}"/>
    <cellStyle name="Normal 3 7 5 2" xfId="54638" xr:uid="{7A364819-AECD-4AE9-AAC5-23AD890B935D}"/>
    <cellStyle name="Normal 3 7 5 2 2" xfId="54639" xr:uid="{BBD25B0A-7EE7-4C37-9E37-024E01610150}"/>
    <cellStyle name="Normal 3 7 5 2 2 2" xfId="54640" xr:uid="{A54EE5A6-3F4D-4A30-8654-3176C21F7FFE}"/>
    <cellStyle name="Normal 3 7 5 2 3" xfId="54641" xr:uid="{F7DEBC67-6ACF-4752-BA5A-0532D0354551}"/>
    <cellStyle name="Normal 3 7 5 3" xfId="54642" xr:uid="{CE4AB0DA-CDCC-45BF-A398-FF9EA3F5C744}"/>
    <cellStyle name="Normal 3 7 5 3 2" xfId="54643" xr:uid="{7590F081-714E-481A-9947-7D1045F24E4B}"/>
    <cellStyle name="Normal 3 7 5 4" xfId="54644" xr:uid="{152CE377-C6AD-4C05-9204-1A087ED52B1F}"/>
    <cellStyle name="Normal 3 7 5 4 2" xfId="54645" xr:uid="{439188E8-1EA3-459E-BA82-67ACE02DB49C}"/>
    <cellStyle name="Normal 3 7 5 5" xfId="54646" xr:uid="{C81A7656-60E4-4E24-8EA9-011040CD1FE0}"/>
    <cellStyle name="Normal 3 7 5 6" xfId="54647" xr:uid="{B9904D93-861D-46ED-885F-9E1C85457619}"/>
    <cellStyle name="Normal 3 7 5 7" xfId="54648" xr:uid="{9E4F434B-0E07-46F7-9D81-41907D95AB67}"/>
    <cellStyle name="Normal 3 7 6" xfId="54649" xr:uid="{645239FF-562E-4ECA-A826-A52E7B54C7A6}"/>
    <cellStyle name="Normal 3 7 6 2" xfId="54650" xr:uid="{CE44DC29-5CDF-449E-8189-A9D92759BBF9}"/>
    <cellStyle name="Normal 3 7 6 2 2" xfId="54651" xr:uid="{829A44D8-4561-41A2-8A38-6BFBC50F135B}"/>
    <cellStyle name="Normal 3 7 6 2 2 2" xfId="54652" xr:uid="{DF3DA47F-75BF-4FD0-BAA5-8885D56855B8}"/>
    <cellStyle name="Normal 3 7 6 2 3" xfId="54653" xr:uid="{DCB72C7B-B47D-4630-864C-E6D3FE81C642}"/>
    <cellStyle name="Normal 3 7 6 3" xfId="54654" xr:uid="{78CDF8A9-517E-4301-8474-F120445BD4DC}"/>
    <cellStyle name="Normal 3 7 6 3 2" xfId="54655" xr:uid="{22FC6DB0-55CA-44C5-BBFE-5D5D2FB2B783}"/>
    <cellStyle name="Normal 3 7 6 4" xfId="54656" xr:uid="{A88D50AB-0CC3-4C5D-96A4-A5A54109BAFE}"/>
    <cellStyle name="Normal 3 7 6 4 2" xfId="54657" xr:uid="{CE5B9759-6A67-4BD0-8B64-E086A97CEACA}"/>
    <cellStyle name="Normal 3 7 6 5" xfId="54658" xr:uid="{777C268C-6DA4-4146-8E33-65CCBFEB6932}"/>
    <cellStyle name="Normal 3 7 6 6" xfId="54659" xr:uid="{62CF7F0A-4922-40CE-BF5A-48BA225B8BF1}"/>
    <cellStyle name="Normal 3 7 6 7" xfId="54660" xr:uid="{A7E19D86-7FBC-4315-B4DC-CEE42B321994}"/>
    <cellStyle name="Normal 3 7 7" xfId="54661" xr:uid="{8F97143E-78A3-4924-A13A-AFC64758AE39}"/>
    <cellStyle name="Normal 3 7 7 2" xfId="54662" xr:uid="{388BEEC5-30CB-4225-8BEA-4F19C4A37453}"/>
    <cellStyle name="Normal 3 7 7 2 2" xfId="54663" xr:uid="{71358134-4537-47AF-A07F-723AC45AA346}"/>
    <cellStyle name="Normal 3 7 7 2 2 2" xfId="54664" xr:uid="{9D2F7584-92C8-4316-9C74-24C83B17E002}"/>
    <cellStyle name="Normal 3 7 7 2 3" xfId="54665" xr:uid="{F171F380-EC92-4CDE-ADFB-253F729ECD1C}"/>
    <cellStyle name="Normal 3 7 7 3" xfId="54666" xr:uid="{CB8FB646-30BD-488B-A06D-1B81B300CC95}"/>
    <cellStyle name="Normal 3 7 7 3 2" xfId="54667" xr:uid="{05FBE970-F10E-44AA-8935-FB7E39F4A047}"/>
    <cellStyle name="Normal 3 7 7 4" xfId="54668" xr:uid="{3A11EADF-1DDB-4BB0-ACF3-A7E080A27708}"/>
    <cellStyle name="Normal 3 7 7 4 2" xfId="54669" xr:uid="{7BC957A6-6DDF-4DDA-9144-666347619484}"/>
    <cellStyle name="Normal 3 7 7 5" xfId="54670" xr:uid="{9FAA42EB-B689-4436-A2DB-3D36B4E154E9}"/>
    <cellStyle name="Normal 3 7 7 6" xfId="54671" xr:uid="{0DDC08C6-D42C-47AF-9090-7E01C6041194}"/>
    <cellStyle name="Normal 3 7 7 7" xfId="54672" xr:uid="{799EA3E6-FA54-42EC-8EED-DF66A688610B}"/>
    <cellStyle name="Normal 3 7 8" xfId="54673" xr:uid="{37B5D99B-2E4B-43AC-9FA3-B2458EC32E75}"/>
    <cellStyle name="Normal 3 7 8 2" xfId="54674" xr:uid="{82D1E893-551C-4197-8AC7-BC8733794B00}"/>
    <cellStyle name="Normal 3 7 8 2 2" xfId="54675" xr:uid="{496C2198-8604-4DDB-A981-8E71558F2594}"/>
    <cellStyle name="Normal 3 7 8 3" xfId="54676" xr:uid="{450EFF13-A4E4-4D83-BF24-8395FC7346AB}"/>
    <cellStyle name="Normal 3 7 8 4" xfId="54677" xr:uid="{4BCC6A08-D2EA-4ED3-9FE6-89220F7D1920}"/>
    <cellStyle name="Normal 3 7 9" xfId="54678" xr:uid="{6730A50E-2157-40EA-B353-8A26E101F738}"/>
    <cellStyle name="Normal 3 7 9 2" xfId="54679" xr:uid="{AAA81DD3-A8F8-46FE-8CD7-5A3959C3CD6C}"/>
    <cellStyle name="Normal 3 7_Actual PT" xfId="54680" xr:uid="{7DB2C6A8-EB4D-40E2-9B29-0592B9652428}"/>
    <cellStyle name="Normal 3 8" xfId="54681" xr:uid="{88A3482C-95A3-485D-8193-1D5A5ADB2D6A}"/>
    <cellStyle name="Normal 3 8 2" xfId="54682" xr:uid="{B536C5AD-1006-4963-8320-BEB00E24F648}"/>
    <cellStyle name="Normal 3 9" xfId="54683" xr:uid="{2D2769CC-DBCA-4ECB-9EAF-5B58423B27A9}"/>
    <cellStyle name="Normal 3 9 2" xfId="54684" xr:uid="{70261571-3D24-4EF4-8762-A1FD22424DB3}"/>
    <cellStyle name="Normal 3_A140 Workbook_Harrington" xfId="54685" xr:uid="{3B38320C-E95E-47D0-ADEA-D85E280078CB}"/>
    <cellStyle name="Normal 30" xfId="54686" xr:uid="{0274DF0A-A086-4DF3-B6E0-3642F100632E}"/>
    <cellStyle name="Normal 30 2" xfId="54687" xr:uid="{6A20D6C8-B0AC-4C03-88F7-25EDCABC76E8}"/>
    <cellStyle name="Normal 31" xfId="54688" xr:uid="{0CEDCBA2-3696-4E3E-82BB-D32F1E88587A}"/>
    <cellStyle name="Normal 31 2" xfId="54689" xr:uid="{BB38DE7E-4B0A-4180-9E1C-10BEF14459D7}"/>
    <cellStyle name="Normal 32" xfId="54690" xr:uid="{584817F1-5CD2-4034-A77C-1DB23942E2A6}"/>
    <cellStyle name="Normal 32 2" xfId="54691" xr:uid="{8DE5B6A4-029C-464D-AA42-6B7D03C5BFC9}"/>
    <cellStyle name="Normal 32 2 2" xfId="54692" xr:uid="{2D602166-E0CD-4109-B555-B7661530746E}"/>
    <cellStyle name="Normal 32 3" xfId="54693" xr:uid="{FE3104F5-BDDF-4882-B859-70464E649586}"/>
    <cellStyle name="Normal 33" xfId="54694" xr:uid="{3091FDDC-3C35-4FD1-9419-383AD056387A}"/>
    <cellStyle name="Normal 33 2" xfId="54695" xr:uid="{41C337C2-F865-4674-8AE0-D84E1E807249}"/>
    <cellStyle name="Normal 33 2 2" xfId="54696" xr:uid="{C171CA6E-094F-4CEA-868D-83F1238F611B}"/>
    <cellStyle name="Normal 33 3" xfId="54697" xr:uid="{1F5FA261-C192-40D8-A186-7FDB0B000448}"/>
    <cellStyle name="Normal 33 3 2" xfId="54698" xr:uid="{5A36721F-22DC-4AA4-99E6-3FF0F754B0F7}"/>
    <cellStyle name="Normal 34" xfId="54699" xr:uid="{5F0A2ADB-0379-4AAB-A080-83656CD4F849}"/>
    <cellStyle name="Normal 34 2" xfId="54700" xr:uid="{C212C4E4-530E-4FA2-803E-18F90CAA1F2E}"/>
    <cellStyle name="Normal 34 2 2" xfId="54701" xr:uid="{EFC0613D-1647-4B9D-8C3B-004BA5CF16B2}"/>
    <cellStyle name="Normal 34 3" xfId="54702" xr:uid="{A95D27BB-63E1-47CD-BBF3-598061255EC3}"/>
    <cellStyle name="Normal 35" xfId="54703" xr:uid="{BB9207E4-58F2-4185-83B7-860DA59C6E56}"/>
    <cellStyle name="Normal 35 2" xfId="54704" xr:uid="{2D7C91E2-9C58-475C-9101-89E71779EEFC}"/>
    <cellStyle name="Normal 35 2 2" xfId="54705" xr:uid="{B33761F6-F2ED-4C6E-87E4-373F0415EAF0}"/>
    <cellStyle name="Normal 35 2 2 2" xfId="54706" xr:uid="{2EEABF11-4776-4408-B8D9-61E71AEF6786}"/>
    <cellStyle name="Normal 35 2 3" xfId="54707" xr:uid="{7F49C796-564C-458F-9DD0-A7B1AAFA3B12}"/>
    <cellStyle name="Normal 35 3" xfId="54708" xr:uid="{52392D6B-2E0F-496F-BF34-55AF58270FF5}"/>
    <cellStyle name="Normal 36" xfId="54709" xr:uid="{E3CD53C3-0735-44A0-AEC6-281E59F570AA}"/>
    <cellStyle name="Normal 36 2" xfId="54710" xr:uid="{99593AB9-754C-476A-9129-0EEA350F19A3}"/>
    <cellStyle name="Normal 36 3" xfId="54711" xr:uid="{A1D168BC-8D3D-4677-BAA8-245A54F35FB8}"/>
    <cellStyle name="Normal 36 4" xfId="54712" xr:uid="{1C5CD8BD-BF3B-4B5A-BE8B-B5E929E260D9}"/>
    <cellStyle name="Normal 36_IT Summary USE THIS for UPDATES" xfId="54713" xr:uid="{940747E4-8A6F-433C-BF04-AC4430F7F441}"/>
    <cellStyle name="Normal 37" xfId="54714" xr:uid="{73D9C08B-F545-4BED-8B5A-58E9F5E7848C}"/>
    <cellStyle name="Normal 37 2" xfId="54715" xr:uid="{5F042632-04C6-4F48-B63D-020DDE82F4DC}"/>
    <cellStyle name="Normal 37 2 2" xfId="54716" xr:uid="{DF63790A-16BD-4913-B075-EEDE0B2F487F}"/>
    <cellStyle name="Normal 37 3" xfId="54717" xr:uid="{007A76D4-5CC6-421F-9A40-CD22034DF766}"/>
    <cellStyle name="Normal 37 3 2" xfId="54718" xr:uid="{2FED52B2-D463-4807-90EA-B0C74FBB1576}"/>
    <cellStyle name="Normal 37 4" xfId="54719" xr:uid="{7222FF8C-DDE1-41F5-A3CD-D686601DD759}"/>
    <cellStyle name="Normal 37 5" xfId="54720" xr:uid="{ED76EE42-0648-4BA0-8BD8-39DCD0F08880}"/>
    <cellStyle name="Normal 37_IT Summary USE THIS for UPDATES" xfId="54721" xr:uid="{EA94AC3D-045F-4A4F-B497-C0FC7A2CB4D6}"/>
    <cellStyle name="Normal 38" xfId="54722" xr:uid="{EBA30A96-7FCC-423C-B1EA-FBE065E7E9BB}"/>
    <cellStyle name="Normal 38 2" xfId="54723" xr:uid="{243DCC00-8E2B-4978-B4D7-410A93C7BDD1}"/>
    <cellStyle name="Normal 38 2 2" xfId="54724" xr:uid="{285AAFE7-8C2F-4648-80C4-E8621AC2C2EB}"/>
    <cellStyle name="Normal 38 3" xfId="54725" xr:uid="{A163C0E8-791B-4B13-B4F9-9716CAEEE117}"/>
    <cellStyle name="Normal 38 3 2" xfId="54726" xr:uid="{5F4B56F7-B35F-4751-B72C-67E652387A46}"/>
    <cellStyle name="Normal 38 4" xfId="54727" xr:uid="{A15090A3-112E-4497-B279-82B74280A761}"/>
    <cellStyle name="Normal 38 5" xfId="54728" xr:uid="{7F1752FE-1032-436E-9F20-A0869780ECBF}"/>
    <cellStyle name="Normal 39" xfId="54729" xr:uid="{A432BD75-BE28-417E-B885-3143FC70143D}"/>
    <cellStyle name="Normal 39 2" xfId="54730" xr:uid="{708209D8-E293-4659-A9BD-B2829B2445FC}"/>
    <cellStyle name="Normal 39 2 2" xfId="54731" xr:uid="{9B484859-DAF1-461E-A1A2-EE4E9F53CFA3}"/>
    <cellStyle name="Normal 39 3" xfId="54732" xr:uid="{4053F009-AC33-40A7-8EE8-DEEB47FDFCFB}"/>
    <cellStyle name="Normal 39 3 2" xfId="54733" xr:uid="{A0EAE2E5-133D-485B-BFC0-FF3752A5CC8C}"/>
    <cellStyle name="Normal 39 4" xfId="54734" xr:uid="{EFE22C49-B6FE-4622-8680-B4CDD5EEE0CE}"/>
    <cellStyle name="Normal 39 5" xfId="54735" xr:uid="{EB39D194-6DD0-442B-BB41-2AF59337184D}"/>
    <cellStyle name="Normal 4" xfId="10" xr:uid="{7F9DE792-B508-4A89-9AF0-F8F2843ACCB7}"/>
    <cellStyle name="Normal 4 2" xfId="54737" xr:uid="{9B9584E2-2E3E-497B-82EF-8D05E1576EBA}"/>
    <cellStyle name="Normal 4 2 2" xfId="54738" xr:uid="{CC9A6A88-0050-416D-9DC5-DD22FAFF6CE0}"/>
    <cellStyle name="Normal 4 2 2 10" xfId="54739" xr:uid="{E95CDB89-88FC-4729-9AF4-03C2A48AE6DC}"/>
    <cellStyle name="Normal 4 2 2 10 2" xfId="54740" xr:uid="{8AEE972E-62CB-4CD5-A807-71B3EF5EEFEF}"/>
    <cellStyle name="Normal 4 2 2 11" xfId="54741" xr:uid="{E7261A57-216D-4951-BC44-51031532B36B}"/>
    <cellStyle name="Normal 4 2 2 11 2" xfId="54742" xr:uid="{C0510EAF-A7A8-4C51-8251-F0D61481DF0C}"/>
    <cellStyle name="Normal 4 2 2 12" xfId="54743" xr:uid="{F3A4F458-9874-451C-BF19-5267ED68B471}"/>
    <cellStyle name="Normal 4 2 2 13" xfId="54744" xr:uid="{162EEE8A-9B2A-49CC-80B1-49F4B9F36806}"/>
    <cellStyle name="Normal 4 2 2 14" xfId="54745" xr:uid="{2C36FBB2-80A7-46F0-AB8E-1E4EA2C4AFCE}"/>
    <cellStyle name="Normal 4 2 2 15" xfId="54746" xr:uid="{69CA3A88-BF90-4CC7-8244-B3A7C58A988C}"/>
    <cellStyle name="Normal 4 2 2 2" xfId="54747" xr:uid="{B205E8AE-84BF-430A-99FC-E234881808EF}"/>
    <cellStyle name="Normal 4 2 2 2 10" xfId="54748" xr:uid="{11E7FEFD-6E22-4A92-BF91-CE6CCC172E01}"/>
    <cellStyle name="Normal 4 2 2 2 11" xfId="54749" xr:uid="{F0CE875F-229D-442E-8E4F-71593F527B1A}"/>
    <cellStyle name="Normal 4 2 2 2 12" xfId="54750" xr:uid="{7891DCD3-2F77-4F9C-8851-CC51B8F6B342}"/>
    <cellStyle name="Normal 4 2 2 2 2" xfId="54751" xr:uid="{009AE96A-F5E9-4A04-A986-A512F6AA9917}"/>
    <cellStyle name="Normal 4 2 2 2 2 10" xfId="54752" xr:uid="{EF1CCF10-8275-4BC2-85C8-CEAE529687E7}"/>
    <cellStyle name="Normal 4 2 2 2 2 2" xfId="54753" xr:uid="{E22787DD-1AA1-4AEF-B1D6-E61D9AB8596F}"/>
    <cellStyle name="Normal 4 2 2 2 2 2 2" xfId="54754" xr:uid="{84172A24-D737-4A6D-A9A5-A849E2F51108}"/>
    <cellStyle name="Normal 4 2 2 2 2 2 2 2" xfId="54755" xr:uid="{7B52C536-816A-43D9-BC66-C73050417A26}"/>
    <cellStyle name="Normal 4 2 2 2 2 2 2 2 2" xfId="54756" xr:uid="{60924FFA-2307-4573-B7D1-B527919A90D2}"/>
    <cellStyle name="Normal 4 2 2 2 2 2 2 3" xfId="54757" xr:uid="{EA38EBE5-6B80-442E-82CD-87EC31E3CE97}"/>
    <cellStyle name="Normal 4 2 2 2 2 2 3" xfId="54758" xr:uid="{307A1FB9-C487-44A5-BCB1-B9FFEF39058C}"/>
    <cellStyle name="Normal 4 2 2 2 2 2 3 2" xfId="54759" xr:uid="{CE2BC8DC-4CA9-4406-847A-161148457788}"/>
    <cellStyle name="Normal 4 2 2 2 2 2 4" xfId="54760" xr:uid="{BF373297-4C6D-4C95-AE77-6F60FFB96EF8}"/>
    <cellStyle name="Normal 4 2 2 2 2 2 4 2" xfId="54761" xr:uid="{AB7E5E98-309B-403F-9B3B-8AFDBA522F1E}"/>
    <cellStyle name="Normal 4 2 2 2 2 2 5" xfId="54762" xr:uid="{E0E21AB0-8C82-43E6-929F-847B0BD757FA}"/>
    <cellStyle name="Normal 4 2 2 2 2 2 6" xfId="54763" xr:uid="{150DDF2A-8FF1-466A-A855-2A074C9D27AE}"/>
    <cellStyle name="Normal 4 2 2 2 2 2 7" xfId="54764" xr:uid="{25DCCA02-B6B1-42EC-82D1-116CBC75AE31}"/>
    <cellStyle name="Normal 4 2 2 2 2 3" xfId="54765" xr:uid="{F19BCA33-0EC5-40CC-9C3D-841D9608EABF}"/>
    <cellStyle name="Normal 4 2 2 2 2 3 2" xfId="54766" xr:uid="{A9FC5F6F-CF8A-4393-93CD-AAED85A1D0E6}"/>
    <cellStyle name="Normal 4 2 2 2 2 3 2 2" xfId="54767" xr:uid="{677706BE-FA52-416A-8743-2520A6544E2F}"/>
    <cellStyle name="Normal 4 2 2 2 2 3 2 2 2" xfId="54768" xr:uid="{D32C4A9E-EE54-4319-80E6-628E6FDD1578}"/>
    <cellStyle name="Normal 4 2 2 2 2 3 2 3" xfId="54769" xr:uid="{A3C94762-8926-454E-ADA2-670BE28A747A}"/>
    <cellStyle name="Normal 4 2 2 2 2 3 3" xfId="54770" xr:uid="{2D590A65-52B1-49E7-AAEB-AD3858C29B6C}"/>
    <cellStyle name="Normal 4 2 2 2 2 3 3 2" xfId="54771" xr:uid="{382624BF-FA05-4FE2-8566-9DB459B6679A}"/>
    <cellStyle name="Normal 4 2 2 2 2 3 4" xfId="54772" xr:uid="{FEA062F6-9F7B-4A85-82DE-A860CE0673AF}"/>
    <cellStyle name="Normal 4 2 2 2 2 3 4 2" xfId="54773" xr:uid="{522F9D54-A76E-420F-84CA-31CE956785B6}"/>
    <cellStyle name="Normal 4 2 2 2 2 3 5" xfId="54774" xr:uid="{4FF3F51C-7DBC-4849-8FF9-F77B00E12B38}"/>
    <cellStyle name="Normal 4 2 2 2 2 3 6" xfId="54775" xr:uid="{9DB48841-65AC-41F2-8263-FBC4BC697D1D}"/>
    <cellStyle name="Normal 4 2 2 2 2 3 7" xfId="54776" xr:uid="{772A94CB-6B3C-40BB-8C70-4C4A7BEBD177}"/>
    <cellStyle name="Normal 4 2 2 2 2 4" xfId="54777" xr:uid="{F0209A9D-B5E1-43F5-9C78-77B1B02E9F0E}"/>
    <cellStyle name="Normal 4 2 2 2 2 4 2" xfId="54778" xr:uid="{13FB5F0C-98F9-48E6-AA31-5ECEEF345FD3}"/>
    <cellStyle name="Normal 4 2 2 2 2 4 2 2" xfId="54779" xr:uid="{2F188137-6B96-452D-B0F7-74B663994D70}"/>
    <cellStyle name="Normal 4 2 2 2 2 4 2 2 2" xfId="54780" xr:uid="{1D64DEB4-7095-4A1C-B7C8-D90086EDB52A}"/>
    <cellStyle name="Normal 4 2 2 2 2 4 2 3" xfId="54781" xr:uid="{04B4707C-46A6-4FF0-AF53-C77726148603}"/>
    <cellStyle name="Normal 4 2 2 2 2 4 3" xfId="54782" xr:uid="{D62F1D54-3648-44E7-BDB9-A8D4C80F75DF}"/>
    <cellStyle name="Normal 4 2 2 2 2 4 3 2" xfId="54783" xr:uid="{C2FC99F1-FDA6-489A-A3A4-B4FFCFAD7ECD}"/>
    <cellStyle name="Normal 4 2 2 2 2 4 4" xfId="54784" xr:uid="{43D31D97-31A0-4E09-B276-BA8ED81B8663}"/>
    <cellStyle name="Normal 4 2 2 2 2 4 4 2" xfId="54785" xr:uid="{E3C12E37-416E-4203-8E9C-A09BDB2DC779}"/>
    <cellStyle name="Normal 4 2 2 2 2 4 5" xfId="54786" xr:uid="{1D0354CE-3842-4172-BBA4-720721C98CCD}"/>
    <cellStyle name="Normal 4 2 2 2 2 4 6" xfId="54787" xr:uid="{4AD33357-C87C-4489-849B-91037F4F70BB}"/>
    <cellStyle name="Normal 4 2 2 2 2 4 7" xfId="54788" xr:uid="{4EC78A5F-A55D-4D47-9AFD-DBFA3F779A81}"/>
    <cellStyle name="Normal 4 2 2 2 2 5" xfId="54789" xr:uid="{5B34C2AE-95B2-4A34-B40D-33FFB3A212C5}"/>
    <cellStyle name="Normal 4 2 2 2 2 5 2" xfId="54790" xr:uid="{C132D115-3C1F-4F07-B2C7-C35D43CB8DA6}"/>
    <cellStyle name="Normal 4 2 2 2 2 5 2 2" xfId="54791" xr:uid="{E0E2E7A0-10E5-439B-BA52-11DFB10E794E}"/>
    <cellStyle name="Normal 4 2 2 2 2 5 3" xfId="54792" xr:uid="{FF2C3510-3DCF-453A-B462-24DEA257BD63}"/>
    <cellStyle name="Normal 4 2 2 2 2 6" xfId="54793" xr:uid="{53C3778E-CAB5-43BC-B561-4BF1C2F7B3C0}"/>
    <cellStyle name="Normal 4 2 2 2 2 6 2" xfId="54794" xr:uid="{331B567C-CC27-450C-9468-EEFFCF452F2B}"/>
    <cellStyle name="Normal 4 2 2 2 2 7" xfId="54795" xr:uid="{7F310285-9137-463A-B117-9EE6B4AA8E6C}"/>
    <cellStyle name="Normal 4 2 2 2 2 7 2" xfId="54796" xr:uid="{8670BC9B-92CF-4B57-8735-CCFD93D1539D}"/>
    <cellStyle name="Normal 4 2 2 2 2 8" xfId="54797" xr:uid="{E082BB8F-6DFC-43D3-9677-2BF44E2B80A1}"/>
    <cellStyle name="Normal 4 2 2 2 2 9" xfId="54798" xr:uid="{779F3DE9-DAB5-4BB4-8525-5BCC0C33685F}"/>
    <cellStyle name="Normal 4 2 2 2 3" xfId="54799" xr:uid="{64A55F08-E309-4C07-94CD-097705427657}"/>
    <cellStyle name="Normal 4 2 2 2 3 2" xfId="54800" xr:uid="{6EAE928C-8A5E-4F8D-B327-C3AC507C0088}"/>
    <cellStyle name="Normal 4 2 2 2 3 2 2" xfId="54801" xr:uid="{AF6B6CCB-8D2D-419C-BC54-6BC602515585}"/>
    <cellStyle name="Normal 4 2 2 2 3 2 2 2" xfId="54802" xr:uid="{AC096E27-D385-4F9C-A29A-40485272C680}"/>
    <cellStyle name="Normal 4 2 2 2 3 2 2 2 2" xfId="54803" xr:uid="{9F0D4225-10B5-44A7-B2D1-D1ECB2FD9524}"/>
    <cellStyle name="Normal 4 2 2 2 3 2 2 3" xfId="54804" xr:uid="{ABEBD1F6-4A97-41BE-B628-D1181DE80B48}"/>
    <cellStyle name="Normal 4 2 2 2 3 2 3" xfId="54805" xr:uid="{A68863EF-2E66-4801-8FB5-2C29FDB09076}"/>
    <cellStyle name="Normal 4 2 2 2 3 2 3 2" xfId="54806" xr:uid="{360B1F97-B35D-487D-A842-791D762352DB}"/>
    <cellStyle name="Normal 4 2 2 2 3 2 4" xfId="54807" xr:uid="{00D8EC74-82B0-436B-A73C-2E59456F45D1}"/>
    <cellStyle name="Normal 4 2 2 2 3 2 4 2" xfId="54808" xr:uid="{E9E1E741-1C07-4AD6-AC52-9B8B871ECBA8}"/>
    <cellStyle name="Normal 4 2 2 2 3 2 5" xfId="54809" xr:uid="{456B1B82-0139-41EC-92D9-EA00DC99A8E8}"/>
    <cellStyle name="Normal 4 2 2 2 3 2 6" xfId="54810" xr:uid="{102C1DB7-0602-4FBD-BEAF-41DC06B46414}"/>
    <cellStyle name="Normal 4 2 2 2 3 2 7" xfId="54811" xr:uid="{C4C5F07C-3B72-4F0E-ADEA-7EA6BEE5CC94}"/>
    <cellStyle name="Normal 4 2 2 2 3 3" xfId="54812" xr:uid="{61CEBBE5-0907-48FA-B88E-E8A461501FAF}"/>
    <cellStyle name="Normal 4 2 2 2 3 3 2" xfId="54813" xr:uid="{B213E029-8829-4C6D-87D1-32159D54591D}"/>
    <cellStyle name="Normal 4 2 2 2 3 3 2 2" xfId="54814" xr:uid="{F14FC9F0-2EE4-42EE-A164-D333699A053A}"/>
    <cellStyle name="Normal 4 2 2 2 3 3 3" xfId="54815" xr:uid="{C09EB5DF-577F-4797-A926-E3AC0261602A}"/>
    <cellStyle name="Normal 4 2 2 2 3 4" xfId="54816" xr:uid="{CB34005E-C771-4DA6-BAEB-C27288807E68}"/>
    <cellStyle name="Normal 4 2 2 2 3 4 2" xfId="54817" xr:uid="{727FC9BB-C43B-4AB9-B3C9-69516EE9088E}"/>
    <cellStyle name="Normal 4 2 2 2 3 5" xfId="54818" xr:uid="{70F42441-85E8-463D-9AAE-BE3C9A01315F}"/>
    <cellStyle name="Normal 4 2 2 2 3 5 2" xfId="54819" xr:uid="{2B2CB560-653A-488D-9C9C-93F974F87A0F}"/>
    <cellStyle name="Normal 4 2 2 2 3 6" xfId="54820" xr:uid="{3ED41990-17C7-4EE6-8179-951AB71D1750}"/>
    <cellStyle name="Normal 4 2 2 2 3 7" xfId="54821" xr:uid="{2883606C-75AD-4190-8624-44317A5592FA}"/>
    <cellStyle name="Normal 4 2 2 2 3 8" xfId="54822" xr:uid="{0BE739B2-F4E4-44BD-9407-F4A8282C36EA}"/>
    <cellStyle name="Normal 4 2 2 2 4" xfId="54823" xr:uid="{375A2A12-795F-4DB8-9C37-89935424E766}"/>
    <cellStyle name="Normal 4 2 2 2 4 2" xfId="54824" xr:uid="{12FE07B2-3208-449E-A0A0-6357E5051EEE}"/>
    <cellStyle name="Normal 4 2 2 2 4 2 2" xfId="54825" xr:uid="{4B0D4B41-FD6B-4088-9F69-A2AA22D75CFB}"/>
    <cellStyle name="Normal 4 2 2 2 4 2 2 2" xfId="54826" xr:uid="{F2C180AE-0223-4559-9FE9-AEA132AD5AB7}"/>
    <cellStyle name="Normal 4 2 2 2 4 2 3" xfId="54827" xr:uid="{A26F495F-37DC-48E6-9755-4CA964A98AE6}"/>
    <cellStyle name="Normal 4 2 2 2 4 3" xfId="54828" xr:uid="{7A65074D-ADC4-4F8F-BCC5-4D4D3BBFE36D}"/>
    <cellStyle name="Normal 4 2 2 2 4 3 2" xfId="54829" xr:uid="{A239100E-31DA-4984-ABB1-E869D98CD54E}"/>
    <cellStyle name="Normal 4 2 2 2 4 4" xfId="54830" xr:uid="{EA36F378-9188-4EDA-893E-F3D3F7794C23}"/>
    <cellStyle name="Normal 4 2 2 2 4 4 2" xfId="54831" xr:uid="{88DBBED5-B506-43BB-A5BB-96F457DA75C4}"/>
    <cellStyle name="Normal 4 2 2 2 4 5" xfId="54832" xr:uid="{1B9CB991-8F63-4EA3-B5FD-77801226799E}"/>
    <cellStyle name="Normal 4 2 2 2 4 6" xfId="54833" xr:uid="{F20E61B9-F893-4C77-A52D-BBC54CE39FE5}"/>
    <cellStyle name="Normal 4 2 2 2 4 7" xfId="54834" xr:uid="{E13DC5B3-BF5A-4121-9B0A-AE89DAD6C28F}"/>
    <cellStyle name="Normal 4 2 2 2 5" xfId="54835" xr:uid="{78527F47-47A6-4724-AF83-64356B30DC6C}"/>
    <cellStyle name="Normal 4 2 2 2 5 2" xfId="54836" xr:uid="{78D09302-E38F-4956-95D6-4622D1260B5A}"/>
    <cellStyle name="Normal 4 2 2 2 5 2 2" xfId="54837" xr:uid="{6B32DC72-7E44-440F-A7D7-DFE428D75175}"/>
    <cellStyle name="Normal 4 2 2 2 5 2 2 2" xfId="54838" xr:uid="{9E9049BB-5415-491C-BDE6-39072EB7FE2B}"/>
    <cellStyle name="Normal 4 2 2 2 5 2 3" xfId="54839" xr:uid="{9B3BE53D-9E43-4DE6-AAF1-C4A5A9B49CD7}"/>
    <cellStyle name="Normal 4 2 2 2 5 3" xfId="54840" xr:uid="{54DAE77F-9427-43F8-97E8-307DFD291CDD}"/>
    <cellStyle name="Normal 4 2 2 2 5 3 2" xfId="54841" xr:uid="{102F4051-F130-41EC-A0D1-798466F13ECB}"/>
    <cellStyle name="Normal 4 2 2 2 5 4" xfId="54842" xr:uid="{EF9511C0-0A21-4DAA-9EA7-B9CC4363E261}"/>
    <cellStyle name="Normal 4 2 2 2 5 4 2" xfId="54843" xr:uid="{94D5D23F-1776-4886-92DA-21EF8B4A5CA1}"/>
    <cellStyle name="Normal 4 2 2 2 5 5" xfId="54844" xr:uid="{FDD2E2F8-972E-46EB-B8FD-DD9229DE728D}"/>
    <cellStyle name="Normal 4 2 2 2 5 6" xfId="54845" xr:uid="{3D9A7D14-7C27-414B-B27D-BD25CC27408B}"/>
    <cellStyle name="Normal 4 2 2 2 5 7" xfId="54846" xr:uid="{7702A81C-BC39-4956-BCBF-92BFCB3400B4}"/>
    <cellStyle name="Normal 4 2 2 2 6" xfId="54847" xr:uid="{CB36D486-832C-4113-87F7-A5CA5ABB3C01}"/>
    <cellStyle name="Normal 4 2 2 2 6 2" xfId="54848" xr:uid="{3663CAD8-43A9-461E-AB86-C41986A80EA6}"/>
    <cellStyle name="Normal 4 2 2 2 6 2 2" xfId="54849" xr:uid="{0034E004-877A-4956-B722-355E5CB8EB38}"/>
    <cellStyle name="Normal 4 2 2 2 6 2 2 2" xfId="54850" xr:uid="{7D6B3D6A-CAEE-4D7D-97A0-1B63CE7E6EC4}"/>
    <cellStyle name="Normal 4 2 2 2 6 2 3" xfId="54851" xr:uid="{4C8F31C7-3342-473F-87C2-DF3FA5147061}"/>
    <cellStyle name="Normal 4 2 2 2 6 3" xfId="54852" xr:uid="{DEEE1FC1-3725-44D3-9CF0-EC83D76ACA4C}"/>
    <cellStyle name="Normal 4 2 2 2 6 3 2" xfId="54853" xr:uid="{339349C5-4976-4E32-92DA-F66005C0C428}"/>
    <cellStyle name="Normal 4 2 2 2 6 4" xfId="54854" xr:uid="{094C8EF1-A4AE-4233-94BC-41B6DAE7B693}"/>
    <cellStyle name="Normal 4 2 2 2 6 4 2" xfId="54855" xr:uid="{4D0539F5-1E78-48FA-A3F5-4483C1D455DB}"/>
    <cellStyle name="Normal 4 2 2 2 6 5" xfId="54856" xr:uid="{F88F86CB-735A-4947-B3A3-A9F43DCF8416}"/>
    <cellStyle name="Normal 4 2 2 2 6 6" xfId="54857" xr:uid="{2E6F6CA2-85F3-4D1A-9523-661BD3685720}"/>
    <cellStyle name="Normal 4 2 2 2 6 7" xfId="54858" xr:uid="{8CC6D898-D737-486F-9CB3-CC1E7CD2716D}"/>
    <cellStyle name="Normal 4 2 2 2 7" xfId="54859" xr:uid="{D03076D2-10D9-47D0-B471-AABBC6640C8B}"/>
    <cellStyle name="Normal 4 2 2 2 7 2" xfId="54860" xr:uid="{94D9B007-FB61-478B-970A-C80F225F12A6}"/>
    <cellStyle name="Normal 4 2 2 2 7 2 2" xfId="54861" xr:uid="{0D5CF801-3851-4DE6-A2B3-53B343A5D0EE}"/>
    <cellStyle name="Normal 4 2 2 2 7 3" xfId="54862" xr:uid="{3ABAB711-065A-439C-B6FD-ECAE83D9A13A}"/>
    <cellStyle name="Normal 4 2 2 2 7 4" xfId="54863" xr:uid="{AFB2254C-A7A3-40D8-9972-92D82C04A888}"/>
    <cellStyle name="Normal 4 2 2 2 8" xfId="54864" xr:uid="{5042A7E7-3BB7-4859-BCB5-EA0BBC05C23F}"/>
    <cellStyle name="Normal 4 2 2 2 8 2" xfId="54865" xr:uid="{782AA3B5-0732-470A-9342-1EDE24ADEB20}"/>
    <cellStyle name="Normal 4 2 2 2 9" xfId="54866" xr:uid="{DD9390E9-0291-4534-8D0B-BB7CF8C025ED}"/>
    <cellStyle name="Normal 4 2 2 2 9 2" xfId="54867" xr:uid="{BC0DAF17-5BF6-47FB-9476-65278372C27A}"/>
    <cellStyle name="Normal 4 2 2 2_Actual PT" xfId="54868" xr:uid="{AB51A523-2B3A-4D14-9A9C-A4D58ACEB098}"/>
    <cellStyle name="Normal 4 2 2 3" xfId="54869" xr:uid="{4C1CDF86-6535-4D5A-BDC6-2E835853F8A1}"/>
    <cellStyle name="Normal 4 2 2 3 10" xfId="54870" xr:uid="{BDC14457-BA6C-4BAC-BB11-CC0EB33F104E}"/>
    <cellStyle name="Normal 4 2 2 3 2" xfId="54871" xr:uid="{D251C812-61DF-42D7-9033-2D0E365E9A0A}"/>
    <cellStyle name="Normal 4 2 2 3 2 2" xfId="54872" xr:uid="{2F68636B-BD9D-4959-900E-7CFB38A89324}"/>
    <cellStyle name="Normal 4 2 2 3 2 2 2" xfId="54873" xr:uid="{03A163B8-094C-4FB8-AE47-23F3BB8B2EB7}"/>
    <cellStyle name="Normal 4 2 2 3 2 2 2 2" xfId="54874" xr:uid="{2C21D714-C824-4A85-8ADD-8A58C0769592}"/>
    <cellStyle name="Normal 4 2 2 3 2 2 3" xfId="54875" xr:uid="{856BB086-8DAF-47F2-9BB2-AFC93928BFCB}"/>
    <cellStyle name="Normal 4 2 2 3 2 3" xfId="54876" xr:uid="{97D701E2-A124-4DD8-9F12-792A0050CAFF}"/>
    <cellStyle name="Normal 4 2 2 3 2 3 2" xfId="54877" xr:uid="{D9502C92-8BC8-44F0-A3D7-FB0DF522E3D3}"/>
    <cellStyle name="Normal 4 2 2 3 2 4" xfId="54878" xr:uid="{06FD66E7-951B-4066-A37C-48E4DA143814}"/>
    <cellStyle name="Normal 4 2 2 3 2 4 2" xfId="54879" xr:uid="{9FC75563-9785-41A4-849E-13DD8653DDC7}"/>
    <cellStyle name="Normal 4 2 2 3 2 5" xfId="54880" xr:uid="{10B983AF-ACD3-46AC-B816-E8A98BFD896D}"/>
    <cellStyle name="Normal 4 2 2 3 2 6" xfId="54881" xr:uid="{5F52CE45-A84F-4150-A033-149A385863F1}"/>
    <cellStyle name="Normal 4 2 2 3 2 7" xfId="54882" xr:uid="{72542DD5-CB43-4E5E-A528-6DAE10C9C8D4}"/>
    <cellStyle name="Normal 4 2 2 3 3" xfId="54883" xr:uid="{0F75FCA5-534A-463A-81FE-0C021EE37C4D}"/>
    <cellStyle name="Normal 4 2 2 3 3 2" xfId="54884" xr:uid="{A6E95749-5B86-4C14-A5FE-E65FBFF6F80C}"/>
    <cellStyle name="Normal 4 2 2 3 3 2 2" xfId="54885" xr:uid="{46E76F39-C6A9-45FD-BA8D-23764BDF6331}"/>
    <cellStyle name="Normal 4 2 2 3 3 2 2 2" xfId="54886" xr:uid="{8D361A3F-0DBE-4DA3-A311-F3A003F11BB8}"/>
    <cellStyle name="Normal 4 2 2 3 3 2 3" xfId="54887" xr:uid="{08E75685-E598-4955-8A2C-D4AB337C2E29}"/>
    <cellStyle name="Normal 4 2 2 3 3 3" xfId="54888" xr:uid="{EACAE7C6-A8B5-4510-9AF5-E0D217C013B5}"/>
    <cellStyle name="Normal 4 2 2 3 3 3 2" xfId="54889" xr:uid="{59A86AC8-BDEF-4320-8EA1-8FEC1F9E397E}"/>
    <cellStyle name="Normal 4 2 2 3 3 4" xfId="54890" xr:uid="{6F260072-A1C7-43DB-8BDD-635596FD441E}"/>
    <cellStyle name="Normal 4 2 2 3 3 4 2" xfId="54891" xr:uid="{F2F676BB-17F9-42D7-B83F-C0ABE1C35F96}"/>
    <cellStyle name="Normal 4 2 2 3 3 5" xfId="54892" xr:uid="{E7BF8832-1E33-4C9D-A2A7-D71F5C7980C1}"/>
    <cellStyle name="Normal 4 2 2 3 3 6" xfId="54893" xr:uid="{8EAA6032-5590-42B6-B002-9D56DE2AE6F8}"/>
    <cellStyle name="Normal 4 2 2 3 3 7" xfId="54894" xr:uid="{E0196052-456A-44B1-AC69-2106154DDCE5}"/>
    <cellStyle name="Normal 4 2 2 3 4" xfId="54895" xr:uid="{E4AD18A8-9EA0-4DA6-9252-C5302237D89C}"/>
    <cellStyle name="Normal 4 2 2 3 4 2" xfId="54896" xr:uid="{808DBF4D-5E8D-4C29-ABE9-A4B13F92FD07}"/>
    <cellStyle name="Normal 4 2 2 3 4 2 2" xfId="54897" xr:uid="{4ABCF7F1-FE3F-408E-ACB0-E1AF222C06A7}"/>
    <cellStyle name="Normal 4 2 2 3 4 2 2 2" xfId="54898" xr:uid="{0C684D85-5B20-4252-B050-2DA8B3D84D90}"/>
    <cellStyle name="Normal 4 2 2 3 4 2 3" xfId="54899" xr:uid="{BAB4B0FA-40CE-4B5F-BCF6-752DD5E6BBE4}"/>
    <cellStyle name="Normal 4 2 2 3 4 3" xfId="54900" xr:uid="{28D0F400-2EC2-4B20-BE31-6D0FAB510C11}"/>
    <cellStyle name="Normal 4 2 2 3 4 3 2" xfId="54901" xr:uid="{82970CFB-7C13-4254-8BCE-0CBE68A605B1}"/>
    <cellStyle name="Normal 4 2 2 3 4 4" xfId="54902" xr:uid="{9340D06D-7138-410C-997C-78E7F2DFEC7D}"/>
    <cellStyle name="Normal 4 2 2 3 4 4 2" xfId="54903" xr:uid="{B582EF56-1E52-4DDE-B380-4A68C26B0B27}"/>
    <cellStyle name="Normal 4 2 2 3 4 5" xfId="54904" xr:uid="{09ADED59-313E-4762-8394-3433098B3977}"/>
    <cellStyle name="Normal 4 2 2 3 4 6" xfId="54905" xr:uid="{E3A71FEA-5113-470E-8825-832C3DA9EC20}"/>
    <cellStyle name="Normal 4 2 2 3 4 7" xfId="54906" xr:uid="{29605891-E549-4211-A518-94CF031FD7B6}"/>
    <cellStyle name="Normal 4 2 2 3 5" xfId="54907" xr:uid="{89456E3E-6C3B-4AE3-8519-6CBA3C81C080}"/>
    <cellStyle name="Normal 4 2 2 3 5 2" xfId="54908" xr:uid="{D76E6227-6405-4E6C-9E0B-853A253C3957}"/>
    <cellStyle name="Normal 4 2 2 3 5 2 2" xfId="54909" xr:uid="{20042415-775C-4A4D-8484-7A1249FBCC76}"/>
    <cellStyle name="Normal 4 2 2 3 5 3" xfId="54910" xr:uid="{203083CF-5B74-4EEE-8E4D-F1644BE327FB}"/>
    <cellStyle name="Normal 4 2 2 3 6" xfId="54911" xr:uid="{1555839B-8E16-478C-BC97-D7608A8ECC92}"/>
    <cellStyle name="Normal 4 2 2 3 6 2" xfId="54912" xr:uid="{BDD084BD-7868-482E-99B9-AECC09DD5BE1}"/>
    <cellStyle name="Normal 4 2 2 3 7" xfId="54913" xr:uid="{81408C37-4159-44C8-9D64-BCC10DCB1201}"/>
    <cellStyle name="Normal 4 2 2 3 7 2" xfId="54914" xr:uid="{F2F572EA-28CD-4905-8BF6-AAA5881AC38F}"/>
    <cellStyle name="Normal 4 2 2 3 8" xfId="54915" xr:uid="{3E9268F5-6A9F-41C5-8EA8-19E2FAD7DC39}"/>
    <cellStyle name="Normal 4 2 2 3 9" xfId="54916" xr:uid="{09E043D5-2C15-409D-A487-2EAF2E1FF236}"/>
    <cellStyle name="Normal 4 2 2 4" xfId="54917" xr:uid="{E6B42894-566F-4EC5-B716-78969562F004}"/>
    <cellStyle name="Normal 4 2 2 4 2" xfId="54918" xr:uid="{61A1F940-DAB8-4560-BCA1-16C3CC06BB93}"/>
    <cellStyle name="Normal 4 2 2 4 2 2" xfId="54919" xr:uid="{B91CC31F-9449-485B-803C-8C51B1E9D296}"/>
    <cellStyle name="Normal 4 2 2 4 2 2 2" xfId="54920" xr:uid="{D2D0C509-3BD5-4063-BF8E-2893D1FDBAE9}"/>
    <cellStyle name="Normal 4 2 2 4 2 2 2 2" xfId="54921" xr:uid="{05541C7D-37CB-48C4-8730-063EB12A9D34}"/>
    <cellStyle name="Normal 4 2 2 4 2 2 3" xfId="54922" xr:uid="{E7392839-AD72-4B54-94D1-FA9DC9B69ED6}"/>
    <cellStyle name="Normal 4 2 2 4 2 3" xfId="54923" xr:uid="{E35FA04C-2313-450C-A038-7F64D3C03FDD}"/>
    <cellStyle name="Normal 4 2 2 4 2 3 2" xfId="54924" xr:uid="{617B8511-7AEE-4F74-8BAA-A2227BC204CE}"/>
    <cellStyle name="Normal 4 2 2 4 2 4" xfId="54925" xr:uid="{AEB6104A-F362-4901-AFFE-184DA7B4F24C}"/>
    <cellStyle name="Normal 4 2 2 4 2 4 2" xfId="54926" xr:uid="{EF7A2766-75ED-4F20-AEA6-82EB2AB1311C}"/>
    <cellStyle name="Normal 4 2 2 4 2 5" xfId="54927" xr:uid="{FA50B309-33D5-4732-A0F7-92ED604BA8B0}"/>
    <cellStyle name="Normal 4 2 2 4 2 6" xfId="54928" xr:uid="{1488F3FC-66FC-4625-BD90-E7A41E86560C}"/>
    <cellStyle name="Normal 4 2 2 4 2 7" xfId="54929" xr:uid="{80A497A8-B158-47BC-B84C-8AC2D14675E8}"/>
    <cellStyle name="Normal 4 2 2 4 3" xfId="54930" xr:uid="{77467D8E-9666-415F-BB38-15290B5DD6EC}"/>
    <cellStyle name="Normal 4 2 2 4 3 2" xfId="54931" xr:uid="{BC762D69-A884-4513-8313-EBDF539D1B00}"/>
    <cellStyle name="Normal 4 2 2 4 3 2 2" xfId="54932" xr:uid="{26B0808C-6DE3-43C5-8EA1-DA084F176C17}"/>
    <cellStyle name="Normal 4 2 2 4 3 3" xfId="54933" xr:uid="{94392478-D025-4F15-9497-0257BA8B49A6}"/>
    <cellStyle name="Normal 4 2 2 4 4" xfId="54934" xr:uid="{132E2782-264B-456D-888B-FC2E2B956B50}"/>
    <cellStyle name="Normal 4 2 2 4 4 2" xfId="54935" xr:uid="{9D1E0FE0-9981-4F08-9BAD-8D098DA6D433}"/>
    <cellStyle name="Normal 4 2 2 4 5" xfId="54936" xr:uid="{6F0FB57E-C72F-4031-AEA6-A504EFF863E7}"/>
    <cellStyle name="Normal 4 2 2 4 5 2" xfId="54937" xr:uid="{B36A0279-A491-4EAD-9F0D-C244F0EFB513}"/>
    <cellStyle name="Normal 4 2 2 4 6" xfId="54938" xr:uid="{B3DADD9F-A760-491A-9A46-E287A8E94D7C}"/>
    <cellStyle name="Normal 4 2 2 4 7" xfId="54939" xr:uid="{8411BD85-5256-4A75-838E-B6D53551CA83}"/>
    <cellStyle name="Normal 4 2 2 4 8" xfId="54940" xr:uid="{19DFBF1D-688F-448B-9DE6-6FD85C949061}"/>
    <cellStyle name="Normal 4 2 2 5" xfId="54941" xr:uid="{8DE2AB17-34FF-4FC6-B02C-0DF68B3C9AA1}"/>
    <cellStyle name="Normal 4 2 2 6" xfId="54942" xr:uid="{362B6393-344D-4BC8-BE4D-59B83CB6506A}"/>
    <cellStyle name="Normal 4 2 2 6 2" xfId="54943" xr:uid="{DA6AB4E8-A342-4EC5-9BC0-FB5DED973126}"/>
    <cellStyle name="Normal 4 2 2 6 2 2" xfId="54944" xr:uid="{61C097BE-8768-4AE2-ACED-B76C08F10A4E}"/>
    <cellStyle name="Normal 4 2 2 6 2 2 2" xfId="54945" xr:uid="{B30A2BA5-57A7-4C56-967D-D1CF2206BD69}"/>
    <cellStyle name="Normal 4 2 2 6 2 3" xfId="54946" xr:uid="{4CC08FBD-B2FB-48DD-A5B4-4BAFEF66A31F}"/>
    <cellStyle name="Normal 4 2 2 6 3" xfId="54947" xr:uid="{005B47C9-E2B6-414B-80A8-F27BD94808F5}"/>
    <cellStyle name="Normal 4 2 2 6 3 2" xfId="54948" xr:uid="{40FED66A-D60D-4A71-AA39-6EF9D37CEB1E}"/>
    <cellStyle name="Normal 4 2 2 6 4" xfId="54949" xr:uid="{DA14A5AD-3585-4EC4-BDFE-F79802B02583}"/>
    <cellStyle name="Normal 4 2 2 6 4 2" xfId="54950" xr:uid="{A1C18E65-F89F-4A26-B3F4-43372D76F311}"/>
    <cellStyle name="Normal 4 2 2 6 5" xfId="54951" xr:uid="{ABD85386-9B70-41FC-A447-8CEDADE621AA}"/>
    <cellStyle name="Normal 4 2 2 6 6" xfId="54952" xr:uid="{5FC17249-9C20-44AA-8869-DD68489D3201}"/>
    <cellStyle name="Normal 4 2 2 6 7" xfId="54953" xr:uid="{9B06F328-BB56-49A5-9D78-7E82789B84F7}"/>
    <cellStyle name="Normal 4 2 2 7" xfId="54954" xr:uid="{5680E165-D512-4702-B3A4-3556768E0A5F}"/>
    <cellStyle name="Normal 4 2 2 7 2" xfId="54955" xr:uid="{2BEA096D-43C6-4815-B10B-FB9D015ADF4E}"/>
    <cellStyle name="Normal 4 2 2 7 2 2" xfId="54956" xr:uid="{51448D6B-C5DA-451C-A45A-BF4C73395651}"/>
    <cellStyle name="Normal 4 2 2 7 2 2 2" xfId="54957" xr:uid="{718A740C-4FCB-4BF9-A99E-E58DF8699A2E}"/>
    <cellStyle name="Normal 4 2 2 7 2 3" xfId="54958" xr:uid="{26D3A330-C199-45AA-A3A1-A4B0239E02E7}"/>
    <cellStyle name="Normal 4 2 2 7 3" xfId="54959" xr:uid="{D2A89635-59F8-40A3-B88A-0464DA5EDB30}"/>
    <cellStyle name="Normal 4 2 2 7 3 2" xfId="54960" xr:uid="{8E10FD6C-0EEC-41EF-A259-8D8FE6420866}"/>
    <cellStyle name="Normal 4 2 2 7 4" xfId="54961" xr:uid="{1BD48230-A656-4E2A-82D0-761F2EA2B1D6}"/>
    <cellStyle name="Normal 4 2 2 7 4 2" xfId="54962" xr:uid="{CF674799-772F-4A79-BF45-5DC8F162D675}"/>
    <cellStyle name="Normal 4 2 2 7 5" xfId="54963" xr:uid="{3E878B6F-6D8F-4E70-8D80-30F3679A9F5C}"/>
    <cellStyle name="Normal 4 2 2 7 6" xfId="54964" xr:uid="{0E2CB344-E2DD-4ACD-A65A-6A51FC33ADFF}"/>
    <cellStyle name="Normal 4 2 2 7 7" xfId="54965" xr:uid="{037FE73D-078D-4629-8FC5-8C0A952B8654}"/>
    <cellStyle name="Normal 4 2 2 8" xfId="54966" xr:uid="{A83958C6-6D3A-4BAD-8395-8B83B00A3B41}"/>
    <cellStyle name="Normal 4 2 2 8 2" xfId="54967" xr:uid="{8CD3867C-3D26-40D4-98FB-480D787BA320}"/>
    <cellStyle name="Normal 4 2 2 8 2 2" xfId="54968" xr:uid="{5878AE8D-A597-45A1-A215-668F0151ECB2}"/>
    <cellStyle name="Normal 4 2 2 8 2 2 2" xfId="54969" xr:uid="{65DF163C-89C3-4122-9F3A-1905230F0E87}"/>
    <cellStyle name="Normal 4 2 2 8 2 3" xfId="54970" xr:uid="{7BEB736A-E196-4878-A07A-85E34EE4A2CE}"/>
    <cellStyle name="Normal 4 2 2 8 3" xfId="54971" xr:uid="{338F7325-EB34-40D1-82B4-716F329442FD}"/>
    <cellStyle name="Normal 4 2 2 8 3 2" xfId="54972" xr:uid="{92C76708-83E6-4576-B44F-0B3A97ECAAC4}"/>
    <cellStyle name="Normal 4 2 2 8 4" xfId="54973" xr:uid="{3DA1BB90-A084-4A3D-9FAB-4D5E92316BFF}"/>
    <cellStyle name="Normal 4 2 2 8 4 2" xfId="54974" xr:uid="{865E0B7C-168D-4262-A8F6-15A660799C18}"/>
    <cellStyle name="Normal 4 2 2 8 5" xfId="54975" xr:uid="{6DC45D3F-98A2-483D-8B49-C065E0523EED}"/>
    <cellStyle name="Normal 4 2 2 8 6" xfId="54976" xr:uid="{FE1DBF26-1C9E-4B87-95DB-B0DB6D3FC318}"/>
    <cellStyle name="Normal 4 2 2 8 7" xfId="54977" xr:uid="{9C54AEE5-8D45-4B21-8646-F7F068F5D315}"/>
    <cellStyle name="Normal 4 2 2 9" xfId="54978" xr:uid="{4B69E9FB-119C-47D0-8DAE-882F5877A9B0}"/>
    <cellStyle name="Normal 4 2 2 9 2" xfId="54979" xr:uid="{A2848C02-8923-49A5-8689-D97E30DD698A}"/>
    <cellStyle name="Normal 4 2 2 9 2 2" xfId="54980" xr:uid="{709F41A1-6741-4509-82EC-4055E593B770}"/>
    <cellStyle name="Normal 4 2 2 9 3" xfId="54981" xr:uid="{03033D6E-F9B6-4739-947A-F643CCCD0F69}"/>
    <cellStyle name="Normal 4 2 2 9 4" xfId="54982" xr:uid="{861191E5-05C5-40AB-AFCA-D8D59EA79EDD}"/>
    <cellStyle name="Normal 4 2 2_Actual PT" xfId="54983" xr:uid="{250CA413-24BC-4085-BB9F-49561A92EFA6}"/>
    <cellStyle name="Normal 4 2 3" xfId="54984" xr:uid="{10BE03BB-AEC5-449E-ABD4-70E9BA85C149}"/>
    <cellStyle name="Normal 4 2 4" xfId="54985" xr:uid="{596093A9-E403-49EA-B5A7-67BC2A749F38}"/>
    <cellStyle name="Normal 4 2 5" xfId="54986" xr:uid="{DA25636E-4D5E-4FF9-AF38-3B035BBEA98A}"/>
    <cellStyle name="Normal 4 2 6" xfId="54987" xr:uid="{AEADB532-5A09-4B59-90D8-B8EADC20B047}"/>
    <cellStyle name="Normal 4 2 7" xfId="54988" xr:uid="{ED18DD79-11A5-4F00-8D9C-7ED618325953}"/>
    <cellStyle name="Normal 4 2 8" xfId="54989" xr:uid="{1E4D2BD7-0C26-4590-A703-8FDFB38832BA}"/>
    <cellStyle name="Normal 4 2 9" xfId="54990" xr:uid="{08ED7967-359B-431B-901A-439C5D769ECE}"/>
    <cellStyle name="Normal 4 3" xfId="54991" xr:uid="{07562376-47C3-4BA7-86A6-7BD72FAC7B70}"/>
    <cellStyle name="Normal 4 3 2" xfId="54992" xr:uid="{A39862F7-00EC-4147-B8F1-A58473629703}"/>
    <cellStyle name="Normal 4 3 3" xfId="54993" xr:uid="{506BDC93-6D5D-47BF-839B-B54CBDBEF1AD}"/>
    <cellStyle name="Normal 4 3 4" xfId="54994" xr:uid="{3C08419B-3A62-4FDB-A580-1691AC019FF7}"/>
    <cellStyle name="Normal 4 4" xfId="54995" xr:uid="{4AA4AF1F-6D08-451E-9819-C748D884AEBD}"/>
    <cellStyle name="Normal 4 4 2" xfId="54996" xr:uid="{F1C48258-FA4E-4183-86A5-920608761100}"/>
    <cellStyle name="Normal 4 4 2 2" xfId="54997" xr:uid="{A41DCFFA-6545-4B19-A5D2-9867255AF3F8}"/>
    <cellStyle name="Normal 4 4 3" xfId="54998" xr:uid="{6C6D5EAD-9BB4-4ECC-ADDF-6DBD974CB2F1}"/>
    <cellStyle name="Normal 4 4 4" xfId="54999" xr:uid="{CD289A3E-9444-4FD5-A5E6-3684DCFCA747}"/>
    <cellStyle name="Normal 4 5" xfId="55000" xr:uid="{71E1D953-8BC3-45CD-9948-0689BCE07D72}"/>
    <cellStyle name="Normal 4 6" xfId="55001" xr:uid="{C056EEEA-D74A-43D3-B54E-1CA44CAD8099}"/>
    <cellStyle name="Normal 4 7" xfId="55002" xr:uid="{87350172-58DA-42EC-B767-8249C54F2CC5}"/>
    <cellStyle name="Normal 4 8" xfId="55003" xr:uid="{B77696F7-0990-42A4-9E6E-1B3D04D80A55}"/>
    <cellStyle name="Normal 4 9" xfId="54736" xr:uid="{18079236-930D-46D3-92F7-014CC4BCAA47}"/>
    <cellStyle name="Normal 4_Actual PT" xfId="55004" xr:uid="{46E00D3A-51B5-440E-A609-96E3985C4771}"/>
    <cellStyle name="Normal 40" xfId="55005" xr:uid="{67C404F6-27A0-4C4E-AF8D-DAE85162916C}"/>
    <cellStyle name="Normal 40 2" xfId="55006" xr:uid="{ABAE4614-3011-4924-88D5-8AED16AE4113}"/>
    <cellStyle name="Normal 40 2 2" xfId="55007" xr:uid="{C13D1C6D-3EB6-4C0A-89A3-4EE7F36CDD5B}"/>
    <cellStyle name="Normal 40 3" xfId="55008" xr:uid="{1D01CAAD-B981-4394-88C3-D1FD5D3ACEFC}"/>
    <cellStyle name="Normal 40 4" xfId="55009" xr:uid="{B4051C87-CC0A-47F0-8DE8-8B527926FC78}"/>
    <cellStyle name="Normal 41" xfId="55010" xr:uid="{7E6CF0B2-D2E2-4B63-AC9A-38CB6C58CFB5}"/>
    <cellStyle name="Normal 41 2" xfId="55011" xr:uid="{AF137BBA-45A6-4514-8BDD-CA34176076CD}"/>
    <cellStyle name="Normal 42" xfId="55012" xr:uid="{EEAEE46C-5230-4477-9FA1-0726B7C5630C}"/>
    <cellStyle name="Normal 42 2" xfId="55013" xr:uid="{28635769-0048-48E5-825E-212617CAC663}"/>
    <cellStyle name="Normal 43" xfId="55014" xr:uid="{EA99A095-4A18-434D-8BE5-F3347DCAB315}"/>
    <cellStyle name="Normal 43 2" xfId="55015" xr:uid="{90B4393C-420D-4672-8508-34821C17828B}"/>
    <cellStyle name="Normal 44" xfId="55016" xr:uid="{E3909D20-91B4-48F5-BD48-778680929E25}"/>
    <cellStyle name="Normal 44 2" xfId="55017" xr:uid="{F460572C-FA8F-4E0F-8210-CF1468068C39}"/>
    <cellStyle name="Normal 45" xfId="55018" xr:uid="{46773D48-2995-4BB7-A541-D01E839F43DA}"/>
    <cellStyle name="Normal 45 2" xfId="55019" xr:uid="{0C3409B0-BC8A-4722-9B92-0F7AB876ED33}"/>
    <cellStyle name="Normal 46" xfId="55020" xr:uid="{B2BC8EEF-DFAD-4FBF-A650-548368AE68C7}"/>
    <cellStyle name="Normal 46 2" xfId="55021" xr:uid="{279B10B3-EA84-47F0-8782-A83619A8CCDA}"/>
    <cellStyle name="Normal 46 3" xfId="55022" xr:uid="{06105D2E-579B-466C-A601-9147311F3F5F}"/>
    <cellStyle name="Normal 47" xfId="55023" xr:uid="{3D29ACE6-3441-4086-802C-AFA2A8598131}"/>
    <cellStyle name="Normal 47 2" xfId="55024" xr:uid="{CD658E32-CE2B-4C68-BAEA-80611F526818}"/>
    <cellStyle name="Normal 47 3" xfId="55025" xr:uid="{1FB8CCC9-F8DD-4618-B207-516A0C089AC1}"/>
    <cellStyle name="Normal 48" xfId="55026" xr:uid="{84FF4A09-A021-4505-9BB9-FC1F1176F84D}"/>
    <cellStyle name="Normal 48 2" xfId="55027" xr:uid="{0ECCCA2B-B936-43B4-965B-02D79CA23547}"/>
    <cellStyle name="Normal 48 3" xfId="55028" xr:uid="{7D4E5F88-ECE5-47C3-9E40-FF5E802BCC5C}"/>
    <cellStyle name="Normal 49" xfId="55029" xr:uid="{EC38464B-B233-4E68-A09C-9DDAD53FE478}"/>
    <cellStyle name="Normal 49 2" xfId="55030" xr:uid="{7D0FAA29-0831-4CAA-928D-0B88990C966E}"/>
    <cellStyle name="Normal 49 3" xfId="55031" xr:uid="{C3E8B245-2B91-45E6-A525-2A40671659F3}"/>
    <cellStyle name="Normal 5" xfId="11" xr:uid="{9B274EF6-A0B2-42EE-AC63-75D7232EDFEA}"/>
    <cellStyle name="Normal 5 10" xfId="55033" xr:uid="{88A0D37D-FFF7-44B7-A2EC-C8B2AEFA61BB}"/>
    <cellStyle name="Normal 5 11" xfId="55032" xr:uid="{730905FC-268C-4F8B-8663-1E38411A31A7}"/>
    <cellStyle name="Normal 5 2" xfId="55034" xr:uid="{E4A684E2-B2A7-417A-8BC7-5AC8FCFA23AE}"/>
    <cellStyle name="Normal 5 2 2" xfId="55035" xr:uid="{08F78622-FCDE-42B0-B0B2-1E94903F60C6}"/>
    <cellStyle name="Normal 5 2 2 10" xfId="55036" xr:uid="{F94A303D-88FA-4F98-96E0-5BF24C63B5E4}"/>
    <cellStyle name="Normal 5 2 2 10 2" xfId="55037" xr:uid="{59BC308A-5940-4D31-ABD9-7846CF7CAB23}"/>
    <cellStyle name="Normal 5 2 2 11" xfId="55038" xr:uid="{73E143C2-6F2F-441D-8C33-180691F594A1}"/>
    <cellStyle name="Normal 5 2 2 11 2" xfId="55039" xr:uid="{641DA900-C306-4ABE-89AB-1741D72D8797}"/>
    <cellStyle name="Normal 5 2 2 12" xfId="55040" xr:uid="{5B666DCC-7F69-48A8-81A6-528D556B6E26}"/>
    <cellStyle name="Normal 5 2 2 13" xfId="55041" xr:uid="{3F4FD921-35E5-46E8-BD05-C633F743BB7B}"/>
    <cellStyle name="Normal 5 2 2 14" xfId="55042" xr:uid="{AA7D2657-13BE-4436-B8FF-6C3B64B78D1F}"/>
    <cellStyle name="Normal 5 2 2 15" xfId="55043" xr:uid="{2A851DED-42D0-4D33-8409-B055A2CBE9E2}"/>
    <cellStyle name="Normal 5 2 2 2" xfId="55044" xr:uid="{1D73AB38-E2DA-4018-9118-9749994BA99E}"/>
    <cellStyle name="Normal 5 2 2 2 10" xfId="55045" xr:uid="{122F3991-78E8-4AED-B5CB-3F3717E6031E}"/>
    <cellStyle name="Normal 5 2 2 2 11" xfId="55046" xr:uid="{DD9214CF-F142-4998-A3A4-17AD81513187}"/>
    <cellStyle name="Normal 5 2 2 2 12" xfId="55047" xr:uid="{77281D08-56E3-412B-A735-B4023098ECED}"/>
    <cellStyle name="Normal 5 2 2 2 2" xfId="55048" xr:uid="{1F99078A-6B0B-49FB-BBB3-8FD44C161E7A}"/>
    <cellStyle name="Normal 5 2 2 2 2 10" xfId="55049" xr:uid="{12CC6011-00D2-4B1C-8B7C-6B819A20DBB1}"/>
    <cellStyle name="Normal 5 2 2 2 2 2" xfId="55050" xr:uid="{64E407FD-E329-4140-A062-6E8C7B32ACCA}"/>
    <cellStyle name="Normal 5 2 2 2 2 2 2" xfId="55051" xr:uid="{3DC734FB-2D01-412C-A135-403932457D93}"/>
    <cellStyle name="Normal 5 2 2 2 2 2 2 2" xfId="55052" xr:uid="{65203BCC-AE5B-4A62-9AC8-0E20661B247B}"/>
    <cellStyle name="Normal 5 2 2 2 2 2 2 2 2" xfId="55053" xr:uid="{A395CF6A-ABB0-4F1E-B56A-55B969D4EC4E}"/>
    <cellStyle name="Normal 5 2 2 2 2 2 2 3" xfId="55054" xr:uid="{21F7032A-C8A0-4D6D-A88D-95F938C719A8}"/>
    <cellStyle name="Normal 5 2 2 2 2 2 3" xfId="55055" xr:uid="{007BEF7F-465A-46E8-B76F-F4D3B6A62108}"/>
    <cellStyle name="Normal 5 2 2 2 2 2 3 2" xfId="55056" xr:uid="{EC010CD5-94A4-4D95-9A7A-5E5BB015D0E1}"/>
    <cellStyle name="Normal 5 2 2 2 2 2 4" xfId="55057" xr:uid="{750B751F-4700-4F90-B6AC-AF5BD4B3867A}"/>
    <cellStyle name="Normal 5 2 2 2 2 2 4 2" xfId="55058" xr:uid="{CA5CF25D-8937-48F4-AE45-E0AEF9DD61AB}"/>
    <cellStyle name="Normal 5 2 2 2 2 2 5" xfId="55059" xr:uid="{C91D31C0-C561-44F2-8EE0-0C7C6448482A}"/>
    <cellStyle name="Normal 5 2 2 2 2 2 6" xfId="55060" xr:uid="{E7EBA12E-0644-4F57-A744-13FF1692F959}"/>
    <cellStyle name="Normal 5 2 2 2 2 2 7" xfId="55061" xr:uid="{317FD8D7-C067-4736-8435-0E6AEAC3C88E}"/>
    <cellStyle name="Normal 5 2 2 2 2 3" xfId="55062" xr:uid="{D68392E1-AB28-4ECA-AABE-73B271CEDD7B}"/>
    <cellStyle name="Normal 5 2 2 2 2 3 2" xfId="55063" xr:uid="{E55165A0-4AE3-495A-8E89-A1ABCB2AA663}"/>
    <cellStyle name="Normal 5 2 2 2 2 3 2 2" xfId="55064" xr:uid="{1B45D48A-AABE-4412-AACE-DCD7B5B05B0B}"/>
    <cellStyle name="Normal 5 2 2 2 2 3 2 2 2" xfId="55065" xr:uid="{6763C452-1259-4F14-8FC3-A2859E27A392}"/>
    <cellStyle name="Normal 5 2 2 2 2 3 2 3" xfId="55066" xr:uid="{F447B505-BAF5-4076-819C-811DD46274A4}"/>
    <cellStyle name="Normal 5 2 2 2 2 3 3" xfId="55067" xr:uid="{44C60D87-16DF-420C-9B24-9BA27462DBA2}"/>
    <cellStyle name="Normal 5 2 2 2 2 3 3 2" xfId="55068" xr:uid="{771FBB99-B47F-4F92-9170-3083F679B8FC}"/>
    <cellStyle name="Normal 5 2 2 2 2 3 4" xfId="55069" xr:uid="{5748D953-1BD4-476A-9CFA-BACC555D2543}"/>
    <cellStyle name="Normal 5 2 2 2 2 3 4 2" xfId="55070" xr:uid="{23F05E26-98F5-4D02-843A-90658E331E04}"/>
    <cellStyle name="Normal 5 2 2 2 2 3 5" xfId="55071" xr:uid="{AECFC2A3-EA7B-4123-9384-32A9CC41B4D7}"/>
    <cellStyle name="Normal 5 2 2 2 2 3 6" xfId="55072" xr:uid="{EE8D6C5B-C8A1-45B8-AC60-080FA4FB6C82}"/>
    <cellStyle name="Normal 5 2 2 2 2 3 7" xfId="55073" xr:uid="{D11B2531-4000-4D52-96E7-4E7D8E7716E0}"/>
    <cellStyle name="Normal 5 2 2 2 2 4" xfId="55074" xr:uid="{02FEF352-8200-45F1-B94A-8CB85073F191}"/>
    <cellStyle name="Normal 5 2 2 2 2 4 2" xfId="55075" xr:uid="{42C99D0E-C98E-4C06-BC30-7DF5743D07D0}"/>
    <cellStyle name="Normal 5 2 2 2 2 4 2 2" xfId="55076" xr:uid="{F7E3A567-9278-4152-8F27-DCE5D0E04DD1}"/>
    <cellStyle name="Normal 5 2 2 2 2 4 2 2 2" xfId="55077" xr:uid="{5A72AEEB-3604-4127-8844-B28AB4581D7F}"/>
    <cellStyle name="Normal 5 2 2 2 2 4 2 3" xfId="55078" xr:uid="{33070FCB-73C3-4E73-B75F-2FB18266C6BC}"/>
    <cellStyle name="Normal 5 2 2 2 2 4 3" xfId="55079" xr:uid="{18968EA7-ABE0-4820-BAB7-DF8A74723DAA}"/>
    <cellStyle name="Normal 5 2 2 2 2 4 3 2" xfId="55080" xr:uid="{F885D024-7C43-42EA-99E4-4663BF4F2C10}"/>
    <cellStyle name="Normal 5 2 2 2 2 4 4" xfId="55081" xr:uid="{E55973AB-9A05-4917-9444-9931EB71C5C5}"/>
    <cellStyle name="Normal 5 2 2 2 2 4 4 2" xfId="55082" xr:uid="{A0FF9EC1-4CBF-4286-A1C2-2D4702E51005}"/>
    <cellStyle name="Normal 5 2 2 2 2 4 5" xfId="55083" xr:uid="{67E293F2-6E12-4712-AE21-04DBF3FCD6E1}"/>
    <cellStyle name="Normal 5 2 2 2 2 4 6" xfId="55084" xr:uid="{C72E4877-0AAC-4152-8D10-5BD1CDE52EBB}"/>
    <cellStyle name="Normal 5 2 2 2 2 4 7" xfId="55085" xr:uid="{0F96473D-80CE-4D7E-BCED-4F80BD3EF4F3}"/>
    <cellStyle name="Normal 5 2 2 2 2 5" xfId="55086" xr:uid="{6CCFCDB2-4BCF-414A-94AD-E066550CD7F4}"/>
    <cellStyle name="Normal 5 2 2 2 2 5 2" xfId="55087" xr:uid="{039500A7-5BEE-4184-848F-BA7C91EAAF89}"/>
    <cellStyle name="Normal 5 2 2 2 2 5 2 2" xfId="55088" xr:uid="{19AEC199-0C1C-4A47-9084-1E530A5CD6D2}"/>
    <cellStyle name="Normal 5 2 2 2 2 5 3" xfId="55089" xr:uid="{E4F9BF8B-26F0-4142-B4EC-72E28C575E40}"/>
    <cellStyle name="Normal 5 2 2 2 2 6" xfId="55090" xr:uid="{FF9C5FD7-F868-4FE7-B0C5-C9DD26006E70}"/>
    <cellStyle name="Normal 5 2 2 2 2 6 2" xfId="55091" xr:uid="{705FBCBB-15A8-4722-A4E8-21C4FE0B4935}"/>
    <cellStyle name="Normal 5 2 2 2 2 7" xfId="55092" xr:uid="{19A5101E-9CFC-4055-A4D7-B1908229040D}"/>
    <cellStyle name="Normal 5 2 2 2 2 7 2" xfId="55093" xr:uid="{EBC28538-8A23-4CB4-B594-1BC6634EBC9D}"/>
    <cellStyle name="Normal 5 2 2 2 2 8" xfId="55094" xr:uid="{720B7AD8-F9B9-40FB-A81B-BA8506286F85}"/>
    <cellStyle name="Normal 5 2 2 2 2 9" xfId="55095" xr:uid="{6EEB73B5-5D9E-4120-8A40-9145D0793726}"/>
    <cellStyle name="Normal 5 2 2 2 3" xfId="55096" xr:uid="{5187CFB6-814A-4CC0-8F80-E772CC3E501D}"/>
    <cellStyle name="Normal 5 2 2 2 3 2" xfId="55097" xr:uid="{150E12F9-F1B0-4661-A7A9-FA53C1A4F856}"/>
    <cellStyle name="Normal 5 2 2 2 3 2 2" xfId="55098" xr:uid="{5F20C73C-7A65-4552-9C7A-7048F841FEE1}"/>
    <cellStyle name="Normal 5 2 2 2 3 2 2 2" xfId="55099" xr:uid="{5EDE96E0-97E6-4D64-94CE-8ABE059DC55B}"/>
    <cellStyle name="Normal 5 2 2 2 3 2 2 2 2" xfId="55100" xr:uid="{7827FD98-7AC4-45FB-A4F5-8C6168DC42C6}"/>
    <cellStyle name="Normal 5 2 2 2 3 2 2 3" xfId="55101" xr:uid="{ABE4E90D-F18E-43CA-831F-FEC45957922A}"/>
    <cellStyle name="Normal 5 2 2 2 3 2 3" xfId="55102" xr:uid="{C5105E9A-9986-44CD-9789-7414E1927776}"/>
    <cellStyle name="Normal 5 2 2 2 3 2 3 2" xfId="55103" xr:uid="{F7AFBDA9-C644-4771-8484-CA56A454B1B1}"/>
    <cellStyle name="Normal 5 2 2 2 3 2 4" xfId="55104" xr:uid="{AE2E5F04-5C13-4452-9C58-0C2AAE49BFBE}"/>
    <cellStyle name="Normal 5 2 2 2 3 2 4 2" xfId="55105" xr:uid="{ED42B51E-1311-41EE-9F0A-0160BD69F46E}"/>
    <cellStyle name="Normal 5 2 2 2 3 2 5" xfId="55106" xr:uid="{29362996-154A-4AD9-97CE-6DA379D1F5B5}"/>
    <cellStyle name="Normal 5 2 2 2 3 2 6" xfId="55107" xr:uid="{9A54611B-C9E6-4F25-B74A-07E9F100A652}"/>
    <cellStyle name="Normal 5 2 2 2 3 2 7" xfId="55108" xr:uid="{B133DF01-304C-4B73-AC48-8EED08470733}"/>
    <cellStyle name="Normal 5 2 2 2 3 3" xfId="55109" xr:uid="{E44AC747-3B55-4D4A-A861-2448BD2189B5}"/>
    <cellStyle name="Normal 5 2 2 2 3 3 2" xfId="55110" xr:uid="{105C0393-D3AA-4AB1-9FD3-1BDB359F2C6E}"/>
    <cellStyle name="Normal 5 2 2 2 3 3 2 2" xfId="55111" xr:uid="{88BB1729-1B2E-4166-BA8F-7C0F35D9346F}"/>
    <cellStyle name="Normal 5 2 2 2 3 3 3" xfId="55112" xr:uid="{ADB1AFE2-2B7B-4972-9804-8E856B508927}"/>
    <cellStyle name="Normal 5 2 2 2 3 4" xfId="55113" xr:uid="{0DA97BB0-871D-4948-832F-86A838B39B60}"/>
    <cellStyle name="Normal 5 2 2 2 3 4 2" xfId="55114" xr:uid="{890082E1-BCF6-4224-9FE7-4FE8EF325799}"/>
    <cellStyle name="Normal 5 2 2 2 3 5" xfId="55115" xr:uid="{1427DD05-C215-4B31-870E-987841F5A45F}"/>
    <cellStyle name="Normal 5 2 2 2 3 5 2" xfId="55116" xr:uid="{1F94203B-61A0-4E12-9AAB-F87BD24BAA0D}"/>
    <cellStyle name="Normal 5 2 2 2 3 6" xfId="55117" xr:uid="{32F5FE43-B53E-40B2-AEC1-4D2718319CAA}"/>
    <cellStyle name="Normal 5 2 2 2 3 7" xfId="55118" xr:uid="{552083C5-6C2D-46B1-A52E-BE33B937D574}"/>
    <cellStyle name="Normal 5 2 2 2 3 8" xfId="55119" xr:uid="{BA9BA575-32C0-49FC-9722-EC98E20B94C1}"/>
    <cellStyle name="Normal 5 2 2 2 4" xfId="55120" xr:uid="{78B4F743-D532-4C97-B392-93906B249322}"/>
    <cellStyle name="Normal 5 2 2 2 4 2" xfId="55121" xr:uid="{2B5B88DE-1696-48EA-A661-8D2B03CBB5C2}"/>
    <cellStyle name="Normal 5 2 2 2 4 2 2" xfId="55122" xr:uid="{71367B05-A2B8-46F3-B81A-D450295E6295}"/>
    <cellStyle name="Normal 5 2 2 2 4 2 2 2" xfId="55123" xr:uid="{38524DED-D570-491E-A987-5FBF27E27AB1}"/>
    <cellStyle name="Normal 5 2 2 2 4 2 3" xfId="55124" xr:uid="{31F3B485-CE17-4E43-AE92-C152D3400F00}"/>
    <cellStyle name="Normal 5 2 2 2 4 3" xfId="55125" xr:uid="{6FC119C6-E43F-4BAC-852D-E76F68F2DD79}"/>
    <cellStyle name="Normal 5 2 2 2 4 3 2" xfId="55126" xr:uid="{05D63160-3405-40CA-8FA9-67A22F91BDF4}"/>
    <cellStyle name="Normal 5 2 2 2 4 4" xfId="55127" xr:uid="{BCCDBD73-CF62-4ECC-B522-51BBDD761B2A}"/>
    <cellStyle name="Normal 5 2 2 2 4 4 2" xfId="55128" xr:uid="{CA18A1B6-AE4A-4A68-A0E9-C62DEEA8E623}"/>
    <cellStyle name="Normal 5 2 2 2 4 5" xfId="55129" xr:uid="{12629EF2-C4D1-495E-B754-FC3EB0E0DD23}"/>
    <cellStyle name="Normal 5 2 2 2 4 6" xfId="55130" xr:uid="{08D37ED9-2B32-4868-B28C-BCB87239700C}"/>
    <cellStyle name="Normal 5 2 2 2 4 7" xfId="55131" xr:uid="{CBE005BE-DF9C-4FA7-B7DA-0D06D749F24D}"/>
    <cellStyle name="Normal 5 2 2 2 5" xfId="55132" xr:uid="{F741BB39-6306-427D-A45F-B684490E956F}"/>
    <cellStyle name="Normal 5 2 2 2 5 2" xfId="55133" xr:uid="{30D1FD8B-CF69-4BF4-9CA9-B0E773E3710D}"/>
    <cellStyle name="Normal 5 2 2 2 5 2 2" xfId="55134" xr:uid="{71E39165-7A68-444A-9363-2AEE8D31CC5F}"/>
    <cellStyle name="Normal 5 2 2 2 5 2 2 2" xfId="55135" xr:uid="{8D5D820D-8F40-460A-A94E-60B55F5D43F9}"/>
    <cellStyle name="Normal 5 2 2 2 5 2 3" xfId="55136" xr:uid="{B325236F-189E-47A2-AA53-9235CF128E61}"/>
    <cellStyle name="Normal 5 2 2 2 5 3" xfId="55137" xr:uid="{A46FDB33-1584-4693-9E6F-5E374E5F7950}"/>
    <cellStyle name="Normal 5 2 2 2 5 3 2" xfId="55138" xr:uid="{811E17EA-B671-47CC-B329-571111DC1786}"/>
    <cellStyle name="Normal 5 2 2 2 5 4" xfId="55139" xr:uid="{8EF7DDF1-C980-4AFC-81D1-FF288EA00E2D}"/>
    <cellStyle name="Normal 5 2 2 2 5 4 2" xfId="55140" xr:uid="{F0F53E94-90CE-4050-839F-5258D940249E}"/>
    <cellStyle name="Normal 5 2 2 2 5 5" xfId="55141" xr:uid="{95FC4471-A93D-49C1-8D5D-626D9535E437}"/>
    <cellStyle name="Normal 5 2 2 2 5 6" xfId="55142" xr:uid="{26359936-C582-4C02-90E5-E9D30CFECA27}"/>
    <cellStyle name="Normal 5 2 2 2 5 7" xfId="55143" xr:uid="{B346B697-5315-4585-B73D-CE14A57CAC3B}"/>
    <cellStyle name="Normal 5 2 2 2 6" xfId="55144" xr:uid="{2E21AA04-BF41-402E-B499-79C2463784C8}"/>
    <cellStyle name="Normal 5 2 2 2 6 2" xfId="55145" xr:uid="{A18D2EDA-E38D-4007-8300-459F6897EB02}"/>
    <cellStyle name="Normal 5 2 2 2 6 2 2" xfId="55146" xr:uid="{A00C0538-0013-4FE7-AC79-BC3D08156A60}"/>
    <cellStyle name="Normal 5 2 2 2 6 2 2 2" xfId="55147" xr:uid="{F9C02131-806F-4BEB-BC67-BDD2C821CBBC}"/>
    <cellStyle name="Normal 5 2 2 2 6 2 3" xfId="55148" xr:uid="{B175C965-F456-4A29-AAB0-31ECD5576556}"/>
    <cellStyle name="Normal 5 2 2 2 6 3" xfId="55149" xr:uid="{10633B69-78B0-4F08-8C64-AD651C31D700}"/>
    <cellStyle name="Normal 5 2 2 2 6 3 2" xfId="55150" xr:uid="{B1FA6378-9659-40DC-BA84-A84524633815}"/>
    <cellStyle name="Normal 5 2 2 2 6 4" xfId="55151" xr:uid="{99992F78-B9DC-460E-9D95-8AB5EA399336}"/>
    <cellStyle name="Normal 5 2 2 2 6 4 2" xfId="55152" xr:uid="{9AB05D98-912C-4429-8198-5E3670605FCD}"/>
    <cellStyle name="Normal 5 2 2 2 6 5" xfId="55153" xr:uid="{9371DF07-FF6D-41DF-9E6A-4EE1F4EBBBC4}"/>
    <cellStyle name="Normal 5 2 2 2 6 6" xfId="55154" xr:uid="{1255BAFE-B5F7-46EB-9B12-DB73180AB786}"/>
    <cellStyle name="Normal 5 2 2 2 6 7" xfId="55155" xr:uid="{D6085004-87EE-40F6-B1DF-4EBAADEDF717}"/>
    <cellStyle name="Normal 5 2 2 2 7" xfId="55156" xr:uid="{57283180-183A-4156-AEDF-AA9FF10DDD92}"/>
    <cellStyle name="Normal 5 2 2 2 7 2" xfId="55157" xr:uid="{35BB4C48-8232-4792-A001-70E96C4A1568}"/>
    <cellStyle name="Normal 5 2 2 2 7 2 2" xfId="55158" xr:uid="{73E2F125-A985-4035-8F80-546D5F7F4732}"/>
    <cellStyle name="Normal 5 2 2 2 7 3" xfId="55159" xr:uid="{0EB306EF-118B-440C-AD7C-D17CC86C3209}"/>
    <cellStyle name="Normal 5 2 2 2 7 4" xfId="55160" xr:uid="{10EDFE48-192F-4F40-8D02-41E33BD32A4D}"/>
    <cellStyle name="Normal 5 2 2 2 8" xfId="55161" xr:uid="{545B78B2-02C9-41BA-898D-D4040628081B}"/>
    <cellStyle name="Normal 5 2 2 2 8 2" xfId="55162" xr:uid="{C3FC147D-1A52-40B4-9C0F-BB38AD0C7CEE}"/>
    <cellStyle name="Normal 5 2 2 2 9" xfId="55163" xr:uid="{F40D7DC4-E943-4716-B91E-6348F20D0195}"/>
    <cellStyle name="Normal 5 2 2 2 9 2" xfId="55164" xr:uid="{5BD937ED-2850-4DA0-8F44-845E070F086F}"/>
    <cellStyle name="Normal 5 2 2 2_Actual PT" xfId="55165" xr:uid="{7912F3B7-DD77-4AE9-886C-C02488F87C8F}"/>
    <cellStyle name="Normal 5 2 2 3" xfId="55166" xr:uid="{E960353B-40E5-4A97-A6E3-D99B05EB5116}"/>
    <cellStyle name="Normal 5 2 2 3 10" xfId="55167" xr:uid="{DD2F6A92-2C06-4876-8543-371914F0A4C8}"/>
    <cellStyle name="Normal 5 2 2 3 2" xfId="55168" xr:uid="{3A2BE563-50C7-43CF-894D-BBA43A37A42E}"/>
    <cellStyle name="Normal 5 2 2 3 2 2" xfId="55169" xr:uid="{C8758029-ABDC-4C70-B34D-ACCC1B020B64}"/>
    <cellStyle name="Normal 5 2 2 3 2 2 2" xfId="55170" xr:uid="{8A53DD8E-F081-4E83-84A7-C3835ED842F1}"/>
    <cellStyle name="Normal 5 2 2 3 2 2 2 2" xfId="55171" xr:uid="{C210711D-B06D-4063-AA2C-14B6DA7E7D1D}"/>
    <cellStyle name="Normal 5 2 2 3 2 2 3" xfId="55172" xr:uid="{0DD11C91-AC26-4FBF-BC82-9FF7C63584CA}"/>
    <cellStyle name="Normal 5 2 2 3 2 3" xfId="55173" xr:uid="{3D2DD7CF-CD45-4CEF-9CB8-E6327B9C424C}"/>
    <cellStyle name="Normal 5 2 2 3 2 3 2" xfId="55174" xr:uid="{4D74ECBE-09BF-415B-BB75-ED65FE813015}"/>
    <cellStyle name="Normal 5 2 2 3 2 4" xfId="55175" xr:uid="{40698F3B-221F-4F3F-BDAB-49E783D1928E}"/>
    <cellStyle name="Normal 5 2 2 3 2 4 2" xfId="55176" xr:uid="{A9805BAA-7229-4FB9-AD4B-FFE8865AB3D5}"/>
    <cellStyle name="Normal 5 2 2 3 2 5" xfId="55177" xr:uid="{E6221997-E4D5-483A-920D-F0924C85B383}"/>
    <cellStyle name="Normal 5 2 2 3 2 6" xfId="55178" xr:uid="{0BFECCB5-B5C1-4999-A8F2-B70274D4593F}"/>
    <cellStyle name="Normal 5 2 2 3 2 7" xfId="55179" xr:uid="{0599E531-71E4-41CF-88A7-9E3CB4663F8C}"/>
    <cellStyle name="Normal 5 2 2 3 3" xfId="55180" xr:uid="{83D50311-24AA-4356-B422-C938979E0D94}"/>
    <cellStyle name="Normal 5 2 2 3 3 2" xfId="55181" xr:uid="{D3209236-0AF3-474B-B891-C0E29B5A7258}"/>
    <cellStyle name="Normal 5 2 2 3 3 2 2" xfId="55182" xr:uid="{DCEE2CB9-CD39-40E5-998A-D70F825465EB}"/>
    <cellStyle name="Normal 5 2 2 3 3 2 2 2" xfId="55183" xr:uid="{FA5A02C7-7D13-49F7-835B-2E279E35C653}"/>
    <cellStyle name="Normal 5 2 2 3 3 2 3" xfId="55184" xr:uid="{815158BD-1256-47A8-B1F7-F3BFEBF27C82}"/>
    <cellStyle name="Normal 5 2 2 3 3 3" xfId="55185" xr:uid="{D3582D66-9CA1-44E1-83F8-9D8BEFC602E2}"/>
    <cellStyle name="Normal 5 2 2 3 3 3 2" xfId="55186" xr:uid="{FF24020A-5AF9-4EEC-9781-CC5861A978ED}"/>
    <cellStyle name="Normal 5 2 2 3 3 4" xfId="55187" xr:uid="{5B4C635F-F94C-4FA8-93A0-D2C1CDECD828}"/>
    <cellStyle name="Normal 5 2 2 3 3 4 2" xfId="55188" xr:uid="{A5E2B68B-A9C6-4EEC-90DE-029E9F856C60}"/>
    <cellStyle name="Normal 5 2 2 3 3 5" xfId="55189" xr:uid="{EE1955B8-4460-45E8-8890-1FF95EE5440F}"/>
    <cellStyle name="Normal 5 2 2 3 3 6" xfId="55190" xr:uid="{8DE89005-4B14-4461-A5B0-0E17D42EF93D}"/>
    <cellStyle name="Normal 5 2 2 3 3 7" xfId="55191" xr:uid="{060723DE-5337-47B8-B248-FEBFB6EB23B7}"/>
    <cellStyle name="Normal 5 2 2 3 4" xfId="55192" xr:uid="{AF1948B7-05FE-484E-8678-196E3D3744DD}"/>
    <cellStyle name="Normal 5 2 2 3 4 2" xfId="55193" xr:uid="{32D73951-AE05-4884-B5EA-0CDB7AE03488}"/>
    <cellStyle name="Normal 5 2 2 3 4 2 2" xfId="55194" xr:uid="{AC752DC0-9A14-4A34-9DDD-0E9075691D15}"/>
    <cellStyle name="Normal 5 2 2 3 4 2 2 2" xfId="55195" xr:uid="{748C9E2A-CA45-4BA6-8A26-EDA58E430F89}"/>
    <cellStyle name="Normal 5 2 2 3 4 2 3" xfId="55196" xr:uid="{0DEE0764-855F-4F40-A4A4-0C37692CAD44}"/>
    <cellStyle name="Normal 5 2 2 3 4 3" xfId="55197" xr:uid="{40504011-6417-4F87-861E-01B75726A3CD}"/>
    <cellStyle name="Normal 5 2 2 3 4 3 2" xfId="55198" xr:uid="{3186F2A3-4F7C-48B9-87D1-D8C54A249E42}"/>
    <cellStyle name="Normal 5 2 2 3 4 4" xfId="55199" xr:uid="{00758548-E4D5-4FD9-959F-F4DD6BB00455}"/>
    <cellStyle name="Normal 5 2 2 3 4 4 2" xfId="55200" xr:uid="{F12928A6-D9C5-4A78-8EA0-14AC6E298801}"/>
    <cellStyle name="Normal 5 2 2 3 4 5" xfId="55201" xr:uid="{2E931036-8AAD-4D0C-B28D-07400B00A6AF}"/>
    <cellStyle name="Normal 5 2 2 3 4 6" xfId="55202" xr:uid="{24D5545B-86C0-4C93-8E70-3F5043C6185B}"/>
    <cellStyle name="Normal 5 2 2 3 4 7" xfId="55203" xr:uid="{FC555490-9739-45C4-A97E-3552407F9253}"/>
    <cellStyle name="Normal 5 2 2 3 5" xfId="55204" xr:uid="{63D049CA-34A0-4379-92EC-03FAEF85CF51}"/>
    <cellStyle name="Normal 5 2 2 3 5 2" xfId="55205" xr:uid="{335FAD5C-5DB6-41EF-9485-8C419C7ACDDC}"/>
    <cellStyle name="Normal 5 2 2 3 5 2 2" xfId="55206" xr:uid="{092EB462-63EF-467B-B654-E2291CD08594}"/>
    <cellStyle name="Normal 5 2 2 3 5 3" xfId="55207" xr:uid="{8D4239FF-44F8-4C6B-9042-6A42C962DD47}"/>
    <cellStyle name="Normal 5 2 2 3 6" xfId="55208" xr:uid="{A71A26D8-0430-4493-8A56-754FC2E76A61}"/>
    <cellStyle name="Normal 5 2 2 3 6 2" xfId="55209" xr:uid="{4D8CC8D4-F095-494B-B6FD-571864C814D9}"/>
    <cellStyle name="Normal 5 2 2 3 7" xfId="55210" xr:uid="{F5430821-10FC-4C20-9E9D-DA6907DC4749}"/>
    <cellStyle name="Normal 5 2 2 3 7 2" xfId="55211" xr:uid="{660EB0C4-6EF4-4F1A-AE8A-EA569EB236D1}"/>
    <cellStyle name="Normal 5 2 2 3 8" xfId="55212" xr:uid="{EE802380-8409-4C2D-A1D8-10F6C77A3480}"/>
    <cellStyle name="Normal 5 2 2 3 9" xfId="55213" xr:uid="{6A2BA136-BEC0-4DBD-B566-71FFE031B2A3}"/>
    <cellStyle name="Normal 5 2 2 4" xfId="55214" xr:uid="{666C36DB-26B7-40FA-8205-1F7DF5145FF7}"/>
    <cellStyle name="Normal 5 2 2 4 2" xfId="55215" xr:uid="{25638CA4-18BD-487E-96D2-BD8C59A1899E}"/>
    <cellStyle name="Normal 5 2 2 4 2 2" xfId="55216" xr:uid="{394B9608-1F1B-4C56-BBAE-A042FDA44410}"/>
    <cellStyle name="Normal 5 2 2 4 2 2 2" xfId="55217" xr:uid="{7F59C795-9D1B-4E4D-83D2-8F0859635F82}"/>
    <cellStyle name="Normal 5 2 2 4 2 2 2 2" xfId="55218" xr:uid="{C73C8EDA-096A-4D12-8F46-754A68787FD3}"/>
    <cellStyle name="Normal 5 2 2 4 2 2 3" xfId="55219" xr:uid="{DBA29418-1116-4E9B-A381-32DE15E59001}"/>
    <cellStyle name="Normal 5 2 2 4 2 3" xfId="55220" xr:uid="{225D2543-1227-494B-A491-AC8387363223}"/>
    <cellStyle name="Normal 5 2 2 4 2 3 2" xfId="55221" xr:uid="{4F56742D-F14C-485A-8472-919E05B4EDB5}"/>
    <cellStyle name="Normal 5 2 2 4 2 4" xfId="55222" xr:uid="{2AE754CC-63E7-43EC-A682-9D193DF6095D}"/>
    <cellStyle name="Normal 5 2 2 4 2 4 2" xfId="55223" xr:uid="{C4570E17-1CD8-4555-B1B3-2D891482B631}"/>
    <cellStyle name="Normal 5 2 2 4 2 5" xfId="55224" xr:uid="{3D1C397E-558E-44CA-B518-8A68F1D0662D}"/>
    <cellStyle name="Normal 5 2 2 4 2 6" xfId="55225" xr:uid="{7EE36135-A23C-4EC6-8E3E-673903185F9C}"/>
    <cellStyle name="Normal 5 2 2 4 2 7" xfId="55226" xr:uid="{1557A450-AF5E-4773-83E6-EC85E960CFE8}"/>
    <cellStyle name="Normal 5 2 2 4 3" xfId="55227" xr:uid="{10CBECAF-909E-4499-BAD6-8F7A4F9B1772}"/>
    <cellStyle name="Normal 5 2 2 4 3 2" xfId="55228" xr:uid="{C43C9C5C-5BD1-47F8-A304-AA9A8997CC1B}"/>
    <cellStyle name="Normal 5 2 2 4 3 2 2" xfId="55229" xr:uid="{FE6B3655-FD6C-4738-BD39-4DC7AC2480D5}"/>
    <cellStyle name="Normal 5 2 2 4 3 3" xfId="55230" xr:uid="{BC1E34A9-E761-4276-A641-51A9F58FF235}"/>
    <cellStyle name="Normal 5 2 2 4 4" xfId="55231" xr:uid="{F3F22BA4-AAE7-4DEE-8118-717FBD51484C}"/>
    <cellStyle name="Normal 5 2 2 4 4 2" xfId="55232" xr:uid="{B65C0F6E-20FC-4814-A237-3FE03DB2E2A1}"/>
    <cellStyle name="Normal 5 2 2 4 5" xfId="55233" xr:uid="{CB203B58-8CD8-4A62-A989-EF701FCAAAFC}"/>
    <cellStyle name="Normal 5 2 2 4 5 2" xfId="55234" xr:uid="{8B9D93DB-795C-4D20-AFEE-79D117E3F929}"/>
    <cellStyle name="Normal 5 2 2 4 6" xfId="55235" xr:uid="{67BEA865-37BE-4869-A245-1E6330338701}"/>
    <cellStyle name="Normal 5 2 2 4 7" xfId="55236" xr:uid="{7523DFBE-20A1-4361-B261-AFCA0F99CA34}"/>
    <cellStyle name="Normal 5 2 2 4 8" xfId="55237" xr:uid="{4DFCAE11-D19A-41BE-A814-449E44E8C8A5}"/>
    <cellStyle name="Normal 5 2 2 5" xfId="55238" xr:uid="{636C65AA-4B5F-49D4-B395-891B8FB4A746}"/>
    <cellStyle name="Normal 5 2 2 6" xfId="55239" xr:uid="{D9615886-AC22-4E00-8EDA-FFB1228AB489}"/>
    <cellStyle name="Normal 5 2 2 6 2" xfId="55240" xr:uid="{C3BCC9B9-7341-41DE-8D1D-4440871A603B}"/>
    <cellStyle name="Normal 5 2 2 6 2 2" xfId="55241" xr:uid="{CF6C4A9E-C17C-4D1A-B490-9FD366B3D444}"/>
    <cellStyle name="Normal 5 2 2 6 2 2 2" xfId="55242" xr:uid="{3F921D98-1698-4629-A6FC-68376B4BAE82}"/>
    <cellStyle name="Normal 5 2 2 6 2 3" xfId="55243" xr:uid="{C6FA7162-F1D1-418F-A646-B4E22E63B7AC}"/>
    <cellStyle name="Normal 5 2 2 6 3" xfId="55244" xr:uid="{D1CB76E6-397C-4F26-ABA2-785277B56730}"/>
    <cellStyle name="Normal 5 2 2 6 3 2" xfId="55245" xr:uid="{08347046-E64C-4E15-A7C0-85FCAAB9039C}"/>
    <cellStyle name="Normal 5 2 2 6 4" xfId="55246" xr:uid="{1DE86DCD-FE0B-4C73-894A-5BF0BECD484E}"/>
    <cellStyle name="Normal 5 2 2 6 4 2" xfId="55247" xr:uid="{6D42E1B2-7A32-450F-B998-7B15A2328D44}"/>
    <cellStyle name="Normal 5 2 2 6 5" xfId="55248" xr:uid="{7EBCD42D-06E0-4001-A7F0-1220D15C93FE}"/>
    <cellStyle name="Normal 5 2 2 6 6" xfId="55249" xr:uid="{7FACA091-8020-4454-97EE-3268BD0082A5}"/>
    <cellStyle name="Normal 5 2 2 6 7" xfId="55250" xr:uid="{C7BFB118-ECBB-4AFB-A1B3-CD668B494D20}"/>
    <cellStyle name="Normal 5 2 2 7" xfId="55251" xr:uid="{DD6B7C0B-D9E7-4EAA-968D-9B715A4AF91A}"/>
    <cellStyle name="Normal 5 2 2 7 2" xfId="55252" xr:uid="{2EC47917-67CC-41E5-9024-45FC70E4D0D9}"/>
    <cellStyle name="Normal 5 2 2 7 2 2" xfId="55253" xr:uid="{4D89F7B8-E900-4B14-A9C5-6F3BC30E1DD6}"/>
    <cellStyle name="Normal 5 2 2 7 2 2 2" xfId="55254" xr:uid="{D53E2097-07BE-4D60-8F7C-95AAC417D82F}"/>
    <cellStyle name="Normal 5 2 2 7 2 3" xfId="55255" xr:uid="{6819978C-2F35-4F78-8904-B27231A47E94}"/>
    <cellStyle name="Normal 5 2 2 7 3" xfId="55256" xr:uid="{765FF030-6158-4C72-BEEC-14028BBAA0DD}"/>
    <cellStyle name="Normal 5 2 2 7 3 2" xfId="55257" xr:uid="{8A106B76-E7FC-466E-B8A7-88D8D959C5F1}"/>
    <cellStyle name="Normal 5 2 2 7 4" xfId="55258" xr:uid="{6AD110B0-D7EF-4D48-A599-0B09A4E7433E}"/>
    <cellStyle name="Normal 5 2 2 7 4 2" xfId="55259" xr:uid="{51F39D5D-5796-4A02-8FEC-E51C913DD49A}"/>
    <cellStyle name="Normal 5 2 2 7 5" xfId="55260" xr:uid="{0E172FFA-2D61-42AC-A90C-5F8BEDB57487}"/>
    <cellStyle name="Normal 5 2 2 7 6" xfId="55261" xr:uid="{84539D88-E118-40EB-A578-609240794940}"/>
    <cellStyle name="Normal 5 2 2 7 7" xfId="55262" xr:uid="{FDAC71A9-ABC5-4803-9C41-AEC1CA250243}"/>
    <cellStyle name="Normal 5 2 2 8" xfId="55263" xr:uid="{44A5DE38-2411-4470-9EFB-F995C38C708A}"/>
    <cellStyle name="Normal 5 2 2 8 2" xfId="55264" xr:uid="{0B752469-2FFA-419E-BA35-2C0D15477DC7}"/>
    <cellStyle name="Normal 5 2 2 8 2 2" xfId="55265" xr:uid="{D4BE83D4-E4A1-43E8-9739-AF7731ED9A8B}"/>
    <cellStyle name="Normal 5 2 2 8 2 2 2" xfId="55266" xr:uid="{3F6BCEF1-0C52-4255-A619-A8B52B43B5D6}"/>
    <cellStyle name="Normal 5 2 2 8 2 3" xfId="55267" xr:uid="{C9A93242-3E33-45D7-854A-AB84730C7038}"/>
    <cellStyle name="Normal 5 2 2 8 3" xfId="55268" xr:uid="{61D005F0-79DA-4A68-81DA-E6E746A508FC}"/>
    <cellStyle name="Normal 5 2 2 8 3 2" xfId="55269" xr:uid="{B659DD95-3DE8-4FBE-8201-5056CAABC9B1}"/>
    <cellStyle name="Normal 5 2 2 8 4" xfId="55270" xr:uid="{5137593D-D7C8-4904-8A68-0CACFF771552}"/>
    <cellStyle name="Normal 5 2 2 8 4 2" xfId="55271" xr:uid="{10C42FE6-4C06-4A7B-A739-24F92965E043}"/>
    <cellStyle name="Normal 5 2 2 8 5" xfId="55272" xr:uid="{29DF6EBB-E0F5-4540-9AD3-9E04CB0E411F}"/>
    <cellStyle name="Normal 5 2 2 8 6" xfId="55273" xr:uid="{91FB8B57-B692-45E2-BD1C-86A00144AB6E}"/>
    <cellStyle name="Normal 5 2 2 8 7" xfId="55274" xr:uid="{B72844BB-5EFB-46A7-86DD-4E592C6E4B4F}"/>
    <cellStyle name="Normal 5 2 2 9" xfId="55275" xr:uid="{DB9AE4DD-FA5F-4AB3-A51B-C7A8BB039596}"/>
    <cellStyle name="Normal 5 2 2 9 2" xfId="55276" xr:uid="{78C972A9-A459-44A7-A5C4-994279BF27C3}"/>
    <cellStyle name="Normal 5 2 2 9 2 2" xfId="55277" xr:uid="{75C62254-9F31-4892-8E1D-6ED4E3BBAECE}"/>
    <cellStyle name="Normal 5 2 2 9 3" xfId="55278" xr:uid="{A5295071-ABFD-4A5B-954E-2094BA8D9011}"/>
    <cellStyle name="Normal 5 2 2 9 4" xfId="55279" xr:uid="{5CC5B940-5CE2-42B6-B161-7E334F0BF7CF}"/>
    <cellStyle name="Normal 5 2 2_Actual PT" xfId="55280" xr:uid="{D676F373-6B9A-440F-B06C-BE01562B879F}"/>
    <cellStyle name="Normal 5 2 3" xfId="55281" xr:uid="{286BE25B-68C2-4D7C-9F31-5339ED223C9B}"/>
    <cellStyle name="Normal 5 2 4" xfId="55282" xr:uid="{980F823F-8991-4041-93AD-3AB16A336774}"/>
    <cellStyle name="Normal 5 2 4 10" xfId="55283" xr:uid="{A45F1D62-82F0-40C6-942C-14CB28EAE787}"/>
    <cellStyle name="Normal 5 2 4 11" xfId="55284" xr:uid="{94B4DC1D-C390-445B-BA96-6F2A17BE4A1C}"/>
    <cellStyle name="Normal 5 2 4 12" xfId="55285" xr:uid="{21283119-DD9A-430A-88D9-B83EDD7365F9}"/>
    <cellStyle name="Normal 5 2 4 2" xfId="55286" xr:uid="{8C55545E-D2DE-4615-9753-39364E58ADDC}"/>
    <cellStyle name="Normal 5 2 4 2 10" xfId="55287" xr:uid="{2031F005-920A-4609-A2AD-EC8E6BAD1E25}"/>
    <cellStyle name="Normal 5 2 4 2 2" xfId="55288" xr:uid="{830B938B-06B7-4C0B-A08F-9BA75C418596}"/>
    <cellStyle name="Normal 5 2 4 2 2 2" xfId="55289" xr:uid="{16399DA0-24B6-43D1-98CB-736D4F336DB7}"/>
    <cellStyle name="Normal 5 2 4 2 2 2 2" xfId="55290" xr:uid="{3F1AC4B5-7663-4A51-8FA3-3B69BE1E1681}"/>
    <cellStyle name="Normal 5 2 4 2 2 2 2 2" xfId="55291" xr:uid="{FCF3EEB1-DD07-4138-B960-43901E2329ED}"/>
    <cellStyle name="Normal 5 2 4 2 2 2 3" xfId="55292" xr:uid="{206A9CDB-D525-4265-AF61-C11062DCD940}"/>
    <cellStyle name="Normal 5 2 4 2 2 3" xfId="55293" xr:uid="{BC1EEE72-D0B0-4B83-A32D-1D7C32A9F6C1}"/>
    <cellStyle name="Normal 5 2 4 2 2 3 2" xfId="55294" xr:uid="{51D59136-4F11-4CA7-85F5-6A3BD85D220D}"/>
    <cellStyle name="Normal 5 2 4 2 2 4" xfId="55295" xr:uid="{93778D54-42C0-4528-B736-E229C734A3B7}"/>
    <cellStyle name="Normal 5 2 4 2 2 4 2" xfId="55296" xr:uid="{89D6CAE9-E2F8-4ADA-B523-2280B01840B7}"/>
    <cellStyle name="Normal 5 2 4 2 2 5" xfId="55297" xr:uid="{BE469B74-06F7-48A2-943C-BAFAEA8D7983}"/>
    <cellStyle name="Normal 5 2 4 2 2 6" xfId="55298" xr:uid="{949DD77D-F491-4E61-AB61-C1F255ABEC6D}"/>
    <cellStyle name="Normal 5 2 4 2 2 7" xfId="55299" xr:uid="{AC1D0FA0-0EBC-4D83-9B46-AB89A3FBE7CE}"/>
    <cellStyle name="Normal 5 2 4 2 3" xfId="55300" xr:uid="{75801D5F-F26C-49B3-B5EE-B68795F7F569}"/>
    <cellStyle name="Normal 5 2 4 2 3 2" xfId="55301" xr:uid="{9B608FD1-352D-48F9-B183-493C780FC2F2}"/>
    <cellStyle name="Normal 5 2 4 2 3 2 2" xfId="55302" xr:uid="{8148102A-AE01-4813-8744-451C312107A1}"/>
    <cellStyle name="Normal 5 2 4 2 3 2 2 2" xfId="55303" xr:uid="{0CEF4013-C93C-437D-AEA8-C12E5FC1D799}"/>
    <cellStyle name="Normal 5 2 4 2 3 2 3" xfId="55304" xr:uid="{ADA8DCED-B33C-4DB2-A7DC-320A4C048DA5}"/>
    <cellStyle name="Normal 5 2 4 2 3 3" xfId="55305" xr:uid="{49ADFF0E-AA0B-40FC-AED9-541F570432A2}"/>
    <cellStyle name="Normal 5 2 4 2 3 3 2" xfId="55306" xr:uid="{516857AD-4BE2-4D0A-8FBB-6D259D411003}"/>
    <cellStyle name="Normal 5 2 4 2 3 4" xfId="55307" xr:uid="{F53509EF-2590-46CF-9DE8-C2038A796402}"/>
    <cellStyle name="Normal 5 2 4 2 3 4 2" xfId="55308" xr:uid="{181DF5B0-94EE-4B24-A807-229362C5DCC0}"/>
    <cellStyle name="Normal 5 2 4 2 3 5" xfId="55309" xr:uid="{618C25C9-7C43-49B8-B103-50DDD195B3D9}"/>
    <cellStyle name="Normal 5 2 4 2 3 6" xfId="55310" xr:uid="{B2920F11-69AC-445A-87DC-54535E54F748}"/>
    <cellStyle name="Normal 5 2 4 2 3 7" xfId="55311" xr:uid="{5DEB7AC3-6348-4684-AAEE-E0C608C4B6E3}"/>
    <cellStyle name="Normal 5 2 4 2 4" xfId="55312" xr:uid="{D74207DA-7C34-4AE5-B515-70A799A17B7D}"/>
    <cellStyle name="Normal 5 2 4 2 4 2" xfId="55313" xr:uid="{FC9B6CED-8A85-41E1-B69B-FA7A28739DA4}"/>
    <cellStyle name="Normal 5 2 4 2 4 2 2" xfId="55314" xr:uid="{4E54C681-3987-418A-B560-46E8D72BD37C}"/>
    <cellStyle name="Normal 5 2 4 2 4 2 2 2" xfId="55315" xr:uid="{B975D1B3-81FA-41F2-8D00-EF2B121BE4F5}"/>
    <cellStyle name="Normal 5 2 4 2 4 2 3" xfId="55316" xr:uid="{D5D9A240-CF5C-4006-AF88-78ED8BEA06C6}"/>
    <cellStyle name="Normal 5 2 4 2 4 3" xfId="55317" xr:uid="{90EB587B-06A6-4A1D-B3C2-66398F2CA799}"/>
    <cellStyle name="Normal 5 2 4 2 4 3 2" xfId="55318" xr:uid="{2FEDF409-4425-4B34-A4B0-8F843549EB21}"/>
    <cellStyle name="Normal 5 2 4 2 4 4" xfId="55319" xr:uid="{88E50619-7B59-47EB-A443-A20D82C6A8BE}"/>
    <cellStyle name="Normal 5 2 4 2 4 4 2" xfId="55320" xr:uid="{220CD3DC-9E4B-4FF5-9F5F-043F6CAE4A9B}"/>
    <cellStyle name="Normal 5 2 4 2 4 5" xfId="55321" xr:uid="{3C0ED887-71F2-4356-9EEE-6CF05E14BC4C}"/>
    <cellStyle name="Normal 5 2 4 2 4 6" xfId="55322" xr:uid="{F1A1FE77-6362-4F44-96DA-3A4D78C127B1}"/>
    <cellStyle name="Normal 5 2 4 2 4 7" xfId="55323" xr:uid="{DCAA5E0B-69E9-4DFF-BB15-26DC82D67BC0}"/>
    <cellStyle name="Normal 5 2 4 2 5" xfId="55324" xr:uid="{F8E79EBC-3AB3-4A58-8E4C-EF83C13595FF}"/>
    <cellStyle name="Normal 5 2 4 2 5 2" xfId="55325" xr:uid="{ECA732BE-C75A-4E08-BED2-EDBF1D0787D8}"/>
    <cellStyle name="Normal 5 2 4 2 5 2 2" xfId="55326" xr:uid="{DE868AF6-F192-4F49-A62F-DA51749DF04A}"/>
    <cellStyle name="Normal 5 2 4 2 5 3" xfId="55327" xr:uid="{E52B31D1-8AC9-4880-AC6F-30A0A7B77D71}"/>
    <cellStyle name="Normal 5 2 4 2 6" xfId="55328" xr:uid="{70AF36A5-0BEC-4AB5-AF17-15D6783F3377}"/>
    <cellStyle name="Normal 5 2 4 2 6 2" xfId="55329" xr:uid="{724F705C-34D5-45E6-93B4-3EEDAE15FBC2}"/>
    <cellStyle name="Normal 5 2 4 2 7" xfId="55330" xr:uid="{54965838-20DA-42FB-BB8B-0DFAC7779680}"/>
    <cellStyle name="Normal 5 2 4 2 7 2" xfId="55331" xr:uid="{2244B05A-8C7B-483D-9ADB-DC97D33584B9}"/>
    <cellStyle name="Normal 5 2 4 2 8" xfId="55332" xr:uid="{10336B71-149A-468B-B448-F8A6D288943C}"/>
    <cellStyle name="Normal 5 2 4 2 9" xfId="55333" xr:uid="{0133EE20-9BE5-4E97-9254-9593F47D9C38}"/>
    <cellStyle name="Normal 5 2 4 3" xfId="55334" xr:uid="{CE61D568-2C87-429F-B26F-19E14280A70C}"/>
    <cellStyle name="Normal 5 2 4 3 2" xfId="55335" xr:uid="{6B91B1D1-1288-459E-ADD6-97F22F49096C}"/>
    <cellStyle name="Normal 5 2 4 3 2 2" xfId="55336" xr:uid="{9135F791-8CF9-4640-9F52-9D3E98009433}"/>
    <cellStyle name="Normal 5 2 4 3 2 2 2" xfId="55337" xr:uid="{F5BC91B5-BEA8-41C1-8C45-FB942B0DE3DF}"/>
    <cellStyle name="Normal 5 2 4 3 2 2 2 2" xfId="55338" xr:uid="{5E331788-31C0-4478-8B6D-65E1F2CDC726}"/>
    <cellStyle name="Normal 5 2 4 3 2 2 3" xfId="55339" xr:uid="{55FDFAA0-BAF6-4D6D-A004-867122C94624}"/>
    <cellStyle name="Normal 5 2 4 3 2 3" xfId="55340" xr:uid="{CACCBF11-D3DD-45CC-A83D-D20E5C797837}"/>
    <cellStyle name="Normal 5 2 4 3 2 3 2" xfId="55341" xr:uid="{6FD0A4B6-4101-43D2-96E7-BA78F4148C50}"/>
    <cellStyle name="Normal 5 2 4 3 2 4" xfId="55342" xr:uid="{CE3950E7-C371-4109-91AB-5A4D04F8A073}"/>
    <cellStyle name="Normal 5 2 4 3 2 4 2" xfId="55343" xr:uid="{3BE350A8-701E-4AE6-BB52-F734422B7BAC}"/>
    <cellStyle name="Normal 5 2 4 3 2 5" xfId="55344" xr:uid="{F96985C7-A3F4-4FBA-82FF-4A2095692AEE}"/>
    <cellStyle name="Normal 5 2 4 3 2 6" xfId="55345" xr:uid="{FB61D4F5-F3D9-415B-9F02-9F16BD1A4368}"/>
    <cellStyle name="Normal 5 2 4 3 2 7" xfId="55346" xr:uid="{50B81428-2F2E-4EFE-B6B4-1D041EC160CE}"/>
    <cellStyle name="Normal 5 2 4 3 3" xfId="55347" xr:uid="{56122386-6FDD-4A28-AD0A-BCAAB0F8C7C1}"/>
    <cellStyle name="Normal 5 2 4 3 3 2" xfId="55348" xr:uid="{5C1A9A6F-5887-4E3E-B6DD-30C59FFEDD5E}"/>
    <cellStyle name="Normal 5 2 4 3 3 2 2" xfId="55349" xr:uid="{AA4BC524-E126-4377-9CEF-A5CB338BABC0}"/>
    <cellStyle name="Normal 5 2 4 3 3 3" xfId="55350" xr:uid="{75997D1C-4AEE-4395-AFEE-C9D95167E338}"/>
    <cellStyle name="Normal 5 2 4 3 4" xfId="55351" xr:uid="{091D3C85-6442-4056-A43C-EDA6D6E93409}"/>
    <cellStyle name="Normal 5 2 4 3 4 2" xfId="55352" xr:uid="{C66BD5D8-144D-457D-898C-AAA1AE8C2AEB}"/>
    <cellStyle name="Normal 5 2 4 3 5" xfId="55353" xr:uid="{82A7F314-EEC7-499A-9400-A624FEFF3440}"/>
    <cellStyle name="Normal 5 2 4 3 5 2" xfId="55354" xr:uid="{42BF11C4-FC3B-4BFA-8223-D80E35474B1F}"/>
    <cellStyle name="Normal 5 2 4 3 6" xfId="55355" xr:uid="{8950AFBD-C824-443F-B9E8-0226D1F45BBD}"/>
    <cellStyle name="Normal 5 2 4 3 7" xfId="55356" xr:uid="{5F713968-E58D-4E81-884C-AF7287CADFC4}"/>
    <cellStyle name="Normal 5 2 4 3 8" xfId="55357" xr:uid="{A2A8FC9B-21BA-4DF6-BC8D-338D12B844AC}"/>
    <cellStyle name="Normal 5 2 4 4" xfId="55358" xr:uid="{76DB05C3-E860-4518-8540-B09488A7E9B5}"/>
    <cellStyle name="Normal 5 2 4 4 2" xfId="55359" xr:uid="{3EBFEF89-F6C2-4568-ADC3-61855C26A73E}"/>
    <cellStyle name="Normal 5 2 4 4 2 2" xfId="55360" xr:uid="{BF39DEBC-6CA2-490A-8183-B80EDEA7DE21}"/>
    <cellStyle name="Normal 5 2 4 4 2 2 2" xfId="55361" xr:uid="{24AE4D2C-9DAE-45E2-8A2A-6F1359CDD99C}"/>
    <cellStyle name="Normal 5 2 4 4 2 3" xfId="55362" xr:uid="{434769F6-61BD-4926-A910-484BA41D8A9C}"/>
    <cellStyle name="Normal 5 2 4 4 3" xfId="55363" xr:uid="{1AF15ED3-3F7D-4045-924C-514D2FE6CD03}"/>
    <cellStyle name="Normal 5 2 4 4 3 2" xfId="55364" xr:uid="{7E6A061E-7031-48A7-9F2F-400D7EF21131}"/>
    <cellStyle name="Normal 5 2 4 4 4" xfId="55365" xr:uid="{F5B43DF9-E8BA-476C-9BFE-7CEB988BB51E}"/>
    <cellStyle name="Normal 5 2 4 4 4 2" xfId="55366" xr:uid="{0D4955D0-CD69-44FC-A1B3-3E1FE99192AB}"/>
    <cellStyle name="Normal 5 2 4 4 5" xfId="55367" xr:uid="{230C0EE3-884E-48C4-B33D-E5F704803308}"/>
    <cellStyle name="Normal 5 2 4 4 6" xfId="55368" xr:uid="{1D446F84-D65E-41BE-85EB-F637922DC20C}"/>
    <cellStyle name="Normal 5 2 4 4 7" xfId="55369" xr:uid="{25CFEF99-690C-436F-8908-FDD45CCF497C}"/>
    <cellStyle name="Normal 5 2 4 5" xfId="55370" xr:uid="{46BCDE54-156D-4CB8-AED9-F7372FA9A68A}"/>
    <cellStyle name="Normal 5 2 4 5 2" xfId="55371" xr:uid="{B0F9A572-0FFC-4DA6-8D09-AD3F4C3AF225}"/>
    <cellStyle name="Normal 5 2 4 5 2 2" xfId="55372" xr:uid="{3C6EEE14-72BF-4F1D-8D9A-73E4EC81BD08}"/>
    <cellStyle name="Normal 5 2 4 5 2 2 2" xfId="55373" xr:uid="{EC667991-403F-45CA-896D-FEE8447160F2}"/>
    <cellStyle name="Normal 5 2 4 5 2 3" xfId="55374" xr:uid="{BD62E95B-6511-427B-B7F7-AF7EB8DFFA18}"/>
    <cellStyle name="Normal 5 2 4 5 3" xfId="55375" xr:uid="{5DEBCE3C-5235-4C25-ACB7-CA6987B06560}"/>
    <cellStyle name="Normal 5 2 4 5 3 2" xfId="55376" xr:uid="{1AE1FBAB-7FB2-4B1D-BB15-E487A085C079}"/>
    <cellStyle name="Normal 5 2 4 5 4" xfId="55377" xr:uid="{AC5EAC9D-EECC-4F24-9EF5-7BBF5143BC5D}"/>
    <cellStyle name="Normal 5 2 4 5 4 2" xfId="55378" xr:uid="{3D9F12AF-F694-4169-8C8A-976B96C90B65}"/>
    <cellStyle name="Normal 5 2 4 5 5" xfId="55379" xr:uid="{4EB192DF-7584-4356-B411-951D156A438D}"/>
    <cellStyle name="Normal 5 2 4 5 6" xfId="55380" xr:uid="{5154ECD3-804E-44A3-BF6A-DF10F6F9BD35}"/>
    <cellStyle name="Normal 5 2 4 5 7" xfId="55381" xr:uid="{6EF2505D-48DA-4B20-9005-B046BFF62CAD}"/>
    <cellStyle name="Normal 5 2 4 6" xfId="55382" xr:uid="{4D0E7389-7C31-48A7-817D-6493F34DC8FD}"/>
    <cellStyle name="Normal 5 2 4 6 2" xfId="55383" xr:uid="{585D017A-5BF9-4DBE-BBF9-CD94CF7B9BBF}"/>
    <cellStyle name="Normal 5 2 4 6 2 2" xfId="55384" xr:uid="{13EA4783-8B4F-4EE5-BE63-195CD54CBA6E}"/>
    <cellStyle name="Normal 5 2 4 6 2 2 2" xfId="55385" xr:uid="{EA5B378C-3065-44A6-9693-5510E7C78EFD}"/>
    <cellStyle name="Normal 5 2 4 6 2 3" xfId="55386" xr:uid="{E2B6BB67-59C0-4F4E-8EAA-D9FDBC4D3C55}"/>
    <cellStyle name="Normal 5 2 4 6 3" xfId="55387" xr:uid="{65650991-5BA2-46F5-B458-3608367F1C12}"/>
    <cellStyle name="Normal 5 2 4 6 3 2" xfId="55388" xr:uid="{22416FD3-F95A-4E58-A4A5-6D6E943BC52C}"/>
    <cellStyle name="Normal 5 2 4 6 4" xfId="55389" xr:uid="{C9090C70-A2BA-41A0-A2DE-E3A135109926}"/>
    <cellStyle name="Normal 5 2 4 6 4 2" xfId="55390" xr:uid="{20826DFC-D883-4699-A7CE-5C8252B085DF}"/>
    <cellStyle name="Normal 5 2 4 6 5" xfId="55391" xr:uid="{B4AC4B1B-88F2-43B7-BBCC-000CBB47CBD9}"/>
    <cellStyle name="Normal 5 2 4 6 6" xfId="55392" xr:uid="{0498BA58-66A5-446C-BDF3-51DC0A0FFFC2}"/>
    <cellStyle name="Normal 5 2 4 6 7" xfId="55393" xr:uid="{02FED506-23AD-4E74-89C6-793E2D518E27}"/>
    <cellStyle name="Normal 5 2 4 7" xfId="55394" xr:uid="{C0D5A0D2-DD08-40FE-9955-0441E3CE2F71}"/>
    <cellStyle name="Normal 5 2 4 7 2" xfId="55395" xr:uid="{5EA8CECD-7C2F-45F8-B2AE-A685CF7FC95A}"/>
    <cellStyle name="Normal 5 2 4 7 2 2" xfId="55396" xr:uid="{DF010F93-31DF-4AAA-86D3-588DA66BA635}"/>
    <cellStyle name="Normal 5 2 4 7 3" xfId="55397" xr:uid="{7545A442-8F93-4064-9D5B-FC53AC998437}"/>
    <cellStyle name="Normal 5 2 4 7 4" xfId="55398" xr:uid="{451AEFEB-5ACA-4DB5-B7C4-401CA959FE9A}"/>
    <cellStyle name="Normal 5 2 4 8" xfId="55399" xr:uid="{548C786F-B90E-4ECB-9F20-192D372BE5CD}"/>
    <cellStyle name="Normal 5 2 4 8 2" xfId="55400" xr:uid="{B088E22A-BEF1-42EC-BA30-4FC2CF287D24}"/>
    <cellStyle name="Normal 5 2 4 9" xfId="55401" xr:uid="{271A8026-1AD1-4D56-ABAF-70201F290077}"/>
    <cellStyle name="Normal 5 2 4 9 2" xfId="55402" xr:uid="{F3B533CC-BCAC-48BD-B723-67E152F18C96}"/>
    <cellStyle name="Normal 5 2 4_Actual PT" xfId="55403" xr:uid="{5C2C2D63-BD56-43AA-90BD-2471E6D313D8}"/>
    <cellStyle name="Normal 5 2 5" xfId="55404" xr:uid="{6E0F9DD5-6756-4D0A-B162-A5E007A9F115}"/>
    <cellStyle name="Normal 5 2 5 10" xfId="55405" xr:uid="{9E48DA2F-6AAC-4165-A294-1602F29E5D06}"/>
    <cellStyle name="Normal 5 2 5 2" xfId="55406" xr:uid="{493D4355-5695-4BD7-A393-EC51EEF74ED0}"/>
    <cellStyle name="Normal 5 2 5 2 2" xfId="55407" xr:uid="{5AF36C30-0F1D-46B1-9866-5E84C54ABA87}"/>
    <cellStyle name="Normal 5 2 5 2 2 2" xfId="55408" xr:uid="{CEFD6A6A-D028-4A99-895F-787F5CDDE9E6}"/>
    <cellStyle name="Normal 5 2 5 2 2 2 2" xfId="55409" xr:uid="{C528705F-0DC0-420E-8767-05EB55BEFEF8}"/>
    <cellStyle name="Normal 5 2 5 2 2 3" xfId="55410" xr:uid="{BA36B7D5-0B7D-4D7F-8F3F-B89D255A25C5}"/>
    <cellStyle name="Normal 5 2 5 2 3" xfId="55411" xr:uid="{FF60F55E-8B29-4D92-BB99-29367FB51A84}"/>
    <cellStyle name="Normal 5 2 5 2 3 2" xfId="55412" xr:uid="{9AEB9B55-E0B6-4DDE-AA2A-BB16B74DE56D}"/>
    <cellStyle name="Normal 5 2 5 2 4" xfId="55413" xr:uid="{FCFEFF53-54FB-4C1B-B1C7-F6D2EF6C7DB2}"/>
    <cellStyle name="Normal 5 2 5 2 4 2" xfId="55414" xr:uid="{B77723FB-1723-494D-9953-6856272E352B}"/>
    <cellStyle name="Normal 5 2 5 2 5" xfId="55415" xr:uid="{41F78492-5AA4-406F-A0B0-B3AA7C8D08F3}"/>
    <cellStyle name="Normal 5 2 5 2 6" xfId="55416" xr:uid="{3FCF2A04-A8E3-44EB-8A5E-26FCAEF2D383}"/>
    <cellStyle name="Normal 5 2 5 2 7" xfId="55417" xr:uid="{30413EE7-D2AB-4947-A417-A2B832F2C7D7}"/>
    <cellStyle name="Normal 5 2 5 3" xfId="55418" xr:uid="{12DD3470-4D7E-47E8-BA01-8112DB693D3D}"/>
    <cellStyle name="Normal 5 2 5 3 2" xfId="55419" xr:uid="{524B3E71-340F-475F-8E10-8E65DFA512C3}"/>
    <cellStyle name="Normal 5 2 5 3 2 2" xfId="55420" xr:uid="{92C1641F-A73F-4459-95DD-5411FB7EC0E7}"/>
    <cellStyle name="Normal 5 2 5 3 2 2 2" xfId="55421" xr:uid="{FF98CEDC-5937-4322-A28D-8433D4F986F7}"/>
    <cellStyle name="Normal 5 2 5 3 2 3" xfId="55422" xr:uid="{980184AA-D670-47AE-A548-A2E54A167EA9}"/>
    <cellStyle name="Normal 5 2 5 3 3" xfId="55423" xr:uid="{94A6C717-835D-4D3A-98D4-55C6463EBD6B}"/>
    <cellStyle name="Normal 5 2 5 3 3 2" xfId="55424" xr:uid="{0952BF05-5BF3-4A9E-ADAF-17791C4DC166}"/>
    <cellStyle name="Normal 5 2 5 3 4" xfId="55425" xr:uid="{C7296B96-E035-42FF-91A5-32FE82F6F44D}"/>
    <cellStyle name="Normal 5 2 5 3 4 2" xfId="55426" xr:uid="{7F5B7695-ED7E-4B5D-8CF1-273DA9BBA52F}"/>
    <cellStyle name="Normal 5 2 5 3 5" xfId="55427" xr:uid="{502BC069-1F6E-48D9-A06B-B78142214023}"/>
    <cellStyle name="Normal 5 2 5 3 6" xfId="55428" xr:uid="{6C75CF54-FBCE-40AB-BEAC-0B3EE1A04C5A}"/>
    <cellStyle name="Normal 5 2 5 3 7" xfId="55429" xr:uid="{CA2B702E-8061-4B08-B670-EAE3D598F67E}"/>
    <cellStyle name="Normal 5 2 5 4" xfId="55430" xr:uid="{5061FD7A-7A0F-4474-A2CB-3B1852BEF8C0}"/>
    <cellStyle name="Normal 5 2 5 4 2" xfId="55431" xr:uid="{7C3755F3-FAA7-44E1-A9A2-7CECC04CBAFE}"/>
    <cellStyle name="Normal 5 2 5 4 2 2" xfId="55432" xr:uid="{74C185A2-73DD-46D9-9643-A540DCB47282}"/>
    <cellStyle name="Normal 5 2 5 4 2 2 2" xfId="55433" xr:uid="{DD3F2C95-8E50-4DF4-A857-06733FE9B654}"/>
    <cellStyle name="Normal 5 2 5 4 2 3" xfId="55434" xr:uid="{D7E7D4AB-BA1D-4215-98EF-2B465AB843F3}"/>
    <cellStyle name="Normal 5 2 5 4 3" xfId="55435" xr:uid="{2F58B2B3-19AF-4B55-90A4-8ECEDDF0F9B4}"/>
    <cellStyle name="Normal 5 2 5 4 3 2" xfId="55436" xr:uid="{728D96AC-8E8D-493D-BD2A-82C3B6774C6D}"/>
    <cellStyle name="Normal 5 2 5 4 4" xfId="55437" xr:uid="{9BD5238E-6DA3-4F11-B4B1-901892CF31D9}"/>
    <cellStyle name="Normal 5 2 5 4 4 2" xfId="55438" xr:uid="{967DABE3-4B03-4FEC-A075-F056F2DE56D0}"/>
    <cellStyle name="Normal 5 2 5 4 5" xfId="55439" xr:uid="{F7EAB269-385A-48C9-BA96-88AD398622C7}"/>
    <cellStyle name="Normal 5 2 5 4 6" xfId="55440" xr:uid="{E1460CCE-16D6-4C4A-A261-433C9E8B0E56}"/>
    <cellStyle name="Normal 5 2 5 4 7" xfId="55441" xr:uid="{E02144B7-FAA5-419F-BC3C-516FBEEF952C}"/>
    <cellStyle name="Normal 5 2 5 5" xfId="55442" xr:uid="{6010CBBD-096F-4A7B-9AAE-FDAC88A5D335}"/>
    <cellStyle name="Normal 5 2 5 5 2" xfId="55443" xr:uid="{818FA378-84E9-4888-BE40-96297D67FA12}"/>
    <cellStyle name="Normal 5 2 5 5 2 2" xfId="55444" xr:uid="{FD37B2EE-0F68-4E66-8247-79096197AB51}"/>
    <cellStyle name="Normal 5 2 5 5 3" xfId="55445" xr:uid="{CA596B03-9076-4942-968B-D9FCCC6F21BB}"/>
    <cellStyle name="Normal 5 2 5 6" xfId="55446" xr:uid="{FD1AD1AF-F3AD-4620-822E-88A2E5FBEC6B}"/>
    <cellStyle name="Normal 5 2 5 6 2" xfId="55447" xr:uid="{AA18CFA6-551F-4CEC-B81E-27D284601DBD}"/>
    <cellStyle name="Normal 5 2 5 7" xfId="55448" xr:uid="{3C4772DC-A2EE-4D9E-8E3F-F05EEE6D2F4E}"/>
    <cellStyle name="Normal 5 2 5 7 2" xfId="55449" xr:uid="{B71D42EF-C782-457F-8155-FF7AEB76BCBE}"/>
    <cellStyle name="Normal 5 2 5 8" xfId="55450" xr:uid="{28C72501-90EA-4344-BE12-DEB5E7DAE97D}"/>
    <cellStyle name="Normal 5 2 5 9" xfId="55451" xr:uid="{CA5AAFAF-F6F8-41F6-85BA-E720C7F5DF44}"/>
    <cellStyle name="Normal 5 2 6" xfId="55452" xr:uid="{10F85C0C-2BBA-4347-881C-F467CA5FDB5E}"/>
    <cellStyle name="Normal 5 2 6 10" xfId="55453" xr:uid="{C1444AFA-714C-4941-816F-1415DDBAFE82}"/>
    <cellStyle name="Normal 5 2 6 2" xfId="55454" xr:uid="{4E4EA847-5D78-43E8-9504-7EFB435310EA}"/>
    <cellStyle name="Normal 5 2 6 2 2" xfId="55455" xr:uid="{56913377-8B66-4387-BBA4-E48B9FAF45A5}"/>
    <cellStyle name="Normal 5 2 6 2 2 2" xfId="55456" xr:uid="{DE358DE4-077F-40AC-863A-B71C70AAEB53}"/>
    <cellStyle name="Normal 5 2 6 2 2 2 2" xfId="55457" xr:uid="{9689DBE0-C9FE-4ABC-AB45-BD3CFFC294B1}"/>
    <cellStyle name="Normal 5 2 6 2 2 3" xfId="55458" xr:uid="{37CD97AD-8D8C-4EBE-B682-8D43EE8BE552}"/>
    <cellStyle name="Normal 5 2 6 2 3" xfId="55459" xr:uid="{D66C4FAA-4704-4393-943F-A05B74DF87BE}"/>
    <cellStyle name="Normal 5 2 6 2 3 2" xfId="55460" xr:uid="{2A747E0A-ECE2-4A6B-967F-E217E577376C}"/>
    <cellStyle name="Normal 5 2 6 2 4" xfId="55461" xr:uid="{4ABB95B1-4490-45E3-98E7-C1A8361C23BB}"/>
    <cellStyle name="Normal 5 2 6 2 4 2" xfId="55462" xr:uid="{80E07880-B1EB-4030-9E93-96EB8C52231C}"/>
    <cellStyle name="Normal 5 2 6 2 5" xfId="55463" xr:uid="{65A418CF-E6F0-4EF1-8C27-6E2DA40305D5}"/>
    <cellStyle name="Normal 5 2 6 2 6" xfId="55464" xr:uid="{A8B15BED-62BE-45EC-AAA8-1CD2B2DCD2A3}"/>
    <cellStyle name="Normal 5 2 6 2 7" xfId="55465" xr:uid="{354FAC8E-2442-46C1-A37B-3D5EC21D5DF5}"/>
    <cellStyle name="Normal 5 2 6 3" xfId="55466" xr:uid="{7608B202-01A2-4FF0-93E3-7C69508FD40B}"/>
    <cellStyle name="Normal 5 2 6 3 2" xfId="55467" xr:uid="{1228BE41-F193-4E87-B4D4-47C0A785183B}"/>
    <cellStyle name="Normal 5 2 6 3 2 2" xfId="55468" xr:uid="{3A28017F-046F-4F6D-BFB8-03F7A42ADC0B}"/>
    <cellStyle name="Normal 5 2 6 3 2 2 2" xfId="55469" xr:uid="{4637EFDA-1FD4-4B03-BF17-D3DAC0814FEF}"/>
    <cellStyle name="Normal 5 2 6 3 2 3" xfId="55470" xr:uid="{550A2C78-9F50-4467-A4F8-2E3102A9C9AC}"/>
    <cellStyle name="Normal 5 2 6 3 3" xfId="55471" xr:uid="{A3D3AB1D-DB06-4A7E-A051-4FBE1D8F40C9}"/>
    <cellStyle name="Normal 5 2 6 3 3 2" xfId="55472" xr:uid="{029E76E2-E055-4AB1-9053-169ABFE1D444}"/>
    <cellStyle name="Normal 5 2 6 3 4" xfId="55473" xr:uid="{E34F175A-3976-4619-99D6-4D9761B459F3}"/>
    <cellStyle name="Normal 5 2 6 3 4 2" xfId="55474" xr:uid="{E557CF3B-09B6-482F-82C6-EBAF4A326B5B}"/>
    <cellStyle name="Normal 5 2 6 3 5" xfId="55475" xr:uid="{1A9E8081-77A3-4C8E-83D1-D06EFCC148E5}"/>
    <cellStyle name="Normal 5 2 6 3 6" xfId="55476" xr:uid="{3F23EAA5-7702-476E-970A-C8A4749DF144}"/>
    <cellStyle name="Normal 5 2 6 3 7" xfId="55477" xr:uid="{F5E63E82-B1B3-4E03-B7B8-96684B7DD450}"/>
    <cellStyle name="Normal 5 2 6 4" xfId="55478" xr:uid="{D844707F-45DE-4B6D-8FAE-030417549D51}"/>
    <cellStyle name="Normal 5 2 6 4 2" xfId="55479" xr:uid="{3CB77762-30A5-41B0-A49E-8E330B868685}"/>
    <cellStyle name="Normal 5 2 6 4 2 2" xfId="55480" xr:uid="{43A55B3A-99C2-4E87-B962-9574D9B221B7}"/>
    <cellStyle name="Normal 5 2 6 4 2 2 2" xfId="55481" xr:uid="{B999ACCC-7161-4663-ADCE-1D32BDF8A1DE}"/>
    <cellStyle name="Normal 5 2 6 4 2 3" xfId="55482" xr:uid="{E4322F68-550D-451A-8AC8-E3F89E393637}"/>
    <cellStyle name="Normal 5 2 6 4 3" xfId="55483" xr:uid="{87A2DCDA-96AB-44E9-9CB8-9FA3DE703340}"/>
    <cellStyle name="Normal 5 2 6 4 3 2" xfId="55484" xr:uid="{7086F005-1D8B-4519-9930-568CF97E5D38}"/>
    <cellStyle name="Normal 5 2 6 4 4" xfId="55485" xr:uid="{F1481EC4-16A8-4618-A5DE-ABF144AF7CFE}"/>
    <cellStyle name="Normal 5 2 6 4 4 2" xfId="55486" xr:uid="{CBBD8DC7-E09B-4F6F-922E-BB0FB74F8B7E}"/>
    <cellStyle name="Normal 5 2 6 4 5" xfId="55487" xr:uid="{1926EE17-BB8D-452D-96D2-9A17096D8813}"/>
    <cellStyle name="Normal 5 2 6 4 6" xfId="55488" xr:uid="{4EB793E4-F362-4920-83E6-90211E8D2581}"/>
    <cellStyle name="Normal 5 2 6 4 7" xfId="55489" xr:uid="{63223338-9BDB-458D-90F5-409943604EDD}"/>
    <cellStyle name="Normal 5 2 6 5" xfId="55490" xr:uid="{6EC57F17-1D0E-48C1-99CA-BBF3822203C4}"/>
    <cellStyle name="Normal 5 2 6 5 2" xfId="55491" xr:uid="{12A2FC9A-3776-4BA2-A331-08B6B19317EE}"/>
    <cellStyle name="Normal 5 2 6 5 2 2" xfId="55492" xr:uid="{74524E6A-B378-457C-805A-507FC5D10578}"/>
    <cellStyle name="Normal 5 2 6 5 3" xfId="55493" xr:uid="{B67FB6C3-BECD-40A5-9EC3-E32CC6A67C3D}"/>
    <cellStyle name="Normal 5 2 6 6" xfId="55494" xr:uid="{8B4844B8-FA4C-44C3-A50D-24446CBDBD32}"/>
    <cellStyle name="Normal 5 2 6 6 2" xfId="55495" xr:uid="{17349C7C-E9AA-42EA-8678-C48F5BFB6EF1}"/>
    <cellStyle name="Normal 5 2 6 7" xfId="55496" xr:uid="{9A959A04-FD26-482B-B0BB-326C0E9FF155}"/>
    <cellStyle name="Normal 5 2 6 7 2" xfId="55497" xr:uid="{90959107-3448-43FC-87F8-660F0DB6C1E7}"/>
    <cellStyle name="Normal 5 2 6 8" xfId="55498" xr:uid="{806DB4F5-0B02-47C3-A484-C846649A7A9F}"/>
    <cellStyle name="Normal 5 2 6 9" xfId="55499" xr:uid="{88900DA8-1462-49E4-A2B1-3A3939D1986D}"/>
    <cellStyle name="Normal 5 2 7" xfId="55500" xr:uid="{00F68A01-C48F-48C0-8CA1-C3523DBE7C89}"/>
    <cellStyle name="Normal 5 2 8" xfId="55501" xr:uid="{29A35A69-0087-41E4-8B40-0153DA45AE2E}"/>
    <cellStyle name="Normal 5 3" xfId="55502" xr:uid="{BD86934B-6797-4F90-A296-6A315B84E696}"/>
    <cellStyle name="Normal 5 3 10" xfId="55503" xr:uid="{4C0D28E1-2460-4967-B4D3-84A199C751C4}"/>
    <cellStyle name="Normal 5 3 10 2" xfId="55504" xr:uid="{8141290A-1A9F-4C97-A44F-C1EDB528F26D}"/>
    <cellStyle name="Normal 5 3 10 2 2" xfId="55505" xr:uid="{442B66D8-9B13-4046-A13C-32EC03CE0653}"/>
    <cellStyle name="Normal 5 3 10 2 2 2" xfId="55506" xr:uid="{6DDD52A7-830F-41A7-8C2C-C2FEFA91C9E1}"/>
    <cellStyle name="Normal 5 3 10 2 3" xfId="55507" xr:uid="{084B275E-D0A2-457B-99DA-DF3E9DB3174F}"/>
    <cellStyle name="Normal 5 3 10 3" xfId="55508" xr:uid="{C960A974-AB1A-4F98-867F-406513DEAFD2}"/>
    <cellStyle name="Normal 5 3 10 3 2" xfId="55509" xr:uid="{C177FC8B-ECB1-4EB5-B610-C803EA30A8A7}"/>
    <cellStyle name="Normal 5 3 10 4" xfId="55510" xr:uid="{C177796F-CD90-4036-A816-2F640EC37964}"/>
    <cellStyle name="Normal 5 3 10 4 2" xfId="55511" xr:uid="{969DC93E-28B2-4731-AC5D-7BE3688B793E}"/>
    <cellStyle name="Normal 5 3 10 5" xfId="55512" xr:uid="{C568779D-C1B6-470F-9DEA-424875EC95D2}"/>
    <cellStyle name="Normal 5 3 10 6" xfId="55513" xr:uid="{99A6E5F3-4C54-4965-A8E7-3EADEDB93DF2}"/>
    <cellStyle name="Normal 5 3 10 7" xfId="55514" xr:uid="{D9DED123-8DB1-4113-AF89-D0E734CAAA31}"/>
    <cellStyle name="Normal 5 3 11" xfId="55515" xr:uid="{74379A23-7D6F-4938-8E44-9D3ED6884C4C}"/>
    <cellStyle name="Normal 5 3 11 2" xfId="55516" xr:uid="{815A4982-1319-474A-B16F-2FA9081044EA}"/>
    <cellStyle name="Normal 5 3 11 2 2" xfId="55517" xr:uid="{1FF382DB-11E5-40C3-B026-89DA98ACD344}"/>
    <cellStyle name="Normal 5 3 11 2 2 2" xfId="55518" xr:uid="{B6A23B79-7C0E-473E-A107-46AF1694B44A}"/>
    <cellStyle name="Normal 5 3 11 2 3" xfId="55519" xr:uid="{53B92410-7E92-4AB0-B234-AC3FF9E274F8}"/>
    <cellStyle name="Normal 5 3 11 3" xfId="55520" xr:uid="{90A6CA26-FB57-4606-9ABE-C9387A0C2744}"/>
    <cellStyle name="Normal 5 3 11 3 2" xfId="55521" xr:uid="{E84B83F0-763F-4678-9D8B-33E5243FBFFC}"/>
    <cellStyle name="Normal 5 3 11 4" xfId="55522" xr:uid="{628730B1-B646-4324-B4FE-8747BFD3A2E9}"/>
    <cellStyle name="Normal 5 3 11 4 2" xfId="55523" xr:uid="{7ED9FE95-18FF-463B-9092-0E41FEC5670A}"/>
    <cellStyle name="Normal 5 3 11 5" xfId="55524" xr:uid="{06EBA405-6E77-4571-BDA3-7CB588C5A877}"/>
    <cellStyle name="Normal 5 3 11 6" xfId="55525" xr:uid="{36CCDD65-8E95-4406-B716-AB48F52F986E}"/>
    <cellStyle name="Normal 5 3 11 7" xfId="55526" xr:uid="{B0500FB9-676F-43E5-A8AC-0D9478202621}"/>
    <cellStyle name="Normal 5 3 12" xfId="55527" xr:uid="{4D523A4C-E822-42E8-ACDE-E053CAAFE700}"/>
    <cellStyle name="Normal 5 3 2" xfId="55528" xr:uid="{2B17730A-D56E-499B-8D87-E6AFBCAE8B3F}"/>
    <cellStyle name="Normal 5 3 2 2" xfId="55529" xr:uid="{C88F6F55-FEF4-42FC-977E-756569DC7774}"/>
    <cellStyle name="Normal 5 3 2 3" xfId="55530" xr:uid="{FF46C687-7851-4EC9-9D77-EBBF286AA496}"/>
    <cellStyle name="Normal 5 3 2_Actual PT" xfId="55531" xr:uid="{75A8EBD8-E0E9-4BB7-A541-2071B2C9148F}"/>
    <cellStyle name="Normal 5 3 3" xfId="55532" xr:uid="{F862E64A-2D37-4CAC-8851-9EA5CC9CECEB}"/>
    <cellStyle name="Normal 5 3 3 10" xfId="55533" xr:uid="{B0DAE303-7E1A-4DF2-AD76-F2682F7A651E}"/>
    <cellStyle name="Normal 5 3 3 11" xfId="55534" xr:uid="{97F887B6-CE5C-432B-B375-85639D439FD5}"/>
    <cellStyle name="Normal 5 3 3 12" xfId="55535" xr:uid="{F94FCFCC-CBED-41DF-807B-AC0E5937BF9B}"/>
    <cellStyle name="Normal 5 3 3 2" xfId="55536" xr:uid="{F1876BA7-91DD-4789-8475-40DFFBDBB5DA}"/>
    <cellStyle name="Normal 5 3 3 2 10" xfId="55537" xr:uid="{37F3D9C6-CDBC-42AF-90BA-D434E797A716}"/>
    <cellStyle name="Normal 5 3 3 2 2" xfId="55538" xr:uid="{E3F9EA65-085F-4961-803F-F6DEAB75197E}"/>
    <cellStyle name="Normal 5 3 3 2 2 2" xfId="55539" xr:uid="{BE55DC58-8147-4959-8287-815BB2713FA3}"/>
    <cellStyle name="Normal 5 3 3 2 2 2 2" xfId="55540" xr:uid="{B1C772A4-CAC4-4FF8-88DC-D1091906EA69}"/>
    <cellStyle name="Normal 5 3 3 2 2 2 2 2" xfId="55541" xr:uid="{9FF15F04-3E72-41C2-8E83-E22FCC1B6B6C}"/>
    <cellStyle name="Normal 5 3 3 2 2 2 3" xfId="55542" xr:uid="{6738B78E-663B-4F03-B8DD-5BD30F89C74E}"/>
    <cellStyle name="Normal 5 3 3 2 2 3" xfId="55543" xr:uid="{CF11A2A2-2C8C-49A9-A43E-2B3F32AB703F}"/>
    <cellStyle name="Normal 5 3 3 2 2 3 2" xfId="55544" xr:uid="{610E2338-C23F-467D-94E7-35B1DC97D887}"/>
    <cellStyle name="Normal 5 3 3 2 2 4" xfId="55545" xr:uid="{2CDC823F-DFF6-4C2B-A78A-29716E9D5D3C}"/>
    <cellStyle name="Normal 5 3 3 2 2 4 2" xfId="55546" xr:uid="{1574B91C-004B-4242-87F4-B2B328B3FA19}"/>
    <cellStyle name="Normal 5 3 3 2 2 5" xfId="55547" xr:uid="{E3E06D1D-3400-41BF-8DCC-D0116E821A1B}"/>
    <cellStyle name="Normal 5 3 3 2 2 6" xfId="55548" xr:uid="{D40FD080-401A-4B2E-81D8-91BBA989939D}"/>
    <cellStyle name="Normal 5 3 3 2 2 7" xfId="55549" xr:uid="{D7D83DED-4A3D-46AB-A489-5CE486AE2918}"/>
    <cellStyle name="Normal 5 3 3 2 3" xfId="55550" xr:uid="{DFFBE744-9DDF-48CA-810B-31ABD30FDF21}"/>
    <cellStyle name="Normal 5 3 3 2 3 2" xfId="55551" xr:uid="{61DD0452-0C80-48BA-8010-1D579CBA57DA}"/>
    <cellStyle name="Normal 5 3 3 2 3 2 2" xfId="55552" xr:uid="{AA3ABC57-E2EF-4672-8E5C-524D6C06B0E8}"/>
    <cellStyle name="Normal 5 3 3 2 3 2 2 2" xfId="55553" xr:uid="{ABC7F91B-CFF9-490C-85D9-4997EF4447B6}"/>
    <cellStyle name="Normal 5 3 3 2 3 2 3" xfId="55554" xr:uid="{55D77A0F-E008-487D-942A-AF5C5FF4A8AD}"/>
    <cellStyle name="Normal 5 3 3 2 3 3" xfId="55555" xr:uid="{AED3BE1F-919D-4A79-BBBD-BA4DADC0051D}"/>
    <cellStyle name="Normal 5 3 3 2 3 3 2" xfId="55556" xr:uid="{34EE9ADD-5FA0-4A93-B7C2-171E7A57E96C}"/>
    <cellStyle name="Normal 5 3 3 2 3 4" xfId="55557" xr:uid="{98A723B0-899C-45CB-BB36-C2328B2B9EF6}"/>
    <cellStyle name="Normal 5 3 3 2 3 4 2" xfId="55558" xr:uid="{B24C1556-1A23-4DD0-95CD-A9FECB7BEE1C}"/>
    <cellStyle name="Normal 5 3 3 2 3 5" xfId="55559" xr:uid="{BD691B13-D54E-4BA0-9005-971F1CB6C672}"/>
    <cellStyle name="Normal 5 3 3 2 3 6" xfId="55560" xr:uid="{335C4AF7-5072-4B84-96DA-C1F616B80FC9}"/>
    <cellStyle name="Normal 5 3 3 2 3 7" xfId="55561" xr:uid="{308AA38E-26A8-4E41-89FC-2E2FA0071A00}"/>
    <cellStyle name="Normal 5 3 3 2 4" xfId="55562" xr:uid="{739E88DC-3E1C-4692-9484-7E27F1B77D7F}"/>
    <cellStyle name="Normal 5 3 3 2 4 2" xfId="55563" xr:uid="{5601D06C-846F-4E72-A725-6F740ABD25B2}"/>
    <cellStyle name="Normal 5 3 3 2 4 2 2" xfId="55564" xr:uid="{17B2DA9E-C861-4013-AD7A-52AFA6E42E1A}"/>
    <cellStyle name="Normal 5 3 3 2 4 2 2 2" xfId="55565" xr:uid="{DAA094E4-45F7-435C-9E5D-61B1B78F2262}"/>
    <cellStyle name="Normal 5 3 3 2 4 2 3" xfId="55566" xr:uid="{2E09E2AE-894A-49CF-9722-706D9CABB1B0}"/>
    <cellStyle name="Normal 5 3 3 2 4 3" xfId="55567" xr:uid="{C6452D94-1785-4FC1-8306-DABEF2162856}"/>
    <cellStyle name="Normal 5 3 3 2 4 3 2" xfId="55568" xr:uid="{0B2F85E3-993E-4C5A-A68C-501F123F7DD2}"/>
    <cellStyle name="Normal 5 3 3 2 4 4" xfId="55569" xr:uid="{390A4515-F578-4432-B018-962B4BF882D4}"/>
    <cellStyle name="Normal 5 3 3 2 4 4 2" xfId="55570" xr:uid="{574213DE-E905-4208-84F3-E07A0057DD1E}"/>
    <cellStyle name="Normal 5 3 3 2 4 5" xfId="55571" xr:uid="{ADD6F7F8-C4E7-4097-A98C-96E4B7BCF071}"/>
    <cellStyle name="Normal 5 3 3 2 4 6" xfId="55572" xr:uid="{4CDC4821-B6DB-4041-8693-F63B3E0B051B}"/>
    <cellStyle name="Normal 5 3 3 2 4 7" xfId="55573" xr:uid="{58AC2CC8-6DC4-4B97-A1E6-B91817023D7C}"/>
    <cellStyle name="Normal 5 3 3 2 5" xfId="55574" xr:uid="{1CCD7168-0C69-4883-9D71-CF94F7B0D368}"/>
    <cellStyle name="Normal 5 3 3 2 5 2" xfId="55575" xr:uid="{87A865F9-856C-42CF-B277-ABE5EEF63CD9}"/>
    <cellStyle name="Normal 5 3 3 2 5 2 2" xfId="55576" xr:uid="{8B2E1415-FF10-4327-AAAC-E4B7481035A8}"/>
    <cellStyle name="Normal 5 3 3 2 5 3" xfId="55577" xr:uid="{09AC6878-29AD-47D7-B01B-46FBC94B4611}"/>
    <cellStyle name="Normal 5 3 3 2 6" xfId="55578" xr:uid="{57012866-D0C7-4CCB-9979-844B9DA65296}"/>
    <cellStyle name="Normal 5 3 3 2 6 2" xfId="55579" xr:uid="{092BA4A4-504A-44FC-AC17-5A699B2EED6F}"/>
    <cellStyle name="Normal 5 3 3 2 7" xfId="55580" xr:uid="{1AB4140E-F466-44E7-9228-D429319938A4}"/>
    <cellStyle name="Normal 5 3 3 2 7 2" xfId="55581" xr:uid="{132787FC-F7DF-4E3C-9741-572F4E904EA6}"/>
    <cellStyle name="Normal 5 3 3 2 8" xfId="55582" xr:uid="{E009ED78-E702-49AD-AE86-7CDEEAAC2219}"/>
    <cellStyle name="Normal 5 3 3 2 9" xfId="55583" xr:uid="{6E439757-3786-4835-8201-41A01FAD9F58}"/>
    <cellStyle name="Normal 5 3 3 3" xfId="55584" xr:uid="{74BC239D-44AD-46E8-B8AD-C4E598245F69}"/>
    <cellStyle name="Normal 5 3 3 3 2" xfId="55585" xr:uid="{7C01B8E2-6A5E-436F-B188-D8EB581C5DEF}"/>
    <cellStyle name="Normal 5 3 3 3 2 2" xfId="55586" xr:uid="{A1D380A9-52F1-4807-A46B-963BAE466317}"/>
    <cellStyle name="Normal 5 3 3 3 2 2 2" xfId="55587" xr:uid="{B5DF5CE0-9675-4290-9994-63397F26F099}"/>
    <cellStyle name="Normal 5 3 3 3 2 2 2 2" xfId="55588" xr:uid="{9BF37C77-BBBD-4C75-94AD-56C909D7E2F7}"/>
    <cellStyle name="Normal 5 3 3 3 2 2 3" xfId="55589" xr:uid="{92888915-F356-4D6C-B70C-85CF2C405AB9}"/>
    <cellStyle name="Normal 5 3 3 3 2 3" xfId="55590" xr:uid="{AFC7EDA8-65CD-424C-8542-35096BEA3FA6}"/>
    <cellStyle name="Normal 5 3 3 3 2 3 2" xfId="55591" xr:uid="{A8AD4C47-E161-4FEA-94DA-56079CFF6AA1}"/>
    <cellStyle name="Normal 5 3 3 3 2 4" xfId="55592" xr:uid="{94FB7FF0-401E-4194-A1ED-2C85F2FCD742}"/>
    <cellStyle name="Normal 5 3 3 3 2 4 2" xfId="55593" xr:uid="{2299F3A1-293C-45BB-A0AF-6822AF706977}"/>
    <cellStyle name="Normal 5 3 3 3 2 5" xfId="55594" xr:uid="{F7351DE1-6C2F-48CD-B121-A0F5104AD268}"/>
    <cellStyle name="Normal 5 3 3 3 2 6" xfId="55595" xr:uid="{A8BCF00D-5AB6-485D-89C7-078842C38D9D}"/>
    <cellStyle name="Normal 5 3 3 3 2 7" xfId="55596" xr:uid="{DBACB094-BDB6-49F3-9802-548ECB53E9BD}"/>
    <cellStyle name="Normal 5 3 3 3 3" xfId="55597" xr:uid="{952267D9-384C-45E7-9CBD-7A4F366D899D}"/>
    <cellStyle name="Normal 5 3 3 3 3 2" xfId="55598" xr:uid="{A3077473-B317-4D51-830D-0970969FB410}"/>
    <cellStyle name="Normal 5 3 3 3 3 2 2" xfId="55599" xr:uid="{707CD66A-1E00-4940-8E15-2AB8E7A187AC}"/>
    <cellStyle name="Normal 5 3 3 3 3 3" xfId="55600" xr:uid="{E4DCB1AE-DE26-4594-A589-D0FDF0E8D43A}"/>
    <cellStyle name="Normal 5 3 3 3 4" xfId="55601" xr:uid="{C08C7246-9F66-41CA-B321-9BDA47D1F8C3}"/>
    <cellStyle name="Normal 5 3 3 3 4 2" xfId="55602" xr:uid="{949DE9D0-2C8F-43A6-BCE0-C6AF9866CBBD}"/>
    <cellStyle name="Normal 5 3 3 3 5" xfId="55603" xr:uid="{F2E30B60-AE73-40C7-97EE-DA2EB077FBAE}"/>
    <cellStyle name="Normal 5 3 3 3 5 2" xfId="55604" xr:uid="{1B174967-1C10-4CE0-B69E-73F614505E3C}"/>
    <cellStyle name="Normal 5 3 3 3 6" xfId="55605" xr:uid="{796BA095-8D34-4712-9DE5-66E5714F2202}"/>
    <cellStyle name="Normal 5 3 3 3 7" xfId="55606" xr:uid="{24A8D482-9225-42A5-B89E-0CD71713AAA6}"/>
    <cellStyle name="Normal 5 3 3 3 8" xfId="55607" xr:uid="{A1D430D3-7747-4C3B-ABC8-7054C8617DD8}"/>
    <cellStyle name="Normal 5 3 3 4" xfId="55608" xr:uid="{26C2B69E-C398-45A2-AE2B-1C2CE5B20A4C}"/>
    <cellStyle name="Normal 5 3 3 4 2" xfId="55609" xr:uid="{1CD33928-B1C6-4D81-B598-CE5029111E15}"/>
    <cellStyle name="Normal 5 3 3 4 2 2" xfId="55610" xr:uid="{0AA210AB-605A-446D-9F6B-00275354A2F9}"/>
    <cellStyle name="Normal 5 3 3 4 2 2 2" xfId="55611" xr:uid="{F6AABECB-7F77-43F2-8FBA-88AA5017C085}"/>
    <cellStyle name="Normal 5 3 3 4 2 3" xfId="55612" xr:uid="{6E549305-57F6-4831-A92A-500844DE2B9D}"/>
    <cellStyle name="Normal 5 3 3 4 3" xfId="55613" xr:uid="{D17248FE-EC2B-4148-A83C-75FF06FCB91B}"/>
    <cellStyle name="Normal 5 3 3 4 3 2" xfId="55614" xr:uid="{D5599566-4476-4F92-BD83-C6396E3D4D05}"/>
    <cellStyle name="Normal 5 3 3 4 4" xfId="55615" xr:uid="{066DF085-D4C1-4883-BC32-2F6E19C8D210}"/>
    <cellStyle name="Normal 5 3 3 4 4 2" xfId="55616" xr:uid="{83279B03-87CB-4081-AC90-5D6113F98569}"/>
    <cellStyle name="Normal 5 3 3 4 5" xfId="55617" xr:uid="{B1E48AC0-EB71-4E17-A33E-5E4D13870CAD}"/>
    <cellStyle name="Normal 5 3 3 4 6" xfId="55618" xr:uid="{0FBAB393-76AE-4EEB-ABA2-176F4CE7891C}"/>
    <cellStyle name="Normal 5 3 3 4 7" xfId="55619" xr:uid="{A16AEB1A-E009-4153-A215-4906F08F881E}"/>
    <cellStyle name="Normal 5 3 3 5" xfId="55620" xr:uid="{003CA189-5480-4971-A117-58E1E024C7A4}"/>
    <cellStyle name="Normal 5 3 3 5 2" xfId="55621" xr:uid="{9FE83CE4-82F9-4485-90AB-60C4C11AF6B3}"/>
    <cellStyle name="Normal 5 3 3 5 2 2" xfId="55622" xr:uid="{9829E1D1-5189-4F0F-B51F-D951D29AEA75}"/>
    <cellStyle name="Normal 5 3 3 5 2 2 2" xfId="55623" xr:uid="{B4A4D335-CBA8-424E-8131-0A0946E49F49}"/>
    <cellStyle name="Normal 5 3 3 5 2 3" xfId="55624" xr:uid="{ADBFC7BF-6C3E-4474-A2C2-758311E41F07}"/>
    <cellStyle name="Normal 5 3 3 5 3" xfId="55625" xr:uid="{908CEE47-CC7F-4EFC-96FD-49317310130C}"/>
    <cellStyle name="Normal 5 3 3 5 3 2" xfId="55626" xr:uid="{165A9B5E-17A7-4B1B-B764-78CE6BB7C92F}"/>
    <cellStyle name="Normal 5 3 3 5 4" xfId="55627" xr:uid="{E2869450-2A7B-4DC2-BFF1-AE9AF50495DD}"/>
    <cellStyle name="Normal 5 3 3 5 4 2" xfId="55628" xr:uid="{36E539B3-E1C5-4A7C-9297-ACC3D580811A}"/>
    <cellStyle name="Normal 5 3 3 5 5" xfId="55629" xr:uid="{DD36E0B2-B86A-4935-A033-821797B8791C}"/>
    <cellStyle name="Normal 5 3 3 5 6" xfId="55630" xr:uid="{E002E4E2-2F37-4387-A936-B55F497E46D5}"/>
    <cellStyle name="Normal 5 3 3 5 7" xfId="55631" xr:uid="{39EACABE-7887-411A-AC31-F6B1782D9702}"/>
    <cellStyle name="Normal 5 3 3 6" xfId="55632" xr:uid="{F952B122-B23F-4E67-8724-33F58AE8788C}"/>
    <cellStyle name="Normal 5 3 3 6 2" xfId="55633" xr:uid="{CC0968A1-DBDF-417A-9596-1AE03BA62B1E}"/>
    <cellStyle name="Normal 5 3 3 6 2 2" xfId="55634" xr:uid="{23CC4DCA-0A0A-4438-A789-75B8D4E73EC2}"/>
    <cellStyle name="Normal 5 3 3 6 2 2 2" xfId="55635" xr:uid="{DF7AF407-DCBF-4417-A920-110C933FD484}"/>
    <cellStyle name="Normal 5 3 3 6 2 3" xfId="55636" xr:uid="{11A5121F-D3FE-4ECE-9AA8-4D6A08FA7BF0}"/>
    <cellStyle name="Normal 5 3 3 6 3" xfId="55637" xr:uid="{445796AF-81DB-4A8B-8E36-EF3743DDFF5F}"/>
    <cellStyle name="Normal 5 3 3 6 3 2" xfId="55638" xr:uid="{2BCD08D9-FB91-4FC6-ADA8-C91F3F95DB0F}"/>
    <cellStyle name="Normal 5 3 3 6 4" xfId="55639" xr:uid="{8E92D7E3-444B-471D-9971-BBBB4ABD36A0}"/>
    <cellStyle name="Normal 5 3 3 6 4 2" xfId="55640" xr:uid="{3B36C25A-D1FF-456E-939A-C6D6099C7B42}"/>
    <cellStyle name="Normal 5 3 3 6 5" xfId="55641" xr:uid="{061345A7-44E9-4AFF-B5B4-7FE3E85DD318}"/>
    <cellStyle name="Normal 5 3 3 6 6" xfId="55642" xr:uid="{BD606129-FBA7-49F2-BBD3-DDD57F04D5FF}"/>
    <cellStyle name="Normal 5 3 3 6 7" xfId="55643" xr:uid="{068E8EC3-5A1F-4414-8AB3-5D8E860BFEDB}"/>
    <cellStyle name="Normal 5 3 3 7" xfId="55644" xr:uid="{03F22724-32BE-4F32-AF11-5A607D82486D}"/>
    <cellStyle name="Normal 5 3 3 7 2" xfId="55645" xr:uid="{E1091B84-12F7-4283-8CED-D695D2832615}"/>
    <cellStyle name="Normal 5 3 3 7 2 2" xfId="55646" xr:uid="{37BFDBFC-6521-42EB-8A2D-736E73C4A95C}"/>
    <cellStyle name="Normal 5 3 3 7 3" xfId="55647" xr:uid="{3E89F14D-6C17-4477-AFA6-AE178D3FBA8F}"/>
    <cellStyle name="Normal 5 3 3 7 4" xfId="55648" xr:uid="{58BA3C52-BAE4-4193-9926-38A0AB0BC4F5}"/>
    <cellStyle name="Normal 5 3 3 8" xfId="55649" xr:uid="{CFDC8FC5-9D5D-4BA5-97D7-C665912DE0B4}"/>
    <cellStyle name="Normal 5 3 3 8 2" xfId="55650" xr:uid="{FF213A0A-08B3-43B7-A0A2-869EED4297BC}"/>
    <cellStyle name="Normal 5 3 3 9" xfId="55651" xr:uid="{7C817712-7D51-416C-BF41-D91ACCB482E1}"/>
    <cellStyle name="Normal 5 3 3 9 2" xfId="55652" xr:uid="{95F31D79-460A-40A6-8581-699C91FDC551}"/>
    <cellStyle name="Normal 5 3 3_Actual PT" xfId="55653" xr:uid="{B3CCCD21-F540-4167-8FC1-FDC624FA4C06}"/>
    <cellStyle name="Normal 5 3 4" xfId="55654" xr:uid="{1E7A1264-28CC-4841-AF3D-8D469D340D4C}"/>
    <cellStyle name="Normal 5 3 4 10" xfId="55655" xr:uid="{4767530D-59A2-45C1-BC32-463BF2C6030D}"/>
    <cellStyle name="Normal 5 3 4 2" xfId="55656" xr:uid="{C4B85DF4-67AE-4F9A-B182-E45BE68CCAE2}"/>
    <cellStyle name="Normal 5 3 4 2 2" xfId="55657" xr:uid="{4328B458-B286-4937-9521-9A4C025BAB97}"/>
    <cellStyle name="Normal 5 3 4 2 2 2" xfId="55658" xr:uid="{AA070E46-FF95-4D0E-80BE-21BA75CCDCA7}"/>
    <cellStyle name="Normal 5 3 4 2 2 2 2" xfId="55659" xr:uid="{4F4CE5A7-540D-457C-8DD4-CCA4FDBD5224}"/>
    <cellStyle name="Normal 5 3 4 2 2 3" xfId="55660" xr:uid="{9C2CE3E0-3661-49AA-8694-57373B563220}"/>
    <cellStyle name="Normal 5 3 4 2 3" xfId="55661" xr:uid="{5A42BC5D-2958-4158-8D50-3734608CA551}"/>
    <cellStyle name="Normal 5 3 4 2 3 2" xfId="55662" xr:uid="{CB899394-E246-424D-AE0A-123160024F2D}"/>
    <cellStyle name="Normal 5 3 4 2 4" xfId="55663" xr:uid="{D3779719-B5B5-4044-9241-1FCAF0FE4962}"/>
    <cellStyle name="Normal 5 3 4 2 4 2" xfId="55664" xr:uid="{8FA1830C-65D3-4A1E-9AA3-97240588208B}"/>
    <cellStyle name="Normal 5 3 4 2 5" xfId="55665" xr:uid="{BD5D2B63-0AD1-4A27-98BA-3485DAF97394}"/>
    <cellStyle name="Normal 5 3 4 2 6" xfId="55666" xr:uid="{FABBE99F-281C-443D-AB21-A964B8147DC2}"/>
    <cellStyle name="Normal 5 3 4 2 7" xfId="55667" xr:uid="{769190EB-A757-445F-98E8-BFEC102DE66D}"/>
    <cellStyle name="Normal 5 3 4 3" xfId="55668" xr:uid="{CF363D12-B2B8-4AC0-AFDB-F0D6EA5185AF}"/>
    <cellStyle name="Normal 5 3 4 3 2" xfId="55669" xr:uid="{F38ECC57-1226-4D4B-ADF0-3AD69F6A3AF2}"/>
    <cellStyle name="Normal 5 3 4 3 2 2" xfId="55670" xr:uid="{BE01873E-08AB-4661-9455-67D19C47C1C8}"/>
    <cellStyle name="Normal 5 3 4 3 2 2 2" xfId="55671" xr:uid="{81E8A09D-9945-4601-84E8-4698CF25BA7E}"/>
    <cellStyle name="Normal 5 3 4 3 2 3" xfId="55672" xr:uid="{59A1F84A-F244-43FC-B8A3-8469C43F7060}"/>
    <cellStyle name="Normal 5 3 4 3 3" xfId="55673" xr:uid="{80C62CAC-3E29-48B9-A6D2-F1F09EE664A6}"/>
    <cellStyle name="Normal 5 3 4 3 3 2" xfId="55674" xr:uid="{C427B9CC-DC74-4AB7-B178-1E8879ECA720}"/>
    <cellStyle name="Normal 5 3 4 3 4" xfId="55675" xr:uid="{10EEAB26-B414-4616-84E9-4F7FF45ECABD}"/>
    <cellStyle name="Normal 5 3 4 3 4 2" xfId="55676" xr:uid="{2F1263B5-C3DE-420C-993D-2437246FAF40}"/>
    <cellStyle name="Normal 5 3 4 3 5" xfId="55677" xr:uid="{13EFE492-0F41-43A1-81D5-842BC886A4BE}"/>
    <cellStyle name="Normal 5 3 4 3 6" xfId="55678" xr:uid="{D50A0AA3-735D-4C0B-9F35-670B2C85553A}"/>
    <cellStyle name="Normal 5 3 4 3 7" xfId="55679" xr:uid="{6300C895-AD08-4C3C-9352-CD42BFD68130}"/>
    <cellStyle name="Normal 5 3 4 4" xfId="55680" xr:uid="{8FF58858-08C1-44A1-94D0-53881F01F442}"/>
    <cellStyle name="Normal 5 3 4 4 2" xfId="55681" xr:uid="{AF49B926-C627-45AA-856F-E6510BB70594}"/>
    <cellStyle name="Normal 5 3 4 4 2 2" xfId="55682" xr:uid="{23C9D515-D02E-4B9B-9184-6B6FBECE79DD}"/>
    <cellStyle name="Normal 5 3 4 4 2 2 2" xfId="55683" xr:uid="{AB888D44-342F-4CF3-8E45-CE1C7B016DE1}"/>
    <cellStyle name="Normal 5 3 4 4 2 3" xfId="55684" xr:uid="{E3025F0B-CB97-4BCF-A03C-B475A2EF304B}"/>
    <cellStyle name="Normal 5 3 4 4 3" xfId="55685" xr:uid="{1F41D947-104F-491F-8C41-A6B0EB3C1A43}"/>
    <cellStyle name="Normal 5 3 4 4 3 2" xfId="55686" xr:uid="{B070DD93-C6FA-482F-827D-2EDC5F337F84}"/>
    <cellStyle name="Normal 5 3 4 4 4" xfId="55687" xr:uid="{04CB154D-F814-44AD-A17F-1CEB9B219A91}"/>
    <cellStyle name="Normal 5 3 4 4 4 2" xfId="55688" xr:uid="{0FF05CC4-F2A7-4475-BD5F-0823FEDC5700}"/>
    <cellStyle name="Normal 5 3 4 4 5" xfId="55689" xr:uid="{50BC44DA-B931-4377-8B63-6BC75B8DDDC2}"/>
    <cellStyle name="Normal 5 3 4 4 6" xfId="55690" xr:uid="{B9EAB465-6F1F-4CDC-BF00-313CE8633897}"/>
    <cellStyle name="Normal 5 3 4 4 7" xfId="55691" xr:uid="{51BE33DB-013C-4CF3-8483-05B458C1736B}"/>
    <cellStyle name="Normal 5 3 4 5" xfId="55692" xr:uid="{518D6C35-B373-4AA0-92AA-2AD8460E17E4}"/>
    <cellStyle name="Normal 5 3 4 5 2" xfId="55693" xr:uid="{B8E29F61-0A3C-4CF4-8DFC-21F94C897994}"/>
    <cellStyle name="Normal 5 3 4 5 2 2" xfId="55694" xr:uid="{5CE70FDF-7AA4-46A3-A3F7-CAA3BFF36F5E}"/>
    <cellStyle name="Normal 5 3 4 5 3" xfId="55695" xr:uid="{C9C87073-4D81-4888-ADB4-922F0DB13809}"/>
    <cellStyle name="Normal 5 3 4 6" xfId="55696" xr:uid="{546574BF-913F-41AD-9479-000377196B1D}"/>
    <cellStyle name="Normal 5 3 4 6 2" xfId="55697" xr:uid="{4198F345-8391-4BD1-9914-E9A0ADDEA2F3}"/>
    <cellStyle name="Normal 5 3 4 7" xfId="55698" xr:uid="{2C9BF088-E5F8-4818-9C5C-F3C67B1AF718}"/>
    <cellStyle name="Normal 5 3 4 7 2" xfId="55699" xr:uid="{9971CA70-B10A-4D28-8AAF-1B5722468A7F}"/>
    <cellStyle name="Normal 5 3 4 8" xfId="55700" xr:uid="{66AEC72E-3B25-41C4-916F-FBC6F3359789}"/>
    <cellStyle name="Normal 5 3 4 9" xfId="55701" xr:uid="{413B97F5-FE9F-4A51-9B0E-3C306BF2EF6E}"/>
    <cellStyle name="Normal 5 3 5" xfId="55702" xr:uid="{F4B512C7-5D7C-4576-A06C-B50C9256F4BE}"/>
    <cellStyle name="Normal 5 3 5 2" xfId="55703" xr:uid="{D77FF5EE-51FE-4F1C-8D71-F3F3D624E5A1}"/>
    <cellStyle name="Normal 5 3 5 2 2" xfId="55704" xr:uid="{D26E6F16-A2DE-44E9-9D4E-AF315B2884A7}"/>
    <cellStyle name="Normal 5 3 5 2 2 2" xfId="55705" xr:uid="{43B60C36-26A9-4A14-9A01-203E45941A0C}"/>
    <cellStyle name="Normal 5 3 5 2 2 2 2" xfId="55706" xr:uid="{2A1907DC-2BC0-4B8A-BD76-AF8AA786BBDB}"/>
    <cellStyle name="Normal 5 3 5 2 2 3" xfId="55707" xr:uid="{126C8C6B-57C1-400D-8BF2-6A0CA311C279}"/>
    <cellStyle name="Normal 5 3 5 2 3" xfId="55708" xr:uid="{F0F5BD75-855A-450C-9AC9-CC8301FD4BA5}"/>
    <cellStyle name="Normal 5 3 5 2 3 2" xfId="55709" xr:uid="{A7E8CC5D-5D5A-4BCB-8E50-B6FA863D66FF}"/>
    <cellStyle name="Normal 5 3 5 2 4" xfId="55710" xr:uid="{D0CD4167-5578-4263-897B-BB46DB17D397}"/>
    <cellStyle name="Normal 5 3 5 2 4 2" xfId="55711" xr:uid="{6E179B67-ADBA-4CC6-ACAB-79E4E1CC8CC0}"/>
    <cellStyle name="Normal 5 3 5 2 5" xfId="55712" xr:uid="{F96213D3-014F-46E0-BBC6-D551A4666F62}"/>
    <cellStyle name="Normal 5 3 5 2 6" xfId="55713" xr:uid="{F4C21268-E0A2-4168-AF96-336CF4D6B97B}"/>
    <cellStyle name="Normal 5 3 5 2 7" xfId="55714" xr:uid="{89A1EB77-05B3-4F68-B830-08D214EBD85F}"/>
    <cellStyle name="Normal 5 3 5 3" xfId="55715" xr:uid="{6FA5041D-4569-4E45-ABDF-AED363200D68}"/>
    <cellStyle name="Normal 5 3 5 3 2" xfId="55716" xr:uid="{551F405B-EA5B-4F85-BDAD-CCD1CC22B046}"/>
    <cellStyle name="Normal 5 3 5 3 2 2" xfId="55717" xr:uid="{609B9511-BFA2-4B3E-B904-FCA7B6F40BF2}"/>
    <cellStyle name="Normal 5 3 5 3 3" xfId="55718" xr:uid="{F05410F3-C2F0-41AB-856E-27F8ADDF823D}"/>
    <cellStyle name="Normal 5 3 5 4" xfId="55719" xr:uid="{62D6B481-70CE-4783-9FEC-ECF2FADBCCB1}"/>
    <cellStyle name="Normal 5 3 5 4 2" xfId="55720" xr:uid="{24620860-305D-49F0-84F5-EBC11B332EFF}"/>
    <cellStyle name="Normal 5 3 5 5" xfId="55721" xr:uid="{FF4AE4E2-1814-447B-BD5F-507F7C9039D5}"/>
    <cellStyle name="Normal 5 3 5 5 2" xfId="55722" xr:uid="{D57A741E-7BC7-4388-BB4E-6F6B063E5BB0}"/>
    <cellStyle name="Normal 5 3 5 6" xfId="55723" xr:uid="{8EE86B51-4F74-407F-817A-5BB2F2123324}"/>
    <cellStyle name="Normal 5 3 5 7" xfId="55724" xr:uid="{5B60E9D1-1589-4BD3-BBF9-91BA0B3EB068}"/>
    <cellStyle name="Normal 5 3 5 8" xfId="55725" xr:uid="{F4DD9D6F-A5BE-41C2-B23C-2C29E1732940}"/>
    <cellStyle name="Normal 5 3 6" xfId="55726" xr:uid="{E4D721BD-4157-469A-9C92-65CCD0C7D790}"/>
    <cellStyle name="Normal 5 3 6 2" xfId="55727" xr:uid="{C0F34068-3C3E-462F-8B17-108A758D0F3D}"/>
    <cellStyle name="Normal 5 3 6 2 2" xfId="55728" xr:uid="{CE5C2D02-8DA0-43DB-B484-911349D03825}"/>
    <cellStyle name="Normal 5 3 6 2 2 2" xfId="55729" xr:uid="{57B6537C-44A9-4949-A113-0EE584402915}"/>
    <cellStyle name="Normal 5 3 6 2 3" xfId="55730" xr:uid="{C53CBF04-9658-44FB-83DD-33391FF2822A}"/>
    <cellStyle name="Normal 5 3 6 3" xfId="55731" xr:uid="{48D526B8-E745-4642-B9E2-AFE5B74A4AC3}"/>
    <cellStyle name="Normal 5 3 6 3 2" xfId="55732" xr:uid="{B954122F-F2AC-469F-980C-C05152AC4B25}"/>
    <cellStyle name="Normal 5 3 6 4" xfId="55733" xr:uid="{4C5ECA2B-75C9-4B0C-BFC2-62B340A53ED4}"/>
    <cellStyle name="Normal 5 3 6 4 2" xfId="55734" xr:uid="{01B993C8-09AC-4E73-879F-94E125BE291C}"/>
    <cellStyle name="Normal 5 3 6 5" xfId="55735" xr:uid="{E3B54945-8626-49BC-B14E-FD7CCA81A0F9}"/>
    <cellStyle name="Normal 5 3 6 6" xfId="55736" xr:uid="{E1030B4B-B6F8-4669-BE71-420EF1A31A62}"/>
    <cellStyle name="Normal 5 3 6 7" xfId="55737" xr:uid="{105DACEF-9E06-43BF-9FBA-DEB25E3FCEF2}"/>
    <cellStyle name="Normal 5 3 7" xfId="55738" xr:uid="{7A576771-2753-420F-AD58-177FAB760DDA}"/>
    <cellStyle name="Normal 5 3 7 2" xfId="55739" xr:uid="{90C1C30E-A940-4750-9AEA-ADC806A18DD5}"/>
    <cellStyle name="Normal 5 3 7 2 2" xfId="55740" xr:uid="{D0ACE705-8136-47CB-81A5-32E73720555F}"/>
    <cellStyle name="Normal 5 3 7 2 2 2" xfId="55741" xr:uid="{03D30273-E60F-490C-81C4-7B6EBD365361}"/>
    <cellStyle name="Normal 5 3 7 2 3" xfId="55742" xr:uid="{71ABF72B-3DE6-41D3-93CB-FECE4CA0DEAF}"/>
    <cellStyle name="Normal 5 3 7 3" xfId="55743" xr:uid="{12B691A2-F415-404F-9B01-192497F9BF48}"/>
    <cellStyle name="Normal 5 3 7 3 2" xfId="55744" xr:uid="{365CD87F-DE55-45CE-9E48-4FAFDE0B21D4}"/>
    <cellStyle name="Normal 5 3 7 4" xfId="55745" xr:uid="{AD3CD7C5-F1D4-4A95-9560-2A2C7BDEE707}"/>
    <cellStyle name="Normal 5 3 7 4 2" xfId="55746" xr:uid="{2B135CAC-DAA6-4951-AABB-154220C4B8D7}"/>
    <cellStyle name="Normal 5 3 7 5" xfId="55747" xr:uid="{8A672603-C559-447B-91F8-52B00B6C367D}"/>
    <cellStyle name="Normal 5 3 7 6" xfId="55748" xr:uid="{DFC0E76B-B8F0-44DA-A0F5-270D5E7AE286}"/>
    <cellStyle name="Normal 5 3 7 7" xfId="55749" xr:uid="{D6670922-FB17-45B0-9BC8-B6A45C82BCB4}"/>
    <cellStyle name="Normal 5 3 8" xfId="55750" xr:uid="{D8481EDC-7FD1-4651-8F3D-EA0446407DFE}"/>
    <cellStyle name="Normal 5 3 8 2" xfId="55751" xr:uid="{7CA02477-0847-4DE4-AE7F-1B42A79725D2}"/>
    <cellStyle name="Normal 5 3 8 2 2" xfId="55752" xr:uid="{61DD51C7-FFCD-4A97-8A2C-9FFADD402444}"/>
    <cellStyle name="Normal 5 3 8 2 2 2" xfId="55753" xr:uid="{F0C16914-773E-4797-A727-AA0F64A3F636}"/>
    <cellStyle name="Normal 5 3 8 2 3" xfId="55754" xr:uid="{FFDC1243-7B7E-40D5-92A8-3DDEDE5E4821}"/>
    <cellStyle name="Normal 5 3 8 3" xfId="55755" xr:uid="{664AAAB7-C49F-42FC-A664-380C76C0CE16}"/>
    <cellStyle name="Normal 5 3 8 3 2" xfId="55756" xr:uid="{BBCED461-A69F-4278-BCE9-968DA76F08C0}"/>
    <cellStyle name="Normal 5 3 8 4" xfId="55757" xr:uid="{6F4BD9A4-2AE5-4E75-AC6A-E69D5519D907}"/>
    <cellStyle name="Normal 5 3 8 4 2" xfId="55758" xr:uid="{03583E00-F040-470D-83E0-EB37BC2C7D1C}"/>
    <cellStyle name="Normal 5 3 8 5" xfId="55759" xr:uid="{5004DA72-092C-40C4-A370-33C836C973DD}"/>
    <cellStyle name="Normal 5 3 8 6" xfId="55760" xr:uid="{9F996B08-6538-4820-A3C2-4D46BFECDD8D}"/>
    <cellStyle name="Normal 5 3 8 7" xfId="55761" xr:uid="{8DC2B3CE-A449-41B8-8CAC-DE0226B05422}"/>
    <cellStyle name="Normal 5 3 9" xfId="55762" xr:uid="{6045E044-68A5-45DA-A1CC-4DABB5C85CA7}"/>
    <cellStyle name="Normal 5 3 9 2" xfId="55763" xr:uid="{9591B6EF-61BF-4870-BC9C-8DF1EDC3A874}"/>
    <cellStyle name="Normal 5 3 9 2 2" xfId="55764" xr:uid="{DE6DCBD6-625E-4674-ADC7-DA065E51C414}"/>
    <cellStyle name="Normal 5 3 9 2 2 2" xfId="55765" xr:uid="{3853F09C-36E9-4122-95B1-FEF1B3A742EB}"/>
    <cellStyle name="Normal 5 3 9 2 3" xfId="55766" xr:uid="{780990DB-6866-421D-948D-322D0480E640}"/>
    <cellStyle name="Normal 5 3 9 3" xfId="55767" xr:uid="{F8FEF636-7223-4654-9D75-32962DD927C3}"/>
    <cellStyle name="Normal 5 3 9 3 2" xfId="55768" xr:uid="{2441C6C1-2E1C-4EDE-AC49-CF0E69DCAE1B}"/>
    <cellStyle name="Normal 5 3 9 4" xfId="55769" xr:uid="{5CF167D8-8A6A-4536-B7EF-AA670C06626A}"/>
    <cellStyle name="Normal 5 3 9 4 2" xfId="55770" xr:uid="{DEDE4E6B-90B1-46C1-A9C2-84AE65322432}"/>
    <cellStyle name="Normal 5 3 9 5" xfId="55771" xr:uid="{880E50FB-97B8-4337-8186-FA3F780243F2}"/>
    <cellStyle name="Normal 5 3 9 6" xfId="55772" xr:uid="{3CBCDF5D-76F5-4B43-A3AC-24DFFF7ECF41}"/>
    <cellStyle name="Normal 5 3 9 7" xfId="55773" xr:uid="{15961867-FF9E-40B5-B730-A74A0FC2DFBB}"/>
    <cellStyle name="Normal 5 3_Actual PT" xfId="55774" xr:uid="{81D56E78-F944-4292-BAD6-CE678E02B99F}"/>
    <cellStyle name="Normal 5 4" xfId="55775" xr:uid="{9E35CE5D-9C30-45B1-8D5E-548FDD8FD9B9}"/>
    <cellStyle name="Normal 5 4 10" xfId="55776" xr:uid="{FE8B9670-57C1-4142-B155-B17A7FF3E4CC}"/>
    <cellStyle name="Normal 5 4 10 2" xfId="55777" xr:uid="{7F7AA37C-18F0-403B-9814-469A3A065108}"/>
    <cellStyle name="Normal 5 4 10 2 2" xfId="55778" xr:uid="{62B4E3D5-54D7-4246-87F4-5A7336AFEEC9}"/>
    <cellStyle name="Normal 5 4 10 2 2 2" xfId="55779" xr:uid="{C34811B1-56B5-48D4-B41F-C020C19E9159}"/>
    <cellStyle name="Normal 5 4 10 2 3" xfId="55780" xr:uid="{1C452687-77C7-4473-ADFE-047BF6715E6A}"/>
    <cellStyle name="Normal 5 4 10 3" xfId="55781" xr:uid="{C8A91A33-7389-4200-A2D8-0B623285306C}"/>
    <cellStyle name="Normal 5 4 10 3 2" xfId="55782" xr:uid="{EFBFA06C-2A7F-4867-A2D2-63A6A5252435}"/>
    <cellStyle name="Normal 5 4 10 4" xfId="55783" xr:uid="{52D2B65C-F420-421F-87FF-E3A421AE00F6}"/>
    <cellStyle name="Normal 5 4 10 4 2" xfId="55784" xr:uid="{86CD8C00-6A3F-4FF2-8DED-02CC37F8E8EA}"/>
    <cellStyle name="Normal 5 4 10 5" xfId="55785" xr:uid="{653FB111-1C9A-489F-BA47-7D3A6346FC40}"/>
    <cellStyle name="Normal 5 4 10 6" xfId="55786" xr:uid="{DC73A043-AE8D-42EF-8950-F0FB13D35A17}"/>
    <cellStyle name="Normal 5 4 10 7" xfId="55787" xr:uid="{A1CB9BB8-78E0-4C97-B4AD-C0EBE5FD0461}"/>
    <cellStyle name="Normal 5 4 11" xfId="55788" xr:uid="{C05A9E34-BE89-4CD5-B5D8-8914D570E391}"/>
    <cellStyle name="Normal 5 4 11 2" xfId="55789" xr:uid="{903E23D3-E6F4-468A-B9DA-A5C39FD8FDD1}"/>
    <cellStyle name="Normal 5 4 11 2 2" xfId="55790" xr:uid="{2A6BDEE7-5F8A-4924-9105-7C1DC666D605}"/>
    <cellStyle name="Normal 5 4 11 2 2 2" xfId="55791" xr:uid="{D89BCEED-7D5B-4547-A5BB-0F9050F3C3EF}"/>
    <cellStyle name="Normal 5 4 11 2 3" xfId="55792" xr:uid="{CADF4C21-AED7-4712-B27D-DA3BCE189EED}"/>
    <cellStyle name="Normal 5 4 11 3" xfId="55793" xr:uid="{AB7B86D4-23FE-4D0C-8E30-AB5F1358B748}"/>
    <cellStyle name="Normal 5 4 11 3 2" xfId="55794" xr:uid="{8B1A0F67-2F1B-40A6-8576-7861F42C4E7B}"/>
    <cellStyle name="Normal 5 4 11 4" xfId="55795" xr:uid="{BE095AA5-E992-4417-A55A-AAB412535768}"/>
    <cellStyle name="Normal 5 4 11 4 2" xfId="55796" xr:uid="{8862F6C5-B8A2-4AFF-AF4E-EAD99F22E810}"/>
    <cellStyle name="Normal 5 4 11 5" xfId="55797" xr:uid="{67774C86-3D03-4D6C-B308-539771C26A84}"/>
    <cellStyle name="Normal 5 4 11 6" xfId="55798" xr:uid="{72B28DC0-EEE0-4BF9-9857-EC6DE1B7FFD9}"/>
    <cellStyle name="Normal 5 4 11 7" xfId="55799" xr:uid="{5A0A17B7-CB5B-4ED8-8EAC-FF84649B2582}"/>
    <cellStyle name="Normal 5 4 12" xfId="55800" xr:uid="{4933C9BB-A65B-4F79-8A53-56CFC96A2A35}"/>
    <cellStyle name="Normal 5 4 2" xfId="55801" xr:uid="{5C89D67A-5FCF-4DD5-8E3E-9AFE3F5588E1}"/>
    <cellStyle name="Normal 5 4 2 2" xfId="55802" xr:uid="{845B73B6-0587-4B0D-B7FE-F0D9DFE42FD0}"/>
    <cellStyle name="Normal 5 4 2 3" xfId="55803" xr:uid="{83FC28F8-E0D1-4925-8C43-4A4DB7472F3A}"/>
    <cellStyle name="Normal 5 4 2_Actual PT" xfId="55804" xr:uid="{CEF8BCC2-393E-4615-86D8-942F7189E7E2}"/>
    <cellStyle name="Normal 5 4 3" xfId="55805" xr:uid="{C7CBE075-019E-403B-8D69-CED0581BC71E}"/>
    <cellStyle name="Normal 5 4 3 10" xfId="55806" xr:uid="{C3ED06E9-9F2B-4537-AF91-1B9330060FC3}"/>
    <cellStyle name="Normal 5 4 3 11" xfId="55807" xr:uid="{BB319DCE-17AA-4897-8C7A-D1ED191AA18F}"/>
    <cellStyle name="Normal 5 4 3 12" xfId="55808" xr:uid="{C042966E-2D96-4A8F-8980-48CB5A82D02C}"/>
    <cellStyle name="Normal 5 4 3 2" xfId="55809" xr:uid="{14B38485-2C27-4466-996B-7B81FF7E085D}"/>
    <cellStyle name="Normal 5 4 3 2 10" xfId="55810" xr:uid="{25ECBFA0-742C-4A42-ADDD-DAB4B0B95E3D}"/>
    <cellStyle name="Normal 5 4 3 2 2" xfId="55811" xr:uid="{5CDF4C9D-FA3B-4256-A283-035583A630D9}"/>
    <cellStyle name="Normal 5 4 3 2 2 2" xfId="55812" xr:uid="{13F3FB92-05C9-44EE-8C84-D8CEF9721187}"/>
    <cellStyle name="Normal 5 4 3 2 2 2 2" xfId="55813" xr:uid="{F00EDB21-A5C1-4D33-A2F0-4CBDBC543070}"/>
    <cellStyle name="Normal 5 4 3 2 2 2 2 2" xfId="55814" xr:uid="{09FFDAF6-44EE-42D8-A9F4-3ABEDEFE4B46}"/>
    <cellStyle name="Normal 5 4 3 2 2 2 3" xfId="55815" xr:uid="{FE701AC8-3DF9-4A15-B4B9-143871316930}"/>
    <cellStyle name="Normal 5 4 3 2 2 3" xfId="55816" xr:uid="{A8240B0B-68E7-4349-A21E-297D31260105}"/>
    <cellStyle name="Normal 5 4 3 2 2 3 2" xfId="55817" xr:uid="{EB089938-3356-49C9-9A08-F18131B50D5B}"/>
    <cellStyle name="Normal 5 4 3 2 2 4" xfId="55818" xr:uid="{FE152123-90A9-4EBA-921B-A766F4C4961B}"/>
    <cellStyle name="Normal 5 4 3 2 2 4 2" xfId="55819" xr:uid="{5717567C-DF7A-4BA5-B18A-992166B78D2A}"/>
    <cellStyle name="Normal 5 4 3 2 2 5" xfId="55820" xr:uid="{B4A8D96B-E724-4768-9F06-AF597B2967C0}"/>
    <cellStyle name="Normal 5 4 3 2 2 6" xfId="55821" xr:uid="{61DDFDC1-BF6A-47A6-A873-3CD9E03CB38E}"/>
    <cellStyle name="Normal 5 4 3 2 2 7" xfId="55822" xr:uid="{F22F01D4-8405-45E7-A99A-3D900A9F75BF}"/>
    <cellStyle name="Normal 5 4 3 2 3" xfId="55823" xr:uid="{4F32293A-2266-4474-9452-8263BC412D5B}"/>
    <cellStyle name="Normal 5 4 3 2 3 2" xfId="55824" xr:uid="{B80B0AE4-DDBC-438E-A72F-7EACD89FB866}"/>
    <cellStyle name="Normal 5 4 3 2 3 2 2" xfId="55825" xr:uid="{2D858114-EB20-4F30-9929-BA76A5AC478E}"/>
    <cellStyle name="Normal 5 4 3 2 3 2 2 2" xfId="55826" xr:uid="{EBA430EE-7F4F-4F9E-B8AB-1A54AA2FE8C5}"/>
    <cellStyle name="Normal 5 4 3 2 3 2 3" xfId="55827" xr:uid="{D13FA953-B97B-4B3A-87AC-40FDE53A7391}"/>
    <cellStyle name="Normal 5 4 3 2 3 3" xfId="55828" xr:uid="{B193FDF6-7B84-45E9-AC9A-1A2CE494C482}"/>
    <cellStyle name="Normal 5 4 3 2 3 3 2" xfId="55829" xr:uid="{1BAF1A7B-AFE3-4554-8A2B-2C26834CB4A0}"/>
    <cellStyle name="Normal 5 4 3 2 3 4" xfId="55830" xr:uid="{5500DA07-461D-4D1E-A106-C295B8CA9E52}"/>
    <cellStyle name="Normal 5 4 3 2 3 4 2" xfId="55831" xr:uid="{C83A060F-5FB1-43C5-9A59-91359009CA9C}"/>
    <cellStyle name="Normal 5 4 3 2 3 5" xfId="55832" xr:uid="{04506969-1159-4F20-9FFC-2F1B0EED2448}"/>
    <cellStyle name="Normal 5 4 3 2 3 6" xfId="55833" xr:uid="{DEADA9B8-8E56-48B6-BB98-ACE3B4D7BE47}"/>
    <cellStyle name="Normal 5 4 3 2 3 7" xfId="55834" xr:uid="{DBAC2766-6746-4D92-BC9A-D19A15E97BBD}"/>
    <cellStyle name="Normal 5 4 3 2 4" xfId="55835" xr:uid="{1BBD0C63-45A8-4005-89AD-3B99AC4360C0}"/>
    <cellStyle name="Normal 5 4 3 2 4 2" xfId="55836" xr:uid="{CECCF9D8-EF43-4809-9B3E-6F5BC2DB09E9}"/>
    <cellStyle name="Normal 5 4 3 2 4 2 2" xfId="55837" xr:uid="{5A49DF59-FCE1-47B9-8684-21D6F27A9105}"/>
    <cellStyle name="Normal 5 4 3 2 4 2 2 2" xfId="55838" xr:uid="{5C667C8C-5F42-497F-AC90-3A609C1B25C3}"/>
    <cellStyle name="Normal 5 4 3 2 4 2 3" xfId="55839" xr:uid="{7C791EB3-522B-48C6-88BB-FE1CE8511A4D}"/>
    <cellStyle name="Normal 5 4 3 2 4 3" xfId="55840" xr:uid="{193C1052-7755-46CB-A727-0625CA208B8A}"/>
    <cellStyle name="Normal 5 4 3 2 4 3 2" xfId="55841" xr:uid="{BDBBE143-64A2-4AF8-B696-80E65276A8C3}"/>
    <cellStyle name="Normal 5 4 3 2 4 4" xfId="55842" xr:uid="{31CB2FD9-1AB4-42A1-90C7-998CF3A50EDA}"/>
    <cellStyle name="Normal 5 4 3 2 4 4 2" xfId="55843" xr:uid="{3D61A3B2-AB60-4B8D-BCE1-1521D7174A94}"/>
    <cellStyle name="Normal 5 4 3 2 4 5" xfId="55844" xr:uid="{73A85886-CE2E-4B08-A209-8F08A85A7B1D}"/>
    <cellStyle name="Normal 5 4 3 2 4 6" xfId="55845" xr:uid="{B0CAA0AF-0713-47F6-85D7-E700631F88BE}"/>
    <cellStyle name="Normal 5 4 3 2 4 7" xfId="55846" xr:uid="{CE0747FC-735E-455F-8666-06D2F3E9237E}"/>
    <cellStyle name="Normal 5 4 3 2 5" xfId="55847" xr:uid="{9114B05A-F2A1-435F-8DFE-095A8C5F2BF3}"/>
    <cellStyle name="Normal 5 4 3 2 5 2" xfId="55848" xr:uid="{C99A2951-680E-4958-939B-87393869918A}"/>
    <cellStyle name="Normal 5 4 3 2 5 2 2" xfId="55849" xr:uid="{3DC11B80-5B4D-45FF-96AD-E48FBF1C0D35}"/>
    <cellStyle name="Normal 5 4 3 2 5 3" xfId="55850" xr:uid="{DC6713FB-A392-4FC8-9597-E2F41C1DC9D2}"/>
    <cellStyle name="Normal 5 4 3 2 6" xfId="55851" xr:uid="{7B4134EA-7895-46AC-A639-5D358C4DB253}"/>
    <cellStyle name="Normal 5 4 3 2 6 2" xfId="55852" xr:uid="{B9AF5701-42A7-494E-8951-21D3D0EC37C5}"/>
    <cellStyle name="Normal 5 4 3 2 7" xfId="55853" xr:uid="{97D49631-6A4C-4C63-BCD2-C58F7E86E3A9}"/>
    <cellStyle name="Normal 5 4 3 2 7 2" xfId="55854" xr:uid="{5348921B-4554-453C-AE53-0EFD1E9715F6}"/>
    <cellStyle name="Normal 5 4 3 2 8" xfId="55855" xr:uid="{E247CB4B-B354-4C3F-9FE9-EC31747AFA77}"/>
    <cellStyle name="Normal 5 4 3 2 9" xfId="55856" xr:uid="{CECFE7A5-333F-45A2-A237-F285E0E0291F}"/>
    <cellStyle name="Normal 5 4 3 3" xfId="55857" xr:uid="{F91931FD-0075-4AF5-ADD8-D6F7A05E0E8E}"/>
    <cellStyle name="Normal 5 4 3 3 2" xfId="55858" xr:uid="{2AE8161F-611D-40FF-BBD3-B7B6B34C88BA}"/>
    <cellStyle name="Normal 5 4 3 3 2 2" xfId="55859" xr:uid="{350E3363-B5FB-4DC3-9442-54A77ED35BF5}"/>
    <cellStyle name="Normal 5 4 3 3 2 2 2" xfId="55860" xr:uid="{403F95CE-B4DA-43BE-8C4C-F4A83F252675}"/>
    <cellStyle name="Normal 5 4 3 3 2 2 2 2" xfId="55861" xr:uid="{0C3F2C02-91AF-4F11-97CF-449FD79305FD}"/>
    <cellStyle name="Normal 5 4 3 3 2 2 3" xfId="55862" xr:uid="{C8C61CE0-91DD-43E6-B95C-0A92DC4CE2E3}"/>
    <cellStyle name="Normal 5 4 3 3 2 3" xfId="55863" xr:uid="{0E8C895B-ED11-4EEB-8854-8E4C5FD966B9}"/>
    <cellStyle name="Normal 5 4 3 3 2 3 2" xfId="55864" xr:uid="{0610753C-F3F9-4DF5-96F6-B11A748C44F4}"/>
    <cellStyle name="Normal 5 4 3 3 2 4" xfId="55865" xr:uid="{4DE431DF-1C48-4356-93DD-A3B0355C91B0}"/>
    <cellStyle name="Normal 5 4 3 3 2 4 2" xfId="55866" xr:uid="{C5258E5E-D74A-4962-9126-6EC749AAB101}"/>
    <cellStyle name="Normal 5 4 3 3 2 5" xfId="55867" xr:uid="{F6A3053B-4D59-4EE5-ACF7-6AF3B16DAE87}"/>
    <cellStyle name="Normal 5 4 3 3 2 6" xfId="55868" xr:uid="{DA96675D-CDEE-40DB-946C-C3DE38599E7A}"/>
    <cellStyle name="Normal 5 4 3 3 2 7" xfId="55869" xr:uid="{C00C94B3-F217-426A-98AF-4F958BF3B193}"/>
    <cellStyle name="Normal 5 4 3 3 3" xfId="55870" xr:uid="{BDB336BF-0E0E-4A37-8A42-583DBD8061AD}"/>
    <cellStyle name="Normal 5 4 3 3 3 2" xfId="55871" xr:uid="{C7A3D1BC-046B-41AA-A106-156AD6F318F9}"/>
    <cellStyle name="Normal 5 4 3 3 3 2 2" xfId="55872" xr:uid="{6293304E-E47B-4EBB-A961-124E6EDC0DFB}"/>
    <cellStyle name="Normal 5 4 3 3 3 3" xfId="55873" xr:uid="{902C4537-4A9B-42BA-810D-6D5B601EB59E}"/>
    <cellStyle name="Normal 5 4 3 3 4" xfId="55874" xr:uid="{C8F11BB1-1796-46FC-97F2-43B69AC88C87}"/>
    <cellStyle name="Normal 5 4 3 3 4 2" xfId="55875" xr:uid="{9629E265-5007-497A-BAB7-5ED9D9D14208}"/>
    <cellStyle name="Normal 5 4 3 3 5" xfId="55876" xr:uid="{A4C9DB6D-2148-4E11-BD26-D59A735AF585}"/>
    <cellStyle name="Normal 5 4 3 3 5 2" xfId="55877" xr:uid="{5D286347-9AC8-4C85-AA99-7EBD76C8A39C}"/>
    <cellStyle name="Normal 5 4 3 3 6" xfId="55878" xr:uid="{1B4CB227-052D-46D1-AB07-5BB38A5DB7E6}"/>
    <cellStyle name="Normal 5 4 3 3 7" xfId="55879" xr:uid="{46E031E7-2AFD-4BAA-9345-6BB5FA24D035}"/>
    <cellStyle name="Normal 5 4 3 3 8" xfId="55880" xr:uid="{F690AB17-0713-404C-BD25-501F4892F435}"/>
    <cellStyle name="Normal 5 4 3 4" xfId="55881" xr:uid="{94C402AF-1B7A-4F81-990A-F7FF1DB32E48}"/>
    <cellStyle name="Normal 5 4 3 4 2" xfId="55882" xr:uid="{E41470E5-BD93-4AF2-B9CC-B2ED873A3E67}"/>
    <cellStyle name="Normal 5 4 3 4 2 2" xfId="55883" xr:uid="{01F13CD2-4655-41E4-8FFF-4014761E2286}"/>
    <cellStyle name="Normal 5 4 3 4 2 2 2" xfId="55884" xr:uid="{2E38635B-B337-40B4-A270-88BAF70026B1}"/>
    <cellStyle name="Normal 5 4 3 4 2 3" xfId="55885" xr:uid="{F5D2F269-E47C-455C-99AD-1F63A49E1583}"/>
    <cellStyle name="Normal 5 4 3 4 3" xfId="55886" xr:uid="{8D908912-9933-4971-9E9A-21F3CBF4F02E}"/>
    <cellStyle name="Normal 5 4 3 4 3 2" xfId="55887" xr:uid="{1004C63A-0E92-403F-9459-1B101DE91096}"/>
    <cellStyle name="Normal 5 4 3 4 4" xfId="55888" xr:uid="{199CB1C1-979E-418B-825F-5D06F87CB47E}"/>
    <cellStyle name="Normal 5 4 3 4 4 2" xfId="55889" xr:uid="{C2261EB0-5093-4C14-B9C0-177CFCBD6F12}"/>
    <cellStyle name="Normal 5 4 3 4 5" xfId="55890" xr:uid="{405AD29E-76E4-48EE-9291-7297420F9508}"/>
    <cellStyle name="Normal 5 4 3 4 6" xfId="55891" xr:uid="{71C661EE-2839-4156-A945-027480C0200B}"/>
    <cellStyle name="Normal 5 4 3 4 7" xfId="55892" xr:uid="{9538B737-71B0-444D-858D-29428FD195D9}"/>
    <cellStyle name="Normal 5 4 3 5" xfId="55893" xr:uid="{00C92784-AF2A-43E3-9482-D1554FE503B0}"/>
    <cellStyle name="Normal 5 4 3 5 2" xfId="55894" xr:uid="{B92F6D9F-7754-4D0A-A698-FCFDAC3272B6}"/>
    <cellStyle name="Normal 5 4 3 5 2 2" xfId="55895" xr:uid="{29FC0699-F6DF-4A65-A40A-B78566D3C469}"/>
    <cellStyle name="Normal 5 4 3 5 2 2 2" xfId="55896" xr:uid="{355AFA98-F664-42EF-807D-BD0B86C4DBB3}"/>
    <cellStyle name="Normal 5 4 3 5 2 3" xfId="55897" xr:uid="{E11548D3-B6CA-47FC-BA88-B76FA2440CD8}"/>
    <cellStyle name="Normal 5 4 3 5 3" xfId="55898" xr:uid="{C7A1519D-8B3F-4BAD-9A45-E85666203F40}"/>
    <cellStyle name="Normal 5 4 3 5 3 2" xfId="55899" xr:uid="{54BADF00-869E-4B80-B2CA-6B1B350A2F5D}"/>
    <cellStyle name="Normal 5 4 3 5 4" xfId="55900" xr:uid="{2EB88359-2B35-41E3-B38C-0CC0C030E01D}"/>
    <cellStyle name="Normal 5 4 3 5 4 2" xfId="55901" xr:uid="{ED2CA574-3F5F-4D83-BF03-984FB3A97C6F}"/>
    <cellStyle name="Normal 5 4 3 5 5" xfId="55902" xr:uid="{2580971D-691E-479E-BE8E-E386CF65C4E6}"/>
    <cellStyle name="Normal 5 4 3 5 6" xfId="55903" xr:uid="{9B1ADBFB-3943-4D2D-A88C-B43A2F68D40A}"/>
    <cellStyle name="Normal 5 4 3 5 7" xfId="55904" xr:uid="{4C9817F6-D219-4F4F-A4B0-9D9D0EAB6A74}"/>
    <cellStyle name="Normal 5 4 3 6" xfId="55905" xr:uid="{01E0D238-BBDC-4FB8-8BE8-547179147C1C}"/>
    <cellStyle name="Normal 5 4 3 6 2" xfId="55906" xr:uid="{44144E93-2DEF-4134-8870-10FB08465B28}"/>
    <cellStyle name="Normal 5 4 3 6 2 2" xfId="55907" xr:uid="{BC8417CF-D959-4993-BF9B-1EF2E5C4A8F8}"/>
    <cellStyle name="Normal 5 4 3 6 2 2 2" xfId="55908" xr:uid="{7AB32635-7470-4EC8-8502-9E391B022EFD}"/>
    <cellStyle name="Normal 5 4 3 6 2 3" xfId="55909" xr:uid="{832B765E-8518-4CCD-9D5E-AEF97B03D285}"/>
    <cellStyle name="Normal 5 4 3 6 3" xfId="55910" xr:uid="{4315DAAD-230D-4551-87D1-3EF68799BA7D}"/>
    <cellStyle name="Normal 5 4 3 6 3 2" xfId="55911" xr:uid="{45889488-1A88-40A2-B3A4-562E0EF37D87}"/>
    <cellStyle name="Normal 5 4 3 6 4" xfId="55912" xr:uid="{200AD6A8-B66E-4EFF-98D5-4C4458DAA324}"/>
    <cellStyle name="Normal 5 4 3 6 4 2" xfId="55913" xr:uid="{715D3940-E429-4CD0-BFF7-03F4742960D6}"/>
    <cellStyle name="Normal 5 4 3 6 5" xfId="55914" xr:uid="{410E89A9-BC40-413E-9D15-D42FAB3CEBF1}"/>
    <cellStyle name="Normal 5 4 3 6 6" xfId="55915" xr:uid="{51435C1B-EFA0-4D50-A858-5E665DA7E6A2}"/>
    <cellStyle name="Normal 5 4 3 6 7" xfId="55916" xr:uid="{FFC18B2B-C055-4BBF-B8E7-4CDF85C81B9A}"/>
    <cellStyle name="Normal 5 4 3 7" xfId="55917" xr:uid="{812C580F-4E45-4315-B791-A605D7DBBF59}"/>
    <cellStyle name="Normal 5 4 3 7 2" xfId="55918" xr:uid="{B00615CD-0A34-4D33-9EE6-F3AB7878170A}"/>
    <cellStyle name="Normal 5 4 3 7 2 2" xfId="55919" xr:uid="{8BD13C30-6F14-4789-BBCD-F3D5CDE892DC}"/>
    <cellStyle name="Normal 5 4 3 7 3" xfId="55920" xr:uid="{A894E700-502E-48E4-B66C-F96DCBDF225B}"/>
    <cellStyle name="Normal 5 4 3 7 4" xfId="55921" xr:uid="{26F6801F-D677-41F3-B50C-F5D68A5D7AA0}"/>
    <cellStyle name="Normal 5 4 3 8" xfId="55922" xr:uid="{EC3C0ED2-2CBC-498A-952B-BFC9C5DFDE43}"/>
    <cellStyle name="Normal 5 4 3 8 2" xfId="55923" xr:uid="{FF7093D6-2A19-41E5-9FA7-8D592ADC3899}"/>
    <cellStyle name="Normal 5 4 3 9" xfId="55924" xr:uid="{37855B19-2495-4B26-8F99-A5594D505FDA}"/>
    <cellStyle name="Normal 5 4 3 9 2" xfId="55925" xr:uid="{704DDD85-380C-4C31-93BB-09498E5C5DB2}"/>
    <cellStyle name="Normal 5 4 3_Actual PT" xfId="55926" xr:uid="{51C4049C-A4EC-45E6-BE0B-1DAD80611B02}"/>
    <cellStyle name="Normal 5 4 4" xfId="55927" xr:uid="{23B44EB0-D2F7-4B65-AF50-0BA21AEE8A0C}"/>
    <cellStyle name="Normal 5 4 4 10" xfId="55928" xr:uid="{2B878D21-CD37-48C8-BCD5-CA68BF3353C5}"/>
    <cellStyle name="Normal 5 4 4 2" xfId="55929" xr:uid="{9640AA11-B3A2-4BCE-8EFF-1B728622411E}"/>
    <cellStyle name="Normal 5 4 4 2 2" xfId="55930" xr:uid="{42C1C534-7C1B-4703-B6ED-6CBAEEB7FFB7}"/>
    <cellStyle name="Normal 5 4 4 2 2 2" xfId="55931" xr:uid="{EFA1C501-4F10-45B8-BBE0-B9F60768262A}"/>
    <cellStyle name="Normal 5 4 4 2 2 2 2" xfId="55932" xr:uid="{044C2007-9B5F-4023-B31B-7F6A59455288}"/>
    <cellStyle name="Normal 5 4 4 2 2 3" xfId="55933" xr:uid="{60C7F336-4ADD-40EA-8769-024F92F3AD85}"/>
    <cellStyle name="Normal 5 4 4 2 3" xfId="55934" xr:uid="{839511D5-6AE0-424A-8706-D8F7E98F24F7}"/>
    <cellStyle name="Normal 5 4 4 2 3 2" xfId="55935" xr:uid="{D22BB7ED-1895-4A7E-9E38-42F51D9AFE1E}"/>
    <cellStyle name="Normal 5 4 4 2 4" xfId="55936" xr:uid="{FA0AA92D-31F4-4FFC-93F6-25B62AF77A14}"/>
    <cellStyle name="Normal 5 4 4 2 4 2" xfId="55937" xr:uid="{491A7836-9482-4A50-A62C-CB34BB35C11E}"/>
    <cellStyle name="Normal 5 4 4 2 5" xfId="55938" xr:uid="{B7B376CB-F4FE-42FF-94C2-288220D92BCC}"/>
    <cellStyle name="Normal 5 4 4 2 6" xfId="55939" xr:uid="{65853E3F-1C79-46C6-AEFC-4F515D9B78DD}"/>
    <cellStyle name="Normal 5 4 4 2 7" xfId="55940" xr:uid="{BB37144B-C919-4555-83B5-0DB43F828CCA}"/>
    <cellStyle name="Normal 5 4 4 3" xfId="55941" xr:uid="{C3509ADA-4E9D-4A8C-8E0F-6DC506E58998}"/>
    <cellStyle name="Normal 5 4 4 3 2" xfId="55942" xr:uid="{ED2AEBAB-3086-4F7A-AC58-FAD45729095E}"/>
    <cellStyle name="Normal 5 4 4 3 2 2" xfId="55943" xr:uid="{954CBE1C-BD16-4B89-8319-8B9087FB7BA0}"/>
    <cellStyle name="Normal 5 4 4 3 2 2 2" xfId="55944" xr:uid="{48281F3D-F808-4D57-9D78-150F39FB9D86}"/>
    <cellStyle name="Normal 5 4 4 3 2 3" xfId="55945" xr:uid="{8BF8BDA8-3D35-4FFD-B7C4-98043D0DFB1A}"/>
    <cellStyle name="Normal 5 4 4 3 3" xfId="55946" xr:uid="{E3A95E99-2744-4C86-BD0B-1BAC86E08F62}"/>
    <cellStyle name="Normal 5 4 4 3 3 2" xfId="55947" xr:uid="{C8E5F4F9-9E53-4FB3-ABAE-D7CE11738F18}"/>
    <cellStyle name="Normal 5 4 4 3 4" xfId="55948" xr:uid="{39E9D6E5-B338-423B-B368-821D53AA4FD6}"/>
    <cellStyle name="Normal 5 4 4 3 4 2" xfId="55949" xr:uid="{3F73A219-4A1D-4485-A69C-E75D4840F252}"/>
    <cellStyle name="Normal 5 4 4 3 5" xfId="55950" xr:uid="{12FD2880-8C58-449D-8871-B5DCCAD4EA6C}"/>
    <cellStyle name="Normal 5 4 4 3 6" xfId="55951" xr:uid="{1ED6C4A6-2461-4259-AA86-B84832FE66AB}"/>
    <cellStyle name="Normal 5 4 4 3 7" xfId="55952" xr:uid="{86DC7C4B-224C-44D0-852C-D10998FF4EC4}"/>
    <cellStyle name="Normal 5 4 4 4" xfId="55953" xr:uid="{01638855-2130-431F-9F47-E853B6A37753}"/>
    <cellStyle name="Normal 5 4 4 4 2" xfId="55954" xr:uid="{AE6AFD8D-9AAC-46AF-B362-A39DFF9C6337}"/>
    <cellStyle name="Normal 5 4 4 4 2 2" xfId="55955" xr:uid="{2762C636-D3E9-408C-951F-5CA0B3A5AF13}"/>
    <cellStyle name="Normal 5 4 4 4 2 2 2" xfId="55956" xr:uid="{3ECED77C-6FE4-4CB3-B75E-A8ED28A2BF9A}"/>
    <cellStyle name="Normal 5 4 4 4 2 3" xfId="55957" xr:uid="{DA2AB720-1C04-4C3A-B7EC-74EDCE40DE17}"/>
    <cellStyle name="Normal 5 4 4 4 3" xfId="55958" xr:uid="{F1F64281-353F-4F0F-8631-0CC10E3382AB}"/>
    <cellStyle name="Normal 5 4 4 4 3 2" xfId="55959" xr:uid="{4FC40A6F-450D-4352-8A3F-DE4DB0251B42}"/>
    <cellStyle name="Normal 5 4 4 4 4" xfId="55960" xr:uid="{DF8980CE-024D-4479-B9D5-B1C1ADE7D250}"/>
    <cellStyle name="Normal 5 4 4 4 4 2" xfId="55961" xr:uid="{35B50D86-92E6-41AD-B780-A6963CAA878B}"/>
    <cellStyle name="Normal 5 4 4 4 5" xfId="55962" xr:uid="{F63AB8B1-9F43-45BE-9109-E48E1C7305DD}"/>
    <cellStyle name="Normal 5 4 4 4 6" xfId="55963" xr:uid="{FF2285DF-6BC8-4C21-9365-281D317B00C5}"/>
    <cellStyle name="Normal 5 4 4 4 7" xfId="55964" xr:uid="{9A7998B7-3E28-479E-84CD-72CE4A88986C}"/>
    <cellStyle name="Normal 5 4 4 5" xfId="55965" xr:uid="{25DEFE8A-81AA-4A33-89F2-1D6E4CD57FDF}"/>
    <cellStyle name="Normal 5 4 4 5 2" xfId="55966" xr:uid="{C2C9B72A-1BA5-4636-A6F6-71102A52E498}"/>
    <cellStyle name="Normal 5 4 4 5 2 2" xfId="55967" xr:uid="{563C8944-DBB1-4E30-B27C-7A493A335713}"/>
    <cellStyle name="Normal 5 4 4 5 3" xfId="55968" xr:uid="{05D5CC16-7086-451A-ACDA-DFCE198205D9}"/>
    <cellStyle name="Normal 5 4 4 6" xfId="55969" xr:uid="{637EAF9A-7103-4BD8-8269-26BA0CA2FCCF}"/>
    <cellStyle name="Normal 5 4 4 6 2" xfId="55970" xr:uid="{58C56048-DCCF-4DC9-A1A7-1E56D75A23AF}"/>
    <cellStyle name="Normal 5 4 4 7" xfId="55971" xr:uid="{8100965C-3996-4802-86D7-754B8AE19DB7}"/>
    <cellStyle name="Normal 5 4 4 7 2" xfId="55972" xr:uid="{4228B8A2-0BDA-4D8D-B33C-F697ACD769A4}"/>
    <cellStyle name="Normal 5 4 4 8" xfId="55973" xr:uid="{886FD17B-EE97-4F3E-A07E-C84B9BDC0660}"/>
    <cellStyle name="Normal 5 4 4 9" xfId="55974" xr:uid="{7AA5F397-A828-4FC6-BABF-DB335BCDE0D6}"/>
    <cellStyle name="Normal 5 4 5" xfId="55975" xr:uid="{51F8975B-DEDD-4044-8C4C-82ABB44B7916}"/>
    <cellStyle name="Normal 5 4 5 2" xfId="55976" xr:uid="{4C1C9D02-AB9F-469F-BD72-EEADD539A1BC}"/>
    <cellStyle name="Normal 5 4 5 2 2" xfId="55977" xr:uid="{93989C58-D10A-45DF-BCC7-63F143333E51}"/>
    <cellStyle name="Normal 5 4 5 2 2 2" xfId="55978" xr:uid="{CFE4A773-52D1-4462-97CD-752E750AA221}"/>
    <cellStyle name="Normal 5 4 5 2 2 2 2" xfId="55979" xr:uid="{28203BE1-3FB8-441E-B097-6C455A9480FC}"/>
    <cellStyle name="Normal 5 4 5 2 2 3" xfId="55980" xr:uid="{FB65303F-43D5-4948-9E4C-DBC2EE261565}"/>
    <cellStyle name="Normal 5 4 5 2 3" xfId="55981" xr:uid="{932159F4-360E-4ACC-ABAE-9A3C187E9497}"/>
    <cellStyle name="Normal 5 4 5 2 3 2" xfId="55982" xr:uid="{6CD27B31-40C8-4C1B-8E93-A6E6ADB71867}"/>
    <cellStyle name="Normal 5 4 5 2 4" xfId="55983" xr:uid="{68EAFAC7-3A6B-4CBA-BBCC-BC361A524C09}"/>
    <cellStyle name="Normal 5 4 5 2 4 2" xfId="55984" xr:uid="{367F0830-868B-43BC-901F-7762097D28B3}"/>
    <cellStyle name="Normal 5 4 5 2 5" xfId="55985" xr:uid="{21067C71-516C-4F9A-985C-32FC22AFF5F2}"/>
    <cellStyle name="Normal 5 4 5 2 6" xfId="55986" xr:uid="{0E3968BE-8FEC-4919-BD14-1EEEF4CC0F35}"/>
    <cellStyle name="Normal 5 4 5 2 7" xfId="55987" xr:uid="{29ECF598-3B69-48F8-A70F-3C01B648BCFE}"/>
    <cellStyle name="Normal 5 4 5 3" xfId="55988" xr:uid="{5798E332-A9F8-459A-94FA-8BF4760655F2}"/>
    <cellStyle name="Normal 5 4 5 3 2" xfId="55989" xr:uid="{8383267A-8A5E-4BFB-97A4-E014B559040B}"/>
    <cellStyle name="Normal 5 4 5 3 2 2" xfId="55990" xr:uid="{96C3A454-614D-4F7E-BB7E-13DF868F2A11}"/>
    <cellStyle name="Normal 5 4 5 3 3" xfId="55991" xr:uid="{D769C48A-D676-4E9C-A57A-9EE2343C16A9}"/>
    <cellStyle name="Normal 5 4 5 4" xfId="55992" xr:uid="{F4DC81F1-B881-4958-A1A9-48D8731130BF}"/>
    <cellStyle name="Normal 5 4 5 4 2" xfId="55993" xr:uid="{39DE6EC0-CEF0-4A7A-8D6A-F5DB4D725FD6}"/>
    <cellStyle name="Normal 5 4 5 5" xfId="55994" xr:uid="{9DABAA7F-633E-4520-8B16-7BADC70E0A9C}"/>
    <cellStyle name="Normal 5 4 5 5 2" xfId="55995" xr:uid="{2B34E9BA-7FDB-4B24-9F15-212F17AF87E7}"/>
    <cellStyle name="Normal 5 4 5 6" xfId="55996" xr:uid="{2EA6BC6E-24C1-4D9A-B464-9FE57B1A3CCC}"/>
    <cellStyle name="Normal 5 4 5 7" xfId="55997" xr:uid="{E4A6727E-D90B-4953-99C1-42B7D63B001E}"/>
    <cellStyle name="Normal 5 4 5 8" xfId="55998" xr:uid="{CCEE33DF-9D98-41FA-85FC-0EFCA363655E}"/>
    <cellStyle name="Normal 5 4 6" xfId="55999" xr:uid="{0DCF232D-A556-4816-A9F3-6A6DCFA7A0E5}"/>
    <cellStyle name="Normal 5 4 6 2" xfId="56000" xr:uid="{3F9883BE-2C74-4B47-B7C8-A75C8C219936}"/>
    <cellStyle name="Normal 5 4 6 2 2" xfId="56001" xr:uid="{39B161FF-CEE8-4AC3-B7B0-76B149F72AC0}"/>
    <cellStyle name="Normal 5 4 6 2 2 2" xfId="56002" xr:uid="{4F1E527E-EA49-4358-B139-8FBF0D56CDF0}"/>
    <cellStyle name="Normal 5 4 6 2 3" xfId="56003" xr:uid="{8BAB5C33-6732-4CD5-8F41-07124A35F5D1}"/>
    <cellStyle name="Normal 5 4 6 3" xfId="56004" xr:uid="{BDADB87D-5A45-4771-B8C0-0AA67A17BBD5}"/>
    <cellStyle name="Normal 5 4 6 3 2" xfId="56005" xr:uid="{1B5B92AB-022C-4CCA-9D37-074527B74C68}"/>
    <cellStyle name="Normal 5 4 6 4" xfId="56006" xr:uid="{39754A80-A098-4124-BE8F-0FC92C36E4CD}"/>
    <cellStyle name="Normal 5 4 6 4 2" xfId="56007" xr:uid="{7C6AD299-C264-4F01-AD4F-0AB827E80C8B}"/>
    <cellStyle name="Normal 5 4 6 5" xfId="56008" xr:uid="{D799C1A5-B113-4FAB-8CDF-556B50F3940B}"/>
    <cellStyle name="Normal 5 4 6 6" xfId="56009" xr:uid="{CB3504F0-67DF-40BE-B5F2-6693DDD95313}"/>
    <cellStyle name="Normal 5 4 6 7" xfId="56010" xr:uid="{EB82990B-DEE1-4BBD-9005-7DC67222FED2}"/>
    <cellStyle name="Normal 5 4 7" xfId="56011" xr:uid="{33A0D319-7DAC-4DFD-89D6-31E5A8830F91}"/>
    <cellStyle name="Normal 5 4 7 2" xfId="56012" xr:uid="{1F715058-C6CC-4BB2-A32F-80F463E35F76}"/>
    <cellStyle name="Normal 5 4 7 2 2" xfId="56013" xr:uid="{C52ACB8B-58D5-4099-B37C-142F07754A69}"/>
    <cellStyle name="Normal 5 4 7 2 2 2" xfId="56014" xr:uid="{30465DE0-BAEB-48AB-9532-04AC181F72A0}"/>
    <cellStyle name="Normal 5 4 7 2 3" xfId="56015" xr:uid="{6DF77B55-FA39-4039-91ED-C5734A658127}"/>
    <cellStyle name="Normal 5 4 7 3" xfId="56016" xr:uid="{D19A0E97-B05F-43F6-BD88-126396003980}"/>
    <cellStyle name="Normal 5 4 7 3 2" xfId="56017" xr:uid="{270E3357-038B-4F26-BD7E-F8EFD7E0453C}"/>
    <cellStyle name="Normal 5 4 7 4" xfId="56018" xr:uid="{D02DC6DC-DF3F-471C-BD37-114633FC8CAB}"/>
    <cellStyle name="Normal 5 4 7 4 2" xfId="56019" xr:uid="{3AA138DC-B6C0-45C3-B290-6DA9DD414539}"/>
    <cellStyle name="Normal 5 4 7 5" xfId="56020" xr:uid="{53142FFD-A094-461C-B174-1561456615E7}"/>
    <cellStyle name="Normal 5 4 7 6" xfId="56021" xr:uid="{94DF19B1-9C5E-4369-B386-BA83B7D684ED}"/>
    <cellStyle name="Normal 5 4 7 7" xfId="56022" xr:uid="{2E511BF6-38C5-40FB-8D89-8AC3A36A962D}"/>
    <cellStyle name="Normal 5 4 8" xfId="56023" xr:uid="{55CA1D4A-46ED-4B12-9EA2-C368042C331B}"/>
    <cellStyle name="Normal 5 4 8 2" xfId="56024" xr:uid="{09BC8EB9-E929-4F0F-B341-642D87B5843A}"/>
    <cellStyle name="Normal 5 4 8 2 2" xfId="56025" xr:uid="{F97B8A33-F7B9-4B19-993F-39CDB5E02F6E}"/>
    <cellStyle name="Normal 5 4 8 2 2 2" xfId="56026" xr:uid="{1CCAC11B-CFF6-41E0-80B4-C962902495AD}"/>
    <cellStyle name="Normal 5 4 8 2 3" xfId="56027" xr:uid="{D7BD86C7-E465-4144-98D7-20AA3173EF54}"/>
    <cellStyle name="Normal 5 4 8 3" xfId="56028" xr:uid="{C22C6372-96E0-41CE-8121-1C4C9A4D16D2}"/>
    <cellStyle name="Normal 5 4 8 3 2" xfId="56029" xr:uid="{C4D1B04D-090D-4BE1-9EE6-DE3ECA705A14}"/>
    <cellStyle name="Normal 5 4 8 4" xfId="56030" xr:uid="{7D5B590C-7A5A-461A-B7BA-4B246DE69A11}"/>
    <cellStyle name="Normal 5 4 8 4 2" xfId="56031" xr:uid="{13C48906-6E89-46FD-8E2A-1F6AEB72BBD2}"/>
    <cellStyle name="Normal 5 4 8 5" xfId="56032" xr:uid="{64692258-B1C5-46E1-994F-7301CEABA9E5}"/>
    <cellStyle name="Normal 5 4 8 6" xfId="56033" xr:uid="{7FAAEB73-FD42-4289-B584-42D234D67831}"/>
    <cellStyle name="Normal 5 4 8 7" xfId="56034" xr:uid="{A03FBC22-5B7C-4738-8BCC-5513DB5F4990}"/>
    <cellStyle name="Normal 5 4 9" xfId="56035" xr:uid="{A6530984-8800-45F3-AC7F-7831E8824876}"/>
    <cellStyle name="Normal 5 4 9 2" xfId="56036" xr:uid="{34A88B30-3AD7-4279-AB55-D080C592E65F}"/>
    <cellStyle name="Normal 5 4 9 2 2" xfId="56037" xr:uid="{9DDEAE78-A5A4-46F1-9096-82DF89650E8B}"/>
    <cellStyle name="Normal 5 4 9 2 2 2" xfId="56038" xr:uid="{D2B993F8-0B4E-4F8B-83A0-00E0399F443A}"/>
    <cellStyle name="Normal 5 4 9 2 3" xfId="56039" xr:uid="{D298FEA1-06AC-4152-9F4B-1CBEC0F41D24}"/>
    <cellStyle name="Normal 5 4 9 3" xfId="56040" xr:uid="{1EB1BB8F-39A8-4678-89C4-D67B22BAF1DA}"/>
    <cellStyle name="Normal 5 4 9 3 2" xfId="56041" xr:uid="{A3469CAB-596D-4DAA-BC70-97826BEAD26E}"/>
    <cellStyle name="Normal 5 4 9 4" xfId="56042" xr:uid="{0CD5FEC0-AAF7-4B29-BAB7-608A254F320A}"/>
    <cellStyle name="Normal 5 4 9 4 2" xfId="56043" xr:uid="{3C00FA87-4222-4A97-B465-C53323FFE268}"/>
    <cellStyle name="Normal 5 4 9 5" xfId="56044" xr:uid="{187F04E8-5798-4807-B7EB-A7FACB92AB6D}"/>
    <cellStyle name="Normal 5 4 9 6" xfId="56045" xr:uid="{F998CA53-E41D-4E17-A9D2-613F68CED6A8}"/>
    <cellStyle name="Normal 5 4 9 7" xfId="56046" xr:uid="{1A88976B-46A4-47A7-B4B5-0CB1508F86FE}"/>
    <cellStyle name="Normal 5 4_Actual PT" xfId="56047" xr:uid="{3EA232B8-00C6-48DA-BAB1-5A05C4F20E0F}"/>
    <cellStyle name="Normal 5 5" xfId="56048" xr:uid="{3E44830B-2472-485D-BA26-2211BD0AF0C0}"/>
    <cellStyle name="Normal 5 6" xfId="56049" xr:uid="{54F15E5D-AAA5-4D85-8569-7DC3A65DFCB2}"/>
    <cellStyle name="Normal 5 6 10" xfId="56050" xr:uid="{B5AC3B1B-F6D1-4D60-862C-8A579FB4415E}"/>
    <cellStyle name="Normal 5 6 10 2" xfId="56051" xr:uid="{B1AE6E9B-7AA9-422D-9B50-1165367CA844}"/>
    <cellStyle name="Normal 5 6 11" xfId="56052" xr:uid="{9BAC93A1-6BA1-4DD3-B7D1-083DE210530B}"/>
    <cellStyle name="Normal 5 6 12" xfId="56053" xr:uid="{50CC9095-1610-4529-88E3-A3E654E4F1D9}"/>
    <cellStyle name="Normal 5 6 13" xfId="56054" xr:uid="{AD862F4B-E1CA-431A-A0C5-F7EFD8B8A740}"/>
    <cellStyle name="Normal 5 6 14" xfId="56055" xr:uid="{3358EC2C-5340-451C-88CA-62D4DBE6927D}"/>
    <cellStyle name="Normal 5 6 2" xfId="56056" xr:uid="{D2D11A88-7EF7-48E0-BB7E-6AEEF1B8AD22}"/>
    <cellStyle name="Normal 5 6 2 10" xfId="56057" xr:uid="{18F4C51A-58FD-4CA6-9DB9-ABC647FFBABD}"/>
    <cellStyle name="Normal 5 6 2 11" xfId="56058" xr:uid="{BB1FE508-AED7-4AF8-8A54-2373E44AF208}"/>
    <cellStyle name="Normal 5 6 2 12" xfId="56059" xr:uid="{0E523900-2D54-4599-9B6E-52998AC4CF27}"/>
    <cellStyle name="Normal 5 6 2 2" xfId="56060" xr:uid="{09FB6E98-4F21-40CE-95FE-3006A85B6396}"/>
    <cellStyle name="Normal 5 6 2 2 10" xfId="56061" xr:uid="{BD5C844D-7F7C-45AD-818A-019962118E54}"/>
    <cellStyle name="Normal 5 6 2 2 2" xfId="56062" xr:uid="{3EFAC212-19F7-43CF-BC83-72674B8AD09B}"/>
    <cellStyle name="Normal 5 6 2 2 2 2" xfId="56063" xr:uid="{DB826AFE-08DB-4476-9A64-1A1EB1A4E9A1}"/>
    <cellStyle name="Normal 5 6 2 2 2 2 2" xfId="56064" xr:uid="{F5D35BEB-ADC7-4058-9607-A147B082CAF6}"/>
    <cellStyle name="Normal 5 6 2 2 2 2 2 2" xfId="56065" xr:uid="{3B652CC9-FA58-4CAF-B512-8BEE74714580}"/>
    <cellStyle name="Normal 5 6 2 2 2 2 3" xfId="56066" xr:uid="{9AC06F3A-ECD5-434A-87A2-E5B45803D82B}"/>
    <cellStyle name="Normal 5 6 2 2 2 3" xfId="56067" xr:uid="{C9E8F52D-BA05-48C8-BA9D-5ACFE574C904}"/>
    <cellStyle name="Normal 5 6 2 2 2 3 2" xfId="56068" xr:uid="{64C1F5C1-B38A-44E2-B8EC-3231BA56A4FC}"/>
    <cellStyle name="Normal 5 6 2 2 2 4" xfId="56069" xr:uid="{1ACD7737-25D1-4964-9E92-FD3BA262B494}"/>
    <cellStyle name="Normal 5 6 2 2 2 4 2" xfId="56070" xr:uid="{20E23777-CEAE-430C-A104-9158FB357840}"/>
    <cellStyle name="Normal 5 6 2 2 2 5" xfId="56071" xr:uid="{2C059AC9-F3EF-4BB0-A4EA-9F68EBFB3034}"/>
    <cellStyle name="Normal 5 6 2 2 2 6" xfId="56072" xr:uid="{BEFBE290-2D59-474A-BFDE-04E42C9B07B6}"/>
    <cellStyle name="Normal 5 6 2 2 2 7" xfId="56073" xr:uid="{31FEDB29-209A-4634-A277-1E8A256D306D}"/>
    <cellStyle name="Normal 5 6 2 2 3" xfId="56074" xr:uid="{128E8E22-663F-4AA8-9F9E-F44BC4C12822}"/>
    <cellStyle name="Normal 5 6 2 2 3 2" xfId="56075" xr:uid="{25FF3049-CD30-44A7-A299-D9BAD2DB5AB6}"/>
    <cellStyle name="Normal 5 6 2 2 3 2 2" xfId="56076" xr:uid="{980B5B93-8D04-43BD-9DEB-35EC4A0D7CCC}"/>
    <cellStyle name="Normal 5 6 2 2 3 2 2 2" xfId="56077" xr:uid="{6A32FE86-2135-47C3-9BC2-6556C0F3C0D7}"/>
    <cellStyle name="Normal 5 6 2 2 3 2 3" xfId="56078" xr:uid="{805DB514-9999-4710-A6CC-67DA807C30CF}"/>
    <cellStyle name="Normal 5 6 2 2 3 3" xfId="56079" xr:uid="{A90B34C8-785F-45EA-ADBA-9129A58764A2}"/>
    <cellStyle name="Normal 5 6 2 2 3 3 2" xfId="56080" xr:uid="{6305AB04-8E1D-4276-9243-9340FB3E90DD}"/>
    <cellStyle name="Normal 5 6 2 2 3 4" xfId="56081" xr:uid="{7332AEDA-C1BF-43F2-96ED-F13AFD630830}"/>
    <cellStyle name="Normal 5 6 2 2 3 4 2" xfId="56082" xr:uid="{3F02401D-21D8-4EBF-A782-98ED06DFBB36}"/>
    <cellStyle name="Normal 5 6 2 2 3 5" xfId="56083" xr:uid="{6145FB67-606F-4C0E-97A2-6A8790B6D66F}"/>
    <cellStyle name="Normal 5 6 2 2 3 6" xfId="56084" xr:uid="{9C9F776F-79C4-450A-A0B3-E10F3541BE68}"/>
    <cellStyle name="Normal 5 6 2 2 3 7" xfId="56085" xr:uid="{72B928B7-6E3B-47B9-85A5-C555AA1A58E3}"/>
    <cellStyle name="Normal 5 6 2 2 4" xfId="56086" xr:uid="{19BAD994-DC7B-40ED-AAEF-518A05B5C5C8}"/>
    <cellStyle name="Normal 5 6 2 2 4 2" xfId="56087" xr:uid="{AF27A402-1743-4333-AEA4-B4DACDF9F18B}"/>
    <cellStyle name="Normal 5 6 2 2 4 2 2" xfId="56088" xr:uid="{B5B2C03F-D822-4447-AFD1-C929767841E5}"/>
    <cellStyle name="Normal 5 6 2 2 4 2 2 2" xfId="56089" xr:uid="{262031E1-BE8C-4F42-B1A1-687814E47630}"/>
    <cellStyle name="Normal 5 6 2 2 4 2 3" xfId="56090" xr:uid="{4E04FCD6-A70C-4E85-8092-A82CD8BE6CDC}"/>
    <cellStyle name="Normal 5 6 2 2 4 3" xfId="56091" xr:uid="{EDB70FA8-60CD-46FF-9CC1-DA814408237B}"/>
    <cellStyle name="Normal 5 6 2 2 4 3 2" xfId="56092" xr:uid="{FA15B33D-41F8-4726-8744-D8763B029516}"/>
    <cellStyle name="Normal 5 6 2 2 4 4" xfId="56093" xr:uid="{519E865D-BF66-49DA-A59A-03621A5CFF0C}"/>
    <cellStyle name="Normal 5 6 2 2 4 4 2" xfId="56094" xr:uid="{29F9FCDD-C424-4D8C-A813-3875728681DE}"/>
    <cellStyle name="Normal 5 6 2 2 4 5" xfId="56095" xr:uid="{E587B031-D1F8-4C1D-AB5B-EBC6394EB21B}"/>
    <cellStyle name="Normal 5 6 2 2 4 6" xfId="56096" xr:uid="{C0FE9985-7401-42F3-A576-9725D7635AE1}"/>
    <cellStyle name="Normal 5 6 2 2 4 7" xfId="56097" xr:uid="{1E169F56-F7FB-4294-A525-87D9383E5C29}"/>
    <cellStyle name="Normal 5 6 2 2 5" xfId="56098" xr:uid="{E8F24040-E8DE-4CF1-944B-D165057DEAB8}"/>
    <cellStyle name="Normal 5 6 2 2 5 2" xfId="56099" xr:uid="{3C065623-8F52-4A9B-8B7C-08D4C692C1A5}"/>
    <cellStyle name="Normal 5 6 2 2 5 2 2" xfId="56100" xr:uid="{B757693A-51C8-4AF7-88BB-2578450FC32F}"/>
    <cellStyle name="Normal 5 6 2 2 5 3" xfId="56101" xr:uid="{6C341B5B-6DC4-492E-A253-2D77CE28642D}"/>
    <cellStyle name="Normal 5 6 2 2 6" xfId="56102" xr:uid="{C59010DD-DA06-42E0-9A24-800C4EE91558}"/>
    <cellStyle name="Normal 5 6 2 2 6 2" xfId="56103" xr:uid="{1F08A494-0800-4ACB-8604-D4315E680C1A}"/>
    <cellStyle name="Normal 5 6 2 2 7" xfId="56104" xr:uid="{91C2EE01-2965-4123-A74C-B534547085A3}"/>
    <cellStyle name="Normal 5 6 2 2 7 2" xfId="56105" xr:uid="{0E6FF6BF-24E7-4FEE-BE44-4BE3B37191B8}"/>
    <cellStyle name="Normal 5 6 2 2 8" xfId="56106" xr:uid="{0C6D1EED-A904-4AF3-812E-0576D2F8B212}"/>
    <cellStyle name="Normal 5 6 2 2 9" xfId="56107" xr:uid="{836F198D-BB71-4029-AA3C-C0C2C1792EC4}"/>
    <cellStyle name="Normal 5 6 2 3" xfId="56108" xr:uid="{4F4C2BA3-6D09-48AE-929E-B2DC1EC844D4}"/>
    <cellStyle name="Normal 5 6 2 3 2" xfId="56109" xr:uid="{A39FC004-FA59-4EA5-83CD-4570E67E1FC0}"/>
    <cellStyle name="Normal 5 6 2 3 2 2" xfId="56110" xr:uid="{8D44A901-E48B-45B3-85CC-EC3EACF8EB80}"/>
    <cellStyle name="Normal 5 6 2 3 2 2 2" xfId="56111" xr:uid="{58B45050-7956-45CD-AE1F-980C42A07C2B}"/>
    <cellStyle name="Normal 5 6 2 3 2 2 2 2" xfId="56112" xr:uid="{C64EC9A2-89D8-408F-A1BD-F39E4AE6ADD7}"/>
    <cellStyle name="Normal 5 6 2 3 2 2 3" xfId="56113" xr:uid="{6C8B3B04-52AD-483E-874E-691742691132}"/>
    <cellStyle name="Normal 5 6 2 3 2 3" xfId="56114" xr:uid="{477295F3-B79C-4CB9-A03A-75DB7AFFB207}"/>
    <cellStyle name="Normal 5 6 2 3 2 3 2" xfId="56115" xr:uid="{65BC448B-835C-4D1A-9D45-DAB60A4FA1E5}"/>
    <cellStyle name="Normal 5 6 2 3 2 4" xfId="56116" xr:uid="{E0E7A6A1-0C80-4B34-9B93-981CAB1B97DC}"/>
    <cellStyle name="Normal 5 6 2 3 2 4 2" xfId="56117" xr:uid="{186D7AE9-B275-49FA-9011-A8A9953F9779}"/>
    <cellStyle name="Normal 5 6 2 3 2 5" xfId="56118" xr:uid="{FF1741D9-18D9-40F7-B904-654BFC4A4BFB}"/>
    <cellStyle name="Normal 5 6 2 3 2 6" xfId="56119" xr:uid="{6C0F6C0F-9621-48F8-A1F3-B0173553736F}"/>
    <cellStyle name="Normal 5 6 2 3 2 7" xfId="56120" xr:uid="{B55DFFD0-D459-475B-BC53-6DDAD45A6ACD}"/>
    <cellStyle name="Normal 5 6 2 3 3" xfId="56121" xr:uid="{BED1D3C5-D19A-4495-8DD1-C7B34D38F900}"/>
    <cellStyle name="Normal 5 6 2 3 3 2" xfId="56122" xr:uid="{936B53C1-11ED-4870-B150-4EC270E2CF35}"/>
    <cellStyle name="Normal 5 6 2 3 3 2 2" xfId="56123" xr:uid="{07F725B9-DFD1-4BAC-B681-824A7194D789}"/>
    <cellStyle name="Normal 5 6 2 3 3 3" xfId="56124" xr:uid="{AFA21B81-7FD3-486F-B8B3-776E4F37ABE8}"/>
    <cellStyle name="Normal 5 6 2 3 4" xfId="56125" xr:uid="{E81FFBD4-50B0-47E8-A925-454E6C22067A}"/>
    <cellStyle name="Normal 5 6 2 3 4 2" xfId="56126" xr:uid="{E51EFA8B-8984-47A0-8021-8636B6C03D80}"/>
    <cellStyle name="Normal 5 6 2 3 5" xfId="56127" xr:uid="{9FCBC710-67E3-4D65-9264-E4D2B7283EB8}"/>
    <cellStyle name="Normal 5 6 2 3 5 2" xfId="56128" xr:uid="{7BC02560-3CB8-496E-AF06-84E989E6A416}"/>
    <cellStyle name="Normal 5 6 2 3 6" xfId="56129" xr:uid="{4898505C-67B8-458E-85B6-5C0F1E84E584}"/>
    <cellStyle name="Normal 5 6 2 3 7" xfId="56130" xr:uid="{7C32223F-165B-43BF-928B-A329A2F5BA5C}"/>
    <cellStyle name="Normal 5 6 2 3 8" xfId="56131" xr:uid="{61F9AFB8-6996-4FCA-BF21-F137B7A9864A}"/>
    <cellStyle name="Normal 5 6 2 4" xfId="56132" xr:uid="{396DF7FA-724C-4962-9898-9E01F466A3ED}"/>
    <cellStyle name="Normal 5 6 2 4 2" xfId="56133" xr:uid="{05C995BB-BF7D-456F-836E-671D446682D6}"/>
    <cellStyle name="Normal 5 6 2 4 2 2" xfId="56134" xr:uid="{A773E244-E4B0-4B5F-95DA-F4F0F67EA617}"/>
    <cellStyle name="Normal 5 6 2 4 2 2 2" xfId="56135" xr:uid="{1E0FB268-F2E7-4008-91B1-3EAE6C678B6F}"/>
    <cellStyle name="Normal 5 6 2 4 2 3" xfId="56136" xr:uid="{595BF36F-4770-4FA1-A734-35EB72D614E6}"/>
    <cellStyle name="Normal 5 6 2 4 3" xfId="56137" xr:uid="{406E643B-4645-4CA5-B04E-CCFD7EE4585D}"/>
    <cellStyle name="Normal 5 6 2 4 3 2" xfId="56138" xr:uid="{E14F8FDF-83C4-48B5-8F34-15CCCADE8A78}"/>
    <cellStyle name="Normal 5 6 2 4 4" xfId="56139" xr:uid="{B419B59B-BB5E-444A-9BF8-5DFB8D898ECB}"/>
    <cellStyle name="Normal 5 6 2 4 4 2" xfId="56140" xr:uid="{F9F014AF-9735-4DB9-BFB8-5582264A7A48}"/>
    <cellStyle name="Normal 5 6 2 4 5" xfId="56141" xr:uid="{9B1FF80E-BDFA-4F58-BE1E-B8161E309C54}"/>
    <cellStyle name="Normal 5 6 2 4 6" xfId="56142" xr:uid="{C215A40B-6895-445C-B969-C16765AFD481}"/>
    <cellStyle name="Normal 5 6 2 4 7" xfId="56143" xr:uid="{B88CB80E-856A-463A-B2E4-23F584F0BE8E}"/>
    <cellStyle name="Normal 5 6 2 5" xfId="56144" xr:uid="{884B81C8-6B1D-422F-9460-71BA2D99634E}"/>
    <cellStyle name="Normal 5 6 2 5 2" xfId="56145" xr:uid="{E462C4E7-D2DD-47C7-B4ED-A035FECAEF1A}"/>
    <cellStyle name="Normal 5 6 2 5 2 2" xfId="56146" xr:uid="{E4146979-FDA2-415A-ABB1-B0EEC89731B8}"/>
    <cellStyle name="Normal 5 6 2 5 2 2 2" xfId="56147" xr:uid="{0B43A73E-F3D3-4B2E-8AC2-0031B8B566D6}"/>
    <cellStyle name="Normal 5 6 2 5 2 3" xfId="56148" xr:uid="{B7E300C7-7D5F-4F71-841B-359DA46F619F}"/>
    <cellStyle name="Normal 5 6 2 5 3" xfId="56149" xr:uid="{520523AC-1924-4E48-B3D9-283DBE1969F6}"/>
    <cellStyle name="Normal 5 6 2 5 3 2" xfId="56150" xr:uid="{B266BC38-C9D1-40E2-8280-1665D000B942}"/>
    <cellStyle name="Normal 5 6 2 5 4" xfId="56151" xr:uid="{0294FF70-3188-42A5-8F3D-D5E15EFCBD6C}"/>
    <cellStyle name="Normal 5 6 2 5 4 2" xfId="56152" xr:uid="{1F5FA239-F7C7-461C-AC33-B94F90A111B2}"/>
    <cellStyle name="Normal 5 6 2 5 5" xfId="56153" xr:uid="{12DA6D25-EBFA-421C-975B-341DB4EF809D}"/>
    <cellStyle name="Normal 5 6 2 5 6" xfId="56154" xr:uid="{21B71A05-78EF-440C-AA60-A0EDC7C93402}"/>
    <cellStyle name="Normal 5 6 2 5 7" xfId="56155" xr:uid="{744BCAFB-E862-4F0C-89C9-84A0AEB2F182}"/>
    <cellStyle name="Normal 5 6 2 6" xfId="56156" xr:uid="{CFCA7F40-1A7D-4304-BE9B-9CEA27CE02C2}"/>
    <cellStyle name="Normal 5 6 2 6 2" xfId="56157" xr:uid="{3029639E-C0CD-43BD-A527-3560F8C9C769}"/>
    <cellStyle name="Normal 5 6 2 6 2 2" xfId="56158" xr:uid="{4E64BCA9-1E12-40AF-A948-BF59C8F12714}"/>
    <cellStyle name="Normal 5 6 2 6 2 2 2" xfId="56159" xr:uid="{92F90120-95CF-4412-9662-84BAC245EC5F}"/>
    <cellStyle name="Normal 5 6 2 6 2 3" xfId="56160" xr:uid="{5B24577B-8A9E-4CC5-80C1-0C00770814D0}"/>
    <cellStyle name="Normal 5 6 2 6 3" xfId="56161" xr:uid="{C174CBE4-50F7-4394-A5ED-EDAB3B4DB32A}"/>
    <cellStyle name="Normal 5 6 2 6 3 2" xfId="56162" xr:uid="{209515C3-7C0C-46C1-B428-4CBB3F7D54A0}"/>
    <cellStyle name="Normal 5 6 2 6 4" xfId="56163" xr:uid="{0651EC15-C259-4C68-AAF3-E51BDE7204AA}"/>
    <cellStyle name="Normal 5 6 2 6 4 2" xfId="56164" xr:uid="{81F0C6E2-BF73-4A30-AE86-E2CF0E4D2A37}"/>
    <cellStyle name="Normal 5 6 2 6 5" xfId="56165" xr:uid="{A0CC7906-8E62-4D94-98AA-E5950357D069}"/>
    <cellStyle name="Normal 5 6 2 6 6" xfId="56166" xr:uid="{1BA1D99F-93E6-43AC-83D0-B3B7858F9659}"/>
    <cellStyle name="Normal 5 6 2 6 7" xfId="56167" xr:uid="{9956C90A-EFB6-4DDE-BCC6-C5E08E4F923A}"/>
    <cellStyle name="Normal 5 6 2 7" xfId="56168" xr:uid="{2DCF1384-3564-48DB-A8D6-1018095A3486}"/>
    <cellStyle name="Normal 5 6 2 7 2" xfId="56169" xr:uid="{FC0DE77D-0E92-4242-98B4-33DAE5C5C130}"/>
    <cellStyle name="Normal 5 6 2 7 2 2" xfId="56170" xr:uid="{4D25797C-959C-4224-A7DC-1DC8FEEB3459}"/>
    <cellStyle name="Normal 5 6 2 7 3" xfId="56171" xr:uid="{9F1EB2DE-E26E-4F73-801A-E1081432D1A6}"/>
    <cellStyle name="Normal 5 6 2 7 4" xfId="56172" xr:uid="{E517AA9A-FC90-43CB-A949-971FD1429789}"/>
    <cellStyle name="Normal 5 6 2 8" xfId="56173" xr:uid="{860FCF20-55D9-45CF-91AB-5183B0C3354A}"/>
    <cellStyle name="Normal 5 6 2 8 2" xfId="56174" xr:uid="{932833BE-0E33-47D3-8338-46A8B73E4743}"/>
    <cellStyle name="Normal 5 6 2 9" xfId="56175" xr:uid="{88E15AB3-B9C0-4E3E-8327-9CF3B8AB85B7}"/>
    <cellStyle name="Normal 5 6 2 9 2" xfId="56176" xr:uid="{A7FED7EE-0C76-44C3-B41F-FA59B2E15F30}"/>
    <cellStyle name="Normal 5 6 2_Actual PT" xfId="56177" xr:uid="{E6A68AA3-158D-4375-8229-9650487FAEDF}"/>
    <cellStyle name="Normal 5 6 3" xfId="56178" xr:uid="{31D96003-474A-449E-B558-F50E8F587D30}"/>
    <cellStyle name="Normal 5 6 3 10" xfId="56179" xr:uid="{B2BA8D8B-2990-42EF-99B9-A612857A7BF4}"/>
    <cellStyle name="Normal 5 6 3 2" xfId="56180" xr:uid="{7A396C83-5CC4-48C5-BE43-F3A7349CD634}"/>
    <cellStyle name="Normal 5 6 3 2 2" xfId="56181" xr:uid="{BDB4986B-F5E5-4D90-A8DB-195BA3A34C43}"/>
    <cellStyle name="Normal 5 6 3 2 2 2" xfId="56182" xr:uid="{F6052818-B302-4402-9323-5EEE18A95472}"/>
    <cellStyle name="Normal 5 6 3 2 2 2 2" xfId="56183" xr:uid="{BC816E04-CFF8-4D16-9759-15F2D0CA04CC}"/>
    <cellStyle name="Normal 5 6 3 2 2 3" xfId="56184" xr:uid="{604A9C12-80B3-4DF1-B1FE-723BDA17F58A}"/>
    <cellStyle name="Normal 5 6 3 2 3" xfId="56185" xr:uid="{78CF6D7C-212F-4A7F-8DCF-28BA801F94E9}"/>
    <cellStyle name="Normal 5 6 3 2 3 2" xfId="56186" xr:uid="{569513B4-9575-431D-90D3-D3E1719B511C}"/>
    <cellStyle name="Normal 5 6 3 2 4" xfId="56187" xr:uid="{1A104830-8BD8-4344-A2E5-A9158DA2E936}"/>
    <cellStyle name="Normal 5 6 3 2 4 2" xfId="56188" xr:uid="{F4722EF3-D378-4976-8A94-7A7D82C62357}"/>
    <cellStyle name="Normal 5 6 3 2 5" xfId="56189" xr:uid="{48FB7B37-8187-406C-BD18-1F98FEF98E56}"/>
    <cellStyle name="Normal 5 6 3 2 6" xfId="56190" xr:uid="{7F54B32B-A7B4-445C-8DC2-38542FF6CC35}"/>
    <cellStyle name="Normal 5 6 3 2 7" xfId="56191" xr:uid="{D96DABB3-2483-4B59-B9A7-B9A491D971DE}"/>
    <cellStyle name="Normal 5 6 3 3" xfId="56192" xr:uid="{AF366433-8807-45E5-96CD-98E29D3B250E}"/>
    <cellStyle name="Normal 5 6 3 3 2" xfId="56193" xr:uid="{54404FA2-7771-4731-B97E-7589494C9809}"/>
    <cellStyle name="Normal 5 6 3 3 2 2" xfId="56194" xr:uid="{9AE524DD-24BE-4C40-9B91-A5CD5AB3B9CB}"/>
    <cellStyle name="Normal 5 6 3 3 2 2 2" xfId="56195" xr:uid="{CEF84B5B-F58D-43E1-BBE0-DC2C939E67FE}"/>
    <cellStyle name="Normal 5 6 3 3 2 3" xfId="56196" xr:uid="{5C48C085-D38B-48B5-B1DA-A5941C13F1B3}"/>
    <cellStyle name="Normal 5 6 3 3 3" xfId="56197" xr:uid="{51C2B3EF-7DCA-47FF-9B63-3DACACC9B2B8}"/>
    <cellStyle name="Normal 5 6 3 3 3 2" xfId="56198" xr:uid="{D0CE3872-BD40-47C9-B423-80DD41CE81AF}"/>
    <cellStyle name="Normal 5 6 3 3 4" xfId="56199" xr:uid="{08900BD7-986E-4FFE-93AE-9FC3CFA4B592}"/>
    <cellStyle name="Normal 5 6 3 3 4 2" xfId="56200" xr:uid="{97FF7D19-476D-45B3-BF65-29D6B7C36372}"/>
    <cellStyle name="Normal 5 6 3 3 5" xfId="56201" xr:uid="{A03989F5-2CD2-4E8F-8961-0DC9DFC4C7E1}"/>
    <cellStyle name="Normal 5 6 3 3 6" xfId="56202" xr:uid="{A7416E4A-2C0C-4440-8330-D2B4F8FDCDE8}"/>
    <cellStyle name="Normal 5 6 3 3 7" xfId="56203" xr:uid="{684982BC-0B7C-4840-8E3C-F8B3681D89DD}"/>
    <cellStyle name="Normal 5 6 3 4" xfId="56204" xr:uid="{1FD5B84F-5E0D-4483-BAA0-F4B10D9C36C1}"/>
    <cellStyle name="Normal 5 6 3 4 2" xfId="56205" xr:uid="{A05DA31D-613A-4CC0-8ECB-37E67ABB808F}"/>
    <cellStyle name="Normal 5 6 3 4 2 2" xfId="56206" xr:uid="{2E44DB66-340C-4868-808F-275E8B796FEC}"/>
    <cellStyle name="Normal 5 6 3 4 2 2 2" xfId="56207" xr:uid="{378CDF7F-6D38-4824-B226-FC4F9B54FC6A}"/>
    <cellStyle name="Normal 5 6 3 4 2 3" xfId="56208" xr:uid="{679148F9-5C59-430E-A834-F10048C014D6}"/>
    <cellStyle name="Normal 5 6 3 4 3" xfId="56209" xr:uid="{55D1A47E-B87A-4721-B832-FE84793A274B}"/>
    <cellStyle name="Normal 5 6 3 4 3 2" xfId="56210" xr:uid="{2A8F2479-253F-405B-9F52-699F05C874C0}"/>
    <cellStyle name="Normal 5 6 3 4 4" xfId="56211" xr:uid="{40BBE7F3-8845-4898-810C-31909A032D4D}"/>
    <cellStyle name="Normal 5 6 3 4 4 2" xfId="56212" xr:uid="{C6EE6EE5-E37A-4606-8CDA-090276AB4CAB}"/>
    <cellStyle name="Normal 5 6 3 4 5" xfId="56213" xr:uid="{FE60EE3D-A771-499E-A4D6-A8732A1D6D8A}"/>
    <cellStyle name="Normal 5 6 3 4 6" xfId="56214" xr:uid="{B4BD8BEE-9F86-45C0-A978-BC871DC9FCB7}"/>
    <cellStyle name="Normal 5 6 3 4 7" xfId="56215" xr:uid="{A9E620A9-611E-4D1E-A691-63195659F14B}"/>
    <cellStyle name="Normal 5 6 3 5" xfId="56216" xr:uid="{BA5360FB-52A8-4935-849D-C5A47E3ECA1F}"/>
    <cellStyle name="Normal 5 6 3 5 2" xfId="56217" xr:uid="{0D03F433-8138-4C3B-99FB-304A9502DBAD}"/>
    <cellStyle name="Normal 5 6 3 5 2 2" xfId="56218" xr:uid="{767262FB-234E-43F9-827F-D66B60526192}"/>
    <cellStyle name="Normal 5 6 3 5 3" xfId="56219" xr:uid="{4D8B217E-D9FD-4BB2-B9EC-3AB7C440AFF3}"/>
    <cellStyle name="Normal 5 6 3 6" xfId="56220" xr:uid="{921BAC02-12AD-4736-9F61-6EE9DA33BD6C}"/>
    <cellStyle name="Normal 5 6 3 6 2" xfId="56221" xr:uid="{B9905DDD-BA6D-4EF9-9DA4-E04724B85F46}"/>
    <cellStyle name="Normal 5 6 3 7" xfId="56222" xr:uid="{569A0B95-78DF-4622-ADE2-2BC554E1E3E4}"/>
    <cellStyle name="Normal 5 6 3 7 2" xfId="56223" xr:uid="{06C2C125-6679-4C97-9441-CB7518B21DB0}"/>
    <cellStyle name="Normal 5 6 3 8" xfId="56224" xr:uid="{C0035C56-FE08-43FD-BB7A-F25877929DE8}"/>
    <cellStyle name="Normal 5 6 3 9" xfId="56225" xr:uid="{EDDD2BF6-96E9-4B9A-8351-92CF13028701}"/>
    <cellStyle name="Normal 5 6 4" xfId="56226" xr:uid="{BCE824FE-48BD-428A-91D2-9E465F39F8ED}"/>
    <cellStyle name="Normal 5 6 4 2" xfId="56227" xr:uid="{BDF62626-E3AE-456D-9AA6-19C72B175724}"/>
    <cellStyle name="Normal 5 6 4 2 2" xfId="56228" xr:uid="{8F1F5301-5EA4-46B7-9DE4-E62C8434151C}"/>
    <cellStyle name="Normal 5 6 4 2 2 2" xfId="56229" xr:uid="{E6AB8AEA-734E-45BC-A6E9-7B91C68A5A66}"/>
    <cellStyle name="Normal 5 6 4 2 2 2 2" xfId="56230" xr:uid="{30EE6007-006C-479D-A83F-13E33CE8217D}"/>
    <cellStyle name="Normal 5 6 4 2 2 3" xfId="56231" xr:uid="{A1C77449-0898-4702-93C8-6AD47D92F638}"/>
    <cellStyle name="Normal 5 6 4 2 3" xfId="56232" xr:uid="{5BA1B8ED-CCEA-4C9E-A381-51CD0A12DA37}"/>
    <cellStyle name="Normal 5 6 4 2 3 2" xfId="56233" xr:uid="{53E199C3-9B1B-4D73-810F-33AF60C612EE}"/>
    <cellStyle name="Normal 5 6 4 2 4" xfId="56234" xr:uid="{23CF355C-E265-4D4E-A53D-6758D7E5932C}"/>
    <cellStyle name="Normal 5 6 4 2 4 2" xfId="56235" xr:uid="{AC7EA496-40AA-4EB8-9AF1-C9E135D0C771}"/>
    <cellStyle name="Normal 5 6 4 2 5" xfId="56236" xr:uid="{3F676B1C-A5BF-4336-9D46-CC7BADA9F474}"/>
    <cellStyle name="Normal 5 6 4 2 6" xfId="56237" xr:uid="{D4E29BB2-7F4C-422E-A018-EE4CAA6650B2}"/>
    <cellStyle name="Normal 5 6 4 2 7" xfId="56238" xr:uid="{324F27A9-F24D-4D47-9E12-CE0C5676AEDE}"/>
    <cellStyle name="Normal 5 6 4 3" xfId="56239" xr:uid="{3D8F4F58-4EE0-4C7B-9F98-590BA3537A78}"/>
    <cellStyle name="Normal 5 6 4 3 2" xfId="56240" xr:uid="{BCA31334-DF10-47F2-8750-94AF08D714C0}"/>
    <cellStyle name="Normal 5 6 4 3 2 2" xfId="56241" xr:uid="{E3656361-AADE-4823-81FA-952F3EBABDC9}"/>
    <cellStyle name="Normal 5 6 4 3 3" xfId="56242" xr:uid="{8411BB0B-BA20-4B1F-A29F-5EA30C38AD20}"/>
    <cellStyle name="Normal 5 6 4 4" xfId="56243" xr:uid="{8DA66032-A4AF-45BC-957E-4CBEE22A8E81}"/>
    <cellStyle name="Normal 5 6 4 4 2" xfId="56244" xr:uid="{389FBCA3-B44A-4E83-A83C-1FC69D363B5E}"/>
    <cellStyle name="Normal 5 6 4 5" xfId="56245" xr:uid="{22F0FEEA-C384-42E9-9B98-93903A944036}"/>
    <cellStyle name="Normal 5 6 4 5 2" xfId="56246" xr:uid="{6A2FDA25-82CE-464B-87ED-C9781FBE87C9}"/>
    <cellStyle name="Normal 5 6 4 6" xfId="56247" xr:uid="{23F0522C-01D9-4F39-9BA3-DE7C47B376D0}"/>
    <cellStyle name="Normal 5 6 4 7" xfId="56248" xr:uid="{9371E940-987C-45DE-9A42-2F8650166005}"/>
    <cellStyle name="Normal 5 6 4 8" xfId="56249" xr:uid="{67C1C39C-3CC3-4DA0-9FEC-C4DB622A14CF}"/>
    <cellStyle name="Normal 5 6 5" xfId="56250" xr:uid="{AD5FD9F9-1CDF-4944-9436-4134260F4082}"/>
    <cellStyle name="Normal 5 6 5 2" xfId="56251" xr:uid="{ABACDA1D-E4BB-41E2-A213-5242FAC39E1A}"/>
    <cellStyle name="Normal 5 6 5 2 2" xfId="56252" xr:uid="{D61454C9-9F4F-46BC-8CAE-75A520051E6F}"/>
    <cellStyle name="Normal 5 6 5 2 2 2" xfId="56253" xr:uid="{2EA112D8-4CBC-4730-8330-28538A154BA5}"/>
    <cellStyle name="Normal 5 6 5 2 3" xfId="56254" xr:uid="{994E65DB-04F1-47FE-BCB2-8B2763621391}"/>
    <cellStyle name="Normal 5 6 5 3" xfId="56255" xr:uid="{DB716D9E-A7C9-4C34-8AF9-C3853B21040C}"/>
    <cellStyle name="Normal 5 6 5 3 2" xfId="56256" xr:uid="{613F0007-02DA-44E5-8335-123FB82471BC}"/>
    <cellStyle name="Normal 5 6 5 4" xfId="56257" xr:uid="{037417DA-B03F-4C7C-8BCD-E12F1EAB333E}"/>
    <cellStyle name="Normal 5 6 5 4 2" xfId="56258" xr:uid="{42B1989D-85CA-4252-A986-CD4AC36C6D07}"/>
    <cellStyle name="Normal 5 6 5 5" xfId="56259" xr:uid="{4DEF0766-3DB2-4F25-B9FC-08774A26C80C}"/>
    <cellStyle name="Normal 5 6 5 6" xfId="56260" xr:uid="{3D8FFFA2-7CF4-4BF0-87DC-0D045C38C401}"/>
    <cellStyle name="Normal 5 6 5 7" xfId="56261" xr:uid="{F9A72A05-16D7-4B6C-9228-58688C27576E}"/>
    <cellStyle name="Normal 5 6 6" xfId="56262" xr:uid="{3885DF12-EB2E-43D5-9C5B-39C643A382DB}"/>
    <cellStyle name="Normal 5 6 6 2" xfId="56263" xr:uid="{7942B1A1-9F89-4FE7-A193-0161829C6612}"/>
    <cellStyle name="Normal 5 6 6 2 2" xfId="56264" xr:uid="{F90B4AC2-8912-4722-BA2A-AB3E6381019F}"/>
    <cellStyle name="Normal 5 6 6 2 2 2" xfId="56265" xr:uid="{DAF1B9EC-A9EB-417C-A9E0-25EE6CDB5ADA}"/>
    <cellStyle name="Normal 5 6 6 2 3" xfId="56266" xr:uid="{CCD3D74D-C4DE-4139-BFF5-C5834DCBF6E3}"/>
    <cellStyle name="Normal 5 6 6 3" xfId="56267" xr:uid="{A2EC5E61-3F62-45FA-B97D-37FC6A396992}"/>
    <cellStyle name="Normal 5 6 6 3 2" xfId="56268" xr:uid="{4B2D4C0A-7F71-4959-9119-B9442D47229B}"/>
    <cellStyle name="Normal 5 6 6 4" xfId="56269" xr:uid="{4D47A954-3135-4F19-9F3C-74A4F727B094}"/>
    <cellStyle name="Normal 5 6 6 4 2" xfId="56270" xr:uid="{4A99D953-977F-4B80-8A76-3B8992AEB6F1}"/>
    <cellStyle name="Normal 5 6 6 5" xfId="56271" xr:uid="{B4C8AA6B-985E-4008-A779-FCA3E054AD8A}"/>
    <cellStyle name="Normal 5 6 6 6" xfId="56272" xr:uid="{2AE3B369-CA14-400B-87F8-DB8E9F9B297A}"/>
    <cellStyle name="Normal 5 6 6 7" xfId="56273" xr:uid="{C715ADCF-00AA-4136-A834-9F6885D5E079}"/>
    <cellStyle name="Normal 5 6 7" xfId="56274" xr:uid="{D253EB3D-E0F0-4D77-A460-9D4F0F3D2310}"/>
    <cellStyle name="Normal 5 6 7 2" xfId="56275" xr:uid="{D3952790-AEC7-4905-9688-30ABB9442405}"/>
    <cellStyle name="Normal 5 6 7 2 2" xfId="56276" xr:uid="{9B338A5D-F22F-4FAE-A9AB-9BD4C7B436C1}"/>
    <cellStyle name="Normal 5 6 7 2 2 2" xfId="56277" xr:uid="{224659AA-A55F-4137-AF93-AC299D5A7A4B}"/>
    <cellStyle name="Normal 5 6 7 2 3" xfId="56278" xr:uid="{9D6A73CF-D8BA-4E41-87FE-254D22500D34}"/>
    <cellStyle name="Normal 5 6 7 3" xfId="56279" xr:uid="{D071E0A9-1673-46D5-A6E0-30CD1B480E61}"/>
    <cellStyle name="Normal 5 6 7 3 2" xfId="56280" xr:uid="{AECD3803-5EB6-4B13-A87E-6D09DF581CFB}"/>
    <cellStyle name="Normal 5 6 7 4" xfId="56281" xr:uid="{97267C30-9E60-4E32-A3FD-3C8AA50E3A9C}"/>
    <cellStyle name="Normal 5 6 7 4 2" xfId="56282" xr:uid="{60805558-2C59-40BD-A723-B0364CD26457}"/>
    <cellStyle name="Normal 5 6 7 5" xfId="56283" xr:uid="{58C97B5E-9EF3-47DE-8502-D23DCA0F46C4}"/>
    <cellStyle name="Normal 5 6 7 6" xfId="56284" xr:uid="{6438CD44-6DDB-429C-9EDD-9FE300F48ADD}"/>
    <cellStyle name="Normal 5 6 7 7" xfId="56285" xr:uid="{2A47EB97-7A14-4752-A029-EDC0E0A5CCD5}"/>
    <cellStyle name="Normal 5 6 8" xfId="56286" xr:uid="{461BDF18-B7AE-4DD5-825A-E43298AE70FD}"/>
    <cellStyle name="Normal 5 6 8 2" xfId="56287" xr:uid="{B42A1A17-4466-4C84-9541-CD61B7A034A3}"/>
    <cellStyle name="Normal 5 6 8 2 2" xfId="56288" xr:uid="{2B83C168-B7E0-4E2F-B2ED-3711B99267D2}"/>
    <cellStyle name="Normal 5 6 8 3" xfId="56289" xr:uid="{5C7E916C-D82C-404C-86D3-B8E8D303F94F}"/>
    <cellStyle name="Normal 5 6 8 4" xfId="56290" xr:uid="{13D7B531-565E-4ED5-944D-5E5949CB787D}"/>
    <cellStyle name="Normal 5 6 9" xfId="56291" xr:uid="{D02141D2-F605-4DE3-A2CA-1FF51B5C3F12}"/>
    <cellStyle name="Normal 5 6 9 2" xfId="56292" xr:uid="{DA2B0760-88F8-4BB7-A9F1-752E7BD293F5}"/>
    <cellStyle name="Normal 5 6_Actual PT" xfId="56293" xr:uid="{0A75F4CD-1940-46E2-A140-E4845B959AF3}"/>
    <cellStyle name="Normal 5 7" xfId="56294" xr:uid="{F091340D-5CBA-487A-BB34-7A4C2A6708B1}"/>
    <cellStyle name="Normal 5 8" xfId="56295" xr:uid="{D0507D93-9BF2-494C-A9EC-043F30037DE8}"/>
    <cellStyle name="Normal 5 9" xfId="56296" xr:uid="{9C345E39-6760-42E4-AAA9-7238235BE7A8}"/>
    <cellStyle name="Normal 5_Actual PT" xfId="56297" xr:uid="{98387F71-4A01-43AE-8134-926DF544ED36}"/>
    <cellStyle name="Normal 50" xfId="56298" xr:uid="{74A39D4B-98C5-4C6A-B1E5-D3ABA41247AD}"/>
    <cellStyle name="Normal 50 2" xfId="56299" xr:uid="{8BA61AA8-03FB-4B16-B564-2D1611F1F2AD}"/>
    <cellStyle name="Normal 50 3" xfId="56300" xr:uid="{205C4322-6840-4189-BF92-C8D050472191}"/>
    <cellStyle name="Normal 51" xfId="56301" xr:uid="{2D208AE5-8621-45AF-B8A4-15A5991DD208}"/>
    <cellStyle name="Normal 51 2" xfId="56302" xr:uid="{35DC8830-EC7B-4706-BC7D-F807009F2A3C}"/>
    <cellStyle name="Normal 51 3" xfId="56303" xr:uid="{A9B05B0E-5457-4DE0-9BAA-92F74F6C5982}"/>
    <cellStyle name="Normal 52" xfId="56304" xr:uid="{F873227C-0814-47A3-996D-293F26DAC86D}"/>
    <cellStyle name="Normal 52 2" xfId="56305" xr:uid="{39BE711C-D955-4BBB-8CFA-221E004E612F}"/>
    <cellStyle name="Normal 52 3" xfId="56306" xr:uid="{23C5D337-B894-4113-B0EF-091445B575C1}"/>
    <cellStyle name="Normal 53" xfId="56307" xr:uid="{29AE9E9D-F41C-4EF9-9AEE-758D5A7815C7}"/>
    <cellStyle name="Normal 53 2" xfId="56308" xr:uid="{62F0A338-05ED-40C3-BC25-066E798AC39D}"/>
    <cellStyle name="Normal 53 3" xfId="56309" xr:uid="{9521F49F-AA61-4CD4-AD37-AD42D64F6319}"/>
    <cellStyle name="Normal 54" xfId="56310" xr:uid="{C582CEF5-F833-4FDC-9B23-F3191772350C}"/>
    <cellStyle name="Normal 54 2" xfId="56311" xr:uid="{EB7A0E28-3547-4E96-AF5F-9605499022BD}"/>
    <cellStyle name="Normal 54 3" xfId="56312" xr:uid="{A780A347-6150-45FE-A116-6A5040AA4FCB}"/>
    <cellStyle name="Normal 55" xfId="56313" xr:uid="{2EAA47E8-7FC5-43FB-AE97-44CCC064FFA1}"/>
    <cellStyle name="Normal 55 2" xfId="56314" xr:uid="{2C5E0465-3CE7-408A-AA18-77A634BDACEC}"/>
    <cellStyle name="Normal 55 3" xfId="56315" xr:uid="{BE1B625F-6B21-40D9-AECB-DD40C47F645A}"/>
    <cellStyle name="Normal 56" xfId="56316" xr:uid="{AAA8D33E-0FBB-4459-83CE-56012385F3FA}"/>
    <cellStyle name="Normal 56 2" xfId="56317" xr:uid="{3EA7B82C-BFAC-4157-9E92-143897D89D18}"/>
    <cellStyle name="Normal 56 3" xfId="56318" xr:uid="{F8B1AE70-F017-499C-A1FF-0A142D8A57BC}"/>
    <cellStyle name="Normal 57" xfId="56319" xr:uid="{8B0267ED-82B2-403C-8345-A7EF7C2BB244}"/>
    <cellStyle name="Normal 57 2" xfId="56320" xr:uid="{D2C2D0FD-6366-4F65-B1B4-15681CD05242}"/>
    <cellStyle name="Normal 57 3" xfId="56321" xr:uid="{351C2276-6C54-4939-9362-E82D8808C118}"/>
    <cellStyle name="Normal 58" xfId="56322" xr:uid="{20C0D419-EA05-456B-BCA0-3239E4A88C28}"/>
    <cellStyle name="Normal 58 2" xfId="56323" xr:uid="{460CAA1B-C77F-4AAB-8BF2-E0593D6C964E}"/>
    <cellStyle name="Normal 58 3" xfId="56324" xr:uid="{AA065326-D9AE-4986-920F-7C58066896E6}"/>
    <cellStyle name="Normal 59" xfId="56325" xr:uid="{529ECB2F-161E-44D2-9886-7BD9ADC612AE}"/>
    <cellStyle name="Normal 59 2" xfId="56326" xr:uid="{91638FFB-60AA-448B-96CE-1F71282BA9FD}"/>
    <cellStyle name="Normal 59 3" xfId="56327" xr:uid="{D7CB8FF8-F5E5-4AAF-BAAB-14693BCED835}"/>
    <cellStyle name="Normal 6" xfId="13" xr:uid="{C8D352DA-86A3-4742-9777-48EC9E94964E}"/>
    <cellStyle name="Normal 6 10" xfId="56329" xr:uid="{9FB433F4-8149-45CD-B578-CD667FD8C163}"/>
    <cellStyle name="Normal 6 11" xfId="56328" xr:uid="{3084B78D-0309-4D66-A4CD-0E7613E326C9}"/>
    <cellStyle name="Normal 6 2" xfId="28" xr:uid="{A2028899-7883-4D10-BACD-5CB9C61672AB}"/>
    <cellStyle name="Normal 6 2 2" xfId="56331" xr:uid="{093D67F6-9197-4CA8-8718-AC8FE1817428}"/>
    <cellStyle name="Normal 6 2 2 2" xfId="56332" xr:uid="{F8E9196B-DCC6-4845-BBCF-9F42C247F98A}"/>
    <cellStyle name="Normal 6 2 2 2 2" xfId="56333" xr:uid="{EEA329E9-E126-4BAE-A90F-B51B3719656D}"/>
    <cellStyle name="Normal 6 2 2 3" xfId="56334" xr:uid="{2FA9691B-A441-42FD-AE36-DD9D39D802A2}"/>
    <cellStyle name="Normal 6 2 2 3 2" xfId="56335" xr:uid="{9447C0CC-10C4-4BE1-8D50-F85D52FC336F}"/>
    <cellStyle name="Normal 6 2 2 4" xfId="56336" xr:uid="{7F7CC3A8-A3BB-4C53-85D4-82835E2A2FF6}"/>
    <cellStyle name="Normal 6 2 2 5" xfId="56337" xr:uid="{7F9337C8-C533-41E4-8923-5E913F676C4A}"/>
    <cellStyle name="Normal 6 2 3" xfId="56338" xr:uid="{C42DA810-C63D-4473-A06A-8D48F7C642C3}"/>
    <cellStyle name="Normal 6 2 4" xfId="56339" xr:uid="{13223717-CA33-467B-BA1C-1D8BE876B566}"/>
    <cellStyle name="Normal 6 2 5" xfId="56330" xr:uid="{79B2F6BF-0B13-4C07-B59B-7447D99D14F5}"/>
    <cellStyle name="Normal 6 2_Actual PT" xfId="56340" xr:uid="{78B8C5F7-38B5-4706-A9A9-ED5EF7DD72FB}"/>
    <cellStyle name="Normal 6 3" xfId="30" xr:uid="{455803BB-3C12-491B-96A8-74B5E50E0484}"/>
    <cellStyle name="Normal 6 3 2" xfId="56342" xr:uid="{6FAE6927-EAEF-4587-9D8C-81E42DDAAF3F}"/>
    <cellStyle name="Normal 6 3 2 2" xfId="56343" xr:uid="{9CBC376B-E492-44E8-A091-E5A140616860}"/>
    <cellStyle name="Normal 6 3 3" xfId="56341" xr:uid="{A6175A3A-8CF2-4B8F-9127-5B16A58897BF}"/>
    <cellStyle name="Normal 6 4" xfId="33" xr:uid="{8A051983-280A-40D6-BF0D-CB93676ECAB9}"/>
    <cellStyle name="Normal 6 4 2" xfId="56345" xr:uid="{FDE33D8A-00AD-45F0-A7EA-3A4C6A8773C5}"/>
    <cellStyle name="Normal 6 4 3" xfId="56346" xr:uid="{4EF51F77-13B7-4E81-8E84-AEEB951CFF2F}"/>
    <cellStyle name="Normal 6 4 4" xfId="56344" xr:uid="{EF91EA19-DA11-4AE1-9F1A-D2C9A30B6BA5}"/>
    <cellStyle name="Normal 6 5" xfId="56347" xr:uid="{F2F4E7CE-CB14-48E0-9330-F1EC930CAC26}"/>
    <cellStyle name="Normal 6 5 2" xfId="56348" xr:uid="{98342438-BCDC-4E1C-A7B5-8329953560CF}"/>
    <cellStyle name="Normal 6 5 3" xfId="56349" xr:uid="{1C315F39-AEBD-4FBC-AB7A-4EE901C886B2}"/>
    <cellStyle name="Normal 6 6" xfId="56350" xr:uid="{0BBE4377-FB9B-4BED-B4AE-B531DA05E247}"/>
    <cellStyle name="Normal 6 7" xfId="56351" xr:uid="{52AB0343-513C-4AB2-9A1D-B0D6CDA9DD5F}"/>
    <cellStyle name="Normal 6 8" xfId="56352" xr:uid="{20471384-08E6-49BD-AE1E-2CA7D75DC352}"/>
    <cellStyle name="Normal 6 9" xfId="56353" xr:uid="{510AB78A-413A-4EAD-84AC-2A8AEDA6537C}"/>
    <cellStyle name="Normal 6_IT Summary USE THIS for UPDATES" xfId="56354" xr:uid="{32204FAC-7722-44F5-9E2C-9E5993F66E97}"/>
    <cellStyle name="Normal 60" xfId="56355" xr:uid="{838A7373-6323-4F3F-9531-204F75E39E68}"/>
    <cellStyle name="Normal 60 2" xfId="56356" xr:uid="{05A0316E-1605-46B1-9A8F-10972458ED26}"/>
    <cellStyle name="Normal 60 3" xfId="56357" xr:uid="{79DD923A-7064-4726-87BB-405C15539404}"/>
    <cellStyle name="Normal 61" xfId="56358" xr:uid="{9D13F880-1D48-4E99-9BE7-8AD5DADB567E}"/>
    <cellStyle name="Normal 61 2" xfId="56359" xr:uid="{0781B7FA-D7F5-43E4-ACFF-A649D29F8DD9}"/>
    <cellStyle name="Normal 61 3" xfId="56360" xr:uid="{D0D2AF72-DAF4-45D2-9685-E54E8B5BA301}"/>
    <cellStyle name="Normal 62" xfId="56361" xr:uid="{D5C8ADA3-3A5A-48DA-8109-5882068DE652}"/>
    <cellStyle name="Normal 62 2" xfId="56362" xr:uid="{05707767-D79C-46F9-8177-77E9648BFCC5}"/>
    <cellStyle name="Normal 62 3" xfId="56363" xr:uid="{00FACF9B-85CF-4359-90A1-468380C1842F}"/>
    <cellStyle name="Normal 63" xfId="56364" xr:uid="{18631464-3559-4A16-8538-19216F834E84}"/>
    <cellStyle name="Normal 63 2" xfId="56365" xr:uid="{1E561F57-E53D-4103-A744-BF5AB0307E4F}"/>
    <cellStyle name="Normal 63 3" xfId="56366" xr:uid="{4F42A4BE-E150-489C-8A0F-3902F341CC0D}"/>
    <cellStyle name="Normal 64" xfId="56367" xr:uid="{0A7AC7A5-8261-4BA3-9EBF-6345B4B1928E}"/>
    <cellStyle name="Normal 64 2" xfId="56368" xr:uid="{98356901-9291-458D-9DCC-F6B23791C631}"/>
    <cellStyle name="Normal 64 3" xfId="56369" xr:uid="{B3F8CC2A-F63C-4FE5-B52F-DEC8B4CF5EF8}"/>
    <cellStyle name="Normal 65" xfId="56370" xr:uid="{3DDE33EC-8DDE-4CDE-B63C-654389660754}"/>
    <cellStyle name="Normal 65 2" xfId="56371" xr:uid="{16FEF58F-5E6B-4D81-9285-1BE4E11F8F98}"/>
    <cellStyle name="Normal 65 3" xfId="56372" xr:uid="{B91ABFAA-7AFF-44B3-860D-638AF5F9122E}"/>
    <cellStyle name="Normal 66" xfId="56373" xr:uid="{0F98947A-16A0-462C-A83F-E7FC08A659EB}"/>
    <cellStyle name="Normal 66 2" xfId="56374" xr:uid="{E44DC142-16BA-431C-87F1-01380CB43531}"/>
    <cellStyle name="Normal 66 3" xfId="56375" xr:uid="{CAE4D9C1-6147-4914-9023-57C7CA9782F0}"/>
    <cellStyle name="Normal 67" xfId="56376" xr:uid="{B7CA8BEE-4485-4575-92C5-2D5CAE76E01E}"/>
    <cellStyle name="Normal 67 2" xfId="56377" xr:uid="{BD8E30DE-9CD2-428E-A304-EFA1133F6AC5}"/>
    <cellStyle name="Normal 67 3" xfId="56378" xr:uid="{EA8ACF9B-BD67-4AF9-8054-B4B2B2B6AD1E}"/>
    <cellStyle name="Normal 68" xfId="56379" xr:uid="{70CDFE75-DFA2-427D-BB9E-83571912F566}"/>
    <cellStyle name="Normal 68 2" xfId="56380" xr:uid="{99B4E30C-02A6-4B85-83CA-00A47C1998E3}"/>
    <cellStyle name="Normal 68 3" xfId="56381" xr:uid="{6E4E25B8-E478-4D50-B19A-4F6678EF9CE4}"/>
    <cellStyle name="Normal 69" xfId="56382" xr:uid="{2ADCACEC-BD79-4FD1-89AD-12C854E663E9}"/>
    <cellStyle name="Normal 69 2" xfId="56383" xr:uid="{2DDD1F01-4429-48DA-9523-A683F3E85FCA}"/>
    <cellStyle name="Normal 69 3" xfId="56384" xr:uid="{FF1554E1-0C29-4E65-AFB0-0323A676BFC1}"/>
    <cellStyle name="Normal 7" xfId="17" xr:uid="{2130D470-BF9E-4785-9FFE-7F215F043022}"/>
    <cellStyle name="Normal 7 10" xfId="56386" xr:uid="{00B88C9C-C976-46DB-91CD-28887E263124}"/>
    <cellStyle name="Normal 7 10 2" xfId="56387" xr:uid="{BF5E7E5D-51A6-4F23-A134-718469B5F86D}"/>
    <cellStyle name="Normal 7 10 2 2" xfId="56388" xr:uid="{E7AA17CB-5E78-4388-A725-B9732B88A5E6}"/>
    <cellStyle name="Normal 7 10 2 2 2" xfId="56389" xr:uid="{6D60CA07-C0E4-4178-B548-866DC7B6CEF9}"/>
    <cellStyle name="Normal 7 10 2 2 2 2" xfId="56390" xr:uid="{0A16D3E2-676B-44B4-9D1D-13B6B08CD245}"/>
    <cellStyle name="Normal 7 10 2 2 3" xfId="56391" xr:uid="{828E6517-094E-4719-AB24-05F828BB954F}"/>
    <cellStyle name="Normal 7 10 2 3" xfId="56392" xr:uid="{3E00D48F-C0A3-4374-885F-0A01B6699D02}"/>
    <cellStyle name="Normal 7 10 2 3 2" xfId="56393" xr:uid="{D594E941-8525-469E-A38A-43A2867AB861}"/>
    <cellStyle name="Normal 7 10 2 4" xfId="56394" xr:uid="{55FDFB96-EA15-4D73-B6A3-70CCFCC71FF6}"/>
    <cellStyle name="Normal 7 10 2 4 2" xfId="56395" xr:uid="{A3A7DEA2-C529-4319-AB0D-216E72066AD6}"/>
    <cellStyle name="Normal 7 10 2 5" xfId="56396" xr:uid="{C4076962-6E2E-4F3E-9A23-15FC8416F6BB}"/>
    <cellStyle name="Normal 7 10 2 6" xfId="56397" xr:uid="{5D566983-8E7D-4B5F-8336-B5CD14F032B2}"/>
    <cellStyle name="Normal 7 10 2 7" xfId="56398" xr:uid="{2CFF63F0-2E5B-4D1E-A6B9-39EF05727B5C}"/>
    <cellStyle name="Normal 7 10 3" xfId="56399" xr:uid="{62F6CC6E-7E81-4AA2-9B7C-96257DB34B76}"/>
    <cellStyle name="Normal 7 10 3 2" xfId="56400" xr:uid="{6F50A6A5-7681-400A-9109-24E5BB9B70DB}"/>
    <cellStyle name="Normal 7 10 3 2 2" xfId="56401" xr:uid="{99A93C3D-076F-40AF-9E59-8BD717293E9C}"/>
    <cellStyle name="Normal 7 10 3 3" xfId="56402" xr:uid="{553B1B3D-4369-4462-B394-CDF34CF49063}"/>
    <cellStyle name="Normal 7 10 4" xfId="56403" xr:uid="{7E3BEA14-FBC9-445A-95C2-67FDF1CAE8AE}"/>
    <cellStyle name="Normal 7 10 4 2" xfId="56404" xr:uid="{EEF4931A-85CF-4609-A52E-0CDE8F82E603}"/>
    <cellStyle name="Normal 7 10 5" xfId="56405" xr:uid="{D67B9373-A948-444F-A51A-47FFF71ACAD8}"/>
    <cellStyle name="Normal 7 10 5 2" xfId="56406" xr:uid="{F98B6D0E-31CE-40F9-ACB9-A0558DA427D4}"/>
    <cellStyle name="Normal 7 10 6" xfId="56407" xr:uid="{57EA34BC-2FFD-4071-A2B6-6A6F5CF37EB3}"/>
    <cellStyle name="Normal 7 10 7" xfId="56408" xr:uid="{C577A82F-4CD5-40D1-9BB4-79D6081C7124}"/>
    <cellStyle name="Normal 7 10 8" xfId="56409" xr:uid="{9279B35E-CD19-48F8-91AA-B5E94ADB100E}"/>
    <cellStyle name="Normal 7 11" xfId="56410" xr:uid="{2DF92588-4F60-40FE-A45D-53D64220E1B0}"/>
    <cellStyle name="Normal 7 11 2" xfId="56411" xr:uid="{0A9C6B8D-0CC9-4D8C-8AFE-22931145B9CD}"/>
    <cellStyle name="Normal 7 11 2 2" xfId="56412" xr:uid="{F0F2CE86-5FFD-40AB-8AFD-AC223D01416B}"/>
    <cellStyle name="Normal 7 11 2 2 2" xfId="56413" xr:uid="{B8ECCA07-099D-4507-87EF-21340D5E0264}"/>
    <cellStyle name="Normal 7 11 2 2 2 2" xfId="56414" xr:uid="{FC0CD590-C4DD-4C98-91DB-83F91DF6F6A7}"/>
    <cellStyle name="Normal 7 11 2 2 3" xfId="56415" xr:uid="{576F7C79-C7CA-43D5-ABA2-74D397199309}"/>
    <cellStyle name="Normal 7 11 2 3" xfId="56416" xr:uid="{62A0FF99-A895-4A7B-AE6B-BF3363AA1602}"/>
    <cellStyle name="Normal 7 11 2 3 2" xfId="56417" xr:uid="{D6B27072-B151-47F8-B722-F39B623F6F7A}"/>
    <cellStyle name="Normal 7 11 2 4" xfId="56418" xr:uid="{2CCA9F8D-58F8-41BF-B5EE-A7C989BB1633}"/>
    <cellStyle name="Normal 7 11 2 4 2" xfId="56419" xr:uid="{0B753DB4-09E0-48C5-9A47-9A2B1255DEEB}"/>
    <cellStyle name="Normal 7 11 2 5" xfId="56420" xr:uid="{BE027E41-D30D-405C-82EB-1E9BA267D5F9}"/>
    <cellStyle name="Normal 7 11 2 6" xfId="56421" xr:uid="{B5E6DE6F-C605-499B-A6C7-D812A8510D96}"/>
    <cellStyle name="Normal 7 11 2 7" xfId="56422" xr:uid="{4559FFF8-D6DE-4829-A467-2C978D4BD01B}"/>
    <cellStyle name="Normal 7 11 3" xfId="56423" xr:uid="{342613B6-F749-45CB-AD2E-FB802DC6CE7D}"/>
    <cellStyle name="Normal 7 11 3 2" xfId="56424" xr:uid="{D933924C-1196-4E0F-A48B-02A0842E613A}"/>
    <cellStyle name="Normal 7 11 3 2 2" xfId="56425" xr:uid="{F83B2A6D-5A68-4D30-BBE7-9B6526881EDD}"/>
    <cellStyle name="Normal 7 11 3 3" xfId="56426" xr:uid="{D53C692E-3170-4432-90DE-ED49AD74213D}"/>
    <cellStyle name="Normal 7 11 4" xfId="56427" xr:uid="{2486DF9A-F5D8-44DC-88CA-BE9D52818673}"/>
    <cellStyle name="Normal 7 11 4 2" xfId="56428" xr:uid="{D97A6FED-F1F5-4BF3-8818-67029290F225}"/>
    <cellStyle name="Normal 7 11 5" xfId="56429" xr:uid="{017A987B-127F-4048-AA69-A8994C187EA6}"/>
    <cellStyle name="Normal 7 11 5 2" xfId="56430" xr:uid="{D6C65B88-3288-4690-A9E1-9A5897193C3B}"/>
    <cellStyle name="Normal 7 11 6" xfId="56431" xr:uid="{1DC08957-BD49-43AC-BB57-B01C18A0CC35}"/>
    <cellStyle name="Normal 7 11 7" xfId="56432" xr:uid="{F1693C6F-01F6-4735-B659-0FE9C4F4106A}"/>
    <cellStyle name="Normal 7 11 8" xfId="56433" xr:uid="{7153922F-EF09-4A94-B518-39D371663719}"/>
    <cellStyle name="Normal 7 12" xfId="56434" xr:uid="{61751707-C206-45EB-9ECC-47E3DC81EF43}"/>
    <cellStyle name="Normal 7 12 2" xfId="56435" xr:uid="{0B62A668-D9DA-4331-AF23-DFE4FE60B535}"/>
    <cellStyle name="Normal 7 12 2 2" xfId="56436" xr:uid="{A8D5CC5B-F4D1-4FE5-BBC6-ABF24B6F7528}"/>
    <cellStyle name="Normal 7 12 2 2 2" xfId="56437" xr:uid="{CF939438-5D08-4A47-BC9D-037C950CCFFD}"/>
    <cellStyle name="Normal 7 12 2 3" xfId="56438" xr:uid="{7B9AC6B8-F1BD-4EE4-9226-74988E137E09}"/>
    <cellStyle name="Normal 7 12 3" xfId="56439" xr:uid="{CE418DEB-D3B0-43F3-A215-5C5E36743433}"/>
    <cellStyle name="Normal 7 12 3 2" xfId="56440" xr:uid="{AA22129B-F709-4619-B14A-7FD1382CC86A}"/>
    <cellStyle name="Normal 7 12 4" xfId="56441" xr:uid="{84606842-0967-49D7-8961-D891C70ABAE4}"/>
    <cellStyle name="Normal 7 12 4 2" xfId="56442" xr:uid="{77031D9F-E60B-490D-9A19-9648E5949F23}"/>
    <cellStyle name="Normal 7 12 5" xfId="56443" xr:uid="{DAE9E2A9-412A-4218-B86C-834F7D99B81E}"/>
    <cellStyle name="Normal 7 12 6" xfId="56444" xr:uid="{AB2A37A3-30D9-4204-990B-A39D918601E1}"/>
    <cellStyle name="Normal 7 12 7" xfId="56445" xr:uid="{E040AC95-52B3-4472-8A6B-9B4A8CF269C7}"/>
    <cellStyle name="Normal 7 13" xfId="56446" xr:uid="{1427BA37-7458-4B10-9295-EF9541085924}"/>
    <cellStyle name="Normal 7 13 2" xfId="56447" xr:uid="{7BF6A56E-2D09-48EA-A3C8-43B30042AF2C}"/>
    <cellStyle name="Normal 7 13 2 2" xfId="56448" xr:uid="{6301EEC9-D562-4DC0-A1BB-46A1CC139454}"/>
    <cellStyle name="Normal 7 13 2 2 2" xfId="56449" xr:uid="{9E3F92C8-BD54-4024-AC00-22AD19A482FE}"/>
    <cellStyle name="Normal 7 13 2 3" xfId="56450" xr:uid="{7D2A9D0B-27B6-4067-9E65-9A786B59869D}"/>
    <cellStyle name="Normal 7 13 3" xfId="56451" xr:uid="{86E964AD-A42B-4941-B56E-C0C983B1C20C}"/>
    <cellStyle name="Normal 7 13 3 2" xfId="56452" xr:uid="{BA66E4F6-8C4E-42E5-9DC3-6CFE8D2F9259}"/>
    <cellStyle name="Normal 7 13 4" xfId="56453" xr:uid="{4070F15E-0C62-4B05-884B-316965809701}"/>
    <cellStyle name="Normal 7 13 4 2" xfId="56454" xr:uid="{AD5C8FD8-27AA-4B87-95C3-38AB91DBB7CD}"/>
    <cellStyle name="Normal 7 13 5" xfId="56455" xr:uid="{6A79F213-C933-4EA6-B6B5-C1D8105E804B}"/>
    <cellStyle name="Normal 7 13 6" xfId="56456" xr:uid="{A01E70DD-592A-4C71-918E-0938579C7F22}"/>
    <cellStyle name="Normal 7 13 7" xfId="56457" xr:uid="{7C97BADC-9A44-4D5E-AA29-72109A9AFCED}"/>
    <cellStyle name="Normal 7 14" xfId="56458" xr:uid="{50C98BF5-1F2B-4E31-880A-794EDB204ECF}"/>
    <cellStyle name="Normal 7 14 2" xfId="56459" xr:uid="{27DB8620-EFDB-4618-80BA-5758D0CEC7D0}"/>
    <cellStyle name="Normal 7 14 2 2" xfId="56460" xr:uid="{BE5539A9-86CB-4D73-8602-1DE6265DB57C}"/>
    <cellStyle name="Normal 7 14 2 2 2" xfId="56461" xr:uid="{7C857216-64AE-43C4-BD86-9D4965459584}"/>
    <cellStyle name="Normal 7 14 2 3" xfId="56462" xr:uid="{0EE5A2D4-B638-4962-8CD2-573E98E786D5}"/>
    <cellStyle name="Normal 7 14 3" xfId="56463" xr:uid="{A5F8F75C-E3AC-47A0-A32A-C084DE7EF81F}"/>
    <cellStyle name="Normal 7 14 3 2" xfId="56464" xr:uid="{395BF016-45EE-4D03-A854-CDD32149C9EF}"/>
    <cellStyle name="Normal 7 14 4" xfId="56465" xr:uid="{1DBB1310-9ACF-41E9-9938-E1FEB11A806A}"/>
    <cellStyle name="Normal 7 14 4 2" xfId="56466" xr:uid="{7562839D-B2A9-4A07-BC23-343E72B95B7A}"/>
    <cellStyle name="Normal 7 14 5" xfId="56467" xr:uid="{14ECC494-D08D-4901-83ED-913D89D10AA9}"/>
    <cellStyle name="Normal 7 14 6" xfId="56468" xr:uid="{266E71CE-6339-40D3-9D0A-13ACDE6049C8}"/>
    <cellStyle name="Normal 7 14 7" xfId="56469" xr:uid="{0C495463-4ED7-4425-91A3-E116592AEF3E}"/>
    <cellStyle name="Normal 7 15" xfId="56470" xr:uid="{16CF26A6-3583-4FD0-9FB9-3420394FB634}"/>
    <cellStyle name="Normal 7 15 2" xfId="56471" xr:uid="{C80BC5CB-9A9C-4F42-8FB1-F6C21E2D3F32}"/>
    <cellStyle name="Normal 7 15 2 2" xfId="56472" xr:uid="{2E4F5552-ED54-4B61-A247-41FD56CCA4DD}"/>
    <cellStyle name="Normal 7 15 3" xfId="56473" xr:uid="{3FEAE630-0BBD-45E7-BB1B-FCBC8B81305C}"/>
    <cellStyle name="Normal 7 15 4" xfId="56474" xr:uid="{ECD93D96-5554-4996-9B85-7B4936BDD4A5}"/>
    <cellStyle name="Normal 7 16" xfId="56475" xr:uid="{3117FD5C-8003-4407-B8B1-3A7C999DB71C}"/>
    <cellStyle name="Normal 7 16 2" xfId="56476" xr:uid="{CD16654B-6E46-4130-AD13-8C7313A5435B}"/>
    <cellStyle name="Normal 7 17" xfId="56477" xr:uid="{83EFCE96-6B36-4D65-9E36-51A27CD85B98}"/>
    <cellStyle name="Normal 7 17 2" xfId="56478" xr:uid="{BE091F49-581C-4E63-9E48-58AD7942A096}"/>
    <cellStyle name="Normal 7 18" xfId="56479" xr:uid="{E784C5D8-134F-4B00-A4D4-C0E5B87F45D3}"/>
    <cellStyle name="Normal 7 19" xfId="56480" xr:uid="{6FCF45BE-EF52-42E0-96B8-82E09B6B7C21}"/>
    <cellStyle name="Normal 7 2" xfId="56481" xr:uid="{3F7BE044-CCCC-4B6B-B767-3CF6AD1EB472}"/>
    <cellStyle name="Normal 7 2 2" xfId="56482" xr:uid="{7F590159-B007-410C-9393-2C221E86F056}"/>
    <cellStyle name="Normal 7 2 2 2" xfId="56483" xr:uid="{66FD593E-6F72-4E83-968E-F816C4BA8812}"/>
    <cellStyle name="Normal 7 2 2 2 2" xfId="56484" xr:uid="{330D29BE-4A97-4523-9950-D16C82E2AC1A}"/>
    <cellStyle name="Normal 7 2 2 2 2 2" xfId="56485" xr:uid="{B2A9F12E-C17B-44A3-B29A-4B70CAE4BC67}"/>
    <cellStyle name="Normal 7 2 2 2 2 2 2" xfId="56486" xr:uid="{177D2EF4-EDBD-4AC6-9022-50E9B89805C5}"/>
    <cellStyle name="Normal 7 2 2 2 2 2 2 2" xfId="56487" xr:uid="{C2400C3B-5EE5-4499-9D27-0024BA93D0D6}"/>
    <cellStyle name="Normal 7 2 2 2 2 2 3" xfId="56488" xr:uid="{C279C72E-F2BF-426E-AD96-B0F4380884B8}"/>
    <cellStyle name="Normal 7 2 2 2 2 3" xfId="56489" xr:uid="{A9FB8174-83BB-42EF-828E-FCDBC1AEE7CB}"/>
    <cellStyle name="Normal 7 2 2 2 2 3 2" xfId="56490" xr:uid="{338D2BC0-9985-464D-86C2-251196B0732B}"/>
    <cellStyle name="Normal 7 2 2 2 2 4" xfId="56491" xr:uid="{0B39BEFD-D7F7-4232-B1D4-112F2E6ACED2}"/>
    <cellStyle name="Normal 7 2 2 2 2 4 2" xfId="56492" xr:uid="{31E4B3C5-CA4A-4A18-872F-DA3513E0B3DA}"/>
    <cellStyle name="Normal 7 2 2 2 2 5" xfId="56493" xr:uid="{F56E72F1-336C-4CC2-984C-594AAD570109}"/>
    <cellStyle name="Normal 7 2 2 2 2 6" xfId="56494" xr:uid="{8CBCEB9E-E31A-4D2A-89ED-D9B124081201}"/>
    <cellStyle name="Normal 7 2 2 2 2 7" xfId="56495" xr:uid="{018B6520-BE47-4C14-B9BD-7A422D98DB64}"/>
    <cellStyle name="Normal 7 2 2 2 3" xfId="56496" xr:uid="{80DF0532-4F71-47BE-8E83-3DA7323FF1FE}"/>
    <cellStyle name="Normal 7 2 2 2 3 2" xfId="56497" xr:uid="{6D805536-D396-401C-B1B8-9671496AB939}"/>
    <cellStyle name="Normal 7 2 2 2 3 2 2" xfId="56498" xr:uid="{2E789803-270F-468D-B8EA-CE5A7702FB2B}"/>
    <cellStyle name="Normal 7 2 2 2 3 3" xfId="56499" xr:uid="{A4F77F79-C6E3-4836-B2DB-236D2C3A5B3D}"/>
    <cellStyle name="Normal 7 2 2 2 4" xfId="56500" xr:uid="{E4FB9774-FC82-44D8-B638-6CDE4024F64E}"/>
    <cellStyle name="Normal 7 2 2 2 4 2" xfId="56501" xr:uid="{863C7C3A-3C88-4506-9ED2-4C4EA677E819}"/>
    <cellStyle name="Normal 7 2 2 2 5" xfId="56502" xr:uid="{BDB0C53D-54A8-4246-AC64-CCB6263EA5E5}"/>
    <cellStyle name="Normal 7 2 2 2 5 2" xfId="56503" xr:uid="{1842C20C-6465-4CD6-B65C-0E28190CEFFC}"/>
    <cellStyle name="Normal 7 2 2 2 6" xfId="56504" xr:uid="{4C8B65FC-D86D-4CBF-BD5F-CA5102CA8AB7}"/>
    <cellStyle name="Normal 7 2 2 2 7" xfId="56505" xr:uid="{542B24B0-0FC2-464C-B23B-CFABB1D4DBF3}"/>
    <cellStyle name="Normal 7 2 2 2 8" xfId="56506" xr:uid="{261A0CC5-0505-44F8-B0E6-081605C2CD49}"/>
    <cellStyle name="Normal 7 2 3" xfId="56507" xr:uid="{21D32B88-6DC6-4656-9A4A-1F4AD2B83AD7}"/>
    <cellStyle name="Normal 7 2 3 10" xfId="56508" xr:uid="{11818197-1B23-4677-99D2-3031B056DAF9}"/>
    <cellStyle name="Normal 7 2 3 11" xfId="56509" xr:uid="{E1E6A3F6-E8DA-4A75-AB5A-F6E950326AF1}"/>
    <cellStyle name="Normal 7 2 3 12" xfId="56510" xr:uid="{E91BCB3C-2501-47A8-B1C2-6CAABABFD36B}"/>
    <cellStyle name="Normal 7 2 3 2" xfId="56511" xr:uid="{737581B8-5E23-4EFD-B9EB-FDFDC44C3301}"/>
    <cellStyle name="Normal 7 2 3 2 10" xfId="56512" xr:uid="{41DFDD35-3914-49BA-813A-1F6911D32582}"/>
    <cellStyle name="Normal 7 2 3 2 2" xfId="56513" xr:uid="{29B322B2-A862-4DF4-814E-B645D48606D6}"/>
    <cellStyle name="Normal 7 2 3 2 2 2" xfId="56514" xr:uid="{66F1631D-DA3C-4F8E-88AC-C7B172B5282E}"/>
    <cellStyle name="Normal 7 2 3 2 2 2 2" xfId="56515" xr:uid="{88C246FD-9A0F-414A-8D03-F6C0BC2E45B4}"/>
    <cellStyle name="Normal 7 2 3 2 2 2 2 2" xfId="56516" xr:uid="{F70DC05E-CC8B-4BB1-A529-3B1CD496125E}"/>
    <cellStyle name="Normal 7 2 3 2 2 2 3" xfId="56517" xr:uid="{9986A271-5135-4D74-A4A9-D32FE0666D63}"/>
    <cellStyle name="Normal 7 2 3 2 2 3" xfId="56518" xr:uid="{221005B4-140C-4083-8F73-26BD5B5DBD2F}"/>
    <cellStyle name="Normal 7 2 3 2 2 3 2" xfId="56519" xr:uid="{413A5029-D04F-41FC-A70E-5E893E82BD1E}"/>
    <cellStyle name="Normal 7 2 3 2 2 4" xfId="56520" xr:uid="{DB61CD5D-35D7-432E-857D-CA7DA9785616}"/>
    <cellStyle name="Normal 7 2 3 2 2 4 2" xfId="56521" xr:uid="{369C4615-6CE3-4C88-BAC6-97C0370FCC71}"/>
    <cellStyle name="Normal 7 2 3 2 2 5" xfId="56522" xr:uid="{2B4FBD1A-799D-4C37-8F7B-A8A55EBA22A4}"/>
    <cellStyle name="Normal 7 2 3 2 2 6" xfId="56523" xr:uid="{0D541C6E-FFD9-4866-BFA5-C8D8E746FAEF}"/>
    <cellStyle name="Normal 7 2 3 2 2 7" xfId="56524" xr:uid="{0F8DD4CB-D579-4205-9ECA-EA00655D1E28}"/>
    <cellStyle name="Normal 7 2 3 2 3" xfId="56525" xr:uid="{6B0E3A5E-E0E2-4E27-8FF4-31FA7AE3354D}"/>
    <cellStyle name="Normal 7 2 3 2 3 2" xfId="56526" xr:uid="{A0459E6F-D83F-46A4-B0E8-7BB057D8CBED}"/>
    <cellStyle name="Normal 7 2 3 2 3 2 2" xfId="56527" xr:uid="{22D2DF80-7085-41DB-9000-FDCD2E231D80}"/>
    <cellStyle name="Normal 7 2 3 2 3 2 2 2" xfId="56528" xr:uid="{D4A02D7F-CA9D-44C0-95EE-A53E0D2062A9}"/>
    <cellStyle name="Normal 7 2 3 2 3 2 3" xfId="56529" xr:uid="{8CBF635C-EFBA-4EFA-9394-1A6BA3966F5A}"/>
    <cellStyle name="Normal 7 2 3 2 3 3" xfId="56530" xr:uid="{08C8354E-0CBE-4B5C-85C8-8FADE426B213}"/>
    <cellStyle name="Normal 7 2 3 2 3 3 2" xfId="56531" xr:uid="{81AE12A9-6E5C-483D-9AAE-1F502114F558}"/>
    <cellStyle name="Normal 7 2 3 2 3 4" xfId="56532" xr:uid="{0A7DE669-1039-49A6-A0C6-68B3ECEA17DF}"/>
    <cellStyle name="Normal 7 2 3 2 3 4 2" xfId="56533" xr:uid="{676114E5-6596-4C24-AACC-D347A20AD695}"/>
    <cellStyle name="Normal 7 2 3 2 3 5" xfId="56534" xr:uid="{DAE6320F-BD0C-4ECF-835C-2950D1F1F957}"/>
    <cellStyle name="Normal 7 2 3 2 3 6" xfId="56535" xr:uid="{C0D2E688-BD35-4692-9A03-0BC1BF21B10C}"/>
    <cellStyle name="Normal 7 2 3 2 3 7" xfId="56536" xr:uid="{8CE6F5E4-6848-45E0-B713-3F881DCA4976}"/>
    <cellStyle name="Normal 7 2 3 2 4" xfId="56537" xr:uid="{DB40BC87-D5E4-456C-8CC3-3E7AA3A5E76B}"/>
    <cellStyle name="Normal 7 2 3 2 4 2" xfId="56538" xr:uid="{D57A9543-1ACC-400B-A54D-3A2661F63701}"/>
    <cellStyle name="Normal 7 2 3 2 4 2 2" xfId="56539" xr:uid="{A47F288C-45E1-4D82-846C-71A8ECE73AA5}"/>
    <cellStyle name="Normal 7 2 3 2 4 2 2 2" xfId="56540" xr:uid="{54C10877-A0C1-4FAB-8D87-F5E30B7A4327}"/>
    <cellStyle name="Normal 7 2 3 2 4 2 3" xfId="56541" xr:uid="{93605BEA-E2EA-4C49-B668-107A4FC56E4A}"/>
    <cellStyle name="Normal 7 2 3 2 4 3" xfId="56542" xr:uid="{152E7A65-879F-4E9E-9989-AB4FA0D3E315}"/>
    <cellStyle name="Normal 7 2 3 2 4 3 2" xfId="56543" xr:uid="{281153FD-127A-4C04-B55C-C882825F794B}"/>
    <cellStyle name="Normal 7 2 3 2 4 4" xfId="56544" xr:uid="{058F093E-D1D6-435B-9FE3-471FA1102967}"/>
    <cellStyle name="Normal 7 2 3 2 4 4 2" xfId="56545" xr:uid="{15A3F97A-043A-41B0-8A8B-AEB6583B6402}"/>
    <cellStyle name="Normal 7 2 3 2 4 5" xfId="56546" xr:uid="{A7E324FA-FAF7-4E9D-B6C3-B3EE79227D8F}"/>
    <cellStyle name="Normal 7 2 3 2 4 6" xfId="56547" xr:uid="{B4429B7A-896A-4174-9CA3-856F308130DB}"/>
    <cellStyle name="Normal 7 2 3 2 4 7" xfId="56548" xr:uid="{C604AA0E-BC18-467C-99D4-075C8E5624FD}"/>
    <cellStyle name="Normal 7 2 3 2 5" xfId="56549" xr:uid="{EEE97D67-CDD2-438C-AFDE-ADC9FB4758F8}"/>
    <cellStyle name="Normal 7 2 3 2 5 2" xfId="56550" xr:uid="{7BABC58E-99BE-4162-815A-9F4C86EC3E7D}"/>
    <cellStyle name="Normal 7 2 3 2 5 2 2" xfId="56551" xr:uid="{5B8E52CD-57F6-4EA5-B70A-5C9C7E004D0F}"/>
    <cellStyle name="Normal 7 2 3 2 5 3" xfId="56552" xr:uid="{ECA01BA3-B372-4D27-87CC-C072E6290993}"/>
    <cellStyle name="Normal 7 2 3 2 6" xfId="56553" xr:uid="{D08DAD47-E3A8-471F-9304-9AB9C01FBF94}"/>
    <cellStyle name="Normal 7 2 3 2 6 2" xfId="56554" xr:uid="{26DBB2D6-5662-4240-8F01-6D9DA36A06ED}"/>
    <cellStyle name="Normal 7 2 3 2 7" xfId="56555" xr:uid="{EE623EC3-4735-40B6-AEDA-EDE8D19EFE47}"/>
    <cellStyle name="Normal 7 2 3 2 7 2" xfId="56556" xr:uid="{7C91D004-D3A0-4740-BEA9-FB2D09EBE1C6}"/>
    <cellStyle name="Normal 7 2 3 2 8" xfId="56557" xr:uid="{CCD6ED0F-541A-49E1-959D-1F3731255D6E}"/>
    <cellStyle name="Normal 7 2 3 2 9" xfId="56558" xr:uid="{59A4C5F9-552A-4914-BAA7-D2DB93B5547E}"/>
    <cellStyle name="Normal 7 2 3 3" xfId="56559" xr:uid="{6BB1F4E8-463E-43EE-BC04-0B44C0AECB1E}"/>
    <cellStyle name="Normal 7 2 3 3 2" xfId="56560" xr:uid="{A9603982-56A7-415A-90D0-A6D76F1C38B3}"/>
    <cellStyle name="Normal 7 2 3 3 2 2" xfId="56561" xr:uid="{5E12D0E9-1239-4C75-A1A5-F75F16B3EF17}"/>
    <cellStyle name="Normal 7 2 3 3 2 2 2" xfId="56562" xr:uid="{2D05A100-9428-49C5-8586-D797F61C1BA6}"/>
    <cellStyle name="Normal 7 2 3 3 2 2 2 2" xfId="56563" xr:uid="{1256436E-0509-43EF-B944-4E182195DA5B}"/>
    <cellStyle name="Normal 7 2 3 3 2 2 3" xfId="56564" xr:uid="{2C8BC709-3E66-4582-8572-4550BBA5964B}"/>
    <cellStyle name="Normal 7 2 3 3 2 3" xfId="56565" xr:uid="{9D43E371-2E61-446C-99DD-81DDBC2BC214}"/>
    <cellStyle name="Normal 7 2 3 3 2 3 2" xfId="56566" xr:uid="{41327AA3-0C36-4414-B37D-065186EA063D}"/>
    <cellStyle name="Normal 7 2 3 3 2 4" xfId="56567" xr:uid="{FA63EF57-CC31-46BE-BB25-4AF65EB13A80}"/>
    <cellStyle name="Normal 7 2 3 3 2 4 2" xfId="56568" xr:uid="{6C697AB6-E78A-4B65-A042-19DDED4F7579}"/>
    <cellStyle name="Normal 7 2 3 3 2 5" xfId="56569" xr:uid="{69FCCC77-6A0C-42C5-BF2F-B33DFF7C067B}"/>
    <cellStyle name="Normal 7 2 3 3 2 6" xfId="56570" xr:uid="{E84F7533-9441-46A2-B811-2EF3FC23AAFA}"/>
    <cellStyle name="Normal 7 2 3 3 2 7" xfId="56571" xr:uid="{5B4BE669-AEEE-4284-815E-EE6AE3203D20}"/>
    <cellStyle name="Normal 7 2 3 3 3" xfId="56572" xr:uid="{CC7A18EB-A473-49CB-B67C-963E602463B3}"/>
    <cellStyle name="Normal 7 2 3 3 3 2" xfId="56573" xr:uid="{6032D6DC-B999-4449-A7B1-C83F832E5953}"/>
    <cellStyle name="Normal 7 2 3 3 3 2 2" xfId="56574" xr:uid="{2FB5FF1A-8187-43D5-BBA4-B63040DDEE6B}"/>
    <cellStyle name="Normal 7 2 3 3 3 3" xfId="56575" xr:uid="{C52B83CE-257A-4612-B5B2-386A09503AA4}"/>
    <cellStyle name="Normal 7 2 3 3 4" xfId="56576" xr:uid="{0EBFFE17-78B6-41B9-9426-BC86A2775D3D}"/>
    <cellStyle name="Normal 7 2 3 3 4 2" xfId="56577" xr:uid="{BAC57ABE-61DF-4A0A-884F-56FB1FED3D43}"/>
    <cellStyle name="Normal 7 2 3 3 5" xfId="56578" xr:uid="{931DC79F-E592-40C6-B029-6579ADB6A84C}"/>
    <cellStyle name="Normal 7 2 3 3 5 2" xfId="56579" xr:uid="{20D37C96-CE4B-4CDE-B0B4-D096C1FF1D59}"/>
    <cellStyle name="Normal 7 2 3 3 6" xfId="56580" xr:uid="{C1D7430E-CD8F-4F7C-AEDB-AF5B994B624A}"/>
    <cellStyle name="Normal 7 2 3 3 7" xfId="56581" xr:uid="{40675C3A-C1AD-4639-80EE-604D0907887E}"/>
    <cellStyle name="Normal 7 2 3 3 8" xfId="56582" xr:uid="{7F179DC7-DB56-4999-A0DC-48E0A5998462}"/>
    <cellStyle name="Normal 7 2 3 4" xfId="56583" xr:uid="{3C066F5D-7604-4D01-AF05-7ABC5AA0B35B}"/>
    <cellStyle name="Normal 7 2 3 4 2" xfId="56584" xr:uid="{22BBF6A2-9C20-409B-B7DC-6EFA798241DD}"/>
    <cellStyle name="Normal 7 2 3 4 2 2" xfId="56585" xr:uid="{7EB40936-4214-4430-9AF8-5F31D2412F33}"/>
    <cellStyle name="Normal 7 2 3 4 2 2 2" xfId="56586" xr:uid="{C6AD705C-5A9A-4C9A-9D7E-70121F0F29D9}"/>
    <cellStyle name="Normal 7 2 3 4 2 3" xfId="56587" xr:uid="{A03561DF-AF7F-4262-952D-263FFBA72080}"/>
    <cellStyle name="Normal 7 2 3 4 3" xfId="56588" xr:uid="{A00C41A2-5AF3-4320-AEB1-AD1D00EA2F06}"/>
    <cellStyle name="Normal 7 2 3 4 3 2" xfId="56589" xr:uid="{121025CC-07A8-43BD-B37E-171F8954C401}"/>
    <cellStyle name="Normal 7 2 3 4 4" xfId="56590" xr:uid="{69139DD3-8467-45A1-807C-367FC2B1C9D1}"/>
    <cellStyle name="Normal 7 2 3 4 4 2" xfId="56591" xr:uid="{B58217BC-F287-49D5-91C0-D597F7054C82}"/>
    <cellStyle name="Normal 7 2 3 4 5" xfId="56592" xr:uid="{76CFFE6E-DD79-4BE5-B913-4665A09A4BD5}"/>
    <cellStyle name="Normal 7 2 3 4 6" xfId="56593" xr:uid="{5F050467-0434-4295-8BAF-4F1616888C65}"/>
    <cellStyle name="Normal 7 2 3 4 7" xfId="56594" xr:uid="{35927C70-49D1-4D0B-9016-F04F8BB11452}"/>
    <cellStyle name="Normal 7 2 3 5" xfId="56595" xr:uid="{522DDF7F-46F4-4C8F-937C-40FA922347BF}"/>
    <cellStyle name="Normal 7 2 3 5 2" xfId="56596" xr:uid="{B6D52D90-E009-43CD-9B0D-C5C1152FEA6E}"/>
    <cellStyle name="Normal 7 2 3 5 2 2" xfId="56597" xr:uid="{F1987DD3-E28F-4BA7-BF44-F320BB09B3DF}"/>
    <cellStyle name="Normal 7 2 3 5 2 2 2" xfId="56598" xr:uid="{B8BC2FBE-A790-4C64-9E8D-6B1B06E7FF07}"/>
    <cellStyle name="Normal 7 2 3 5 2 3" xfId="56599" xr:uid="{3D94F71F-D17F-4E54-B476-3BC271B7E3B4}"/>
    <cellStyle name="Normal 7 2 3 5 3" xfId="56600" xr:uid="{2C841347-B21D-4E7D-B6F2-573D5FACEC99}"/>
    <cellStyle name="Normal 7 2 3 5 3 2" xfId="56601" xr:uid="{6A583D4D-C59F-4393-BFE3-40C4B02AE209}"/>
    <cellStyle name="Normal 7 2 3 5 4" xfId="56602" xr:uid="{45165028-31FB-4F33-8704-F18AB74DA988}"/>
    <cellStyle name="Normal 7 2 3 5 4 2" xfId="56603" xr:uid="{AAA6BA8F-379E-445C-88BD-DBBC54A86BA0}"/>
    <cellStyle name="Normal 7 2 3 5 5" xfId="56604" xr:uid="{4120B84D-1090-4BA0-9060-7F869B74B510}"/>
    <cellStyle name="Normal 7 2 3 5 6" xfId="56605" xr:uid="{89616B09-97CF-4E5E-BC55-BDD78392B81A}"/>
    <cellStyle name="Normal 7 2 3 5 7" xfId="56606" xr:uid="{D49BABD5-9664-4C47-B9E7-604F8ED4605A}"/>
    <cellStyle name="Normal 7 2 3 6" xfId="56607" xr:uid="{0376B57E-3DFD-44E0-A190-357E259C4540}"/>
    <cellStyle name="Normal 7 2 3 6 2" xfId="56608" xr:uid="{7CA4F4CA-641F-4A15-9E50-A2A3356908A5}"/>
    <cellStyle name="Normal 7 2 3 6 2 2" xfId="56609" xr:uid="{67C1AC56-B946-4A72-92DD-D2ECE5859704}"/>
    <cellStyle name="Normal 7 2 3 6 2 2 2" xfId="56610" xr:uid="{8CE4A290-54F9-4E9E-BFCE-F0070FBB2346}"/>
    <cellStyle name="Normal 7 2 3 6 2 3" xfId="56611" xr:uid="{AC74556C-9577-4090-BFCE-F0F1F4156B76}"/>
    <cellStyle name="Normal 7 2 3 6 3" xfId="56612" xr:uid="{956810D2-00A5-4723-886D-E8F9137F655A}"/>
    <cellStyle name="Normal 7 2 3 6 3 2" xfId="56613" xr:uid="{0DAB9626-F76F-4586-8EA6-A242883F7783}"/>
    <cellStyle name="Normal 7 2 3 6 4" xfId="56614" xr:uid="{98823A86-8B97-45E3-80EE-7FFF6A1B7ACC}"/>
    <cellStyle name="Normal 7 2 3 6 4 2" xfId="56615" xr:uid="{DC6CC03F-400E-4F8C-869D-FFC3DD6D00A7}"/>
    <cellStyle name="Normal 7 2 3 6 5" xfId="56616" xr:uid="{DD5F4779-6C03-48F7-AC79-B76148B9FD22}"/>
    <cellStyle name="Normal 7 2 3 6 6" xfId="56617" xr:uid="{9151EE22-C535-4F65-90A3-528DD07C6460}"/>
    <cellStyle name="Normal 7 2 3 6 7" xfId="56618" xr:uid="{D6E37180-F7A5-41D4-87BA-FA469F207053}"/>
    <cellStyle name="Normal 7 2 3 7" xfId="56619" xr:uid="{BA84102C-49D9-4240-A776-CC7894AF9436}"/>
    <cellStyle name="Normal 7 2 3 7 2" xfId="56620" xr:uid="{A22A7308-C7FE-42E5-A43E-FE73F6E59F2F}"/>
    <cellStyle name="Normal 7 2 3 7 2 2" xfId="56621" xr:uid="{79CBD3BD-260E-47B8-A5A5-2602E2B09B8F}"/>
    <cellStyle name="Normal 7 2 3 7 3" xfId="56622" xr:uid="{6D805ED2-F0F2-4BF7-B326-8FB08B30EE83}"/>
    <cellStyle name="Normal 7 2 3 7 4" xfId="56623" xr:uid="{BB3491B5-02BD-41D6-A88E-470A8C357F69}"/>
    <cellStyle name="Normal 7 2 3 8" xfId="56624" xr:uid="{299F00B3-C033-4BC0-A97D-6DEC0F3A4B7C}"/>
    <cellStyle name="Normal 7 2 3 8 2" xfId="56625" xr:uid="{7EDCBBCF-F90A-47E8-9001-981D9ECB2DE0}"/>
    <cellStyle name="Normal 7 2 3 9" xfId="56626" xr:uid="{0E4A756E-A92B-4335-9AF1-D58DB42DD00B}"/>
    <cellStyle name="Normal 7 2 3 9 2" xfId="56627" xr:uid="{C8E7090D-5FB8-4748-9605-EFFA1DE15EA3}"/>
    <cellStyle name="Normal 7 2 3_Actual PT" xfId="56628" xr:uid="{046432AC-3D13-4A93-BD8C-445A605901F5}"/>
    <cellStyle name="Normal 7 2 4" xfId="56629" xr:uid="{C842D8E0-44B5-4589-8010-B4E95A92EDC9}"/>
    <cellStyle name="Normal 7 2 4 10" xfId="56630" xr:uid="{4C7CA48C-E227-4E45-BDD4-04DA924927C5}"/>
    <cellStyle name="Normal 7 2 4 2" xfId="56631" xr:uid="{A54297A5-ADD3-4CCE-A09A-19769C6D336C}"/>
    <cellStyle name="Normal 7 2 4 2 2" xfId="56632" xr:uid="{FCA28EAB-F3A1-4028-B70F-0ADA0F78D1D7}"/>
    <cellStyle name="Normal 7 2 4 2 2 2" xfId="56633" xr:uid="{5C5D2506-393B-4520-AB1A-30788270FA52}"/>
    <cellStyle name="Normal 7 2 4 2 2 2 2" xfId="56634" xr:uid="{4E5D7FA2-4B92-4BE9-B4C9-8DCEA60A08A6}"/>
    <cellStyle name="Normal 7 2 4 2 2 3" xfId="56635" xr:uid="{62B2B939-644A-4C55-AB13-4BAC25D5359D}"/>
    <cellStyle name="Normal 7 2 4 2 3" xfId="56636" xr:uid="{944C0DE7-A85E-41FE-92C0-56D472725351}"/>
    <cellStyle name="Normal 7 2 4 2 3 2" xfId="56637" xr:uid="{78D4E701-6354-448A-8FCA-C79AF8C2CDE6}"/>
    <cellStyle name="Normal 7 2 4 2 4" xfId="56638" xr:uid="{0085EAAD-138B-4C9D-A8E1-807A60198F60}"/>
    <cellStyle name="Normal 7 2 4 2 4 2" xfId="56639" xr:uid="{608EB627-7A88-419E-A69D-39947D3DDE82}"/>
    <cellStyle name="Normal 7 2 4 2 5" xfId="56640" xr:uid="{4BD9F46D-A1A2-4B5D-928C-33306A6072B3}"/>
    <cellStyle name="Normal 7 2 4 2 6" xfId="56641" xr:uid="{16A6807A-59D5-45CD-9BC0-AC6D2AB92206}"/>
    <cellStyle name="Normal 7 2 4 2 7" xfId="56642" xr:uid="{80E4A662-52D7-46F4-B34A-27BB3440E8AC}"/>
    <cellStyle name="Normal 7 2 4 3" xfId="56643" xr:uid="{E976D654-7781-475F-B467-8BB7ACD010B3}"/>
    <cellStyle name="Normal 7 2 4 3 2" xfId="56644" xr:uid="{9F167A07-A671-41E2-9DAB-EA3C93607F3B}"/>
    <cellStyle name="Normal 7 2 4 3 2 2" xfId="56645" xr:uid="{393F963B-5D59-4341-BE8C-56EC8E936255}"/>
    <cellStyle name="Normal 7 2 4 3 2 2 2" xfId="56646" xr:uid="{4C9E9FD4-6DD4-42F8-B066-7E485AD52F5A}"/>
    <cellStyle name="Normal 7 2 4 3 2 3" xfId="56647" xr:uid="{C92D8A61-56A5-47D2-90E7-A9552476E8D9}"/>
    <cellStyle name="Normal 7 2 4 3 3" xfId="56648" xr:uid="{AFF682C8-034D-417F-85BE-872AC0EDBACF}"/>
    <cellStyle name="Normal 7 2 4 3 3 2" xfId="56649" xr:uid="{AA3F4C98-1EEC-4D7F-B0D3-84B2EEBBA5C7}"/>
    <cellStyle name="Normal 7 2 4 3 4" xfId="56650" xr:uid="{01079CCD-09E4-47E2-B998-D1FFE7F15618}"/>
    <cellStyle name="Normal 7 2 4 3 4 2" xfId="56651" xr:uid="{7665DEE6-0212-4FA8-876A-F219C8CFE594}"/>
    <cellStyle name="Normal 7 2 4 3 5" xfId="56652" xr:uid="{49D807FD-E069-4014-BB36-DB8E67758F37}"/>
    <cellStyle name="Normal 7 2 4 3 6" xfId="56653" xr:uid="{F9D4C369-CC46-4EE5-A460-B127F0142CD1}"/>
    <cellStyle name="Normal 7 2 4 3 7" xfId="56654" xr:uid="{5C0E6287-BC60-4CE2-9F9D-AB6E5D6E19AF}"/>
    <cellStyle name="Normal 7 2 4 4" xfId="56655" xr:uid="{693848DF-6A24-4941-8F98-9F96C243975F}"/>
    <cellStyle name="Normal 7 2 4 4 2" xfId="56656" xr:uid="{EA0440D6-9251-4333-BB31-8D50A9247311}"/>
    <cellStyle name="Normal 7 2 4 4 2 2" xfId="56657" xr:uid="{EC347860-B09C-447E-95F3-630A0D6B91A7}"/>
    <cellStyle name="Normal 7 2 4 4 2 2 2" xfId="56658" xr:uid="{CB9C4FA0-9189-4850-9632-C02813F5C48D}"/>
    <cellStyle name="Normal 7 2 4 4 2 3" xfId="56659" xr:uid="{EAF5B222-ABE4-4437-BF6C-FC12A6AE916C}"/>
    <cellStyle name="Normal 7 2 4 4 3" xfId="56660" xr:uid="{C07CA43B-5AD1-49E3-9FFC-3198E7636773}"/>
    <cellStyle name="Normal 7 2 4 4 3 2" xfId="56661" xr:uid="{422A8BD9-775F-480B-B357-C86782A7CA3B}"/>
    <cellStyle name="Normal 7 2 4 4 4" xfId="56662" xr:uid="{E0E8C207-5FB6-4982-B554-671F2D8C64F6}"/>
    <cellStyle name="Normal 7 2 4 4 4 2" xfId="56663" xr:uid="{5826D2E7-902A-413C-862D-F23F09AFE106}"/>
    <cellStyle name="Normal 7 2 4 4 5" xfId="56664" xr:uid="{EBA90A7F-42EE-4C2F-9574-6BEEA31F7DFD}"/>
    <cellStyle name="Normal 7 2 4 4 6" xfId="56665" xr:uid="{0B4881F6-313E-4EB0-8385-0A09C5563900}"/>
    <cellStyle name="Normal 7 2 4 4 7" xfId="56666" xr:uid="{4803A342-51AC-4D7D-99FE-3F2AA350791B}"/>
    <cellStyle name="Normal 7 2 4 5" xfId="56667" xr:uid="{E549F9D1-7B1A-43B3-9C87-158B0123F2B8}"/>
    <cellStyle name="Normal 7 2 4 5 2" xfId="56668" xr:uid="{CED70F5C-C3B0-4C9E-9277-E07EF35AFDA1}"/>
    <cellStyle name="Normal 7 2 4 5 2 2" xfId="56669" xr:uid="{1C44E6D7-733F-4DCD-AD8C-6F6C222C177A}"/>
    <cellStyle name="Normal 7 2 4 5 3" xfId="56670" xr:uid="{D7E4B72C-68F1-4763-8C60-EB312346762C}"/>
    <cellStyle name="Normal 7 2 4 6" xfId="56671" xr:uid="{7A17204A-C433-496D-8780-F44D82F193DF}"/>
    <cellStyle name="Normal 7 2 4 6 2" xfId="56672" xr:uid="{F4E203F4-2C0D-4D0A-BE22-CC30BE9CF74C}"/>
    <cellStyle name="Normal 7 2 4 7" xfId="56673" xr:uid="{AFE275BB-93DA-4520-92A9-475FF5F1C747}"/>
    <cellStyle name="Normal 7 2 4 7 2" xfId="56674" xr:uid="{1FA23ACD-AB1A-43B2-B135-33FB6E694333}"/>
    <cellStyle name="Normal 7 2 4 8" xfId="56675" xr:uid="{AE871D85-3826-4098-A3BE-E7FE6802C476}"/>
    <cellStyle name="Normal 7 2 4 9" xfId="56676" xr:uid="{56F72352-916B-4211-B41B-56958F5BE465}"/>
    <cellStyle name="Normal 7 2 5" xfId="56677" xr:uid="{4412A7E9-499B-41F1-8A0D-AF4B97C0C0F0}"/>
    <cellStyle name="Normal 7 2 5 2" xfId="56678" xr:uid="{9E05CF8E-49EA-45E2-8039-B8854255D840}"/>
    <cellStyle name="Normal 7 2 5 2 2" xfId="56679" xr:uid="{A2FAB0DD-7E48-4565-AB9A-5ED745F78BD6}"/>
    <cellStyle name="Normal 7 2 5 2 2 2" xfId="56680" xr:uid="{4F4722F0-B15B-4CA2-AD2B-43D01E54377D}"/>
    <cellStyle name="Normal 7 2 5 2 2 2 2" xfId="56681" xr:uid="{0930F278-F786-4E07-90BF-FEDE9CC06564}"/>
    <cellStyle name="Normal 7 2 5 2 2 3" xfId="56682" xr:uid="{351B8417-8301-43FB-A96D-B2AD957B774C}"/>
    <cellStyle name="Normal 7 2 5 2 3" xfId="56683" xr:uid="{EC7F00B7-6240-45DC-A457-8FC3F7196EB4}"/>
    <cellStyle name="Normal 7 2 5 2 3 2" xfId="56684" xr:uid="{F8041C61-516B-4F63-821D-2B46B9D206B9}"/>
    <cellStyle name="Normal 7 2 5 2 4" xfId="56685" xr:uid="{1FF95AB1-7D4B-44B4-A8C2-EF5857F79C43}"/>
    <cellStyle name="Normal 7 2 5 2 4 2" xfId="56686" xr:uid="{0D52D820-F9B9-4871-88EE-E027460702C9}"/>
    <cellStyle name="Normal 7 2 5 2 5" xfId="56687" xr:uid="{0191E38E-7D77-48AB-A80C-7E38AB01BF4F}"/>
    <cellStyle name="Normal 7 2 5 2 6" xfId="56688" xr:uid="{388A032B-E513-4748-8827-5F749F5EA89D}"/>
    <cellStyle name="Normal 7 2 5 2 7" xfId="56689" xr:uid="{7D067BAA-10E0-4D5B-82DC-ADF6EFEBE6A2}"/>
    <cellStyle name="Normal 7 2 5 3" xfId="56690" xr:uid="{854AD54F-C5C2-41AE-B612-5DEED94FCDC7}"/>
    <cellStyle name="Normal 7 2 5 3 2" xfId="56691" xr:uid="{917CABD5-03C0-44CB-B840-6AD848D98942}"/>
    <cellStyle name="Normal 7 2 5 3 2 2" xfId="56692" xr:uid="{32E55970-FE4C-43E0-A9A3-8C04EE56F159}"/>
    <cellStyle name="Normal 7 2 5 3 3" xfId="56693" xr:uid="{4E20C02C-7B68-4486-84C4-3B56E5E331F7}"/>
    <cellStyle name="Normal 7 2 5 4" xfId="56694" xr:uid="{DEA0585B-F904-4313-9049-68E73257A3A9}"/>
    <cellStyle name="Normal 7 2 5 4 2" xfId="56695" xr:uid="{B61ADA21-70A4-4DD6-9729-9E3BFBC71177}"/>
    <cellStyle name="Normal 7 2 5 5" xfId="56696" xr:uid="{D49082CD-CEE1-4FBC-9DB4-C67F3CCEA4E8}"/>
    <cellStyle name="Normal 7 2 5 5 2" xfId="56697" xr:uid="{B3445204-0A49-45D4-8293-430C453BFB30}"/>
    <cellStyle name="Normal 7 2 5 6" xfId="56698" xr:uid="{C6AFECF7-2DFC-41E8-A452-C79F8B39A04D}"/>
    <cellStyle name="Normal 7 2 5 7" xfId="56699" xr:uid="{F060A847-AABE-4002-B54E-5B8C3A72D89B}"/>
    <cellStyle name="Normal 7 2 5 8" xfId="56700" xr:uid="{A8BF86AD-8B68-4F8E-BC8D-B496A4DC0E54}"/>
    <cellStyle name="Normal 7 2 6" xfId="56701" xr:uid="{48405ADC-D544-4969-A1C6-B15393CF8CA0}"/>
    <cellStyle name="Normal 7 2 6 2" xfId="56702" xr:uid="{086D2E5B-96AE-4C7A-B101-F45D254DB304}"/>
    <cellStyle name="Normal 7 2 6 2 2" xfId="56703" xr:uid="{0F3A004C-E042-4382-901A-AAB0E4A88E74}"/>
    <cellStyle name="Normal 7 2 6 2 2 2" xfId="56704" xr:uid="{4F0DEC0D-4C0D-4D7F-B780-EC955364E727}"/>
    <cellStyle name="Normal 7 2 6 2 3" xfId="56705" xr:uid="{DC2E0024-1DAB-430F-AED0-4F5F410B1BC3}"/>
    <cellStyle name="Normal 7 2 6 3" xfId="56706" xr:uid="{75B54FB9-FC41-4EB8-817B-7E56D318E210}"/>
    <cellStyle name="Normal 7 2 6 3 2" xfId="56707" xr:uid="{8609AEA2-49B9-478C-9736-E3B6AB39BA09}"/>
    <cellStyle name="Normal 7 2 6 4" xfId="56708" xr:uid="{4A785B06-0640-4CB4-B5C0-997069EEA7A4}"/>
    <cellStyle name="Normal 7 2 6 4 2" xfId="56709" xr:uid="{BF68A49E-6652-4787-BB49-0098604636E2}"/>
    <cellStyle name="Normal 7 2 6 5" xfId="56710" xr:uid="{38C4646F-E7F8-4D3B-97C2-4D1A2F81E09F}"/>
    <cellStyle name="Normal 7 2 6 6" xfId="56711" xr:uid="{200FB253-52C7-4846-BAD5-ACAC950045D8}"/>
    <cellStyle name="Normal 7 2 6 7" xfId="56712" xr:uid="{F6A2D1CE-15C0-41D5-962D-B470ABF77D42}"/>
    <cellStyle name="Normal 7 2 7" xfId="56713" xr:uid="{853B7153-346D-4CCC-97F5-DA667503FBD4}"/>
    <cellStyle name="Normal 7 2 7 2" xfId="56714" xr:uid="{508427A1-6256-44A4-9E32-4FD70253AEC1}"/>
    <cellStyle name="Normal 7 2 7 2 2" xfId="56715" xr:uid="{54974ED7-0F2E-4A5C-831F-404B8395389E}"/>
    <cellStyle name="Normal 7 2 7 2 2 2" xfId="56716" xr:uid="{FAEC0261-797D-44E7-8622-6F2D94A793D4}"/>
    <cellStyle name="Normal 7 2 7 2 3" xfId="56717" xr:uid="{2D802D07-0C9F-42BF-9F14-80661DA0AF42}"/>
    <cellStyle name="Normal 7 2 7 3" xfId="56718" xr:uid="{B0551C12-D9C0-4602-B1F1-0F229CFB7484}"/>
    <cellStyle name="Normal 7 2 7 3 2" xfId="56719" xr:uid="{A4EA7ABD-B865-4F1D-B093-7138BCA3DD0F}"/>
    <cellStyle name="Normal 7 2 7 4" xfId="56720" xr:uid="{DFCDA8E0-3325-4108-9367-2B04A29D3DF5}"/>
    <cellStyle name="Normal 7 2 7 4 2" xfId="56721" xr:uid="{19E61A49-BFCE-4BC7-A7A6-ADFAA426A115}"/>
    <cellStyle name="Normal 7 2 7 5" xfId="56722" xr:uid="{4C30C9FD-42E4-4FBC-B1F9-7C2880DABD78}"/>
    <cellStyle name="Normal 7 2 7 6" xfId="56723" xr:uid="{363059AD-1FEA-4D01-9097-A2AEAA311AA3}"/>
    <cellStyle name="Normal 7 2 7 7" xfId="56724" xr:uid="{127F1837-89D8-4DF2-8F79-4222A82718D1}"/>
    <cellStyle name="Normal 7 2 8" xfId="56725" xr:uid="{ABAAEE3B-4B6A-44DC-9CEA-8A045720FC6B}"/>
    <cellStyle name="Normal 7 2_Actual PT" xfId="56726" xr:uid="{54066C95-F85F-452A-A01F-EB6AA0A93A00}"/>
    <cellStyle name="Normal 7 20" xfId="56727" xr:uid="{3A6A6512-E096-4247-9EDA-31CE7F1E6A33}"/>
    <cellStyle name="Normal 7 21" xfId="56728" xr:uid="{74522E20-C5F0-4BE2-958E-368E0140BDAD}"/>
    <cellStyle name="Normal 7 22" xfId="56385" xr:uid="{D4CD08FB-0EC6-4984-B0EC-821D7359E071}"/>
    <cellStyle name="Normal 7 3" xfId="56729" xr:uid="{CC9A1733-81C1-4DE3-8724-EBB657526F49}"/>
    <cellStyle name="Normal 7 3 2" xfId="56730" xr:uid="{72C0B198-7112-4AAD-A25E-94384CEAA695}"/>
    <cellStyle name="Normal 7 3 2 2" xfId="56731" xr:uid="{1B82689D-A214-40D4-958F-457C8FB89BDE}"/>
    <cellStyle name="Normal 7 3 2 2 2" xfId="56732" xr:uid="{042BF599-33E4-4B63-A4C9-5E64815CB05B}"/>
    <cellStyle name="Normal 7 3 2 2 2 2" xfId="56733" xr:uid="{BCDCBF9B-B16A-41CB-BA92-85CB0A08384A}"/>
    <cellStyle name="Normal 7 3 2 2 2 2 2" xfId="56734" xr:uid="{490B8C98-8986-47D7-A27D-74F3369F29CA}"/>
    <cellStyle name="Normal 7 3 2 2 2 3" xfId="56735" xr:uid="{BC48FBE1-CFFD-4BA1-8205-FE344E259119}"/>
    <cellStyle name="Normal 7 3 2 2 3" xfId="56736" xr:uid="{2581BC6D-A390-4D1D-8C18-E34FD8BA5D2E}"/>
    <cellStyle name="Normal 7 3 2 2 3 2" xfId="56737" xr:uid="{6FD588A1-DC72-4B4C-981E-C4707EE4ACA7}"/>
    <cellStyle name="Normal 7 3 2 2 4" xfId="56738" xr:uid="{B651AD1A-1EFB-441D-8102-11F127E0D118}"/>
    <cellStyle name="Normal 7 3 2 2 4 2" xfId="56739" xr:uid="{D498E226-E1A5-4473-9338-FC84189A7875}"/>
    <cellStyle name="Normal 7 3 2 2 5" xfId="56740" xr:uid="{55920871-1DEB-42D2-8861-5299A84C7C85}"/>
    <cellStyle name="Normal 7 3 2 2 6" xfId="56741" xr:uid="{C8CD8D0C-3358-42C1-873D-9A1C2252F755}"/>
    <cellStyle name="Normal 7 3 2 2 7" xfId="56742" xr:uid="{AAABF729-8789-478A-BC17-074A75804F4C}"/>
    <cellStyle name="Normal 7 3 2 3" xfId="56743" xr:uid="{A6927206-79AF-4F2C-871C-F1A8B1669B1C}"/>
    <cellStyle name="Normal 7 3 2 3 2" xfId="56744" xr:uid="{769DEF30-4F1E-4FB1-90D2-0D3913082D9B}"/>
    <cellStyle name="Normal 7 3 2 3 2 2" xfId="56745" xr:uid="{57C9B80F-CD6D-4F1D-BF4F-183773965E5A}"/>
    <cellStyle name="Normal 7 3 2 3 3" xfId="56746" xr:uid="{B85CC8AA-932B-4EB5-8882-CF5A993717B2}"/>
    <cellStyle name="Normal 7 3 2 4" xfId="56747" xr:uid="{E0268BF8-3EB8-4DC9-8F38-1F0050C434A1}"/>
    <cellStyle name="Normal 7 3 2 4 2" xfId="56748" xr:uid="{3A278EBE-65A3-43B4-AE26-E0DAFCAC28FD}"/>
    <cellStyle name="Normal 7 3 2 5" xfId="56749" xr:uid="{4F98E119-A280-4983-8FAB-321FE541805A}"/>
    <cellStyle name="Normal 7 3 2 5 2" xfId="56750" xr:uid="{959D2FBD-E214-44F2-A3A4-85463AEF218E}"/>
    <cellStyle name="Normal 7 3 2 6" xfId="56751" xr:uid="{86938726-926A-4196-9194-683B6E78F4D7}"/>
    <cellStyle name="Normal 7 3 2 7" xfId="56752" xr:uid="{3AEAE9F6-48C7-468F-8A1A-5C043B8CC46E}"/>
    <cellStyle name="Normal 7 3 2 8" xfId="56753" xr:uid="{11B6C7E8-6BE5-487B-B7EB-A6C6D128016A}"/>
    <cellStyle name="Normal 7 3 3" xfId="56754" xr:uid="{F4C90BF3-6CF9-423E-9BEA-B8B1826DC63D}"/>
    <cellStyle name="Normal 7 3 3 2" xfId="56755" xr:uid="{BA602796-3C4A-47E0-BE35-31ED02964D04}"/>
    <cellStyle name="Normal 7 3 3 2 2" xfId="56756" xr:uid="{A914AC41-1865-4822-822E-C7789C224B4F}"/>
    <cellStyle name="Normal 7 3 3 2 2 2" xfId="56757" xr:uid="{3BD671E6-AA54-43C8-9B89-3FF0494BB417}"/>
    <cellStyle name="Normal 7 3 3 2 2 2 2" xfId="56758" xr:uid="{A356BBB8-151B-4FDA-B546-219B226F78F1}"/>
    <cellStyle name="Normal 7 3 3 2 2 3" xfId="56759" xr:uid="{EF1E0E59-6B14-43C2-AC44-2512BB1EEBC9}"/>
    <cellStyle name="Normal 7 3 3 2 3" xfId="56760" xr:uid="{44ADD993-1552-413C-93F7-8F023630DE4A}"/>
    <cellStyle name="Normal 7 3 3 2 3 2" xfId="56761" xr:uid="{99871C96-02E6-4065-B721-98C04CA3C7A4}"/>
    <cellStyle name="Normal 7 3 3 2 4" xfId="56762" xr:uid="{465FC19A-7AA6-4076-B747-3BD82E033292}"/>
    <cellStyle name="Normal 7 3 3 2 4 2" xfId="56763" xr:uid="{641E87F4-88D3-4BED-AEEF-B95D8FB37067}"/>
    <cellStyle name="Normal 7 3 3 2 5" xfId="56764" xr:uid="{8AF5A87E-FFFB-473B-85B8-3CEC93ED95C9}"/>
    <cellStyle name="Normal 7 3 3 2 6" xfId="56765" xr:uid="{3C50900F-7D43-429F-8C11-3D7AEC93EE38}"/>
    <cellStyle name="Normal 7 3 3 2 7" xfId="56766" xr:uid="{3A79028E-AA25-4675-AFF3-24E869D99144}"/>
    <cellStyle name="Normal 7 3 3 3" xfId="56767" xr:uid="{CAAB64D8-FDAF-4608-BE61-DCD73907DCA1}"/>
    <cellStyle name="Normal 7 3 3 3 2" xfId="56768" xr:uid="{08CC7A10-B813-4D3B-9239-FB785B984F3F}"/>
    <cellStyle name="Normal 7 3 3 3 2 2" xfId="56769" xr:uid="{59DBF040-CFF2-46BF-BAB2-D85F4C1A6050}"/>
    <cellStyle name="Normal 7 3 3 3 3" xfId="56770" xr:uid="{821510D9-0386-4982-B723-40356759BE60}"/>
    <cellStyle name="Normal 7 3 3 4" xfId="56771" xr:uid="{4C9A07E1-8092-46E1-B346-FE5F8524DBA0}"/>
    <cellStyle name="Normal 7 3 3 4 2" xfId="56772" xr:uid="{BFDF6175-19C1-42DD-8697-D81C24378253}"/>
    <cellStyle name="Normal 7 3 3 5" xfId="56773" xr:uid="{CA1C2EE9-4E92-4409-85F9-3ABF525634E2}"/>
    <cellStyle name="Normal 7 3 3 5 2" xfId="56774" xr:uid="{9323ED56-A45F-4999-BA69-C70E423B1102}"/>
    <cellStyle name="Normal 7 3 3 6" xfId="56775" xr:uid="{476B9364-BF0C-4FF8-BD7B-0E25928F0CCC}"/>
    <cellStyle name="Normal 7 3 3 7" xfId="56776" xr:uid="{7725DF0B-3064-40F0-BD84-F3C010CEA355}"/>
    <cellStyle name="Normal 7 3 3 8" xfId="56777" xr:uid="{0A7C9CD9-B6CC-4597-8E9A-0BE06661AE88}"/>
    <cellStyle name="Normal 7 4" xfId="56778" xr:uid="{42792F2E-436C-4D40-85C4-DBA006A3CBDD}"/>
    <cellStyle name="Normal 7 4 2" xfId="56779" xr:uid="{748A691E-0F3C-4ED0-AA1D-3CFEF7F90430}"/>
    <cellStyle name="Normal 7 4 2 10" xfId="56780" xr:uid="{ED18ECA9-5117-4917-B1F4-DF7A1EDA40C6}"/>
    <cellStyle name="Normal 7 4 2 11" xfId="56781" xr:uid="{88CFBFAD-211D-4659-B68B-EDDE5BCBA579}"/>
    <cellStyle name="Normal 7 4 2 12" xfId="56782" xr:uid="{57E183C1-555E-4680-93F1-4251A69C8CE3}"/>
    <cellStyle name="Normal 7 4 2 2" xfId="56783" xr:uid="{E60F1807-B4E7-4680-A893-790FADE11F2C}"/>
    <cellStyle name="Normal 7 4 2 2 10" xfId="56784" xr:uid="{8DB357E4-7A5E-4129-B188-4D0B61B398AA}"/>
    <cellStyle name="Normal 7 4 2 2 2" xfId="56785" xr:uid="{9749E8C0-DC7C-44C1-BF8F-34A2677BE5AF}"/>
    <cellStyle name="Normal 7 4 2 2 2 2" xfId="56786" xr:uid="{F0C6DEBA-8FA1-47E7-B1E0-A1BC15978A1B}"/>
    <cellStyle name="Normal 7 4 2 2 2 2 2" xfId="56787" xr:uid="{25545E9C-75C0-4D36-955D-C57547D747E0}"/>
    <cellStyle name="Normal 7 4 2 2 2 2 2 2" xfId="56788" xr:uid="{D1C0A28F-87AB-4A8D-B696-5ADDE837EC43}"/>
    <cellStyle name="Normal 7 4 2 2 2 2 3" xfId="56789" xr:uid="{09521041-3B50-4023-A110-D40831A029CF}"/>
    <cellStyle name="Normal 7 4 2 2 2 3" xfId="56790" xr:uid="{A820E238-F8DC-4A78-A609-47220FB5B00E}"/>
    <cellStyle name="Normal 7 4 2 2 2 3 2" xfId="56791" xr:uid="{52C89FC6-F8ED-4246-948A-DD48726264D8}"/>
    <cellStyle name="Normal 7 4 2 2 2 4" xfId="56792" xr:uid="{E78626B3-CEDE-4B2F-8986-C5B0A93B8382}"/>
    <cellStyle name="Normal 7 4 2 2 2 4 2" xfId="56793" xr:uid="{89AF4060-8F30-4371-B508-2689497AFEA2}"/>
    <cellStyle name="Normal 7 4 2 2 2 5" xfId="56794" xr:uid="{030C92BE-FDA6-47B8-912E-627B2C5D6AFB}"/>
    <cellStyle name="Normal 7 4 2 2 2 6" xfId="56795" xr:uid="{FDFF9757-B891-48BC-8640-DA28C04AF6F6}"/>
    <cellStyle name="Normal 7 4 2 2 2 7" xfId="56796" xr:uid="{4DC6EE95-5420-4FA1-92E8-9371587E7172}"/>
    <cellStyle name="Normal 7 4 2 2 3" xfId="56797" xr:uid="{934AAA39-AD73-4C5C-A596-F5AB7EDE24C2}"/>
    <cellStyle name="Normal 7 4 2 2 3 2" xfId="56798" xr:uid="{9AD40587-3C10-499F-A80C-47736DD33B76}"/>
    <cellStyle name="Normal 7 4 2 2 3 2 2" xfId="56799" xr:uid="{D3C749B5-4D42-4165-9BD9-B21BC293BA8F}"/>
    <cellStyle name="Normal 7 4 2 2 3 2 2 2" xfId="56800" xr:uid="{7039E180-CE66-443E-8151-047581F59913}"/>
    <cellStyle name="Normal 7 4 2 2 3 2 3" xfId="56801" xr:uid="{B24D2E52-F642-4888-B0A6-A00A95D9EC93}"/>
    <cellStyle name="Normal 7 4 2 2 3 3" xfId="56802" xr:uid="{50DD5C64-20CF-4397-A063-0C507A1241D4}"/>
    <cellStyle name="Normal 7 4 2 2 3 3 2" xfId="56803" xr:uid="{D2C041C7-C661-4C79-9394-8CFECE20F318}"/>
    <cellStyle name="Normal 7 4 2 2 3 4" xfId="56804" xr:uid="{5AF6621A-DDFE-4146-BE8E-306DE110D5BA}"/>
    <cellStyle name="Normal 7 4 2 2 3 4 2" xfId="56805" xr:uid="{D5EA160E-8851-4F1C-A560-ABBC4DAEBC50}"/>
    <cellStyle name="Normal 7 4 2 2 3 5" xfId="56806" xr:uid="{66E2B2D6-3B1B-444E-B707-9AE2DC938EB9}"/>
    <cellStyle name="Normal 7 4 2 2 3 6" xfId="56807" xr:uid="{B3DCC5A7-AB29-41F9-8AB1-A2331E0B416F}"/>
    <cellStyle name="Normal 7 4 2 2 3 7" xfId="56808" xr:uid="{2F1ADCAA-EB96-45EF-8FF3-A039AA741C2B}"/>
    <cellStyle name="Normal 7 4 2 2 4" xfId="56809" xr:uid="{29090DD7-79EB-4A8D-83E4-57C7EFA46B88}"/>
    <cellStyle name="Normal 7 4 2 2 4 2" xfId="56810" xr:uid="{E85CBDAD-B618-4D2E-8C81-D36B116E39A0}"/>
    <cellStyle name="Normal 7 4 2 2 4 2 2" xfId="56811" xr:uid="{638743C8-B90A-4E55-A981-D2F2179AE03E}"/>
    <cellStyle name="Normal 7 4 2 2 4 2 2 2" xfId="56812" xr:uid="{804CF24D-DB54-4DE3-91D1-5C276897DC3A}"/>
    <cellStyle name="Normal 7 4 2 2 4 2 3" xfId="56813" xr:uid="{9C86C3CC-5040-4A7E-BFFA-FF78850A7CBA}"/>
    <cellStyle name="Normal 7 4 2 2 4 3" xfId="56814" xr:uid="{5621731E-8763-4653-BA89-1F3AC6A917BB}"/>
    <cellStyle name="Normal 7 4 2 2 4 3 2" xfId="56815" xr:uid="{2498E47F-7B12-4DD4-BBEF-36A0C716B986}"/>
    <cellStyle name="Normal 7 4 2 2 4 4" xfId="56816" xr:uid="{4E78FD14-A3DF-49D3-AF75-68288A278A4F}"/>
    <cellStyle name="Normal 7 4 2 2 4 4 2" xfId="56817" xr:uid="{EB5E5710-7D3E-4306-BBC9-061F8C17857F}"/>
    <cellStyle name="Normal 7 4 2 2 4 5" xfId="56818" xr:uid="{D54BE8B2-3B20-4EB8-9E55-773AAD339593}"/>
    <cellStyle name="Normal 7 4 2 2 4 6" xfId="56819" xr:uid="{EF4C15E7-4F47-404E-9F71-C43CDADA95F8}"/>
    <cellStyle name="Normal 7 4 2 2 4 7" xfId="56820" xr:uid="{7396F56B-48BA-417E-AF68-E72695117DDA}"/>
    <cellStyle name="Normal 7 4 2 2 5" xfId="56821" xr:uid="{616ADAF9-8EBA-4650-8932-E39637CD6CFC}"/>
    <cellStyle name="Normal 7 4 2 2 5 2" xfId="56822" xr:uid="{FB7B362E-D70D-43CB-82F5-35CFA273FD72}"/>
    <cellStyle name="Normal 7 4 2 2 5 2 2" xfId="56823" xr:uid="{DB3CBE67-3A83-4D4F-AF4A-A880D16F84EB}"/>
    <cellStyle name="Normal 7 4 2 2 5 3" xfId="56824" xr:uid="{73C48D53-84E4-42F1-88E5-23C789E57FD3}"/>
    <cellStyle name="Normal 7 4 2 2 6" xfId="56825" xr:uid="{39CE64B1-37DA-401E-B339-0C1434B4B1CB}"/>
    <cellStyle name="Normal 7 4 2 2 6 2" xfId="56826" xr:uid="{154DE05B-AA8F-4FAE-99CC-FF195E78D917}"/>
    <cellStyle name="Normal 7 4 2 2 7" xfId="56827" xr:uid="{ED7ADB06-5405-42CD-8938-6EB303A773E7}"/>
    <cellStyle name="Normal 7 4 2 2 7 2" xfId="56828" xr:uid="{73DA46D1-5812-4CC0-A340-D1E473126A6A}"/>
    <cellStyle name="Normal 7 4 2 2 8" xfId="56829" xr:uid="{3CE890F4-8735-4FDF-B2D3-303F1FE2A721}"/>
    <cellStyle name="Normal 7 4 2 2 9" xfId="56830" xr:uid="{A36D1B0F-A1F6-492E-BCA7-31A0C94F1357}"/>
    <cellStyle name="Normal 7 4 2 3" xfId="56831" xr:uid="{78B8735B-4447-4BB0-A25E-47430F5EA0C3}"/>
    <cellStyle name="Normal 7 4 2 3 2" xfId="56832" xr:uid="{AF56D23C-BA14-43A9-820B-82E54F7998F2}"/>
    <cellStyle name="Normal 7 4 2 3 2 2" xfId="56833" xr:uid="{0BABEE65-ECAF-4325-84CD-20C81A0BAFE9}"/>
    <cellStyle name="Normal 7 4 2 3 2 2 2" xfId="56834" xr:uid="{7BAFF53A-C6DB-4ED8-ABCE-552B3C89C75D}"/>
    <cellStyle name="Normal 7 4 2 3 2 2 2 2" xfId="56835" xr:uid="{C9F92F21-51E8-4F75-A38D-B735DF5BE72A}"/>
    <cellStyle name="Normal 7 4 2 3 2 2 3" xfId="56836" xr:uid="{C1685479-33CB-4DD8-8D75-5C45413E6828}"/>
    <cellStyle name="Normal 7 4 2 3 2 3" xfId="56837" xr:uid="{2BA3ED8F-7178-45E7-AB17-72AD6DF84CA0}"/>
    <cellStyle name="Normal 7 4 2 3 2 3 2" xfId="56838" xr:uid="{E6D5E838-1966-491D-B8C3-18E333D686D8}"/>
    <cellStyle name="Normal 7 4 2 3 2 4" xfId="56839" xr:uid="{1D2405C2-08DD-4AA1-94AB-B40EBA3124F7}"/>
    <cellStyle name="Normal 7 4 2 3 2 4 2" xfId="56840" xr:uid="{54F604AD-8651-44DB-A32C-C417469BCEC0}"/>
    <cellStyle name="Normal 7 4 2 3 2 5" xfId="56841" xr:uid="{3D340F18-2116-4309-B4D6-6CE2C2DE4FC4}"/>
    <cellStyle name="Normal 7 4 2 3 2 6" xfId="56842" xr:uid="{B047F9FE-E01E-4448-B3D3-BB261E166CF8}"/>
    <cellStyle name="Normal 7 4 2 3 2 7" xfId="56843" xr:uid="{9BDF5D4E-B33F-42C8-BBD5-AF8B6797DEF5}"/>
    <cellStyle name="Normal 7 4 2 3 3" xfId="56844" xr:uid="{EA9935A6-A8AB-429C-B600-DBB83F5CDC51}"/>
    <cellStyle name="Normal 7 4 2 3 3 2" xfId="56845" xr:uid="{D79E889A-2268-4F8F-A29C-76B5F7B55E59}"/>
    <cellStyle name="Normal 7 4 2 3 3 2 2" xfId="56846" xr:uid="{3C897626-26CC-430B-A32A-0A311DA139B4}"/>
    <cellStyle name="Normal 7 4 2 3 3 3" xfId="56847" xr:uid="{B00C2601-7848-4BE6-8AC4-8B1C8DE600F7}"/>
    <cellStyle name="Normal 7 4 2 3 4" xfId="56848" xr:uid="{ED8B44A3-ED69-4E00-A133-8C34FB65C504}"/>
    <cellStyle name="Normal 7 4 2 3 4 2" xfId="56849" xr:uid="{01CFBCCA-B479-4169-B329-29C908C33067}"/>
    <cellStyle name="Normal 7 4 2 3 5" xfId="56850" xr:uid="{E3E8E871-175C-4FB6-90AC-E4B031E86F56}"/>
    <cellStyle name="Normal 7 4 2 3 5 2" xfId="56851" xr:uid="{DF627F74-0C70-4FEF-A6CE-A86752CAE099}"/>
    <cellStyle name="Normal 7 4 2 3 6" xfId="56852" xr:uid="{010C3D02-A6CC-480E-AC90-D4CCA8207F09}"/>
    <cellStyle name="Normal 7 4 2 3 7" xfId="56853" xr:uid="{8812118E-8253-47A3-A7D2-FF3A7804467E}"/>
    <cellStyle name="Normal 7 4 2 3 8" xfId="56854" xr:uid="{5413DDED-9846-4C57-B1A8-5A7364E2D40C}"/>
    <cellStyle name="Normal 7 4 2 4" xfId="56855" xr:uid="{B82D86BF-5BA3-46F5-A32A-56B142E5AFA4}"/>
    <cellStyle name="Normal 7 4 2 4 2" xfId="56856" xr:uid="{593236ED-EC36-4997-B28F-9880E1B7C793}"/>
    <cellStyle name="Normal 7 4 2 4 2 2" xfId="56857" xr:uid="{F39FF3EB-8E01-4707-917C-72A41A5361C8}"/>
    <cellStyle name="Normal 7 4 2 4 2 2 2" xfId="56858" xr:uid="{2BBB858C-1837-4143-929D-FE39EBA1F2FF}"/>
    <cellStyle name="Normal 7 4 2 4 2 3" xfId="56859" xr:uid="{164F00B8-8575-4294-9B21-2849ED9782E9}"/>
    <cellStyle name="Normal 7 4 2 4 3" xfId="56860" xr:uid="{9AF4E7DA-1954-4781-A24A-4175451B31C1}"/>
    <cellStyle name="Normal 7 4 2 4 3 2" xfId="56861" xr:uid="{B5C6279C-9C26-42B8-B13E-28A21FF6FED2}"/>
    <cellStyle name="Normal 7 4 2 4 4" xfId="56862" xr:uid="{36DAD971-B6ED-4BDE-BBE3-DF5A462742CA}"/>
    <cellStyle name="Normal 7 4 2 4 4 2" xfId="56863" xr:uid="{DD750C71-E47A-4B18-B753-793D99CF8E3F}"/>
    <cellStyle name="Normal 7 4 2 4 5" xfId="56864" xr:uid="{110D28D6-6179-41F3-B2F9-D279CC7AE4A2}"/>
    <cellStyle name="Normal 7 4 2 4 6" xfId="56865" xr:uid="{9A35BAFE-6644-4FA5-B58A-C6C8265BAEB4}"/>
    <cellStyle name="Normal 7 4 2 4 7" xfId="56866" xr:uid="{AE308828-9067-4F3C-AAEB-FD8B0BCD9F7D}"/>
    <cellStyle name="Normal 7 4 2 5" xfId="56867" xr:uid="{F758017A-5EA6-480D-AF9F-567B2CA5F80F}"/>
    <cellStyle name="Normal 7 4 2 5 2" xfId="56868" xr:uid="{822D7D45-9F7C-4B75-A25E-F16C71C89A6F}"/>
    <cellStyle name="Normal 7 4 2 5 2 2" xfId="56869" xr:uid="{C28017F5-981A-4E34-B4CA-A77962D89864}"/>
    <cellStyle name="Normal 7 4 2 5 2 2 2" xfId="56870" xr:uid="{D505228A-9BCC-4F9A-8866-ECCA964E5C3E}"/>
    <cellStyle name="Normal 7 4 2 5 2 3" xfId="56871" xr:uid="{CEF9849B-FB24-40D9-AAB7-5854BF7840F5}"/>
    <cellStyle name="Normal 7 4 2 5 3" xfId="56872" xr:uid="{C393FB1E-7AED-4ACB-998F-3732D15BD536}"/>
    <cellStyle name="Normal 7 4 2 5 3 2" xfId="56873" xr:uid="{E3D8EF1E-C631-4784-ABC3-F93A3FFB1D26}"/>
    <cellStyle name="Normal 7 4 2 5 4" xfId="56874" xr:uid="{5D6B8836-01E7-4CE0-9D40-C9BA05FAE1E9}"/>
    <cellStyle name="Normal 7 4 2 5 4 2" xfId="56875" xr:uid="{879CACDC-49DE-44CE-B9E1-A784D29A24C1}"/>
    <cellStyle name="Normal 7 4 2 5 5" xfId="56876" xr:uid="{D27052E6-61C5-4471-B8F8-986D5AA66FA0}"/>
    <cellStyle name="Normal 7 4 2 5 6" xfId="56877" xr:uid="{23B8311E-27C5-47DE-BCDD-CA8E24F212A3}"/>
    <cellStyle name="Normal 7 4 2 5 7" xfId="56878" xr:uid="{0D2750ED-90FC-4435-B04B-204DF707E583}"/>
    <cellStyle name="Normal 7 4 2 6" xfId="56879" xr:uid="{BFB9988E-0D50-4AAD-9E07-06A3DEA33E94}"/>
    <cellStyle name="Normal 7 4 2 6 2" xfId="56880" xr:uid="{3EC8BB0B-C9F1-4479-B0CD-342CDD01F3C6}"/>
    <cellStyle name="Normal 7 4 2 6 2 2" xfId="56881" xr:uid="{73BBAFA1-64B0-4450-8B97-2ABC41FC76D4}"/>
    <cellStyle name="Normal 7 4 2 6 2 2 2" xfId="56882" xr:uid="{6AC60086-3CE1-45B6-90B9-EBF0C2A5A975}"/>
    <cellStyle name="Normal 7 4 2 6 2 3" xfId="56883" xr:uid="{88153D67-A7CC-40A5-BFF7-66D8E2EFA323}"/>
    <cellStyle name="Normal 7 4 2 6 3" xfId="56884" xr:uid="{EEE80402-CD24-42F6-B2BF-4A6985923F3D}"/>
    <cellStyle name="Normal 7 4 2 6 3 2" xfId="56885" xr:uid="{0893D1A1-EB8C-428C-A5BC-1ED1C265935E}"/>
    <cellStyle name="Normal 7 4 2 6 4" xfId="56886" xr:uid="{2F6A6DD6-88A4-4189-A663-5BBC36765F2A}"/>
    <cellStyle name="Normal 7 4 2 6 4 2" xfId="56887" xr:uid="{C246B644-DF42-4C29-A179-7C929120ADD1}"/>
    <cellStyle name="Normal 7 4 2 6 5" xfId="56888" xr:uid="{E5FE8872-9EA4-46E5-92F6-86F4CAA8706D}"/>
    <cellStyle name="Normal 7 4 2 6 6" xfId="56889" xr:uid="{CF9A9A64-5E50-4F6D-AA39-1B7463B8B544}"/>
    <cellStyle name="Normal 7 4 2 6 7" xfId="56890" xr:uid="{979CD4EA-345B-4E69-B0C5-720B9FD36439}"/>
    <cellStyle name="Normal 7 4 2 7" xfId="56891" xr:uid="{4F14A21A-9E82-45B0-9347-5925DF34F167}"/>
    <cellStyle name="Normal 7 4 2 7 2" xfId="56892" xr:uid="{7FC15BAF-D7C7-4DC4-AF4F-65B0A6A0353D}"/>
    <cellStyle name="Normal 7 4 2 7 2 2" xfId="56893" xr:uid="{74CD5964-155B-48AD-BA85-E312E1C5518D}"/>
    <cellStyle name="Normal 7 4 2 7 3" xfId="56894" xr:uid="{34DABA70-F90D-418F-A15D-CBE0BFDE6C85}"/>
    <cellStyle name="Normal 7 4 2 7 4" xfId="56895" xr:uid="{41503DDB-30FE-4CA6-98EC-099D06BCBA72}"/>
    <cellStyle name="Normal 7 4 2 8" xfId="56896" xr:uid="{7A5DF36D-C8E0-4020-90FE-F02F861A29F5}"/>
    <cellStyle name="Normal 7 4 2 8 2" xfId="56897" xr:uid="{4867AEC8-9F61-4986-95EB-AD3B7B18334E}"/>
    <cellStyle name="Normal 7 4 2 9" xfId="56898" xr:uid="{84E7826B-515E-4A49-844E-D2B836A102CA}"/>
    <cellStyle name="Normal 7 4 2 9 2" xfId="56899" xr:uid="{1657C160-006E-4B79-8951-DEE861E9FDCB}"/>
    <cellStyle name="Normal 7 4 2_Actual PT" xfId="56900" xr:uid="{A7561CA3-F43E-4906-84CC-CED3CFB21E5F}"/>
    <cellStyle name="Normal 7 4 3" xfId="56901" xr:uid="{52D1A296-AC44-4223-9F4C-9F7EEBEC92AE}"/>
    <cellStyle name="Normal 7 5" xfId="56902" xr:uid="{C28CCA06-F431-4038-9ABE-C71BD8CA881B}"/>
    <cellStyle name="Normal 7 5 10" xfId="56903" xr:uid="{2D751D05-419D-468B-8674-4CF0C552569E}"/>
    <cellStyle name="Normal 7 5 11" xfId="56904" xr:uid="{C8382A8D-DBFE-4357-8237-CB0F46F3EA96}"/>
    <cellStyle name="Normal 7 5 12" xfId="56905" xr:uid="{89214B44-D7E3-4B0E-971A-DDC1D39268E6}"/>
    <cellStyle name="Normal 7 5 13" xfId="56906" xr:uid="{029F0E65-9551-4B32-8675-0EBA25B3FD75}"/>
    <cellStyle name="Normal 7 5 2" xfId="56907" xr:uid="{3886DEA7-EEB5-478C-A951-244B9DCE6376}"/>
    <cellStyle name="Normal 7 5 2 10" xfId="56908" xr:uid="{9A5F6D1B-67F0-486A-8295-302B0E839557}"/>
    <cellStyle name="Normal 7 5 2 2" xfId="56909" xr:uid="{BA4DC397-BD60-41EC-8886-E67776444339}"/>
    <cellStyle name="Normal 7 5 2 2 2" xfId="56910" xr:uid="{7D226E93-49C3-488F-A010-2510247A5101}"/>
    <cellStyle name="Normal 7 5 2 2 2 2" xfId="56911" xr:uid="{681A53CA-63D7-4EBA-833F-A67DEF6E9598}"/>
    <cellStyle name="Normal 7 5 2 2 2 2 2" xfId="56912" xr:uid="{0E739990-EF86-4446-8656-F752F17DA0E5}"/>
    <cellStyle name="Normal 7 5 2 2 2 3" xfId="56913" xr:uid="{A8ECDD06-217B-46E2-8380-C0016C51ECFD}"/>
    <cellStyle name="Normal 7 5 2 2 3" xfId="56914" xr:uid="{BC694F54-6F1F-4680-BED4-72D552D1C0A7}"/>
    <cellStyle name="Normal 7 5 2 2 3 2" xfId="56915" xr:uid="{CEF4C542-C0BD-4DF3-AA0C-E1B9A5126FEB}"/>
    <cellStyle name="Normal 7 5 2 2 4" xfId="56916" xr:uid="{3B9D9A97-37B4-43B1-985B-B9D617ECD4CF}"/>
    <cellStyle name="Normal 7 5 2 2 4 2" xfId="56917" xr:uid="{82EDEC8E-4B73-45A6-9D55-3C8766DC9E9E}"/>
    <cellStyle name="Normal 7 5 2 2 5" xfId="56918" xr:uid="{F53B47F5-F51A-4B88-95E2-0F5E5B4C3B2F}"/>
    <cellStyle name="Normal 7 5 2 2 6" xfId="56919" xr:uid="{6FD1814E-9D33-4FB2-AE3C-BF08C30D5294}"/>
    <cellStyle name="Normal 7 5 2 2 7" xfId="56920" xr:uid="{126B6A58-C183-44FA-977F-2875EC377CE2}"/>
    <cellStyle name="Normal 7 5 2 3" xfId="56921" xr:uid="{A4CE313B-D42C-4C3D-AA61-7ED568AFEA6B}"/>
    <cellStyle name="Normal 7 5 2 3 2" xfId="56922" xr:uid="{6E8607B4-E996-4427-A486-2137804789FA}"/>
    <cellStyle name="Normal 7 5 2 3 2 2" xfId="56923" xr:uid="{DD39C4A3-1F96-4CCE-8ECA-5003662D55E2}"/>
    <cellStyle name="Normal 7 5 2 3 2 2 2" xfId="56924" xr:uid="{B61C90B7-8D0E-45CE-B543-5EA0BDCB7F71}"/>
    <cellStyle name="Normal 7 5 2 3 2 3" xfId="56925" xr:uid="{1762B097-9F7A-4FE6-9210-4DFBD46F8F39}"/>
    <cellStyle name="Normal 7 5 2 3 3" xfId="56926" xr:uid="{4441033C-B12B-4ED9-9E32-732748DB5A4A}"/>
    <cellStyle name="Normal 7 5 2 3 3 2" xfId="56927" xr:uid="{4CF5D641-33A7-44C4-972D-E1158CDAB896}"/>
    <cellStyle name="Normal 7 5 2 3 4" xfId="56928" xr:uid="{C24B72FD-15FE-4451-B50A-C8215896FA83}"/>
    <cellStyle name="Normal 7 5 2 3 4 2" xfId="56929" xr:uid="{BF490426-BFA8-4B3F-96FD-8C982840B4C5}"/>
    <cellStyle name="Normal 7 5 2 3 5" xfId="56930" xr:uid="{FD4B6E98-E59A-4C02-B03A-C9427CC366A7}"/>
    <cellStyle name="Normal 7 5 2 3 6" xfId="56931" xr:uid="{DDE18BFA-2A50-45A3-90BA-540F365941C6}"/>
    <cellStyle name="Normal 7 5 2 3 7" xfId="56932" xr:uid="{859C9BC1-8936-4F52-8396-8BB7069BF914}"/>
    <cellStyle name="Normal 7 5 2 4" xfId="56933" xr:uid="{08A63552-E592-499F-A532-2A58F66C1526}"/>
    <cellStyle name="Normal 7 5 2 4 2" xfId="56934" xr:uid="{854EB0F8-085B-4594-817F-404A1B8735DC}"/>
    <cellStyle name="Normal 7 5 2 4 2 2" xfId="56935" xr:uid="{6C4D810F-6663-481E-985F-BC62099655D2}"/>
    <cellStyle name="Normal 7 5 2 4 2 2 2" xfId="56936" xr:uid="{9E7868D5-3F9A-43F3-9FCA-879EAA67C3FD}"/>
    <cellStyle name="Normal 7 5 2 4 2 3" xfId="56937" xr:uid="{E8B61325-E788-483D-82E9-989C2964EF90}"/>
    <cellStyle name="Normal 7 5 2 4 3" xfId="56938" xr:uid="{D7992752-1104-4358-B9D0-98CDA99EF667}"/>
    <cellStyle name="Normal 7 5 2 4 3 2" xfId="56939" xr:uid="{1AB59606-9F75-4E56-A52B-2C24F0A4652F}"/>
    <cellStyle name="Normal 7 5 2 4 4" xfId="56940" xr:uid="{AF3EABDD-C81B-42FD-A4E2-0639E56D4DDD}"/>
    <cellStyle name="Normal 7 5 2 4 4 2" xfId="56941" xr:uid="{BE806002-24D2-4796-8035-4D5F6FE7C37F}"/>
    <cellStyle name="Normal 7 5 2 4 5" xfId="56942" xr:uid="{F974E289-A8A5-41E4-A775-AA0064AF40E5}"/>
    <cellStyle name="Normal 7 5 2 4 6" xfId="56943" xr:uid="{4401971E-5203-4608-8403-C71D04630302}"/>
    <cellStyle name="Normal 7 5 2 4 7" xfId="56944" xr:uid="{401FD87A-79E9-453F-AC72-8397AA030C2F}"/>
    <cellStyle name="Normal 7 5 2 5" xfId="56945" xr:uid="{C52C0FA5-FD36-42E8-A5E3-2105C6527493}"/>
    <cellStyle name="Normal 7 5 2 5 2" xfId="56946" xr:uid="{4E8217FA-30D6-411D-8F67-93B16DF20312}"/>
    <cellStyle name="Normal 7 5 2 5 2 2" xfId="56947" xr:uid="{FFD1BEDD-28BE-496A-A6D3-B5E8319EF25F}"/>
    <cellStyle name="Normal 7 5 2 5 3" xfId="56948" xr:uid="{C3D50F01-1AB1-436E-AE63-B30ED01209FA}"/>
    <cellStyle name="Normal 7 5 2 6" xfId="56949" xr:uid="{92480B77-2798-408D-8A8A-B984966E0BF9}"/>
    <cellStyle name="Normal 7 5 2 6 2" xfId="56950" xr:uid="{0CDA4589-C23B-4A0F-8800-481D6840EDDD}"/>
    <cellStyle name="Normal 7 5 2 7" xfId="56951" xr:uid="{D4B4839F-2D52-4D31-AD05-00D36A794657}"/>
    <cellStyle name="Normal 7 5 2 7 2" xfId="56952" xr:uid="{AEB5DF4D-8E02-44DC-A6D2-309048A0EF66}"/>
    <cellStyle name="Normal 7 5 2 8" xfId="56953" xr:uid="{52E065CD-BCE2-4F8F-8545-A490681C0D7A}"/>
    <cellStyle name="Normal 7 5 2 9" xfId="56954" xr:uid="{79ABEFA3-9672-463F-8CE6-E7B54A0A8365}"/>
    <cellStyle name="Normal 7 5 3" xfId="56955" xr:uid="{3959CB4E-EA27-4CC1-839D-1860DFD29BC6}"/>
    <cellStyle name="Normal 7 5 3 2" xfId="56956" xr:uid="{3810A2F2-1204-4161-827D-4B3AC3F02F3D}"/>
    <cellStyle name="Normal 7 5 3 2 2" xfId="56957" xr:uid="{64815632-4344-4947-B29D-274E660BD675}"/>
    <cellStyle name="Normal 7 5 3 2 2 2" xfId="56958" xr:uid="{BE354660-BFBA-4D9E-8194-C55C88AA5AA5}"/>
    <cellStyle name="Normal 7 5 3 2 2 2 2" xfId="56959" xr:uid="{C985E84F-D50B-4678-9C8F-C02D8ED83721}"/>
    <cellStyle name="Normal 7 5 3 2 2 3" xfId="56960" xr:uid="{4792CA9A-55EC-4B48-9BEF-52F91E35AEF5}"/>
    <cellStyle name="Normal 7 5 3 2 3" xfId="56961" xr:uid="{9727108B-0295-470D-9A10-07A0D1922FAC}"/>
    <cellStyle name="Normal 7 5 3 2 3 2" xfId="56962" xr:uid="{CD6B8917-224D-4B4A-B942-DCABC2CEBA5C}"/>
    <cellStyle name="Normal 7 5 3 2 4" xfId="56963" xr:uid="{549270BF-56A9-423D-B7EE-E99C778F752C}"/>
    <cellStyle name="Normal 7 5 3 2 4 2" xfId="56964" xr:uid="{91552C41-7380-42BB-A10D-457BF7343C9F}"/>
    <cellStyle name="Normal 7 5 3 2 5" xfId="56965" xr:uid="{A3B1F831-C1AE-4DAB-8E02-FE49B5975F03}"/>
    <cellStyle name="Normal 7 5 3 2 6" xfId="56966" xr:uid="{F91286E2-3560-4943-AF5F-46B0F4D59F71}"/>
    <cellStyle name="Normal 7 5 3 2 7" xfId="56967" xr:uid="{CC2B0CDE-1E5B-478A-929F-9662AB049E28}"/>
    <cellStyle name="Normal 7 5 3 3" xfId="56968" xr:uid="{E2F7DDDB-4F4A-4669-9E12-7F0D1EE4F4E1}"/>
    <cellStyle name="Normal 7 5 3 3 2" xfId="56969" xr:uid="{DE3726FA-861B-4FD6-A93E-1B00BE14CFB6}"/>
    <cellStyle name="Normal 7 5 3 3 2 2" xfId="56970" xr:uid="{2C501393-F819-4D78-B5E3-444ACC97C390}"/>
    <cellStyle name="Normal 7 5 3 3 3" xfId="56971" xr:uid="{7B39BA77-EC62-4046-A838-01AFEFDB5B31}"/>
    <cellStyle name="Normal 7 5 3 4" xfId="56972" xr:uid="{7D5A2AAD-476B-41D4-B605-97155FD46845}"/>
    <cellStyle name="Normal 7 5 3 4 2" xfId="56973" xr:uid="{0261F9CB-67F3-47F5-BA51-61FB7EDA1315}"/>
    <cellStyle name="Normal 7 5 3 5" xfId="56974" xr:uid="{F24C32F7-A381-4B72-814C-275E8BD24B44}"/>
    <cellStyle name="Normal 7 5 3 5 2" xfId="56975" xr:uid="{A04F1290-EB5B-4C51-BF67-FE797DE9CF40}"/>
    <cellStyle name="Normal 7 5 3 6" xfId="56976" xr:uid="{2DCA2E14-CBDE-4DE7-A524-12F18916F939}"/>
    <cellStyle name="Normal 7 5 3 7" xfId="56977" xr:uid="{CFC596E8-95DA-4190-9224-32A566256C8D}"/>
    <cellStyle name="Normal 7 5 3 8" xfId="56978" xr:uid="{CE1D767E-CEAF-48DA-B17F-D47A46D1DE8F}"/>
    <cellStyle name="Normal 7 5 4" xfId="56979" xr:uid="{62E49DF6-2D52-4C73-A9AB-260EE40B214D}"/>
    <cellStyle name="Normal 7 5 4 2" xfId="56980" xr:uid="{CE205E54-3A63-401C-BA44-D7545ED828B7}"/>
    <cellStyle name="Normal 7 5 4 2 2" xfId="56981" xr:uid="{575F7ADE-A4A7-4354-A810-C92C38844E12}"/>
    <cellStyle name="Normal 7 5 4 2 2 2" xfId="56982" xr:uid="{2DECC6D9-C221-41E9-A306-60E00A76EDD8}"/>
    <cellStyle name="Normal 7 5 4 2 3" xfId="56983" xr:uid="{37011B58-884D-4B28-87B8-990D62DB263A}"/>
    <cellStyle name="Normal 7 5 4 3" xfId="56984" xr:uid="{25E8474C-1941-4DBE-8BDB-C3B5BC0DF029}"/>
    <cellStyle name="Normal 7 5 4 3 2" xfId="56985" xr:uid="{D2F23232-05EE-4E3E-9157-13180BAB88BB}"/>
    <cellStyle name="Normal 7 5 4 4" xfId="56986" xr:uid="{9A38F128-9E13-418F-B633-457E45B2330F}"/>
    <cellStyle name="Normal 7 5 4 4 2" xfId="56987" xr:uid="{B7E9EE06-7334-4A49-94CE-40E9636D6841}"/>
    <cellStyle name="Normal 7 5 4 5" xfId="56988" xr:uid="{460AB98D-E291-4A36-978C-0601BC075B6A}"/>
    <cellStyle name="Normal 7 5 4 6" xfId="56989" xr:uid="{251A38F8-982D-4A98-9D28-85E326EE768E}"/>
    <cellStyle name="Normal 7 5 4 7" xfId="56990" xr:uid="{9D07D7E0-3057-49DE-9A20-E5CEAC980288}"/>
    <cellStyle name="Normal 7 5 5" xfId="56991" xr:uid="{BD4ED838-49F2-42E8-BCD3-E1C9306263F8}"/>
    <cellStyle name="Normal 7 5 5 2" xfId="56992" xr:uid="{C990F6D2-C29A-4938-8850-743390D03962}"/>
    <cellStyle name="Normal 7 5 5 2 2" xfId="56993" xr:uid="{6B77775E-E765-4A58-A825-7AEEC4FF5DE2}"/>
    <cellStyle name="Normal 7 5 5 2 2 2" xfId="56994" xr:uid="{EC7EE36F-51D3-4C65-8D2A-E7AD7636B848}"/>
    <cellStyle name="Normal 7 5 5 2 3" xfId="56995" xr:uid="{43252C34-B151-4F3F-9C9B-29A625952B35}"/>
    <cellStyle name="Normal 7 5 5 3" xfId="56996" xr:uid="{84489D34-6022-40EF-B2D7-7481E259E8AD}"/>
    <cellStyle name="Normal 7 5 5 3 2" xfId="56997" xr:uid="{CCB8D989-DE23-4755-8697-FF808C19DF9D}"/>
    <cellStyle name="Normal 7 5 5 4" xfId="56998" xr:uid="{820FF002-72B8-46F8-9D41-50CAA95ACBE2}"/>
    <cellStyle name="Normal 7 5 5 4 2" xfId="56999" xr:uid="{649517F9-E2EC-47B1-8B44-FC196017129D}"/>
    <cellStyle name="Normal 7 5 5 5" xfId="57000" xr:uid="{36460E92-9428-491B-B460-15785711C4A2}"/>
    <cellStyle name="Normal 7 5 5 6" xfId="57001" xr:uid="{80DDC1A7-1FC4-4D6A-A176-AC1BBA2ABDFC}"/>
    <cellStyle name="Normal 7 5 5 7" xfId="57002" xr:uid="{FD2C6A8B-1C62-4B09-9175-40467529813E}"/>
    <cellStyle name="Normal 7 5 6" xfId="57003" xr:uid="{81563ADE-DD31-411A-845A-EE63C498686A}"/>
    <cellStyle name="Normal 7 5 6 2" xfId="57004" xr:uid="{6BAFE479-7720-4C5E-87ED-CD321AF5EAF3}"/>
    <cellStyle name="Normal 7 5 6 2 2" xfId="57005" xr:uid="{9D0DC5D0-742E-47CC-A6F1-0F6C99EA84C6}"/>
    <cellStyle name="Normal 7 5 6 2 2 2" xfId="57006" xr:uid="{CA82347F-2BF2-4AA8-A45D-873AE67B74AB}"/>
    <cellStyle name="Normal 7 5 6 2 3" xfId="57007" xr:uid="{94319A7E-278B-42A4-9E5A-2F0017294206}"/>
    <cellStyle name="Normal 7 5 6 3" xfId="57008" xr:uid="{5D07A934-0F48-465C-B9A9-E1DE3237F0F6}"/>
    <cellStyle name="Normal 7 5 6 3 2" xfId="57009" xr:uid="{B14CDCED-742C-4E87-90BA-DE38BC14B3A6}"/>
    <cellStyle name="Normal 7 5 6 4" xfId="57010" xr:uid="{87AD28F4-B97C-42C1-B9D7-46002459854A}"/>
    <cellStyle name="Normal 7 5 6 4 2" xfId="57011" xr:uid="{61D1C449-C4BC-44BB-AAEE-4BDEAE5BA274}"/>
    <cellStyle name="Normal 7 5 6 5" xfId="57012" xr:uid="{BCFF757B-A8A0-4E13-ACF2-4E018CADE519}"/>
    <cellStyle name="Normal 7 5 6 6" xfId="57013" xr:uid="{73008A0B-C908-47C5-BE21-07771A17161C}"/>
    <cellStyle name="Normal 7 5 6 7" xfId="57014" xr:uid="{A1DA338A-6760-4197-8D19-3BA35A466B02}"/>
    <cellStyle name="Normal 7 5 7" xfId="57015" xr:uid="{4CEDA78B-D6C8-462B-B762-1FCC3EC6C5F1}"/>
    <cellStyle name="Normal 7 5 7 2" xfId="57016" xr:uid="{061EC7B2-583C-427D-AB3D-C6278DA47072}"/>
    <cellStyle name="Normal 7 5 7 2 2" xfId="57017" xr:uid="{1F5E8069-4558-40E3-90AB-236323B23368}"/>
    <cellStyle name="Normal 7 5 7 3" xfId="57018" xr:uid="{8D42D4B2-B3A7-4C7E-BE55-7A600E3480A5}"/>
    <cellStyle name="Normal 7 5 7 4" xfId="57019" xr:uid="{605DC2D6-ADB0-420B-AB7F-27115A3618B1}"/>
    <cellStyle name="Normal 7 5 8" xfId="57020" xr:uid="{557461FD-0BD7-4111-8A1F-B63ADD0B677D}"/>
    <cellStyle name="Normal 7 5 8 2" xfId="57021" xr:uid="{729EEB6F-C02D-4E63-B05C-0C4B0DC1A012}"/>
    <cellStyle name="Normal 7 5 9" xfId="57022" xr:uid="{9F331B6C-32D0-4710-8984-65355AB46DD1}"/>
    <cellStyle name="Normal 7 5 9 2" xfId="57023" xr:uid="{2A12BB67-FD87-43A0-9AC8-197A982507B9}"/>
    <cellStyle name="Normal 7 5_Actual PT" xfId="57024" xr:uid="{DF21D93E-9FC6-43BE-B7F3-2FB446738BEA}"/>
    <cellStyle name="Normal 7 6" xfId="57025" xr:uid="{0BFF3A82-2B7D-4BC5-9C51-72F1EEA1BE8B}"/>
    <cellStyle name="Normal 7 6 10" xfId="57026" xr:uid="{F651D6C4-7820-4EF3-89E6-ACFE6D3D7E53}"/>
    <cellStyle name="Normal 7 6 2" xfId="57027" xr:uid="{D84ED0C4-AB2A-4A47-989A-C2E8D75E141C}"/>
    <cellStyle name="Normal 7 6 2 2" xfId="57028" xr:uid="{ED766D50-934C-4C96-81B6-CA28C04B2440}"/>
    <cellStyle name="Normal 7 6 2 2 2" xfId="57029" xr:uid="{A4E9CB35-E1CF-49F9-814A-9AF4F736A0B2}"/>
    <cellStyle name="Normal 7 6 2 2 2 2" xfId="57030" xr:uid="{804BFF9F-77EB-4061-A806-191C476D9D97}"/>
    <cellStyle name="Normal 7 6 2 2 3" xfId="57031" xr:uid="{98798FBC-02DB-47AF-93DC-C0FFAA7461E1}"/>
    <cellStyle name="Normal 7 6 2 3" xfId="57032" xr:uid="{17091B35-45B4-4DB6-A4D2-57C557E45248}"/>
    <cellStyle name="Normal 7 6 2 3 2" xfId="57033" xr:uid="{B12E5F91-10DC-43BD-BACE-607404B03E49}"/>
    <cellStyle name="Normal 7 6 2 4" xfId="57034" xr:uid="{D393052E-D13D-45A2-9EAA-58C18D25F29D}"/>
    <cellStyle name="Normal 7 6 2 4 2" xfId="57035" xr:uid="{DD9C0802-783B-41D7-AE72-41D41FA29FD0}"/>
    <cellStyle name="Normal 7 6 2 5" xfId="57036" xr:uid="{09B967AF-3975-4A8A-B09E-B9DEBA302D06}"/>
    <cellStyle name="Normal 7 6 2 6" xfId="57037" xr:uid="{B171A84E-31C3-4784-A6FC-C008E6E2BAA1}"/>
    <cellStyle name="Normal 7 6 2 7" xfId="57038" xr:uid="{DC166F65-B71C-4895-A964-961BC4017D9C}"/>
    <cellStyle name="Normal 7 6 3" xfId="57039" xr:uid="{998DE27C-6EC1-4E9F-BE5A-2E44AED264E7}"/>
    <cellStyle name="Normal 7 6 3 2" xfId="57040" xr:uid="{FD70CE74-0C39-4E43-88C5-D23779D05A0E}"/>
    <cellStyle name="Normal 7 6 3 2 2" xfId="57041" xr:uid="{B2696683-3EBE-497F-8819-689CF45472B6}"/>
    <cellStyle name="Normal 7 6 3 2 2 2" xfId="57042" xr:uid="{E2C02AF9-296D-41CA-B1A5-1A8036986A75}"/>
    <cellStyle name="Normal 7 6 3 2 3" xfId="57043" xr:uid="{3D020528-2FE5-45AB-8662-5CA59CA44B72}"/>
    <cellStyle name="Normal 7 6 3 3" xfId="57044" xr:uid="{8B801BED-6C6D-4E16-8861-B4853E8376B1}"/>
    <cellStyle name="Normal 7 6 3 3 2" xfId="57045" xr:uid="{0165EEF1-BF34-47C9-8E95-8E7CF46E6711}"/>
    <cellStyle name="Normal 7 6 3 4" xfId="57046" xr:uid="{A3A2EBD0-57D8-44AE-BD26-3CE8F95D8F75}"/>
    <cellStyle name="Normal 7 6 3 4 2" xfId="57047" xr:uid="{297D543C-C871-4DD4-9632-EE4DAD290DEE}"/>
    <cellStyle name="Normal 7 6 3 5" xfId="57048" xr:uid="{23EF48E0-65BB-4A0E-9E6A-E32137835046}"/>
    <cellStyle name="Normal 7 6 3 6" xfId="57049" xr:uid="{A1D88BB1-E1BC-4E7E-BB13-5D989D6CC33A}"/>
    <cellStyle name="Normal 7 6 3 7" xfId="57050" xr:uid="{B26A08D4-92A1-4DB9-A3CC-ADA20611D8A1}"/>
    <cellStyle name="Normal 7 6 4" xfId="57051" xr:uid="{45F8ED51-E26F-47C1-B6D1-141EEE12BBF2}"/>
    <cellStyle name="Normal 7 6 4 2" xfId="57052" xr:uid="{A0E93F03-8AE4-4242-AEF0-7968D1775E37}"/>
    <cellStyle name="Normal 7 6 4 2 2" xfId="57053" xr:uid="{D02D31E3-689F-4051-9B6B-2C0D84B2A783}"/>
    <cellStyle name="Normal 7 6 4 2 2 2" xfId="57054" xr:uid="{806C4DC4-1320-481F-90FE-25B27D3F7329}"/>
    <cellStyle name="Normal 7 6 4 2 3" xfId="57055" xr:uid="{8A8B97E7-EF3B-4548-9C66-5B4CC14ED051}"/>
    <cellStyle name="Normal 7 6 4 3" xfId="57056" xr:uid="{71ED6644-C507-4BE6-A186-BB1A99A654EA}"/>
    <cellStyle name="Normal 7 6 4 3 2" xfId="57057" xr:uid="{642CE9F5-48ED-48FD-A4AC-E07B3DA326B6}"/>
    <cellStyle name="Normal 7 6 4 4" xfId="57058" xr:uid="{E611688C-177B-478D-B31F-DFCE131FEBC6}"/>
    <cellStyle name="Normal 7 6 4 4 2" xfId="57059" xr:uid="{605800CE-8595-4A65-9E14-32BA25CE73C0}"/>
    <cellStyle name="Normal 7 6 4 5" xfId="57060" xr:uid="{73CFE3F1-9C9F-4315-9C18-B0DFE278FEEF}"/>
    <cellStyle name="Normal 7 6 4 6" xfId="57061" xr:uid="{889A404A-BAA2-4E54-AE98-A7E497F84597}"/>
    <cellStyle name="Normal 7 6 4 7" xfId="57062" xr:uid="{32C8E06A-756A-4154-9023-E7890C9268E5}"/>
    <cellStyle name="Normal 7 6 5" xfId="57063" xr:uid="{D7E71FA6-CDFE-48B0-A973-47BE5CBCFC13}"/>
    <cellStyle name="Normal 7 6 5 2" xfId="57064" xr:uid="{3C9CBF18-E590-4B68-8CC8-94935FE411AC}"/>
    <cellStyle name="Normal 7 6 5 2 2" xfId="57065" xr:uid="{469FD887-7916-42F9-B82D-361D150A50E8}"/>
    <cellStyle name="Normal 7 6 5 3" xfId="57066" xr:uid="{6B941DF2-2B3E-4053-BA19-79E02C4D957A}"/>
    <cellStyle name="Normal 7 6 6" xfId="57067" xr:uid="{7BA46202-189F-41FA-AF1B-BEDAB0213038}"/>
    <cellStyle name="Normal 7 6 6 2" xfId="57068" xr:uid="{8CEAF7E3-208F-4972-9D48-E30992CC6F89}"/>
    <cellStyle name="Normal 7 6 7" xfId="57069" xr:uid="{B9F4ECFB-E0F1-485F-8FF6-F9809DC11981}"/>
    <cellStyle name="Normal 7 6 7 2" xfId="57070" xr:uid="{5C34B599-F3CF-46B5-8645-06A4A5CBA5AC}"/>
    <cellStyle name="Normal 7 6 8" xfId="57071" xr:uid="{D2D851ED-4BF2-485A-94B0-566BBD663F70}"/>
    <cellStyle name="Normal 7 6 9" xfId="57072" xr:uid="{A23772EE-162A-40D0-8F22-99056D3E128C}"/>
    <cellStyle name="Normal 7 7" xfId="57073" xr:uid="{7919C4FC-8842-4F0A-841C-B7BFF280DECA}"/>
    <cellStyle name="Normal 7 7 10" xfId="57074" xr:uid="{4573C02A-144F-47BB-A65F-83D9F2A84A97}"/>
    <cellStyle name="Normal 7 7 2" xfId="57075" xr:uid="{A5929F95-B5E3-4FAE-8323-710A19A2BED2}"/>
    <cellStyle name="Normal 7 7 2 2" xfId="57076" xr:uid="{658650FC-0275-4F4B-84BB-FE0FA238E71B}"/>
    <cellStyle name="Normal 7 7 2 2 2" xfId="57077" xr:uid="{A94732FC-32ED-4791-AC70-D2C278416D6A}"/>
    <cellStyle name="Normal 7 7 2 2 2 2" xfId="57078" xr:uid="{21DC4FB2-DF21-41CB-9E39-BA2A3A2B17B8}"/>
    <cellStyle name="Normal 7 7 2 2 3" xfId="57079" xr:uid="{7BF10B63-D039-4830-BACE-A5DABFFB20D7}"/>
    <cellStyle name="Normal 7 7 2 3" xfId="57080" xr:uid="{C56F131F-A255-40DD-A32D-39BCDA9C1C52}"/>
    <cellStyle name="Normal 7 7 2 3 2" xfId="57081" xr:uid="{37FB88C3-2E57-4FA2-9111-AFC18B66DB42}"/>
    <cellStyle name="Normal 7 7 2 4" xfId="57082" xr:uid="{54331E3E-953C-4B50-A7E6-577B664EA7D9}"/>
    <cellStyle name="Normal 7 7 2 4 2" xfId="57083" xr:uid="{2216FE18-2D7E-4B11-AE46-58EC7BE12678}"/>
    <cellStyle name="Normal 7 7 2 5" xfId="57084" xr:uid="{82B24D43-6EC9-4F3B-95FC-45973077116B}"/>
    <cellStyle name="Normal 7 7 2 6" xfId="57085" xr:uid="{C300FC30-0103-43F9-88FD-2EA8632F6C40}"/>
    <cellStyle name="Normal 7 7 2 7" xfId="57086" xr:uid="{D22161B9-815A-41C8-AED0-17A96C019D5F}"/>
    <cellStyle name="Normal 7 7 3" xfId="57087" xr:uid="{0E0CC4F9-687B-43D3-A17B-60B74BA6ADB0}"/>
    <cellStyle name="Normal 7 7 3 2" xfId="57088" xr:uid="{A338B515-C466-4514-927A-857192E2B02D}"/>
    <cellStyle name="Normal 7 7 3 2 2" xfId="57089" xr:uid="{9835B5E5-5164-4F9D-B964-171F8BE94328}"/>
    <cellStyle name="Normal 7 7 3 2 2 2" xfId="57090" xr:uid="{2F8B4CED-38C6-4A2F-8FFF-650A6872F179}"/>
    <cellStyle name="Normal 7 7 3 2 3" xfId="57091" xr:uid="{143A8ED4-0FA7-4CCC-A054-7EAF6053D8B0}"/>
    <cellStyle name="Normal 7 7 3 3" xfId="57092" xr:uid="{10D0B182-1AA8-45AC-98D4-9A6CFA6C1452}"/>
    <cellStyle name="Normal 7 7 3 3 2" xfId="57093" xr:uid="{C26AF14D-61B3-4969-BD92-5F5DEA61F611}"/>
    <cellStyle name="Normal 7 7 3 4" xfId="57094" xr:uid="{D3996957-06A2-4874-AC44-774479A572E2}"/>
    <cellStyle name="Normal 7 7 3 4 2" xfId="57095" xr:uid="{BA647616-95DB-4465-A28F-1E410176981B}"/>
    <cellStyle name="Normal 7 7 3 5" xfId="57096" xr:uid="{AC9EE8CC-89E5-4CFE-9CBD-D3B698DAA9BA}"/>
    <cellStyle name="Normal 7 7 3 6" xfId="57097" xr:uid="{413A837E-ADD8-462A-9C2B-3025AFB15556}"/>
    <cellStyle name="Normal 7 7 3 7" xfId="57098" xr:uid="{4EA8B68D-F1B1-4E53-B72C-1AD80F85DB6D}"/>
    <cellStyle name="Normal 7 7 4" xfId="57099" xr:uid="{74416D7A-C5DD-48F8-AC78-600B7886E6F4}"/>
    <cellStyle name="Normal 7 7 4 2" xfId="57100" xr:uid="{57BDCEB9-F54A-4550-9F8A-01F441F612A8}"/>
    <cellStyle name="Normal 7 7 4 2 2" xfId="57101" xr:uid="{965129C5-0599-4536-B8C1-7C4E01C9394F}"/>
    <cellStyle name="Normal 7 7 4 2 2 2" xfId="57102" xr:uid="{830EBD1D-BC08-461D-803F-2DE110FED5FD}"/>
    <cellStyle name="Normal 7 7 4 2 3" xfId="57103" xr:uid="{7DA00949-F338-4E75-8C0A-73B0566A5163}"/>
    <cellStyle name="Normal 7 7 4 3" xfId="57104" xr:uid="{E05346BC-195D-46F2-81C8-F5CA23D46F00}"/>
    <cellStyle name="Normal 7 7 4 3 2" xfId="57105" xr:uid="{09981098-89C4-4F3F-9BF3-5D9D7C9878B8}"/>
    <cellStyle name="Normal 7 7 4 4" xfId="57106" xr:uid="{E715287E-3764-4E61-91B7-6E637921243A}"/>
    <cellStyle name="Normal 7 7 4 4 2" xfId="57107" xr:uid="{6C0C4DFB-B214-4BD5-8DC0-4E3028A8F187}"/>
    <cellStyle name="Normal 7 7 4 5" xfId="57108" xr:uid="{9580BA7A-3488-4C83-84B7-1AC5EF1D5BD5}"/>
    <cellStyle name="Normal 7 7 4 6" xfId="57109" xr:uid="{A25E1546-491B-4239-8C49-9F1772731EFB}"/>
    <cellStyle name="Normal 7 7 4 7" xfId="57110" xr:uid="{9003FB27-4C84-427B-B62D-D2732D9D832B}"/>
    <cellStyle name="Normal 7 7 5" xfId="57111" xr:uid="{8D7A5EBF-FA68-42AF-9C29-01A0DC92DA92}"/>
    <cellStyle name="Normal 7 7 5 2" xfId="57112" xr:uid="{3D5B9F2F-CEE3-4AB0-8040-1ECC57EB63E1}"/>
    <cellStyle name="Normal 7 7 5 2 2" xfId="57113" xr:uid="{73AA29F1-DC6E-4168-9015-10C0DE538020}"/>
    <cellStyle name="Normal 7 7 5 3" xfId="57114" xr:uid="{05FB519D-B464-4946-94B1-5A87142B7DEB}"/>
    <cellStyle name="Normal 7 7 6" xfId="57115" xr:uid="{7C1AD29B-4870-4C0B-B282-3EF0FED68037}"/>
    <cellStyle name="Normal 7 7 6 2" xfId="57116" xr:uid="{83D7AF0C-A856-4E03-8A60-DEA9763C4EAC}"/>
    <cellStyle name="Normal 7 7 7" xfId="57117" xr:uid="{826787B8-7D88-4935-85F1-9C1B0471F8DE}"/>
    <cellStyle name="Normal 7 7 7 2" xfId="57118" xr:uid="{8294A606-AD02-43C6-826F-19456A4B80C1}"/>
    <cellStyle name="Normal 7 7 8" xfId="57119" xr:uid="{1C7D19B4-D40F-4D92-9674-9C50DE0A8BC1}"/>
    <cellStyle name="Normal 7 7 9" xfId="57120" xr:uid="{80B63EB3-303C-40A8-A4E7-F2A1A1AE2744}"/>
    <cellStyle name="Normal 7 8" xfId="57121" xr:uid="{7ABD618E-EAD2-4037-B09D-A3F16D7C052C}"/>
    <cellStyle name="Normal 7 8 2" xfId="57122" xr:uid="{A7D33F42-0BC9-4EBB-AC84-13EA8A16A5F3}"/>
    <cellStyle name="Normal 7 8 2 2" xfId="57123" xr:uid="{300E091B-4DFF-4B92-A0E0-0BECEF96BC9D}"/>
    <cellStyle name="Normal 7 8 2 2 2" xfId="57124" xr:uid="{570C2D46-0A22-4058-9024-AF7DDE1897C9}"/>
    <cellStyle name="Normal 7 8 2 2 2 2" xfId="57125" xr:uid="{E800F7EF-4D9E-4561-87A0-D0067F7799B8}"/>
    <cellStyle name="Normal 7 8 2 2 3" xfId="57126" xr:uid="{B0430F63-E31C-46F9-8DCD-4DF17A9F41AE}"/>
    <cellStyle name="Normal 7 8 2 3" xfId="57127" xr:uid="{1588AE45-9082-4C22-9498-1FA08B456F4D}"/>
    <cellStyle name="Normal 7 8 2 3 2" xfId="57128" xr:uid="{1EAFFC08-CCCE-4786-BB98-C2B5A43245BC}"/>
    <cellStyle name="Normal 7 8 2 4" xfId="57129" xr:uid="{CC5BD3F7-06BB-4D5B-BB83-6C08156D056A}"/>
    <cellStyle name="Normal 7 8 2 4 2" xfId="57130" xr:uid="{73A268E0-3BC0-4940-A1AE-F61A3085278E}"/>
    <cellStyle name="Normal 7 8 2 5" xfId="57131" xr:uid="{D39223A5-6B21-4F0B-A7C0-0A26E00BA063}"/>
    <cellStyle name="Normal 7 8 2 6" xfId="57132" xr:uid="{4999FB80-C661-4989-9EF9-BA27B18A868D}"/>
    <cellStyle name="Normal 7 8 2 7" xfId="57133" xr:uid="{8CC06A26-6497-48B4-B5B2-7D6675A8F168}"/>
    <cellStyle name="Normal 7 8 3" xfId="57134" xr:uid="{D465709E-9DA3-4957-A9B3-9A281BE24D0A}"/>
    <cellStyle name="Normal 7 8 3 2" xfId="57135" xr:uid="{B34A204A-CD13-4C2D-822C-07AA7B87484C}"/>
    <cellStyle name="Normal 7 8 3 2 2" xfId="57136" xr:uid="{27457926-4068-4722-B2E3-CF9F4AA1583D}"/>
    <cellStyle name="Normal 7 8 3 3" xfId="57137" xr:uid="{D648BB22-1862-4A31-90E9-6B1D14723B4D}"/>
    <cellStyle name="Normal 7 8 4" xfId="57138" xr:uid="{EFEC5F33-175B-4E4C-AE66-9000FF2549B6}"/>
    <cellStyle name="Normal 7 8 4 2" xfId="57139" xr:uid="{B8D0513A-817E-40EF-9264-6CF0D72C6E55}"/>
    <cellStyle name="Normal 7 8 5" xfId="57140" xr:uid="{FC50753E-5C4F-4A82-8B82-AB38A866CADA}"/>
    <cellStyle name="Normal 7 8 5 2" xfId="57141" xr:uid="{2F6B22E5-8B4F-4F26-A715-8E882F2E3E72}"/>
    <cellStyle name="Normal 7 8 6" xfId="57142" xr:uid="{6B32C611-B9D5-485A-A6E6-900D7F8657A0}"/>
    <cellStyle name="Normal 7 8 7" xfId="57143" xr:uid="{89B04739-1111-4544-9114-F80EC3E8298A}"/>
    <cellStyle name="Normal 7 8 8" xfId="57144" xr:uid="{9EDFC853-9E35-4CD1-A81F-DC22C2551A18}"/>
    <cellStyle name="Normal 7 9" xfId="57145" xr:uid="{4C248B04-3CBA-484C-B12B-B9FA8C1C0443}"/>
    <cellStyle name="Normal 7 9 2" xfId="57146" xr:uid="{FCD2A927-EEEB-467D-B17B-03A6C701A5EC}"/>
    <cellStyle name="Normal 7 9 2 2" xfId="57147" xr:uid="{467629DB-1A68-4825-8947-F194A3F83494}"/>
    <cellStyle name="Normal 7 9 2 2 2" xfId="57148" xr:uid="{BC61B711-E893-4B51-9D3B-0017F287BB7E}"/>
    <cellStyle name="Normal 7 9 2 2 2 2" xfId="57149" xr:uid="{72CCFDFD-F34C-4686-8278-0740D0640EEA}"/>
    <cellStyle name="Normal 7 9 2 2 3" xfId="57150" xr:uid="{B0BCF484-0650-4224-8EDA-5287596A49B9}"/>
    <cellStyle name="Normal 7 9 2 3" xfId="57151" xr:uid="{2798861B-1DDF-4929-BA74-A51E188FE0BB}"/>
    <cellStyle name="Normal 7 9 2 3 2" xfId="57152" xr:uid="{336730BD-AAE9-4F78-941F-050AD2232826}"/>
    <cellStyle name="Normal 7 9 2 4" xfId="57153" xr:uid="{BC1D54A4-A993-4298-9363-08F0FBB94376}"/>
    <cellStyle name="Normal 7 9 2 4 2" xfId="57154" xr:uid="{5B662D5D-A237-461A-A0D4-82C47E5B70D1}"/>
    <cellStyle name="Normal 7 9 2 5" xfId="57155" xr:uid="{897F98FE-6935-4CDB-A657-9B46FE97B9AB}"/>
    <cellStyle name="Normal 7 9 2 6" xfId="57156" xr:uid="{17AA2B8B-1E52-4828-B7AA-2CA49F904AF7}"/>
    <cellStyle name="Normal 7 9 2 7" xfId="57157" xr:uid="{3918B9E1-B069-4AB5-895C-D0AF7819E99E}"/>
    <cellStyle name="Normal 7 9 3" xfId="57158" xr:uid="{40022FC5-3D8F-4E45-95CA-D93C70D647FD}"/>
    <cellStyle name="Normal 7 9 3 2" xfId="57159" xr:uid="{92C6CF5D-4474-4FD3-833D-89F46AF958D2}"/>
    <cellStyle name="Normal 7 9 3 2 2" xfId="57160" xr:uid="{46D32A3A-92B0-44D8-8DB0-27F872FBA91E}"/>
    <cellStyle name="Normal 7 9 3 3" xfId="57161" xr:uid="{BB66E9C8-C05E-4151-8CFB-93EA0BA960B3}"/>
    <cellStyle name="Normal 7 9 4" xfId="57162" xr:uid="{2C81B113-0867-40F3-A1BF-C9ECF42CBF41}"/>
    <cellStyle name="Normal 7 9 4 2" xfId="57163" xr:uid="{21C106AD-EEB7-48F6-B99D-9805709873A5}"/>
    <cellStyle name="Normal 7 9 5" xfId="57164" xr:uid="{60F9A742-A326-4CDD-8D35-9EA11CD2749A}"/>
    <cellStyle name="Normal 7 9 5 2" xfId="57165" xr:uid="{3AF868F0-4B5A-4BEF-822C-11DEB5402CD7}"/>
    <cellStyle name="Normal 7 9 6" xfId="57166" xr:uid="{839BD9FC-181D-40EE-BEBE-3A5B88AF8ED0}"/>
    <cellStyle name="Normal 7 9 7" xfId="57167" xr:uid="{47C31C27-9E58-4E73-8D0E-9345EFA50D32}"/>
    <cellStyle name="Normal 7 9 8" xfId="57168" xr:uid="{CABC4654-FAA4-45D1-AB1C-10B815C8C4C0}"/>
    <cellStyle name="Normal 7_Actual PT" xfId="57169" xr:uid="{4E0B9C49-70AE-4421-8B2C-98CDCA8E7B96}"/>
    <cellStyle name="Normal 70" xfId="57170" xr:uid="{572657E6-058A-43FD-93BD-667B3AA3C15E}"/>
    <cellStyle name="Normal 70 2" xfId="57171" xr:uid="{620FF0F4-59E6-4E67-873A-BD16D2F51357}"/>
    <cellStyle name="Normal 70 3" xfId="57172" xr:uid="{628E479B-032C-452C-8E5A-4EA229137DCE}"/>
    <cellStyle name="Normal 71" xfId="57173" xr:uid="{B7189F04-9194-409C-AC9C-A080876DB69B}"/>
    <cellStyle name="Normal 71 2" xfId="57174" xr:uid="{69902EF0-B1BA-495F-9002-43AF5EAB2BA9}"/>
    <cellStyle name="Normal 71 3" xfId="57175" xr:uid="{1AC13A90-DA47-464B-B4A1-01D4C27138C8}"/>
    <cellStyle name="Normal 72" xfId="57176" xr:uid="{56891B67-2367-4C3F-90DF-7D1847A57A81}"/>
    <cellStyle name="Normal 72 2" xfId="57177" xr:uid="{AFA134EB-E615-4017-9BE4-A9FA38DF6261}"/>
    <cellStyle name="Normal 72 3" xfId="57178" xr:uid="{5D6A1CA2-C356-43C7-B8DB-C4C34A8F396C}"/>
    <cellStyle name="Normal 73" xfId="57179" xr:uid="{234238B9-E53E-4FE4-8235-A7D8899537E0}"/>
    <cellStyle name="Normal 73 2" xfId="57180" xr:uid="{DF50740B-122E-4B16-8551-F244BB2C68EB}"/>
    <cellStyle name="Normal 73 3" xfId="57181" xr:uid="{6DBDDFCB-76CB-4D89-9B32-B3D227710DE8}"/>
    <cellStyle name="Normal 74" xfId="57182" xr:uid="{4693488A-6B73-477A-81B6-033785403ED6}"/>
    <cellStyle name="Normal 74 2" xfId="57183" xr:uid="{329E915F-D530-4EAA-8F6E-00F72EFB46D9}"/>
    <cellStyle name="Normal 74 3" xfId="57184" xr:uid="{9B4CA95E-B2E9-44AE-888A-843EF1193F7E}"/>
    <cellStyle name="Normal 75" xfId="57185" xr:uid="{3781B80A-F576-471F-A120-8F5DD0900D7B}"/>
    <cellStyle name="Normal 75 2" xfId="57186" xr:uid="{3AD6A5F1-8B0D-4C3D-842A-DDD37B0B04BA}"/>
    <cellStyle name="Normal 75 3" xfId="57187" xr:uid="{2669EACE-87C2-4571-A21B-6006FCF0A49F}"/>
    <cellStyle name="Normal 76" xfId="57188" xr:uid="{B45E4204-8568-48E6-B78B-86C8453B340E}"/>
    <cellStyle name="Normal 76 2" xfId="57189" xr:uid="{F266277C-31CD-4B8B-A1A6-86B130F8BCA1}"/>
    <cellStyle name="Normal 76 3" xfId="57190" xr:uid="{EF2BCE62-6A3A-4154-9CC5-EE19DC134CA2}"/>
    <cellStyle name="Normal 77" xfId="57191" xr:uid="{78FA32C0-E27F-42C6-A937-7A36E335E2F4}"/>
    <cellStyle name="Normal 77 2" xfId="57192" xr:uid="{79F414DC-0AD1-4782-8D23-360931AE18A9}"/>
    <cellStyle name="Normal 77 3" xfId="57193" xr:uid="{AFD7D144-85B1-498E-8216-6B9DA42ACA6D}"/>
    <cellStyle name="Normal 78" xfId="57194" xr:uid="{60931BEC-13C8-42DA-899C-DC375D88EC35}"/>
    <cellStyle name="Normal 78 2" xfId="57195" xr:uid="{D7005599-73C2-484B-B20F-D6F28DEC1F78}"/>
    <cellStyle name="Normal 78 3" xfId="57196" xr:uid="{D81B99D4-5B7B-4007-B736-E4B8760FBE66}"/>
    <cellStyle name="Normal 79" xfId="57197" xr:uid="{11481302-4AC4-49C9-97AA-664E5603EB38}"/>
    <cellStyle name="Normal 79 2" xfId="57198" xr:uid="{AC7AB598-4F42-4B9C-95F1-A81042F29FAD}"/>
    <cellStyle name="Normal 79 3" xfId="57199" xr:uid="{08B4EE77-2D29-4BED-A9A2-D6C2C4656F68}"/>
    <cellStyle name="Normal 8" xfId="19" xr:uid="{6544D796-9E0C-459D-B1B0-B5CA86D48765}"/>
    <cellStyle name="Normal 8 13" xfId="63212" xr:uid="{E42827FF-A2FA-441D-A948-8F376DFDCA14}"/>
    <cellStyle name="Normal 8 2" xfId="57201" xr:uid="{21570320-7570-44A6-A63D-300BD49D25A8}"/>
    <cellStyle name="Normal 8 2 2" xfId="57202" xr:uid="{3033DB90-BBB9-4CF3-A1B4-758DF3B1474D}"/>
    <cellStyle name="Normal 8 2 3" xfId="57203" xr:uid="{B7F77738-99CC-41E1-A423-CC46883271C6}"/>
    <cellStyle name="Normal 8 2 4" xfId="57204" xr:uid="{605A79DB-26A6-4FC4-9B84-AED2FEFEE6FE}"/>
    <cellStyle name="Normal 8 3" xfId="57205" xr:uid="{D28D05D3-433B-40E5-9A81-A548EDBFE84C}"/>
    <cellStyle name="Normal 8 4" xfId="57206" xr:uid="{7E11839D-2CFB-4001-8877-6F8F243B74CF}"/>
    <cellStyle name="Normal 8 5" xfId="57207" xr:uid="{D7B5ECCC-F8F8-4A61-AD36-E8EDCF2AE65B}"/>
    <cellStyle name="Normal 8 6" xfId="57208" xr:uid="{3695CF80-7A41-4608-9851-408590AD885B}"/>
    <cellStyle name="Normal 8 7" xfId="57200" xr:uid="{57BE5341-A953-460A-801A-ACB8427AF407}"/>
    <cellStyle name="Normal 8_Actual PT" xfId="57209" xr:uid="{C20B4F90-43FD-4532-9DB6-032E9F59750F}"/>
    <cellStyle name="Normal 80" xfId="57210" xr:uid="{A1382352-F926-449C-953B-8A95CA631F0C}"/>
    <cellStyle name="Normal 80 2" xfId="57211" xr:uid="{6D7388F9-A587-4C17-B513-1E71D9EAA4E8}"/>
    <cellStyle name="Normal 80 3" xfId="57212" xr:uid="{BF19C20C-8D6B-4A25-A22B-418B22332963}"/>
    <cellStyle name="Normal 81" xfId="57213" xr:uid="{CFBA6D10-F0D1-4560-8A23-2E2CFB52B335}"/>
    <cellStyle name="Normal 81 2" xfId="57214" xr:uid="{27B75E07-A2F5-408C-A315-90BD8E46D312}"/>
    <cellStyle name="Normal 81 3" xfId="57215" xr:uid="{0390827D-829A-45CF-9B8E-30AB21D3FCA0}"/>
    <cellStyle name="Normal 81 4" xfId="63216" xr:uid="{2CDB0BCD-3294-4762-86B3-4215355952B4}"/>
    <cellStyle name="Normal 82" xfId="57216" xr:uid="{E30CF59C-166A-48CA-86C1-5396F95CE0A7}"/>
    <cellStyle name="Normal 82 2" xfId="57217" xr:uid="{734963B2-C9BD-4ECE-B843-2722B6EBA7C5}"/>
    <cellStyle name="Normal 82 3" xfId="57218" xr:uid="{AE413A15-5F18-46DE-AE3C-3EE599F85036}"/>
    <cellStyle name="Normal 83" xfId="57219" xr:uid="{91B62D90-D7EC-45BB-ACF1-CB1BD0253D1D}"/>
    <cellStyle name="Normal 83 2" xfId="57220" xr:uid="{FEBD5C92-EC69-465B-824E-1FD6D323282A}"/>
    <cellStyle name="Normal 83 3" xfId="57221" xr:uid="{06103038-CBD2-43EE-96DE-5D655860BBCD}"/>
    <cellStyle name="Normal 84" xfId="57222" xr:uid="{E03B103F-7D20-44A2-953A-FA97E43E28C0}"/>
    <cellStyle name="Normal 84 10" xfId="57223" xr:uid="{EE9FD585-E1B8-4AC7-80BA-7C1AD070E9BE}"/>
    <cellStyle name="Normal 84 10 2" xfId="57224" xr:uid="{F2CB4D64-5FB6-430A-B50A-5779A509772E}"/>
    <cellStyle name="Normal 84 11" xfId="57225" xr:uid="{C6C58D3B-7739-4646-AF4A-40EB0D002778}"/>
    <cellStyle name="Normal 84 12" xfId="57226" xr:uid="{C9782FE8-533D-460E-B70E-E960DD91992C}"/>
    <cellStyle name="Normal 84 13" xfId="57227" xr:uid="{31DC6BC4-DCD9-4D91-982B-5406936A3DAE}"/>
    <cellStyle name="Normal 84 14" xfId="57228" xr:uid="{1CA0AAD7-F36A-4B8C-A2EE-B3ABF0D044F3}"/>
    <cellStyle name="Normal 84 2" xfId="57229" xr:uid="{40A04016-3FFB-4E90-B4B9-EE9F32A20D91}"/>
    <cellStyle name="Normal 84 2 10" xfId="57230" xr:uid="{A17BDCF9-9406-4927-AD79-D1C087D2697C}"/>
    <cellStyle name="Normal 84 2 11" xfId="57231" xr:uid="{304195BC-113C-4B80-BFD5-E2EEB122E7F0}"/>
    <cellStyle name="Normal 84 2 12" xfId="57232" xr:uid="{0BE3C2AD-D73F-407E-8101-EB43A3B297C1}"/>
    <cellStyle name="Normal 84 2 2" xfId="57233" xr:uid="{D0FAA800-23F8-4CB4-AD0D-20C1B455DF92}"/>
    <cellStyle name="Normal 84 2 2 10" xfId="57234" xr:uid="{6CF9663E-C389-42F4-ADE5-C729E6742256}"/>
    <cellStyle name="Normal 84 2 2 2" xfId="57235" xr:uid="{03C9EF24-B34E-48DB-B77B-32821FABC32B}"/>
    <cellStyle name="Normal 84 2 2 2 2" xfId="57236" xr:uid="{3E6C5346-D909-4016-98FF-F82AF5D291B9}"/>
    <cellStyle name="Normal 84 2 2 2 2 2" xfId="57237" xr:uid="{FC232359-7F6E-47A6-AF22-054944853CAE}"/>
    <cellStyle name="Normal 84 2 2 2 2 2 2" xfId="57238" xr:uid="{C1950FE3-9389-4B20-9D64-81BA4543AF89}"/>
    <cellStyle name="Normal 84 2 2 2 2 3" xfId="57239" xr:uid="{BE9F24D1-9338-4122-9A16-4E5CE7661B19}"/>
    <cellStyle name="Normal 84 2 2 2 3" xfId="57240" xr:uid="{EC4E32CC-B036-4EAD-9DA4-D184BD9E1D21}"/>
    <cellStyle name="Normal 84 2 2 2 3 2" xfId="57241" xr:uid="{6D76722D-60D8-48B8-98D2-72193B6C0737}"/>
    <cellStyle name="Normal 84 2 2 2 4" xfId="57242" xr:uid="{A434CFF2-21D3-4803-9C66-11B5D92BC0CB}"/>
    <cellStyle name="Normal 84 2 2 2 4 2" xfId="57243" xr:uid="{436DABC5-5E2B-4578-B029-6B4C31689F7D}"/>
    <cellStyle name="Normal 84 2 2 2 5" xfId="57244" xr:uid="{AECCA0D1-B1DE-4B2D-98DB-1903939A76CD}"/>
    <cellStyle name="Normal 84 2 2 2 6" xfId="57245" xr:uid="{3F379FF5-9B5D-4216-A58A-88E0B04F5F58}"/>
    <cellStyle name="Normal 84 2 2 2 7" xfId="57246" xr:uid="{3076C04C-C475-4F45-8B7C-136277D1B6C1}"/>
    <cellStyle name="Normal 84 2 2 3" xfId="57247" xr:uid="{350BEEA8-8BB3-4D0C-A314-0383EFDE584B}"/>
    <cellStyle name="Normal 84 2 2 3 2" xfId="57248" xr:uid="{643C3FFD-BF90-4E65-8203-46C117A367D6}"/>
    <cellStyle name="Normal 84 2 2 3 2 2" xfId="57249" xr:uid="{88EC2E2B-3A7E-47D8-A1F7-2C303255683F}"/>
    <cellStyle name="Normal 84 2 2 3 2 2 2" xfId="57250" xr:uid="{173FA724-30F6-473A-9928-061ADBD33457}"/>
    <cellStyle name="Normal 84 2 2 3 2 3" xfId="57251" xr:uid="{9EC6E569-929C-4387-B541-0BE85242CD2D}"/>
    <cellStyle name="Normal 84 2 2 3 3" xfId="57252" xr:uid="{B32B6FAF-2786-4E4D-B002-945CF56BDA57}"/>
    <cellStyle name="Normal 84 2 2 3 3 2" xfId="57253" xr:uid="{5A622935-517B-4FAA-B503-C1C192BBA11E}"/>
    <cellStyle name="Normal 84 2 2 3 4" xfId="57254" xr:uid="{C1A029DF-1434-440C-B54A-CB94DEB8C670}"/>
    <cellStyle name="Normal 84 2 2 3 4 2" xfId="57255" xr:uid="{322669AA-0322-4594-97BB-8E098CF7882B}"/>
    <cellStyle name="Normal 84 2 2 3 5" xfId="57256" xr:uid="{EE9BEFE8-DE06-468B-A1F5-2B23894354C8}"/>
    <cellStyle name="Normal 84 2 2 3 6" xfId="57257" xr:uid="{A3BD041A-86D3-4AC1-B379-C118736978D0}"/>
    <cellStyle name="Normal 84 2 2 3 7" xfId="57258" xr:uid="{48B9EC98-A823-4169-B568-6532FF496C37}"/>
    <cellStyle name="Normal 84 2 2 4" xfId="57259" xr:uid="{E33CCF17-88BD-491B-A5AC-16C471F6762B}"/>
    <cellStyle name="Normal 84 2 2 4 2" xfId="57260" xr:uid="{7EFF688E-0C5F-4E7B-8D52-D40D90D935E9}"/>
    <cellStyle name="Normal 84 2 2 4 2 2" xfId="57261" xr:uid="{CDD92DDE-FEF2-40F1-B53D-EBC8C25EE8E0}"/>
    <cellStyle name="Normal 84 2 2 4 2 2 2" xfId="57262" xr:uid="{59E7B07F-CB1E-465F-AFBF-3F8E0495D4B5}"/>
    <cellStyle name="Normal 84 2 2 4 2 3" xfId="57263" xr:uid="{F38CB31D-8323-43AE-A3B4-7E418D4F9AF2}"/>
    <cellStyle name="Normal 84 2 2 4 3" xfId="57264" xr:uid="{2F5DF421-2EB4-4FA7-8060-0097F41D5666}"/>
    <cellStyle name="Normal 84 2 2 4 3 2" xfId="57265" xr:uid="{AC87628A-FB11-458A-925A-BAA92A036AEB}"/>
    <cellStyle name="Normal 84 2 2 4 4" xfId="57266" xr:uid="{BDB9576B-2C16-482E-B875-4B947621DB0C}"/>
    <cellStyle name="Normal 84 2 2 4 4 2" xfId="57267" xr:uid="{879BF49A-A724-41D2-A594-E3F3C0D3F199}"/>
    <cellStyle name="Normal 84 2 2 4 5" xfId="57268" xr:uid="{0390DAB9-4618-4853-9B27-BB4E6BA85B1D}"/>
    <cellStyle name="Normal 84 2 2 4 6" xfId="57269" xr:uid="{EA4D01CE-BBF4-430E-BF42-30C7E9D4B4AD}"/>
    <cellStyle name="Normal 84 2 2 4 7" xfId="57270" xr:uid="{7F37F106-7AF3-4D67-A06B-27263E559290}"/>
    <cellStyle name="Normal 84 2 2 5" xfId="57271" xr:uid="{44361A85-CBA5-48A1-8DAC-F9C4194B98BA}"/>
    <cellStyle name="Normal 84 2 2 5 2" xfId="57272" xr:uid="{D6795878-F0D1-49B5-87BF-BCE8050E64F2}"/>
    <cellStyle name="Normal 84 2 2 5 2 2" xfId="57273" xr:uid="{2E221EF7-5F84-40F4-96AF-7097388B3980}"/>
    <cellStyle name="Normal 84 2 2 5 3" xfId="57274" xr:uid="{94963FCF-1BB8-4077-A625-1478BC84B97F}"/>
    <cellStyle name="Normal 84 2 2 6" xfId="57275" xr:uid="{7AAD6CD0-ECE7-4C44-B308-538EB76210DC}"/>
    <cellStyle name="Normal 84 2 2 6 2" xfId="57276" xr:uid="{0C2A18FB-D5FD-423A-9815-C30EC19B761E}"/>
    <cellStyle name="Normal 84 2 2 7" xfId="57277" xr:uid="{1D811A12-10AF-46A7-A0D4-353B5574AA91}"/>
    <cellStyle name="Normal 84 2 2 7 2" xfId="57278" xr:uid="{B3A2E77E-CEED-4D35-BD65-3F8344FFFA86}"/>
    <cellStyle name="Normal 84 2 2 8" xfId="57279" xr:uid="{7530B267-1B80-4D4F-AB25-4F664BE430F7}"/>
    <cellStyle name="Normal 84 2 2 9" xfId="57280" xr:uid="{089099E1-7B2E-4EF5-AE6A-5497FE125F1D}"/>
    <cellStyle name="Normal 84 2 3" xfId="57281" xr:uid="{B914E667-7A09-4A74-8E07-C7D9652410CE}"/>
    <cellStyle name="Normal 84 2 3 2" xfId="57282" xr:uid="{0E244873-9058-4F43-B99F-11DC0C057902}"/>
    <cellStyle name="Normal 84 2 3 2 2" xfId="57283" xr:uid="{FE3B7A9D-68C9-4752-B856-2FCAD42AA867}"/>
    <cellStyle name="Normal 84 2 3 2 2 2" xfId="57284" xr:uid="{2C3DBEEA-66DC-4658-A2B0-3B0E888C82DE}"/>
    <cellStyle name="Normal 84 2 3 2 2 2 2" xfId="57285" xr:uid="{8D13D429-1CB5-47C3-A7FB-C63968A81E35}"/>
    <cellStyle name="Normal 84 2 3 2 2 3" xfId="57286" xr:uid="{320A9074-7E68-4BFD-9952-6FA4D8E3E37A}"/>
    <cellStyle name="Normal 84 2 3 2 3" xfId="57287" xr:uid="{EBB6F1D7-9F15-4A22-863E-AFC2A315B583}"/>
    <cellStyle name="Normal 84 2 3 2 3 2" xfId="57288" xr:uid="{2E6916D7-3579-47FC-96EA-1F7FA0365F14}"/>
    <cellStyle name="Normal 84 2 3 2 4" xfId="57289" xr:uid="{74C11AF9-2DB1-4BFF-B5BE-EA52102F5768}"/>
    <cellStyle name="Normal 84 2 3 2 4 2" xfId="57290" xr:uid="{0B3073BC-575C-431E-8BA8-FC6EFF56EE4B}"/>
    <cellStyle name="Normal 84 2 3 2 5" xfId="57291" xr:uid="{357B433E-D18A-4E0B-A3A9-B699AFD9461B}"/>
    <cellStyle name="Normal 84 2 3 2 6" xfId="57292" xr:uid="{B72A8156-A6E0-4B18-8804-70D4704761A1}"/>
    <cellStyle name="Normal 84 2 3 2 7" xfId="57293" xr:uid="{EC1BAE10-33E9-49A2-989C-388A528B13F9}"/>
    <cellStyle name="Normal 84 2 3 3" xfId="57294" xr:uid="{82EBCC14-1E20-4553-BAAB-B61F19DFD84F}"/>
    <cellStyle name="Normal 84 2 3 3 2" xfId="57295" xr:uid="{F6708607-C6E1-4074-8BEF-B6F53A445C8F}"/>
    <cellStyle name="Normal 84 2 3 3 2 2" xfId="57296" xr:uid="{0D41E9AE-BDBA-4941-B2B6-FB871E92E191}"/>
    <cellStyle name="Normal 84 2 3 3 3" xfId="57297" xr:uid="{B5935292-255B-4898-9E68-7CD06EA20539}"/>
    <cellStyle name="Normal 84 2 3 4" xfId="57298" xr:uid="{07956FCE-DAF9-4C34-A7B6-6BF085E6F74B}"/>
    <cellStyle name="Normal 84 2 3 4 2" xfId="57299" xr:uid="{270087F6-C90A-44B5-B6F7-D2B7DCFCB043}"/>
    <cellStyle name="Normal 84 2 3 5" xfId="57300" xr:uid="{5CDD2EA2-0F1C-4738-94AC-27C06CAE2883}"/>
    <cellStyle name="Normal 84 2 3 5 2" xfId="57301" xr:uid="{1A4A60B6-F302-467B-A2EA-72214D527B6B}"/>
    <cellStyle name="Normal 84 2 3 6" xfId="57302" xr:uid="{B441ABE1-C912-4489-BF23-0714E5C58A3E}"/>
    <cellStyle name="Normal 84 2 3 7" xfId="57303" xr:uid="{8F11B49F-CD0A-4978-9454-80A395C16B1D}"/>
    <cellStyle name="Normal 84 2 3 8" xfId="57304" xr:uid="{E2901AC4-4C68-45FE-9F5D-E088D865F65C}"/>
    <cellStyle name="Normal 84 2 4" xfId="57305" xr:uid="{7395B7E5-9F33-4CCD-89E5-82785030400E}"/>
    <cellStyle name="Normal 84 2 4 2" xfId="57306" xr:uid="{73361651-02C1-4818-B358-B56E5577CF6E}"/>
    <cellStyle name="Normal 84 2 4 2 2" xfId="57307" xr:uid="{AE2DA12B-FCD0-400C-A138-0A652D43637C}"/>
    <cellStyle name="Normal 84 2 4 2 2 2" xfId="57308" xr:uid="{A1529D4F-4C91-4168-B08A-B7CBA82A76E1}"/>
    <cellStyle name="Normal 84 2 4 2 3" xfId="57309" xr:uid="{3B123492-7E01-404C-A27C-76AE155B45B5}"/>
    <cellStyle name="Normal 84 2 4 3" xfId="57310" xr:uid="{BBF96A2C-8345-4402-A861-824C6B87D2F4}"/>
    <cellStyle name="Normal 84 2 4 3 2" xfId="57311" xr:uid="{B59ED8E1-FA44-4C5A-BB05-1DE2B70542DE}"/>
    <cellStyle name="Normal 84 2 4 4" xfId="57312" xr:uid="{072B3747-824D-425A-B67E-433D6BAF0061}"/>
    <cellStyle name="Normal 84 2 4 4 2" xfId="57313" xr:uid="{C1AA6CE8-B2B1-4397-BEF7-9E54E5F9B4B4}"/>
    <cellStyle name="Normal 84 2 4 5" xfId="57314" xr:uid="{41F1FBF1-1B54-4561-83A4-E751E347388A}"/>
    <cellStyle name="Normal 84 2 4 6" xfId="57315" xr:uid="{4F8D754C-1270-4CF2-96B7-D84494D80A8D}"/>
    <cellStyle name="Normal 84 2 4 7" xfId="57316" xr:uid="{EB06C1EE-975A-4298-8D55-BE003EF58ECE}"/>
    <cellStyle name="Normal 84 2 5" xfId="57317" xr:uid="{02983B89-8783-4743-90C2-0F912CF87324}"/>
    <cellStyle name="Normal 84 2 5 2" xfId="57318" xr:uid="{A34F89FE-9010-451F-BF4B-EF20C7DEB8BD}"/>
    <cellStyle name="Normal 84 2 5 2 2" xfId="57319" xr:uid="{B803AE7C-BAB7-4E56-83AE-B2D916AF43A5}"/>
    <cellStyle name="Normal 84 2 5 2 2 2" xfId="57320" xr:uid="{98FDF815-0E92-470E-A859-4072F7BAEB60}"/>
    <cellStyle name="Normal 84 2 5 2 3" xfId="57321" xr:uid="{3C979F2C-75A7-4AFB-B986-72D9CB052D36}"/>
    <cellStyle name="Normal 84 2 5 3" xfId="57322" xr:uid="{95D35178-A1FC-4590-979D-1C456C21E086}"/>
    <cellStyle name="Normal 84 2 5 3 2" xfId="57323" xr:uid="{92243771-E249-4DF8-A149-3F4473F42C8F}"/>
    <cellStyle name="Normal 84 2 5 4" xfId="57324" xr:uid="{5CC97B1F-B32B-4ADF-B90D-8170717AA843}"/>
    <cellStyle name="Normal 84 2 5 4 2" xfId="57325" xr:uid="{38F31C41-0E97-4538-ABC4-3239D7E15E49}"/>
    <cellStyle name="Normal 84 2 5 5" xfId="57326" xr:uid="{B6ECDE43-73BC-43C4-ACA5-322422482B68}"/>
    <cellStyle name="Normal 84 2 5 6" xfId="57327" xr:uid="{DDD17494-2013-47FE-AAE4-7D5CE92CCA4B}"/>
    <cellStyle name="Normal 84 2 5 7" xfId="57328" xr:uid="{F3A15D09-1DAD-4555-A81A-0FEE56B0C5A6}"/>
    <cellStyle name="Normal 84 2 6" xfId="57329" xr:uid="{63927906-DFC9-45D1-9FC5-FA60293E7C55}"/>
    <cellStyle name="Normal 84 2 6 2" xfId="57330" xr:uid="{37C068A2-4665-4505-865C-1EF965788AAF}"/>
    <cellStyle name="Normal 84 2 6 2 2" xfId="57331" xr:uid="{154CC0B9-9BB9-40C0-81D8-241C4B5B9999}"/>
    <cellStyle name="Normal 84 2 6 2 2 2" xfId="57332" xr:uid="{2E9ED9F5-78F0-49BC-81B8-0DAE733BF69B}"/>
    <cellStyle name="Normal 84 2 6 2 3" xfId="57333" xr:uid="{ADE97127-A875-4E4C-BCFD-F28C7DA08388}"/>
    <cellStyle name="Normal 84 2 6 3" xfId="57334" xr:uid="{5C565165-7AA3-4781-AC0C-2E57B0F30779}"/>
    <cellStyle name="Normal 84 2 6 3 2" xfId="57335" xr:uid="{33F02EFA-EFD7-475D-822F-CE70AAD5C9E7}"/>
    <cellStyle name="Normal 84 2 6 4" xfId="57336" xr:uid="{DD577269-8853-442C-B36E-F02098C95BFD}"/>
    <cellStyle name="Normal 84 2 6 4 2" xfId="57337" xr:uid="{86565997-2BF6-4AE2-A920-4C91E42F8154}"/>
    <cellStyle name="Normal 84 2 6 5" xfId="57338" xr:uid="{AAD1167A-F076-494B-A8AF-E78F8D3BB812}"/>
    <cellStyle name="Normal 84 2 6 6" xfId="57339" xr:uid="{91E97D60-810B-440F-8268-AF6CA16E0EEE}"/>
    <cellStyle name="Normal 84 2 6 7" xfId="57340" xr:uid="{B7E71AF6-3497-48A0-8732-17453676AFB3}"/>
    <cellStyle name="Normal 84 2 7" xfId="57341" xr:uid="{559E5EA3-892C-4A68-954C-CC25D56504C7}"/>
    <cellStyle name="Normal 84 2 7 2" xfId="57342" xr:uid="{ED0C201E-9E94-4166-AD76-0DAFA79AAD7C}"/>
    <cellStyle name="Normal 84 2 7 2 2" xfId="57343" xr:uid="{2AA9B39E-EFDF-4890-90B6-1CD6194426C4}"/>
    <cellStyle name="Normal 84 2 7 3" xfId="57344" xr:uid="{535FC4A9-95F7-4BD7-9D9D-8112E86FF538}"/>
    <cellStyle name="Normal 84 2 7 4" xfId="57345" xr:uid="{9F9C81F1-6A0F-4F31-BF52-05ED7C643536}"/>
    <cellStyle name="Normal 84 2 8" xfId="57346" xr:uid="{CDEBA010-CA7B-4A6F-8593-B27B1793E83A}"/>
    <cellStyle name="Normal 84 2 8 2" xfId="57347" xr:uid="{E935FEEB-1185-4EA0-BCD9-94B70BD3AF13}"/>
    <cellStyle name="Normal 84 2 9" xfId="57348" xr:uid="{41552286-7172-4A85-8B93-0A6FC15D0BC2}"/>
    <cellStyle name="Normal 84 2 9 2" xfId="57349" xr:uid="{D666BEA4-6E1E-42DD-8B83-B6344750E296}"/>
    <cellStyle name="Normal 84 2_Actual PT" xfId="57350" xr:uid="{EEBB3021-2885-46DD-B1E5-2EE433445B8B}"/>
    <cellStyle name="Normal 84 3" xfId="57351" xr:uid="{7C77371A-1170-4CFA-A644-9C5246E3F99D}"/>
    <cellStyle name="Normal 84 3 10" xfId="57352" xr:uid="{C965990E-296C-4AAD-A956-4F5B0725EE1D}"/>
    <cellStyle name="Normal 84 3 2" xfId="57353" xr:uid="{690FCE2A-2EEF-4ADE-ABF3-45EF7D3D124F}"/>
    <cellStyle name="Normal 84 3 2 2" xfId="57354" xr:uid="{8C9F06ED-343E-476B-9EFF-89A6D50DC2EC}"/>
    <cellStyle name="Normal 84 3 2 2 2" xfId="57355" xr:uid="{A4685288-F275-45C8-9EC1-673F6DE4718B}"/>
    <cellStyle name="Normal 84 3 2 2 2 2" xfId="57356" xr:uid="{6EB31E80-07A0-4569-BA7B-504A5E2381C7}"/>
    <cellStyle name="Normal 84 3 2 2 3" xfId="57357" xr:uid="{86F12E42-1667-485B-8709-5AD25024476C}"/>
    <cellStyle name="Normal 84 3 2 3" xfId="57358" xr:uid="{A9F38774-45B4-4056-B7DA-576EA6BBB921}"/>
    <cellStyle name="Normal 84 3 2 3 2" xfId="57359" xr:uid="{46B608E8-1F8E-4211-A137-F7045D270162}"/>
    <cellStyle name="Normal 84 3 2 4" xfId="57360" xr:uid="{6BBE409E-21AB-4596-987B-CE9D324A9E04}"/>
    <cellStyle name="Normal 84 3 2 4 2" xfId="57361" xr:uid="{CAC77A53-D8D8-4266-B6E1-F01692811E21}"/>
    <cellStyle name="Normal 84 3 2 5" xfId="57362" xr:uid="{ACAE7FF7-3396-4D51-96A1-DDD4613A6B89}"/>
    <cellStyle name="Normal 84 3 2 6" xfId="57363" xr:uid="{A4977C30-00E9-4EFD-8896-197B272B78C3}"/>
    <cellStyle name="Normal 84 3 2 7" xfId="57364" xr:uid="{E2172CCA-80AD-483E-A247-31623940DB72}"/>
    <cellStyle name="Normal 84 3 3" xfId="57365" xr:uid="{9446669B-27D7-4412-A336-14353343F5D5}"/>
    <cellStyle name="Normal 84 3 3 2" xfId="57366" xr:uid="{36B94BE4-BF89-41BF-80EB-C220B8B538FC}"/>
    <cellStyle name="Normal 84 3 3 2 2" xfId="57367" xr:uid="{B4C88722-08F8-4868-B519-D5C8981DBDD4}"/>
    <cellStyle name="Normal 84 3 3 2 2 2" xfId="57368" xr:uid="{1BAEA913-E201-473A-A8B0-C10B2902527F}"/>
    <cellStyle name="Normal 84 3 3 2 3" xfId="57369" xr:uid="{25155AED-D32F-48D0-9CC2-6E8DBE2A7286}"/>
    <cellStyle name="Normal 84 3 3 3" xfId="57370" xr:uid="{AD9BE551-D162-4DD7-8C07-6AB309BDA882}"/>
    <cellStyle name="Normal 84 3 3 3 2" xfId="57371" xr:uid="{7BD43ECC-8E02-4DB9-ACBB-467982E546CA}"/>
    <cellStyle name="Normal 84 3 3 4" xfId="57372" xr:uid="{BD2243BA-3560-4B9C-8E70-0A53CA2884C8}"/>
    <cellStyle name="Normal 84 3 3 4 2" xfId="57373" xr:uid="{C9CA5347-C447-46AF-BA2D-CB978D057AB9}"/>
    <cellStyle name="Normal 84 3 3 5" xfId="57374" xr:uid="{DB8F8BA0-9F09-4F3D-9122-97F9B01EDD6A}"/>
    <cellStyle name="Normal 84 3 3 6" xfId="57375" xr:uid="{EB0804A6-8BEA-463C-8DA3-56CDE47F1B9C}"/>
    <cellStyle name="Normal 84 3 3 7" xfId="57376" xr:uid="{E3308F9B-5382-4849-8158-299058894A15}"/>
    <cellStyle name="Normal 84 3 4" xfId="57377" xr:uid="{3B622F35-611B-42E5-8159-00F5A9924F14}"/>
    <cellStyle name="Normal 84 3 4 2" xfId="57378" xr:uid="{422D6785-4445-4504-B8C8-EDE63940DABC}"/>
    <cellStyle name="Normal 84 3 4 2 2" xfId="57379" xr:uid="{8AA1E440-09C9-4DC2-9277-B2B472A057C1}"/>
    <cellStyle name="Normal 84 3 4 2 2 2" xfId="57380" xr:uid="{841FA963-F7B8-4E10-A785-8CEA61682909}"/>
    <cellStyle name="Normal 84 3 4 2 3" xfId="57381" xr:uid="{FCEDDFC8-3DC3-4134-8E43-F2114E9E0A25}"/>
    <cellStyle name="Normal 84 3 4 3" xfId="57382" xr:uid="{0100B7FF-299B-4D41-90E0-02F92665E185}"/>
    <cellStyle name="Normal 84 3 4 3 2" xfId="57383" xr:uid="{FC4FC641-1A0E-4EEB-9E2B-AD7617EF96C7}"/>
    <cellStyle name="Normal 84 3 4 4" xfId="57384" xr:uid="{4440AFE4-49DA-45DF-A86E-433E61DAC7D5}"/>
    <cellStyle name="Normal 84 3 4 4 2" xfId="57385" xr:uid="{77537D19-62EF-4E1A-B355-B0C97F630575}"/>
    <cellStyle name="Normal 84 3 4 5" xfId="57386" xr:uid="{BB01D6E0-C122-4124-9942-3F5CDE3189B4}"/>
    <cellStyle name="Normal 84 3 4 6" xfId="57387" xr:uid="{1BAA92CC-4600-49B6-9C19-D1D49BBB1FB4}"/>
    <cellStyle name="Normal 84 3 4 7" xfId="57388" xr:uid="{DEE3F5E0-FB48-4DFE-9A8C-99FA21D0BFB6}"/>
    <cellStyle name="Normal 84 3 5" xfId="57389" xr:uid="{3981C98B-0577-4AFC-BC2C-3488CDB67717}"/>
    <cellStyle name="Normal 84 3 5 2" xfId="57390" xr:uid="{3D7D7D85-A43F-4949-8D4D-1215BA4F2E45}"/>
    <cellStyle name="Normal 84 3 5 2 2" xfId="57391" xr:uid="{3543B4BE-E825-4609-9E62-D03742F2E77F}"/>
    <cellStyle name="Normal 84 3 5 3" xfId="57392" xr:uid="{93D50387-B925-4641-A0B0-6161C5DFB45C}"/>
    <cellStyle name="Normal 84 3 6" xfId="57393" xr:uid="{B103CA94-D257-4039-ABEF-E826550CB615}"/>
    <cellStyle name="Normal 84 3 6 2" xfId="57394" xr:uid="{FE57651C-D7B6-4525-BB3F-BA8C547F5BD3}"/>
    <cellStyle name="Normal 84 3 7" xfId="57395" xr:uid="{026E3629-2DC1-4624-9FBD-87D680CFBDC0}"/>
    <cellStyle name="Normal 84 3 7 2" xfId="57396" xr:uid="{DD81B47A-817C-4410-98B4-72584AEDB264}"/>
    <cellStyle name="Normal 84 3 8" xfId="57397" xr:uid="{EEF60AEE-D5D0-4AFB-A751-5CDF61AF45DB}"/>
    <cellStyle name="Normal 84 3 9" xfId="57398" xr:uid="{C5EDC81A-BCE9-49EF-B9C9-823A56EEC03D}"/>
    <cellStyle name="Normal 84 4" xfId="57399" xr:uid="{8CF44A6B-4393-4D80-BF91-E6275D962F4B}"/>
    <cellStyle name="Normal 84 4 2" xfId="57400" xr:uid="{D33C1ED1-3D1C-4538-BCEC-3818ED60272C}"/>
    <cellStyle name="Normal 84 4 2 2" xfId="57401" xr:uid="{E33D7043-5239-40B7-A95F-D73CF81EABFD}"/>
    <cellStyle name="Normal 84 4 2 2 2" xfId="57402" xr:uid="{40F717C3-8286-4438-98C1-2C66FAFCAF90}"/>
    <cellStyle name="Normal 84 4 2 2 2 2" xfId="57403" xr:uid="{146CC9D6-F681-4955-BE60-6687E28AF356}"/>
    <cellStyle name="Normal 84 4 2 2 3" xfId="57404" xr:uid="{2E7C9A18-11FD-40D5-AB26-296B53EF7F61}"/>
    <cellStyle name="Normal 84 4 2 3" xfId="57405" xr:uid="{A12070F1-219D-4E60-BD49-1402FDD46C94}"/>
    <cellStyle name="Normal 84 4 2 3 2" xfId="57406" xr:uid="{3E1327EB-99BC-41E3-9696-6834312FD356}"/>
    <cellStyle name="Normal 84 4 2 4" xfId="57407" xr:uid="{319E9935-4820-45D5-BC01-B5848337C694}"/>
    <cellStyle name="Normal 84 4 2 4 2" xfId="57408" xr:uid="{B401D850-ACD2-49B3-8116-133D5584FA8B}"/>
    <cellStyle name="Normal 84 4 2 5" xfId="57409" xr:uid="{26B07C48-F442-4167-B7E1-EC4F508E7827}"/>
    <cellStyle name="Normal 84 4 2 6" xfId="57410" xr:uid="{11D364DC-4EC2-46E3-A490-44688F81CD42}"/>
    <cellStyle name="Normal 84 4 2 7" xfId="57411" xr:uid="{DFB879CC-9CF2-491C-8B2B-B584F1BDB420}"/>
    <cellStyle name="Normal 84 4 3" xfId="57412" xr:uid="{31D5C18B-75E2-4DAD-ADE1-5F6C74ABD7CA}"/>
    <cellStyle name="Normal 84 4 3 2" xfId="57413" xr:uid="{48190FE3-3D82-47E7-817A-2E6DBBF08B8D}"/>
    <cellStyle name="Normal 84 4 3 2 2" xfId="57414" xr:uid="{3F70ECE1-44DC-43CD-9E85-EE87B8DA2FC8}"/>
    <cellStyle name="Normal 84 4 3 3" xfId="57415" xr:uid="{FD4588E8-6133-4B65-8BD0-6A3D7553F2BE}"/>
    <cellStyle name="Normal 84 4 4" xfId="57416" xr:uid="{7018E1D5-3A2B-449B-8B11-66F54EEB9C14}"/>
    <cellStyle name="Normal 84 4 4 2" xfId="57417" xr:uid="{F78EF45C-8FCA-4B8B-A5D9-B76722574900}"/>
    <cellStyle name="Normal 84 4 5" xfId="57418" xr:uid="{E93F4004-71ED-4B77-9B59-E8ADFFBFDADC}"/>
    <cellStyle name="Normal 84 4 5 2" xfId="57419" xr:uid="{9CDBBB61-3294-4538-940D-F9BA06482856}"/>
    <cellStyle name="Normal 84 4 6" xfId="57420" xr:uid="{B21CE4F5-7A58-4EFE-8244-4E6B35BE1314}"/>
    <cellStyle name="Normal 84 4 7" xfId="57421" xr:uid="{36927C5D-CBD0-4FBE-B7C8-0CA4F9568D08}"/>
    <cellStyle name="Normal 84 4 8" xfId="57422" xr:uid="{D8C1D799-B2E8-4AE5-A967-6557329D0680}"/>
    <cellStyle name="Normal 84 5" xfId="57423" xr:uid="{76CABA44-ECF1-4B43-B4A3-D382DC4D75E5}"/>
    <cellStyle name="Normal 84 5 2" xfId="57424" xr:uid="{01905F9C-5794-446D-9FDD-9C83C602CD67}"/>
    <cellStyle name="Normal 84 5 2 2" xfId="57425" xr:uid="{CF9D41B4-DC66-4923-9469-7F4474CE1CE2}"/>
    <cellStyle name="Normal 84 5 2 2 2" xfId="57426" xr:uid="{B3BED179-F227-4576-A71E-94836EB49566}"/>
    <cellStyle name="Normal 84 5 2 3" xfId="57427" xr:uid="{FA58CBA7-EBF4-4F6E-8165-826EBD80D566}"/>
    <cellStyle name="Normal 84 5 3" xfId="57428" xr:uid="{AFBD0047-5CA7-4661-BF74-D6E7BF721730}"/>
    <cellStyle name="Normal 84 5 3 2" xfId="57429" xr:uid="{BFADF8C7-C58C-4DEE-9AF5-684CB20960EC}"/>
    <cellStyle name="Normal 84 5 4" xfId="57430" xr:uid="{4A3629F3-D13E-4C33-A687-CA4FDFF19D47}"/>
    <cellStyle name="Normal 84 5 4 2" xfId="57431" xr:uid="{ED6D2C32-BB31-40E3-9110-44F9E9924CCA}"/>
    <cellStyle name="Normal 84 5 5" xfId="57432" xr:uid="{A1A47783-8880-40CE-A415-2EB03D9ED62E}"/>
    <cellStyle name="Normal 84 5 6" xfId="57433" xr:uid="{62C333B0-556E-4FDE-9371-133EDA072E0D}"/>
    <cellStyle name="Normal 84 5 7" xfId="57434" xr:uid="{789E8B70-3C47-4F2F-A471-56A711F582A2}"/>
    <cellStyle name="Normal 84 6" xfId="57435" xr:uid="{892E2A71-63B0-4E49-B072-D81C0769CD84}"/>
    <cellStyle name="Normal 84 6 2" xfId="57436" xr:uid="{D9EF9551-E386-4BD1-BBDD-F7D0A5E081C8}"/>
    <cellStyle name="Normal 84 6 2 2" xfId="57437" xr:uid="{9B932433-5A51-4CEB-ACD8-7C49CAD20FF3}"/>
    <cellStyle name="Normal 84 6 2 2 2" xfId="57438" xr:uid="{08DA5476-62CB-42DA-9BEE-B2726ED0F953}"/>
    <cellStyle name="Normal 84 6 2 3" xfId="57439" xr:uid="{812D6B02-2F36-4B13-A6FD-0E380A8B8751}"/>
    <cellStyle name="Normal 84 6 3" xfId="57440" xr:uid="{BD1D1E32-8B31-4D5A-86F4-5EE84DA36371}"/>
    <cellStyle name="Normal 84 6 3 2" xfId="57441" xr:uid="{5F99D034-730B-4F35-9FD4-B444CF55DCEE}"/>
    <cellStyle name="Normal 84 6 4" xfId="57442" xr:uid="{EAE1B1F9-E28D-4299-8601-3C8A595E2B7F}"/>
    <cellStyle name="Normal 84 6 4 2" xfId="57443" xr:uid="{3864D437-E15E-4753-8657-701C02DC629A}"/>
    <cellStyle name="Normal 84 6 5" xfId="57444" xr:uid="{E2A36353-B6B7-4DC8-8972-EA1CE1FDAC3F}"/>
    <cellStyle name="Normal 84 6 6" xfId="57445" xr:uid="{246282A0-4B05-42CD-BF29-84D6E6F856A9}"/>
    <cellStyle name="Normal 84 6 7" xfId="57446" xr:uid="{AC2BBAF3-4569-4707-A4CA-1034BDF63088}"/>
    <cellStyle name="Normal 84 7" xfId="57447" xr:uid="{517AD440-27A6-4897-A2FC-C75807162A3A}"/>
    <cellStyle name="Normal 84 7 2" xfId="57448" xr:uid="{B54400AE-19FD-4732-8247-7F31F472CF73}"/>
    <cellStyle name="Normal 84 7 2 2" xfId="57449" xr:uid="{2F0FBBBA-6720-4D35-9BF1-3D500638E0BB}"/>
    <cellStyle name="Normal 84 7 2 2 2" xfId="57450" xr:uid="{AEF9116A-D99B-4782-B26F-D90476B15E8F}"/>
    <cellStyle name="Normal 84 7 2 3" xfId="57451" xr:uid="{67028371-6AD4-4ADA-B639-E57F703D40A9}"/>
    <cellStyle name="Normal 84 7 3" xfId="57452" xr:uid="{B9B20B9B-F310-40C4-9646-14F482AE7A20}"/>
    <cellStyle name="Normal 84 7 3 2" xfId="57453" xr:uid="{A6E55765-531E-4D5B-B470-0954E2B33C8B}"/>
    <cellStyle name="Normal 84 7 4" xfId="57454" xr:uid="{B697F0AA-AE04-4D0B-8944-B2D6640F3190}"/>
    <cellStyle name="Normal 84 7 4 2" xfId="57455" xr:uid="{3449FA56-7919-4273-91F6-4D2521166F09}"/>
    <cellStyle name="Normal 84 7 5" xfId="57456" xr:uid="{8B45D833-09CF-41CB-8C2C-176DCEC1750F}"/>
    <cellStyle name="Normal 84 7 6" xfId="57457" xr:uid="{ABE0D3C6-D32B-44B0-8A56-F6327CB711DC}"/>
    <cellStyle name="Normal 84 7 7" xfId="57458" xr:uid="{96454AD1-143D-484E-9FD2-AA7B2A9BA0B8}"/>
    <cellStyle name="Normal 84 8" xfId="57459" xr:uid="{0924A674-34AF-4FC7-BF85-5DFC52B7B5D1}"/>
    <cellStyle name="Normal 84 8 2" xfId="57460" xr:uid="{1BD5A410-9943-4548-8247-D1084D878341}"/>
    <cellStyle name="Normal 84 8 2 2" xfId="57461" xr:uid="{BF200B91-5B13-4946-A794-4B8932DE8DAD}"/>
    <cellStyle name="Normal 84 8 3" xfId="57462" xr:uid="{BB52B8D4-CD6E-4439-BD0D-61F0D271BE95}"/>
    <cellStyle name="Normal 84 8 4" xfId="57463" xr:uid="{C434C14C-9198-4F45-AEB2-B2395D5CFDD7}"/>
    <cellStyle name="Normal 84 9" xfId="57464" xr:uid="{5FD1742D-BDD2-458F-AFC2-EB70FB1AB6B5}"/>
    <cellStyle name="Normal 84 9 2" xfId="57465" xr:uid="{4EA0E8C7-24E4-4269-A48D-CBE6C8368D7D}"/>
    <cellStyle name="Normal 84_Actual PT" xfId="57466" xr:uid="{3888B3E5-DA8D-4BD2-B3C0-249621CC8388}"/>
    <cellStyle name="Normal 85" xfId="57467" xr:uid="{C92DA6CC-B321-4DBF-B09D-CA66B98CC6DF}"/>
    <cellStyle name="Normal 85 2" xfId="57468" xr:uid="{776B18A9-BE2F-4FE2-9B64-8D4D940F2D25}"/>
    <cellStyle name="Normal 85 3" xfId="57469" xr:uid="{B1277AD8-7D6E-4135-A474-B6928D4883E3}"/>
    <cellStyle name="Normal 86" xfId="57470" xr:uid="{B6132DD5-E7F5-4CFE-B051-52CFDD7AB548}"/>
    <cellStyle name="Normal 86 2" xfId="57471" xr:uid="{218EA401-1DCC-4851-998C-C60478FB15AA}"/>
    <cellStyle name="Normal 87" xfId="57472" xr:uid="{8B968FFB-2956-4566-92D1-B2731F31DC5F}"/>
    <cellStyle name="Normal 87 2" xfId="57473" xr:uid="{086B2D41-BDD6-456E-A0AC-942EE244EDA6}"/>
    <cellStyle name="Normal 88" xfId="57474" xr:uid="{31B83E0C-9FE8-45E7-A406-54324A438B13}"/>
    <cellStyle name="Normal 88 2" xfId="57475" xr:uid="{6A3A5ACF-4258-4382-8847-4850C9FFAF0F}"/>
    <cellStyle name="Normal 89" xfId="57476" xr:uid="{BFFD4E4D-27B5-4B2A-B5DE-07925D98AFA7}"/>
    <cellStyle name="Normal 89 2" xfId="57477" xr:uid="{4525F009-2609-474E-91DE-AE1D4D6D1E0F}"/>
    <cellStyle name="Normal 9" xfId="22" xr:uid="{040E8917-DD67-41B5-9802-F8720A4A96AB}"/>
    <cellStyle name="Normal 9 10" xfId="57479" xr:uid="{5A50F08A-2F3F-4CA9-9892-6390B4FF1719}"/>
    <cellStyle name="Normal 9 10 2" xfId="57480" xr:uid="{F556270D-D462-452D-A507-57E407552F2D}"/>
    <cellStyle name="Normal 9 10 2 2" xfId="57481" xr:uid="{260AB346-0B2F-4D08-84A0-1F495A043D2E}"/>
    <cellStyle name="Normal 9 10 2 2 2" xfId="57482" xr:uid="{33F25803-C8DB-4CBF-80AF-96565BB44697}"/>
    <cellStyle name="Normal 9 10 2 2 2 2" xfId="57483" xr:uid="{72F10296-0935-4AEA-A53D-201638162D0B}"/>
    <cellStyle name="Normal 9 10 2 2 3" xfId="57484" xr:uid="{D7F614A8-0155-47EC-B55E-EB97C59F9D44}"/>
    <cellStyle name="Normal 9 10 2 3" xfId="57485" xr:uid="{ECC1A277-380E-4778-95AC-061EBEF0D848}"/>
    <cellStyle name="Normal 9 10 2 3 2" xfId="57486" xr:uid="{E4521EB9-447E-4238-A43F-D854CF0BC5DB}"/>
    <cellStyle name="Normal 9 10 2 4" xfId="57487" xr:uid="{4E28AD06-1486-4D69-94B8-E7578127FAF0}"/>
    <cellStyle name="Normal 9 10 2 4 2" xfId="57488" xr:uid="{17421009-B55C-4F90-AEFE-41584B82D87D}"/>
    <cellStyle name="Normal 9 10 2 5" xfId="57489" xr:uid="{A80D5383-F386-4C69-8DDB-99DF5F600CC8}"/>
    <cellStyle name="Normal 9 10 2 6" xfId="57490" xr:uid="{639EFC28-D72A-4F5C-B7A1-D1EC718E3925}"/>
    <cellStyle name="Normal 9 10 2 7" xfId="57491" xr:uid="{D349A1BD-68C2-4B44-8539-71C17FDCC3D1}"/>
    <cellStyle name="Normal 9 10 3" xfId="57492" xr:uid="{D887B2F8-2D9E-4479-B2C6-F2773212EA65}"/>
    <cellStyle name="Normal 9 10 3 2" xfId="57493" xr:uid="{9C8DB87E-3007-4E0C-8C19-55ECFC42A6FA}"/>
    <cellStyle name="Normal 9 10 3 2 2" xfId="57494" xr:uid="{6BCA9717-9292-4D81-B90A-42B6E87A31EE}"/>
    <cellStyle name="Normal 9 10 3 3" xfId="57495" xr:uid="{B4AEA033-6FDE-4D41-A7C9-3F6286797B8C}"/>
    <cellStyle name="Normal 9 10 4" xfId="57496" xr:uid="{48B4ACB1-41FC-483A-8E91-4883DBC6B651}"/>
    <cellStyle name="Normal 9 10 4 2" xfId="57497" xr:uid="{8C323042-344A-4178-8A35-CEB4BCA422AC}"/>
    <cellStyle name="Normal 9 10 5" xfId="57498" xr:uid="{76437373-0E40-4BCE-B348-BBF469E2C5A6}"/>
    <cellStyle name="Normal 9 10 5 2" xfId="57499" xr:uid="{E564F18C-0642-40C6-BDD5-1981AE3E6049}"/>
    <cellStyle name="Normal 9 10 6" xfId="57500" xr:uid="{7FE4E941-67ED-4521-BFEF-8C166D9DECE9}"/>
    <cellStyle name="Normal 9 10 7" xfId="57501" xr:uid="{FA43A03B-66CF-40E7-A452-875355A8BD73}"/>
    <cellStyle name="Normal 9 10 8" xfId="57502" xr:uid="{7E6E2384-8418-4F95-87FE-60F91345F242}"/>
    <cellStyle name="Normal 9 11" xfId="57503" xr:uid="{CEC2D387-60AC-4E09-A228-702D88460E72}"/>
    <cellStyle name="Normal 9 11 2" xfId="57504" xr:uid="{A4EBEAC5-9402-4181-B05D-282543AE6A31}"/>
    <cellStyle name="Normal 9 11 2 2" xfId="57505" xr:uid="{4DA64126-617A-4A86-A685-712FE6684A45}"/>
    <cellStyle name="Normal 9 11 2 2 2" xfId="57506" xr:uid="{E26D6959-AF3A-46B4-B516-CEA50B12547F}"/>
    <cellStyle name="Normal 9 11 2 2 2 2" xfId="57507" xr:uid="{7CCB4984-A9C3-4AC1-9120-D11EACA4FBC8}"/>
    <cellStyle name="Normal 9 11 2 2 3" xfId="57508" xr:uid="{A065BDF2-D611-493C-9A4D-9B1FE7E324F0}"/>
    <cellStyle name="Normal 9 11 2 3" xfId="57509" xr:uid="{0BB19CA0-FD76-40E8-A3EB-101449865172}"/>
    <cellStyle name="Normal 9 11 2 3 2" xfId="57510" xr:uid="{F69E63DE-C343-4D21-8534-FEEC850533B9}"/>
    <cellStyle name="Normal 9 11 2 4" xfId="57511" xr:uid="{74C06B32-2786-43E8-B1C8-8FB8A7A9A800}"/>
    <cellStyle name="Normal 9 11 2 4 2" xfId="57512" xr:uid="{0D0E9ECE-272B-488C-AE5F-FB6F90D2C3A0}"/>
    <cellStyle name="Normal 9 11 2 5" xfId="57513" xr:uid="{E8AF5ACF-F0A1-4940-A22E-92AAC792DD8B}"/>
    <cellStyle name="Normal 9 11 2 6" xfId="57514" xr:uid="{1707D321-BE22-4919-A5CA-C42B71DD15A5}"/>
    <cellStyle name="Normal 9 11 2 7" xfId="57515" xr:uid="{7673C1FA-9504-400C-851D-2C77A415AF50}"/>
    <cellStyle name="Normal 9 11 3" xfId="57516" xr:uid="{BABE6769-A3DF-41E4-A313-10817C77B503}"/>
    <cellStyle name="Normal 9 11 3 2" xfId="57517" xr:uid="{AF5E3181-0935-472C-9774-1FD498C285E3}"/>
    <cellStyle name="Normal 9 11 3 2 2" xfId="57518" xr:uid="{72796306-8D22-4435-8CA1-3E0668BDB71E}"/>
    <cellStyle name="Normal 9 11 3 3" xfId="57519" xr:uid="{A438699A-093B-4CA5-AD23-93EE3C604F7F}"/>
    <cellStyle name="Normal 9 11 4" xfId="57520" xr:uid="{ED322D30-A3EA-44B8-A0B6-CC8AFCDA26E6}"/>
    <cellStyle name="Normal 9 11 4 2" xfId="57521" xr:uid="{C3EAF53D-426A-45C6-98A9-6D2707D3A18B}"/>
    <cellStyle name="Normal 9 11 5" xfId="57522" xr:uid="{D7A44F7B-E877-4AAE-A508-596A1D1D5736}"/>
    <cellStyle name="Normal 9 11 5 2" xfId="57523" xr:uid="{E56F4A02-9727-4B54-BB64-37207D55FF04}"/>
    <cellStyle name="Normal 9 11 6" xfId="57524" xr:uid="{AE805B66-2FD9-4D2C-BBDD-E4858DBA2F64}"/>
    <cellStyle name="Normal 9 11 7" xfId="57525" xr:uid="{5A0C52C2-C7FE-4B66-A58A-A0137626C373}"/>
    <cellStyle name="Normal 9 11 8" xfId="57526" xr:uid="{AE5025A4-141F-490F-95C2-3E21546C645B}"/>
    <cellStyle name="Normal 9 12" xfId="57527" xr:uid="{977F64B1-E1FC-4EC6-98D9-27248EA0AFDF}"/>
    <cellStyle name="Normal 9 12 2" xfId="57528" xr:uid="{1DC99B0C-D671-47B1-A71E-49909DAD04E2}"/>
    <cellStyle name="Normal 9 12 2 2" xfId="57529" xr:uid="{A6F36B1B-9C8F-44F2-A101-ECDDA1C537F9}"/>
    <cellStyle name="Normal 9 12 2 2 2" xfId="57530" xr:uid="{6496C241-4E59-4BC1-B9C9-F90FCB5586E2}"/>
    <cellStyle name="Normal 9 12 2 3" xfId="57531" xr:uid="{8656BF94-E9EA-4ED6-B15F-98F52415AA01}"/>
    <cellStyle name="Normal 9 12 3" xfId="57532" xr:uid="{4239F290-207D-487C-A185-17BC6310B5A5}"/>
    <cellStyle name="Normal 9 12 3 2" xfId="57533" xr:uid="{4D39AA33-2CA2-424B-8E86-C07EC91E87EF}"/>
    <cellStyle name="Normal 9 12 4" xfId="57534" xr:uid="{A8440C99-A1D6-411F-AE4D-B2E90047ABCD}"/>
    <cellStyle name="Normal 9 12 4 2" xfId="57535" xr:uid="{D4FC0E8C-5791-49F0-A7AB-DDF309B6278E}"/>
    <cellStyle name="Normal 9 12 5" xfId="57536" xr:uid="{E5D88E4C-C534-4AD7-8092-A1E9CD787073}"/>
    <cellStyle name="Normal 9 12 6" xfId="57537" xr:uid="{C6EB860C-E715-401C-A896-2FD83EEA1641}"/>
    <cellStyle name="Normal 9 12 7" xfId="57538" xr:uid="{9CD29EE1-9058-40AE-91C2-FB494548AB81}"/>
    <cellStyle name="Normal 9 13" xfId="57539" xr:uid="{2D5F958C-AC11-4C47-ADB4-4D201413A1DF}"/>
    <cellStyle name="Normal 9 13 2" xfId="57540" xr:uid="{9DCD63CD-43CE-4C46-9A8A-ACB219AD59E9}"/>
    <cellStyle name="Normal 9 13 2 2" xfId="57541" xr:uid="{B558F3D8-97A0-4C89-9066-14B777A28227}"/>
    <cellStyle name="Normal 9 13 2 2 2" xfId="57542" xr:uid="{AE2B1B80-9204-4D4F-B76A-E301BFE6E444}"/>
    <cellStyle name="Normal 9 13 2 3" xfId="57543" xr:uid="{70DFD0E8-3918-4329-AE3D-314BD28354BB}"/>
    <cellStyle name="Normal 9 13 3" xfId="57544" xr:uid="{00973972-B233-4D27-B22B-8275C1861D64}"/>
    <cellStyle name="Normal 9 13 3 2" xfId="57545" xr:uid="{B643B76A-6654-44F6-AEB8-DE7323AB06F1}"/>
    <cellStyle name="Normal 9 13 4" xfId="57546" xr:uid="{40977E2C-325D-4353-8E0D-0CFA1CB7D1C9}"/>
    <cellStyle name="Normal 9 13 4 2" xfId="57547" xr:uid="{17AB4E12-6ED7-4211-95C8-9856C6934BCE}"/>
    <cellStyle name="Normal 9 13 5" xfId="57548" xr:uid="{BA96771D-198F-49EF-8FA5-5B03DB7512C9}"/>
    <cellStyle name="Normal 9 13 6" xfId="57549" xr:uid="{5B126D85-2741-4B2C-82BA-72434368EEA1}"/>
    <cellStyle name="Normal 9 13 7" xfId="57550" xr:uid="{BA26491C-A73B-4A23-AB13-8B515A2155E6}"/>
    <cellStyle name="Normal 9 14" xfId="57551" xr:uid="{47D08F14-F4F8-4F3C-90F0-61A2C1E184DC}"/>
    <cellStyle name="Normal 9 14 2" xfId="57552" xr:uid="{D373DEB2-DF25-4D3C-B5FA-30C97089206C}"/>
    <cellStyle name="Normal 9 14 2 2" xfId="57553" xr:uid="{9039B8A5-0BD7-4EA2-935C-340BD3D32360}"/>
    <cellStyle name="Normal 9 14 2 2 2" xfId="57554" xr:uid="{5F45FF1E-6855-43ED-9F43-B354D0170711}"/>
    <cellStyle name="Normal 9 14 2 3" xfId="57555" xr:uid="{09130397-2019-4713-B720-898FF7EA6202}"/>
    <cellStyle name="Normal 9 14 3" xfId="57556" xr:uid="{E2A0BDF0-0ABC-41D2-B1DE-CACA28DAF400}"/>
    <cellStyle name="Normal 9 14 3 2" xfId="57557" xr:uid="{715CD4FD-A74A-4625-AFA6-35AFEC89A587}"/>
    <cellStyle name="Normal 9 14 4" xfId="57558" xr:uid="{D989B442-F2C0-49C0-91A3-39397A22614E}"/>
    <cellStyle name="Normal 9 14 4 2" xfId="57559" xr:uid="{608B9385-EBEB-4416-B505-3045297C2127}"/>
    <cellStyle name="Normal 9 14 5" xfId="57560" xr:uid="{371DCA0B-D87F-4E3A-9D90-1B84B59814CA}"/>
    <cellStyle name="Normal 9 14 6" xfId="57561" xr:uid="{F146E458-AE9F-423F-B1B6-648A2815A571}"/>
    <cellStyle name="Normal 9 14 7" xfId="57562" xr:uid="{782059E5-74E9-40A0-A810-AEE645ABD823}"/>
    <cellStyle name="Normal 9 15" xfId="57563" xr:uid="{EC76235F-7CF4-4BC8-A167-B058BD12138C}"/>
    <cellStyle name="Normal 9 15 2" xfId="57564" xr:uid="{392AFB20-7E33-4A5A-BC01-B94DC76D705B}"/>
    <cellStyle name="Normal 9 15 2 2" xfId="57565" xr:uid="{D4591C5F-BC69-4691-BCD7-B8C9884FAC30}"/>
    <cellStyle name="Normal 9 15 3" xfId="57566" xr:uid="{B26C0510-A54E-4ED9-8502-B0408FFD348D}"/>
    <cellStyle name="Normal 9 15 4" xfId="57567" xr:uid="{0AAE03AB-F0D1-4E14-B0C2-65F9A0BC3E02}"/>
    <cellStyle name="Normal 9 16" xfId="57568" xr:uid="{1CBD197C-2560-423A-9311-9F57EBBFE41F}"/>
    <cellStyle name="Normal 9 16 2" xfId="57569" xr:uid="{B43494AA-C195-4335-9E09-9457FA22748D}"/>
    <cellStyle name="Normal 9 17" xfId="57570" xr:uid="{BDFA3F21-015B-43BA-AF07-290F36C343DB}"/>
    <cellStyle name="Normal 9 17 2" xfId="57571" xr:uid="{8F909501-6C33-45CD-841A-AD9E84298D57}"/>
    <cellStyle name="Normal 9 18" xfId="57572" xr:uid="{A1FBB1C9-968C-4620-9C7C-1EAEF224943D}"/>
    <cellStyle name="Normal 9 19" xfId="57573" xr:uid="{8DE95BD0-5588-47F5-ABA1-8D1EEC794B42}"/>
    <cellStyle name="Normal 9 2" xfId="27" xr:uid="{12FF3486-B42F-46BE-8BEE-7E298398A177}"/>
    <cellStyle name="Normal 9 2 2" xfId="57575" xr:uid="{B1EA7F6E-FF9D-4753-99B5-0058544ED111}"/>
    <cellStyle name="Normal 9 2 2 2" xfId="57576" xr:uid="{22E00183-3F9F-41CC-936E-1726064DD07D}"/>
    <cellStyle name="Normal 9 2 2 2 2" xfId="57577" xr:uid="{597F0ED5-BE03-4C2E-9FCC-9587FB7A0046}"/>
    <cellStyle name="Normal 9 2 2 2 2 2" xfId="57578" xr:uid="{453EEFE6-FC38-4C92-8BE6-5F0BE5C16DA9}"/>
    <cellStyle name="Normal 9 2 2 2 2 2 2" xfId="57579" xr:uid="{DC45AB75-C418-44A0-94C7-AB50F50AD62C}"/>
    <cellStyle name="Normal 9 2 2 2 2 3" xfId="57580" xr:uid="{DC8ABE6D-5711-47B8-878C-AE25B0FB51EA}"/>
    <cellStyle name="Normal 9 2 2 2 3" xfId="57581" xr:uid="{02052112-9F4E-4638-9114-4ADBEEEB2E97}"/>
    <cellStyle name="Normal 9 2 2 2 3 2" xfId="57582" xr:uid="{61B93A14-8E87-40F9-A175-D78F5F91ED92}"/>
    <cellStyle name="Normal 9 2 2 2 4" xfId="57583" xr:uid="{847C9995-7164-4EDA-BE69-225E6848FFD6}"/>
    <cellStyle name="Normal 9 2 2 2 4 2" xfId="57584" xr:uid="{B40DF88B-3248-42AC-9DFB-E141BC57EF09}"/>
    <cellStyle name="Normal 9 2 2 2 5" xfId="57585" xr:uid="{E74F4CCC-789C-4215-9F7D-196B2D611627}"/>
    <cellStyle name="Normal 9 2 2 2 6" xfId="57586" xr:uid="{87F71DD1-849B-4CE1-9BC3-2BD3C7EFF588}"/>
    <cellStyle name="Normal 9 2 2 2 7" xfId="57587" xr:uid="{112F95FC-DC18-489D-AE5E-4F15D94149C3}"/>
    <cellStyle name="Normal 9 2 2 3" xfId="57588" xr:uid="{136E62A8-B68F-4FF3-B72C-A568D9E688B5}"/>
    <cellStyle name="Normal 9 2 2 3 2" xfId="57589" xr:uid="{3D9010B7-C9C0-486A-8DB9-D97EA17DE0CE}"/>
    <cellStyle name="Normal 9 2 2 3 2 2" xfId="57590" xr:uid="{63E81490-55CE-48D1-96E8-3C93A6E60E00}"/>
    <cellStyle name="Normal 9 2 2 3 3" xfId="57591" xr:uid="{CEFDC624-A0BD-4609-B72D-E6086F54D146}"/>
    <cellStyle name="Normal 9 2 2 4" xfId="57592" xr:uid="{C11D0DB3-A730-4BC5-B8BB-CDD3E68BE826}"/>
    <cellStyle name="Normal 9 2 2 4 2" xfId="57593" xr:uid="{82D20FCD-7D74-4A17-967A-0E805620E93D}"/>
    <cellStyle name="Normal 9 2 2 5" xfId="57594" xr:uid="{BFCCFD6F-29DC-4679-8C25-825A18C53F7E}"/>
    <cellStyle name="Normal 9 2 2 5 2" xfId="57595" xr:uid="{B28E54CD-B1DF-4B98-B653-F71A43E2C180}"/>
    <cellStyle name="Normal 9 2 2 6" xfId="57596" xr:uid="{3FAC3796-02A7-4774-A0F8-5BE72F2EB8BB}"/>
    <cellStyle name="Normal 9 2 2 7" xfId="57597" xr:uid="{188C9678-4281-4404-8D97-E69ABF45143B}"/>
    <cellStyle name="Normal 9 2 2 8" xfId="57598" xr:uid="{C37C0D0C-C311-41B3-9DB8-2E432FC5EBE4}"/>
    <cellStyle name="Normal 9 2 3" xfId="57599" xr:uid="{9388BDDC-6EEC-4B45-A041-D9BA2A53C051}"/>
    <cellStyle name="Normal 9 2 3 2" xfId="57600" xr:uid="{3B1DEDF6-47A7-4DCC-8E16-EE4F0FF4F0A1}"/>
    <cellStyle name="Normal 9 2 3 2 2" xfId="57601" xr:uid="{EF42C3AD-543E-4045-AD9F-0638520D32B5}"/>
    <cellStyle name="Normal 9 2 3 2 2 2" xfId="57602" xr:uid="{C591B839-7B3E-4C7E-905D-4862B7C9D4F4}"/>
    <cellStyle name="Normal 9 2 3 2 2 2 2" xfId="57603" xr:uid="{3DDB82C2-ABFA-40E4-B0DF-5FBFCFFDE140}"/>
    <cellStyle name="Normal 9 2 3 2 2 3" xfId="57604" xr:uid="{0341F13E-E933-481D-B776-FB9251D1D56D}"/>
    <cellStyle name="Normal 9 2 3 2 3" xfId="57605" xr:uid="{DA5F561C-7F74-40DC-9BC9-0F3D2A8D49F7}"/>
    <cellStyle name="Normal 9 2 3 2 3 2" xfId="57606" xr:uid="{F3339B7F-6A06-4B75-AB01-A43D3B503C18}"/>
    <cellStyle name="Normal 9 2 3 2 4" xfId="57607" xr:uid="{FC1B261D-4C00-41A3-B2E4-BE628664B32E}"/>
    <cellStyle name="Normal 9 2 3 2 4 2" xfId="57608" xr:uid="{D16B555D-3578-4216-8F5C-48A98718A825}"/>
    <cellStyle name="Normal 9 2 3 2 5" xfId="57609" xr:uid="{D4E5754D-77CE-49BA-B781-F378992601CE}"/>
    <cellStyle name="Normal 9 2 3 2 6" xfId="57610" xr:uid="{88DF5766-AEC2-47C6-865A-B881E74603F8}"/>
    <cellStyle name="Normal 9 2 3 2 7" xfId="57611" xr:uid="{740CCB2D-374C-4EB6-9102-54B549C67C27}"/>
    <cellStyle name="Normal 9 2 3 3" xfId="57612" xr:uid="{7BAE4DD3-37D8-46C8-A246-6205D4E2E0A5}"/>
    <cellStyle name="Normal 9 2 3 3 2" xfId="57613" xr:uid="{440BA340-7282-4E40-8B0B-602849E0790F}"/>
    <cellStyle name="Normal 9 2 3 3 2 2" xfId="57614" xr:uid="{4B5B707A-3EE7-4509-8085-6836A54C92FC}"/>
    <cellStyle name="Normal 9 2 3 3 3" xfId="57615" xr:uid="{37A25445-93D6-48C9-8891-9BEBFECDE9C1}"/>
    <cellStyle name="Normal 9 2 3 4" xfId="57616" xr:uid="{51F60112-CD46-46E0-9B37-F269D866EB3E}"/>
    <cellStyle name="Normal 9 2 3 4 2" xfId="57617" xr:uid="{2B820130-9C14-4F68-AF89-2D86FCED2147}"/>
    <cellStyle name="Normal 9 2 3 5" xfId="57618" xr:uid="{81BD5B67-9CC1-4CBC-9F06-E970FA7BCF04}"/>
    <cellStyle name="Normal 9 2 3 5 2" xfId="57619" xr:uid="{8765FAC9-9A0E-48E2-B5A5-EA242F7EA5B0}"/>
    <cellStyle name="Normal 9 2 3 6" xfId="57620" xr:uid="{C0445D6E-290B-46D7-993E-06379A7187FB}"/>
    <cellStyle name="Normal 9 2 3 7" xfId="57621" xr:uid="{1F1127B2-0C8F-44E7-B2F1-7C51EBD64B27}"/>
    <cellStyle name="Normal 9 2 3 8" xfId="57622" xr:uid="{2ED5855D-5A52-4B88-9331-2E0B8BD71B7D}"/>
    <cellStyle name="Normal 9 2 4" xfId="57574" xr:uid="{2D444388-494E-427D-AD2F-368B146C1637}"/>
    <cellStyle name="Normal 9 20" xfId="57623" xr:uid="{6F098152-0C55-43F0-AE31-E03625E0AA8A}"/>
    <cellStyle name="Normal 9 21" xfId="57624" xr:uid="{DBD3741A-EEF4-4236-B254-8B9D7143CDA9}"/>
    <cellStyle name="Normal 9 22" xfId="57478" xr:uid="{04625D11-ED4A-4614-824C-B9AA92FA4AB6}"/>
    <cellStyle name="Normal 9 3" xfId="34" xr:uid="{9179D1F3-C309-4A40-8BB8-86AAD9BB89FB}"/>
    <cellStyle name="Normal 9 3 2" xfId="57626" xr:uid="{B5629B5D-E206-42B7-96F9-D0EE89F45FBA}"/>
    <cellStyle name="Normal 9 3 2 2" xfId="57627" xr:uid="{E4C7CF8D-2B58-408D-A00A-66A0677C58C9}"/>
    <cellStyle name="Normal 9 3 2 2 2" xfId="57628" xr:uid="{D4D4AB57-6543-48E2-BBC6-F1EDCB914FCC}"/>
    <cellStyle name="Normal 9 3 2 2 2 2" xfId="57629" xr:uid="{A53F35E8-4FDD-4E2D-B751-1550A8970E9E}"/>
    <cellStyle name="Normal 9 3 2 2 2 2 2" xfId="57630" xr:uid="{0F19231F-D584-4D03-B3C3-D9FEC93F328E}"/>
    <cellStyle name="Normal 9 3 2 2 2 3" xfId="57631" xr:uid="{F30CFEC1-4D04-41BB-A1A3-5BC0086539F8}"/>
    <cellStyle name="Normal 9 3 2 2 3" xfId="57632" xr:uid="{978E7286-DC65-4FB1-ADD9-48E55812EB23}"/>
    <cellStyle name="Normal 9 3 2 2 3 2" xfId="57633" xr:uid="{86706DBA-8ACA-4437-B873-0909FFE99AEE}"/>
    <cellStyle name="Normal 9 3 2 2 4" xfId="57634" xr:uid="{DE22B2CE-1EAE-4063-A83D-ADCB712B48CD}"/>
    <cellStyle name="Normal 9 3 2 2 4 2" xfId="57635" xr:uid="{48D27744-C5ED-4076-A7E6-97483F5F15B6}"/>
    <cellStyle name="Normal 9 3 2 2 5" xfId="57636" xr:uid="{3FE77E35-F318-47C4-BC38-7E7BCBB23EDC}"/>
    <cellStyle name="Normal 9 3 2 2 6" xfId="57637" xr:uid="{228209BC-04D5-499D-9D63-B7139969F328}"/>
    <cellStyle name="Normal 9 3 2 2 7" xfId="57638" xr:uid="{46F1567B-E039-41F6-A041-B4A560000064}"/>
    <cellStyle name="Normal 9 3 2 3" xfId="57639" xr:uid="{41C23BB3-5E15-4BC6-B118-0D40EB595160}"/>
    <cellStyle name="Normal 9 3 2 3 2" xfId="57640" xr:uid="{7DF6160D-0D6B-4A57-9825-FE10B598FCAB}"/>
    <cellStyle name="Normal 9 3 2 3 2 2" xfId="57641" xr:uid="{0C58ABF9-6A04-4F3F-B737-9821B4D930B8}"/>
    <cellStyle name="Normal 9 3 2 3 3" xfId="57642" xr:uid="{97B4DF9B-4C97-4D9B-9641-B545F2BC3123}"/>
    <cellStyle name="Normal 9 3 2 4" xfId="57643" xr:uid="{0837FE56-4625-4B6C-B8FE-95F8C87D9632}"/>
    <cellStyle name="Normal 9 3 2 4 2" xfId="57644" xr:uid="{C5432C87-00B4-4912-A3C2-9FBD0FEC7A59}"/>
    <cellStyle name="Normal 9 3 2 5" xfId="57645" xr:uid="{8979CB0F-A1C5-4FF1-92D9-EDD64A97E656}"/>
    <cellStyle name="Normal 9 3 2 5 2" xfId="57646" xr:uid="{41ACC99D-C406-4D48-AB41-F12B694A88E8}"/>
    <cellStyle name="Normal 9 3 2 6" xfId="57647" xr:uid="{F81CB80B-16B3-48D0-BC60-C7CC4A31EA92}"/>
    <cellStyle name="Normal 9 3 2 7" xfId="57648" xr:uid="{E08C630F-6024-42BB-A3B8-2F1AD136AD05}"/>
    <cellStyle name="Normal 9 3 2 8" xfId="57649" xr:uid="{999875F5-2F64-4311-A90D-FAB456E67810}"/>
    <cellStyle name="Normal 9 3 3" xfId="57650" xr:uid="{72F46081-D9F0-40CD-AC7C-1218C76694C1}"/>
    <cellStyle name="Normal 9 3 3 2" xfId="57651" xr:uid="{446DF1CE-0CD1-4BC1-A6F5-317BD3AC1F6E}"/>
    <cellStyle name="Normal 9 3 3 2 2" xfId="57652" xr:uid="{EC6B7D19-7FDE-4918-8B92-829333950247}"/>
    <cellStyle name="Normal 9 3 3 2 2 2" xfId="57653" xr:uid="{AD8BB2DE-0473-4C72-9F65-063483084EE5}"/>
    <cellStyle name="Normal 9 3 3 2 2 2 2" xfId="57654" xr:uid="{99967528-AA04-4809-8AF6-580526F13C0D}"/>
    <cellStyle name="Normal 9 3 3 2 2 3" xfId="57655" xr:uid="{527E89EC-859A-41BE-8C18-2B0E52C4A7B1}"/>
    <cellStyle name="Normal 9 3 3 2 3" xfId="57656" xr:uid="{0B1297CF-097E-4A71-82D5-D36CB2B98D59}"/>
    <cellStyle name="Normal 9 3 3 2 3 2" xfId="57657" xr:uid="{87C066CD-CC4A-4FFD-ABD3-14497C11302F}"/>
    <cellStyle name="Normal 9 3 3 2 4" xfId="57658" xr:uid="{51E2C683-69CC-4A76-84DF-B71C79A8D3D1}"/>
    <cellStyle name="Normal 9 3 3 2 4 2" xfId="57659" xr:uid="{29A8689F-B77C-4CDB-ACE8-44F2E33786CF}"/>
    <cellStyle name="Normal 9 3 3 2 5" xfId="57660" xr:uid="{F5C98C41-5050-4B1B-ABEF-49D8D21DCE11}"/>
    <cellStyle name="Normal 9 3 3 2 6" xfId="57661" xr:uid="{B3AFD8C9-9C63-4541-89B5-D780DA9B7B33}"/>
    <cellStyle name="Normal 9 3 3 2 7" xfId="57662" xr:uid="{24F4C5AF-4E8F-44C4-8A36-B7CB2F2B9743}"/>
    <cellStyle name="Normal 9 3 3 3" xfId="57663" xr:uid="{4764D3F0-D35A-4C56-B75C-25B6C120B4BE}"/>
    <cellStyle name="Normal 9 3 3 3 2" xfId="57664" xr:uid="{6512EEB6-F4DA-43C7-9510-4324A615F01F}"/>
    <cellStyle name="Normal 9 3 3 3 2 2" xfId="57665" xr:uid="{F7B06ADC-B108-47E8-B955-7EE2CC4B1B02}"/>
    <cellStyle name="Normal 9 3 3 3 3" xfId="57666" xr:uid="{F44F64BF-5F83-45B1-8C2D-A8671F4E113A}"/>
    <cellStyle name="Normal 9 3 3 4" xfId="57667" xr:uid="{BD26DFF5-D4DC-4CC0-9F58-D40D246EA548}"/>
    <cellStyle name="Normal 9 3 3 4 2" xfId="57668" xr:uid="{10EF7162-9BEC-4609-80F7-7D9B394E4383}"/>
    <cellStyle name="Normal 9 3 3 5" xfId="57669" xr:uid="{96503CB9-A560-4B7B-BAE4-34F1A9422D07}"/>
    <cellStyle name="Normal 9 3 3 5 2" xfId="57670" xr:uid="{A794778C-EE31-4932-8247-DACF57093E5B}"/>
    <cellStyle name="Normal 9 3 3 6" xfId="57671" xr:uid="{F0092826-1967-43C6-8CC6-1B5B8F9826ED}"/>
    <cellStyle name="Normal 9 3 3 7" xfId="57672" xr:uid="{D5069185-0217-4CD7-BD40-618CD06BF7CB}"/>
    <cellStyle name="Normal 9 3 3 8" xfId="57673" xr:uid="{F0320C11-C988-4BA6-98DC-CA76BF9D992A}"/>
    <cellStyle name="Normal 9 3 4" xfId="57625" xr:uid="{048CC585-E3C3-47F1-A3A5-94394FF16D6F}"/>
    <cellStyle name="Normal 9 4" xfId="57674" xr:uid="{61ECCBCD-76B3-468B-A639-71F3E88969CB}"/>
    <cellStyle name="Normal 9 4 2" xfId="57675" xr:uid="{6ED8EB6E-7FCC-4FAC-9176-E24414F32300}"/>
    <cellStyle name="Normal 9 4 2 2" xfId="57676" xr:uid="{AF354028-81CD-4D1F-A57A-14EC09B59806}"/>
    <cellStyle name="Normal 9 4 2 2 2" xfId="57677" xr:uid="{68F73CB7-03F3-4899-A6D6-4AB83CAF37D2}"/>
    <cellStyle name="Normal 9 4 2 2 2 2" xfId="57678" xr:uid="{F260D50F-80D8-4E54-9B5F-9A855E1D76F1}"/>
    <cellStyle name="Normal 9 4 2 2 2 2 2" xfId="57679" xr:uid="{B260C6FE-9F4A-4B61-A9DB-59ED3960EDDE}"/>
    <cellStyle name="Normal 9 4 2 2 2 3" xfId="57680" xr:uid="{20DB23FA-47F7-492D-9484-5C00B878B86E}"/>
    <cellStyle name="Normal 9 4 2 2 3" xfId="57681" xr:uid="{A4DDACC1-A09D-40FE-A3BE-DC343D21FAE5}"/>
    <cellStyle name="Normal 9 4 2 2 3 2" xfId="57682" xr:uid="{6473DE72-34E1-431E-9FE9-C6828FD0AD40}"/>
    <cellStyle name="Normal 9 4 2 2 4" xfId="57683" xr:uid="{6DBF3788-5B98-41EA-952E-8B1496BEFBE4}"/>
    <cellStyle name="Normal 9 4 2 2 4 2" xfId="57684" xr:uid="{CFA6F5E7-2325-43A8-97FD-B0D424BA1457}"/>
    <cellStyle name="Normal 9 4 2 2 5" xfId="57685" xr:uid="{9C700B17-19E1-401D-996C-DDD9299C6E15}"/>
    <cellStyle name="Normal 9 4 2 2 6" xfId="57686" xr:uid="{558B32E7-1879-4290-8A25-AA8943117DD1}"/>
    <cellStyle name="Normal 9 4 2 2 7" xfId="57687" xr:uid="{5560F188-DD12-4BB6-AF7F-6022835C3F23}"/>
    <cellStyle name="Normal 9 4 2 3" xfId="57688" xr:uid="{221B0B3B-C2F2-4B4A-BEE5-ADF19D6076E7}"/>
    <cellStyle name="Normal 9 4 2 3 2" xfId="57689" xr:uid="{58CE4112-A5AF-40F6-B046-738887DE5C37}"/>
    <cellStyle name="Normal 9 4 2 3 2 2" xfId="57690" xr:uid="{1886B99D-4FDC-4871-BFA7-56205CEBA4A9}"/>
    <cellStyle name="Normal 9 4 2 3 3" xfId="57691" xr:uid="{BF112B83-BC2C-487F-A7A8-D860B64D88EE}"/>
    <cellStyle name="Normal 9 4 2 4" xfId="57692" xr:uid="{BD62806C-ADB0-4F37-ACDC-43D33FC46AE1}"/>
    <cellStyle name="Normal 9 4 2 4 2" xfId="57693" xr:uid="{904A0900-041A-48FC-A315-726C98596F74}"/>
    <cellStyle name="Normal 9 4 2 5" xfId="57694" xr:uid="{BCDA84F8-F259-45A8-89F3-352C3826BFCF}"/>
    <cellStyle name="Normal 9 4 2 5 2" xfId="57695" xr:uid="{FBD8A4FA-9276-4E4F-926D-45E26296FA7F}"/>
    <cellStyle name="Normal 9 4 2 6" xfId="57696" xr:uid="{EB0CA327-7984-4B93-86C1-437ADB186CB5}"/>
    <cellStyle name="Normal 9 4 2 7" xfId="57697" xr:uid="{EE401A58-0247-4098-BFA2-0D0BC702FAA2}"/>
    <cellStyle name="Normal 9 4 2 8" xfId="57698" xr:uid="{590BBBDD-26E3-47E6-B9EB-D54F9462CA6B}"/>
    <cellStyle name="Normal 9 5" xfId="57699" xr:uid="{E585DB0E-BB71-4611-BCF3-23E8123C2831}"/>
    <cellStyle name="Normal 9 5 10" xfId="57700" xr:uid="{6E280CDD-5548-46F8-9BE6-F237A4B779F8}"/>
    <cellStyle name="Normal 9 5 11" xfId="57701" xr:uid="{6CB89772-99EC-4785-A218-DAC43E88BE54}"/>
    <cellStyle name="Normal 9 5 12" xfId="57702" xr:uid="{236A4061-D622-4AF8-A2BD-321C443DC467}"/>
    <cellStyle name="Normal 9 5 2" xfId="57703" xr:uid="{A707171B-9384-4DBB-9B27-1D212AEC5230}"/>
    <cellStyle name="Normal 9 5 2 10" xfId="57704" xr:uid="{B0F69C2E-DDFE-494E-91E6-8670961AC922}"/>
    <cellStyle name="Normal 9 5 2 2" xfId="57705" xr:uid="{CFBF0FC0-2A95-405C-B8B2-B33AAFD44198}"/>
    <cellStyle name="Normal 9 5 2 2 2" xfId="57706" xr:uid="{7670F683-1AA0-4EF1-80A7-ABB10AA65EA5}"/>
    <cellStyle name="Normal 9 5 2 2 2 2" xfId="57707" xr:uid="{D7D36423-C619-4C4E-89D2-827F0D7E6D7E}"/>
    <cellStyle name="Normal 9 5 2 2 2 2 2" xfId="57708" xr:uid="{21C66ED4-D580-40F8-B1E1-D5D313ABAF76}"/>
    <cellStyle name="Normal 9 5 2 2 2 3" xfId="57709" xr:uid="{FF40E01C-1441-4CEC-BBB6-1071C42A966B}"/>
    <cellStyle name="Normal 9 5 2 2 3" xfId="57710" xr:uid="{7B56BB47-A961-4DB4-8C55-1A167C69EA6D}"/>
    <cellStyle name="Normal 9 5 2 2 3 2" xfId="57711" xr:uid="{53E3230C-A759-42FD-A35D-F5E0177927AF}"/>
    <cellStyle name="Normal 9 5 2 2 4" xfId="57712" xr:uid="{5A246E70-52FB-47E5-84A4-6B48CA59AFCE}"/>
    <cellStyle name="Normal 9 5 2 2 4 2" xfId="57713" xr:uid="{F2E19AAE-15C8-4315-8EC3-56BEF9D35CA4}"/>
    <cellStyle name="Normal 9 5 2 2 5" xfId="57714" xr:uid="{47DF3235-6513-49D8-B3A4-708C8A8A5112}"/>
    <cellStyle name="Normal 9 5 2 2 6" xfId="57715" xr:uid="{6C6CE03D-2F23-42CF-9C7F-ED89A95E0206}"/>
    <cellStyle name="Normal 9 5 2 2 7" xfId="57716" xr:uid="{E7B43A2E-6C62-4D12-997A-A4DC43F4D8B5}"/>
    <cellStyle name="Normal 9 5 2 3" xfId="57717" xr:uid="{1307FA94-A2BA-42E2-BB40-178D8ECE14AC}"/>
    <cellStyle name="Normal 9 5 2 3 2" xfId="57718" xr:uid="{1757E3A8-2B4B-4737-A961-47389C6A48F2}"/>
    <cellStyle name="Normal 9 5 2 3 2 2" xfId="57719" xr:uid="{5AB5C141-A92B-49D9-A75E-1A3BD3287CFB}"/>
    <cellStyle name="Normal 9 5 2 3 2 2 2" xfId="57720" xr:uid="{C2C02DA0-D831-40A4-B95B-CE61B9ED2577}"/>
    <cellStyle name="Normal 9 5 2 3 2 3" xfId="57721" xr:uid="{318CD117-1120-46AF-A2B6-E733047DCB93}"/>
    <cellStyle name="Normal 9 5 2 3 3" xfId="57722" xr:uid="{80A1AB12-0FD1-4C33-8E75-9BA705470FC4}"/>
    <cellStyle name="Normal 9 5 2 3 3 2" xfId="57723" xr:uid="{C8E6BFE8-EC73-4DA3-88C7-EA31F8C761AD}"/>
    <cellStyle name="Normal 9 5 2 3 4" xfId="57724" xr:uid="{5A0645E2-74F7-4111-8B6F-C2CA6F7BBE5D}"/>
    <cellStyle name="Normal 9 5 2 3 4 2" xfId="57725" xr:uid="{610EE615-AE38-425D-AE04-B8065E450AE4}"/>
    <cellStyle name="Normal 9 5 2 3 5" xfId="57726" xr:uid="{12143AA0-4360-4041-9ACB-98D31D3A66AF}"/>
    <cellStyle name="Normal 9 5 2 3 6" xfId="57727" xr:uid="{02736F17-A3FC-4BC5-9F65-0F754CEA1CF2}"/>
    <cellStyle name="Normal 9 5 2 3 7" xfId="57728" xr:uid="{55016BD0-DC69-4764-B2C5-E5271F8B6D9F}"/>
    <cellStyle name="Normal 9 5 2 4" xfId="57729" xr:uid="{A8780D0B-64D9-4BD8-987E-8B68119B9839}"/>
    <cellStyle name="Normal 9 5 2 4 2" xfId="57730" xr:uid="{1750E415-321E-44FE-84A6-516BB1F0BE21}"/>
    <cellStyle name="Normal 9 5 2 4 2 2" xfId="57731" xr:uid="{0A924132-AABE-47A8-9A8D-1E1725DE0CB2}"/>
    <cellStyle name="Normal 9 5 2 4 2 2 2" xfId="57732" xr:uid="{FE6D25AB-D261-46D9-97AF-725ED8556297}"/>
    <cellStyle name="Normal 9 5 2 4 2 3" xfId="57733" xr:uid="{3229364F-76DD-48A6-9EF1-A12AA58E0F31}"/>
    <cellStyle name="Normal 9 5 2 4 3" xfId="57734" xr:uid="{D29D3E48-D31A-46DA-89EE-A9C34B2EC56C}"/>
    <cellStyle name="Normal 9 5 2 4 3 2" xfId="57735" xr:uid="{097D754A-7A8C-4318-A8E3-8AE28E23D4E4}"/>
    <cellStyle name="Normal 9 5 2 4 4" xfId="57736" xr:uid="{F8AD453C-79F5-4534-A165-8462A9CC249D}"/>
    <cellStyle name="Normal 9 5 2 4 4 2" xfId="57737" xr:uid="{11520B60-0E8E-40BE-8369-8ABC73E606FC}"/>
    <cellStyle name="Normal 9 5 2 4 5" xfId="57738" xr:uid="{F598A5A1-CBBD-4BBD-A970-57E9A7119BEE}"/>
    <cellStyle name="Normal 9 5 2 4 6" xfId="57739" xr:uid="{5693B7A0-F144-4616-A089-DD01A35F133B}"/>
    <cellStyle name="Normal 9 5 2 4 7" xfId="57740" xr:uid="{F6ECB3F4-0299-43C7-B51B-3599F3865FFB}"/>
    <cellStyle name="Normal 9 5 2 5" xfId="57741" xr:uid="{971DEB6F-9E8F-4645-A75F-6BC69BFCBA11}"/>
    <cellStyle name="Normal 9 5 2 5 2" xfId="57742" xr:uid="{59DBA3EF-77E1-482D-84E4-D902D5419176}"/>
    <cellStyle name="Normal 9 5 2 5 2 2" xfId="57743" xr:uid="{1EDF14AF-53B1-4665-90DC-0551319BE188}"/>
    <cellStyle name="Normal 9 5 2 5 3" xfId="57744" xr:uid="{0611A9C0-F138-42B1-8CB6-B33ED57F3316}"/>
    <cellStyle name="Normal 9 5 2 6" xfId="57745" xr:uid="{A93D9586-9DD7-49EE-B1B2-6F9A9974F07D}"/>
    <cellStyle name="Normal 9 5 2 6 2" xfId="57746" xr:uid="{C4DAA299-BC30-402B-BEB5-902A3B7CE48C}"/>
    <cellStyle name="Normal 9 5 2 7" xfId="57747" xr:uid="{434F8185-653D-4093-BEAA-E87D7595A0D9}"/>
    <cellStyle name="Normal 9 5 2 7 2" xfId="57748" xr:uid="{8613FA33-187E-4668-B37A-1DB2E512DA65}"/>
    <cellStyle name="Normal 9 5 2 8" xfId="57749" xr:uid="{1DB8132D-50BA-4960-B3A3-A8F233CA9627}"/>
    <cellStyle name="Normal 9 5 2 9" xfId="57750" xr:uid="{168AEF4D-AFC6-45A2-8FB4-2D75F19876AD}"/>
    <cellStyle name="Normal 9 5 3" xfId="57751" xr:uid="{9EBE0412-BE00-4BD1-BD0A-BAB9829BAE36}"/>
    <cellStyle name="Normal 9 5 3 2" xfId="57752" xr:uid="{03883BFF-7132-413C-8C1E-2F7B9687EE8B}"/>
    <cellStyle name="Normal 9 5 3 2 2" xfId="57753" xr:uid="{F29EC138-96BC-4703-B56C-967FCFB3EC04}"/>
    <cellStyle name="Normal 9 5 3 2 2 2" xfId="57754" xr:uid="{ADC1E82F-3520-4C14-9CF2-233C70011473}"/>
    <cellStyle name="Normal 9 5 3 2 2 2 2" xfId="57755" xr:uid="{D0C671E8-58C2-4B79-A618-8A363E95A497}"/>
    <cellStyle name="Normal 9 5 3 2 2 3" xfId="57756" xr:uid="{2C181269-AE71-49BB-B067-8D3297384399}"/>
    <cellStyle name="Normal 9 5 3 2 3" xfId="57757" xr:uid="{BF68E6C5-9FD2-4F48-9C01-7739A5B9231D}"/>
    <cellStyle name="Normal 9 5 3 2 3 2" xfId="57758" xr:uid="{600CA8A3-291B-4A15-92F5-B608EDF0D57B}"/>
    <cellStyle name="Normal 9 5 3 2 4" xfId="57759" xr:uid="{DB0052CD-83C6-4AC1-8D30-E610BD5B6489}"/>
    <cellStyle name="Normal 9 5 3 2 4 2" xfId="57760" xr:uid="{9EC53CE2-E64A-4F72-9B5E-F78294775AB5}"/>
    <cellStyle name="Normal 9 5 3 2 5" xfId="57761" xr:uid="{1345456D-85BE-4551-BBED-FF00E655394A}"/>
    <cellStyle name="Normal 9 5 3 2 6" xfId="57762" xr:uid="{51DF9770-103D-40BA-B52A-8D32CFB29C7A}"/>
    <cellStyle name="Normal 9 5 3 2 7" xfId="57763" xr:uid="{D0866625-117F-484B-88D7-955662AA00C9}"/>
    <cellStyle name="Normal 9 5 3 3" xfId="57764" xr:uid="{F9306BC2-9A29-4CB8-B5BB-F5E96DFA1698}"/>
    <cellStyle name="Normal 9 5 3 3 2" xfId="57765" xr:uid="{7AC5E2FD-9B3F-46E2-8883-925F2C5C9FFA}"/>
    <cellStyle name="Normal 9 5 3 3 2 2" xfId="57766" xr:uid="{438EA774-F163-452E-92EA-7D93A3659000}"/>
    <cellStyle name="Normal 9 5 3 3 3" xfId="57767" xr:uid="{850FF546-B633-4E07-9B42-E661AC80C139}"/>
    <cellStyle name="Normal 9 5 3 4" xfId="57768" xr:uid="{7CBD557B-74E1-4CB5-B9E3-E800ADACAB79}"/>
    <cellStyle name="Normal 9 5 3 4 2" xfId="57769" xr:uid="{54FFDF7A-33D2-47CE-86D6-E1C5CFC2C725}"/>
    <cellStyle name="Normal 9 5 3 5" xfId="57770" xr:uid="{CDCD2A85-520C-41AB-B375-972E870D93D4}"/>
    <cellStyle name="Normal 9 5 3 5 2" xfId="57771" xr:uid="{EDE8EA13-59F5-42A5-B2B3-38D22EBAE86C}"/>
    <cellStyle name="Normal 9 5 3 6" xfId="57772" xr:uid="{E0C8E3F1-9CAD-4881-B302-C0179CF9A926}"/>
    <cellStyle name="Normal 9 5 3 7" xfId="57773" xr:uid="{3574B493-95AC-4DB5-AE7B-345EA501C6F0}"/>
    <cellStyle name="Normal 9 5 3 8" xfId="57774" xr:uid="{1F08CC1D-57BE-4CAD-B3F4-A39F88C1EBAD}"/>
    <cellStyle name="Normal 9 5 4" xfId="57775" xr:uid="{27157288-ABFC-423A-A320-9B13986F6FDE}"/>
    <cellStyle name="Normal 9 5 4 2" xfId="57776" xr:uid="{B2DF2B5F-EDB3-4D81-890B-B17C87555AB5}"/>
    <cellStyle name="Normal 9 5 4 2 2" xfId="57777" xr:uid="{3EAB4887-E5E7-4E85-8F29-B2178AC76A79}"/>
    <cellStyle name="Normal 9 5 4 2 2 2" xfId="57778" xr:uid="{A8BD65DC-FA1C-43AD-964F-A114AF169197}"/>
    <cellStyle name="Normal 9 5 4 2 3" xfId="57779" xr:uid="{7FA6453D-8021-45B2-9FB8-CB8914DBA9ED}"/>
    <cellStyle name="Normal 9 5 4 3" xfId="57780" xr:uid="{331739A4-27CE-452E-87E6-8915ED8F5DA3}"/>
    <cellStyle name="Normal 9 5 4 3 2" xfId="57781" xr:uid="{80990054-CDDF-41C8-AC42-A3EF17FB0789}"/>
    <cellStyle name="Normal 9 5 4 4" xfId="57782" xr:uid="{D763BE3B-A671-4FDC-9978-75B683FECF2B}"/>
    <cellStyle name="Normal 9 5 4 4 2" xfId="57783" xr:uid="{3FDCDC2C-377A-45F8-B634-71515493735D}"/>
    <cellStyle name="Normal 9 5 4 5" xfId="57784" xr:uid="{5E8B31D8-B99F-44A0-BB01-D4AEBCBEA50D}"/>
    <cellStyle name="Normal 9 5 4 6" xfId="57785" xr:uid="{0C384157-8EA8-465E-BF63-8ACE4B3E26B1}"/>
    <cellStyle name="Normal 9 5 4 7" xfId="57786" xr:uid="{BD226A4E-BA6F-4517-B4A8-EA5FDBEA32E0}"/>
    <cellStyle name="Normal 9 5 5" xfId="57787" xr:uid="{8D11AFE0-CCCC-4351-83BA-497BFEB26F3C}"/>
    <cellStyle name="Normal 9 5 5 2" xfId="57788" xr:uid="{54DEEEBB-7CDA-4105-A630-2FFF80864335}"/>
    <cellStyle name="Normal 9 5 5 2 2" xfId="57789" xr:uid="{CF97A8FC-8EAC-4CD5-99C3-C4616838D3E8}"/>
    <cellStyle name="Normal 9 5 5 2 2 2" xfId="57790" xr:uid="{1C1B9B58-EDD6-408B-BC3E-3A7119F75533}"/>
    <cellStyle name="Normal 9 5 5 2 3" xfId="57791" xr:uid="{2CC5C494-649D-4235-867E-6587CC7FF7A7}"/>
    <cellStyle name="Normal 9 5 5 3" xfId="57792" xr:uid="{BC74A2AE-56E4-49EB-A5AE-2487F30B20FB}"/>
    <cellStyle name="Normal 9 5 5 3 2" xfId="57793" xr:uid="{1E422548-279B-4DEE-AC12-064473E7E754}"/>
    <cellStyle name="Normal 9 5 5 4" xfId="57794" xr:uid="{AB9E4E00-BFE8-4463-89C3-7492E06A9BD3}"/>
    <cellStyle name="Normal 9 5 5 4 2" xfId="57795" xr:uid="{BC936004-482A-4639-B0D2-32C49D588CFD}"/>
    <cellStyle name="Normal 9 5 5 5" xfId="57796" xr:uid="{668DB95B-0FF6-4DB8-A7FC-164F8E2350E9}"/>
    <cellStyle name="Normal 9 5 5 6" xfId="57797" xr:uid="{28882BFB-9F1A-47DC-A469-B8AAE1F28944}"/>
    <cellStyle name="Normal 9 5 5 7" xfId="57798" xr:uid="{6CA9C73B-74B0-4190-994F-FC995D410D86}"/>
    <cellStyle name="Normal 9 5 6" xfId="57799" xr:uid="{1C9DF7AD-3F9A-4570-A970-A5B69093B70A}"/>
    <cellStyle name="Normal 9 5 6 2" xfId="57800" xr:uid="{22510711-4408-45A5-89E4-D963E47A1B1F}"/>
    <cellStyle name="Normal 9 5 6 2 2" xfId="57801" xr:uid="{51758D99-26DC-4DAA-AAFE-EAC2077BD537}"/>
    <cellStyle name="Normal 9 5 6 2 2 2" xfId="57802" xr:uid="{7BCB309C-C25D-4AA8-A5C4-6E5BDC6AD63A}"/>
    <cellStyle name="Normal 9 5 6 2 3" xfId="57803" xr:uid="{A6D14D9F-9586-49CF-9FDB-965524DC3E8F}"/>
    <cellStyle name="Normal 9 5 6 3" xfId="57804" xr:uid="{DE36689B-4A3E-4B28-83A4-1C93EF763EF4}"/>
    <cellStyle name="Normal 9 5 6 3 2" xfId="57805" xr:uid="{D836F611-F0D6-4002-9033-54B20BFD4B27}"/>
    <cellStyle name="Normal 9 5 6 4" xfId="57806" xr:uid="{C8C5B502-64E3-4B82-BF8B-D7EDADA78612}"/>
    <cellStyle name="Normal 9 5 6 4 2" xfId="57807" xr:uid="{959DE54A-5742-4146-A04A-014B04799ACD}"/>
    <cellStyle name="Normal 9 5 6 5" xfId="57808" xr:uid="{38BC9ABF-F084-4C0D-A00A-F2278510C052}"/>
    <cellStyle name="Normal 9 5 6 6" xfId="57809" xr:uid="{83C2FC7C-35D7-4860-9AC3-310B7F0B0ABD}"/>
    <cellStyle name="Normal 9 5 6 7" xfId="57810" xr:uid="{69305370-774B-4371-B862-B3C99324A964}"/>
    <cellStyle name="Normal 9 5 7" xfId="57811" xr:uid="{A91E82D1-30A2-49AD-B15B-25AC7D31D8D8}"/>
    <cellStyle name="Normal 9 5 7 2" xfId="57812" xr:uid="{3710BE56-914C-458C-9389-0BA519E1C669}"/>
    <cellStyle name="Normal 9 5 7 2 2" xfId="57813" xr:uid="{5C24A278-1781-49EC-804B-26F03363D1F0}"/>
    <cellStyle name="Normal 9 5 7 3" xfId="57814" xr:uid="{5AF184F8-E6B1-4817-A3E8-2D147B882425}"/>
    <cellStyle name="Normal 9 5 7 4" xfId="57815" xr:uid="{35A43ACB-89F9-492D-909C-A84863343987}"/>
    <cellStyle name="Normal 9 5 8" xfId="57816" xr:uid="{7B5C43CE-EEA0-4032-A86A-9416F1608148}"/>
    <cellStyle name="Normal 9 5 8 2" xfId="57817" xr:uid="{DACA801C-55DD-4324-AD04-49445932F56A}"/>
    <cellStyle name="Normal 9 5 9" xfId="57818" xr:uid="{F3684DBA-87DC-4DD1-88E8-3BFFCA21F606}"/>
    <cellStyle name="Normal 9 5 9 2" xfId="57819" xr:uid="{E0B6A828-16FA-4D45-B79B-093CEE5E610B}"/>
    <cellStyle name="Normal 9 5_Actual PT" xfId="57820" xr:uid="{3593DE9E-B6A4-4858-BFD6-01DBF5FC59E0}"/>
    <cellStyle name="Normal 9 6" xfId="57821" xr:uid="{AB9514A5-5F82-4D3C-8347-F330A263793E}"/>
    <cellStyle name="Normal 9 6 2" xfId="57822" xr:uid="{A52F60E8-3431-4353-AD34-9E7AEC4D0EFD}"/>
    <cellStyle name="Normal 9 6 3" xfId="57823" xr:uid="{D2922DA1-9511-452D-B0F1-51A139D0B0BC}"/>
    <cellStyle name="Normal 9 6 3 2" xfId="57824" xr:uid="{2DDAD9DB-44EA-4361-99FC-17DE774662F5}"/>
    <cellStyle name="Normal 9 6 3 2 2" xfId="57825" xr:uid="{10A42C8D-A836-4018-9AD3-47D2AAC4C3A7}"/>
    <cellStyle name="Normal 9 6 3 2 2 2" xfId="57826" xr:uid="{6DE4DE78-1B27-4246-AF3D-3B60D2234585}"/>
    <cellStyle name="Normal 9 6 3 2 3" xfId="57827" xr:uid="{37EE1E67-C391-4F54-9CDB-D26F868C8AA3}"/>
    <cellStyle name="Normal 9 6 3 3" xfId="57828" xr:uid="{CFE1B112-54BA-4319-90D3-A8982F1271B5}"/>
    <cellStyle name="Normal 9 6 3 3 2" xfId="57829" xr:uid="{E86FD17E-4038-4C44-8C9F-76182FAADC6F}"/>
    <cellStyle name="Normal 9 6 3 4" xfId="57830" xr:uid="{0192FC33-CC5B-4400-A653-BA91ED572B73}"/>
    <cellStyle name="Normal 9 6 3 4 2" xfId="57831" xr:uid="{D96ECF2E-F816-481A-950C-2D2BA9CD4468}"/>
    <cellStyle name="Normal 9 6 3 5" xfId="57832" xr:uid="{E1D1E2FF-FE8B-457F-AE1F-3EC2274160E9}"/>
    <cellStyle name="Normal 9 6 3 6" xfId="57833" xr:uid="{A84053D5-FDF0-403D-9CAA-3E7D81B1A3BB}"/>
    <cellStyle name="Normal 9 6 3 7" xfId="57834" xr:uid="{4A6A33ED-E930-487E-9D7A-1C2831816CCB}"/>
    <cellStyle name="Normal 9 6 4" xfId="57835" xr:uid="{466BE981-175D-4BFD-92A8-79173BE0FC4E}"/>
    <cellStyle name="Normal 9 6 4 2" xfId="57836" xr:uid="{6A686A9C-957B-4B6B-80F4-1094305E3DBD}"/>
    <cellStyle name="Normal 9 6 4 2 2" xfId="57837" xr:uid="{CA4CB1F3-7BB2-4DFF-98A0-571A5C5A0967}"/>
    <cellStyle name="Normal 9 6 4 3" xfId="57838" xr:uid="{D0DFC8B0-FD93-4508-9395-3F1746FDA1FA}"/>
    <cellStyle name="Normal 9 6 5" xfId="57839" xr:uid="{43DCECE9-A8D8-4C99-A042-750C70259428}"/>
    <cellStyle name="Normal 9 6 5 2" xfId="57840" xr:uid="{53F8A598-85F3-445B-B9D8-F749F295ACA3}"/>
    <cellStyle name="Normal 9 6 6" xfId="57841" xr:uid="{41A19759-7BF6-4A6A-AF1A-23DEA2BB16E3}"/>
    <cellStyle name="Normal 9 6 6 2" xfId="57842" xr:uid="{79399673-6FDE-47CC-AB45-8EB6E57C876F}"/>
    <cellStyle name="Normal 9 6 7" xfId="57843" xr:uid="{18D04FFF-3B9F-4F12-94AE-E04383F47C65}"/>
    <cellStyle name="Normal 9 6 8" xfId="57844" xr:uid="{AD439DCA-E33B-4B05-8173-3FAC1F5D6CC0}"/>
    <cellStyle name="Normal 9 6 9" xfId="57845" xr:uid="{EC87550F-DB4A-49A8-A390-BF76786632A0}"/>
    <cellStyle name="Normal 9 6_Actual PT" xfId="57846" xr:uid="{7FFFF312-C8F8-4EA2-B7A0-227DE99F1BD9}"/>
    <cellStyle name="Normal 9 7" xfId="57847" xr:uid="{44A31544-D667-463C-8BA6-AF7861BA01D4}"/>
    <cellStyle name="Normal 9 7 2" xfId="57848" xr:uid="{4E1E9273-FC0B-4427-B97E-847CAF9BF7D3}"/>
    <cellStyle name="Normal 9 7 2 2" xfId="57849" xr:uid="{B44864B4-2FF4-4C90-9C35-D2026FEE3779}"/>
    <cellStyle name="Normal 9 7 2 2 2" xfId="57850" xr:uid="{E7118C47-CCE7-4780-B923-02A9DA4FCDA1}"/>
    <cellStyle name="Normal 9 7 2 2 2 2" xfId="57851" xr:uid="{91E43FFE-DA02-4C69-80FD-39941518476D}"/>
    <cellStyle name="Normal 9 7 2 2 3" xfId="57852" xr:uid="{93CD3DB8-C3CF-4DFC-8426-0F117AF4DC3D}"/>
    <cellStyle name="Normal 9 7 2 3" xfId="57853" xr:uid="{69E825B1-D177-4EF8-8C2A-D60166795B80}"/>
    <cellStyle name="Normal 9 7 2 3 2" xfId="57854" xr:uid="{172637CD-F8E8-4DA0-86AE-DC2CA276DA1B}"/>
    <cellStyle name="Normal 9 7 2 4" xfId="57855" xr:uid="{BAE1AC98-5E92-497A-BBA5-AB2CA1206565}"/>
    <cellStyle name="Normal 9 7 2 4 2" xfId="57856" xr:uid="{7CA7248B-3234-42F6-BBC6-EC62268A38D8}"/>
    <cellStyle name="Normal 9 7 2 5" xfId="57857" xr:uid="{076C3AB6-F62B-45F5-9BE7-1B6AEB297B30}"/>
    <cellStyle name="Normal 9 7 2 6" xfId="57858" xr:uid="{1F976791-8039-4989-AEB1-3B2192C97080}"/>
    <cellStyle name="Normal 9 7 2 7" xfId="57859" xr:uid="{7EA2F7D7-DC7C-4BD3-8924-9D95E70F389D}"/>
    <cellStyle name="Normal 9 7 3" xfId="57860" xr:uid="{7FD2B60A-91D3-4903-B2BB-EDDAD89AE0A2}"/>
    <cellStyle name="Normal 9 7 3 2" xfId="57861" xr:uid="{7E0821CB-6F9A-47EB-B120-1198A63A44C3}"/>
    <cellStyle name="Normal 9 7 3 2 2" xfId="57862" xr:uid="{BE834BB2-713C-4DA3-9727-B47DD23F0F3B}"/>
    <cellStyle name="Normal 9 7 3 3" xfId="57863" xr:uid="{05F686D2-DDAC-4080-88FC-0F7DC4B4ED5D}"/>
    <cellStyle name="Normal 9 7 4" xfId="57864" xr:uid="{32BE5B63-91A7-4940-9EC0-9C60F7603BF0}"/>
    <cellStyle name="Normal 9 7 4 2" xfId="57865" xr:uid="{288D8E95-1B61-4F27-8711-477BDB6FD8ED}"/>
    <cellStyle name="Normal 9 7 5" xfId="57866" xr:uid="{D8F87484-0385-4C48-A87F-D8C082FF563C}"/>
    <cellStyle name="Normal 9 7 5 2" xfId="57867" xr:uid="{BA94C396-C347-41C3-8F8B-A95AF04F59D5}"/>
    <cellStyle name="Normal 9 7 6" xfId="57868" xr:uid="{A43133EC-830E-4B8C-AA77-F2B0C27BE45A}"/>
    <cellStyle name="Normal 9 7 7" xfId="57869" xr:uid="{B948FB92-B93F-4C43-9C8E-563024D26D0A}"/>
    <cellStyle name="Normal 9 7 8" xfId="57870" xr:uid="{57B99676-35C6-4D42-87FB-F336710F1136}"/>
    <cellStyle name="Normal 9 8" xfId="57871" xr:uid="{9185B381-9619-4703-8159-AAFDED175087}"/>
    <cellStyle name="Normal 9 8 2" xfId="57872" xr:uid="{2E24CA69-8764-4022-BE3E-12C2BB51FE96}"/>
    <cellStyle name="Normal 9 8 2 2" xfId="57873" xr:uid="{9DFD760E-BF35-4E78-92E9-1641FAA493DB}"/>
    <cellStyle name="Normal 9 8 2 2 2" xfId="57874" xr:uid="{AA679A05-2103-4692-95CE-5F3AE378C205}"/>
    <cellStyle name="Normal 9 8 2 2 2 2" xfId="57875" xr:uid="{4F102CC1-4D73-4DBE-B31D-B8881D9A6BC2}"/>
    <cellStyle name="Normal 9 8 2 2 3" xfId="57876" xr:uid="{8926D366-7289-48EA-81E2-E16DCDEA4E57}"/>
    <cellStyle name="Normal 9 8 2 3" xfId="57877" xr:uid="{1C800490-BE81-4D22-83FF-E1A24B903297}"/>
    <cellStyle name="Normal 9 8 2 3 2" xfId="57878" xr:uid="{095D4554-C037-49EE-A20D-F8E8105145FE}"/>
    <cellStyle name="Normal 9 8 2 4" xfId="57879" xr:uid="{7CAD8257-CF64-4A46-9429-88C4EFE4A188}"/>
    <cellStyle name="Normal 9 8 2 4 2" xfId="57880" xr:uid="{88C057BE-8E4A-4E72-A888-5819E4E344B5}"/>
    <cellStyle name="Normal 9 8 2 5" xfId="57881" xr:uid="{02663F5F-BEF5-41D9-8207-7F1366BA47DF}"/>
    <cellStyle name="Normal 9 8 2 6" xfId="57882" xr:uid="{F25F6A0A-35B2-4FAE-B22B-84DC4AFC65E0}"/>
    <cellStyle name="Normal 9 8 2 7" xfId="57883" xr:uid="{E8567FF9-17CF-41B8-A7BE-67CB88906CCB}"/>
    <cellStyle name="Normal 9 8 3" xfId="57884" xr:uid="{9D4AABE7-3E20-43FF-82B4-1B85E7C4FCE6}"/>
    <cellStyle name="Normal 9 8 3 2" xfId="57885" xr:uid="{1D5274ED-E2B0-40BE-8DC1-32BA6620AB88}"/>
    <cellStyle name="Normal 9 8 3 2 2" xfId="57886" xr:uid="{DF3E2D42-282C-4318-84F8-E165AFC36F09}"/>
    <cellStyle name="Normal 9 8 3 3" xfId="57887" xr:uid="{59CBF729-3CA2-4588-A884-3D2ADA2FDDF0}"/>
    <cellStyle name="Normal 9 8 4" xfId="57888" xr:uid="{D5571DBA-9A9F-4E94-937F-C85CB84E1B86}"/>
    <cellStyle name="Normal 9 8 4 2" xfId="57889" xr:uid="{468631DB-C042-4DD8-85E5-680DE5BB511B}"/>
    <cellStyle name="Normal 9 8 5" xfId="57890" xr:uid="{BE1D01C4-C9C8-49F9-BAE3-979DCC64537E}"/>
    <cellStyle name="Normal 9 8 5 2" xfId="57891" xr:uid="{50812FD5-363C-4A6B-9DED-2FF26DDFAFA2}"/>
    <cellStyle name="Normal 9 8 6" xfId="57892" xr:uid="{2B2B90E3-6F00-487A-8437-26DBD57CBBDA}"/>
    <cellStyle name="Normal 9 8 7" xfId="57893" xr:uid="{B23C0323-EAF3-451B-9959-62BE8D7E8073}"/>
    <cellStyle name="Normal 9 8 8" xfId="57894" xr:uid="{0FB5A7A6-BAA1-4089-92F1-2635C2E3CDF3}"/>
    <cellStyle name="Normal 9 9" xfId="57895" xr:uid="{8A6AAF9C-94EB-4EBA-9F65-A0A45F300F55}"/>
    <cellStyle name="Normal 9 9 2" xfId="57896" xr:uid="{F83660D9-75E2-4422-BB83-12CF0A4E5625}"/>
    <cellStyle name="Normal 9 9 2 2" xfId="57897" xr:uid="{7D3E4DFA-EFD6-4868-A310-29FDFA4FE14C}"/>
    <cellStyle name="Normal 9 9 2 2 2" xfId="57898" xr:uid="{474467A0-F763-46AE-90F0-439713115704}"/>
    <cellStyle name="Normal 9 9 2 2 2 2" xfId="57899" xr:uid="{513B5259-29CB-48EB-A9F1-82DADE9D35AA}"/>
    <cellStyle name="Normal 9 9 2 2 3" xfId="57900" xr:uid="{93820B22-C960-4312-BB47-7CF369878F77}"/>
    <cellStyle name="Normal 9 9 2 3" xfId="57901" xr:uid="{285441AF-CF4F-4F98-9BF1-FECD17FB150C}"/>
    <cellStyle name="Normal 9 9 2 3 2" xfId="57902" xr:uid="{0010A702-692A-4D52-9B5A-97DAA6A7A111}"/>
    <cellStyle name="Normal 9 9 2 4" xfId="57903" xr:uid="{AF612A7C-8C0D-4E3F-BA80-6E72793AC52D}"/>
    <cellStyle name="Normal 9 9 2 4 2" xfId="57904" xr:uid="{84277078-CD3B-4CFD-9413-615BB99808A2}"/>
    <cellStyle name="Normal 9 9 2 5" xfId="57905" xr:uid="{1CCB1662-1BFE-4179-9068-A36BBCFF36D3}"/>
    <cellStyle name="Normal 9 9 2 6" xfId="57906" xr:uid="{10245AF6-B06C-4F57-911D-0B96EEDF6E0F}"/>
    <cellStyle name="Normal 9 9 2 7" xfId="57907" xr:uid="{CFEE3A11-3819-4E0C-8D90-12A21B2AE51D}"/>
    <cellStyle name="Normal 9 9 3" xfId="57908" xr:uid="{DF73BEC0-1BB2-47FF-8B63-73A01B9D5BF1}"/>
    <cellStyle name="Normal 9 9 3 2" xfId="57909" xr:uid="{E11E8D6F-A893-46B0-83CB-54CACA005536}"/>
    <cellStyle name="Normal 9 9 3 2 2" xfId="57910" xr:uid="{1953762A-758B-428E-9050-C002A1E99F9F}"/>
    <cellStyle name="Normal 9 9 3 3" xfId="57911" xr:uid="{4CF4007D-369E-4657-A51F-B16BF910F353}"/>
    <cellStyle name="Normal 9 9 4" xfId="57912" xr:uid="{3955FD52-6495-42FC-A97E-69B1267ADEB1}"/>
    <cellStyle name="Normal 9 9 4 2" xfId="57913" xr:uid="{662C02C9-005E-4146-A544-B0D400CB8A23}"/>
    <cellStyle name="Normal 9 9 5" xfId="57914" xr:uid="{8C81B5C6-439E-4A8B-84F1-A012E0543221}"/>
    <cellStyle name="Normal 9 9 5 2" xfId="57915" xr:uid="{E1B17B8F-62C9-4DEB-9261-7EB0D022FA5A}"/>
    <cellStyle name="Normal 9 9 6" xfId="57916" xr:uid="{AC1465D0-468C-4CB1-88C1-1C8AACBA7122}"/>
    <cellStyle name="Normal 9 9 7" xfId="57917" xr:uid="{71DE5CFD-FFAE-4EE1-997C-48F8E98667E3}"/>
    <cellStyle name="Normal 9 9 8" xfId="57918" xr:uid="{11F0D2EC-9333-489F-9C63-139EBD910DF2}"/>
    <cellStyle name="Normal 9_Actual PT" xfId="57919" xr:uid="{6A0B599D-8DAF-48E9-A6A2-74CAEDC99C22}"/>
    <cellStyle name="Normal 90" xfId="57920" xr:uid="{B11C418A-3B7F-46CB-9CC4-4B7238EEB2C4}"/>
    <cellStyle name="Normal 90 2" xfId="57921" xr:uid="{C05013E6-E770-4BF3-B45C-A2DE991059FA}"/>
    <cellStyle name="Normal 91" xfId="57922" xr:uid="{6DDB2828-4486-4C9B-8AA0-E3A6B893FF40}"/>
    <cellStyle name="Normal 91 2" xfId="57923" xr:uid="{8E2CF6AE-86D0-4780-9970-75DB22B11006}"/>
    <cellStyle name="Normal 92" xfId="57924" xr:uid="{14E060F1-C96A-4D47-9DAD-D9DF60CB2FF5}"/>
    <cellStyle name="Normal 92 2" xfId="57925" xr:uid="{BF3AC071-6A51-43E4-9D6D-F7E4FB55EC97}"/>
    <cellStyle name="Normal 93" xfId="57926" xr:uid="{CC1435EF-62B2-4A9D-97BA-8C6ED5E3C851}"/>
    <cellStyle name="Normal 93 2" xfId="57927" xr:uid="{B8868838-082F-4A62-BC12-62A79A90B417}"/>
    <cellStyle name="Normal 93_Actual PT" xfId="57928" xr:uid="{49749460-B27F-41D0-AAA4-868D725BF73C}"/>
    <cellStyle name="Normal 94" xfId="57929" xr:uid="{C5771A28-EDEB-408D-8EBD-67E8C07F8C95}"/>
    <cellStyle name="Normal 94 2" xfId="57930" xr:uid="{AC36B554-1D49-4AE4-BF0B-CDED921F945E}"/>
    <cellStyle name="Normal 95" xfId="57931" xr:uid="{CED23D6C-852C-4221-A55C-D007C3861AA2}"/>
    <cellStyle name="Normal 95 2" xfId="57932" xr:uid="{309E928B-1EFC-446C-BE38-08F4417063CC}"/>
    <cellStyle name="Normal 95 2 2" xfId="57933" xr:uid="{FD3F2BF0-3296-4F6C-8B8B-0629CF01864E}"/>
    <cellStyle name="Normal 95 3" xfId="57934" xr:uid="{17B2C5CA-9702-4753-9A61-ACA94DF10A96}"/>
    <cellStyle name="Normal 95 4" xfId="57935" xr:uid="{1458598F-9FBC-4C97-BE0D-ACA3A6CED16A}"/>
    <cellStyle name="Normal 95_Actual PT" xfId="57936" xr:uid="{715E70B0-4596-4B3F-A498-98F9B06A591D}"/>
    <cellStyle name="Normal 96" xfId="57937" xr:uid="{FADA48AB-A492-40BA-8F09-4B786D36F2BB}"/>
    <cellStyle name="Normal 96 2" xfId="57938" xr:uid="{9653B932-CCCB-4476-B614-0743065FDDF4}"/>
    <cellStyle name="Normal 97" xfId="57939" xr:uid="{23CB4A1E-1FB6-450A-8C25-B960B2AFB362}"/>
    <cellStyle name="Normal 97 2" xfId="57940" xr:uid="{097A2FC0-3854-4034-BB27-C7BBE01F4601}"/>
    <cellStyle name="Normal 97 3" xfId="57941" xr:uid="{0616723E-1717-4154-9CDF-009BF3ABD127}"/>
    <cellStyle name="Normal 98" xfId="57942" xr:uid="{C8144088-1177-4A62-84BA-F4BDE7E0C204}"/>
    <cellStyle name="Normal 98 2" xfId="57943" xr:uid="{AA038949-0E29-4752-AA3A-6D38B84CA653}"/>
    <cellStyle name="Normal 99" xfId="57944" xr:uid="{1D53D45C-1D9A-4ACE-A515-12FB5A89D8D7}"/>
    <cellStyle name="Normal 99 10" xfId="57945" xr:uid="{1A490ABF-5D1B-45CD-BEAB-A3B9067E7DA9}"/>
    <cellStyle name="Normal 99 10 2" xfId="57946" xr:uid="{E2152BFF-882C-4A2B-894E-4F084BAB0614}"/>
    <cellStyle name="Normal 99 11" xfId="57947" xr:uid="{6BE6EF8E-21F7-4DB4-B751-4AF458494533}"/>
    <cellStyle name="Normal 99 12" xfId="57948" xr:uid="{DCB37DC0-1680-4CD8-BAB1-CE646474AEAE}"/>
    <cellStyle name="Normal 99 13" xfId="57949" xr:uid="{A21F3010-AF71-4582-98AD-1F982C1F2133}"/>
    <cellStyle name="Normal 99 14" xfId="57950" xr:uid="{A8C22E04-B065-42B8-AAF4-EC91EEF668FC}"/>
    <cellStyle name="Normal 99 2" xfId="57951" xr:uid="{7D89F0E0-BEF3-4E4F-AECB-D9861A76453C}"/>
    <cellStyle name="Normal 99 2 10" xfId="57952" xr:uid="{D2E8188E-6C19-4A19-83FE-003CC07AC6E2}"/>
    <cellStyle name="Normal 99 2 11" xfId="57953" xr:uid="{24582890-61A8-4E92-A7BC-623636246586}"/>
    <cellStyle name="Normal 99 2 12" xfId="57954" xr:uid="{5C54F56F-1717-41FA-A630-BFC4A2B5EBF7}"/>
    <cellStyle name="Normal 99 2 2" xfId="57955" xr:uid="{1B2FEED0-A24F-4D92-A0A2-5F07FDDEF392}"/>
    <cellStyle name="Normal 99 2 2 10" xfId="57956" xr:uid="{7D27A90D-F756-45CD-8905-2349B7EAFC53}"/>
    <cellStyle name="Normal 99 2 2 2" xfId="57957" xr:uid="{85A21639-55B3-4C00-8572-69C9A89CA049}"/>
    <cellStyle name="Normal 99 2 2 2 2" xfId="57958" xr:uid="{870C6B05-070C-426C-B509-7900A175BD5F}"/>
    <cellStyle name="Normal 99 2 2 2 2 2" xfId="57959" xr:uid="{2325C0B1-2240-4759-9D87-550544751674}"/>
    <cellStyle name="Normal 99 2 2 2 2 2 2" xfId="57960" xr:uid="{C8BA6EF7-4C8D-4C0F-B5EC-1D75887538EC}"/>
    <cellStyle name="Normal 99 2 2 2 2 3" xfId="57961" xr:uid="{12732DB4-1A8D-47B9-8419-4588471D5337}"/>
    <cellStyle name="Normal 99 2 2 2 3" xfId="57962" xr:uid="{8B34AFE2-D66B-4A7B-BB2E-525EF240FA22}"/>
    <cellStyle name="Normal 99 2 2 2 3 2" xfId="57963" xr:uid="{6A197076-AACD-4C52-92DC-392F6566DB33}"/>
    <cellStyle name="Normal 99 2 2 2 4" xfId="57964" xr:uid="{68A4E25B-3FD9-4D6A-B0F3-C7D00FE5A2C9}"/>
    <cellStyle name="Normal 99 2 2 2 4 2" xfId="57965" xr:uid="{D58B2D22-5B47-4ABE-8361-E1F701F462FE}"/>
    <cellStyle name="Normal 99 2 2 2 5" xfId="57966" xr:uid="{3D81B708-8FF7-4CFA-BE51-0E0FCA552F15}"/>
    <cellStyle name="Normal 99 2 2 2 6" xfId="57967" xr:uid="{753C130A-B42D-4CED-B9BD-016F38F1E4EC}"/>
    <cellStyle name="Normal 99 2 2 2 7" xfId="57968" xr:uid="{BC43F51B-C264-45DC-AAB5-9AEEA7CCB47F}"/>
    <cellStyle name="Normal 99 2 2 3" xfId="57969" xr:uid="{26F8197F-C2FC-4C16-9EE5-B3729FE0C8FD}"/>
    <cellStyle name="Normal 99 2 2 3 2" xfId="57970" xr:uid="{B2452CF8-C7FF-4428-9871-225F437FCFC7}"/>
    <cellStyle name="Normal 99 2 2 3 2 2" xfId="57971" xr:uid="{68D5E6C6-1B11-48D1-85FE-9201711A6C91}"/>
    <cellStyle name="Normal 99 2 2 3 2 2 2" xfId="57972" xr:uid="{3580033B-E1FC-4111-BE2A-7C8EE5708849}"/>
    <cellStyle name="Normal 99 2 2 3 2 3" xfId="57973" xr:uid="{187A6F6B-4109-4610-89DD-5A85247E9493}"/>
    <cellStyle name="Normal 99 2 2 3 3" xfId="57974" xr:uid="{730D6534-A62A-4A1A-96F6-DC9664FE4A0D}"/>
    <cellStyle name="Normal 99 2 2 3 3 2" xfId="57975" xr:uid="{86BD8D3A-AD9D-4E36-B6E3-DE7B89393B93}"/>
    <cellStyle name="Normal 99 2 2 3 4" xfId="57976" xr:uid="{0E0FA5B8-D789-473B-BD3C-0D770DBC8492}"/>
    <cellStyle name="Normal 99 2 2 3 4 2" xfId="57977" xr:uid="{0F82B358-27C2-4A78-9BB3-9B21F5FCB00C}"/>
    <cellStyle name="Normal 99 2 2 3 5" xfId="57978" xr:uid="{3071204F-DCAC-497B-8297-DC455091F3E3}"/>
    <cellStyle name="Normal 99 2 2 3 6" xfId="57979" xr:uid="{7BA93746-A32B-4D04-9AB8-58D4107192DE}"/>
    <cellStyle name="Normal 99 2 2 3 7" xfId="57980" xr:uid="{AEC00404-901A-4DA2-A5DB-60B87DE89139}"/>
    <cellStyle name="Normal 99 2 2 4" xfId="57981" xr:uid="{E999D39B-D9A4-40C4-BB75-64F73110EB34}"/>
    <cellStyle name="Normal 99 2 2 4 2" xfId="57982" xr:uid="{65DFE3FB-B35C-4BDD-9672-B25FB21F1678}"/>
    <cellStyle name="Normal 99 2 2 4 2 2" xfId="57983" xr:uid="{9149BBED-092F-42EB-A319-FF5E8D5AE1AE}"/>
    <cellStyle name="Normal 99 2 2 4 2 2 2" xfId="57984" xr:uid="{DA566CB0-3B77-4A6B-86DC-269C6746ED2E}"/>
    <cellStyle name="Normal 99 2 2 4 2 3" xfId="57985" xr:uid="{EDA798F5-8DE2-4089-A836-BD86E65BB111}"/>
    <cellStyle name="Normal 99 2 2 4 3" xfId="57986" xr:uid="{FB17DD78-4987-4762-AAB0-8AB242162B6F}"/>
    <cellStyle name="Normal 99 2 2 4 3 2" xfId="57987" xr:uid="{B6F5F605-59B4-4711-8EEF-C10BB6269691}"/>
    <cellStyle name="Normal 99 2 2 4 4" xfId="57988" xr:uid="{F47E2220-8AAE-4E48-B22C-09B1A30950F0}"/>
    <cellStyle name="Normal 99 2 2 4 4 2" xfId="57989" xr:uid="{3E2D7B77-9381-475B-A694-4EF182AAEB88}"/>
    <cellStyle name="Normal 99 2 2 4 5" xfId="57990" xr:uid="{5F1C1B36-1DEC-40A4-B049-07B9F04E370C}"/>
    <cellStyle name="Normal 99 2 2 4 6" xfId="57991" xr:uid="{C423AA1D-2B1E-4CDD-B3D8-72CE230613D2}"/>
    <cellStyle name="Normal 99 2 2 4 7" xfId="57992" xr:uid="{7D27884C-22B6-49B6-9AA1-7ECF8CBD1E56}"/>
    <cellStyle name="Normal 99 2 2 5" xfId="57993" xr:uid="{68358EDD-1DC1-477A-A3F9-886FBDAB157A}"/>
    <cellStyle name="Normal 99 2 2 5 2" xfId="57994" xr:uid="{BDB4967B-6066-4DBD-A258-0A3B5056D21A}"/>
    <cellStyle name="Normal 99 2 2 5 2 2" xfId="57995" xr:uid="{C122769E-5314-4F8B-8746-1F1492F628CD}"/>
    <cellStyle name="Normal 99 2 2 5 3" xfId="57996" xr:uid="{A9533C68-D1F3-46DC-858F-C2D0F94E44B7}"/>
    <cellStyle name="Normal 99 2 2 6" xfId="57997" xr:uid="{9B8B0E29-C1E9-4BAB-8583-62854F30F0D2}"/>
    <cellStyle name="Normal 99 2 2 6 2" xfId="57998" xr:uid="{CBB71409-5515-45CC-94A8-57EA1D292B02}"/>
    <cellStyle name="Normal 99 2 2 7" xfId="57999" xr:uid="{C9D100AD-D1C7-4D40-A869-FFC27FDD9EC9}"/>
    <cellStyle name="Normal 99 2 2 7 2" xfId="58000" xr:uid="{BF270CF0-F532-4268-BB64-80BAB936FBB0}"/>
    <cellStyle name="Normal 99 2 2 8" xfId="58001" xr:uid="{E3B95438-0EED-400A-A8E9-E7D8543FE657}"/>
    <cellStyle name="Normal 99 2 2 9" xfId="58002" xr:uid="{4F52057E-29CE-4723-AD36-E02E57836639}"/>
    <cellStyle name="Normal 99 2 3" xfId="58003" xr:uid="{E31A6AEF-8C31-4299-8B37-46898DA6E46B}"/>
    <cellStyle name="Normal 99 2 3 2" xfId="58004" xr:uid="{F97A532B-28CD-4636-AA27-2E39F6B56C5B}"/>
    <cellStyle name="Normal 99 2 3 2 2" xfId="58005" xr:uid="{1AF8C29D-107C-471A-AD3B-98B0404EBCBE}"/>
    <cellStyle name="Normal 99 2 3 2 2 2" xfId="58006" xr:uid="{C3990A18-DAFE-428A-90B4-D98AA51764EC}"/>
    <cellStyle name="Normal 99 2 3 2 2 2 2" xfId="58007" xr:uid="{56C4A5BD-7E99-4C3A-951D-13FB31992097}"/>
    <cellStyle name="Normal 99 2 3 2 2 3" xfId="58008" xr:uid="{AAA6F2B2-7EEB-499F-8BB6-5A9EB92CB346}"/>
    <cellStyle name="Normal 99 2 3 2 3" xfId="58009" xr:uid="{4294DDD0-9A3F-427E-9C43-E4027404B1F7}"/>
    <cellStyle name="Normal 99 2 3 2 3 2" xfId="58010" xr:uid="{A8D9DA5F-2BDC-4ED2-817F-5ACB49861271}"/>
    <cellStyle name="Normal 99 2 3 2 4" xfId="58011" xr:uid="{CD3D01D7-EF43-4B89-9BEE-E1BD7480AA27}"/>
    <cellStyle name="Normal 99 2 3 2 4 2" xfId="58012" xr:uid="{E66E61F1-AE42-4500-BB9F-FDFE7DF4F5F2}"/>
    <cellStyle name="Normal 99 2 3 2 5" xfId="58013" xr:uid="{848A5842-EDEC-47C7-A4E0-4BB9BF8CC5A3}"/>
    <cellStyle name="Normal 99 2 3 2 6" xfId="58014" xr:uid="{8349D979-B5B9-4D8F-BD4D-CD8D18B1CDBF}"/>
    <cellStyle name="Normal 99 2 3 2 7" xfId="58015" xr:uid="{CBB1A835-BA38-4E79-B5E7-4FFD2E799B4C}"/>
    <cellStyle name="Normal 99 2 3 3" xfId="58016" xr:uid="{BC1050AF-354B-4C24-87C8-797B017E439E}"/>
    <cellStyle name="Normal 99 2 3 3 2" xfId="58017" xr:uid="{5864E6B8-6226-4403-9B82-30657F5955DB}"/>
    <cellStyle name="Normal 99 2 3 3 2 2" xfId="58018" xr:uid="{69A30B2A-8547-4809-BCFC-ED925DF93718}"/>
    <cellStyle name="Normal 99 2 3 3 3" xfId="58019" xr:uid="{4BC4471F-B378-4B4B-98E0-BDEE7F17C107}"/>
    <cellStyle name="Normal 99 2 3 4" xfId="58020" xr:uid="{FF5A4210-D55F-4BCF-B187-60F0E48EADEC}"/>
    <cellStyle name="Normal 99 2 3 4 2" xfId="58021" xr:uid="{C5213A73-9ACA-4594-A1BC-DE37BCEC3CE0}"/>
    <cellStyle name="Normal 99 2 3 5" xfId="58022" xr:uid="{4318056C-B478-4B03-B25B-11F07A2F0253}"/>
    <cellStyle name="Normal 99 2 3 5 2" xfId="58023" xr:uid="{F3D0B4BA-ACC6-41AB-B715-7AB8362C61B1}"/>
    <cellStyle name="Normal 99 2 3 6" xfId="58024" xr:uid="{D1037905-A37B-4ED5-8E84-E39EED2F7649}"/>
    <cellStyle name="Normal 99 2 3 7" xfId="58025" xr:uid="{5DB53F84-8307-4308-BEC0-C47A9E352CCB}"/>
    <cellStyle name="Normal 99 2 3 8" xfId="58026" xr:uid="{195ECCA9-6C27-4A90-AE9A-D6A74F09F13E}"/>
    <cellStyle name="Normal 99 2 4" xfId="58027" xr:uid="{9CE66E5A-9314-4AA3-82FF-80572DBCA22B}"/>
    <cellStyle name="Normal 99 2 4 2" xfId="58028" xr:uid="{2D7F0DBA-1887-4E95-97E9-7E08B2A63EEA}"/>
    <cellStyle name="Normal 99 2 4 2 2" xfId="58029" xr:uid="{E264D69B-4C35-44C6-9A4C-2AB433550F15}"/>
    <cellStyle name="Normal 99 2 4 2 2 2" xfId="58030" xr:uid="{5B875126-6919-4688-99CB-8BA777B060CD}"/>
    <cellStyle name="Normal 99 2 4 2 3" xfId="58031" xr:uid="{1DD6FCF8-C7F4-4CF3-A5C2-B99A9AD47BEF}"/>
    <cellStyle name="Normal 99 2 4 3" xfId="58032" xr:uid="{E9A1C471-D808-4BAD-B241-9C73E863056E}"/>
    <cellStyle name="Normal 99 2 4 3 2" xfId="58033" xr:uid="{44FBDE7C-F4DB-4617-B827-943FCE3DC016}"/>
    <cellStyle name="Normal 99 2 4 4" xfId="58034" xr:uid="{4E38BA36-96CE-45CB-A45F-03B74B813BC7}"/>
    <cellStyle name="Normal 99 2 4 4 2" xfId="58035" xr:uid="{8B45F2EA-0090-42FE-BB1E-DA73A6D83169}"/>
    <cellStyle name="Normal 99 2 4 5" xfId="58036" xr:uid="{1A2C3EDA-01DF-4918-8ABA-E8A2CFCCECD0}"/>
    <cellStyle name="Normal 99 2 4 6" xfId="58037" xr:uid="{A8B37CBA-5E59-489C-A2F1-505563B07E47}"/>
    <cellStyle name="Normal 99 2 4 7" xfId="58038" xr:uid="{4FC8E518-32BC-499D-A653-18FBABF18848}"/>
    <cellStyle name="Normal 99 2 5" xfId="58039" xr:uid="{5E001F81-5C59-49D7-B00F-F6E0E713FD43}"/>
    <cellStyle name="Normal 99 2 5 2" xfId="58040" xr:uid="{E54B7C1E-C9F5-44D7-85B7-DDE159AFFA7D}"/>
    <cellStyle name="Normal 99 2 5 2 2" xfId="58041" xr:uid="{B51F4371-7DBD-4042-8DE2-212E0DAF6C1A}"/>
    <cellStyle name="Normal 99 2 5 2 2 2" xfId="58042" xr:uid="{481DF021-06AB-4E04-B100-35DBFC70D0E6}"/>
    <cellStyle name="Normal 99 2 5 2 3" xfId="58043" xr:uid="{DA3082A2-F6E9-4229-931B-D505F3FB447C}"/>
    <cellStyle name="Normal 99 2 5 3" xfId="58044" xr:uid="{061A3923-8678-402A-8B35-971F639869CF}"/>
    <cellStyle name="Normal 99 2 5 3 2" xfId="58045" xr:uid="{43AFDE21-A3B8-4164-B97B-941A71FE7D90}"/>
    <cellStyle name="Normal 99 2 5 4" xfId="58046" xr:uid="{9EDE7EB2-0466-483D-BD51-0000303ACC2F}"/>
    <cellStyle name="Normal 99 2 5 4 2" xfId="58047" xr:uid="{14AAAEC0-1AE7-4871-873B-63787488837C}"/>
    <cellStyle name="Normal 99 2 5 5" xfId="58048" xr:uid="{C6CC45A6-1EB2-4CD6-AC22-B2DB52DC817C}"/>
    <cellStyle name="Normal 99 2 5 6" xfId="58049" xr:uid="{2602ACDE-BF5A-4998-AC65-2C27D7058A24}"/>
    <cellStyle name="Normal 99 2 5 7" xfId="58050" xr:uid="{2F89937B-46E5-48A2-80F3-687013CF02D2}"/>
    <cellStyle name="Normal 99 2 6" xfId="58051" xr:uid="{390637DB-4605-41A2-BF9E-AF8DE6A1EE1B}"/>
    <cellStyle name="Normal 99 2 6 2" xfId="58052" xr:uid="{A2670F0F-1EC1-4396-B125-8A7733590E06}"/>
    <cellStyle name="Normal 99 2 6 2 2" xfId="58053" xr:uid="{03587248-5716-4E2B-A138-9CD9068A2270}"/>
    <cellStyle name="Normal 99 2 6 2 2 2" xfId="58054" xr:uid="{C3AD4F0B-AC67-444A-80F5-7004E29E6125}"/>
    <cellStyle name="Normal 99 2 6 2 3" xfId="58055" xr:uid="{69FAF67A-74A7-4951-A8F1-9906253698EC}"/>
    <cellStyle name="Normal 99 2 6 3" xfId="58056" xr:uid="{F3D98C28-E87B-4FB3-94D4-CB95EA7DA6A6}"/>
    <cellStyle name="Normal 99 2 6 3 2" xfId="58057" xr:uid="{58297F66-3E39-4EA4-8394-083D7720A602}"/>
    <cellStyle name="Normal 99 2 6 4" xfId="58058" xr:uid="{7D84F7DE-5B61-4989-A00C-E09A5DB706DD}"/>
    <cellStyle name="Normal 99 2 6 4 2" xfId="58059" xr:uid="{86DF69CB-CE1C-4ABE-A8A5-B81CBA5A609E}"/>
    <cellStyle name="Normal 99 2 6 5" xfId="58060" xr:uid="{DD95F8A5-E8D3-485A-B312-E63750F5C642}"/>
    <cellStyle name="Normal 99 2 6 6" xfId="58061" xr:uid="{8E6B217B-2D5C-4903-B16A-1921C148B359}"/>
    <cellStyle name="Normal 99 2 6 7" xfId="58062" xr:uid="{9A3D1804-D603-47D3-9190-88E6DF4C35D6}"/>
    <cellStyle name="Normal 99 2 7" xfId="58063" xr:uid="{E4094082-6621-40C1-8801-9ED03999F9E1}"/>
    <cellStyle name="Normal 99 2 7 2" xfId="58064" xr:uid="{E1DEB701-D9B7-4E2F-9E54-750ADCB021AC}"/>
    <cellStyle name="Normal 99 2 7 2 2" xfId="58065" xr:uid="{7B18FC3F-9109-465C-ADC5-C89C29DB5FC9}"/>
    <cellStyle name="Normal 99 2 7 3" xfId="58066" xr:uid="{1B4F6FB7-ED9E-45E1-A8C6-371C63B3D407}"/>
    <cellStyle name="Normal 99 2 7 4" xfId="58067" xr:uid="{76F35DF4-7FE0-42C9-83DE-B6A335935671}"/>
    <cellStyle name="Normal 99 2 8" xfId="58068" xr:uid="{1E0D8EC7-FCD6-405A-93A4-F39761844F06}"/>
    <cellStyle name="Normal 99 2 8 2" xfId="58069" xr:uid="{8E164698-F2E6-422E-9986-A00C9DFD10AC}"/>
    <cellStyle name="Normal 99 2 9" xfId="58070" xr:uid="{4CDC3DFD-D1A0-471C-B5E9-B628C8D67B94}"/>
    <cellStyle name="Normal 99 2 9 2" xfId="58071" xr:uid="{B6AC6B66-852F-4D6B-AFF7-76FAB3B24A79}"/>
    <cellStyle name="Normal 99 2_Actual PT" xfId="58072" xr:uid="{4004F315-F461-4926-92B2-C65596F85BEB}"/>
    <cellStyle name="Normal 99 3" xfId="58073" xr:uid="{FB076358-B36B-460C-88A5-AA89BC72F416}"/>
    <cellStyle name="Normal 99 3 10" xfId="58074" xr:uid="{3ADA4BB3-B8B0-4090-B19A-01B3274CF78B}"/>
    <cellStyle name="Normal 99 3 2" xfId="58075" xr:uid="{0A937B56-FE3F-4F30-AD32-FF677471F9DC}"/>
    <cellStyle name="Normal 99 3 2 2" xfId="58076" xr:uid="{0C34A2F6-2DB1-4D6D-8DF2-D4D98FBF393D}"/>
    <cellStyle name="Normal 99 3 2 2 2" xfId="58077" xr:uid="{FC01E834-A87B-4A3D-8B33-2A6D8E0BA2D1}"/>
    <cellStyle name="Normal 99 3 2 2 2 2" xfId="58078" xr:uid="{69391BFF-9C73-4A74-928D-81CB20590730}"/>
    <cellStyle name="Normal 99 3 2 2 3" xfId="58079" xr:uid="{4C10A8C9-0470-4F03-BEE1-5658DD4DF6DC}"/>
    <cellStyle name="Normal 99 3 2 3" xfId="58080" xr:uid="{DE18D1C4-A474-4C95-B931-A716E341A855}"/>
    <cellStyle name="Normal 99 3 2 3 2" xfId="58081" xr:uid="{86E28719-4AF2-4005-81BD-CC1F27FDE31A}"/>
    <cellStyle name="Normal 99 3 2 4" xfId="58082" xr:uid="{82BF4798-836F-434D-90AE-F13ECFA29469}"/>
    <cellStyle name="Normal 99 3 2 4 2" xfId="58083" xr:uid="{16118A40-8055-4D21-8BD1-F06EF246C88D}"/>
    <cellStyle name="Normal 99 3 2 5" xfId="58084" xr:uid="{420ACA3E-75EA-4BF9-B131-C4E6E19A4A59}"/>
    <cellStyle name="Normal 99 3 2 6" xfId="58085" xr:uid="{D3C36B01-61DE-4E56-89FD-72D83BEA86E5}"/>
    <cellStyle name="Normal 99 3 2 7" xfId="58086" xr:uid="{F3597AEA-B60F-4748-BC8A-6DBBC1EE9BB3}"/>
    <cellStyle name="Normal 99 3 3" xfId="58087" xr:uid="{55A414C2-5E35-40BE-BED3-8309484CF619}"/>
    <cellStyle name="Normal 99 3 3 2" xfId="58088" xr:uid="{37A5AE3D-B513-4199-AC3F-1A8E6D60432C}"/>
    <cellStyle name="Normal 99 3 3 2 2" xfId="58089" xr:uid="{49BB1DDA-674F-4246-94D1-B3C8B786CE71}"/>
    <cellStyle name="Normal 99 3 3 2 2 2" xfId="58090" xr:uid="{26C7A9AA-FE50-4CC7-92FD-53AA48BFD6FE}"/>
    <cellStyle name="Normal 99 3 3 2 3" xfId="58091" xr:uid="{5DD57C8D-E8B6-4C40-BEBF-F09368E32E01}"/>
    <cellStyle name="Normal 99 3 3 3" xfId="58092" xr:uid="{D8283069-6A80-4CEF-98DC-7F6DE93D53CE}"/>
    <cellStyle name="Normal 99 3 3 3 2" xfId="58093" xr:uid="{D2AD4EEA-BE23-4B59-ACE7-40E5B0860598}"/>
    <cellStyle name="Normal 99 3 3 4" xfId="58094" xr:uid="{A10ACD3A-2044-4A56-AF97-A6E6BA7D540F}"/>
    <cellStyle name="Normal 99 3 3 4 2" xfId="58095" xr:uid="{FEDE7D8E-DC1B-4FB0-9C2F-EDE9C799E8A0}"/>
    <cellStyle name="Normal 99 3 3 5" xfId="58096" xr:uid="{5E32B1E0-81FD-4FAF-89BC-8A68EEC17CB9}"/>
    <cellStyle name="Normal 99 3 3 6" xfId="58097" xr:uid="{CDC72581-03B7-409A-B8D6-1058819F202D}"/>
    <cellStyle name="Normal 99 3 3 7" xfId="58098" xr:uid="{30FE9F65-423F-4EA0-BDE7-E9D8501DDDDA}"/>
    <cellStyle name="Normal 99 3 4" xfId="58099" xr:uid="{D12C5230-DB9D-43F7-898A-F3D8DCE346FC}"/>
    <cellStyle name="Normal 99 3 4 2" xfId="58100" xr:uid="{64086FFE-ADA5-422B-B220-44C37275A8D1}"/>
    <cellStyle name="Normal 99 3 4 2 2" xfId="58101" xr:uid="{E8C9B5B1-6303-4795-A169-FBF8A1ED857E}"/>
    <cellStyle name="Normal 99 3 4 2 2 2" xfId="58102" xr:uid="{1E9D8179-8A5C-4765-AFA7-7A249A7B60D3}"/>
    <cellStyle name="Normal 99 3 4 2 3" xfId="58103" xr:uid="{2BEE4191-7190-476B-9B07-32BFEECDCEC3}"/>
    <cellStyle name="Normal 99 3 4 3" xfId="58104" xr:uid="{18D69941-2304-4E56-8FF7-47D9370EF32A}"/>
    <cellStyle name="Normal 99 3 4 3 2" xfId="58105" xr:uid="{9D620FFE-05C0-4792-8504-C4A754C52923}"/>
    <cellStyle name="Normal 99 3 4 4" xfId="58106" xr:uid="{8B72EA0B-E19F-42C4-8C24-5FE952B29C46}"/>
    <cellStyle name="Normal 99 3 4 4 2" xfId="58107" xr:uid="{99D5DC50-B9A5-4BE9-B2B9-D399DAF6DDAB}"/>
    <cellStyle name="Normal 99 3 4 5" xfId="58108" xr:uid="{3FC51774-AEF2-4F5E-8F21-E078AF34DD93}"/>
    <cellStyle name="Normal 99 3 4 6" xfId="58109" xr:uid="{274D4680-0234-4C20-9A86-1E61BEB1BA35}"/>
    <cellStyle name="Normal 99 3 4 7" xfId="58110" xr:uid="{06FBC9F7-7233-4044-B015-96B1A83CEBC3}"/>
    <cellStyle name="Normal 99 3 5" xfId="58111" xr:uid="{9F2F7F1F-8E77-4CA3-855C-E846E9911BE0}"/>
    <cellStyle name="Normal 99 3 5 2" xfId="58112" xr:uid="{5A5E4BD3-1B54-425D-BE8B-6F7CE417BF11}"/>
    <cellStyle name="Normal 99 3 5 2 2" xfId="58113" xr:uid="{9B804566-C1B6-4FDC-A19C-43D17A198DB6}"/>
    <cellStyle name="Normal 99 3 5 3" xfId="58114" xr:uid="{C709888C-6CB5-4AEB-A4A8-EE3A29D23DD0}"/>
    <cellStyle name="Normal 99 3 6" xfId="58115" xr:uid="{2F0FE397-1E54-4CBE-AFC3-BD2975629FCA}"/>
    <cellStyle name="Normal 99 3 6 2" xfId="58116" xr:uid="{C482B2F1-2299-4FA3-80D7-4B3295CB7B56}"/>
    <cellStyle name="Normal 99 3 7" xfId="58117" xr:uid="{58F2654A-CF5C-488F-8CE2-199FD803B991}"/>
    <cellStyle name="Normal 99 3 7 2" xfId="58118" xr:uid="{634DB171-4ADF-4C4C-8C99-88173BCE7B23}"/>
    <cellStyle name="Normal 99 3 8" xfId="58119" xr:uid="{57D29F76-366F-48CF-900D-A2FE19535728}"/>
    <cellStyle name="Normal 99 3 9" xfId="58120" xr:uid="{0724A021-7BC3-4FB8-B938-C7DC21AA3038}"/>
    <cellStyle name="Normal 99 4" xfId="58121" xr:uid="{FE754EB8-3E92-4472-BAF7-AF23102282C3}"/>
    <cellStyle name="Normal 99 4 2" xfId="58122" xr:uid="{04E98E0C-EFB1-424F-9CB7-38EE4FBEEA11}"/>
    <cellStyle name="Normal 99 4 2 2" xfId="58123" xr:uid="{0AAA15E0-F6A2-43E3-BB3B-B41362C38EA7}"/>
    <cellStyle name="Normal 99 4 2 2 2" xfId="58124" xr:uid="{D44BD1E0-F6F7-43CC-8A78-5D6A77D2E788}"/>
    <cellStyle name="Normal 99 4 2 2 2 2" xfId="58125" xr:uid="{92AECDF5-0E34-4A35-B8E6-020E20BA7CED}"/>
    <cellStyle name="Normal 99 4 2 2 3" xfId="58126" xr:uid="{7D2353CE-1E38-4B0C-9BBC-A029585EC58E}"/>
    <cellStyle name="Normal 99 4 2 3" xfId="58127" xr:uid="{2A888533-E3C7-4BDE-BFC2-3420A96D27C1}"/>
    <cellStyle name="Normal 99 4 2 3 2" xfId="58128" xr:uid="{D3989F0F-7708-404E-9D1D-63449A31BD21}"/>
    <cellStyle name="Normal 99 4 2 4" xfId="58129" xr:uid="{9F6DE876-3BF3-4A1F-AF12-E5733E8D86BF}"/>
    <cellStyle name="Normal 99 4 2 4 2" xfId="58130" xr:uid="{27F0EA5C-9DE1-46B6-A59E-2D042BB3B9B5}"/>
    <cellStyle name="Normal 99 4 2 5" xfId="58131" xr:uid="{8D5D3D3F-A0DA-4869-87C8-2B5BCE4AB0E4}"/>
    <cellStyle name="Normal 99 4 2 6" xfId="58132" xr:uid="{677CF07C-36FB-436A-BBF6-87AB96D16EB3}"/>
    <cellStyle name="Normal 99 4 2 7" xfId="58133" xr:uid="{9AF111C2-F420-49C4-B206-A5DCD3644103}"/>
    <cellStyle name="Normal 99 4 3" xfId="58134" xr:uid="{B1E86258-3F6C-43C2-8C71-66CF5879ECEC}"/>
    <cellStyle name="Normal 99 4 3 2" xfId="58135" xr:uid="{3E3AE5CF-7816-4D58-BF9A-0960F1E83D45}"/>
    <cellStyle name="Normal 99 4 3 2 2" xfId="58136" xr:uid="{19F8C3B8-EFF7-4C3A-8DC7-1583A4D87969}"/>
    <cellStyle name="Normal 99 4 3 3" xfId="58137" xr:uid="{261BBAFB-F182-491B-A380-008EB073C62C}"/>
    <cellStyle name="Normal 99 4 4" xfId="58138" xr:uid="{6F3E6AFC-2E84-47B1-AC39-1A3B2ECD8C4C}"/>
    <cellStyle name="Normal 99 4 4 2" xfId="58139" xr:uid="{704681DD-C5D9-402C-8320-4B2D23B1AE3B}"/>
    <cellStyle name="Normal 99 4 5" xfId="58140" xr:uid="{E18F11DC-EBC5-42D2-8A21-76F9080E2E8F}"/>
    <cellStyle name="Normal 99 4 5 2" xfId="58141" xr:uid="{AA7AD317-ECA8-44AA-803E-F19BAC581184}"/>
    <cellStyle name="Normal 99 4 6" xfId="58142" xr:uid="{FFAA33EE-6C2E-47FB-AF57-5D16BB1BE9AA}"/>
    <cellStyle name="Normal 99 4 7" xfId="58143" xr:uid="{C7F5D54A-E124-4288-9542-7245CB1F05D7}"/>
    <cellStyle name="Normal 99 4 8" xfId="58144" xr:uid="{280CE56F-2A38-490E-ABAA-5C64589B5C0D}"/>
    <cellStyle name="Normal 99 5" xfId="58145" xr:uid="{FEA687BB-2999-416D-83D3-78664BACA85D}"/>
    <cellStyle name="Normal 99 5 2" xfId="58146" xr:uid="{8A7454A5-BF39-44DF-9A8E-75F9CF0868BF}"/>
    <cellStyle name="Normal 99 5 2 2" xfId="58147" xr:uid="{4384DAA7-64A5-4DC5-B87E-35BE00FEF2F0}"/>
    <cellStyle name="Normal 99 5 2 2 2" xfId="58148" xr:uid="{D5A50195-3F02-4314-A4B5-E4509DFC1DBE}"/>
    <cellStyle name="Normal 99 5 2 3" xfId="58149" xr:uid="{674917F6-0990-48CC-A7AF-52104CE1B724}"/>
    <cellStyle name="Normal 99 5 3" xfId="58150" xr:uid="{32D7975D-0532-479A-9BFA-BE6A742382A0}"/>
    <cellStyle name="Normal 99 5 3 2" xfId="58151" xr:uid="{6E54C777-B963-4095-900D-1D9929F93BA7}"/>
    <cellStyle name="Normal 99 5 4" xfId="58152" xr:uid="{DBC01FEC-4203-41A7-9132-C0EE0B8EF8C9}"/>
    <cellStyle name="Normal 99 5 4 2" xfId="58153" xr:uid="{00CF53A4-D3F0-484D-A3F5-B6D605C046AF}"/>
    <cellStyle name="Normal 99 5 5" xfId="58154" xr:uid="{1C59F6B3-B757-432F-8227-646E22B8F3BF}"/>
    <cellStyle name="Normal 99 5 6" xfId="58155" xr:uid="{6692730B-D9FD-451E-B22F-C31B3E6E1602}"/>
    <cellStyle name="Normal 99 5 7" xfId="58156" xr:uid="{8532FFC6-1331-492E-B441-82EF3A3E8830}"/>
    <cellStyle name="Normal 99 6" xfId="58157" xr:uid="{C0724CC3-BA39-4CBF-9756-FA06F50636CE}"/>
    <cellStyle name="Normal 99 6 2" xfId="58158" xr:uid="{F8FA86DE-1900-4F42-AAE0-1D4CA906CAC7}"/>
    <cellStyle name="Normal 99 6 2 2" xfId="58159" xr:uid="{A8437C80-2233-45E9-98A5-657189556054}"/>
    <cellStyle name="Normal 99 6 2 2 2" xfId="58160" xr:uid="{D7E8821E-B304-4B3E-BAEF-6CCCCEC27BA3}"/>
    <cellStyle name="Normal 99 6 2 3" xfId="58161" xr:uid="{6D8BA407-330A-40E4-80BD-11E0AAF30A84}"/>
    <cellStyle name="Normal 99 6 3" xfId="58162" xr:uid="{DF129BE8-83EE-4BBD-A199-7779864F746C}"/>
    <cellStyle name="Normal 99 6 3 2" xfId="58163" xr:uid="{861A11D7-17D1-451A-BD77-B2E0C3D9C721}"/>
    <cellStyle name="Normal 99 6 4" xfId="58164" xr:uid="{D7603319-0264-4516-9442-7B3EF6E6D822}"/>
    <cellStyle name="Normal 99 6 4 2" xfId="58165" xr:uid="{D786C773-C0C8-400E-B293-5F5EC96D8CCF}"/>
    <cellStyle name="Normal 99 6 5" xfId="58166" xr:uid="{8FB725F2-BD98-462A-99AE-A4DC6B425FB9}"/>
    <cellStyle name="Normal 99 6 6" xfId="58167" xr:uid="{DFB83C42-EB55-4F96-9A2B-63FBFF297BC8}"/>
    <cellStyle name="Normal 99 6 7" xfId="58168" xr:uid="{00527476-72DD-4B7A-BE6D-FC1B830A1829}"/>
    <cellStyle name="Normal 99 7" xfId="58169" xr:uid="{0ACF16F9-602C-4BB8-B586-2EE201B4BFD0}"/>
    <cellStyle name="Normal 99 7 2" xfId="58170" xr:uid="{38B33DA7-3592-4EAC-B4B8-45CE8BC0FFDA}"/>
    <cellStyle name="Normal 99 7 2 2" xfId="58171" xr:uid="{485AA4E1-33CD-4705-864C-81D580F8F41E}"/>
    <cellStyle name="Normal 99 7 2 2 2" xfId="58172" xr:uid="{439081EF-1105-4274-971F-E56D7081EFCC}"/>
    <cellStyle name="Normal 99 7 2 3" xfId="58173" xr:uid="{3035C72E-81A3-47E0-B62A-4357C7BA874A}"/>
    <cellStyle name="Normal 99 7 3" xfId="58174" xr:uid="{7046123B-3196-4FFD-9BAE-3AFD34222B15}"/>
    <cellStyle name="Normal 99 7 3 2" xfId="58175" xr:uid="{677E46C2-7DF2-420A-B9E9-18AF3082A04D}"/>
    <cellStyle name="Normal 99 7 4" xfId="58176" xr:uid="{4F3310E6-5939-46E9-A9C7-106F2CAF58BC}"/>
    <cellStyle name="Normal 99 7 4 2" xfId="58177" xr:uid="{535F9964-7F07-4EA4-8C9D-677F5DBA796F}"/>
    <cellStyle name="Normal 99 7 5" xfId="58178" xr:uid="{72DECE1D-11E0-44D7-A485-4FCE3A2E2101}"/>
    <cellStyle name="Normal 99 7 6" xfId="58179" xr:uid="{528F8911-4DBB-45C8-B32A-08E48188021E}"/>
    <cellStyle name="Normal 99 7 7" xfId="58180" xr:uid="{0EEDCBA9-7D64-47EC-8DAE-3AFB53E86B03}"/>
    <cellStyle name="Normal 99 8" xfId="58181" xr:uid="{482F6286-9FC9-4483-9E22-8423B878701E}"/>
    <cellStyle name="Normal 99 8 2" xfId="58182" xr:uid="{A6A8C6E6-E05D-407A-B7F9-E2CFE3B1A414}"/>
    <cellStyle name="Normal 99 8 2 2" xfId="58183" xr:uid="{8CF39B93-E972-4CAF-9B2E-9C8C42DA3F2B}"/>
    <cellStyle name="Normal 99 8 3" xfId="58184" xr:uid="{11208D60-A780-4917-B527-41725027A0AE}"/>
    <cellStyle name="Normal 99 8 4" xfId="58185" xr:uid="{DDD83CE2-359D-4287-B1B5-9CAC02A94C9F}"/>
    <cellStyle name="Normal 99 9" xfId="58186" xr:uid="{0EC2D26D-C6AF-44FE-A46F-5E3A2F97445D}"/>
    <cellStyle name="Normal 99 9 2" xfId="58187" xr:uid="{43B56942-4B35-46E9-8504-45A60E60399F}"/>
    <cellStyle name="Normal 99_Actual PT" xfId="58188" xr:uid="{651D1453-D2AB-4FF3-9E8B-37E9278B59D8}"/>
    <cellStyle name="Note 10" xfId="58189" xr:uid="{78EAA35C-CBFA-4CFE-8619-B53A0AE67786}"/>
    <cellStyle name="Note 10 2" xfId="58190" xr:uid="{4ABE8452-D62C-4634-8BD1-FCC656A29C1A}"/>
    <cellStyle name="Note 10 2 10" xfId="58191" xr:uid="{93019186-F806-4691-86F7-164006148BF7}"/>
    <cellStyle name="Note 10 2 11" xfId="58192" xr:uid="{DACEB5CE-5C51-4812-ADC9-ADBD230F2A07}"/>
    <cellStyle name="Note 10 2 2" xfId="58193" xr:uid="{5E3A718C-7ED8-47B6-BB5D-4EFA13F34220}"/>
    <cellStyle name="Note 10 2 2 2" xfId="58194" xr:uid="{AF762B72-A172-4EEC-A84A-B95B4947AB3E}"/>
    <cellStyle name="Note 10 2 2 2 2" xfId="58195" xr:uid="{7CAF20AA-B6ED-48C1-A1CE-627E9DABD5AE}"/>
    <cellStyle name="Note 10 2 2 2 2 2" xfId="58196" xr:uid="{1B8DF60F-6A07-43E9-9F2B-E5EE04FE627A}"/>
    <cellStyle name="Note 10 2 2 2 3" xfId="58197" xr:uid="{9464DAA7-173F-40A7-9FAC-0D98B7106C2D}"/>
    <cellStyle name="Note 10 2 2 3" xfId="58198" xr:uid="{B47C4F08-0F6C-4BE9-B18E-8408B64A21B1}"/>
    <cellStyle name="Note 10 2 2 3 2" xfId="58199" xr:uid="{25F7A28A-A3F6-4B02-AF46-332A82809653}"/>
    <cellStyle name="Note 10 2 2 3 2 2" xfId="58200" xr:uid="{9EA89B47-0CB1-4720-AF52-15A9E02ECD1C}"/>
    <cellStyle name="Note 10 2 2 3 3" xfId="58201" xr:uid="{EA0142FC-91C9-4ED9-AB19-8F2E491BE7EC}"/>
    <cellStyle name="Note 10 2 2 4" xfId="58202" xr:uid="{FDE35976-D63D-4B08-8270-71747AE1360F}"/>
    <cellStyle name="Note 10 2 2 4 2" xfId="58203" xr:uid="{0244F922-FB9C-46BB-9CD5-057E8DC1F0DF}"/>
    <cellStyle name="Note 10 2 2 5" xfId="58204" xr:uid="{BBE3611A-CB31-48C6-803B-E3A23C73A512}"/>
    <cellStyle name="Note 10 2 2_Actual PT" xfId="58205" xr:uid="{A3D89F23-6A0E-4D2E-9645-8C88C3EA57EE}"/>
    <cellStyle name="Note 10 2 3" xfId="58206" xr:uid="{355AF3BC-1D4D-4B3F-92F0-79BF25C4BA29}"/>
    <cellStyle name="Note 10 2 3 2" xfId="58207" xr:uid="{99B2A203-29FB-4E99-B699-6AEF67467416}"/>
    <cellStyle name="Note 10 2 3 2 2" xfId="58208" xr:uid="{046550FB-E102-4A4D-AE3D-185D8F2B972B}"/>
    <cellStyle name="Note 10 2 3 3" xfId="58209" xr:uid="{EAADB16F-1FD6-4A04-AC65-1961BBEE8168}"/>
    <cellStyle name="Note 10 2 3 4" xfId="58210" xr:uid="{6D72EA02-9884-4725-B1C3-BA77CF09F153}"/>
    <cellStyle name="Note 10 2 3_Actual PT" xfId="58211" xr:uid="{BD16C33D-68E3-4C2F-87C9-DAC716A37F54}"/>
    <cellStyle name="Note 10 2 4" xfId="58212" xr:uid="{1BBC3E25-245C-4C84-97B6-F3A149599D6B}"/>
    <cellStyle name="Note 10 2 4 2" xfId="58213" xr:uid="{22903935-6626-4D79-90C7-E1C483848574}"/>
    <cellStyle name="Note 10 2 4 3" xfId="58214" xr:uid="{A12FF7CD-194F-499D-B226-8AB13A57EC9E}"/>
    <cellStyle name="Note 10 2 5" xfId="58215" xr:uid="{17220BD5-14E9-4149-BE4A-F79A31F979EB}"/>
    <cellStyle name="Note 10 2 5 2" xfId="58216" xr:uid="{7F0DE7FE-F994-482D-A4C3-C26CB5D03C47}"/>
    <cellStyle name="Note 10 2 6" xfId="58217" xr:uid="{15FCA353-98C0-444B-B700-50E51F00E14F}"/>
    <cellStyle name="Note 10 2 7" xfId="58218" xr:uid="{A7A09BD0-85C6-4BBD-86B1-B26E7A84AB0B}"/>
    <cellStyle name="Note 10 2 8" xfId="58219" xr:uid="{D634C1AC-37E4-4324-9C42-597F53B504E6}"/>
    <cellStyle name="Note 10 2 9" xfId="58220" xr:uid="{6DF34AE4-DCF7-4A22-AE43-CDF877B49A2D}"/>
    <cellStyle name="Note 10 2_Actual PT" xfId="58221" xr:uid="{D43310B3-00EC-4377-AB8E-B3319BF9478D}"/>
    <cellStyle name="Note 10 3" xfId="58222" xr:uid="{FD1BAC54-154E-4211-BC73-45A72527B78E}"/>
    <cellStyle name="Note 10 3 2" xfId="58223" xr:uid="{8B902A54-95C3-46A8-8269-AD7BD28D340C}"/>
    <cellStyle name="Note 10 3 2 2" xfId="58224" xr:uid="{7C8F2376-555F-42C0-83F9-BDB0A0D09275}"/>
    <cellStyle name="Note 10 3 2 2 2" xfId="58225" xr:uid="{04D7A661-BB32-4C9D-8876-02A624090F18}"/>
    <cellStyle name="Note 10 3 2 3" xfId="58226" xr:uid="{428B6BB8-2169-4A18-81AD-39D34BBCEC6E}"/>
    <cellStyle name="Note 10 3 3" xfId="58227" xr:uid="{04AC317A-A208-485B-A509-7EE8F3EC7089}"/>
    <cellStyle name="Note 10 3 3 2" xfId="58228" xr:uid="{E319867B-D7CF-47C1-B4E0-DCCD840F3912}"/>
    <cellStyle name="Note 10 3 3 2 2" xfId="58229" xr:uid="{B2698EF1-69BA-4CF6-A169-9D8B7C21541A}"/>
    <cellStyle name="Note 10 3 3 3" xfId="58230" xr:uid="{A3C33754-00C5-422D-9201-040AA3935795}"/>
    <cellStyle name="Note 10 3 4" xfId="58231" xr:uid="{EA6289DC-3979-4B72-9192-C43321A65EF4}"/>
    <cellStyle name="Note 10 3 4 2" xfId="58232" xr:uid="{6C8B5BBD-B0CA-4201-8D6B-21D060C1B8E5}"/>
    <cellStyle name="Note 10 3 5" xfId="58233" xr:uid="{3D7F1C91-89EE-4C95-801C-B7FE79170B22}"/>
    <cellStyle name="Note 10 3_Actual PT" xfId="58234" xr:uid="{F5AB4F22-7670-474B-BD01-46F99B194C48}"/>
    <cellStyle name="Note 10 4" xfId="58235" xr:uid="{D3B77213-7914-4ED4-B2F2-D429F837C99A}"/>
    <cellStyle name="Note 10 4 2" xfId="58236" xr:uid="{2EA94745-6BFB-4453-82FA-2C725AACA5C9}"/>
    <cellStyle name="Note 10 4 2 2" xfId="58237" xr:uid="{6DD63618-978E-4AFC-882A-9E39BF9B4A7C}"/>
    <cellStyle name="Note 10 4 3" xfId="58238" xr:uid="{5C0C67C7-2E51-4DE0-9219-4C45D0B75D02}"/>
    <cellStyle name="Note 10 5" xfId="58239" xr:uid="{71F6320A-A919-4BC9-AFA7-63EF612272B1}"/>
    <cellStyle name="Note 10 5 2" xfId="58240" xr:uid="{1942F1D3-22D2-489A-9274-8BDCD4623E15}"/>
    <cellStyle name="Note 10 5 2 2" xfId="58241" xr:uid="{E37D713F-EA17-4FEB-BD91-1F1992C268F1}"/>
    <cellStyle name="Note 10 5 3" xfId="58242" xr:uid="{DC5ACDCE-BC0B-4A40-9D9A-419CDAFA9B8C}"/>
    <cellStyle name="Note 10 6" xfId="58243" xr:uid="{2658C4E7-E09E-426A-8BA0-893310CA2499}"/>
    <cellStyle name="Note 10 6 2" xfId="58244" xr:uid="{5B49AC7B-A09C-4C83-968D-D69B8D58EE50}"/>
    <cellStyle name="Note 10 7" xfId="58245" xr:uid="{1F9B7CBC-209D-41A1-BC2D-546208BA41B4}"/>
    <cellStyle name="Note 10 8" xfId="58246" xr:uid="{92F2DD4A-CF4C-4590-A575-B19CAFE0DEB5}"/>
    <cellStyle name="Note 10_Actual PT" xfId="58247" xr:uid="{25123A6B-721D-40FB-BD6D-132F2A80E5F6}"/>
    <cellStyle name="Note 11" xfId="58248" xr:uid="{EC5684CC-34B2-4DF6-82B4-24A1708614AC}"/>
    <cellStyle name="Note 11 2" xfId="58249" xr:uid="{33364852-A2B5-4301-9186-996C2A5930AE}"/>
    <cellStyle name="Note 11 2 2" xfId="58250" xr:uid="{C88B9C8A-5B4B-4DD9-89BF-FDC7044A3C6D}"/>
    <cellStyle name="Note 11 2 2 2" xfId="58251" xr:uid="{C56452E8-E0A8-4C02-B690-D360E27B2E32}"/>
    <cellStyle name="Note 11 2 2 2 2" xfId="58252" xr:uid="{F25C1DBD-6197-48BF-81F5-C0D9076D6F1B}"/>
    <cellStyle name="Note 11 2 2 2 3" xfId="58253" xr:uid="{A950F44F-65CD-46E4-A186-59A3A6008613}"/>
    <cellStyle name="Note 11 2 2 3" xfId="58254" xr:uid="{AD9EA284-DBFD-4F7C-87EF-A6EA85D3A05B}"/>
    <cellStyle name="Note 11 2 2 3 2" xfId="58255" xr:uid="{C0E0EF11-BFBC-4EA0-A42D-B5E58BB1F471}"/>
    <cellStyle name="Note 11 2 2 4" xfId="58256" xr:uid="{09411840-F1EA-45BD-B47D-AEE44AB67BDB}"/>
    <cellStyle name="Note 11 2 2 5" xfId="58257" xr:uid="{2909EE4A-2BE6-4CA0-994F-D9A2E506487B}"/>
    <cellStyle name="Note 11 2 3" xfId="58258" xr:uid="{75EF143D-C33E-4D5A-AD80-33E53187D866}"/>
    <cellStyle name="Note 11 2 3 2" xfId="58259" xr:uid="{8C480805-C978-4642-A575-CEE34BA56BD8}"/>
    <cellStyle name="Note 11 2 3 2 2" xfId="58260" xr:uid="{E4A3B3CE-C24F-485F-A5CA-8BD48D2B27AB}"/>
    <cellStyle name="Note 11 2 3 3" xfId="58261" xr:uid="{D31C9D3E-8043-4163-8BFE-FD3B40DE993B}"/>
    <cellStyle name="Note 11 2 4" xfId="58262" xr:uid="{9A988CDC-3A95-4C93-B158-145FBF323461}"/>
    <cellStyle name="Note 11 2 4 2" xfId="58263" xr:uid="{BF473A94-E5DF-45AA-B5AC-A02468F15BAC}"/>
    <cellStyle name="Note 11 2 4 3" xfId="58264" xr:uid="{DBBF2A22-4322-4728-BC51-21956220E242}"/>
    <cellStyle name="Note 11 2 5" xfId="58265" xr:uid="{57E0FCC9-D106-40BF-A4EB-1CB0F49EB27D}"/>
    <cellStyle name="Note 11 2 6" xfId="58266" xr:uid="{8A633B2D-41F4-4480-8695-6BA5F10396F0}"/>
    <cellStyle name="Note 11 2_Actual PT" xfId="58267" xr:uid="{7B456486-C32A-4093-97A8-D08CD5E0B0F2}"/>
    <cellStyle name="Note 11 3" xfId="58268" xr:uid="{2F17D603-27E1-4242-A11C-77215F56920C}"/>
    <cellStyle name="Note 11 3 2" xfId="58269" xr:uid="{AB09BE23-22B9-40A5-A0E8-C3862543CF7C}"/>
    <cellStyle name="Note 11 3 2 2" xfId="58270" xr:uid="{3AE1DE7E-4017-4E7F-B686-77A441ACB225}"/>
    <cellStyle name="Note 11 3 2 2 2" xfId="58271" xr:uid="{9A7DEE82-6D65-4294-BAC2-D0291E952CFE}"/>
    <cellStyle name="Note 11 3 2 3" xfId="58272" xr:uid="{D5438CE3-E01B-4429-97BD-8C9D7B50F3C5}"/>
    <cellStyle name="Note 11 3 3" xfId="58273" xr:uid="{A5B6DC82-71B9-4D0F-B12E-ACEEA474893F}"/>
    <cellStyle name="Note 11 3 3 2" xfId="58274" xr:uid="{EF1C4AB3-DA2A-446B-B8FD-1FAD7C7EBD9E}"/>
    <cellStyle name="Note 11 3 3 2 2" xfId="58275" xr:uid="{1A7F7E0A-C3A5-495E-8B5A-247876A53354}"/>
    <cellStyle name="Note 11 3 3 3" xfId="58276" xr:uid="{6BC57939-FBE7-45C9-889B-95BEF05A15E3}"/>
    <cellStyle name="Note 11 3 4" xfId="58277" xr:uid="{15675776-7F28-47C7-9D6E-2941AB417050}"/>
    <cellStyle name="Note 11 3 4 2" xfId="58278" xr:uid="{87834A1C-AD76-4FE6-BC55-6339D0D6E063}"/>
    <cellStyle name="Note 11 3 5" xfId="58279" xr:uid="{1B24F3EC-19FC-48BA-B91F-FD93F508AB82}"/>
    <cellStyle name="Note 11 3_Actual PT" xfId="58280" xr:uid="{E6A4671E-F4E9-4E3A-9159-D294EC32EC2A}"/>
    <cellStyle name="Note 11 4" xfId="58281" xr:uid="{3A21DD9C-D586-42C9-B2BE-880D60B130C0}"/>
    <cellStyle name="Note 11 4 2" xfId="58282" xr:uid="{4728CC6D-E213-43BE-9D77-DEFF6A8405B8}"/>
    <cellStyle name="Note 11 4 2 2" xfId="58283" xr:uid="{F0B9381B-D421-4805-BCBB-E1C70F816DB2}"/>
    <cellStyle name="Note 11 4 2 3" xfId="58284" xr:uid="{774185A9-B0C6-4E06-A9D0-8F7C3D0DE05B}"/>
    <cellStyle name="Note 11 4 3" xfId="58285" xr:uid="{CD00F947-A9EF-4284-A288-93DBF421B8BA}"/>
    <cellStyle name="Note 11 4 3 2" xfId="58286" xr:uid="{4CBF7D11-6DF5-45D3-BFE6-B2DD7B1F7F74}"/>
    <cellStyle name="Note 11 4 4" xfId="58287" xr:uid="{5C64D5FC-5C1F-4E93-90EC-BA1BC0CF038B}"/>
    <cellStyle name="Note 11 4 5" xfId="58288" xr:uid="{DB085BE8-A2ED-44E2-B91B-E447D0C82FE9}"/>
    <cellStyle name="Note 11 4_Actual PT" xfId="58289" xr:uid="{5F719F0C-7C9F-4A00-B295-521F64D08823}"/>
    <cellStyle name="Note 11 5" xfId="58290" xr:uid="{C2DC9966-04B5-4B06-8017-AA937D75D170}"/>
    <cellStyle name="Note 11 5 2" xfId="58291" xr:uid="{A158F7AF-3C96-430C-8FFE-C981A2AB90C5}"/>
    <cellStyle name="Note 11 5 2 2" xfId="58292" xr:uid="{49AE253E-1979-452E-BC06-B10A6143E7D8}"/>
    <cellStyle name="Note 11 5 3" xfId="58293" xr:uid="{CD7781BF-F003-48EB-A3E7-65442BE0B1CD}"/>
    <cellStyle name="Note 11 6" xfId="58294" xr:uid="{9FBF7718-1B0B-4B29-837F-A11412D19856}"/>
    <cellStyle name="Note 11 6 2" xfId="58295" xr:uid="{499F73D4-29A3-483D-A64E-0F8362741E3F}"/>
    <cellStyle name="Note 11 6 3" xfId="58296" xr:uid="{FFD57B1F-E4A1-4171-ABDF-790F4F20F0FA}"/>
    <cellStyle name="Note 11 7" xfId="58297" xr:uid="{A2A60A5E-4EA4-42E7-A725-140234176B8E}"/>
    <cellStyle name="Note 11 7 2" xfId="58298" xr:uid="{BF754BB2-1451-4066-9A55-A3E6414B4B5E}"/>
    <cellStyle name="Note 11 8" xfId="58299" xr:uid="{F8A1D62E-EA66-4E39-B6C5-B78C042E2E11}"/>
    <cellStyle name="Note 11_Actual PT" xfId="58300" xr:uid="{2C7C140E-4CD8-41CD-A199-76311A1A15C2}"/>
    <cellStyle name="Note 12" xfId="58301" xr:uid="{CC5FD277-0A1F-4248-89B7-E423684070CB}"/>
    <cellStyle name="Note 12 2" xfId="58302" xr:uid="{18871117-E934-418D-9905-98EDD60AF22D}"/>
    <cellStyle name="Note 12 2 2" xfId="58303" xr:uid="{8B35BEA1-E3A9-4614-B9E6-9C6470038528}"/>
    <cellStyle name="Note 12 2 2 2" xfId="58304" xr:uid="{4CEFE231-10A0-40FB-9370-492C32A020FB}"/>
    <cellStyle name="Note 12 2 3" xfId="58305" xr:uid="{CFF26018-9C09-4391-A445-D90995345CE1}"/>
    <cellStyle name="Note 12 2 3 2" xfId="58306" xr:uid="{1C25AEAA-6E21-4C8E-9F81-474F823FD872}"/>
    <cellStyle name="Note 12 2 4" xfId="58307" xr:uid="{9162EE6F-F7E4-49E7-A8D6-EF68F3047FF3}"/>
    <cellStyle name="Note 12 2 5" xfId="58308" xr:uid="{DD430E58-D035-4520-91EC-07CA1B92F51B}"/>
    <cellStyle name="Note 12 3" xfId="58309" xr:uid="{1C81CF19-DC0B-4847-915E-4680EC215E16}"/>
    <cellStyle name="Note 12 3 2" xfId="58310" xr:uid="{D7157CF6-3353-4061-9F5C-B035A4AD068A}"/>
    <cellStyle name="Note 12 3 2 2" xfId="58311" xr:uid="{534A429F-6706-48E5-B8D0-D74B6BC6C3E2}"/>
    <cellStyle name="Note 12 3 3" xfId="58312" xr:uid="{DD606DBA-B3A5-4A82-9069-27BE0DBB175C}"/>
    <cellStyle name="Note 12 4" xfId="58313" xr:uid="{D5520A7D-860C-49CF-ACAD-62296D6BD326}"/>
    <cellStyle name="Note 12 4 2" xfId="58314" xr:uid="{F621F5D0-22D3-4046-9BA9-AC29F0AB5A41}"/>
    <cellStyle name="Note 12 4 3" xfId="58315" xr:uid="{E73F559C-AAAD-4E74-885D-0B38E00B6EC8}"/>
    <cellStyle name="Note 12 5" xfId="58316" xr:uid="{D553BC8D-A687-4365-92CD-22BE5D17FC2A}"/>
    <cellStyle name="Note 12 6" xfId="58317" xr:uid="{46FBA842-7F27-4459-8C79-73034106A6E1}"/>
    <cellStyle name="Note 12 7" xfId="58318" xr:uid="{08722285-1825-4668-B9BB-8A46F79F3349}"/>
    <cellStyle name="Note 13" xfId="58319" xr:uid="{55E58519-F221-4D27-9F09-5AD04FA21C03}"/>
    <cellStyle name="Note 13 2" xfId="58320" xr:uid="{4E9B0150-7F23-41F3-8405-BC0101036D53}"/>
    <cellStyle name="Note 13 2 2" xfId="58321" xr:uid="{41B8B53C-D1D2-41B1-8DBE-AE7FA57908D7}"/>
    <cellStyle name="Note 13 2 3" xfId="58322" xr:uid="{511DEF50-C438-4758-9717-FDE7BF001B9A}"/>
    <cellStyle name="Note 13 3" xfId="58323" xr:uid="{182A9B2E-C454-4602-A2CB-0718C910250F}"/>
    <cellStyle name="Note 13 3 2" xfId="58324" xr:uid="{996F0E22-EEAE-4461-96E5-FBBE94A7FC02}"/>
    <cellStyle name="Note 13 3 3" xfId="58325" xr:uid="{F3D528D2-B8D6-41AF-AF06-B932695CF3F6}"/>
    <cellStyle name="Note 13 4" xfId="58326" xr:uid="{126EE214-B8CA-4A01-A280-1CEA81BD8A1E}"/>
    <cellStyle name="Note 13 4 2" xfId="58327" xr:uid="{C1873529-8329-4715-9CD9-6A66402E5D39}"/>
    <cellStyle name="Note 13 4 3" xfId="58328" xr:uid="{79589410-7DDD-408E-8841-FE3781BC5EB4}"/>
    <cellStyle name="Note 13 5" xfId="58329" xr:uid="{C4B22895-8A9C-4821-B8C9-1909FE2C15F4}"/>
    <cellStyle name="Note 13 6" xfId="58330" xr:uid="{5612841C-C8D5-4D32-A951-721D37A98D69}"/>
    <cellStyle name="Note 14" xfId="58331" xr:uid="{125FE25B-07DA-4C96-A795-4F004F7DEAB3}"/>
    <cellStyle name="Note 14 2" xfId="58332" xr:uid="{DBA32960-E2E2-4070-8BE2-12E9A887DE6C}"/>
    <cellStyle name="Note 14 2 2" xfId="58333" xr:uid="{89E1D657-F608-4867-AFB7-1E58C1567B6B}"/>
    <cellStyle name="Note 14 2 3" xfId="58334" xr:uid="{6A15B7AD-0548-4D1F-AD49-4A9E879AE199}"/>
    <cellStyle name="Note 14 3" xfId="58335" xr:uid="{D607EA84-0F14-48BD-B597-C8C37945994C}"/>
    <cellStyle name="Note 14 3 2" xfId="58336" xr:uid="{1AF55ACE-2F7C-4B80-A9EB-C80CA7C340CC}"/>
    <cellStyle name="Note 14 3 3" xfId="58337" xr:uid="{68F2A990-0429-4602-94D9-6248CBF04D46}"/>
    <cellStyle name="Note 14 4" xfId="58338" xr:uid="{A5B649B8-FB70-4382-9D0E-905BE39E4146}"/>
    <cellStyle name="Note 14 5" xfId="58339" xr:uid="{13C87F0B-9909-46AA-A7F5-3508D6859452}"/>
    <cellStyle name="Note 15" xfId="58340" xr:uid="{F52919A2-9B71-41E3-82B9-698409B9E68D}"/>
    <cellStyle name="Note 15 2" xfId="58341" xr:uid="{0C00D348-33E1-4248-B606-88BCE184E032}"/>
    <cellStyle name="Note 15 2 2" xfId="58342" xr:uid="{85345502-8ECF-4F8F-A5C3-38074B245A55}"/>
    <cellStyle name="Note 15 2 3" xfId="58343" xr:uid="{EBC22CE1-72D8-4223-A0F7-C4AD0DE82A32}"/>
    <cellStyle name="Note 15 3" xfId="58344" xr:uid="{5EF48761-966A-46F9-A258-D5DE0D8B9E22}"/>
    <cellStyle name="Note 15 3 2" xfId="58345" xr:uid="{E1BB28B1-661F-4093-BA94-B2E2C4D96C90}"/>
    <cellStyle name="Note 15 3 3" xfId="58346" xr:uid="{50650513-63DC-4263-84C8-A5A0452AC866}"/>
    <cellStyle name="Note 15 4" xfId="58347" xr:uid="{1FB35219-F283-49CD-BA5F-D776CBE79182}"/>
    <cellStyle name="Note 15 5" xfId="58348" xr:uid="{152520A6-169D-42C1-8C4A-32A5F3B4E386}"/>
    <cellStyle name="Note 16" xfId="58349" xr:uid="{A48DFE3C-C9B7-4C0B-AE86-8F800F124D98}"/>
    <cellStyle name="Note 16 2" xfId="58350" xr:uid="{20B8D74E-D27C-4B2A-BD82-59119FEE1FED}"/>
    <cellStyle name="Note 16 2 2" xfId="58351" xr:uid="{41F99CC4-0377-4E0A-BA84-BBAF31DF9704}"/>
    <cellStyle name="Note 16 2 3" xfId="58352" xr:uid="{9A4C994D-C920-45EF-95F6-A9D71D14378B}"/>
    <cellStyle name="Note 16 3" xfId="58353" xr:uid="{AB2BA377-9AC8-49C4-899D-E2E195A4EA7D}"/>
    <cellStyle name="Note 16 3 2" xfId="58354" xr:uid="{FF917084-2438-4785-99BD-98172222A3E0}"/>
    <cellStyle name="Note 16 3 3" xfId="58355" xr:uid="{1E04A6FA-9C3D-4A07-A994-3CFB6D9B32D3}"/>
    <cellStyle name="Note 16 4" xfId="58356" xr:uid="{DC3F154B-593C-490F-B158-E05119D9B0DC}"/>
    <cellStyle name="Note 16 5" xfId="58357" xr:uid="{E7710614-FB33-4830-A24B-DEB101B33706}"/>
    <cellStyle name="Note 17" xfId="58358" xr:uid="{2A99865B-2E83-461B-8707-D3C39AA9151B}"/>
    <cellStyle name="Note 17 2" xfId="58359" xr:uid="{13C7469E-81A4-4C35-BD9A-03AF343E67F3}"/>
    <cellStyle name="Note 17 2 2" xfId="58360" xr:uid="{BD92022A-C8F4-4573-8FA5-233729C30A99}"/>
    <cellStyle name="Note 17 2 3" xfId="58361" xr:uid="{8FB6E868-D843-4789-B885-29158F281A16}"/>
    <cellStyle name="Note 17 3" xfId="58362" xr:uid="{7C621670-45A4-40E6-8BB1-BE28E37FA877}"/>
    <cellStyle name="Note 17 3 2" xfId="58363" xr:uid="{8235F1D3-20D0-403A-98D5-1B290868523B}"/>
    <cellStyle name="Note 17 3 3" xfId="58364" xr:uid="{358E28DB-D5FB-4EE3-BEC5-7BA2AFDC9BE1}"/>
    <cellStyle name="Note 17 4" xfId="58365" xr:uid="{F5684EE1-F818-46D0-AAB0-6DF38E8EC2D1}"/>
    <cellStyle name="Note 17 5" xfId="58366" xr:uid="{90465E2C-F6C3-4D59-872C-7B256E10C2CC}"/>
    <cellStyle name="Note 18" xfId="58367" xr:uid="{B4A13CA9-6EB8-42B6-ABBA-41550C34069D}"/>
    <cellStyle name="Note 18 2" xfId="58368" xr:uid="{B1B0BE29-3D52-4DEA-BB8D-35326C660EF9}"/>
    <cellStyle name="Note 18 2 2" xfId="58369" xr:uid="{CC641237-B09F-495B-A180-C38D8787F662}"/>
    <cellStyle name="Note 18 2 3" xfId="58370" xr:uid="{F2F16224-5D13-4E69-937F-8312A6AD3C50}"/>
    <cellStyle name="Note 18 3" xfId="58371" xr:uid="{A9D4786A-2446-456C-B5F3-BA40D3B0F643}"/>
    <cellStyle name="Note 18 3 2" xfId="58372" xr:uid="{4B9ADD51-0D24-47DE-99CC-4E1E88C0F50A}"/>
    <cellStyle name="Note 18 3 3" xfId="58373" xr:uid="{8380D6B7-09A1-4273-9387-763B5EF7C3FB}"/>
    <cellStyle name="Note 18 4" xfId="58374" xr:uid="{90FC7639-4722-4BFF-9821-AA9BBA4B85E2}"/>
    <cellStyle name="Note 18 5" xfId="58375" xr:uid="{5F335961-376A-48F4-A294-9C4F9F6B8D85}"/>
    <cellStyle name="Note 19" xfId="58376" xr:uid="{2F42B534-FC62-41BD-BBA6-F8DB740628AE}"/>
    <cellStyle name="Note 19 2" xfId="58377" xr:uid="{87C79912-F24C-484E-9DD0-843B39A04BE5}"/>
    <cellStyle name="Note 19 2 2" xfId="58378" xr:uid="{173EB177-B186-44F3-A532-889DD20DAAEA}"/>
    <cellStyle name="Note 19 2 3" xfId="58379" xr:uid="{E00ECDAE-E83B-47F5-9DEF-70944A46E7BA}"/>
    <cellStyle name="Note 19 3" xfId="58380" xr:uid="{6023687F-F09A-4252-B01B-C3E7A6D47915}"/>
    <cellStyle name="Note 19 3 2" xfId="58381" xr:uid="{4B92040C-42F4-48F8-B501-A1AA62E95309}"/>
    <cellStyle name="Note 19 3 3" xfId="58382" xr:uid="{90C6FF8B-6E80-46E3-B8F9-C97E453081CA}"/>
    <cellStyle name="Note 19 4" xfId="58383" xr:uid="{61C212E9-8AC4-45A0-B451-83D8341F0380}"/>
    <cellStyle name="Note 19 5" xfId="58384" xr:uid="{5F827C3D-E869-4580-AC76-F36EFE950050}"/>
    <cellStyle name="Note 2" xfId="58385" xr:uid="{CDAC628F-DC1C-4181-B8F4-74A8E4663442}"/>
    <cellStyle name="Note 2 10" xfId="58386" xr:uid="{14D3BEEA-BE54-4288-A59C-71B2C7A29199}"/>
    <cellStyle name="Note 2 10 2" xfId="58387" xr:uid="{E0F6FCE3-E518-4E90-9758-F34DADF962D1}"/>
    <cellStyle name="Note 2 10 2 2" xfId="58388" xr:uid="{D731C4C5-64FF-487B-9DAF-705C4C1D7188}"/>
    <cellStyle name="Note 2 10 2 2 2" xfId="58389" xr:uid="{E6002D14-1518-4F74-8647-DC144E9B02A1}"/>
    <cellStyle name="Note 2 10 2 2 3" xfId="58390" xr:uid="{38B7CBF6-8705-47ED-B634-76EEA7613A83}"/>
    <cellStyle name="Note 2 10 2 3" xfId="58391" xr:uid="{37326E36-3645-4044-9697-4446243885DB}"/>
    <cellStyle name="Note 2 10 2 3 2" xfId="58392" xr:uid="{AAFA681A-230E-49A3-A5A0-BD5D2281F662}"/>
    <cellStyle name="Note 2 10 2 4" xfId="58393" xr:uid="{793EFFD6-3ABE-4D44-8D81-72A2431B843E}"/>
    <cellStyle name="Note 2 10 2 5" xfId="58394" xr:uid="{C886E635-3A75-4801-A97B-D5D798F75497}"/>
    <cellStyle name="Note 2 10 3" xfId="58395" xr:uid="{7FD971C2-6D2C-44EC-9235-8BD78D20CC08}"/>
    <cellStyle name="Note 2 10 3 2" xfId="58396" xr:uid="{E425CEA9-DAE0-48D2-B558-B38CDF0D565C}"/>
    <cellStyle name="Note 2 10 3 2 2" xfId="58397" xr:uid="{F138283C-B0CC-4BCE-A762-9AEDAD148441}"/>
    <cellStyle name="Note 2 10 3 3" xfId="58398" xr:uid="{48529DEF-A52D-45EB-9635-B64C733B10A3}"/>
    <cellStyle name="Note 2 10 4" xfId="58399" xr:uid="{0C953FDA-2845-43F4-A90D-F6B774D72DE7}"/>
    <cellStyle name="Note 2 10 4 2" xfId="58400" xr:uid="{225C7A1B-D527-486D-9EFB-E95DFD74DB61}"/>
    <cellStyle name="Note 2 10 4 3" xfId="58401" xr:uid="{05D7757B-EC9E-4BB7-B9E6-87A06274F4F8}"/>
    <cellStyle name="Note 2 10 5" xfId="58402" xr:uid="{F6E6AD2C-1A78-41FC-AECE-5AD5C0C0F942}"/>
    <cellStyle name="Note 2 10 6" xfId="58403" xr:uid="{2A1F51A9-E4BA-4FA8-A13F-66182241114D}"/>
    <cellStyle name="Note 2 10_Actual PT" xfId="58404" xr:uid="{241162CD-56CD-44CC-B3D2-8B2D6FA9AA05}"/>
    <cellStyle name="Note 2 11" xfId="58405" xr:uid="{3FA2A8A7-3EF0-495B-99A4-BDD0647D9832}"/>
    <cellStyle name="Note 2 11 2" xfId="58406" xr:uid="{590B600A-8996-49D6-898C-E2C5B8D6B629}"/>
    <cellStyle name="Note 2 11 2 2" xfId="58407" xr:uid="{087417A0-4797-412B-B730-5A382FE97A38}"/>
    <cellStyle name="Note 2 11 2 2 2" xfId="58408" xr:uid="{22B76DF8-CAA6-46DC-8FBC-1F847649027C}"/>
    <cellStyle name="Note 2 11 2 3" xfId="58409" xr:uid="{5BE5A7E2-EB23-48B1-BEE1-7189F4431CE3}"/>
    <cellStyle name="Note 2 11 3" xfId="58410" xr:uid="{C6DC573C-0E9B-4EDE-8507-490CB7BF9DAF}"/>
    <cellStyle name="Note 2 11 3 2" xfId="58411" xr:uid="{7BE83E4B-E535-47DA-9604-9C000A23C907}"/>
    <cellStyle name="Note 2 11 3 2 2" xfId="58412" xr:uid="{B7426C61-76E7-4357-841C-180879F83CDF}"/>
    <cellStyle name="Note 2 11 3 3" xfId="58413" xr:uid="{A898678B-C3FD-4A9C-AC67-8E7A2F52E969}"/>
    <cellStyle name="Note 2 11 4" xfId="58414" xr:uid="{A5A51DFE-ADE3-400B-A76B-436967738DF9}"/>
    <cellStyle name="Note 2 11 4 2" xfId="58415" xr:uid="{80585456-663D-4B25-BDC9-35D8B513AF4E}"/>
    <cellStyle name="Note 2 11 4 3" xfId="58416" xr:uid="{FE99DF64-D5C2-44ED-811E-C3EBDDB543B5}"/>
    <cellStyle name="Note 2 11 5" xfId="58417" xr:uid="{E0785D91-AD40-49EF-8FD5-154D926FA3DA}"/>
    <cellStyle name="Note 2 11 6" xfId="58418" xr:uid="{DFFABAC4-ED7B-45AE-A239-0D927907F882}"/>
    <cellStyle name="Note 2 11_Actual PT" xfId="58419" xr:uid="{382CCD29-7AF5-4C14-8F60-7628314F07A4}"/>
    <cellStyle name="Note 2 12" xfId="58420" xr:uid="{79071832-63C1-4527-8505-2D1EF8C79D13}"/>
    <cellStyle name="Note 2 12 2" xfId="58421" xr:uid="{DE6FE1EB-89A9-4365-96E2-5B109B366A0B}"/>
    <cellStyle name="Note 2 12 2 2" xfId="58422" xr:uid="{92DD3C8C-F393-4AB4-AD03-07A465E20F8D}"/>
    <cellStyle name="Note 2 12 3" xfId="58423" xr:uid="{3D637381-2FAF-4DD1-A325-94FFFE0D60C6}"/>
    <cellStyle name="Note 2 13" xfId="58424" xr:uid="{18DE9792-1138-4400-BB0D-21DA99AD5470}"/>
    <cellStyle name="Note 2 13 2" xfId="58425" xr:uid="{8692B939-74DD-4816-980F-3855459EA3FB}"/>
    <cellStyle name="Note 2 13 2 2" xfId="58426" xr:uid="{ABFAED39-275E-45B2-81A0-2867624D34BF}"/>
    <cellStyle name="Note 2 13 3" xfId="58427" xr:uid="{3BBB83A5-77E3-4FAA-8086-6B6F360E38CC}"/>
    <cellStyle name="Note 2 14" xfId="58428" xr:uid="{D834C57A-0EC3-4E27-80B8-ADC446B59352}"/>
    <cellStyle name="Note 2 14 2" xfId="58429" xr:uid="{939C7671-3443-4E1C-A0CE-BA9073D7AF81}"/>
    <cellStyle name="Note 2 14 3" xfId="58430" xr:uid="{60406474-31F5-4493-923F-96713309C734}"/>
    <cellStyle name="Note 2 15" xfId="58431" xr:uid="{3DF5A0B3-6167-42D1-AF4E-74BAFB3F479D}"/>
    <cellStyle name="Note 2 16" xfId="58432" xr:uid="{8110D385-EB12-4F27-B9BE-307FD24FD00F}"/>
    <cellStyle name="Note 2 17" xfId="58433" xr:uid="{88083F8D-3926-43B9-9031-309CAF2964F1}"/>
    <cellStyle name="Note 2 18" xfId="58434" xr:uid="{D965FCB2-BF82-46F9-80E7-A3E142B6D1A7}"/>
    <cellStyle name="Note 2 2" xfId="58435" xr:uid="{FA66E90C-3A4A-4C2E-87F3-9889BE8C4E6E}"/>
    <cellStyle name="Note 2 2 2" xfId="58436" xr:uid="{9A0B4E5D-FE36-4AEF-BD45-924EAD560A3F}"/>
    <cellStyle name="Note 2 2 2 10" xfId="58437" xr:uid="{E4B58C94-4909-40C8-BC0F-29A54BB3216B}"/>
    <cellStyle name="Note 2 2 2 10 2" xfId="58438" xr:uid="{BED50DD6-4A5E-46BF-A022-B12D6E343CCB}"/>
    <cellStyle name="Note 2 2 2 11" xfId="58439" xr:uid="{8D1194BD-FED7-40AD-ACB5-CC2007A0D1AE}"/>
    <cellStyle name="Note 2 2 2 11 2" xfId="58440" xr:uid="{D322E203-F0D7-431F-A214-BCB41E6D8B52}"/>
    <cellStyle name="Note 2 2 2 12" xfId="58441" xr:uid="{9596B5C3-843E-40A5-B839-60BBF85EFC28}"/>
    <cellStyle name="Note 2 2 2 12 2" xfId="58442" xr:uid="{8BECD2A6-2557-416D-B1BB-2EDC859578A6}"/>
    <cellStyle name="Note 2 2 2 13" xfId="58443" xr:uid="{4F13A586-C877-4DF9-8022-3F8ADD796B88}"/>
    <cellStyle name="Note 2 2 2 13 2" xfId="58444" xr:uid="{3BC0537A-E33A-48B6-81AC-584B081D800D}"/>
    <cellStyle name="Note 2 2 2 14" xfId="58445" xr:uid="{BF0FBA81-93B9-461B-8913-84C34BF309C6}"/>
    <cellStyle name="Note 2 2 2 14 2" xfId="58446" xr:uid="{C989E49B-F9B1-4096-8617-0F6F91FA8220}"/>
    <cellStyle name="Note 2 2 2 15" xfId="58447" xr:uid="{CEAD6319-4574-41D3-88C3-D4F2A53D1BFA}"/>
    <cellStyle name="Note 2 2 2 15 2" xfId="58448" xr:uid="{593326E5-98E3-438B-9444-A633036174FB}"/>
    <cellStyle name="Note 2 2 2 16" xfId="58449" xr:uid="{5039F4BC-E68F-4198-B307-015864BA9814}"/>
    <cellStyle name="Note 2 2 2 16 2" xfId="58450" xr:uid="{BBDE0103-F405-4FC3-8EBD-E7E3CB3D4463}"/>
    <cellStyle name="Note 2 2 2 17" xfId="58451" xr:uid="{347C7D2E-DA7A-4159-A876-E4819A590B2B}"/>
    <cellStyle name="Note 2 2 2 17 2" xfId="58452" xr:uid="{AFFF5AB1-07A4-4EB6-82C3-9C289403AB37}"/>
    <cellStyle name="Note 2 2 2 18" xfId="58453" xr:uid="{C68E5EB1-D062-497D-840E-0AD3FE3AE3D2}"/>
    <cellStyle name="Note 2 2 2 18 2" xfId="58454" xr:uid="{306261AF-D93A-45CC-B431-7BD2C9B8C6D8}"/>
    <cellStyle name="Note 2 2 2 19" xfId="58455" xr:uid="{648D39AC-F750-427D-B5D2-FA3AB8024BA3}"/>
    <cellStyle name="Note 2 2 2 2" xfId="58456" xr:uid="{42F14991-25C5-410A-9508-CC8186C85565}"/>
    <cellStyle name="Note 2 2 2 2 2" xfId="58457" xr:uid="{AD9F73DD-8B26-46E0-83C7-A70B333700CA}"/>
    <cellStyle name="Note 2 2 2 2 2 2" xfId="58458" xr:uid="{2B46D493-A8F7-4577-AD37-D0193EABABA8}"/>
    <cellStyle name="Note 2 2 2 2 2 2 2" xfId="58459" xr:uid="{DD4FB874-BB33-4392-AA1A-D149B29F970A}"/>
    <cellStyle name="Note 2 2 2 2 2 3" xfId="58460" xr:uid="{563B9E31-6A36-4387-8888-B420C91D25B3}"/>
    <cellStyle name="Note 2 2 2 2 3" xfId="58461" xr:uid="{12263572-8373-4CE4-B775-B71DA1501762}"/>
    <cellStyle name="Note 2 2 2 2 3 2" xfId="58462" xr:uid="{36257C53-B5E9-45BA-B1AC-CF117AC620EA}"/>
    <cellStyle name="Note 2 2 2 2 3 3" xfId="58463" xr:uid="{9E715E1B-A858-48E9-8E48-17A9D23326C2}"/>
    <cellStyle name="Note 2 2 2 2 4" xfId="58464" xr:uid="{4017E303-FF6B-49D9-88C0-64FE81D44528}"/>
    <cellStyle name="Note 2 2 2 2 5" xfId="58465" xr:uid="{0246CE5C-F596-49F7-A02C-E546B0A522C2}"/>
    <cellStyle name="Note 2 2 2 2_Actual PT" xfId="58466" xr:uid="{A1AF634E-4EA1-4DDB-B5C2-8D3B9EA6DBD1}"/>
    <cellStyle name="Note 2 2 2 20" xfId="58467" xr:uid="{58D429E3-D380-4A6A-B972-270C81F06A65}"/>
    <cellStyle name="Note 2 2 2 3" xfId="58468" xr:uid="{7BD04CB5-6FE7-46BB-93E4-2ECF6FBEF5A1}"/>
    <cellStyle name="Note 2 2 2 3 2" xfId="58469" xr:uid="{E33AEB4B-9D42-46D7-B354-ABECB5275124}"/>
    <cellStyle name="Note 2 2 2 3 2 2" xfId="58470" xr:uid="{40EB452C-969F-47CE-ADB4-FFEC552D37FA}"/>
    <cellStyle name="Note 2 2 2 3 3" xfId="58471" xr:uid="{5C62A68A-6720-48DA-8524-2B9559D5E67A}"/>
    <cellStyle name="Note 2 2 2 4" xfId="58472" xr:uid="{47A4BEE9-9646-4E4E-8711-4052D1DA06C1}"/>
    <cellStyle name="Note 2 2 2 4 2" xfId="58473" xr:uid="{04086264-9ADD-4A9D-BA7E-C5E116CF6753}"/>
    <cellStyle name="Note 2 2 2 4 2 2" xfId="58474" xr:uid="{230F9FDB-EA1F-4A1B-80F5-1ADB572F8D74}"/>
    <cellStyle name="Note 2 2 2 4 3" xfId="58475" xr:uid="{A224D8EB-807C-43E8-81E8-F81FF0CBF175}"/>
    <cellStyle name="Note 2 2 2 5" xfId="58476" xr:uid="{BE73EEC5-E072-42D8-949F-18B598D552E9}"/>
    <cellStyle name="Note 2 2 2 5 2" xfId="58477" xr:uid="{0EFA7D40-96B7-4FD8-BDE1-8A6A280448C3}"/>
    <cellStyle name="Note 2 2 2 5 3" xfId="58478" xr:uid="{B1ADB34E-E10C-4923-AF24-A44EF5947825}"/>
    <cellStyle name="Note 2 2 2 6" xfId="58479" xr:uid="{6D13A3CC-B26E-4D2B-8A58-17DD8C203EF1}"/>
    <cellStyle name="Note 2 2 2 6 2" xfId="58480" xr:uid="{E44EAD81-138E-4517-9EDE-E9D8BA562E2E}"/>
    <cellStyle name="Note 2 2 2 7" xfId="58481" xr:uid="{3FB40794-D9FE-4974-AFCB-6D0A98B76C65}"/>
    <cellStyle name="Note 2 2 2 7 2" xfId="58482" xr:uid="{AAEAA212-34C2-47FD-BD62-76A7B2692554}"/>
    <cellStyle name="Note 2 2 2 8" xfId="58483" xr:uid="{4EC5FFC5-0F53-4869-9518-F9DF3844EF0E}"/>
    <cellStyle name="Note 2 2 2 8 2" xfId="58484" xr:uid="{3B3DDBD6-209B-4CB3-85C8-1E09DF694177}"/>
    <cellStyle name="Note 2 2 2 9" xfId="58485" xr:uid="{C7C80CBF-B7BF-42AC-8756-C45CB2AD8FBC}"/>
    <cellStyle name="Note 2 2 2 9 2" xfId="58486" xr:uid="{769C281B-2567-4535-9C8E-3A608AD89B35}"/>
    <cellStyle name="Note 2 2 2_Actual PT" xfId="58487" xr:uid="{9500BECB-B86E-4843-B412-8F59DF240616}"/>
    <cellStyle name="Note 2 2 3" xfId="58488" xr:uid="{5BFF4FC9-4D3B-48BF-ADF3-AD3FF61063B5}"/>
    <cellStyle name="Note 2 2 3 2" xfId="58489" xr:uid="{450DDC53-0426-4D12-BB2B-468631F136C8}"/>
    <cellStyle name="Note 2 2 3 2 2" xfId="58490" xr:uid="{925709AE-FB70-4F6A-83D2-7FA7E55508AA}"/>
    <cellStyle name="Note 2 2 3 2 2 2" xfId="58491" xr:uid="{2BA5258B-F674-420B-9853-76A85EFB9B7F}"/>
    <cellStyle name="Note 2 2 3 2 3" xfId="58492" xr:uid="{E6E6EF25-A9B0-424B-9DD1-2CAE91D086F0}"/>
    <cellStyle name="Note 2 2 3 3" xfId="58493" xr:uid="{F2A1E312-E082-47D8-938A-B9F31B59CBDC}"/>
    <cellStyle name="Note 2 2 3 3 2" xfId="58494" xr:uid="{37ED4585-E8FE-429B-B8C6-C03683871D30}"/>
    <cellStyle name="Note 2 2 3 3 2 2" xfId="58495" xr:uid="{D18B5DFF-87A0-45D6-A9C4-CF705BC8496C}"/>
    <cellStyle name="Note 2 2 3 3 3" xfId="58496" xr:uid="{5CC09FE1-B510-4629-80B6-B9D813899A9F}"/>
    <cellStyle name="Note 2 2 3 4" xfId="58497" xr:uid="{632B4037-F2A3-474C-93A9-864ABE4B2233}"/>
    <cellStyle name="Note 2 2 3 4 2" xfId="58498" xr:uid="{9005B50E-E2B1-44F9-8415-36FB19C5EF52}"/>
    <cellStyle name="Note 2 2 3 5" xfId="58499" xr:uid="{20BE1401-B7FB-48F6-93BC-0935521B72DE}"/>
    <cellStyle name="Note 2 2 3_Actual PT" xfId="58500" xr:uid="{7FF0E29C-548F-4E4F-BCEC-684AC151892B}"/>
    <cellStyle name="Note 2 2 4" xfId="58501" xr:uid="{FA9C42C6-EA87-40E0-B048-68E7B9E8D47C}"/>
    <cellStyle name="Note 2 2 4 2" xfId="58502" xr:uid="{5CAE570C-F401-4457-9EA8-B4BC1E2AF38A}"/>
    <cellStyle name="Note 2 2 4 2 2" xfId="58503" xr:uid="{CF7432BC-34DF-4B7D-B1BD-12132706FBDE}"/>
    <cellStyle name="Note 2 2 4 3" xfId="58504" xr:uid="{442F1411-EFCD-4A61-982D-0F0078D6FCC0}"/>
    <cellStyle name="Note 2 2 5" xfId="58505" xr:uid="{81D9E314-129C-45D6-A2E7-FDE492829E3E}"/>
    <cellStyle name="Note 2 2 5 2" xfId="58506" xr:uid="{DD8B8FBF-D0D6-42E3-962D-39EDBD53DD10}"/>
    <cellStyle name="Note 2 2 5 2 2" xfId="58507" xr:uid="{36CDDD07-0FB1-4341-8644-3BC6F5D5E27A}"/>
    <cellStyle name="Note 2 2 5 3" xfId="58508" xr:uid="{8187A4FE-3E6D-40FF-BA66-3436CADF6326}"/>
    <cellStyle name="Note 2 2 6" xfId="58509" xr:uid="{52DC972B-CFF4-4CBD-A5FC-056C3880FB27}"/>
    <cellStyle name="Note 2 2 7" xfId="58510" xr:uid="{347A9C38-EE73-4459-8222-DC06A219ADDE}"/>
    <cellStyle name="Note 2 2 8" xfId="58511" xr:uid="{47C4A5C7-EA14-4910-B02C-0B329928E913}"/>
    <cellStyle name="Note 2 2_Actual PT" xfId="58512" xr:uid="{2FA1D5AC-FD89-468E-AA84-BDEEB8F943C2}"/>
    <cellStyle name="Note 2 3" xfId="58513" xr:uid="{B37A2481-D058-4AA3-B614-ACD8D8C20F77}"/>
    <cellStyle name="Note 2 3 2" xfId="58514" xr:uid="{F081DAB1-AB60-4571-9146-6B7E0AEE3C9D}"/>
    <cellStyle name="Note 2 3 2 10" xfId="58515" xr:uid="{2ACF40AE-C347-490E-84C1-AF14E72CB05A}"/>
    <cellStyle name="Note 2 3 2 10 2" xfId="58516" xr:uid="{8BE4351A-A55B-4BD2-B54D-60F44333BBE1}"/>
    <cellStyle name="Note 2 3 2 11" xfId="58517" xr:uid="{C3B247DB-CB02-4287-9EC3-C9BD2500E529}"/>
    <cellStyle name="Note 2 3 2 11 2" xfId="58518" xr:uid="{BBC40EE0-3C47-4905-8EFB-F58AA10B2C67}"/>
    <cellStyle name="Note 2 3 2 12" xfId="58519" xr:uid="{C475E1AC-50C4-45CB-AB37-31800A7C8C66}"/>
    <cellStyle name="Note 2 3 2 12 2" xfId="58520" xr:uid="{B31CE670-A0E3-4DBD-BEA7-97857F07D1FA}"/>
    <cellStyle name="Note 2 3 2 13" xfId="58521" xr:uid="{A9642F8E-643F-4A72-8E0C-B03555E51824}"/>
    <cellStyle name="Note 2 3 2 13 2" xfId="58522" xr:uid="{FDC3E8A8-E55B-4909-90FE-32DD2F60400B}"/>
    <cellStyle name="Note 2 3 2 14" xfId="58523" xr:uid="{67FEE312-4BA7-434D-8D30-EA5722E0EC70}"/>
    <cellStyle name="Note 2 3 2 14 2" xfId="58524" xr:uid="{9BDD30F3-CD65-48A6-929A-697515A1084F}"/>
    <cellStyle name="Note 2 3 2 15" xfId="58525" xr:uid="{EFD0302F-F6FC-474F-8DFC-122F6295F773}"/>
    <cellStyle name="Note 2 3 2 15 2" xfId="58526" xr:uid="{3DD44827-8874-4C4C-B30C-2D62E497E523}"/>
    <cellStyle name="Note 2 3 2 16" xfId="58527" xr:uid="{3CAFF182-C1F2-4729-BC37-F28E11023942}"/>
    <cellStyle name="Note 2 3 2 16 2" xfId="58528" xr:uid="{C55925E6-773E-44FB-A0EA-708B90A286D3}"/>
    <cellStyle name="Note 2 3 2 17" xfId="58529" xr:uid="{BFB229A9-077E-493C-972A-705951E8E466}"/>
    <cellStyle name="Note 2 3 2 17 2" xfId="58530" xr:uid="{E8A9A8D0-28BF-4DA4-9DB4-283F352DBC42}"/>
    <cellStyle name="Note 2 3 2 18" xfId="58531" xr:uid="{BA215864-4ED0-4617-88D3-561F6945F33B}"/>
    <cellStyle name="Note 2 3 2 18 2" xfId="58532" xr:uid="{A86884EA-9EDC-49E1-A000-B333AB9C203F}"/>
    <cellStyle name="Note 2 3 2 19" xfId="58533" xr:uid="{4F69A8E4-6C34-4FCF-BF9A-70C4A23EB1BC}"/>
    <cellStyle name="Note 2 3 2 2" xfId="58534" xr:uid="{9431A067-542D-48C1-9A43-0B74994D112F}"/>
    <cellStyle name="Note 2 3 2 2 2" xfId="58535" xr:uid="{A1EF702E-F430-4523-B0FA-D04A58AE864B}"/>
    <cellStyle name="Note 2 3 2 2 2 2" xfId="58536" xr:uid="{920C4170-13F2-4257-826F-66BD01319C6C}"/>
    <cellStyle name="Note 2 3 2 2 2 2 2" xfId="58537" xr:uid="{8DB5C7C1-F07D-4E01-B14A-BDF44E7EA6A2}"/>
    <cellStyle name="Note 2 3 2 2 2 3" xfId="58538" xr:uid="{B2A853F9-8DFD-4CE0-9C61-03F371B33E98}"/>
    <cellStyle name="Note 2 3 2 2 3" xfId="58539" xr:uid="{AE950293-144E-469A-827A-E89D9A667E11}"/>
    <cellStyle name="Note 2 3 2 2 3 2" xfId="58540" xr:uid="{C6A1FED4-7D83-4445-AF3C-D8EF12C43001}"/>
    <cellStyle name="Note 2 3 2 2 3 3" xfId="58541" xr:uid="{DD787E1D-3CC2-4E39-A5AA-1C408E1FCA61}"/>
    <cellStyle name="Note 2 3 2 2 4" xfId="58542" xr:uid="{C071CA20-7BE2-4548-9CCD-04CEE73F9D0F}"/>
    <cellStyle name="Note 2 3 2 2 5" xfId="58543" xr:uid="{EA72D785-AAAD-4686-B148-18019BEB360E}"/>
    <cellStyle name="Note 2 3 2 2_Actual PT" xfId="58544" xr:uid="{BA322ADA-7239-4990-9213-32B3776E66F6}"/>
    <cellStyle name="Note 2 3 2 20" xfId="58545" xr:uid="{C0008E5D-CE68-4E00-9690-F39AEF03FE44}"/>
    <cellStyle name="Note 2 3 2 3" xfId="58546" xr:uid="{47D55594-2AC5-43D6-95FB-D8DE600499C7}"/>
    <cellStyle name="Note 2 3 2 3 2" xfId="58547" xr:uid="{A2D1C4E6-1888-4209-8A1E-E459F225852C}"/>
    <cellStyle name="Note 2 3 2 3 2 2" xfId="58548" xr:uid="{BCCB4FBD-BB5A-4203-81D5-8333D0A205A1}"/>
    <cellStyle name="Note 2 3 2 3 3" xfId="58549" xr:uid="{94A91543-268E-427C-9C9E-6021EB824848}"/>
    <cellStyle name="Note 2 3 2 4" xfId="58550" xr:uid="{B78E0EFF-F6D2-466E-894F-CFE71475E8E7}"/>
    <cellStyle name="Note 2 3 2 4 2" xfId="58551" xr:uid="{85C6D9F3-02B0-4E72-9523-DEB9D9F644EC}"/>
    <cellStyle name="Note 2 3 2 4 2 2" xfId="58552" xr:uid="{AAF242F5-83FF-458B-93E2-77C44EC844BF}"/>
    <cellStyle name="Note 2 3 2 4 3" xfId="58553" xr:uid="{7BD4D0B4-EA8B-4FC4-887C-B4AE5DA83FA0}"/>
    <cellStyle name="Note 2 3 2 5" xfId="58554" xr:uid="{38660B52-1346-47B9-BF43-6EE41C78C051}"/>
    <cellStyle name="Note 2 3 2 5 2" xfId="58555" xr:uid="{1EEE11D1-102B-4DE3-BDD1-BECD6A5FB34B}"/>
    <cellStyle name="Note 2 3 2 5 3" xfId="58556" xr:uid="{796D40A7-1476-41EE-B054-DB88D8A64027}"/>
    <cellStyle name="Note 2 3 2 6" xfId="58557" xr:uid="{AC7C0FA8-89E1-4F5D-AC1E-F4B2F94A1196}"/>
    <cellStyle name="Note 2 3 2 6 2" xfId="58558" xr:uid="{790B1BEF-D947-44A5-A375-5ABBDFF2E653}"/>
    <cellStyle name="Note 2 3 2 7" xfId="58559" xr:uid="{3DD8F2F8-B133-447C-9A8D-6AE2DD010225}"/>
    <cellStyle name="Note 2 3 2 7 2" xfId="58560" xr:uid="{9C45250D-05FE-41E5-BA44-52A9D1B6A11D}"/>
    <cellStyle name="Note 2 3 2 8" xfId="58561" xr:uid="{4A359DDE-A056-4B4A-A033-7F510D1AB96B}"/>
    <cellStyle name="Note 2 3 2 8 2" xfId="58562" xr:uid="{36DA2422-FF96-4017-B20F-6B8696FF229F}"/>
    <cellStyle name="Note 2 3 2 9" xfId="58563" xr:uid="{E3BD495F-FC2E-4ECA-BF05-DCC8FC7EEF37}"/>
    <cellStyle name="Note 2 3 2 9 2" xfId="58564" xr:uid="{042CEE24-5B00-47E5-85B0-6C1A85ABA89B}"/>
    <cellStyle name="Note 2 3 2_Actual PT" xfId="58565" xr:uid="{2CE82014-376C-4389-BAF8-54CEB0E21538}"/>
    <cellStyle name="Note 2 3 3" xfId="58566" xr:uid="{C28CF5FD-717A-45A5-A1F8-DBA9D7AA1576}"/>
    <cellStyle name="Note 2 3 3 2" xfId="58567" xr:uid="{9113045B-F743-4622-A855-B04611BE5032}"/>
    <cellStyle name="Note 2 3 3 2 2" xfId="58568" xr:uid="{A5C23A44-67CA-4603-9226-8B4B8767C62B}"/>
    <cellStyle name="Note 2 3 3 2 2 2" xfId="58569" xr:uid="{07FF20B9-0DF6-474E-B964-9F342C5C31DB}"/>
    <cellStyle name="Note 2 3 3 2 3" xfId="58570" xr:uid="{D7DE9F65-F2F1-47FD-BD79-D201F4B72365}"/>
    <cellStyle name="Note 2 3 3 3" xfId="58571" xr:uid="{64F09D4C-6071-4DF2-B7B1-6B1E6854C0DC}"/>
    <cellStyle name="Note 2 3 3 3 2" xfId="58572" xr:uid="{4F9504E9-6AF9-4059-9E3A-8D5864ABD6DD}"/>
    <cellStyle name="Note 2 3 3 3 2 2" xfId="58573" xr:uid="{C12FD5FA-1BD6-4BE2-89E1-6EC6E641D27F}"/>
    <cellStyle name="Note 2 3 3 3 3" xfId="58574" xr:uid="{2467EB4D-DDD7-4B10-B80C-3B414B0333B1}"/>
    <cellStyle name="Note 2 3 3 4" xfId="58575" xr:uid="{8A10680E-C596-403A-AEE3-0476FC02585A}"/>
    <cellStyle name="Note 2 3 3 4 2" xfId="58576" xr:uid="{3AE9998C-57CF-499C-85F1-1F05668D6EAA}"/>
    <cellStyle name="Note 2 3 3 5" xfId="58577" xr:uid="{A444504A-AD6E-4A4D-B1E1-B212BB39E74B}"/>
    <cellStyle name="Note 2 3 3_Actual PT" xfId="58578" xr:uid="{DFA1F807-144F-4DEA-962A-AF0F8F5D4469}"/>
    <cellStyle name="Note 2 3 4" xfId="58579" xr:uid="{E832898B-1039-421A-85CA-14AE3048A958}"/>
    <cellStyle name="Note 2 3 4 2" xfId="58580" xr:uid="{0A40C658-FC0F-4550-BDB0-89D2FC961FF6}"/>
    <cellStyle name="Note 2 3 4 2 2" xfId="58581" xr:uid="{33BA76C7-012D-46DA-9BBD-14E1B442864C}"/>
    <cellStyle name="Note 2 3 4 3" xfId="58582" xr:uid="{44E9B91B-15FB-4C47-9FCC-60EFF822014C}"/>
    <cellStyle name="Note 2 3 5" xfId="58583" xr:uid="{C30CF4C9-9957-4A2B-B4EF-0F2A2169AA0D}"/>
    <cellStyle name="Note 2 3 5 2" xfId="58584" xr:uid="{94B33415-EF9A-4F5D-B70A-1096BB04527F}"/>
    <cellStyle name="Note 2 3 5 2 2" xfId="58585" xr:uid="{4D70CD75-F08F-443D-B099-8ACCDC861764}"/>
    <cellStyle name="Note 2 3 5 3" xfId="58586" xr:uid="{62C1E74F-7606-4D2A-8824-9D58B6BB96DF}"/>
    <cellStyle name="Note 2 3 6" xfId="58587" xr:uid="{AB89A8A0-3536-4955-BEEE-A63D7992DEF7}"/>
    <cellStyle name="Note 2 3 7" xfId="58588" xr:uid="{C5982640-5D50-40E5-84AF-0E08EF4026A1}"/>
    <cellStyle name="Note 2 3 8" xfId="58589" xr:uid="{E9EF7FAD-4E3A-4F46-8DB0-6A580780F3F2}"/>
    <cellStyle name="Note 2 3_Actual PT" xfId="58590" xr:uid="{F8445946-D053-4334-801D-6BC72B4D9AB0}"/>
    <cellStyle name="Note 2 4" xfId="58591" xr:uid="{81034F5A-A065-4FBF-A7B5-729FA5C5CDAE}"/>
    <cellStyle name="Note 2 4 2" xfId="58592" xr:uid="{BF05ABFC-8D9F-43E9-BA6D-1BB029937E0D}"/>
    <cellStyle name="Note 2 4 2 10" xfId="58593" xr:uid="{C03A6548-89C6-4DE5-A126-B0BA414DFEB7}"/>
    <cellStyle name="Note 2 4 2 10 2" xfId="58594" xr:uid="{E6BB4B4C-93DD-4D60-A0A8-4675ADE32C13}"/>
    <cellStyle name="Note 2 4 2 11" xfId="58595" xr:uid="{7CB49DCB-A4BA-425C-9545-3209BFF700E2}"/>
    <cellStyle name="Note 2 4 2 11 2" xfId="58596" xr:uid="{5A9703CC-FE1D-47DD-9BC5-496D581581CA}"/>
    <cellStyle name="Note 2 4 2 12" xfId="58597" xr:uid="{3ABCCC82-E40E-45DA-8278-EA27455D18FD}"/>
    <cellStyle name="Note 2 4 2 12 2" xfId="58598" xr:uid="{7A613B88-24B4-414F-B643-012312F9204E}"/>
    <cellStyle name="Note 2 4 2 13" xfId="58599" xr:uid="{17D02789-E3F4-41F4-9173-DAE223E51706}"/>
    <cellStyle name="Note 2 4 2 13 2" xfId="58600" xr:uid="{C64E6589-2288-40DC-8901-96C86130192E}"/>
    <cellStyle name="Note 2 4 2 14" xfId="58601" xr:uid="{482AA93F-27F8-4856-B239-BB02F15ACCFC}"/>
    <cellStyle name="Note 2 4 2 14 2" xfId="58602" xr:uid="{0E9979DC-1FA4-4B85-996C-1FF9973DFDB0}"/>
    <cellStyle name="Note 2 4 2 15" xfId="58603" xr:uid="{ED7FBEE7-0E28-4DB4-81E2-D4F9665A219D}"/>
    <cellStyle name="Note 2 4 2 15 2" xfId="58604" xr:uid="{AA545D21-B693-4944-98E1-94839AA7BFBE}"/>
    <cellStyle name="Note 2 4 2 16" xfId="58605" xr:uid="{9F9F2A9C-9925-445B-B89A-0ECAE76BE484}"/>
    <cellStyle name="Note 2 4 2 16 2" xfId="58606" xr:uid="{36B05A3A-AD3F-4402-9C95-E6320AAFCCF9}"/>
    <cellStyle name="Note 2 4 2 17" xfId="58607" xr:uid="{D4CA8BEE-77FD-4BD5-81AD-4AB655919AD2}"/>
    <cellStyle name="Note 2 4 2 17 2" xfId="58608" xr:uid="{2BAAEE41-C245-470A-A40A-9834548B7FF9}"/>
    <cellStyle name="Note 2 4 2 18" xfId="58609" xr:uid="{93203023-0595-4B0F-9961-7C18A43C13C7}"/>
    <cellStyle name="Note 2 4 2 18 2" xfId="58610" xr:uid="{7F0DA57D-1BC4-4756-BF86-F3053CB3D997}"/>
    <cellStyle name="Note 2 4 2 19" xfId="58611" xr:uid="{42FA5268-AB20-4FBB-A966-3BEF94A23F06}"/>
    <cellStyle name="Note 2 4 2 2" xfId="58612" xr:uid="{B1A9E496-8763-49DD-8500-2F70705E2D82}"/>
    <cellStyle name="Note 2 4 2 2 2" xfId="58613" xr:uid="{832F1021-1E19-4298-9721-93FDC7783E55}"/>
    <cellStyle name="Note 2 4 2 2 2 2" xfId="58614" xr:uid="{5E1423F8-BA77-473A-8177-CD5A581F6777}"/>
    <cellStyle name="Note 2 4 2 2 2 2 2" xfId="58615" xr:uid="{37560325-3890-483A-B9E6-E078D009F78F}"/>
    <cellStyle name="Note 2 4 2 2 2 3" xfId="58616" xr:uid="{9EAD6E55-105D-41CF-B75E-3F11735739A9}"/>
    <cellStyle name="Note 2 4 2 2 3" xfId="58617" xr:uid="{2F815464-2939-40F4-A703-078289462421}"/>
    <cellStyle name="Note 2 4 2 2 3 2" xfId="58618" xr:uid="{E2EAE644-54BF-4E32-A4EC-50FDF39C8823}"/>
    <cellStyle name="Note 2 4 2 2 3 3" xfId="58619" xr:uid="{2924FE49-3531-43FA-A2A2-32D021ECD650}"/>
    <cellStyle name="Note 2 4 2 2 4" xfId="58620" xr:uid="{6F52476E-6FFF-4D1E-9E9B-4F225A4C46CB}"/>
    <cellStyle name="Note 2 4 2 2 5" xfId="58621" xr:uid="{C3A4A454-2784-4FBA-8E9F-3255EB20FBDA}"/>
    <cellStyle name="Note 2 4 2 2_Actual PT" xfId="58622" xr:uid="{8BFA4853-7D1E-4E5D-BAA0-6BE2C921DBFE}"/>
    <cellStyle name="Note 2 4 2 20" xfId="58623" xr:uid="{EFAB104E-9778-492B-A781-2BA07A8DF0E4}"/>
    <cellStyle name="Note 2 4 2 3" xfId="58624" xr:uid="{08AA175D-CB5C-44AC-B771-7A1B2D48DCDD}"/>
    <cellStyle name="Note 2 4 2 3 2" xfId="58625" xr:uid="{7C79E952-11C0-40A9-A182-A42EAFC47D3C}"/>
    <cellStyle name="Note 2 4 2 3 2 2" xfId="58626" xr:uid="{36F50F5A-AC76-4B92-AA83-643001BEE27C}"/>
    <cellStyle name="Note 2 4 2 3 3" xfId="58627" xr:uid="{90771BBD-9BF8-4ED8-AC63-D5EEA2B03E81}"/>
    <cellStyle name="Note 2 4 2 4" xfId="58628" xr:uid="{458F5066-A59E-4B32-864E-3E63FFE20903}"/>
    <cellStyle name="Note 2 4 2 4 2" xfId="58629" xr:uid="{1FAF29C4-984F-44B8-A4A3-021E3B8930DA}"/>
    <cellStyle name="Note 2 4 2 4 2 2" xfId="58630" xr:uid="{D04000C0-202F-4EA4-BF26-29FC86A45685}"/>
    <cellStyle name="Note 2 4 2 4 3" xfId="58631" xr:uid="{1440138D-7FAA-4AA3-850A-1D1CC53C0A27}"/>
    <cellStyle name="Note 2 4 2 5" xfId="58632" xr:uid="{08AE2CE6-DBF4-4A3E-86E0-E5F71F331EE4}"/>
    <cellStyle name="Note 2 4 2 5 2" xfId="58633" xr:uid="{2A271B1D-01B7-4A45-8EF2-E3A3968BBF2F}"/>
    <cellStyle name="Note 2 4 2 5 3" xfId="58634" xr:uid="{3E7AF128-6BC0-4EA7-929E-48685462247A}"/>
    <cellStyle name="Note 2 4 2 6" xfId="58635" xr:uid="{498398BB-16FC-47A7-9A53-29A01BCAE6C7}"/>
    <cellStyle name="Note 2 4 2 6 2" xfId="58636" xr:uid="{2E9B3761-574F-49C8-80CF-E4FE9823F594}"/>
    <cellStyle name="Note 2 4 2 7" xfId="58637" xr:uid="{C1AF93C7-803A-4C98-AF13-BCA4EE8C8FA2}"/>
    <cellStyle name="Note 2 4 2 7 2" xfId="58638" xr:uid="{53BDBE56-B31A-4F96-A2D5-17C6840491D1}"/>
    <cellStyle name="Note 2 4 2 8" xfId="58639" xr:uid="{91C98C1D-C115-4C6B-AD78-9430B84C5718}"/>
    <cellStyle name="Note 2 4 2 8 2" xfId="58640" xr:uid="{9695188E-1C88-46E9-86AE-8F1D4A951C96}"/>
    <cellStyle name="Note 2 4 2 9" xfId="58641" xr:uid="{E9848760-B987-4ED0-8B78-89AA2B3AE073}"/>
    <cellStyle name="Note 2 4 2 9 2" xfId="58642" xr:uid="{887594B0-69A8-4811-96A3-C77A6F64B8DF}"/>
    <cellStyle name="Note 2 4 2_Actual PT" xfId="58643" xr:uid="{96DD69D8-EC5F-4351-86D3-79861F72D134}"/>
    <cellStyle name="Note 2 4 3" xfId="58644" xr:uid="{5D22E275-A771-4A15-BC06-144E79BEF97C}"/>
    <cellStyle name="Note 2 4 3 2" xfId="58645" xr:uid="{D99071D9-7C9D-46C4-9517-80B06051C163}"/>
    <cellStyle name="Note 2 4 3 2 2" xfId="58646" xr:uid="{5FD5BB1B-7118-4396-920B-C6C5372EDD8D}"/>
    <cellStyle name="Note 2 4 3 2 2 2" xfId="58647" xr:uid="{E32D4573-74C9-4CFB-B114-F0FFF45D9D36}"/>
    <cellStyle name="Note 2 4 3 2 3" xfId="58648" xr:uid="{9449308A-03EE-4CEB-92A2-6E6A5B96DA5A}"/>
    <cellStyle name="Note 2 4 3 3" xfId="58649" xr:uid="{D8C38A9E-12BB-400E-A40E-C7F35D454555}"/>
    <cellStyle name="Note 2 4 3 3 2" xfId="58650" xr:uid="{154E829F-37F6-44AE-9CB8-6E64D8632956}"/>
    <cellStyle name="Note 2 4 3 3 2 2" xfId="58651" xr:uid="{F8FF9796-C64D-432B-9211-64692E862599}"/>
    <cellStyle name="Note 2 4 3 3 3" xfId="58652" xr:uid="{AD72645C-94A4-4780-98B0-62E0E3440DA2}"/>
    <cellStyle name="Note 2 4 3 4" xfId="58653" xr:uid="{2F83ADE4-E337-4BDF-BDE2-FDE6F7E79CFB}"/>
    <cellStyle name="Note 2 4 3 4 2" xfId="58654" xr:uid="{CE4886D2-FDFE-4760-8E0D-8769BEBFAB72}"/>
    <cellStyle name="Note 2 4 3 5" xfId="58655" xr:uid="{89B5DC20-00F2-4A6C-849C-2DE7B78969A4}"/>
    <cellStyle name="Note 2 4 3_Actual PT" xfId="58656" xr:uid="{4529C481-E4EB-4719-9115-D4782CCC375B}"/>
    <cellStyle name="Note 2 4 4" xfId="58657" xr:uid="{D2D0E533-EC6D-4D12-AA82-D797646DC56F}"/>
    <cellStyle name="Note 2 4 4 2" xfId="58658" xr:uid="{C3BB6223-5D39-4D14-A98F-A844821724B3}"/>
    <cellStyle name="Note 2 4 4 2 2" xfId="58659" xr:uid="{4D90088E-EC34-4281-A9FD-E2867EACF695}"/>
    <cellStyle name="Note 2 4 4 3" xfId="58660" xr:uid="{47ED6453-452C-4E9C-BE0A-5D413BA14CAF}"/>
    <cellStyle name="Note 2 4 5" xfId="58661" xr:uid="{ABBFED06-F072-4AB9-AC15-2F434CDF582A}"/>
    <cellStyle name="Note 2 4 5 2" xfId="58662" xr:uid="{FD1DD7B6-1D99-4FE4-ABD0-04F5A8698040}"/>
    <cellStyle name="Note 2 4 5 2 2" xfId="58663" xr:uid="{C649B45F-F20C-467A-BF6D-5D8E45B579B8}"/>
    <cellStyle name="Note 2 4 5 3" xfId="58664" xr:uid="{C8A96F68-3A88-4861-857D-EA2576E6BF49}"/>
    <cellStyle name="Note 2 4 6" xfId="58665" xr:uid="{91F43863-C37F-46E2-B165-B99B4928C233}"/>
    <cellStyle name="Note 2 4 7" xfId="58666" xr:uid="{93B7D470-79A5-438D-986B-6895B047B36C}"/>
    <cellStyle name="Note 2 4_Actual PT" xfId="58667" xr:uid="{F5C8B032-3F58-44C1-899D-A48450374237}"/>
    <cellStyle name="Note 2 5" xfId="58668" xr:uid="{FE3E4880-A3A6-4E1F-BD23-22322D66BC05}"/>
    <cellStyle name="Note 2 5 2" xfId="58669" xr:uid="{7C316836-E911-46A9-AF49-D3960F0C8AA7}"/>
    <cellStyle name="Note 2 5 2 10" xfId="58670" xr:uid="{45B2F0B2-68EE-4561-B6FD-FF2385A7BF4B}"/>
    <cellStyle name="Note 2 5 2 10 2" xfId="58671" xr:uid="{5D7F0875-A695-4ECC-BB38-16F907C77790}"/>
    <cellStyle name="Note 2 5 2 11" xfId="58672" xr:uid="{24F73869-702E-475F-8207-FAAEEC7D6D08}"/>
    <cellStyle name="Note 2 5 2 11 2" xfId="58673" xr:uid="{57D459D1-2899-4500-8591-97ABE3DC6F68}"/>
    <cellStyle name="Note 2 5 2 12" xfId="58674" xr:uid="{D1785BD0-8399-47C3-9F23-21869D37D006}"/>
    <cellStyle name="Note 2 5 2 12 2" xfId="58675" xr:uid="{62987A1E-FCB7-416E-A1C4-7750FDE6517C}"/>
    <cellStyle name="Note 2 5 2 13" xfId="58676" xr:uid="{89EC43E2-089B-4276-8F8C-EAFA4A3E4978}"/>
    <cellStyle name="Note 2 5 2 13 2" xfId="58677" xr:uid="{BC2AE78F-8861-45FE-94DE-44BF5C445262}"/>
    <cellStyle name="Note 2 5 2 14" xfId="58678" xr:uid="{F1E00114-C2AD-459E-B181-03DE6C2B63A1}"/>
    <cellStyle name="Note 2 5 2 14 2" xfId="58679" xr:uid="{5178E55C-C48B-42F3-B5CA-023866219CE1}"/>
    <cellStyle name="Note 2 5 2 15" xfId="58680" xr:uid="{8475646D-8888-497C-8C3E-670B0E08A887}"/>
    <cellStyle name="Note 2 5 2 15 2" xfId="58681" xr:uid="{5EBC188F-1116-4238-BDFF-7529BE603125}"/>
    <cellStyle name="Note 2 5 2 16" xfId="58682" xr:uid="{44ED16C6-1946-4B76-9715-BDF2833C29B6}"/>
    <cellStyle name="Note 2 5 2 16 2" xfId="58683" xr:uid="{4FEDD4BD-C457-4211-823C-19994A2C0405}"/>
    <cellStyle name="Note 2 5 2 17" xfId="58684" xr:uid="{650BD207-9CDE-4E84-9F30-D6B6B5E34473}"/>
    <cellStyle name="Note 2 5 2 17 2" xfId="58685" xr:uid="{92C4E2B2-63DE-4F8E-B14F-9728BBF5B4F4}"/>
    <cellStyle name="Note 2 5 2 18" xfId="58686" xr:uid="{4FFA4C31-4879-4C37-9EF8-EBF74EF18B76}"/>
    <cellStyle name="Note 2 5 2 18 2" xfId="58687" xr:uid="{BFE93914-8414-4735-BB09-F2A6A3090AC7}"/>
    <cellStyle name="Note 2 5 2 19" xfId="58688" xr:uid="{97A16481-812F-491C-9500-BCE069805B6F}"/>
    <cellStyle name="Note 2 5 2 2" xfId="58689" xr:uid="{7F9646E2-9B62-43A9-A541-D684662DDAB6}"/>
    <cellStyle name="Note 2 5 2 2 2" xfId="58690" xr:uid="{FE72E699-D1D7-4FF9-B931-6A451E8A62DA}"/>
    <cellStyle name="Note 2 5 2 2 2 2" xfId="58691" xr:uid="{B4EC9E11-2A4A-43DD-9AED-598E5CD565B1}"/>
    <cellStyle name="Note 2 5 2 2 2 2 2" xfId="58692" xr:uid="{91992CB4-FF37-414D-9BAA-4F9DE99BAD0F}"/>
    <cellStyle name="Note 2 5 2 2 2 3" xfId="58693" xr:uid="{63630751-448F-410C-941B-42D4A9FF63B8}"/>
    <cellStyle name="Note 2 5 2 2 3" xfId="58694" xr:uid="{E0D14BBA-E3E2-4D7C-B9FD-1F7B26B74040}"/>
    <cellStyle name="Note 2 5 2 2 3 2" xfId="58695" xr:uid="{EE1E5035-C8C0-40F4-9C6F-6EAB211108C1}"/>
    <cellStyle name="Note 2 5 2 2 3 3" xfId="58696" xr:uid="{A4B8AE4E-5BAB-4D71-A5EE-44100B8C2487}"/>
    <cellStyle name="Note 2 5 2 2 4" xfId="58697" xr:uid="{132CDEB8-720F-41F4-B0EE-58A26177B738}"/>
    <cellStyle name="Note 2 5 2 2 5" xfId="58698" xr:uid="{2882318F-4D58-461E-9B25-9F282DB915AE}"/>
    <cellStyle name="Note 2 5 2 2_Actual PT" xfId="58699" xr:uid="{6CBD8E1D-D3C7-41B0-B239-63A84AA1D8F0}"/>
    <cellStyle name="Note 2 5 2 20" xfId="58700" xr:uid="{BC20C276-0EC7-48A7-965C-24C46328964C}"/>
    <cellStyle name="Note 2 5 2 3" xfId="58701" xr:uid="{3DB65776-3BB4-4162-8876-F6BCDF453745}"/>
    <cellStyle name="Note 2 5 2 3 2" xfId="58702" xr:uid="{B056B440-E144-4322-804C-96A15C4EDFB1}"/>
    <cellStyle name="Note 2 5 2 3 2 2" xfId="58703" xr:uid="{4A1BB748-F523-4F60-8CC3-0D3AE921263E}"/>
    <cellStyle name="Note 2 5 2 3 3" xfId="58704" xr:uid="{B5891707-00F8-4D95-9191-C7AF07BD0F96}"/>
    <cellStyle name="Note 2 5 2 4" xfId="58705" xr:uid="{CC7E1389-59E2-4419-904F-EE7CC5C77B82}"/>
    <cellStyle name="Note 2 5 2 4 2" xfId="58706" xr:uid="{A94E0CA8-11C9-442B-A7ED-41398EC57992}"/>
    <cellStyle name="Note 2 5 2 4 2 2" xfId="58707" xr:uid="{C019EDB6-69C0-44B2-98D5-3E00ECE948E8}"/>
    <cellStyle name="Note 2 5 2 4 3" xfId="58708" xr:uid="{EB4AFE2B-0392-47D0-A2B6-7ABC906E0115}"/>
    <cellStyle name="Note 2 5 2 5" xfId="58709" xr:uid="{A7D7DDCD-2943-4DFF-9181-2F41E2A8106D}"/>
    <cellStyle name="Note 2 5 2 5 2" xfId="58710" xr:uid="{FF8884D2-A8B6-46DC-A788-8FCAC928D739}"/>
    <cellStyle name="Note 2 5 2 5 3" xfId="58711" xr:uid="{3F8C8418-8AFC-4EF4-B105-F2A2C8FAE6F9}"/>
    <cellStyle name="Note 2 5 2 6" xfId="58712" xr:uid="{FC20108F-62C4-4B25-BE22-1C77029C748B}"/>
    <cellStyle name="Note 2 5 2 6 2" xfId="58713" xr:uid="{51A8006E-DCD1-4A43-8B3A-B3B2F7CBBA3E}"/>
    <cellStyle name="Note 2 5 2 7" xfId="58714" xr:uid="{04DC1EDD-1604-4CFA-9F6E-E3E58DB059FB}"/>
    <cellStyle name="Note 2 5 2 7 2" xfId="58715" xr:uid="{6296D8C1-6CD2-4120-8417-0235CFDBC80C}"/>
    <cellStyle name="Note 2 5 2 8" xfId="58716" xr:uid="{9CD2BE8B-B2F7-4F06-85E3-F2A6E4B82B20}"/>
    <cellStyle name="Note 2 5 2 8 2" xfId="58717" xr:uid="{C602D1D4-64B1-4A17-96CA-3D998FABC9C1}"/>
    <cellStyle name="Note 2 5 2 9" xfId="58718" xr:uid="{295CB939-1D34-419C-8951-11A139E5D77F}"/>
    <cellStyle name="Note 2 5 2 9 2" xfId="58719" xr:uid="{51A2030F-862F-4477-A546-1AECC66BC41A}"/>
    <cellStyle name="Note 2 5 2_Actual PT" xfId="58720" xr:uid="{1A3CCEDA-99BC-4DE6-AD47-429881D20A62}"/>
    <cellStyle name="Note 2 5 3" xfId="58721" xr:uid="{10D4BF76-07D5-453B-B4B1-8DF51A3E0C87}"/>
    <cellStyle name="Note 2 5 3 2" xfId="58722" xr:uid="{A2E5BD4A-9A48-42F4-B185-A68A9423193C}"/>
    <cellStyle name="Note 2 5 3 2 2" xfId="58723" xr:uid="{364D60DB-1564-4A62-9824-CCD4A27DD6C2}"/>
    <cellStyle name="Note 2 5 3 2 2 2" xfId="58724" xr:uid="{3771DBC8-17CD-4FCB-BE8D-CE43D6665F0B}"/>
    <cellStyle name="Note 2 5 3 2 3" xfId="58725" xr:uid="{B551EA4D-92A9-461A-AA3F-8D1419F04B0A}"/>
    <cellStyle name="Note 2 5 3 3" xfId="58726" xr:uid="{A9F7D5C4-EB13-423A-8978-C8EEC394FC86}"/>
    <cellStyle name="Note 2 5 3 3 2" xfId="58727" xr:uid="{A0F0C700-7B86-407A-8BF7-81ECF7D2C331}"/>
    <cellStyle name="Note 2 5 3 3 2 2" xfId="58728" xr:uid="{E62E0ECD-3888-4B24-B226-382737121E1C}"/>
    <cellStyle name="Note 2 5 3 3 3" xfId="58729" xr:uid="{335E86A8-D76A-49F3-86C1-B64356414FAF}"/>
    <cellStyle name="Note 2 5 3 4" xfId="58730" xr:uid="{6CB5119C-EF6B-409C-BB15-EB6FF71CF6E9}"/>
    <cellStyle name="Note 2 5 3 4 2" xfId="58731" xr:uid="{47B6DCD7-A46A-44C1-A35A-EA7AF15F4210}"/>
    <cellStyle name="Note 2 5 3 5" xfId="58732" xr:uid="{2876890B-2F81-497D-B7F9-381EF2C1CBE8}"/>
    <cellStyle name="Note 2 5 3_Actual PT" xfId="58733" xr:uid="{C594BE3E-F3A2-41D9-BFBF-83E1C81A6B26}"/>
    <cellStyle name="Note 2 5 4" xfId="58734" xr:uid="{C7408803-1E0F-4BE3-B473-8746EA98D91E}"/>
    <cellStyle name="Note 2 5 4 2" xfId="58735" xr:uid="{FB8F80FD-0C2E-443B-A432-AC4E23CAF762}"/>
    <cellStyle name="Note 2 5 4 2 2" xfId="58736" xr:uid="{75DF08D1-CFD4-48D1-A49C-AD44ACEAC331}"/>
    <cellStyle name="Note 2 5 4 3" xfId="58737" xr:uid="{25AECB30-786F-43DA-A81D-93B7836E0568}"/>
    <cellStyle name="Note 2 5 5" xfId="58738" xr:uid="{C4B8A699-C37F-4504-8C75-BC5D52765ACF}"/>
    <cellStyle name="Note 2 5 5 2" xfId="58739" xr:uid="{AAFB6CF3-7116-4429-9370-BFB850F4C9EE}"/>
    <cellStyle name="Note 2 5 5 2 2" xfId="58740" xr:uid="{A2C6FE3D-8BF0-4AB5-AC07-B855724D8D3A}"/>
    <cellStyle name="Note 2 5 5 3" xfId="58741" xr:uid="{EC04B22D-825E-4060-86D0-32FF1376C9D9}"/>
    <cellStyle name="Note 2 5 6" xfId="58742" xr:uid="{DA423488-EEC2-45D4-8B09-7B9574CF2735}"/>
    <cellStyle name="Note 2 5 7" xfId="58743" xr:uid="{A69F2DA4-D7D2-4A27-810F-D0FC9172FCED}"/>
    <cellStyle name="Note 2 5_Actual PT" xfId="58744" xr:uid="{85869F98-BF21-4A01-803A-509A05160E55}"/>
    <cellStyle name="Note 2 6" xfId="58745" xr:uid="{066C6EA8-E071-43A6-BE52-2F5F672EDC90}"/>
    <cellStyle name="Note 2 6 2" xfId="58746" xr:uid="{D96FF9FD-1E3A-480F-AE18-EDF2B29D9D81}"/>
    <cellStyle name="Note 2 6 2 10" xfId="58747" xr:uid="{1E429136-3718-4C16-8C7C-0D22B2B72E09}"/>
    <cellStyle name="Note 2 6 2 10 2" xfId="58748" xr:uid="{58538745-657F-4389-A087-A645B69863A9}"/>
    <cellStyle name="Note 2 6 2 11" xfId="58749" xr:uid="{2B9D3149-7FBA-4EDC-9724-29711B65EE0C}"/>
    <cellStyle name="Note 2 6 2 11 2" xfId="58750" xr:uid="{4625F380-4F83-4095-A5DD-E79E4AE25471}"/>
    <cellStyle name="Note 2 6 2 12" xfId="58751" xr:uid="{E0275882-3546-4287-B258-954BE58FD68D}"/>
    <cellStyle name="Note 2 6 2 12 2" xfId="58752" xr:uid="{ED23CB45-29BB-47D3-AA7C-83B4B852A571}"/>
    <cellStyle name="Note 2 6 2 13" xfId="58753" xr:uid="{35D90172-36D6-4E28-AF36-7BA01ACE408E}"/>
    <cellStyle name="Note 2 6 2 13 2" xfId="58754" xr:uid="{6CF8EFD2-E5E5-4681-BE3B-27E94F0EABF9}"/>
    <cellStyle name="Note 2 6 2 14" xfId="58755" xr:uid="{060B120C-E36C-4846-972B-F587706824A6}"/>
    <cellStyle name="Note 2 6 2 14 2" xfId="58756" xr:uid="{AFCAA5E3-DB1E-4DB4-AFD3-683CEEA0B0F8}"/>
    <cellStyle name="Note 2 6 2 15" xfId="58757" xr:uid="{83602888-35D3-44F9-A3BD-1A6F26C469F2}"/>
    <cellStyle name="Note 2 6 2 15 2" xfId="58758" xr:uid="{884AE946-35DF-4A7A-AF4D-BB26A85D5600}"/>
    <cellStyle name="Note 2 6 2 16" xfId="58759" xr:uid="{C0FBED04-9C06-4C4F-A94E-84A6E0A4D87F}"/>
    <cellStyle name="Note 2 6 2 16 2" xfId="58760" xr:uid="{D67DC42A-F616-448C-B90A-19D705DC4C3D}"/>
    <cellStyle name="Note 2 6 2 17" xfId="58761" xr:uid="{20DC3911-2662-4D6B-B432-CA74FF7B2093}"/>
    <cellStyle name="Note 2 6 2 17 2" xfId="58762" xr:uid="{FCCDA032-712D-4DE5-928D-05B497FB805A}"/>
    <cellStyle name="Note 2 6 2 18" xfId="58763" xr:uid="{A3731114-5E70-4378-B635-6A148C69649E}"/>
    <cellStyle name="Note 2 6 2 18 2" xfId="58764" xr:uid="{C41A4984-5061-4FCF-85AD-9715060D70B9}"/>
    <cellStyle name="Note 2 6 2 19" xfId="58765" xr:uid="{8D4D054D-E22E-48E2-93A2-4DC14BD6DDF3}"/>
    <cellStyle name="Note 2 6 2 2" xfId="58766" xr:uid="{9B0DABEF-AF71-479A-B97A-FD0EA5FECE67}"/>
    <cellStyle name="Note 2 6 2 2 2" xfId="58767" xr:uid="{DDF7041A-728B-40D5-BA9A-75978930BBAB}"/>
    <cellStyle name="Note 2 6 2 2 2 2" xfId="58768" xr:uid="{B957AD5D-26B4-48FC-BEB0-C77095BF2E2C}"/>
    <cellStyle name="Note 2 6 2 2 2 2 2" xfId="58769" xr:uid="{06F7BE76-8A93-495E-89E4-6DBAD37E6D30}"/>
    <cellStyle name="Note 2 6 2 2 2 3" xfId="58770" xr:uid="{169D7521-9B93-41FC-9516-C37AC6C437EF}"/>
    <cellStyle name="Note 2 6 2 2 3" xfId="58771" xr:uid="{5DA89111-8CEA-411E-B48B-BF9AED3367CC}"/>
    <cellStyle name="Note 2 6 2 2 3 2" xfId="58772" xr:uid="{F676CD5D-AAEE-4781-842F-21F41DC767EF}"/>
    <cellStyle name="Note 2 6 2 2 3 3" xfId="58773" xr:uid="{5296E247-F734-427A-8831-119A7EEC8389}"/>
    <cellStyle name="Note 2 6 2 2 4" xfId="58774" xr:uid="{050E9EC2-BFED-495A-98B3-5C15E743BC51}"/>
    <cellStyle name="Note 2 6 2 2 5" xfId="58775" xr:uid="{86983936-6F12-4EE3-A897-57183C3D4484}"/>
    <cellStyle name="Note 2 6 2 2_Actual PT" xfId="58776" xr:uid="{6AAF9C3D-5F07-49F0-A45E-0C32D4DA5827}"/>
    <cellStyle name="Note 2 6 2 20" xfId="58777" xr:uid="{AE528FFC-23DF-4516-BC7E-0EE0DA24E2AB}"/>
    <cellStyle name="Note 2 6 2 3" xfId="58778" xr:uid="{B8A592DA-94EF-4584-B128-4FBE0E94EBA5}"/>
    <cellStyle name="Note 2 6 2 3 2" xfId="58779" xr:uid="{7B684830-A5B1-4BDC-BBEC-6381B5EAD43E}"/>
    <cellStyle name="Note 2 6 2 3 2 2" xfId="58780" xr:uid="{67BA8258-5B9D-4A9E-9FB9-01EE7D4D0AD4}"/>
    <cellStyle name="Note 2 6 2 3 3" xfId="58781" xr:uid="{5743D64F-DEA0-468A-B574-4CFF63D133BD}"/>
    <cellStyle name="Note 2 6 2 4" xfId="58782" xr:uid="{E8FA8882-F2A0-4AC3-B252-2CFE5907A7EE}"/>
    <cellStyle name="Note 2 6 2 4 2" xfId="58783" xr:uid="{2C5C6711-93FC-421F-B749-E985FEC9A792}"/>
    <cellStyle name="Note 2 6 2 4 2 2" xfId="58784" xr:uid="{54A181E4-1B84-4640-B37B-B7D57FA848C7}"/>
    <cellStyle name="Note 2 6 2 4 3" xfId="58785" xr:uid="{81933A4E-EFAE-4A8B-90C6-76C0F4F62BC7}"/>
    <cellStyle name="Note 2 6 2 5" xfId="58786" xr:uid="{0790DC3B-A146-493A-8D3D-0B8B1C6EC452}"/>
    <cellStyle name="Note 2 6 2 5 2" xfId="58787" xr:uid="{0766BE47-E7CA-4B29-A4F1-7607CBEB400C}"/>
    <cellStyle name="Note 2 6 2 5 3" xfId="58788" xr:uid="{3EA1898E-0CF1-4943-9E98-B8D03BA400FF}"/>
    <cellStyle name="Note 2 6 2 6" xfId="58789" xr:uid="{F01DFDCF-38FA-47FE-A9C2-1077FC7B5C0F}"/>
    <cellStyle name="Note 2 6 2 6 2" xfId="58790" xr:uid="{366812D7-B88C-4184-8037-D1E9E0AEE471}"/>
    <cellStyle name="Note 2 6 2 7" xfId="58791" xr:uid="{D7B78098-4015-494E-A4BB-541DCC2EF0EC}"/>
    <cellStyle name="Note 2 6 2 7 2" xfId="58792" xr:uid="{AF62F20C-2D6C-4574-A197-C1A06B210959}"/>
    <cellStyle name="Note 2 6 2 8" xfId="58793" xr:uid="{D1797C54-046C-4BF9-9C7F-AB669EBDEC64}"/>
    <cellStyle name="Note 2 6 2 8 2" xfId="58794" xr:uid="{E7212534-93AC-40EB-BC00-1DEF2DA2FC1F}"/>
    <cellStyle name="Note 2 6 2 9" xfId="58795" xr:uid="{835BAA13-CECB-4291-8A28-43B513918D66}"/>
    <cellStyle name="Note 2 6 2 9 2" xfId="58796" xr:uid="{F3BD0971-B5AC-4D0F-94A6-FE92384F923A}"/>
    <cellStyle name="Note 2 6 2_Actual PT" xfId="58797" xr:uid="{84DB718A-96D6-44C7-8EBC-0CF0DB6DF0D2}"/>
    <cellStyle name="Note 2 6 3" xfId="58798" xr:uid="{ED674DBF-2BA5-48F0-8EC1-70B815DAF4D4}"/>
    <cellStyle name="Note 2 6 3 2" xfId="58799" xr:uid="{A9333DF4-79C6-4007-9651-4D4A67FAED3A}"/>
    <cellStyle name="Note 2 6 3 2 2" xfId="58800" xr:uid="{239C8B1F-557A-4612-9E09-D6B6A5BFEF8E}"/>
    <cellStyle name="Note 2 6 3 2 2 2" xfId="58801" xr:uid="{9A07F0B5-EB3F-4880-9857-390C1111871C}"/>
    <cellStyle name="Note 2 6 3 2 3" xfId="58802" xr:uid="{221DFAB4-759F-46DB-A09E-BD2A257AA250}"/>
    <cellStyle name="Note 2 6 3 3" xfId="58803" xr:uid="{8CDBA61B-6CB0-4A0A-88D0-50C9E8719D63}"/>
    <cellStyle name="Note 2 6 3 3 2" xfId="58804" xr:uid="{33962C6E-83F5-457D-BB9A-8321183F0406}"/>
    <cellStyle name="Note 2 6 3 3 2 2" xfId="58805" xr:uid="{EF425945-6942-421D-9C78-1BC01D5282A9}"/>
    <cellStyle name="Note 2 6 3 3 3" xfId="58806" xr:uid="{9939CAB0-865A-437A-A370-D7B67CF1BAED}"/>
    <cellStyle name="Note 2 6 3 4" xfId="58807" xr:uid="{D604AF30-2BF3-4EF0-B927-47D10BED3613}"/>
    <cellStyle name="Note 2 6 3 4 2" xfId="58808" xr:uid="{DAEBB34B-B872-4106-8868-05E3210F9A6D}"/>
    <cellStyle name="Note 2 6 3 5" xfId="58809" xr:uid="{F822025B-D046-49C9-9C1C-808B6D5DE4DE}"/>
    <cellStyle name="Note 2 6 3_Actual PT" xfId="58810" xr:uid="{E983F38A-58C9-4171-B13E-133B7FE8E5D1}"/>
    <cellStyle name="Note 2 6 4" xfId="58811" xr:uid="{DE728E35-71A0-4C58-8429-4CDC9B3E9351}"/>
    <cellStyle name="Note 2 6 4 2" xfId="58812" xr:uid="{7840B79A-4901-4F32-9E8B-A697546AAB39}"/>
    <cellStyle name="Note 2 6 4 2 2" xfId="58813" xr:uid="{925B50C9-9163-476D-8673-7135E4B2DF48}"/>
    <cellStyle name="Note 2 6 4 3" xfId="58814" xr:uid="{BAC5AA6C-D8E1-4242-BBD3-F5F22C07B8DC}"/>
    <cellStyle name="Note 2 6 5" xfId="58815" xr:uid="{5BEA0A24-263A-4AA3-BF04-6F4580DBD42F}"/>
    <cellStyle name="Note 2 6 5 2" xfId="58816" xr:uid="{E2B535A2-433D-4C6E-A2D6-8D2C5855B3DE}"/>
    <cellStyle name="Note 2 6 5 2 2" xfId="58817" xr:uid="{BDF1388D-7423-4B98-8FE8-3850D1ADE2BC}"/>
    <cellStyle name="Note 2 6 5 3" xfId="58818" xr:uid="{2D65CA59-3A40-4A90-9F58-354BBE910837}"/>
    <cellStyle name="Note 2 6 6" xfId="58819" xr:uid="{23E573FA-243E-43A5-A46D-D3468A95B55C}"/>
    <cellStyle name="Note 2 6 7" xfId="58820" xr:uid="{F3827C81-4133-4C31-9F50-8C65A7472368}"/>
    <cellStyle name="Note 2 6_Actual PT" xfId="58821" xr:uid="{20B6D607-067A-4EFD-9F59-5423AE2FB589}"/>
    <cellStyle name="Note 2 7" xfId="58822" xr:uid="{46EA0B99-3BDD-4C6D-BB5B-24543726DF1E}"/>
    <cellStyle name="Note 2 7 2" xfId="58823" xr:uid="{F8608A27-3779-40D0-8E59-A5ACBC3D90DB}"/>
    <cellStyle name="Note 2 7 2 10" xfId="58824" xr:uid="{2952C8FA-B758-46ED-9F3E-ED589D27158B}"/>
    <cellStyle name="Note 2 7 2 10 2" xfId="58825" xr:uid="{B2DA8F29-1C4C-4D3D-A628-123EFE83A011}"/>
    <cellStyle name="Note 2 7 2 11" xfId="58826" xr:uid="{5963D4E0-5C00-487F-8CD5-70852E4245FE}"/>
    <cellStyle name="Note 2 7 2 11 2" xfId="58827" xr:uid="{00E37277-69F5-4AD7-B040-98854D28A4A3}"/>
    <cellStyle name="Note 2 7 2 12" xfId="58828" xr:uid="{D713F268-D722-4267-A9CB-88133E5C901A}"/>
    <cellStyle name="Note 2 7 2 12 2" xfId="58829" xr:uid="{A1818ACD-196F-428E-B828-CA01BBE66B8B}"/>
    <cellStyle name="Note 2 7 2 13" xfId="58830" xr:uid="{297B26D9-0EA9-4830-B11E-E381A50A7C1E}"/>
    <cellStyle name="Note 2 7 2 13 2" xfId="58831" xr:uid="{C0F5A11E-70C6-44B2-92A5-E5DCE845EA33}"/>
    <cellStyle name="Note 2 7 2 14" xfId="58832" xr:uid="{B3D06BF3-6870-4E15-A930-5D07F42EAA37}"/>
    <cellStyle name="Note 2 7 2 14 2" xfId="58833" xr:uid="{72D42433-AD31-4B39-A5C3-9F6486AD17C5}"/>
    <cellStyle name="Note 2 7 2 15" xfId="58834" xr:uid="{69442D6C-0544-4DDC-99A2-B540E910F30A}"/>
    <cellStyle name="Note 2 7 2 15 2" xfId="58835" xr:uid="{D812A74F-1EB5-4A20-A3BB-6FA26E9E422B}"/>
    <cellStyle name="Note 2 7 2 16" xfId="58836" xr:uid="{EB059BF9-A519-46D6-BE92-353D9E31F3FE}"/>
    <cellStyle name="Note 2 7 2 16 2" xfId="58837" xr:uid="{7791757A-888C-4FC8-9E06-E5F864A163DB}"/>
    <cellStyle name="Note 2 7 2 17" xfId="58838" xr:uid="{17D5E54C-E082-475B-A37D-2DF5FA044322}"/>
    <cellStyle name="Note 2 7 2 17 2" xfId="58839" xr:uid="{B440EB7E-8712-4CC8-A06A-32CBA636705A}"/>
    <cellStyle name="Note 2 7 2 18" xfId="58840" xr:uid="{6E752726-A7E5-4C5A-8864-75D1CF0354D8}"/>
    <cellStyle name="Note 2 7 2 18 2" xfId="58841" xr:uid="{576E3452-0DF7-4ADE-8FFD-8E2734063C58}"/>
    <cellStyle name="Note 2 7 2 19" xfId="58842" xr:uid="{3557E78B-5931-4F33-AA1C-C077B95DCFD9}"/>
    <cellStyle name="Note 2 7 2 2" xfId="58843" xr:uid="{583F9606-2C01-439C-9479-B8AB58524F2D}"/>
    <cellStyle name="Note 2 7 2 2 2" xfId="58844" xr:uid="{F28522EC-CE01-4AED-8E5B-547A917F2114}"/>
    <cellStyle name="Note 2 7 2 2 2 2" xfId="58845" xr:uid="{840D1DBA-3612-448B-835C-B9610C19659F}"/>
    <cellStyle name="Note 2 7 2 2 2 2 2" xfId="58846" xr:uid="{4E2F77D7-337B-4AC8-BF90-9589732E00BC}"/>
    <cellStyle name="Note 2 7 2 2 2 3" xfId="58847" xr:uid="{3E2C69C6-B403-4B27-AAF0-1B20048BCB1A}"/>
    <cellStyle name="Note 2 7 2 2 3" xfId="58848" xr:uid="{C0948E6D-1EF6-4808-9C6C-DE08CC74AEDB}"/>
    <cellStyle name="Note 2 7 2 2 3 2" xfId="58849" xr:uid="{DB32BF29-D728-4FB5-978B-24D81A326E23}"/>
    <cellStyle name="Note 2 7 2 2 3 3" xfId="58850" xr:uid="{EB719E56-A427-49BF-9432-044EC6E81C4B}"/>
    <cellStyle name="Note 2 7 2 2 4" xfId="58851" xr:uid="{F7A5AD09-6FB5-4BFC-BFCE-E8DAD2205A5B}"/>
    <cellStyle name="Note 2 7 2 2 5" xfId="58852" xr:uid="{FD88AED8-5AC6-4389-BF2E-79BDF818F07B}"/>
    <cellStyle name="Note 2 7 2 2_Actual PT" xfId="58853" xr:uid="{1991CE5D-4D24-4E5C-BC17-EB708794D8D9}"/>
    <cellStyle name="Note 2 7 2 20" xfId="58854" xr:uid="{CDA94DEF-D703-4CD8-9AAA-B51C0452336D}"/>
    <cellStyle name="Note 2 7 2 3" xfId="58855" xr:uid="{72D55386-E817-4BB6-8F10-BD45453E404F}"/>
    <cellStyle name="Note 2 7 2 3 2" xfId="58856" xr:uid="{0CAF662C-3231-41DC-B283-CBDAE97B64AC}"/>
    <cellStyle name="Note 2 7 2 3 2 2" xfId="58857" xr:uid="{EEA14FAA-1285-40C7-B600-EB406615C2F7}"/>
    <cellStyle name="Note 2 7 2 3 3" xfId="58858" xr:uid="{7D5DBDCF-12D2-40E3-9334-B001437EA115}"/>
    <cellStyle name="Note 2 7 2 4" xfId="58859" xr:uid="{BB118B51-80D6-4494-AD0B-41CBE673DF30}"/>
    <cellStyle name="Note 2 7 2 4 2" xfId="58860" xr:uid="{D5610987-6721-49FF-95FE-FBB7C3B5D57D}"/>
    <cellStyle name="Note 2 7 2 4 2 2" xfId="58861" xr:uid="{67C6C0CE-AD3F-482E-8F4E-2BE6A4FDC2E7}"/>
    <cellStyle name="Note 2 7 2 4 3" xfId="58862" xr:uid="{D4C09C27-E9F2-4A5C-98BE-028A1A03840A}"/>
    <cellStyle name="Note 2 7 2 5" xfId="58863" xr:uid="{599E4A53-FD99-47F4-941A-8EB22746B92E}"/>
    <cellStyle name="Note 2 7 2 5 2" xfId="58864" xr:uid="{2013723A-965B-4012-9726-D20DFC8E3E2E}"/>
    <cellStyle name="Note 2 7 2 5 3" xfId="58865" xr:uid="{B00A0A22-B1DB-4A6F-924C-9DD4CBFBB49D}"/>
    <cellStyle name="Note 2 7 2 6" xfId="58866" xr:uid="{23D9BE33-640B-4CD9-AC68-A34BD034B996}"/>
    <cellStyle name="Note 2 7 2 6 2" xfId="58867" xr:uid="{2E93103F-43A2-4A6F-8E05-639A2B6B5C34}"/>
    <cellStyle name="Note 2 7 2 7" xfId="58868" xr:uid="{860F4FAD-C14F-410C-9124-BBDAA2D34C61}"/>
    <cellStyle name="Note 2 7 2 7 2" xfId="58869" xr:uid="{C6D5BF18-C675-4C0B-BFB6-89F02A0CE845}"/>
    <cellStyle name="Note 2 7 2 8" xfId="58870" xr:uid="{7AC03DB6-71B3-41BB-BBB9-DAD109900F55}"/>
    <cellStyle name="Note 2 7 2 8 2" xfId="58871" xr:uid="{2E29C27F-74A9-4ECC-BBC8-18A379ABC384}"/>
    <cellStyle name="Note 2 7 2 9" xfId="58872" xr:uid="{708F673E-5687-4523-9F63-6B47F59DF7C4}"/>
    <cellStyle name="Note 2 7 2 9 2" xfId="58873" xr:uid="{4FE36025-8F75-4FD1-8A23-2A0E76E9D60E}"/>
    <cellStyle name="Note 2 7 2_Actual PT" xfId="58874" xr:uid="{02DE1010-ED5C-4535-AC9C-76FE84C13D72}"/>
    <cellStyle name="Note 2 7 3" xfId="58875" xr:uid="{9666E3FA-566D-4E8E-95BE-87C6962D0CC3}"/>
    <cellStyle name="Note 2 7 3 2" xfId="58876" xr:uid="{E908F88B-01BF-460E-8932-673EFA365655}"/>
    <cellStyle name="Note 2 7 3 2 2" xfId="58877" xr:uid="{8F29D110-7BCE-44B2-B6DD-C55C3748D33E}"/>
    <cellStyle name="Note 2 7 3 2 2 2" xfId="58878" xr:uid="{79A1487D-8AC0-42D9-B052-3D7D08918604}"/>
    <cellStyle name="Note 2 7 3 2 3" xfId="58879" xr:uid="{889C4350-D4C4-47E4-8A3D-FA3E58F40370}"/>
    <cellStyle name="Note 2 7 3 3" xfId="58880" xr:uid="{54D2F923-05FC-4A9A-86D8-13A437140386}"/>
    <cellStyle name="Note 2 7 3 3 2" xfId="58881" xr:uid="{60547381-0556-4336-A45C-1F067A2254B5}"/>
    <cellStyle name="Note 2 7 3 3 2 2" xfId="58882" xr:uid="{A20F2F05-34ED-4919-8DD8-610F8CD7F7AE}"/>
    <cellStyle name="Note 2 7 3 3 3" xfId="58883" xr:uid="{F033D66F-7E6F-4419-83CE-6C0408848A3B}"/>
    <cellStyle name="Note 2 7 3 4" xfId="58884" xr:uid="{1DB655F8-6066-42A9-A396-5D79517D5696}"/>
    <cellStyle name="Note 2 7 3 4 2" xfId="58885" xr:uid="{89BAFD5F-7D9A-45CB-A09D-200741F98C6B}"/>
    <cellStyle name="Note 2 7 3 5" xfId="58886" xr:uid="{2E686F90-9EDF-480C-A262-1687FA13B2B6}"/>
    <cellStyle name="Note 2 7 3_Actual PT" xfId="58887" xr:uid="{E01EAA7C-5C91-4BD2-A948-5DF320834BE7}"/>
    <cellStyle name="Note 2 7 4" xfId="58888" xr:uid="{3FABC7CC-18D0-4D4D-BE90-C25068AB916C}"/>
    <cellStyle name="Note 2 7 4 2" xfId="58889" xr:uid="{4CEA3934-C272-450A-B14B-F2758037945A}"/>
    <cellStyle name="Note 2 7 4 2 2" xfId="58890" xr:uid="{D90D53B2-B9F4-46C2-956B-E3967728762D}"/>
    <cellStyle name="Note 2 7 4 3" xfId="58891" xr:uid="{DA6DEF83-17E8-4A68-B7D1-B45ADFAF1E99}"/>
    <cellStyle name="Note 2 7 5" xfId="58892" xr:uid="{78A6F45C-1342-4637-ABBE-C2873F765713}"/>
    <cellStyle name="Note 2 7 5 2" xfId="58893" xr:uid="{4FAC4399-6458-46C0-99B5-3FD239154360}"/>
    <cellStyle name="Note 2 7 5 2 2" xfId="58894" xr:uid="{05C36131-E2F6-4159-833B-21E722DCA169}"/>
    <cellStyle name="Note 2 7 5 3" xfId="58895" xr:uid="{25E9145B-7FBA-41A7-8A9C-55229CDAEB9E}"/>
    <cellStyle name="Note 2 7 6" xfId="58896" xr:uid="{CCA6E9E0-D026-4C49-A859-BC94093A4C03}"/>
    <cellStyle name="Note 2 7 7" xfId="58897" xr:uid="{F9333A74-2265-46C5-AD06-E2049D131F68}"/>
    <cellStyle name="Note 2 7_Actual PT" xfId="58898" xr:uid="{0E26BB16-7CFA-4CDE-9A37-B494AB022255}"/>
    <cellStyle name="Note 2 8" xfId="58899" xr:uid="{12523409-46CB-4644-BB17-06D255090A8D}"/>
    <cellStyle name="Note 2 8 10" xfId="58900" xr:uid="{95B003FF-6C7A-449E-AC1B-A548F4C34B9A}"/>
    <cellStyle name="Note 2 8 10 2" xfId="58901" xr:uid="{F8223127-9736-4DBD-8301-5F718BD5B6F8}"/>
    <cellStyle name="Note 2 8 11" xfId="58902" xr:uid="{A16EAB1F-645A-4D3F-B488-82EE91D878F3}"/>
    <cellStyle name="Note 2 8 11 2" xfId="58903" xr:uid="{BE56CDA0-01D9-4859-BF5E-0682BD17230E}"/>
    <cellStyle name="Note 2 8 12" xfId="58904" xr:uid="{62B835AF-40F1-47EC-B713-5C84D2129DB8}"/>
    <cellStyle name="Note 2 8 12 2" xfId="58905" xr:uid="{EB59F322-AF4F-42C0-91E0-012AA2A6A573}"/>
    <cellStyle name="Note 2 8 13" xfId="58906" xr:uid="{C85D3DE3-A2EB-4265-80B1-3B5517FDCB34}"/>
    <cellStyle name="Note 2 8 13 2" xfId="58907" xr:uid="{39EA565E-DDA7-4C50-9281-1C1FEB8007F9}"/>
    <cellStyle name="Note 2 8 14" xfId="58908" xr:uid="{E8D44F6A-630C-48E7-A0C0-A36E0DA831FD}"/>
    <cellStyle name="Note 2 8 14 2" xfId="58909" xr:uid="{6863661A-9AB9-4F4D-A7BE-042C257808E5}"/>
    <cellStyle name="Note 2 8 15" xfId="58910" xr:uid="{592F276B-8BB1-4541-A7A3-31828C64210B}"/>
    <cellStyle name="Note 2 8 15 2" xfId="58911" xr:uid="{2FC1FD48-749C-4CB5-B880-43C511C7A1E2}"/>
    <cellStyle name="Note 2 8 16" xfId="58912" xr:uid="{354E0D9B-9628-465F-B9D7-5D11E433A8AF}"/>
    <cellStyle name="Note 2 8 16 2" xfId="58913" xr:uid="{67A24B92-5455-4080-B412-586A8CAB1EA5}"/>
    <cellStyle name="Note 2 8 17" xfId="58914" xr:uid="{10BE4533-68C7-4914-92C9-0D28CC4B9D5A}"/>
    <cellStyle name="Note 2 8 17 2" xfId="58915" xr:uid="{26D119FE-D255-4F22-977A-AE1F2EAF7F12}"/>
    <cellStyle name="Note 2 8 18" xfId="58916" xr:uid="{F8A664CB-00BA-4536-93B8-09C3E44767E8}"/>
    <cellStyle name="Note 2 8 18 2" xfId="58917" xr:uid="{82361791-1E21-4034-A279-0477806C30C7}"/>
    <cellStyle name="Note 2 8 19" xfId="58918" xr:uid="{71A8AFA8-3F32-4DCE-895F-4F9E84715BC3}"/>
    <cellStyle name="Note 2 8 2" xfId="58919" xr:uid="{E8BC525B-64D3-4617-BEAA-EDBB3F93036D}"/>
    <cellStyle name="Note 2 8 2 2" xfId="58920" xr:uid="{CC984CF0-1E9A-4B37-B8D3-3244750BAC33}"/>
    <cellStyle name="Note 2 8 2 2 2" xfId="58921" xr:uid="{14BF62CB-C09F-441A-A2A7-5990BC83AEA7}"/>
    <cellStyle name="Note 2 8 2 2 2 2" xfId="58922" xr:uid="{A7037482-87EE-421A-A3CD-BA093DAC82C6}"/>
    <cellStyle name="Note 2 8 2 2 2 3" xfId="58923" xr:uid="{8F5D1517-7186-4342-ACFC-06913E2E3029}"/>
    <cellStyle name="Note 2 8 2 2 3" xfId="58924" xr:uid="{00C83118-469A-4813-94AF-8FFFCA0EA02D}"/>
    <cellStyle name="Note 2 8 2 2 3 2" xfId="58925" xr:uid="{46B4EFD6-F5EF-42E8-B715-11AF893478A4}"/>
    <cellStyle name="Note 2 8 2 2 4" xfId="58926" xr:uid="{A00E6E8D-F656-4433-BE87-286BE1B037FE}"/>
    <cellStyle name="Note 2 8 2 2 5" xfId="58927" xr:uid="{87CE14BE-A3E7-4C39-83EF-4381E3467A1D}"/>
    <cellStyle name="Note 2 8 2 3" xfId="58928" xr:uid="{7D9B6C00-3BFA-4675-89DD-15DFD78A219B}"/>
    <cellStyle name="Note 2 8 2 3 2" xfId="58929" xr:uid="{167B8AFE-B21E-4B07-84CB-1A1D50343B2D}"/>
    <cellStyle name="Note 2 8 2 3 2 2" xfId="58930" xr:uid="{66A99F37-749B-4424-B95A-256184796228}"/>
    <cellStyle name="Note 2 8 2 3 3" xfId="58931" xr:uid="{27B2E147-4765-4F25-9E1A-9E9119175544}"/>
    <cellStyle name="Note 2 8 2 4" xfId="58932" xr:uid="{79222CDB-9322-4F92-8A97-9E4C9C9F9253}"/>
    <cellStyle name="Note 2 8 2 4 2" xfId="58933" xr:uid="{F41067F5-E5BF-48A3-9DA1-FD0C73FAC193}"/>
    <cellStyle name="Note 2 8 2 4 3" xfId="58934" xr:uid="{1A4F3386-627F-4875-B0BE-4BD2B6FBB995}"/>
    <cellStyle name="Note 2 8 2 5" xfId="58935" xr:uid="{6A11CE85-8668-4DA0-8EE1-06D789B7949B}"/>
    <cellStyle name="Note 2 8 2 6" xfId="58936" xr:uid="{6ED1E99A-C92D-43CF-B976-5449815A416D}"/>
    <cellStyle name="Note 2 8 2_Actual PT" xfId="58937" xr:uid="{D0943064-7E3C-46E5-8DB8-141A877AC94E}"/>
    <cellStyle name="Note 2 8 20" xfId="58938" xr:uid="{47BB2132-EB93-45B7-A276-7018CF3772B2}"/>
    <cellStyle name="Note 2 8 3" xfId="58939" xr:uid="{73178DDB-0053-40FA-B841-7DE2F6C503F1}"/>
    <cellStyle name="Note 2 8 3 2" xfId="58940" xr:uid="{542157EF-DC28-4C61-BA51-ED5A17ABA313}"/>
    <cellStyle name="Note 2 8 3 2 2" xfId="58941" xr:uid="{CE3C80F5-7AFB-4576-91DE-CFCA89E8E6B3}"/>
    <cellStyle name="Note 2 8 3 2 2 2" xfId="58942" xr:uid="{48AD6779-56EA-451A-B9A1-E1D1BE7976AC}"/>
    <cellStyle name="Note 2 8 3 2 3" xfId="58943" xr:uid="{1E6E310F-ABCB-4D59-9206-A23BF42AC427}"/>
    <cellStyle name="Note 2 8 3 3" xfId="58944" xr:uid="{957295CE-B22B-43A4-A335-0BB79649D30F}"/>
    <cellStyle name="Note 2 8 3 3 2" xfId="58945" xr:uid="{EE79B806-889A-4D67-91C0-0F1D1BF45AA7}"/>
    <cellStyle name="Note 2 8 3 3 2 2" xfId="58946" xr:uid="{C21E6D24-F580-43E3-8F72-B6CC1388949E}"/>
    <cellStyle name="Note 2 8 3 3 3" xfId="58947" xr:uid="{2F5EF7FB-0437-4617-85D2-A29254D6EC0F}"/>
    <cellStyle name="Note 2 8 3 4" xfId="58948" xr:uid="{117BFF4C-EA68-4C0A-BD6F-548902E860C1}"/>
    <cellStyle name="Note 2 8 3 4 2" xfId="58949" xr:uid="{9E140A27-5E5B-4D90-B009-540228072ED1}"/>
    <cellStyle name="Note 2 8 3 5" xfId="58950" xr:uid="{CE003F33-18CC-47AB-A74B-459A3C0DCE94}"/>
    <cellStyle name="Note 2 8 3_Actual PT" xfId="58951" xr:uid="{02C118BA-EE96-4C22-9ADA-665B0C38E01D}"/>
    <cellStyle name="Note 2 8 4" xfId="58952" xr:uid="{6D1E761B-F49F-4AB1-AB5C-BCEB8F11F13F}"/>
    <cellStyle name="Note 2 8 4 2" xfId="58953" xr:uid="{82DAFC39-42E0-4D72-A9D4-94FAC8B4F17D}"/>
    <cellStyle name="Note 2 8 4 2 2" xfId="58954" xr:uid="{6F1E59BF-B5EA-4AD1-8613-43A2E9C564A1}"/>
    <cellStyle name="Note 2 8 4 2 3" xfId="58955" xr:uid="{62836487-C62B-4466-AA49-51BFBDBFDA2A}"/>
    <cellStyle name="Note 2 8 4 3" xfId="58956" xr:uid="{110533FA-3142-4606-97B4-31A6033818F3}"/>
    <cellStyle name="Note 2 8 4 4" xfId="58957" xr:uid="{8E37E5E9-A24F-4558-896C-D5370327761D}"/>
    <cellStyle name="Note 2 8 4_Actual PT" xfId="58958" xr:uid="{B9BE1CE1-3082-4AE8-81C9-63A9BF127DD6}"/>
    <cellStyle name="Note 2 8 5" xfId="58959" xr:uid="{2416DFAB-42B6-434B-B5C7-5C2A01179D77}"/>
    <cellStyle name="Note 2 8 5 2" xfId="58960" xr:uid="{C344339A-81D1-4BCF-A072-FE2FE2CBA68B}"/>
    <cellStyle name="Note 2 8 5 2 2" xfId="58961" xr:uid="{B12BF96E-143B-4D95-92B3-B9523A7E1AA4}"/>
    <cellStyle name="Note 2 8 5 3" xfId="58962" xr:uid="{6080BA94-1E53-4143-BC5C-054E74E709FD}"/>
    <cellStyle name="Note 2 8 6" xfId="58963" xr:uid="{A1117AAB-41BC-426F-B972-4030D121214C}"/>
    <cellStyle name="Note 2 8 6 2" xfId="58964" xr:uid="{DB2AFDA5-D9EE-43F5-A780-08FAFC2EA4DF}"/>
    <cellStyle name="Note 2 8 6 3" xfId="58965" xr:uid="{DC824571-1922-42D9-8008-D47682615750}"/>
    <cellStyle name="Note 2 8 7" xfId="58966" xr:uid="{7CA59CFA-C357-4A9C-A13B-C9F99EA79825}"/>
    <cellStyle name="Note 2 8 7 2" xfId="58967" xr:uid="{16B54B9E-EA9B-42D1-BB60-853041FF1395}"/>
    <cellStyle name="Note 2 8 8" xfId="58968" xr:uid="{1E81407A-6475-4CFC-89F8-6451B1968130}"/>
    <cellStyle name="Note 2 8 8 2" xfId="58969" xr:uid="{5D399D92-5413-48E4-8D58-71FD75CA4523}"/>
    <cellStyle name="Note 2 8 9" xfId="58970" xr:uid="{616BC9A2-AFDC-4A36-8D99-AE3448D25936}"/>
    <cellStyle name="Note 2 8 9 2" xfId="58971" xr:uid="{A29995CB-3B7D-4949-BDD8-2F9B6591619B}"/>
    <cellStyle name="Note 2 8_Actual PT" xfId="58972" xr:uid="{0DD515AB-DEDB-4A7A-812C-51CA7C74EAF7}"/>
    <cellStyle name="Note 2 9" xfId="58973" xr:uid="{C135B9BA-5ABA-442F-87D6-4E6B3999C185}"/>
    <cellStyle name="Note 2 9 2" xfId="58974" xr:uid="{C17BA415-8E9F-40A2-9DE4-52C30FF80EAF}"/>
    <cellStyle name="Note 2 9 2 2" xfId="58975" xr:uid="{63381B75-85BD-4124-A1EA-DC341780E391}"/>
    <cellStyle name="Note 2 9 2 2 2" xfId="58976" xr:uid="{15080C74-6909-40FF-A41E-DBE2041EE3DF}"/>
    <cellStyle name="Note 2 9 2 2 2 2" xfId="58977" xr:uid="{2978B246-1315-45FD-8EB2-B33E2FE6F987}"/>
    <cellStyle name="Note 2 9 2 2 2 3" xfId="58978" xr:uid="{100F83CF-6C06-4F42-98EC-72F823FF353E}"/>
    <cellStyle name="Note 2 9 2 2 3" xfId="58979" xr:uid="{59164180-DCF9-4406-8182-59FEFEF13787}"/>
    <cellStyle name="Note 2 9 2 2 3 2" xfId="58980" xr:uid="{6C92AEA3-E52D-4B75-BEA2-DDE5D5710868}"/>
    <cellStyle name="Note 2 9 2 2 4" xfId="58981" xr:uid="{1A203B39-DFF3-489D-A948-112C8404AEEA}"/>
    <cellStyle name="Note 2 9 2 2 5" xfId="58982" xr:uid="{A81C053A-9A00-4E66-BA4C-8DF737400693}"/>
    <cellStyle name="Note 2 9 2 3" xfId="58983" xr:uid="{150C6F15-1778-4591-91BE-91B54B703FC1}"/>
    <cellStyle name="Note 2 9 2 3 2" xfId="58984" xr:uid="{61EB0402-BB35-461A-8E2F-3771C9898B08}"/>
    <cellStyle name="Note 2 9 2 3 2 2" xfId="58985" xr:uid="{A8B9118B-EF4B-4821-9C65-071D7195A8C1}"/>
    <cellStyle name="Note 2 9 2 3 3" xfId="58986" xr:uid="{93D20A1C-63FE-4A96-BCD6-D72EE57B3ED0}"/>
    <cellStyle name="Note 2 9 2 4" xfId="58987" xr:uid="{ADC91411-B0B6-4D34-9048-6D0711D8499E}"/>
    <cellStyle name="Note 2 9 2 4 2" xfId="58988" xr:uid="{DEC173A0-81E8-4E4D-97ED-872D7FFD78C3}"/>
    <cellStyle name="Note 2 9 2 4 3" xfId="58989" xr:uid="{BA5B3F5A-95C6-4365-AAB1-0C3D48D7968B}"/>
    <cellStyle name="Note 2 9 2 5" xfId="58990" xr:uid="{0E38F0BB-8983-429B-8EC2-98E6B90F1657}"/>
    <cellStyle name="Note 2 9 2 6" xfId="58991" xr:uid="{00659856-36D7-404E-9A1F-D9C18AC425C8}"/>
    <cellStyle name="Note 2 9 2_Actual PT" xfId="58992" xr:uid="{5EF0F175-28DE-432F-A2E2-E9D53E66C338}"/>
    <cellStyle name="Note 2 9 3" xfId="58993" xr:uid="{A91674D9-9FC5-44C3-9090-A2D755CD7E89}"/>
    <cellStyle name="Note 2 9 3 2" xfId="58994" xr:uid="{7878481C-40DB-4CCB-9C61-E7D1C9F91FEC}"/>
    <cellStyle name="Note 2 9 3 2 2" xfId="58995" xr:uid="{B50FA9CA-4BC9-41CA-B3C0-42B2F0384DB9}"/>
    <cellStyle name="Note 2 9 3 2 2 2" xfId="58996" xr:uid="{E2546C66-92C2-4F41-A779-8088042C1524}"/>
    <cellStyle name="Note 2 9 3 2 3" xfId="58997" xr:uid="{9B00B9A4-2A20-4FB8-B270-42B263F28751}"/>
    <cellStyle name="Note 2 9 3 3" xfId="58998" xr:uid="{162013D5-CBFE-4678-9AB1-D3EE38F978B4}"/>
    <cellStyle name="Note 2 9 3 3 2" xfId="58999" xr:uid="{80A1BB1D-DF8D-4E99-BF82-B4D3408348D1}"/>
    <cellStyle name="Note 2 9 3 3 2 2" xfId="59000" xr:uid="{2C604104-847B-45C2-BD5C-CB34DEB52A17}"/>
    <cellStyle name="Note 2 9 3 3 3" xfId="59001" xr:uid="{9FC4B700-3552-4C3F-8BD4-2809A9D64965}"/>
    <cellStyle name="Note 2 9 3 4" xfId="59002" xr:uid="{278F90DC-D5BF-4BDB-8595-FA3485BF392A}"/>
    <cellStyle name="Note 2 9 3 4 2" xfId="59003" xr:uid="{EBA8B11B-6605-4A14-B8D1-3212E722DD6C}"/>
    <cellStyle name="Note 2 9 3 5" xfId="59004" xr:uid="{1BC090A5-C7AD-4424-A851-063B4E5CCD63}"/>
    <cellStyle name="Note 2 9 3_Actual PT" xfId="59005" xr:uid="{269C5878-8AE5-4E3A-A225-05B1505ADE60}"/>
    <cellStyle name="Note 2 9 4" xfId="59006" xr:uid="{17D984E7-837B-482E-929F-D71DE6798155}"/>
    <cellStyle name="Note 2 9 4 2" xfId="59007" xr:uid="{3ED2FD53-ED05-4200-865B-452B7FFA02DA}"/>
    <cellStyle name="Note 2 9 4 2 2" xfId="59008" xr:uid="{6566CBAA-132C-40B3-BB54-0C2F83DAC0F8}"/>
    <cellStyle name="Note 2 9 4 3" xfId="59009" xr:uid="{65A1F91A-531A-4A3D-9651-B145B81F2602}"/>
    <cellStyle name="Note 2 9 5" xfId="59010" xr:uid="{35866172-8557-41B3-9F28-55473842311F}"/>
    <cellStyle name="Note 2 9 5 2" xfId="59011" xr:uid="{6FD9AB6D-C64C-4131-9789-9FFA41DE2287}"/>
    <cellStyle name="Note 2 9 5 2 2" xfId="59012" xr:uid="{FE3713AA-4E28-422F-970E-688EA9658397}"/>
    <cellStyle name="Note 2 9 5 3" xfId="59013" xr:uid="{97950F44-D743-46B4-816F-02C5E65AD38F}"/>
    <cellStyle name="Note 2 9 6" xfId="59014" xr:uid="{40B1B3FC-0D31-400B-99BF-93506E93D04B}"/>
    <cellStyle name="Note 2 9 6 2" xfId="59015" xr:uid="{77F34711-D5B3-47C6-96E7-74531C0698FB}"/>
    <cellStyle name="Note 2 9 7" xfId="59016" xr:uid="{568E3ECE-85CA-47B1-9885-CFAEF3AC306B}"/>
    <cellStyle name="Note 2 9_Actual PT" xfId="59017" xr:uid="{466323C7-58EF-4983-8561-B513A5FC3864}"/>
    <cellStyle name="Note 2_A146 Workbook_Morgan" xfId="59018" xr:uid="{26185908-A9A1-48DB-ABF8-B5E7C022A20E}"/>
    <cellStyle name="Note 20" xfId="59019" xr:uid="{FB21C08B-FEF1-4953-B4E9-9A2D027E9518}"/>
    <cellStyle name="Note 20 2" xfId="59020" xr:uid="{0D4209EF-730B-4AF7-8163-FA9E801ABD36}"/>
    <cellStyle name="Note 20 2 2" xfId="59021" xr:uid="{0C653EBD-61CF-49E5-9D9D-CD7A34A17224}"/>
    <cellStyle name="Note 20 2 3" xfId="59022" xr:uid="{AE247A59-9549-406B-8246-1B3FEE5C03FC}"/>
    <cellStyle name="Note 20 3" xfId="59023" xr:uid="{B3C7D805-6DD4-4D58-AB83-D091750E82A8}"/>
    <cellStyle name="Note 20 3 2" xfId="59024" xr:uid="{026DFA3C-FCC9-485F-8AE5-39BC2871DA66}"/>
    <cellStyle name="Note 20 4" xfId="59025" xr:uid="{EE037E89-7CD8-45AA-A2C5-700DCD008738}"/>
    <cellStyle name="Note 20 5" xfId="59026" xr:uid="{982FE4C8-3AF2-4B4A-A3F8-A7EAA5894041}"/>
    <cellStyle name="Note 21" xfId="59027" xr:uid="{FCFE2890-F28A-4DB5-92BA-060348D00821}"/>
    <cellStyle name="Note 21 2" xfId="59028" xr:uid="{0133915B-4F07-41AF-BAB4-6DAA15F8B83E}"/>
    <cellStyle name="Note 21 2 2" xfId="59029" xr:uid="{02ECB872-15C4-4D67-9BB4-2DE7F3B4B972}"/>
    <cellStyle name="Note 21 2 3" xfId="59030" xr:uid="{CDDAC5DE-F7CD-41A7-B9FC-5812551F82B2}"/>
    <cellStyle name="Note 21 3" xfId="59031" xr:uid="{B3B8A846-4E73-4E18-BC88-BEC5207855AF}"/>
    <cellStyle name="Note 21 4" xfId="59032" xr:uid="{AB3D76D7-255F-4D46-B2D1-42832712931C}"/>
    <cellStyle name="Note 22" xfId="59033" xr:uid="{19C7EAEA-5FC9-431A-8B5A-6F6874CAD344}"/>
    <cellStyle name="Note 22 2" xfId="59034" xr:uid="{42E7AB13-0880-41B1-A947-8F2B0D80BD6F}"/>
    <cellStyle name="Note 22 2 2" xfId="59035" xr:uid="{B90F8F23-D8D9-4856-BA9E-6E5F3E83AA45}"/>
    <cellStyle name="Note 22 2 3" xfId="59036" xr:uid="{03CE830A-515C-4436-867D-356B17C49B40}"/>
    <cellStyle name="Note 22 3" xfId="59037" xr:uid="{7647BABE-1F4B-46CB-A27B-DEB8A44FF7CD}"/>
    <cellStyle name="Note 22 4" xfId="59038" xr:uid="{B2F4A364-7A64-45B3-AB2B-9C7F19739FF4}"/>
    <cellStyle name="Note 23" xfId="59039" xr:uid="{BB3DAA5B-A3A8-460B-8382-EC3659F7B3A7}"/>
    <cellStyle name="Note 23 2" xfId="59040" xr:uid="{B43A3324-FDC6-4938-A8FF-EBC08C3142A8}"/>
    <cellStyle name="Note 23 2 2" xfId="59041" xr:uid="{B09D775A-0788-4FD0-8710-769E379F2762}"/>
    <cellStyle name="Note 23 2 3" xfId="59042" xr:uid="{5F5DB8D2-AA31-4450-B554-4EC28E000107}"/>
    <cellStyle name="Note 23 3" xfId="59043" xr:uid="{E75442E3-F331-4038-98D3-0F6F6C55E133}"/>
    <cellStyle name="Note 23 4" xfId="59044" xr:uid="{02BFFF22-6986-46F3-8144-221DEF02F6ED}"/>
    <cellStyle name="Note 24" xfId="59045" xr:uid="{9070EB36-A856-4E82-BFAD-D284F3DA9C68}"/>
    <cellStyle name="Note 24 2" xfId="59046" xr:uid="{72271882-470B-4413-B0D2-3248F79CD405}"/>
    <cellStyle name="Note 24 2 2" xfId="59047" xr:uid="{FFA01720-513B-4354-B627-EFD7CB4EAA91}"/>
    <cellStyle name="Note 24 2 3" xfId="59048" xr:uid="{950DE23A-59FE-46D0-A6AA-1B43733228DA}"/>
    <cellStyle name="Note 24 3" xfId="59049" xr:uid="{400D9868-61CB-4872-929C-7525542BD568}"/>
    <cellStyle name="Note 24 4" xfId="59050" xr:uid="{97DF0183-8200-463C-B720-E30B5F48545D}"/>
    <cellStyle name="Note 25" xfId="59051" xr:uid="{2F5B8477-0803-4F37-9EA7-5FF4C3EB0B17}"/>
    <cellStyle name="Note 25 2" xfId="59052" xr:uid="{F0D4485F-2C23-48D3-8144-7834AEFA39D6}"/>
    <cellStyle name="Note 25 2 2" xfId="59053" xr:uid="{ACB5C159-3CE8-4FC2-B545-D068063B79B0}"/>
    <cellStyle name="Note 25 2 3" xfId="59054" xr:uid="{01216867-C42D-41E9-A059-62A3B0582090}"/>
    <cellStyle name="Note 25 3" xfId="59055" xr:uid="{0BC0CCDA-C1B0-4450-A71F-0DF88E1F55F1}"/>
    <cellStyle name="Note 25 4" xfId="59056" xr:uid="{7F7B93DA-A715-4DE3-A73B-4F77367EBA5D}"/>
    <cellStyle name="Note 26" xfId="59057" xr:uid="{4EA58BD3-0C0E-4C1D-B8A6-64B29D2B01AA}"/>
    <cellStyle name="Note 26 2" xfId="59058" xr:uid="{8C3ACA0C-C8D9-4628-BC11-66F0A4B2BC4E}"/>
    <cellStyle name="Note 26 2 2" xfId="59059" xr:uid="{E17A19C8-0DD1-461A-87F1-5338E4ECC5A4}"/>
    <cellStyle name="Note 26 2 3" xfId="59060" xr:uid="{0D10A047-4130-46A9-9301-D9621CF3DA28}"/>
    <cellStyle name="Note 26 3" xfId="59061" xr:uid="{7B448704-E863-4781-9B37-86EF9122553F}"/>
    <cellStyle name="Note 26 4" xfId="59062" xr:uid="{EFEE719A-AF22-41DD-8CBD-C5157F8C8A23}"/>
    <cellStyle name="Note 27" xfId="59063" xr:uid="{38D34C08-CDA0-40F5-8700-E8A39CD1EEF4}"/>
    <cellStyle name="Note 27 2" xfId="59064" xr:uid="{A7B73AE2-9D0C-4F1C-AB48-2DBC1AFB7F87}"/>
    <cellStyle name="Note 27 2 2" xfId="59065" xr:uid="{C73EABA4-9C4D-4472-9CC7-4E56426BC3D8}"/>
    <cellStyle name="Note 27 2 3" xfId="59066" xr:uid="{F9A5F4CA-8CF8-424B-85DE-AB84D3263EC5}"/>
    <cellStyle name="Note 27 3" xfId="59067" xr:uid="{EABC2A80-B3C3-4749-8998-7715914A3B23}"/>
    <cellStyle name="Note 27 4" xfId="59068" xr:uid="{584CA701-8394-454B-A398-4139969B9154}"/>
    <cellStyle name="Note 28" xfId="59069" xr:uid="{4A13AA5C-455C-437D-A3C5-57A1E36AF1E3}"/>
    <cellStyle name="Note 28 2" xfId="59070" xr:uid="{7190B9C7-BCF7-4C53-BAE8-DC49F437CFE6}"/>
    <cellStyle name="Note 28 2 2" xfId="59071" xr:uid="{A9088462-2434-40B0-A5AC-2DAB4BCE7D3B}"/>
    <cellStyle name="Note 28 2 3" xfId="59072" xr:uid="{609DDEC1-CFC5-402A-8F2F-59C0A5A52608}"/>
    <cellStyle name="Note 28 3" xfId="59073" xr:uid="{0142A729-ECA3-4DA7-9F91-062A72FE3D81}"/>
    <cellStyle name="Note 28 4" xfId="59074" xr:uid="{8FEEBD70-3389-4783-8AED-CDC5B13C6FB5}"/>
    <cellStyle name="Note 29" xfId="59075" xr:uid="{EA2B7ABE-2D0B-4253-86BD-F28239371338}"/>
    <cellStyle name="Note 29 2" xfId="59076" xr:uid="{5F5AF085-3D7D-4E7C-A9C6-8E593C44145D}"/>
    <cellStyle name="Note 29 2 2" xfId="59077" xr:uid="{A30AC9F9-EA37-488B-844A-33C6A352E82F}"/>
    <cellStyle name="Note 29 2 3" xfId="59078" xr:uid="{8CC951D8-AB0B-4B15-A659-C584326C0968}"/>
    <cellStyle name="Note 29 3" xfId="59079" xr:uid="{9DD3FAC6-BE46-455C-AE79-22E080F74617}"/>
    <cellStyle name="Note 29 4" xfId="59080" xr:uid="{3E20473C-90CD-47DB-A3B6-C2ECCFA907C2}"/>
    <cellStyle name="Note 3" xfId="59081" xr:uid="{D48F4704-D77A-4E75-B20C-130BA64891D1}"/>
    <cellStyle name="Note 3 2" xfId="59082" xr:uid="{85B0C851-6524-43F5-87D9-71D43EB235C2}"/>
    <cellStyle name="Note 3 2 10" xfId="59083" xr:uid="{BE22ED2B-EB28-4329-8F28-807F9EE9B038}"/>
    <cellStyle name="Note 3 2 10 2" xfId="59084" xr:uid="{1B9714E5-93E0-4F68-812E-45971E8AEBD2}"/>
    <cellStyle name="Note 3 2 11" xfId="59085" xr:uid="{FE4FDD2E-6156-4DA2-9C48-0545DB7C68CC}"/>
    <cellStyle name="Note 3 2 11 2" xfId="59086" xr:uid="{C1636EEB-ED98-4CCE-B2D3-A7044203F972}"/>
    <cellStyle name="Note 3 2 12" xfId="59087" xr:uid="{3495B4FB-C71D-4FB5-835D-1DDE50CD8399}"/>
    <cellStyle name="Note 3 2 12 2" xfId="59088" xr:uid="{44664102-A36E-43B6-9F3B-DF89BA8944FF}"/>
    <cellStyle name="Note 3 2 13" xfId="59089" xr:uid="{7E2C659B-D5EC-4E7E-ADB6-B11BCABAAD17}"/>
    <cellStyle name="Note 3 2 13 2" xfId="59090" xr:uid="{4140CDE5-FCF8-4406-9B5F-1D29E1298E5B}"/>
    <cellStyle name="Note 3 2 14" xfId="59091" xr:uid="{1A48D25D-D704-4957-8EEC-5A5323A05983}"/>
    <cellStyle name="Note 3 2 14 2" xfId="59092" xr:uid="{5378DB23-4E21-4B21-8555-F80558E6B6E6}"/>
    <cellStyle name="Note 3 2 15" xfId="59093" xr:uid="{281BC31B-9023-4A4D-B098-485E5A7CBFAE}"/>
    <cellStyle name="Note 3 2 15 2" xfId="59094" xr:uid="{556AD5C7-89C6-44C3-9BC6-3FCC43C785B2}"/>
    <cellStyle name="Note 3 2 16" xfId="59095" xr:uid="{3EC2957D-231E-4F10-A6A0-18EBC82CA2A8}"/>
    <cellStyle name="Note 3 2 16 2" xfId="59096" xr:uid="{466130DD-3237-435A-B35D-F9893E14642E}"/>
    <cellStyle name="Note 3 2 17" xfId="59097" xr:uid="{EB4E1F15-39E9-4AD6-B81F-D9BE1B87E643}"/>
    <cellStyle name="Note 3 2 17 2" xfId="59098" xr:uid="{7C1F65C8-FEB5-46B6-AC12-86321B32120B}"/>
    <cellStyle name="Note 3 2 18" xfId="59099" xr:uid="{03E2ABBB-672C-4F1D-BC86-48C553B7DB76}"/>
    <cellStyle name="Note 3 2 18 2" xfId="59100" xr:uid="{A080E741-98F4-453E-8360-50EE84C6E614}"/>
    <cellStyle name="Note 3 2 19" xfId="59101" xr:uid="{B889D78A-4500-4B74-ABB9-7A5ECC021231}"/>
    <cellStyle name="Note 3 2 2" xfId="59102" xr:uid="{045C6A29-9DB1-44AD-82C9-A69735E2C07B}"/>
    <cellStyle name="Note 3 2 2 2" xfId="59103" xr:uid="{9E299620-EF58-49AB-BED1-1F85A23BF616}"/>
    <cellStyle name="Note 3 2 2 2 2" xfId="59104" xr:uid="{6F9E3F0B-1C40-4532-AFE3-020641208781}"/>
    <cellStyle name="Note 3 2 2 2 2 2" xfId="59105" xr:uid="{3C7C9400-A8D0-4283-B746-734F1AFBAFB8}"/>
    <cellStyle name="Note 3 2 2 2 2 3" xfId="59106" xr:uid="{ECF04766-5512-43BB-B5E3-D805BDD4324F}"/>
    <cellStyle name="Note 3 2 2 2 3" xfId="59107" xr:uid="{216460B1-AE8D-4ED9-BF36-E63C3872E6B7}"/>
    <cellStyle name="Note 3 2 2 2 3 2" xfId="59108" xr:uid="{67A48E2E-D6C9-47A2-8867-8667754EE4FE}"/>
    <cellStyle name="Note 3 2 2 2 4" xfId="59109" xr:uid="{692ACB24-7D1E-4E6A-A3BF-FE673A2F702A}"/>
    <cellStyle name="Note 3 2 2 2 5" xfId="59110" xr:uid="{D179B0D2-BB40-429B-9F23-3ED1F0C3E1ED}"/>
    <cellStyle name="Note 3 2 2 3" xfId="59111" xr:uid="{8E11687F-B025-4AD4-8A41-0014D6A1C428}"/>
    <cellStyle name="Note 3 2 2 3 2" xfId="59112" xr:uid="{CE91CCAA-36CD-46A4-8299-7796B51893C3}"/>
    <cellStyle name="Note 3 2 2 3 2 2" xfId="59113" xr:uid="{64E09D60-C0F0-4CB4-B1F6-91688BF38BEB}"/>
    <cellStyle name="Note 3 2 2 3 3" xfId="59114" xr:uid="{CEA9626A-6D1B-49DF-BA23-4ADDAF94E6B4}"/>
    <cellStyle name="Note 3 2 2 4" xfId="59115" xr:uid="{A747EE6A-2EB3-431B-B376-C5655A8B7346}"/>
    <cellStyle name="Note 3 2 2 4 2" xfId="59116" xr:uid="{EFD8E54A-3633-428B-94BC-F2E02F25005F}"/>
    <cellStyle name="Note 3 2 2 4 3" xfId="59117" xr:uid="{2448A40F-A05F-4726-B0DD-5CF51674171A}"/>
    <cellStyle name="Note 3 2 2 5" xfId="59118" xr:uid="{206F7D09-4A2C-4AEA-B8D3-EB31F8232EBE}"/>
    <cellStyle name="Note 3 2 2 6" xfId="59119" xr:uid="{A32E1E57-C55D-4273-B508-D5B7E21F4233}"/>
    <cellStyle name="Note 3 2 2_Actual PT" xfId="59120" xr:uid="{686F9779-89D3-42E0-986F-9AB0204D8753}"/>
    <cellStyle name="Note 3 2 20" xfId="59121" xr:uid="{727004CB-DEE5-42FD-89BD-3799AD29642D}"/>
    <cellStyle name="Note 3 2 3" xfId="59122" xr:uid="{A984110C-5265-4C90-A7F3-85ED82AE67B2}"/>
    <cellStyle name="Note 3 2 3 2" xfId="59123" xr:uid="{88EA85F2-BC2D-467B-AC25-06E02117A2AA}"/>
    <cellStyle name="Note 3 2 3 2 2" xfId="59124" xr:uid="{6A810DB2-9AAC-4FAB-8DD1-1DFA99A68C4D}"/>
    <cellStyle name="Note 3 2 3 2 2 2" xfId="59125" xr:uid="{5441A712-BB7E-45CA-B6BE-BF5FA4150E07}"/>
    <cellStyle name="Note 3 2 3 2 3" xfId="59126" xr:uid="{AD8B4982-B04E-4E8B-990A-9F87261A0C15}"/>
    <cellStyle name="Note 3 2 3 3" xfId="59127" xr:uid="{827B7049-EF21-4661-AB5D-60341FF2C58F}"/>
    <cellStyle name="Note 3 2 3 3 2" xfId="59128" xr:uid="{D4ECA62B-7959-45C5-971D-73A35F3B8A90}"/>
    <cellStyle name="Note 3 2 3 3 2 2" xfId="59129" xr:uid="{2F0F8F94-55DD-4AE6-B954-3BDA831AE53C}"/>
    <cellStyle name="Note 3 2 3 3 3" xfId="59130" xr:uid="{A301DAD7-07C5-4E61-9D7C-08EC05E6B8A4}"/>
    <cellStyle name="Note 3 2 3 4" xfId="59131" xr:uid="{E45362F9-EB12-4052-84B9-086E13C359B4}"/>
    <cellStyle name="Note 3 2 3 4 2" xfId="59132" xr:uid="{C682C97D-0570-44C2-BBD2-0E9E41A3A32B}"/>
    <cellStyle name="Note 3 2 3 5" xfId="59133" xr:uid="{7E61F2F2-A71C-4FCE-91AC-639279735F60}"/>
    <cellStyle name="Note 3 2 3_Actual PT" xfId="59134" xr:uid="{79129864-D9F2-4327-B8B4-306C5A530C06}"/>
    <cellStyle name="Note 3 2 4" xfId="59135" xr:uid="{0ED54859-32FB-408F-B357-BC4662BB5B94}"/>
    <cellStyle name="Note 3 2 4 2" xfId="59136" xr:uid="{D4FE1D36-56DF-4DB8-AF34-95DE51CF0861}"/>
    <cellStyle name="Note 3 2 4 2 2" xfId="59137" xr:uid="{899C7E96-9561-427A-A1B2-90F7300823FD}"/>
    <cellStyle name="Note 3 2 4 2 3" xfId="59138" xr:uid="{C3545AD1-33C3-4A02-BE3D-568933666C9E}"/>
    <cellStyle name="Note 3 2 4 3" xfId="59139" xr:uid="{9E38B7B9-C2E3-4122-9E13-02DDACF4B070}"/>
    <cellStyle name="Note 3 2 4 4" xfId="59140" xr:uid="{49608DDB-CFB0-4304-901B-9897AB875ECA}"/>
    <cellStyle name="Note 3 2 4_Actual PT" xfId="59141" xr:uid="{A7C227FD-9026-4833-8765-72B8095F621F}"/>
    <cellStyle name="Note 3 2 5" xfId="59142" xr:uid="{F591DFAB-1042-4614-AFCF-882692FC4AFF}"/>
    <cellStyle name="Note 3 2 5 2" xfId="59143" xr:uid="{8D49313E-B1C8-4618-8CDD-2D5EFC6D88E2}"/>
    <cellStyle name="Note 3 2 5 2 2" xfId="59144" xr:uid="{E2E2238A-786C-4B6D-8273-0087A2278AF2}"/>
    <cellStyle name="Note 3 2 5 3" xfId="59145" xr:uid="{E45518BC-4033-4D95-886D-C526A409E67B}"/>
    <cellStyle name="Note 3 2 6" xfId="59146" xr:uid="{080BE0B9-8E40-49CC-9CA1-544D8A618C52}"/>
    <cellStyle name="Note 3 2 6 2" xfId="59147" xr:uid="{B7FBA550-EAD6-4F27-979D-C71ABB27ABFF}"/>
    <cellStyle name="Note 3 2 6 3" xfId="59148" xr:uid="{2675D880-13C2-4AE6-98A4-844BE80CD3FE}"/>
    <cellStyle name="Note 3 2 7" xfId="59149" xr:uid="{DF0DCC29-8742-4DF0-AE0B-7C80200AEADC}"/>
    <cellStyle name="Note 3 2 7 2" xfId="59150" xr:uid="{5D5041D5-1F29-4342-A1D8-1510D039C016}"/>
    <cellStyle name="Note 3 2 7 3" xfId="59151" xr:uid="{5C750A71-F455-4DD4-B434-26CB8C9BAFE1}"/>
    <cellStyle name="Note 3 2 8" xfId="59152" xr:uid="{FF5BF857-4CE2-4181-BAB1-4FA1986811C2}"/>
    <cellStyle name="Note 3 2 8 2" xfId="59153" xr:uid="{FCB9A447-DBED-4F21-AA6A-6B9FC322AE31}"/>
    <cellStyle name="Note 3 2 9" xfId="59154" xr:uid="{F1B95FDA-8267-4CAF-8524-C23A83ACA462}"/>
    <cellStyle name="Note 3 2 9 2" xfId="59155" xr:uid="{B7DED45C-4293-48F0-9C8C-2692D0663CCE}"/>
    <cellStyle name="Note 3 2_Actual PT" xfId="59156" xr:uid="{BF24AC95-3C76-4021-A5A3-2D63BE3AAC03}"/>
    <cellStyle name="Note 3 3" xfId="59157" xr:uid="{EDD981EE-7CFE-4857-824A-BCD138035102}"/>
    <cellStyle name="Note 3 3 2" xfId="59158" xr:uid="{E03AD6B5-30E5-43B4-8C04-C02AF948054D}"/>
    <cellStyle name="Note 3 3 2 2" xfId="59159" xr:uid="{5D4D21B4-9230-4BEC-BDB8-4AF0D0B20C7B}"/>
    <cellStyle name="Note 3 3 2 2 2" xfId="59160" xr:uid="{2A1D9522-84E2-42A3-A183-7DB61163F617}"/>
    <cellStyle name="Note 3 3 2 2 3" xfId="59161" xr:uid="{EE7A58EA-9E90-4C20-84FC-FAAA11C22CAF}"/>
    <cellStyle name="Note 3 3 2 3" xfId="59162" xr:uid="{73156416-572B-46DA-9A51-091E77A8DA10}"/>
    <cellStyle name="Note 3 3 2 3 2" xfId="59163" xr:uid="{18B7F171-2CDD-4597-970A-5C3657F302CF}"/>
    <cellStyle name="Note 3 3 2 4" xfId="59164" xr:uid="{6BA73176-27DC-430B-8E6D-12EECE932623}"/>
    <cellStyle name="Note 3 3 2 5" xfId="59165" xr:uid="{7772BAA4-F3F3-44CB-BCAB-CD60CD1AD333}"/>
    <cellStyle name="Note 3 3 3" xfId="59166" xr:uid="{32F1F34A-CFDF-483B-B241-FB0D6997197B}"/>
    <cellStyle name="Note 3 3 3 2" xfId="59167" xr:uid="{F47F3357-A28F-401D-8E02-1D29648B6BCE}"/>
    <cellStyle name="Note 3 3 3 2 2" xfId="59168" xr:uid="{3ADD7CE9-E3C6-4C85-879E-8B4B4AD9E267}"/>
    <cellStyle name="Note 3 3 3 3" xfId="59169" xr:uid="{70584CB4-3756-4F46-8449-41B947134C8C}"/>
    <cellStyle name="Note 3 3 4" xfId="59170" xr:uid="{078F1F01-ACB8-4CA9-A620-4F4C344E47C2}"/>
    <cellStyle name="Note 3 3 4 2" xfId="59171" xr:uid="{1AA11CC8-CA5E-4A95-AE97-86B2F583A0F5}"/>
    <cellStyle name="Note 3 3 4 3" xfId="59172" xr:uid="{93797BBF-9AAB-41C7-8297-B8AA0AE28D33}"/>
    <cellStyle name="Note 3 3 5" xfId="59173" xr:uid="{E91490A4-221A-4B58-A89C-68A82B8DC973}"/>
    <cellStyle name="Note 3 3 6" xfId="59174" xr:uid="{8D8A9829-B38E-4817-B45B-20EE76B8D1B7}"/>
    <cellStyle name="Note 3 3 7" xfId="59175" xr:uid="{0A6D016C-066B-4B1A-A1E1-90F2F5F674E4}"/>
    <cellStyle name="Note 3 3_Actual PT" xfId="59176" xr:uid="{6DEA0D6A-D1F2-482C-9318-2E3B47DC709B}"/>
    <cellStyle name="Note 3 4" xfId="59177" xr:uid="{07D504EA-6B94-46B9-B24E-5B77D99EE3B6}"/>
    <cellStyle name="Note 3 4 2" xfId="59178" xr:uid="{936C8311-7699-46F2-B793-2CB9C1B2E653}"/>
    <cellStyle name="Note 3 4 2 2" xfId="59179" xr:uid="{83B14AA8-E5B3-4599-94CC-BF16F65DEB69}"/>
    <cellStyle name="Note 3 4 2 2 2" xfId="59180" xr:uid="{18FD930C-65B1-4FC7-9543-6ED41629754A}"/>
    <cellStyle name="Note 3 4 2 3" xfId="59181" xr:uid="{3D224C83-6F86-42E2-BCB1-F7D5FF626462}"/>
    <cellStyle name="Note 3 4 3" xfId="59182" xr:uid="{CF4EF563-B8C4-485D-A1BB-845DFF939EC5}"/>
    <cellStyle name="Note 3 4 3 2" xfId="59183" xr:uid="{E5145FD8-1705-485E-AA80-3A44E130AA85}"/>
    <cellStyle name="Note 3 4 3 2 2" xfId="59184" xr:uid="{4B4024E3-3D55-47AE-B376-22F5FE57351A}"/>
    <cellStyle name="Note 3 4 3 3" xfId="59185" xr:uid="{AA35618F-3E88-4B98-A341-1DAB7270BDFA}"/>
    <cellStyle name="Note 3 4 4" xfId="59186" xr:uid="{EB9C5EB1-A731-4350-8C85-FC7ADF5BF236}"/>
    <cellStyle name="Note 3 4 4 2" xfId="59187" xr:uid="{8E50007C-F584-46FF-8324-D553DF746A78}"/>
    <cellStyle name="Note 3 4 5" xfId="59188" xr:uid="{40290203-7DF1-4E24-AAAC-7520CBD9D9D6}"/>
    <cellStyle name="Note 3 4_Actual PT" xfId="59189" xr:uid="{31239F87-B203-4277-AEEF-779B26F67839}"/>
    <cellStyle name="Note 3 5" xfId="59190" xr:uid="{6B7D9348-E121-49DB-8880-970243B4CCCD}"/>
    <cellStyle name="Note 3 5 2" xfId="59191" xr:uid="{0B011EB5-BE3E-448C-BE4A-3413B1D2BEA3}"/>
    <cellStyle name="Note 3 5 2 2" xfId="59192" xr:uid="{E2C2ADAA-F8A7-47B6-868E-3F6FB00C955C}"/>
    <cellStyle name="Note 3 5 3" xfId="59193" xr:uid="{C895DE9A-2393-4738-963B-99FB0D1CF35A}"/>
    <cellStyle name="Note 3 6" xfId="59194" xr:uid="{311D5F7D-9859-4099-8650-F1F31CF2B92C}"/>
    <cellStyle name="Note 3 6 2" xfId="59195" xr:uid="{3048F636-6D23-4823-9712-7AA2243E39A1}"/>
    <cellStyle name="Note 3 6 2 2" xfId="59196" xr:uid="{27BCAD53-722C-478C-B476-8CD0F7175184}"/>
    <cellStyle name="Note 3 6 3" xfId="59197" xr:uid="{9F5EA7E9-924E-4399-A26E-A91D321F56E2}"/>
    <cellStyle name="Note 3 7" xfId="59198" xr:uid="{C1708481-C24B-43AA-BA05-4A6A3EC840E1}"/>
    <cellStyle name="Note 3 8" xfId="59199" xr:uid="{808FF36A-1495-429C-90B1-187ACB92B375}"/>
    <cellStyle name="Note 3 9" xfId="59200" xr:uid="{159CAA07-1B5C-42E9-847C-F4465FA43DC1}"/>
    <cellStyle name="Note 3_Actual PT" xfId="59201" xr:uid="{FD0A7DC5-B3DA-4144-B567-E1372FF0C3B2}"/>
    <cellStyle name="Note 30" xfId="59202" xr:uid="{441A5F59-0C03-4B1F-9334-976407E97F51}"/>
    <cellStyle name="Note 30 2" xfId="59203" xr:uid="{5A254B8E-9850-4F48-8EEC-A6D7C0DCD4E1}"/>
    <cellStyle name="Note 30 2 2" xfId="59204" xr:uid="{2458D043-2D99-49D7-AAE3-058B81BD4068}"/>
    <cellStyle name="Note 30 2 3" xfId="59205" xr:uid="{35D31346-3581-44A4-889F-10C02A808DBC}"/>
    <cellStyle name="Note 30 3" xfId="59206" xr:uid="{47881D6F-4B2B-440C-A334-671BF0A9D554}"/>
    <cellStyle name="Note 30 4" xfId="59207" xr:uid="{280D5BA3-AC0E-45D5-942F-B81AB6B4C03C}"/>
    <cellStyle name="Note 31" xfId="59208" xr:uid="{83AF80A7-9367-4383-917B-FC3961CDCFBA}"/>
    <cellStyle name="Note 31 2" xfId="59209" xr:uid="{F5F5A004-AB89-4F8A-AD96-4AEBBCF8284B}"/>
    <cellStyle name="Note 31 2 2" xfId="59210" xr:uid="{B4671CFB-A204-47D0-BDED-1FAAE9F03214}"/>
    <cellStyle name="Note 31 2 3" xfId="59211" xr:uid="{8E4C1E01-8A87-4347-8852-79FEDEE8F36B}"/>
    <cellStyle name="Note 31 3" xfId="59212" xr:uid="{85136C40-F208-4CDD-80FE-9BDF20A2C5BE}"/>
    <cellStyle name="Note 31 4" xfId="59213" xr:uid="{65705845-BF41-45A5-B0ED-71ADAA20BDEC}"/>
    <cellStyle name="Note 32" xfId="59214" xr:uid="{5C7C217F-4708-460B-9E88-C72570A6E268}"/>
    <cellStyle name="Note 32 2" xfId="59215" xr:uid="{688F679E-3B77-4020-A703-DAE789D26BA1}"/>
    <cellStyle name="Note 32 3" xfId="59216" xr:uid="{469D3841-6CEC-4B0E-B448-1CA64399CA5C}"/>
    <cellStyle name="Note 33" xfId="59217" xr:uid="{E71A82DD-FF54-4FD3-8DA8-019380927BBF}"/>
    <cellStyle name="Note 33 2" xfId="59218" xr:uid="{27897AF3-DCC4-485F-A6B2-DCC85142D10B}"/>
    <cellStyle name="Note 33 3" xfId="59219" xr:uid="{07D64143-86CB-4E48-90F3-C793727B7272}"/>
    <cellStyle name="Note 34" xfId="59220" xr:uid="{3E001D63-6E23-466A-AD9E-47505ED8B201}"/>
    <cellStyle name="Note 34 2" xfId="59221" xr:uid="{23F64C15-C738-4ECC-9202-D450C10BB631}"/>
    <cellStyle name="Note 34 3" xfId="59222" xr:uid="{DAF3DDC7-0D08-4FC5-84A0-B312B679E259}"/>
    <cellStyle name="Note 35" xfId="59223" xr:uid="{F8B4460C-529C-4774-9135-8E28ACAB29DF}"/>
    <cellStyle name="Note 35 2" xfId="59224" xr:uid="{ABA362AB-AD91-4FFD-967A-17C61D7CB338}"/>
    <cellStyle name="Note 35 3" xfId="59225" xr:uid="{03ED6B26-A533-4CB2-A8D5-318870CA0ED6}"/>
    <cellStyle name="Note 36" xfId="59226" xr:uid="{EFC717A5-6EC7-4647-8178-5F5215AC958D}"/>
    <cellStyle name="Note 36 2" xfId="59227" xr:uid="{27CB2AC8-5FCB-49CF-A9D2-DDF1177C07EB}"/>
    <cellStyle name="Note 36 3" xfId="59228" xr:uid="{C91FF78C-B62A-40F8-8074-A5D12F7CB5F5}"/>
    <cellStyle name="Note 37" xfId="59229" xr:uid="{07A7AD64-7320-4394-B529-49E0108A350E}"/>
    <cellStyle name="Note 37 2" xfId="59230" xr:uid="{77E0506F-E339-42F4-ADA5-F01CE39F2F99}"/>
    <cellStyle name="Note 37 3" xfId="59231" xr:uid="{FFE12C56-F4E9-4555-B684-82DCE077D49D}"/>
    <cellStyle name="Note 38" xfId="59232" xr:uid="{195DAC74-3FC1-45E4-8576-8D31C55CB12F}"/>
    <cellStyle name="Note 38 2" xfId="59233" xr:uid="{C4DA03C9-DF28-4306-BC5C-A0A0F62D4F66}"/>
    <cellStyle name="Note 38 3" xfId="59234" xr:uid="{084A7FE5-8FEA-48E5-8355-8C76AC0D0434}"/>
    <cellStyle name="Note 39" xfId="59235" xr:uid="{3997ADD2-CCC3-4C9C-8111-445FD0AB26EE}"/>
    <cellStyle name="Note 39 2" xfId="59236" xr:uid="{18D70C26-85E5-443C-BC6E-CEE62CFA61E8}"/>
    <cellStyle name="Note 39 3" xfId="59237" xr:uid="{6991A3FF-692E-4A44-B8FE-F391CC751FFD}"/>
    <cellStyle name="Note 4" xfId="59238" xr:uid="{F49C1B1D-F257-47F5-B58F-3602A62AD872}"/>
    <cellStyle name="Note 4 2" xfId="59239" xr:uid="{36ED67F4-D0D8-4D96-BB44-E460B58E539B}"/>
    <cellStyle name="Note 4 2 10" xfId="59240" xr:uid="{43C32830-4FF7-438C-802D-4B4148B0AD90}"/>
    <cellStyle name="Note 4 2 10 2" xfId="59241" xr:uid="{86E60708-8B9B-465F-AE2C-1EE924732650}"/>
    <cellStyle name="Note 4 2 11" xfId="59242" xr:uid="{2C71FEEC-6461-41A4-9996-D02434C85408}"/>
    <cellStyle name="Note 4 2 11 2" xfId="59243" xr:uid="{47907E4E-AA11-415A-9610-094EFC61263A}"/>
    <cellStyle name="Note 4 2 12" xfId="59244" xr:uid="{AE6AAF49-8A09-4B6A-BD7D-5DD1646E3D74}"/>
    <cellStyle name="Note 4 2 12 2" xfId="59245" xr:uid="{1C1F31C6-6953-4610-A619-BF8FD11AF793}"/>
    <cellStyle name="Note 4 2 13" xfId="59246" xr:uid="{0B4B7169-7431-4DCF-9D25-FD1EA9B61DCF}"/>
    <cellStyle name="Note 4 2 13 2" xfId="59247" xr:uid="{A4EEAE75-DB78-400A-A264-DB8BCA3921B5}"/>
    <cellStyle name="Note 4 2 14" xfId="59248" xr:uid="{E4E46DA7-F556-4CC7-A8AD-023F1D76065D}"/>
    <cellStyle name="Note 4 2 14 2" xfId="59249" xr:uid="{B34427F9-BF13-4281-A2A4-26A13185042C}"/>
    <cellStyle name="Note 4 2 15" xfId="59250" xr:uid="{51E7F61A-4A23-42A8-89D7-6AA2B531961F}"/>
    <cellStyle name="Note 4 2 15 2" xfId="59251" xr:uid="{11ACA137-F91D-420F-8971-D2BCED373215}"/>
    <cellStyle name="Note 4 2 16" xfId="59252" xr:uid="{F630D1C7-FA2A-4DE2-8B0D-F244AE4D8530}"/>
    <cellStyle name="Note 4 2 16 2" xfId="59253" xr:uid="{53C7E443-B51E-4E41-8DC3-80207B727420}"/>
    <cellStyle name="Note 4 2 17" xfId="59254" xr:uid="{660F1943-7BBE-42FC-8042-FC5FF3B02897}"/>
    <cellStyle name="Note 4 2 17 2" xfId="59255" xr:uid="{A74E9826-F529-498B-ABBA-DF358FC39056}"/>
    <cellStyle name="Note 4 2 18" xfId="59256" xr:uid="{C19BF097-5660-4AB1-86A7-6A9716741619}"/>
    <cellStyle name="Note 4 2 18 2" xfId="59257" xr:uid="{D2EBF9E5-DBBD-4E89-AED5-6E56303C7DC4}"/>
    <cellStyle name="Note 4 2 19" xfId="59258" xr:uid="{CB815BA4-D982-49A0-BC02-B220D806C743}"/>
    <cellStyle name="Note 4 2 2" xfId="59259" xr:uid="{A9CCB6FE-5C84-4CA2-A19E-DFD6979E4F24}"/>
    <cellStyle name="Note 4 2 2 2" xfId="59260" xr:uid="{9066885A-B217-4EB7-A214-919123866E78}"/>
    <cellStyle name="Note 4 2 2 2 2" xfId="59261" xr:uid="{D43BEAB0-B489-46C2-93BD-3F84EA76B57B}"/>
    <cellStyle name="Note 4 2 2 2 2 2" xfId="59262" xr:uid="{53752725-B7F0-4FB7-AA07-BEEC2EE6D519}"/>
    <cellStyle name="Note 4 2 2 2 2 3" xfId="59263" xr:uid="{DD5F2877-BD85-4DBC-85F6-740123C6E532}"/>
    <cellStyle name="Note 4 2 2 2 3" xfId="59264" xr:uid="{2D034957-42DB-44E2-A90C-300DFA32C8A9}"/>
    <cellStyle name="Note 4 2 2 2 3 2" xfId="59265" xr:uid="{3862A6FD-9453-46A0-B9A3-217E69B24A5C}"/>
    <cellStyle name="Note 4 2 2 2 4" xfId="59266" xr:uid="{B0F3BE2A-1B38-4D88-8F6D-187464FFAE79}"/>
    <cellStyle name="Note 4 2 2 2 5" xfId="59267" xr:uid="{C647809B-B88F-468D-AD2D-FC3AA59100A8}"/>
    <cellStyle name="Note 4 2 2 3" xfId="59268" xr:uid="{9950E86E-8CBD-401D-A4F6-63C0E28B86FA}"/>
    <cellStyle name="Note 4 2 2 3 2" xfId="59269" xr:uid="{6CC48D64-A516-4545-94DA-D9D2BCCA56A7}"/>
    <cellStyle name="Note 4 2 2 3 2 2" xfId="59270" xr:uid="{8FF0E005-B8E3-4BD5-AF15-FE517BDB887A}"/>
    <cellStyle name="Note 4 2 2 3 3" xfId="59271" xr:uid="{631EAF87-E57C-4030-86A3-BF952F25CEE6}"/>
    <cellStyle name="Note 4 2 2 4" xfId="59272" xr:uid="{EA1AB642-03C2-44C8-AF14-1257C18E4B24}"/>
    <cellStyle name="Note 4 2 2 4 2" xfId="59273" xr:uid="{E7F2959E-3748-4C0F-A252-04133FCBF335}"/>
    <cellStyle name="Note 4 2 2 4 3" xfId="59274" xr:uid="{02B04C95-1590-436A-8310-0DCADCD3F4FB}"/>
    <cellStyle name="Note 4 2 2 5" xfId="59275" xr:uid="{202A7FAC-6741-4264-B6AF-0C7A7493FC2D}"/>
    <cellStyle name="Note 4 2 2 6" xfId="59276" xr:uid="{1C527235-833E-4B50-9C5E-AC052BD4E414}"/>
    <cellStyle name="Note 4 2 2_Actual PT" xfId="59277" xr:uid="{23E60792-685C-4A4D-AF0F-DE5FE236CEC7}"/>
    <cellStyle name="Note 4 2 20" xfId="59278" xr:uid="{5252111B-F269-4975-89FC-95913EB7B390}"/>
    <cellStyle name="Note 4 2 3" xfId="59279" xr:uid="{D509DECC-AC4C-43BD-8F8E-0FB56C127108}"/>
    <cellStyle name="Note 4 2 3 2" xfId="59280" xr:uid="{CC086E4D-5D9F-4683-978F-8CBB82BD167E}"/>
    <cellStyle name="Note 4 2 3 2 2" xfId="59281" xr:uid="{AFC45FD2-333F-48A6-87C0-0CDBEF7C5951}"/>
    <cellStyle name="Note 4 2 3 2 2 2" xfId="59282" xr:uid="{56A54EFE-B03D-4308-B279-1E298A62B57D}"/>
    <cellStyle name="Note 4 2 3 2 3" xfId="59283" xr:uid="{7FAF0FD6-6550-48AE-AFE6-EF7D6EA7A84C}"/>
    <cellStyle name="Note 4 2 3 3" xfId="59284" xr:uid="{5DF86795-D6A5-4E2E-98A5-BB01A1E0B349}"/>
    <cellStyle name="Note 4 2 3 3 2" xfId="59285" xr:uid="{B6683D60-578B-4F35-9ED5-D69C44489C1A}"/>
    <cellStyle name="Note 4 2 3 3 2 2" xfId="59286" xr:uid="{0D7B1A3A-B8C4-4ED0-B863-ABB0DC3315F2}"/>
    <cellStyle name="Note 4 2 3 3 3" xfId="59287" xr:uid="{6C52C35B-8D7E-41D5-B99A-6510563AA8F8}"/>
    <cellStyle name="Note 4 2 3 4" xfId="59288" xr:uid="{064E8C23-E022-4A36-AB72-D51337544844}"/>
    <cellStyle name="Note 4 2 3 4 2" xfId="59289" xr:uid="{5DF2D110-5824-45B6-B801-42989B9848B4}"/>
    <cellStyle name="Note 4 2 3 5" xfId="59290" xr:uid="{0F4D2FED-B91B-4363-8449-CE197B7D1E09}"/>
    <cellStyle name="Note 4 2 3_Actual PT" xfId="59291" xr:uid="{462AE031-B560-42CF-8514-FDA25CDA6CD8}"/>
    <cellStyle name="Note 4 2 4" xfId="59292" xr:uid="{2214DEFE-E112-43FD-AC86-2ECA23FA56B3}"/>
    <cellStyle name="Note 4 2 4 2" xfId="59293" xr:uid="{F256F25D-435D-49BE-901D-D03985C37CFA}"/>
    <cellStyle name="Note 4 2 4 2 2" xfId="59294" xr:uid="{57E93EA2-7B60-4BC7-B6FC-8797BB0E293E}"/>
    <cellStyle name="Note 4 2 4 2 3" xfId="59295" xr:uid="{49AF07CB-02AB-4D4D-9E65-62EE313F870D}"/>
    <cellStyle name="Note 4 2 4 3" xfId="59296" xr:uid="{5CE8B4D6-FBCC-4A2A-A462-27EDF762C068}"/>
    <cellStyle name="Note 4 2 4 4" xfId="59297" xr:uid="{A68EF3C8-B662-4F7F-967F-6905BC17BEF4}"/>
    <cellStyle name="Note 4 2 4_Actual PT" xfId="59298" xr:uid="{48C2746B-9D38-4C5D-8553-038D931E470B}"/>
    <cellStyle name="Note 4 2 5" xfId="59299" xr:uid="{38010C58-E10E-4423-8B55-5684700AC61A}"/>
    <cellStyle name="Note 4 2 5 2" xfId="59300" xr:uid="{4A9A14E0-7261-46B5-A5CF-EE7E73EE10B2}"/>
    <cellStyle name="Note 4 2 5 2 2" xfId="59301" xr:uid="{1A30DEA0-E524-4878-B109-514DD21C217E}"/>
    <cellStyle name="Note 4 2 5 3" xfId="59302" xr:uid="{2C07DA47-999D-4010-8388-5C31F9597A41}"/>
    <cellStyle name="Note 4 2 6" xfId="59303" xr:uid="{93F89CAD-39C8-42F4-8C39-F7B196F95695}"/>
    <cellStyle name="Note 4 2 6 2" xfId="59304" xr:uid="{E794F02A-CDC4-4F6C-8503-51E82DDD79CF}"/>
    <cellStyle name="Note 4 2 6 3" xfId="59305" xr:uid="{43190C21-38A2-4ECD-919D-9CB7FEA93293}"/>
    <cellStyle name="Note 4 2 7" xfId="59306" xr:uid="{54F1A9CE-EC86-4715-8F9C-0D2B59F13B8C}"/>
    <cellStyle name="Note 4 2 7 2" xfId="59307" xr:uid="{5CDB9F6B-D9C9-491B-A279-C53E36806B76}"/>
    <cellStyle name="Note 4 2 7 3" xfId="59308" xr:uid="{9B7FDE00-703E-4044-9FB7-F3424915BD31}"/>
    <cellStyle name="Note 4 2 8" xfId="59309" xr:uid="{2191BDE4-7BE3-4D9D-B378-3B5293AA95D8}"/>
    <cellStyle name="Note 4 2 8 2" xfId="59310" xr:uid="{7F1788C2-DD2E-4FA0-99B4-209C71CBBC5A}"/>
    <cellStyle name="Note 4 2 9" xfId="59311" xr:uid="{CDBC91C8-7E09-46C2-AAE3-6313F4A34A65}"/>
    <cellStyle name="Note 4 2 9 2" xfId="59312" xr:uid="{93C4D737-5B3D-4268-A247-53BAA9EB9E2E}"/>
    <cellStyle name="Note 4 2_Actual PT" xfId="59313" xr:uid="{C568E8E2-DE41-447E-A540-14840D2816C1}"/>
    <cellStyle name="Note 4 3" xfId="59314" xr:uid="{678BE954-B816-4E02-8021-DE0D6E38FB30}"/>
    <cellStyle name="Note 4 3 2" xfId="59315" xr:uid="{B09B93F2-2D6B-405C-90B8-A82D8F7FB891}"/>
    <cellStyle name="Note 4 3 2 2" xfId="59316" xr:uid="{4445FBC7-17E3-492C-8E69-598318FE373D}"/>
    <cellStyle name="Note 4 3 2 2 2" xfId="59317" xr:uid="{BCC5883B-BF98-4336-9446-F9FE61D8C2CA}"/>
    <cellStyle name="Note 4 3 2 2 3" xfId="59318" xr:uid="{A1452CED-BC38-4119-BC7F-9557CEE09B8F}"/>
    <cellStyle name="Note 4 3 2 3" xfId="59319" xr:uid="{A7BA7ED6-5FA4-4C4C-8BC6-3B57B359A648}"/>
    <cellStyle name="Note 4 3 2 3 2" xfId="59320" xr:uid="{13A54027-02F2-48EE-B8F0-3FCDC3DD3F4B}"/>
    <cellStyle name="Note 4 3 2 4" xfId="59321" xr:uid="{B47B5694-8E65-4851-910E-7C93165418BF}"/>
    <cellStyle name="Note 4 3 2 5" xfId="59322" xr:uid="{F0685D01-0DA7-40AE-84B1-39AB51B5D294}"/>
    <cellStyle name="Note 4 3 3" xfId="59323" xr:uid="{2685909E-5DAC-4455-B18B-AB6233C88932}"/>
    <cellStyle name="Note 4 3 3 2" xfId="59324" xr:uid="{ECB35F82-6217-46D5-B432-0E988BCFAAEE}"/>
    <cellStyle name="Note 4 3 3 2 2" xfId="59325" xr:uid="{4C008AF1-B172-472E-AF78-15D9919639F3}"/>
    <cellStyle name="Note 4 3 3 3" xfId="59326" xr:uid="{683F15B9-D1FF-41D5-AA56-6CA9300834A5}"/>
    <cellStyle name="Note 4 3 4" xfId="59327" xr:uid="{C6767594-9EFE-4664-BA27-1824040178EA}"/>
    <cellStyle name="Note 4 3 4 2" xfId="59328" xr:uid="{48707CB4-129A-45DF-AE18-5D0EFF5E2551}"/>
    <cellStyle name="Note 4 3 4 3" xfId="59329" xr:uid="{02F39D82-C1C4-4B0D-B57C-379DA99E5C25}"/>
    <cellStyle name="Note 4 3 5" xfId="59330" xr:uid="{4AD3ED0A-BABC-4F67-9FBD-3E2405E27125}"/>
    <cellStyle name="Note 4 3 6" xfId="59331" xr:uid="{B3094E51-DB74-48BE-8A6E-3F6BA5BBB5DA}"/>
    <cellStyle name="Note 4 3 7" xfId="59332" xr:uid="{798FFF21-4524-45C6-B234-EE18114A05F4}"/>
    <cellStyle name="Note 4 3_Actual PT" xfId="59333" xr:uid="{9B193941-DD52-483C-AAD8-95DFD87A2BB7}"/>
    <cellStyle name="Note 4 4" xfId="59334" xr:uid="{2069E2A0-7EF7-4DCC-A5EC-48B3C905739D}"/>
    <cellStyle name="Note 4 4 2" xfId="59335" xr:uid="{4B3B3E4A-1459-4562-A5E8-B135E8D399B1}"/>
    <cellStyle name="Note 4 4 2 2" xfId="59336" xr:uid="{3064EEF7-C945-499C-B71B-B9943C736646}"/>
    <cellStyle name="Note 4 4 2 2 2" xfId="59337" xr:uid="{5105583F-6141-410A-AD32-56725DF4ADB4}"/>
    <cellStyle name="Note 4 4 2 3" xfId="59338" xr:uid="{35AEE6DF-6C03-426C-B8B7-933F1B73A240}"/>
    <cellStyle name="Note 4 4 3" xfId="59339" xr:uid="{B1BC608C-D450-4CAC-9063-BA50287BAA20}"/>
    <cellStyle name="Note 4 4 3 2" xfId="59340" xr:uid="{811F9D56-2A8A-41D7-9D7E-0FFAECC903E1}"/>
    <cellStyle name="Note 4 4 3 2 2" xfId="59341" xr:uid="{A9D740E4-BE2C-4C09-9DC7-62CBAA27C064}"/>
    <cellStyle name="Note 4 4 3 3" xfId="59342" xr:uid="{9A84AB48-28FF-409B-9313-06FDFC1BB49A}"/>
    <cellStyle name="Note 4 4 4" xfId="59343" xr:uid="{6C03B3F0-A47B-4295-8D9F-CCD4BAD1148E}"/>
    <cellStyle name="Note 4 4 4 2" xfId="59344" xr:uid="{83F825C6-FC07-4C2A-8931-2CFA9BDDA21C}"/>
    <cellStyle name="Note 4 4 5" xfId="59345" xr:uid="{9EEC51D8-BBB2-47E4-8C5D-FE3424E556D2}"/>
    <cellStyle name="Note 4 4_Actual PT" xfId="59346" xr:uid="{09481BC4-353F-46D6-963B-0562C11EFDA4}"/>
    <cellStyle name="Note 4 5" xfId="59347" xr:uid="{5E661769-BFBB-499A-A041-33A95A4F6A78}"/>
    <cellStyle name="Note 4 5 2" xfId="59348" xr:uid="{979000E9-B137-44A9-98D5-4A8052EAFD87}"/>
    <cellStyle name="Note 4 5 2 2" xfId="59349" xr:uid="{8613DED5-45F1-4374-8B24-9D08647BE1FA}"/>
    <cellStyle name="Note 4 5 3" xfId="59350" xr:uid="{D127D6EC-2F79-49D0-B2DE-665CF8D52EDE}"/>
    <cellStyle name="Note 4 6" xfId="59351" xr:uid="{C40D5DFE-6324-4563-97E8-5EE6103F7DA3}"/>
    <cellStyle name="Note 4 6 2" xfId="59352" xr:uid="{EE13D72E-DBC3-4777-BA0A-1E9FB52C5E33}"/>
    <cellStyle name="Note 4 6 2 2" xfId="59353" xr:uid="{15B11606-94D1-466D-AB5F-01B074320CE5}"/>
    <cellStyle name="Note 4 6 3" xfId="59354" xr:uid="{9E0DC615-05F7-4D4A-AF98-FD7564BFB043}"/>
    <cellStyle name="Note 4 7" xfId="59355" xr:uid="{0C96DD93-A7D6-4A3D-A0D7-D39EDD69A4B6}"/>
    <cellStyle name="Note 4 8" xfId="59356" xr:uid="{FC11B0A5-B8CF-4EB2-8E9D-26F359A6C23E}"/>
    <cellStyle name="Note 4 9" xfId="59357" xr:uid="{D821F791-D51D-41F7-909F-0CD0E0135F90}"/>
    <cellStyle name="Note 4_Actual PT" xfId="59358" xr:uid="{41C15BE5-F32F-49AA-8331-312A793B8209}"/>
    <cellStyle name="Note 40" xfId="59359" xr:uid="{7D006BB8-A3BB-4B91-90F3-C3E2F2DFB531}"/>
    <cellStyle name="Note 40 2" xfId="59360" xr:uid="{BC0B6BA2-85A9-4D00-89AE-30ABFBD428AB}"/>
    <cellStyle name="Note 40 3" xfId="59361" xr:uid="{5558878D-2A5F-4F2A-9A39-6FA9B1BAC065}"/>
    <cellStyle name="Note 41" xfId="59362" xr:uid="{7ABB0AD7-6519-45CF-8BBD-D3607B541EF1}"/>
    <cellStyle name="Note 41 2" xfId="59363" xr:uid="{B415B21A-7233-4904-8C3E-23B2ECFBD67D}"/>
    <cellStyle name="Note 41 3" xfId="59364" xr:uid="{3BD0FACE-2BDE-4781-8672-30CF9DA08DDF}"/>
    <cellStyle name="Note 42" xfId="59365" xr:uid="{F80216CC-60F0-4192-9337-9C902C9CE159}"/>
    <cellStyle name="Note 42 2" xfId="59366" xr:uid="{9FB7BCB1-005B-4DFA-8576-271AFC948748}"/>
    <cellStyle name="Note 42 3" xfId="59367" xr:uid="{81049EF3-14A1-4713-A448-3AA1CF886431}"/>
    <cellStyle name="Note 43" xfId="59368" xr:uid="{04EE6F68-7B0A-4E22-BC19-E71BBC520778}"/>
    <cellStyle name="Note 43 2" xfId="59369" xr:uid="{850A84F3-0F5C-4E99-830A-DD3F598FAAD1}"/>
    <cellStyle name="Note 43 3" xfId="59370" xr:uid="{A0DACD37-C0E8-4FC7-B766-4CFA446FE429}"/>
    <cellStyle name="Note 44" xfId="59371" xr:uid="{F5A79AAD-7C98-42D4-BE2F-0D4BA7049524}"/>
    <cellStyle name="Note 44 2" xfId="59372" xr:uid="{8C5B59E5-7772-4CAE-B2D2-06F0A4239BA9}"/>
    <cellStyle name="Note 44 3" xfId="59373" xr:uid="{5C34D5F5-6713-4D06-A3D0-5354B2BEB470}"/>
    <cellStyle name="Note 45" xfId="59374" xr:uid="{4C88C693-A97C-4C96-908F-93D566432889}"/>
    <cellStyle name="Note 45 2" xfId="59375" xr:uid="{05EA39DA-E89C-4CDC-862B-E74B29735342}"/>
    <cellStyle name="Note 45 3" xfId="59376" xr:uid="{3092C909-0C33-423B-A49C-7792059DE43B}"/>
    <cellStyle name="Note 46" xfId="59377" xr:uid="{02E53592-1BB0-4FA7-9A56-F6CBB8ED0FD3}"/>
    <cellStyle name="Note 46 2" xfId="59378" xr:uid="{8139C748-D404-4CE5-B416-46932C60C1C7}"/>
    <cellStyle name="Note 46 3" xfId="59379" xr:uid="{E3B0616E-BE97-4955-8A19-888C499A8AE1}"/>
    <cellStyle name="Note 47" xfId="59380" xr:uid="{B7F27292-FDDB-47A1-AD52-81727E5C21B5}"/>
    <cellStyle name="Note 47 2" xfId="59381" xr:uid="{CEF9D552-24EF-4DD0-9A2A-1D8965E9DCB6}"/>
    <cellStyle name="Note 47 3" xfId="59382" xr:uid="{625C59A7-DE7F-4C60-AD4D-165CE07AB575}"/>
    <cellStyle name="Note 48" xfId="59383" xr:uid="{11C48565-AD3C-498E-B714-BCB1FFB936DE}"/>
    <cellStyle name="Note 48 2" xfId="59384" xr:uid="{7E138A05-4830-4ADB-B678-4BC6993A8D0A}"/>
    <cellStyle name="Note 48 3" xfId="59385" xr:uid="{23DCD6BC-1C70-405D-BAF5-867741E1D058}"/>
    <cellStyle name="Note 49" xfId="59386" xr:uid="{CF6435B9-917E-4876-AF4B-FC4A9CD8C46C}"/>
    <cellStyle name="Note 49 2" xfId="59387" xr:uid="{5DEB6D03-56E1-4A87-93DB-A13FB234B72F}"/>
    <cellStyle name="Note 49 3" xfId="59388" xr:uid="{18B95608-708B-406E-A409-EF9DF2FD56D1}"/>
    <cellStyle name="Note 5" xfId="59389" xr:uid="{C80123C4-BB83-41C1-BA62-8134509B7243}"/>
    <cellStyle name="Note 5 2" xfId="59390" xr:uid="{237E4110-8662-4E75-9F9B-D9F73E06F8C4}"/>
    <cellStyle name="Note 5 2 10" xfId="59391" xr:uid="{1B7DB743-ADCC-4F06-AA9F-BA4A99E39452}"/>
    <cellStyle name="Note 5 2 10 2" xfId="59392" xr:uid="{7D5BCD3D-E717-44B0-AB2B-D3866C933D5C}"/>
    <cellStyle name="Note 5 2 11" xfId="59393" xr:uid="{6C8BDCF6-E905-4933-8F47-CE05B6833507}"/>
    <cellStyle name="Note 5 2 11 2" xfId="59394" xr:uid="{BECE9BFF-DB15-4FFD-86C1-5D6B7ECAB00F}"/>
    <cellStyle name="Note 5 2 12" xfId="59395" xr:uid="{334928CB-2BF7-4DB5-8EA6-3793068C32EF}"/>
    <cellStyle name="Note 5 2 12 2" xfId="59396" xr:uid="{20A2BF45-3060-47F7-8A1A-ACABFC53ABA2}"/>
    <cellStyle name="Note 5 2 13" xfId="59397" xr:uid="{E9D8DD26-9CE4-4F7A-8842-3408E9B11E80}"/>
    <cellStyle name="Note 5 2 13 2" xfId="59398" xr:uid="{D2BBC84A-5E17-4C85-849D-1533F57639D0}"/>
    <cellStyle name="Note 5 2 14" xfId="59399" xr:uid="{457B731F-E9D6-46C5-BB24-CACDF04714EA}"/>
    <cellStyle name="Note 5 2 14 2" xfId="59400" xr:uid="{84327E94-F291-4A07-A415-137C4AF7D3B6}"/>
    <cellStyle name="Note 5 2 15" xfId="59401" xr:uid="{8BE8EB51-EB70-4ED5-89A0-3D9AC72B5F6F}"/>
    <cellStyle name="Note 5 2 15 2" xfId="59402" xr:uid="{A83EE2E5-91CC-41EE-B1AC-D4FE7804848F}"/>
    <cellStyle name="Note 5 2 16" xfId="59403" xr:uid="{63917772-A11D-4A8C-A3A5-8BE985DBC148}"/>
    <cellStyle name="Note 5 2 16 2" xfId="59404" xr:uid="{E4585F86-DD23-41FE-9D98-35CE509B44CF}"/>
    <cellStyle name="Note 5 2 17" xfId="59405" xr:uid="{354D1D6B-C6FC-4637-B6BA-BFA157900F98}"/>
    <cellStyle name="Note 5 2 17 2" xfId="59406" xr:uid="{D518AFBD-FA0B-4993-BFE0-A128A4D4429E}"/>
    <cellStyle name="Note 5 2 18" xfId="59407" xr:uid="{E263FA30-7B82-4345-9578-69D923FB79AD}"/>
    <cellStyle name="Note 5 2 18 2" xfId="59408" xr:uid="{D1AD7D3D-9C77-4A7F-A27B-1ABCEC44F0E2}"/>
    <cellStyle name="Note 5 2 19" xfId="59409" xr:uid="{E09F08B1-6ABF-4D07-B1BD-E3D2C0801498}"/>
    <cellStyle name="Note 5 2 2" xfId="59410" xr:uid="{CFC72801-36A2-4625-A136-43301B52A77B}"/>
    <cellStyle name="Note 5 2 2 2" xfId="59411" xr:uid="{37495146-3713-4C33-AC8B-BBCD234F261C}"/>
    <cellStyle name="Note 5 2 2 2 2" xfId="59412" xr:uid="{410E5253-562A-4460-BA38-A0FAF51A3D8E}"/>
    <cellStyle name="Note 5 2 2 2 2 2" xfId="59413" xr:uid="{8AFE3182-6A0B-4F64-8E8D-53CD429FC371}"/>
    <cellStyle name="Note 5 2 2 2 3" xfId="59414" xr:uid="{90C1B0B7-7F28-4B86-94AA-3900317A70A4}"/>
    <cellStyle name="Note 5 2 2 3" xfId="59415" xr:uid="{7328F7BF-7E04-47FB-9265-8A73B7387754}"/>
    <cellStyle name="Note 5 2 2 3 2" xfId="59416" xr:uid="{B105AE05-0C0F-446C-8255-10BAAE83F390}"/>
    <cellStyle name="Note 5 2 2 3 3" xfId="59417" xr:uid="{16C565BD-6096-4F3A-B260-C9ADFAB4E403}"/>
    <cellStyle name="Note 5 2 2 4" xfId="59418" xr:uid="{F5F0E1EC-ECE7-422B-AD0E-86B9739D39EE}"/>
    <cellStyle name="Note 5 2 2 5" xfId="59419" xr:uid="{92B5AE52-3AE6-419A-AB3C-BBECAB5A76AA}"/>
    <cellStyle name="Note 5 2 2_Actual PT" xfId="59420" xr:uid="{26E47520-E878-4085-83F6-7BE2DC16F1C4}"/>
    <cellStyle name="Note 5 2 20" xfId="59421" xr:uid="{312C24B6-9E43-471F-BA82-A6C219C6FAB0}"/>
    <cellStyle name="Note 5 2 3" xfId="59422" xr:uid="{E390E81F-2807-4B98-878C-46154F5E785A}"/>
    <cellStyle name="Note 5 2 3 2" xfId="59423" xr:uid="{6795A2A7-3DEA-49CD-8AC9-7C36657A82A5}"/>
    <cellStyle name="Note 5 2 3 2 2" xfId="59424" xr:uid="{7A800D83-2010-444B-B00B-7E22CE4CA860}"/>
    <cellStyle name="Note 5 2 3 3" xfId="59425" xr:uid="{44B67080-9AF3-4DFE-BF42-155AC01F7E16}"/>
    <cellStyle name="Note 5 2 4" xfId="59426" xr:uid="{5208261A-62BF-4F84-A255-89CC300E7F70}"/>
    <cellStyle name="Note 5 2 4 2" xfId="59427" xr:uid="{94EB3BAD-A81C-4089-8C98-B1B279555D38}"/>
    <cellStyle name="Note 5 2 4 2 2" xfId="59428" xr:uid="{77964F09-0C91-474A-9270-44BEF1B5CD11}"/>
    <cellStyle name="Note 5 2 4 3" xfId="59429" xr:uid="{441598C0-38E8-4BC2-97CB-BBD084DA13D8}"/>
    <cellStyle name="Note 5 2 5" xfId="59430" xr:uid="{69A7A3A4-BBF2-47A0-B691-40759F9E2EA2}"/>
    <cellStyle name="Note 5 2 5 2" xfId="59431" xr:uid="{969BA80C-FB41-4FD6-B7E1-77A68015AF31}"/>
    <cellStyle name="Note 5 2 5 3" xfId="59432" xr:uid="{70A0F829-3F41-4740-A7CF-54E4F7DE1782}"/>
    <cellStyle name="Note 5 2 6" xfId="59433" xr:uid="{F7B3DEA4-5C5D-4000-AC8B-5F4DD898BCC4}"/>
    <cellStyle name="Note 5 2 6 2" xfId="59434" xr:uid="{E678DCB8-9D80-4812-85E3-8E661389CA72}"/>
    <cellStyle name="Note 5 2 6 3" xfId="59435" xr:uid="{702D7019-DB1C-438F-B9ED-26CB24B9644A}"/>
    <cellStyle name="Note 5 2 7" xfId="59436" xr:uid="{6A827CEB-AF3A-4F9A-8FB7-0355C7EEFCEC}"/>
    <cellStyle name="Note 5 2 7 2" xfId="59437" xr:uid="{0FD27B6A-1202-42B0-89A6-6B8156B94BBD}"/>
    <cellStyle name="Note 5 2 8" xfId="59438" xr:uid="{7480DCF8-1C12-4553-846C-78D526AC9AB9}"/>
    <cellStyle name="Note 5 2 8 2" xfId="59439" xr:uid="{ED9C3E8E-2EC0-4FB5-88C5-41B7AE800C8C}"/>
    <cellStyle name="Note 5 2 9" xfId="59440" xr:uid="{981BB640-C5BB-4BE3-AB69-FA863D088803}"/>
    <cellStyle name="Note 5 2 9 2" xfId="59441" xr:uid="{50608FFA-845D-497C-A794-E9D8A1AEE1B4}"/>
    <cellStyle name="Note 5 2_Actual PT" xfId="59442" xr:uid="{6EAAEEC7-5D6B-4490-8F79-F62086AC3000}"/>
    <cellStyle name="Note 5 3" xfId="59443" xr:uid="{F42114B9-A3F6-4073-87C5-47FD61D3DD57}"/>
    <cellStyle name="Note 5 3 2" xfId="59444" xr:uid="{C04814E1-C82E-4A96-B31B-F72133C55F6D}"/>
    <cellStyle name="Note 5 3 2 2" xfId="59445" xr:uid="{2425ED5E-99B6-451C-8492-305F4D9D4842}"/>
    <cellStyle name="Note 5 3 2 2 2" xfId="59446" xr:uid="{E6178376-0A6B-459D-8C96-9D1B36E11F88}"/>
    <cellStyle name="Note 5 3 2 3" xfId="59447" xr:uid="{85E9742F-6128-4EAD-ACE8-0679358CF55F}"/>
    <cellStyle name="Note 5 3 3" xfId="59448" xr:uid="{29D934FD-BFA9-4079-AE4E-C4BCA74785F8}"/>
    <cellStyle name="Note 5 3 3 2" xfId="59449" xr:uid="{7845B370-5FE4-40FF-80AF-14A3D032D7F1}"/>
    <cellStyle name="Note 5 3 3 2 2" xfId="59450" xr:uid="{E8731455-CBD4-4DE9-9C54-65EEB1369346}"/>
    <cellStyle name="Note 5 3 3 3" xfId="59451" xr:uid="{D20B5D3C-75B7-4C32-99B0-59E390425F70}"/>
    <cellStyle name="Note 5 3 4" xfId="59452" xr:uid="{227CE6A2-6552-4FEF-BEA3-04EE845B8BF7}"/>
    <cellStyle name="Note 5 3 4 2" xfId="59453" xr:uid="{5CB3AA8A-7A84-45CA-9E37-B7A59DFB197C}"/>
    <cellStyle name="Note 5 3 5" xfId="59454" xr:uid="{40FBDC35-E84C-4D8A-909F-44150997E139}"/>
    <cellStyle name="Note 5 3 6" xfId="59455" xr:uid="{EC2E6242-89CF-482E-860F-124644BE707E}"/>
    <cellStyle name="Note 5 3_Actual PT" xfId="59456" xr:uid="{7B353786-8733-40D5-B963-704FF12C7330}"/>
    <cellStyle name="Note 5 4" xfId="59457" xr:uid="{12DAC4FC-92BA-4CF3-87E0-6966819056C6}"/>
    <cellStyle name="Note 5 4 2" xfId="59458" xr:uid="{901C8DD6-95B7-498E-A80A-A691280BB105}"/>
    <cellStyle name="Note 5 4 2 2" xfId="59459" xr:uid="{AFD78C8A-F67C-4D82-A41E-45607D0F169C}"/>
    <cellStyle name="Note 5 4 3" xfId="59460" xr:uid="{B35A9F69-1F92-441E-B502-2E0A84D1E38B}"/>
    <cellStyle name="Note 5 5" xfId="59461" xr:uid="{28A7E9FB-FC57-4990-BC63-A51AADF38D30}"/>
    <cellStyle name="Note 5 5 2" xfId="59462" xr:uid="{09643B25-8F71-4D41-9AC0-A868303A7FB8}"/>
    <cellStyle name="Note 5 5 2 2" xfId="59463" xr:uid="{FEB12B92-805D-4C95-A76C-DE823DA8B762}"/>
    <cellStyle name="Note 5 5 3" xfId="59464" xr:uid="{C1D490D2-155F-4E66-834E-92DB47F08F48}"/>
    <cellStyle name="Note 5 6" xfId="59465" xr:uid="{2C0C1E4C-DC2C-4BEB-869F-A6E6BA40E45F}"/>
    <cellStyle name="Note 5 6 2" xfId="59466" xr:uid="{49481659-7FDA-44E9-B487-6558FA30DF8B}"/>
    <cellStyle name="Note 5 6 3" xfId="59467" xr:uid="{5B1878FB-CB7C-46C7-8D6F-0C06741CE976}"/>
    <cellStyle name="Note 5 7" xfId="59468" xr:uid="{D9E7A494-6397-4FF0-85A1-7C193343B103}"/>
    <cellStyle name="Note 5 8" xfId="59469" xr:uid="{A7B3E6BE-158D-472A-B363-F864F008670F}"/>
    <cellStyle name="Note 5 9" xfId="59470" xr:uid="{2688C076-3E3C-44AC-987E-A34EE703724D}"/>
    <cellStyle name="Note 5_Actual PT" xfId="59471" xr:uid="{322AAB29-DA73-425F-B39D-ED536BC965E4}"/>
    <cellStyle name="Note 50" xfId="59472" xr:uid="{843B89C3-EF57-4603-B09F-B1EB6D2E4EAE}"/>
    <cellStyle name="Note 50 2" xfId="59473" xr:uid="{1B8B25C1-23B1-4545-BC8E-7E3AC74FDF13}"/>
    <cellStyle name="Note 50 3" xfId="59474" xr:uid="{DBC8CF8A-A5E2-486F-900D-259FEB1E9C4C}"/>
    <cellStyle name="Note 51" xfId="59475" xr:uid="{4810382C-06C5-4C1F-B96F-172C0B8D92D9}"/>
    <cellStyle name="Note 51 2" xfId="59476" xr:uid="{E52F1367-314D-4161-87EB-8FA8CB1AE5BD}"/>
    <cellStyle name="Note 51 3" xfId="59477" xr:uid="{A9B09E0C-5FF5-40E9-BAB5-92CF53EBF68E}"/>
    <cellStyle name="Note 52" xfId="59478" xr:uid="{87E5AA92-ED5C-4762-88BA-5B5F97532E6A}"/>
    <cellStyle name="Note 53" xfId="59479" xr:uid="{E42E0BD2-4E23-4456-ADB7-949788A5B6F9}"/>
    <cellStyle name="Note 54" xfId="59480" xr:uid="{BB3D3454-A3A0-4A67-94C9-2CD19E5AD887}"/>
    <cellStyle name="Note 6" xfId="59481" xr:uid="{383E3DD8-74B2-413A-A230-FF360E2FC2FF}"/>
    <cellStyle name="Note 6 2" xfId="59482" xr:uid="{64C23FB9-95F7-4700-A039-A3B9C3D8A854}"/>
    <cellStyle name="Note 6 2 10" xfId="59483" xr:uid="{A24D9E18-ADE1-496A-969A-6B3250CF43ED}"/>
    <cellStyle name="Note 6 2 10 2" xfId="59484" xr:uid="{73C75B34-78A9-4C6C-9F9F-27203BB9F7E0}"/>
    <cellStyle name="Note 6 2 11" xfId="59485" xr:uid="{028764DC-2EDC-470B-AC52-2E90D0745785}"/>
    <cellStyle name="Note 6 2 11 2" xfId="59486" xr:uid="{8B3BA15F-09CA-41B9-9C38-CA6B53C7C55A}"/>
    <cellStyle name="Note 6 2 12" xfId="59487" xr:uid="{F0CBEA04-6DD5-454F-9F5F-D4A6FB860001}"/>
    <cellStyle name="Note 6 2 12 2" xfId="59488" xr:uid="{3DA17E56-91C1-433C-A67F-20E4CED6B32D}"/>
    <cellStyle name="Note 6 2 13" xfId="59489" xr:uid="{8E278C97-719C-41A9-87B8-6B0785B8E088}"/>
    <cellStyle name="Note 6 2 13 2" xfId="59490" xr:uid="{ADE30963-0741-4687-AE30-616887BB782A}"/>
    <cellStyle name="Note 6 2 14" xfId="59491" xr:uid="{FE3D1A23-DE04-46EA-8F49-23580E383988}"/>
    <cellStyle name="Note 6 2 14 2" xfId="59492" xr:uid="{0EB85BD6-92CC-47B7-AF49-690D56EC459D}"/>
    <cellStyle name="Note 6 2 15" xfId="59493" xr:uid="{85F281B2-96E9-4BBA-9902-C9C1539AB0EC}"/>
    <cellStyle name="Note 6 2 15 2" xfId="59494" xr:uid="{5079E91E-BCAD-4BBB-A817-A72BBF5F12B9}"/>
    <cellStyle name="Note 6 2 16" xfId="59495" xr:uid="{D7AA07E6-5DBB-4711-8EF2-F181EBDD481D}"/>
    <cellStyle name="Note 6 2 16 2" xfId="59496" xr:uid="{60694B66-7F59-4DBB-AEEC-17FB9BBB44FE}"/>
    <cellStyle name="Note 6 2 17" xfId="59497" xr:uid="{549E14B9-0B29-4DA0-95AE-A5B9374267F7}"/>
    <cellStyle name="Note 6 2 17 2" xfId="59498" xr:uid="{342C74C5-A408-4624-8CE8-DE3DAAA0E196}"/>
    <cellStyle name="Note 6 2 18" xfId="59499" xr:uid="{39E47AB0-F2AA-4C4A-B28C-EFF87855475D}"/>
    <cellStyle name="Note 6 2 18 2" xfId="59500" xr:uid="{222EACC5-3BBD-4C85-817F-1A392619E5B5}"/>
    <cellStyle name="Note 6 2 19" xfId="59501" xr:uid="{1A38A28D-2F9F-4B95-9886-1D4B9695E612}"/>
    <cellStyle name="Note 6 2 2" xfId="59502" xr:uid="{4F4C0F2F-10D5-4E13-AC0D-D313B3809494}"/>
    <cellStyle name="Note 6 2 2 2" xfId="59503" xr:uid="{0378E304-FF72-45DE-974B-D7D5D07E924F}"/>
    <cellStyle name="Note 6 2 2 2 2" xfId="59504" xr:uid="{4FB23A6A-B6D9-4D69-B02A-599DB807EFE6}"/>
    <cellStyle name="Note 6 2 2 2 2 2" xfId="59505" xr:uid="{17638203-524A-4CA9-BDD4-D0294C29DE96}"/>
    <cellStyle name="Note 6 2 2 2 3" xfId="59506" xr:uid="{1B33AC93-80BB-4532-98CB-9CD88908CFB0}"/>
    <cellStyle name="Note 6 2 2 3" xfId="59507" xr:uid="{42F28FEF-D0F0-4F12-9F37-0676C9731690}"/>
    <cellStyle name="Note 6 2 2 3 2" xfId="59508" xr:uid="{3378EE45-92A6-4865-8A9D-9D8F619A2275}"/>
    <cellStyle name="Note 6 2 2 3 3" xfId="59509" xr:uid="{B0F18AF4-0067-4B62-914A-FB526F02DCA9}"/>
    <cellStyle name="Note 6 2 2 4" xfId="59510" xr:uid="{BC970331-FE4B-45EF-AC41-289BD4E95333}"/>
    <cellStyle name="Note 6 2 2 5" xfId="59511" xr:uid="{FFFD10F3-4DEF-40D8-BB99-FEC713154184}"/>
    <cellStyle name="Note 6 2 2_Actual PT" xfId="59512" xr:uid="{41AC1A25-18A4-4667-9E09-7558090824FE}"/>
    <cellStyle name="Note 6 2 20" xfId="59513" xr:uid="{FB599957-9C34-46D8-AB5F-E2056F646E4F}"/>
    <cellStyle name="Note 6 2 3" xfId="59514" xr:uid="{9C8411D8-53FD-47F4-8434-A19DEFBC9A16}"/>
    <cellStyle name="Note 6 2 3 2" xfId="59515" xr:uid="{D512F486-DC24-4D09-9648-D82181F01BDA}"/>
    <cellStyle name="Note 6 2 3 2 2" xfId="59516" xr:uid="{2AC6E2FC-4E2B-4E71-AA82-4E450DA9B6CF}"/>
    <cellStyle name="Note 6 2 3 3" xfId="59517" xr:uid="{0DB1052A-5347-4A1F-A5A0-EF8FD1D45E3C}"/>
    <cellStyle name="Note 6 2 4" xfId="59518" xr:uid="{8DBB2F8E-1B08-497C-83B9-14C35E0B1577}"/>
    <cellStyle name="Note 6 2 4 2" xfId="59519" xr:uid="{D7AC5D03-64F2-4EE5-A795-6C0355F6027E}"/>
    <cellStyle name="Note 6 2 4 2 2" xfId="59520" xr:uid="{EFFC95E1-A584-49CD-ABBA-DD037F1BEB5B}"/>
    <cellStyle name="Note 6 2 4 3" xfId="59521" xr:uid="{A0F8CE34-A960-4428-80EB-5CBACCDE1A1B}"/>
    <cellStyle name="Note 6 2 5" xfId="59522" xr:uid="{F98A5E9D-6310-4AD4-886D-537FC47ED80A}"/>
    <cellStyle name="Note 6 2 5 2" xfId="59523" xr:uid="{122517BB-5AE5-41E3-8F59-542169DFD333}"/>
    <cellStyle name="Note 6 2 5 3" xfId="59524" xr:uid="{54434BF2-3F48-42D4-8EFB-FCC58CAEFF84}"/>
    <cellStyle name="Note 6 2 6" xfId="59525" xr:uid="{9AB9B7A3-BE83-4E38-945D-22DB13BA7FC5}"/>
    <cellStyle name="Note 6 2 6 2" xfId="59526" xr:uid="{369558A7-9C1D-4B61-AF5C-C806870E9532}"/>
    <cellStyle name="Note 6 2 6 3" xfId="59527" xr:uid="{9F775CDE-718D-4BE7-BD87-734D8FDB25CF}"/>
    <cellStyle name="Note 6 2 7" xfId="59528" xr:uid="{25AFF7A0-44A9-487F-865D-B05384779BDA}"/>
    <cellStyle name="Note 6 2 7 2" xfId="59529" xr:uid="{C573F8DC-D14B-4475-8300-F141313C7757}"/>
    <cellStyle name="Note 6 2 8" xfId="59530" xr:uid="{5BE1E176-8F07-4640-A70B-253BA202BACF}"/>
    <cellStyle name="Note 6 2 8 2" xfId="59531" xr:uid="{AFD4C085-AB00-43C5-B46A-7C6BF347F2AB}"/>
    <cellStyle name="Note 6 2 9" xfId="59532" xr:uid="{57239BFE-620B-48E9-93AC-C230F9D79D59}"/>
    <cellStyle name="Note 6 2 9 2" xfId="59533" xr:uid="{CC1E83BA-2E03-4CF7-BE07-595ACFFDB332}"/>
    <cellStyle name="Note 6 2_Actual PT" xfId="59534" xr:uid="{53CCCC15-6540-48D0-9AF7-9A1C394059B2}"/>
    <cellStyle name="Note 6 3" xfId="59535" xr:uid="{442865BF-3E26-435C-A7EE-5506D48DF9F5}"/>
    <cellStyle name="Note 6 3 2" xfId="59536" xr:uid="{16E55B6B-4099-4E98-BF91-4AFAA0EA8B2A}"/>
    <cellStyle name="Note 6 3 2 2" xfId="59537" xr:uid="{E7BD837C-5869-41E8-B1A3-711EA909991F}"/>
    <cellStyle name="Note 6 3 2 2 2" xfId="59538" xr:uid="{638761AA-5E7E-4E7E-A446-8511901197EC}"/>
    <cellStyle name="Note 6 3 2 3" xfId="59539" xr:uid="{C0628E2B-BD52-493E-9C84-BCE6E3AC26B2}"/>
    <cellStyle name="Note 6 3 3" xfId="59540" xr:uid="{3F8A52A3-A475-4D71-9E09-08A5D8609C38}"/>
    <cellStyle name="Note 6 3 3 2" xfId="59541" xr:uid="{21ADC072-91B6-45BC-AEDA-CA6B50FC6057}"/>
    <cellStyle name="Note 6 3 3 2 2" xfId="59542" xr:uid="{D3EAA07E-1312-4F29-BF68-D45616D2636C}"/>
    <cellStyle name="Note 6 3 3 3" xfId="59543" xr:uid="{5090F847-ED0B-44D9-824D-AF530B16A765}"/>
    <cellStyle name="Note 6 3 4" xfId="59544" xr:uid="{DAA58147-0764-4B84-AFC4-E569BD095E4A}"/>
    <cellStyle name="Note 6 3 4 2" xfId="59545" xr:uid="{93419FD7-EB76-4A4A-AF1D-7F1793493C69}"/>
    <cellStyle name="Note 6 3 5" xfId="59546" xr:uid="{C01C0080-29C5-4A0C-A10F-A71AD0BAE893}"/>
    <cellStyle name="Note 6 3 6" xfId="59547" xr:uid="{EEEFDB82-BBA9-4003-860F-9115FE65095A}"/>
    <cellStyle name="Note 6 3_Actual PT" xfId="59548" xr:uid="{06018444-938E-41FA-A3BE-319F73131DA4}"/>
    <cellStyle name="Note 6 4" xfId="59549" xr:uid="{B72F40BA-2FF8-4F25-A168-5C786FD8AB13}"/>
    <cellStyle name="Note 6 4 2" xfId="59550" xr:uid="{A5E712E6-A517-40B6-A68D-BA8E29C07A85}"/>
    <cellStyle name="Note 6 4 2 2" xfId="59551" xr:uid="{3DC15CBC-0D6C-4545-A821-DD05739AF996}"/>
    <cellStyle name="Note 6 4 3" xfId="59552" xr:uid="{855FEAEC-AB39-4D5E-B90B-4CDE0C996732}"/>
    <cellStyle name="Note 6 5" xfId="59553" xr:uid="{9808E7EC-AE00-4523-BF20-C45F0B74E542}"/>
    <cellStyle name="Note 6 5 2" xfId="59554" xr:uid="{A9DE53E3-A9D6-43FF-BEC4-4A059E5BD788}"/>
    <cellStyle name="Note 6 5 2 2" xfId="59555" xr:uid="{90EF207B-B9BB-447C-ACB6-94812F570735}"/>
    <cellStyle name="Note 6 5 3" xfId="59556" xr:uid="{4644DB6B-8F0F-4C47-9D4D-94AF3C04C76B}"/>
    <cellStyle name="Note 6 6" xfId="59557" xr:uid="{FD01920A-AF75-4D54-AB83-97CED0D9959E}"/>
    <cellStyle name="Note 6 7" xfId="59558" xr:uid="{83E62DFA-D77B-441E-AACE-3236153D0AFC}"/>
    <cellStyle name="Note 6 8" xfId="59559" xr:uid="{FE791982-4B52-4E21-8E5D-152804B6A8DA}"/>
    <cellStyle name="Note 6_Actual PT" xfId="59560" xr:uid="{7848FAF3-509E-46E1-BA12-29206F70AB52}"/>
    <cellStyle name="Note 7" xfId="59561" xr:uid="{93861538-BB45-478F-A044-10B8C6D0B9A8}"/>
    <cellStyle name="Note 7 2" xfId="59562" xr:uid="{1A055ADC-899D-4F5D-9FC1-610A17D293D1}"/>
    <cellStyle name="Note 7 2 10" xfId="59563" xr:uid="{C37EB413-F5F5-438A-8E11-1CCD79147D5B}"/>
    <cellStyle name="Note 7 2 10 2" xfId="59564" xr:uid="{F6DFB82F-9A86-4D79-BFF2-C1E9CB6E2DDB}"/>
    <cellStyle name="Note 7 2 11" xfId="59565" xr:uid="{60CA93AA-A353-4FF3-AFB8-6CF95FF59E11}"/>
    <cellStyle name="Note 7 2 11 2" xfId="59566" xr:uid="{8AB8A1D2-EEB9-4584-92A2-BCC87BEF7C44}"/>
    <cellStyle name="Note 7 2 12" xfId="59567" xr:uid="{041F9850-C6B9-472C-BB9A-E5845AAB4267}"/>
    <cellStyle name="Note 7 2 12 2" xfId="59568" xr:uid="{C83F3795-7042-4916-82B3-667E91ECCCE8}"/>
    <cellStyle name="Note 7 2 13" xfId="59569" xr:uid="{439E8C30-9AC4-4D12-A1C3-45D80D5C8AAC}"/>
    <cellStyle name="Note 7 2 13 2" xfId="59570" xr:uid="{DDEE3E90-1E04-4E2E-AB05-6691C111C66D}"/>
    <cellStyle name="Note 7 2 14" xfId="59571" xr:uid="{03D71C94-4E97-49E9-BE20-895E004FD8B8}"/>
    <cellStyle name="Note 7 2 14 2" xfId="59572" xr:uid="{F08752FE-154A-49A3-B0DD-58BB13D1CC4B}"/>
    <cellStyle name="Note 7 2 15" xfId="59573" xr:uid="{E2A93715-49E3-4D84-892F-99C3FD5843A7}"/>
    <cellStyle name="Note 7 2 15 2" xfId="59574" xr:uid="{99F243FB-0168-4186-ACB1-8EAB6F1E5E81}"/>
    <cellStyle name="Note 7 2 16" xfId="59575" xr:uid="{E5C72D0E-3BC2-46BC-9A34-01790F89D947}"/>
    <cellStyle name="Note 7 2 16 2" xfId="59576" xr:uid="{D4097F8A-5C99-4915-9A58-C9044298A2C2}"/>
    <cellStyle name="Note 7 2 17" xfId="59577" xr:uid="{ECF7A470-6BDD-47E2-B16A-A2156F05D494}"/>
    <cellStyle name="Note 7 2 17 2" xfId="59578" xr:uid="{3C86C1E3-9C47-499A-B44F-24F851CE3A47}"/>
    <cellStyle name="Note 7 2 18" xfId="59579" xr:uid="{9B6E6626-CB9C-4CA7-BBDE-7153A29C62F2}"/>
    <cellStyle name="Note 7 2 18 2" xfId="59580" xr:uid="{40DBBFA7-BA6C-4EB8-A0A0-D21BE7FECC44}"/>
    <cellStyle name="Note 7 2 19" xfId="59581" xr:uid="{48DA4095-680A-496F-B6DD-FA8153C8409B}"/>
    <cellStyle name="Note 7 2 2" xfId="59582" xr:uid="{F874B3D4-74C1-44F2-9656-089953125366}"/>
    <cellStyle name="Note 7 2 2 2" xfId="59583" xr:uid="{74E61B96-C72E-4753-B173-D23B6FAE77CF}"/>
    <cellStyle name="Note 7 2 2 2 2" xfId="59584" xr:uid="{7FF29B86-95CB-41DF-8886-57EF286BC79C}"/>
    <cellStyle name="Note 7 2 2 2 2 2" xfId="59585" xr:uid="{C2FD6574-EAD4-483D-8C9F-F4990214E3D9}"/>
    <cellStyle name="Note 7 2 2 2 3" xfId="59586" xr:uid="{E18D1AEA-B4A7-4EE4-999E-E8B53C492CCD}"/>
    <cellStyle name="Note 7 2 2 3" xfId="59587" xr:uid="{B0521437-5CDE-4C07-B65C-3B0D729FCBE4}"/>
    <cellStyle name="Note 7 2 2 3 2" xfId="59588" xr:uid="{85AD3A6F-8D99-43FF-B824-05DA4B6BC466}"/>
    <cellStyle name="Note 7 2 2 3 3" xfId="59589" xr:uid="{F65BCEB9-FE83-4756-BBFF-57DCCA08F50A}"/>
    <cellStyle name="Note 7 2 2 4" xfId="59590" xr:uid="{DF55791D-5883-4EEA-AF48-694353C390D7}"/>
    <cellStyle name="Note 7 2 2 5" xfId="59591" xr:uid="{4C2F7668-17AA-43F0-85C9-25C0C729B39B}"/>
    <cellStyle name="Note 7 2 2_Actual PT" xfId="59592" xr:uid="{49890C3C-7E3A-43D9-836E-FE513B94F31C}"/>
    <cellStyle name="Note 7 2 20" xfId="59593" xr:uid="{A05B7CBD-CA08-47FE-9BDD-74CB76688B33}"/>
    <cellStyle name="Note 7 2 3" xfId="59594" xr:uid="{48332176-61EB-4BB2-8A4D-9029FDFE1A9D}"/>
    <cellStyle name="Note 7 2 3 2" xfId="59595" xr:uid="{B5F18123-D413-45AC-A3ED-77492589CA53}"/>
    <cellStyle name="Note 7 2 3 2 2" xfId="59596" xr:uid="{AEF0965D-9D64-4994-8A88-61CD87738E70}"/>
    <cellStyle name="Note 7 2 3 3" xfId="59597" xr:uid="{FA65D532-C6B2-43D2-B50B-F6AEB86C6871}"/>
    <cellStyle name="Note 7 2 4" xfId="59598" xr:uid="{F63A1C52-9B04-45D1-99F3-5A65CB631AB5}"/>
    <cellStyle name="Note 7 2 4 2" xfId="59599" xr:uid="{E338D3A5-F5B1-48C7-B497-23181136EE18}"/>
    <cellStyle name="Note 7 2 4 2 2" xfId="59600" xr:uid="{0F5622E7-5C02-4EF2-9FBB-39C046FF030A}"/>
    <cellStyle name="Note 7 2 4 3" xfId="59601" xr:uid="{0149A962-7455-4372-931E-1F30C6208522}"/>
    <cellStyle name="Note 7 2 5" xfId="59602" xr:uid="{1930F96E-5E3A-4EBC-A604-5F89008F7BB0}"/>
    <cellStyle name="Note 7 2 5 2" xfId="59603" xr:uid="{59C0C462-C720-4ABD-BB92-7981EEE2DFFC}"/>
    <cellStyle name="Note 7 2 5 3" xfId="59604" xr:uid="{16B84E0A-2E32-4C44-83C9-67DF9DF9F8B1}"/>
    <cellStyle name="Note 7 2 6" xfId="59605" xr:uid="{4DBCF76B-0C28-4A9B-BEA0-44D1291FDD74}"/>
    <cellStyle name="Note 7 2 6 2" xfId="59606" xr:uid="{035784A9-A640-43EE-A7F5-326E104ED512}"/>
    <cellStyle name="Note 7 2 6 3" xfId="59607" xr:uid="{FC6073BC-2131-4B0C-BC51-39ABD397AC2D}"/>
    <cellStyle name="Note 7 2 7" xfId="59608" xr:uid="{413636B6-5E20-4B5F-B631-78DF13F216B1}"/>
    <cellStyle name="Note 7 2 7 2" xfId="59609" xr:uid="{2722507C-4648-4D0F-BD19-B776E8E1E231}"/>
    <cellStyle name="Note 7 2 8" xfId="59610" xr:uid="{87B2D40C-471A-49A3-A97F-36ECA7A54B02}"/>
    <cellStyle name="Note 7 2 8 2" xfId="59611" xr:uid="{5BFB794B-B26F-4D66-8DBF-E9D3A38E903F}"/>
    <cellStyle name="Note 7 2 9" xfId="59612" xr:uid="{4789FA96-BFE9-48DE-8ED3-A6569FE9A8C1}"/>
    <cellStyle name="Note 7 2 9 2" xfId="59613" xr:uid="{D9E12204-4161-4AB2-8746-B209B3CFFF67}"/>
    <cellStyle name="Note 7 2_Actual PT" xfId="59614" xr:uid="{3BBF941C-A869-4B33-927B-ED85BACB8FC5}"/>
    <cellStyle name="Note 7 3" xfId="59615" xr:uid="{E7825DB9-C43F-4F82-AD4A-791689346E2F}"/>
    <cellStyle name="Note 7 3 2" xfId="59616" xr:uid="{012F2C61-6BA2-4881-852A-A0096D2844A1}"/>
    <cellStyle name="Note 7 3 2 2" xfId="59617" xr:uid="{A9E9EF08-CE31-4508-8055-CE8E4D6D0152}"/>
    <cellStyle name="Note 7 3 2 2 2" xfId="59618" xr:uid="{55A7C9DA-27FD-4B47-AAB7-37BAEE303178}"/>
    <cellStyle name="Note 7 3 2 3" xfId="59619" xr:uid="{E27F939E-1E2A-4A24-91F2-2727948781AE}"/>
    <cellStyle name="Note 7 3 3" xfId="59620" xr:uid="{9187526D-B36A-49CE-87E0-6ED2662BD464}"/>
    <cellStyle name="Note 7 3 3 2" xfId="59621" xr:uid="{385256E1-425D-4B59-AC58-3319702381A6}"/>
    <cellStyle name="Note 7 3 3 2 2" xfId="59622" xr:uid="{0EDDFB9C-BADB-407C-808F-03058684FFE7}"/>
    <cellStyle name="Note 7 3 3 3" xfId="59623" xr:uid="{3076FAB1-8894-4127-AEEE-5271D6712D5F}"/>
    <cellStyle name="Note 7 3 4" xfId="59624" xr:uid="{878F60A5-9ABF-4EC4-A20D-72EE75F742C2}"/>
    <cellStyle name="Note 7 3 4 2" xfId="59625" xr:uid="{C7C5AB0F-8B22-4372-A43B-04BF4AF8001F}"/>
    <cellStyle name="Note 7 3 5" xfId="59626" xr:uid="{D11FA512-E345-4966-B5D4-8B1B88B67B89}"/>
    <cellStyle name="Note 7 3 6" xfId="59627" xr:uid="{45136D30-CD20-42F0-8EF9-C0877974447F}"/>
    <cellStyle name="Note 7 3_Actual PT" xfId="59628" xr:uid="{BBA28FAE-42BA-4F93-81CE-301FC5BCCC66}"/>
    <cellStyle name="Note 7 4" xfId="59629" xr:uid="{BF8E1946-6FF4-4039-8C72-D58104728449}"/>
    <cellStyle name="Note 7 4 2" xfId="59630" xr:uid="{F4579983-AE13-4FEA-88C1-F86D8C0D4F4F}"/>
    <cellStyle name="Note 7 4 2 2" xfId="59631" xr:uid="{235EC7C6-6604-41C3-98D7-D4FD7A26E038}"/>
    <cellStyle name="Note 7 4 3" xfId="59632" xr:uid="{3CEBF1AD-0BA3-41A5-8AE5-745E3B04E674}"/>
    <cellStyle name="Note 7 5" xfId="59633" xr:uid="{9BCABCF6-114A-47EE-9EA4-8EADFF43ECE0}"/>
    <cellStyle name="Note 7 5 2" xfId="59634" xr:uid="{869FCA6A-B6D6-4E46-8033-1CB3E46B6655}"/>
    <cellStyle name="Note 7 5 2 2" xfId="59635" xr:uid="{787BB671-FD2E-46E3-8AC3-9D1D4DF1C53F}"/>
    <cellStyle name="Note 7 5 3" xfId="59636" xr:uid="{8E0378E4-1F1A-4C69-A701-04300662E0C6}"/>
    <cellStyle name="Note 7 6" xfId="59637" xr:uid="{58F85343-44B5-43F8-80B6-A0F84710B712}"/>
    <cellStyle name="Note 7 7" xfId="59638" xr:uid="{E1CF57E7-AF9A-4812-BE35-B977B01C57B1}"/>
    <cellStyle name="Note 7 8" xfId="59639" xr:uid="{D8EF6E0C-000E-49D7-83C6-3E4CE4E10CFC}"/>
    <cellStyle name="Note 7_Actual PT" xfId="59640" xr:uid="{6B29463B-5078-4763-976A-D68EC00D596B}"/>
    <cellStyle name="Note 8" xfId="59641" xr:uid="{D1B045E2-34BE-4302-AA13-3CE809F5F4F6}"/>
    <cellStyle name="Note 8 2" xfId="59642" xr:uid="{7231E8F5-9E29-4442-92E8-22ED3B2B97EF}"/>
    <cellStyle name="Note 8 2 2" xfId="59643" xr:uid="{5D55755B-6D00-4C2D-B7E4-85D1BE62DC9E}"/>
    <cellStyle name="Note 8 2 2 2" xfId="59644" xr:uid="{82EF9185-6442-4AA2-9FA9-1E599B8F92D9}"/>
    <cellStyle name="Note 8 2 2 2 2" xfId="59645" xr:uid="{4371E0DE-081A-496F-89EA-C7B460D56667}"/>
    <cellStyle name="Note 8 2 2 2 2 2" xfId="59646" xr:uid="{98517A53-9888-4E74-9A0A-8E28FB51ED61}"/>
    <cellStyle name="Note 8 2 2 2 2 3" xfId="59647" xr:uid="{F34FAE3D-3C8E-48E5-BE2F-892DD04EA701}"/>
    <cellStyle name="Note 8 2 2 2 3" xfId="59648" xr:uid="{C3B0520E-3C3A-4100-BBB6-AE6A8F409A66}"/>
    <cellStyle name="Note 8 2 2 2 3 2" xfId="59649" xr:uid="{64F8CB3E-A6F0-4250-B842-7B74AD3AFE77}"/>
    <cellStyle name="Note 8 2 2 2 4" xfId="59650" xr:uid="{7A6AD1E6-F907-4594-B7B5-F3C0AA5BCE81}"/>
    <cellStyle name="Note 8 2 2 2 5" xfId="59651" xr:uid="{63FA4CCD-AA4A-4C00-9D07-28D7076F2BFE}"/>
    <cellStyle name="Note 8 2 2 3" xfId="59652" xr:uid="{76252B56-321A-4C12-9AF6-89668787AEC5}"/>
    <cellStyle name="Note 8 2 2 3 2" xfId="59653" xr:uid="{91F9034C-FBC3-4D8D-9EB2-85E5BE5ECC5A}"/>
    <cellStyle name="Note 8 2 2 3 2 2" xfId="59654" xr:uid="{F22A73FF-FCA0-42C8-9AD7-E5E247670632}"/>
    <cellStyle name="Note 8 2 2 3 3" xfId="59655" xr:uid="{01C14D30-6025-49B9-8105-4CC9CC1DDF66}"/>
    <cellStyle name="Note 8 2 2 4" xfId="59656" xr:uid="{1C5EBAC3-436C-47DB-A5F1-198025F89804}"/>
    <cellStyle name="Note 8 2 2 4 2" xfId="59657" xr:uid="{89331ADA-2858-490E-AF4D-A75810C53A85}"/>
    <cellStyle name="Note 8 2 2 4 3" xfId="59658" xr:uid="{B660BCF3-CE1E-44FF-8DA4-4F18166133F1}"/>
    <cellStyle name="Note 8 2 2 5" xfId="59659" xr:uid="{3F889F32-5E67-4F33-9C08-5E2E633A317B}"/>
    <cellStyle name="Note 8 2 2 6" xfId="59660" xr:uid="{FF4964F2-1AE3-426C-B0B2-A24F98917EE1}"/>
    <cellStyle name="Note 8 2 2_Actual PT" xfId="59661" xr:uid="{8DE72487-A70B-46C5-B3E6-4D48AF377B0F}"/>
    <cellStyle name="Note 8 2 3" xfId="59662" xr:uid="{31D9C6BB-A163-4F90-A52A-807CD6AD9DF7}"/>
    <cellStyle name="Note 8 2 3 2" xfId="59663" xr:uid="{B899C972-66EB-4C87-98E6-D6B426B2B681}"/>
    <cellStyle name="Note 8 2 3 2 2" xfId="59664" xr:uid="{94CCC796-9DA7-456D-9FE0-0AF747C562CE}"/>
    <cellStyle name="Note 8 2 3 2 2 2" xfId="59665" xr:uid="{EF92AB92-27C3-4E5B-ABF9-9302281738E0}"/>
    <cellStyle name="Note 8 2 3 2 3" xfId="59666" xr:uid="{5D0CF849-3BD9-4A7F-8969-4797695D9351}"/>
    <cellStyle name="Note 8 2 3 3" xfId="59667" xr:uid="{C0D2C9FA-856A-4A8F-8FC8-48E769B22C41}"/>
    <cellStyle name="Note 8 2 3 3 2" xfId="59668" xr:uid="{ECDD4775-15AC-4C58-BBC7-3F73E3E3B81A}"/>
    <cellStyle name="Note 8 2 3 3 2 2" xfId="59669" xr:uid="{DCD85C1B-C825-4B48-9EE6-1877231AFC2D}"/>
    <cellStyle name="Note 8 2 3 3 3" xfId="59670" xr:uid="{76C61517-E801-4C10-81CD-FDF66AD59EF6}"/>
    <cellStyle name="Note 8 2 3 4" xfId="59671" xr:uid="{C8DA8733-2397-481D-9D90-3652A4B71EEB}"/>
    <cellStyle name="Note 8 2 3 4 2" xfId="59672" xr:uid="{017B377F-84E3-4408-AAF2-55DA3E21CDF1}"/>
    <cellStyle name="Note 8 2 3 5" xfId="59673" xr:uid="{F9ACD204-230B-4A81-AA63-E19DCC3A3FE2}"/>
    <cellStyle name="Note 8 2 3_Actual PT" xfId="59674" xr:uid="{2FEB3E7F-8DD3-426A-B06B-1966B98658A9}"/>
    <cellStyle name="Note 8 2 4" xfId="59675" xr:uid="{ACCD7236-D7FB-49C5-B40B-CEF35E843E02}"/>
    <cellStyle name="Note 8 2 4 2" xfId="59676" xr:uid="{DE4527D5-677D-4B86-8912-1AF4D9E470D3}"/>
    <cellStyle name="Note 8 2 4 2 2" xfId="59677" xr:uid="{95839553-442A-451C-9461-B67FE9F7D1FB}"/>
    <cellStyle name="Note 8 2 4 3" xfId="59678" xr:uid="{FD913F9B-F435-40D9-8A9A-892D88C12B03}"/>
    <cellStyle name="Note 8 2 5" xfId="59679" xr:uid="{29DB9F2E-88DA-48B7-A901-553BDAAA552E}"/>
    <cellStyle name="Note 8 2 5 2" xfId="59680" xr:uid="{999075B4-F7B8-40C3-B94F-8C43BEC7A66D}"/>
    <cellStyle name="Note 8 2 5 2 2" xfId="59681" xr:uid="{D51EAE22-99F5-4572-973E-E4FAE64FDA22}"/>
    <cellStyle name="Note 8 2 5 3" xfId="59682" xr:uid="{FD12FA7E-1DCE-45D3-A0A5-7583F6457A57}"/>
    <cellStyle name="Note 8 2 6" xfId="59683" xr:uid="{73B4948B-AD22-4074-90DD-D01C6D89EFC4}"/>
    <cellStyle name="Note 8 2 6 2" xfId="59684" xr:uid="{A4C99231-7D42-4911-B4A0-E95F02AAEABE}"/>
    <cellStyle name="Note 8 2 7" xfId="59685" xr:uid="{81C93FEE-9C83-4785-8AD9-45F188DC41ED}"/>
    <cellStyle name="Note 8 2 8" xfId="59686" xr:uid="{F1ADDE79-75D4-4CBE-9E96-7AA63082EDF5}"/>
    <cellStyle name="Note 8 2_Actual PT" xfId="59687" xr:uid="{A4AAD95C-76DF-46A4-84E6-F50156C22198}"/>
    <cellStyle name="Note 8 3" xfId="59688" xr:uid="{C7B04496-87B6-43F2-B4EC-F4641DAEEF61}"/>
    <cellStyle name="Note 8 3 10" xfId="59689" xr:uid="{FC797B2E-DEC2-49B6-9AAB-4F0131F492F0}"/>
    <cellStyle name="Note 8 3 11" xfId="59690" xr:uid="{BE293A91-E43B-4085-9DA4-454EA8332695}"/>
    <cellStyle name="Note 8 3 2" xfId="59691" xr:uid="{FB2DD6B7-054E-4728-B5BD-0E21D0D8A215}"/>
    <cellStyle name="Note 8 3 2 2" xfId="59692" xr:uid="{15DF5866-3BA6-494D-9000-9D6D51E616CE}"/>
    <cellStyle name="Note 8 3 2 2 2" xfId="59693" xr:uid="{61F576C7-0AC0-4414-9621-BCDFF9D5048C}"/>
    <cellStyle name="Note 8 3 2 2 2 2" xfId="59694" xr:uid="{11D72291-689D-4756-97D3-FD2405596B9C}"/>
    <cellStyle name="Note 8 3 2 2 3" xfId="59695" xr:uid="{9D83A6C4-AF4F-4255-9B69-A7EABF35B04C}"/>
    <cellStyle name="Note 8 3 2 3" xfId="59696" xr:uid="{F696FE64-8791-4CDD-B80F-817CEE0C59AA}"/>
    <cellStyle name="Note 8 3 2 3 2" xfId="59697" xr:uid="{C5831D14-E888-474A-A656-056752BD7D0B}"/>
    <cellStyle name="Note 8 3 2 3 2 2" xfId="59698" xr:uid="{A1978701-CF60-44BA-BD57-251D21E06DC2}"/>
    <cellStyle name="Note 8 3 2 3 3" xfId="59699" xr:uid="{CF59D34A-2344-4D4D-8C35-CC4525030439}"/>
    <cellStyle name="Note 8 3 2 4" xfId="59700" xr:uid="{3F39EBC8-56E2-4FFA-B550-B7EC6F93158F}"/>
    <cellStyle name="Note 8 3 2 4 2" xfId="59701" xr:uid="{6C374B53-D34A-402A-B66C-3C9739A3105E}"/>
    <cellStyle name="Note 8 3 2 5" xfId="59702" xr:uid="{2AC4C71E-FD03-4732-AA71-1FF2B48A2172}"/>
    <cellStyle name="Note 8 3 2_Actual PT" xfId="59703" xr:uid="{A8280751-7175-4ACA-99A8-6381B7C23785}"/>
    <cellStyle name="Note 8 3 3" xfId="59704" xr:uid="{220FE44E-16AF-4B56-A7BB-D1DAEC70C88D}"/>
    <cellStyle name="Note 8 3 3 2" xfId="59705" xr:uid="{1D95C6DD-C115-4D99-8759-001B1EE242A3}"/>
    <cellStyle name="Note 8 3 3 2 2" xfId="59706" xr:uid="{87B999BA-47CF-491A-9D62-BC06F9090A97}"/>
    <cellStyle name="Note 8 3 3 3" xfId="59707" xr:uid="{192F7837-A8D9-45F3-A634-2A937FFE5455}"/>
    <cellStyle name="Note 8 3 3 4" xfId="59708" xr:uid="{6C28BC3F-1EC9-4C20-BE53-D3F7DF02D7B2}"/>
    <cellStyle name="Note 8 3 3_Actual PT" xfId="59709" xr:uid="{8B365401-8B45-4FC0-A027-C81C5D23469B}"/>
    <cellStyle name="Note 8 3 4" xfId="59710" xr:uid="{D5192B97-4082-495E-B209-75D872000CDB}"/>
    <cellStyle name="Note 8 3 4 2" xfId="59711" xr:uid="{338800C0-AD07-4D27-8338-2DBD0178D90C}"/>
    <cellStyle name="Note 8 3 4 3" xfId="59712" xr:uid="{0EC00C30-5D8C-4F9F-9E60-2A0D753FF737}"/>
    <cellStyle name="Note 8 3 5" xfId="59713" xr:uid="{ED85C130-42F1-4C7E-9D44-677E14DCA6CB}"/>
    <cellStyle name="Note 8 3 5 2" xfId="59714" xr:uid="{75200444-E345-456D-A45C-D84B8AE37000}"/>
    <cellStyle name="Note 8 3 6" xfId="59715" xr:uid="{6EDB8181-C0E2-4926-9111-2AF57A99798E}"/>
    <cellStyle name="Note 8 3 6 2" xfId="59716" xr:uid="{A8BD44FE-B3A9-427C-9979-5E2A81410B3D}"/>
    <cellStyle name="Note 8 3 7" xfId="59717" xr:uid="{1A873CCA-76F5-4DE1-9FBD-F1C23580B792}"/>
    <cellStyle name="Note 8 3 8" xfId="59718" xr:uid="{631E9DC3-B693-4DBD-93CE-875F0A8DB574}"/>
    <cellStyle name="Note 8 3 9" xfId="59719" xr:uid="{2A578B66-50AA-4FFC-B80E-7A5C67752D40}"/>
    <cellStyle name="Note 8 3_Actual PT" xfId="59720" xr:uid="{3B93301D-E4EF-4644-B183-28F3266CD99A}"/>
    <cellStyle name="Note 8 4" xfId="59721" xr:uid="{E8DDD234-5E5C-49BD-9839-1E32B18CEAD9}"/>
    <cellStyle name="Note 8 4 2" xfId="59722" xr:uid="{C372D4B5-442A-44C5-A10D-729C3BDCB36D}"/>
    <cellStyle name="Note 8 4 2 2" xfId="59723" xr:uid="{E9C9B8FA-920C-4C7D-AD1D-9F02C1CE435F}"/>
    <cellStyle name="Note 8 4 2 2 2" xfId="59724" xr:uid="{DA7D7899-980C-489A-A44D-5FB1F7A3163A}"/>
    <cellStyle name="Note 8 4 2 3" xfId="59725" xr:uid="{9E63A9E6-CF97-497F-A062-F38DC0F22396}"/>
    <cellStyle name="Note 8 4 3" xfId="59726" xr:uid="{AF10F89C-6E11-4FAA-8CD4-DDCA9E13BE00}"/>
    <cellStyle name="Note 8 4 3 2" xfId="59727" xr:uid="{CEF5EB89-3F91-4160-B53A-DED7BAA6A020}"/>
    <cellStyle name="Note 8 4 3 2 2" xfId="59728" xr:uid="{C5ECBD84-6154-4901-BE53-25114B8BB7CB}"/>
    <cellStyle name="Note 8 4 3 3" xfId="59729" xr:uid="{4849EA5E-00F1-44D0-8D23-8DFA4979E1C2}"/>
    <cellStyle name="Note 8 4 4" xfId="59730" xr:uid="{F09A5C4B-1571-469E-AF01-FA3B00330C97}"/>
    <cellStyle name="Note 8 4 4 2" xfId="59731" xr:uid="{B211E9E7-7152-4A45-A5BA-AE7A25A9760B}"/>
    <cellStyle name="Note 8 4 5" xfId="59732" xr:uid="{59F4382A-6297-40FF-84F4-F65F3494D4F5}"/>
    <cellStyle name="Note 8 4_Actual PT" xfId="59733" xr:uid="{0F36FE81-AABA-4141-83EC-DF0C6E84AB02}"/>
    <cellStyle name="Note 8 5" xfId="59734" xr:uid="{C4C813BD-0275-4503-BBEC-A1D1085F0289}"/>
    <cellStyle name="Note 8 5 2" xfId="59735" xr:uid="{7A3BFD55-1136-44F2-BE82-9B75E5D57289}"/>
    <cellStyle name="Note 8 5 2 2" xfId="59736" xr:uid="{182A07E4-8411-45E9-A886-DF2ED99A5BDA}"/>
    <cellStyle name="Note 8 5 3" xfId="59737" xr:uid="{B2A1A55B-8CCF-415C-AAEB-D99D9800830B}"/>
    <cellStyle name="Note 8 6" xfId="59738" xr:uid="{7B4CA72D-95D6-45AA-AEBC-0CEEDCAB602A}"/>
    <cellStyle name="Note 8 6 2" xfId="59739" xr:uid="{B91E05DD-D9C6-45CF-9351-3D3C168BBA11}"/>
    <cellStyle name="Note 8 6 2 2" xfId="59740" xr:uid="{24D33A4A-4FBB-498F-9B53-43381CF08040}"/>
    <cellStyle name="Note 8 6 3" xfId="59741" xr:uid="{5FE68BC0-D715-4BFD-8239-C26976F5DDEE}"/>
    <cellStyle name="Note 8 7" xfId="59742" xr:uid="{46DC0E87-D83E-46A4-A4CB-AB677488CEB9}"/>
    <cellStyle name="Note 8 7 2" xfId="59743" xr:uid="{90D7FA63-16E8-4F48-A63B-9BFBA05C95B4}"/>
    <cellStyle name="Note 8 8" xfId="59744" xr:uid="{FB364206-7F9D-439B-B36F-E88EF0115A1F}"/>
    <cellStyle name="Note 8 9" xfId="59745" xr:uid="{A8A383B1-BD77-4642-9AAD-23E144AFDE61}"/>
    <cellStyle name="Note 8_Actual PT" xfId="59746" xr:uid="{F9C2C154-401C-47CB-82D8-D3436236B5B8}"/>
    <cellStyle name="Note 9" xfId="59747" xr:uid="{47846F4B-FDC5-4EFD-9F69-CE2820556F93}"/>
    <cellStyle name="Note 9 2" xfId="59748" xr:uid="{AC7FE746-DCED-4022-8B36-1209F0E8FB53}"/>
    <cellStyle name="Note 9 2 10" xfId="59749" xr:uid="{CA1B435D-42A7-4D9E-9094-47CDE534A52F}"/>
    <cellStyle name="Note 9 2 11" xfId="59750" xr:uid="{C14707E0-78E3-42A0-96AE-AC0AA37552CA}"/>
    <cellStyle name="Note 9 2 2" xfId="59751" xr:uid="{74CCB432-884B-4047-9523-E282DCB3DDC6}"/>
    <cellStyle name="Note 9 2 2 2" xfId="59752" xr:uid="{E1701546-9960-4F63-A88B-4465238FA5A2}"/>
    <cellStyle name="Note 9 2 2 2 2" xfId="59753" xr:uid="{B5BFF435-E0A8-49D3-89DC-EC293AD7655D}"/>
    <cellStyle name="Note 9 2 2 2 2 2" xfId="59754" xr:uid="{2F4101B9-1378-49D6-8990-9312FDEBD25D}"/>
    <cellStyle name="Note 9 2 2 2 3" xfId="59755" xr:uid="{AF24475D-54EF-49EB-8826-67A3826C952C}"/>
    <cellStyle name="Note 9 2 2 3" xfId="59756" xr:uid="{6B3AE46B-8B47-431B-BEFA-3433B3F9E732}"/>
    <cellStyle name="Note 9 2 2 3 2" xfId="59757" xr:uid="{738D66E8-44E2-4627-944A-8AECD606B357}"/>
    <cellStyle name="Note 9 2 2 3 2 2" xfId="59758" xr:uid="{757608D3-24BA-4BAF-BC1F-E3BDEF75DA4B}"/>
    <cellStyle name="Note 9 2 2 3 3" xfId="59759" xr:uid="{0D8B1882-6852-4E89-AA7F-B487575B8000}"/>
    <cellStyle name="Note 9 2 2 4" xfId="59760" xr:uid="{5B3C1507-BF04-4A54-977E-933D1F1B5D75}"/>
    <cellStyle name="Note 9 2 2 4 2" xfId="59761" xr:uid="{318BF7D0-DA33-41C3-8BC3-78DD326CC1B0}"/>
    <cellStyle name="Note 9 2 2 5" xfId="59762" xr:uid="{6E9F4BC1-FC49-49D1-BFBD-3073053CB473}"/>
    <cellStyle name="Note 9 2 2_Actual PT" xfId="59763" xr:uid="{998FD669-8D29-42C8-906F-05D04E94BF67}"/>
    <cellStyle name="Note 9 2 3" xfId="59764" xr:uid="{DCA5F5A6-0D41-4C9F-9A5F-E250EF26AD64}"/>
    <cellStyle name="Note 9 2 3 2" xfId="59765" xr:uid="{0250AEFE-6C6D-44B5-90FD-F58D63A6DDE4}"/>
    <cellStyle name="Note 9 2 3 2 2" xfId="59766" xr:uid="{B32F929A-2873-4F24-B836-B42A3EC5FE33}"/>
    <cellStyle name="Note 9 2 3 3" xfId="59767" xr:uid="{6290660B-F041-481A-AEC4-B332B4104EB3}"/>
    <cellStyle name="Note 9 2 3 4" xfId="59768" xr:uid="{14E47EA9-BCE9-40A4-973B-EC511423DA89}"/>
    <cellStyle name="Note 9 2 3_Actual PT" xfId="59769" xr:uid="{3CCB413A-FA77-4C5F-A4DA-5FC2A0C6E0AF}"/>
    <cellStyle name="Note 9 2 4" xfId="59770" xr:uid="{5A116A1F-D743-43F0-9DAA-D4D722EB4EEE}"/>
    <cellStyle name="Note 9 2 4 2" xfId="59771" xr:uid="{B203C9B5-BA81-4701-86C8-64297CDCD123}"/>
    <cellStyle name="Note 9 2 4 3" xfId="59772" xr:uid="{784C679A-4FBB-408C-9020-10B2616C26F3}"/>
    <cellStyle name="Note 9 2 5" xfId="59773" xr:uid="{06635B8C-AB4A-4CD3-AB47-6B6B68D7F359}"/>
    <cellStyle name="Note 9 2 5 2" xfId="59774" xr:uid="{86DBFFD5-EECD-4F93-B8A6-4605EA2F5842}"/>
    <cellStyle name="Note 9 2 6" xfId="59775" xr:uid="{5B8C3765-F589-47F5-A74E-9B5BE211A0A7}"/>
    <cellStyle name="Note 9 2 7" xfId="59776" xr:uid="{16A34ABB-612B-449C-AC5A-E1F275FCDD73}"/>
    <cellStyle name="Note 9 2 8" xfId="59777" xr:uid="{436C7809-F186-401B-84BD-2099C471B9C8}"/>
    <cellStyle name="Note 9 2 9" xfId="59778" xr:uid="{70091074-9061-4324-BEB9-ADC3A4B07997}"/>
    <cellStyle name="Note 9 2_Actual PT" xfId="59779" xr:uid="{95F41F6B-924C-4F8C-BFE1-F4D8DF076847}"/>
    <cellStyle name="Note 9 3" xfId="59780" xr:uid="{3DA6D249-2760-4B89-AF5E-2A636A73CB1D}"/>
    <cellStyle name="Note 9 3 2" xfId="59781" xr:uid="{B7ABD22E-4B37-43F6-8AF2-20452E58FC91}"/>
    <cellStyle name="Note 9 3 2 2" xfId="59782" xr:uid="{2AFE8FB1-9BDF-4ED2-8599-8E19530FD2F6}"/>
    <cellStyle name="Note 9 3 2 2 2" xfId="59783" xr:uid="{AD3541BF-EAA8-498A-A039-2CDA1F648D15}"/>
    <cellStyle name="Note 9 3 2 3" xfId="59784" xr:uid="{5CAD72F4-9AC1-4ACA-980A-21BD1E78CA3A}"/>
    <cellStyle name="Note 9 3 3" xfId="59785" xr:uid="{4C63D5F4-38B8-4C01-BAA8-173A6380AE7A}"/>
    <cellStyle name="Note 9 3 3 2" xfId="59786" xr:uid="{5A14A057-FF1E-4611-B585-AF15AD7B2E80}"/>
    <cellStyle name="Note 9 3 3 2 2" xfId="59787" xr:uid="{474F1DB1-D218-4908-A912-0DD4EE651140}"/>
    <cellStyle name="Note 9 3 3 3" xfId="59788" xr:uid="{3B368B65-D529-43D0-B5B7-8D3DADDD3D16}"/>
    <cellStyle name="Note 9 3 4" xfId="59789" xr:uid="{444AF9D0-87D0-4D2F-83D9-DE0D20BC68B4}"/>
    <cellStyle name="Note 9 3 4 2" xfId="59790" xr:uid="{3E264EA8-ACDB-44C0-937B-9B634C19E94E}"/>
    <cellStyle name="Note 9 3 5" xfId="59791" xr:uid="{AB3BE532-9124-49D6-927F-35E1454BEB6A}"/>
    <cellStyle name="Note 9 3_Actual PT" xfId="59792" xr:uid="{F759FE02-95A1-45C3-AC8B-DADB6F800892}"/>
    <cellStyle name="Note 9 4" xfId="59793" xr:uid="{6417AFC2-5E6B-477A-BCE7-9C390DD97E78}"/>
    <cellStyle name="Note 9 4 2" xfId="59794" xr:uid="{602B2299-A197-4618-BBA6-9BA4032D964A}"/>
    <cellStyle name="Note 9 4 2 2" xfId="59795" xr:uid="{56F8CA30-A693-47D5-AA8B-FC0F45FB2F72}"/>
    <cellStyle name="Note 9 4 3" xfId="59796" xr:uid="{62EE98E0-3D25-4730-BAD0-6E6F4C9B7526}"/>
    <cellStyle name="Note 9 5" xfId="59797" xr:uid="{0D161362-3C9E-40E0-835A-9DDEBCA69489}"/>
    <cellStyle name="Note 9 5 2" xfId="59798" xr:uid="{F3976870-23C2-40C5-AA1F-4A76AA87B28A}"/>
    <cellStyle name="Note 9 5 2 2" xfId="59799" xr:uid="{DA40F9A0-3989-4292-962E-9C27F6885DAE}"/>
    <cellStyle name="Note 9 5 3" xfId="59800" xr:uid="{3EAAC29E-7E2F-44F6-B13B-E9DE7EE7B0A0}"/>
    <cellStyle name="Note 9 6" xfId="59801" xr:uid="{7C39C47C-EAF9-46A1-ADC1-6C9B4F00AEE2}"/>
    <cellStyle name="Note 9 6 2" xfId="59802" xr:uid="{78BBA0A9-60A1-4988-87A9-C199FC58265F}"/>
    <cellStyle name="Note 9 7" xfId="59803" xr:uid="{691CA364-85DA-436F-B5C7-9CA61CD7829F}"/>
    <cellStyle name="Note 9 8" xfId="59804" xr:uid="{3A28C922-9C56-4F46-AF6D-8AC5259C9935}"/>
    <cellStyle name="Note 9_Actual PT" xfId="59805" xr:uid="{592D8677-5788-44AD-9552-34530296C844}"/>
    <cellStyle name="Output 2" xfId="59806" xr:uid="{FD21EE6A-A8E6-4B60-BA17-94E954FDDC92}"/>
    <cellStyle name="Output 2 10" xfId="59807" xr:uid="{7DC14102-9630-4090-AA25-67E9A4B429E2}"/>
    <cellStyle name="Output 2 2" xfId="59808" xr:uid="{3BD056EB-5552-4F04-BCBD-B4155BE6302C}"/>
    <cellStyle name="Output 2 2 10" xfId="59809" xr:uid="{D7CBB1DD-E655-47F6-80E4-65497605671C}"/>
    <cellStyle name="Output 2 2 10 2" xfId="59810" xr:uid="{CB81461E-4B1C-4BF3-8AB6-A08252F0A9AB}"/>
    <cellStyle name="Output 2 2 11" xfId="59811" xr:uid="{5E7CCB2E-DBB2-43B0-8F6C-98E92B51B31E}"/>
    <cellStyle name="Output 2 2 11 2" xfId="59812" xr:uid="{534B701F-CEC4-4A5D-85BD-5490E016AE91}"/>
    <cellStyle name="Output 2 2 12" xfId="59813" xr:uid="{AA609D60-2E63-4948-A06D-6151A6C6A3CA}"/>
    <cellStyle name="Output 2 2 12 2" xfId="59814" xr:uid="{7236F577-5461-4B5C-AD74-BF4E168FB5E7}"/>
    <cellStyle name="Output 2 2 13" xfId="59815" xr:uid="{79F3DCA1-8BBA-4BC3-B1C2-87F4C3CC09CB}"/>
    <cellStyle name="Output 2 2 13 2" xfId="59816" xr:uid="{12FDB651-7786-4612-B55E-0DED6C9EE9C8}"/>
    <cellStyle name="Output 2 2 14" xfId="59817" xr:uid="{3DEB90AC-6791-425C-8998-D3B3A91710D3}"/>
    <cellStyle name="Output 2 2 14 2" xfId="59818" xr:uid="{12A50D0E-AF3A-4A75-A956-B06BC676D383}"/>
    <cellStyle name="Output 2 2 15" xfId="59819" xr:uid="{62EC601C-1A27-4CE6-AB28-6961EA4040AA}"/>
    <cellStyle name="Output 2 2 15 2" xfId="59820" xr:uid="{78DA344B-7E46-44F8-9002-21C3DF71164E}"/>
    <cellStyle name="Output 2 2 16" xfId="59821" xr:uid="{3F734865-15A3-4663-8F7A-4A206DB968E3}"/>
    <cellStyle name="Output 2 2 16 2" xfId="59822" xr:uid="{F6A54430-8034-4F81-B6E0-6BD26B652890}"/>
    <cellStyle name="Output 2 2 17" xfId="59823" xr:uid="{94CCE78C-62E3-4C9B-B3AF-8B246D3DBC39}"/>
    <cellStyle name="Output 2 2 17 2" xfId="59824" xr:uid="{FC832850-0362-443C-A5BD-93FC2CDED7E8}"/>
    <cellStyle name="Output 2 2 18" xfId="59825" xr:uid="{96A5AB52-59F9-4054-A6EE-02C1DA734123}"/>
    <cellStyle name="Output 2 2 18 2" xfId="59826" xr:uid="{E5E77033-D667-47B6-9539-870968CF48AB}"/>
    <cellStyle name="Output 2 2 19" xfId="59827" xr:uid="{4EFA4952-0A10-46DA-934C-B0F7016E2832}"/>
    <cellStyle name="Output 2 2 2" xfId="59828" xr:uid="{C7D6AB2A-6F33-434B-8ED7-25190E6EDE3A}"/>
    <cellStyle name="Output 2 2 2 2" xfId="59829" xr:uid="{68D1EE8E-600D-4195-A7AA-8DF05F534D73}"/>
    <cellStyle name="Output 2 2 2 2 2" xfId="59830" xr:uid="{5F384966-97F1-494E-BBF6-DE62672BD196}"/>
    <cellStyle name="Output 2 2 2 2 2 2" xfId="59831" xr:uid="{B9202F46-F796-4BFD-97BA-0300D6EDEC47}"/>
    <cellStyle name="Output 2 2 2 2 2 3" xfId="59832" xr:uid="{5B456D6F-9557-4787-8F79-AEC11B7E489E}"/>
    <cellStyle name="Output 2 2 2 2 3" xfId="59833" xr:uid="{BA87E3AE-3E7D-4B8D-B68F-344B3CD336BA}"/>
    <cellStyle name="Output 2 2 2 2 3 2" xfId="59834" xr:uid="{5993465F-D4BA-4F9F-83C8-54B0B0DBD95A}"/>
    <cellStyle name="Output 2 2 2 2 4" xfId="59835" xr:uid="{C51A8584-6300-4F45-A4A7-EA9EF88DDBE4}"/>
    <cellStyle name="Output 2 2 2 2 5" xfId="59836" xr:uid="{E18A6E3D-5CF7-4C23-A8C2-4F969CCA21C1}"/>
    <cellStyle name="Output 2 2 2 3" xfId="59837" xr:uid="{5A1D709E-90BE-4D48-A82A-6D8B7B2031C2}"/>
    <cellStyle name="Output 2 2 2 3 2" xfId="59838" xr:uid="{0F8FF73E-BAA2-4080-A714-459037051ED9}"/>
    <cellStyle name="Output 2 2 2 3 2 2" xfId="59839" xr:uid="{AC258951-204D-4F5B-B93F-698767D329D4}"/>
    <cellStyle name="Output 2 2 2 3 3" xfId="59840" xr:uid="{5EE2D088-8CF7-434C-BE77-E0782781027D}"/>
    <cellStyle name="Output 2 2 2 4" xfId="59841" xr:uid="{028899DD-1656-4E32-B8CC-A43038E4F997}"/>
    <cellStyle name="Output 2 2 2 4 2" xfId="59842" xr:uid="{74B40784-DAAE-4435-A037-FD057B3AE577}"/>
    <cellStyle name="Output 2 2 2 5" xfId="59843" xr:uid="{CADB5826-2865-4778-B93C-B43F7CDA4CCB}"/>
    <cellStyle name="Output 2 2 2_Actual PT" xfId="59844" xr:uid="{A11C739F-D40D-4CED-A2F1-42B68415C457}"/>
    <cellStyle name="Output 2 2 20" xfId="59845" xr:uid="{03D9D2AC-28B7-4BF0-A03C-3525DCC15A0C}"/>
    <cellStyle name="Output 2 2 3" xfId="59846" xr:uid="{B7E49CCA-6EB9-49CA-907B-14F56E490A2A}"/>
    <cellStyle name="Output 2 2 3 2" xfId="59847" xr:uid="{D0A26472-9C6E-44A6-96BE-B591992FB4F0}"/>
    <cellStyle name="Output 2 2 3 2 2" xfId="59848" xr:uid="{7090A035-48F1-48FA-BD5C-DEA20F13B5C6}"/>
    <cellStyle name="Output 2 2 3 2 2 2" xfId="59849" xr:uid="{9B6C121C-9BC4-4E77-81D7-1A1DAA72E1CD}"/>
    <cellStyle name="Output 2 2 3 2 3" xfId="59850" xr:uid="{7CD08623-A4B1-4AE0-B785-345C1F9F096A}"/>
    <cellStyle name="Output 2 2 3 3" xfId="59851" xr:uid="{1202D395-4702-4B1B-9438-439E32554A5F}"/>
    <cellStyle name="Output 2 2 3 3 2" xfId="59852" xr:uid="{E760EF41-5443-4FA0-8785-9A104D8C2C1E}"/>
    <cellStyle name="Output 2 2 3 3 2 2" xfId="59853" xr:uid="{9E59E509-4984-4C7E-8563-55D7A7CC228A}"/>
    <cellStyle name="Output 2 2 3 3 3" xfId="59854" xr:uid="{83572AA6-B73F-4636-853C-ACB8F6F527B4}"/>
    <cellStyle name="Output 2 2 3 4" xfId="59855" xr:uid="{0C97C56B-0103-4F94-AFFB-EF5D50FBAC19}"/>
    <cellStyle name="Output 2 2 3 4 2" xfId="59856" xr:uid="{DCF151EE-2AD4-4108-B993-31F27ADC75F3}"/>
    <cellStyle name="Output 2 2 3 5" xfId="59857" xr:uid="{50EEE2E3-1AB5-42B0-A1A8-49DD4ADA0A8F}"/>
    <cellStyle name="Output 2 2 3_Actual PT" xfId="59858" xr:uid="{89671EFF-ED13-4470-8DCB-40987009C473}"/>
    <cellStyle name="Output 2 2 4" xfId="59859" xr:uid="{5E453FA5-0CA5-4708-A6A8-E15F28198FD3}"/>
    <cellStyle name="Output 2 2 4 2" xfId="59860" xr:uid="{C259942F-63E8-4CD4-948C-58F9E6F96189}"/>
    <cellStyle name="Output 2 2 4 2 2" xfId="59861" xr:uid="{9441A777-79B4-492E-956B-75AC72F84D47}"/>
    <cellStyle name="Output 2 2 4 2 3" xfId="59862" xr:uid="{B33A604D-3005-4269-8F8D-FAC784B62882}"/>
    <cellStyle name="Output 2 2 4 3" xfId="59863" xr:uid="{8B050A8F-B18D-430B-97D6-59953C689B2C}"/>
    <cellStyle name="Output 2 2 4 4" xfId="59864" xr:uid="{D076DA94-F37E-4E0E-8F8D-80D3FB1BBB57}"/>
    <cellStyle name="Output 2 2 4_Actual PT" xfId="59865" xr:uid="{994D990A-E18E-4B64-85B8-5EB8149837B5}"/>
    <cellStyle name="Output 2 2 5" xfId="59866" xr:uid="{31139FA8-A7BD-4F06-A082-D75F31C11E15}"/>
    <cellStyle name="Output 2 2 5 2" xfId="59867" xr:uid="{59ADBA3F-77E4-4113-8959-602021F3508E}"/>
    <cellStyle name="Output 2 2 5 3" xfId="59868" xr:uid="{9A487A20-930F-4D63-B0EE-8C9F04011D7B}"/>
    <cellStyle name="Output 2 2 6" xfId="59869" xr:uid="{72E99148-A897-49BC-AAD6-F10ED8E4FEE5}"/>
    <cellStyle name="Output 2 2 6 2" xfId="59870" xr:uid="{8D0B7490-7888-4542-8C9E-D77F5DFCF37F}"/>
    <cellStyle name="Output 2 2 7" xfId="59871" xr:uid="{BE674DD5-4C06-4C79-A959-F59A4E165EC6}"/>
    <cellStyle name="Output 2 2 7 2" xfId="59872" xr:uid="{1818A600-9992-4955-95D2-F85492E32D71}"/>
    <cellStyle name="Output 2 2 8" xfId="59873" xr:uid="{56401496-C068-4DEA-B927-AEC1DED5B5C0}"/>
    <cellStyle name="Output 2 2 8 2" xfId="59874" xr:uid="{D10ED0C8-751E-4F18-8783-11B7ED15BFA4}"/>
    <cellStyle name="Output 2 2 9" xfId="59875" xr:uid="{00B43F81-C606-4974-9F90-041F15E62030}"/>
    <cellStyle name="Output 2 2 9 2" xfId="59876" xr:uid="{8AB27086-4C76-4501-B96D-A3F825CA87BB}"/>
    <cellStyle name="Output 2 2_Actual PT" xfId="59877" xr:uid="{C51F60DE-4D42-4B80-BD15-7AE7D7870F07}"/>
    <cellStyle name="Output 2 3" xfId="59878" xr:uid="{4D0857EE-44A4-4721-BD39-77D210D3969B}"/>
    <cellStyle name="Output 2 3 2" xfId="59879" xr:uid="{C361E146-7EEC-4EE1-84F4-910F221E6111}"/>
    <cellStyle name="Output 2 3 2 2" xfId="59880" xr:uid="{88EB1FFE-3BC5-4C13-A4D8-66B43463356D}"/>
    <cellStyle name="Output 2 3 2 2 2" xfId="59881" xr:uid="{3984C918-4805-4575-883E-79B15F84F49C}"/>
    <cellStyle name="Output 2 3 2 2 3" xfId="59882" xr:uid="{D5EDC3DD-8FFF-4D9A-9549-698FA6125E3A}"/>
    <cellStyle name="Output 2 3 2 3" xfId="59883" xr:uid="{EAAC8047-FE64-4EC2-A95C-F015981DE63B}"/>
    <cellStyle name="Output 2 3 2 3 2" xfId="59884" xr:uid="{DC2713B0-C969-48ED-9DE8-171A51692B8B}"/>
    <cellStyle name="Output 2 3 2 4" xfId="59885" xr:uid="{E2CF9AC9-DC72-4714-83E2-738BD90FE634}"/>
    <cellStyle name="Output 2 3 2 5" xfId="59886" xr:uid="{8A92DF64-0FF7-4394-B646-88FAA1A8C66B}"/>
    <cellStyle name="Output 2 3 3" xfId="59887" xr:uid="{FCD69F32-9229-4E82-A2A8-032ABD751820}"/>
    <cellStyle name="Output 2 3 3 2" xfId="59888" xr:uid="{5777E95F-7B6E-4034-8BF5-A5998B33C4EA}"/>
    <cellStyle name="Output 2 3 3 2 2" xfId="59889" xr:uid="{3FD9EEEC-C560-4209-A5DA-6C8240B3A49F}"/>
    <cellStyle name="Output 2 3 3 3" xfId="59890" xr:uid="{40AFA0A6-45D3-4308-8083-C1C4E5E09872}"/>
    <cellStyle name="Output 2 3 4" xfId="59891" xr:uid="{3BC2C3C2-150F-4B3B-A6A5-2AD7558C4553}"/>
    <cellStyle name="Output 2 3 4 2" xfId="59892" xr:uid="{ED8ECBD2-E40D-4F21-B2F8-44142D2100B9}"/>
    <cellStyle name="Output 2 3 5" xfId="59893" xr:uid="{50217CA1-F0EB-44E8-82A4-54AFF74B1453}"/>
    <cellStyle name="Output 2 3_Actual PT" xfId="59894" xr:uid="{2958E2C6-8E46-401B-8B6A-D5C092BFA02A}"/>
    <cellStyle name="Output 2 4" xfId="59895" xr:uid="{654530D3-F211-4DEE-8CEC-90AC170C597D}"/>
    <cellStyle name="Output 2 4 2" xfId="59896" xr:uid="{6B2D4231-6600-4D61-AEFC-2662F73A1F06}"/>
    <cellStyle name="Output 2 4 2 2" xfId="59897" xr:uid="{14609D52-AD82-4B5F-A709-9A7F1A41D438}"/>
    <cellStyle name="Output 2 4 2 2 2" xfId="59898" xr:uid="{2CA3D52C-7E93-4F3F-9C15-B6321D97B3E8}"/>
    <cellStyle name="Output 2 4 2 3" xfId="59899" xr:uid="{B0F1AC50-5F22-4B4E-9291-855EA89D82CB}"/>
    <cellStyle name="Output 2 4 3" xfId="59900" xr:uid="{9DBACB5E-0801-4F5D-B387-58AA94FA4B23}"/>
    <cellStyle name="Output 2 4 3 2" xfId="59901" xr:uid="{F4B2439C-0C62-4914-A42C-A6B46A145363}"/>
    <cellStyle name="Output 2 4 3 2 2" xfId="59902" xr:uid="{16F992D5-4480-4C81-8878-71CCF745B064}"/>
    <cellStyle name="Output 2 4 3 3" xfId="59903" xr:uid="{7144F65E-D52E-42C8-911E-25EE3674CC81}"/>
    <cellStyle name="Output 2 4 4" xfId="59904" xr:uid="{9AE30DBA-7592-4F8B-9AD2-C1C29C2C39A4}"/>
    <cellStyle name="Output 2 4 4 2" xfId="59905" xr:uid="{92923889-E75B-452B-9F9E-199161C0E967}"/>
    <cellStyle name="Output 2 4 5" xfId="59906" xr:uid="{84735CDF-CB4C-4F6D-87F3-80BD8A821636}"/>
    <cellStyle name="Output 2 4_Actual PT" xfId="59907" xr:uid="{3C1DFDE0-DF47-436F-858D-180288D59039}"/>
    <cellStyle name="Output 2 5" xfId="59908" xr:uid="{7BDF0B0D-3366-404E-85E8-70E68337221E}"/>
    <cellStyle name="Output 2 5 2" xfId="59909" xr:uid="{93138C44-59E4-4608-A1B5-07C2518C4357}"/>
    <cellStyle name="Output 2 5 2 2" xfId="59910" xr:uid="{6C541CA3-68B0-43B1-B0AE-5FC7D89C0020}"/>
    <cellStyle name="Output 2 5 3" xfId="59911" xr:uid="{8CA5C7A7-5C4A-47C2-A1CB-789905F39B29}"/>
    <cellStyle name="Output 2 6" xfId="59912" xr:uid="{20681973-FEBD-4A49-B703-1A98119EEC27}"/>
    <cellStyle name="Output 2 6 2" xfId="59913" xr:uid="{0D4F6A39-BE14-41B4-8B5B-6E1A7AC7B334}"/>
    <cellStyle name="Output 2 6 2 2" xfId="59914" xr:uid="{F612B915-1475-46A3-8E46-3C352BA9617C}"/>
    <cellStyle name="Output 2 6 3" xfId="59915" xr:uid="{C883FD1A-EE9F-4103-81C8-DA2DCFCC2475}"/>
    <cellStyle name="Output 2 7" xfId="59916" xr:uid="{537F9AE3-2E47-4501-A32F-4CA386BC83D3}"/>
    <cellStyle name="Output 2 8" xfId="59917" xr:uid="{54871F11-FE65-4A9B-9CC4-5F543A46974B}"/>
    <cellStyle name="Output 2 9" xfId="59918" xr:uid="{73894723-346A-49AE-B3E9-031BD7061141}"/>
    <cellStyle name="Output 2_Actual PT" xfId="59919" xr:uid="{17673CA0-7657-40F2-A152-260752209118}"/>
    <cellStyle name="Output 3" xfId="59920" xr:uid="{96851458-9D75-4E6E-B5B8-0AF9951736AF}"/>
    <cellStyle name="Output 3 2" xfId="59921" xr:uid="{542AFFE7-9813-4E4F-9C00-9F73383601B4}"/>
    <cellStyle name="Output 3 2 10" xfId="59922" xr:uid="{39333D8B-D41C-4952-A05D-C9B3F94E8A4E}"/>
    <cellStyle name="Output 3 2 10 2" xfId="59923" xr:uid="{466FD8E2-C2E5-42A9-A071-61FE632C4E7D}"/>
    <cellStyle name="Output 3 2 11" xfId="59924" xr:uid="{9AC0BCC7-B5B3-480C-825F-A98427621158}"/>
    <cellStyle name="Output 3 2 11 2" xfId="59925" xr:uid="{1CCFE1C3-CE7E-44A4-9678-D7CD16159375}"/>
    <cellStyle name="Output 3 2 12" xfId="59926" xr:uid="{B11B92DA-ABF4-40AF-8775-5BE02E57F78D}"/>
    <cellStyle name="Output 3 2 12 2" xfId="59927" xr:uid="{4EA15B62-D75F-4325-AE03-1BE03C3E341C}"/>
    <cellStyle name="Output 3 2 13" xfId="59928" xr:uid="{715D9980-4DC0-4725-9E4C-344EA88A360C}"/>
    <cellStyle name="Output 3 2 13 2" xfId="59929" xr:uid="{9EEF6593-0BEE-4581-9A26-80AD8A5D48E3}"/>
    <cellStyle name="Output 3 2 14" xfId="59930" xr:uid="{2B517121-3062-4F55-AAC8-6AFAB414E838}"/>
    <cellStyle name="Output 3 2 14 2" xfId="59931" xr:uid="{357F83EC-6E1C-49EA-8900-60B4866F30B5}"/>
    <cellStyle name="Output 3 2 15" xfId="59932" xr:uid="{1682182B-0A9E-4B30-9E64-92E3BF0D389C}"/>
    <cellStyle name="Output 3 2 15 2" xfId="59933" xr:uid="{24E3984C-0F16-4A74-88CE-9496E954C6E9}"/>
    <cellStyle name="Output 3 2 16" xfId="59934" xr:uid="{8C71316E-0F4B-4FBB-A89D-C9792860F5F1}"/>
    <cellStyle name="Output 3 2 16 2" xfId="59935" xr:uid="{A33AC68A-7425-4185-A820-C464E0701A10}"/>
    <cellStyle name="Output 3 2 17" xfId="59936" xr:uid="{E9587A63-18AF-459E-937C-3C6C57669647}"/>
    <cellStyle name="Output 3 2 17 2" xfId="59937" xr:uid="{A1F2CF00-FE8C-4B27-A079-4868A3CBBC75}"/>
    <cellStyle name="Output 3 2 18" xfId="59938" xr:uid="{AB0C2FCD-A8F5-43CA-9F05-24BA15DF3259}"/>
    <cellStyle name="Output 3 2 18 2" xfId="59939" xr:uid="{12026920-728A-40DC-A52A-7D24558E4D39}"/>
    <cellStyle name="Output 3 2 19" xfId="59940" xr:uid="{A1CD5B1E-187A-4ADE-8B4F-DF2F9BD8DFC1}"/>
    <cellStyle name="Output 3 2 2" xfId="59941" xr:uid="{F354B86E-98DE-4ED8-BA07-7E0D9E5F29F5}"/>
    <cellStyle name="Output 3 2 2 2" xfId="59942" xr:uid="{2C3482BD-0C9A-4EDE-9190-821F74A049F7}"/>
    <cellStyle name="Output 3 2 2 2 2" xfId="59943" xr:uid="{74015471-4EBF-4FEE-9CB6-F6596838252B}"/>
    <cellStyle name="Output 3 2 2 2 2 2" xfId="59944" xr:uid="{8F344AE2-9FBD-4AE9-809B-13E7294FCA55}"/>
    <cellStyle name="Output 3 2 2 2 3" xfId="59945" xr:uid="{927D44E1-33AC-4E81-9BA3-02B5D27C0539}"/>
    <cellStyle name="Output 3 2 2 3" xfId="59946" xr:uid="{629B26C3-7AFC-4E86-A813-E449767EE5DD}"/>
    <cellStyle name="Output 3 2 2 3 2" xfId="59947" xr:uid="{FADAB412-E53D-490B-89A8-81195E0F11B9}"/>
    <cellStyle name="Output 3 2 2 3 3" xfId="59948" xr:uid="{C6A9D403-60A2-40CC-84BB-472E0B982251}"/>
    <cellStyle name="Output 3 2 2 4" xfId="59949" xr:uid="{4EAEA7F7-500A-4703-982D-341BB8C1D8C6}"/>
    <cellStyle name="Output 3 2 2 5" xfId="59950" xr:uid="{685EC53F-37FC-4DB7-BAF0-E4670BF0DB7B}"/>
    <cellStyle name="Output 3 2 2_Actual PT" xfId="59951" xr:uid="{1D64D001-62B0-44EE-9440-C6649731F459}"/>
    <cellStyle name="Output 3 2 20" xfId="59952" xr:uid="{F28EC05B-A24B-4DF9-A01D-F7C50461B537}"/>
    <cellStyle name="Output 3 2 3" xfId="59953" xr:uid="{38619262-0B4E-49E5-8B00-5A92D79D79DC}"/>
    <cellStyle name="Output 3 2 3 2" xfId="59954" xr:uid="{429EB750-9156-4BDD-A89B-41913CEB2225}"/>
    <cellStyle name="Output 3 2 3 2 2" xfId="59955" xr:uid="{1B2515F3-9307-453E-8757-40E9969B86EA}"/>
    <cellStyle name="Output 3 2 3 3" xfId="59956" xr:uid="{6D31F6A2-784B-4399-BA02-576E4D80C541}"/>
    <cellStyle name="Output 3 2 4" xfId="59957" xr:uid="{BD58BB2D-2602-4844-A7AC-99EEF652B246}"/>
    <cellStyle name="Output 3 2 4 2" xfId="59958" xr:uid="{D5B4603F-3C5E-4E55-8DF1-E6BD4E0BCCFF}"/>
    <cellStyle name="Output 3 2 4 3" xfId="59959" xr:uid="{6EE7E67B-AF32-4075-8865-622CA56F6B6C}"/>
    <cellStyle name="Output 3 2 5" xfId="59960" xr:uid="{CBDDF8AC-1BE3-4CC4-8DFF-2B4105A5BCA4}"/>
    <cellStyle name="Output 3 2 5 2" xfId="59961" xr:uid="{91E138C7-237E-461D-985C-4D7554C76501}"/>
    <cellStyle name="Output 3 2 6" xfId="59962" xr:uid="{63DCCB3F-284E-4883-B698-E4FDBDE2BD47}"/>
    <cellStyle name="Output 3 2 6 2" xfId="59963" xr:uid="{925A6532-E6BF-42C3-B3A6-135931990505}"/>
    <cellStyle name="Output 3 2 7" xfId="59964" xr:uid="{1032AB12-C85F-49BC-A70C-AC95FE3E6E78}"/>
    <cellStyle name="Output 3 2 7 2" xfId="59965" xr:uid="{F8F1F63B-BC62-4A5A-933A-656195E3ACBD}"/>
    <cellStyle name="Output 3 2 8" xfId="59966" xr:uid="{E8616D26-57AF-43F5-94FC-9CA35B8A4278}"/>
    <cellStyle name="Output 3 2 8 2" xfId="59967" xr:uid="{B27057C7-800F-4E40-BE1C-16686B3800F8}"/>
    <cellStyle name="Output 3 2 9" xfId="59968" xr:uid="{7209956F-5FC3-4BED-B49E-30F96B7CAF3F}"/>
    <cellStyle name="Output 3 2 9 2" xfId="59969" xr:uid="{9647FD67-D46E-402C-91D9-B84A7529B1C3}"/>
    <cellStyle name="Output 3 2_Actual PT" xfId="59970" xr:uid="{AC7DABD0-98AC-4D75-9EC3-1D6EA82C8D60}"/>
    <cellStyle name="Output 3 3" xfId="59971" xr:uid="{17BC4DE8-9B3D-4154-B076-F969199E1563}"/>
    <cellStyle name="Output 3 3 2" xfId="59972" xr:uid="{10435768-1F2F-4BC3-8EEA-DD4BEC81A0DB}"/>
    <cellStyle name="Output 3 3 2 2" xfId="59973" xr:uid="{9DAD3575-C809-4519-B68B-18C2EB0EA424}"/>
    <cellStyle name="Output 3 3 2 2 2" xfId="59974" xr:uid="{FD67A471-9DAA-40FA-879B-F5D7A15DF8AC}"/>
    <cellStyle name="Output 3 3 2 3" xfId="59975" xr:uid="{77A3241A-D11D-4B78-99A0-7E0AA5A4D77F}"/>
    <cellStyle name="Output 3 3 3" xfId="59976" xr:uid="{475D8C6D-428C-4AD7-9114-A3C62FBC7EB0}"/>
    <cellStyle name="Output 3 3 3 2" xfId="59977" xr:uid="{C132AAA9-54B3-41E7-BCD1-EB704F6DF0C1}"/>
    <cellStyle name="Output 3 3 3 2 2" xfId="59978" xr:uid="{4A0A39E0-F2DB-4B98-B040-FCAB72049154}"/>
    <cellStyle name="Output 3 3 3 3" xfId="59979" xr:uid="{FF4957A2-2295-47DF-92F0-6A90E09D863B}"/>
    <cellStyle name="Output 3 3 4" xfId="59980" xr:uid="{057A1EBA-340E-4993-8321-3C26705E2975}"/>
    <cellStyle name="Output 3 3 4 2" xfId="59981" xr:uid="{3ECB31ED-69C0-4028-9C2A-E6F653B398AE}"/>
    <cellStyle name="Output 3 3 5" xfId="59982" xr:uid="{5D426A8F-D011-488C-B518-44425EE2F774}"/>
    <cellStyle name="Output 3 3_Actual PT" xfId="59983" xr:uid="{CEF8D1A0-7D3C-4B9D-87C3-F414FEEE07A3}"/>
    <cellStyle name="Output 3 4" xfId="59984" xr:uid="{1828EDBC-3744-4FAA-B421-AB38E56771B9}"/>
    <cellStyle name="Output 3 4 2" xfId="59985" xr:uid="{AAA59C34-A518-4B04-A4D9-1EC3BECF9E7E}"/>
    <cellStyle name="Output 3 4 2 2" xfId="59986" xr:uid="{A3859B6D-0195-4584-94AB-9157D9EF4922}"/>
    <cellStyle name="Output 3 4 3" xfId="59987" xr:uid="{D381F0E2-0E9D-4BF4-934E-F8AD17E48893}"/>
    <cellStyle name="Output 3 5" xfId="59988" xr:uid="{106CC45E-BEA1-47A8-960A-587B3262BD84}"/>
    <cellStyle name="Output 3 5 2" xfId="59989" xr:uid="{76EE1717-427D-462F-8E7B-316BF01D2132}"/>
    <cellStyle name="Output 3 5 3" xfId="59990" xr:uid="{81548B22-C61C-4F53-B5DE-0F6BB8F2151A}"/>
    <cellStyle name="Output 3 6" xfId="59991" xr:uid="{82CCA7F3-5CAA-48B9-8DA6-65B7488262C0}"/>
    <cellStyle name="Output 3_Actual PT" xfId="59992" xr:uid="{9E86DAAD-3662-47B7-8FC1-06E7F00587A0}"/>
    <cellStyle name="Output 4" xfId="59993" xr:uid="{A5481BC7-EA2A-4601-A2DD-BEED0CE057BA}"/>
    <cellStyle name="Output 4 2" xfId="59994" xr:uid="{48F4997D-A11A-4B54-978D-879AACFC429C}"/>
    <cellStyle name="Output 4 2 10" xfId="59995" xr:uid="{34E7EDC4-49D3-4B31-BBC9-6E4A907C7A46}"/>
    <cellStyle name="Output 4 2 10 2" xfId="59996" xr:uid="{132FB923-CB6D-4A04-8B0A-0C8FABFDB57A}"/>
    <cellStyle name="Output 4 2 11" xfId="59997" xr:uid="{65FF7B45-122A-4704-B8C3-972A43AF1EE3}"/>
    <cellStyle name="Output 4 2 11 2" xfId="59998" xr:uid="{5555C1BF-B5EC-4E73-AADE-0093FCE77A4C}"/>
    <cellStyle name="Output 4 2 12" xfId="59999" xr:uid="{FD195792-6400-4842-95B4-1C0DA7AC345E}"/>
    <cellStyle name="Output 4 2 12 2" xfId="60000" xr:uid="{74E09C1E-63B8-4AA3-BCB2-418818A97CC1}"/>
    <cellStyle name="Output 4 2 13" xfId="60001" xr:uid="{26759B22-3B7E-4744-92F3-319DC3F5AEC1}"/>
    <cellStyle name="Output 4 2 13 2" xfId="60002" xr:uid="{723E1EA4-6366-4F0F-8133-261B22CAA03F}"/>
    <cellStyle name="Output 4 2 14" xfId="60003" xr:uid="{3B782B09-2436-4C2B-B8FD-AC0F65D00505}"/>
    <cellStyle name="Output 4 2 14 2" xfId="60004" xr:uid="{40172960-EAAD-437F-8D94-9996246A303B}"/>
    <cellStyle name="Output 4 2 15" xfId="60005" xr:uid="{D6CF3802-DD1B-47A9-960A-BD574A3D7A7D}"/>
    <cellStyle name="Output 4 2 15 2" xfId="60006" xr:uid="{C3ACB0A9-AE39-4CD6-BB4F-BAED50762E0A}"/>
    <cellStyle name="Output 4 2 16" xfId="60007" xr:uid="{198C9D06-0916-4F89-B3D5-56BDADFE4709}"/>
    <cellStyle name="Output 4 2 16 2" xfId="60008" xr:uid="{CBA44E45-89BB-49E2-98D2-5AD0BA1F4DCA}"/>
    <cellStyle name="Output 4 2 17" xfId="60009" xr:uid="{BB08B351-FD51-4E58-9813-FC7A7B865CFC}"/>
    <cellStyle name="Output 4 2 17 2" xfId="60010" xr:uid="{0BD82CD9-018A-47F7-86F9-4D142404BE21}"/>
    <cellStyle name="Output 4 2 18" xfId="60011" xr:uid="{F339E3ED-0AF6-40D2-BB6E-11E6FF3E8173}"/>
    <cellStyle name="Output 4 2 18 2" xfId="60012" xr:uid="{69DE62C6-BEAA-4C4B-830D-73ADAF4FDBC2}"/>
    <cellStyle name="Output 4 2 19" xfId="60013" xr:uid="{2965187C-12E5-4778-A693-4D6A1142F739}"/>
    <cellStyle name="Output 4 2 2" xfId="60014" xr:uid="{E0129E4C-B19C-45FD-891E-2E50B5C2304E}"/>
    <cellStyle name="Output 4 2 2 2" xfId="60015" xr:uid="{D078A3FA-24F0-4974-87DA-035EA268F0C9}"/>
    <cellStyle name="Output 4 2 2 2 2" xfId="60016" xr:uid="{400B1FB7-0B5A-4AE0-A48D-BEF0EC8F70B3}"/>
    <cellStyle name="Output 4 2 2 2 2 2" xfId="60017" xr:uid="{94E04F56-518E-4D8D-92F8-E4073923CCE5}"/>
    <cellStyle name="Output 4 2 2 2 3" xfId="60018" xr:uid="{425E3180-5E84-4BBB-AED6-A847C03438B6}"/>
    <cellStyle name="Output 4 2 2 3" xfId="60019" xr:uid="{2E015D9C-279B-4970-9BF2-66F3F611F5D5}"/>
    <cellStyle name="Output 4 2 2 3 2" xfId="60020" xr:uid="{5025F94F-C514-47A0-BC6C-328AD58D4607}"/>
    <cellStyle name="Output 4 2 2 3 3" xfId="60021" xr:uid="{CF034CC1-9428-4B4F-8C09-A24AA5BF3325}"/>
    <cellStyle name="Output 4 2 2 4" xfId="60022" xr:uid="{B57D577D-888F-403D-97F2-BD6572B08786}"/>
    <cellStyle name="Output 4 2 2 5" xfId="60023" xr:uid="{DC415B3E-13F8-4110-A6AF-736196167232}"/>
    <cellStyle name="Output 4 2 2_Actual PT" xfId="60024" xr:uid="{398174F6-6962-44CA-8786-1889805F9B90}"/>
    <cellStyle name="Output 4 2 20" xfId="60025" xr:uid="{F7D456F5-0DD2-487B-B8F7-C069F3E94A0A}"/>
    <cellStyle name="Output 4 2 3" xfId="60026" xr:uid="{03035B96-294D-4883-A959-902268047E86}"/>
    <cellStyle name="Output 4 2 3 2" xfId="60027" xr:uid="{973EC3B9-81A9-4313-B490-5AEBB97932C5}"/>
    <cellStyle name="Output 4 2 3 2 2" xfId="60028" xr:uid="{D97E043A-BB04-43B0-9B7D-22EE004E50EC}"/>
    <cellStyle name="Output 4 2 3 3" xfId="60029" xr:uid="{864BC026-E8B0-407E-B3EF-86C1FE81BA86}"/>
    <cellStyle name="Output 4 2 4" xfId="60030" xr:uid="{E2F42328-D06F-4DD0-8815-A08E9029BFCE}"/>
    <cellStyle name="Output 4 2 4 2" xfId="60031" xr:uid="{A5591BDF-1780-483D-BEA3-6E5E1037BDCA}"/>
    <cellStyle name="Output 4 2 4 3" xfId="60032" xr:uid="{0CB849EF-86AD-4E2B-9AA7-4D3AB2F9282A}"/>
    <cellStyle name="Output 4 2 5" xfId="60033" xr:uid="{AA16EE91-73A9-4A1E-BFE4-884E959FFE0D}"/>
    <cellStyle name="Output 4 2 5 2" xfId="60034" xr:uid="{CD9AC36F-142C-4E3E-A6A0-E277745F2A77}"/>
    <cellStyle name="Output 4 2 6" xfId="60035" xr:uid="{DB367481-BD05-47A0-8A87-0D1613186FD2}"/>
    <cellStyle name="Output 4 2 6 2" xfId="60036" xr:uid="{FED0CB3D-7340-456C-B699-227F029925AA}"/>
    <cellStyle name="Output 4 2 7" xfId="60037" xr:uid="{5959509C-A59B-4F67-AAA5-D80FCACE5C94}"/>
    <cellStyle name="Output 4 2 7 2" xfId="60038" xr:uid="{D83EF42A-0A95-441D-827F-8118B6C00255}"/>
    <cellStyle name="Output 4 2 8" xfId="60039" xr:uid="{126840DE-EC6A-4793-B6D0-AB8255DFC47A}"/>
    <cellStyle name="Output 4 2 8 2" xfId="60040" xr:uid="{3AE3876D-8E10-43BB-B4B6-92281592C680}"/>
    <cellStyle name="Output 4 2 9" xfId="60041" xr:uid="{CB8C2C48-A9B5-4F2A-A7B4-899D4F478233}"/>
    <cellStyle name="Output 4 2 9 2" xfId="60042" xr:uid="{82F729E2-CC67-4FA2-B0C8-7FF8EA8B18A2}"/>
    <cellStyle name="Output 4 2_Actual PT" xfId="60043" xr:uid="{14D144CB-3493-4077-877A-40B52BC50B0B}"/>
    <cellStyle name="Output 4 3" xfId="60044" xr:uid="{2D3DCF21-2B90-418F-AF7B-E762C1070E60}"/>
    <cellStyle name="Output 4 3 2" xfId="60045" xr:uid="{6D5F7352-6635-4A93-A7C5-F7C7D60715B9}"/>
    <cellStyle name="Output 4 3 2 2" xfId="60046" xr:uid="{13E91BF3-4EF4-4C29-9521-32ABF18E1E4B}"/>
    <cellStyle name="Output 4 3 2 2 2" xfId="60047" xr:uid="{3E598E55-9269-4F9C-865F-7DC7209E4B66}"/>
    <cellStyle name="Output 4 3 2 3" xfId="60048" xr:uid="{1B198C77-5CF7-45EF-97DA-9A1EAC470F07}"/>
    <cellStyle name="Output 4 3 3" xfId="60049" xr:uid="{FF741848-899C-4187-99AF-0020EEC1DCE4}"/>
    <cellStyle name="Output 4 3 3 2" xfId="60050" xr:uid="{F321929E-FD5E-4D08-9832-309235DF46F0}"/>
    <cellStyle name="Output 4 3 3 2 2" xfId="60051" xr:uid="{A813E9B0-9170-4737-AC2D-1E9E136A3DFD}"/>
    <cellStyle name="Output 4 3 3 3" xfId="60052" xr:uid="{BAFA935B-29DD-4D64-99F5-FB6C38905C40}"/>
    <cellStyle name="Output 4 3 4" xfId="60053" xr:uid="{5AC4B7E7-1DD3-4A02-9A5D-BE583DB59C1A}"/>
    <cellStyle name="Output 4 3 4 2" xfId="60054" xr:uid="{EFF044E4-4A69-4EB1-B430-8687AA637D2B}"/>
    <cellStyle name="Output 4 3 5" xfId="60055" xr:uid="{3601501E-60B3-4F0A-9175-0BC68E833033}"/>
    <cellStyle name="Output 4 3_Actual PT" xfId="60056" xr:uid="{571DFAA2-B8B2-4A92-BD15-37A63F37A25D}"/>
    <cellStyle name="Output 4 4" xfId="60057" xr:uid="{519F21AA-76F3-4F09-8D96-3C14C0989E99}"/>
    <cellStyle name="Output 4 4 2" xfId="60058" xr:uid="{8AEB55BD-9284-4CC6-B9FE-E3154E9918DE}"/>
    <cellStyle name="Output 4 4 2 2" xfId="60059" xr:uid="{30110E39-5E77-4B0B-9D50-88693459F9BB}"/>
    <cellStyle name="Output 4 4 3" xfId="60060" xr:uid="{4C8351BA-7759-423D-9C97-965D4D14B987}"/>
    <cellStyle name="Output 4 5" xfId="60061" xr:uid="{AF034E31-D6F7-4C79-9FF7-0D13C70CB364}"/>
    <cellStyle name="Output 4 5 2" xfId="60062" xr:uid="{05E1054E-DF4E-4E9B-9249-5F7A01BB12F7}"/>
    <cellStyle name="Output 4 5 3" xfId="60063" xr:uid="{57F0B3F6-8177-43CD-AA8F-E28CCF3BA187}"/>
    <cellStyle name="Output 4 6" xfId="60064" xr:uid="{8B7DDA6D-FFC7-48C5-BCBB-2F4DE8FD0B62}"/>
    <cellStyle name="Output 4_Actual PT" xfId="60065" xr:uid="{29DD7704-3588-4A05-B7EE-64D43CD61432}"/>
    <cellStyle name="Output 5" xfId="60066" xr:uid="{BDCD8F5A-BA53-4EC3-98F5-85029151D8CC}"/>
    <cellStyle name="Output 5 2" xfId="60067" xr:uid="{E457E9E7-BE9C-4985-BDCD-F176BE1E7CD1}"/>
    <cellStyle name="Output 5 2 10" xfId="60068" xr:uid="{A20F5838-AC26-4B82-A3E7-DBF1257684A3}"/>
    <cellStyle name="Output 5 2 10 2" xfId="60069" xr:uid="{11497FAD-D954-40F6-B83E-66AEC1C2FEB8}"/>
    <cellStyle name="Output 5 2 11" xfId="60070" xr:uid="{819B3AD7-7895-4328-8838-E8E747781CC0}"/>
    <cellStyle name="Output 5 2 11 2" xfId="60071" xr:uid="{EA91281D-9685-408A-8E1C-BCAF5D788FE6}"/>
    <cellStyle name="Output 5 2 12" xfId="60072" xr:uid="{2BBEFFEA-D359-422E-87BB-2A627629AE53}"/>
    <cellStyle name="Output 5 2 12 2" xfId="60073" xr:uid="{E4B05840-9494-4CAC-9679-8924367CCB2F}"/>
    <cellStyle name="Output 5 2 13" xfId="60074" xr:uid="{266A7687-557C-402C-9764-65ED24A15ACE}"/>
    <cellStyle name="Output 5 2 13 2" xfId="60075" xr:uid="{07844B5A-AC80-48A9-8366-0366F7B8E19F}"/>
    <cellStyle name="Output 5 2 14" xfId="60076" xr:uid="{F7C00CD7-E43B-498F-A326-7B7A1BE25B07}"/>
    <cellStyle name="Output 5 2 14 2" xfId="60077" xr:uid="{919249E9-A85B-4323-AA6E-650A49FF5D7D}"/>
    <cellStyle name="Output 5 2 15" xfId="60078" xr:uid="{BA0F0240-51E8-4641-8547-21208045C71E}"/>
    <cellStyle name="Output 5 2 15 2" xfId="60079" xr:uid="{2F08F557-8768-46F7-BC58-D20AE27BB23F}"/>
    <cellStyle name="Output 5 2 16" xfId="60080" xr:uid="{DFF19975-6CA3-4127-8002-15293A66AD08}"/>
    <cellStyle name="Output 5 2 16 2" xfId="60081" xr:uid="{44827751-817B-4CD6-8D4D-327C04947648}"/>
    <cellStyle name="Output 5 2 17" xfId="60082" xr:uid="{EFF3D530-48A1-41B0-A2F7-CE5D2B79D7CD}"/>
    <cellStyle name="Output 5 2 17 2" xfId="60083" xr:uid="{A4EDB943-8787-48D0-81A1-AC9DC9AE38AE}"/>
    <cellStyle name="Output 5 2 18" xfId="60084" xr:uid="{16C00E95-0088-454C-AD01-04A400AD3483}"/>
    <cellStyle name="Output 5 2 18 2" xfId="60085" xr:uid="{B285C6B0-42F7-4ED2-A61B-32C253A4908B}"/>
    <cellStyle name="Output 5 2 19" xfId="60086" xr:uid="{9D99C6F2-ADCD-4CBC-89F8-B6A503E1B2A1}"/>
    <cellStyle name="Output 5 2 2" xfId="60087" xr:uid="{44F9C410-A8AC-4028-9812-8E2792D35F5B}"/>
    <cellStyle name="Output 5 2 2 2" xfId="60088" xr:uid="{C2BD9905-369D-4ED7-9832-9E2ADFB6C7D9}"/>
    <cellStyle name="Output 5 2 2 2 2" xfId="60089" xr:uid="{B3112B40-C87B-4315-8356-2AE80286CE73}"/>
    <cellStyle name="Output 5 2 2 2 2 2" xfId="60090" xr:uid="{FC774CC4-D057-4AFA-8551-FC99994AE0D0}"/>
    <cellStyle name="Output 5 2 2 2 3" xfId="60091" xr:uid="{C03C5A52-E82A-499A-B102-77180E15838D}"/>
    <cellStyle name="Output 5 2 2 3" xfId="60092" xr:uid="{05F75234-1F2A-4707-969C-FD187ABE79B6}"/>
    <cellStyle name="Output 5 2 2 3 2" xfId="60093" xr:uid="{6B5814B5-20C1-4728-BE5B-E1804FD1B394}"/>
    <cellStyle name="Output 5 2 2 3 3" xfId="60094" xr:uid="{EBA3C20A-7BBF-41E5-8F5B-AB98758C5495}"/>
    <cellStyle name="Output 5 2 2 4" xfId="60095" xr:uid="{1422EA26-EDD9-478B-999C-994DE5E5E720}"/>
    <cellStyle name="Output 5 2 2 5" xfId="60096" xr:uid="{5D42ADA1-42E4-4B03-8A59-DD19D9E8E085}"/>
    <cellStyle name="Output 5 2 2_Actual PT" xfId="60097" xr:uid="{589E6B2C-5A2B-44A0-A25C-0766506E0553}"/>
    <cellStyle name="Output 5 2 20" xfId="60098" xr:uid="{6674CD11-7E2D-4D09-BCE3-E5D0F6CF69FC}"/>
    <cellStyle name="Output 5 2 3" xfId="60099" xr:uid="{F1518E29-CEBF-4472-9215-ECC65B6E5C79}"/>
    <cellStyle name="Output 5 2 3 2" xfId="60100" xr:uid="{0FACC4C2-54BA-4965-8413-0DD941B2FDC6}"/>
    <cellStyle name="Output 5 2 3 2 2" xfId="60101" xr:uid="{179457D6-A5CC-4ED8-8F2A-D6C6DDA37A1E}"/>
    <cellStyle name="Output 5 2 3 3" xfId="60102" xr:uid="{68636F9A-2FD2-43E9-90BD-CC301E4BA46E}"/>
    <cellStyle name="Output 5 2 4" xfId="60103" xr:uid="{83A309A3-DADB-4B2F-865A-2B40A1C0F277}"/>
    <cellStyle name="Output 5 2 4 2" xfId="60104" xr:uid="{61934D9D-6CA7-4A13-9DAA-CA146130395E}"/>
    <cellStyle name="Output 5 2 4 3" xfId="60105" xr:uid="{12AD2E8B-6FD1-4E02-A6D0-554D4C4A1278}"/>
    <cellStyle name="Output 5 2 5" xfId="60106" xr:uid="{4CDE0FC5-D6A2-4D92-9322-398F9D90E857}"/>
    <cellStyle name="Output 5 2 5 2" xfId="60107" xr:uid="{FBB8EF19-A988-4CD0-94FC-A593B77B95D7}"/>
    <cellStyle name="Output 5 2 6" xfId="60108" xr:uid="{C32C5A7C-5527-4F28-8D3A-6A251D7FC12F}"/>
    <cellStyle name="Output 5 2 6 2" xfId="60109" xr:uid="{0D1DFC6D-CBDF-4422-AB6B-C468AB966858}"/>
    <cellStyle name="Output 5 2 7" xfId="60110" xr:uid="{990EFCDF-61DA-4AFB-A32F-D1C29BCFCE05}"/>
    <cellStyle name="Output 5 2 7 2" xfId="60111" xr:uid="{C5B63E64-0B3B-4BF7-B12D-CF895366EAA3}"/>
    <cellStyle name="Output 5 2 8" xfId="60112" xr:uid="{F336E32A-2B26-456F-896D-2BA5571DADFF}"/>
    <cellStyle name="Output 5 2 8 2" xfId="60113" xr:uid="{B934716D-4C06-4FDF-8078-F21C4E694C78}"/>
    <cellStyle name="Output 5 2 9" xfId="60114" xr:uid="{F0CFC2E3-C608-489A-81D4-27143EAD2E1B}"/>
    <cellStyle name="Output 5 2 9 2" xfId="60115" xr:uid="{C8703C70-74DD-486F-B8DA-F2552A22C7FB}"/>
    <cellStyle name="Output 5 2_Actual PT" xfId="60116" xr:uid="{F4DEC738-7FA9-4FD3-A85E-A6B36BC0A9F1}"/>
    <cellStyle name="Output 5 3" xfId="60117" xr:uid="{13B71C76-F533-444E-89E3-3C663A9CBEF8}"/>
    <cellStyle name="Output 5 3 2" xfId="60118" xr:uid="{A082F141-97DE-4F48-A9FA-9EA69FA5B55D}"/>
    <cellStyle name="Output 5 3 2 2" xfId="60119" xr:uid="{F12F253F-0A15-40C3-958A-06E5EE0B9797}"/>
    <cellStyle name="Output 5 3 2 2 2" xfId="60120" xr:uid="{396CB705-124C-4999-9D10-239150BB3C64}"/>
    <cellStyle name="Output 5 3 2 3" xfId="60121" xr:uid="{90AC9F34-0125-4170-B988-12C00D7F6E71}"/>
    <cellStyle name="Output 5 3 3" xfId="60122" xr:uid="{FAC4403A-636A-4BC9-9864-30972B1DB0E0}"/>
    <cellStyle name="Output 5 3 3 2" xfId="60123" xr:uid="{6DADE8B3-5A96-4E28-9029-FF7EFABE35D2}"/>
    <cellStyle name="Output 5 3 3 2 2" xfId="60124" xr:uid="{53525B9C-9EC7-4247-9593-7DFCBD7CC8BD}"/>
    <cellStyle name="Output 5 3 3 3" xfId="60125" xr:uid="{BD151B0F-B2C5-4E15-9880-9897BE586416}"/>
    <cellStyle name="Output 5 3 4" xfId="60126" xr:uid="{25CDFA9C-C24B-4194-B24D-9252FB97AD47}"/>
    <cellStyle name="Output 5 3 4 2" xfId="60127" xr:uid="{3356F226-D7DD-483C-968B-94F5BC5AB917}"/>
    <cellStyle name="Output 5 3 5" xfId="60128" xr:uid="{A57131CF-5AE5-446D-8DDE-8880B126112B}"/>
    <cellStyle name="Output 5 3_Actual PT" xfId="60129" xr:uid="{FB3FCAA7-38C4-414A-AF45-41B1F21DD03F}"/>
    <cellStyle name="Output 5 4" xfId="60130" xr:uid="{ED9E4E23-6796-43B3-A186-001A08943C79}"/>
    <cellStyle name="Output 5 4 2" xfId="60131" xr:uid="{5D635BBA-9CAE-4A9F-AFC3-CBF4E976EBD0}"/>
    <cellStyle name="Output 5 4 2 2" xfId="60132" xr:uid="{B62E8AA1-BDEA-47C5-8380-BEC5B8F4AECB}"/>
    <cellStyle name="Output 5 4 3" xfId="60133" xr:uid="{69C1D888-1BE7-442A-AB1C-2D9A6BC59F03}"/>
    <cellStyle name="Output 5 5" xfId="60134" xr:uid="{B07031E2-072D-423E-BA8B-6644D274395B}"/>
    <cellStyle name="Output 5 5 2" xfId="60135" xr:uid="{3F31A278-A8E8-4992-8677-5063F7637A20}"/>
    <cellStyle name="Output 5 5 3" xfId="60136" xr:uid="{E48289A2-575A-4C3B-BCA7-71FF56668EAF}"/>
    <cellStyle name="Output 5 6" xfId="60137" xr:uid="{B45B8B96-B487-49C1-B9D2-2ED8F5F68862}"/>
    <cellStyle name="Output 5_Actual PT" xfId="60138" xr:uid="{122C1F35-FD1B-4D42-9838-92972955283D}"/>
    <cellStyle name="Output 6" xfId="60139" xr:uid="{25C17D3B-671C-47D2-A372-06A7A44DBEA4}"/>
    <cellStyle name="Output 6 2" xfId="60140" xr:uid="{FF19647A-FF48-46C2-8463-7C6331E94C7D}"/>
    <cellStyle name="Output 6 2 10" xfId="60141" xr:uid="{F250CBCF-A1CA-4B7F-A981-1BFA5B06DCD4}"/>
    <cellStyle name="Output 6 2 10 2" xfId="60142" xr:uid="{CF8FE591-22CF-4652-95C3-1DADC70D652B}"/>
    <cellStyle name="Output 6 2 11" xfId="60143" xr:uid="{AA55A200-AAC7-4D1A-8E4E-6DC8F7CB8453}"/>
    <cellStyle name="Output 6 2 11 2" xfId="60144" xr:uid="{5E1DA12E-33F3-485A-9BF0-493659282390}"/>
    <cellStyle name="Output 6 2 12" xfId="60145" xr:uid="{16ABD8F2-D280-420F-B037-61A721E60FE7}"/>
    <cellStyle name="Output 6 2 12 2" xfId="60146" xr:uid="{78E981EA-BCA6-4C12-B4D9-C6675A547576}"/>
    <cellStyle name="Output 6 2 13" xfId="60147" xr:uid="{D4014499-6971-4274-9839-86817FF72788}"/>
    <cellStyle name="Output 6 2 13 2" xfId="60148" xr:uid="{73041712-F3CC-4F68-B891-F961EAB51518}"/>
    <cellStyle name="Output 6 2 14" xfId="60149" xr:uid="{6A90D839-53AE-4BC8-B51C-C701E5B4B4AC}"/>
    <cellStyle name="Output 6 2 14 2" xfId="60150" xr:uid="{967ECA72-4A7B-4B12-B3A6-467070937FA0}"/>
    <cellStyle name="Output 6 2 15" xfId="60151" xr:uid="{675415E8-0041-4384-84B1-3559B5F58784}"/>
    <cellStyle name="Output 6 2 15 2" xfId="60152" xr:uid="{20E46FA1-E629-4F55-BB34-C50A7FA05A14}"/>
    <cellStyle name="Output 6 2 16" xfId="60153" xr:uid="{23FF55E3-B9CC-488C-80F6-87D55ACA2030}"/>
    <cellStyle name="Output 6 2 16 2" xfId="60154" xr:uid="{9D33FBDB-CBA7-4512-88CC-9783018A7429}"/>
    <cellStyle name="Output 6 2 17" xfId="60155" xr:uid="{E5D4E821-C12B-4D28-AAF3-FFDEC7ABF01D}"/>
    <cellStyle name="Output 6 2 17 2" xfId="60156" xr:uid="{F8E7FB38-F540-48B1-868C-52DAC0AE6F51}"/>
    <cellStyle name="Output 6 2 18" xfId="60157" xr:uid="{B1E503DF-6A50-462B-83F4-B7F4D9A5776F}"/>
    <cellStyle name="Output 6 2 18 2" xfId="60158" xr:uid="{3FF9136A-55CB-4B06-8CCA-1B650ACF071C}"/>
    <cellStyle name="Output 6 2 19" xfId="60159" xr:uid="{129E461B-B107-403D-A29E-BE87748CA990}"/>
    <cellStyle name="Output 6 2 2" xfId="60160" xr:uid="{60CA3D0E-E0BD-4032-8D1A-3E53B2F75362}"/>
    <cellStyle name="Output 6 2 2 2" xfId="60161" xr:uid="{AAE91F46-B54B-478D-9F15-2C05B5AADB6E}"/>
    <cellStyle name="Output 6 2 2 2 2" xfId="60162" xr:uid="{065E3875-41A3-44A1-9950-9D2D4AE5C3B1}"/>
    <cellStyle name="Output 6 2 2 2 2 2" xfId="60163" xr:uid="{C32C2A60-1DB1-4EE6-A495-F67F9979C71D}"/>
    <cellStyle name="Output 6 2 2 2 3" xfId="60164" xr:uid="{234A984A-8EE7-4CBE-B939-34EF6056FBC1}"/>
    <cellStyle name="Output 6 2 2 3" xfId="60165" xr:uid="{42C32455-3ED9-43F2-A939-E572D5FBD658}"/>
    <cellStyle name="Output 6 2 2 3 2" xfId="60166" xr:uid="{082FE747-4CAA-46CC-87B7-45C70B98BFF0}"/>
    <cellStyle name="Output 6 2 2 3 3" xfId="60167" xr:uid="{E38E8836-0630-4977-8B26-26774E2313EA}"/>
    <cellStyle name="Output 6 2 2 4" xfId="60168" xr:uid="{D0448576-36FF-4961-880E-3FD399E20A5A}"/>
    <cellStyle name="Output 6 2 2 5" xfId="60169" xr:uid="{6BF3D331-D316-4A34-8A31-A8B38001EB98}"/>
    <cellStyle name="Output 6 2 2_Actual PT" xfId="60170" xr:uid="{8372F69B-2C24-47EC-9261-F61797808A25}"/>
    <cellStyle name="Output 6 2 20" xfId="60171" xr:uid="{8C44EEB8-518B-4962-A0E2-3BE4F89D40B9}"/>
    <cellStyle name="Output 6 2 3" xfId="60172" xr:uid="{04D26922-9367-431F-A757-5E6EE984A07F}"/>
    <cellStyle name="Output 6 2 3 2" xfId="60173" xr:uid="{E181A5B3-050D-45AB-8566-E2212CB39DF0}"/>
    <cellStyle name="Output 6 2 3 2 2" xfId="60174" xr:uid="{7547F12C-A193-4199-8794-CBF7E7C6A09B}"/>
    <cellStyle name="Output 6 2 3 3" xfId="60175" xr:uid="{20E0A546-2BA8-4226-AB4F-C78C951EFF5A}"/>
    <cellStyle name="Output 6 2 4" xfId="60176" xr:uid="{D5B58B75-4AF2-4B73-A96D-5C1F8B832861}"/>
    <cellStyle name="Output 6 2 4 2" xfId="60177" xr:uid="{3C870A0F-64E1-4DFD-832A-F2CDE7DE1576}"/>
    <cellStyle name="Output 6 2 4 3" xfId="60178" xr:uid="{07B2117C-337D-4E9F-B2B0-AC76128F50AC}"/>
    <cellStyle name="Output 6 2 5" xfId="60179" xr:uid="{AE2DCC79-F656-44D0-80EF-EA48621EF1F9}"/>
    <cellStyle name="Output 6 2 5 2" xfId="60180" xr:uid="{331D7AB4-5C8E-44A6-B2CE-462DFDCC20EA}"/>
    <cellStyle name="Output 6 2 6" xfId="60181" xr:uid="{F8C9E706-31AA-4068-94DC-9CDD6A2DBE59}"/>
    <cellStyle name="Output 6 2 6 2" xfId="60182" xr:uid="{7BB3F483-0CFB-4017-B768-EBE535621358}"/>
    <cellStyle name="Output 6 2 7" xfId="60183" xr:uid="{D747F874-834C-400A-9A50-D79C01993BAE}"/>
    <cellStyle name="Output 6 2 7 2" xfId="60184" xr:uid="{8FEC2035-08F1-4EA1-9DE9-F2C4CC3A40AA}"/>
    <cellStyle name="Output 6 2 8" xfId="60185" xr:uid="{5CE55991-2FF9-467E-9195-E8BE8D57F60D}"/>
    <cellStyle name="Output 6 2 8 2" xfId="60186" xr:uid="{ED05BFAE-7594-4A30-8DC2-A26CD89C5BE3}"/>
    <cellStyle name="Output 6 2 9" xfId="60187" xr:uid="{5FC59874-C6FC-43FF-A04A-4E2F0801CF07}"/>
    <cellStyle name="Output 6 2 9 2" xfId="60188" xr:uid="{D11DB847-70DA-40AF-9455-7424B96EDC6E}"/>
    <cellStyle name="Output 6 2_Actual PT" xfId="60189" xr:uid="{29CC6B55-FDE3-4C38-8E44-1C0937F04012}"/>
    <cellStyle name="Output 6 3" xfId="60190" xr:uid="{2073D8E8-CAF0-4057-8365-9C3007FAA00C}"/>
    <cellStyle name="Output 6 3 2" xfId="60191" xr:uid="{640A218B-22BC-4EBC-BA2A-4D3DBF1C60A4}"/>
    <cellStyle name="Output 6 3 2 2" xfId="60192" xr:uid="{EFF6DC99-2AFD-45D5-A27F-0EA9ADA8DF2B}"/>
    <cellStyle name="Output 6 3 2 2 2" xfId="60193" xr:uid="{F56ED059-BA73-44E6-962F-C852C1BE185A}"/>
    <cellStyle name="Output 6 3 2 3" xfId="60194" xr:uid="{BE42623F-1750-4E28-B169-087D2845EC6F}"/>
    <cellStyle name="Output 6 3 3" xfId="60195" xr:uid="{EBE0A1A9-365C-4CDC-B2E5-B8CABA03E908}"/>
    <cellStyle name="Output 6 3 3 2" xfId="60196" xr:uid="{4D70E6FF-BFB1-4D82-8C26-46F12A3B3748}"/>
    <cellStyle name="Output 6 3 3 2 2" xfId="60197" xr:uid="{FDAE1FC6-4339-48F5-994A-ECB1386F006C}"/>
    <cellStyle name="Output 6 3 3 3" xfId="60198" xr:uid="{35E5EBBE-F98F-4A08-9874-70B894C4D81E}"/>
    <cellStyle name="Output 6 3 4" xfId="60199" xr:uid="{6AE215C7-1F8B-4F9D-8B78-34C37939A67F}"/>
    <cellStyle name="Output 6 3 4 2" xfId="60200" xr:uid="{9F4105ED-84E8-4032-A960-BC89B81C73DC}"/>
    <cellStyle name="Output 6 3 5" xfId="60201" xr:uid="{66B4D0EE-6E38-40BC-8CC2-9BDA711B2129}"/>
    <cellStyle name="Output 6 3_Actual PT" xfId="60202" xr:uid="{AD930DED-A953-4F6D-A959-06731E2C8D05}"/>
    <cellStyle name="Output 6 4" xfId="60203" xr:uid="{251DB4E6-A135-43B5-BCCD-863A5D69960B}"/>
    <cellStyle name="Output 6 4 2" xfId="60204" xr:uid="{5706530D-3EC5-4DD4-86FA-341B671EEB0F}"/>
    <cellStyle name="Output 6 4 2 2" xfId="60205" xr:uid="{9C3A23E8-40DD-4386-B6FE-006B79FEB2CC}"/>
    <cellStyle name="Output 6 4 3" xfId="60206" xr:uid="{EAD3E3EB-3625-40E8-AC3B-3C460F293BA5}"/>
    <cellStyle name="Output 6 5" xfId="60207" xr:uid="{9B89FBC5-299C-4D49-8810-70D5B89A5D9D}"/>
    <cellStyle name="Output 6 5 2" xfId="60208" xr:uid="{F66E360E-8C26-4AAA-ADB7-90C227F0D022}"/>
    <cellStyle name="Output 6 5 3" xfId="60209" xr:uid="{798B1CEF-8FD2-464F-A608-52A8F96026E0}"/>
    <cellStyle name="Output 6 6" xfId="60210" xr:uid="{0D48D54A-D4FE-43E0-9B75-79F175771DF1}"/>
    <cellStyle name="Output 6_Actual PT" xfId="60211" xr:uid="{A87E0D93-1DFB-433B-B32D-5DE55C6F55BE}"/>
    <cellStyle name="Output 7" xfId="60212" xr:uid="{13E953B7-5BBA-4DB0-846A-CED3B235042F}"/>
    <cellStyle name="Output 7 2" xfId="60213" xr:uid="{A7381C72-8EA2-4A43-A98D-13E4361A8EC8}"/>
    <cellStyle name="Output 7 2 10" xfId="60214" xr:uid="{144A3573-62FE-4BE7-A690-CA71D71BDD82}"/>
    <cellStyle name="Output 7 2 10 2" xfId="60215" xr:uid="{658CC0D4-BA60-4331-A1EE-F13453854C9B}"/>
    <cellStyle name="Output 7 2 11" xfId="60216" xr:uid="{8506501D-65A4-4079-9E08-5A7CF74CDE10}"/>
    <cellStyle name="Output 7 2 11 2" xfId="60217" xr:uid="{A03DD390-B877-41C0-A5C2-E9850958A13A}"/>
    <cellStyle name="Output 7 2 12" xfId="60218" xr:uid="{0C4A5014-4F0D-4122-BE98-4542B2DFAF36}"/>
    <cellStyle name="Output 7 2 12 2" xfId="60219" xr:uid="{5B3D6FCD-7038-4104-A310-34F6A1BD9F1B}"/>
    <cellStyle name="Output 7 2 13" xfId="60220" xr:uid="{24C718A3-6AB0-4B79-B84C-504009C3E694}"/>
    <cellStyle name="Output 7 2 13 2" xfId="60221" xr:uid="{E96BBCA6-8089-45F6-8CCC-DEB08A6657FE}"/>
    <cellStyle name="Output 7 2 14" xfId="60222" xr:uid="{3B43C62D-DE78-4632-9B04-EE85B60592C0}"/>
    <cellStyle name="Output 7 2 14 2" xfId="60223" xr:uid="{128D6517-B512-4E1F-9675-46C9B8CAF5B3}"/>
    <cellStyle name="Output 7 2 15" xfId="60224" xr:uid="{A30D4DA5-566F-4060-B60F-BD6E8E3E1F46}"/>
    <cellStyle name="Output 7 2 15 2" xfId="60225" xr:uid="{77F0E258-6771-4E0B-A973-3DB6C3001E25}"/>
    <cellStyle name="Output 7 2 16" xfId="60226" xr:uid="{A67C07E8-6DF4-410F-8A22-2CB934336BC3}"/>
    <cellStyle name="Output 7 2 16 2" xfId="60227" xr:uid="{C46D6DEB-453B-4386-9A27-A35D270F100A}"/>
    <cellStyle name="Output 7 2 17" xfId="60228" xr:uid="{7312FCE4-A497-41DF-ABA7-0F77EC6C7501}"/>
    <cellStyle name="Output 7 2 17 2" xfId="60229" xr:uid="{0213101A-03FC-4807-AB86-5E6DEA600230}"/>
    <cellStyle name="Output 7 2 18" xfId="60230" xr:uid="{77254177-96C8-4BD3-86E6-79309F1A699D}"/>
    <cellStyle name="Output 7 2 18 2" xfId="60231" xr:uid="{EFB15E7C-DB59-4AD8-90FC-66BA252F23B7}"/>
    <cellStyle name="Output 7 2 19" xfId="60232" xr:uid="{2A3EB5AE-8C7A-45ED-81A5-D6806044A26B}"/>
    <cellStyle name="Output 7 2 2" xfId="60233" xr:uid="{3D99A0C8-92D3-46DC-88F6-25BA7AB8D36D}"/>
    <cellStyle name="Output 7 2 2 2" xfId="60234" xr:uid="{6E3B20E5-54BB-4523-BB7F-272895311E9B}"/>
    <cellStyle name="Output 7 2 2 2 2" xfId="60235" xr:uid="{2A710529-401A-4249-9652-97558B207B31}"/>
    <cellStyle name="Output 7 2 2 2 2 2" xfId="60236" xr:uid="{83C030CB-9D84-4CD3-B381-A700699DF0F6}"/>
    <cellStyle name="Output 7 2 2 2 3" xfId="60237" xr:uid="{F9A51E28-EF29-4706-859D-7FBFA5EACD9E}"/>
    <cellStyle name="Output 7 2 2 3" xfId="60238" xr:uid="{EF2DCEA8-3CB5-4152-A7E1-1EBA21540647}"/>
    <cellStyle name="Output 7 2 2 3 2" xfId="60239" xr:uid="{94C6B160-3AB9-4692-863E-AB51E7946FA9}"/>
    <cellStyle name="Output 7 2 2 3 3" xfId="60240" xr:uid="{A4C25B38-BC0A-4C7A-B2C9-8CEAB73CF411}"/>
    <cellStyle name="Output 7 2 2 4" xfId="60241" xr:uid="{EB3A6602-6C6F-47A7-AECC-6280B0CEEFCA}"/>
    <cellStyle name="Output 7 2 2 5" xfId="60242" xr:uid="{9515CAE0-BADE-420C-8445-B6F330DB63E8}"/>
    <cellStyle name="Output 7 2 2_Actual PT" xfId="60243" xr:uid="{639A6B94-FFBD-4ED2-A0BD-C4C3418371B7}"/>
    <cellStyle name="Output 7 2 20" xfId="60244" xr:uid="{8D874AD1-77ED-45CF-8508-6E9BE13B2B64}"/>
    <cellStyle name="Output 7 2 3" xfId="60245" xr:uid="{213E45B2-1007-4648-811F-5F28483AA805}"/>
    <cellStyle name="Output 7 2 3 2" xfId="60246" xr:uid="{53A2A297-47F1-4487-AD26-DFE60DB5A29F}"/>
    <cellStyle name="Output 7 2 3 2 2" xfId="60247" xr:uid="{C2F7CBB5-7F89-4161-840E-4FC218DD11EB}"/>
    <cellStyle name="Output 7 2 3 3" xfId="60248" xr:uid="{8B7D3500-FC08-4CC6-BCF1-A54F2FA5AB80}"/>
    <cellStyle name="Output 7 2 4" xfId="60249" xr:uid="{F79A2BAE-AEC0-4D5F-AF38-8805CF6307FA}"/>
    <cellStyle name="Output 7 2 4 2" xfId="60250" xr:uid="{E3AD7192-6AC0-48B9-9485-6CB0D87C11AC}"/>
    <cellStyle name="Output 7 2 4 3" xfId="60251" xr:uid="{D9D38E4A-E2C1-4113-8DF0-FB75B4774101}"/>
    <cellStyle name="Output 7 2 5" xfId="60252" xr:uid="{9DBE317E-4D94-4F7F-8C42-683E9559316B}"/>
    <cellStyle name="Output 7 2 5 2" xfId="60253" xr:uid="{51779622-707F-4D9C-8C2C-A95FF8140BCE}"/>
    <cellStyle name="Output 7 2 6" xfId="60254" xr:uid="{575681E2-4413-4731-846D-CF029E6F24C7}"/>
    <cellStyle name="Output 7 2 6 2" xfId="60255" xr:uid="{3CA27B84-6788-45AA-B77F-A57779F6DF64}"/>
    <cellStyle name="Output 7 2 7" xfId="60256" xr:uid="{2C30F212-DEB7-43D3-8BFD-8AE240DB36F1}"/>
    <cellStyle name="Output 7 2 7 2" xfId="60257" xr:uid="{88117A1A-3AF2-41DC-BEFD-0061820CB51B}"/>
    <cellStyle name="Output 7 2 8" xfId="60258" xr:uid="{B31B360F-69DD-45BC-8E5F-86489A887706}"/>
    <cellStyle name="Output 7 2 8 2" xfId="60259" xr:uid="{30A5069D-88A6-4036-B32F-4C0601DFA3A7}"/>
    <cellStyle name="Output 7 2 9" xfId="60260" xr:uid="{19028AED-7560-409F-A79A-528D2A105ED7}"/>
    <cellStyle name="Output 7 2 9 2" xfId="60261" xr:uid="{A448AADE-A647-44DF-A79B-06EB52BF77F6}"/>
    <cellStyle name="Output 7 2_Actual PT" xfId="60262" xr:uid="{387C3EDE-B30C-4734-873C-5BE887FF8C56}"/>
    <cellStyle name="Output 7 3" xfId="60263" xr:uid="{63A16977-5162-4563-8082-14881DBFBA58}"/>
    <cellStyle name="Output 7 3 2" xfId="60264" xr:uid="{15931F1D-0DFD-47A8-A115-BF4843C0D9F5}"/>
    <cellStyle name="Output 7 3 2 2" xfId="60265" xr:uid="{8F779635-0341-44A9-9E04-2644C08A058E}"/>
    <cellStyle name="Output 7 3 2 2 2" xfId="60266" xr:uid="{C01A1BBE-CDED-4ADF-B477-623BE51B642C}"/>
    <cellStyle name="Output 7 3 2 3" xfId="60267" xr:uid="{B95D4EC3-5AA1-43DE-919D-CCF7743F1178}"/>
    <cellStyle name="Output 7 3 3" xfId="60268" xr:uid="{7FAC58E0-DB88-48A3-8D4B-C209133FD336}"/>
    <cellStyle name="Output 7 3 3 2" xfId="60269" xr:uid="{8592701E-D09C-44FD-B66E-F2F91894D36F}"/>
    <cellStyle name="Output 7 3 3 2 2" xfId="60270" xr:uid="{C222242B-FBAB-483A-B0C0-269D1E998073}"/>
    <cellStyle name="Output 7 3 3 3" xfId="60271" xr:uid="{94E5CC0F-AA76-4AC3-9ECF-D16E44ABF6C0}"/>
    <cellStyle name="Output 7 3 4" xfId="60272" xr:uid="{62D35600-82C5-4E1A-ABE3-8FA5CB4A6764}"/>
    <cellStyle name="Output 7 3 4 2" xfId="60273" xr:uid="{06AA4E7F-A821-41AF-9205-205635E91907}"/>
    <cellStyle name="Output 7 3 5" xfId="60274" xr:uid="{C9EE9A35-79A0-44A0-A588-94A264D837A2}"/>
    <cellStyle name="Output 7 3_Actual PT" xfId="60275" xr:uid="{B2BAFB44-7C88-4D0C-8476-593B245A22E3}"/>
    <cellStyle name="Output 7 4" xfId="60276" xr:uid="{871943CC-1478-4A93-9B5D-D7A7D220CC42}"/>
    <cellStyle name="Output 7 4 2" xfId="60277" xr:uid="{142D43EF-ADF1-45DD-98C4-75508462C108}"/>
    <cellStyle name="Output 7 4 2 2" xfId="60278" xr:uid="{E272CCFA-C88C-4778-B01C-FA665C826339}"/>
    <cellStyle name="Output 7 4 3" xfId="60279" xr:uid="{8CA967E3-6FA3-41FA-8388-9111D98DAC44}"/>
    <cellStyle name="Output 7 5" xfId="60280" xr:uid="{58833498-01A0-4F0D-BCA4-2F4AE961E626}"/>
    <cellStyle name="Output 7 5 2" xfId="60281" xr:uid="{EE6F3658-D1AC-43BF-9FDC-1855E7E00000}"/>
    <cellStyle name="Output 7 5 3" xfId="60282" xr:uid="{93A63807-93E9-4DF6-BCFB-741DD77CB8D3}"/>
    <cellStyle name="Output 7 6" xfId="60283" xr:uid="{00565630-A1F5-4A3C-A6A6-F7EC041EEADB}"/>
    <cellStyle name="Output 7_Actual PT" xfId="60284" xr:uid="{D11B5EB8-3156-4902-91B9-0EEFE8A901FD}"/>
    <cellStyle name="Output 8" xfId="60285" xr:uid="{981FA192-B8C9-4BE2-900A-6425FE235C08}"/>
    <cellStyle name="Output 8 2" xfId="60286" xr:uid="{84873F03-0D30-4B3A-BE8E-07397E4DEB2F}"/>
    <cellStyle name="Output 8 2 10" xfId="60287" xr:uid="{61F9B651-6D34-4499-90CA-F7B1D06CD242}"/>
    <cellStyle name="Output 8 2 11" xfId="60288" xr:uid="{31AEE3B7-4BA5-4C44-AFFD-96E711424A7F}"/>
    <cellStyle name="Output 8 2 2" xfId="60289" xr:uid="{B7A322CB-6460-4161-9DE5-2F9CDE1967C5}"/>
    <cellStyle name="Output 8 2 2 2" xfId="60290" xr:uid="{CED03F12-25BF-43F9-908F-82045BBAD055}"/>
    <cellStyle name="Output 8 2 2 2 2" xfId="60291" xr:uid="{6BAFFCC4-DB24-4AA4-BF84-96AC7213AECE}"/>
    <cellStyle name="Output 8 2 2 2 2 2" xfId="60292" xr:uid="{4DBF9CB2-90FD-4825-96B2-209C86595C10}"/>
    <cellStyle name="Output 8 2 2 2 3" xfId="60293" xr:uid="{21B7E645-2F01-4998-A388-EE0B803D6650}"/>
    <cellStyle name="Output 8 2 2 3" xfId="60294" xr:uid="{31A1C967-5CD3-4F80-B9A9-66B15EEE83B2}"/>
    <cellStyle name="Output 8 2 2 3 2" xfId="60295" xr:uid="{AC845998-90EA-48B0-AA8F-46419A8C3F45}"/>
    <cellStyle name="Output 8 2 2 3 2 2" xfId="60296" xr:uid="{9C5327C0-27D6-4032-AF49-1FAEAF1CD96A}"/>
    <cellStyle name="Output 8 2 2 3 3" xfId="60297" xr:uid="{D720CF1A-5CE9-4A79-B9B7-D5787D74A9C8}"/>
    <cellStyle name="Output 8 2 2 4" xfId="60298" xr:uid="{89347A5F-4099-44DD-B5E1-A23C486F752B}"/>
    <cellStyle name="Output 8 2 2 4 2" xfId="60299" xr:uid="{D00302FA-5658-47C9-A584-C2EE7C5BD923}"/>
    <cellStyle name="Output 8 2 2 5" xfId="60300" xr:uid="{CA5B4B3A-BDCA-4D7B-841C-5F0D7A2B3D3C}"/>
    <cellStyle name="Output 8 2 2_Actual PT" xfId="60301" xr:uid="{B3500B98-BC5B-46A6-AD7C-B2CC54BE9CF2}"/>
    <cellStyle name="Output 8 2 3" xfId="60302" xr:uid="{290E62EA-EC0E-4FA2-99FA-A5EA1CD78065}"/>
    <cellStyle name="Output 8 2 3 2" xfId="60303" xr:uid="{6D6198AA-FE29-41B1-8BE2-4580CB2A65D6}"/>
    <cellStyle name="Output 8 2 3 2 2" xfId="60304" xr:uid="{0C423AF4-61E4-445F-B1C1-9A925A81834F}"/>
    <cellStyle name="Output 8 2 3 3" xfId="60305" xr:uid="{A1519432-140B-4931-9D1F-B0C9F8126923}"/>
    <cellStyle name="Output 8 2 4" xfId="60306" xr:uid="{323DA723-6C85-4DAE-A0CD-51618F2BB297}"/>
    <cellStyle name="Output 8 2 4 2" xfId="60307" xr:uid="{06528E7C-DB3B-4FD9-BCCE-8F08FB3A1999}"/>
    <cellStyle name="Output 8 2 4 3" xfId="60308" xr:uid="{7017EA0B-7B70-4865-BA16-D6D05DBCC774}"/>
    <cellStyle name="Output 8 2 5" xfId="60309" xr:uid="{8B7F12A8-B950-4630-91A2-2F4AEF28F584}"/>
    <cellStyle name="Output 8 2 6" xfId="60310" xr:uid="{B7FEC4AD-F5C7-4B75-BAD3-7F62FA73F271}"/>
    <cellStyle name="Output 8 2 7" xfId="60311" xr:uid="{CC0012E4-FD5C-41EA-8C49-9B9AE2F0AB68}"/>
    <cellStyle name="Output 8 2 8" xfId="60312" xr:uid="{BBDE373A-5109-4545-86DC-1DFC4210C030}"/>
    <cellStyle name="Output 8 2 9" xfId="60313" xr:uid="{FC6D9E82-4F7B-4D22-A682-8AE237112E66}"/>
    <cellStyle name="Output 8 2_Actual PT" xfId="60314" xr:uid="{33269606-C3FD-426A-A8E7-20965DC4CCD0}"/>
    <cellStyle name="Output 8 3" xfId="60315" xr:uid="{9A25224F-A7CD-442A-B748-0CE09F6CE715}"/>
    <cellStyle name="Output 8 3 2" xfId="60316" xr:uid="{E945073F-83D6-4F27-82FD-1F94948F3823}"/>
    <cellStyle name="Output 8 3 2 2" xfId="60317" xr:uid="{AF6F8AED-58BF-4C13-A4B4-CAB1A05A7861}"/>
    <cellStyle name="Output 8 3 2 2 2" xfId="60318" xr:uid="{782B157C-F18E-484F-B442-5D3A060214B9}"/>
    <cellStyle name="Output 8 3 2 3" xfId="60319" xr:uid="{DF54B5E2-F08B-435D-B4B2-A31366BB5CA8}"/>
    <cellStyle name="Output 8 3 3" xfId="60320" xr:uid="{D1D3B251-9FC2-427E-9D0D-4D202D3B3373}"/>
    <cellStyle name="Output 8 3 3 2" xfId="60321" xr:uid="{A6C1191B-2DA3-4BA1-9023-5B3284E8084F}"/>
    <cellStyle name="Output 8 3 3 2 2" xfId="60322" xr:uid="{83EDA130-78A1-45A6-9DE5-F70AB00925D2}"/>
    <cellStyle name="Output 8 3 3 3" xfId="60323" xr:uid="{FCAC0E39-C788-4338-8FC2-3B8726BA9174}"/>
    <cellStyle name="Output 8 3 4" xfId="60324" xr:uid="{D40C8150-D01C-43CB-9AAB-4D2FA9F2FF39}"/>
    <cellStyle name="Output 8 3 4 2" xfId="60325" xr:uid="{B2069815-0A30-43C1-B745-5D98BBCEB1BB}"/>
    <cellStyle name="Output 8 3 5" xfId="60326" xr:uid="{7B5FF692-7AE4-49A7-A268-E65A7491A6E4}"/>
    <cellStyle name="Output 8 3_Actual PT" xfId="60327" xr:uid="{DD4BF415-7F8A-44FC-807E-6ED1EE62DE97}"/>
    <cellStyle name="Output 8 4" xfId="60328" xr:uid="{15F66922-21B9-4886-A353-6D612E275E58}"/>
    <cellStyle name="Output 8 4 2" xfId="60329" xr:uid="{95EA929D-BF8B-4847-BA71-FF3642E1D19B}"/>
    <cellStyle name="Output 8 4 2 2" xfId="60330" xr:uid="{B8894E2A-88CF-4FFE-B3FB-EE5A78183F83}"/>
    <cellStyle name="Output 8 4 3" xfId="60331" xr:uid="{043F97F5-EF14-4802-BA09-E6A3AE60E18F}"/>
    <cellStyle name="Output 8 5" xfId="60332" xr:uid="{48EBAE7B-7385-4F07-9203-8FBED3EC840F}"/>
    <cellStyle name="Output 8 5 2" xfId="60333" xr:uid="{F059DBE9-83A4-4432-BCF0-FBCEEE662058}"/>
    <cellStyle name="Output 8 5 3" xfId="60334" xr:uid="{7C981A2B-487D-4FD5-9815-43B0C4C23F9C}"/>
    <cellStyle name="Output 8 6" xfId="60335" xr:uid="{18788D2D-170B-4C60-B944-2079301229A6}"/>
    <cellStyle name="Output 8 7" xfId="60336" xr:uid="{228CAE8F-3A4D-4DCC-8894-C81C6D385AF6}"/>
    <cellStyle name="Output 8_Actual PT" xfId="60337" xr:uid="{DBBFE400-9B11-41BF-A480-ED2ACF62FDBC}"/>
    <cellStyle name="Output 9" xfId="60338" xr:uid="{1263F3ED-08EB-451A-B063-C1C7022EED75}"/>
    <cellStyle name="Output 9 2" xfId="60339" xr:uid="{F247DF54-CC2F-4E8D-BF7C-86D12AD4EA74}"/>
    <cellStyle name="Output 9 2 2" xfId="60340" xr:uid="{C8A12261-AEC8-4276-81C8-20989D9AB77A}"/>
    <cellStyle name="Output 9 3" xfId="60341" xr:uid="{3A13E9B0-C5AC-4666-B10F-E79EBA27CEEE}"/>
    <cellStyle name="Output 9 3 2" xfId="60342" xr:uid="{B914B74D-46B3-4DCA-A25C-45049FDF26EE}"/>
    <cellStyle name="Output 9 4" xfId="60343" xr:uid="{B4A638A1-4D6E-41FE-9283-5DDB25218A59}"/>
    <cellStyle name="Output 9 5" xfId="60344" xr:uid="{27510A61-4F41-401E-9B0F-8D27CEA80792}"/>
    <cellStyle name="Output 9_Actual PT" xfId="60345" xr:uid="{70C20FDD-C8F7-4896-8259-1C10E74CB32E}"/>
    <cellStyle name="Output Amounts" xfId="60346" xr:uid="{5591AE84-6738-4BE0-9C9D-9E9FB0B941F0}"/>
    <cellStyle name="Output Column Headings" xfId="60347" xr:uid="{ECB5AB44-3FD7-4B69-AEDD-81CE5A0CACDD}"/>
    <cellStyle name="Output Line Items" xfId="60348" xr:uid="{2A75F2E4-7874-4ACE-A606-AACAAF0B131B}"/>
    <cellStyle name="Output Report Heading" xfId="60349" xr:uid="{8F938325-9D07-4437-B872-023B2E41A334}"/>
    <cellStyle name="Output Report Title" xfId="60350" xr:uid="{4A7087F1-A3C9-4A83-8D28-17303E49E427}"/>
    <cellStyle name="Patterns" xfId="60351" xr:uid="{58912966-5632-4B19-A4C2-4EFECBDD9D05}"/>
    <cellStyle name="Percent" xfId="2" builtinId="5"/>
    <cellStyle name="Percent [2]" xfId="60352" xr:uid="{E27F4331-85DC-45AA-9597-DC479A704CA2}"/>
    <cellStyle name="Percent [2] 2" xfId="60353" xr:uid="{CC61C9F3-7040-4C5F-92C2-8479E90E653B}"/>
    <cellStyle name="Percent 10" xfId="60354" xr:uid="{6FC76A8A-FFB1-46CE-AC64-7187E57BD069}"/>
    <cellStyle name="Percent 10 2" xfId="60355" xr:uid="{F0DE8C41-A4A0-4F1B-85FA-CFC32FF5B9C4}"/>
    <cellStyle name="Percent 10 3" xfId="60356" xr:uid="{4227ABE3-26E2-453C-BB5D-7BB6E02AA0A6}"/>
    <cellStyle name="Percent 11" xfId="60357" xr:uid="{31F65024-E9AA-47E5-87F5-683691A3CA4D}"/>
    <cellStyle name="Percent 11 2" xfId="60358" xr:uid="{8AD16290-AE58-4371-AB32-81A0BA30B61D}"/>
    <cellStyle name="Percent 11 3" xfId="60359" xr:uid="{54EA086A-BFAC-4875-A945-5A5479546F7A}"/>
    <cellStyle name="Percent 12" xfId="60360" xr:uid="{5436BB97-B972-483E-8FCA-BE3A8ACEB22A}"/>
    <cellStyle name="Percent 12 2" xfId="60361" xr:uid="{77002306-7118-4E98-A4BB-3087AF076624}"/>
    <cellStyle name="Percent 12 3" xfId="60362" xr:uid="{3372809E-97E4-4CA5-80F3-A92EDEA94FD8}"/>
    <cellStyle name="Percent 13" xfId="60363" xr:uid="{7E27DC18-82AD-4EE0-93A8-A31BCF2E30FE}"/>
    <cellStyle name="Percent 13 2" xfId="60364" xr:uid="{B28A7CFF-9C89-4DB4-8990-B42B88571291}"/>
    <cellStyle name="Percent 13 3" xfId="60365" xr:uid="{B691464F-EC0C-4E17-A7CF-56FF344483A0}"/>
    <cellStyle name="Percent 14" xfId="60366" xr:uid="{C93FC576-276A-474D-9962-826FF117B356}"/>
    <cellStyle name="Percent 14 2" xfId="60367" xr:uid="{E8370261-E4A5-45D9-B41A-3A13430157E7}"/>
    <cellStyle name="Percent 14 3" xfId="60368" xr:uid="{3001D295-12EF-406E-8F56-18005F40C6A5}"/>
    <cellStyle name="Percent 15" xfId="60369" xr:uid="{9AEE44DF-3AF9-458B-9A37-0DDA717DCA9B}"/>
    <cellStyle name="Percent 15 2" xfId="60370" xr:uid="{EF8098C0-368D-4E85-BD34-6E98552C2909}"/>
    <cellStyle name="Percent 15 3" xfId="60371" xr:uid="{C45F6B6A-823E-46F4-A85F-0B32B8EFF8B5}"/>
    <cellStyle name="Percent 16" xfId="60372" xr:uid="{D7CAA7C8-7BF9-43CB-8AB2-9EE220EC3F42}"/>
    <cellStyle name="Percent 16 2" xfId="60373" xr:uid="{3F497DEE-DFFB-494F-A42A-6E510F696810}"/>
    <cellStyle name="Percent 16 3" xfId="60374" xr:uid="{EAE927D8-ADB0-4D8C-BACC-F07D4B290CB5}"/>
    <cellStyle name="Percent 17" xfId="60375" xr:uid="{A780B8B6-5908-4EEF-B2E0-ECF1F6C88684}"/>
    <cellStyle name="Percent 17 2" xfId="60376" xr:uid="{7BED0EA4-79F8-495C-B2AE-90F89A7FE77A}"/>
    <cellStyle name="Percent 17 3" xfId="60377" xr:uid="{576EA7A8-9793-4AF6-8E28-85F19C80C4EF}"/>
    <cellStyle name="Percent 18" xfId="60378" xr:uid="{25EC2E7F-5328-4809-9390-6905EE82BB57}"/>
    <cellStyle name="Percent 18 2" xfId="60379" xr:uid="{326072C9-662E-4B38-B7B0-95B1BA24BDF6}"/>
    <cellStyle name="Percent 18 3" xfId="60380" xr:uid="{5413F337-7FEF-40A0-A0BF-72048C07CE6A}"/>
    <cellStyle name="Percent 19" xfId="60381" xr:uid="{9CF2B0CB-1CD4-4A22-996A-F6BD243CF595}"/>
    <cellStyle name="Percent 19 2" xfId="60382" xr:uid="{AD354778-7899-48B6-B41B-2A5B9BAA0203}"/>
    <cellStyle name="Percent 19 3" xfId="60383" xr:uid="{B400BDBD-021C-4DE3-9E98-289A0F7B6317}"/>
    <cellStyle name="Percent 2" xfId="21" xr:uid="{97ECA293-28DA-4094-BBC9-A877C36907C8}"/>
    <cellStyle name="Percent 2 10" xfId="60385" xr:uid="{0E9FE1EE-7608-4AE7-88BF-8BBE30C1C87A}"/>
    <cellStyle name="Percent 2 11" xfId="60384" xr:uid="{AB097D73-AF86-4D4E-A0B4-6CE497CF5182}"/>
    <cellStyle name="Percent 2 2" xfId="60386" xr:uid="{DFEE551A-06E0-484C-A060-AE3722CDCCE6}"/>
    <cellStyle name="Percent 2 2 2" xfId="60387" xr:uid="{CD35A1B3-6827-4417-A1E4-7289C7119CFB}"/>
    <cellStyle name="Percent 2 2 2 10" xfId="60388" xr:uid="{CB7507F1-14E8-49DC-8E0A-ACA5C86B2B5D}"/>
    <cellStyle name="Percent 2 2 2 2" xfId="60389" xr:uid="{399B0E9E-ED59-4B70-8D40-535F89F8254C}"/>
    <cellStyle name="Percent 2 2 2 2 10" xfId="60390" xr:uid="{15A3E57D-356E-4D84-949C-E99DAF78BF67}"/>
    <cellStyle name="Percent 2 2 2 2 11" xfId="60391" xr:uid="{BBB00E0C-4495-4D0C-A99D-8DA54496258C}"/>
    <cellStyle name="Percent 2 2 2 2 12" xfId="60392" xr:uid="{69691F7B-3B02-430B-A549-AFE32C2425B2}"/>
    <cellStyle name="Percent 2 2 2 2 2" xfId="60393" xr:uid="{A9FE1DE7-FD95-49E0-A5A0-B1F834441397}"/>
    <cellStyle name="Percent 2 2 2 2 2 10" xfId="60394" xr:uid="{09DB4C98-8343-4DC5-BE59-4BFC409F2044}"/>
    <cellStyle name="Percent 2 2 2 2 2 2" xfId="60395" xr:uid="{3E97B871-E044-4532-A3FC-297CCDE9B73B}"/>
    <cellStyle name="Percent 2 2 2 2 2 2 2" xfId="60396" xr:uid="{71444C85-0007-410E-915A-57969D8A75FB}"/>
    <cellStyle name="Percent 2 2 2 2 2 2 2 2" xfId="60397" xr:uid="{A0661B6B-B262-45BF-8CB4-6B002ABDD002}"/>
    <cellStyle name="Percent 2 2 2 2 2 2 2 2 2" xfId="60398" xr:uid="{F2C6A362-0183-4186-BC3D-9F133FB37DBF}"/>
    <cellStyle name="Percent 2 2 2 2 2 2 2 3" xfId="60399" xr:uid="{29CCFC0F-127E-41F6-8528-44EEC19A7F88}"/>
    <cellStyle name="Percent 2 2 2 2 2 2 3" xfId="60400" xr:uid="{35A98EEB-97CE-45D8-9A00-2E63A57C1478}"/>
    <cellStyle name="Percent 2 2 2 2 2 2 3 2" xfId="60401" xr:uid="{3349506D-E4DD-4886-8118-14A5D942D6B3}"/>
    <cellStyle name="Percent 2 2 2 2 2 2 4" xfId="60402" xr:uid="{AFF28C2D-0920-4CA9-9203-FCE04307912B}"/>
    <cellStyle name="Percent 2 2 2 2 2 2 4 2" xfId="60403" xr:uid="{5B31304E-C030-40B8-BF10-361B36383EDF}"/>
    <cellStyle name="Percent 2 2 2 2 2 2 5" xfId="60404" xr:uid="{D0EB4BFD-3A6F-45E9-8245-ED8CF32F7270}"/>
    <cellStyle name="Percent 2 2 2 2 2 2 6" xfId="60405" xr:uid="{BB49B41F-4638-47CA-815F-99CB17231B96}"/>
    <cellStyle name="Percent 2 2 2 2 2 2 7" xfId="60406" xr:uid="{693CD569-76D5-40B6-9C96-63BC931F77CB}"/>
    <cellStyle name="Percent 2 2 2 2 2 3" xfId="60407" xr:uid="{D449E844-E5A2-4D82-91E2-5D3C5E1C7371}"/>
    <cellStyle name="Percent 2 2 2 2 2 3 2" xfId="60408" xr:uid="{CE02CD8F-B862-4C74-A9A4-927B1CE40410}"/>
    <cellStyle name="Percent 2 2 2 2 2 3 2 2" xfId="60409" xr:uid="{3112CA8A-73C1-41D6-9201-EE0C66AA91FB}"/>
    <cellStyle name="Percent 2 2 2 2 2 3 2 2 2" xfId="60410" xr:uid="{EA6481F4-DAEC-4AA8-8EDE-9E9232DFA306}"/>
    <cellStyle name="Percent 2 2 2 2 2 3 2 3" xfId="60411" xr:uid="{6B2F4D44-8BEE-4751-960C-85DCFF75FF2E}"/>
    <cellStyle name="Percent 2 2 2 2 2 3 3" xfId="60412" xr:uid="{3EFC8CA6-E0D2-4B39-AC9E-7C9A313D0A6A}"/>
    <cellStyle name="Percent 2 2 2 2 2 3 3 2" xfId="60413" xr:uid="{53AAED0D-076E-474D-B773-6989005E94DD}"/>
    <cellStyle name="Percent 2 2 2 2 2 3 4" xfId="60414" xr:uid="{80D198C6-D115-4791-B5FF-73D97C473978}"/>
    <cellStyle name="Percent 2 2 2 2 2 3 4 2" xfId="60415" xr:uid="{22DF7A0E-6CE6-40E5-B445-3148B7878681}"/>
    <cellStyle name="Percent 2 2 2 2 2 3 5" xfId="60416" xr:uid="{52651045-4781-49EF-B3F2-28540922208C}"/>
    <cellStyle name="Percent 2 2 2 2 2 3 6" xfId="60417" xr:uid="{0BBDE0D2-6D46-4BF0-86CF-EC81DD786EED}"/>
    <cellStyle name="Percent 2 2 2 2 2 3 7" xfId="60418" xr:uid="{4F3C8699-F272-4D7D-A561-C1735D600EAA}"/>
    <cellStyle name="Percent 2 2 2 2 2 4" xfId="60419" xr:uid="{39187A79-CA20-41EA-9339-1B14345E44FB}"/>
    <cellStyle name="Percent 2 2 2 2 2 4 2" xfId="60420" xr:uid="{48470817-C875-4EF0-B4F6-B23C317A6A7F}"/>
    <cellStyle name="Percent 2 2 2 2 2 4 2 2" xfId="60421" xr:uid="{C1A65839-6631-48BA-9D9C-45C70E290401}"/>
    <cellStyle name="Percent 2 2 2 2 2 4 2 2 2" xfId="60422" xr:uid="{710DCCAD-5140-430A-8105-4DE03EAE7C45}"/>
    <cellStyle name="Percent 2 2 2 2 2 4 2 3" xfId="60423" xr:uid="{8AA389F6-5FF0-42DA-8A04-58049967A616}"/>
    <cellStyle name="Percent 2 2 2 2 2 4 3" xfId="60424" xr:uid="{CD06D31B-0B5F-4129-AA8F-5A84CC5520EA}"/>
    <cellStyle name="Percent 2 2 2 2 2 4 3 2" xfId="60425" xr:uid="{6EA4C4A2-782F-4831-9DE8-75C3D819097C}"/>
    <cellStyle name="Percent 2 2 2 2 2 4 4" xfId="60426" xr:uid="{FBCFC7BF-9994-416F-B631-6DABB340EEEE}"/>
    <cellStyle name="Percent 2 2 2 2 2 4 4 2" xfId="60427" xr:uid="{0542EA34-F858-4861-9D7C-4386F63561F5}"/>
    <cellStyle name="Percent 2 2 2 2 2 4 5" xfId="60428" xr:uid="{69E8B05A-DB2B-405C-B65C-005741556F1D}"/>
    <cellStyle name="Percent 2 2 2 2 2 4 6" xfId="60429" xr:uid="{37A8B3BA-026F-45EA-9C70-1EF8EAD26BC7}"/>
    <cellStyle name="Percent 2 2 2 2 2 4 7" xfId="60430" xr:uid="{0038CE36-A796-424A-9CA5-1DFC6CDAD744}"/>
    <cellStyle name="Percent 2 2 2 2 2 5" xfId="60431" xr:uid="{B7470C43-0745-4524-9A1F-AE8A799B14F7}"/>
    <cellStyle name="Percent 2 2 2 2 2 5 2" xfId="60432" xr:uid="{DCF41C6F-B35C-4E8A-B6CD-89DAF279DF85}"/>
    <cellStyle name="Percent 2 2 2 2 2 5 2 2" xfId="60433" xr:uid="{13AF1CAE-8E85-4087-B261-00EB5E5A711F}"/>
    <cellStyle name="Percent 2 2 2 2 2 5 3" xfId="60434" xr:uid="{8AA1C252-CEF2-4CDC-A991-FEC07931B421}"/>
    <cellStyle name="Percent 2 2 2 2 2 6" xfId="60435" xr:uid="{BAF2AC63-0688-48F5-883A-64D753D093C8}"/>
    <cellStyle name="Percent 2 2 2 2 2 6 2" xfId="60436" xr:uid="{25278A0E-4FB9-4435-870C-240B0D9AA8C1}"/>
    <cellStyle name="Percent 2 2 2 2 2 7" xfId="60437" xr:uid="{7100499F-08FF-4527-8067-EE012308C6B3}"/>
    <cellStyle name="Percent 2 2 2 2 2 7 2" xfId="60438" xr:uid="{1689E836-0E86-4779-8749-92C52BD9C2B0}"/>
    <cellStyle name="Percent 2 2 2 2 2 8" xfId="60439" xr:uid="{849448F0-3667-483A-B6C1-2976BC6438E5}"/>
    <cellStyle name="Percent 2 2 2 2 2 9" xfId="60440" xr:uid="{7DB6E4FE-7B62-4970-BCDC-6FFE13B1E5F0}"/>
    <cellStyle name="Percent 2 2 2 2 3" xfId="60441" xr:uid="{68696A0D-E22F-4CD6-9805-A513CEB51770}"/>
    <cellStyle name="Percent 2 2 2 2 3 2" xfId="60442" xr:uid="{3045E154-827F-4F95-803A-4FBDC835E9B5}"/>
    <cellStyle name="Percent 2 2 2 2 3 2 2" xfId="60443" xr:uid="{F017818C-7091-4E7A-949E-81A151FDA576}"/>
    <cellStyle name="Percent 2 2 2 2 3 2 2 2" xfId="60444" xr:uid="{61F91AA0-F234-467C-AE7D-0E946D076419}"/>
    <cellStyle name="Percent 2 2 2 2 3 2 2 2 2" xfId="60445" xr:uid="{9B7A1660-B791-473B-8EBA-E2FAED04C2BC}"/>
    <cellStyle name="Percent 2 2 2 2 3 2 2 3" xfId="60446" xr:uid="{AF47FB03-F583-403C-A3DA-840F900A0F63}"/>
    <cellStyle name="Percent 2 2 2 2 3 2 3" xfId="60447" xr:uid="{7101ED18-BE6E-44D8-8504-54204F69AF36}"/>
    <cellStyle name="Percent 2 2 2 2 3 2 3 2" xfId="60448" xr:uid="{CB558F2A-ACD9-43C8-95A9-41504E60EF02}"/>
    <cellStyle name="Percent 2 2 2 2 3 2 4" xfId="60449" xr:uid="{29880655-905D-4CC1-92E6-CC40845ECE12}"/>
    <cellStyle name="Percent 2 2 2 2 3 2 4 2" xfId="60450" xr:uid="{27CB3FD9-769D-4049-B812-71FF241D948F}"/>
    <cellStyle name="Percent 2 2 2 2 3 2 5" xfId="60451" xr:uid="{EFF774D9-4F18-4433-A93F-192DB0BB1388}"/>
    <cellStyle name="Percent 2 2 2 2 3 2 6" xfId="60452" xr:uid="{4A48D1E1-3120-4141-A546-51B9853E17C3}"/>
    <cellStyle name="Percent 2 2 2 2 3 2 7" xfId="60453" xr:uid="{31DF5FD5-D93C-4EF5-BEE7-29D98F44D65A}"/>
    <cellStyle name="Percent 2 2 2 2 3 3" xfId="60454" xr:uid="{10C06DD7-E578-43CA-A878-FE1828DB454D}"/>
    <cellStyle name="Percent 2 2 2 2 3 3 2" xfId="60455" xr:uid="{2F3D1E13-F02F-4733-BF29-5592672303F3}"/>
    <cellStyle name="Percent 2 2 2 2 3 3 2 2" xfId="60456" xr:uid="{90E9EC2E-ADD8-48B3-A651-CCD8A43B3624}"/>
    <cellStyle name="Percent 2 2 2 2 3 3 3" xfId="60457" xr:uid="{8A8E2358-6383-4793-BE7B-058090233A74}"/>
    <cellStyle name="Percent 2 2 2 2 3 4" xfId="60458" xr:uid="{001811D5-27F3-4DEC-AE63-167061FE29D2}"/>
    <cellStyle name="Percent 2 2 2 2 3 4 2" xfId="60459" xr:uid="{2E549407-BF48-4DEB-A7F6-E332A22BA907}"/>
    <cellStyle name="Percent 2 2 2 2 3 5" xfId="60460" xr:uid="{1B94AEB5-4757-4C60-B26C-EB3E547D929F}"/>
    <cellStyle name="Percent 2 2 2 2 3 5 2" xfId="60461" xr:uid="{476F7BB4-03DD-4281-BFC2-3E0230A28CF5}"/>
    <cellStyle name="Percent 2 2 2 2 3 6" xfId="60462" xr:uid="{78DB5542-2376-4BB5-8BA9-5C84793B3F0E}"/>
    <cellStyle name="Percent 2 2 2 2 3 7" xfId="60463" xr:uid="{E469B84D-7788-43EC-8DD7-4F9D3E97CD9E}"/>
    <cellStyle name="Percent 2 2 2 2 3 8" xfId="60464" xr:uid="{99887ED8-58C0-41B1-B866-43C3A30677EF}"/>
    <cellStyle name="Percent 2 2 2 2 4" xfId="60465" xr:uid="{030A7B51-CECD-41FF-B712-471524E6F5B6}"/>
    <cellStyle name="Percent 2 2 2 2 4 2" xfId="60466" xr:uid="{0877ADA1-6CD8-46C3-811B-276BAB6D155E}"/>
    <cellStyle name="Percent 2 2 2 2 4 2 2" xfId="60467" xr:uid="{20982D91-764E-4D47-8C83-33EA51340B82}"/>
    <cellStyle name="Percent 2 2 2 2 4 2 2 2" xfId="60468" xr:uid="{8755F0EB-9AF9-4D0C-AE27-BA7A98B4FA7D}"/>
    <cellStyle name="Percent 2 2 2 2 4 2 3" xfId="60469" xr:uid="{AB77A9FC-A2A6-42D5-BF5A-6C7B2120AA54}"/>
    <cellStyle name="Percent 2 2 2 2 4 3" xfId="60470" xr:uid="{1CD13BF0-FD56-4DA2-A99C-3F453F0DA035}"/>
    <cellStyle name="Percent 2 2 2 2 4 3 2" xfId="60471" xr:uid="{2F6CA527-CB0D-4F19-A3C3-5613C453BCF8}"/>
    <cellStyle name="Percent 2 2 2 2 4 4" xfId="60472" xr:uid="{28B755C6-B18F-47BF-9521-647B160DE93D}"/>
    <cellStyle name="Percent 2 2 2 2 4 4 2" xfId="60473" xr:uid="{E32F678F-DA36-48D5-A254-58D8562BD4A2}"/>
    <cellStyle name="Percent 2 2 2 2 4 5" xfId="60474" xr:uid="{1E57D9F1-55C4-4D85-AFA5-BDC148634C66}"/>
    <cellStyle name="Percent 2 2 2 2 4 6" xfId="60475" xr:uid="{FFE2E028-7634-48A3-9324-8354FCF4FD1C}"/>
    <cellStyle name="Percent 2 2 2 2 4 7" xfId="60476" xr:uid="{727D4F34-F5AD-4137-ACF4-31EB558EEBCB}"/>
    <cellStyle name="Percent 2 2 2 2 5" xfId="60477" xr:uid="{E178744E-37A1-4EB5-8B87-1888225F3216}"/>
    <cellStyle name="Percent 2 2 2 2 5 2" xfId="60478" xr:uid="{C8AD3E03-D780-4EA7-83F9-DFF4313BA744}"/>
    <cellStyle name="Percent 2 2 2 2 5 2 2" xfId="60479" xr:uid="{F1A3BC86-88AE-49AA-8406-53EDFAF568C8}"/>
    <cellStyle name="Percent 2 2 2 2 5 2 2 2" xfId="60480" xr:uid="{8677E228-4E31-44A9-A4F6-0CAD599C9980}"/>
    <cellStyle name="Percent 2 2 2 2 5 2 3" xfId="60481" xr:uid="{281ED6BA-CDBE-4698-9348-2886AF205575}"/>
    <cellStyle name="Percent 2 2 2 2 5 3" xfId="60482" xr:uid="{6F396B3F-9F4C-4009-80DB-096D0E1A8FBD}"/>
    <cellStyle name="Percent 2 2 2 2 5 3 2" xfId="60483" xr:uid="{EDD8E644-5CFB-4A20-9944-6DFD6E4A9E1B}"/>
    <cellStyle name="Percent 2 2 2 2 5 4" xfId="60484" xr:uid="{1B6827E2-7037-4016-B869-56C256CD911A}"/>
    <cellStyle name="Percent 2 2 2 2 5 4 2" xfId="60485" xr:uid="{C0B86763-61F5-44AD-BE2E-BF6B0E55899A}"/>
    <cellStyle name="Percent 2 2 2 2 5 5" xfId="60486" xr:uid="{C818CB93-B162-48FC-8E48-0F6A50D30A91}"/>
    <cellStyle name="Percent 2 2 2 2 5 6" xfId="60487" xr:uid="{CB51AC41-A2A4-40B4-82A0-0BA69179ED8E}"/>
    <cellStyle name="Percent 2 2 2 2 5 7" xfId="60488" xr:uid="{32033EA2-5733-4D62-A4E6-4845ADD6A266}"/>
    <cellStyle name="Percent 2 2 2 2 6" xfId="60489" xr:uid="{D101CF36-4CD1-49DB-95B4-745DE263C763}"/>
    <cellStyle name="Percent 2 2 2 2 6 2" xfId="60490" xr:uid="{6CE70D52-06D7-43B4-B1F9-F8471B9A22AE}"/>
    <cellStyle name="Percent 2 2 2 2 6 2 2" xfId="60491" xr:uid="{3DC6A4F0-8CEC-4344-869F-74FE5B51AD3E}"/>
    <cellStyle name="Percent 2 2 2 2 6 2 2 2" xfId="60492" xr:uid="{C70F97D3-9DED-4D4B-8258-0DAE09EABE7B}"/>
    <cellStyle name="Percent 2 2 2 2 6 2 3" xfId="60493" xr:uid="{022718B5-0B42-4963-B1C8-58F51B910BC5}"/>
    <cellStyle name="Percent 2 2 2 2 6 3" xfId="60494" xr:uid="{82709405-77F0-4CF9-A842-17A719E73AF9}"/>
    <cellStyle name="Percent 2 2 2 2 6 3 2" xfId="60495" xr:uid="{9CD807EA-6863-44C5-B1BF-76AF20013CAB}"/>
    <cellStyle name="Percent 2 2 2 2 6 4" xfId="60496" xr:uid="{42C2AD4E-A505-4DAE-B1DB-0B2C3768DC1D}"/>
    <cellStyle name="Percent 2 2 2 2 6 4 2" xfId="60497" xr:uid="{8657C3F8-4F19-4FD5-915E-26351BDB5764}"/>
    <cellStyle name="Percent 2 2 2 2 6 5" xfId="60498" xr:uid="{083AD71D-6A14-4B9B-B5AD-7E561F68B5F3}"/>
    <cellStyle name="Percent 2 2 2 2 6 6" xfId="60499" xr:uid="{0A4D9B6D-5032-4875-81DC-8DF99E94FA36}"/>
    <cellStyle name="Percent 2 2 2 2 6 7" xfId="60500" xr:uid="{E6B872B0-82CD-47B1-9CD5-5D44D4E66233}"/>
    <cellStyle name="Percent 2 2 2 2 7" xfId="60501" xr:uid="{A7F18F6C-A594-41C0-A168-1AB0C6FDA53E}"/>
    <cellStyle name="Percent 2 2 2 2 7 2" xfId="60502" xr:uid="{9AF2FF0E-9C37-4126-A575-F3D221657576}"/>
    <cellStyle name="Percent 2 2 2 2 7 2 2" xfId="60503" xr:uid="{07ECEAB2-12FC-4E26-AC7E-BC3ECC2DA15A}"/>
    <cellStyle name="Percent 2 2 2 2 7 3" xfId="60504" xr:uid="{CB7A1922-637E-4DB5-B451-E79A5D5AF30D}"/>
    <cellStyle name="Percent 2 2 2 2 7 4" xfId="60505" xr:uid="{7D241A43-21BD-4E45-B6F6-ED0D6A3ABC63}"/>
    <cellStyle name="Percent 2 2 2 2 8" xfId="60506" xr:uid="{F91A1C5C-8F33-4AA0-BB18-CE5F71D1BD3D}"/>
    <cellStyle name="Percent 2 2 2 2 8 2" xfId="60507" xr:uid="{D5DF6B43-D8B8-4CA8-B705-2771D526F247}"/>
    <cellStyle name="Percent 2 2 2 2 9" xfId="60508" xr:uid="{D40E172E-B967-47E5-893F-235731D0E864}"/>
    <cellStyle name="Percent 2 2 2 2 9 2" xfId="60509" xr:uid="{6828CC51-0909-4EC8-B544-C9D10E875C4E}"/>
    <cellStyle name="Percent 2 2 2 3" xfId="60510" xr:uid="{D82ABC8F-BB61-4C22-9FDA-8399D2937938}"/>
    <cellStyle name="Percent 2 2 2 4" xfId="60511" xr:uid="{3C5A86A9-3887-49AB-916B-C209B147EB96}"/>
    <cellStyle name="Percent 2 2 2 4 10" xfId="60512" xr:uid="{DCF6AA0A-D289-404F-BAFD-8E0D9900B7F2}"/>
    <cellStyle name="Percent 2 2 2 4 11" xfId="60513" xr:uid="{B4166BC2-3392-4E1B-A10A-7210B04DE1D8}"/>
    <cellStyle name="Percent 2 2 2 4 12" xfId="60514" xr:uid="{5F2D8458-3491-42D7-8153-A80B60130B88}"/>
    <cellStyle name="Percent 2 2 2 4 2" xfId="60515" xr:uid="{2AB5BBB1-E811-44C5-9C84-7DF3327D99DB}"/>
    <cellStyle name="Percent 2 2 2 4 2 10" xfId="60516" xr:uid="{75D068EA-5FCB-40A2-A2B4-6027C66C0E15}"/>
    <cellStyle name="Percent 2 2 2 4 2 2" xfId="60517" xr:uid="{99A7BB7F-2AD8-4CAD-8ED7-CE2ADD352077}"/>
    <cellStyle name="Percent 2 2 2 4 2 2 2" xfId="60518" xr:uid="{1EE1D971-EB7F-42BF-9E56-62C1C954AB46}"/>
    <cellStyle name="Percent 2 2 2 4 2 2 2 2" xfId="60519" xr:uid="{05C4FE9D-2851-4516-8151-722383BAB507}"/>
    <cellStyle name="Percent 2 2 2 4 2 2 2 2 2" xfId="60520" xr:uid="{CAFC7A1E-3C3C-4758-BADF-21410D948127}"/>
    <cellStyle name="Percent 2 2 2 4 2 2 2 3" xfId="60521" xr:uid="{4EEB22FD-1D35-4920-9238-BABD9B32E067}"/>
    <cellStyle name="Percent 2 2 2 4 2 2 3" xfId="60522" xr:uid="{FAF4AB44-3000-4CC2-BFA5-CB0116774DB8}"/>
    <cellStyle name="Percent 2 2 2 4 2 2 3 2" xfId="60523" xr:uid="{1F47A6DB-8180-4002-833E-64EEF429C130}"/>
    <cellStyle name="Percent 2 2 2 4 2 2 4" xfId="60524" xr:uid="{609B2C71-0209-453B-95AC-48AA79857E48}"/>
    <cellStyle name="Percent 2 2 2 4 2 2 4 2" xfId="60525" xr:uid="{7C67E389-35C9-4E98-86B2-253DE2994C1B}"/>
    <cellStyle name="Percent 2 2 2 4 2 2 5" xfId="60526" xr:uid="{A97487C4-0ECC-438C-83CF-89A56AE55B48}"/>
    <cellStyle name="Percent 2 2 2 4 2 2 6" xfId="60527" xr:uid="{8DFEE096-E577-49D4-AD7A-8B0F95DA9D0B}"/>
    <cellStyle name="Percent 2 2 2 4 2 2 7" xfId="60528" xr:uid="{B122F897-DFEC-4CCF-8363-6D65B91B329E}"/>
    <cellStyle name="Percent 2 2 2 4 2 3" xfId="60529" xr:uid="{1F638E45-C667-4BFA-AD33-F805C9A48F61}"/>
    <cellStyle name="Percent 2 2 2 4 2 3 2" xfId="60530" xr:uid="{CD7A4DF6-E0DB-4982-91CA-0E025D961C42}"/>
    <cellStyle name="Percent 2 2 2 4 2 3 2 2" xfId="60531" xr:uid="{287DBA6E-7AA5-4600-A0A8-1DCCEBCF34BF}"/>
    <cellStyle name="Percent 2 2 2 4 2 3 2 2 2" xfId="60532" xr:uid="{A376570F-DAC4-408B-8D27-C9F070F6D0DE}"/>
    <cellStyle name="Percent 2 2 2 4 2 3 2 3" xfId="60533" xr:uid="{F9FB20B7-202F-4EE8-A253-3ED913A74E36}"/>
    <cellStyle name="Percent 2 2 2 4 2 3 3" xfId="60534" xr:uid="{72D814C9-3E7E-4F6E-9D25-AE2DD43C1A60}"/>
    <cellStyle name="Percent 2 2 2 4 2 3 3 2" xfId="60535" xr:uid="{29DEBFE0-19A9-4B7B-AD36-121612BC2911}"/>
    <cellStyle name="Percent 2 2 2 4 2 3 4" xfId="60536" xr:uid="{D37BAE88-0C57-469F-98AF-B29A2D4D40CD}"/>
    <cellStyle name="Percent 2 2 2 4 2 3 4 2" xfId="60537" xr:uid="{E1AEDD51-87AB-460A-8248-988429FF282D}"/>
    <cellStyle name="Percent 2 2 2 4 2 3 5" xfId="60538" xr:uid="{46C02FB0-5281-40E9-841A-BCF8F2EE304F}"/>
    <cellStyle name="Percent 2 2 2 4 2 3 6" xfId="60539" xr:uid="{8FB7500A-24B6-4CD9-B592-8B66C569905C}"/>
    <cellStyle name="Percent 2 2 2 4 2 3 7" xfId="60540" xr:uid="{CA761DF6-6DC6-4DD8-BDFC-4F492B391A3C}"/>
    <cellStyle name="Percent 2 2 2 4 2 4" xfId="60541" xr:uid="{6EFC044E-65E2-4DC8-8D34-C2CAB9B0A1B3}"/>
    <cellStyle name="Percent 2 2 2 4 2 4 2" xfId="60542" xr:uid="{B4D3CF14-A7B8-46CB-B1EF-1B1CDA82F4F6}"/>
    <cellStyle name="Percent 2 2 2 4 2 4 2 2" xfId="60543" xr:uid="{BB2E77E1-F35F-4AE3-9DAC-BD6BB1A9ED4E}"/>
    <cellStyle name="Percent 2 2 2 4 2 4 2 2 2" xfId="60544" xr:uid="{C804D99D-1A07-468B-A06E-5383AE2A4CD8}"/>
    <cellStyle name="Percent 2 2 2 4 2 4 2 3" xfId="60545" xr:uid="{4EC0251D-615A-469A-B3B2-DA63E4F4A3BD}"/>
    <cellStyle name="Percent 2 2 2 4 2 4 3" xfId="60546" xr:uid="{C30B1DB9-A135-4308-A0DD-253D5622C3A2}"/>
    <cellStyle name="Percent 2 2 2 4 2 4 3 2" xfId="60547" xr:uid="{908B01D7-7479-45A8-942B-1DB8EE1A1407}"/>
    <cellStyle name="Percent 2 2 2 4 2 4 4" xfId="60548" xr:uid="{A99D8B19-8695-4A45-A869-7CDADF3ED2BC}"/>
    <cellStyle name="Percent 2 2 2 4 2 4 4 2" xfId="60549" xr:uid="{8AF7D32D-AE64-49B2-8430-94B07C2E2B54}"/>
    <cellStyle name="Percent 2 2 2 4 2 4 5" xfId="60550" xr:uid="{06064844-3B50-4A8F-B765-55DAEBFC6D9E}"/>
    <cellStyle name="Percent 2 2 2 4 2 4 6" xfId="60551" xr:uid="{E8B425E3-0F9B-4F55-934F-7A8C5F8A9FDE}"/>
    <cellStyle name="Percent 2 2 2 4 2 4 7" xfId="60552" xr:uid="{4107D17E-F949-47E7-B22A-6E928E42D925}"/>
    <cellStyle name="Percent 2 2 2 4 2 5" xfId="60553" xr:uid="{E0C2BAB4-14E5-4ABF-924A-C15C2EB4559C}"/>
    <cellStyle name="Percent 2 2 2 4 2 5 2" xfId="60554" xr:uid="{47914436-F09D-4EF0-9662-32751F573403}"/>
    <cellStyle name="Percent 2 2 2 4 2 5 2 2" xfId="60555" xr:uid="{92B2F40B-A3F6-453B-BC3D-55F2AD9248F5}"/>
    <cellStyle name="Percent 2 2 2 4 2 5 3" xfId="60556" xr:uid="{C8005238-149A-47C5-9C0C-C189C1B91162}"/>
    <cellStyle name="Percent 2 2 2 4 2 6" xfId="60557" xr:uid="{9057E064-D5FB-4447-AF45-74E083D394E2}"/>
    <cellStyle name="Percent 2 2 2 4 2 6 2" xfId="60558" xr:uid="{DD8B4A66-60D7-4C05-A961-68BB3DA12A54}"/>
    <cellStyle name="Percent 2 2 2 4 2 7" xfId="60559" xr:uid="{FD1B2225-3864-4F16-B996-39C2CD04DFC0}"/>
    <cellStyle name="Percent 2 2 2 4 2 7 2" xfId="60560" xr:uid="{0C1B6B57-31C8-4C57-922F-B6F2C947E51E}"/>
    <cellStyle name="Percent 2 2 2 4 2 8" xfId="60561" xr:uid="{70A0C79E-E060-44CA-B905-93900BBC446D}"/>
    <cellStyle name="Percent 2 2 2 4 2 9" xfId="60562" xr:uid="{3DC3C79B-54DD-4644-AC1A-DA24D4FB67F7}"/>
    <cellStyle name="Percent 2 2 2 4 3" xfId="60563" xr:uid="{B8DA7242-21C5-4D60-AEBA-2B9A890EA151}"/>
    <cellStyle name="Percent 2 2 2 4 3 2" xfId="60564" xr:uid="{88430215-05F0-470E-91B2-ACB995DAF9FE}"/>
    <cellStyle name="Percent 2 2 2 4 3 2 2" xfId="60565" xr:uid="{ECE94C7D-5572-46CF-8E16-F641F4E0765E}"/>
    <cellStyle name="Percent 2 2 2 4 3 2 2 2" xfId="60566" xr:uid="{82723DAD-2D99-4501-846C-798CE6D37AE1}"/>
    <cellStyle name="Percent 2 2 2 4 3 2 2 2 2" xfId="60567" xr:uid="{82214BA7-2B18-45C1-9CF7-169DD2503BDD}"/>
    <cellStyle name="Percent 2 2 2 4 3 2 2 3" xfId="60568" xr:uid="{EBCE05EB-2C7C-4433-8C5C-81FAB14441B3}"/>
    <cellStyle name="Percent 2 2 2 4 3 2 3" xfId="60569" xr:uid="{85340DD7-16D4-4BC3-9579-19CA20532B8F}"/>
    <cellStyle name="Percent 2 2 2 4 3 2 3 2" xfId="60570" xr:uid="{8399A104-C64E-4475-9171-D395C3BB9BE6}"/>
    <cellStyle name="Percent 2 2 2 4 3 2 4" xfId="60571" xr:uid="{61E996A7-2D08-4BA9-89F0-437767FB5963}"/>
    <cellStyle name="Percent 2 2 2 4 3 2 4 2" xfId="60572" xr:uid="{7C666296-9DBF-4FE1-9AF3-106929AC2DB3}"/>
    <cellStyle name="Percent 2 2 2 4 3 2 5" xfId="60573" xr:uid="{CA072833-F7B3-468E-8071-6E2F46A40D11}"/>
    <cellStyle name="Percent 2 2 2 4 3 2 6" xfId="60574" xr:uid="{069DA55D-239F-4979-B05D-B4CF7A686146}"/>
    <cellStyle name="Percent 2 2 2 4 3 2 7" xfId="60575" xr:uid="{5D9764A0-EB37-4CA9-82E8-1D286B37D5F0}"/>
    <cellStyle name="Percent 2 2 2 4 3 3" xfId="60576" xr:uid="{E3154EAA-4C3D-4A6E-9D00-8BD49D9542DF}"/>
    <cellStyle name="Percent 2 2 2 4 3 3 2" xfId="60577" xr:uid="{293A83AB-238D-4AF9-9852-C0D8795BC483}"/>
    <cellStyle name="Percent 2 2 2 4 3 3 2 2" xfId="60578" xr:uid="{1AB834BD-1472-46C0-8974-0230E3BADAF1}"/>
    <cellStyle name="Percent 2 2 2 4 3 3 3" xfId="60579" xr:uid="{B498BA9B-EBFF-4140-86A7-D590CA1696A1}"/>
    <cellStyle name="Percent 2 2 2 4 3 4" xfId="60580" xr:uid="{857CE939-1020-40AC-ACE9-B4AFC5D27D49}"/>
    <cellStyle name="Percent 2 2 2 4 3 4 2" xfId="60581" xr:uid="{53B72F4A-BBA0-4E4B-B9FC-1F1CF6E3DB42}"/>
    <cellStyle name="Percent 2 2 2 4 3 5" xfId="60582" xr:uid="{1A430FF0-DD17-441F-B9D6-86C4816D7703}"/>
    <cellStyle name="Percent 2 2 2 4 3 5 2" xfId="60583" xr:uid="{5A8A9174-980F-487C-8931-CD23D41FF177}"/>
    <cellStyle name="Percent 2 2 2 4 3 6" xfId="60584" xr:uid="{FDC52FCD-E1F2-4027-AFB7-F5DFC52CF5D4}"/>
    <cellStyle name="Percent 2 2 2 4 3 7" xfId="60585" xr:uid="{ED3C262D-E429-4AB2-982C-856763E49BAF}"/>
    <cellStyle name="Percent 2 2 2 4 3 8" xfId="60586" xr:uid="{4B3DD2EB-59A3-4B2E-83CE-18E95600903C}"/>
    <cellStyle name="Percent 2 2 2 4 4" xfId="60587" xr:uid="{CFEEA8AE-B32D-4360-8F95-B97798EC8075}"/>
    <cellStyle name="Percent 2 2 2 4 4 2" xfId="60588" xr:uid="{3A0FE01B-6242-41C5-9FAC-58856691B3CD}"/>
    <cellStyle name="Percent 2 2 2 4 4 2 2" xfId="60589" xr:uid="{286E7E4C-B187-4C3F-BA87-F8711FB48A52}"/>
    <cellStyle name="Percent 2 2 2 4 4 2 2 2" xfId="60590" xr:uid="{7ECD0C5D-8E86-4B2B-BD3D-C43B532C3022}"/>
    <cellStyle name="Percent 2 2 2 4 4 2 3" xfId="60591" xr:uid="{C932454D-7A3D-4D8E-9B6A-72487C23D95D}"/>
    <cellStyle name="Percent 2 2 2 4 4 3" xfId="60592" xr:uid="{EC30A06C-9936-4B46-AD40-8409913BE20E}"/>
    <cellStyle name="Percent 2 2 2 4 4 3 2" xfId="60593" xr:uid="{2BA5CAB1-594F-4129-A352-F892B719F298}"/>
    <cellStyle name="Percent 2 2 2 4 4 4" xfId="60594" xr:uid="{E8226B85-0D0B-4C8E-8849-18AA350CDA7D}"/>
    <cellStyle name="Percent 2 2 2 4 4 4 2" xfId="60595" xr:uid="{E2F88BC1-C27A-42F6-9778-40740DBF015B}"/>
    <cellStyle name="Percent 2 2 2 4 4 5" xfId="60596" xr:uid="{024B4967-7A4F-4435-ACB5-132E9EFBEDAC}"/>
    <cellStyle name="Percent 2 2 2 4 4 6" xfId="60597" xr:uid="{2353285E-4D77-422A-9B15-8DB86BB4811D}"/>
    <cellStyle name="Percent 2 2 2 4 4 7" xfId="60598" xr:uid="{7AC3ADA2-9E28-42C0-AA5B-444CA4B55749}"/>
    <cellStyle name="Percent 2 2 2 4 5" xfId="60599" xr:uid="{13617805-F1B5-4A39-B2D1-340DD4E8A2BE}"/>
    <cellStyle name="Percent 2 2 2 4 5 2" xfId="60600" xr:uid="{3ED3A59F-F5F4-479E-AB85-3A2ADDAF2139}"/>
    <cellStyle name="Percent 2 2 2 4 5 2 2" xfId="60601" xr:uid="{E7BE1D79-1323-42E2-877E-8ECD444C30ED}"/>
    <cellStyle name="Percent 2 2 2 4 5 2 2 2" xfId="60602" xr:uid="{9A1CEEA1-D789-4FE5-8D18-1CA294D99C8C}"/>
    <cellStyle name="Percent 2 2 2 4 5 2 3" xfId="60603" xr:uid="{47D052C2-0525-424C-81E4-573CC84E6CF3}"/>
    <cellStyle name="Percent 2 2 2 4 5 3" xfId="60604" xr:uid="{A586D7C3-A5C7-4835-A9CD-DD0A4624CDD1}"/>
    <cellStyle name="Percent 2 2 2 4 5 3 2" xfId="60605" xr:uid="{264936FB-F549-4C29-8263-6D9E3B1779B0}"/>
    <cellStyle name="Percent 2 2 2 4 5 4" xfId="60606" xr:uid="{240F5074-2FD8-4A23-8B7D-57FA955A781D}"/>
    <cellStyle name="Percent 2 2 2 4 5 4 2" xfId="60607" xr:uid="{FBE6DC14-6DD3-4FC7-A29F-FF67314879B6}"/>
    <cellStyle name="Percent 2 2 2 4 5 5" xfId="60608" xr:uid="{48914223-EB95-49C6-937F-8C806481EB92}"/>
    <cellStyle name="Percent 2 2 2 4 5 6" xfId="60609" xr:uid="{F1B25898-E5A0-408C-9D1D-BDF643AEDC23}"/>
    <cellStyle name="Percent 2 2 2 4 5 7" xfId="60610" xr:uid="{258BAD3F-7A56-4148-B196-9E87D3B2896C}"/>
    <cellStyle name="Percent 2 2 2 4 6" xfId="60611" xr:uid="{C8D2BC86-2263-4754-B323-811A4360BE99}"/>
    <cellStyle name="Percent 2 2 2 4 6 2" xfId="60612" xr:uid="{0ECB06E9-35F6-4C5E-B26E-D3611677921D}"/>
    <cellStyle name="Percent 2 2 2 4 6 2 2" xfId="60613" xr:uid="{540450B7-EEB7-487A-8B50-C337CACFBCA5}"/>
    <cellStyle name="Percent 2 2 2 4 6 2 2 2" xfId="60614" xr:uid="{A3ED6281-C1CB-4517-BBEC-0DC0ABFAF4CB}"/>
    <cellStyle name="Percent 2 2 2 4 6 2 3" xfId="60615" xr:uid="{13951403-F8AD-442B-AB5F-C02D9289853E}"/>
    <cellStyle name="Percent 2 2 2 4 6 3" xfId="60616" xr:uid="{57DBE275-9BD6-4E18-8380-B22E3579F84C}"/>
    <cellStyle name="Percent 2 2 2 4 6 3 2" xfId="60617" xr:uid="{78D12601-EB13-4A3D-BF5F-A31CD8829A83}"/>
    <cellStyle name="Percent 2 2 2 4 6 4" xfId="60618" xr:uid="{71660128-554D-4988-9B25-4090D48F179A}"/>
    <cellStyle name="Percent 2 2 2 4 6 4 2" xfId="60619" xr:uid="{E27D7C45-AA70-408A-BA31-9E7F48A2D53E}"/>
    <cellStyle name="Percent 2 2 2 4 6 5" xfId="60620" xr:uid="{BD6EFDC6-EF7F-42AF-8C90-AC702F39837D}"/>
    <cellStyle name="Percent 2 2 2 4 6 6" xfId="60621" xr:uid="{38F0722A-04B0-42B3-ADEF-13EAF7C83706}"/>
    <cellStyle name="Percent 2 2 2 4 6 7" xfId="60622" xr:uid="{7948D89C-8020-46B2-A1CD-AEEFABD45077}"/>
    <cellStyle name="Percent 2 2 2 4 7" xfId="60623" xr:uid="{FB5AB29C-FA29-45D9-B8DD-0C6C615E1274}"/>
    <cellStyle name="Percent 2 2 2 4 7 2" xfId="60624" xr:uid="{1BAC9CF9-C4F4-40C6-A80B-4AD0E4F35C5B}"/>
    <cellStyle name="Percent 2 2 2 4 7 2 2" xfId="60625" xr:uid="{A8248993-2437-455A-9EA1-F5BFB8473AB3}"/>
    <cellStyle name="Percent 2 2 2 4 7 3" xfId="60626" xr:uid="{D4277CEC-F2F2-4E23-873D-2DB6A1C8A71D}"/>
    <cellStyle name="Percent 2 2 2 4 7 4" xfId="60627" xr:uid="{2889CEFA-3F22-4C57-9C4F-7DB2E6AA6BCD}"/>
    <cellStyle name="Percent 2 2 2 4 8" xfId="60628" xr:uid="{D22AB689-B673-4CE0-96DF-63D7EE3F9C10}"/>
    <cellStyle name="Percent 2 2 2 4 8 2" xfId="60629" xr:uid="{8B1C758D-85EA-4D73-A503-DE3B4ECA4F70}"/>
    <cellStyle name="Percent 2 2 2 4 9" xfId="60630" xr:uid="{CE866151-14F8-4F5C-BB9B-336714621DBD}"/>
    <cellStyle name="Percent 2 2 2 4 9 2" xfId="60631" xr:uid="{75121493-CDA3-4D90-A0E2-58D39E3B74C4}"/>
    <cellStyle name="Percent 2 2 2 5" xfId="60632" xr:uid="{F1EF4568-BC12-4143-84F4-AB6CE477067A}"/>
    <cellStyle name="Percent 2 2 2 5 10" xfId="60633" xr:uid="{FE4B2324-6E63-4835-B6A1-3B5F820AA9F2}"/>
    <cellStyle name="Percent 2 2 2 5 2" xfId="60634" xr:uid="{361AD62A-840A-4BEF-BA12-48E960A4CEAF}"/>
    <cellStyle name="Percent 2 2 2 5 2 2" xfId="60635" xr:uid="{5FFF27FD-9162-4A3D-8FB5-C2C5F228EC87}"/>
    <cellStyle name="Percent 2 2 2 5 2 2 2" xfId="60636" xr:uid="{FAAD0B3B-0735-48C1-874A-092DD6A66E51}"/>
    <cellStyle name="Percent 2 2 2 5 2 2 2 2" xfId="60637" xr:uid="{5242B7A9-0C2B-4800-A4B2-3EF97ACB6D88}"/>
    <cellStyle name="Percent 2 2 2 5 2 2 3" xfId="60638" xr:uid="{9A34DF0D-E1A4-41C3-B0CB-83ECD74769DB}"/>
    <cellStyle name="Percent 2 2 2 5 2 3" xfId="60639" xr:uid="{33292EE2-DB71-4719-913C-DDD764FD7EAE}"/>
    <cellStyle name="Percent 2 2 2 5 2 3 2" xfId="60640" xr:uid="{EC1EF1BC-11D0-4A23-99E6-7029B6F4A385}"/>
    <cellStyle name="Percent 2 2 2 5 2 4" xfId="60641" xr:uid="{DC7885BC-44CA-42B3-A136-28CCEF2D30BA}"/>
    <cellStyle name="Percent 2 2 2 5 2 4 2" xfId="60642" xr:uid="{A2FA5D12-8124-4D4E-88E8-DCC8B7A71749}"/>
    <cellStyle name="Percent 2 2 2 5 2 5" xfId="60643" xr:uid="{BD1A950E-30B5-4A55-834F-E284721EDF33}"/>
    <cellStyle name="Percent 2 2 2 5 2 6" xfId="60644" xr:uid="{45568F25-9559-44C1-917E-B3564FB59921}"/>
    <cellStyle name="Percent 2 2 2 5 2 7" xfId="60645" xr:uid="{1766BD1F-667C-4090-A0D0-67331468E3AD}"/>
    <cellStyle name="Percent 2 2 2 5 3" xfId="60646" xr:uid="{D8C3D99C-369F-49C1-8872-58FE1B41C0AA}"/>
    <cellStyle name="Percent 2 2 2 5 3 2" xfId="60647" xr:uid="{9865FD95-8483-4072-A8A1-D610AC40564B}"/>
    <cellStyle name="Percent 2 2 2 5 3 2 2" xfId="60648" xr:uid="{C940C98F-601A-45A0-9CA9-E772CC187894}"/>
    <cellStyle name="Percent 2 2 2 5 3 2 2 2" xfId="60649" xr:uid="{33FA5620-AC04-46A8-9465-9A673F23DBE7}"/>
    <cellStyle name="Percent 2 2 2 5 3 2 3" xfId="60650" xr:uid="{084DBC9C-3DAA-4C83-A817-512D04D85A3A}"/>
    <cellStyle name="Percent 2 2 2 5 3 3" xfId="60651" xr:uid="{B68591F2-28AC-4049-A0A6-265DD0A25CBE}"/>
    <cellStyle name="Percent 2 2 2 5 3 3 2" xfId="60652" xr:uid="{F06EC7ED-83A6-447A-852E-F75A29E207D9}"/>
    <cellStyle name="Percent 2 2 2 5 3 4" xfId="60653" xr:uid="{A2778F64-1B2C-4C78-B02F-2E771AF20706}"/>
    <cellStyle name="Percent 2 2 2 5 3 4 2" xfId="60654" xr:uid="{5BA8B77F-A861-4C36-8EE6-178D341800B3}"/>
    <cellStyle name="Percent 2 2 2 5 3 5" xfId="60655" xr:uid="{1586FF76-24B5-40E6-B3D9-12224C63E4B6}"/>
    <cellStyle name="Percent 2 2 2 5 3 6" xfId="60656" xr:uid="{61BE8BA7-73F2-4AB6-84A2-BE2DB9369122}"/>
    <cellStyle name="Percent 2 2 2 5 3 7" xfId="60657" xr:uid="{BDFB86F1-6F44-4BA9-9816-DE640A756211}"/>
    <cellStyle name="Percent 2 2 2 5 4" xfId="60658" xr:uid="{B9A95987-113A-4191-969F-1C17DE4C0F14}"/>
    <cellStyle name="Percent 2 2 2 5 4 2" xfId="60659" xr:uid="{9DC2B074-F5AA-4327-A5D5-E2AF0E2E3219}"/>
    <cellStyle name="Percent 2 2 2 5 4 2 2" xfId="60660" xr:uid="{CE326A9F-6470-4225-825E-7BF0D1AB42E7}"/>
    <cellStyle name="Percent 2 2 2 5 4 2 2 2" xfId="60661" xr:uid="{5E0FF539-E237-4D25-9396-33CA98C68F2B}"/>
    <cellStyle name="Percent 2 2 2 5 4 2 3" xfId="60662" xr:uid="{FF6B6D1C-8E50-4034-B537-98358370FC4E}"/>
    <cellStyle name="Percent 2 2 2 5 4 3" xfId="60663" xr:uid="{DEE918CF-83AD-4BB5-B24F-0A10E94B500B}"/>
    <cellStyle name="Percent 2 2 2 5 4 3 2" xfId="60664" xr:uid="{016E5866-E97C-4D09-A945-17E9FC150A0E}"/>
    <cellStyle name="Percent 2 2 2 5 4 4" xfId="60665" xr:uid="{D2FCC6ED-F043-4B01-9976-E5FCAF3EA3ED}"/>
    <cellStyle name="Percent 2 2 2 5 4 4 2" xfId="60666" xr:uid="{10BD7183-88A5-4045-97CA-517FDD4DC2D8}"/>
    <cellStyle name="Percent 2 2 2 5 4 5" xfId="60667" xr:uid="{EF4F3697-26DE-4234-97DC-5956B98DA8E8}"/>
    <cellStyle name="Percent 2 2 2 5 4 6" xfId="60668" xr:uid="{3965D5F2-B7F6-42E6-9471-C3FC56E060D2}"/>
    <cellStyle name="Percent 2 2 2 5 4 7" xfId="60669" xr:uid="{124E5F3F-4EE3-4255-A35A-1F79831F53E0}"/>
    <cellStyle name="Percent 2 2 2 5 5" xfId="60670" xr:uid="{347EAECC-E543-4FDE-A3AE-87F2C4A8574E}"/>
    <cellStyle name="Percent 2 2 2 5 5 2" xfId="60671" xr:uid="{4C7CC224-4E14-470E-9C52-D95A469C9B72}"/>
    <cellStyle name="Percent 2 2 2 5 5 2 2" xfId="60672" xr:uid="{9400B891-4B01-4784-9285-BD38AD62D434}"/>
    <cellStyle name="Percent 2 2 2 5 5 3" xfId="60673" xr:uid="{36ED8E9C-0AE4-47FE-A49D-C6B3F08A810E}"/>
    <cellStyle name="Percent 2 2 2 5 6" xfId="60674" xr:uid="{5C699F23-FE63-4942-82F2-2930874F48A9}"/>
    <cellStyle name="Percent 2 2 2 5 6 2" xfId="60675" xr:uid="{E6F70B63-A816-4E09-9834-7E38A585E762}"/>
    <cellStyle name="Percent 2 2 2 5 7" xfId="60676" xr:uid="{B0666F52-68AB-4465-9349-A91815654BE2}"/>
    <cellStyle name="Percent 2 2 2 5 7 2" xfId="60677" xr:uid="{21352347-A438-4072-8DE3-34D4FFF5508E}"/>
    <cellStyle name="Percent 2 2 2 5 8" xfId="60678" xr:uid="{93A2A1EA-C6BE-4C24-B8CD-310EE1A68089}"/>
    <cellStyle name="Percent 2 2 2 5 9" xfId="60679" xr:uid="{C5C5CB55-5A1A-4F0F-AFFD-2DE6539F5F07}"/>
    <cellStyle name="Percent 2 2 2 6" xfId="60680" xr:uid="{B21337A4-B70C-4456-A69A-8B3046D49F99}"/>
    <cellStyle name="Percent 2 2 2 6 2" xfId="60681" xr:uid="{D205648E-A2C5-49E6-AB8B-A53EF6AA4F7E}"/>
    <cellStyle name="Percent 2 2 2 6 2 2" xfId="60682" xr:uid="{C9B634E1-A536-4258-A6CE-904B47FA98C3}"/>
    <cellStyle name="Percent 2 2 2 6 2 2 2" xfId="60683" xr:uid="{7F1796E9-F760-422C-B5B3-B18F39574822}"/>
    <cellStyle name="Percent 2 2 2 6 2 2 2 2" xfId="60684" xr:uid="{0B142CD6-8D25-4B8D-9527-0CC4824F334B}"/>
    <cellStyle name="Percent 2 2 2 6 2 2 3" xfId="60685" xr:uid="{15542810-6190-4E58-BA69-C6E51F080B4B}"/>
    <cellStyle name="Percent 2 2 2 6 2 3" xfId="60686" xr:uid="{37C20242-B3E2-4057-B8AD-3DA86AA094AE}"/>
    <cellStyle name="Percent 2 2 2 6 2 3 2" xfId="60687" xr:uid="{425BAFB1-81FF-4613-8B0A-615330A08517}"/>
    <cellStyle name="Percent 2 2 2 6 2 4" xfId="60688" xr:uid="{C5E1E0A8-5E02-4B06-B989-01A02985113F}"/>
    <cellStyle name="Percent 2 2 2 6 2 4 2" xfId="60689" xr:uid="{8A5FA3B8-1A31-424E-92CA-2C4418CD1E97}"/>
    <cellStyle name="Percent 2 2 2 6 2 5" xfId="60690" xr:uid="{0CC2A9C1-7F7B-4881-B434-34718A1D935F}"/>
    <cellStyle name="Percent 2 2 2 6 2 6" xfId="60691" xr:uid="{910F2FD8-0656-4E4C-9D67-CAE1125A3F1C}"/>
    <cellStyle name="Percent 2 2 2 6 2 7" xfId="60692" xr:uid="{84853BD8-0577-4E2A-A855-47807D7483E9}"/>
    <cellStyle name="Percent 2 2 2 6 3" xfId="60693" xr:uid="{54D92BD4-D96B-4962-9569-794F761B2685}"/>
    <cellStyle name="Percent 2 2 2 6 3 2" xfId="60694" xr:uid="{780AAEAF-EE75-451D-9B7D-BFCB51841912}"/>
    <cellStyle name="Percent 2 2 2 6 3 2 2" xfId="60695" xr:uid="{EA3144CB-96F3-4971-879A-45F965C32431}"/>
    <cellStyle name="Percent 2 2 2 6 3 3" xfId="60696" xr:uid="{AE5EE887-D0DC-42C4-A4AE-D1C9BAA48942}"/>
    <cellStyle name="Percent 2 2 2 6 4" xfId="60697" xr:uid="{D8028CEA-2E75-4ABF-9A04-40A72F21BBE1}"/>
    <cellStyle name="Percent 2 2 2 6 4 2" xfId="60698" xr:uid="{A4F88EE0-FA3F-4AA6-9C6B-44CDAFA94719}"/>
    <cellStyle name="Percent 2 2 2 6 5" xfId="60699" xr:uid="{FFF4F24D-E4BE-42A7-AF6F-D5713E99E019}"/>
    <cellStyle name="Percent 2 2 2 6 5 2" xfId="60700" xr:uid="{E876C165-4B15-4C90-B065-B8E7F9146E73}"/>
    <cellStyle name="Percent 2 2 2 6 6" xfId="60701" xr:uid="{1DFB6A4E-A065-469A-B7AC-2A4563B20202}"/>
    <cellStyle name="Percent 2 2 2 6 7" xfId="60702" xr:uid="{D55E2AA1-6783-427C-ACBB-202196F0E53D}"/>
    <cellStyle name="Percent 2 2 2 6 8" xfId="60703" xr:uid="{3313594D-1C39-42D5-B1E8-BE753263B9F7}"/>
    <cellStyle name="Percent 2 2 2 7" xfId="60704" xr:uid="{3C66D073-5AAD-4A8F-B827-B230B61C13CF}"/>
    <cellStyle name="Percent 2 2 2 8" xfId="60705" xr:uid="{162CDDE7-C898-4564-BA18-FD5B1321A8CE}"/>
    <cellStyle name="Percent 2 2 2 8 2" xfId="60706" xr:uid="{76BFBC0F-FEF5-47C4-ACCB-F7B3D3277F4D}"/>
    <cellStyle name="Percent 2 2 2 8 2 2" xfId="60707" xr:uid="{5120CFF5-1349-453D-9C58-F9CF77FF3C12}"/>
    <cellStyle name="Percent 2 2 2 8 2 2 2" xfId="60708" xr:uid="{341ABE3D-686D-4320-8A2A-E0279554274C}"/>
    <cellStyle name="Percent 2 2 2 8 2 3" xfId="60709" xr:uid="{8218A187-B339-4E33-A372-172D3E19BEBA}"/>
    <cellStyle name="Percent 2 2 2 8 3" xfId="60710" xr:uid="{2E82ABA4-0DAB-4FC9-B083-C2606677322D}"/>
    <cellStyle name="Percent 2 2 2 8 3 2" xfId="60711" xr:uid="{D3075759-1428-4213-8190-CFF1B5BF73DE}"/>
    <cellStyle name="Percent 2 2 2 8 4" xfId="60712" xr:uid="{958217F6-1DE1-4658-9ED5-CA5A838D980B}"/>
    <cellStyle name="Percent 2 2 2 8 4 2" xfId="60713" xr:uid="{2F4032D3-B679-486D-9C11-EFB9444227A5}"/>
    <cellStyle name="Percent 2 2 2 8 5" xfId="60714" xr:uid="{68DF36D2-1112-4BF5-9E47-B96A5904A208}"/>
    <cellStyle name="Percent 2 2 2 8 6" xfId="60715" xr:uid="{156502E1-08DA-4149-8CF5-A412A2070ED9}"/>
    <cellStyle name="Percent 2 2 2 8 7" xfId="60716" xr:uid="{6B28D777-C92A-43D3-AB94-198C0FC39DB3}"/>
    <cellStyle name="Percent 2 2 2 9" xfId="60717" xr:uid="{04187F1F-D51B-4BC7-BBEA-26D11E407175}"/>
    <cellStyle name="Percent 2 2 2 9 2" xfId="60718" xr:uid="{3FE073E9-6329-4C99-8C32-7CA4F9584E1F}"/>
    <cellStyle name="Percent 2 2 2 9 2 2" xfId="60719" xr:uid="{81CC0EA3-D598-4422-9733-B49E0201F3DF}"/>
    <cellStyle name="Percent 2 2 2 9 2 2 2" xfId="60720" xr:uid="{DF77DE57-77D8-47F3-B769-3CC67FDF26D1}"/>
    <cellStyle name="Percent 2 2 2 9 2 3" xfId="60721" xr:uid="{05FA9DCF-0280-4419-8206-31A60F2D4FA2}"/>
    <cellStyle name="Percent 2 2 2 9 3" xfId="60722" xr:uid="{E59B3EE4-A57A-40F8-A7DA-73C4923961EC}"/>
    <cellStyle name="Percent 2 2 2 9 3 2" xfId="60723" xr:uid="{A17534E7-E007-4DC6-A516-7CF8A4D123E3}"/>
    <cellStyle name="Percent 2 2 2 9 4" xfId="60724" xr:uid="{8927DF0E-5B9F-4383-80C5-3644611ED535}"/>
    <cellStyle name="Percent 2 2 2 9 4 2" xfId="60725" xr:uid="{4C116E18-CD1B-4510-BEFE-5EA1A806BD28}"/>
    <cellStyle name="Percent 2 2 2 9 5" xfId="60726" xr:uid="{ACB2744D-81DC-4499-960A-FDC76672F63A}"/>
    <cellStyle name="Percent 2 2 2 9 6" xfId="60727" xr:uid="{96C03B21-06A0-4072-9F97-26050087C0E3}"/>
    <cellStyle name="Percent 2 2 2 9 7" xfId="60728" xr:uid="{9511ED69-7A91-4D5E-83F4-F1CE3519EEBB}"/>
    <cellStyle name="Percent 2 2 3" xfId="60729" xr:uid="{41866579-4D4A-43C8-9144-0725CA260B40}"/>
    <cellStyle name="Percent 2 2 3 2" xfId="60730" xr:uid="{3183A87B-2B70-4AC9-8228-D652829CD637}"/>
    <cellStyle name="Percent 2 2 3 3" xfId="60731" xr:uid="{834C0CC2-B518-42E1-9CB9-6CBCD4986E63}"/>
    <cellStyle name="Percent 2 2 4" xfId="60732" xr:uid="{E835CDB3-2DF3-4ED5-8912-85F2EFCAC925}"/>
    <cellStyle name="Percent 2 2 4 2" xfId="60733" xr:uid="{BEB9BA78-68F4-4DE6-B03D-F56928ABF5ED}"/>
    <cellStyle name="Percent 2 2 4 3" xfId="60734" xr:uid="{DEE0CD08-A98B-4ACA-B2E8-170C6003879A}"/>
    <cellStyle name="Percent 2 2 4 3 10" xfId="60735" xr:uid="{9E26852F-1E5E-4D78-B935-A84AE5104E43}"/>
    <cellStyle name="Percent 2 2 4 3 11" xfId="60736" xr:uid="{919BC80A-08E5-4713-9F3B-BB8036C4D1CB}"/>
    <cellStyle name="Percent 2 2 4 3 12" xfId="60737" xr:uid="{6381F3C2-4DEC-48C6-8AE9-6D1C4012C548}"/>
    <cellStyle name="Percent 2 2 4 3 2" xfId="60738" xr:uid="{C621F5BF-4E39-4B66-8D0C-7DB9FCF2A93B}"/>
    <cellStyle name="Percent 2 2 4 3 2 10" xfId="60739" xr:uid="{383A4035-587D-467E-A4B9-A4B9FD697469}"/>
    <cellStyle name="Percent 2 2 4 3 2 2" xfId="60740" xr:uid="{8117F25B-AC94-4707-88D1-61F7D5942709}"/>
    <cellStyle name="Percent 2 2 4 3 2 2 2" xfId="60741" xr:uid="{268CB6FB-589A-4326-8EFA-AD05DA9F7DB6}"/>
    <cellStyle name="Percent 2 2 4 3 2 2 2 2" xfId="60742" xr:uid="{6D4A65C0-74AD-4FC0-9DBA-06597FBE8F44}"/>
    <cellStyle name="Percent 2 2 4 3 2 2 2 2 2" xfId="60743" xr:uid="{A2161ECF-3BCF-4FBD-AC74-4A85C2F72CCE}"/>
    <cellStyle name="Percent 2 2 4 3 2 2 2 3" xfId="60744" xr:uid="{C37B1AE2-34DB-4882-9A70-3443D749F126}"/>
    <cellStyle name="Percent 2 2 4 3 2 2 3" xfId="60745" xr:uid="{06F9FEF4-9169-41A7-B286-E378C3EC97F1}"/>
    <cellStyle name="Percent 2 2 4 3 2 2 3 2" xfId="60746" xr:uid="{36BE20A2-BF31-4BA0-A307-0CB4A503A126}"/>
    <cellStyle name="Percent 2 2 4 3 2 2 4" xfId="60747" xr:uid="{D310009B-2224-4BDA-B07C-9121265066BA}"/>
    <cellStyle name="Percent 2 2 4 3 2 2 4 2" xfId="60748" xr:uid="{1EBAE5F3-9AC6-4D8C-BA1E-EA4198445BDF}"/>
    <cellStyle name="Percent 2 2 4 3 2 2 5" xfId="60749" xr:uid="{C8D46078-3AA1-4DD2-96C9-E0CC00501BCB}"/>
    <cellStyle name="Percent 2 2 4 3 2 2 6" xfId="60750" xr:uid="{0610BC6F-6E32-4921-B1EF-72E0DD1A5FC0}"/>
    <cellStyle name="Percent 2 2 4 3 2 2 7" xfId="60751" xr:uid="{A075D73D-F76A-46C5-B7C4-BB052E83B79F}"/>
    <cellStyle name="Percent 2 2 4 3 2 3" xfId="60752" xr:uid="{1EE7DF21-05C7-485A-A5A0-C0E04AE64EEE}"/>
    <cellStyle name="Percent 2 2 4 3 2 3 2" xfId="60753" xr:uid="{B7106458-3569-4D64-B6AA-3A3FDE0A7432}"/>
    <cellStyle name="Percent 2 2 4 3 2 3 2 2" xfId="60754" xr:uid="{E9D33396-9F4A-42AE-9301-7E0EBF8714F4}"/>
    <cellStyle name="Percent 2 2 4 3 2 3 2 2 2" xfId="60755" xr:uid="{20D7E1FA-0989-4B8A-8438-7E9CBC3D02F4}"/>
    <cellStyle name="Percent 2 2 4 3 2 3 2 3" xfId="60756" xr:uid="{F0C1CBA4-5D61-4EF5-96EF-CFF20BA5732D}"/>
    <cellStyle name="Percent 2 2 4 3 2 3 3" xfId="60757" xr:uid="{6C9BCB98-99B7-4CFE-8B06-256AC9A59200}"/>
    <cellStyle name="Percent 2 2 4 3 2 3 3 2" xfId="60758" xr:uid="{0F216EBD-51EE-4832-9796-F367A77285CC}"/>
    <cellStyle name="Percent 2 2 4 3 2 3 4" xfId="60759" xr:uid="{0DA1A43F-6BCF-4165-A6FB-1FAC9353798E}"/>
    <cellStyle name="Percent 2 2 4 3 2 3 4 2" xfId="60760" xr:uid="{25167258-2D74-46E0-8F43-55821D598DB2}"/>
    <cellStyle name="Percent 2 2 4 3 2 3 5" xfId="60761" xr:uid="{A87DD82E-DCD9-4085-8327-AF388E058C61}"/>
    <cellStyle name="Percent 2 2 4 3 2 3 6" xfId="60762" xr:uid="{1D44CA28-2A01-4120-9881-57175DCD25D5}"/>
    <cellStyle name="Percent 2 2 4 3 2 3 7" xfId="60763" xr:uid="{B37F9462-7EDF-4900-B333-4D4D3C0CDFDD}"/>
    <cellStyle name="Percent 2 2 4 3 2 4" xfId="60764" xr:uid="{18F33B59-3877-442E-A39B-9B0727EDC2C7}"/>
    <cellStyle name="Percent 2 2 4 3 2 4 2" xfId="60765" xr:uid="{6469B043-127B-4E42-A224-42744BD059C0}"/>
    <cellStyle name="Percent 2 2 4 3 2 4 2 2" xfId="60766" xr:uid="{2B585796-A2AD-4CCB-9CC5-2D509AF80863}"/>
    <cellStyle name="Percent 2 2 4 3 2 4 2 2 2" xfId="60767" xr:uid="{D2FA1651-59D9-4337-A081-911DE1BDB8B2}"/>
    <cellStyle name="Percent 2 2 4 3 2 4 2 3" xfId="60768" xr:uid="{3E1913FA-1C3E-4104-85E9-9BE48CCCBF44}"/>
    <cellStyle name="Percent 2 2 4 3 2 4 3" xfId="60769" xr:uid="{6C4E5421-A3A8-4E58-A139-CD966C5D2AA9}"/>
    <cellStyle name="Percent 2 2 4 3 2 4 3 2" xfId="60770" xr:uid="{6010C052-606E-410A-A308-4A040E5C6968}"/>
    <cellStyle name="Percent 2 2 4 3 2 4 4" xfId="60771" xr:uid="{B9A970CD-64C8-4C0F-8D39-6A770ABECCBC}"/>
    <cellStyle name="Percent 2 2 4 3 2 4 4 2" xfId="60772" xr:uid="{AFFC2AB8-9D5C-4795-BCC8-857D9572B564}"/>
    <cellStyle name="Percent 2 2 4 3 2 4 5" xfId="60773" xr:uid="{2FBAA0F5-5B44-4366-960A-94FE9AEE4558}"/>
    <cellStyle name="Percent 2 2 4 3 2 4 6" xfId="60774" xr:uid="{B9D86A17-872D-43DD-8198-EB2021944421}"/>
    <cellStyle name="Percent 2 2 4 3 2 4 7" xfId="60775" xr:uid="{67BEDA28-FE9A-49D8-BFB6-2E00C8AF1435}"/>
    <cellStyle name="Percent 2 2 4 3 2 5" xfId="60776" xr:uid="{E61221FF-B3AD-4208-91C3-B27BDB839602}"/>
    <cellStyle name="Percent 2 2 4 3 2 5 2" xfId="60777" xr:uid="{CA83E218-F08D-40F3-8ACA-DB351ED38DBB}"/>
    <cellStyle name="Percent 2 2 4 3 2 5 2 2" xfId="60778" xr:uid="{BD1C8F3D-2E14-4C53-B7D5-270F555B4A8F}"/>
    <cellStyle name="Percent 2 2 4 3 2 5 3" xfId="60779" xr:uid="{36A65C12-BFA8-4888-838D-6CA644DC371D}"/>
    <cellStyle name="Percent 2 2 4 3 2 6" xfId="60780" xr:uid="{E2CECAE2-3D22-42A8-8C94-2507E2EAA659}"/>
    <cellStyle name="Percent 2 2 4 3 2 6 2" xfId="60781" xr:uid="{2CBA2E60-EFD3-45F3-83E9-1A4EA162FD2D}"/>
    <cellStyle name="Percent 2 2 4 3 2 7" xfId="60782" xr:uid="{3466874F-74F4-45B4-AFC2-6F05C2A7E122}"/>
    <cellStyle name="Percent 2 2 4 3 2 7 2" xfId="60783" xr:uid="{1A7DE93C-263A-44B8-82BC-99BD6A6250CC}"/>
    <cellStyle name="Percent 2 2 4 3 2 8" xfId="60784" xr:uid="{5D86C057-D978-4B86-AB59-5B6AFB91798E}"/>
    <cellStyle name="Percent 2 2 4 3 2 9" xfId="60785" xr:uid="{C4D9E3C4-CCCF-44E2-9F61-5390ADADE99E}"/>
    <cellStyle name="Percent 2 2 4 3 3" xfId="60786" xr:uid="{E2FDF261-4E34-4EA6-8F8D-D5AAD8751D4A}"/>
    <cellStyle name="Percent 2 2 4 3 3 2" xfId="60787" xr:uid="{68996612-AE94-4A56-9852-5403E5537787}"/>
    <cellStyle name="Percent 2 2 4 3 3 2 2" xfId="60788" xr:uid="{144E0E3D-D10F-4E2A-9E5C-D1A83CD9B2E8}"/>
    <cellStyle name="Percent 2 2 4 3 3 2 2 2" xfId="60789" xr:uid="{EDB13421-8BA8-4346-BADB-3817EBFBC051}"/>
    <cellStyle name="Percent 2 2 4 3 3 2 2 2 2" xfId="60790" xr:uid="{2D930C48-AC13-46EB-87F6-12090FEFBD3E}"/>
    <cellStyle name="Percent 2 2 4 3 3 2 2 3" xfId="60791" xr:uid="{CFAF0033-2F32-4C81-87FC-5BF57E586BD7}"/>
    <cellStyle name="Percent 2 2 4 3 3 2 3" xfId="60792" xr:uid="{0CD82FE8-0B24-4570-8885-D78595A46AC5}"/>
    <cellStyle name="Percent 2 2 4 3 3 2 3 2" xfId="60793" xr:uid="{6FFCC8EB-424B-45B1-BCDC-5DB91B6FAADD}"/>
    <cellStyle name="Percent 2 2 4 3 3 2 4" xfId="60794" xr:uid="{47580E01-A014-4D6F-85C0-F48643EB21AB}"/>
    <cellStyle name="Percent 2 2 4 3 3 2 4 2" xfId="60795" xr:uid="{54448817-6528-48A6-A734-B67929379CC3}"/>
    <cellStyle name="Percent 2 2 4 3 3 2 5" xfId="60796" xr:uid="{FC035A7A-CAAC-4A09-9368-4FE9CEF73070}"/>
    <cellStyle name="Percent 2 2 4 3 3 2 6" xfId="60797" xr:uid="{B23E2B95-45EA-452D-A518-1F126A38FAEB}"/>
    <cellStyle name="Percent 2 2 4 3 3 2 7" xfId="60798" xr:uid="{76DD7E78-0C9A-4E66-85E6-C210455893CF}"/>
    <cellStyle name="Percent 2 2 4 3 3 3" xfId="60799" xr:uid="{C5435227-57FF-4DEA-8D05-B5CF724CCEE9}"/>
    <cellStyle name="Percent 2 2 4 3 3 3 2" xfId="60800" xr:uid="{5B21B583-FC9E-435E-97D9-1513D3CA8D13}"/>
    <cellStyle name="Percent 2 2 4 3 3 3 2 2" xfId="60801" xr:uid="{95C56FA1-52C2-4DD0-9BD5-2DEC6293AD1C}"/>
    <cellStyle name="Percent 2 2 4 3 3 3 3" xfId="60802" xr:uid="{258459DE-644D-4AAB-8E45-6DC69F81FEE0}"/>
    <cellStyle name="Percent 2 2 4 3 3 4" xfId="60803" xr:uid="{3BB66E2A-665A-44D3-864F-7ABC46E48505}"/>
    <cellStyle name="Percent 2 2 4 3 3 4 2" xfId="60804" xr:uid="{B7B906A9-5104-4338-8F03-7CA14C1B56C8}"/>
    <cellStyle name="Percent 2 2 4 3 3 5" xfId="60805" xr:uid="{284929D6-4463-4F21-B39C-4ABECDD3B2F1}"/>
    <cellStyle name="Percent 2 2 4 3 3 5 2" xfId="60806" xr:uid="{AB2346A8-4976-4BAD-9CA5-31459DBC9B30}"/>
    <cellStyle name="Percent 2 2 4 3 3 6" xfId="60807" xr:uid="{E3F14F18-4FEA-4C7A-9301-51E23F79E61D}"/>
    <cellStyle name="Percent 2 2 4 3 3 7" xfId="60808" xr:uid="{3E674F1F-F073-479F-B885-8756A725D3E8}"/>
    <cellStyle name="Percent 2 2 4 3 3 8" xfId="60809" xr:uid="{D7709DB9-4B07-4FD4-96CB-80ABD67BE75F}"/>
    <cellStyle name="Percent 2 2 4 3 4" xfId="60810" xr:uid="{5F7E6D0B-0AD5-4DE2-A7DF-D319472537A0}"/>
    <cellStyle name="Percent 2 2 4 3 4 2" xfId="60811" xr:uid="{41CACFB3-C064-44CC-8D3F-4B5E109D7536}"/>
    <cellStyle name="Percent 2 2 4 3 4 2 2" xfId="60812" xr:uid="{2700B1D9-A880-4439-89FC-5825CB09B9CD}"/>
    <cellStyle name="Percent 2 2 4 3 4 2 2 2" xfId="60813" xr:uid="{3FAFB29B-CD29-40E4-A44B-0B5DE84B22F4}"/>
    <cellStyle name="Percent 2 2 4 3 4 2 3" xfId="60814" xr:uid="{E68E02AC-689A-4169-9C48-69ED67E91BC6}"/>
    <cellStyle name="Percent 2 2 4 3 4 3" xfId="60815" xr:uid="{48CFB0DB-C8E8-4E26-93C2-4BAA5C0642F8}"/>
    <cellStyle name="Percent 2 2 4 3 4 3 2" xfId="60816" xr:uid="{2CAB7C8F-488C-4281-B806-AFAF69A4C0B7}"/>
    <cellStyle name="Percent 2 2 4 3 4 4" xfId="60817" xr:uid="{68BE9366-9DA3-4D72-A291-9FCDB958EE98}"/>
    <cellStyle name="Percent 2 2 4 3 4 4 2" xfId="60818" xr:uid="{2A0E3FA4-BDEF-4071-A89C-A6955D0FAA61}"/>
    <cellStyle name="Percent 2 2 4 3 4 5" xfId="60819" xr:uid="{65BA3F7D-F1EA-4EC5-9ECC-B2ACD0BF264F}"/>
    <cellStyle name="Percent 2 2 4 3 4 6" xfId="60820" xr:uid="{A6E5AAD6-A65F-47C4-9AD1-18F755143CB9}"/>
    <cellStyle name="Percent 2 2 4 3 4 7" xfId="60821" xr:uid="{0EDD8348-26D0-41EF-8E2E-64CD19D49189}"/>
    <cellStyle name="Percent 2 2 4 3 5" xfId="60822" xr:uid="{9FB0A7DE-8D76-4A05-8F89-835B8DCE60F8}"/>
    <cellStyle name="Percent 2 2 4 3 5 2" xfId="60823" xr:uid="{372F3CC0-C228-420E-B56D-7D578334A86C}"/>
    <cellStyle name="Percent 2 2 4 3 5 2 2" xfId="60824" xr:uid="{477F9B7D-2640-487C-AC76-120ABFBFC10F}"/>
    <cellStyle name="Percent 2 2 4 3 5 2 2 2" xfId="60825" xr:uid="{71769607-AF26-4954-A8E5-D042400D17F8}"/>
    <cellStyle name="Percent 2 2 4 3 5 2 3" xfId="60826" xr:uid="{BB3E80AB-D77F-4A36-84B4-63166438E697}"/>
    <cellStyle name="Percent 2 2 4 3 5 3" xfId="60827" xr:uid="{62597BC1-F7D7-4B34-A357-C48F7B1DB9A0}"/>
    <cellStyle name="Percent 2 2 4 3 5 3 2" xfId="60828" xr:uid="{B1FB0C22-E52B-464B-9ACB-F1DF33CBD2A4}"/>
    <cellStyle name="Percent 2 2 4 3 5 4" xfId="60829" xr:uid="{B887A037-8F50-4AD2-B003-DF488F32BC26}"/>
    <cellStyle name="Percent 2 2 4 3 5 4 2" xfId="60830" xr:uid="{E7C01147-E954-4243-9116-FD84D6F28495}"/>
    <cellStyle name="Percent 2 2 4 3 5 5" xfId="60831" xr:uid="{3ECC2E1C-9196-4109-AA2C-E9529B92D47C}"/>
    <cellStyle name="Percent 2 2 4 3 5 6" xfId="60832" xr:uid="{5A93725A-9C2C-47E9-A17B-785B9AD26F5F}"/>
    <cellStyle name="Percent 2 2 4 3 5 7" xfId="60833" xr:uid="{31809C68-32C4-4280-A3D2-EFF794B4AF77}"/>
    <cellStyle name="Percent 2 2 4 3 6" xfId="60834" xr:uid="{88AC8662-081A-4E15-AAE1-DD79ECC92A7D}"/>
    <cellStyle name="Percent 2 2 4 3 6 2" xfId="60835" xr:uid="{DCDCA83B-C2C8-42AF-A746-D2121CB4C7FB}"/>
    <cellStyle name="Percent 2 2 4 3 6 2 2" xfId="60836" xr:uid="{D386B0C3-2D3F-4367-A9DC-40C039025FC1}"/>
    <cellStyle name="Percent 2 2 4 3 6 2 2 2" xfId="60837" xr:uid="{116A62E8-B5A9-417E-9E73-157D86DC85FE}"/>
    <cellStyle name="Percent 2 2 4 3 6 2 3" xfId="60838" xr:uid="{049F227F-AA3A-4366-883F-E3F0F04A8BBF}"/>
    <cellStyle name="Percent 2 2 4 3 6 3" xfId="60839" xr:uid="{1BAA0F32-BB46-45FD-B114-88B9C0EB4DFE}"/>
    <cellStyle name="Percent 2 2 4 3 6 3 2" xfId="60840" xr:uid="{8644F4FE-7411-4940-8175-198AEFA45F7F}"/>
    <cellStyle name="Percent 2 2 4 3 6 4" xfId="60841" xr:uid="{729DEA85-48FA-41CB-BC7D-640AA9EEFCCA}"/>
    <cellStyle name="Percent 2 2 4 3 6 4 2" xfId="60842" xr:uid="{48A62CDA-5CC2-4529-BB72-7E8E217BF7E9}"/>
    <cellStyle name="Percent 2 2 4 3 6 5" xfId="60843" xr:uid="{E81CD76A-9B56-4DAB-8A6D-EE2BF0D55C09}"/>
    <cellStyle name="Percent 2 2 4 3 6 6" xfId="60844" xr:uid="{1FC753D4-4B44-4D48-8B36-3665BE43CF44}"/>
    <cellStyle name="Percent 2 2 4 3 6 7" xfId="60845" xr:uid="{3AF03361-CB6E-4671-9CC8-34308D3F47E6}"/>
    <cellStyle name="Percent 2 2 4 3 7" xfId="60846" xr:uid="{115F954A-0CDE-4F96-A398-EDF2F4E837DC}"/>
    <cellStyle name="Percent 2 2 4 3 7 2" xfId="60847" xr:uid="{FF3443EE-62CE-4BA3-9037-727118F38101}"/>
    <cellStyle name="Percent 2 2 4 3 7 2 2" xfId="60848" xr:uid="{98C8A19C-352B-4AA9-9C40-E1F7036F599F}"/>
    <cellStyle name="Percent 2 2 4 3 7 3" xfId="60849" xr:uid="{61A9717E-93DA-4A4C-B4A6-9FCC43C4018D}"/>
    <cellStyle name="Percent 2 2 4 3 7 4" xfId="60850" xr:uid="{C1924BF1-9079-4FB6-8D09-CA936A5EEB28}"/>
    <cellStyle name="Percent 2 2 4 3 8" xfId="60851" xr:uid="{15F4C026-4B9C-48CF-8DFD-B1CA89B0D0D6}"/>
    <cellStyle name="Percent 2 2 4 3 8 2" xfId="60852" xr:uid="{1E0DCF0C-C41F-42B9-8A4C-4FADEF82F9F2}"/>
    <cellStyle name="Percent 2 2 4 3 9" xfId="60853" xr:uid="{9B6922B9-F694-452E-9E08-D7FC52C2799E}"/>
    <cellStyle name="Percent 2 2 4 3 9 2" xfId="60854" xr:uid="{1A0D5C41-BF67-45B9-AD14-048D6EDB134C}"/>
    <cellStyle name="Percent 2 2 4 4" xfId="60855" xr:uid="{02AE9CFC-1AFA-4C18-9A50-61867ECF45F7}"/>
    <cellStyle name="Percent 2 2 4 4 10" xfId="60856" xr:uid="{1CFFA519-2668-424A-A5B5-6BC92EB2E38B}"/>
    <cellStyle name="Percent 2 2 4 4 2" xfId="60857" xr:uid="{9DC259EB-CC77-4A7D-8436-241242167F5D}"/>
    <cellStyle name="Percent 2 2 4 4 2 2" xfId="60858" xr:uid="{14D77397-3201-472F-B66F-4527DA361271}"/>
    <cellStyle name="Percent 2 2 4 4 2 2 2" xfId="60859" xr:uid="{BA8A32F8-D762-4A9C-92E9-4CADFDD40878}"/>
    <cellStyle name="Percent 2 2 4 4 2 2 2 2" xfId="60860" xr:uid="{B217A3E6-008F-483D-97F9-56BD13EDB7FB}"/>
    <cellStyle name="Percent 2 2 4 4 2 2 3" xfId="60861" xr:uid="{0B693638-3272-4115-BDFE-F09A2F1DE0FD}"/>
    <cellStyle name="Percent 2 2 4 4 2 3" xfId="60862" xr:uid="{6EA8003C-5A9B-4B6D-9167-4099260600F8}"/>
    <cellStyle name="Percent 2 2 4 4 2 3 2" xfId="60863" xr:uid="{058B76AA-ABD4-466E-9ED2-F00048A494EA}"/>
    <cellStyle name="Percent 2 2 4 4 2 4" xfId="60864" xr:uid="{5202F7BC-D239-4D81-9C2F-4AE5DB34D29F}"/>
    <cellStyle name="Percent 2 2 4 4 2 4 2" xfId="60865" xr:uid="{8BC36A6E-ED13-45FD-AAF1-A5690139AE21}"/>
    <cellStyle name="Percent 2 2 4 4 2 5" xfId="60866" xr:uid="{14E93DA8-D9B8-42A7-9B36-5273CF80F060}"/>
    <cellStyle name="Percent 2 2 4 4 2 6" xfId="60867" xr:uid="{0FB1D334-AC66-442A-9F77-1912D25C2492}"/>
    <cellStyle name="Percent 2 2 4 4 2 7" xfId="60868" xr:uid="{DEDFD37E-3121-436E-AB1D-C94913131E6D}"/>
    <cellStyle name="Percent 2 2 4 4 3" xfId="60869" xr:uid="{1922E9F2-F519-4C21-B57B-7968235543FE}"/>
    <cellStyle name="Percent 2 2 4 4 3 2" xfId="60870" xr:uid="{267CE4D3-C72C-4A9E-AD82-00501CFFDE39}"/>
    <cellStyle name="Percent 2 2 4 4 3 2 2" xfId="60871" xr:uid="{43832378-A699-4C38-8AFE-0A35A809CB6A}"/>
    <cellStyle name="Percent 2 2 4 4 3 2 2 2" xfId="60872" xr:uid="{CC686BA6-37A0-4205-B3FD-08D9CA7B87A6}"/>
    <cellStyle name="Percent 2 2 4 4 3 2 3" xfId="60873" xr:uid="{B2C45242-BA0E-47EB-BE9D-529A117C4674}"/>
    <cellStyle name="Percent 2 2 4 4 3 3" xfId="60874" xr:uid="{33713705-64C0-413B-AE73-8AC777E06674}"/>
    <cellStyle name="Percent 2 2 4 4 3 3 2" xfId="60875" xr:uid="{671E38DE-E8AA-4B54-BB1A-373EC727B450}"/>
    <cellStyle name="Percent 2 2 4 4 3 4" xfId="60876" xr:uid="{725FE8CE-C191-449C-8896-C080FB0FA1FD}"/>
    <cellStyle name="Percent 2 2 4 4 3 4 2" xfId="60877" xr:uid="{363A82CC-058A-404A-88D3-3EA01CB1C8F7}"/>
    <cellStyle name="Percent 2 2 4 4 3 5" xfId="60878" xr:uid="{4481F93A-E387-4A8D-8CF7-ADB4344797BE}"/>
    <cellStyle name="Percent 2 2 4 4 3 6" xfId="60879" xr:uid="{FD378625-796D-494F-AD93-A3D6B2E1D9D3}"/>
    <cellStyle name="Percent 2 2 4 4 3 7" xfId="60880" xr:uid="{2DF40F5D-AA03-4D28-BB5D-30A9A11343CB}"/>
    <cellStyle name="Percent 2 2 4 4 4" xfId="60881" xr:uid="{67FAFFFF-62A5-4673-B5CD-72CE962B4BBB}"/>
    <cellStyle name="Percent 2 2 4 4 4 2" xfId="60882" xr:uid="{08F51784-9CB9-4305-A636-DE3A8A40B6D5}"/>
    <cellStyle name="Percent 2 2 4 4 4 2 2" xfId="60883" xr:uid="{4077BC4D-BB9B-4783-9948-250525FE6DCA}"/>
    <cellStyle name="Percent 2 2 4 4 4 2 2 2" xfId="60884" xr:uid="{8D83F864-2FC5-4C7D-9D79-14CFA3DECA4A}"/>
    <cellStyle name="Percent 2 2 4 4 4 2 3" xfId="60885" xr:uid="{359273CB-E0E5-4B74-80AF-D5B28D423485}"/>
    <cellStyle name="Percent 2 2 4 4 4 3" xfId="60886" xr:uid="{8BABD427-B225-44A6-BD2C-737E218419ED}"/>
    <cellStyle name="Percent 2 2 4 4 4 3 2" xfId="60887" xr:uid="{A4B0882F-476A-4029-9261-9FA6145E67DA}"/>
    <cellStyle name="Percent 2 2 4 4 4 4" xfId="60888" xr:uid="{7007EDB9-185D-4D97-A978-A12EBD092886}"/>
    <cellStyle name="Percent 2 2 4 4 4 4 2" xfId="60889" xr:uid="{D71E8D36-F04D-4271-BD24-85C902CAE916}"/>
    <cellStyle name="Percent 2 2 4 4 4 5" xfId="60890" xr:uid="{DE64A73F-2117-45F6-8335-C742CCE804DC}"/>
    <cellStyle name="Percent 2 2 4 4 4 6" xfId="60891" xr:uid="{D5492C76-5D13-462E-99A5-272A6736AA60}"/>
    <cellStyle name="Percent 2 2 4 4 4 7" xfId="60892" xr:uid="{EF2E4B09-95C7-4148-883B-3F8DF20DE350}"/>
    <cellStyle name="Percent 2 2 4 4 5" xfId="60893" xr:uid="{4FD73C0A-A5C7-4B75-8FF3-0D5260BF5172}"/>
    <cellStyle name="Percent 2 2 4 4 5 2" xfId="60894" xr:uid="{60685A42-31DC-41BA-8F15-8D7845418631}"/>
    <cellStyle name="Percent 2 2 4 4 5 2 2" xfId="60895" xr:uid="{0D30B5F2-5FBA-455B-B68D-2B9A58E7DBFA}"/>
    <cellStyle name="Percent 2 2 4 4 5 3" xfId="60896" xr:uid="{F2A50D19-0ADC-43B1-9170-AAD7E8F4E0F8}"/>
    <cellStyle name="Percent 2 2 4 4 6" xfId="60897" xr:uid="{FDFCC6CF-E973-46C6-9BFD-2189BD065D9B}"/>
    <cellStyle name="Percent 2 2 4 4 6 2" xfId="60898" xr:uid="{FF1FE284-9E98-4A3A-9786-01522824B24B}"/>
    <cellStyle name="Percent 2 2 4 4 7" xfId="60899" xr:uid="{C2593387-4F42-4124-8D06-1B5472FAF238}"/>
    <cellStyle name="Percent 2 2 4 4 7 2" xfId="60900" xr:uid="{12EAB191-EB8A-4C92-A65E-8D1589E80A8B}"/>
    <cellStyle name="Percent 2 2 4 4 8" xfId="60901" xr:uid="{5DE5627B-D150-4AE4-B411-7CB8986DB891}"/>
    <cellStyle name="Percent 2 2 4 4 9" xfId="60902" xr:uid="{97746069-3102-4E72-86D7-6F714DDB951B}"/>
    <cellStyle name="Percent 2 2 4 5" xfId="60903" xr:uid="{9EC0E1A1-AFEA-4151-931C-E9A68FB3732F}"/>
    <cellStyle name="Percent 2 2 4 5 2" xfId="60904" xr:uid="{81F12F36-EE9D-4354-9CDC-93C288F14569}"/>
    <cellStyle name="Percent 2 2 4 5 2 2" xfId="60905" xr:uid="{BB281F46-64A8-4EAD-94FB-BCC7B9FD299C}"/>
    <cellStyle name="Percent 2 2 4 5 2 2 2" xfId="60906" xr:uid="{924253D0-0247-4211-AE2E-5E79394771C1}"/>
    <cellStyle name="Percent 2 2 4 5 2 2 2 2" xfId="60907" xr:uid="{1C5B81D9-EBB4-4F53-9452-A0AC983D7C26}"/>
    <cellStyle name="Percent 2 2 4 5 2 2 3" xfId="60908" xr:uid="{BA66981A-9503-4047-B9D1-3A18316821EB}"/>
    <cellStyle name="Percent 2 2 4 5 2 3" xfId="60909" xr:uid="{A5967614-7FDE-4BEA-9A21-9C8D3A739865}"/>
    <cellStyle name="Percent 2 2 4 5 2 3 2" xfId="60910" xr:uid="{66C52AA0-C7E0-4A1F-B665-034466B627C7}"/>
    <cellStyle name="Percent 2 2 4 5 2 4" xfId="60911" xr:uid="{224EEEA2-AEA7-458B-935B-ECBF354642DF}"/>
    <cellStyle name="Percent 2 2 4 5 2 4 2" xfId="60912" xr:uid="{766DC37F-AB91-41D2-AA93-9005F6C5CC40}"/>
    <cellStyle name="Percent 2 2 4 5 2 5" xfId="60913" xr:uid="{93AC288B-8965-43CF-A5A3-21651CCB178F}"/>
    <cellStyle name="Percent 2 2 4 5 2 6" xfId="60914" xr:uid="{3A44530B-D685-474B-A149-7BB4F7505C32}"/>
    <cellStyle name="Percent 2 2 4 5 2 7" xfId="60915" xr:uid="{978A6EF0-8184-4A0A-A170-A2C77EF8717C}"/>
    <cellStyle name="Percent 2 2 4 5 3" xfId="60916" xr:uid="{94468C13-617F-4B1C-89E5-90D6DDAC5C52}"/>
    <cellStyle name="Percent 2 2 4 5 3 2" xfId="60917" xr:uid="{D311FD2A-AD72-4C4E-A717-10043A79F82C}"/>
    <cellStyle name="Percent 2 2 4 5 3 2 2" xfId="60918" xr:uid="{9A05B505-C786-42EF-BBF6-3F2280744A5C}"/>
    <cellStyle name="Percent 2 2 4 5 3 3" xfId="60919" xr:uid="{2ED6BA69-7483-4E24-9E84-C445E9C3F11E}"/>
    <cellStyle name="Percent 2 2 4 5 4" xfId="60920" xr:uid="{A9FC144B-B2F5-4665-8952-F109F5558A07}"/>
    <cellStyle name="Percent 2 2 4 5 4 2" xfId="60921" xr:uid="{802D3A1E-DAA2-4BCC-9DC1-0F93C99EEB09}"/>
    <cellStyle name="Percent 2 2 4 5 5" xfId="60922" xr:uid="{1F035071-06EE-4B0E-80CC-B0EC77F525A8}"/>
    <cellStyle name="Percent 2 2 4 5 5 2" xfId="60923" xr:uid="{F4247C18-2342-4E39-A4CF-0BBD403F9101}"/>
    <cellStyle name="Percent 2 2 4 5 6" xfId="60924" xr:uid="{536771D0-DEB2-4062-8679-6638E5333E25}"/>
    <cellStyle name="Percent 2 2 4 5 7" xfId="60925" xr:uid="{83E10AB4-788F-4BDA-9146-62722D47A8C5}"/>
    <cellStyle name="Percent 2 2 4 5 8" xfId="60926" xr:uid="{D10A10FF-B56D-4509-B575-81A5B078B207}"/>
    <cellStyle name="Percent 2 2 4 6" xfId="60927" xr:uid="{9DC3F6FB-AB55-48EC-BE86-FCB00E72E0B9}"/>
    <cellStyle name="Percent 2 2 4 6 2" xfId="60928" xr:uid="{50FE8EC3-F7EC-4786-A943-9DBD88059161}"/>
    <cellStyle name="Percent 2 2 4 6 2 2" xfId="60929" xr:uid="{4BF242C2-5181-4111-AC8B-513E0D5BB479}"/>
    <cellStyle name="Percent 2 2 4 6 2 2 2" xfId="60930" xr:uid="{B001B2E8-6449-44D3-9FCF-D083D6A73364}"/>
    <cellStyle name="Percent 2 2 4 6 2 3" xfId="60931" xr:uid="{BED61C07-5B5E-4D4B-A0B7-C4ABBDF92FD4}"/>
    <cellStyle name="Percent 2 2 4 6 3" xfId="60932" xr:uid="{F5A8EA93-3DC6-4A61-8F49-058E55EBB48A}"/>
    <cellStyle name="Percent 2 2 4 6 3 2" xfId="60933" xr:uid="{23B67636-44BB-4730-A4A6-9BE77CFABF9D}"/>
    <cellStyle name="Percent 2 2 4 6 4" xfId="60934" xr:uid="{5E2C2437-7760-4462-A29B-63C5551B2DEB}"/>
    <cellStyle name="Percent 2 2 4 6 4 2" xfId="60935" xr:uid="{72AB9AAB-82BB-4664-BC51-FABBB29677CB}"/>
    <cellStyle name="Percent 2 2 4 6 5" xfId="60936" xr:uid="{16E2D53E-3D61-4F4F-B155-ECD63048969E}"/>
    <cellStyle name="Percent 2 2 4 6 6" xfId="60937" xr:uid="{20170FE8-D865-4580-9C2E-751963A470D2}"/>
    <cellStyle name="Percent 2 2 4 6 7" xfId="60938" xr:uid="{2261B790-B97A-4D9A-BFDB-057089D5FDF6}"/>
    <cellStyle name="Percent 2 2 4 7" xfId="60939" xr:uid="{BCA81468-40C1-47F0-ABA5-CFFB2A827CBF}"/>
    <cellStyle name="Percent 2 2 4 7 2" xfId="60940" xr:uid="{FDF2B68A-31CC-42DE-9E4D-72A46EEEE081}"/>
    <cellStyle name="Percent 2 2 4 7 2 2" xfId="60941" xr:uid="{1E328A0E-0BD6-40CC-B06A-8BAA4D2C6D7E}"/>
    <cellStyle name="Percent 2 2 4 7 2 2 2" xfId="60942" xr:uid="{0659D947-CE15-4D26-8048-9D6AFB2F3376}"/>
    <cellStyle name="Percent 2 2 4 7 2 3" xfId="60943" xr:uid="{6DC4D76E-3760-4568-92D4-7D944240B471}"/>
    <cellStyle name="Percent 2 2 4 7 3" xfId="60944" xr:uid="{40422CD4-8B39-4A26-AFBD-403F0160449A}"/>
    <cellStyle name="Percent 2 2 4 7 3 2" xfId="60945" xr:uid="{06C03B7E-FD8B-4324-8D57-3792A9B9816B}"/>
    <cellStyle name="Percent 2 2 4 7 4" xfId="60946" xr:uid="{520A7D8B-C0A1-4D8C-AE1A-C5116E4AEEA4}"/>
    <cellStyle name="Percent 2 2 4 7 4 2" xfId="60947" xr:uid="{E274B593-A712-4C8E-ABBB-F10DFE6D7940}"/>
    <cellStyle name="Percent 2 2 4 7 5" xfId="60948" xr:uid="{6D8A4BD6-DFCA-4D68-B9FD-317553CA971C}"/>
    <cellStyle name="Percent 2 2 4 7 6" xfId="60949" xr:uid="{9FB3DF2C-82D5-4F78-9763-9E18777FABBB}"/>
    <cellStyle name="Percent 2 2 4 7 7" xfId="60950" xr:uid="{C83C73EA-8CCF-4674-8475-66F02E07C85B}"/>
    <cellStyle name="Percent 2 2 5" xfId="60951" xr:uid="{85B1480D-7F03-4F98-AC0D-EA50E83E143A}"/>
    <cellStyle name="Percent 2 2 5 10" xfId="60952" xr:uid="{0F4E3055-B1E9-4232-B5FD-B30CEEFB15E7}"/>
    <cellStyle name="Percent 2 2 5 11" xfId="60953" xr:uid="{83B6ADD6-3C38-4AB5-A17D-D060DF785C75}"/>
    <cellStyle name="Percent 2 2 5 12" xfId="60954" xr:uid="{CA2BD457-D8DB-451C-84EA-5D17FA56E879}"/>
    <cellStyle name="Percent 2 2 5 2" xfId="60955" xr:uid="{89CAB74F-D4C4-44EE-A2BA-EBF4F41F9FF1}"/>
    <cellStyle name="Percent 2 2 5 2 10" xfId="60956" xr:uid="{3AFC172B-3C2C-4A5D-B20C-56E6614BFA12}"/>
    <cellStyle name="Percent 2 2 5 2 2" xfId="60957" xr:uid="{AD0ABC21-E2D5-4192-ACC6-5304FB063119}"/>
    <cellStyle name="Percent 2 2 5 2 2 2" xfId="60958" xr:uid="{86765F8E-196F-4E5E-A822-E560E2ABC5CB}"/>
    <cellStyle name="Percent 2 2 5 2 2 2 2" xfId="60959" xr:uid="{FB44439E-78F4-4872-A8CD-E1FFA0CB7354}"/>
    <cellStyle name="Percent 2 2 5 2 2 2 2 2" xfId="60960" xr:uid="{068EA870-5AE8-4889-82D2-4473F7696470}"/>
    <cellStyle name="Percent 2 2 5 2 2 2 3" xfId="60961" xr:uid="{36FA2407-5B8A-406E-B10A-6093CF2B3CBD}"/>
    <cellStyle name="Percent 2 2 5 2 2 3" xfId="60962" xr:uid="{9372C68F-7080-4BD6-B13E-9F872D4B5A9D}"/>
    <cellStyle name="Percent 2 2 5 2 2 3 2" xfId="60963" xr:uid="{EBB9EAC9-2EF5-4859-BA54-B99CE0673EFC}"/>
    <cellStyle name="Percent 2 2 5 2 2 4" xfId="60964" xr:uid="{6B35FA82-1C43-48F5-B0BD-B0A6681196F0}"/>
    <cellStyle name="Percent 2 2 5 2 2 4 2" xfId="60965" xr:uid="{608862B3-EB3B-442A-A7B4-E8C5D3A9C2FD}"/>
    <cellStyle name="Percent 2 2 5 2 2 5" xfId="60966" xr:uid="{B3C285C1-E458-4793-BEE4-275E8D748C46}"/>
    <cellStyle name="Percent 2 2 5 2 2 6" xfId="60967" xr:uid="{9FC97E82-1441-4149-9EC0-957F86C8FC30}"/>
    <cellStyle name="Percent 2 2 5 2 2 7" xfId="60968" xr:uid="{52F33042-9A66-4533-9AA4-F0938E3D4D58}"/>
    <cellStyle name="Percent 2 2 5 2 3" xfId="60969" xr:uid="{B4031E98-6329-4515-B53F-97D28EEAF1F0}"/>
    <cellStyle name="Percent 2 2 5 2 3 2" xfId="60970" xr:uid="{B85B4990-A3EF-4DF2-A974-434AE9368709}"/>
    <cellStyle name="Percent 2 2 5 2 3 2 2" xfId="60971" xr:uid="{8D18AEEF-09D9-4F6D-9407-60666E21BC5B}"/>
    <cellStyle name="Percent 2 2 5 2 3 2 2 2" xfId="60972" xr:uid="{8177A3B4-7423-4927-9B5E-1A3AAC7CEDC6}"/>
    <cellStyle name="Percent 2 2 5 2 3 2 3" xfId="60973" xr:uid="{FA5AA0B7-9655-4A23-8520-B8922E75DEEA}"/>
    <cellStyle name="Percent 2 2 5 2 3 3" xfId="60974" xr:uid="{6180CBE6-24D4-42E3-8E9B-EC584A844E8C}"/>
    <cellStyle name="Percent 2 2 5 2 3 3 2" xfId="60975" xr:uid="{08F89CFE-4970-4D37-B4AC-8D6E98CDF66D}"/>
    <cellStyle name="Percent 2 2 5 2 3 4" xfId="60976" xr:uid="{52EB97D8-43FF-4762-A70A-FE1B82BA5A56}"/>
    <cellStyle name="Percent 2 2 5 2 3 4 2" xfId="60977" xr:uid="{3044CC2B-5F4E-4B59-B48F-85C6307F2C50}"/>
    <cellStyle name="Percent 2 2 5 2 3 5" xfId="60978" xr:uid="{697CF6CA-51BB-4E01-A897-8E95F80323A7}"/>
    <cellStyle name="Percent 2 2 5 2 3 6" xfId="60979" xr:uid="{F8CB4DB3-F55E-4DBE-9948-2235D7876A84}"/>
    <cellStyle name="Percent 2 2 5 2 3 7" xfId="60980" xr:uid="{485A6C6F-C4BE-46DC-8D1C-F90483107ABD}"/>
    <cellStyle name="Percent 2 2 5 2 4" xfId="60981" xr:uid="{71D347E6-3DB2-4B5F-945E-44A9991EB770}"/>
    <cellStyle name="Percent 2 2 5 2 4 2" xfId="60982" xr:uid="{B5D1B7BE-428D-48C5-B77F-EE2EAF0804B9}"/>
    <cellStyle name="Percent 2 2 5 2 4 2 2" xfId="60983" xr:uid="{EAFC7AFB-5915-4E0A-8739-7F7E91A3F8E6}"/>
    <cellStyle name="Percent 2 2 5 2 4 2 2 2" xfId="60984" xr:uid="{EB4630F6-F2BC-4638-95EB-99B5A83DF7D8}"/>
    <cellStyle name="Percent 2 2 5 2 4 2 3" xfId="60985" xr:uid="{545E9FAD-DE7E-42F1-B606-39067F58EE92}"/>
    <cellStyle name="Percent 2 2 5 2 4 3" xfId="60986" xr:uid="{507D2DEB-737E-4774-8892-DDA2C809D310}"/>
    <cellStyle name="Percent 2 2 5 2 4 3 2" xfId="60987" xr:uid="{FB20061E-222A-456E-8276-EE41E74989DD}"/>
    <cellStyle name="Percent 2 2 5 2 4 4" xfId="60988" xr:uid="{63EDB458-D6F6-43A3-AA80-A49B4DBFB043}"/>
    <cellStyle name="Percent 2 2 5 2 4 4 2" xfId="60989" xr:uid="{3A6B3A1B-4EDE-47D9-B93E-8B85D016251E}"/>
    <cellStyle name="Percent 2 2 5 2 4 5" xfId="60990" xr:uid="{A20CD3C9-AAB7-45BB-8C88-EA85A349ED8B}"/>
    <cellStyle name="Percent 2 2 5 2 4 6" xfId="60991" xr:uid="{AB91CBD9-3B27-4413-AC32-3BB50B894357}"/>
    <cellStyle name="Percent 2 2 5 2 4 7" xfId="60992" xr:uid="{5E0E7F0D-9549-4546-A46B-C03DCEAF9761}"/>
    <cellStyle name="Percent 2 2 5 2 5" xfId="60993" xr:uid="{E1664A62-F90D-4DC7-9DAE-FB08DDD9FA95}"/>
    <cellStyle name="Percent 2 2 5 2 5 2" xfId="60994" xr:uid="{C6CF33C7-B9F0-47F0-BF10-914CD2CCD01C}"/>
    <cellStyle name="Percent 2 2 5 2 5 2 2" xfId="60995" xr:uid="{277704F4-D49A-4ABB-9061-FCBF4187B628}"/>
    <cellStyle name="Percent 2 2 5 2 5 3" xfId="60996" xr:uid="{A4AA2AF4-A796-4145-ADDC-A293F2F2CB52}"/>
    <cellStyle name="Percent 2 2 5 2 6" xfId="60997" xr:uid="{F7CD3CBC-41BA-4056-BA00-BC4AD1C8C370}"/>
    <cellStyle name="Percent 2 2 5 2 6 2" xfId="60998" xr:uid="{2D3A2060-28D1-41FE-B06F-E70F14ACF0B0}"/>
    <cellStyle name="Percent 2 2 5 2 7" xfId="60999" xr:uid="{77582710-8933-4033-B97C-4C96B8772720}"/>
    <cellStyle name="Percent 2 2 5 2 7 2" xfId="61000" xr:uid="{47969163-446C-4FAB-9908-9980F29D73CB}"/>
    <cellStyle name="Percent 2 2 5 2 8" xfId="61001" xr:uid="{B9C90979-3F5D-4408-8157-D2060A505244}"/>
    <cellStyle name="Percent 2 2 5 2 9" xfId="61002" xr:uid="{89EED73E-E740-4970-BEF9-0B27FD92666F}"/>
    <cellStyle name="Percent 2 2 5 3" xfId="61003" xr:uid="{3AE2E37E-B80B-4FF5-B0A5-6541DEB4A736}"/>
    <cellStyle name="Percent 2 2 5 3 2" xfId="61004" xr:uid="{F4A0A4C1-A6C9-4C3A-A958-099DD49A530A}"/>
    <cellStyle name="Percent 2 2 5 3 2 2" xfId="61005" xr:uid="{CE0F81C5-073B-4028-AE0B-BD86DD1412E8}"/>
    <cellStyle name="Percent 2 2 5 3 2 2 2" xfId="61006" xr:uid="{02A9F5B8-F401-4736-B58E-2FCADE4E8E6A}"/>
    <cellStyle name="Percent 2 2 5 3 2 2 2 2" xfId="61007" xr:uid="{24423660-A2D7-4822-9CCA-AFB4A8228D64}"/>
    <cellStyle name="Percent 2 2 5 3 2 2 3" xfId="61008" xr:uid="{BFA8A686-6F6E-4F09-8966-197BE4820F7A}"/>
    <cellStyle name="Percent 2 2 5 3 2 3" xfId="61009" xr:uid="{B7F4ECC2-54A0-433E-9A60-DB4B77CA0515}"/>
    <cellStyle name="Percent 2 2 5 3 2 3 2" xfId="61010" xr:uid="{E7018B68-D95B-49C6-B7E8-6867E876E821}"/>
    <cellStyle name="Percent 2 2 5 3 2 4" xfId="61011" xr:uid="{9BFCC2F7-B1DF-4E42-B8A3-D17572AA9841}"/>
    <cellStyle name="Percent 2 2 5 3 2 4 2" xfId="61012" xr:uid="{65C219F7-E056-4AAB-B679-204B50E7E46B}"/>
    <cellStyle name="Percent 2 2 5 3 2 5" xfId="61013" xr:uid="{357461E5-F20C-4636-BDAD-5999E04F1FD8}"/>
    <cellStyle name="Percent 2 2 5 3 2 6" xfId="61014" xr:uid="{60C4131F-D07D-475A-9D12-EDA86F90488E}"/>
    <cellStyle name="Percent 2 2 5 3 2 7" xfId="61015" xr:uid="{6A7F7043-0502-41FF-8512-9340A0E861B8}"/>
    <cellStyle name="Percent 2 2 5 3 3" xfId="61016" xr:uid="{79B36177-2A69-4A64-B2BB-93E6C5376615}"/>
    <cellStyle name="Percent 2 2 5 3 3 2" xfId="61017" xr:uid="{3508982F-F401-40DB-9255-9A1FEFCEF2AD}"/>
    <cellStyle name="Percent 2 2 5 3 3 2 2" xfId="61018" xr:uid="{22D3BC4E-6410-4110-99B8-C7BF73C9124A}"/>
    <cellStyle name="Percent 2 2 5 3 3 3" xfId="61019" xr:uid="{7362AB53-ACC3-46CD-9996-79D380F6BAF8}"/>
    <cellStyle name="Percent 2 2 5 3 4" xfId="61020" xr:uid="{D44F48E9-99D3-4E3F-AE2B-7EF2B63A1C45}"/>
    <cellStyle name="Percent 2 2 5 3 4 2" xfId="61021" xr:uid="{49CE3A60-30DC-42DF-B898-E9B8AB4ACF05}"/>
    <cellStyle name="Percent 2 2 5 3 5" xfId="61022" xr:uid="{D5421759-E6CA-499E-B6FD-3BC392725EEA}"/>
    <cellStyle name="Percent 2 2 5 3 5 2" xfId="61023" xr:uid="{B9C9EF27-C285-4E4C-85C2-BE71B436BC42}"/>
    <cellStyle name="Percent 2 2 5 3 6" xfId="61024" xr:uid="{7148B04B-6FC6-4245-B3BD-344B4C80872B}"/>
    <cellStyle name="Percent 2 2 5 3 7" xfId="61025" xr:uid="{1995AA2C-588A-4E27-BA7E-929F7A666C21}"/>
    <cellStyle name="Percent 2 2 5 3 8" xfId="61026" xr:uid="{E63BBB7B-1257-45DB-B6E1-6462098F6746}"/>
    <cellStyle name="Percent 2 2 5 4" xfId="61027" xr:uid="{501D869E-1C41-47D8-A8E1-4EE8858E1CAF}"/>
    <cellStyle name="Percent 2 2 5 4 2" xfId="61028" xr:uid="{DD18CF42-304C-475F-9BA3-77C6D2521602}"/>
    <cellStyle name="Percent 2 2 5 4 2 2" xfId="61029" xr:uid="{0C375944-3835-4050-95E0-92714CDF768A}"/>
    <cellStyle name="Percent 2 2 5 4 2 2 2" xfId="61030" xr:uid="{B099BDAC-C8F0-4F34-8F9B-DC575D0D8B02}"/>
    <cellStyle name="Percent 2 2 5 4 2 3" xfId="61031" xr:uid="{C23C6C0E-C6B6-4A08-B073-15EEC02FF73A}"/>
    <cellStyle name="Percent 2 2 5 4 3" xfId="61032" xr:uid="{9FEFEBEA-B133-40D1-BDD4-8A873EBC303D}"/>
    <cellStyle name="Percent 2 2 5 4 3 2" xfId="61033" xr:uid="{52B6DEE9-810C-45B2-9763-AEA4CECAC705}"/>
    <cellStyle name="Percent 2 2 5 4 4" xfId="61034" xr:uid="{0200C2F3-5ADE-4732-8378-5CDF4C116593}"/>
    <cellStyle name="Percent 2 2 5 4 4 2" xfId="61035" xr:uid="{8578C09B-9834-4C4A-B8F6-9035EC14B8E3}"/>
    <cellStyle name="Percent 2 2 5 4 5" xfId="61036" xr:uid="{12FE4DD9-9D9F-42E0-8EDB-CE529C3E75AC}"/>
    <cellStyle name="Percent 2 2 5 4 6" xfId="61037" xr:uid="{B25176D1-CF5A-4A7D-922C-0A2654DA87BB}"/>
    <cellStyle name="Percent 2 2 5 4 7" xfId="61038" xr:uid="{7E3BDAA7-886D-4EFF-82B0-EDF4DD9A4D0F}"/>
    <cellStyle name="Percent 2 2 5 5" xfId="61039" xr:uid="{B377612D-BD6E-412C-AC7D-EBDBB5BC6967}"/>
    <cellStyle name="Percent 2 2 5 5 2" xfId="61040" xr:uid="{14135619-2F86-4F80-B522-0D0F08BFF736}"/>
    <cellStyle name="Percent 2 2 5 5 2 2" xfId="61041" xr:uid="{306A1B7B-B8E4-434C-9C52-CEAA474ED2C9}"/>
    <cellStyle name="Percent 2 2 5 5 2 2 2" xfId="61042" xr:uid="{8155C586-BAB7-456B-BAA1-08B33A0EC569}"/>
    <cellStyle name="Percent 2 2 5 5 2 3" xfId="61043" xr:uid="{00632ED6-6856-45B2-8719-8AF1FC16CB47}"/>
    <cellStyle name="Percent 2 2 5 5 3" xfId="61044" xr:uid="{40D54BFC-57E4-4578-938B-46016B4B9F98}"/>
    <cellStyle name="Percent 2 2 5 5 3 2" xfId="61045" xr:uid="{270B51B9-FD5F-43AB-A0CC-467AD827ABB0}"/>
    <cellStyle name="Percent 2 2 5 5 4" xfId="61046" xr:uid="{C103905D-8332-405E-85D5-96A1A3F7B2B9}"/>
    <cellStyle name="Percent 2 2 5 5 4 2" xfId="61047" xr:uid="{BE100243-FA96-4837-80AA-D1C9E72986F7}"/>
    <cellStyle name="Percent 2 2 5 5 5" xfId="61048" xr:uid="{088D094B-C4C0-45FC-9F19-70AEF6AE5171}"/>
    <cellStyle name="Percent 2 2 5 5 6" xfId="61049" xr:uid="{914F46FF-176C-4B8F-B6B8-11EE417C5E7F}"/>
    <cellStyle name="Percent 2 2 5 5 7" xfId="61050" xr:uid="{0893D8C0-D8A9-4165-B52F-EF3781949807}"/>
    <cellStyle name="Percent 2 2 5 6" xfId="61051" xr:uid="{D7190881-9A06-42D6-ADE5-42CA6B22694C}"/>
    <cellStyle name="Percent 2 2 5 6 2" xfId="61052" xr:uid="{2537CD8F-CACA-4FFC-AF0E-80BFCE5E6E9A}"/>
    <cellStyle name="Percent 2 2 5 6 2 2" xfId="61053" xr:uid="{4244B0A2-45C0-4E4F-BEA2-0E4333178B41}"/>
    <cellStyle name="Percent 2 2 5 6 2 2 2" xfId="61054" xr:uid="{ECCF72A5-D891-4E7B-9034-6C478CAC2C3B}"/>
    <cellStyle name="Percent 2 2 5 6 2 3" xfId="61055" xr:uid="{71FEA484-02B1-4C6B-B439-1B97A8D58E4B}"/>
    <cellStyle name="Percent 2 2 5 6 3" xfId="61056" xr:uid="{5577327F-339C-4AE2-B8FB-3F1C2DF208BB}"/>
    <cellStyle name="Percent 2 2 5 6 3 2" xfId="61057" xr:uid="{A36D7634-8490-4DA4-A4DC-E7B4D67E6C62}"/>
    <cellStyle name="Percent 2 2 5 6 4" xfId="61058" xr:uid="{F4D3C739-E576-4399-BCB2-53EF59C75694}"/>
    <cellStyle name="Percent 2 2 5 6 4 2" xfId="61059" xr:uid="{EDDDE924-1893-4246-A097-EF9A3AE81B71}"/>
    <cellStyle name="Percent 2 2 5 6 5" xfId="61060" xr:uid="{1F51F491-9CD2-4EA0-99B1-5B34F279DBE4}"/>
    <cellStyle name="Percent 2 2 5 6 6" xfId="61061" xr:uid="{5924FC86-0349-41CA-8833-77B3D75F847E}"/>
    <cellStyle name="Percent 2 2 5 6 7" xfId="61062" xr:uid="{8659554A-4808-4AF3-8D46-45A0F11D4B59}"/>
    <cellStyle name="Percent 2 2 5 7" xfId="61063" xr:uid="{38D9B6AC-1376-4828-BC22-EA0D5D0FCCB3}"/>
    <cellStyle name="Percent 2 2 5 7 2" xfId="61064" xr:uid="{D3CF533D-AEB6-496B-A46F-D0735F018FC6}"/>
    <cellStyle name="Percent 2 2 5 7 2 2" xfId="61065" xr:uid="{7DEC313C-BBAA-489F-81FA-F009D4DBF08F}"/>
    <cellStyle name="Percent 2 2 5 7 3" xfId="61066" xr:uid="{CBB8B341-CA4E-42F8-BF09-71D19C6ACB63}"/>
    <cellStyle name="Percent 2 2 5 7 4" xfId="61067" xr:uid="{31C4110D-2B7F-4F0B-81D9-9053BC57DD06}"/>
    <cellStyle name="Percent 2 2 5 8" xfId="61068" xr:uid="{4CF074E8-95BF-4B0D-998E-C92C991B4243}"/>
    <cellStyle name="Percent 2 2 5 8 2" xfId="61069" xr:uid="{F94F972B-578C-4975-A549-196D461F2447}"/>
    <cellStyle name="Percent 2 2 5 9" xfId="61070" xr:uid="{18007771-0AA3-4C2A-A50C-BFE7165646D8}"/>
    <cellStyle name="Percent 2 2 5 9 2" xfId="61071" xr:uid="{282A5797-4F18-4116-94A6-13529C8B1C1C}"/>
    <cellStyle name="Percent 2 2 6" xfId="61072" xr:uid="{7AD84503-8E9F-4B0E-8C93-FA2D51B2A19E}"/>
    <cellStyle name="Percent 2 2 6 10" xfId="61073" xr:uid="{65339455-547C-4631-98F0-063B96D5CA91}"/>
    <cellStyle name="Percent 2 2 6 2" xfId="61074" xr:uid="{476BE691-7871-444D-8045-12A6555B17F0}"/>
    <cellStyle name="Percent 2 2 6 2 2" xfId="61075" xr:uid="{19F8CBE2-AA83-4BED-86E6-ADC6D350AF79}"/>
    <cellStyle name="Percent 2 2 6 2 2 2" xfId="61076" xr:uid="{8DFDB49E-1EFF-437A-80C4-F9A38D4E6BC2}"/>
    <cellStyle name="Percent 2 2 6 2 2 2 2" xfId="61077" xr:uid="{5DA99B9F-A7C5-4A72-B4C8-E61052537277}"/>
    <cellStyle name="Percent 2 2 6 2 2 3" xfId="61078" xr:uid="{0C3EEFD7-7C67-41DA-9E94-16BAA635668C}"/>
    <cellStyle name="Percent 2 2 6 2 3" xfId="61079" xr:uid="{3B09C8B8-AF32-43EC-84A5-7D65A068B001}"/>
    <cellStyle name="Percent 2 2 6 2 3 2" xfId="61080" xr:uid="{632DD977-1841-497C-A400-C6017ACC5E02}"/>
    <cellStyle name="Percent 2 2 6 2 4" xfId="61081" xr:uid="{6790DC8C-17E5-47DE-ADEF-7CAF54225CD6}"/>
    <cellStyle name="Percent 2 2 6 2 4 2" xfId="61082" xr:uid="{C6B5F33C-BB05-4DD2-A269-93C9FC5DA41E}"/>
    <cellStyle name="Percent 2 2 6 2 5" xfId="61083" xr:uid="{1310329F-C74B-49D2-B42B-090AE5B528F1}"/>
    <cellStyle name="Percent 2 2 6 2 6" xfId="61084" xr:uid="{0ED45622-FF89-45B4-8B9E-E3E8AD7F038F}"/>
    <cellStyle name="Percent 2 2 6 2 7" xfId="61085" xr:uid="{9A5A92FF-076E-4CFB-AF3B-3E72A77960B9}"/>
    <cellStyle name="Percent 2 2 6 3" xfId="61086" xr:uid="{A95980D3-24AC-4DFC-9729-E918372ABEB0}"/>
    <cellStyle name="Percent 2 2 6 3 2" xfId="61087" xr:uid="{415E6EA5-8522-4DFD-8A44-204AA9CB5DB2}"/>
    <cellStyle name="Percent 2 2 6 3 2 2" xfId="61088" xr:uid="{8AD702D1-AC87-41E4-A0CB-E54BE979BC19}"/>
    <cellStyle name="Percent 2 2 6 3 2 2 2" xfId="61089" xr:uid="{8637FCEE-61AB-458A-962E-49517852913F}"/>
    <cellStyle name="Percent 2 2 6 3 2 3" xfId="61090" xr:uid="{AD5FBAF1-0895-4C36-AFB3-9CC2FC057494}"/>
    <cellStyle name="Percent 2 2 6 3 3" xfId="61091" xr:uid="{52973034-900C-422B-A8C8-7ED03826BAC7}"/>
    <cellStyle name="Percent 2 2 6 3 3 2" xfId="61092" xr:uid="{07293137-0523-4CAC-B916-036BB0741CA4}"/>
    <cellStyle name="Percent 2 2 6 3 4" xfId="61093" xr:uid="{3097D12D-6D45-4F89-BF6B-64700E506047}"/>
    <cellStyle name="Percent 2 2 6 3 4 2" xfId="61094" xr:uid="{642E677C-1429-400C-AF3C-47021C3486C1}"/>
    <cellStyle name="Percent 2 2 6 3 5" xfId="61095" xr:uid="{8F44A16A-53BC-4871-87A1-56801174B2D3}"/>
    <cellStyle name="Percent 2 2 6 3 6" xfId="61096" xr:uid="{77AC4FC1-54E0-4F88-BA95-8291DE879D83}"/>
    <cellStyle name="Percent 2 2 6 3 7" xfId="61097" xr:uid="{2A3E756C-09D8-4C26-BD58-BD4579DA0560}"/>
    <cellStyle name="Percent 2 2 6 4" xfId="61098" xr:uid="{3CEF722D-7AF2-4496-B32B-B406AC3F6450}"/>
    <cellStyle name="Percent 2 2 6 4 2" xfId="61099" xr:uid="{0BF9AAF3-161E-4062-846E-AB76C044D8CB}"/>
    <cellStyle name="Percent 2 2 6 4 2 2" xfId="61100" xr:uid="{E26C0924-C43E-433B-B718-6B482694EA1A}"/>
    <cellStyle name="Percent 2 2 6 4 2 2 2" xfId="61101" xr:uid="{8E87B317-8427-46F1-9EEC-68BBE3C9F73F}"/>
    <cellStyle name="Percent 2 2 6 4 2 3" xfId="61102" xr:uid="{16509169-D245-4DD1-A382-11743FCC310A}"/>
    <cellStyle name="Percent 2 2 6 4 3" xfId="61103" xr:uid="{C73EC6BA-52AF-4D15-B5F6-13E70C7F4745}"/>
    <cellStyle name="Percent 2 2 6 4 3 2" xfId="61104" xr:uid="{9A68CAF9-833E-44E8-9138-CDDE5072E077}"/>
    <cellStyle name="Percent 2 2 6 4 4" xfId="61105" xr:uid="{31349F98-4F17-44E2-992E-2A035011229E}"/>
    <cellStyle name="Percent 2 2 6 4 4 2" xfId="61106" xr:uid="{39BFB5DC-5CF8-417C-A480-0B09C5B77B39}"/>
    <cellStyle name="Percent 2 2 6 4 5" xfId="61107" xr:uid="{CBDED2A3-D25B-4BE3-B673-BFA76C267601}"/>
    <cellStyle name="Percent 2 2 6 4 6" xfId="61108" xr:uid="{981BB0F0-E0AF-44B7-AED1-A0F1DE22BAD6}"/>
    <cellStyle name="Percent 2 2 6 4 7" xfId="61109" xr:uid="{37D5A427-E31B-48D7-A678-A45A6B92B3BF}"/>
    <cellStyle name="Percent 2 2 6 5" xfId="61110" xr:uid="{6E7FEB55-8B5D-4CDE-B8A3-72882B515641}"/>
    <cellStyle name="Percent 2 2 6 5 2" xfId="61111" xr:uid="{2426421E-9DB1-428D-B453-0B6F50CDFBD0}"/>
    <cellStyle name="Percent 2 2 6 5 2 2" xfId="61112" xr:uid="{FF038787-9E10-4F39-B82C-ACB6E2B2231B}"/>
    <cellStyle name="Percent 2 2 6 5 3" xfId="61113" xr:uid="{717B03FC-BB0B-4029-A49E-6B0BC0A9FB49}"/>
    <cellStyle name="Percent 2 2 6 6" xfId="61114" xr:uid="{7A5E51DB-5F7D-4097-8298-2ABD4A5E5BA7}"/>
    <cellStyle name="Percent 2 2 6 6 2" xfId="61115" xr:uid="{E88042A4-DFC7-4512-AFF2-9CDADFF2603D}"/>
    <cellStyle name="Percent 2 2 6 7" xfId="61116" xr:uid="{A3CFED18-EACF-4277-8BC2-BA67329A3B38}"/>
    <cellStyle name="Percent 2 2 6 7 2" xfId="61117" xr:uid="{2F6520CF-4276-454B-B182-854C5C832B77}"/>
    <cellStyle name="Percent 2 2 6 8" xfId="61118" xr:uid="{27FFE6D0-E22A-49D9-B05E-290B6F93571A}"/>
    <cellStyle name="Percent 2 2 6 9" xfId="61119" xr:uid="{6A7663CE-4BAC-4CF3-A678-908D100D4798}"/>
    <cellStyle name="Percent 2 2 7" xfId="61120" xr:uid="{4A843569-1DBF-48D6-9199-3E166E880298}"/>
    <cellStyle name="Percent 2 2 7 10" xfId="61121" xr:uid="{CE0BD3A4-EC81-4423-A86A-E72ABF708251}"/>
    <cellStyle name="Percent 2 2 7 2" xfId="61122" xr:uid="{404CCD40-D699-47C2-A1E5-3C72309CF965}"/>
    <cellStyle name="Percent 2 2 7 2 2" xfId="61123" xr:uid="{529BE05B-D837-4BA5-A510-DB439FA03FC7}"/>
    <cellStyle name="Percent 2 2 7 2 2 2" xfId="61124" xr:uid="{1BC9EF6E-CDF5-4380-9947-AF2D89B4FC42}"/>
    <cellStyle name="Percent 2 2 7 2 2 2 2" xfId="61125" xr:uid="{5043EC04-5DCE-4CFD-8966-90DC9CE4F75B}"/>
    <cellStyle name="Percent 2 2 7 2 2 3" xfId="61126" xr:uid="{C8C232CC-15C2-41B8-9947-C6A0ECE170DB}"/>
    <cellStyle name="Percent 2 2 7 2 3" xfId="61127" xr:uid="{CC878F20-3305-4102-B947-843719937E34}"/>
    <cellStyle name="Percent 2 2 7 2 3 2" xfId="61128" xr:uid="{25096612-E9C9-44D6-A819-57751664F6FB}"/>
    <cellStyle name="Percent 2 2 7 2 4" xfId="61129" xr:uid="{2C89EF1B-0D41-47B0-B729-E0E9269AB7FB}"/>
    <cellStyle name="Percent 2 2 7 2 4 2" xfId="61130" xr:uid="{6932ADFD-F010-4027-824C-64A5164E7F7C}"/>
    <cellStyle name="Percent 2 2 7 2 5" xfId="61131" xr:uid="{B3E3B0CD-C4F0-4508-9780-13C7D92FB614}"/>
    <cellStyle name="Percent 2 2 7 2 6" xfId="61132" xr:uid="{9CCCF601-7929-4A71-BAF4-244C56A2056E}"/>
    <cellStyle name="Percent 2 2 7 2 7" xfId="61133" xr:uid="{EB8FDE6F-6E78-43CA-A344-7BE663BE1EAB}"/>
    <cellStyle name="Percent 2 2 7 3" xfId="61134" xr:uid="{9D321614-CF29-43D0-83A5-8879652902C7}"/>
    <cellStyle name="Percent 2 2 7 3 2" xfId="61135" xr:uid="{B160E8C6-026F-497C-8923-D0359B190DF3}"/>
    <cellStyle name="Percent 2 2 7 3 2 2" xfId="61136" xr:uid="{6E30F589-3311-44F4-805C-8BFA42960CBA}"/>
    <cellStyle name="Percent 2 2 7 3 2 2 2" xfId="61137" xr:uid="{4B083205-CB9D-4B23-A3D9-9DFBA46347A7}"/>
    <cellStyle name="Percent 2 2 7 3 2 3" xfId="61138" xr:uid="{5B23AEB2-8718-4E99-8A26-F6E8C9CB2238}"/>
    <cellStyle name="Percent 2 2 7 3 3" xfId="61139" xr:uid="{6444E8C2-8171-4CBF-8691-E3D9E6412A59}"/>
    <cellStyle name="Percent 2 2 7 3 3 2" xfId="61140" xr:uid="{6432A024-8A08-4A20-A23B-4786D82E73C0}"/>
    <cellStyle name="Percent 2 2 7 3 4" xfId="61141" xr:uid="{EC56D90B-CA79-44E5-A4AB-36433A7BD9BF}"/>
    <cellStyle name="Percent 2 2 7 3 4 2" xfId="61142" xr:uid="{9BB9D834-F52B-42D1-968E-F865F14699AE}"/>
    <cellStyle name="Percent 2 2 7 3 5" xfId="61143" xr:uid="{E5B642DD-BEE4-40ED-9144-989660FC11A6}"/>
    <cellStyle name="Percent 2 2 7 3 6" xfId="61144" xr:uid="{5A7398CA-877E-479B-9C59-4C92F3147C3E}"/>
    <cellStyle name="Percent 2 2 7 3 7" xfId="61145" xr:uid="{48E84C2F-BD53-41E0-A6FE-3E410CADC7C8}"/>
    <cellStyle name="Percent 2 2 7 4" xfId="61146" xr:uid="{030BB36B-BA59-4E7F-A50B-FAF3C6DFBEF2}"/>
    <cellStyle name="Percent 2 2 7 4 2" xfId="61147" xr:uid="{C758CDE6-A45D-42D5-9C9D-CAEFC0994FC3}"/>
    <cellStyle name="Percent 2 2 7 4 2 2" xfId="61148" xr:uid="{E254D5B6-BA5C-4697-9D0D-53A5771DB709}"/>
    <cellStyle name="Percent 2 2 7 4 2 2 2" xfId="61149" xr:uid="{9D230D8A-A1FB-4780-AF6F-A94EEE87500A}"/>
    <cellStyle name="Percent 2 2 7 4 2 3" xfId="61150" xr:uid="{5D1535AA-363A-480D-8AFC-664107E9A500}"/>
    <cellStyle name="Percent 2 2 7 4 3" xfId="61151" xr:uid="{46B6B3E5-D3CF-437D-A9DC-77473E9A8BE1}"/>
    <cellStyle name="Percent 2 2 7 4 3 2" xfId="61152" xr:uid="{A4977F48-9E85-477C-A374-D20FE633DF66}"/>
    <cellStyle name="Percent 2 2 7 4 4" xfId="61153" xr:uid="{60DDA57F-F141-4039-B362-D6BC20CAD872}"/>
    <cellStyle name="Percent 2 2 7 4 4 2" xfId="61154" xr:uid="{AC2FE019-5452-4130-8C20-CEC4FF20C176}"/>
    <cellStyle name="Percent 2 2 7 4 5" xfId="61155" xr:uid="{496F574D-D765-4380-AF87-FFD74BB892A1}"/>
    <cellStyle name="Percent 2 2 7 4 6" xfId="61156" xr:uid="{7400CC68-A56C-4D16-B613-85DC9F32640C}"/>
    <cellStyle name="Percent 2 2 7 4 7" xfId="61157" xr:uid="{480FBC01-797F-414B-9603-0CCBCB1096B8}"/>
    <cellStyle name="Percent 2 2 7 5" xfId="61158" xr:uid="{DE664F27-7EF1-44EB-BEBE-1F058090585E}"/>
    <cellStyle name="Percent 2 2 7 5 2" xfId="61159" xr:uid="{B34ECC3E-86B4-4404-8AFB-85F750B424C7}"/>
    <cellStyle name="Percent 2 2 7 5 2 2" xfId="61160" xr:uid="{1E3C2AAF-0181-415B-919D-9DD99D673E38}"/>
    <cellStyle name="Percent 2 2 7 5 3" xfId="61161" xr:uid="{A311C746-55F9-4498-A2E5-BA0DAD9E657B}"/>
    <cellStyle name="Percent 2 2 7 6" xfId="61162" xr:uid="{16CD62AF-CE76-4F19-BECC-6E9FB272704D}"/>
    <cellStyle name="Percent 2 2 7 6 2" xfId="61163" xr:uid="{25CFEF07-81E9-42A7-9143-65CC5148F737}"/>
    <cellStyle name="Percent 2 2 7 7" xfId="61164" xr:uid="{6A0A2D23-47CB-4AFD-BEA4-43664415996E}"/>
    <cellStyle name="Percent 2 2 7 7 2" xfId="61165" xr:uid="{F94D42EA-2148-49AA-9E98-0A3FC806FCF5}"/>
    <cellStyle name="Percent 2 2 7 8" xfId="61166" xr:uid="{16C4198C-76E5-4E26-B7DC-5E706EA41A8E}"/>
    <cellStyle name="Percent 2 2 7 9" xfId="61167" xr:uid="{924F79D4-4ACD-447D-B7D7-71D127A684B8}"/>
    <cellStyle name="Percent 2 2 8" xfId="61168" xr:uid="{4457462E-CE68-416B-A8BB-72E1CE877EB9}"/>
    <cellStyle name="Percent 2 2 9" xfId="61169" xr:uid="{D1ED1B8D-E4B6-49A8-BF93-DA9B4FCA5BDA}"/>
    <cellStyle name="Percent 2 3" xfId="61170" xr:uid="{2F01BDFA-38F6-440A-8DF9-72D5CFB533DA}"/>
    <cellStyle name="Percent 2 3 2" xfId="61171" xr:uid="{79507423-C0D4-4A05-84EA-39B1312E84EB}"/>
    <cellStyle name="Percent 2 3 3" xfId="61172" xr:uid="{B831B096-8F39-4388-85A6-CE14F360A824}"/>
    <cellStyle name="Percent 2 3 3 2" xfId="61173" xr:uid="{844AFA83-F63C-4721-815E-5F5D6D5D1070}"/>
    <cellStyle name="Percent 2 3 3 3" xfId="61174" xr:uid="{10D585EA-DC54-44DA-8F3A-454A236F5742}"/>
    <cellStyle name="Percent 2 3 3 3 10" xfId="61175" xr:uid="{8D640AE4-3764-4465-B134-3CBD80633E08}"/>
    <cellStyle name="Percent 2 3 3 3 11" xfId="61176" xr:uid="{54AE4378-339A-4D90-8FB2-6F0BDF6358BA}"/>
    <cellStyle name="Percent 2 3 3 3 12" xfId="61177" xr:uid="{ADE591F2-6A67-49DC-8863-329E517BF4EA}"/>
    <cellStyle name="Percent 2 3 3 3 2" xfId="61178" xr:uid="{24F34282-3E3A-428E-9605-8E060CC2F682}"/>
    <cellStyle name="Percent 2 3 3 3 2 10" xfId="61179" xr:uid="{62F93BE4-B9E3-4220-AE73-20FCE1B066C5}"/>
    <cellStyle name="Percent 2 3 3 3 2 2" xfId="61180" xr:uid="{941AB069-C953-4005-B7AC-8EB2E1720CAF}"/>
    <cellStyle name="Percent 2 3 3 3 2 2 2" xfId="61181" xr:uid="{320C33D2-37FE-4260-822A-DA00FADCA880}"/>
    <cellStyle name="Percent 2 3 3 3 2 2 2 2" xfId="61182" xr:uid="{40368860-9058-45AB-B7A4-B9183151BDB4}"/>
    <cellStyle name="Percent 2 3 3 3 2 2 2 2 2" xfId="61183" xr:uid="{5BB44559-294C-4FF8-9AF8-C7861C4BBEDD}"/>
    <cellStyle name="Percent 2 3 3 3 2 2 2 3" xfId="61184" xr:uid="{694CC6E6-FEB8-47E2-B822-2E925DF9BC3F}"/>
    <cellStyle name="Percent 2 3 3 3 2 2 3" xfId="61185" xr:uid="{5C8B71A6-7EDA-4299-A6E6-F0F7718807AE}"/>
    <cellStyle name="Percent 2 3 3 3 2 2 3 2" xfId="61186" xr:uid="{8A18C3EA-A98E-4068-86B9-AED13530EB84}"/>
    <cellStyle name="Percent 2 3 3 3 2 2 4" xfId="61187" xr:uid="{47148A07-A725-4E2A-BCB5-640CAEE960A4}"/>
    <cellStyle name="Percent 2 3 3 3 2 2 4 2" xfId="61188" xr:uid="{133907BE-AC8E-4681-B269-755B828ACACD}"/>
    <cellStyle name="Percent 2 3 3 3 2 2 5" xfId="61189" xr:uid="{5FFCE2C1-F687-437A-9EE9-DBDE2ADD70A1}"/>
    <cellStyle name="Percent 2 3 3 3 2 2 6" xfId="61190" xr:uid="{E301DA96-8D43-418C-B25C-5898E2C55F24}"/>
    <cellStyle name="Percent 2 3 3 3 2 2 7" xfId="61191" xr:uid="{29126E1D-565B-43CF-8962-03DC232A1946}"/>
    <cellStyle name="Percent 2 3 3 3 2 3" xfId="61192" xr:uid="{BB09B3E4-0661-4DEF-8FFD-298716CA97ED}"/>
    <cellStyle name="Percent 2 3 3 3 2 3 2" xfId="61193" xr:uid="{781B4815-F82D-4C1F-B98F-42FF6919756E}"/>
    <cellStyle name="Percent 2 3 3 3 2 3 2 2" xfId="61194" xr:uid="{59A767EB-99E1-4243-95A3-BA0C59C79159}"/>
    <cellStyle name="Percent 2 3 3 3 2 3 2 2 2" xfId="61195" xr:uid="{5AE08B88-E0FE-416A-BA98-F3A03D18A97D}"/>
    <cellStyle name="Percent 2 3 3 3 2 3 2 3" xfId="61196" xr:uid="{707B7341-5EE6-43F6-BB27-0234AB98260D}"/>
    <cellStyle name="Percent 2 3 3 3 2 3 3" xfId="61197" xr:uid="{D8EA0BF8-00B9-4AA5-AAF1-ACA145657017}"/>
    <cellStyle name="Percent 2 3 3 3 2 3 3 2" xfId="61198" xr:uid="{E037F045-37C7-4DD8-878E-DA8164C83003}"/>
    <cellStyle name="Percent 2 3 3 3 2 3 4" xfId="61199" xr:uid="{7BF83994-A163-4475-A123-8B0960821C3C}"/>
    <cellStyle name="Percent 2 3 3 3 2 3 4 2" xfId="61200" xr:uid="{A157FE5F-3C02-467F-B8F2-526FD2C30F1A}"/>
    <cellStyle name="Percent 2 3 3 3 2 3 5" xfId="61201" xr:uid="{458D160E-BBC1-4DB9-85E2-59E82D2CCABD}"/>
    <cellStyle name="Percent 2 3 3 3 2 3 6" xfId="61202" xr:uid="{B2CC4DF5-4871-4F16-A3DF-8CDECE1D931A}"/>
    <cellStyle name="Percent 2 3 3 3 2 3 7" xfId="61203" xr:uid="{3D065DDE-6E2C-43B2-A877-DDE30B4D9C9B}"/>
    <cellStyle name="Percent 2 3 3 3 2 4" xfId="61204" xr:uid="{25A13055-4702-4633-BFD7-3982612F2D97}"/>
    <cellStyle name="Percent 2 3 3 3 2 4 2" xfId="61205" xr:uid="{7E94705A-C73B-4B89-835D-2DB6E956826C}"/>
    <cellStyle name="Percent 2 3 3 3 2 4 2 2" xfId="61206" xr:uid="{71419C9F-6AF8-4B60-92BA-ADB4F4992EBB}"/>
    <cellStyle name="Percent 2 3 3 3 2 4 2 2 2" xfId="61207" xr:uid="{F580A95D-ACB7-4DA7-9059-A16F904BA4CE}"/>
    <cellStyle name="Percent 2 3 3 3 2 4 2 3" xfId="61208" xr:uid="{1E067BA9-6A6D-4EE5-8CE3-16BA95BE9E63}"/>
    <cellStyle name="Percent 2 3 3 3 2 4 3" xfId="61209" xr:uid="{F262C4EC-33E2-4C66-8F82-1E2AB283AEAA}"/>
    <cellStyle name="Percent 2 3 3 3 2 4 3 2" xfId="61210" xr:uid="{42A36706-3145-4FEA-A1F3-85C2A96CC971}"/>
    <cellStyle name="Percent 2 3 3 3 2 4 4" xfId="61211" xr:uid="{E4304213-59DE-45F2-BF3D-043611E9F6EC}"/>
    <cellStyle name="Percent 2 3 3 3 2 4 4 2" xfId="61212" xr:uid="{5695DF4D-B195-4107-B32A-F941AFC11950}"/>
    <cellStyle name="Percent 2 3 3 3 2 4 5" xfId="61213" xr:uid="{2234C92A-1ECB-41EA-8588-0C54D6D0A93D}"/>
    <cellStyle name="Percent 2 3 3 3 2 4 6" xfId="61214" xr:uid="{028B20BB-10A8-43AE-833C-0B9FE2A807AF}"/>
    <cellStyle name="Percent 2 3 3 3 2 4 7" xfId="61215" xr:uid="{A95073D3-3812-4747-BD70-C5E676458116}"/>
    <cellStyle name="Percent 2 3 3 3 2 5" xfId="61216" xr:uid="{E3A3AADF-2B64-4AB0-B049-3E3F0DE3F1FA}"/>
    <cellStyle name="Percent 2 3 3 3 2 5 2" xfId="61217" xr:uid="{AC4F2F46-3C9F-4551-8971-39FBDE34F4C1}"/>
    <cellStyle name="Percent 2 3 3 3 2 5 2 2" xfId="61218" xr:uid="{A1467BEE-A117-4F8C-BE94-EC90DFCDFCA6}"/>
    <cellStyle name="Percent 2 3 3 3 2 5 3" xfId="61219" xr:uid="{0CBEA9E5-5A92-4023-90F7-C7F96B9E9E80}"/>
    <cellStyle name="Percent 2 3 3 3 2 6" xfId="61220" xr:uid="{F7AFB505-1497-4FD5-8632-F671F90692EF}"/>
    <cellStyle name="Percent 2 3 3 3 2 6 2" xfId="61221" xr:uid="{067FED1E-B724-4BFC-AB4E-4E3ED8C1E3CB}"/>
    <cellStyle name="Percent 2 3 3 3 2 7" xfId="61222" xr:uid="{524E4497-BA57-4F93-AC65-8D283BD1F122}"/>
    <cellStyle name="Percent 2 3 3 3 2 7 2" xfId="61223" xr:uid="{49189445-E67A-498E-B5C7-2DBB11A136DB}"/>
    <cellStyle name="Percent 2 3 3 3 2 8" xfId="61224" xr:uid="{F8EBA981-B52A-415B-81BC-DF1D09950FBE}"/>
    <cellStyle name="Percent 2 3 3 3 2 9" xfId="61225" xr:uid="{3574E97E-6FB2-417E-A85D-3A45E5A14264}"/>
    <cellStyle name="Percent 2 3 3 3 3" xfId="61226" xr:uid="{D76B5F65-928C-4749-84A0-DD694DF252E8}"/>
    <cellStyle name="Percent 2 3 3 3 3 2" xfId="61227" xr:uid="{B76E0E1E-8230-41F4-99B0-E0E683BA5870}"/>
    <cellStyle name="Percent 2 3 3 3 3 2 2" xfId="61228" xr:uid="{B41FBA90-BBE2-4CE0-8FED-AB79067AC9DA}"/>
    <cellStyle name="Percent 2 3 3 3 3 2 2 2" xfId="61229" xr:uid="{93A4502C-2780-4940-9050-B544AE2E2E22}"/>
    <cellStyle name="Percent 2 3 3 3 3 2 2 2 2" xfId="61230" xr:uid="{6E10BB1D-D148-43B1-BCD2-035CB210A03D}"/>
    <cellStyle name="Percent 2 3 3 3 3 2 2 3" xfId="61231" xr:uid="{F130B922-5885-48A5-80F1-6122BA7BEB38}"/>
    <cellStyle name="Percent 2 3 3 3 3 2 3" xfId="61232" xr:uid="{15EB337B-8B2F-42CA-AD74-B70E794F5244}"/>
    <cellStyle name="Percent 2 3 3 3 3 2 3 2" xfId="61233" xr:uid="{2A2BEF38-8750-4BB9-A048-B7285ACB2E42}"/>
    <cellStyle name="Percent 2 3 3 3 3 2 4" xfId="61234" xr:uid="{50685100-81E3-4E8A-BE8D-0293FD062B1A}"/>
    <cellStyle name="Percent 2 3 3 3 3 2 4 2" xfId="61235" xr:uid="{1583131C-6AAA-491A-A499-6ABF2F591E15}"/>
    <cellStyle name="Percent 2 3 3 3 3 2 5" xfId="61236" xr:uid="{11A9BBCD-4944-4EFE-81B5-6203E42B8C22}"/>
    <cellStyle name="Percent 2 3 3 3 3 2 6" xfId="61237" xr:uid="{B546F6A4-6CA4-4663-A00D-0FDA516AB9D8}"/>
    <cellStyle name="Percent 2 3 3 3 3 2 7" xfId="61238" xr:uid="{3ABD7546-6CB9-4480-B162-851871B03C1A}"/>
    <cellStyle name="Percent 2 3 3 3 3 3" xfId="61239" xr:uid="{F535AE54-2356-4E2D-BBE4-EAE26794F2E9}"/>
    <cellStyle name="Percent 2 3 3 3 3 3 2" xfId="61240" xr:uid="{29A2A545-2212-4933-8CEB-61D3708530F3}"/>
    <cellStyle name="Percent 2 3 3 3 3 3 2 2" xfId="61241" xr:uid="{1AC94BC2-8165-4701-ACAF-BF8C250BF04D}"/>
    <cellStyle name="Percent 2 3 3 3 3 3 3" xfId="61242" xr:uid="{6A7CC044-91CB-4E21-AF82-E67153875EF1}"/>
    <cellStyle name="Percent 2 3 3 3 3 4" xfId="61243" xr:uid="{0EFBBCB8-6607-41E1-A609-53CD4C45A234}"/>
    <cellStyle name="Percent 2 3 3 3 3 4 2" xfId="61244" xr:uid="{75D0D9B4-0320-48FB-8623-B202B957E501}"/>
    <cellStyle name="Percent 2 3 3 3 3 5" xfId="61245" xr:uid="{0A9A7FF5-E9BF-4085-A569-2619A1BD36DE}"/>
    <cellStyle name="Percent 2 3 3 3 3 5 2" xfId="61246" xr:uid="{04457BC3-DA30-408F-B356-47EDE95CB300}"/>
    <cellStyle name="Percent 2 3 3 3 3 6" xfId="61247" xr:uid="{40C521B6-947D-4B3A-8EF6-773239BE7241}"/>
    <cellStyle name="Percent 2 3 3 3 3 7" xfId="61248" xr:uid="{1970E541-D907-4EDE-88E0-1D09F112297A}"/>
    <cellStyle name="Percent 2 3 3 3 3 8" xfId="61249" xr:uid="{DE43484B-9123-454C-8436-7DEC6AF08A34}"/>
    <cellStyle name="Percent 2 3 3 3 4" xfId="61250" xr:uid="{810958E6-3120-47BB-9206-29782747B64E}"/>
    <cellStyle name="Percent 2 3 3 3 4 2" xfId="61251" xr:uid="{6830DA47-3E57-467E-B219-E0FC22E177DB}"/>
    <cellStyle name="Percent 2 3 3 3 4 2 2" xfId="61252" xr:uid="{B0EF0B38-12BD-4AC8-BC3C-3169DE98A7E5}"/>
    <cellStyle name="Percent 2 3 3 3 4 2 2 2" xfId="61253" xr:uid="{F9BA3281-1D12-4523-A9C6-1C958861AE8C}"/>
    <cellStyle name="Percent 2 3 3 3 4 2 3" xfId="61254" xr:uid="{E06B8833-6F8C-4919-B846-5BD4E44A8E99}"/>
    <cellStyle name="Percent 2 3 3 3 4 3" xfId="61255" xr:uid="{02FE6186-BE55-49B8-8FDD-AB4C7A822A93}"/>
    <cellStyle name="Percent 2 3 3 3 4 3 2" xfId="61256" xr:uid="{E6DAC129-2A8D-4AD0-889B-C6FA25BC3840}"/>
    <cellStyle name="Percent 2 3 3 3 4 4" xfId="61257" xr:uid="{986A34EF-AFA2-473B-A271-E31F123A67DC}"/>
    <cellStyle name="Percent 2 3 3 3 4 4 2" xfId="61258" xr:uid="{3DF71686-08A9-4889-AF95-B458C653E5DB}"/>
    <cellStyle name="Percent 2 3 3 3 4 5" xfId="61259" xr:uid="{A850F47C-0B5A-4AE7-9B5C-C3803F8EFD44}"/>
    <cellStyle name="Percent 2 3 3 3 4 6" xfId="61260" xr:uid="{92760162-0697-4634-AB9D-A5F1F5AD5FA0}"/>
    <cellStyle name="Percent 2 3 3 3 4 7" xfId="61261" xr:uid="{886ABFA0-C622-4535-805F-F3A1FB813678}"/>
    <cellStyle name="Percent 2 3 3 3 5" xfId="61262" xr:uid="{0960D867-5CFD-4271-9F71-3DBD468BB333}"/>
    <cellStyle name="Percent 2 3 3 3 5 2" xfId="61263" xr:uid="{45B03BEF-05C0-40B2-8971-CF6180CEA579}"/>
    <cellStyle name="Percent 2 3 3 3 5 2 2" xfId="61264" xr:uid="{231539F6-6391-4B1C-B3B1-BEB5E7272197}"/>
    <cellStyle name="Percent 2 3 3 3 5 2 2 2" xfId="61265" xr:uid="{1D03740B-52D1-4EE4-9994-BE859F675840}"/>
    <cellStyle name="Percent 2 3 3 3 5 2 3" xfId="61266" xr:uid="{25639E72-CA0E-43F8-ADA2-AF978FDE394B}"/>
    <cellStyle name="Percent 2 3 3 3 5 3" xfId="61267" xr:uid="{45EBF55A-3DDD-4349-A73A-2E7BA2908C08}"/>
    <cellStyle name="Percent 2 3 3 3 5 3 2" xfId="61268" xr:uid="{E0A6297C-E8BE-402A-BD46-5C5640D52725}"/>
    <cellStyle name="Percent 2 3 3 3 5 4" xfId="61269" xr:uid="{F1FB00EC-3DA7-4080-9FBC-D0D349246DCC}"/>
    <cellStyle name="Percent 2 3 3 3 5 4 2" xfId="61270" xr:uid="{6AA03F63-94A3-4D94-A98A-D2781BB0375F}"/>
    <cellStyle name="Percent 2 3 3 3 5 5" xfId="61271" xr:uid="{40D36A1C-D9F7-4D28-97E4-A6B822E1DFCE}"/>
    <cellStyle name="Percent 2 3 3 3 5 6" xfId="61272" xr:uid="{3F4EF724-DD13-4EF0-8FAC-F0CB5D8D3103}"/>
    <cellStyle name="Percent 2 3 3 3 5 7" xfId="61273" xr:uid="{ACC21AE6-D270-407D-9573-51E53BF87303}"/>
    <cellStyle name="Percent 2 3 3 3 6" xfId="61274" xr:uid="{F2B45928-C080-429C-8AC6-2E6C0171D80F}"/>
    <cellStyle name="Percent 2 3 3 3 6 2" xfId="61275" xr:uid="{C4A44C2F-1CE9-439E-89B9-63744F8CEF89}"/>
    <cellStyle name="Percent 2 3 3 3 6 2 2" xfId="61276" xr:uid="{C83F3FBD-9E9B-4F9B-B56F-21462E7CE615}"/>
    <cellStyle name="Percent 2 3 3 3 6 2 2 2" xfId="61277" xr:uid="{5C380C93-04B5-4641-A958-BEAD79B3F93A}"/>
    <cellStyle name="Percent 2 3 3 3 6 2 3" xfId="61278" xr:uid="{2347297C-F25B-4882-8C80-18D806BA200F}"/>
    <cellStyle name="Percent 2 3 3 3 6 3" xfId="61279" xr:uid="{35FA643C-E18F-458A-82B1-FE1EFA31E7D6}"/>
    <cellStyle name="Percent 2 3 3 3 6 3 2" xfId="61280" xr:uid="{EC42418A-9747-4A09-B2B4-946A2329AAD1}"/>
    <cellStyle name="Percent 2 3 3 3 6 4" xfId="61281" xr:uid="{440E790A-B34A-460F-88BD-12D1427263EA}"/>
    <cellStyle name="Percent 2 3 3 3 6 4 2" xfId="61282" xr:uid="{D5E9A55D-4D71-4C41-A916-6945910A008D}"/>
    <cellStyle name="Percent 2 3 3 3 6 5" xfId="61283" xr:uid="{EE59C859-70A7-4322-B11C-C90DAAA0C0D0}"/>
    <cellStyle name="Percent 2 3 3 3 6 6" xfId="61284" xr:uid="{1AB987DC-BE2F-4C78-BDEF-00BBBA80942E}"/>
    <cellStyle name="Percent 2 3 3 3 6 7" xfId="61285" xr:uid="{0FA220D8-7FF3-4A06-8E86-078B1DA1074C}"/>
    <cellStyle name="Percent 2 3 3 3 7" xfId="61286" xr:uid="{0C429F79-3403-4771-84BB-2DCBD822773D}"/>
    <cellStyle name="Percent 2 3 3 3 7 2" xfId="61287" xr:uid="{02829128-914D-4734-B7DD-B1F809C6C620}"/>
    <cellStyle name="Percent 2 3 3 3 7 2 2" xfId="61288" xr:uid="{ACD0593D-2F4C-4BF2-8CD3-61E600BA72BC}"/>
    <cellStyle name="Percent 2 3 3 3 7 3" xfId="61289" xr:uid="{8DBC4641-A8B4-41D7-9268-71D342B00B9B}"/>
    <cellStyle name="Percent 2 3 3 3 7 4" xfId="61290" xr:uid="{3962855F-9306-4E60-BB83-CF847EA3DE29}"/>
    <cellStyle name="Percent 2 3 3 3 8" xfId="61291" xr:uid="{4DA03710-BDD9-4F0E-94DD-FACC401E5739}"/>
    <cellStyle name="Percent 2 3 3 3 8 2" xfId="61292" xr:uid="{B4286A08-38D8-48F6-B9C2-1CCE3A2491E5}"/>
    <cellStyle name="Percent 2 3 3 3 9" xfId="61293" xr:uid="{D3FA9888-33F8-4FDA-92D8-0212F351B605}"/>
    <cellStyle name="Percent 2 3 3 3 9 2" xfId="61294" xr:uid="{ACDAF3BE-AE50-46D3-97DB-970813C0EE54}"/>
    <cellStyle name="Percent 2 3 3 4" xfId="61295" xr:uid="{C29077D5-D541-4FB4-951A-60F453689D1A}"/>
    <cellStyle name="Percent 2 3 3 4 10" xfId="61296" xr:uid="{3FF12052-F2C2-47F3-A8D5-71EF1789068E}"/>
    <cellStyle name="Percent 2 3 3 4 2" xfId="61297" xr:uid="{6FDD93DB-118C-449A-BA8A-E53696FDF68D}"/>
    <cellStyle name="Percent 2 3 3 4 2 2" xfId="61298" xr:uid="{9504CD66-BF15-46D8-AD51-E85E36652416}"/>
    <cellStyle name="Percent 2 3 3 4 2 2 2" xfId="61299" xr:uid="{860F55D2-B0CB-4056-A745-0898593504C6}"/>
    <cellStyle name="Percent 2 3 3 4 2 2 2 2" xfId="61300" xr:uid="{2EF0DD7B-522B-4128-B287-6019A97E4321}"/>
    <cellStyle name="Percent 2 3 3 4 2 2 3" xfId="61301" xr:uid="{FA422CFF-AAD9-4ECE-9A49-CCD0256A61A1}"/>
    <cellStyle name="Percent 2 3 3 4 2 3" xfId="61302" xr:uid="{9051FA6F-C396-47C9-970A-1BE2A2D63A73}"/>
    <cellStyle name="Percent 2 3 3 4 2 3 2" xfId="61303" xr:uid="{CCD40A3C-EB08-4370-B190-442ECDB4E4B1}"/>
    <cellStyle name="Percent 2 3 3 4 2 4" xfId="61304" xr:uid="{BF64EC2C-DED4-4799-8822-6F94BEAA4F78}"/>
    <cellStyle name="Percent 2 3 3 4 2 4 2" xfId="61305" xr:uid="{C1B57631-19F2-4BE2-8112-F20CE98CF53C}"/>
    <cellStyle name="Percent 2 3 3 4 2 5" xfId="61306" xr:uid="{9A750AAD-3AC1-4DD1-83E8-887F936001E4}"/>
    <cellStyle name="Percent 2 3 3 4 2 6" xfId="61307" xr:uid="{1F3B2659-CFB9-41E5-B598-4C0CD6DA13F4}"/>
    <cellStyle name="Percent 2 3 3 4 2 7" xfId="61308" xr:uid="{BE5AE755-E22F-428D-B76E-910C276ACC3C}"/>
    <cellStyle name="Percent 2 3 3 4 3" xfId="61309" xr:uid="{6F12F416-D702-458D-94CC-B790DC83C824}"/>
    <cellStyle name="Percent 2 3 3 4 3 2" xfId="61310" xr:uid="{768EF055-076D-461D-914D-E544C4FA00CB}"/>
    <cellStyle name="Percent 2 3 3 4 3 2 2" xfId="61311" xr:uid="{FD20D190-9276-4591-B6EC-3A66AD5DE64F}"/>
    <cellStyle name="Percent 2 3 3 4 3 2 2 2" xfId="61312" xr:uid="{2696811E-D670-42AF-ABC3-93CCBEFD887F}"/>
    <cellStyle name="Percent 2 3 3 4 3 2 3" xfId="61313" xr:uid="{1CA3C423-4EBE-4A5D-BD4A-F3D7CE9967B6}"/>
    <cellStyle name="Percent 2 3 3 4 3 3" xfId="61314" xr:uid="{D29DF070-D494-479C-B68A-980A068AD290}"/>
    <cellStyle name="Percent 2 3 3 4 3 3 2" xfId="61315" xr:uid="{A617A415-593C-49D5-B298-0E46DCD449FD}"/>
    <cellStyle name="Percent 2 3 3 4 3 4" xfId="61316" xr:uid="{EE0F97B8-E7CF-4B25-93B0-431EE0181582}"/>
    <cellStyle name="Percent 2 3 3 4 3 4 2" xfId="61317" xr:uid="{6BC323FE-7CE2-4F43-A3D9-7FA47515F1A1}"/>
    <cellStyle name="Percent 2 3 3 4 3 5" xfId="61318" xr:uid="{248DD80B-49B5-44B7-BCF5-5E6A7CCD9362}"/>
    <cellStyle name="Percent 2 3 3 4 3 6" xfId="61319" xr:uid="{0F7A3F99-4A53-44CC-A180-51107089C33C}"/>
    <cellStyle name="Percent 2 3 3 4 3 7" xfId="61320" xr:uid="{A2448C71-0C52-439D-9DA9-C12E28A33FB6}"/>
    <cellStyle name="Percent 2 3 3 4 4" xfId="61321" xr:uid="{36A1DF8A-91D7-49C8-8843-69E687D54B26}"/>
    <cellStyle name="Percent 2 3 3 4 4 2" xfId="61322" xr:uid="{42ACCFD8-9157-4B5A-BF04-278D77AFF4C8}"/>
    <cellStyle name="Percent 2 3 3 4 4 2 2" xfId="61323" xr:uid="{9E8A0E50-4CFB-4D78-BCAE-CB22388EFA07}"/>
    <cellStyle name="Percent 2 3 3 4 4 2 2 2" xfId="61324" xr:uid="{7B41596C-6451-4312-AD62-9F6099AA9749}"/>
    <cellStyle name="Percent 2 3 3 4 4 2 3" xfId="61325" xr:uid="{F4DF9298-DCFF-4BA9-B4E4-02977951F77F}"/>
    <cellStyle name="Percent 2 3 3 4 4 3" xfId="61326" xr:uid="{34DBC6A5-B01E-4C9F-AC10-40BB1844264D}"/>
    <cellStyle name="Percent 2 3 3 4 4 3 2" xfId="61327" xr:uid="{A724FEF6-95A3-4912-B012-71A92BB9F1B2}"/>
    <cellStyle name="Percent 2 3 3 4 4 4" xfId="61328" xr:uid="{BD7CE592-D2FC-4DB6-855F-E2D56D12BDD6}"/>
    <cellStyle name="Percent 2 3 3 4 4 4 2" xfId="61329" xr:uid="{B1C9B66E-6254-47B6-9D3E-3AA9069592B5}"/>
    <cellStyle name="Percent 2 3 3 4 4 5" xfId="61330" xr:uid="{2D36ADA1-C5F0-4C05-A79F-5CF6BCC36D24}"/>
    <cellStyle name="Percent 2 3 3 4 4 6" xfId="61331" xr:uid="{1B48CEC0-3AEE-471F-BF4F-6EE4504C6B70}"/>
    <cellStyle name="Percent 2 3 3 4 4 7" xfId="61332" xr:uid="{DABD2CFA-2934-49A9-BEC7-B81B43C9FB86}"/>
    <cellStyle name="Percent 2 3 3 4 5" xfId="61333" xr:uid="{3B752B3D-C8F8-45FC-9C7E-58BD1785D9ED}"/>
    <cellStyle name="Percent 2 3 3 4 5 2" xfId="61334" xr:uid="{0D46A9C5-7F1D-4375-8A00-73FDFC9FF16E}"/>
    <cellStyle name="Percent 2 3 3 4 5 2 2" xfId="61335" xr:uid="{3CD4326F-D7E6-407B-9A9D-7A936CB5CA8D}"/>
    <cellStyle name="Percent 2 3 3 4 5 3" xfId="61336" xr:uid="{900D68E6-4CF3-4F4C-9927-E2C3C195AB00}"/>
    <cellStyle name="Percent 2 3 3 4 6" xfId="61337" xr:uid="{19E2EF86-2D34-4738-9B31-F771A89A0072}"/>
    <cellStyle name="Percent 2 3 3 4 6 2" xfId="61338" xr:uid="{752D487D-FBD0-46A0-8E81-0020CA74D009}"/>
    <cellStyle name="Percent 2 3 3 4 7" xfId="61339" xr:uid="{AFB2A688-5F3F-46D8-991E-80BE584A7E0F}"/>
    <cellStyle name="Percent 2 3 3 4 7 2" xfId="61340" xr:uid="{D74DF18E-3C40-46FB-86EF-452645B9F381}"/>
    <cellStyle name="Percent 2 3 3 4 8" xfId="61341" xr:uid="{5A9AE499-CEDC-49C4-9670-42BBB60465FD}"/>
    <cellStyle name="Percent 2 3 3 4 9" xfId="61342" xr:uid="{14F024C1-AB7A-4D42-9C11-ADDE01B8C738}"/>
    <cellStyle name="Percent 2 3 3 5" xfId="61343" xr:uid="{F58F692A-3C37-4DBF-BC66-833C08E2D68D}"/>
    <cellStyle name="Percent 2 3 3 5 2" xfId="61344" xr:uid="{62E63262-4687-4B00-95C3-E60FD21B896F}"/>
    <cellStyle name="Percent 2 3 3 5 2 2" xfId="61345" xr:uid="{E22C3FCE-79DD-44B2-A306-D0244F4C42EB}"/>
    <cellStyle name="Percent 2 3 3 5 2 2 2" xfId="61346" xr:uid="{F317A823-8E19-4A49-A59A-89073108550B}"/>
    <cellStyle name="Percent 2 3 3 5 2 2 2 2" xfId="61347" xr:uid="{545AC1C2-DC6A-4566-92A4-DD70E622F8E0}"/>
    <cellStyle name="Percent 2 3 3 5 2 2 3" xfId="61348" xr:uid="{204FA9CF-D119-4F0B-93B2-7D42F2EBAA30}"/>
    <cellStyle name="Percent 2 3 3 5 2 3" xfId="61349" xr:uid="{BF4A467B-DAEC-47DC-ADFE-F0373E2353AE}"/>
    <cellStyle name="Percent 2 3 3 5 2 3 2" xfId="61350" xr:uid="{6739DC5D-F611-432B-9AB0-68706251A4C6}"/>
    <cellStyle name="Percent 2 3 3 5 2 4" xfId="61351" xr:uid="{B7899889-F577-4211-9D33-AE1759055BCC}"/>
    <cellStyle name="Percent 2 3 3 5 2 4 2" xfId="61352" xr:uid="{48360C46-D3BA-412A-A333-02EEF9B07197}"/>
    <cellStyle name="Percent 2 3 3 5 2 5" xfId="61353" xr:uid="{DE8125D8-E30F-445E-B4E7-0AD87743E369}"/>
    <cellStyle name="Percent 2 3 3 5 2 6" xfId="61354" xr:uid="{6208B558-77B2-440F-ABDE-8CB530BD04E3}"/>
    <cellStyle name="Percent 2 3 3 5 2 7" xfId="61355" xr:uid="{8CE86107-C9FB-4FCB-AF22-6327C9401396}"/>
    <cellStyle name="Percent 2 3 3 5 3" xfId="61356" xr:uid="{22EB5A0D-68A1-4480-9BEA-DD64C349A879}"/>
    <cellStyle name="Percent 2 3 3 5 3 2" xfId="61357" xr:uid="{DACDCE02-8D50-49C9-843C-1203B9028EEC}"/>
    <cellStyle name="Percent 2 3 3 5 3 2 2" xfId="61358" xr:uid="{6D9C636E-E071-4EE5-90BF-B328E7865B0B}"/>
    <cellStyle name="Percent 2 3 3 5 3 3" xfId="61359" xr:uid="{CD1CAC2E-B3A5-4DFF-BEE9-3C7FB9099D43}"/>
    <cellStyle name="Percent 2 3 3 5 4" xfId="61360" xr:uid="{DB4BFBCB-C261-44FB-BEAC-ACA4AEDC8032}"/>
    <cellStyle name="Percent 2 3 3 5 4 2" xfId="61361" xr:uid="{E679FC6B-AED9-4197-AC69-22036B793912}"/>
    <cellStyle name="Percent 2 3 3 5 5" xfId="61362" xr:uid="{6CB09F2C-11A1-4788-A19B-9F3B7FE9F4AE}"/>
    <cellStyle name="Percent 2 3 3 5 5 2" xfId="61363" xr:uid="{AB8A8A38-1749-45AD-98D5-6FD8EA2BD93F}"/>
    <cellStyle name="Percent 2 3 3 5 6" xfId="61364" xr:uid="{45348F2B-F889-4667-BA98-C8A6FBD64ECC}"/>
    <cellStyle name="Percent 2 3 3 5 7" xfId="61365" xr:uid="{8A45D97B-24D7-4370-8C14-43415EF47CBA}"/>
    <cellStyle name="Percent 2 3 3 5 8" xfId="61366" xr:uid="{5461E3FF-8A34-45C3-9A0C-88604FBF13F3}"/>
    <cellStyle name="Percent 2 3 3 6" xfId="61367" xr:uid="{9064DBCB-DB13-4CF3-BC52-7EF1B6DD37FB}"/>
    <cellStyle name="Percent 2 3 3 6 2" xfId="61368" xr:uid="{E899223A-DB2B-4313-98F4-8EC14B36F264}"/>
    <cellStyle name="Percent 2 3 3 6 2 2" xfId="61369" xr:uid="{E06EF589-E894-4B7E-A119-018A176C1CC1}"/>
    <cellStyle name="Percent 2 3 3 6 2 2 2" xfId="61370" xr:uid="{6E4F939B-9BF2-4917-8960-02F3444C9EF3}"/>
    <cellStyle name="Percent 2 3 3 6 2 3" xfId="61371" xr:uid="{40DFFF14-5208-4E87-A425-DFE81CE17A97}"/>
    <cellStyle name="Percent 2 3 3 6 3" xfId="61372" xr:uid="{43DF4319-72CC-49A8-9404-C180A7B108E1}"/>
    <cellStyle name="Percent 2 3 3 6 3 2" xfId="61373" xr:uid="{0C766097-4CE3-4A5C-B16A-C93495B73928}"/>
    <cellStyle name="Percent 2 3 3 6 4" xfId="61374" xr:uid="{FB74FB74-4B03-47FA-8CD3-CBD2D3C7EBD9}"/>
    <cellStyle name="Percent 2 3 3 6 4 2" xfId="61375" xr:uid="{13F5E63F-A880-4C0A-84EC-CEE262E52ACE}"/>
    <cellStyle name="Percent 2 3 3 6 5" xfId="61376" xr:uid="{446C1572-1452-46D9-8518-EF3FC6AE8137}"/>
    <cellStyle name="Percent 2 3 3 6 6" xfId="61377" xr:uid="{DA68DF9C-06C0-45B8-B150-13E99F1B21FC}"/>
    <cellStyle name="Percent 2 3 3 6 7" xfId="61378" xr:uid="{B877C3BA-2578-4E52-9901-CA40644180D1}"/>
    <cellStyle name="Percent 2 3 3 7" xfId="61379" xr:uid="{B37C4D5D-EA21-4A01-AE3F-288AF840DF80}"/>
    <cellStyle name="Percent 2 3 3 7 2" xfId="61380" xr:uid="{0F4AC4DC-E025-4BEA-89FE-78D728BB6CB8}"/>
    <cellStyle name="Percent 2 3 3 7 2 2" xfId="61381" xr:uid="{1F1C0B07-3413-49B9-B3EC-81500C37F393}"/>
    <cellStyle name="Percent 2 3 3 7 2 2 2" xfId="61382" xr:uid="{82322AF5-37FA-437F-82BD-3B0110CD30AC}"/>
    <cellStyle name="Percent 2 3 3 7 2 3" xfId="61383" xr:uid="{EF483039-58FC-4F7B-B77D-310A3919C51F}"/>
    <cellStyle name="Percent 2 3 3 7 3" xfId="61384" xr:uid="{AD74E562-42B2-4EEF-B737-451029412F2A}"/>
    <cellStyle name="Percent 2 3 3 7 3 2" xfId="61385" xr:uid="{8368821C-BE13-47BB-8D6F-8971CC0E06FF}"/>
    <cellStyle name="Percent 2 3 3 7 4" xfId="61386" xr:uid="{74EF1D11-E209-445F-BB84-8524F67CCB6B}"/>
    <cellStyle name="Percent 2 3 3 7 4 2" xfId="61387" xr:uid="{B5EED2F7-42F2-477E-967F-936CD3360217}"/>
    <cellStyle name="Percent 2 3 3 7 5" xfId="61388" xr:uid="{52809693-8F94-466D-8A34-03C0553D4D09}"/>
    <cellStyle name="Percent 2 3 3 7 6" xfId="61389" xr:uid="{1E1926FC-032C-4C9A-A2CF-FE97429E37A4}"/>
    <cellStyle name="Percent 2 3 3 7 7" xfId="61390" xr:uid="{92A5D10A-621A-4341-8825-7E9DEECA7A8B}"/>
    <cellStyle name="Percent 2 3 4" xfId="61391" xr:uid="{DBFC7BA3-ADA8-4019-94F2-D0DD5A0ECEC7}"/>
    <cellStyle name="Percent 2 3 4 10" xfId="61392" xr:uid="{6939F1E9-7F83-4520-B79C-F1972AA07EF5}"/>
    <cellStyle name="Percent 2 3 4 11" xfId="61393" xr:uid="{4A6CBF08-12CE-443F-91F1-BBAE03099137}"/>
    <cellStyle name="Percent 2 3 4 12" xfId="61394" xr:uid="{18E65979-12E6-4548-B643-E539754DB045}"/>
    <cellStyle name="Percent 2 3 4 2" xfId="61395" xr:uid="{93960C92-F3AF-43EF-B7D3-12EABA88DDB9}"/>
    <cellStyle name="Percent 2 3 4 2 10" xfId="61396" xr:uid="{7B47C3AA-562E-496B-9406-CC282DE1DD40}"/>
    <cellStyle name="Percent 2 3 4 2 2" xfId="61397" xr:uid="{CC900C61-5B55-4C95-9E0C-C27E89CC4F14}"/>
    <cellStyle name="Percent 2 3 4 2 2 2" xfId="61398" xr:uid="{FD219267-1ED9-4496-AEC8-44FF3FFE89D0}"/>
    <cellStyle name="Percent 2 3 4 2 2 2 2" xfId="61399" xr:uid="{89504652-1F62-4458-AC9F-B548D42B09EB}"/>
    <cellStyle name="Percent 2 3 4 2 2 2 2 2" xfId="61400" xr:uid="{4B1A6315-DE9C-4F3F-9379-53787632C9BC}"/>
    <cellStyle name="Percent 2 3 4 2 2 2 3" xfId="61401" xr:uid="{4E122F0C-E090-442F-98C4-82882A83FA9D}"/>
    <cellStyle name="Percent 2 3 4 2 2 3" xfId="61402" xr:uid="{81581AB0-4ED7-4ACB-997A-7FFDA67D8DD3}"/>
    <cellStyle name="Percent 2 3 4 2 2 3 2" xfId="61403" xr:uid="{883D6B84-0BE9-4101-B7B9-2E8629A4D516}"/>
    <cellStyle name="Percent 2 3 4 2 2 4" xfId="61404" xr:uid="{55AA3E13-FA67-4F2A-8194-2FE119EFE82E}"/>
    <cellStyle name="Percent 2 3 4 2 2 4 2" xfId="61405" xr:uid="{0700003A-EED4-4A2B-AD0D-E97F18C54416}"/>
    <cellStyle name="Percent 2 3 4 2 2 5" xfId="61406" xr:uid="{0FAF0AA3-1CDE-417C-B356-9E72E5387E75}"/>
    <cellStyle name="Percent 2 3 4 2 2 6" xfId="61407" xr:uid="{27BE13D5-7E30-43B0-B946-9A13BF7EA2F8}"/>
    <cellStyle name="Percent 2 3 4 2 2 7" xfId="61408" xr:uid="{46E2FC6D-69BB-486B-8DEF-1DA2DAF1125D}"/>
    <cellStyle name="Percent 2 3 4 2 3" xfId="61409" xr:uid="{C1425FE3-3342-45B7-8FDD-EE2DB5C074E8}"/>
    <cellStyle name="Percent 2 3 4 2 3 2" xfId="61410" xr:uid="{B4DA2E8C-9A5F-4F5E-85AE-9663A6D2DAEC}"/>
    <cellStyle name="Percent 2 3 4 2 3 2 2" xfId="61411" xr:uid="{160FA7C6-06D0-4334-8FCB-1FF15D789BD7}"/>
    <cellStyle name="Percent 2 3 4 2 3 2 2 2" xfId="61412" xr:uid="{5A189110-EE96-455B-8FE1-5F982EF3C85B}"/>
    <cellStyle name="Percent 2 3 4 2 3 2 3" xfId="61413" xr:uid="{14A223E9-F340-4B84-9992-D305F7E4F621}"/>
    <cellStyle name="Percent 2 3 4 2 3 3" xfId="61414" xr:uid="{33F95839-7DC1-46A9-BD07-17C549EED49F}"/>
    <cellStyle name="Percent 2 3 4 2 3 3 2" xfId="61415" xr:uid="{C7869C80-3F47-4029-97DC-7C2F1E584CF8}"/>
    <cellStyle name="Percent 2 3 4 2 3 4" xfId="61416" xr:uid="{5436AB12-6F13-44A6-94AD-22006B3339F1}"/>
    <cellStyle name="Percent 2 3 4 2 3 4 2" xfId="61417" xr:uid="{DAD0DB1C-2168-42B1-9143-FA36AF07CDC3}"/>
    <cellStyle name="Percent 2 3 4 2 3 5" xfId="61418" xr:uid="{E3E4F60D-A8DE-46F3-A0C7-835FC2EC34D3}"/>
    <cellStyle name="Percent 2 3 4 2 3 6" xfId="61419" xr:uid="{93B9E489-3DAB-4234-AABA-8A73669917B5}"/>
    <cellStyle name="Percent 2 3 4 2 3 7" xfId="61420" xr:uid="{F3948F41-E6EE-41E3-AE61-D82C45CAD762}"/>
    <cellStyle name="Percent 2 3 4 2 4" xfId="61421" xr:uid="{CFDFC05C-21AC-457E-B6D9-EE82A680C3FD}"/>
    <cellStyle name="Percent 2 3 4 2 4 2" xfId="61422" xr:uid="{100B2ED1-DD8F-4D9B-9278-4A46926D5428}"/>
    <cellStyle name="Percent 2 3 4 2 4 2 2" xfId="61423" xr:uid="{9E87CACA-24D1-4A45-9937-F8E9FC7DEA45}"/>
    <cellStyle name="Percent 2 3 4 2 4 2 2 2" xfId="61424" xr:uid="{7CD77227-0328-40DE-B42A-F8D644D7184D}"/>
    <cellStyle name="Percent 2 3 4 2 4 2 3" xfId="61425" xr:uid="{1CEF5E9D-38CD-49DF-B7F8-F0EFB56F2AAC}"/>
    <cellStyle name="Percent 2 3 4 2 4 3" xfId="61426" xr:uid="{27C109BC-7BD6-47A2-887A-872A5FC6BE12}"/>
    <cellStyle name="Percent 2 3 4 2 4 3 2" xfId="61427" xr:uid="{F1022FAB-2C9B-49DD-A016-EC93B66870F1}"/>
    <cellStyle name="Percent 2 3 4 2 4 4" xfId="61428" xr:uid="{1D731A22-E94E-45C5-9CFF-70792F211BB6}"/>
    <cellStyle name="Percent 2 3 4 2 4 4 2" xfId="61429" xr:uid="{DE6D4C95-0976-43DE-B3D8-449F167D4916}"/>
    <cellStyle name="Percent 2 3 4 2 4 5" xfId="61430" xr:uid="{91932708-5D12-4DB6-AB48-17963C202970}"/>
    <cellStyle name="Percent 2 3 4 2 4 6" xfId="61431" xr:uid="{C55B9A11-FF54-45A4-9742-56D2028DE1AD}"/>
    <cellStyle name="Percent 2 3 4 2 4 7" xfId="61432" xr:uid="{AC9BF1FA-5A66-4FF3-A095-873DCBC96F21}"/>
    <cellStyle name="Percent 2 3 4 2 5" xfId="61433" xr:uid="{1A2B78B6-1048-49D7-9840-44AE0080C2FD}"/>
    <cellStyle name="Percent 2 3 4 2 5 2" xfId="61434" xr:uid="{9AE1A277-8379-494D-A7AB-F59719EB5E21}"/>
    <cellStyle name="Percent 2 3 4 2 5 2 2" xfId="61435" xr:uid="{76E46BAF-58D1-4321-B614-FEF4C42DD54C}"/>
    <cellStyle name="Percent 2 3 4 2 5 3" xfId="61436" xr:uid="{FD66B3B1-E0A2-48C3-8C48-F346D1C5A7D2}"/>
    <cellStyle name="Percent 2 3 4 2 6" xfId="61437" xr:uid="{EE12E52B-E4CD-459A-B532-5FCBDBC2BB4F}"/>
    <cellStyle name="Percent 2 3 4 2 6 2" xfId="61438" xr:uid="{DC8AE965-B53C-4F0F-9E0D-5B3EA56DE348}"/>
    <cellStyle name="Percent 2 3 4 2 7" xfId="61439" xr:uid="{CB24D385-2AAD-4E10-A947-202C52D91E72}"/>
    <cellStyle name="Percent 2 3 4 2 7 2" xfId="61440" xr:uid="{98935719-5C7E-47BD-A150-C83B1CD92E18}"/>
    <cellStyle name="Percent 2 3 4 2 8" xfId="61441" xr:uid="{1A13A8A7-A038-42F0-9DBD-8E5A60261C9E}"/>
    <cellStyle name="Percent 2 3 4 2 9" xfId="61442" xr:uid="{5F67FB31-1926-4CB1-9E01-2165962FD587}"/>
    <cellStyle name="Percent 2 3 4 3" xfId="61443" xr:uid="{02A645AE-EF39-40CF-B161-465E0A1C55FB}"/>
    <cellStyle name="Percent 2 3 4 3 2" xfId="61444" xr:uid="{4E52AC81-6C44-4B2C-9375-196D54BAECEC}"/>
    <cellStyle name="Percent 2 3 4 3 2 2" xfId="61445" xr:uid="{FDB7F731-3E1B-40A1-98C4-72E0C632672F}"/>
    <cellStyle name="Percent 2 3 4 3 2 2 2" xfId="61446" xr:uid="{71B89416-54EE-4D8E-9BA5-F50A7670D0D9}"/>
    <cellStyle name="Percent 2 3 4 3 2 2 2 2" xfId="61447" xr:uid="{63F44F7A-1129-4301-B985-7B8753E043EE}"/>
    <cellStyle name="Percent 2 3 4 3 2 2 3" xfId="61448" xr:uid="{83C0E028-EB57-405F-8C6F-9968F4C1A7C2}"/>
    <cellStyle name="Percent 2 3 4 3 2 3" xfId="61449" xr:uid="{2F17369C-CB2A-48D9-BEEE-2469F7D9C39E}"/>
    <cellStyle name="Percent 2 3 4 3 2 3 2" xfId="61450" xr:uid="{9E7DB368-811D-41B9-A0AD-0768BAEC00B4}"/>
    <cellStyle name="Percent 2 3 4 3 2 4" xfId="61451" xr:uid="{9050C413-B965-4026-9210-D3089F324083}"/>
    <cellStyle name="Percent 2 3 4 3 2 4 2" xfId="61452" xr:uid="{33C1CC7D-450A-4043-B656-F606CB78C198}"/>
    <cellStyle name="Percent 2 3 4 3 2 5" xfId="61453" xr:uid="{4771BBE8-5879-43C2-AD7C-AAD4CF5EB961}"/>
    <cellStyle name="Percent 2 3 4 3 2 6" xfId="61454" xr:uid="{D5F96B3F-C34F-4FD1-BBF9-199ED1F30326}"/>
    <cellStyle name="Percent 2 3 4 3 2 7" xfId="61455" xr:uid="{96952362-EA0D-4FE4-B285-0098E3EDC4FE}"/>
    <cellStyle name="Percent 2 3 4 3 3" xfId="61456" xr:uid="{5D594316-AD64-4758-A139-D0ADD4EA4D51}"/>
    <cellStyle name="Percent 2 3 4 3 3 2" xfId="61457" xr:uid="{8E3CD988-AE91-4772-B60F-26A4DEBD4D4E}"/>
    <cellStyle name="Percent 2 3 4 3 3 2 2" xfId="61458" xr:uid="{69616A43-5B5A-4468-B02E-E093498F22E5}"/>
    <cellStyle name="Percent 2 3 4 3 3 3" xfId="61459" xr:uid="{706F2334-20C2-40B5-96E0-7905BFF2EDA7}"/>
    <cellStyle name="Percent 2 3 4 3 4" xfId="61460" xr:uid="{AFF21558-0652-4947-AD1E-08EE3EE20719}"/>
    <cellStyle name="Percent 2 3 4 3 4 2" xfId="61461" xr:uid="{719B703A-6950-4A71-833F-2ED2AF111AB9}"/>
    <cellStyle name="Percent 2 3 4 3 5" xfId="61462" xr:uid="{AF383049-B6E2-4A6A-8C82-248FB4FD222E}"/>
    <cellStyle name="Percent 2 3 4 3 5 2" xfId="61463" xr:uid="{CEA218AC-8F7C-4845-BD33-B93804C54506}"/>
    <cellStyle name="Percent 2 3 4 3 6" xfId="61464" xr:uid="{0329222C-7EE0-45DA-89A8-FB7D37D5F69E}"/>
    <cellStyle name="Percent 2 3 4 3 7" xfId="61465" xr:uid="{33DB6396-61AF-4C17-9D53-8F2FDD5CB253}"/>
    <cellStyle name="Percent 2 3 4 3 8" xfId="61466" xr:uid="{1CF0FE14-C878-480C-8F60-BBF14121115B}"/>
    <cellStyle name="Percent 2 3 4 4" xfId="61467" xr:uid="{0C05A991-8CD1-4C25-8B21-0B62A6147925}"/>
    <cellStyle name="Percent 2 3 4 4 2" xfId="61468" xr:uid="{DE47549D-AE2F-4FD8-A6EF-2BF0DBB4C1E5}"/>
    <cellStyle name="Percent 2 3 4 4 2 2" xfId="61469" xr:uid="{99362E9B-36FF-4200-A642-AD5D292EDE25}"/>
    <cellStyle name="Percent 2 3 4 4 2 2 2" xfId="61470" xr:uid="{340316DB-D487-42BD-8D56-DB18F31ADD91}"/>
    <cellStyle name="Percent 2 3 4 4 2 3" xfId="61471" xr:uid="{ABDB065E-F182-4C74-9D81-1D7444B189EA}"/>
    <cellStyle name="Percent 2 3 4 4 3" xfId="61472" xr:uid="{980924B9-B6A8-4EA8-8DFC-50FDB0314D25}"/>
    <cellStyle name="Percent 2 3 4 4 3 2" xfId="61473" xr:uid="{D617FDFF-7F1D-4B9C-9BE3-1B5428BC8EDC}"/>
    <cellStyle name="Percent 2 3 4 4 4" xfId="61474" xr:uid="{DDE5C607-095A-4305-9E47-08C0B8A6F9F0}"/>
    <cellStyle name="Percent 2 3 4 4 4 2" xfId="61475" xr:uid="{553F177B-68AB-4F6B-81F4-591CF300EFAD}"/>
    <cellStyle name="Percent 2 3 4 4 5" xfId="61476" xr:uid="{3D79B3FF-5A4B-4671-88DC-32366ACF7243}"/>
    <cellStyle name="Percent 2 3 4 4 6" xfId="61477" xr:uid="{6C3C18A3-370D-4073-B06D-C09C5C7A79DF}"/>
    <cellStyle name="Percent 2 3 4 4 7" xfId="61478" xr:uid="{25C51A63-15A3-43CB-AE6B-2A0A4D3C76EC}"/>
    <cellStyle name="Percent 2 3 4 5" xfId="61479" xr:uid="{0EE602CF-A693-4858-8A5B-54654FE68334}"/>
    <cellStyle name="Percent 2 3 4 5 2" xfId="61480" xr:uid="{821B06CB-9E49-4CDB-9206-DAC360A4AF28}"/>
    <cellStyle name="Percent 2 3 4 5 2 2" xfId="61481" xr:uid="{3030D954-C34C-4906-9D18-8735E4B95B3E}"/>
    <cellStyle name="Percent 2 3 4 5 2 2 2" xfId="61482" xr:uid="{8DD24832-FEF0-4E30-B98C-B98DB9E738BA}"/>
    <cellStyle name="Percent 2 3 4 5 2 3" xfId="61483" xr:uid="{CB90A3D1-231A-46F1-B9A9-A3C68ADCAA60}"/>
    <cellStyle name="Percent 2 3 4 5 3" xfId="61484" xr:uid="{A6FAF835-611A-45D1-9F88-335DCD769995}"/>
    <cellStyle name="Percent 2 3 4 5 3 2" xfId="61485" xr:uid="{C0FD17A3-D114-4B33-8453-F6EA946320CB}"/>
    <cellStyle name="Percent 2 3 4 5 4" xfId="61486" xr:uid="{D7DDABDB-C880-4A66-94B3-8C52D64ABCF3}"/>
    <cellStyle name="Percent 2 3 4 5 4 2" xfId="61487" xr:uid="{7EB1C050-B816-4C89-8935-25EA495E40B3}"/>
    <cellStyle name="Percent 2 3 4 5 5" xfId="61488" xr:uid="{AC1C5F7B-7937-4B85-AA2B-0C00EAC02AEB}"/>
    <cellStyle name="Percent 2 3 4 5 6" xfId="61489" xr:uid="{EEC18829-99DB-4041-AA55-83AA3C3B3E82}"/>
    <cellStyle name="Percent 2 3 4 5 7" xfId="61490" xr:uid="{20D8FA3F-AC44-4106-AA20-D486B012EF52}"/>
    <cellStyle name="Percent 2 3 4 6" xfId="61491" xr:uid="{479297BE-CD5B-49E3-9536-F15100C0C359}"/>
    <cellStyle name="Percent 2 3 4 6 2" xfId="61492" xr:uid="{E669C997-3D26-436C-8A16-F7AF12988605}"/>
    <cellStyle name="Percent 2 3 4 6 2 2" xfId="61493" xr:uid="{144CB344-1BC3-4C18-ADB8-3FB78F1874F6}"/>
    <cellStyle name="Percent 2 3 4 6 2 2 2" xfId="61494" xr:uid="{5B165051-CD82-4994-A933-29FC610E2C90}"/>
    <cellStyle name="Percent 2 3 4 6 2 3" xfId="61495" xr:uid="{CD5CCB1C-1BAF-498D-B0CE-4D3947234A8C}"/>
    <cellStyle name="Percent 2 3 4 6 3" xfId="61496" xr:uid="{44FD65E9-6F72-4E28-80BA-4B8BAA3A7EE8}"/>
    <cellStyle name="Percent 2 3 4 6 3 2" xfId="61497" xr:uid="{967EC943-FA6D-4396-B45E-857FE20979F0}"/>
    <cellStyle name="Percent 2 3 4 6 4" xfId="61498" xr:uid="{CA38E404-7D02-48A1-898D-89446E5B7622}"/>
    <cellStyle name="Percent 2 3 4 6 4 2" xfId="61499" xr:uid="{2058966B-E04C-414B-858F-C9680C093284}"/>
    <cellStyle name="Percent 2 3 4 6 5" xfId="61500" xr:uid="{0D1D00E6-57D0-433C-9453-2DF0E5E6F8F9}"/>
    <cellStyle name="Percent 2 3 4 6 6" xfId="61501" xr:uid="{CD87D3F3-03D0-4865-9B54-C097B6E2E177}"/>
    <cellStyle name="Percent 2 3 4 6 7" xfId="61502" xr:uid="{4023D260-F4D9-4FDC-8ADB-973B592BD11B}"/>
    <cellStyle name="Percent 2 3 4 7" xfId="61503" xr:uid="{2328C17D-22A9-4112-A6B0-D349C2575FCD}"/>
    <cellStyle name="Percent 2 3 4 7 2" xfId="61504" xr:uid="{E3E2286D-9206-441F-8856-B2B08AA864D9}"/>
    <cellStyle name="Percent 2 3 4 7 2 2" xfId="61505" xr:uid="{78CE4C6A-0655-412C-BDC0-5377FFECC10C}"/>
    <cellStyle name="Percent 2 3 4 7 3" xfId="61506" xr:uid="{CE5DA6CB-B835-46AF-B0C1-C97AB6AA6DD8}"/>
    <cellStyle name="Percent 2 3 4 7 4" xfId="61507" xr:uid="{1FE4C492-5722-4BF2-AAAE-04BD1C9282D8}"/>
    <cellStyle name="Percent 2 3 4 8" xfId="61508" xr:uid="{041029A9-C9E8-4370-958D-12B9BD4A5952}"/>
    <cellStyle name="Percent 2 3 4 8 2" xfId="61509" xr:uid="{43176BFE-FF97-416E-88C7-B0CC614CAAAA}"/>
    <cellStyle name="Percent 2 3 4 9" xfId="61510" xr:uid="{7A47F8C9-76AA-46A7-A35A-8EC899E963A6}"/>
    <cellStyle name="Percent 2 3 4 9 2" xfId="61511" xr:uid="{46E05A87-CCC2-45DD-920F-03E5AD2BCB8E}"/>
    <cellStyle name="Percent 2 3 5" xfId="61512" xr:uid="{452E4E99-806F-4D40-A627-B2C2DBEB87F5}"/>
    <cellStyle name="Percent 2 3 5 10" xfId="61513" xr:uid="{95F48752-DBF0-4F49-80BE-D89A531D4FD8}"/>
    <cellStyle name="Percent 2 3 5 2" xfId="61514" xr:uid="{3B678354-C04A-4B79-A104-BEBC3278370F}"/>
    <cellStyle name="Percent 2 3 5 2 2" xfId="61515" xr:uid="{5B77A8BE-5631-435E-B260-7DD632AF8036}"/>
    <cellStyle name="Percent 2 3 5 2 2 2" xfId="61516" xr:uid="{A3BE3E01-0816-47C7-9D3D-C0A1CD503AE4}"/>
    <cellStyle name="Percent 2 3 5 2 2 2 2" xfId="61517" xr:uid="{64B4AC6F-1962-44DE-AA6F-40DFD9910B36}"/>
    <cellStyle name="Percent 2 3 5 2 2 3" xfId="61518" xr:uid="{D69C8053-6F6A-4605-A650-1B37BEA6877F}"/>
    <cellStyle name="Percent 2 3 5 2 3" xfId="61519" xr:uid="{8012CF1E-41D8-467C-B095-F41AAEFDEB3D}"/>
    <cellStyle name="Percent 2 3 5 2 3 2" xfId="61520" xr:uid="{158EB143-BE2E-4527-BEA5-3B28F3F5C163}"/>
    <cellStyle name="Percent 2 3 5 2 4" xfId="61521" xr:uid="{02FBFAB1-5AEC-4302-ABB9-D5E66B17B090}"/>
    <cellStyle name="Percent 2 3 5 2 4 2" xfId="61522" xr:uid="{5244D15D-093C-4FB3-B2BF-F2E3F4BD9C82}"/>
    <cellStyle name="Percent 2 3 5 2 5" xfId="61523" xr:uid="{668F46B1-23CB-45D2-89C8-77B22A0C4E78}"/>
    <cellStyle name="Percent 2 3 5 2 6" xfId="61524" xr:uid="{9DB998E9-3D32-49F4-A7C7-968E5B327455}"/>
    <cellStyle name="Percent 2 3 5 2 7" xfId="61525" xr:uid="{18862273-70DE-4119-8512-8F134A6A4875}"/>
    <cellStyle name="Percent 2 3 5 3" xfId="61526" xr:uid="{E7B2763E-58CC-4328-8170-145A713F3DFB}"/>
    <cellStyle name="Percent 2 3 5 3 2" xfId="61527" xr:uid="{9DA47F6B-434C-423D-97D3-B654EC702BA5}"/>
    <cellStyle name="Percent 2 3 5 3 2 2" xfId="61528" xr:uid="{9A14736D-EC83-465A-B53D-17EE696BE652}"/>
    <cellStyle name="Percent 2 3 5 3 2 2 2" xfId="61529" xr:uid="{6B922041-150D-4B68-8FC7-FCE64C48F5A5}"/>
    <cellStyle name="Percent 2 3 5 3 2 3" xfId="61530" xr:uid="{DE79660F-89C6-4E60-8524-2E44280F295D}"/>
    <cellStyle name="Percent 2 3 5 3 3" xfId="61531" xr:uid="{5BD591DD-FACA-45E9-A5DD-667B150CE0DD}"/>
    <cellStyle name="Percent 2 3 5 3 3 2" xfId="61532" xr:uid="{A75AD12E-BCBF-4656-ABB4-F92E53392D45}"/>
    <cellStyle name="Percent 2 3 5 3 4" xfId="61533" xr:uid="{185C32A3-BA87-44A1-8809-F45F0D4AC40A}"/>
    <cellStyle name="Percent 2 3 5 3 4 2" xfId="61534" xr:uid="{C0C0A6C0-793E-4F12-B536-24228226D7DD}"/>
    <cellStyle name="Percent 2 3 5 3 5" xfId="61535" xr:uid="{7712EABA-CB0C-4C1C-9F31-E6049D2A10BF}"/>
    <cellStyle name="Percent 2 3 5 3 6" xfId="61536" xr:uid="{3AE692F9-BB60-41CB-81D9-345A08391594}"/>
    <cellStyle name="Percent 2 3 5 3 7" xfId="61537" xr:uid="{8CF5B721-7C43-4F46-8163-F46179325A3B}"/>
    <cellStyle name="Percent 2 3 5 4" xfId="61538" xr:uid="{A3BA84F6-43AB-437B-9563-A69327B13805}"/>
    <cellStyle name="Percent 2 3 5 4 2" xfId="61539" xr:uid="{80A68DDB-7217-4E9E-875D-80A854266D82}"/>
    <cellStyle name="Percent 2 3 5 4 2 2" xfId="61540" xr:uid="{73A43907-7FAC-4988-80EC-1EAA6623E2ED}"/>
    <cellStyle name="Percent 2 3 5 4 2 2 2" xfId="61541" xr:uid="{37758840-E371-4F38-B12F-FA201DFB4CD8}"/>
    <cellStyle name="Percent 2 3 5 4 2 3" xfId="61542" xr:uid="{FFD294BD-B7FA-4D4F-985F-43F3D83AA42C}"/>
    <cellStyle name="Percent 2 3 5 4 3" xfId="61543" xr:uid="{F5C83E51-C562-417C-B382-C861977A55E0}"/>
    <cellStyle name="Percent 2 3 5 4 3 2" xfId="61544" xr:uid="{DD3B8F65-5432-4F82-AB81-10C649F9B647}"/>
    <cellStyle name="Percent 2 3 5 4 4" xfId="61545" xr:uid="{CCF47981-5649-4A2E-9E35-1CE144F696E1}"/>
    <cellStyle name="Percent 2 3 5 4 4 2" xfId="61546" xr:uid="{3FE3F233-6596-4694-A2DE-DAE4807563A0}"/>
    <cellStyle name="Percent 2 3 5 4 5" xfId="61547" xr:uid="{5E17B1CC-2A77-4547-BC4F-9624839C444B}"/>
    <cellStyle name="Percent 2 3 5 4 6" xfId="61548" xr:uid="{78BEA620-71D4-43B1-B925-8D7AAEC941EE}"/>
    <cellStyle name="Percent 2 3 5 4 7" xfId="61549" xr:uid="{88CF75E7-5B53-4964-88B1-0E8CF31EDB0A}"/>
    <cellStyle name="Percent 2 3 5 5" xfId="61550" xr:uid="{CBBD60BF-153E-48A0-AEF8-F4E90377E1A4}"/>
    <cellStyle name="Percent 2 3 5 5 2" xfId="61551" xr:uid="{5F4B4279-B91A-4523-9AEC-C74961F63801}"/>
    <cellStyle name="Percent 2 3 5 5 2 2" xfId="61552" xr:uid="{99E563F8-4C86-4950-8DB5-FED44569CBD0}"/>
    <cellStyle name="Percent 2 3 5 5 3" xfId="61553" xr:uid="{D39BBC13-8F43-4AE1-9BC2-C4700B645FDA}"/>
    <cellStyle name="Percent 2 3 5 6" xfId="61554" xr:uid="{AF8E709E-3218-4D04-B66F-DF96D4D69B27}"/>
    <cellStyle name="Percent 2 3 5 6 2" xfId="61555" xr:uid="{C591143E-BB34-4B99-B6AB-3FCF611613BB}"/>
    <cellStyle name="Percent 2 3 5 7" xfId="61556" xr:uid="{4C55607B-72E6-4B7A-8084-AFA22F1813C8}"/>
    <cellStyle name="Percent 2 3 5 7 2" xfId="61557" xr:uid="{F300C1FF-CB91-4EDD-BEE5-0907DA2A152B}"/>
    <cellStyle name="Percent 2 3 5 8" xfId="61558" xr:uid="{6D3F208E-4A4F-40C8-8304-6F4BF090FCE2}"/>
    <cellStyle name="Percent 2 3 5 9" xfId="61559" xr:uid="{7BD1B409-8C42-4FF3-A473-407B3C66A3FC}"/>
    <cellStyle name="Percent 2 3 6" xfId="61560" xr:uid="{62F22E49-5B81-4B74-BE57-85CF1F926998}"/>
    <cellStyle name="Percent 2 3 6 2" xfId="61561" xr:uid="{FDF8601C-60D8-42D9-8912-93C0F96A5588}"/>
    <cellStyle name="Percent 2 3 6 2 2" xfId="61562" xr:uid="{DC3633BC-9189-4171-A7A4-9D4596D6ADFB}"/>
    <cellStyle name="Percent 2 3 6 2 2 2" xfId="61563" xr:uid="{5D6FFA32-7241-44F7-A03C-E9272CD3E25B}"/>
    <cellStyle name="Percent 2 3 6 2 2 2 2" xfId="61564" xr:uid="{10D2CD07-357F-4CC9-8310-22BB04E23B2F}"/>
    <cellStyle name="Percent 2 3 6 2 2 3" xfId="61565" xr:uid="{C2BA895E-A490-4966-8736-2CD16D7F2E41}"/>
    <cellStyle name="Percent 2 3 6 2 3" xfId="61566" xr:uid="{8BDAD8F5-0217-4C0D-9720-211CDC02D53A}"/>
    <cellStyle name="Percent 2 3 6 2 3 2" xfId="61567" xr:uid="{EDD4B770-DB2B-46F2-ADAD-9FC620DDC43E}"/>
    <cellStyle name="Percent 2 3 6 2 4" xfId="61568" xr:uid="{733E046D-DF14-4A60-BAC1-7E2A87813E35}"/>
    <cellStyle name="Percent 2 3 6 2 4 2" xfId="61569" xr:uid="{50440089-198C-4C31-A88D-5C50C86F1225}"/>
    <cellStyle name="Percent 2 3 6 2 5" xfId="61570" xr:uid="{8D740D3B-4AE9-418A-B044-6B03EC698975}"/>
    <cellStyle name="Percent 2 3 6 2 6" xfId="61571" xr:uid="{34327754-1626-4198-A53D-6274B3F62CD0}"/>
    <cellStyle name="Percent 2 3 6 2 7" xfId="61572" xr:uid="{C5E75B14-2CA1-4DBD-BD16-3C581D297E49}"/>
    <cellStyle name="Percent 2 3 6 3" xfId="61573" xr:uid="{9C088BC7-8E0E-44A7-B12B-11F284BE29E1}"/>
    <cellStyle name="Percent 2 3 6 3 2" xfId="61574" xr:uid="{CBBF524D-0338-4F89-ABBC-6E0AC2E8D9A5}"/>
    <cellStyle name="Percent 2 3 6 3 2 2" xfId="61575" xr:uid="{64649BB2-8F7B-48FD-909C-95859A63323D}"/>
    <cellStyle name="Percent 2 3 6 3 3" xfId="61576" xr:uid="{BEA02458-7F54-4D7E-8609-91F0BA31269B}"/>
    <cellStyle name="Percent 2 3 6 4" xfId="61577" xr:uid="{27D09439-55A3-4F85-A28F-B2FE74325E7E}"/>
    <cellStyle name="Percent 2 3 6 4 2" xfId="61578" xr:uid="{2355A1CC-DCEB-49C5-9E83-175D0DA81C21}"/>
    <cellStyle name="Percent 2 3 6 5" xfId="61579" xr:uid="{2B4F3BF5-9053-4D46-B4AA-85EB0439F059}"/>
    <cellStyle name="Percent 2 3 6 5 2" xfId="61580" xr:uid="{C83DF7D0-11F5-49B4-8811-C3BFC77C55DC}"/>
    <cellStyle name="Percent 2 3 6 6" xfId="61581" xr:uid="{79DA8401-EE0C-4385-858F-8D2F4CFB8194}"/>
    <cellStyle name="Percent 2 3 6 7" xfId="61582" xr:uid="{F0B4CFF0-7582-4C1D-B531-D09ADF19E65E}"/>
    <cellStyle name="Percent 2 3 6 8" xfId="61583" xr:uid="{CACC351E-208A-48B6-A9A2-67C3EE0ACA7D}"/>
    <cellStyle name="Percent 2 3 7" xfId="61584" xr:uid="{3A746BE1-5E42-4E42-8D26-A8D8665BB65E}"/>
    <cellStyle name="Percent 2 3 7 2" xfId="61585" xr:uid="{C2FD81FB-AE8D-455D-B902-2A638A380A27}"/>
    <cellStyle name="Percent 2 3 7 2 2" xfId="61586" xr:uid="{08C5BC6C-F69C-4BD6-9F92-1AC6935EEC6C}"/>
    <cellStyle name="Percent 2 3 7 2 2 2" xfId="61587" xr:uid="{6FD28C02-D702-4E37-8CE1-8FB31B075E64}"/>
    <cellStyle name="Percent 2 3 7 2 3" xfId="61588" xr:uid="{84860E02-2764-4C84-861B-27D35D0E02C3}"/>
    <cellStyle name="Percent 2 3 7 3" xfId="61589" xr:uid="{299ED117-0C11-4391-9588-CB4A3B0F2123}"/>
    <cellStyle name="Percent 2 3 7 3 2" xfId="61590" xr:uid="{2B266E19-1837-470A-8F89-4C5AE68E6262}"/>
    <cellStyle name="Percent 2 3 7 4" xfId="61591" xr:uid="{44DCC6D6-592F-4175-BB38-C3E8AC680638}"/>
    <cellStyle name="Percent 2 3 7 4 2" xfId="61592" xr:uid="{0FAD28C6-A760-4C75-AA10-DCECC152FB6B}"/>
    <cellStyle name="Percent 2 3 7 5" xfId="61593" xr:uid="{8175F094-2FA7-46CC-B57D-69EE8056E5EE}"/>
    <cellStyle name="Percent 2 3 7 6" xfId="61594" xr:uid="{2E15BA8E-088A-4BCB-A04E-1C2F48C4C4F8}"/>
    <cellStyle name="Percent 2 3 7 7" xfId="61595" xr:uid="{9B2B3180-9589-4ED9-B2AF-23505066E079}"/>
    <cellStyle name="Percent 2 3 8" xfId="61596" xr:uid="{05156CE5-2B37-4EEC-A702-E462BFD03C32}"/>
    <cellStyle name="Percent 2 3 8 2" xfId="61597" xr:uid="{E9676CF7-06D1-45A0-BD03-C063282E3C18}"/>
    <cellStyle name="Percent 2 3 8 2 2" xfId="61598" xr:uid="{00A740BC-C1CD-42D9-B7F2-14DEA1145494}"/>
    <cellStyle name="Percent 2 3 8 2 2 2" xfId="61599" xr:uid="{BE15A1B5-31F6-43B1-8ACF-4FB231530B6C}"/>
    <cellStyle name="Percent 2 3 8 2 3" xfId="61600" xr:uid="{516B0D25-E21C-4723-BD3D-F5E3077B5028}"/>
    <cellStyle name="Percent 2 3 8 3" xfId="61601" xr:uid="{9A88529A-B7A6-4FC3-9E7A-FC36D653108E}"/>
    <cellStyle name="Percent 2 3 8 3 2" xfId="61602" xr:uid="{9D552661-074B-4FF4-841B-557CFD03AD50}"/>
    <cellStyle name="Percent 2 3 8 4" xfId="61603" xr:uid="{4A07AAE8-3AED-484D-AF0E-8AA7E26BBA10}"/>
    <cellStyle name="Percent 2 3 8 4 2" xfId="61604" xr:uid="{CF39F8DD-0943-46E7-A93F-5B6644B70461}"/>
    <cellStyle name="Percent 2 3 8 5" xfId="61605" xr:uid="{C8468A70-530C-45AD-966C-69A3EA2A5C84}"/>
    <cellStyle name="Percent 2 3 8 6" xfId="61606" xr:uid="{8F6CA635-3524-4A6F-85A6-5ECEAE841557}"/>
    <cellStyle name="Percent 2 3 8 7" xfId="61607" xr:uid="{B7F448AA-987F-4817-9A6B-AD83E3AAED06}"/>
    <cellStyle name="Percent 2 3 9" xfId="61608" xr:uid="{8C5163C2-64E3-439F-AE25-1CE21591F39A}"/>
    <cellStyle name="Percent 2 4" xfId="61609" xr:uid="{7F1435EC-2A78-4A58-B9B7-4D9D1C1C6EAF}"/>
    <cellStyle name="Percent 2 4 2" xfId="61610" xr:uid="{D1E1F14C-FB1F-4849-8FD8-2328C922285A}"/>
    <cellStyle name="Percent 2 4 3" xfId="61611" xr:uid="{AFB554AF-A672-4084-998B-108D7B6CD28D}"/>
    <cellStyle name="Percent 2 4 4" xfId="61612" xr:uid="{9994A34B-09BB-4975-B22E-41FFB033264C}"/>
    <cellStyle name="Percent 2 5" xfId="61613" xr:uid="{031CF91A-9D7E-482F-87B1-6603E81DEED9}"/>
    <cellStyle name="Percent 2 5 2" xfId="61614" xr:uid="{E4077D57-A9FB-4403-A405-433C9A532BAE}"/>
    <cellStyle name="Percent 2 5 3" xfId="61615" xr:uid="{768D499F-2D33-4060-B6DB-75B7061A7FBA}"/>
    <cellStyle name="Percent 2 5 3 10" xfId="61616" xr:uid="{CB6B4829-2D20-4E15-B303-A010BAA57B24}"/>
    <cellStyle name="Percent 2 5 3 11" xfId="61617" xr:uid="{B7872445-0DA5-49C2-8B5F-977B73C099A8}"/>
    <cellStyle name="Percent 2 5 3 12" xfId="61618" xr:uid="{49B8E958-3747-47A1-861C-7CBBFE9ED614}"/>
    <cellStyle name="Percent 2 5 3 2" xfId="61619" xr:uid="{540CE415-7A2B-4FD1-A455-9786CC48D443}"/>
    <cellStyle name="Percent 2 5 3 2 10" xfId="61620" xr:uid="{08E0BA25-56CB-406A-8C18-45E56B48B643}"/>
    <cellStyle name="Percent 2 5 3 2 2" xfId="61621" xr:uid="{C55A006C-051B-4956-BAB8-A8037285F4F1}"/>
    <cellStyle name="Percent 2 5 3 2 2 2" xfId="61622" xr:uid="{7C7DEAA4-9F81-49BC-9B28-350BDD546689}"/>
    <cellStyle name="Percent 2 5 3 2 2 2 2" xfId="61623" xr:uid="{081FDDD0-AB19-43C7-9C6C-19350717239B}"/>
    <cellStyle name="Percent 2 5 3 2 2 2 2 2" xfId="61624" xr:uid="{A335082D-64D9-4C32-8FA8-CFB5FA705A65}"/>
    <cellStyle name="Percent 2 5 3 2 2 2 3" xfId="61625" xr:uid="{21C3D085-2726-4AF3-9BA7-E1D3DFD9BD15}"/>
    <cellStyle name="Percent 2 5 3 2 2 3" xfId="61626" xr:uid="{5D3E477F-86CD-4D31-9437-F4A0E9CF9ED0}"/>
    <cellStyle name="Percent 2 5 3 2 2 3 2" xfId="61627" xr:uid="{232622E4-1D96-413A-9CBC-A7F841B80F48}"/>
    <cellStyle name="Percent 2 5 3 2 2 4" xfId="61628" xr:uid="{CC27D9AF-8EC3-49AE-8FD3-6523A572ED9B}"/>
    <cellStyle name="Percent 2 5 3 2 2 4 2" xfId="61629" xr:uid="{E3EC09E0-DBEA-4738-9149-BE280361009B}"/>
    <cellStyle name="Percent 2 5 3 2 2 5" xfId="61630" xr:uid="{457249D9-59FA-473A-BAB0-EE9C6E3809F8}"/>
    <cellStyle name="Percent 2 5 3 2 2 6" xfId="61631" xr:uid="{2894367D-E434-4E9E-8351-63FE27E77F0F}"/>
    <cellStyle name="Percent 2 5 3 2 2 7" xfId="61632" xr:uid="{5ECCF735-9BBB-40B3-A31E-C09EB8B04F61}"/>
    <cellStyle name="Percent 2 5 3 2 3" xfId="61633" xr:uid="{F8ED66F2-920B-4BE8-BD23-2465E1F5A373}"/>
    <cellStyle name="Percent 2 5 3 2 3 2" xfId="61634" xr:uid="{85EB02B7-EE91-4717-81BA-041195D493CB}"/>
    <cellStyle name="Percent 2 5 3 2 3 2 2" xfId="61635" xr:uid="{B761207C-85C0-42EA-8488-C3782951268C}"/>
    <cellStyle name="Percent 2 5 3 2 3 2 2 2" xfId="61636" xr:uid="{E8E8CF35-4DAC-406D-BE01-42252264AEAA}"/>
    <cellStyle name="Percent 2 5 3 2 3 2 3" xfId="61637" xr:uid="{B238ADB8-A844-43FD-BCF6-79C09223B7DA}"/>
    <cellStyle name="Percent 2 5 3 2 3 3" xfId="61638" xr:uid="{8DC079A9-05A8-4EBB-8C60-8CA61555EF1A}"/>
    <cellStyle name="Percent 2 5 3 2 3 3 2" xfId="61639" xr:uid="{7F4216E1-EB57-4C3C-A097-C903395A337B}"/>
    <cellStyle name="Percent 2 5 3 2 3 4" xfId="61640" xr:uid="{BBA1F55E-02CF-4481-B39B-545F38214902}"/>
    <cellStyle name="Percent 2 5 3 2 3 4 2" xfId="61641" xr:uid="{4F598B24-D0DD-40CF-A49D-6B79BF623C9F}"/>
    <cellStyle name="Percent 2 5 3 2 3 5" xfId="61642" xr:uid="{1EB6C3C2-7E0A-482F-9A12-F80051608135}"/>
    <cellStyle name="Percent 2 5 3 2 3 6" xfId="61643" xr:uid="{7FCA89EE-41F6-440A-9204-E6FA5376E03C}"/>
    <cellStyle name="Percent 2 5 3 2 3 7" xfId="61644" xr:uid="{D47C5341-B2F1-4AF8-884A-8BD356A105FB}"/>
    <cellStyle name="Percent 2 5 3 2 4" xfId="61645" xr:uid="{C9816B70-37B2-4C69-A7A8-0AB16DAF83DC}"/>
    <cellStyle name="Percent 2 5 3 2 4 2" xfId="61646" xr:uid="{87D0BAB7-A1DB-4E0A-BD99-893626469E96}"/>
    <cellStyle name="Percent 2 5 3 2 4 2 2" xfId="61647" xr:uid="{E0B516DC-8A5D-42F1-9611-DB87C49640A3}"/>
    <cellStyle name="Percent 2 5 3 2 4 2 2 2" xfId="61648" xr:uid="{72909E1C-18E0-4112-B5CE-A5822AE15990}"/>
    <cellStyle name="Percent 2 5 3 2 4 2 3" xfId="61649" xr:uid="{97F2604E-D274-4F5A-A700-D75565FB1FA1}"/>
    <cellStyle name="Percent 2 5 3 2 4 3" xfId="61650" xr:uid="{D8D7FDC9-9E63-454F-A519-BCE7BB23AFD2}"/>
    <cellStyle name="Percent 2 5 3 2 4 3 2" xfId="61651" xr:uid="{C7245E74-C42B-4B6F-B712-F6BB05028310}"/>
    <cellStyle name="Percent 2 5 3 2 4 4" xfId="61652" xr:uid="{26C65AD5-D6A3-4FD8-8DD1-4EF9D384C117}"/>
    <cellStyle name="Percent 2 5 3 2 4 4 2" xfId="61653" xr:uid="{39F789C1-A6A7-456B-8508-4570D3258017}"/>
    <cellStyle name="Percent 2 5 3 2 4 5" xfId="61654" xr:uid="{01762C97-04DF-4256-8014-3750CC1AAA0F}"/>
    <cellStyle name="Percent 2 5 3 2 4 6" xfId="61655" xr:uid="{A4DCFA48-823E-46C1-9D23-1CA178F6EBA0}"/>
    <cellStyle name="Percent 2 5 3 2 4 7" xfId="61656" xr:uid="{694A4EDA-5F49-4A3B-80B5-DB6A51BED356}"/>
    <cellStyle name="Percent 2 5 3 2 5" xfId="61657" xr:uid="{E6282CA5-93CE-499D-8779-FCEC091EB00D}"/>
    <cellStyle name="Percent 2 5 3 2 5 2" xfId="61658" xr:uid="{5520088C-9A8F-4205-A411-51B6C40B6772}"/>
    <cellStyle name="Percent 2 5 3 2 5 2 2" xfId="61659" xr:uid="{C534C8C1-3451-4829-AAC0-AB6A2E6EE141}"/>
    <cellStyle name="Percent 2 5 3 2 5 3" xfId="61660" xr:uid="{26DB9DA2-E932-45E0-A230-562D321AD864}"/>
    <cellStyle name="Percent 2 5 3 2 6" xfId="61661" xr:uid="{BCCE4118-03FF-4354-8EB3-012621A1805F}"/>
    <cellStyle name="Percent 2 5 3 2 6 2" xfId="61662" xr:uid="{B866A35B-0A43-4B4A-9CDF-29C3F47BC652}"/>
    <cellStyle name="Percent 2 5 3 2 7" xfId="61663" xr:uid="{FE05E2FF-E817-4422-A61C-4E741A194DAF}"/>
    <cellStyle name="Percent 2 5 3 2 7 2" xfId="61664" xr:uid="{D319C0B8-4549-4D9B-A5CC-B1B885D55E18}"/>
    <cellStyle name="Percent 2 5 3 2 8" xfId="61665" xr:uid="{416BEB2F-4955-4143-8C84-91A01E2764B5}"/>
    <cellStyle name="Percent 2 5 3 2 9" xfId="61666" xr:uid="{2971AD91-FAAE-4409-A2EA-20C6597B4636}"/>
    <cellStyle name="Percent 2 5 3 3" xfId="61667" xr:uid="{DCDA1D6B-E7BE-4A33-BFE2-9BA5DC17C8F1}"/>
    <cellStyle name="Percent 2 5 3 3 2" xfId="61668" xr:uid="{F2461E12-7DD6-4B15-AF22-FFBDC69F88DF}"/>
    <cellStyle name="Percent 2 5 3 3 2 2" xfId="61669" xr:uid="{00F45D7C-A8A1-4A31-A44E-7B927FCC7683}"/>
    <cellStyle name="Percent 2 5 3 3 2 2 2" xfId="61670" xr:uid="{0A4B61AB-69B0-41E1-AAF5-19CD2671AAE8}"/>
    <cellStyle name="Percent 2 5 3 3 2 2 2 2" xfId="61671" xr:uid="{18D9563C-0B15-4B0B-ACB2-B8E3CE87C1F5}"/>
    <cellStyle name="Percent 2 5 3 3 2 2 3" xfId="61672" xr:uid="{79407659-BF91-4487-BD0C-6B7215AC546A}"/>
    <cellStyle name="Percent 2 5 3 3 2 3" xfId="61673" xr:uid="{80B980D4-96DE-454C-B8C1-03B980D418D8}"/>
    <cellStyle name="Percent 2 5 3 3 2 3 2" xfId="61674" xr:uid="{B5BBAC4E-46B7-4F6A-A3C0-1AB648D6FD99}"/>
    <cellStyle name="Percent 2 5 3 3 2 4" xfId="61675" xr:uid="{62C6D931-E3B5-4BDF-A5DA-66BE848FE337}"/>
    <cellStyle name="Percent 2 5 3 3 2 4 2" xfId="61676" xr:uid="{F8E66534-C422-4296-8F0B-0689B4A905AF}"/>
    <cellStyle name="Percent 2 5 3 3 2 5" xfId="61677" xr:uid="{25047462-FE69-4851-995E-0317B3F10B72}"/>
    <cellStyle name="Percent 2 5 3 3 2 6" xfId="61678" xr:uid="{173C3AD2-B7FD-41A6-A3BD-2D467A680FD6}"/>
    <cellStyle name="Percent 2 5 3 3 2 7" xfId="61679" xr:uid="{00EC4E2A-C60B-4D48-8F42-7550D140E81C}"/>
    <cellStyle name="Percent 2 5 3 3 3" xfId="61680" xr:uid="{FB9DD7A9-5162-411D-9721-5E9A219D2664}"/>
    <cellStyle name="Percent 2 5 3 3 3 2" xfId="61681" xr:uid="{15A0F82D-B555-4EA7-86DD-F9C19E9AC679}"/>
    <cellStyle name="Percent 2 5 3 3 3 2 2" xfId="61682" xr:uid="{05A7807F-F3A9-4084-9405-CBD644856EF3}"/>
    <cellStyle name="Percent 2 5 3 3 3 3" xfId="61683" xr:uid="{6BD25736-B4D4-44F5-A5EF-A1544339D461}"/>
    <cellStyle name="Percent 2 5 3 3 4" xfId="61684" xr:uid="{508E41B5-3A4E-49F1-9C60-3C44FE861E41}"/>
    <cellStyle name="Percent 2 5 3 3 4 2" xfId="61685" xr:uid="{056769E2-A7C3-4247-881C-918558AE715F}"/>
    <cellStyle name="Percent 2 5 3 3 5" xfId="61686" xr:uid="{225C0613-60B1-410B-910F-400A07F35221}"/>
    <cellStyle name="Percent 2 5 3 3 5 2" xfId="61687" xr:uid="{E6BB8548-A3E9-4F1F-859E-609CBEC469C6}"/>
    <cellStyle name="Percent 2 5 3 3 6" xfId="61688" xr:uid="{A7F8EC9A-ED71-4A33-BEFA-742C02B34932}"/>
    <cellStyle name="Percent 2 5 3 3 7" xfId="61689" xr:uid="{228A7D85-0888-45ED-805E-8BCE1015C4A1}"/>
    <cellStyle name="Percent 2 5 3 3 8" xfId="61690" xr:uid="{AA6423AF-83E8-4BDC-8741-9CC24B21C757}"/>
    <cellStyle name="Percent 2 5 3 4" xfId="61691" xr:uid="{D7CEA261-344C-40B3-BAE3-152C05639D92}"/>
    <cellStyle name="Percent 2 5 3 4 2" xfId="61692" xr:uid="{7B400461-B00F-4ECB-A271-1D81143C2AD6}"/>
    <cellStyle name="Percent 2 5 3 4 2 2" xfId="61693" xr:uid="{53A2EE1F-3581-48F1-AE38-44FFDB5EBE93}"/>
    <cellStyle name="Percent 2 5 3 4 2 2 2" xfId="61694" xr:uid="{78BF7E66-9A5F-4F39-8568-D21B70C86455}"/>
    <cellStyle name="Percent 2 5 3 4 2 3" xfId="61695" xr:uid="{F370FC1F-D03A-45DD-8865-69A24F091689}"/>
    <cellStyle name="Percent 2 5 3 4 3" xfId="61696" xr:uid="{1386E9EB-D6EA-4506-968D-F520F891650F}"/>
    <cellStyle name="Percent 2 5 3 4 3 2" xfId="61697" xr:uid="{B9CCA0A4-D225-4E31-99B5-16D9E3F5691C}"/>
    <cellStyle name="Percent 2 5 3 4 4" xfId="61698" xr:uid="{78F5F745-5D7D-4FBE-8B52-12D55D40DADA}"/>
    <cellStyle name="Percent 2 5 3 4 4 2" xfId="61699" xr:uid="{A0A8DF1D-FCBF-4631-9130-EF32330DAE6D}"/>
    <cellStyle name="Percent 2 5 3 4 5" xfId="61700" xr:uid="{7E9D8B5A-0C7E-42F2-A4BD-A15F1E21BE22}"/>
    <cellStyle name="Percent 2 5 3 4 6" xfId="61701" xr:uid="{F7CCA9D4-ABE5-4C19-97D4-50A97694B2D1}"/>
    <cellStyle name="Percent 2 5 3 4 7" xfId="61702" xr:uid="{C91BE65E-CE64-474C-A4EE-48360F4D0719}"/>
    <cellStyle name="Percent 2 5 3 5" xfId="61703" xr:uid="{90201C91-B47C-42E8-8735-9FAD24708641}"/>
    <cellStyle name="Percent 2 5 3 5 2" xfId="61704" xr:uid="{F27F4BFE-794E-40E9-B127-669D16B2945A}"/>
    <cellStyle name="Percent 2 5 3 5 2 2" xfId="61705" xr:uid="{49CA83E6-7391-45FD-A046-640CEFE3921A}"/>
    <cellStyle name="Percent 2 5 3 5 2 2 2" xfId="61706" xr:uid="{9545AA73-21E2-46A0-9041-DE8AEF8A6DD3}"/>
    <cellStyle name="Percent 2 5 3 5 2 3" xfId="61707" xr:uid="{D9E04C03-CCB6-4EA2-B201-5D128F608398}"/>
    <cellStyle name="Percent 2 5 3 5 3" xfId="61708" xr:uid="{CF7A63B4-3B92-41AA-86DC-451273705C83}"/>
    <cellStyle name="Percent 2 5 3 5 3 2" xfId="61709" xr:uid="{3D9771FA-F322-4D14-B4EA-C951782C56FE}"/>
    <cellStyle name="Percent 2 5 3 5 4" xfId="61710" xr:uid="{333095D4-6FC9-49D0-9F94-466579A0AF36}"/>
    <cellStyle name="Percent 2 5 3 5 4 2" xfId="61711" xr:uid="{6D0BE86B-7091-4DE2-8237-445601A5E92C}"/>
    <cellStyle name="Percent 2 5 3 5 5" xfId="61712" xr:uid="{AB20C858-635D-46DB-9DEE-F62F07BFD9BC}"/>
    <cellStyle name="Percent 2 5 3 5 6" xfId="61713" xr:uid="{40F71091-802D-40B5-BB31-B7E0F4A1D2C4}"/>
    <cellStyle name="Percent 2 5 3 5 7" xfId="61714" xr:uid="{9450F7DB-F8EB-47F7-AD00-E52237103F32}"/>
    <cellStyle name="Percent 2 5 3 6" xfId="61715" xr:uid="{5EEEF0B2-8933-437C-95EA-02A95344202F}"/>
    <cellStyle name="Percent 2 5 3 6 2" xfId="61716" xr:uid="{455306D3-2CD0-41F3-A91C-CF0689114841}"/>
    <cellStyle name="Percent 2 5 3 6 2 2" xfId="61717" xr:uid="{99EB8F7C-384C-45FA-9D5A-7B7B11C607BF}"/>
    <cellStyle name="Percent 2 5 3 6 2 2 2" xfId="61718" xr:uid="{83C19410-DD4F-4BD9-9789-B0A7600181C7}"/>
    <cellStyle name="Percent 2 5 3 6 2 3" xfId="61719" xr:uid="{7F6CE16F-7510-49B6-8B99-7013016669C7}"/>
    <cellStyle name="Percent 2 5 3 6 3" xfId="61720" xr:uid="{B596589B-3C7A-453A-A1B8-CF729AE94BD3}"/>
    <cellStyle name="Percent 2 5 3 6 3 2" xfId="61721" xr:uid="{AC37619B-5BBB-41E9-8F90-1BB89515BB29}"/>
    <cellStyle name="Percent 2 5 3 6 4" xfId="61722" xr:uid="{486B86A9-A10D-46A7-BA80-5DF86AF99373}"/>
    <cellStyle name="Percent 2 5 3 6 4 2" xfId="61723" xr:uid="{64055945-2EA5-46CB-88FD-3DB699D3E477}"/>
    <cellStyle name="Percent 2 5 3 6 5" xfId="61724" xr:uid="{E6DD6D2B-FDA6-43FD-9095-079A29B1AABE}"/>
    <cellStyle name="Percent 2 5 3 6 6" xfId="61725" xr:uid="{9C9EE0F2-43EE-4B96-BE1C-EF0FFCC28ED7}"/>
    <cellStyle name="Percent 2 5 3 6 7" xfId="61726" xr:uid="{9867B56F-A6E8-4770-B31D-97723A42DAA8}"/>
    <cellStyle name="Percent 2 5 3 7" xfId="61727" xr:uid="{12DDAC19-41DC-44BA-8DEA-6ACED079A096}"/>
    <cellStyle name="Percent 2 5 3 7 2" xfId="61728" xr:uid="{467A0CE0-5793-498A-86EF-F84BECAE3FE6}"/>
    <cellStyle name="Percent 2 5 3 7 2 2" xfId="61729" xr:uid="{CC12D0CD-BB0F-455F-A012-347CFA31EC6F}"/>
    <cellStyle name="Percent 2 5 3 7 3" xfId="61730" xr:uid="{A663496E-5D81-4969-922B-FE22B2EBCD14}"/>
    <cellStyle name="Percent 2 5 3 7 4" xfId="61731" xr:uid="{729478CC-EB89-4BA9-828A-5CB63AE0051C}"/>
    <cellStyle name="Percent 2 5 3 8" xfId="61732" xr:uid="{B2076B7D-B5ED-44FD-ABCF-07E71D6AC531}"/>
    <cellStyle name="Percent 2 5 3 8 2" xfId="61733" xr:uid="{CF9CD550-ABBF-4D1D-9996-CB060C72E55B}"/>
    <cellStyle name="Percent 2 5 3 9" xfId="61734" xr:uid="{2FEFC0D3-9D45-4CEE-B971-1B5E61ED75FE}"/>
    <cellStyle name="Percent 2 5 3 9 2" xfId="61735" xr:uid="{B567E9CE-1529-4477-AE34-E99728237988}"/>
    <cellStyle name="Percent 2 5 4" xfId="61736" xr:uid="{E762F8D3-9188-4DAA-B4B0-0983F4DC61E0}"/>
    <cellStyle name="Percent 2 5 4 10" xfId="61737" xr:uid="{68476254-5C62-4D60-8528-1EFD72E31060}"/>
    <cellStyle name="Percent 2 5 4 2" xfId="61738" xr:uid="{00CB3640-3A7C-4EAB-8E16-CC1E16001BC7}"/>
    <cellStyle name="Percent 2 5 4 2 2" xfId="61739" xr:uid="{5752B86F-1E80-4A99-8196-554CE49F7D84}"/>
    <cellStyle name="Percent 2 5 4 2 2 2" xfId="61740" xr:uid="{B4671121-D685-44F2-80AA-A33A9B96C376}"/>
    <cellStyle name="Percent 2 5 4 2 2 2 2" xfId="61741" xr:uid="{2F7989D5-FFA6-4694-B43A-03BCFB7DB194}"/>
    <cellStyle name="Percent 2 5 4 2 2 3" xfId="61742" xr:uid="{1E20565F-552B-4F9E-B060-5DBB1858A9CF}"/>
    <cellStyle name="Percent 2 5 4 2 3" xfId="61743" xr:uid="{C00678A4-005D-4723-A042-A489969AD239}"/>
    <cellStyle name="Percent 2 5 4 2 3 2" xfId="61744" xr:uid="{7CDB18F4-987F-4D47-B78C-DB5ED410C409}"/>
    <cellStyle name="Percent 2 5 4 2 4" xfId="61745" xr:uid="{369EDC36-93BC-4CEB-88BD-37A4FEF35D3F}"/>
    <cellStyle name="Percent 2 5 4 2 4 2" xfId="61746" xr:uid="{682EECB6-850F-4BF3-A652-A198974DBBB1}"/>
    <cellStyle name="Percent 2 5 4 2 5" xfId="61747" xr:uid="{67D64207-9532-4A4F-8FBB-6E3CD4DCE1D9}"/>
    <cellStyle name="Percent 2 5 4 2 6" xfId="61748" xr:uid="{BF8F0375-08F5-4200-8470-E43AA497AAC8}"/>
    <cellStyle name="Percent 2 5 4 2 7" xfId="61749" xr:uid="{15A88994-AEB6-4265-AB4B-C548DB6DDF5B}"/>
    <cellStyle name="Percent 2 5 4 3" xfId="61750" xr:uid="{5210FBF0-0648-4694-8986-890C455A0CD1}"/>
    <cellStyle name="Percent 2 5 4 3 2" xfId="61751" xr:uid="{79C5BA8A-813D-4AD7-8327-46D057AEBDE7}"/>
    <cellStyle name="Percent 2 5 4 3 2 2" xfId="61752" xr:uid="{F6CF2861-D473-43FF-9829-744E0888660D}"/>
    <cellStyle name="Percent 2 5 4 3 2 2 2" xfId="61753" xr:uid="{BA42D7BC-8B98-4DD5-92C0-727DF189671D}"/>
    <cellStyle name="Percent 2 5 4 3 2 3" xfId="61754" xr:uid="{8DD43072-697A-45DB-98AC-4D4C4BFA1C80}"/>
    <cellStyle name="Percent 2 5 4 3 3" xfId="61755" xr:uid="{1BCF4EF1-F4DF-4F13-A285-C0B7FEC44D01}"/>
    <cellStyle name="Percent 2 5 4 3 3 2" xfId="61756" xr:uid="{5641C1CA-9513-4674-B527-A2AE97CA551D}"/>
    <cellStyle name="Percent 2 5 4 3 4" xfId="61757" xr:uid="{777FC03D-9AFF-414E-A6FF-1DA8248289DC}"/>
    <cellStyle name="Percent 2 5 4 3 4 2" xfId="61758" xr:uid="{16E0762C-E914-4290-B50B-F87B57478327}"/>
    <cellStyle name="Percent 2 5 4 3 5" xfId="61759" xr:uid="{D1679A90-419F-4E6F-A132-90F559B7C41E}"/>
    <cellStyle name="Percent 2 5 4 3 6" xfId="61760" xr:uid="{458A99C6-F80D-4A69-9795-27BB3A964B4E}"/>
    <cellStyle name="Percent 2 5 4 3 7" xfId="61761" xr:uid="{4A6D66C3-7610-4788-974D-6A587D9567EC}"/>
    <cellStyle name="Percent 2 5 4 4" xfId="61762" xr:uid="{35403AAD-ABBC-4499-8EB8-A2ECFE53DFBB}"/>
    <cellStyle name="Percent 2 5 4 4 2" xfId="61763" xr:uid="{BB96E011-3844-4DD9-A9BA-35C0156586E7}"/>
    <cellStyle name="Percent 2 5 4 4 2 2" xfId="61764" xr:uid="{74391680-21DB-427F-8774-A551444B6A8C}"/>
    <cellStyle name="Percent 2 5 4 4 2 2 2" xfId="61765" xr:uid="{A69BDCF2-0000-4CC9-B10A-8F68868947BA}"/>
    <cellStyle name="Percent 2 5 4 4 2 3" xfId="61766" xr:uid="{34E2786E-3298-456A-9341-CEDC93C87FCB}"/>
    <cellStyle name="Percent 2 5 4 4 3" xfId="61767" xr:uid="{80D0F52B-5B4B-4F86-9297-540EFECF58B8}"/>
    <cellStyle name="Percent 2 5 4 4 3 2" xfId="61768" xr:uid="{F3F0C102-B16A-457D-92EA-87E16545FB76}"/>
    <cellStyle name="Percent 2 5 4 4 4" xfId="61769" xr:uid="{78988D2C-5E2D-4C10-B8F2-B3F31E368919}"/>
    <cellStyle name="Percent 2 5 4 4 4 2" xfId="61770" xr:uid="{DF8BA930-C411-4A49-9B85-B2207BED1AD9}"/>
    <cellStyle name="Percent 2 5 4 4 5" xfId="61771" xr:uid="{87C1BF2F-D2E0-4615-A84E-6F4713D1BD2E}"/>
    <cellStyle name="Percent 2 5 4 4 6" xfId="61772" xr:uid="{166A868C-8EB0-47E2-996B-B2976F7C6CB2}"/>
    <cellStyle name="Percent 2 5 4 4 7" xfId="61773" xr:uid="{24C4F176-25A4-4FB2-BDEA-F0237D2DEFA9}"/>
    <cellStyle name="Percent 2 5 4 5" xfId="61774" xr:uid="{7FB9447C-8223-48F5-97C7-1AF2F8FE5F2F}"/>
    <cellStyle name="Percent 2 5 4 5 2" xfId="61775" xr:uid="{C8F7448A-CC02-4E0C-A42F-2BBE7F05DEF8}"/>
    <cellStyle name="Percent 2 5 4 5 2 2" xfId="61776" xr:uid="{50F8B521-6C20-4579-8306-EA48642DA05F}"/>
    <cellStyle name="Percent 2 5 4 5 3" xfId="61777" xr:uid="{BD4A7602-486B-4FA3-A553-F331EC1B1F3B}"/>
    <cellStyle name="Percent 2 5 4 6" xfId="61778" xr:uid="{8F3D5488-8F75-4A8D-81EE-0D32F8B51023}"/>
    <cellStyle name="Percent 2 5 4 6 2" xfId="61779" xr:uid="{BBE7B229-A74F-4081-AA00-1BC8CC0A2DA1}"/>
    <cellStyle name="Percent 2 5 4 7" xfId="61780" xr:uid="{D58FDFD0-A7FF-4ECB-AE39-191426530C81}"/>
    <cellStyle name="Percent 2 5 4 7 2" xfId="61781" xr:uid="{A63A9EB9-1602-4B82-8139-95824E667D2E}"/>
    <cellStyle name="Percent 2 5 4 8" xfId="61782" xr:uid="{70C3658B-5DF4-491B-B8E7-A7732FBB64D4}"/>
    <cellStyle name="Percent 2 5 4 9" xfId="61783" xr:uid="{3CD1EF6A-57FE-4A89-B173-D798BF51AC14}"/>
    <cellStyle name="Percent 2 5 5" xfId="61784" xr:uid="{DDA4A49C-AB3D-4C9E-B3A5-83A1F0820A2D}"/>
    <cellStyle name="Percent 2 5 5 2" xfId="61785" xr:uid="{6DF51FA2-9737-410C-9A67-89E8508356B5}"/>
    <cellStyle name="Percent 2 5 5 2 2" xfId="61786" xr:uid="{9941A6FC-B5E7-4265-9CAF-65F3F9248D1F}"/>
    <cellStyle name="Percent 2 5 5 2 2 2" xfId="61787" xr:uid="{016E0B49-8D76-4A07-966E-88295204DE41}"/>
    <cellStyle name="Percent 2 5 5 2 2 2 2" xfId="61788" xr:uid="{62C1525A-DFD8-412D-8923-962C6F38B127}"/>
    <cellStyle name="Percent 2 5 5 2 2 3" xfId="61789" xr:uid="{A9132DE6-5D00-48A8-B5B1-D4FE2801FEA8}"/>
    <cellStyle name="Percent 2 5 5 2 3" xfId="61790" xr:uid="{70EDFFE8-6A88-4A44-971B-FA2F3246EA48}"/>
    <cellStyle name="Percent 2 5 5 2 3 2" xfId="61791" xr:uid="{DAD775D0-C262-4619-A483-27F045A8DB47}"/>
    <cellStyle name="Percent 2 5 5 2 4" xfId="61792" xr:uid="{99797371-3692-429A-9556-F994D3389719}"/>
    <cellStyle name="Percent 2 5 5 2 4 2" xfId="61793" xr:uid="{8FF6A6DF-7834-48B8-9D9C-FC64B2A7FD2D}"/>
    <cellStyle name="Percent 2 5 5 2 5" xfId="61794" xr:uid="{F2A74F33-545B-4722-B941-8BCEFCB9CB3C}"/>
    <cellStyle name="Percent 2 5 5 2 6" xfId="61795" xr:uid="{9B7F57EF-7E12-4B55-B646-9AA9BA6840BF}"/>
    <cellStyle name="Percent 2 5 5 2 7" xfId="61796" xr:uid="{4BB5D628-5C0C-44A6-BA63-0C740BE057F7}"/>
    <cellStyle name="Percent 2 5 5 3" xfId="61797" xr:uid="{717AF5CD-2DAA-44E7-956F-6B5817BE73CA}"/>
    <cellStyle name="Percent 2 5 5 3 2" xfId="61798" xr:uid="{97CE1C57-6A2B-4DBB-A63C-EB65A616668C}"/>
    <cellStyle name="Percent 2 5 5 3 2 2" xfId="61799" xr:uid="{B568418F-78E3-49DA-BDFA-16A1DA220C5D}"/>
    <cellStyle name="Percent 2 5 5 3 3" xfId="61800" xr:uid="{D258BE39-2ADB-49DC-9331-12AD5B5496F5}"/>
    <cellStyle name="Percent 2 5 5 4" xfId="61801" xr:uid="{DDFF6A55-04FB-4A52-9E4E-CCE9DFFAA434}"/>
    <cellStyle name="Percent 2 5 5 4 2" xfId="61802" xr:uid="{5E9DC311-31B7-4477-B2FF-5120B5CFA6EB}"/>
    <cellStyle name="Percent 2 5 5 5" xfId="61803" xr:uid="{8886CAFF-67F2-4D6D-A80D-9D8DE1EE0E25}"/>
    <cellStyle name="Percent 2 5 5 5 2" xfId="61804" xr:uid="{977A314D-6C8D-4A33-854D-931914AC224F}"/>
    <cellStyle name="Percent 2 5 5 6" xfId="61805" xr:uid="{14EFF76E-07B5-4207-A531-414BD3B3343C}"/>
    <cellStyle name="Percent 2 5 5 7" xfId="61806" xr:uid="{676033D5-9CE8-491E-A8E8-7F18B78C6D38}"/>
    <cellStyle name="Percent 2 5 5 8" xfId="61807" xr:uid="{7B7F4D17-CEF4-44CF-95C0-663C886BED1F}"/>
    <cellStyle name="Percent 2 5 6" xfId="61808" xr:uid="{70F9FCC9-5290-4D59-A33E-0F40850909DB}"/>
    <cellStyle name="Percent 2 5 6 2" xfId="61809" xr:uid="{0A59BB50-7109-4C5D-9AF8-D5CA967D0A99}"/>
    <cellStyle name="Percent 2 5 6 2 2" xfId="61810" xr:uid="{7966773A-D2AB-4324-9911-9EDCAEB91906}"/>
    <cellStyle name="Percent 2 5 6 2 2 2" xfId="61811" xr:uid="{F3183658-F223-42F9-9B12-07E5F58E92C7}"/>
    <cellStyle name="Percent 2 5 6 2 3" xfId="61812" xr:uid="{8E4B04D4-B723-48C8-8233-3F15C098DFA9}"/>
    <cellStyle name="Percent 2 5 6 3" xfId="61813" xr:uid="{17AD6323-0D2B-4EE3-A9D5-E6A71CF11302}"/>
    <cellStyle name="Percent 2 5 6 3 2" xfId="61814" xr:uid="{E002AAF8-4988-457B-B923-E3AA7B583CD1}"/>
    <cellStyle name="Percent 2 5 6 4" xfId="61815" xr:uid="{6EEB3370-BBB5-4D99-84C1-89E7844F8803}"/>
    <cellStyle name="Percent 2 5 6 4 2" xfId="61816" xr:uid="{0CD54A0D-FDAB-4165-AB08-5A82F8B04C81}"/>
    <cellStyle name="Percent 2 5 6 5" xfId="61817" xr:uid="{F1B2EF38-618C-49A1-BF6F-D8D482B021C9}"/>
    <cellStyle name="Percent 2 5 6 6" xfId="61818" xr:uid="{45B9FC9C-3624-4230-B1F6-63B390128607}"/>
    <cellStyle name="Percent 2 5 6 7" xfId="61819" xr:uid="{56CFF300-74F9-4D05-8A0D-E06670AEAC37}"/>
    <cellStyle name="Percent 2 5 7" xfId="61820" xr:uid="{3B2AD55C-BB7C-41F3-A3D9-544918AC8C49}"/>
    <cellStyle name="Percent 2 5 7 2" xfId="61821" xr:uid="{6512E973-C3FD-4B64-9888-75D31FBE7F57}"/>
    <cellStyle name="Percent 2 5 7 2 2" xfId="61822" xr:uid="{376644AE-8BAB-4F29-B2E7-3FAAB3415430}"/>
    <cellStyle name="Percent 2 5 7 2 2 2" xfId="61823" xr:uid="{7A6837A2-FB8A-4009-B081-B64A54B1D5CD}"/>
    <cellStyle name="Percent 2 5 7 2 3" xfId="61824" xr:uid="{5C8CE6EE-AA16-44FC-8F1D-27961F21D20E}"/>
    <cellStyle name="Percent 2 5 7 3" xfId="61825" xr:uid="{E82AFEF7-D8ED-4A52-A766-86F9EB7508BD}"/>
    <cellStyle name="Percent 2 5 7 3 2" xfId="61826" xr:uid="{1AAC4561-2D10-498C-BDEF-642D0E605536}"/>
    <cellStyle name="Percent 2 5 7 4" xfId="61827" xr:uid="{0A50A8AD-A1D5-41FE-8C68-14976BC25C62}"/>
    <cellStyle name="Percent 2 5 7 4 2" xfId="61828" xr:uid="{525CB978-CF2E-43CE-BF7F-36B98644CC10}"/>
    <cellStyle name="Percent 2 5 7 5" xfId="61829" xr:uid="{B44E09EF-5FF9-4C9C-A9B0-E2554B971496}"/>
    <cellStyle name="Percent 2 5 7 6" xfId="61830" xr:uid="{BA65FA14-FDA1-4C71-82AD-4186C3A10FB9}"/>
    <cellStyle name="Percent 2 5 7 7" xfId="61831" xr:uid="{097043FC-FBBB-43AF-9413-0D0D0AAA350F}"/>
    <cellStyle name="Percent 2 6" xfId="61832" xr:uid="{34106FEE-1B01-401C-8EDD-7C0191C7A72A}"/>
    <cellStyle name="Percent 2 6 10" xfId="61833" xr:uid="{5D359BF0-4BE2-4E31-9142-BC083A4CFC72}"/>
    <cellStyle name="Percent 2 6 11" xfId="61834" xr:uid="{B3AFBEED-B592-4428-8236-88D43083CE18}"/>
    <cellStyle name="Percent 2 6 12" xfId="61835" xr:uid="{11E8AA59-ABAE-4243-A7D6-E6EA93ECBA8B}"/>
    <cellStyle name="Percent 2 6 2" xfId="61836" xr:uid="{A00B3B3C-B539-4805-A0AA-604AE6C126CF}"/>
    <cellStyle name="Percent 2 6 2 10" xfId="61837" xr:uid="{03F0B99A-4ABA-4F19-B2EA-46FCDAF51175}"/>
    <cellStyle name="Percent 2 6 2 2" xfId="61838" xr:uid="{EE4EB514-15BD-4CEF-8FA3-D78CE657C264}"/>
    <cellStyle name="Percent 2 6 2 2 2" xfId="61839" xr:uid="{2549C88C-A7A9-4E07-AE09-D15EC5C06D89}"/>
    <cellStyle name="Percent 2 6 2 2 2 2" xfId="61840" xr:uid="{E111704D-7041-410A-ABD9-3839FFE684BD}"/>
    <cellStyle name="Percent 2 6 2 2 2 2 2" xfId="61841" xr:uid="{490BF198-2105-43BA-BF56-616477B580FF}"/>
    <cellStyle name="Percent 2 6 2 2 2 3" xfId="61842" xr:uid="{9E0B6B73-1420-4203-9D59-E08E5695949E}"/>
    <cellStyle name="Percent 2 6 2 2 3" xfId="61843" xr:uid="{0880F983-001B-4EB4-BD46-6B50273AE59A}"/>
    <cellStyle name="Percent 2 6 2 2 3 2" xfId="61844" xr:uid="{6B500683-C776-4F92-8DB7-B7FA525504D1}"/>
    <cellStyle name="Percent 2 6 2 2 4" xfId="61845" xr:uid="{8560F50D-5934-49B2-8376-43AE5B77F316}"/>
    <cellStyle name="Percent 2 6 2 2 4 2" xfId="61846" xr:uid="{2C759C40-6F4D-4C91-8249-82B01C43A886}"/>
    <cellStyle name="Percent 2 6 2 2 5" xfId="61847" xr:uid="{E36FF35C-A16E-4050-B3DC-2C7CF8F4C4E7}"/>
    <cellStyle name="Percent 2 6 2 2 6" xfId="61848" xr:uid="{2EC2FF06-D302-460F-9266-36BDDDC615E2}"/>
    <cellStyle name="Percent 2 6 2 2 7" xfId="61849" xr:uid="{E72342BF-9BEE-400C-A6B5-3523BC29D9EF}"/>
    <cellStyle name="Percent 2 6 2 3" xfId="61850" xr:uid="{F7D1A481-6503-474E-89A6-B7C670831B5B}"/>
    <cellStyle name="Percent 2 6 2 3 2" xfId="61851" xr:uid="{D3CD60F2-FD7D-46C9-998D-E8E83AF51BFB}"/>
    <cellStyle name="Percent 2 6 2 3 2 2" xfId="61852" xr:uid="{D4E729F8-7294-449B-BD47-39E7CA15C058}"/>
    <cellStyle name="Percent 2 6 2 3 2 2 2" xfId="61853" xr:uid="{86916430-2D5C-4BA7-B80A-8420201ED601}"/>
    <cellStyle name="Percent 2 6 2 3 2 3" xfId="61854" xr:uid="{F94E73B0-5AF9-4C86-A65A-CC0644412C14}"/>
    <cellStyle name="Percent 2 6 2 3 3" xfId="61855" xr:uid="{F56D70E1-64BD-4077-9AE9-883891637012}"/>
    <cellStyle name="Percent 2 6 2 3 3 2" xfId="61856" xr:uid="{FAD520BC-BD9D-4739-BB53-6AC0237105C6}"/>
    <cellStyle name="Percent 2 6 2 3 4" xfId="61857" xr:uid="{DAD0DAE8-DB95-4034-A26B-AD74B17979BD}"/>
    <cellStyle name="Percent 2 6 2 3 4 2" xfId="61858" xr:uid="{54A9D2DF-C72B-4A58-AEFA-CC986777BF8E}"/>
    <cellStyle name="Percent 2 6 2 3 5" xfId="61859" xr:uid="{C60E2E1B-6E6D-433D-8B0D-7F229103A004}"/>
    <cellStyle name="Percent 2 6 2 3 6" xfId="61860" xr:uid="{B6B8080A-E7A5-4721-B8FD-4F1DB9D5C9A8}"/>
    <cellStyle name="Percent 2 6 2 3 7" xfId="61861" xr:uid="{8BBA56A0-20BA-4C50-9717-E21585D3E919}"/>
    <cellStyle name="Percent 2 6 2 4" xfId="61862" xr:uid="{68B60F00-CCFF-4853-9C4D-81FDA70180A5}"/>
    <cellStyle name="Percent 2 6 2 4 2" xfId="61863" xr:uid="{6BAA1841-4388-4C34-90B0-2548045A4CA6}"/>
    <cellStyle name="Percent 2 6 2 4 2 2" xfId="61864" xr:uid="{56C4447A-0B95-405A-ACE5-22B1CE9E25FD}"/>
    <cellStyle name="Percent 2 6 2 4 2 2 2" xfId="61865" xr:uid="{01647C2D-3B90-4C33-B9D9-62DBD1AF9CDA}"/>
    <cellStyle name="Percent 2 6 2 4 2 3" xfId="61866" xr:uid="{95185DD9-86AA-4A35-BADC-D619F8EE2FAB}"/>
    <cellStyle name="Percent 2 6 2 4 3" xfId="61867" xr:uid="{4CCCA650-0FA6-49AC-9AE9-02F2A9A8B998}"/>
    <cellStyle name="Percent 2 6 2 4 3 2" xfId="61868" xr:uid="{4DEB7BBA-AAB8-438A-B91C-3B4CAA12B713}"/>
    <cellStyle name="Percent 2 6 2 4 4" xfId="61869" xr:uid="{9B31059A-7139-4258-B046-0B673D28A5FD}"/>
    <cellStyle name="Percent 2 6 2 4 4 2" xfId="61870" xr:uid="{2738E804-5E05-480D-A2AB-7BFA340E40DE}"/>
    <cellStyle name="Percent 2 6 2 4 5" xfId="61871" xr:uid="{FE2BA67F-13EB-48D4-854E-70E0427D49DB}"/>
    <cellStyle name="Percent 2 6 2 4 6" xfId="61872" xr:uid="{02A00B07-AC57-450E-A4C7-0EEAEE2DB651}"/>
    <cellStyle name="Percent 2 6 2 4 7" xfId="61873" xr:uid="{1EF8D340-153B-461F-B2EA-D99AD1009FA1}"/>
    <cellStyle name="Percent 2 6 2 5" xfId="61874" xr:uid="{A9333F10-C47C-42F6-A79D-8A9FFCAC4217}"/>
    <cellStyle name="Percent 2 6 2 5 2" xfId="61875" xr:uid="{B1074A1B-6275-4C15-A143-1C20B9498EF3}"/>
    <cellStyle name="Percent 2 6 2 5 2 2" xfId="61876" xr:uid="{9B68164C-F4C4-466E-AF6D-37560D2FAC89}"/>
    <cellStyle name="Percent 2 6 2 5 3" xfId="61877" xr:uid="{741084D0-5149-4850-A535-A6C7DA81F4E1}"/>
    <cellStyle name="Percent 2 6 2 6" xfId="61878" xr:uid="{90576924-6D85-4B90-AF89-DEBBB5F90EBE}"/>
    <cellStyle name="Percent 2 6 2 6 2" xfId="61879" xr:uid="{8E08DFEF-BE55-46B3-9BFA-C08DC48DF97D}"/>
    <cellStyle name="Percent 2 6 2 7" xfId="61880" xr:uid="{36935713-FDE6-4E32-8BE4-99857B47A836}"/>
    <cellStyle name="Percent 2 6 2 7 2" xfId="61881" xr:uid="{513AD6BF-3D8D-4E0B-8566-66881C1FB38E}"/>
    <cellStyle name="Percent 2 6 2 8" xfId="61882" xr:uid="{305C3A18-7CC6-4FC4-9E25-4934398FFD65}"/>
    <cellStyle name="Percent 2 6 2 9" xfId="61883" xr:uid="{84D7E5B0-A8BE-4F86-B38A-1B6C65187792}"/>
    <cellStyle name="Percent 2 6 3" xfId="61884" xr:uid="{49AD5E74-D1EE-45BB-9B8D-6668D50FD0B0}"/>
    <cellStyle name="Percent 2 6 3 2" xfId="61885" xr:uid="{8F3F23FF-32A3-4725-9DF1-F5BA8288981C}"/>
    <cellStyle name="Percent 2 6 3 2 2" xfId="61886" xr:uid="{A9A3B813-A58B-4178-A17D-2957D8F53A8F}"/>
    <cellStyle name="Percent 2 6 3 2 2 2" xfId="61887" xr:uid="{23F5F483-482C-4710-8D60-5617A6989D6C}"/>
    <cellStyle name="Percent 2 6 3 2 2 2 2" xfId="61888" xr:uid="{6E19E228-F54F-42C8-AA1A-76E7D3564D93}"/>
    <cellStyle name="Percent 2 6 3 2 2 3" xfId="61889" xr:uid="{43EAE096-FE16-4FF4-963F-5601563DC245}"/>
    <cellStyle name="Percent 2 6 3 2 3" xfId="61890" xr:uid="{E8B9415B-6B3B-457A-9077-0477324BA988}"/>
    <cellStyle name="Percent 2 6 3 2 3 2" xfId="61891" xr:uid="{5C16B6DA-3925-48B4-BF0C-165BD4F06990}"/>
    <cellStyle name="Percent 2 6 3 2 4" xfId="61892" xr:uid="{6164B7B9-3A72-40E9-A155-1DE1BCB4C383}"/>
    <cellStyle name="Percent 2 6 3 2 4 2" xfId="61893" xr:uid="{C7600278-7D1C-431B-888B-1088342DE87C}"/>
    <cellStyle name="Percent 2 6 3 2 5" xfId="61894" xr:uid="{5892A612-EFD9-4B67-8EA3-F96BCFA9BBAD}"/>
    <cellStyle name="Percent 2 6 3 2 6" xfId="61895" xr:uid="{6DF106E1-C15D-4986-B4E4-3AC879A15FDC}"/>
    <cellStyle name="Percent 2 6 3 2 7" xfId="61896" xr:uid="{F8DD6992-D7D9-4EB9-A46F-B9B3238F8A99}"/>
    <cellStyle name="Percent 2 6 3 3" xfId="61897" xr:uid="{EA349F11-7A7B-4E7E-8D07-96259F0D3F81}"/>
    <cellStyle name="Percent 2 6 3 3 2" xfId="61898" xr:uid="{F86D18B1-B61E-4B7F-8D5A-5D733EFB5774}"/>
    <cellStyle name="Percent 2 6 3 3 2 2" xfId="61899" xr:uid="{78A3DD06-88F2-4F45-83CB-B5B30E59957F}"/>
    <cellStyle name="Percent 2 6 3 3 3" xfId="61900" xr:uid="{DFF4D514-6B7A-4E87-B1CC-B0CC51D1EDB9}"/>
    <cellStyle name="Percent 2 6 3 4" xfId="61901" xr:uid="{7749C693-98DD-4B0F-BF9E-B83756332AE5}"/>
    <cellStyle name="Percent 2 6 3 4 2" xfId="61902" xr:uid="{BD89D1C9-0B26-4176-81B7-B6EC85BB8B01}"/>
    <cellStyle name="Percent 2 6 3 5" xfId="61903" xr:uid="{544D4BF8-933B-484A-B454-B1FF2F61DEC2}"/>
    <cellStyle name="Percent 2 6 3 5 2" xfId="61904" xr:uid="{082F02F5-5F09-409D-933C-F5196AAF80C7}"/>
    <cellStyle name="Percent 2 6 3 6" xfId="61905" xr:uid="{65C103A5-F6CF-4704-A805-C18FF97765BC}"/>
    <cellStyle name="Percent 2 6 3 7" xfId="61906" xr:uid="{A3444162-4440-4B98-8AA9-85DBD94C0659}"/>
    <cellStyle name="Percent 2 6 3 8" xfId="61907" xr:uid="{FE8691DB-AE0B-4E70-B087-924019263809}"/>
    <cellStyle name="Percent 2 6 4" xfId="61908" xr:uid="{963D131E-6B83-4319-832F-AC57280D3B13}"/>
    <cellStyle name="Percent 2 6 4 2" xfId="61909" xr:uid="{F246E6CC-852B-47EE-ABAE-244C7DA6970E}"/>
    <cellStyle name="Percent 2 6 4 2 2" xfId="61910" xr:uid="{3A9870E2-E927-4978-B61D-9271BC356867}"/>
    <cellStyle name="Percent 2 6 4 2 2 2" xfId="61911" xr:uid="{4AA29DA1-4FB7-403F-9FA7-67F4861BB49D}"/>
    <cellStyle name="Percent 2 6 4 2 3" xfId="61912" xr:uid="{E0467239-CD7C-47F2-B009-DDD5C53929D7}"/>
    <cellStyle name="Percent 2 6 4 3" xfId="61913" xr:uid="{9C212345-5C99-4291-9503-7799CB2FDBCB}"/>
    <cellStyle name="Percent 2 6 4 3 2" xfId="61914" xr:uid="{7545A0EC-C898-40BA-B8D6-4D39804DA2E9}"/>
    <cellStyle name="Percent 2 6 4 4" xfId="61915" xr:uid="{457CADC1-14A5-467D-B90B-714DB7DE7B58}"/>
    <cellStyle name="Percent 2 6 4 4 2" xfId="61916" xr:uid="{11DE01B9-1299-4126-B9AA-3B383D41F1AC}"/>
    <cellStyle name="Percent 2 6 4 5" xfId="61917" xr:uid="{FA3FA4E4-6076-4BB1-987F-DA7B8EFB2577}"/>
    <cellStyle name="Percent 2 6 4 6" xfId="61918" xr:uid="{337B734D-CA9E-4FD6-9C9C-95BB897C1812}"/>
    <cellStyle name="Percent 2 6 4 7" xfId="61919" xr:uid="{A8D30D43-C474-4A92-8E27-0C1E1C4F2E05}"/>
    <cellStyle name="Percent 2 6 5" xfId="61920" xr:uid="{70EB339B-BB23-4FB3-B483-B1BE11A64109}"/>
    <cellStyle name="Percent 2 6 5 2" xfId="61921" xr:uid="{44216E27-B7FE-4092-8060-2F313280FFD7}"/>
    <cellStyle name="Percent 2 6 5 2 2" xfId="61922" xr:uid="{BDB62C89-C478-467A-88CD-EA5673BF1E32}"/>
    <cellStyle name="Percent 2 6 5 2 2 2" xfId="61923" xr:uid="{8135C0A3-3E79-4674-BB88-A699A0C27981}"/>
    <cellStyle name="Percent 2 6 5 2 3" xfId="61924" xr:uid="{3C088A9C-B941-451F-8C05-6F87A40F6DA3}"/>
    <cellStyle name="Percent 2 6 5 3" xfId="61925" xr:uid="{4B2B5254-D05A-4506-9585-E8B69E79E480}"/>
    <cellStyle name="Percent 2 6 5 3 2" xfId="61926" xr:uid="{F5517888-8FC6-4E81-86DE-07466F65878B}"/>
    <cellStyle name="Percent 2 6 5 4" xfId="61927" xr:uid="{40091190-649F-41CE-821A-B867DE156A6E}"/>
    <cellStyle name="Percent 2 6 5 4 2" xfId="61928" xr:uid="{CE8FE8CB-2228-4956-8EBB-C7F2FF930673}"/>
    <cellStyle name="Percent 2 6 5 5" xfId="61929" xr:uid="{0D414279-54ED-4AE8-AC99-03208645B9AC}"/>
    <cellStyle name="Percent 2 6 5 6" xfId="61930" xr:uid="{0704EE78-C114-4EED-A563-D80816A72523}"/>
    <cellStyle name="Percent 2 6 5 7" xfId="61931" xr:uid="{415F44F3-4EFE-4E82-9B89-11ADA8822CA5}"/>
    <cellStyle name="Percent 2 6 6" xfId="61932" xr:uid="{BF37BE24-EB8C-41F8-A484-3E1CE8D88A78}"/>
    <cellStyle name="Percent 2 6 6 2" xfId="61933" xr:uid="{3E6EC7A8-4227-4848-B3D4-D47F538B0618}"/>
    <cellStyle name="Percent 2 6 6 2 2" xfId="61934" xr:uid="{AD2EE9F9-7026-4624-A98D-5A8D899E5C80}"/>
    <cellStyle name="Percent 2 6 6 2 2 2" xfId="61935" xr:uid="{E322C38E-F851-435A-B86C-9FB14465247B}"/>
    <cellStyle name="Percent 2 6 6 2 3" xfId="61936" xr:uid="{7222F1B1-6672-4E1C-9AF5-89FFD170B7B6}"/>
    <cellStyle name="Percent 2 6 6 3" xfId="61937" xr:uid="{0ECE52B3-1119-4604-8C56-A38872B2DEF7}"/>
    <cellStyle name="Percent 2 6 6 3 2" xfId="61938" xr:uid="{57E5FD21-BBF0-4EB9-B0AC-FB41F66EC743}"/>
    <cellStyle name="Percent 2 6 6 4" xfId="61939" xr:uid="{D6CF3D32-D8E7-4166-AE4B-D515D689AFCC}"/>
    <cellStyle name="Percent 2 6 6 4 2" xfId="61940" xr:uid="{D12E9C7E-39F2-4677-A1F2-2519ED89A986}"/>
    <cellStyle name="Percent 2 6 6 5" xfId="61941" xr:uid="{82D74870-ECA5-45B9-91DC-095DA966D56D}"/>
    <cellStyle name="Percent 2 6 6 6" xfId="61942" xr:uid="{9ADE702D-950A-4BDA-9FAD-82D88714F4A1}"/>
    <cellStyle name="Percent 2 6 6 7" xfId="61943" xr:uid="{75742707-78B8-467C-88F2-1F625BEDBFCD}"/>
    <cellStyle name="Percent 2 6 7" xfId="61944" xr:uid="{CA30463D-FFA1-42AE-8B8A-240F847896F0}"/>
    <cellStyle name="Percent 2 6 7 2" xfId="61945" xr:uid="{04854C7A-BD80-4FFF-8AA9-4CAD7E3F35E6}"/>
    <cellStyle name="Percent 2 6 7 2 2" xfId="61946" xr:uid="{9A84AC5F-4B64-4B13-8E36-B3FF16836A86}"/>
    <cellStyle name="Percent 2 6 7 3" xfId="61947" xr:uid="{F71BDF42-D5A0-422E-B061-FF5108B43721}"/>
    <cellStyle name="Percent 2 6 7 4" xfId="61948" xr:uid="{6BAB8ED5-40E6-410D-8818-B61EE232E095}"/>
    <cellStyle name="Percent 2 6 8" xfId="61949" xr:uid="{52670212-8C4C-4C2A-B574-53EDF4E548E7}"/>
    <cellStyle name="Percent 2 6 8 2" xfId="61950" xr:uid="{82B0635A-F72D-4E21-AEBE-579129975EF8}"/>
    <cellStyle name="Percent 2 6 9" xfId="61951" xr:uid="{B3D27023-908C-4063-84D8-BB4825AED8C1}"/>
    <cellStyle name="Percent 2 6 9 2" xfId="61952" xr:uid="{52E0977D-728F-4E6E-9559-2B1709466F99}"/>
    <cellStyle name="Percent 2 7" xfId="61953" xr:uid="{3E1D4413-5D2A-4C04-ACD5-31753AE4D694}"/>
    <cellStyle name="Percent 2 7 10" xfId="61954" xr:uid="{B1221591-FE2A-4852-87CF-3C2BBC4BD924}"/>
    <cellStyle name="Percent 2 7 2" xfId="61955" xr:uid="{7E673F88-7658-4EDF-A43F-9C3DB6D39CE8}"/>
    <cellStyle name="Percent 2 7 2 2" xfId="61956" xr:uid="{E3AD1DAB-CCFB-42EC-86DA-9AF45B2A417D}"/>
    <cellStyle name="Percent 2 7 2 2 2" xfId="61957" xr:uid="{B8BF9F35-C4D8-445B-A258-0A80A4624C4F}"/>
    <cellStyle name="Percent 2 7 2 2 2 2" xfId="61958" xr:uid="{AB77B43B-BD5A-482B-BC5F-099797E45763}"/>
    <cellStyle name="Percent 2 7 2 2 3" xfId="61959" xr:uid="{FFE76F54-ACE3-4460-84FD-C58727AB492F}"/>
    <cellStyle name="Percent 2 7 2 3" xfId="61960" xr:uid="{86557022-4021-439E-B4F0-C1A6E63AB6BA}"/>
    <cellStyle name="Percent 2 7 2 3 2" xfId="61961" xr:uid="{6C0852E7-313F-4552-83F6-04FA4B7795CE}"/>
    <cellStyle name="Percent 2 7 2 4" xfId="61962" xr:uid="{2616DA95-DDAC-4E34-9193-E54D4BF1ECF9}"/>
    <cellStyle name="Percent 2 7 2 4 2" xfId="61963" xr:uid="{3B8AE8DB-93AD-40C5-86B0-CCDA80B801B4}"/>
    <cellStyle name="Percent 2 7 2 5" xfId="61964" xr:uid="{68FCA714-E1B6-4D50-BFB4-1D55885696D7}"/>
    <cellStyle name="Percent 2 7 2 6" xfId="61965" xr:uid="{4B555293-EF46-44BB-AC9A-D3A58BE613AC}"/>
    <cellStyle name="Percent 2 7 2 7" xfId="61966" xr:uid="{4C72F898-5277-48A7-9E35-236ACF5CCE45}"/>
    <cellStyle name="Percent 2 7 3" xfId="61967" xr:uid="{A8142543-31B2-45FD-A822-73930D2AF5D2}"/>
    <cellStyle name="Percent 2 7 3 2" xfId="61968" xr:uid="{DE78F32E-0C48-47B0-BB4C-5913FB8C54A1}"/>
    <cellStyle name="Percent 2 7 3 2 2" xfId="61969" xr:uid="{1B4E821F-3479-47EA-87ED-1A4B7065E089}"/>
    <cellStyle name="Percent 2 7 3 2 2 2" xfId="61970" xr:uid="{30ADAC97-9A4A-4963-8901-477A33051AA3}"/>
    <cellStyle name="Percent 2 7 3 2 3" xfId="61971" xr:uid="{1C111D34-A980-458E-BA3B-D2BB966BCBD0}"/>
    <cellStyle name="Percent 2 7 3 3" xfId="61972" xr:uid="{EDAE81F9-5C59-41B6-A06B-AC7FE37CEA88}"/>
    <cellStyle name="Percent 2 7 3 3 2" xfId="61973" xr:uid="{10E963B4-21FC-494D-84B5-E4EBD94166D2}"/>
    <cellStyle name="Percent 2 7 3 4" xfId="61974" xr:uid="{4C77A092-8206-4818-93F1-9E430612E5DA}"/>
    <cellStyle name="Percent 2 7 3 4 2" xfId="61975" xr:uid="{0C920F22-6262-4528-BBDE-3A1D29740849}"/>
    <cellStyle name="Percent 2 7 3 5" xfId="61976" xr:uid="{2A60D824-D755-4A22-8A5B-E7E58CC0A0D7}"/>
    <cellStyle name="Percent 2 7 3 6" xfId="61977" xr:uid="{F27023A8-6948-45BD-8C58-DC37D1392DF7}"/>
    <cellStyle name="Percent 2 7 3 7" xfId="61978" xr:uid="{67E9D920-D895-48B0-ACD3-81A22D8BCFE9}"/>
    <cellStyle name="Percent 2 7 4" xfId="61979" xr:uid="{6C57B741-97C0-4746-98A0-50E35674D20E}"/>
    <cellStyle name="Percent 2 7 4 2" xfId="61980" xr:uid="{DF1ADF79-BEA0-464D-846E-7664A86A42AA}"/>
    <cellStyle name="Percent 2 7 4 2 2" xfId="61981" xr:uid="{B8318C40-8ECD-4479-BC85-690AFFC7ACAE}"/>
    <cellStyle name="Percent 2 7 4 2 2 2" xfId="61982" xr:uid="{C94C083F-4E16-4EA5-83DA-607430DFEED8}"/>
    <cellStyle name="Percent 2 7 4 2 3" xfId="61983" xr:uid="{2BDF036A-9B5C-4969-89FC-7329C5D147EA}"/>
    <cellStyle name="Percent 2 7 4 3" xfId="61984" xr:uid="{444D0369-3122-4D14-9676-AD41D52C0B20}"/>
    <cellStyle name="Percent 2 7 4 3 2" xfId="61985" xr:uid="{7C12311E-B56C-4043-857C-3B16F04DF478}"/>
    <cellStyle name="Percent 2 7 4 4" xfId="61986" xr:uid="{9C41F487-F3C9-464F-8E9C-7591D21F6258}"/>
    <cellStyle name="Percent 2 7 4 4 2" xfId="61987" xr:uid="{3564F969-DA64-41A8-A29E-E23F5AE8A356}"/>
    <cellStyle name="Percent 2 7 4 5" xfId="61988" xr:uid="{E0873445-44E4-4D6B-9EF9-B1D8A11898B2}"/>
    <cellStyle name="Percent 2 7 4 6" xfId="61989" xr:uid="{E9701A4F-0664-4410-84F8-42079091E74B}"/>
    <cellStyle name="Percent 2 7 4 7" xfId="61990" xr:uid="{5D5F9CF8-32BF-444D-AEDD-0AAEB9E14C75}"/>
    <cellStyle name="Percent 2 7 5" xfId="61991" xr:uid="{139C3A02-6D2A-4EA7-B8EE-8874C773EB8D}"/>
    <cellStyle name="Percent 2 7 5 2" xfId="61992" xr:uid="{845FE7DC-9877-4657-B349-E7B82451E36B}"/>
    <cellStyle name="Percent 2 7 5 2 2" xfId="61993" xr:uid="{1A3D5AE6-5BC1-41EA-A698-56DE1DADD0C8}"/>
    <cellStyle name="Percent 2 7 5 3" xfId="61994" xr:uid="{1CCBCF8C-64B2-4F8E-B82A-CC3F7A8DB05D}"/>
    <cellStyle name="Percent 2 7 6" xfId="61995" xr:uid="{49D495C8-69DC-4611-A8AA-4F124979C802}"/>
    <cellStyle name="Percent 2 7 6 2" xfId="61996" xr:uid="{452372C5-47F1-4A1B-8EAE-2E10F69D8A22}"/>
    <cellStyle name="Percent 2 7 7" xfId="61997" xr:uid="{2F76AB6B-D784-4839-A90D-D9BED45ADC92}"/>
    <cellStyle name="Percent 2 7 7 2" xfId="61998" xr:uid="{4338AD4C-8690-4BC1-ADDF-3B24AA592F22}"/>
    <cellStyle name="Percent 2 7 8" xfId="61999" xr:uid="{428287B9-6262-4B75-946B-8081DCCAD620}"/>
    <cellStyle name="Percent 2 7 9" xfId="62000" xr:uid="{33418AD2-8A65-421B-935D-1F759EA35EDA}"/>
    <cellStyle name="Percent 2 8" xfId="62001" xr:uid="{F3103AAD-BF51-496D-9B87-40D174AA4129}"/>
    <cellStyle name="Percent 2 8 10" xfId="62002" xr:uid="{1B7ED6CE-3D1B-4979-AFA9-A9D16CF0DE00}"/>
    <cellStyle name="Percent 2 8 2" xfId="62003" xr:uid="{2730BF51-2985-4B37-A948-DBCBA9006106}"/>
    <cellStyle name="Percent 2 8 2 2" xfId="62004" xr:uid="{0A4B26A5-734E-4A54-98C9-74E5C618AC5B}"/>
    <cellStyle name="Percent 2 8 2 2 2" xfId="62005" xr:uid="{E6BD7E53-F011-4788-A1C6-70107DE4F0AD}"/>
    <cellStyle name="Percent 2 8 2 2 2 2" xfId="62006" xr:uid="{F3779F53-A8D3-442C-AE77-3C7ED698570C}"/>
    <cellStyle name="Percent 2 8 2 2 3" xfId="62007" xr:uid="{BDE3BF0B-D709-41E3-A5FB-B1A671813F37}"/>
    <cellStyle name="Percent 2 8 2 3" xfId="62008" xr:uid="{56FB5215-710B-422F-BB43-2A3CFE551B6D}"/>
    <cellStyle name="Percent 2 8 2 3 2" xfId="62009" xr:uid="{5BE7C9EE-B335-488F-A96B-A62561A785AA}"/>
    <cellStyle name="Percent 2 8 2 4" xfId="62010" xr:uid="{99D3C354-70DD-44C9-97A2-D17E079E6421}"/>
    <cellStyle name="Percent 2 8 2 4 2" xfId="62011" xr:uid="{30D73B08-9AAF-4C44-A04A-AF72A88B0318}"/>
    <cellStyle name="Percent 2 8 2 5" xfId="62012" xr:uid="{952DF5F5-04D7-430F-A4F8-E1F9AB14B688}"/>
    <cellStyle name="Percent 2 8 2 6" xfId="62013" xr:uid="{A5DF76B9-F331-49E8-9072-4BDCEEA3D521}"/>
    <cellStyle name="Percent 2 8 2 7" xfId="62014" xr:uid="{6FB0A02E-13E5-45A8-A6C9-40766C41BE13}"/>
    <cellStyle name="Percent 2 8 3" xfId="62015" xr:uid="{7CC5EE02-AE5B-40DA-A33F-CAA0155F0179}"/>
    <cellStyle name="Percent 2 8 3 2" xfId="62016" xr:uid="{64A84903-4C1C-45FA-957A-F7EC68A33B0A}"/>
    <cellStyle name="Percent 2 8 3 2 2" xfId="62017" xr:uid="{086CA31D-FCE6-4591-BF73-8C099ECEDC16}"/>
    <cellStyle name="Percent 2 8 3 2 2 2" xfId="62018" xr:uid="{DFCC16F5-BCC3-47C6-8EF2-4B0C1C4C5011}"/>
    <cellStyle name="Percent 2 8 3 2 3" xfId="62019" xr:uid="{F221F8A7-9241-4CCC-809F-31AEFAA54271}"/>
    <cellStyle name="Percent 2 8 3 3" xfId="62020" xr:uid="{A0891F30-6DBB-4EF5-A154-289E62A21685}"/>
    <cellStyle name="Percent 2 8 3 3 2" xfId="62021" xr:uid="{1E2C2100-EB08-4EE8-B4B8-CB3E9E05894A}"/>
    <cellStyle name="Percent 2 8 3 4" xfId="62022" xr:uid="{A1A542A5-D74C-404E-A158-168E20215D8A}"/>
    <cellStyle name="Percent 2 8 3 4 2" xfId="62023" xr:uid="{0333875A-2E5F-463B-B3A8-E5B846190A7A}"/>
    <cellStyle name="Percent 2 8 3 5" xfId="62024" xr:uid="{8700E16B-C335-47F0-AA77-57E8ECE6A148}"/>
    <cellStyle name="Percent 2 8 3 6" xfId="62025" xr:uid="{DA3EA106-03E5-49D4-A5CE-5B2F594A3DEA}"/>
    <cellStyle name="Percent 2 8 3 7" xfId="62026" xr:uid="{DCCED53D-3FA2-4A39-A41B-129B3F42282E}"/>
    <cellStyle name="Percent 2 8 4" xfId="62027" xr:uid="{6F357797-9D49-428C-836C-AB527736B53E}"/>
    <cellStyle name="Percent 2 8 4 2" xfId="62028" xr:uid="{BB005656-059D-431F-BC36-D051F3E63690}"/>
    <cellStyle name="Percent 2 8 4 2 2" xfId="62029" xr:uid="{D3951529-88C2-45B6-B972-6CEC8CC93C81}"/>
    <cellStyle name="Percent 2 8 4 2 2 2" xfId="62030" xr:uid="{AC6A043C-F03E-4ACC-ABF4-05BC0A40CA9D}"/>
    <cellStyle name="Percent 2 8 4 2 3" xfId="62031" xr:uid="{A3FC82D7-5A97-4C3F-B087-BCC12F51C85F}"/>
    <cellStyle name="Percent 2 8 4 3" xfId="62032" xr:uid="{9076B78B-CC77-4366-94B6-A7D5BCE7D691}"/>
    <cellStyle name="Percent 2 8 4 3 2" xfId="62033" xr:uid="{F0AD0DB8-C521-4660-B85B-0E7580D3CFBE}"/>
    <cellStyle name="Percent 2 8 4 4" xfId="62034" xr:uid="{F5310BF8-2874-43BE-9A8B-522C13AF1253}"/>
    <cellStyle name="Percent 2 8 4 4 2" xfId="62035" xr:uid="{B69968C7-2BEC-40A3-95C5-6297272653CE}"/>
    <cellStyle name="Percent 2 8 4 5" xfId="62036" xr:uid="{A4FB70DB-2DEB-423D-9BE7-D7C96DD74C50}"/>
    <cellStyle name="Percent 2 8 4 6" xfId="62037" xr:uid="{E5940506-C8E5-44E8-A994-5A2D62EF56A4}"/>
    <cellStyle name="Percent 2 8 4 7" xfId="62038" xr:uid="{BAF18C77-7595-4A21-8822-155B1FB0C943}"/>
    <cellStyle name="Percent 2 8 5" xfId="62039" xr:uid="{B0F6DF8B-966C-41A8-A981-0A640383A743}"/>
    <cellStyle name="Percent 2 8 5 2" xfId="62040" xr:uid="{14762A4A-4016-43C3-B5F1-99B05C10BE37}"/>
    <cellStyle name="Percent 2 8 5 2 2" xfId="62041" xr:uid="{43D4F37F-8AE3-4BBC-ADD2-8083F138DA58}"/>
    <cellStyle name="Percent 2 8 5 3" xfId="62042" xr:uid="{BAF44346-D99A-453F-87B5-F61428DC6590}"/>
    <cellStyle name="Percent 2 8 6" xfId="62043" xr:uid="{2CE62B96-ED2F-4B0F-AC26-F9B6AA08F648}"/>
    <cellStyle name="Percent 2 8 6 2" xfId="62044" xr:uid="{59D88746-BD81-49C4-BE52-3A0135F4064A}"/>
    <cellStyle name="Percent 2 8 7" xfId="62045" xr:uid="{F4FA31D0-DCAA-41D6-B8E2-B4C2EB55C507}"/>
    <cellStyle name="Percent 2 8 7 2" xfId="62046" xr:uid="{01C562E5-1118-4F55-AC71-E5C38E7B6445}"/>
    <cellStyle name="Percent 2 8 8" xfId="62047" xr:uid="{7266C88D-0DB1-4D7D-A0F7-719776AD2E0C}"/>
    <cellStyle name="Percent 2 8 9" xfId="62048" xr:uid="{65250C5D-12F1-4FC5-A49D-B9C6B4F30D3C}"/>
    <cellStyle name="Percent 2 9" xfId="62049" xr:uid="{DAD9326B-8970-45A0-8A00-9A8074065A65}"/>
    <cellStyle name="Percent 2 9 2" xfId="62050" xr:uid="{6708DD1A-E880-4E80-97EB-EC2F84BE5622}"/>
    <cellStyle name="Percent 20" xfId="62051" xr:uid="{6EACA3C5-99B7-4219-8941-4EBDE3739473}"/>
    <cellStyle name="Percent 20 2" xfId="62052" xr:uid="{DE3DA41A-4FCD-46F0-A1AD-3E3C049DC4DB}"/>
    <cellStyle name="Percent 20 3" xfId="62053" xr:uid="{31EBAA98-974F-4DAD-883F-0B20F8E1D923}"/>
    <cellStyle name="Percent 21" xfId="62054" xr:uid="{619A9847-F0D0-4C80-9448-E3374F3D5930}"/>
    <cellStyle name="Percent 21 2" xfId="62055" xr:uid="{8C55ED6C-A404-4849-A726-1A1FECBF47F8}"/>
    <cellStyle name="Percent 21 3" xfId="62056" xr:uid="{D10A0D43-4D5B-4B51-82F4-C24708B11952}"/>
    <cellStyle name="Percent 22" xfId="62057" xr:uid="{AADF8845-1412-495F-BC55-C6B94881D33A}"/>
    <cellStyle name="Percent 22 2" xfId="62058" xr:uid="{EF0730EE-9B0E-407D-92EA-CD8F88DB6F88}"/>
    <cellStyle name="Percent 22 3" xfId="62059" xr:uid="{B0E18AEB-D2D8-461A-80AB-C131E66A323A}"/>
    <cellStyle name="Percent 23" xfId="62060" xr:uid="{1F832C04-AF09-4E64-857C-932E9897EC6F}"/>
    <cellStyle name="Percent 23 2" xfId="62061" xr:uid="{C9CE2A78-3744-4534-B348-CC682ADE60D8}"/>
    <cellStyle name="Percent 23 3" xfId="62062" xr:uid="{16047D1B-F299-48E9-B82C-F484BE130951}"/>
    <cellStyle name="Percent 24" xfId="62063" xr:uid="{4F7ACCE1-C201-448E-AC1D-720CE81BA4A8}"/>
    <cellStyle name="Percent 24 2" xfId="62064" xr:uid="{9A1E1472-BAF3-49CE-BC00-24BC7CE2E876}"/>
    <cellStyle name="Percent 24 3" xfId="62065" xr:uid="{0845A0DF-80BE-4ACE-9D04-EB35837CD390}"/>
    <cellStyle name="Percent 25" xfId="62066" xr:uid="{1C3DBD12-9087-4F3A-BA15-F4BA1AE97629}"/>
    <cellStyle name="Percent 25 2" xfId="62067" xr:uid="{FB5E40E6-C653-4D25-A42B-E1A46E1F77C4}"/>
    <cellStyle name="Percent 25 3" xfId="62068" xr:uid="{292BE511-3B15-43B4-A73F-50304E3A2E88}"/>
    <cellStyle name="Percent 26" xfId="62069" xr:uid="{804AD023-951E-472C-9963-1B8C19BC4193}"/>
    <cellStyle name="Percent 26 2" xfId="62070" xr:uid="{084A4D84-84DF-4800-AB50-28DE669391EF}"/>
    <cellStyle name="Percent 26 3" xfId="62071" xr:uid="{B7969BD3-4B0E-430C-9075-E1F90F4DDC85}"/>
    <cellStyle name="Percent 27" xfId="62072" xr:uid="{64EA9184-658D-4A4C-9A20-237069D91F89}"/>
    <cellStyle name="Percent 27 2" xfId="62073" xr:uid="{0A891799-FC36-495B-BF0E-1B6D49236138}"/>
    <cellStyle name="Percent 27 3" xfId="62074" xr:uid="{4B68FA2A-9795-4F8E-80DC-F07A2B8582FE}"/>
    <cellStyle name="Percent 28" xfId="62075" xr:uid="{1C1F29DB-270F-4BEA-89BB-9B569D0FC9D3}"/>
    <cellStyle name="Percent 28 2" xfId="62076" xr:uid="{538F8AA4-D038-4769-ACFE-DA548E924085}"/>
    <cellStyle name="Percent 28 3" xfId="62077" xr:uid="{383A2A39-EA2D-4918-AC0E-3ECE30BF1388}"/>
    <cellStyle name="Percent 29" xfId="62078" xr:uid="{39B6345A-FD9E-42CC-B169-0FF2FA7548B8}"/>
    <cellStyle name="Percent 29 2" xfId="62079" xr:uid="{3D255BFE-4DCF-4746-BF0F-A4E088C110B3}"/>
    <cellStyle name="Percent 29 3" xfId="62080" xr:uid="{A44B3733-E0D8-458B-B6B5-4F1698D19BAF}"/>
    <cellStyle name="Percent 3" xfId="62081" xr:uid="{F8F427DD-1767-4AB7-ABD6-9F8D2D961FC5}"/>
    <cellStyle name="Percent 3 2" xfId="62082" xr:uid="{68A2A7FC-8CC0-4402-A561-B64C1FC3B693}"/>
    <cellStyle name="Percent 3 2 2" xfId="62083" xr:uid="{42687221-EA02-481E-B09E-D3D66443F844}"/>
    <cellStyle name="Percent 3 2 3" xfId="62084" xr:uid="{30440ADF-90F4-4C88-8EC4-7AA6646F19DB}"/>
    <cellStyle name="Percent 3 2 4" xfId="62085" xr:uid="{CADFE166-690C-4F31-BEA5-48A0A23B4EF4}"/>
    <cellStyle name="Percent 3 2 5" xfId="62086" xr:uid="{89BA8B8E-21B8-4244-8DB9-487725F0C706}"/>
    <cellStyle name="Percent 3 3" xfId="62087" xr:uid="{77CE507C-B7B0-41A0-9525-2763BA0C9BC4}"/>
    <cellStyle name="Percent 3 3 2" xfId="62088" xr:uid="{F37B82EB-BD77-43F6-A5F5-C1C174EDC5DB}"/>
    <cellStyle name="Percent 3 4" xfId="62089" xr:uid="{A684F457-1D6B-4753-8B3D-553BD1BC8D83}"/>
    <cellStyle name="Percent 3 4 2" xfId="62090" xr:uid="{C05EFEBA-242B-4238-9677-7197DF995CE4}"/>
    <cellStyle name="Percent 3 4 3" xfId="62091" xr:uid="{87817FAE-B698-4A05-BA55-FB2D32327B54}"/>
    <cellStyle name="Percent 3 5" xfId="62092" xr:uid="{0488BE32-7FB6-42AB-99F6-3B9B90FB133E}"/>
    <cellStyle name="Percent 3 6" xfId="62093" xr:uid="{309F0306-CC46-4B7B-9428-C4E5A51ABF7F}"/>
    <cellStyle name="Percent 3 7" xfId="62094" xr:uid="{1EFE1D9E-D43E-4659-9CC1-FDB8C2A2900D}"/>
    <cellStyle name="Percent 3 8" xfId="62095" xr:uid="{501DAEC2-F7F4-46A4-83FD-0182AE5EE347}"/>
    <cellStyle name="Percent 3 9" xfId="62096" xr:uid="{8B3FFEFC-0F7D-49BD-B3BB-BB5A19A8F190}"/>
    <cellStyle name="Percent 30" xfId="62097" xr:uid="{CD59286F-65D5-43A8-BADB-CAB66F55BB29}"/>
    <cellStyle name="Percent 30 2" xfId="62098" xr:uid="{3A7DE478-CB76-4C9B-9285-471E2487F958}"/>
    <cellStyle name="Percent 30 3" xfId="62099" xr:uid="{CC1870A7-82C7-4585-9784-B6EB2C02E3EB}"/>
    <cellStyle name="Percent 31" xfId="62100" xr:uid="{6068FBA5-8C80-442B-A679-77D8ABE8DFE0}"/>
    <cellStyle name="Percent 31 2" xfId="62101" xr:uid="{7241B15D-8E69-4F7B-98FE-E1BE98356A04}"/>
    <cellStyle name="Percent 31 3" xfId="62102" xr:uid="{5252A97D-C699-47D6-944D-2A8A2B1EF0BC}"/>
    <cellStyle name="Percent 32" xfId="62103" xr:uid="{55C6D02A-F28E-4743-B9E6-211126C5D1DD}"/>
    <cellStyle name="Percent 32 2" xfId="62104" xr:uid="{407AB161-C9AD-45CC-85EE-9B1FFFF017CE}"/>
    <cellStyle name="Percent 32 3" xfId="62105" xr:uid="{96249C05-8C31-4C7A-B5A7-E639C2E1D467}"/>
    <cellStyle name="Percent 32 4" xfId="62106" xr:uid="{6B6BF981-8100-4B18-84F8-E955C72ED4BB}"/>
    <cellStyle name="Percent 33" xfId="62107" xr:uid="{6FA807E9-4D56-4386-87A9-8F30300AF077}"/>
    <cellStyle name="Percent 33 2" xfId="62108" xr:uid="{6F33A30C-4D08-4017-B644-BFE8527B853A}"/>
    <cellStyle name="Percent 33 3" xfId="62109" xr:uid="{A5AC5974-12F5-4E76-AE93-72BB4BD2D05C}"/>
    <cellStyle name="Percent 34" xfId="62110" xr:uid="{9CA9C591-814D-4011-927D-66D3CB684147}"/>
    <cellStyle name="Percent 34 2" xfId="62111" xr:uid="{04310C17-DF9A-48C1-9AD7-FB0AD1E400F5}"/>
    <cellStyle name="Percent 34 3" xfId="62112" xr:uid="{C8ADE942-FB4A-4BB3-AB10-B534A5E768B7}"/>
    <cellStyle name="Percent 35" xfId="62113" xr:uid="{42001DF1-5E49-40F7-ABD8-8241E16E00F7}"/>
    <cellStyle name="Percent 35 2" xfId="62114" xr:uid="{8CCFA85C-2B86-4EE2-B443-AA9FE25DF390}"/>
    <cellStyle name="Percent 35 3" xfId="62115" xr:uid="{46E5757F-C981-45AB-BE07-C207D8E1F7AA}"/>
    <cellStyle name="Percent 36" xfId="62116" xr:uid="{7A5CD2B5-35EF-4A54-8DF9-186E789E5210}"/>
    <cellStyle name="Percent 36 2" xfId="62117" xr:uid="{9A4782F7-C8D0-4CF0-A074-A815B158CEF9}"/>
    <cellStyle name="Percent 36 3" xfId="62118" xr:uid="{CE499D31-555C-4460-BB93-7791B9B46C76}"/>
    <cellStyle name="Percent 37" xfId="62119" xr:uid="{4F81AC14-5207-401F-88D5-A8697BD979DC}"/>
    <cellStyle name="Percent 37 2" xfId="62120" xr:uid="{CF2C9FE1-647F-4FAF-B0DD-F10C1FA90804}"/>
    <cellStyle name="Percent 37 3" xfId="62121" xr:uid="{76A1A61F-9786-47A5-A64B-5B1FE13300BC}"/>
    <cellStyle name="Percent 38" xfId="62122" xr:uid="{932B00EA-3075-486B-BA74-121EF2167E93}"/>
    <cellStyle name="Percent 38 2" xfId="62123" xr:uid="{F39652E5-A41B-4EAA-B656-E5EA005D85A5}"/>
    <cellStyle name="Percent 38 3" xfId="62124" xr:uid="{24A8C465-801A-4490-BAA1-1AA8E30F8102}"/>
    <cellStyle name="Percent 39" xfId="62125" xr:uid="{7EA931F3-3C7C-40F9-9183-917724BBE556}"/>
    <cellStyle name="Percent 39 2" xfId="62126" xr:uid="{BA7A7970-DBE6-4849-A0C1-DF9910A8CFD3}"/>
    <cellStyle name="Percent 39 3" xfId="62127" xr:uid="{F1698DF1-DC72-48D2-AC25-C71322C968EC}"/>
    <cellStyle name="Percent 4" xfId="62128" xr:uid="{D3FBC4E2-0604-481C-908F-B4B17E172889}"/>
    <cellStyle name="Percent 4 10" xfId="62129" xr:uid="{6DEB4FDD-7442-4AED-8A15-ABC5DDD5CDD2}"/>
    <cellStyle name="Percent 4 2" xfId="62130" xr:uid="{0577F7F2-627E-4007-8FB4-930B9CF48476}"/>
    <cellStyle name="Percent 4 2 2" xfId="62131" xr:uid="{0510E09E-6BB3-473C-809A-FE4715534593}"/>
    <cellStyle name="Percent 4 2 3" xfId="62132" xr:uid="{E90DE913-2F2F-46D8-8D75-AB67583873AC}"/>
    <cellStyle name="Percent 4 3" xfId="62133" xr:uid="{DC2ABD1B-94B1-44CE-9425-B54248A72525}"/>
    <cellStyle name="Percent 4 3 2" xfId="62134" xr:uid="{D53A3DFE-F659-4C60-B537-C0CB9D01FC18}"/>
    <cellStyle name="Percent 4 4" xfId="62135" xr:uid="{1893EC82-2305-4944-9564-B12D708D9746}"/>
    <cellStyle name="Percent 4 4 2" xfId="62136" xr:uid="{0C860946-B12E-4E8B-A4F9-84984BE67881}"/>
    <cellStyle name="Percent 4 4 3" xfId="62137" xr:uid="{FCFD6A9A-0504-4A16-8F4E-A3C385E34E87}"/>
    <cellStyle name="Percent 4 4 3 10" xfId="62138" xr:uid="{6025C250-BDB9-432B-A1A3-18A7CD7AF0CA}"/>
    <cellStyle name="Percent 4 4 3 11" xfId="62139" xr:uid="{03BEA4D5-B7B2-4651-A85F-7D3D4AB43A9E}"/>
    <cellStyle name="Percent 4 4 3 12" xfId="62140" xr:uid="{0832084F-09BD-49E2-BAB5-393F0CB4505E}"/>
    <cellStyle name="Percent 4 4 3 2" xfId="62141" xr:uid="{B198FAFB-EFA2-455F-893E-CCBF49798D89}"/>
    <cellStyle name="Percent 4 4 3 2 10" xfId="62142" xr:uid="{FCEB964E-13C2-439E-8A7A-09B431C69E71}"/>
    <cellStyle name="Percent 4 4 3 2 2" xfId="62143" xr:uid="{8C947021-E4E9-4E06-B739-2FB9FEFD5BDE}"/>
    <cellStyle name="Percent 4 4 3 2 2 2" xfId="62144" xr:uid="{5FAEAB8C-F116-44F5-8EB3-1847AEB4FE26}"/>
    <cellStyle name="Percent 4 4 3 2 2 2 2" xfId="62145" xr:uid="{9B3D1481-3014-4405-9F77-E5056C87925B}"/>
    <cellStyle name="Percent 4 4 3 2 2 2 2 2" xfId="62146" xr:uid="{D6A60941-7993-44EC-8AE1-9D7D329D97C2}"/>
    <cellStyle name="Percent 4 4 3 2 2 2 3" xfId="62147" xr:uid="{B38CB692-FAE1-48C6-8F8D-FCC7A87D3227}"/>
    <cellStyle name="Percent 4 4 3 2 2 3" xfId="62148" xr:uid="{CB7EA5A6-BDC0-4A58-9BC6-FE2A6FAF8347}"/>
    <cellStyle name="Percent 4 4 3 2 2 3 2" xfId="62149" xr:uid="{E1A695C7-B45A-4D20-A399-478635F79695}"/>
    <cellStyle name="Percent 4 4 3 2 2 4" xfId="62150" xr:uid="{579B750E-358B-4AE5-B80A-08A84DEBA331}"/>
    <cellStyle name="Percent 4 4 3 2 2 4 2" xfId="62151" xr:uid="{FB9F86A0-7805-4A14-8509-BEBD86CED0E4}"/>
    <cellStyle name="Percent 4 4 3 2 2 5" xfId="62152" xr:uid="{9F4384D5-5869-4427-BD68-C7986518D3BF}"/>
    <cellStyle name="Percent 4 4 3 2 2 6" xfId="62153" xr:uid="{A5547708-1BEB-4CA1-A039-46D0E017C4FD}"/>
    <cellStyle name="Percent 4 4 3 2 2 7" xfId="62154" xr:uid="{024098D6-910C-42DA-9B06-7E7BA9F03F9D}"/>
    <cellStyle name="Percent 4 4 3 2 3" xfId="62155" xr:uid="{7CDEB852-6A2A-48C5-B4DD-D8D42CA2EADD}"/>
    <cellStyle name="Percent 4 4 3 2 3 2" xfId="62156" xr:uid="{E0E5C2E7-2D19-4855-8B32-7919689E149E}"/>
    <cellStyle name="Percent 4 4 3 2 3 2 2" xfId="62157" xr:uid="{224BA0F3-4813-4B51-97DC-995C78AE5C51}"/>
    <cellStyle name="Percent 4 4 3 2 3 2 2 2" xfId="62158" xr:uid="{84BA7F2F-5F6C-42C8-B79C-D20CE9AD0193}"/>
    <cellStyle name="Percent 4 4 3 2 3 2 3" xfId="62159" xr:uid="{08791E3F-D02A-414C-9932-B77F134F1617}"/>
    <cellStyle name="Percent 4 4 3 2 3 3" xfId="62160" xr:uid="{FA26EF39-4396-4FCE-B225-1F8898E9F0D8}"/>
    <cellStyle name="Percent 4 4 3 2 3 3 2" xfId="62161" xr:uid="{DF8FFC49-29B8-4C62-AA76-B23476B4823D}"/>
    <cellStyle name="Percent 4 4 3 2 3 4" xfId="62162" xr:uid="{35557A98-1ED5-4693-B35C-4A57C563BB14}"/>
    <cellStyle name="Percent 4 4 3 2 3 4 2" xfId="62163" xr:uid="{E301CF4F-11AB-4A2F-A895-0B204FECDDEA}"/>
    <cellStyle name="Percent 4 4 3 2 3 5" xfId="62164" xr:uid="{C3046698-9DED-4F56-BD06-D65CAFDF4CED}"/>
    <cellStyle name="Percent 4 4 3 2 3 6" xfId="62165" xr:uid="{A242E56E-789D-4472-B8E8-E9536D8317FB}"/>
    <cellStyle name="Percent 4 4 3 2 3 7" xfId="62166" xr:uid="{235B7B23-2FAE-438C-9960-CAAA3EBF046C}"/>
    <cellStyle name="Percent 4 4 3 2 4" xfId="62167" xr:uid="{C59484C7-FBAD-4E98-9D72-EDCFD7066B25}"/>
    <cellStyle name="Percent 4 4 3 2 4 2" xfId="62168" xr:uid="{EE783C7B-2796-400C-B554-43736C360670}"/>
    <cellStyle name="Percent 4 4 3 2 4 2 2" xfId="62169" xr:uid="{23391C2B-A1B6-4D2C-A34E-9A636F8664B7}"/>
    <cellStyle name="Percent 4 4 3 2 4 2 2 2" xfId="62170" xr:uid="{3147EB94-1E00-4E6D-868D-1A17EAFBFD1A}"/>
    <cellStyle name="Percent 4 4 3 2 4 2 3" xfId="62171" xr:uid="{6E4C1F63-0927-49C0-97C5-A1746CEB9E49}"/>
    <cellStyle name="Percent 4 4 3 2 4 3" xfId="62172" xr:uid="{43EC0962-C144-410D-81FE-17748B1A30F8}"/>
    <cellStyle name="Percent 4 4 3 2 4 3 2" xfId="62173" xr:uid="{CAD61B36-F66F-41FF-89EC-0A28FBD3DC34}"/>
    <cellStyle name="Percent 4 4 3 2 4 4" xfId="62174" xr:uid="{086E5A85-E07D-4544-A525-9B235171286A}"/>
    <cellStyle name="Percent 4 4 3 2 4 4 2" xfId="62175" xr:uid="{A43C42C2-57D3-4EB0-A6E4-D9B846E16387}"/>
    <cellStyle name="Percent 4 4 3 2 4 5" xfId="62176" xr:uid="{A6AEEADF-3815-4A51-B21A-6BAFE8E681BD}"/>
    <cellStyle name="Percent 4 4 3 2 4 6" xfId="62177" xr:uid="{31741656-FD8B-4C43-94A0-4E0125EF2F70}"/>
    <cellStyle name="Percent 4 4 3 2 4 7" xfId="62178" xr:uid="{270722DF-CBBE-4DAD-85F1-BAE5058619A5}"/>
    <cellStyle name="Percent 4 4 3 2 5" xfId="62179" xr:uid="{38E3138B-6EA9-45D3-82B7-8A9AFE70E79D}"/>
    <cellStyle name="Percent 4 4 3 2 5 2" xfId="62180" xr:uid="{B2FA7CF8-8A9A-4DD0-9B6D-993F84D87E47}"/>
    <cellStyle name="Percent 4 4 3 2 5 2 2" xfId="62181" xr:uid="{92309A17-5B3E-45BB-9D34-1380AEAB1EF8}"/>
    <cellStyle name="Percent 4 4 3 2 5 3" xfId="62182" xr:uid="{885953BA-7C8B-47BC-9119-14EAB52642AF}"/>
    <cellStyle name="Percent 4 4 3 2 6" xfId="62183" xr:uid="{EA801E76-6123-4CCC-99C1-B2504D460924}"/>
    <cellStyle name="Percent 4 4 3 2 6 2" xfId="62184" xr:uid="{5965C908-B998-4FA5-A481-2A9AA5C4E44B}"/>
    <cellStyle name="Percent 4 4 3 2 7" xfId="62185" xr:uid="{3CBFEB2C-8DC8-4064-B7B9-33C24E89309D}"/>
    <cellStyle name="Percent 4 4 3 2 7 2" xfId="62186" xr:uid="{A29B4D2D-3369-4E5C-9EDB-F7E6E769974F}"/>
    <cellStyle name="Percent 4 4 3 2 8" xfId="62187" xr:uid="{44EDF8BA-1C9F-4B8F-8DFE-1A8D6703CE44}"/>
    <cellStyle name="Percent 4 4 3 2 9" xfId="62188" xr:uid="{67E3E924-4F01-40C9-A49A-2FF892F0E0EE}"/>
    <cellStyle name="Percent 4 4 3 3" xfId="62189" xr:uid="{BCBD7BB4-B894-4C62-879C-05BDB1DFE2EF}"/>
    <cellStyle name="Percent 4 4 3 3 2" xfId="62190" xr:uid="{6D17F635-C4FD-4BCF-832F-0342EE09A422}"/>
    <cellStyle name="Percent 4 4 3 3 2 2" xfId="62191" xr:uid="{BF8AF21C-02F3-4925-B3D7-7774845997F2}"/>
    <cellStyle name="Percent 4 4 3 3 2 2 2" xfId="62192" xr:uid="{0DBE04F7-23CE-4273-B91B-DA9E247326CF}"/>
    <cellStyle name="Percent 4 4 3 3 2 2 2 2" xfId="62193" xr:uid="{6555CDB1-4FFF-42A0-9D5F-9C14ADCBB00A}"/>
    <cellStyle name="Percent 4 4 3 3 2 2 3" xfId="62194" xr:uid="{208D87B3-0667-4709-AB15-A77B48D6640A}"/>
    <cellStyle name="Percent 4 4 3 3 2 3" xfId="62195" xr:uid="{2AEFD979-F0BE-4973-8532-E71D1686C4B2}"/>
    <cellStyle name="Percent 4 4 3 3 2 3 2" xfId="62196" xr:uid="{BED58672-FA56-4553-A180-869BB83C8A74}"/>
    <cellStyle name="Percent 4 4 3 3 2 4" xfId="62197" xr:uid="{014D08D6-4851-4E8F-9553-58173E81EE65}"/>
    <cellStyle name="Percent 4 4 3 3 2 4 2" xfId="62198" xr:uid="{2AC3FEC7-6702-47FA-AC97-5F99398DBAD7}"/>
    <cellStyle name="Percent 4 4 3 3 2 5" xfId="62199" xr:uid="{AB176D9B-53BF-4ADB-AFD9-EEEB7A59CF87}"/>
    <cellStyle name="Percent 4 4 3 3 2 6" xfId="62200" xr:uid="{509D6008-C344-4DB4-A380-2154A359365B}"/>
    <cellStyle name="Percent 4 4 3 3 2 7" xfId="62201" xr:uid="{6F742F06-0AA8-4ACC-9BBE-AB188F553FE3}"/>
    <cellStyle name="Percent 4 4 3 3 3" xfId="62202" xr:uid="{D265D072-3F20-45AA-970F-95A3B898D883}"/>
    <cellStyle name="Percent 4 4 3 3 3 2" xfId="62203" xr:uid="{89FC1E1B-0508-4C8C-8A18-043242BC7E9E}"/>
    <cellStyle name="Percent 4 4 3 3 3 2 2" xfId="62204" xr:uid="{9211A884-287C-4C31-8E3D-0C28FAEB9F6A}"/>
    <cellStyle name="Percent 4 4 3 3 3 3" xfId="62205" xr:uid="{797F345A-064C-4BF9-A5B7-22104FCDDA52}"/>
    <cellStyle name="Percent 4 4 3 3 4" xfId="62206" xr:uid="{18B74B57-DF61-4B71-BC79-54BA9B1042D4}"/>
    <cellStyle name="Percent 4 4 3 3 4 2" xfId="62207" xr:uid="{CE96A05A-F14F-4346-96DC-0952B03C5F08}"/>
    <cellStyle name="Percent 4 4 3 3 5" xfId="62208" xr:uid="{E3F0C926-BEE1-4083-819A-2A85BABAFFFD}"/>
    <cellStyle name="Percent 4 4 3 3 5 2" xfId="62209" xr:uid="{543F6D21-CBE1-4120-B7DE-025E2A52749A}"/>
    <cellStyle name="Percent 4 4 3 3 6" xfId="62210" xr:uid="{D9B510D1-D24D-422E-9FA6-9F7128364D40}"/>
    <cellStyle name="Percent 4 4 3 3 7" xfId="62211" xr:uid="{BC83E66A-C929-417B-AD83-BD785925AD45}"/>
    <cellStyle name="Percent 4 4 3 3 8" xfId="62212" xr:uid="{6AA93CBD-71B1-49BE-A86C-753EFF74DB2B}"/>
    <cellStyle name="Percent 4 4 3 4" xfId="62213" xr:uid="{18503529-DE56-464B-8DC8-9ADE57274807}"/>
    <cellStyle name="Percent 4 4 3 4 2" xfId="62214" xr:uid="{F7B83F65-4B41-473F-86E5-94609FE4B547}"/>
    <cellStyle name="Percent 4 4 3 4 2 2" xfId="62215" xr:uid="{CDCA01C0-6A71-4DD2-BBB4-6F3BB40902EA}"/>
    <cellStyle name="Percent 4 4 3 4 2 2 2" xfId="62216" xr:uid="{B0D4EBDA-F513-4C4E-85AA-AD2D0CCD6D04}"/>
    <cellStyle name="Percent 4 4 3 4 2 3" xfId="62217" xr:uid="{5C578456-0863-436B-B657-077ADEA28E9A}"/>
    <cellStyle name="Percent 4 4 3 4 3" xfId="62218" xr:uid="{3C87CE9D-BACA-48A5-8879-851D57FED21B}"/>
    <cellStyle name="Percent 4 4 3 4 3 2" xfId="62219" xr:uid="{5FF00F53-89D7-4766-AAD2-7497F31D11F7}"/>
    <cellStyle name="Percent 4 4 3 4 4" xfId="62220" xr:uid="{24329BEE-F7BD-4C2C-9FAE-007860F4FE1F}"/>
    <cellStyle name="Percent 4 4 3 4 4 2" xfId="62221" xr:uid="{026EA9C3-BE2E-4014-B7B1-B7B76C901368}"/>
    <cellStyle name="Percent 4 4 3 4 5" xfId="62222" xr:uid="{70971A8B-CB37-4ACB-94AC-433D4B6E307F}"/>
    <cellStyle name="Percent 4 4 3 4 6" xfId="62223" xr:uid="{AC5F7159-1CEF-4ABE-A8D7-70398761F0B6}"/>
    <cellStyle name="Percent 4 4 3 4 7" xfId="62224" xr:uid="{0931BA2B-A3EB-4E31-A813-31025C196521}"/>
    <cellStyle name="Percent 4 4 3 5" xfId="62225" xr:uid="{8FD79E1F-8930-4367-A68E-E25A27F4B3FD}"/>
    <cellStyle name="Percent 4 4 3 5 2" xfId="62226" xr:uid="{FF861D05-0182-49CA-A1B9-F6741FFB79A1}"/>
    <cellStyle name="Percent 4 4 3 5 2 2" xfId="62227" xr:uid="{21CD5793-9D45-4F21-ADCA-7AE9D97EF3C9}"/>
    <cellStyle name="Percent 4 4 3 5 2 2 2" xfId="62228" xr:uid="{B606400C-1D94-4850-AEC5-5CB0929B54ED}"/>
    <cellStyle name="Percent 4 4 3 5 2 3" xfId="62229" xr:uid="{255D3DA6-B888-4090-8AB2-076AA8C74F81}"/>
    <cellStyle name="Percent 4 4 3 5 3" xfId="62230" xr:uid="{217D3AB0-0AB4-4BE8-BD57-498EA89E9611}"/>
    <cellStyle name="Percent 4 4 3 5 3 2" xfId="62231" xr:uid="{20DCA96E-1447-4640-A28A-AEC4F01D6DD0}"/>
    <cellStyle name="Percent 4 4 3 5 4" xfId="62232" xr:uid="{8FAD3348-3699-4E1A-A269-31176A411229}"/>
    <cellStyle name="Percent 4 4 3 5 4 2" xfId="62233" xr:uid="{F9B749E8-A357-46A0-B538-0D913CFD9ECE}"/>
    <cellStyle name="Percent 4 4 3 5 5" xfId="62234" xr:uid="{C3B5652C-4BA5-434B-9EB2-11C867FDC685}"/>
    <cellStyle name="Percent 4 4 3 5 6" xfId="62235" xr:uid="{6CB6F716-F12D-403F-9117-275F8DD9CCD5}"/>
    <cellStyle name="Percent 4 4 3 5 7" xfId="62236" xr:uid="{ADF1C271-66D5-4394-B76B-88A7F5C07963}"/>
    <cellStyle name="Percent 4 4 3 6" xfId="62237" xr:uid="{E3529774-6653-49AF-A508-CA2E3B328F8D}"/>
    <cellStyle name="Percent 4 4 3 6 2" xfId="62238" xr:uid="{777DBA40-5CFA-478E-9A7A-6A23841D5AC5}"/>
    <cellStyle name="Percent 4 4 3 6 2 2" xfId="62239" xr:uid="{08162C7C-60E9-4AA3-8681-2D3CCD7A9FED}"/>
    <cellStyle name="Percent 4 4 3 6 2 2 2" xfId="62240" xr:uid="{05D700A6-416C-4D74-A688-8F01B8C78808}"/>
    <cellStyle name="Percent 4 4 3 6 2 3" xfId="62241" xr:uid="{171D5B89-E8EA-473E-8684-BDA8FFF0EB92}"/>
    <cellStyle name="Percent 4 4 3 6 3" xfId="62242" xr:uid="{EF3FC1E8-C187-4E13-A60E-4F060F1B90B6}"/>
    <cellStyle name="Percent 4 4 3 6 3 2" xfId="62243" xr:uid="{90D81067-1CA1-4217-9485-4595B94EF706}"/>
    <cellStyle name="Percent 4 4 3 6 4" xfId="62244" xr:uid="{5560E678-DD02-4166-B123-51E3D1654229}"/>
    <cellStyle name="Percent 4 4 3 6 4 2" xfId="62245" xr:uid="{65E3D883-4B1C-4948-BC85-162C95F6E21D}"/>
    <cellStyle name="Percent 4 4 3 6 5" xfId="62246" xr:uid="{9071DAFA-0EC1-4A0F-B18F-6489EC593B2B}"/>
    <cellStyle name="Percent 4 4 3 6 6" xfId="62247" xr:uid="{012ACC08-77AF-40FB-AD22-74F5581CC311}"/>
    <cellStyle name="Percent 4 4 3 6 7" xfId="62248" xr:uid="{282999BB-4FEF-487A-9C7E-041078C56E3F}"/>
    <cellStyle name="Percent 4 4 3 7" xfId="62249" xr:uid="{0F47AF83-DBD0-4D98-897E-7902030331DF}"/>
    <cellStyle name="Percent 4 4 3 7 2" xfId="62250" xr:uid="{E7CD17CB-18ED-4A1C-AED4-F862333087B5}"/>
    <cellStyle name="Percent 4 4 3 7 2 2" xfId="62251" xr:uid="{5619DCC8-2D04-44C9-BDBC-591993838909}"/>
    <cellStyle name="Percent 4 4 3 7 3" xfId="62252" xr:uid="{281CF0C0-D4FE-430F-8C19-540016E87A61}"/>
    <cellStyle name="Percent 4 4 3 7 4" xfId="62253" xr:uid="{42E85B60-C0ED-4EE5-822F-6D924F155505}"/>
    <cellStyle name="Percent 4 4 3 8" xfId="62254" xr:uid="{0F4BFD74-9C69-49F4-9D97-6E4F47CF6D88}"/>
    <cellStyle name="Percent 4 4 3 8 2" xfId="62255" xr:uid="{4B673095-E655-4F59-81D9-82F7A3E8D7D5}"/>
    <cellStyle name="Percent 4 4 3 9" xfId="62256" xr:uid="{448A6193-954E-4082-96A3-F62D97F2C950}"/>
    <cellStyle name="Percent 4 4 3 9 2" xfId="62257" xr:uid="{0B064270-1AC6-4FAE-BF3F-C44DBF50B3DC}"/>
    <cellStyle name="Percent 4 4 4" xfId="62258" xr:uid="{08D4F586-11C1-4E98-8010-0E1C2E55A326}"/>
    <cellStyle name="Percent 4 4 4 10" xfId="62259" xr:uid="{96E6129A-7952-48FD-A822-CDACFFA64037}"/>
    <cellStyle name="Percent 4 4 4 2" xfId="62260" xr:uid="{8E5B2074-97C6-4721-8B59-511924D44CA5}"/>
    <cellStyle name="Percent 4 4 4 2 2" xfId="62261" xr:uid="{681ECCA6-DCED-4D11-A95E-4911D87A3C2A}"/>
    <cellStyle name="Percent 4 4 4 2 2 2" xfId="62262" xr:uid="{2E9AF865-9669-433A-B28F-75F4629A0E84}"/>
    <cellStyle name="Percent 4 4 4 2 2 2 2" xfId="62263" xr:uid="{8C0DDA48-D90C-42F3-90CE-A204B067A00D}"/>
    <cellStyle name="Percent 4 4 4 2 2 3" xfId="62264" xr:uid="{7DF34807-558C-4878-A104-9C22DFCD0C96}"/>
    <cellStyle name="Percent 4 4 4 2 3" xfId="62265" xr:uid="{58DD1A90-3118-4708-983E-53964D71D872}"/>
    <cellStyle name="Percent 4 4 4 2 3 2" xfId="62266" xr:uid="{1DE8B872-27DD-4449-A7EE-DF4D1F033A57}"/>
    <cellStyle name="Percent 4 4 4 2 4" xfId="62267" xr:uid="{E37492D6-162B-4DFE-832D-E503800ABFC1}"/>
    <cellStyle name="Percent 4 4 4 2 4 2" xfId="62268" xr:uid="{89EC193F-36FF-44BC-B8AC-D9024728D237}"/>
    <cellStyle name="Percent 4 4 4 2 5" xfId="62269" xr:uid="{4B06DF3D-C526-4630-A362-7A0BE8A34551}"/>
    <cellStyle name="Percent 4 4 4 2 6" xfId="62270" xr:uid="{8D3378DB-5F31-4FD5-8B96-63EFB7C5CF72}"/>
    <cellStyle name="Percent 4 4 4 2 7" xfId="62271" xr:uid="{72F47E9D-3113-40AD-AA55-35229813604F}"/>
    <cellStyle name="Percent 4 4 4 3" xfId="62272" xr:uid="{FC23B023-5DEB-4D32-A994-F909CB314926}"/>
    <cellStyle name="Percent 4 4 4 3 2" xfId="62273" xr:uid="{346C342E-1F1A-40FF-AB24-C1D7F3E69696}"/>
    <cellStyle name="Percent 4 4 4 3 2 2" xfId="62274" xr:uid="{61587CB0-38C4-4C99-A835-4D64C125D1B0}"/>
    <cellStyle name="Percent 4 4 4 3 2 2 2" xfId="62275" xr:uid="{5AE5B4F8-1222-46E5-85FA-7065F8C90C9B}"/>
    <cellStyle name="Percent 4 4 4 3 2 3" xfId="62276" xr:uid="{66F57E26-D934-4F3F-B80A-627AD7139E3E}"/>
    <cellStyle name="Percent 4 4 4 3 3" xfId="62277" xr:uid="{98E5A37F-B2A2-4160-9BA0-CF61E0E8B214}"/>
    <cellStyle name="Percent 4 4 4 3 3 2" xfId="62278" xr:uid="{5B171FE1-28A8-471E-8382-E8BFFF97EBDA}"/>
    <cellStyle name="Percent 4 4 4 3 4" xfId="62279" xr:uid="{FB992B86-51A0-4AAE-8B7A-CED90FF1E130}"/>
    <cellStyle name="Percent 4 4 4 3 4 2" xfId="62280" xr:uid="{BCD49E13-C448-403A-8451-BA682D4340B4}"/>
    <cellStyle name="Percent 4 4 4 3 5" xfId="62281" xr:uid="{19F200AD-4A60-46B6-8D13-DB05D3ED3CCD}"/>
    <cellStyle name="Percent 4 4 4 3 6" xfId="62282" xr:uid="{797FCAB3-DBE3-4DF2-8DCE-B347CF7BF7C2}"/>
    <cellStyle name="Percent 4 4 4 3 7" xfId="62283" xr:uid="{ED3B71FD-AE0D-46D2-8E9C-7016B1849C12}"/>
    <cellStyle name="Percent 4 4 4 4" xfId="62284" xr:uid="{4DE505AE-0D6B-4579-9350-9DDA72F6A44C}"/>
    <cellStyle name="Percent 4 4 4 4 2" xfId="62285" xr:uid="{A5759ED3-668E-493B-91DF-5139D45626F4}"/>
    <cellStyle name="Percent 4 4 4 4 2 2" xfId="62286" xr:uid="{EA6554EF-1F75-41CE-8745-BDDA0F91F650}"/>
    <cellStyle name="Percent 4 4 4 4 2 2 2" xfId="62287" xr:uid="{23EF4B59-080D-4E3F-ADCB-BB27036993DA}"/>
    <cellStyle name="Percent 4 4 4 4 2 3" xfId="62288" xr:uid="{514F903F-9172-4735-97C3-CFF0F14BABDF}"/>
    <cellStyle name="Percent 4 4 4 4 3" xfId="62289" xr:uid="{F06CF040-6874-4FD3-BBBD-AE780E6A4560}"/>
    <cellStyle name="Percent 4 4 4 4 3 2" xfId="62290" xr:uid="{E8CC48FD-20F3-4D8F-ADA3-B8D500EDE269}"/>
    <cellStyle name="Percent 4 4 4 4 4" xfId="62291" xr:uid="{2F25727F-ABB6-43D2-BF86-5D78CD670EAD}"/>
    <cellStyle name="Percent 4 4 4 4 4 2" xfId="62292" xr:uid="{C8D6CF2D-1B57-4CAC-9B21-27E2A163420C}"/>
    <cellStyle name="Percent 4 4 4 4 5" xfId="62293" xr:uid="{436C6DDE-E804-4618-B912-1A362058D411}"/>
    <cellStyle name="Percent 4 4 4 4 6" xfId="62294" xr:uid="{F5456EB0-E79D-4717-9AEF-B1AC266F0B9A}"/>
    <cellStyle name="Percent 4 4 4 4 7" xfId="62295" xr:uid="{C95807C8-F0AC-415B-9D20-4CDBE3C22B96}"/>
    <cellStyle name="Percent 4 4 4 5" xfId="62296" xr:uid="{0DC75AE4-BF2D-4D2D-8430-E6FE7882CF9C}"/>
    <cellStyle name="Percent 4 4 4 5 2" xfId="62297" xr:uid="{151B5312-77EF-488B-96BF-17113F67AFF5}"/>
    <cellStyle name="Percent 4 4 4 5 2 2" xfId="62298" xr:uid="{0DC99CC9-442B-4358-A53A-CEDCCB1AFC34}"/>
    <cellStyle name="Percent 4 4 4 5 3" xfId="62299" xr:uid="{18B265D7-C0AC-4C04-B28F-19A87585ABAC}"/>
    <cellStyle name="Percent 4 4 4 6" xfId="62300" xr:uid="{E54115FF-85DE-4A51-B1E4-3A55849E14EF}"/>
    <cellStyle name="Percent 4 4 4 6 2" xfId="62301" xr:uid="{C005FA6A-9E9E-462A-8AEA-B5584C1FEE8F}"/>
    <cellStyle name="Percent 4 4 4 7" xfId="62302" xr:uid="{1B8CA450-E48B-4411-B606-392C251DD2F0}"/>
    <cellStyle name="Percent 4 4 4 7 2" xfId="62303" xr:uid="{2EA34681-36AB-4BF8-A67C-31926261F9A3}"/>
    <cellStyle name="Percent 4 4 4 8" xfId="62304" xr:uid="{90A9E996-6E7A-4A36-8EA3-E82C5E974187}"/>
    <cellStyle name="Percent 4 4 4 9" xfId="62305" xr:uid="{6E7C1891-4243-49D3-BFFD-809A6EAE3211}"/>
    <cellStyle name="Percent 4 4 5" xfId="62306" xr:uid="{0C821749-E5B4-488B-9798-55654A5B8795}"/>
    <cellStyle name="Percent 4 4 5 2" xfId="62307" xr:uid="{AAFEC290-FAC8-4F66-868F-513C25071DB0}"/>
    <cellStyle name="Percent 4 4 5 2 2" xfId="62308" xr:uid="{8C847CD0-DF71-49C5-B660-0B3DB265339C}"/>
    <cellStyle name="Percent 4 4 5 2 2 2" xfId="62309" xr:uid="{F9AC5B7F-5C6A-4BAD-A7F0-2AE8774BE322}"/>
    <cellStyle name="Percent 4 4 5 2 2 2 2" xfId="62310" xr:uid="{AC85815C-4248-4DC0-8A3E-26397106264E}"/>
    <cellStyle name="Percent 4 4 5 2 2 3" xfId="62311" xr:uid="{3361E0F5-F236-4EC9-8639-0B5B8ADDC060}"/>
    <cellStyle name="Percent 4 4 5 2 3" xfId="62312" xr:uid="{B276D87D-79AB-4F14-B16F-4EB878E2A869}"/>
    <cellStyle name="Percent 4 4 5 2 3 2" xfId="62313" xr:uid="{A1A00217-C9D2-4007-B7BB-8DFBDE640F17}"/>
    <cellStyle name="Percent 4 4 5 2 4" xfId="62314" xr:uid="{35DD50C7-FE59-42F2-8387-B04A98DD96AF}"/>
    <cellStyle name="Percent 4 4 5 2 4 2" xfId="62315" xr:uid="{7ECADE64-0FC0-403C-981D-E14D7D3600FB}"/>
    <cellStyle name="Percent 4 4 5 2 5" xfId="62316" xr:uid="{90360076-8B1F-4078-BE67-D16A914A8D84}"/>
    <cellStyle name="Percent 4 4 5 2 6" xfId="62317" xr:uid="{B32494BC-B673-4E5E-A335-2F04A1B5815F}"/>
    <cellStyle name="Percent 4 4 5 2 7" xfId="62318" xr:uid="{E8F48EF6-A32D-4E64-8224-A6A507F9AAA7}"/>
    <cellStyle name="Percent 4 4 5 3" xfId="62319" xr:uid="{27747658-FFBD-449A-85C8-4350A3654569}"/>
    <cellStyle name="Percent 4 4 5 3 2" xfId="62320" xr:uid="{6FBD4958-A135-449F-A204-D7E771DE0C71}"/>
    <cellStyle name="Percent 4 4 5 3 2 2" xfId="62321" xr:uid="{45B3E6F5-2786-42B0-AC4B-C370F148D3D0}"/>
    <cellStyle name="Percent 4 4 5 3 3" xfId="62322" xr:uid="{6621C154-CBE0-4288-BE70-3E3BEA7ED6B3}"/>
    <cellStyle name="Percent 4 4 5 4" xfId="62323" xr:uid="{100386BC-0002-4FA9-84F3-9F99F8D207B8}"/>
    <cellStyle name="Percent 4 4 5 4 2" xfId="62324" xr:uid="{A662CC8C-6C2C-4841-9646-A9862D710282}"/>
    <cellStyle name="Percent 4 4 5 5" xfId="62325" xr:uid="{01DE6264-AF5C-4760-BAD3-FCBF016AE6B8}"/>
    <cellStyle name="Percent 4 4 5 5 2" xfId="62326" xr:uid="{865A61C0-BAD2-4A87-9BC2-2033E63C69BB}"/>
    <cellStyle name="Percent 4 4 5 6" xfId="62327" xr:uid="{089621B7-DD60-4697-A678-04810DCBC2AD}"/>
    <cellStyle name="Percent 4 4 5 7" xfId="62328" xr:uid="{4186ED84-D6D6-4671-AAEB-C6762862C9C2}"/>
    <cellStyle name="Percent 4 4 5 8" xfId="62329" xr:uid="{A8860DEB-99D8-41B6-93EA-CB0DFAA9C3A2}"/>
    <cellStyle name="Percent 4 4 6" xfId="62330" xr:uid="{44CED0F1-751A-43ED-9F35-D7DC64A01335}"/>
    <cellStyle name="Percent 4 4 6 2" xfId="62331" xr:uid="{5AF465C0-6303-4DD4-8766-CEA4789783A3}"/>
    <cellStyle name="Percent 4 4 6 2 2" xfId="62332" xr:uid="{8A627CD2-3727-4063-970E-58C9DEA87496}"/>
    <cellStyle name="Percent 4 4 6 2 2 2" xfId="62333" xr:uid="{35D4B95D-31C3-4D0C-8A1A-4E3A1E841785}"/>
    <cellStyle name="Percent 4 4 6 2 3" xfId="62334" xr:uid="{15E719A7-3843-41A0-8DCC-6E374BE97C42}"/>
    <cellStyle name="Percent 4 4 6 3" xfId="62335" xr:uid="{3E0A766A-884D-4737-B62B-3C1BAEC24ABC}"/>
    <cellStyle name="Percent 4 4 6 3 2" xfId="62336" xr:uid="{D749D2D3-B614-4DFE-A211-927015E56AF2}"/>
    <cellStyle name="Percent 4 4 6 4" xfId="62337" xr:uid="{8BD9D567-F234-4CB1-9ED7-78FB0CAE3D86}"/>
    <cellStyle name="Percent 4 4 6 4 2" xfId="62338" xr:uid="{E0E978FF-C652-440D-8195-522C614B35DB}"/>
    <cellStyle name="Percent 4 4 6 5" xfId="62339" xr:uid="{11284333-277B-4311-A497-4D8C010760AE}"/>
    <cellStyle name="Percent 4 4 6 6" xfId="62340" xr:uid="{2CC5B844-B026-42B4-A2D3-108E4A99DD18}"/>
    <cellStyle name="Percent 4 4 6 7" xfId="62341" xr:uid="{EA2F131E-A40B-469C-AD7D-48B880CCC7DC}"/>
    <cellStyle name="Percent 4 4 7" xfId="62342" xr:uid="{1B333301-6F39-48F3-BAC4-53D9BB564B77}"/>
    <cellStyle name="Percent 4 4 7 2" xfId="62343" xr:uid="{5017C2CE-EE66-4B53-8635-FAA6038036AC}"/>
    <cellStyle name="Percent 4 4 7 2 2" xfId="62344" xr:uid="{821D929F-47E3-44F1-BABC-E6CA645EB606}"/>
    <cellStyle name="Percent 4 4 7 2 2 2" xfId="62345" xr:uid="{038B5AE0-27F2-46DB-823C-73F741E3515F}"/>
    <cellStyle name="Percent 4 4 7 2 3" xfId="62346" xr:uid="{D1BA3343-1E77-4090-8904-A95BDA95B754}"/>
    <cellStyle name="Percent 4 4 7 3" xfId="62347" xr:uid="{48517721-2A87-42C7-9717-91622DB0A70A}"/>
    <cellStyle name="Percent 4 4 7 3 2" xfId="62348" xr:uid="{2882188C-CB11-45B2-BFD0-1213E7020900}"/>
    <cellStyle name="Percent 4 4 7 4" xfId="62349" xr:uid="{C56D14D6-5A7C-423E-A141-1FD4DC1659E5}"/>
    <cellStyle name="Percent 4 4 7 4 2" xfId="62350" xr:uid="{7D4D7982-4723-4F50-AB03-909D7D05B5B3}"/>
    <cellStyle name="Percent 4 4 7 5" xfId="62351" xr:uid="{1186B24A-8F52-42AE-BA45-D718DBC8AB2C}"/>
    <cellStyle name="Percent 4 4 7 6" xfId="62352" xr:uid="{6A9BE547-E436-4FA3-BFEC-2F098BE97EBE}"/>
    <cellStyle name="Percent 4 4 7 7" xfId="62353" xr:uid="{34CB6169-903F-4D02-BE38-BB7DADBF64EA}"/>
    <cellStyle name="Percent 4 5" xfId="62354" xr:uid="{89D1DC6A-481F-418C-AE6A-97D147BDE0C9}"/>
    <cellStyle name="Percent 4 5 10" xfId="62355" xr:uid="{8B03A284-0739-48C9-8CC4-FABDB226288F}"/>
    <cellStyle name="Percent 4 5 11" xfId="62356" xr:uid="{86D87FE4-82B8-457C-AD02-A90A29E9B54D}"/>
    <cellStyle name="Percent 4 5 12" xfId="62357" xr:uid="{536A2870-F7F8-4999-95A3-ED457AE24664}"/>
    <cellStyle name="Percent 4 5 2" xfId="62358" xr:uid="{C4F4777E-8B44-4C55-9C39-C7B2AC247499}"/>
    <cellStyle name="Percent 4 5 2 10" xfId="62359" xr:uid="{960C9EB9-6274-4AA8-BF92-55935279F29D}"/>
    <cellStyle name="Percent 4 5 2 2" xfId="62360" xr:uid="{099AE15E-E63E-4BC1-A77A-FC488C528B05}"/>
    <cellStyle name="Percent 4 5 2 2 2" xfId="62361" xr:uid="{E0A0FD62-5E81-4186-9611-C7619CE07769}"/>
    <cellStyle name="Percent 4 5 2 2 2 2" xfId="62362" xr:uid="{8D8D6826-5111-4F54-9430-C9EB4E3FA5D0}"/>
    <cellStyle name="Percent 4 5 2 2 2 2 2" xfId="62363" xr:uid="{3104BF11-3677-4604-8ADA-432F939E7D55}"/>
    <cellStyle name="Percent 4 5 2 2 2 3" xfId="62364" xr:uid="{6807DCA2-BC27-4761-9912-DCE7BC1045A7}"/>
    <cellStyle name="Percent 4 5 2 2 3" xfId="62365" xr:uid="{FAD04550-6D1B-414C-97CC-98B21BA2D444}"/>
    <cellStyle name="Percent 4 5 2 2 3 2" xfId="62366" xr:uid="{21A5A9E2-EAA8-4F69-8870-F87D58A6035A}"/>
    <cellStyle name="Percent 4 5 2 2 4" xfId="62367" xr:uid="{C456649A-C8FE-4F06-AE44-FC828CA49D1F}"/>
    <cellStyle name="Percent 4 5 2 2 4 2" xfId="62368" xr:uid="{4915C02D-1C09-4210-A268-BC927D616095}"/>
    <cellStyle name="Percent 4 5 2 2 5" xfId="62369" xr:uid="{14F01CD9-1283-4871-B71D-C54EDC5AAB1C}"/>
    <cellStyle name="Percent 4 5 2 2 6" xfId="62370" xr:uid="{0BA463E1-7724-4D50-B64A-003DFFA66509}"/>
    <cellStyle name="Percent 4 5 2 2 7" xfId="62371" xr:uid="{ACBA978C-DE91-4DAD-96E7-4B05A673A5A7}"/>
    <cellStyle name="Percent 4 5 2 3" xfId="62372" xr:uid="{B6877E20-FF87-4216-A468-09BF6235A6FB}"/>
    <cellStyle name="Percent 4 5 2 3 2" xfId="62373" xr:uid="{1298284F-5CBA-46BC-8FDD-43E3FE5DD3C4}"/>
    <cellStyle name="Percent 4 5 2 3 2 2" xfId="62374" xr:uid="{83F48BBA-F622-48E7-9556-430D3EC8ED45}"/>
    <cellStyle name="Percent 4 5 2 3 2 2 2" xfId="62375" xr:uid="{17E97970-C5A6-4912-A192-D90E2B6798E0}"/>
    <cellStyle name="Percent 4 5 2 3 2 3" xfId="62376" xr:uid="{95EAC84A-76A3-4457-A3BA-26CD39471F6A}"/>
    <cellStyle name="Percent 4 5 2 3 3" xfId="62377" xr:uid="{EBAC2CB7-4384-4D23-8DF6-45F7554CE8CD}"/>
    <cellStyle name="Percent 4 5 2 3 3 2" xfId="62378" xr:uid="{9CB2DBD3-7906-44EB-A439-5349911EF37E}"/>
    <cellStyle name="Percent 4 5 2 3 4" xfId="62379" xr:uid="{2FBA2FFB-6389-4047-98EE-A6547C622528}"/>
    <cellStyle name="Percent 4 5 2 3 4 2" xfId="62380" xr:uid="{99B35FC7-6F6D-4DF5-BD23-129763FC593B}"/>
    <cellStyle name="Percent 4 5 2 3 5" xfId="62381" xr:uid="{2B5887EF-4253-4EF6-B9FF-C3B2636CFA5D}"/>
    <cellStyle name="Percent 4 5 2 3 6" xfId="62382" xr:uid="{7B0BC826-111A-40DD-9E68-993924FDB9FF}"/>
    <cellStyle name="Percent 4 5 2 3 7" xfId="62383" xr:uid="{A68C31D1-7EAD-4E53-9A92-94FE842784AB}"/>
    <cellStyle name="Percent 4 5 2 4" xfId="62384" xr:uid="{5C86192B-62DD-4F42-9D4F-BAAA490BFA45}"/>
    <cellStyle name="Percent 4 5 2 4 2" xfId="62385" xr:uid="{CE807003-D8A7-4CD9-8E56-757435FA0E75}"/>
    <cellStyle name="Percent 4 5 2 4 2 2" xfId="62386" xr:uid="{11E624A9-83EE-4FB3-A9B6-93493A1324B3}"/>
    <cellStyle name="Percent 4 5 2 4 2 2 2" xfId="62387" xr:uid="{DDAD7116-B12B-49F5-8726-E37CAFA68B26}"/>
    <cellStyle name="Percent 4 5 2 4 2 3" xfId="62388" xr:uid="{01F4E03E-BE85-4507-9F68-18F15A1EB829}"/>
    <cellStyle name="Percent 4 5 2 4 3" xfId="62389" xr:uid="{5CB3EDFF-00E0-4A23-9029-273315B6DDD7}"/>
    <cellStyle name="Percent 4 5 2 4 3 2" xfId="62390" xr:uid="{D1A2683A-02C7-4865-940D-3A8A80A782C8}"/>
    <cellStyle name="Percent 4 5 2 4 4" xfId="62391" xr:uid="{BE5025F1-BDDE-44E5-9879-B2D8C5D8E873}"/>
    <cellStyle name="Percent 4 5 2 4 4 2" xfId="62392" xr:uid="{4A988AE1-166A-4047-9567-683CF88B6BE7}"/>
    <cellStyle name="Percent 4 5 2 4 5" xfId="62393" xr:uid="{AE377956-0AAD-4847-BDC7-46AF68A7234D}"/>
    <cellStyle name="Percent 4 5 2 4 6" xfId="62394" xr:uid="{DD1B2B68-2E06-4027-BB9F-16C3C48791D2}"/>
    <cellStyle name="Percent 4 5 2 4 7" xfId="62395" xr:uid="{67A288B6-C3BE-4924-86F4-7D4161B6ED41}"/>
    <cellStyle name="Percent 4 5 2 5" xfId="62396" xr:uid="{1F4215E3-225D-4372-A2D8-76F0D8BD90F3}"/>
    <cellStyle name="Percent 4 5 2 5 2" xfId="62397" xr:uid="{2A94A9EC-9C3C-4429-9FF2-92F80CA23E1E}"/>
    <cellStyle name="Percent 4 5 2 5 2 2" xfId="62398" xr:uid="{6AE4B3A9-515A-4B90-9F97-122AA857DFA7}"/>
    <cellStyle name="Percent 4 5 2 5 3" xfId="62399" xr:uid="{41CAC30F-354E-4239-A953-8AE883C9E88A}"/>
    <cellStyle name="Percent 4 5 2 6" xfId="62400" xr:uid="{A57B3B6E-EA2E-4910-9307-8A8A533D0E69}"/>
    <cellStyle name="Percent 4 5 2 6 2" xfId="62401" xr:uid="{149CDBF1-C3EE-445B-A3F8-D550E97E9ED6}"/>
    <cellStyle name="Percent 4 5 2 7" xfId="62402" xr:uid="{172CBA64-7F63-48C0-9F78-D7CA2721FD9F}"/>
    <cellStyle name="Percent 4 5 2 7 2" xfId="62403" xr:uid="{611DC493-51BF-4977-B0D3-73A573464754}"/>
    <cellStyle name="Percent 4 5 2 8" xfId="62404" xr:uid="{BF3918D2-89E9-4A18-AF89-FB1FA4595FDF}"/>
    <cellStyle name="Percent 4 5 2 9" xfId="62405" xr:uid="{912C32FD-0D06-44F2-9556-27BE05ED0F29}"/>
    <cellStyle name="Percent 4 5 3" xfId="62406" xr:uid="{F1A0CC7F-E491-428A-A883-60A9D15A1023}"/>
    <cellStyle name="Percent 4 5 3 2" xfId="62407" xr:uid="{213C835C-EACD-4FDF-8CF1-B69553C4462A}"/>
    <cellStyle name="Percent 4 5 3 2 2" xfId="62408" xr:uid="{346470DB-62D7-4E53-A4F6-E98BDD757E44}"/>
    <cellStyle name="Percent 4 5 3 2 2 2" xfId="62409" xr:uid="{9A40A8B9-553E-4B06-AFB2-4DB7709F4221}"/>
    <cellStyle name="Percent 4 5 3 2 2 2 2" xfId="62410" xr:uid="{B65EF79E-A98F-4FA7-BA3F-2F0198C044AF}"/>
    <cellStyle name="Percent 4 5 3 2 2 3" xfId="62411" xr:uid="{DBB514F8-DC74-493B-BC31-BCD89CC04652}"/>
    <cellStyle name="Percent 4 5 3 2 3" xfId="62412" xr:uid="{55948E80-E3BC-4BA0-8EE7-2E83B0E8D37C}"/>
    <cellStyle name="Percent 4 5 3 2 3 2" xfId="62413" xr:uid="{9F9819F4-48A0-45A3-B6E0-42732FD98941}"/>
    <cellStyle name="Percent 4 5 3 2 4" xfId="62414" xr:uid="{AB59E2F4-8433-46A0-943C-9D541AEE9446}"/>
    <cellStyle name="Percent 4 5 3 2 4 2" xfId="62415" xr:uid="{FBDE0706-48D7-4FCA-8564-B432851840E0}"/>
    <cellStyle name="Percent 4 5 3 2 5" xfId="62416" xr:uid="{59636C24-460D-4CA4-AA3D-EE55BDD1004C}"/>
    <cellStyle name="Percent 4 5 3 2 6" xfId="62417" xr:uid="{34576E93-FA89-4BFE-B9DC-1206F0F6AF6B}"/>
    <cellStyle name="Percent 4 5 3 2 7" xfId="62418" xr:uid="{458D7B75-F7F2-4176-A125-ECBF72EFAE1F}"/>
    <cellStyle name="Percent 4 5 3 3" xfId="62419" xr:uid="{E0A5C785-0E26-4E50-A2DE-964E0B0F2735}"/>
    <cellStyle name="Percent 4 5 3 3 2" xfId="62420" xr:uid="{7F39FCB9-C615-454A-82B0-4A99D297EB1D}"/>
    <cellStyle name="Percent 4 5 3 3 2 2" xfId="62421" xr:uid="{797177C4-05F1-4B48-A4B5-AECF2A7F979D}"/>
    <cellStyle name="Percent 4 5 3 3 3" xfId="62422" xr:uid="{DB751B46-E792-421C-8CB6-63EF9AB808CA}"/>
    <cellStyle name="Percent 4 5 3 4" xfId="62423" xr:uid="{1B031A36-58D3-4D0C-8B62-ACDD1295BE6B}"/>
    <cellStyle name="Percent 4 5 3 4 2" xfId="62424" xr:uid="{F0176353-CBD3-4799-A8E8-2F73A27E2413}"/>
    <cellStyle name="Percent 4 5 3 5" xfId="62425" xr:uid="{82FB29ED-C7E9-43FB-9669-241A84E136BB}"/>
    <cellStyle name="Percent 4 5 3 5 2" xfId="62426" xr:uid="{CBCF9B36-7E18-481F-9940-0A71B9E3AA4C}"/>
    <cellStyle name="Percent 4 5 3 6" xfId="62427" xr:uid="{B8A71FA1-A910-4DE8-AD48-E25D1CAEF0AC}"/>
    <cellStyle name="Percent 4 5 3 7" xfId="62428" xr:uid="{5FD55B16-D834-4202-B6EF-5EB66F7A502C}"/>
    <cellStyle name="Percent 4 5 3 8" xfId="62429" xr:uid="{9E0704DE-9238-46AC-9F44-A0338F62ECD7}"/>
    <cellStyle name="Percent 4 5 4" xfId="62430" xr:uid="{ED2C46A1-8CC8-4808-BCA1-7FA9B8DCA469}"/>
    <cellStyle name="Percent 4 5 4 2" xfId="62431" xr:uid="{337F735B-621C-4BE3-9667-5FC0736A6615}"/>
    <cellStyle name="Percent 4 5 4 2 2" xfId="62432" xr:uid="{3078A452-6345-471A-85B4-006DB6232EAA}"/>
    <cellStyle name="Percent 4 5 4 2 2 2" xfId="62433" xr:uid="{E84B6420-3E82-4A72-A083-D8DBF2576A4C}"/>
    <cellStyle name="Percent 4 5 4 2 3" xfId="62434" xr:uid="{149FFEC1-21DF-4F88-BE5A-0F89DAD14358}"/>
    <cellStyle name="Percent 4 5 4 3" xfId="62435" xr:uid="{5B932C74-41B4-4E57-9FA3-48ADD10E87E4}"/>
    <cellStyle name="Percent 4 5 4 3 2" xfId="62436" xr:uid="{7BECA898-CD05-46F3-B0C4-7F6F1FCBB7CB}"/>
    <cellStyle name="Percent 4 5 4 4" xfId="62437" xr:uid="{BA47831A-2917-4C9F-92AA-FEFE41ECBCF6}"/>
    <cellStyle name="Percent 4 5 4 4 2" xfId="62438" xr:uid="{F0452BD8-2984-4A30-94A2-D994B0735C4D}"/>
    <cellStyle name="Percent 4 5 4 5" xfId="62439" xr:uid="{25D9C713-DF6E-4058-AE7D-8C6FCBC92E9C}"/>
    <cellStyle name="Percent 4 5 4 6" xfId="62440" xr:uid="{32E674B7-313D-4262-8542-E4B0CC9A10B1}"/>
    <cellStyle name="Percent 4 5 4 7" xfId="62441" xr:uid="{BD4E3B22-B2B9-4354-912E-A138B1A91210}"/>
    <cellStyle name="Percent 4 5 5" xfId="62442" xr:uid="{2C7E2ED8-442F-484E-8338-43BEBF8EC3CC}"/>
    <cellStyle name="Percent 4 5 5 2" xfId="62443" xr:uid="{7B9D12D9-5A12-4923-9664-11488C0B2607}"/>
    <cellStyle name="Percent 4 5 5 2 2" xfId="62444" xr:uid="{FDD5D84B-7D4A-46FB-8083-71323092D4BD}"/>
    <cellStyle name="Percent 4 5 5 2 2 2" xfId="62445" xr:uid="{DADD472D-5662-411F-AAB3-319279A5F7C0}"/>
    <cellStyle name="Percent 4 5 5 2 3" xfId="62446" xr:uid="{A5042AC9-5697-438B-A9F7-D20753D74159}"/>
    <cellStyle name="Percent 4 5 5 3" xfId="62447" xr:uid="{601D7EF0-BC6A-4CDE-A17A-4600E29CAF79}"/>
    <cellStyle name="Percent 4 5 5 3 2" xfId="62448" xr:uid="{E9F3611D-A71F-4BB3-B2BF-B010959B69E7}"/>
    <cellStyle name="Percent 4 5 5 4" xfId="62449" xr:uid="{3A10E720-CFF1-4913-8A56-14B58300A69F}"/>
    <cellStyle name="Percent 4 5 5 4 2" xfId="62450" xr:uid="{898A25DF-1ABA-470B-9A74-AEF966B12E89}"/>
    <cellStyle name="Percent 4 5 5 5" xfId="62451" xr:uid="{682A2490-DDE8-43C6-9999-BBC64B0BF6F2}"/>
    <cellStyle name="Percent 4 5 5 6" xfId="62452" xr:uid="{1A67FBBE-4D7B-4A1E-9C89-248A4697E5DC}"/>
    <cellStyle name="Percent 4 5 5 7" xfId="62453" xr:uid="{F0A96008-F701-4ABE-A3A0-BFF36509E676}"/>
    <cellStyle name="Percent 4 5 6" xfId="62454" xr:uid="{41D16A84-F146-4016-88ED-6412B8CA86DB}"/>
    <cellStyle name="Percent 4 5 6 2" xfId="62455" xr:uid="{379F9CF5-349A-4937-A80C-17E9872C5232}"/>
    <cellStyle name="Percent 4 5 6 2 2" xfId="62456" xr:uid="{4990235F-10E7-4BF2-A19C-A57CBB4AB494}"/>
    <cellStyle name="Percent 4 5 6 2 2 2" xfId="62457" xr:uid="{8F264C70-FB5B-4BF6-ABF1-F43643706C26}"/>
    <cellStyle name="Percent 4 5 6 2 3" xfId="62458" xr:uid="{7A2C2F4E-76B7-44B0-AE8F-E119EA322ABD}"/>
    <cellStyle name="Percent 4 5 6 3" xfId="62459" xr:uid="{A1577469-E45F-4499-ADAD-A25B79ABAE81}"/>
    <cellStyle name="Percent 4 5 6 3 2" xfId="62460" xr:uid="{B698DE9E-317A-4571-89A0-A0D4596A713E}"/>
    <cellStyle name="Percent 4 5 6 4" xfId="62461" xr:uid="{7C6EEECC-0A7D-41C7-A43E-EF8A0B3DD496}"/>
    <cellStyle name="Percent 4 5 6 4 2" xfId="62462" xr:uid="{B47EE4F8-557A-4CC4-91C5-6EDB8AF4FC26}"/>
    <cellStyle name="Percent 4 5 6 5" xfId="62463" xr:uid="{759708E9-6496-4E67-8653-96EBFDFBA424}"/>
    <cellStyle name="Percent 4 5 6 6" xfId="62464" xr:uid="{7FA8A658-4C8D-4288-A95D-749433857C61}"/>
    <cellStyle name="Percent 4 5 6 7" xfId="62465" xr:uid="{ACDE0488-4F9B-483A-BA1B-7AF06F7C0E83}"/>
    <cellStyle name="Percent 4 5 7" xfId="62466" xr:uid="{EF645D16-657B-425E-8E43-1D23B904F7F7}"/>
    <cellStyle name="Percent 4 5 7 2" xfId="62467" xr:uid="{6B045A0A-6677-4AE7-9D3D-338FFABFA7DE}"/>
    <cellStyle name="Percent 4 5 7 2 2" xfId="62468" xr:uid="{62D1317F-E2A5-4844-860F-A0D6362DAEB7}"/>
    <cellStyle name="Percent 4 5 7 3" xfId="62469" xr:uid="{AF0C72E7-B58C-472B-A3D0-62E944848E91}"/>
    <cellStyle name="Percent 4 5 7 4" xfId="62470" xr:uid="{7432E230-3054-42C6-9604-E44DD667FDE0}"/>
    <cellStyle name="Percent 4 5 8" xfId="62471" xr:uid="{1170A823-91FC-457F-8E48-09A8FFE12464}"/>
    <cellStyle name="Percent 4 5 8 2" xfId="62472" xr:uid="{D9A6FCCC-EF62-448F-9AEA-5AABCE164126}"/>
    <cellStyle name="Percent 4 5 9" xfId="62473" xr:uid="{A9B7E9A8-AB36-4053-A965-B00580984205}"/>
    <cellStyle name="Percent 4 5 9 2" xfId="62474" xr:uid="{A4629955-2A7A-40D5-B5D3-482BC1E70DA6}"/>
    <cellStyle name="Percent 4 6" xfId="62475" xr:uid="{681EA670-34DB-4115-9B0E-99F2C00D2DE2}"/>
    <cellStyle name="Percent 4 6 10" xfId="62476" xr:uid="{106E702F-B6E4-43FC-A192-D1F047A4B652}"/>
    <cellStyle name="Percent 4 6 2" xfId="62477" xr:uid="{9333C121-2FB5-4741-962C-BE323821BECE}"/>
    <cellStyle name="Percent 4 6 2 2" xfId="62478" xr:uid="{5A864C4C-340A-411F-97C3-BC9D99557908}"/>
    <cellStyle name="Percent 4 6 2 2 2" xfId="62479" xr:uid="{F2BCAEE7-7E52-4B24-84EB-2DD3F1DC156D}"/>
    <cellStyle name="Percent 4 6 2 2 2 2" xfId="62480" xr:uid="{DD3F0AA1-62D0-4301-B6BE-6F4E93947AFD}"/>
    <cellStyle name="Percent 4 6 2 2 3" xfId="62481" xr:uid="{8F70A012-C67F-4CB6-98BD-F41D1461C02C}"/>
    <cellStyle name="Percent 4 6 2 3" xfId="62482" xr:uid="{2AFB1065-BB7A-44E5-B60C-1E954C8C110C}"/>
    <cellStyle name="Percent 4 6 2 3 2" xfId="62483" xr:uid="{ECCCEA22-801D-4F2E-BF59-64952FF587D7}"/>
    <cellStyle name="Percent 4 6 2 4" xfId="62484" xr:uid="{BBD90F14-1735-4F8E-B046-4EB350699834}"/>
    <cellStyle name="Percent 4 6 2 4 2" xfId="62485" xr:uid="{026D8341-6521-47F6-A90D-63F5E85864B8}"/>
    <cellStyle name="Percent 4 6 2 5" xfId="62486" xr:uid="{A4893090-F382-4812-9728-66BE755A9B94}"/>
    <cellStyle name="Percent 4 6 2 6" xfId="62487" xr:uid="{F62445D9-A4EC-463D-8734-CF36E73AF3CC}"/>
    <cellStyle name="Percent 4 6 2 7" xfId="62488" xr:uid="{5625B90C-D848-4E1A-B7A9-D7A9E63C6F94}"/>
    <cellStyle name="Percent 4 6 3" xfId="62489" xr:uid="{1650D409-B006-4493-91BF-E705D74BB176}"/>
    <cellStyle name="Percent 4 6 3 2" xfId="62490" xr:uid="{D6C4D530-CBCF-4BE7-A67C-D8BD75309FEC}"/>
    <cellStyle name="Percent 4 6 3 2 2" xfId="62491" xr:uid="{BBF632B6-5A16-433F-9B6B-DCE8B36F1E8C}"/>
    <cellStyle name="Percent 4 6 3 2 2 2" xfId="62492" xr:uid="{1BC3E824-4B1F-4514-8FB7-65087DDBC02B}"/>
    <cellStyle name="Percent 4 6 3 2 3" xfId="62493" xr:uid="{2FC89352-92E2-44EF-B4E1-AFF054DF1779}"/>
    <cellStyle name="Percent 4 6 3 3" xfId="62494" xr:uid="{20887EBF-02D3-4969-BA5A-B4679D6FC1C0}"/>
    <cellStyle name="Percent 4 6 3 3 2" xfId="62495" xr:uid="{29BDDBD4-31AA-4131-BEE0-4F8A28C41E36}"/>
    <cellStyle name="Percent 4 6 3 4" xfId="62496" xr:uid="{3655DE74-3CE1-4BDC-891E-04A2A61EC4C2}"/>
    <cellStyle name="Percent 4 6 3 4 2" xfId="62497" xr:uid="{98641040-09BF-4A3E-95A9-3D9FA2036B39}"/>
    <cellStyle name="Percent 4 6 3 5" xfId="62498" xr:uid="{5AB8FFD8-583A-4C60-BB88-F882E39D66F0}"/>
    <cellStyle name="Percent 4 6 3 6" xfId="62499" xr:uid="{209A14E5-0D68-483E-9E02-B70308E369D8}"/>
    <cellStyle name="Percent 4 6 3 7" xfId="62500" xr:uid="{6B6DFC9A-216E-42C1-91B3-A715840C9F0E}"/>
    <cellStyle name="Percent 4 6 4" xfId="62501" xr:uid="{0BA8F00B-7BD0-4E18-8073-6343BC048385}"/>
    <cellStyle name="Percent 4 6 4 2" xfId="62502" xr:uid="{AEE0C13D-E68A-42FD-911B-A88966EF5082}"/>
    <cellStyle name="Percent 4 6 4 2 2" xfId="62503" xr:uid="{68DBB697-1087-44FC-9115-91D0CE76D2FB}"/>
    <cellStyle name="Percent 4 6 4 2 2 2" xfId="62504" xr:uid="{60064EF7-D9E3-472C-8593-570C460B5429}"/>
    <cellStyle name="Percent 4 6 4 2 3" xfId="62505" xr:uid="{A4A78CFF-08D2-4275-8AB3-269DD9067DFB}"/>
    <cellStyle name="Percent 4 6 4 3" xfId="62506" xr:uid="{5B1BB9F4-3700-456C-B8C3-BC7E096B8E58}"/>
    <cellStyle name="Percent 4 6 4 3 2" xfId="62507" xr:uid="{7EF071C6-2994-4995-B7C8-014BDD97E099}"/>
    <cellStyle name="Percent 4 6 4 4" xfId="62508" xr:uid="{7E413B94-89BC-4BF9-BFB9-2EC0557C2D78}"/>
    <cellStyle name="Percent 4 6 4 4 2" xfId="62509" xr:uid="{BD93D605-E53D-4F0F-B037-D3D1D217053E}"/>
    <cellStyle name="Percent 4 6 4 5" xfId="62510" xr:uid="{CE6D976B-35F0-4738-A160-487F7B54CAE9}"/>
    <cellStyle name="Percent 4 6 4 6" xfId="62511" xr:uid="{7CBFD01F-1F9A-4080-8D8E-222EB768E0E3}"/>
    <cellStyle name="Percent 4 6 4 7" xfId="62512" xr:uid="{E8886544-B966-4932-837C-4F9810C703DB}"/>
    <cellStyle name="Percent 4 6 5" xfId="62513" xr:uid="{C7EDB579-43C2-490E-843A-56F9000990C5}"/>
    <cellStyle name="Percent 4 6 5 2" xfId="62514" xr:uid="{0D0B4350-4A2D-451B-B29C-E75A1C37558E}"/>
    <cellStyle name="Percent 4 6 5 2 2" xfId="62515" xr:uid="{1A871C39-3FD8-4B10-8579-85AAA26DC7E1}"/>
    <cellStyle name="Percent 4 6 5 3" xfId="62516" xr:uid="{A143FE3D-4057-4CBB-A153-1FF50B774508}"/>
    <cellStyle name="Percent 4 6 6" xfId="62517" xr:uid="{778800FC-78BC-418D-800E-795A838CC1F9}"/>
    <cellStyle name="Percent 4 6 6 2" xfId="62518" xr:uid="{21F7E5E0-241C-497E-A444-43347E396619}"/>
    <cellStyle name="Percent 4 6 7" xfId="62519" xr:uid="{2D9C76C8-0F59-4858-ABD3-DE957D9FA189}"/>
    <cellStyle name="Percent 4 6 7 2" xfId="62520" xr:uid="{4CEB5C95-A9CB-4566-955C-A9C89C595AD7}"/>
    <cellStyle name="Percent 4 6 8" xfId="62521" xr:uid="{CC0F2D62-C306-4B02-A718-B59CA7651E11}"/>
    <cellStyle name="Percent 4 6 9" xfId="62522" xr:uid="{C76D7F0E-6197-4EB8-844B-A65803824D88}"/>
    <cellStyle name="Percent 4 7" xfId="62523" xr:uid="{9782AB7B-91A6-4B2A-AA36-98B13A39FCC9}"/>
    <cellStyle name="Percent 4 7 10" xfId="62524" xr:uid="{C847127C-0FE5-49FE-816F-4DBA920C990D}"/>
    <cellStyle name="Percent 4 7 2" xfId="62525" xr:uid="{2BAB7756-78F8-47C0-9068-236F398ED439}"/>
    <cellStyle name="Percent 4 7 2 2" xfId="62526" xr:uid="{7FB11737-D1B4-4352-BAFC-BDD645FEFA06}"/>
    <cellStyle name="Percent 4 7 2 2 2" xfId="62527" xr:uid="{FE3AE91F-4ED6-4279-86E5-E258ACA21F7A}"/>
    <cellStyle name="Percent 4 7 2 2 2 2" xfId="62528" xr:uid="{449D8ED4-9F51-44C2-8FB6-96E169CCD7BE}"/>
    <cellStyle name="Percent 4 7 2 2 3" xfId="62529" xr:uid="{79DB9F84-0F17-4BED-AAAE-B23926EB3B8A}"/>
    <cellStyle name="Percent 4 7 2 3" xfId="62530" xr:uid="{81E0AA4F-884A-4C78-817C-B146305ADE59}"/>
    <cellStyle name="Percent 4 7 2 3 2" xfId="62531" xr:uid="{0018BB08-12BD-4C1C-9B80-8A04515D0838}"/>
    <cellStyle name="Percent 4 7 2 4" xfId="62532" xr:uid="{6BF4BD2E-7871-4D56-A232-862E709E3A61}"/>
    <cellStyle name="Percent 4 7 2 4 2" xfId="62533" xr:uid="{06DB725D-CD6C-4A1A-BD65-A4E82BA86443}"/>
    <cellStyle name="Percent 4 7 2 5" xfId="62534" xr:uid="{25D5A0F5-B7E7-43C1-9415-850DEEF54614}"/>
    <cellStyle name="Percent 4 7 2 6" xfId="62535" xr:uid="{B47EF837-1DEB-4958-AC23-8187CC0B9ADD}"/>
    <cellStyle name="Percent 4 7 2 7" xfId="62536" xr:uid="{46B631F1-0C82-482D-A94A-B661DF2B7AB9}"/>
    <cellStyle name="Percent 4 7 3" xfId="62537" xr:uid="{69E431BC-A969-4360-88AE-BAFD81A50DBC}"/>
    <cellStyle name="Percent 4 7 3 2" xfId="62538" xr:uid="{AB86B7B4-318C-4C99-9F96-AFD084F9ECBF}"/>
    <cellStyle name="Percent 4 7 3 2 2" xfId="62539" xr:uid="{D606D57B-362C-4D02-8EC4-7FDA15A08F37}"/>
    <cellStyle name="Percent 4 7 3 2 2 2" xfId="62540" xr:uid="{8E00C922-081C-4A4C-AE58-F00721116263}"/>
    <cellStyle name="Percent 4 7 3 2 3" xfId="62541" xr:uid="{24B78EA8-B30F-45A7-AB31-E7C806B1295C}"/>
    <cellStyle name="Percent 4 7 3 3" xfId="62542" xr:uid="{A379537D-BAA6-4640-836D-AD84BEA6D0EE}"/>
    <cellStyle name="Percent 4 7 3 3 2" xfId="62543" xr:uid="{4AD82935-F088-414B-B4C5-582136A29E0C}"/>
    <cellStyle name="Percent 4 7 3 4" xfId="62544" xr:uid="{9B41B086-7BEE-4FC6-A638-62B7367659E4}"/>
    <cellStyle name="Percent 4 7 3 4 2" xfId="62545" xr:uid="{E1FB7B45-A9B3-48A6-B6DB-AF0D855C5EBC}"/>
    <cellStyle name="Percent 4 7 3 5" xfId="62546" xr:uid="{944DFF73-030C-4ABA-9E8C-744A57166F45}"/>
    <cellStyle name="Percent 4 7 3 6" xfId="62547" xr:uid="{34B18A54-F570-4235-B971-4B899B8A6137}"/>
    <cellStyle name="Percent 4 7 3 7" xfId="62548" xr:uid="{8FDE7FC0-E888-400F-8D1B-AA48C211AF87}"/>
    <cellStyle name="Percent 4 7 4" xfId="62549" xr:uid="{2D77F187-0D3A-4A2A-BB3E-7AAB0A88A7C4}"/>
    <cellStyle name="Percent 4 7 4 2" xfId="62550" xr:uid="{AA4D8DEC-6D96-4B62-A930-3B960BD6AFD7}"/>
    <cellStyle name="Percent 4 7 4 2 2" xfId="62551" xr:uid="{14D4A9C3-1D5A-441C-A8C6-3EF79950EC3A}"/>
    <cellStyle name="Percent 4 7 4 2 2 2" xfId="62552" xr:uid="{995E7FC5-043A-49E5-93BB-BAF9450C920A}"/>
    <cellStyle name="Percent 4 7 4 2 3" xfId="62553" xr:uid="{80316037-F8A1-4BC3-AC05-B6A6E3D418B9}"/>
    <cellStyle name="Percent 4 7 4 3" xfId="62554" xr:uid="{C711B782-22B0-445C-8D82-A2DAD7941D72}"/>
    <cellStyle name="Percent 4 7 4 3 2" xfId="62555" xr:uid="{B19DB2B6-7036-4622-8BD6-7ABB984B6B19}"/>
    <cellStyle name="Percent 4 7 4 4" xfId="62556" xr:uid="{F727E999-82C7-4ECC-B409-B85FB2456247}"/>
    <cellStyle name="Percent 4 7 4 4 2" xfId="62557" xr:uid="{FD1EC31A-7C3C-49D5-AFA8-ADD2FAB5670A}"/>
    <cellStyle name="Percent 4 7 4 5" xfId="62558" xr:uid="{E19E0660-79CD-43DA-B040-9382596AE52B}"/>
    <cellStyle name="Percent 4 7 4 6" xfId="62559" xr:uid="{D7B47989-4A33-4220-9A9E-6B734B796C56}"/>
    <cellStyle name="Percent 4 7 4 7" xfId="62560" xr:uid="{58C8B574-FD96-42B4-816B-2F728A49C86B}"/>
    <cellStyle name="Percent 4 7 5" xfId="62561" xr:uid="{AA26A920-FFB8-4DA2-A759-4A8E11280E9E}"/>
    <cellStyle name="Percent 4 7 5 2" xfId="62562" xr:uid="{028D383C-3B74-4C37-B087-5C53939B9408}"/>
    <cellStyle name="Percent 4 7 5 2 2" xfId="62563" xr:uid="{FC493EE0-4888-4075-88D0-C02DB5FB58F4}"/>
    <cellStyle name="Percent 4 7 5 3" xfId="62564" xr:uid="{1F7B1B51-00BA-4251-B63C-9678A264625A}"/>
    <cellStyle name="Percent 4 7 6" xfId="62565" xr:uid="{18687753-ECA9-48CE-8E5F-E245BC9FCE0D}"/>
    <cellStyle name="Percent 4 7 6 2" xfId="62566" xr:uid="{6631A7BC-A2E3-4E17-801E-F1ED513C4EA6}"/>
    <cellStyle name="Percent 4 7 7" xfId="62567" xr:uid="{629967BC-F221-44F8-ABDA-3D01BF523BF1}"/>
    <cellStyle name="Percent 4 7 7 2" xfId="62568" xr:uid="{5C26A31F-A5A3-403F-81CD-6470465601E3}"/>
    <cellStyle name="Percent 4 7 8" xfId="62569" xr:uid="{9B6491EA-C4FF-4C4C-9DD6-6E1707A7DC78}"/>
    <cellStyle name="Percent 4 7 9" xfId="62570" xr:uid="{54D60069-CB88-4B81-983B-4340D508F6D9}"/>
    <cellStyle name="Percent 4 8" xfId="62571" xr:uid="{28B0FB0A-624C-42DE-BC1C-EA8E66BE7007}"/>
    <cellStyle name="Percent 4 8 2" xfId="62572" xr:uid="{1730551A-F8B9-4E49-82C3-779971BD4A0A}"/>
    <cellStyle name="Percent 4 9" xfId="62573" xr:uid="{48E4BB62-CA04-4558-9FF1-C06E1583FBB0}"/>
    <cellStyle name="Percent 40" xfId="62574" xr:uid="{164AA600-D67B-4520-B9BD-314B7BEE89E6}"/>
    <cellStyle name="Percent 40 2" xfId="62575" xr:uid="{FCE0F62F-A62B-417D-8F61-E2FF877C1CA5}"/>
    <cellStyle name="Percent 40 3" xfId="62576" xr:uid="{403740BB-3E21-4171-8335-F1775517D901}"/>
    <cellStyle name="Percent 41" xfId="62577" xr:uid="{08928AE2-FDDC-4C51-83F2-8E77C7473E03}"/>
    <cellStyle name="Percent 41 2" xfId="62578" xr:uid="{D2D6AE5E-B3A1-4D8E-B0C8-98EADD640F8E}"/>
    <cellStyle name="Percent 41 3" xfId="62579" xr:uid="{2EC16D1F-6F65-4D2B-BF56-F964B2C1210E}"/>
    <cellStyle name="Percent 42" xfId="62580" xr:uid="{50675679-D8C2-4D84-8E8D-C6DD58397ABF}"/>
    <cellStyle name="Percent 42 2" xfId="62581" xr:uid="{E323A4FE-3885-40C7-B930-9BD3D27FF476}"/>
    <cellStyle name="Percent 42 3" xfId="62582" xr:uid="{7C86CB0B-2726-4B8A-B703-8967A1EC56B7}"/>
    <cellStyle name="Percent 43" xfId="62583" xr:uid="{BE3E0B1C-9759-4E8A-A7F9-D10D3D176EA9}"/>
    <cellStyle name="Percent 43 2" xfId="62584" xr:uid="{91329350-0689-43A9-97AE-0FE8508F214A}"/>
    <cellStyle name="Percent 43 3" xfId="62585" xr:uid="{97E4CC9C-4AAB-4F42-BBBB-307A449E70AB}"/>
    <cellStyle name="Percent 44" xfId="62586" xr:uid="{46208655-9B47-4BE5-8D4D-11AAAF6A952F}"/>
    <cellStyle name="Percent 44 2" xfId="62587" xr:uid="{B27D58C6-E271-4F57-8D28-6D5EE9E629A0}"/>
    <cellStyle name="Percent 44 3" xfId="62588" xr:uid="{972E11F9-E6E7-41D0-9D05-A7DBD4A27B70}"/>
    <cellStyle name="Percent 45" xfId="62589" xr:uid="{6CB389DD-37AD-4D2C-8D35-79A699D0140E}"/>
    <cellStyle name="Percent 45 2" xfId="62590" xr:uid="{30615E1C-423F-4E14-9348-4A750BA5710D}"/>
    <cellStyle name="Percent 45 3" xfId="62591" xr:uid="{BD874F0D-4AC0-4B1D-BB1B-D3331F61EAC9}"/>
    <cellStyle name="Percent 46" xfId="62592" xr:uid="{8150DA55-0D1F-4DAB-B6EC-4E3EFF3D94C1}"/>
    <cellStyle name="Percent 46 2" xfId="62593" xr:uid="{3EF51FFC-6FFE-474E-B5B8-A73BD0C1AB24}"/>
    <cellStyle name="Percent 46 3" xfId="62594" xr:uid="{13CCAEE8-D088-4138-8984-D2D161CF3FF1}"/>
    <cellStyle name="Percent 47" xfId="62595" xr:uid="{4E18152D-D738-4785-878A-A9884B105EB6}"/>
    <cellStyle name="Percent 47 2" xfId="62596" xr:uid="{FE5ACF4E-0349-4784-A4CC-4D7EA1D4923C}"/>
    <cellStyle name="Percent 47 3" xfId="62597" xr:uid="{3CD4EAB2-67A7-44E1-B331-5B71BB414794}"/>
    <cellStyle name="Percent 48" xfId="62598" xr:uid="{9BDBA867-8A29-4596-991A-81529E3CA821}"/>
    <cellStyle name="Percent 48 2" xfId="62599" xr:uid="{718D4D88-0E3F-45DB-891C-C88EF95D34B9}"/>
    <cellStyle name="Percent 48 3" xfId="62600" xr:uid="{72E6276C-D265-4810-BBE6-D4F79C6F2BD9}"/>
    <cellStyle name="Percent 49" xfId="62601" xr:uid="{3EEA9FEC-F2D3-4453-9AED-77EDAB5D92D9}"/>
    <cellStyle name="Percent 5" xfId="62602" xr:uid="{46FC2B39-0DFC-4859-A062-26C3AAB783B9}"/>
    <cellStyle name="Percent 5 2" xfId="62603" xr:uid="{B3DFD3C1-85F8-4895-85B3-EFC782F874B9}"/>
    <cellStyle name="Percent 5 2 2" xfId="62604" xr:uid="{63767986-B16B-4A69-A24A-98CFF958CC99}"/>
    <cellStyle name="Percent 5 3" xfId="62605" xr:uid="{2786259E-E45B-4A4A-A7D5-7DDF1628FCA5}"/>
    <cellStyle name="Percent 5 3 2" xfId="62606" xr:uid="{E57038AF-4BA5-4044-AE99-0FBF751C387D}"/>
    <cellStyle name="Percent 5 4" xfId="62607" xr:uid="{3F78B658-2E96-46F5-9BC1-223C41D22672}"/>
    <cellStyle name="Percent 5 4 2" xfId="62608" xr:uid="{1B471677-9D5E-423C-8A5B-1221674C7AB2}"/>
    <cellStyle name="Percent 5 5" xfId="62609" xr:uid="{70C8A613-C6E6-463F-AF71-66E601DF98B2}"/>
    <cellStyle name="Percent 50" xfId="16" xr:uid="{9F72804A-AF59-458D-8409-603B4858AE11}"/>
    <cellStyle name="Percent 6" xfId="62610" xr:uid="{489B4CBB-9460-4460-9F78-CF53120A98B1}"/>
    <cellStyle name="Percent 6 2" xfId="62611" xr:uid="{BADCFCF8-4989-4236-9F7B-4FB079E21057}"/>
    <cellStyle name="Percent 6 2 2" xfId="62612" xr:uid="{89E8199D-2BAE-48AF-96AD-5CB99E8F696A}"/>
    <cellStyle name="Percent 6 3" xfId="62613" xr:uid="{DF091295-C762-492D-B8D9-BA2F479937E8}"/>
    <cellStyle name="Percent 6 3 2" xfId="62614" xr:uid="{6B11BC06-43E7-45CA-863F-FF15C0EB9975}"/>
    <cellStyle name="Percent 6 4" xfId="62615" xr:uid="{978C9525-E073-464A-AD09-6E13449FF444}"/>
    <cellStyle name="Percent 6 4 2" xfId="62616" xr:uid="{90F3EC87-1D3F-4533-B792-6C258D9FBF4C}"/>
    <cellStyle name="Percent 7" xfId="62617" xr:uid="{562F867B-23EC-42BD-BED8-39DC584BB7B2}"/>
    <cellStyle name="Percent 7 2" xfId="62618" xr:uid="{295C9660-AF95-41A3-B557-8D7B4DC0E0CA}"/>
    <cellStyle name="Percent 7 3" xfId="62619" xr:uid="{B5033CAF-8FE2-4A45-8C48-1B0428DE854C}"/>
    <cellStyle name="Percent 7 3 2" xfId="62620" xr:uid="{352A25A8-B54F-4721-B6B7-A500EA2D5463}"/>
    <cellStyle name="Percent 7 4" xfId="62621" xr:uid="{2861472F-FD4A-41A5-9141-06AE0550F2EA}"/>
    <cellStyle name="Percent 7 4 2" xfId="62622" xr:uid="{5AD91F2F-B021-4A0F-9087-159DFE09F4C3}"/>
    <cellStyle name="Percent 8" xfId="62623" xr:uid="{40A37ACD-AD7F-48DD-98C1-54ADCAA0C14F}"/>
    <cellStyle name="Percent 8 2" xfId="62624" xr:uid="{AF2096EF-77F1-40A9-BF44-1C2374267029}"/>
    <cellStyle name="Percent 8 3" xfId="62625" xr:uid="{A27FF9CC-81D5-4009-A1A4-18896CD328E5}"/>
    <cellStyle name="Percent 8 4" xfId="62626" xr:uid="{AA673AED-BCF6-4B0C-9FF4-09FF7ED5CFF8}"/>
    <cellStyle name="Percent 9" xfId="62627" xr:uid="{DB2F0BC2-6F9C-4D8C-843D-196E2CB4A46D}"/>
    <cellStyle name="Percent 9 2" xfId="62628" xr:uid="{D1321790-F58B-498F-A10D-46D85200BC84}"/>
    <cellStyle name="Percent 9 3" xfId="62629" xr:uid="{B136D599-C7AF-45BD-B1DE-A5C83D8A68D3}"/>
    <cellStyle name="PSChar" xfId="62630" xr:uid="{1E5A5817-61CB-41E8-B968-BA8AA557A9E1}"/>
    <cellStyle name="PSChar 2" xfId="62631" xr:uid="{6F1C42A4-A542-431D-A4C2-7E2CD9C3CDC0}"/>
    <cellStyle name="PSDate" xfId="62632" xr:uid="{E39A7215-6DF3-4AA7-A7DF-F75C1BA178BF}"/>
    <cellStyle name="PSDate 2" xfId="62633" xr:uid="{9FA048DC-0737-4A0D-B7AE-9830EFF45786}"/>
    <cellStyle name="PSDec" xfId="62634" xr:uid="{E4AB5CA0-8AF5-426B-9D2C-A2DC17BD4C1D}"/>
    <cellStyle name="PSDec 2" xfId="62635" xr:uid="{4B43A340-7507-4084-9099-94F1A28F0328}"/>
    <cellStyle name="PSDetail" xfId="62636" xr:uid="{462BA905-23D2-4DA5-A042-C5B642726B6D}"/>
    <cellStyle name="PSDetail 2" xfId="62637" xr:uid="{CF03C125-6162-4DD0-BE3E-71B6482ABD98}"/>
    <cellStyle name="PSDetail 2 2" xfId="62638" xr:uid="{6D377201-DDEE-400A-A311-480AED7303D3}"/>
    <cellStyle name="PSDetail 2 3" xfId="62639" xr:uid="{7BCDD3C4-A56D-4F93-B00E-D1AFAC450939}"/>
    <cellStyle name="PSDetail 2 4" xfId="62640" xr:uid="{76B9C3BD-5BB6-4B9E-9524-23FEDB3E0ADE}"/>
    <cellStyle name="PSDetail 2 5" xfId="62641" xr:uid="{9867F018-D1A5-4A58-9F8D-4E2265CFDB45}"/>
    <cellStyle name="PSDetail 2 6" xfId="62642" xr:uid="{1C04F967-9D02-492B-9510-1CB87D038FAF}"/>
    <cellStyle name="PSDetail 2 7" xfId="62643" xr:uid="{7AA7FB52-7FA2-4E25-AF80-B51945EC11D0}"/>
    <cellStyle name="PSDetail 2 8" xfId="62644" xr:uid="{D2C27CC3-74F1-4C40-AE69-8F983F2B047D}"/>
    <cellStyle name="PSDetail 2 9" xfId="62645" xr:uid="{29E392D9-5A4A-4015-BBFC-9DC7552E12A9}"/>
    <cellStyle name="PSDetail 3" xfId="62646" xr:uid="{70939870-93F3-4740-8A2D-A132300E4E48}"/>
    <cellStyle name="PSDetail 4" xfId="62647" xr:uid="{2AB5A8C8-D219-4F81-92CC-75FF5141281B}"/>
    <cellStyle name="PSHeading" xfId="62648" xr:uid="{DBC4C3C4-9036-4A66-A9E3-2E0FB15063DB}"/>
    <cellStyle name="PSHeading 2" xfId="62649" xr:uid="{E85B9D88-D5E7-4E52-AF78-53B384091F39}"/>
    <cellStyle name="PSHeading 2 2" xfId="62650" xr:uid="{4656A250-72EE-4B2D-8EBC-FBE7EFB86720}"/>
    <cellStyle name="PSHeading 2 2 2" xfId="62651" xr:uid="{B5EA884D-1B53-43BA-A0B4-4CB86D435917}"/>
    <cellStyle name="PSHeading 2 2 2 2" xfId="62652" xr:uid="{25DB43A3-CA05-4244-B5FF-F58729096F71}"/>
    <cellStyle name="PSHeading 2 2 2 2 2" xfId="62653" xr:uid="{A9C659D8-EEC7-4422-B718-4AB82280DCFB}"/>
    <cellStyle name="PSHeading 2 2 3" xfId="62654" xr:uid="{70405DE5-0D13-499B-B2F0-D3E719018BE9}"/>
    <cellStyle name="PSHeading 2 2 3 2" xfId="62655" xr:uid="{9FAB87C1-3D69-4BF3-9509-30C666069520}"/>
    <cellStyle name="PSHeading 2 3" xfId="62656" xr:uid="{67FFD9DD-2A11-40D3-98DD-B27BAC08F184}"/>
    <cellStyle name="PSHeading 2 3 2" xfId="62657" xr:uid="{6187966B-2D72-4169-BAC9-1EBC59E9814A}"/>
    <cellStyle name="PSHeading 2 3 2 2" xfId="62658" xr:uid="{546068F4-3883-4CFB-A986-F3859F9A4091}"/>
    <cellStyle name="PSHeading 2 4" xfId="62659" xr:uid="{84561502-0F90-4755-BAFE-0D3B65A8EEDA}"/>
    <cellStyle name="PSHeading 2 4 2" xfId="62660" xr:uid="{40E570DE-EF4B-4C38-ADD5-485535C16302}"/>
    <cellStyle name="PSHeading 3" xfId="62661" xr:uid="{8C334319-243A-4294-A070-0590CAE24AD3}"/>
    <cellStyle name="PSHeading 3 2" xfId="62662" xr:uid="{3ACF1EE1-09C4-4717-BABB-96053480EF3F}"/>
    <cellStyle name="PSHeading 3 2 2" xfId="62663" xr:uid="{D1DEAF9E-8EFC-4B4E-92C1-074784C4A8C4}"/>
    <cellStyle name="PSHeading 3 2 2 2" xfId="62664" xr:uid="{42994599-52AD-434F-8D10-284CEE3A669C}"/>
    <cellStyle name="PSHeading 3 2 2 2 2" xfId="62665" xr:uid="{3B35C2D2-8FF9-4D89-BB99-78E22497B2BE}"/>
    <cellStyle name="PSHeading 3 2 3" xfId="62666" xr:uid="{061C7747-2D5D-46FA-9FC6-E37D9DBC791C}"/>
    <cellStyle name="PSHeading 3 2 3 2" xfId="62667" xr:uid="{59EED218-6CDA-4A55-911F-68C55B5A1C75}"/>
    <cellStyle name="PSHeading 3 3" xfId="62668" xr:uid="{B6BADDD3-C268-4077-9DDA-DEA009C39FA0}"/>
    <cellStyle name="PSHeading 3 3 2" xfId="62669" xr:uid="{FBF5E396-F7AA-4EA1-9482-892A9E6CBF4F}"/>
    <cellStyle name="PSHeading 3 3 2 2" xfId="62670" xr:uid="{5908FFA9-38BD-4AE4-9EC7-D1B610CD94F5}"/>
    <cellStyle name="PSHeading 3 4" xfId="62671" xr:uid="{5B8D25AD-B897-4302-92E6-6910A0FC1EA1}"/>
    <cellStyle name="PSHeading 3 4 2" xfId="62672" xr:uid="{68A8FD64-21E5-48E5-8F78-7EE306D6E32C}"/>
    <cellStyle name="PSHeading 4" xfId="62673" xr:uid="{574A8D67-4E22-4C9F-83E4-B62721A6A8BF}"/>
    <cellStyle name="PSHeading 4 2" xfId="62674" xr:uid="{35485117-23ED-4AE0-BC9A-F87EBD86AD93}"/>
    <cellStyle name="PSHeading 4 2 2" xfId="62675" xr:uid="{D64AED91-9DE7-43F8-852D-F274441E00CB}"/>
    <cellStyle name="PSHeading 5" xfId="62676" xr:uid="{FFBE6A7A-369F-4180-B294-46F020154733}"/>
    <cellStyle name="PSHeading 5 2" xfId="62677" xr:uid="{B3DAFD2E-861E-421A-8633-B2657A03CB06}"/>
    <cellStyle name="PSInt" xfId="62678" xr:uid="{CB1A8A0A-95E7-4170-B893-6A1D08C73D73}"/>
    <cellStyle name="PSInt 2" xfId="62679" xr:uid="{D52BC107-19CE-42BE-A803-9AA38DCE670D}"/>
    <cellStyle name="PSSpacer" xfId="62680" xr:uid="{FA522504-CCFC-4F4F-892D-3D3574AAE3F5}"/>
    <cellStyle name="PSSpacer 2" xfId="62681" xr:uid="{3D4AD4E8-7996-48ED-B207-A205B7BE70A2}"/>
    <cellStyle name="Style 1" xfId="62682" xr:uid="{1F23A622-0B98-41BD-95F1-D0C17675BD17}"/>
    <cellStyle name="Style 1 2" xfId="62683" xr:uid="{E5376168-138D-4485-AA99-FBAD11E79CAB}"/>
    <cellStyle name="Style 1 3" xfId="62684" xr:uid="{BAEDE11C-7B6A-4D71-A49C-F43D32AF8ECE}"/>
    <cellStyle name="Style 1 4" xfId="62685" xr:uid="{843D3290-CD2D-4D80-B5DF-8F69C07B26CB}"/>
    <cellStyle name="Style 346" xfId="62686" xr:uid="{4D261EE8-2F84-4558-AB98-A38843ACEE98}"/>
    <cellStyle name="Style 346 10" xfId="62687" xr:uid="{0DC60504-5E99-4242-B3CF-57F7E61CA96B}"/>
    <cellStyle name="Style 346 11" xfId="62688" xr:uid="{3AB4684D-5298-411F-B11D-4DBC894783FF}"/>
    <cellStyle name="Style 346 12" xfId="62689" xr:uid="{30C1F5BD-7981-4F1F-982D-978B739A3922}"/>
    <cellStyle name="Style 346 13" xfId="62690" xr:uid="{700F01BB-E74F-4985-89DF-1C773DC147F3}"/>
    <cellStyle name="Style 346 14" xfId="62691" xr:uid="{2E86AB65-89C8-4ADE-B3B5-418AECDED045}"/>
    <cellStyle name="Style 346 15" xfId="62692" xr:uid="{00DC52AE-2381-40D0-A655-58527E2B690C}"/>
    <cellStyle name="Style 346 16" xfId="62693" xr:uid="{12124223-A873-46D6-B8B4-01E7CF11E6A0}"/>
    <cellStyle name="Style 346 17" xfId="62694" xr:uid="{7664DB3F-FCA6-4366-93ED-C36B9984E5F2}"/>
    <cellStyle name="Style 346 18" xfId="62695" xr:uid="{44E5B4C8-45D0-4D08-BEBA-2EFF3116AEF2}"/>
    <cellStyle name="Style 346 19" xfId="62696" xr:uid="{E67159CD-3188-4E54-AB62-4FB726DBF5CF}"/>
    <cellStyle name="Style 346 2" xfId="62697" xr:uid="{7D1E9DCA-91CB-4A50-A70B-700D253C6E54}"/>
    <cellStyle name="Style 346 3" xfId="62698" xr:uid="{40BB771A-B9C5-43A5-BDD1-55E931D84D71}"/>
    <cellStyle name="Style 346 4" xfId="62699" xr:uid="{518F3B34-8791-4ACB-9BCD-0195CE6C7487}"/>
    <cellStyle name="Style 346 5" xfId="62700" xr:uid="{8EA398A5-2125-4062-8537-9BDEEEE6EBE1}"/>
    <cellStyle name="Style 346 6" xfId="62701" xr:uid="{06F9D1BB-E0A2-4625-BE94-C495E6BE478A}"/>
    <cellStyle name="Style 346 7" xfId="62702" xr:uid="{7147B41A-4E81-41C4-B98E-E56A293B60AF}"/>
    <cellStyle name="Style 346 8" xfId="62703" xr:uid="{668522C3-C4D7-41DE-B828-DCEBD2519A42}"/>
    <cellStyle name="Style 346 9" xfId="62704" xr:uid="{764E939C-5499-4142-BF20-92BF24B0E5A9}"/>
    <cellStyle name="Title 2" xfId="62705" xr:uid="{613C5429-9B17-49E7-91A3-AF7C77D6FDDE}"/>
    <cellStyle name="Title 3" xfId="62706" xr:uid="{2E436BF2-1104-4CA8-9AE2-CE8CB0474C1A}"/>
    <cellStyle name="Title 4" xfId="62707" xr:uid="{AD5F0E6B-DCF0-4A6D-A866-E86CCA72117E}"/>
    <cellStyle name="Title 5" xfId="62708" xr:uid="{7CF6129C-EF00-401D-B464-BFBCD2D82B8A}"/>
    <cellStyle name="Title 6" xfId="62709" xr:uid="{C2B93561-874B-4CF9-A069-7E2301838C81}"/>
    <cellStyle name="Title 7" xfId="62710" xr:uid="{54DEE3FB-F7D1-491E-A5CE-31D26BFA8D3B}"/>
    <cellStyle name="Title 8" xfId="62711" xr:uid="{0B82C1DF-0948-437D-94F3-B43ACFDBC1F0}"/>
    <cellStyle name="Title 9" xfId="62712" xr:uid="{F840EA7E-27C0-4828-B26F-05AC2D77473F}"/>
    <cellStyle name="Total 2" xfId="62713" xr:uid="{D783325B-ECF3-4B9A-AAFC-12265EDB6154}"/>
    <cellStyle name="Total 2 2" xfId="62714" xr:uid="{A6B2BB4F-7E0C-4212-A42D-72B7741BB804}"/>
    <cellStyle name="Total 2 2 10" xfId="62715" xr:uid="{0ECD60E2-0F73-4EDA-8DBF-5992B136FF53}"/>
    <cellStyle name="Total 2 2 10 2" xfId="62716" xr:uid="{FBBA777F-C472-46D5-9B60-FF7DEA934C1F}"/>
    <cellStyle name="Total 2 2 11" xfId="62717" xr:uid="{4EF61925-18ED-4499-9502-4076B7F14EBF}"/>
    <cellStyle name="Total 2 2 11 2" xfId="62718" xr:uid="{D7C9036A-2ED9-423D-970E-F72F687349D8}"/>
    <cellStyle name="Total 2 2 12" xfId="62719" xr:uid="{AE3DB26D-097B-4316-B82E-3182F4EAB2EB}"/>
    <cellStyle name="Total 2 2 12 2" xfId="62720" xr:uid="{7424BFA3-6DFC-47EB-A70D-B7C53CE287DC}"/>
    <cellStyle name="Total 2 2 13" xfId="62721" xr:uid="{C95B499B-AAA1-400B-A02D-0A38CF7080DF}"/>
    <cellStyle name="Total 2 2 13 2" xfId="62722" xr:uid="{25CD131D-B28D-4411-8F2E-0FD7A6DFFFC8}"/>
    <cellStyle name="Total 2 2 14" xfId="62723" xr:uid="{F3AF446D-2C79-43F1-B072-6B6BCAB4AAA3}"/>
    <cellStyle name="Total 2 2 14 2" xfId="62724" xr:uid="{C3EB9552-8D7E-488C-81FF-C8291DEE57C7}"/>
    <cellStyle name="Total 2 2 15" xfId="62725" xr:uid="{B8BB8D23-639E-4D92-821B-6E2F68A50FEF}"/>
    <cellStyle name="Total 2 2 15 2" xfId="62726" xr:uid="{2AA17FD5-2D37-4CB9-9F2B-F67B19F4F320}"/>
    <cellStyle name="Total 2 2 16" xfId="62727" xr:uid="{881BB7FF-314D-4E31-951F-EA64C2C18033}"/>
    <cellStyle name="Total 2 2 16 2" xfId="62728" xr:uid="{EFCEEC52-AF17-4C36-BAC5-929D47F6C5AF}"/>
    <cellStyle name="Total 2 2 17" xfId="62729" xr:uid="{D2C076B8-D1B0-45BF-AF17-269AD494FC04}"/>
    <cellStyle name="Total 2 2 17 2" xfId="62730" xr:uid="{DAB64BD9-4B73-4C6F-8A7D-8626E74BC66B}"/>
    <cellStyle name="Total 2 2 18" xfId="62731" xr:uid="{FBFFE900-91E9-4120-AF52-DA2F877A6F93}"/>
    <cellStyle name="Total 2 2 18 2" xfId="62732" xr:uid="{5BF9727F-3C98-4901-9F1C-51A45A45BE16}"/>
    <cellStyle name="Total 2 2 19" xfId="62733" xr:uid="{D5F2A998-2F63-4840-9816-63A438275FD9}"/>
    <cellStyle name="Total 2 2 2" xfId="62734" xr:uid="{9A304711-6A37-4515-A5C1-F3AA82A376EB}"/>
    <cellStyle name="Total 2 2 2 2" xfId="62735" xr:uid="{BA90B60A-FEF9-432E-A993-9589F052BEDC}"/>
    <cellStyle name="Total 2 2 2 2 2" xfId="62736" xr:uid="{33FFC875-2472-4DB4-825E-56D43CBCE57B}"/>
    <cellStyle name="Total 2 2 2 2 2 2" xfId="62737" xr:uid="{2CB3E8D9-34DF-4F0A-8E7B-2F843AC13C09}"/>
    <cellStyle name="Total 2 2 2 2 2 3" xfId="62738" xr:uid="{3FD4178D-2D3A-4370-83D3-1D3942CDEF53}"/>
    <cellStyle name="Total 2 2 2 2 3" xfId="62739" xr:uid="{93DBBD54-CD61-4A69-B560-F1F1FA3D1380}"/>
    <cellStyle name="Total 2 2 2 2 3 2" xfId="62740" xr:uid="{7726332C-6AE3-4961-99DD-019E9892D5C1}"/>
    <cellStyle name="Total 2 2 2 2 4" xfId="62741" xr:uid="{E7518298-F17D-4569-9D54-7054DBD558C8}"/>
    <cellStyle name="Total 2 2 2 2 5" xfId="62742" xr:uid="{011C1705-8692-4C75-AE1C-7DBB3471DF6C}"/>
    <cellStyle name="Total 2 2 2 3" xfId="62743" xr:uid="{D815F88E-F871-4C9B-943E-C50854CDA739}"/>
    <cellStyle name="Total 2 2 2 3 2" xfId="62744" xr:uid="{49F720D1-99B9-43FC-9D56-089CA4360D06}"/>
    <cellStyle name="Total 2 2 2 3 2 2" xfId="62745" xr:uid="{8CB48EDD-392E-4F65-8346-96CE7EC40D55}"/>
    <cellStyle name="Total 2 2 2 3 3" xfId="62746" xr:uid="{67D58BF3-DE47-4D87-81BE-694DB3370B53}"/>
    <cellStyle name="Total 2 2 2 4" xfId="62747" xr:uid="{5F99D497-41AC-4127-9644-D92C0F633326}"/>
    <cellStyle name="Total 2 2 2 4 2" xfId="62748" xr:uid="{00632E0B-6235-4487-B0AE-4D9CB8A51B9B}"/>
    <cellStyle name="Total 2 2 2 5" xfId="62749" xr:uid="{0FD24A31-BF96-479C-8496-E8A768F20A4B}"/>
    <cellStyle name="Total 2 2 2 6" xfId="62750" xr:uid="{3F6E4826-FCD5-4928-ABCC-013CB78EA3EB}"/>
    <cellStyle name="Total 2 2 2_Actual PT" xfId="62751" xr:uid="{584C2B76-B4F3-4594-957D-3A0AC3449EF4}"/>
    <cellStyle name="Total 2 2 20" xfId="62752" xr:uid="{931EF586-69A4-47A7-8AE6-50C305A56641}"/>
    <cellStyle name="Total 2 2 3" xfId="62753" xr:uid="{C4BEECDD-A07F-4EEF-AB89-A61C6CE61527}"/>
    <cellStyle name="Total 2 2 3 2" xfId="62754" xr:uid="{68E66093-9EF8-45C7-9183-C795349A20A2}"/>
    <cellStyle name="Total 2 2 3 2 2" xfId="62755" xr:uid="{DE3A4205-2419-45C5-B4AA-5874A413E264}"/>
    <cellStyle name="Total 2 2 3 2 3" xfId="62756" xr:uid="{742A2FC1-5977-4BF9-8653-08BEC6626EBF}"/>
    <cellStyle name="Total 2 2 3 3" xfId="62757" xr:uid="{8400FD48-03E8-4948-80CD-666233054529}"/>
    <cellStyle name="Total 2 2 3 3 2" xfId="62758" xr:uid="{9A0CDF57-9273-4172-9C38-9BBDDBBAA42B}"/>
    <cellStyle name="Total 2 2 3 4" xfId="62759" xr:uid="{FA07981A-1F99-459F-AF6C-798E2AF75599}"/>
    <cellStyle name="Total 2 2 3 5" xfId="62760" xr:uid="{0839EA6F-14F3-427A-B12E-F80AF03197EF}"/>
    <cellStyle name="Total 2 2 3_Actual PT" xfId="62761" xr:uid="{96CFF172-6621-4E9A-AE14-7B4874347A6F}"/>
    <cellStyle name="Total 2 2 4" xfId="62762" xr:uid="{BD0A0312-8046-46F2-9232-AA4D77D28762}"/>
    <cellStyle name="Total 2 2 4 2" xfId="62763" xr:uid="{5302ECA7-FFAD-4ECD-933F-F7D64213C5D6}"/>
    <cellStyle name="Total 2 2 4 2 2" xfId="62764" xr:uid="{FE718B9F-A2D9-4DB2-9BB6-6AAC5FAF9840}"/>
    <cellStyle name="Total 2 2 4 3" xfId="62765" xr:uid="{A4DCBDFE-D726-4244-A8FC-73859E929F4D}"/>
    <cellStyle name="Total 2 2 4_Actual PT" xfId="62766" xr:uid="{A76D4ACB-6403-43EF-9B3C-08BB06B4BBD9}"/>
    <cellStyle name="Total 2 2 5" xfId="62767" xr:uid="{18AF20DB-D6BF-40EF-B068-3D586777E599}"/>
    <cellStyle name="Total 2 2 5 2" xfId="62768" xr:uid="{B91DBE66-3CB8-44F9-BD2F-ED88AE42EDAE}"/>
    <cellStyle name="Total 2 2 6" xfId="62769" xr:uid="{6304CD49-CDE0-404F-BECD-D302428491F0}"/>
    <cellStyle name="Total 2 2 6 2" xfId="62770" xr:uid="{636AAC63-C085-49B7-83B2-7D1B8E6C0663}"/>
    <cellStyle name="Total 2 2 7" xfId="62771" xr:uid="{2CB79FCE-817C-4505-87C5-EC6436180CBB}"/>
    <cellStyle name="Total 2 2 7 2" xfId="62772" xr:uid="{8F79014A-4118-4F95-A264-7FAE122071C0}"/>
    <cellStyle name="Total 2 2 8" xfId="62773" xr:uid="{D5F2FBDD-7C0D-4D8E-AEDE-B188CC1471CE}"/>
    <cellStyle name="Total 2 2 8 2" xfId="62774" xr:uid="{C2BF8C42-367A-4855-9E01-102FCBBDFB26}"/>
    <cellStyle name="Total 2 2 9" xfId="62775" xr:uid="{5A09DBEF-B5C9-435E-9554-4E81693C53EA}"/>
    <cellStyle name="Total 2 2 9 2" xfId="62776" xr:uid="{1C7B2532-B822-4846-A2F5-08FF0A3D9D4F}"/>
    <cellStyle name="Total 2 2_Actual PT" xfId="62777" xr:uid="{57125AA3-D1D8-4021-8E08-8E3DC787BE3B}"/>
    <cellStyle name="Total 2 3" xfId="62778" xr:uid="{7E06A55A-79EC-4015-8FC8-081F197177C9}"/>
    <cellStyle name="Total 2 3 2" xfId="62779" xr:uid="{574031D8-BF86-41A4-9214-280917B4064D}"/>
    <cellStyle name="Total 2 4" xfId="62780" xr:uid="{1A5C0B57-A7A0-4345-9E03-755102FC67C4}"/>
    <cellStyle name="Total 2 5" xfId="62781" xr:uid="{DE274AFB-D595-4DE6-8082-0378321DED26}"/>
    <cellStyle name="Total 2 5 2" xfId="62782" xr:uid="{93D77CDC-DFD6-465E-9785-82107F6D8C9C}"/>
    <cellStyle name="Total 2 6" xfId="62783" xr:uid="{F4C8AA1A-3712-476A-98B7-F732DF4EF4C9}"/>
    <cellStyle name="Total 2 7" xfId="62784" xr:uid="{DFA3F35B-7100-4446-85BF-85CA66B53913}"/>
    <cellStyle name="Total 2 8" xfId="62785" xr:uid="{8A7F0A66-F84E-4EB3-93D8-BAAA7EF3C888}"/>
    <cellStyle name="Total 2_Actual PT" xfId="62786" xr:uid="{2654DF8F-848F-473B-A3D2-1E5264EDF1D3}"/>
    <cellStyle name="Total 3" xfId="62787" xr:uid="{66F3DD50-B2C1-427A-82FB-263F4089ACFF}"/>
    <cellStyle name="Total 3 2" xfId="62788" xr:uid="{B78ED089-91D8-4107-BC83-FFD52472B7C3}"/>
    <cellStyle name="Total 3 2 10" xfId="62789" xr:uid="{AFF7D913-E2B1-46EF-AC98-06FDC79956F4}"/>
    <cellStyle name="Total 3 2 10 2" xfId="62790" xr:uid="{93669EFD-9126-4FB2-855B-B691D44A7BBF}"/>
    <cellStyle name="Total 3 2 11" xfId="62791" xr:uid="{1CF2411F-D752-4C3D-84B2-D6801911637F}"/>
    <cellStyle name="Total 3 2 11 2" xfId="62792" xr:uid="{EB0A6409-1793-41C6-A529-BF3270014313}"/>
    <cellStyle name="Total 3 2 12" xfId="62793" xr:uid="{F9C3E79C-7C03-4CFE-91AD-AA169C48D728}"/>
    <cellStyle name="Total 3 2 12 2" xfId="62794" xr:uid="{0F7C37C2-F5B8-46EA-8284-D72D21444B26}"/>
    <cellStyle name="Total 3 2 13" xfId="62795" xr:uid="{9883F074-A965-4FE3-8066-91A712F9D1CD}"/>
    <cellStyle name="Total 3 2 13 2" xfId="62796" xr:uid="{53B6EA22-13E3-43C9-9C88-9617EB0A175B}"/>
    <cellStyle name="Total 3 2 14" xfId="62797" xr:uid="{F36354B2-DDF0-4D81-859A-ED7CDE11721D}"/>
    <cellStyle name="Total 3 2 14 2" xfId="62798" xr:uid="{B2070B9C-AC22-4D8B-A6CF-2C6459CF05EC}"/>
    <cellStyle name="Total 3 2 15" xfId="62799" xr:uid="{55F57CCB-A063-4311-A0A5-B8AA4C22A332}"/>
    <cellStyle name="Total 3 2 15 2" xfId="62800" xr:uid="{167B2B5B-9A4F-4E4A-AD8F-8D561D603ED1}"/>
    <cellStyle name="Total 3 2 16" xfId="62801" xr:uid="{705F0F48-F8B5-42C8-A3ED-13BD13329465}"/>
    <cellStyle name="Total 3 2 16 2" xfId="62802" xr:uid="{6DB04C39-CF5E-46D2-87DC-0BA9B9147585}"/>
    <cellStyle name="Total 3 2 17" xfId="62803" xr:uid="{5FB53A34-0843-4250-9CE7-326B5AC05C77}"/>
    <cellStyle name="Total 3 2 17 2" xfId="62804" xr:uid="{B38A4DF2-233F-4F40-9886-E2780572138F}"/>
    <cellStyle name="Total 3 2 18" xfId="62805" xr:uid="{730DB708-54BD-4D2F-A766-9F752FE456A0}"/>
    <cellStyle name="Total 3 2 18 2" xfId="62806" xr:uid="{65934AAB-C1C5-4596-AB9D-90E915550747}"/>
    <cellStyle name="Total 3 2 19" xfId="62807" xr:uid="{77DA48A3-AFB1-461F-B442-9028F55A13FA}"/>
    <cellStyle name="Total 3 2 2" xfId="62808" xr:uid="{AA8BD606-2974-42DB-BC94-E8D2134162CA}"/>
    <cellStyle name="Total 3 2 2 2" xfId="62809" xr:uid="{3536BD3C-55C4-4624-A56C-89486FF8406C}"/>
    <cellStyle name="Total 3 2 2 2 2" xfId="62810" xr:uid="{0EC97634-821E-4E1C-BF87-D495EB798F87}"/>
    <cellStyle name="Total 3 2 2 2 2 2" xfId="62811" xr:uid="{D1DB3A86-BCA4-4F6B-A1AF-548E1519D434}"/>
    <cellStyle name="Total 3 2 2 2 3" xfId="62812" xr:uid="{89B1DC3D-4C18-48D5-9E62-11D41915263B}"/>
    <cellStyle name="Total 3 2 2 3" xfId="62813" xr:uid="{AE6E53EF-FC2C-45D4-82FC-18D75E4A56ED}"/>
    <cellStyle name="Total 3 2 2 3 2" xfId="62814" xr:uid="{FCA68205-0D84-4F8F-A761-4FC6CB6B4A21}"/>
    <cellStyle name="Total 3 2 2 3 3" xfId="62815" xr:uid="{C21A5F81-0E54-45B5-8A27-6C8CC78D47B0}"/>
    <cellStyle name="Total 3 2 2 4" xfId="62816" xr:uid="{B68FA8C7-7548-402F-8AEF-98C0B36BD933}"/>
    <cellStyle name="Total 3 2 2 5" xfId="62817" xr:uid="{CD3A6B57-C36A-439F-BA0F-501AF764D953}"/>
    <cellStyle name="Total 3 2 2_Actual PT" xfId="62818" xr:uid="{EE6C4A72-1FBF-4A30-AEB9-C0C291B5902F}"/>
    <cellStyle name="Total 3 2 20" xfId="62819" xr:uid="{3ADF56EC-F107-417D-A1A5-5494EC8DFF88}"/>
    <cellStyle name="Total 3 2 3" xfId="62820" xr:uid="{A9E2B7DC-ECCB-442E-92D7-40A04700593D}"/>
    <cellStyle name="Total 3 2 3 2" xfId="62821" xr:uid="{F6796B08-E438-45D1-832C-A1FCACCC551B}"/>
    <cellStyle name="Total 3 2 3 2 2" xfId="62822" xr:uid="{4494385D-BB1F-4047-B6EA-89E2F796EFDC}"/>
    <cellStyle name="Total 3 2 3 3" xfId="62823" xr:uid="{EBB06D10-AFA5-4CA9-A4D1-BC7A11F460FD}"/>
    <cellStyle name="Total 3 2 4" xfId="62824" xr:uid="{BB750C59-3C76-441D-A85A-D30F4AAD089E}"/>
    <cellStyle name="Total 3 2 4 2" xfId="62825" xr:uid="{B3431AD2-D865-4394-B3B3-974A3B8DC2B0}"/>
    <cellStyle name="Total 3 2 4 3" xfId="62826" xr:uid="{32B9FA88-5C86-496D-A9C3-A36B4CA81986}"/>
    <cellStyle name="Total 3 2 5" xfId="62827" xr:uid="{655A474A-6C49-41CC-A2D2-EEF7CC7AE44D}"/>
    <cellStyle name="Total 3 2 5 2" xfId="62828" xr:uid="{02C5B5C0-8B67-4E3E-9965-A55C05009D61}"/>
    <cellStyle name="Total 3 2 5 3" xfId="62829" xr:uid="{A4BE6AC5-3AB9-4BFF-A53A-F1F08E8D22E3}"/>
    <cellStyle name="Total 3 2 6" xfId="62830" xr:uid="{5EF3A4F2-6582-43FA-ABE1-FBA189D3A9C8}"/>
    <cellStyle name="Total 3 2 6 2" xfId="62831" xr:uid="{8A13022F-5E26-4504-8FFA-A2FFE170A6FA}"/>
    <cellStyle name="Total 3 2 7" xfId="62832" xr:uid="{6FC0C253-F9D9-4B56-A2C6-ED200D799460}"/>
    <cellStyle name="Total 3 2 7 2" xfId="62833" xr:uid="{EE78A33F-DB24-450F-A1D7-4E0D41D5422C}"/>
    <cellStyle name="Total 3 2 8" xfId="62834" xr:uid="{6AF4702D-DE3C-4EE7-9866-8AA0E4184DDF}"/>
    <cellStyle name="Total 3 2 8 2" xfId="62835" xr:uid="{A54AF79B-7F40-494F-A333-F21A5AE7DF1F}"/>
    <cellStyle name="Total 3 2 9" xfId="62836" xr:uid="{BA8BCAAF-CA0B-4F84-BA42-8765D8602ABE}"/>
    <cellStyle name="Total 3 2 9 2" xfId="62837" xr:uid="{5404F7BB-E41F-4217-AEE0-DEE46DC89054}"/>
    <cellStyle name="Total 3 2_Actual PT" xfId="62838" xr:uid="{CB8FC9FB-1AA9-42A2-B5B8-FD6F4C703AD4}"/>
    <cellStyle name="Total 3 3" xfId="62839" xr:uid="{BAA29BC4-5BEE-4FF0-BF44-D5F7D353C13A}"/>
    <cellStyle name="Total 3 3 2" xfId="62840" xr:uid="{66C24CC4-7603-4A8A-98DE-D0788EC08DC3}"/>
    <cellStyle name="Total 3 3 2 2" xfId="62841" xr:uid="{72C0F6A4-1572-4B79-A70F-AB0F96203E00}"/>
    <cellStyle name="Total 3 3 2 3" xfId="62842" xr:uid="{E78E2FAF-774B-4D4C-8D80-E9C5C5163910}"/>
    <cellStyle name="Total 3 3 3" xfId="62843" xr:uid="{70D5F591-8DFC-435A-B645-D3165C39D0D0}"/>
    <cellStyle name="Total 3 3 3 2" xfId="62844" xr:uid="{A86405A3-1323-409B-9A83-406984421454}"/>
    <cellStyle name="Total 3 3 4" xfId="62845" xr:uid="{738C2238-065D-4B31-970D-726E816815B9}"/>
    <cellStyle name="Total 3 3 5" xfId="62846" xr:uid="{DDA97ACC-3E0B-4C55-B503-8230ED1B2EA5}"/>
    <cellStyle name="Total 3 3_Actual PT" xfId="62847" xr:uid="{305F22A9-19A6-4D67-A700-DEBE32F44C14}"/>
    <cellStyle name="Total 3 4" xfId="62848" xr:uid="{6A163F39-2FFA-4901-A002-008CE03FAAAD}"/>
    <cellStyle name="Total 3 4 2" xfId="62849" xr:uid="{26986040-DCE1-46EE-A3E1-A96B0CEE3A6D}"/>
    <cellStyle name="Total 3 4 3" xfId="62850" xr:uid="{21B063C9-95FD-41B3-B20A-4AFD18D1ACC2}"/>
    <cellStyle name="Total 3 5" xfId="62851" xr:uid="{C1F1902C-4328-4EF4-8E35-7C32B0B5B64C}"/>
    <cellStyle name="Total 3 5 2" xfId="62852" xr:uid="{C2F0C4E3-69DA-4E54-92F1-0A86AB633E73}"/>
    <cellStyle name="Total 3 6" xfId="62853" xr:uid="{4663E0CC-A5FC-4CD7-8C58-F5CE1A6DEFDB}"/>
    <cellStyle name="Total 3_Actual PT" xfId="62854" xr:uid="{B14D45AB-3711-48A4-8517-6615A7E2F466}"/>
    <cellStyle name="Total 4" xfId="62855" xr:uid="{E4593DC8-A22E-479F-A0C3-E68C119D70C0}"/>
    <cellStyle name="Total 4 2" xfId="62856" xr:uid="{D953E8F1-3955-4756-8DAE-D40FC5B4A9C5}"/>
    <cellStyle name="Total 4 2 10" xfId="62857" xr:uid="{94E57BEF-6B63-4B73-B900-B2778A045883}"/>
    <cellStyle name="Total 4 2 10 2" xfId="62858" xr:uid="{A580DAF7-2396-4DAE-844E-385930A007A5}"/>
    <cellStyle name="Total 4 2 11" xfId="62859" xr:uid="{C1881168-E22C-40A2-969A-25E40BAF052C}"/>
    <cellStyle name="Total 4 2 11 2" xfId="62860" xr:uid="{5950534A-73F5-4545-8377-A34CCF0F745D}"/>
    <cellStyle name="Total 4 2 12" xfId="62861" xr:uid="{76ACC666-FEC2-4B11-A5B2-1C75B0F60985}"/>
    <cellStyle name="Total 4 2 12 2" xfId="62862" xr:uid="{F011F97B-BC80-4152-99BA-56A9E9FDA4AC}"/>
    <cellStyle name="Total 4 2 13" xfId="62863" xr:uid="{4A129062-64AE-4FDA-AAC1-2B0BB2D93954}"/>
    <cellStyle name="Total 4 2 13 2" xfId="62864" xr:uid="{E1A857AB-2A3B-41E9-B1D8-2B8EF5F358E5}"/>
    <cellStyle name="Total 4 2 14" xfId="62865" xr:uid="{1B650808-518A-4902-899F-520E402E4E54}"/>
    <cellStyle name="Total 4 2 14 2" xfId="62866" xr:uid="{AA6CD208-2494-4982-BA48-7C9210A0AFB0}"/>
    <cellStyle name="Total 4 2 15" xfId="62867" xr:uid="{9F06DE90-C161-4ECD-9EE4-DCFEE2ADE36B}"/>
    <cellStyle name="Total 4 2 15 2" xfId="62868" xr:uid="{C8C92D3F-A9CB-499B-AF58-F28DF65C8517}"/>
    <cellStyle name="Total 4 2 16" xfId="62869" xr:uid="{152B0E04-5489-40A2-8842-5A9562FB206D}"/>
    <cellStyle name="Total 4 2 16 2" xfId="62870" xr:uid="{D6E70F6D-8FF7-4A63-8CB5-F46139963F1E}"/>
    <cellStyle name="Total 4 2 17" xfId="62871" xr:uid="{0D99F447-D6DB-47D6-8C18-AC5FFEB15021}"/>
    <cellStyle name="Total 4 2 17 2" xfId="62872" xr:uid="{6FA30053-FF91-4588-B57E-207321B87CE4}"/>
    <cellStyle name="Total 4 2 18" xfId="62873" xr:uid="{A858F5E1-56D9-4EBC-83ED-66059A5DC6E7}"/>
    <cellStyle name="Total 4 2 18 2" xfId="62874" xr:uid="{3AC4FAD9-AAD6-44B2-87F8-17E53BF862DA}"/>
    <cellStyle name="Total 4 2 19" xfId="62875" xr:uid="{E35CF591-3897-472A-AFE5-456B661B44B1}"/>
    <cellStyle name="Total 4 2 2" xfId="62876" xr:uid="{CBAD7484-6457-465D-A27B-3154CE970848}"/>
    <cellStyle name="Total 4 2 2 2" xfId="62877" xr:uid="{16C9CD03-F795-49C9-A957-8DE7D27CCD57}"/>
    <cellStyle name="Total 4 2 2 2 2" xfId="62878" xr:uid="{914AE200-D031-493F-B886-F96937D17D88}"/>
    <cellStyle name="Total 4 2 2 2 2 2" xfId="62879" xr:uid="{A9D95B48-5637-47A5-8A2C-D75A00E3F200}"/>
    <cellStyle name="Total 4 2 2 2 3" xfId="62880" xr:uid="{082A7299-1482-4BA3-B5B2-EA9C43A745AE}"/>
    <cellStyle name="Total 4 2 2 3" xfId="62881" xr:uid="{8C4056BF-BC35-40FC-B898-6EE9044F3016}"/>
    <cellStyle name="Total 4 2 2 3 2" xfId="62882" xr:uid="{580F1052-9BB6-4A97-A7B2-3C87151FE4EE}"/>
    <cellStyle name="Total 4 2 2 3 3" xfId="62883" xr:uid="{C25710A0-7C17-49EE-AD4A-5EA1F32ADF2B}"/>
    <cellStyle name="Total 4 2 2 4" xfId="62884" xr:uid="{8F114DC5-53A3-45E4-AECB-1B886B70E016}"/>
    <cellStyle name="Total 4 2 2 5" xfId="62885" xr:uid="{552BE47B-0A19-45D1-B506-79DE8A9F9D80}"/>
    <cellStyle name="Total 4 2 2_Actual PT" xfId="62886" xr:uid="{7A0F72B5-639A-4D4B-BBE8-C0B9D8C27F9F}"/>
    <cellStyle name="Total 4 2 20" xfId="62887" xr:uid="{467FC12D-7AEA-4FC8-B4E3-993BA4A6D69A}"/>
    <cellStyle name="Total 4 2 3" xfId="62888" xr:uid="{79C444D0-CC77-4486-8D6D-2AD9BB95F2F3}"/>
    <cellStyle name="Total 4 2 3 2" xfId="62889" xr:uid="{FD00C0A4-2116-4520-A3A0-AA3BD584878C}"/>
    <cellStyle name="Total 4 2 3 2 2" xfId="62890" xr:uid="{EE206668-9C7E-4656-A3FF-F558F3F3B82E}"/>
    <cellStyle name="Total 4 2 3 3" xfId="62891" xr:uid="{6EE20D1D-D73E-4575-B69E-B5EB06EC068C}"/>
    <cellStyle name="Total 4 2 4" xfId="62892" xr:uid="{2132151E-7C38-46F0-9EEF-2FF937E59BB5}"/>
    <cellStyle name="Total 4 2 4 2" xfId="62893" xr:uid="{6580E385-A013-4332-A226-7C08BA7A437F}"/>
    <cellStyle name="Total 4 2 4 3" xfId="62894" xr:uid="{2E3A7296-05DA-41AC-9938-AB82DD6DD31C}"/>
    <cellStyle name="Total 4 2 5" xfId="62895" xr:uid="{1A956CA9-72A3-4AB5-B98A-6D12034CB759}"/>
    <cellStyle name="Total 4 2 5 2" xfId="62896" xr:uid="{0630DE96-1990-4E2A-9CD2-1A4E3CFF689B}"/>
    <cellStyle name="Total 4 2 5 3" xfId="62897" xr:uid="{815FBDDF-844F-4EC7-A905-012CADE41A0C}"/>
    <cellStyle name="Total 4 2 6" xfId="62898" xr:uid="{B994A9B1-DC58-451F-B686-73AB4117A258}"/>
    <cellStyle name="Total 4 2 6 2" xfId="62899" xr:uid="{E978F1DC-6C59-4796-85DA-7C50028BD841}"/>
    <cellStyle name="Total 4 2 7" xfId="62900" xr:uid="{484AC662-49B4-4839-AF62-C283EF9F4CAB}"/>
    <cellStyle name="Total 4 2 7 2" xfId="62901" xr:uid="{AD8C5D65-424B-48FA-98A8-FE223C25A3A0}"/>
    <cellStyle name="Total 4 2 8" xfId="62902" xr:uid="{D3D07378-4BAD-43BD-B1AD-F969061A616B}"/>
    <cellStyle name="Total 4 2 8 2" xfId="62903" xr:uid="{2F352974-34B1-4D14-B793-761DB051E52D}"/>
    <cellStyle name="Total 4 2 9" xfId="62904" xr:uid="{72944DF0-B264-42E5-9878-E2E337D2DEF8}"/>
    <cellStyle name="Total 4 2 9 2" xfId="62905" xr:uid="{71EA097B-8275-4A21-B030-5326EEC1B5A5}"/>
    <cellStyle name="Total 4 2_Actual PT" xfId="62906" xr:uid="{F5E61D69-BAC1-41DB-A5C0-61B13309AE54}"/>
    <cellStyle name="Total 4 3" xfId="62907" xr:uid="{C7CD509E-D347-443F-8978-696C0B2CA73E}"/>
    <cellStyle name="Total 4 3 2" xfId="62908" xr:uid="{DD579982-22A2-47EA-ACE7-426827DC6B74}"/>
    <cellStyle name="Total 4 3 2 2" xfId="62909" xr:uid="{93B94A13-589B-4B84-A21B-03C2D8DF6209}"/>
    <cellStyle name="Total 4 3 2 3" xfId="62910" xr:uid="{B0E06924-1D25-428F-9A17-0F85A1969A9B}"/>
    <cellStyle name="Total 4 3 3" xfId="62911" xr:uid="{EA381925-D673-4B4C-892A-27DBC35A602D}"/>
    <cellStyle name="Total 4 3 3 2" xfId="62912" xr:uid="{8DC8F845-BA3B-4F2D-B4EE-063DF0AC7730}"/>
    <cellStyle name="Total 4 3 4" xfId="62913" xr:uid="{F66EB109-92B9-4CE9-8198-A45D11122289}"/>
    <cellStyle name="Total 4 3 5" xfId="62914" xr:uid="{EB89E5A3-ED4A-445F-BFAC-F936A62ADFBF}"/>
    <cellStyle name="Total 4 3_Actual PT" xfId="62915" xr:uid="{CF725C54-5AF6-4CAF-AB74-FD2BBFECC56A}"/>
    <cellStyle name="Total 4 4" xfId="62916" xr:uid="{DE3D6734-6F73-4F36-991A-F5A83B0DA4E6}"/>
    <cellStyle name="Total 4 4 2" xfId="62917" xr:uid="{A9B02770-2E7A-4251-9631-08120FD5CA61}"/>
    <cellStyle name="Total 4 5" xfId="62918" xr:uid="{D0E7B41B-43FC-4482-BE8E-528A89B7BB93}"/>
    <cellStyle name="Total 4 5 2" xfId="62919" xr:uid="{58BE0CEE-1F86-424E-84AE-ED563B284644}"/>
    <cellStyle name="Total 4 6" xfId="62920" xr:uid="{821A4FFB-AEDD-451C-92E8-01B08D541C20}"/>
    <cellStyle name="Total 4_Actual PT" xfId="62921" xr:uid="{EE207274-814A-47DE-A422-2B821BCA54B2}"/>
    <cellStyle name="Total 5" xfId="62922" xr:uid="{56C2A679-AC86-4476-B92D-226B939343CE}"/>
    <cellStyle name="Total 5 2" xfId="62923" xr:uid="{55AE9659-370A-4226-A8CC-C976B3B646C8}"/>
    <cellStyle name="Total 5 2 10" xfId="62924" xr:uid="{76761D15-B199-4888-8D92-3D9B5D95CA17}"/>
    <cellStyle name="Total 5 2 10 2" xfId="62925" xr:uid="{ED9B5E6A-1AE3-46F0-B961-42CBB2C551D3}"/>
    <cellStyle name="Total 5 2 11" xfId="62926" xr:uid="{6410A6B5-FB9F-4AF2-B595-856D3006C44C}"/>
    <cellStyle name="Total 5 2 11 2" xfId="62927" xr:uid="{2A8A3A08-6AE7-46ED-8898-5AA5B7F4A026}"/>
    <cellStyle name="Total 5 2 12" xfId="62928" xr:uid="{F0F8F5AA-19AB-4D98-A5C0-4618FCF2F53A}"/>
    <cellStyle name="Total 5 2 12 2" xfId="62929" xr:uid="{40C95755-FDA8-491F-8AB1-919FD4639683}"/>
    <cellStyle name="Total 5 2 13" xfId="62930" xr:uid="{5B528F54-AF5F-4064-8250-CC5147DE22D5}"/>
    <cellStyle name="Total 5 2 13 2" xfId="62931" xr:uid="{D3DCB3CB-7CC8-4F0D-90D3-CD6585E1D8F4}"/>
    <cellStyle name="Total 5 2 14" xfId="62932" xr:uid="{C946701C-9A2E-4FFF-B361-74085F8DE309}"/>
    <cellStyle name="Total 5 2 14 2" xfId="62933" xr:uid="{6446D7F7-5B36-4A7D-83B2-5541D74F83A7}"/>
    <cellStyle name="Total 5 2 15" xfId="62934" xr:uid="{86E7950D-DB64-4274-B1B6-81AFFDF774B8}"/>
    <cellStyle name="Total 5 2 15 2" xfId="62935" xr:uid="{B9A4EA69-6826-4743-9A52-A1863573E10F}"/>
    <cellStyle name="Total 5 2 16" xfId="62936" xr:uid="{8D254F4C-0A4B-491D-B499-2D91B335909C}"/>
    <cellStyle name="Total 5 2 16 2" xfId="62937" xr:uid="{BD441BA8-0860-4E44-AB2C-342A32BD675D}"/>
    <cellStyle name="Total 5 2 17" xfId="62938" xr:uid="{8E1D4033-4EB8-405E-86AF-A4F9B6D15C0F}"/>
    <cellStyle name="Total 5 2 17 2" xfId="62939" xr:uid="{8222262B-C62C-4E2E-9100-6A94EE733C24}"/>
    <cellStyle name="Total 5 2 18" xfId="62940" xr:uid="{23FDAF17-AF06-44B8-B516-2E55F54B6511}"/>
    <cellStyle name="Total 5 2 18 2" xfId="62941" xr:uid="{415BA47E-10D7-4B14-8B74-0C542133F834}"/>
    <cellStyle name="Total 5 2 19" xfId="62942" xr:uid="{E50600F6-3782-49D3-9487-1362F3724FDB}"/>
    <cellStyle name="Total 5 2 2" xfId="62943" xr:uid="{DCD0B0A8-7CDB-4615-BFB8-9E44DF4D0473}"/>
    <cellStyle name="Total 5 2 2 2" xfId="62944" xr:uid="{ECC55C42-043F-4012-AFCA-703FE619320F}"/>
    <cellStyle name="Total 5 2 2 2 2" xfId="62945" xr:uid="{4A5BF655-C025-4965-8050-222153747A52}"/>
    <cellStyle name="Total 5 2 2 2 2 2" xfId="62946" xr:uid="{CF2B3A16-7D5D-469C-8A48-2F4C68A17015}"/>
    <cellStyle name="Total 5 2 2 2 3" xfId="62947" xr:uid="{806B1784-1FFC-41CE-8484-0C9EB95760AF}"/>
    <cellStyle name="Total 5 2 2 3" xfId="62948" xr:uid="{AE9FEE0C-1739-4DCE-AC8C-30EDAB7F9421}"/>
    <cellStyle name="Total 5 2 2 3 2" xfId="62949" xr:uid="{EF06A55C-F927-4BD9-88A0-BB7BC26A307A}"/>
    <cellStyle name="Total 5 2 2 3 3" xfId="62950" xr:uid="{1763002E-55A5-42A1-A934-6F3188AD48C0}"/>
    <cellStyle name="Total 5 2 2 4" xfId="62951" xr:uid="{5A8B2DFC-8686-4B02-9B75-9C8CE77B3749}"/>
    <cellStyle name="Total 5 2 2 5" xfId="62952" xr:uid="{A1BDF304-5E78-4CA1-ABB3-252CDA47196D}"/>
    <cellStyle name="Total 5 2 2_Actual PT" xfId="62953" xr:uid="{42569484-5EB3-48F8-B2A2-4BA444E91E37}"/>
    <cellStyle name="Total 5 2 20" xfId="62954" xr:uid="{6BCFF256-6E6F-493A-B887-C8424686C48F}"/>
    <cellStyle name="Total 5 2 3" xfId="62955" xr:uid="{7102A868-A785-4E19-9FD6-FB9CEA9E36D0}"/>
    <cellStyle name="Total 5 2 3 2" xfId="62956" xr:uid="{54912152-8B64-47E5-8784-228A0AA0199F}"/>
    <cellStyle name="Total 5 2 3 2 2" xfId="62957" xr:uid="{816DDBB4-162C-455B-AF18-20FDBD88FA67}"/>
    <cellStyle name="Total 5 2 3 3" xfId="62958" xr:uid="{6606852A-70C5-4A41-B136-4D22313E6E03}"/>
    <cellStyle name="Total 5 2 4" xfId="62959" xr:uid="{6A826BEE-1897-48DB-8327-1D9E1E246051}"/>
    <cellStyle name="Total 5 2 4 2" xfId="62960" xr:uid="{7126F362-579F-4B9C-8CB7-B2F06EBBB8C5}"/>
    <cellStyle name="Total 5 2 4 3" xfId="62961" xr:uid="{736280D5-A80B-45CC-9D4D-E4341142A5FF}"/>
    <cellStyle name="Total 5 2 5" xfId="62962" xr:uid="{5E1C5F90-E49E-4E58-97D3-2ABD4D290DAF}"/>
    <cellStyle name="Total 5 2 5 2" xfId="62963" xr:uid="{4193E7ED-CF16-47E2-933A-116EC6CF9624}"/>
    <cellStyle name="Total 5 2 5 3" xfId="62964" xr:uid="{670946D3-F415-4A87-B156-17A829E84C9B}"/>
    <cellStyle name="Total 5 2 6" xfId="62965" xr:uid="{1B64F565-CB50-4B28-AC99-DDD7BCABBA63}"/>
    <cellStyle name="Total 5 2 6 2" xfId="62966" xr:uid="{94CCDE22-66A7-4C5B-8152-BE3437194074}"/>
    <cellStyle name="Total 5 2 7" xfId="62967" xr:uid="{6D8A847C-1C8E-40D4-886D-E426ED4488AA}"/>
    <cellStyle name="Total 5 2 7 2" xfId="62968" xr:uid="{CD837EB9-F1E0-4732-BC55-A6113471930F}"/>
    <cellStyle name="Total 5 2 8" xfId="62969" xr:uid="{FEF69CDB-8F91-4FBE-A889-8ECE4D0EA700}"/>
    <cellStyle name="Total 5 2 8 2" xfId="62970" xr:uid="{8E90FA31-6B36-47C6-9E08-C09F1ACA0289}"/>
    <cellStyle name="Total 5 2 9" xfId="62971" xr:uid="{8E0E69F6-291D-40D2-8405-2233E3F92FB7}"/>
    <cellStyle name="Total 5 2 9 2" xfId="62972" xr:uid="{40427033-93FB-40A6-B5E3-1BDEBF9768BB}"/>
    <cellStyle name="Total 5 2_Actual PT" xfId="62973" xr:uid="{33AA7836-F5E9-4D97-904C-74DD3AA71F03}"/>
    <cellStyle name="Total 5 3" xfId="62974" xr:uid="{8B738032-E80C-4E77-A6EB-05C1D9EAA799}"/>
    <cellStyle name="Total 5 3 2" xfId="62975" xr:uid="{72ECEF9F-2C39-4D17-9769-14156EAA65B0}"/>
    <cellStyle name="Total 5 3 2 2" xfId="62976" xr:uid="{DFE5385A-C6FE-44CC-97D7-EEBE828CA101}"/>
    <cellStyle name="Total 5 3 2 3" xfId="62977" xr:uid="{EA80926E-85C6-4752-99B7-4B3BE12D56A6}"/>
    <cellStyle name="Total 5 3 3" xfId="62978" xr:uid="{D70F4A63-217C-4F3A-A8A8-AB803D962501}"/>
    <cellStyle name="Total 5 3 3 2" xfId="62979" xr:uid="{24FF8CC3-265E-4AE3-BF0E-1ECF0C68F5C3}"/>
    <cellStyle name="Total 5 3 4" xfId="62980" xr:uid="{E4CE122E-552E-480B-92B5-E82085A5C61E}"/>
    <cellStyle name="Total 5 3 5" xfId="62981" xr:uid="{35EEF855-01E2-4877-92F7-403D852C3F8C}"/>
    <cellStyle name="Total 5 3_Actual PT" xfId="62982" xr:uid="{CCD0D737-F7D2-4498-AC4F-980FAB0352E4}"/>
    <cellStyle name="Total 5 4" xfId="62983" xr:uid="{97A43D74-1C81-4CE1-9546-E001EE78EAD2}"/>
    <cellStyle name="Total 5 4 2" xfId="62984" xr:uid="{916097CC-C88B-408A-8092-68B72927E909}"/>
    <cellStyle name="Total 5 5" xfId="62985" xr:uid="{71181F1B-195C-476D-ABDB-1E09E55400D7}"/>
    <cellStyle name="Total 5 5 2" xfId="62986" xr:uid="{14352E6C-FD10-4E8E-990B-4BA57EB714AD}"/>
    <cellStyle name="Total 5 6" xfId="62987" xr:uid="{584D0E64-AF6C-4519-8B12-ABE5CF69F31B}"/>
    <cellStyle name="Total 5_Actual PT" xfId="62988" xr:uid="{685297DB-0225-4CE0-A446-6CDF106C37DC}"/>
    <cellStyle name="Total 6" xfId="62989" xr:uid="{370E4547-B2A2-4915-8516-0C08655A21DC}"/>
    <cellStyle name="Total 6 2" xfId="62990" xr:uid="{570449EE-3667-40AB-8224-4BE79A29B9B2}"/>
    <cellStyle name="Total 6 2 10" xfId="62991" xr:uid="{37B76934-5082-4215-B96C-2CB54FF2A9F7}"/>
    <cellStyle name="Total 6 2 10 2" xfId="62992" xr:uid="{98BECF91-2E5A-4AC8-B8B9-988F3B9D8D6F}"/>
    <cellStyle name="Total 6 2 11" xfId="62993" xr:uid="{2FCF6194-4DFD-4757-9B43-45825795FA9A}"/>
    <cellStyle name="Total 6 2 11 2" xfId="62994" xr:uid="{A00DB687-4A47-439A-93E0-60AC5D832BDC}"/>
    <cellStyle name="Total 6 2 12" xfId="62995" xr:uid="{DDC09331-82EF-43FC-B467-C12E49BDCC21}"/>
    <cellStyle name="Total 6 2 12 2" xfId="62996" xr:uid="{0E007929-470B-425F-9A2C-477A1B3D1697}"/>
    <cellStyle name="Total 6 2 13" xfId="62997" xr:uid="{3000A251-6581-4185-93BA-997315223741}"/>
    <cellStyle name="Total 6 2 13 2" xfId="62998" xr:uid="{3B95A34D-9AFD-4D0B-BEE9-1B518FE921E1}"/>
    <cellStyle name="Total 6 2 14" xfId="62999" xr:uid="{472FE7B0-E990-4CE1-9F77-3DE3143F28A8}"/>
    <cellStyle name="Total 6 2 14 2" xfId="63000" xr:uid="{63F62D4C-7B4F-43B6-BB88-4B6693BF9D98}"/>
    <cellStyle name="Total 6 2 15" xfId="63001" xr:uid="{BDAAE187-B85F-4792-8666-DFAD225F33FA}"/>
    <cellStyle name="Total 6 2 15 2" xfId="63002" xr:uid="{F65240A0-DA32-4E05-A4B9-74B67057CA74}"/>
    <cellStyle name="Total 6 2 16" xfId="63003" xr:uid="{37A35FCE-5A85-4E7B-8A3B-CC2EAD85C26E}"/>
    <cellStyle name="Total 6 2 16 2" xfId="63004" xr:uid="{374F7B59-46A9-4061-9406-7A976A88080A}"/>
    <cellStyle name="Total 6 2 17" xfId="63005" xr:uid="{8EBBDF13-F40F-499D-9008-19C4FC88EC54}"/>
    <cellStyle name="Total 6 2 17 2" xfId="63006" xr:uid="{B477E473-331E-4094-A9B9-9152AF17D1A6}"/>
    <cellStyle name="Total 6 2 18" xfId="63007" xr:uid="{05429C96-4529-42C0-ABDD-B2F70EB85D7F}"/>
    <cellStyle name="Total 6 2 18 2" xfId="63008" xr:uid="{30292588-B1C8-459C-96E3-6C9E994B6428}"/>
    <cellStyle name="Total 6 2 19" xfId="63009" xr:uid="{FE363928-3E84-487B-A63C-AD390EB3CFE4}"/>
    <cellStyle name="Total 6 2 2" xfId="63010" xr:uid="{70850CEB-5FD5-4BB3-8FB7-05448A6829EF}"/>
    <cellStyle name="Total 6 2 2 2" xfId="63011" xr:uid="{B9522545-7C94-47BA-9D25-085366FFC0C7}"/>
    <cellStyle name="Total 6 2 2 2 2" xfId="63012" xr:uid="{B650841D-6AB0-483D-AC8E-EBFD8FFB7C29}"/>
    <cellStyle name="Total 6 2 2 2 2 2" xfId="63013" xr:uid="{462CA19C-7F71-427C-A9A8-E0B1C1610694}"/>
    <cellStyle name="Total 6 2 2 2 3" xfId="63014" xr:uid="{6DA2DB35-677C-4273-8A78-2B38CAC29F46}"/>
    <cellStyle name="Total 6 2 2 3" xfId="63015" xr:uid="{0690D4A4-5B9F-4020-AEFD-5621F2D58E28}"/>
    <cellStyle name="Total 6 2 2 3 2" xfId="63016" xr:uid="{E42DE341-540B-4C95-8ABC-7FBA0F3DDB5F}"/>
    <cellStyle name="Total 6 2 2 3 3" xfId="63017" xr:uid="{E4A1E305-0758-4587-BDC2-EA7E5458C190}"/>
    <cellStyle name="Total 6 2 2 4" xfId="63018" xr:uid="{C0A19BCA-73DB-44B0-B04F-3BB2673B187C}"/>
    <cellStyle name="Total 6 2 2 5" xfId="63019" xr:uid="{FC0B76B1-DA9B-4D82-BCD5-BD9720D9FFDE}"/>
    <cellStyle name="Total 6 2 2_Actual PT" xfId="63020" xr:uid="{A76A424C-D186-44F1-89E7-90B1D25234C5}"/>
    <cellStyle name="Total 6 2 20" xfId="63021" xr:uid="{B68116EB-EF1B-4181-BBCA-4BB137EE7672}"/>
    <cellStyle name="Total 6 2 3" xfId="63022" xr:uid="{B175476C-7491-4554-BFB7-63A33F9F8E87}"/>
    <cellStyle name="Total 6 2 3 2" xfId="63023" xr:uid="{951627A1-C2B7-4BF6-A56B-F6A8D3796784}"/>
    <cellStyle name="Total 6 2 3 2 2" xfId="63024" xr:uid="{0A2861AB-CEC8-4541-A041-E4C39387B572}"/>
    <cellStyle name="Total 6 2 3 3" xfId="63025" xr:uid="{2518A5D1-8306-4EC3-8FA5-25499A6F737D}"/>
    <cellStyle name="Total 6 2 4" xfId="63026" xr:uid="{F6BE7D17-9B90-441C-847F-61E90812109A}"/>
    <cellStyle name="Total 6 2 4 2" xfId="63027" xr:uid="{A6F7A347-EDC1-46D4-84DC-EAB8FE947865}"/>
    <cellStyle name="Total 6 2 4 3" xfId="63028" xr:uid="{C0DC5D9D-5B2F-40D2-8565-2B105D3131E7}"/>
    <cellStyle name="Total 6 2 5" xfId="63029" xr:uid="{4117715B-B25E-4DF4-88D6-300F46AF3D77}"/>
    <cellStyle name="Total 6 2 5 2" xfId="63030" xr:uid="{6A3A026D-05B4-48FC-A399-7F161A0B1D40}"/>
    <cellStyle name="Total 6 2 5 3" xfId="63031" xr:uid="{8F122CF9-8CEE-49DE-8746-162EA2E202E4}"/>
    <cellStyle name="Total 6 2 6" xfId="63032" xr:uid="{E2493223-94A5-41A1-AEAB-5DF84FB974BE}"/>
    <cellStyle name="Total 6 2 6 2" xfId="63033" xr:uid="{2DB95365-73F4-4B97-BA11-30B086A9E3F1}"/>
    <cellStyle name="Total 6 2 7" xfId="63034" xr:uid="{587083DE-DB3F-435B-8A82-12EA082B62FB}"/>
    <cellStyle name="Total 6 2 7 2" xfId="63035" xr:uid="{1FB3CFB9-FAC0-451A-942A-F602E6AC7858}"/>
    <cellStyle name="Total 6 2 8" xfId="63036" xr:uid="{3EBA89FE-A598-4BFA-BACD-C6FD6B0A4D13}"/>
    <cellStyle name="Total 6 2 8 2" xfId="63037" xr:uid="{5172B5E7-1AEF-400F-9E45-CFB452965BFE}"/>
    <cellStyle name="Total 6 2 9" xfId="63038" xr:uid="{3788BA2B-D6F9-4DFD-866F-D96EC7F779A6}"/>
    <cellStyle name="Total 6 2 9 2" xfId="63039" xr:uid="{94B7FAA3-2D81-40B5-9444-4B1C57BF2829}"/>
    <cellStyle name="Total 6 2_Actual PT" xfId="63040" xr:uid="{A3176DC8-3FBE-46F8-81CC-6C2C0E3C393B}"/>
    <cellStyle name="Total 6 3" xfId="63041" xr:uid="{065A39F7-B1A2-44C0-9A26-91EE0E76155D}"/>
    <cellStyle name="Total 6 3 2" xfId="63042" xr:uid="{A3E7E6D8-087D-450D-B0A2-2A727E5B3972}"/>
    <cellStyle name="Total 6 3 2 2" xfId="63043" xr:uid="{27B16FAA-43BF-44A1-A019-C808418BD484}"/>
    <cellStyle name="Total 6 3 2 3" xfId="63044" xr:uid="{1EFBB90F-0836-4EE7-BF1A-70C8395E33B6}"/>
    <cellStyle name="Total 6 3 3" xfId="63045" xr:uid="{73142B0B-A0D1-4216-A04C-1B7DF861CE78}"/>
    <cellStyle name="Total 6 3 3 2" xfId="63046" xr:uid="{E9E4ECA5-3848-49FF-9B6F-A4BC2CB4D132}"/>
    <cellStyle name="Total 6 3 4" xfId="63047" xr:uid="{9EAB0E69-784F-4B2B-87FC-80F7DEB8CBB4}"/>
    <cellStyle name="Total 6 3 5" xfId="63048" xr:uid="{41A4B529-3664-4C46-A101-2707E79507D6}"/>
    <cellStyle name="Total 6 3_Actual PT" xfId="63049" xr:uid="{C74CBC5C-B851-43A6-9E8B-AE7C2B3A7310}"/>
    <cellStyle name="Total 6 4" xfId="63050" xr:uid="{BD759932-B4BF-4288-A8CC-8A60BF6E2A4A}"/>
    <cellStyle name="Total 6 4 2" xfId="63051" xr:uid="{00EC6FB4-DCE8-4FF6-9E8C-323846676139}"/>
    <cellStyle name="Total 6 5" xfId="63052" xr:uid="{8A8AC88C-81F8-4465-BB33-C0A2CAFE69F4}"/>
    <cellStyle name="Total 6 5 2" xfId="63053" xr:uid="{D5761CC2-B34E-4435-9584-D7EAE1DBDB36}"/>
    <cellStyle name="Total 6 6" xfId="63054" xr:uid="{DAB25B7D-ABA4-4E88-AB07-0089C13D180A}"/>
    <cellStyle name="Total 6_Actual PT" xfId="63055" xr:uid="{2950578B-DBEA-4E99-8203-65E535BB2106}"/>
    <cellStyle name="Total 7" xfId="63056" xr:uid="{69558C1A-677B-4658-A07E-BCBA39F814BD}"/>
    <cellStyle name="Total 7 2" xfId="63057" xr:uid="{2579534D-E11F-40CC-A8BB-5624CBF17E88}"/>
    <cellStyle name="Total 7 2 10" xfId="63058" xr:uid="{AA79B97C-65A6-4463-B19B-0F3A8FA9B25E}"/>
    <cellStyle name="Total 7 2 10 2" xfId="63059" xr:uid="{FCB0018F-1CD2-4309-BAA9-B9F9086DB7CD}"/>
    <cellStyle name="Total 7 2 11" xfId="63060" xr:uid="{040CA8F6-6C89-49FD-A2BC-1736CE180C39}"/>
    <cellStyle name="Total 7 2 11 2" xfId="63061" xr:uid="{F663DBE9-A19E-40B8-A80D-88E2EF145038}"/>
    <cellStyle name="Total 7 2 12" xfId="63062" xr:uid="{4D46C422-F984-46AB-B719-C3327C38BC35}"/>
    <cellStyle name="Total 7 2 12 2" xfId="63063" xr:uid="{2FE353E9-E38F-4728-95EF-D1A39E4C4452}"/>
    <cellStyle name="Total 7 2 13" xfId="63064" xr:uid="{9EA38277-8D05-44A6-8DAC-68FE48A6A91A}"/>
    <cellStyle name="Total 7 2 13 2" xfId="63065" xr:uid="{B147C771-A60E-4258-81C1-23F57C1543EB}"/>
    <cellStyle name="Total 7 2 14" xfId="63066" xr:uid="{760FD25A-875E-4C84-9A4E-40D796E6C2A6}"/>
    <cellStyle name="Total 7 2 14 2" xfId="63067" xr:uid="{1218C8F5-180F-4AC3-852B-F72116131E2D}"/>
    <cellStyle name="Total 7 2 15" xfId="63068" xr:uid="{18DC8132-0737-4AA1-AE93-D3304F014E77}"/>
    <cellStyle name="Total 7 2 15 2" xfId="63069" xr:uid="{F6F29390-888F-4B33-A2E3-A95D329E06E6}"/>
    <cellStyle name="Total 7 2 16" xfId="63070" xr:uid="{7B6E96B3-A01B-4AAF-95DA-A29646A34CD9}"/>
    <cellStyle name="Total 7 2 16 2" xfId="63071" xr:uid="{D775569E-9F7B-4BC4-9FCB-A530F68F3958}"/>
    <cellStyle name="Total 7 2 17" xfId="63072" xr:uid="{3F081843-4785-4F06-AC39-FC13AB77F0B9}"/>
    <cellStyle name="Total 7 2 17 2" xfId="63073" xr:uid="{3E736AAB-9576-47CA-914F-91707B32B46D}"/>
    <cellStyle name="Total 7 2 18" xfId="63074" xr:uid="{C8F3C01E-369F-4BBB-A391-957FAD08C87F}"/>
    <cellStyle name="Total 7 2 18 2" xfId="63075" xr:uid="{38772C01-33B4-483B-BEBE-619551E28BE5}"/>
    <cellStyle name="Total 7 2 19" xfId="63076" xr:uid="{F293AAA2-A540-4955-B36B-C03CA4159790}"/>
    <cellStyle name="Total 7 2 2" xfId="63077" xr:uid="{BD14CCEB-C6A3-4702-BD73-C1B7FD3DC5C9}"/>
    <cellStyle name="Total 7 2 2 2" xfId="63078" xr:uid="{9B3684E7-3679-4770-8C32-9B6D665D1464}"/>
    <cellStyle name="Total 7 2 2 2 2" xfId="63079" xr:uid="{04FBE849-7C24-4B8C-BFBE-51DD45AA21A9}"/>
    <cellStyle name="Total 7 2 2 2 2 2" xfId="63080" xr:uid="{158C873F-AF87-4817-BFC4-C370A158FF37}"/>
    <cellStyle name="Total 7 2 2 2 3" xfId="63081" xr:uid="{983707F5-13B7-4217-BBE4-F62FF8761C57}"/>
    <cellStyle name="Total 7 2 2 3" xfId="63082" xr:uid="{D0E1EED3-377F-4478-9940-74E4760820B6}"/>
    <cellStyle name="Total 7 2 2 3 2" xfId="63083" xr:uid="{C3F4FD4F-7866-421D-9602-6696A8F25B9D}"/>
    <cellStyle name="Total 7 2 2 3 3" xfId="63084" xr:uid="{371346E1-E4BC-427E-84A6-3795E584AF1A}"/>
    <cellStyle name="Total 7 2 2 4" xfId="63085" xr:uid="{0FCAB53E-4FF7-4ACB-9730-ED8C94967530}"/>
    <cellStyle name="Total 7 2 2 5" xfId="63086" xr:uid="{C9A62D3C-A464-4294-A289-BB53C429AC24}"/>
    <cellStyle name="Total 7 2 2_Actual PT" xfId="63087" xr:uid="{6438BDD8-AE54-4E2D-8974-7F001FDB76DA}"/>
    <cellStyle name="Total 7 2 20" xfId="63088" xr:uid="{8F62CC75-96DB-427F-B1B2-2C913277D6E9}"/>
    <cellStyle name="Total 7 2 3" xfId="63089" xr:uid="{E8DD9325-734D-47A7-971E-7E5FCD13D940}"/>
    <cellStyle name="Total 7 2 3 2" xfId="63090" xr:uid="{39030FD8-1EFB-4DD3-801D-B8ADC5B8F562}"/>
    <cellStyle name="Total 7 2 3 2 2" xfId="63091" xr:uid="{45105948-9D95-49B7-AEA5-698C18FAC115}"/>
    <cellStyle name="Total 7 2 3 3" xfId="63092" xr:uid="{1FBB23DC-C485-45A4-90C9-4071D5B0BEA9}"/>
    <cellStyle name="Total 7 2 4" xfId="63093" xr:uid="{4F71004C-1850-4AE6-9A6D-F11E2B62A8E0}"/>
    <cellStyle name="Total 7 2 4 2" xfId="63094" xr:uid="{005DA46B-0CAE-4923-91BE-68EB2A12063F}"/>
    <cellStyle name="Total 7 2 4 3" xfId="63095" xr:uid="{C2B20EB0-7812-4F33-A4CC-1E9B5190015A}"/>
    <cellStyle name="Total 7 2 5" xfId="63096" xr:uid="{0715BA42-0A14-4E5F-8D2E-DB7BA10031AB}"/>
    <cellStyle name="Total 7 2 5 2" xfId="63097" xr:uid="{946332CA-2163-44FC-B0D3-BC26C9C9C9D8}"/>
    <cellStyle name="Total 7 2 5 3" xfId="63098" xr:uid="{6C7031B5-2D4D-4E72-8735-A850BFAA6933}"/>
    <cellStyle name="Total 7 2 6" xfId="63099" xr:uid="{79163FD7-E766-4F06-A686-36E4E455824D}"/>
    <cellStyle name="Total 7 2 6 2" xfId="63100" xr:uid="{AC15B074-8A53-4087-AA1F-4D8B05D67694}"/>
    <cellStyle name="Total 7 2 7" xfId="63101" xr:uid="{4990F4E8-01C1-4104-B159-CA57F2307ACA}"/>
    <cellStyle name="Total 7 2 7 2" xfId="63102" xr:uid="{57D398F2-8391-454F-9B25-A459631E868C}"/>
    <cellStyle name="Total 7 2 8" xfId="63103" xr:uid="{304A4D0F-58B6-4EE8-AD33-5D4F9CF8F633}"/>
    <cellStyle name="Total 7 2 8 2" xfId="63104" xr:uid="{D430FD02-D326-457F-9860-36A620BD4A64}"/>
    <cellStyle name="Total 7 2 9" xfId="63105" xr:uid="{F2B4D9DA-4803-4A47-B663-B129D9D83CA4}"/>
    <cellStyle name="Total 7 2 9 2" xfId="63106" xr:uid="{86C69833-8664-4DC8-BAE1-E56FB023479F}"/>
    <cellStyle name="Total 7 2_Actual PT" xfId="63107" xr:uid="{21B6D03D-B818-4963-A705-ACA1FDBA505C}"/>
    <cellStyle name="Total 7 3" xfId="63108" xr:uid="{857A9368-6F3A-4CE4-B920-0C73659BB7FC}"/>
    <cellStyle name="Total 7 3 2" xfId="63109" xr:uid="{553037B4-C785-4731-9AFE-4807D75A680B}"/>
    <cellStyle name="Total 7 3 2 2" xfId="63110" xr:uid="{36457EC1-56C6-4269-A4C8-56C4AAD6B937}"/>
    <cellStyle name="Total 7 3 2 3" xfId="63111" xr:uid="{139B3553-FD06-456C-9D2F-EBC631641924}"/>
    <cellStyle name="Total 7 3 3" xfId="63112" xr:uid="{75B82F47-C967-4FCE-A3D0-FC0D3F122195}"/>
    <cellStyle name="Total 7 3 3 2" xfId="63113" xr:uid="{EAD6297A-3F58-49D4-BAAF-403B02BDA48D}"/>
    <cellStyle name="Total 7 3 4" xfId="63114" xr:uid="{4E027F48-FFD2-4D4D-9952-D9ABFCF1DFE5}"/>
    <cellStyle name="Total 7 3 5" xfId="63115" xr:uid="{D169A92B-6A82-40BB-B055-E73B597028C7}"/>
    <cellStyle name="Total 7 3_Actual PT" xfId="63116" xr:uid="{F371FADE-2DD5-4084-B532-ED2629051224}"/>
    <cellStyle name="Total 7 4" xfId="63117" xr:uid="{3B1A11DE-4D23-4260-947A-E6C8D9C91707}"/>
    <cellStyle name="Total 7 4 2" xfId="63118" xr:uid="{930315BE-9C9D-45EA-A1B1-9B15BBDCEBEB}"/>
    <cellStyle name="Total 7 5" xfId="63119" xr:uid="{5E0D2186-D418-47E6-868A-01FACE16339B}"/>
    <cellStyle name="Total 7 5 2" xfId="63120" xr:uid="{AA703252-F097-459A-AA55-3A9A4279D017}"/>
    <cellStyle name="Total 7 6" xfId="63121" xr:uid="{FDAAAE07-F21A-43C9-BA51-F3C2DC8D3D07}"/>
    <cellStyle name="Total 7_Actual PT" xfId="63122" xr:uid="{B93FE933-1FDC-45DD-8866-F9C810D10467}"/>
    <cellStyle name="Total 8" xfId="63123" xr:uid="{246EE356-05D2-4F91-A1DF-A389185D589E}"/>
    <cellStyle name="Total 8 2" xfId="63124" xr:uid="{35A580B5-379B-4879-BBEC-E225B4A12B2A}"/>
    <cellStyle name="Total 8 2 10" xfId="63125" xr:uid="{BA6E551B-4B02-4181-9E5A-6FD0F87C5AC0}"/>
    <cellStyle name="Total 8 2 11" xfId="63126" xr:uid="{230C9718-43EB-4E6A-96E0-2391DDBFE4E0}"/>
    <cellStyle name="Total 8 2 2" xfId="63127" xr:uid="{2E91163D-7624-4D04-9AB3-40C575180755}"/>
    <cellStyle name="Total 8 2 2 2" xfId="63128" xr:uid="{828F2C48-4D83-492D-A106-2C5E00B93D8C}"/>
    <cellStyle name="Total 8 2 2 2 2" xfId="63129" xr:uid="{CEEAC91A-1160-4BD7-B8AC-CC428A4B4FE7}"/>
    <cellStyle name="Total 8 2 2 2 2 2" xfId="63130" xr:uid="{D01122D2-5BF3-4E9F-AF5E-CF78471B1495}"/>
    <cellStyle name="Total 8 2 2 2 3" xfId="63131" xr:uid="{D1B9CF42-BA39-4DBE-9794-B89BF7BDE193}"/>
    <cellStyle name="Total 8 2 2 3" xfId="63132" xr:uid="{8C7826A6-9FCD-4D99-ABE8-8AC053609CBF}"/>
    <cellStyle name="Total 8 2 2 3 2" xfId="63133" xr:uid="{DCB3FAED-9390-4A8B-86C8-D6F56C413473}"/>
    <cellStyle name="Total 8 2 2 3 2 2" xfId="63134" xr:uid="{41FA2E54-E0D9-4D49-B2C1-CC0CA14C17D6}"/>
    <cellStyle name="Total 8 2 2 3 3" xfId="63135" xr:uid="{A8267768-E5C2-44CA-BF4E-27C1CAECC6ED}"/>
    <cellStyle name="Total 8 2 2 4" xfId="63136" xr:uid="{BECB1BE9-FDB7-46D8-A274-B3B3CCDF52E1}"/>
    <cellStyle name="Total 8 2 2 4 2" xfId="63137" xr:uid="{3280F90A-A3C1-4815-864E-9A68692226F7}"/>
    <cellStyle name="Total 8 2 2 5" xfId="63138" xr:uid="{4A86807C-AE75-408B-A16F-8297D11262CB}"/>
    <cellStyle name="Total 8 2 2_Actual PT" xfId="63139" xr:uid="{EE24EAA4-A65C-49CA-8FEE-2FE36D4BAB96}"/>
    <cellStyle name="Total 8 2 3" xfId="63140" xr:uid="{F51B17F0-5C05-4735-BF8B-386A847BFB7A}"/>
    <cellStyle name="Total 8 2 3 2" xfId="63141" xr:uid="{FB3479F3-7A42-4454-8E03-3B6072FBA6A8}"/>
    <cellStyle name="Total 8 2 3 2 2" xfId="63142" xr:uid="{4DC6533D-6312-40A7-84B6-12B5D5451A1B}"/>
    <cellStyle name="Total 8 2 3 3" xfId="63143" xr:uid="{ABE52CE4-7C13-4B31-9423-6FB38DC18F12}"/>
    <cellStyle name="Total 8 2 3 4" xfId="63144" xr:uid="{EF40C310-523E-41B4-A24A-C6EDE3D02937}"/>
    <cellStyle name="Total 8 2 3_Actual PT" xfId="63145" xr:uid="{4B4FD428-2817-48C6-869D-3110B70FC48A}"/>
    <cellStyle name="Total 8 2 4" xfId="63146" xr:uid="{B5E1E75B-DAD0-4216-9046-4F6E0248735D}"/>
    <cellStyle name="Total 8 2 4 2" xfId="63147" xr:uid="{E32E9AAE-1CEA-4C82-9AFA-0298DA46042A}"/>
    <cellStyle name="Total 8 2 5" xfId="63148" xr:uid="{B053139A-FAC4-4C35-9569-1DA0A0C24289}"/>
    <cellStyle name="Total 8 2 5 2" xfId="63149" xr:uid="{4BC1979E-9CAB-4B45-B8E0-558E249132D8}"/>
    <cellStyle name="Total 8 2 6" xfId="63150" xr:uid="{8C4BF59F-37AA-4343-9F7E-800E2D64FBCF}"/>
    <cellStyle name="Total 8 2 7" xfId="63151" xr:uid="{40C5DA0B-9135-4652-A0E2-B896B5488AFC}"/>
    <cellStyle name="Total 8 2 8" xfId="63152" xr:uid="{D1D13D0E-D6A3-4098-A06E-E2BB7E69C3F2}"/>
    <cellStyle name="Total 8 2 9" xfId="63153" xr:uid="{2708BFFB-890F-45FC-9A05-4977D4E96552}"/>
    <cellStyle name="Total 8 2_Actual PT" xfId="63154" xr:uid="{A7A4DE65-ABB4-4661-BC9F-676DF1578E4D}"/>
    <cellStyle name="Total 8 3" xfId="63155" xr:uid="{C5FE79F4-E8EE-4002-B8B5-8C2BA21F2E92}"/>
    <cellStyle name="Total 8 3 2" xfId="63156" xr:uid="{9A2C7C7A-69E4-4A3A-9388-194B3A42FDEC}"/>
    <cellStyle name="Total 8 3 2 2" xfId="63157" xr:uid="{3AB6259F-02B5-49AD-B8B0-68C9B2488B8F}"/>
    <cellStyle name="Total 8 3 2 3" xfId="63158" xr:uid="{5F26491F-8D2A-4165-9295-1213744563B3}"/>
    <cellStyle name="Total 8 3 3" xfId="63159" xr:uid="{4E926D0E-3992-4FF2-87C0-9047A009B080}"/>
    <cellStyle name="Total 8 3 3 2" xfId="63160" xr:uid="{A7BEFF43-8721-4897-8BC9-28EC56AE6446}"/>
    <cellStyle name="Total 8 3 4" xfId="63161" xr:uid="{FFC0ECC6-8A84-4C91-AE4B-987DC6C11D17}"/>
    <cellStyle name="Total 8 3 5" xfId="63162" xr:uid="{6725F98E-8ADA-4BCE-9610-4EED6007A6FC}"/>
    <cellStyle name="Total 8 3_Actual PT" xfId="63163" xr:uid="{3BFBC8DB-B8D0-440E-A47A-F16D46C1795C}"/>
    <cellStyle name="Total 8 4" xfId="63164" xr:uid="{0D02F8F6-C5BE-448F-88D3-CBB316FD3B6C}"/>
    <cellStyle name="Total 8 4 2" xfId="63165" xr:uid="{DD0B0675-9CD2-4C0B-924D-2E936E01FA3B}"/>
    <cellStyle name="Total 8 5" xfId="63166" xr:uid="{2A8FDC5B-8A60-44BA-955F-AED2EADA1294}"/>
    <cellStyle name="Total 8 5 2" xfId="63167" xr:uid="{3B79A113-FF66-4D4A-B13A-348DAC57DC58}"/>
    <cellStyle name="Total 8 6" xfId="63168" xr:uid="{0879F3B7-134F-410C-B4F1-977EFBA0A71C}"/>
    <cellStyle name="Total 8 7" xfId="63169" xr:uid="{990001EC-A0C4-4956-9A2E-75C186CAD59F}"/>
    <cellStyle name="Total 8_Actual PT" xfId="63170" xr:uid="{34653E45-DFD0-4D14-9876-CDDE27451E27}"/>
    <cellStyle name="Total 9" xfId="63171" xr:uid="{A60D5980-F4D5-41D1-AD6F-5ACA9D943FFB}"/>
    <cellStyle name="Total 9 2" xfId="63172" xr:uid="{ED30B3DF-0FA4-471E-8032-C28173C07536}"/>
    <cellStyle name="Total 9 2 2" xfId="63173" xr:uid="{D13A53DB-D24A-4BE9-8BA1-F2CC869BD318}"/>
    <cellStyle name="Total 9 2 3" xfId="63174" xr:uid="{8F4BDFC8-5442-4A7B-9AC0-37B153405A03}"/>
    <cellStyle name="Total 9 2_Actual PT" xfId="63175" xr:uid="{6F68D5F1-B9A0-4E2E-8594-543CE409E62B}"/>
    <cellStyle name="Total 9 3" xfId="63176" xr:uid="{5700CB7B-21EC-495E-9C72-63899723AEA7}"/>
    <cellStyle name="Total 9 4" xfId="63177" xr:uid="{B2A6ED73-D436-461B-8BF5-3989D207F31D}"/>
    <cellStyle name="Total 9_Actual PT" xfId="63178" xr:uid="{2E48A62A-9BFC-43CE-9541-51D799BDDCCD}"/>
    <cellStyle name="Undefined" xfId="63179" xr:uid="{FAFB2442-8C56-48FE-ACD3-B3FD92D31B69}"/>
    <cellStyle name="Unprot" xfId="63180" xr:uid="{8649939C-47B4-4C4F-BCA9-8A8F73E415F1}"/>
    <cellStyle name="Unprot$" xfId="63181" xr:uid="{C933FE7C-1F82-4963-86B7-471A81095E77}"/>
    <cellStyle name="Unprot$ 10" xfId="63182" xr:uid="{2E7B93BE-5E2A-48D2-A435-2C4675E6950E}"/>
    <cellStyle name="Unprot$ 11" xfId="63183" xr:uid="{21E2B1FB-3D49-46BC-97E7-FC66F6078AA2}"/>
    <cellStyle name="Unprot$ 12" xfId="63184" xr:uid="{7E9CBDC1-344C-4F33-AC23-A6961AEF41A8}"/>
    <cellStyle name="Unprot$ 13" xfId="63185" xr:uid="{E7501715-AEC0-476C-B424-45728990F8ED}"/>
    <cellStyle name="Unprot$ 14" xfId="63186" xr:uid="{C52B0BC2-2C1E-4E55-8ADC-5A805DA72542}"/>
    <cellStyle name="Unprot$ 15" xfId="63187" xr:uid="{20E1BBB1-F5D2-4E9A-AEBE-40DB1083B3BD}"/>
    <cellStyle name="Unprot$ 16" xfId="63188" xr:uid="{07BD5ACE-9183-44D3-BDDE-ECBEE0ED56FE}"/>
    <cellStyle name="Unprot$ 17" xfId="63189" xr:uid="{4EE74CA8-2A8E-4BB4-832C-95B5B697826A}"/>
    <cellStyle name="Unprot$ 18" xfId="63190" xr:uid="{7079A85D-310A-4AC1-80D2-5E741138AE32}"/>
    <cellStyle name="Unprot$ 19" xfId="63191" xr:uid="{B60D266B-A1D8-4CC2-B779-3298A8C82348}"/>
    <cellStyle name="Unprot$ 2" xfId="63192" xr:uid="{442704CA-3FCB-465B-AA1F-0E7069E425F9}"/>
    <cellStyle name="Unprot$ 3" xfId="63193" xr:uid="{F2008BC8-189D-4DB6-9423-EFF253F0CBDD}"/>
    <cellStyle name="Unprot$ 4" xfId="63194" xr:uid="{49CADEC9-09A3-4C33-A1DB-0F333201BDAB}"/>
    <cellStyle name="Unprot$ 5" xfId="63195" xr:uid="{F1113D7C-FC31-4A77-86C6-8F3BA579388C}"/>
    <cellStyle name="Unprot$ 6" xfId="63196" xr:uid="{753BB521-1CA1-4C9C-8105-1F0582CDB0AE}"/>
    <cellStyle name="Unprot$ 7" xfId="63197" xr:uid="{93C888F0-C8FF-48BE-90BC-D383C0187064}"/>
    <cellStyle name="Unprot$ 8" xfId="63198" xr:uid="{5F0AC432-AD09-4969-B950-0BA703070698}"/>
    <cellStyle name="Unprot$ 9" xfId="63199" xr:uid="{D8405BCB-8E49-4B49-A3C7-7AF85066DF25}"/>
    <cellStyle name="Unprotect" xfId="63200" xr:uid="{F4E72245-B5B1-4849-8920-4BD4F4DEEBEA}"/>
    <cellStyle name="Warning Text 2" xfId="63201" xr:uid="{35CC4FB4-BC9D-4859-AF5D-53B41CE6A44B}"/>
    <cellStyle name="Warning Text 2 2" xfId="63202" xr:uid="{8918FFF8-A795-4FF3-8762-45FE3B195B7A}"/>
    <cellStyle name="Warning Text 3" xfId="63203" xr:uid="{F149F57F-D62A-42E1-9B89-12229E652915}"/>
    <cellStyle name="Warning Text 4" xfId="63204" xr:uid="{A8FF968E-4AE4-438C-A1E1-FFAE39BDC151}"/>
    <cellStyle name="Warning Text 5" xfId="63205" xr:uid="{31AD4B05-9508-426A-A601-182AC134125B}"/>
    <cellStyle name="Warning Text 6" xfId="63206" xr:uid="{3D023834-803F-4771-B42C-B9BA5AA3738E}"/>
    <cellStyle name="Warning Text 7" xfId="63207" xr:uid="{1661C6AC-CB08-4E79-B280-3DE8CB9B5CB5}"/>
    <cellStyle name="Warning Text 8" xfId="63208" xr:uid="{40FFD8D9-EF20-4582-8538-4B7E0DFB41B4}"/>
    <cellStyle name="Warning Text 8 2" xfId="63209" xr:uid="{B3861D2D-B0EC-4171-9A2B-334F3632D20B}"/>
    <cellStyle name="Warning Text 9" xfId="63210" xr:uid="{F7885B03-45A1-41D3-84F3-CB723A82972F}"/>
  </cellStyles>
  <dxfs count="129">
    <dxf>
      <numFmt numFmtId="167" formatCode="_-* #,##0.00_-;\-* #,##0.00_-;_-* &quot;-&quot;??_-;_-@_-"/>
    </dxf>
    <dxf>
      <border>
        <bottom style="thin">
          <color rgb="FF000000"/>
        </bottom>
      </border>
    </dxf>
    <dxf>
      <font>
        <b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</border>
    </dxf>
    <dxf>
      <font>
        <b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numFmt numFmtId="14" formatCode="0.00%"/>
      <border diagonalUp="0" diagonalDown="0" outline="0">
        <left style="thin">
          <color indexed="64"/>
        </left>
        <right style="thin">
          <color indexed="64"/>
        </right>
      </border>
    </dxf>
    <dxf>
      <numFmt numFmtId="0" formatCode="General"/>
    </dxf>
    <dxf>
      <numFmt numFmtId="0" formatCode="General"/>
    </dxf>
    <dxf>
      <border>
        <bottom style="thin">
          <color indexed="64"/>
        </bottom>
      </border>
    </dxf>
    <dxf>
      <font>
        <b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vertical/>
      </border>
    </dxf>
    <dxf>
      <numFmt numFmtId="0" formatCode="General"/>
    </dxf>
    <dxf>
      <numFmt numFmtId="0" formatCode="General"/>
    </dxf>
    <dxf>
      <border>
        <bottom style="thin">
          <color indexed="64"/>
        </bottom>
      </border>
    </dxf>
    <dxf>
      <font>
        <b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fgColor indexed="64"/>
          <bgColor theme="0" tint="-0.14999847407452621"/>
        </patternFill>
      </fill>
    </dxf>
    <dxf>
      <fill>
        <patternFill>
          <fgColor indexed="64"/>
          <bgColor theme="0" tint="-0.14999847407452621"/>
        </patternFill>
      </fill>
    </dxf>
    <dxf>
      <fill>
        <patternFill>
          <fgColor indexed="64"/>
          <bgColor theme="0" tint="-0.14999847407452621"/>
        </patternFill>
      </fill>
    </dxf>
    <dxf>
      <fill>
        <patternFill>
          <fgColor indexed="64"/>
          <bgColor theme="0" tint="-0.14999847407452621"/>
        </patternFill>
      </fill>
    </dxf>
    <dxf>
      <fill>
        <patternFill>
          <fgColor indexed="64"/>
          <bgColor theme="0" tint="-0.14999847407452621"/>
        </patternFill>
      </fill>
    </dxf>
    <dxf>
      <fill>
        <patternFill>
          <fgColor indexed="64"/>
          <bgColor theme="0" tint="-0.14999847407452621"/>
        </patternFill>
      </fill>
    </dxf>
    <dxf>
      <fill>
        <patternFill>
          <fgColor indexed="64"/>
          <bgColor theme="0" tint="-0.14999847407452621"/>
        </patternFill>
      </fill>
    </dxf>
    <dxf>
      <fill>
        <patternFill>
          <fgColor indexed="64"/>
          <bgColor theme="0" tint="-0.14999847407452621"/>
        </patternFill>
      </fill>
    </dxf>
    <dxf>
      <fill>
        <patternFill>
          <fgColor indexed="64"/>
          <bgColor theme="0" tint="-0.14999847407452621"/>
        </patternFill>
      </fill>
    </dxf>
    <dxf>
      <fill>
        <patternFill>
          <fgColor indexed="64"/>
          <bgColor theme="0" tint="-0.14999847407452621"/>
        </patternFill>
      </fill>
    </dxf>
    <dxf>
      <fill>
        <patternFill>
          <fgColor indexed="64"/>
          <bgColor theme="0" tint="-0.14999847407452621"/>
        </patternFill>
      </fill>
    </dxf>
    <dxf>
      <fill>
        <patternFill>
          <fgColor indexed="64"/>
          <bgColor theme="0" tint="-0.14999847407452621"/>
        </patternFill>
      </fill>
    </dxf>
    <dxf>
      <fill>
        <patternFill>
          <fgColor indexed="64"/>
          <bgColor theme="0" tint="-0.1499984740745262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  <border diagonalUp="0" diagonalDown="0">
        <left/>
        <right style="thin">
          <color indexed="64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</dxf>
    <dxf>
      <font>
        <color rgb="FFFF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 style="thin">
          <color indexed="64"/>
        </left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 style="thin">
          <color indexed="64"/>
        </left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>
        <right style="thin">
          <color indexed="64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4" formatCode="0.00%"/>
      <border diagonalUp="0" diagonalDown="0" outline="0">
        <left/>
        <right style="thin">
          <color indexed="64"/>
        </right>
        <top style="thin">
          <color indexed="64"/>
        </top>
        <bottom style="double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vertical/>
      </border>
      <protection locked="0" hidden="0"/>
    </dxf>
    <dxf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4" formatCode="0.00%"/>
      <border diagonalUp="0" diagonalDown="0" outline="0">
        <left/>
        <right/>
        <top style="thin">
          <color indexed="64"/>
        </top>
        <bottom style="double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4" formatCode="0.00%"/>
      <protection locked="0" hidden="0"/>
    </dxf>
    <dxf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border diagonalUp="0" diagonalDown="0" outline="0">
        <left/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_-;\-* #,##0_-;_-* &quot;-&quot;??_-;_-@_-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FF99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721.724064467591" createdVersion="7" refreshedVersion="7" minRefreshableVersion="3" recordCount="226" xr:uid="{51B3E725-B857-40A9-AAAA-C972A89A7832}">
  <cacheSource type="worksheet">
    <worksheetSource ref="A6:F232" sheet="CWIP"/>
  </cacheSource>
  <cacheFields count="6">
    <cacheField name="Asset Class" numFmtId="0">
      <sharedItems count="34">
        <s v="Compression Stations"/>
        <s v="Compression Stations Total"/>
        <s v="Corporate"/>
        <s v="Corporate Total"/>
        <s v="Customer Connections"/>
        <s v="Customer Connections Total"/>
        <s v="Distribution Pipe"/>
        <s v="Distribution Pipe Total"/>
        <s v="Distribution Stations"/>
        <s v="Distribution Stations Total"/>
        <s v="EA Fixed O/H"/>
        <s v="EA Fixed O/H Total"/>
        <s v="Fleet &amp; Equipment"/>
        <s v="Fleet &amp; Equipment Total"/>
        <s v="Growth"/>
        <s v="Growth Total"/>
        <s v="Growth - Non Core"/>
        <s v="Growth - Non Core Total"/>
        <s v="ICM"/>
        <s v="ICM Total"/>
        <s v="Integration"/>
        <s v="Integration Total"/>
        <s v="IRP"/>
        <s v="IRP Total"/>
        <s v="LNG"/>
        <s v="LNG Total"/>
        <s v="Real Estate &amp; Workplace Services"/>
        <s v="Real Estate &amp; Workplace Services Total"/>
        <s v="TIS"/>
        <s v="TIS Total"/>
        <s v="Transmission Pipe &amp; Underground Storage"/>
        <s v="Transmission Pipe &amp; Underground Storage Total"/>
        <s v="Utilization"/>
        <s v="Utilization Total"/>
      </sharedItems>
    </cacheField>
    <cacheField name="Plant Account" numFmtId="0">
      <sharedItems containsString="0" containsBlank="1" containsNumber="1" containsInteger="1" minValue="44200" maxValue="55800" count="46">
        <n v="45000"/>
        <n v="45200"/>
        <n v="45300"/>
        <n v="45600"/>
        <n v="45700"/>
        <n v="45800"/>
        <n v="46000"/>
        <n v="46200"/>
        <n v="46300"/>
        <n v="46400"/>
        <n v="46501"/>
        <n v="46600"/>
        <n v="46700"/>
        <n v="47800"/>
        <n v="48601"/>
        <n v="48801"/>
        <n v="55200"/>
        <n v="55300"/>
        <n v="55600"/>
        <n v="55700"/>
        <n v="55800"/>
        <m/>
        <n v="49500"/>
        <n v="47000"/>
        <n v="47100"/>
        <n v="47200"/>
        <n v="47301"/>
        <n v="47302"/>
        <n v="47400"/>
        <n v="47401"/>
        <n v="47501"/>
        <n v="47502"/>
        <n v="47700"/>
        <n v="44301"/>
        <n v="45500"/>
        <n v="46100"/>
        <n v="48304"/>
        <n v="55500"/>
        <n v="48403"/>
        <n v="48500"/>
        <n v="48706"/>
        <n v="44200"/>
        <n v="44302"/>
        <n v="48200"/>
        <n v="48305"/>
        <n v="48301"/>
      </sharedItems>
    </cacheField>
    <cacheField name="Allocation" numFmtId="9">
      <sharedItems containsSemiMixedTypes="0" containsString="0" containsNumber="1" minValue="-1.4999999999999999E-2" maxValue="1"/>
    </cacheField>
    <cacheField name="Allow 1" numFmtId="9">
      <sharedItems containsSemiMixedTypes="0" containsString="0" containsNumber="1" minValue="0" maxValue="1"/>
    </cacheField>
    <cacheField name="Allow 2" numFmtId="0">
      <sharedItems containsString="0" containsBlank="1" containsNumber="1" minValue="6.0688603181521028E-2" maxValue="1.0000000000000002" count="33">
        <n v="0.17002073423588246"/>
        <m/>
        <n v="0.33821197707037448"/>
        <n v="0.23539456031223324"/>
        <n v="0.25637272838150998"/>
        <n v="1.0000000000000002"/>
        <n v="0.63522895784059763"/>
        <n v="0.2655669275819349"/>
        <n v="9.9204114577467431E-2"/>
        <n v="1"/>
        <n v="0.16193277478409279"/>
        <n v="0.11939960327409019"/>
        <n v="0.5064559746481444"/>
        <n v="0.21221164729367265"/>
        <n v="0.40978426672477664"/>
        <n v="0.10427108302462409"/>
        <n v="6.0688603181521028E-2"/>
        <n v="0.42525604706907821"/>
        <n v="0.68436873747494997"/>
        <n v="0.13727454909819639"/>
        <n v="0.17835671342685369"/>
        <n v="0.37874097007223945"/>
        <n v="0.13828689370485037"/>
        <n v="0.10732714138286893"/>
        <n v="0.18679050567595459"/>
        <n v="7.9463364293085662E-2"/>
        <n v="0.10939112487100103"/>
        <n v="0.99999999999999989"/>
        <n v="0.1212471131639723"/>
        <n v="0.13972286374133952"/>
        <n v="9.3533487297921492E-2"/>
        <n v="0.5727482678983834"/>
        <n v="7.2748267898383387E-2"/>
      </sharedItems>
    </cacheField>
    <cacheField name="Forecasted Capex" numFmtId="0">
      <sharedItems containsString="0" containsBlank="1" containsNumber="1" minValue="0" maxValue="56362412.890351757" count="26">
        <n v="50039.164262238766"/>
        <m/>
        <n v="99539.887015199478"/>
        <n v="69279.474193773902"/>
        <n v="75453.603500162033"/>
        <n v="300149.35408127954"/>
        <n v="221312.2936234627"/>
        <n v="938737.90444167773"/>
        <n v="393343.40406780428"/>
        <n v="1411108.2852502158"/>
        <n v="359061.58707377198"/>
        <n v="208983.59874617658"/>
        <n v="1464385.971106512"/>
        <n v="0"/>
        <n v="2963867.6250026282"/>
        <n v="1082175.1001371993"/>
        <n v="839897.09264379635"/>
        <n v="1461743.9785435305"/>
        <n v="621846.88589973398"/>
        <n v="856048.95981002331"/>
        <n v="2476851.1389695462"/>
        <n v="2854276.0744315726"/>
        <n v="1910713.7357765073"/>
        <n v="11700172.999322809"/>
        <n v="1486110.6833817279"/>
        <n v="56362412.89035175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6">
  <r>
    <x v="0"/>
    <x v="0"/>
    <n v="0.1394"/>
    <n v="0.1394"/>
    <x v="0"/>
    <x v="0"/>
  </r>
  <r>
    <x v="0"/>
    <x v="1"/>
    <n v="1.7600000000000001E-2"/>
    <n v="0"/>
    <x v="1"/>
    <x v="1"/>
  </r>
  <r>
    <x v="0"/>
    <x v="2"/>
    <n v="0"/>
    <n v="0"/>
    <x v="1"/>
    <x v="1"/>
  </r>
  <r>
    <x v="0"/>
    <x v="3"/>
    <n v="0.27729999999999999"/>
    <n v="0.27729999999999999"/>
    <x v="2"/>
    <x v="2"/>
  </r>
  <r>
    <x v="0"/>
    <x v="4"/>
    <n v="4.5100000000000001E-2"/>
    <n v="0"/>
    <x v="1"/>
    <x v="1"/>
  </r>
  <r>
    <x v="0"/>
    <x v="5"/>
    <n v="0"/>
    <n v="0"/>
    <x v="1"/>
    <x v="1"/>
  </r>
  <r>
    <x v="0"/>
    <x v="6"/>
    <n v="0.193"/>
    <n v="0.193"/>
    <x v="3"/>
    <x v="3"/>
  </r>
  <r>
    <x v="0"/>
    <x v="7"/>
    <n v="2.64E-2"/>
    <n v="0"/>
    <x v="1"/>
    <x v="1"/>
  </r>
  <r>
    <x v="0"/>
    <x v="8"/>
    <n v="1.2999999999999999E-3"/>
    <n v="0"/>
    <x v="1"/>
    <x v="1"/>
  </r>
  <r>
    <x v="0"/>
    <x v="9"/>
    <n v="0"/>
    <n v="0"/>
    <x v="1"/>
    <x v="1"/>
  </r>
  <r>
    <x v="0"/>
    <x v="10"/>
    <n v="1.61E-2"/>
    <n v="0"/>
    <x v="1"/>
    <x v="1"/>
  </r>
  <r>
    <x v="0"/>
    <x v="11"/>
    <n v="0.2102"/>
    <n v="0.2102"/>
    <x v="4"/>
    <x v="4"/>
  </r>
  <r>
    <x v="0"/>
    <x v="12"/>
    <n v="4.5499999999999999E-2"/>
    <n v="0"/>
    <x v="1"/>
    <x v="1"/>
  </r>
  <r>
    <x v="0"/>
    <x v="13"/>
    <n v="1E-3"/>
    <n v="0"/>
    <x v="1"/>
    <x v="1"/>
  </r>
  <r>
    <x v="0"/>
    <x v="14"/>
    <n v="0"/>
    <n v="0"/>
    <x v="1"/>
    <x v="1"/>
  </r>
  <r>
    <x v="0"/>
    <x v="15"/>
    <n v="2.9999999999999997E-4"/>
    <n v="0"/>
    <x v="1"/>
    <x v="1"/>
  </r>
  <r>
    <x v="0"/>
    <x v="16"/>
    <n v="8.9999999999999998E-4"/>
    <n v="0"/>
    <x v="1"/>
    <x v="1"/>
  </r>
  <r>
    <x v="0"/>
    <x v="17"/>
    <n v="0"/>
    <n v="0"/>
    <x v="1"/>
    <x v="1"/>
  </r>
  <r>
    <x v="0"/>
    <x v="18"/>
    <n v="2.5499999999999998E-2"/>
    <n v="0"/>
    <x v="1"/>
    <x v="1"/>
  </r>
  <r>
    <x v="0"/>
    <x v="19"/>
    <n v="4.0000000000000002E-4"/>
    <n v="0"/>
    <x v="1"/>
    <x v="1"/>
  </r>
  <r>
    <x v="0"/>
    <x v="20"/>
    <n v="0"/>
    <n v="0"/>
    <x v="1"/>
    <x v="1"/>
  </r>
  <r>
    <x v="1"/>
    <x v="21"/>
    <n v="1"/>
    <n v="0.81989999999999985"/>
    <x v="5"/>
    <x v="1"/>
  </r>
  <r>
    <x v="2"/>
    <x v="22"/>
    <n v="1"/>
    <n v="1"/>
    <x v="1"/>
    <x v="1"/>
  </r>
  <r>
    <x v="3"/>
    <x v="21"/>
    <n v="1"/>
    <n v="1"/>
    <x v="1"/>
    <x v="1"/>
  </r>
  <r>
    <x v="4"/>
    <x v="12"/>
    <n v="0"/>
    <n v="0"/>
    <x v="1"/>
    <x v="1"/>
  </r>
  <r>
    <x v="4"/>
    <x v="23"/>
    <n v="0"/>
    <n v="0"/>
    <x v="1"/>
    <x v="1"/>
  </r>
  <r>
    <x v="4"/>
    <x v="24"/>
    <n v="4.4530000000000004E-3"/>
    <n v="0"/>
    <x v="1"/>
    <x v="1"/>
  </r>
  <r>
    <x v="4"/>
    <x v="25"/>
    <n v="0"/>
    <n v="0"/>
    <x v="1"/>
    <x v="1"/>
  </r>
  <r>
    <x v="4"/>
    <x v="26"/>
    <n v="4.2074E-2"/>
    <n v="0"/>
    <x v="1"/>
    <x v="1"/>
  </r>
  <r>
    <x v="4"/>
    <x v="27"/>
    <n v="0.54145900000000002"/>
    <n v="0.54145900000000002"/>
    <x v="6"/>
    <x v="1"/>
  </r>
  <r>
    <x v="4"/>
    <x v="28"/>
    <n v="6.293E-3"/>
    <n v="0"/>
    <x v="1"/>
    <x v="1"/>
  </r>
  <r>
    <x v="4"/>
    <x v="29"/>
    <n v="3.0537999999999999E-2"/>
    <n v="0"/>
    <x v="1"/>
    <x v="1"/>
  </r>
  <r>
    <x v="4"/>
    <x v="30"/>
    <n v="4.4351000000000002E-2"/>
    <n v="0"/>
    <x v="1"/>
    <x v="1"/>
  </r>
  <r>
    <x v="4"/>
    <x v="31"/>
    <n v="0.22636500000000001"/>
    <n v="0.22636500000000001"/>
    <x v="7"/>
    <x v="1"/>
  </r>
  <r>
    <x v="4"/>
    <x v="32"/>
    <n v="1.9907000000000001E-2"/>
    <n v="0"/>
    <x v="1"/>
    <x v="1"/>
  </r>
  <r>
    <x v="4"/>
    <x v="13"/>
    <n v="8.4559999999999996E-2"/>
    <n v="8.4559999999999996E-2"/>
    <x v="8"/>
    <x v="1"/>
  </r>
  <r>
    <x v="4"/>
    <x v="22"/>
    <n v="0"/>
    <n v="0"/>
    <x v="1"/>
    <x v="1"/>
  </r>
  <r>
    <x v="5"/>
    <x v="21"/>
    <n v="1"/>
    <n v="0.85238400000000003"/>
    <x v="9"/>
    <x v="1"/>
  </r>
  <r>
    <x v="6"/>
    <x v="33"/>
    <n v="0"/>
    <n v="0"/>
    <x v="1"/>
    <x v="1"/>
  </r>
  <r>
    <x v="6"/>
    <x v="34"/>
    <n v="0"/>
    <n v="0"/>
    <x v="1"/>
    <x v="1"/>
  </r>
  <r>
    <x v="6"/>
    <x v="4"/>
    <n v="0"/>
    <n v="0"/>
    <x v="1"/>
    <x v="1"/>
  </r>
  <r>
    <x v="6"/>
    <x v="6"/>
    <n v="9.2100000000000005E-4"/>
    <n v="0"/>
    <x v="1"/>
    <x v="1"/>
  </r>
  <r>
    <x v="6"/>
    <x v="35"/>
    <n v="1.4400000000000001E-3"/>
    <n v="0"/>
    <x v="1"/>
    <x v="1"/>
  </r>
  <r>
    <x v="6"/>
    <x v="10"/>
    <n v="0.15437100000000001"/>
    <n v="0.15437100000000001"/>
    <x v="10"/>
    <x v="5"/>
  </r>
  <r>
    <x v="6"/>
    <x v="11"/>
    <n v="0"/>
    <n v="0"/>
    <x v="1"/>
    <x v="1"/>
  </r>
  <r>
    <x v="6"/>
    <x v="12"/>
    <n v="8.9899999999999995E-4"/>
    <n v="0"/>
    <x v="1"/>
    <x v="1"/>
  </r>
  <r>
    <x v="6"/>
    <x v="23"/>
    <n v="1.34E-3"/>
    <n v="0"/>
    <x v="1"/>
    <x v="1"/>
  </r>
  <r>
    <x v="6"/>
    <x v="24"/>
    <n v="1.0790000000000001E-3"/>
    <n v="0"/>
    <x v="1"/>
    <x v="1"/>
  </r>
  <r>
    <x v="6"/>
    <x v="25"/>
    <n v="4.1E-5"/>
    <n v="0"/>
    <x v="1"/>
    <x v="1"/>
  </r>
  <r>
    <x v="6"/>
    <x v="26"/>
    <n v="2.4743000000000001E-2"/>
    <n v="0"/>
    <x v="1"/>
    <x v="1"/>
  </r>
  <r>
    <x v="6"/>
    <x v="27"/>
    <n v="0.11382399999999999"/>
    <n v="0.11382399999999999"/>
    <x v="11"/>
    <x v="6"/>
  </r>
  <r>
    <x v="6"/>
    <x v="28"/>
    <n v="4.3000000000000002E-5"/>
    <n v="0"/>
    <x v="1"/>
    <x v="1"/>
  </r>
  <r>
    <x v="6"/>
    <x v="29"/>
    <n v="1.0449999999999999E-3"/>
    <n v="0"/>
    <x v="1"/>
    <x v="1"/>
  </r>
  <r>
    <x v="6"/>
    <x v="30"/>
    <n v="0.48280600000000001"/>
    <n v="0.48280600000000001"/>
    <x v="12"/>
    <x v="7"/>
  </r>
  <r>
    <x v="6"/>
    <x v="31"/>
    <n v="0.20230200000000001"/>
    <n v="0.20230200000000001"/>
    <x v="13"/>
    <x v="8"/>
  </r>
  <r>
    <x v="6"/>
    <x v="32"/>
    <n v="9.9600000000000001E-3"/>
    <n v="0"/>
    <x v="1"/>
    <x v="1"/>
  </r>
  <r>
    <x v="6"/>
    <x v="13"/>
    <n v="4.1910000000000003E-3"/>
    <n v="0"/>
    <x v="1"/>
    <x v="1"/>
  </r>
  <r>
    <x v="6"/>
    <x v="36"/>
    <n v="0"/>
    <n v="0"/>
    <x v="1"/>
    <x v="1"/>
  </r>
  <r>
    <x v="6"/>
    <x v="14"/>
    <n v="9.9500000000000001E-4"/>
    <n v="0"/>
    <x v="1"/>
    <x v="1"/>
  </r>
  <r>
    <x v="6"/>
    <x v="22"/>
    <n v="0"/>
    <n v="0"/>
    <x v="1"/>
    <x v="1"/>
  </r>
  <r>
    <x v="6"/>
    <x v="37"/>
    <n v="0"/>
    <n v="0"/>
    <x v="1"/>
    <x v="1"/>
  </r>
  <r>
    <x v="6"/>
    <x v="19"/>
    <n v="0"/>
    <n v="0"/>
    <x v="1"/>
    <x v="1"/>
  </r>
  <r>
    <x v="7"/>
    <x v="21"/>
    <n v="1"/>
    <n v="0.95330300000000001"/>
    <x v="9"/>
    <x v="1"/>
  </r>
  <r>
    <x v="8"/>
    <x v="3"/>
    <n v="2E-3"/>
    <n v="0"/>
    <x v="1"/>
    <x v="1"/>
  </r>
  <r>
    <x v="8"/>
    <x v="4"/>
    <n v="0"/>
    <n v="0"/>
    <x v="1"/>
    <x v="1"/>
  </r>
  <r>
    <x v="8"/>
    <x v="6"/>
    <n v="6.9999999999999999E-4"/>
    <n v="0"/>
    <x v="1"/>
    <x v="1"/>
  </r>
  <r>
    <x v="8"/>
    <x v="7"/>
    <n v="1E-4"/>
    <n v="0"/>
    <x v="1"/>
    <x v="1"/>
  </r>
  <r>
    <x v="8"/>
    <x v="10"/>
    <n v="1.2999999999999999E-3"/>
    <n v="0"/>
    <x v="1"/>
    <x v="1"/>
  </r>
  <r>
    <x v="8"/>
    <x v="11"/>
    <n v="0"/>
    <n v="0"/>
    <x v="1"/>
    <x v="1"/>
  </r>
  <r>
    <x v="8"/>
    <x v="12"/>
    <n v="0.37609999999999999"/>
    <n v="0.37609999999999999"/>
    <x v="14"/>
    <x v="9"/>
  </r>
  <r>
    <x v="8"/>
    <x v="23"/>
    <n v="1.1299999999999999E-2"/>
    <n v="0"/>
    <x v="1"/>
    <x v="1"/>
  </r>
  <r>
    <x v="8"/>
    <x v="24"/>
    <n v="1.3100000000000001E-2"/>
    <n v="0"/>
    <x v="1"/>
    <x v="1"/>
  </r>
  <r>
    <x v="8"/>
    <x v="25"/>
    <n v="3.15E-2"/>
    <n v="0"/>
    <x v="1"/>
    <x v="1"/>
  </r>
  <r>
    <x v="8"/>
    <x v="26"/>
    <n v="8.0000000000000004E-4"/>
    <n v="0"/>
    <x v="1"/>
    <x v="1"/>
  </r>
  <r>
    <x v="8"/>
    <x v="27"/>
    <n v="5.5999999999999999E-3"/>
    <n v="0"/>
    <x v="1"/>
    <x v="1"/>
  </r>
  <r>
    <x v="8"/>
    <x v="28"/>
    <n v="0"/>
    <n v="0"/>
    <x v="1"/>
    <x v="1"/>
  </r>
  <r>
    <x v="8"/>
    <x v="29"/>
    <n v="9.5699999999999993E-2"/>
    <n v="9.5699999999999993E-2"/>
    <x v="15"/>
    <x v="10"/>
  </r>
  <r>
    <x v="8"/>
    <x v="30"/>
    <n v="5.57E-2"/>
    <n v="5.57E-2"/>
    <x v="16"/>
    <x v="11"/>
  </r>
  <r>
    <x v="8"/>
    <x v="31"/>
    <n v="3.5000000000000001E-3"/>
    <n v="0"/>
    <x v="1"/>
    <x v="1"/>
  </r>
  <r>
    <x v="8"/>
    <x v="32"/>
    <n v="0.39029999999999998"/>
    <n v="0.39029999999999998"/>
    <x v="17"/>
    <x v="12"/>
  </r>
  <r>
    <x v="8"/>
    <x v="13"/>
    <n v="8.0000000000000004E-4"/>
    <n v="0"/>
    <x v="1"/>
    <x v="1"/>
  </r>
  <r>
    <x v="8"/>
    <x v="38"/>
    <n v="0"/>
    <n v="0"/>
    <x v="1"/>
    <x v="1"/>
  </r>
  <r>
    <x v="8"/>
    <x v="39"/>
    <n v="4.1000000000000003E-3"/>
    <n v="0"/>
    <x v="1"/>
    <x v="1"/>
  </r>
  <r>
    <x v="8"/>
    <x v="14"/>
    <n v="0"/>
    <n v="0"/>
    <x v="1"/>
    <x v="1"/>
  </r>
  <r>
    <x v="8"/>
    <x v="40"/>
    <n v="7.4000000000000003E-3"/>
    <n v="0"/>
    <x v="1"/>
    <x v="1"/>
  </r>
  <r>
    <x v="8"/>
    <x v="15"/>
    <n v="0"/>
    <n v="0"/>
    <x v="1"/>
    <x v="1"/>
  </r>
  <r>
    <x v="8"/>
    <x v="22"/>
    <n v="0"/>
    <n v="0"/>
    <x v="1"/>
    <x v="13"/>
  </r>
  <r>
    <x v="8"/>
    <x v="18"/>
    <n v="0"/>
    <n v="0"/>
    <x v="1"/>
    <x v="1"/>
  </r>
  <r>
    <x v="8"/>
    <x v="19"/>
    <n v="0"/>
    <n v="0"/>
    <x v="1"/>
    <x v="1"/>
  </r>
  <r>
    <x v="9"/>
    <x v="21"/>
    <n v="1"/>
    <n v="0.91779999999999995"/>
    <x v="9"/>
    <x v="1"/>
  </r>
  <r>
    <x v="10"/>
    <x v="23"/>
    <n v="0"/>
    <n v="0"/>
    <x v="1"/>
    <x v="1"/>
  </r>
  <r>
    <x v="10"/>
    <x v="30"/>
    <n v="0"/>
    <n v="0"/>
    <x v="1"/>
    <x v="1"/>
  </r>
  <r>
    <x v="10"/>
    <x v="22"/>
    <n v="1"/>
    <n v="1"/>
    <x v="1"/>
    <x v="1"/>
  </r>
  <r>
    <x v="11"/>
    <x v="21"/>
    <n v="1"/>
    <n v="1"/>
    <x v="1"/>
    <x v="1"/>
  </r>
  <r>
    <x v="12"/>
    <x v="41"/>
    <n v="0"/>
    <n v="0"/>
    <x v="1"/>
    <x v="1"/>
  </r>
  <r>
    <x v="12"/>
    <x v="42"/>
    <n v="0"/>
    <n v="0"/>
    <x v="1"/>
    <x v="1"/>
  </r>
  <r>
    <x v="12"/>
    <x v="1"/>
    <n v="0"/>
    <n v="0"/>
    <x v="1"/>
    <x v="1"/>
  </r>
  <r>
    <x v="12"/>
    <x v="34"/>
    <n v="0"/>
    <n v="0"/>
    <x v="1"/>
    <x v="1"/>
  </r>
  <r>
    <x v="12"/>
    <x v="4"/>
    <n v="0"/>
    <n v="0"/>
    <x v="1"/>
    <x v="1"/>
  </r>
  <r>
    <x v="12"/>
    <x v="6"/>
    <n v="0"/>
    <n v="0"/>
    <x v="1"/>
    <x v="1"/>
  </r>
  <r>
    <x v="12"/>
    <x v="7"/>
    <n v="0"/>
    <n v="0"/>
    <x v="1"/>
    <x v="1"/>
  </r>
  <r>
    <x v="12"/>
    <x v="12"/>
    <n v="0"/>
    <n v="0"/>
    <x v="1"/>
    <x v="1"/>
  </r>
  <r>
    <x v="12"/>
    <x v="29"/>
    <n v="0"/>
    <n v="0"/>
    <x v="1"/>
    <x v="1"/>
  </r>
  <r>
    <x v="12"/>
    <x v="30"/>
    <n v="0"/>
    <n v="0"/>
    <x v="1"/>
    <x v="1"/>
  </r>
  <r>
    <x v="12"/>
    <x v="32"/>
    <n v="0"/>
    <n v="0"/>
    <x v="1"/>
    <x v="1"/>
  </r>
  <r>
    <x v="12"/>
    <x v="38"/>
    <n v="0.68300000000000005"/>
    <n v="0.68300000000000005"/>
    <x v="18"/>
    <x v="1"/>
  </r>
  <r>
    <x v="12"/>
    <x v="39"/>
    <n v="0.13700000000000001"/>
    <n v="0.13700000000000001"/>
    <x v="19"/>
    <x v="1"/>
  </r>
  <r>
    <x v="12"/>
    <x v="14"/>
    <n v="0.17799999999999999"/>
    <n v="0.17799999999999999"/>
    <x v="20"/>
    <x v="1"/>
  </r>
  <r>
    <x v="12"/>
    <x v="40"/>
    <n v="0"/>
    <n v="0"/>
    <x v="1"/>
    <x v="1"/>
  </r>
  <r>
    <x v="12"/>
    <x v="15"/>
    <n v="2E-3"/>
    <n v="0"/>
    <x v="1"/>
    <x v="1"/>
  </r>
  <r>
    <x v="12"/>
    <x v="22"/>
    <n v="0"/>
    <n v="0"/>
    <x v="1"/>
    <x v="1"/>
  </r>
  <r>
    <x v="12"/>
    <x v="16"/>
    <n v="0"/>
    <n v="0"/>
    <x v="1"/>
    <x v="1"/>
  </r>
  <r>
    <x v="12"/>
    <x v="37"/>
    <n v="0"/>
    <n v="0"/>
    <x v="1"/>
    <x v="1"/>
  </r>
  <r>
    <x v="12"/>
    <x v="19"/>
    <n v="0"/>
    <n v="0"/>
    <x v="1"/>
    <x v="1"/>
  </r>
  <r>
    <x v="13"/>
    <x v="21"/>
    <n v="1"/>
    <n v="0.998"/>
    <x v="9"/>
    <x v="1"/>
  </r>
  <r>
    <x v="14"/>
    <x v="42"/>
    <n v="0"/>
    <n v="0"/>
    <x v="1"/>
    <x v="1"/>
  </r>
  <r>
    <x v="14"/>
    <x v="4"/>
    <n v="0"/>
    <n v="0"/>
    <x v="1"/>
    <x v="1"/>
  </r>
  <r>
    <x v="14"/>
    <x v="6"/>
    <n v="4.0000000000000001E-3"/>
    <n v="0"/>
    <x v="1"/>
    <x v="1"/>
  </r>
  <r>
    <x v="14"/>
    <x v="35"/>
    <n v="1E-3"/>
    <n v="0"/>
    <x v="1"/>
    <x v="1"/>
  </r>
  <r>
    <x v="14"/>
    <x v="7"/>
    <n v="0"/>
    <n v="0"/>
    <x v="1"/>
    <x v="1"/>
  </r>
  <r>
    <x v="14"/>
    <x v="10"/>
    <n v="0.36699999999999999"/>
    <n v="0.36699999999999999"/>
    <x v="21"/>
    <x v="14"/>
  </r>
  <r>
    <x v="14"/>
    <x v="12"/>
    <n v="0.13400000000000001"/>
    <n v="0.13400000000000001"/>
    <x v="22"/>
    <x v="15"/>
  </r>
  <r>
    <x v="14"/>
    <x v="23"/>
    <n v="4.0000000000000001E-3"/>
    <n v="0"/>
    <x v="1"/>
    <x v="1"/>
  </r>
  <r>
    <x v="14"/>
    <x v="24"/>
    <n v="3.0000000000000001E-3"/>
    <n v="0"/>
    <x v="1"/>
    <x v="1"/>
  </r>
  <r>
    <x v="14"/>
    <x v="25"/>
    <n v="1E-3"/>
    <n v="0"/>
    <x v="1"/>
    <x v="1"/>
  </r>
  <r>
    <x v="14"/>
    <x v="26"/>
    <n v="0.01"/>
    <n v="0"/>
    <x v="1"/>
    <x v="1"/>
  </r>
  <r>
    <x v="14"/>
    <x v="27"/>
    <n v="8.0000000000000002E-3"/>
    <n v="0"/>
    <x v="1"/>
    <x v="1"/>
  </r>
  <r>
    <x v="14"/>
    <x v="28"/>
    <n v="0"/>
    <n v="0"/>
    <x v="1"/>
    <x v="1"/>
  </r>
  <r>
    <x v="14"/>
    <x v="29"/>
    <n v="0.104"/>
    <n v="0.104"/>
    <x v="23"/>
    <x v="16"/>
  </r>
  <r>
    <x v="14"/>
    <x v="30"/>
    <n v="0.18099999999999999"/>
    <n v="0.18099999999999999"/>
    <x v="24"/>
    <x v="17"/>
  </r>
  <r>
    <x v="14"/>
    <x v="31"/>
    <n v="7.6999999999999999E-2"/>
    <n v="7.6999999999999999E-2"/>
    <x v="25"/>
    <x v="18"/>
  </r>
  <r>
    <x v="14"/>
    <x v="32"/>
    <n v="0.106"/>
    <n v="0.106"/>
    <x v="26"/>
    <x v="19"/>
  </r>
  <r>
    <x v="14"/>
    <x v="13"/>
    <n v="0"/>
    <n v="0"/>
    <x v="1"/>
    <x v="1"/>
  </r>
  <r>
    <x v="14"/>
    <x v="43"/>
    <n v="0"/>
    <n v="0"/>
    <x v="1"/>
    <x v="1"/>
  </r>
  <r>
    <x v="14"/>
    <x v="40"/>
    <n v="0"/>
    <n v="0"/>
    <x v="1"/>
    <x v="1"/>
  </r>
  <r>
    <x v="14"/>
    <x v="15"/>
    <n v="0"/>
    <n v="0"/>
    <x v="1"/>
    <x v="1"/>
  </r>
  <r>
    <x v="14"/>
    <x v="22"/>
    <n v="0"/>
    <n v="0"/>
    <x v="1"/>
    <x v="1"/>
  </r>
  <r>
    <x v="15"/>
    <x v="21"/>
    <n v="1"/>
    <n v="0.96899999999999997"/>
    <x v="27"/>
    <x v="1"/>
  </r>
  <r>
    <x v="16"/>
    <x v="24"/>
    <n v="0"/>
    <n v="0"/>
    <x v="1"/>
    <x v="1"/>
  </r>
  <r>
    <x v="16"/>
    <x v="27"/>
    <n v="0.159"/>
    <n v="0.159"/>
    <x v="1"/>
    <x v="1"/>
  </r>
  <r>
    <x v="16"/>
    <x v="31"/>
    <n v="0.75619999999999998"/>
    <n v="0.75619999999999998"/>
    <x v="1"/>
    <x v="1"/>
  </r>
  <r>
    <x v="16"/>
    <x v="13"/>
    <n v="8.48E-2"/>
    <n v="8.48E-2"/>
    <x v="1"/>
    <x v="1"/>
  </r>
  <r>
    <x v="16"/>
    <x v="22"/>
    <n v="0"/>
    <n v="0"/>
    <x v="1"/>
    <x v="1"/>
  </r>
  <r>
    <x v="17"/>
    <x v="21"/>
    <n v="1"/>
    <n v="1"/>
    <x v="1"/>
    <x v="1"/>
  </r>
  <r>
    <x v="18"/>
    <x v="6"/>
    <n v="4.1999999999999997E-3"/>
    <n v="0"/>
    <x v="1"/>
    <x v="13"/>
  </r>
  <r>
    <x v="18"/>
    <x v="35"/>
    <n v="1.7500000000000002E-2"/>
    <n v="0"/>
    <x v="1"/>
    <x v="13"/>
  </r>
  <r>
    <x v="18"/>
    <x v="10"/>
    <n v="0.34799999999999998"/>
    <n v="0.34799999999999998"/>
    <x v="1"/>
    <x v="1"/>
  </r>
  <r>
    <x v="18"/>
    <x v="12"/>
    <n v="0.11990000000000001"/>
    <n v="0.11990000000000001"/>
    <x v="1"/>
    <x v="1"/>
  </r>
  <r>
    <x v="18"/>
    <x v="23"/>
    <n v="7.9000000000000008E-3"/>
    <n v="0"/>
    <x v="1"/>
    <x v="13"/>
  </r>
  <r>
    <x v="18"/>
    <x v="24"/>
    <n v="1E-3"/>
    <n v="0"/>
    <x v="1"/>
    <x v="13"/>
  </r>
  <r>
    <x v="18"/>
    <x v="26"/>
    <n v="1.5299999999999999E-2"/>
    <n v="0"/>
    <x v="1"/>
    <x v="13"/>
  </r>
  <r>
    <x v="18"/>
    <x v="27"/>
    <n v="4.1999999999999997E-3"/>
    <n v="0"/>
    <x v="1"/>
    <x v="13"/>
  </r>
  <r>
    <x v="18"/>
    <x v="28"/>
    <n v="4.0000000000000002E-4"/>
    <n v="0"/>
    <x v="1"/>
    <x v="1"/>
  </r>
  <r>
    <x v="18"/>
    <x v="30"/>
    <n v="0.38009999999999999"/>
    <n v="0.38009999999999999"/>
    <x v="1"/>
    <x v="1"/>
  </r>
  <r>
    <x v="18"/>
    <x v="31"/>
    <n v="8.3999999999999995E-3"/>
    <n v="0"/>
    <x v="1"/>
    <x v="13"/>
  </r>
  <r>
    <x v="18"/>
    <x v="32"/>
    <n v="9.1999999999999998E-2"/>
    <n v="9.1999999999999998E-2"/>
    <x v="1"/>
    <x v="1"/>
  </r>
  <r>
    <x v="18"/>
    <x v="13"/>
    <n v="1.1000000000000001E-3"/>
    <n v="0"/>
    <x v="1"/>
    <x v="1"/>
  </r>
  <r>
    <x v="19"/>
    <x v="21"/>
    <n v="0.99999999999999989"/>
    <n v="0.94"/>
    <x v="1"/>
    <x v="1"/>
  </r>
  <r>
    <x v="20"/>
    <x v="36"/>
    <n v="0.04"/>
    <n v="0"/>
    <x v="1"/>
    <x v="1"/>
  </r>
  <r>
    <x v="20"/>
    <x v="44"/>
    <n v="0.96"/>
    <n v="0.96"/>
    <x v="1"/>
    <x v="1"/>
  </r>
  <r>
    <x v="21"/>
    <x v="21"/>
    <n v="1"/>
    <n v="0.96"/>
    <x v="1"/>
    <x v="1"/>
  </r>
  <r>
    <x v="22"/>
    <x v="13"/>
    <n v="1"/>
    <n v="1"/>
    <x v="1"/>
    <x v="1"/>
  </r>
  <r>
    <x v="23"/>
    <x v="21"/>
    <n v="1"/>
    <n v="1"/>
    <x v="1"/>
    <x v="1"/>
  </r>
  <r>
    <x v="24"/>
    <x v="41"/>
    <n v="0.998"/>
    <n v="0.998"/>
    <x v="1"/>
    <x v="1"/>
  </r>
  <r>
    <x v="24"/>
    <x v="33"/>
    <n v="2E-3"/>
    <n v="0"/>
    <x v="1"/>
    <x v="13"/>
  </r>
  <r>
    <x v="24"/>
    <x v="42"/>
    <n v="0"/>
    <n v="0"/>
    <x v="1"/>
    <x v="13"/>
  </r>
  <r>
    <x v="25"/>
    <x v="21"/>
    <n v="1"/>
    <n v="0.998"/>
    <x v="1"/>
    <x v="1"/>
  </r>
  <r>
    <x v="26"/>
    <x v="41"/>
    <n v="0"/>
    <n v="0"/>
    <x v="1"/>
    <x v="13"/>
  </r>
  <r>
    <x v="26"/>
    <x v="0"/>
    <n v="0"/>
    <n v="0"/>
    <x v="1"/>
    <x v="13"/>
  </r>
  <r>
    <x v="26"/>
    <x v="1"/>
    <n v="8.9999999999999993E-3"/>
    <n v="0"/>
    <x v="1"/>
    <x v="13"/>
  </r>
  <r>
    <x v="26"/>
    <x v="34"/>
    <n v="0"/>
    <n v="0"/>
    <x v="1"/>
    <x v="13"/>
  </r>
  <r>
    <x v="26"/>
    <x v="7"/>
    <n v="0"/>
    <n v="0"/>
    <x v="1"/>
    <x v="13"/>
  </r>
  <r>
    <x v="26"/>
    <x v="10"/>
    <n v="0"/>
    <n v="0"/>
    <x v="1"/>
    <x v="13"/>
  </r>
  <r>
    <x v="26"/>
    <x v="12"/>
    <n v="0"/>
    <n v="0"/>
    <x v="1"/>
    <x v="13"/>
  </r>
  <r>
    <x v="26"/>
    <x v="23"/>
    <n v="4.7E-2"/>
    <n v="0"/>
    <x v="1"/>
    <x v="13"/>
  </r>
  <r>
    <x v="26"/>
    <x v="25"/>
    <n v="0.377"/>
    <n v="0.377"/>
    <x v="1"/>
    <x v="1"/>
  </r>
  <r>
    <x v="26"/>
    <x v="30"/>
    <n v="0"/>
    <n v="0"/>
    <x v="1"/>
    <x v="13"/>
  </r>
  <r>
    <x v="26"/>
    <x v="32"/>
    <n v="0"/>
    <n v="0"/>
    <x v="1"/>
    <x v="13"/>
  </r>
  <r>
    <x v="26"/>
    <x v="43"/>
    <n v="0.46300000000000002"/>
    <n v="0.46300000000000002"/>
    <x v="1"/>
    <x v="1"/>
  </r>
  <r>
    <x v="26"/>
    <x v="45"/>
    <n v="6.0000000000000001E-3"/>
    <n v="0"/>
    <x v="1"/>
    <x v="13"/>
  </r>
  <r>
    <x v="26"/>
    <x v="36"/>
    <n v="9.6000000000000002E-2"/>
    <n v="9.6000000000000002E-2"/>
    <x v="1"/>
    <x v="1"/>
  </r>
  <r>
    <x v="26"/>
    <x v="44"/>
    <n v="1E-3"/>
    <n v="0"/>
    <x v="1"/>
    <x v="1"/>
  </r>
  <r>
    <x v="26"/>
    <x v="14"/>
    <n v="0"/>
    <n v="0"/>
    <x v="1"/>
    <x v="1"/>
  </r>
  <r>
    <x v="26"/>
    <x v="15"/>
    <n v="1E-3"/>
    <n v="0"/>
    <x v="1"/>
    <x v="1"/>
  </r>
  <r>
    <x v="26"/>
    <x v="16"/>
    <n v="0"/>
    <n v="0"/>
    <x v="1"/>
    <x v="1"/>
  </r>
  <r>
    <x v="27"/>
    <x v="21"/>
    <n v="1"/>
    <n v="0.93600000000000005"/>
    <x v="1"/>
    <x v="1"/>
  </r>
  <r>
    <x v="28"/>
    <x v="31"/>
    <n v="2E-3"/>
    <n v="0"/>
    <x v="1"/>
    <x v="1"/>
  </r>
  <r>
    <x v="28"/>
    <x v="43"/>
    <n v="0"/>
    <n v="0"/>
    <x v="1"/>
    <x v="1"/>
  </r>
  <r>
    <x v="28"/>
    <x v="36"/>
    <n v="0.48399999999999999"/>
    <n v="0.48399999999999999"/>
    <x v="1"/>
    <x v="1"/>
  </r>
  <r>
    <x v="28"/>
    <x v="44"/>
    <n v="0.501"/>
    <n v="0.501"/>
    <x v="1"/>
    <x v="1"/>
  </r>
  <r>
    <x v="28"/>
    <x v="15"/>
    <n v="1.2999999999999999E-2"/>
    <n v="0"/>
    <x v="1"/>
    <x v="1"/>
  </r>
  <r>
    <x v="29"/>
    <x v="21"/>
    <n v="1"/>
    <n v="0.98499999999999999"/>
    <x v="1"/>
    <x v="1"/>
  </r>
  <r>
    <x v="30"/>
    <x v="0"/>
    <n v="0"/>
    <n v="0"/>
    <x v="1"/>
    <x v="1"/>
  </r>
  <r>
    <x v="30"/>
    <x v="1"/>
    <n v="2.5999999999999999E-2"/>
    <n v="0"/>
    <x v="1"/>
    <x v="1"/>
  </r>
  <r>
    <x v="30"/>
    <x v="2"/>
    <n v="0.105"/>
    <n v="0.105"/>
    <x v="28"/>
    <x v="20"/>
  </r>
  <r>
    <x v="30"/>
    <x v="34"/>
    <n v="0.121"/>
    <n v="0.121"/>
    <x v="29"/>
    <x v="21"/>
  </r>
  <r>
    <x v="30"/>
    <x v="3"/>
    <n v="1E-3"/>
    <n v="0"/>
    <x v="1"/>
    <x v="1"/>
  </r>
  <r>
    <x v="30"/>
    <x v="4"/>
    <n v="8.1000000000000003E-2"/>
    <n v="8.1000000000000003E-2"/>
    <x v="30"/>
    <x v="22"/>
  </r>
  <r>
    <x v="30"/>
    <x v="6"/>
    <n v="-1.4999999999999999E-2"/>
    <n v="0"/>
    <x v="1"/>
    <x v="1"/>
  </r>
  <r>
    <x v="30"/>
    <x v="35"/>
    <n v="1.0999999999999999E-2"/>
    <n v="0"/>
    <x v="1"/>
    <x v="1"/>
  </r>
  <r>
    <x v="30"/>
    <x v="7"/>
    <n v="-3.0000000000000001E-3"/>
    <n v="0"/>
    <x v="1"/>
    <x v="1"/>
  </r>
  <r>
    <x v="30"/>
    <x v="10"/>
    <n v="0.496"/>
    <n v="0.496"/>
    <x v="31"/>
    <x v="23"/>
  </r>
  <r>
    <x v="30"/>
    <x v="12"/>
    <n v="2.1000000000000001E-2"/>
    <n v="0"/>
    <x v="1"/>
    <x v="1"/>
  </r>
  <r>
    <x v="30"/>
    <x v="23"/>
    <n v="1E-3"/>
    <n v="0"/>
    <x v="1"/>
    <x v="1"/>
  </r>
  <r>
    <x v="30"/>
    <x v="26"/>
    <n v="0"/>
    <n v="0"/>
    <x v="1"/>
    <x v="1"/>
  </r>
  <r>
    <x v="30"/>
    <x v="30"/>
    <n v="1E-3"/>
    <n v="0"/>
    <x v="1"/>
    <x v="1"/>
  </r>
  <r>
    <x v="30"/>
    <x v="14"/>
    <n v="1E-3"/>
    <n v="0"/>
    <x v="1"/>
    <x v="1"/>
  </r>
  <r>
    <x v="30"/>
    <x v="16"/>
    <n v="0"/>
    <n v="0"/>
    <x v="1"/>
    <x v="1"/>
  </r>
  <r>
    <x v="30"/>
    <x v="17"/>
    <n v="0.04"/>
    <n v="0"/>
    <x v="1"/>
    <x v="1"/>
  </r>
  <r>
    <x v="30"/>
    <x v="37"/>
    <n v="3.4000000000000002E-2"/>
    <n v="0"/>
    <x v="1"/>
    <x v="1"/>
  </r>
  <r>
    <x v="30"/>
    <x v="18"/>
    <n v="6.3E-2"/>
    <n v="6.3E-2"/>
    <x v="32"/>
    <x v="24"/>
  </r>
  <r>
    <x v="30"/>
    <x v="19"/>
    <n v="1.6E-2"/>
    <n v="0"/>
    <x v="1"/>
    <x v="1"/>
  </r>
  <r>
    <x v="31"/>
    <x v="21"/>
    <n v="1"/>
    <n v="0.86599999999999988"/>
    <x v="9"/>
    <x v="1"/>
  </r>
  <r>
    <x v="32"/>
    <x v="4"/>
    <n v="0"/>
    <n v="0"/>
    <x v="1"/>
    <x v="1"/>
  </r>
  <r>
    <x v="32"/>
    <x v="12"/>
    <n v="0"/>
    <n v="0"/>
    <x v="1"/>
    <x v="1"/>
  </r>
  <r>
    <x v="32"/>
    <x v="25"/>
    <n v="1E-3"/>
    <n v="0"/>
    <x v="1"/>
    <x v="1"/>
  </r>
  <r>
    <x v="32"/>
    <x v="27"/>
    <n v="2.5999999999999999E-2"/>
    <n v="0"/>
    <x v="1"/>
    <x v="1"/>
  </r>
  <r>
    <x v="32"/>
    <x v="28"/>
    <n v="0.32500000000000001"/>
    <n v="0.32500000000000001"/>
    <x v="1"/>
    <x v="1"/>
  </r>
  <r>
    <x v="32"/>
    <x v="29"/>
    <n v="0"/>
    <n v="0"/>
    <x v="1"/>
    <x v="1"/>
  </r>
  <r>
    <x v="32"/>
    <x v="30"/>
    <n v="0"/>
    <n v="0"/>
    <x v="1"/>
    <x v="1"/>
  </r>
  <r>
    <x v="32"/>
    <x v="32"/>
    <n v="0"/>
    <n v="0"/>
    <x v="1"/>
    <x v="1"/>
  </r>
  <r>
    <x v="32"/>
    <x v="13"/>
    <n v="0.64700000000000002"/>
    <n v="0.64700000000000002"/>
    <x v="1"/>
    <x v="1"/>
  </r>
  <r>
    <x v="32"/>
    <x v="45"/>
    <n v="0"/>
    <n v="0"/>
    <x v="1"/>
    <x v="1"/>
  </r>
  <r>
    <x v="32"/>
    <x v="14"/>
    <n v="1E-3"/>
    <n v="0"/>
    <x v="1"/>
    <x v="1"/>
  </r>
  <r>
    <x v="32"/>
    <x v="22"/>
    <n v="0"/>
    <n v="0"/>
    <x v="1"/>
    <x v="25"/>
  </r>
  <r>
    <x v="33"/>
    <x v="21"/>
    <n v="1"/>
    <n v="0.97199999999999998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9AA2D9-55CE-4682-8A99-C0EA7FAFA4CE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N40:P57" firstHeaderRow="1" firstDataRow="1" firstDataCol="0"/>
  <pivotFields count="6">
    <pivotField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6"/>
        <item x="17"/>
        <item x="1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showAll="0" defaultSubtotal="0">
      <items count="46">
        <item x="41"/>
        <item x="33"/>
        <item x="42"/>
        <item x="0"/>
        <item x="1"/>
        <item x="2"/>
        <item x="34"/>
        <item x="3"/>
        <item x="4"/>
        <item x="5"/>
        <item x="6"/>
        <item x="35"/>
        <item x="7"/>
        <item x="8"/>
        <item x="9"/>
        <item x="10"/>
        <item x="11"/>
        <item x="12"/>
        <item x="23"/>
        <item x="24"/>
        <item x="25"/>
        <item x="26"/>
        <item x="27"/>
        <item x="28"/>
        <item x="29"/>
        <item x="30"/>
        <item x="31"/>
        <item x="32"/>
        <item x="13"/>
        <item x="43"/>
        <item x="45"/>
        <item x="36"/>
        <item x="44"/>
        <item x="38"/>
        <item x="39"/>
        <item x="14"/>
        <item x="40"/>
        <item x="15"/>
        <item x="22"/>
        <item x="16"/>
        <item x="17"/>
        <item x="37"/>
        <item x="18"/>
        <item x="19"/>
        <item x="20"/>
        <item x="21"/>
      </items>
    </pivotField>
    <pivotField numFmtId="9" showAll="0"/>
    <pivotField numFmtId="9" showAll="0"/>
    <pivotField showAll="0">
      <items count="34">
        <item x="16"/>
        <item x="32"/>
        <item x="25"/>
        <item x="30"/>
        <item x="8"/>
        <item x="15"/>
        <item x="23"/>
        <item x="26"/>
        <item x="11"/>
        <item x="28"/>
        <item x="19"/>
        <item x="22"/>
        <item x="29"/>
        <item x="10"/>
        <item x="0"/>
        <item x="20"/>
        <item x="24"/>
        <item x="13"/>
        <item x="3"/>
        <item x="4"/>
        <item x="7"/>
        <item x="2"/>
        <item x="21"/>
        <item x="14"/>
        <item x="17"/>
        <item x="12"/>
        <item x="31"/>
        <item x="6"/>
        <item x="18"/>
        <item x="27"/>
        <item x="9"/>
        <item x="5"/>
        <item x="1"/>
        <item t="default"/>
      </items>
    </pivotField>
    <pivotField showAll="0">
      <items count="27">
        <item x="13"/>
        <item x="0"/>
        <item x="3"/>
        <item x="4"/>
        <item x="2"/>
        <item x="11"/>
        <item x="6"/>
        <item x="5"/>
        <item x="10"/>
        <item x="8"/>
        <item x="18"/>
        <item x="16"/>
        <item x="19"/>
        <item x="7"/>
        <item x="15"/>
        <item x="9"/>
        <item x="17"/>
        <item x="12"/>
        <item x="24"/>
        <item x="22"/>
        <item x="20"/>
        <item x="21"/>
        <item x="14"/>
        <item x="23"/>
        <item x="25"/>
        <item x="1"/>
        <item t="default"/>
      </items>
    </pivotField>
  </pivotFields>
  <formats count="1">
    <format dxfId="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C89B0DD-D168-451D-B468-7238D9CC5A88}" name="PlantAccounts" displayName="PlantAccounts" ref="A8:AB130" totalsRowCount="1" totalsRowDxfId="124" headerRowBorderDxfId="126" tableBorderDxfId="125">
  <autoFilter ref="A8:AB129" xr:uid="{72CE2617-172C-49FF-860B-C2A67CBA1482}"/>
  <tableColumns count="28">
    <tableColumn id="1" xr3:uid="{144EC180-66F3-4837-965F-79BA03C22926}" name="Reg/Unreg" totalsRowLabel="Total"/>
    <tableColumn id="2" xr3:uid="{9479B09F-7559-49DC-8597-1D7CD0C9FBF4}" name="Plant Account" totalsRowDxfId="123"/>
    <tableColumn id="3" xr3:uid="{924389E9-9358-4AEE-BF6A-C633887D45C2}" name="Power Plan Plant Account #" totalsRowDxfId="122"/>
    <tableColumn id="4" xr3:uid="{D6EA185E-B5B7-468E-B27B-537F9B58FFEE}" name="Helper for Capex Assumptions" totalsRowDxfId="121"/>
    <tableColumn id="5" xr3:uid="{753BFB50-05B9-4BC6-AD81-70DABF713C53}" name="S" dataDxfId="120" totalsRowDxfId="119" dataCellStyle="Percent"/>
    <tableColumn id="6" xr3:uid="{7AD2F489-0696-447E-A161-564EB1C56AEF}" name="N/E" dataDxfId="118" totalsRowDxfId="117"/>
    <tableColumn id="7" xr3:uid="{ED9AA23E-A19C-4D14-AB7C-D8B3E9486B2A}" name="All/Avg" dataDxfId="116" totalsRowDxfId="115" dataCellStyle="Percent"/>
    <tableColumn id="9" xr3:uid="{E0D5966B-FE24-4C10-98CE-E4AC32292A87}" name="Opening Cost Balance" totalsRowFunction="custom" dataDxfId="114" totalsRowDxfId="113" dataCellStyle="Comma">
      <totalsRowFormula>SUBTOTAL(109,H9:H129)</totalsRowFormula>
    </tableColumn>
    <tableColumn id="10" xr3:uid="{9E9B7790-E0E1-4BC1-876B-07E81A880C5D}" name="Opening Accum Depreciation" totalsRowFunction="custom" dataDxfId="112" totalsRowDxfId="111" dataCellStyle="Comma">
      <totalsRowFormula>SUBTOTAL(109,I9:I129)</totalsRowFormula>
    </tableColumn>
    <tableColumn id="11" xr3:uid="{2CC49F74-2CCD-413D-A8A2-86FF8855006F}" name="Opening NBV " totalsRowFunction="custom" dataDxfId="110" totalsRowDxfId="109" dataCellStyle="Comma">
      <calculatedColumnFormula>PlantAccounts[[#This Row],[Opening Cost Balance]]-PlantAccounts[[#This Row],[Opening Accum Depreciation]]</calculatedColumnFormula>
      <totalsRowFormula>SUBTOTAL(109,J9:J129)</totalsRowFormula>
    </tableColumn>
    <tableColumn id="12" xr3:uid="{598DED0C-D11D-4B75-8254-5BA1E7858CE1}" name="Opening YTD Retirements" totalsRowFunction="custom" dataDxfId="108" totalsRowDxfId="107" dataCellStyle="Comma">
      <totalsRowFormula>SUBTOTAL(109,K9:K129)</totalsRowFormula>
    </tableColumn>
    <tableColumn id="26" xr3:uid="{E7C4C490-2D1D-4B41-87C1-0AF3C580B303}" name="Opening YTD Closeouts (Additions)" totalsRowFunction="custom" dataDxfId="106" totalsRowDxfId="105" dataCellStyle="Comma">
      <totalsRowFormula>SUBTOTAL(109,L9:L129)</totalsRowFormula>
    </tableColumn>
    <tableColumn id="27" xr3:uid="{11BE8167-33FE-4B08-BA9A-398FD0C5758E}" name="Opening YTD Depreciation" totalsRowFunction="custom" dataDxfId="104" totalsRowDxfId="103" dataCellStyle="Comma">
      <totalsRowFormula>SUBTOTAL(109,M9:M129)</totalsRowFormula>
    </tableColumn>
    <tableColumn id="13" xr3:uid="{0A509F31-841E-4F52-ACB9-EB591F4EA84B}" name="Opening WIP " totalsRowFunction="custom" dataDxfId="102" totalsRowDxfId="101" dataCellStyle="Comma">
      <totalsRowFormula>SUBTOTAL(109,N9:N129)</totalsRowFormula>
    </tableColumn>
    <tableColumn id="8" xr3:uid="{7480B877-19EC-47DB-9D09-7B8CC1BE9644}" name="Capex Excl. COR" totalsRowFunction="custom" dataDxfId="100" totalsRowDxfId="99" dataCellStyle="Comma">
      <calculatedColumnFormula>'Closeouts and Depr'!H10</calculatedColumnFormula>
      <totalsRowFormula>SUBTOTAL(109,O9:O129)</totalsRowFormula>
    </tableColumn>
    <tableColumn id="14" xr3:uid="{1EF2927C-0392-439F-B632-DF290E93FF71}" name="WIP Closeouts " totalsRowFunction="custom" dataDxfId="98" totalsRowDxfId="97" dataCellStyle="Comma">
      <calculatedColumnFormula>'Closeouts and Depr'!J10</calculatedColumnFormula>
      <totalsRowFormula>SUBTOTAL(109,P9:P129)</totalsRowFormula>
    </tableColumn>
    <tableColumn id="15" xr3:uid="{E85308C9-314C-4ACA-A330-4A2BDF015908}" name="Retirements" totalsRowFunction="custom" dataDxfId="96" totalsRowDxfId="95" dataCellStyle="Comma">
      <calculatedColumnFormula>'Closeouts and Depr'!M10</calculatedColumnFormula>
      <totalsRowFormula>SUBTOTAL(109,Q9:Q129)</totalsRowFormula>
    </tableColumn>
    <tableColumn id="16" xr3:uid="{B034F029-AC18-4F7D-B1BD-1F8E6ADA78AE}" name="Depreciation " totalsRowFunction="custom" dataDxfId="94" totalsRowDxfId="93" dataCellStyle="Comma">
      <calculatedColumnFormula>'Closeouts and Depr'!BA10</calculatedColumnFormula>
      <totalsRowFormula>SUBTOTAL(109,R9:R129)</totalsRowFormula>
    </tableColumn>
    <tableColumn id="23" xr3:uid="{8030BE72-07C7-4264-A44E-C2C004BEC3B6}" name="Depreciation Adjustment (under 1/2 rule)" totalsRowFunction="custom" dataDxfId="92" totalsRowDxfId="91" dataCellStyle="Comma">
      <calculatedColumnFormula>PlantAccounts[[#This Row],[Depreciation under 1/2 rule]]-PlantAccounts[[#This Row],[Depreciation ]]</calculatedColumnFormula>
      <totalsRowFormula>SUBTOTAL(109,S9:S129)</totalsRowFormula>
    </tableColumn>
    <tableColumn id="24" xr3:uid="{5549AC56-411A-4138-9F40-2E11D31B4737}" name="Depreciation under 1/2 rule" totalsRowFunction="custom" dataDxfId="90" totalsRowDxfId="89" dataCellStyle="Comma">
      <calculatedColumnFormula>'Closeouts and Depr'!DE10</calculatedColumnFormula>
      <totalsRowFormula>SUBTOTAL(109,T9:T129)</totalsRowFormula>
    </tableColumn>
    <tableColumn id="17" xr3:uid="{DA233339-40B7-46CA-8030-5B8F6EE42132}" name="Ending Cost Balance" totalsRowFunction="custom" dataDxfId="88" totalsRowDxfId="87" dataCellStyle="Comma">
      <calculatedColumnFormula>PlantAccounts[[#This Row],[Opening Cost Balance]]+PlantAccounts[[#This Row],[WIP Closeouts ]]+PlantAccounts[[#This Row],[Retirements]]</calculatedColumnFormula>
      <totalsRowFormula>SUBTOTAL(109,U9:U129)</totalsRowFormula>
    </tableColumn>
    <tableColumn id="18" xr3:uid="{C3F99243-EB2F-434A-A4FC-F6FD4199CE26}" name="Ending Accum Depreciation" totalsRowFunction="custom" dataDxfId="86" totalsRowDxfId="85" dataCellStyle="Comma">
      <calculatedColumnFormula>PlantAccounts[[#This Row],[Opening Accum Depreciation]]+PlantAccounts[[#This Row],[Depreciation ]]+PlantAccounts[[#This Row],[Retirements]]</calculatedColumnFormula>
      <totalsRowFormula>SUBTOTAL(109,V9:V129)</totalsRowFormula>
    </tableColumn>
    <tableColumn id="19" xr3:uid="{00C23438-C73F-45ED-8D5D-59A536573897}" name="Ending NBV" totalsRowFunction="custom" dataDxfId="84" totalsRowDxfId="83" dataCellStyle="Comma">
      <calculatedColumnFormula>PlantAccounts[[#This Row],[Ending Cost Balance]]-PlantAccounts[[#This Row],[Ending Accum Depreciation]]</calculatedColumnFormula>
      <totalsRowFormula>SUBTOTAL(109,W9:W129)</totalsRowFormula>
    </tableColumn>
    <tableColumn id="25" xr3:uid="{704A6B3B-0DE6-4AD0-9DB7-BEDDF6546FB9}" name="Ending Acum  Depreciation (under 1/2 yr rule)" totalsRowFunction="custom" dataDxfId="82" totalsRowDxfId="81" dataCellStyle="Comma">
      <calculatedColumnFormula>PlantAccounts[[#This Row],[Opening Accum Depreciation]]+PlantAccounts[[#This Row],[Depreciation under 1/2 rule]]+PlantAccounts[[#This Row],[Retirements]]</calculatedColumnFormula>
      <totalsRowFormula>SUBTOTAL(109,X9:X129)</totalsRowFormula>
    </tableColumn>
    <tableColumn id="20" xr3:uid="{0E3093B1-205F-4927-AF97-23D0B33CB8B2}" name="Ending WIP Balance" totalsRowFunction="custom" dataDxfId="80" totalsRowDxfId="79" dataCellStyle="Comma">
      <calculatedColumnFormula>PlantAccounts[[#This Row],[Opening WIP ]]+PlantAccounts[[#This Row],[Capex Excl. COR]]-PlantAccounts[[#This Row],[WIP Closeouts ]]</calculatedColumnFormula>
      <totalsRowFormula>SUBTOTAL(109,Y9:Y129)</totalsRowFormula>
    </tableColumn>
    <tableColumn id="21" xr3:uid="{E88B8963-5B10-4A8E-88D1-09C3CAD202E3}" name="Full Year Retirements " totalsRowFunction="custom" dataDxfId="78" totalsRowDxfId="77" dataCellStyle="Comma">
      <calculatedColumnFormula>PlantAccounts[[#This Row],[Opening YTD Retirements]]+PlantAccounts[[#This Row],[Retirements]]</calculatedColumnFormula>
      <totalsRowFormula>SUBTOTAL(109,Z9:Z129)</totalsRowFormula>
    </tableColumn>
    <tableColumn id="28" xr3:uid="{463F2243-04A3-4F7B-93D5-9966E17DF9B7}" name="Full Year Closeouts (Additions)" totalsRowFunction="custom" dataDxfId="76" totalsRowDxfId="75" dataCellStyle="Comma">
      <calculatedColumnFormula>PlantAccounts[[#This Row],[Opening YTD Closeouts (Additions)]]+PlantAccounts[[#This Row],[WIP Closeouts ]]</calculatedColumnFormula>
      <totalsRowFormula>SUBTOTAL(109,AA9:AA129)</totalsRowFormula>
    </tableColumn>
    <tableColumn id="29" xr3:uid="{2C345465-24BB-407D-A76D-554EA3A860D8}" name="Full Year Depreciation" totalsRowFunction="custom" dataDxfId="74" totalsRowDxfId="73" dataCellStyle="Comma">
      <calculatedColumnFormula>PlantAccounts[[#This Row],[Opening YTD Depreciation]]+PlantAccounts[[#This Row],[Depreciation ]]</calculatedColumnFormula>
      <totalsRowFormula>SUBTOTAL(109,AB9:AB129)</totalsRow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02A02F8-6550-46EF-BB13-28626AB0506F}" name="CurCloseProf" displayName="CurCloseProf" ref="N4:Z6" totalsRowShown="0" headerRowDxfId="69" dataDxfId="67" headerRowBorderDxfId="68" dataCellStyle="Percent">
  <autoFilter ref="N4:Z6" xr:uid="{11C77A2A-78CD-4A11-8F39-726DF102E76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11535A01-BD7F-495A-8FC5-474AC0849EAC}" name="R/NR" dataDxfId="66"/>
    <tableColumn id="2" xr3:uid="{0FDFAE9A-DA10-486D-AB8A-6A7127230912}" name="Jan" dataDxfId="65" dataCellStyle="Percent">
      <calculatedColumnFormula>IF(INDEX(CloseoutProfiles[],MATCH($N$6&amp;'Summary '!$B$2,CloseoutProfiles[Closeout Profile],0),MATCH(O3,CloseoutProfiles[#Headers],0))="Actuals",0,INDEX(CloseoutProfiles[],MATCH($N$6&amp;'Summary '!$B$2,CloseoutProfiles[Closeout Profile],0),MATCH(O3,CloseoutProfiles[#Headers],0)))</calculatedColumnFormula>
    </tableColumn>
    <tableColumn id="3" xr3:uid="{5A09DFB7-CD9E-411B-B20F-EFFECE7D77DB}" name="Feb" dataDxfId="64" dataCellStyle="Percent">
      <calculatedColumnFormula>IF(INDEX(CloseoutProfiles[],MATCH($N$6&amp;'Summary '!$B$2,CloseoutProfiles[Closeout Profile],0),MATCH(P3,CloseoutProfiles[#Headers],0))="Actuals",0,INDEX(CloseoutProfiles[],MATCH($N$6&amp;'Summary '!$B$2,CloseoutProfiles[Closeout Profile],0),MATCH(P3,CloseoutProfiles[#Headers],0)))</calculatedColumnFormula>
    </tableColumn>
    <tableColumn id="4" xr3:uid="{75940232-6B99-4673-ADD5-B8F9AED319D9}" name="Mar" dataDxfId="63" dataCellStyle="Percent">
      <calculatedColumnFormula>IF(INDEX(CloseoutProfiles[],MATCH($N$6&amp;'Summary '!$B$2,CloseoutProfiles[Closeout Profile],0),MATCH(Q3,CloseoutProfiles[#Headers],0))="Actuals",0,INDEX(CloseoutProfiles[],MATCH($N$6&amp;'Summary '!$B$2,CloseoutProfiles[Closeout Profile],0),MATCH(Q3,CloseoutProfiles[#Headers],0)))</calculatedColumnFormula>
    </tableColumn>
    <tableColumn id="5" xr3:uid="{D5A1D145-A12F-4054-898E-F4B477662B4A}" name="Apr" dataDxfId="62" dataCellStyle="Percent">
      <calculatedColumnFormula>IF(INDEX(CloseoutProfiles[],MATCH($N$6&amp;'Summary '!$B$2,CloseoutProfiles[Closeout Profile],0),MATCH(R3,CloseoutProfiles[#Headers],0))="Actuals",0,INDEX(CloseoutProfiles[],MATCH($N$6&amp;'Summary '!$B$2,CloseoutProfiles[Closeout Profile],0),MATCH(R3,CloseoutProfiles[#Headers],0)))</calculatedColumnFormula>
    </tableColumn>
    <tableColumn id="6" xr3:uid="{3A753CD0-701C-4FA1-A675-27AFDE6F155A}" name="May" dataDxfId="61" dataCellStyle="Percent">
      <calculatedColumnFormula>IF(INDEX(CloseoutProfiles[],MATCH($N$6&amp;'Summary '!$B$2,CloseoutProfiles[Closeout Profile],0),MATCH(S3,CloseoutProfiles[#Headers],0))="Actuals",0,INDEX(CloseoutProfiles[],MATCH($N$6&amp;'Summary '!$B$2,CloseoutProfiles[Closeout Profile],0),MATCH(S3,CloseoutProfiles[#Headers],0)))</calculatedColumnFormula>
    </tableColumn>
    <tableColumn id="7" xr3:uid="{EC79EDAB-32F6-498E-A37E-248932D01DEA}" name="Jun" dataDxfId="60" dataCellStyle="Percent">
      <calculatedColumnFormula>IF(INDEX(CloseoutProfiles[],MATCH($N$6&amp;'Summary '!$B$2,CloseoutProfiles[Closeout Profile],0),MATCH(T3,CloseoutProfiles[#Headers],0))="Actuals",0,INDEX(CloseoutProfiles[],MATCH($N$6&amp;'Summary '!$B$2,CloseoutProfiles[Closeout Profile],0),MATCH(T3,CloseoutProfiles[#Headers],0)))</calculatedColumnFormula>
    </tableColumn>
    <tableColumn id="8" xr3:uid="{DAF49196-DC1D-46A9-B5B3-4FCDE2006F96}" name="Jul" dataDxfId="59" dataCellStyle="Percent">
      <calculatedColumnFormula>IF(INDEX(CloseoutProfiles[],MATCH($N$6&amp;'Summary '!$B$2,CloseoutProfiles[Closeout Profile],0),MATCH(U3,CloseoutProfiles[#Headers],0))="Actuals",0,INDEX(CloseoutProfiles[],MATCH($N$6&amp;'Summary '!$B$2,CloseoutProfiles[Closeout Profile],0),MATCH(U3,CloseoutProfiles[#Headers],0)))</calculatedColumnFormula>
    </tableColumn>
    <tableColumn id="9" xr3:uid="{4C273E48-2587-4ADE-A165-94332D0FEEC7}" name="Aug" dataDxfId="58" dataCellStyle="Percent">
      <calculatedColumnFormula>IF(INDEX(CloseoutProfiles[],MATCH($N$6&amp;'Summary '!$B$2,CloseoutProfiles[Closeout Profile],0),MATCH(V3,CloseoutProfiles[#Headers],0))="Actuals",0,INDEX(CloseoutProfiles[],MATCH($N$6&amp;'Summary '!$B$2,CloseoutProfiles[Closeout Profile],0),MATCH(V3,CloseoutProfiles[#Headers],0)))</calculatedColumnFormula>
    </tableColumn>
    <tableColumn id="10" xr3:uid="{8F366266-A183-4319-A49C-475DC291B841}" name="Sep" dataDxfId="57" dataCellStyle="Percent">
      <calculatedColumnFormula>IF(INDEX(CloseoutProfiles[],MATCH($N$6&amp;'Summary '!$B$2,CloseoutProfiles[Closeout Profile],0),MATCH(W3,CloseoutProfiles[#Headers],0))="Actuals",0,INDEX(CloseoutProfiles[],MATCH($N$6&amp;'Summary '!$B$2,CloseoutProfiles[Closeout Profile],0),MATCH(W3,CloseoutProfiles[#Headers],0)))</calculatedColumnFormula>
    </tableColumn>
    <tableColumn id="11" xr3:uid="{B2651348-9111-46B1-B751-A207A271B279}" name="Oct" dataDxfId="56" dataCellStyle="Percent">
      <calculatedColumnFormula>IF(INDEX(CloseoutProfiles[],MATCH($N$6&amp;'Summary '!$B$2,CloseoutProfiles[Closeout Profile],0),MATCH(X3,CloseoutProfiles[#Headers],0))="Actuals",0,INDEX(CloseoutProfiles[],MATCH($N$6&amp;'Summary '!$B$2,CloseoutProfiles[Closeout Profile],0),MATCH(X3,CloseoutProfiles[#Headers],0)))</calculatedColumnFormula>
    </tableColumn>
    <tableColumn id="12" xr3:uid="{689D9AB3-A252-4129-99A0-E1481BECBE3C}" name="Nov" dataDxfId="55" dataCellStyle="Percent">
      <calculatedColumnFormula>IF(INDEX(CloseoutProfiles[],MATCH($N$6&amp;'Summary '!$B$2,CloseoutProfiles[Closeout Profile],0),MATCH(Y3,CloseoutProfiles[#Headers],0))="Actuals",0,INDEX(CloseoutProfiles[],MATCH($N$6&amp;'Summary '!$B$2,CloseoutProfiles[Closeout Profile],0),MATCH(Y3,CloseoutProfiles[#Headers],0)))</calculatedColumnFormula>
    </tableColumn>
    <tableColumn id="13" xr3:uid="{5984F939-466A-40F9-A22F-E373D61EA385}" name="Dec" dataDxfId="54" dataCellStyle="Percent">
      <calculatedColumnFormula>IF(INDEX(CloseoutProfiles[],MATCH($N$6&amp;'Summary '!$B$2,CloseoutProfiles[Closeout Profile],0),MATCH(Z3,CloseoutProfiles[#Headers],0))="Actuals",0,INDEX(CloseoutProfiles[],MATCH($N$6&amp;'Summary '!$B$2,CloseoutProfiles[Closeout Profile],0),MATCH(Z3,CloseoutProfiles[#Headers],0)))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11711F1-13F0-4E85-9627-7B77BE560165}" name="CurWIPHelper" displayName="CurWIPHelper" ref="AO4:AZ5" totalsRowShown="0" headerRowDxfId="53" dataDxfId="51" headerRowBorderDxfId="52">
  <tableColumns count="12">
    <tableColumn id="1" xr3:uid="{4A012603-248B-42B2-87B4-6A6AFD5BC22D}" name="Jan" dataDxfId="50">
      <calculatedColumnFormula>INDEX(WIPHelper[],MATCH('Summary '!$B$2,WIPHelper[WIP Helper],0),MATCH(AO4,WIPHelper[#Headers],0))</calculatedColumnFormula>
    </tableColumn>
    <tableColumn id="2" xr3:uid="{329FCD23-DAF0-4C6E-9E85-AB0A77AA3345}" name="Feb" dataDxfId="49">
      <calculatedColumnFormula>INDEX(WIPHelper[],MATCH('Summary '!$B$2,WIPHelper[WIP Helper],0),MATCH(AP4,WIPHelper[#Headers],0))</calculatedColumnFormula>
    </tableColumn>
    <tableColumn id="3" xr3:uid="{FEF66F93-BBBA-4037-9856-22667B4AE750}" name="Mar" dataDxfId="48">
      <calculatedColumnFormula>INDEX(WIPHelper[],MATCH('Summary '!$B$2,WIPHelper[WIP Helper],0),MATCH(AQ4,WIPHelper[#Headers],0))</calculatedColumnFormula>
    </tableColumn>
    <tableColumn id="4" xr3:uid="{1D60324E-E531-488C-AD6A-37DF8E063384}" name="Apr" dataDxfId="47">
      <calculatedColumnFormula>INDEX(WIPHelper[],MATCH('Summary '!$B$2,WIPHelper[WIP Helper],0),MATCH(AR4,WIPHelper[#Headers],0))</calculatedColumnFormula>
    </tableColumn>
    <tableColumn id="5" xr3:uid="{8FF6E5F9-F598-4F80-A5DC-B3495162B980}" name="May" dataDxfId="46">
      <calculatedColumnFormula>INDEX(WIPHelper[],MATCH('Summary '!$B$2,WIPHelper[WIP Helper],0),MATCH(AS4,WIPHelper[#Headers],0))</calculatedColumnFormula>
    </tableColumn>
    <tableColumn id="6" xr3:uid="{113F8767-53EC-4BC7-AD8B-B3351EFE1676}" name="Jun" dataDxfId="45">
      <calculatedColumnFormula>INDEX(WIPHelper[],MATCH('Summary '!$B$2,WIPHelper[WIP Helper],0),MATCH(AT4,WIPHelper[#Headers],0))</calculatedColumnFormula>
    </tableColumn>
    <tableColumn id="7" xr3:uid="{5A0FDBDA-DC13-435E-89A6-67C9E6D9E770}" name="Jul" dataDxfId="44">
      <calculatedColumnFormula>INDEX(WIPHelper[],MATCH('Summary '!$B$2,WIPHelper[WIP Helper],0),MATCH(AU4,WIPHelper[#Headers],0))</calculatedColumnFormula>
    </tableColumn>
    <tableColumn id="8" xr3:uid="{A332F6D1-8266-4E7B-93AB-F8FF528D5219}" name="Aug" dataDxfId="43">
      <calculatedColumnFormula>INDEX(WIPHelper[],MATCH('Summary '!$B$2,WIPHelper[WIP Helper],0),MATCH(AV4,WIPHelper[#Headers],0))</calculatedColumnFormula>
    </tableColumn>
    <tableColumn id="9" xr3:uid="{2C47D3B9-D213-4361-BC20-E36E6AAD84FF}" name="Sep" dataDxfId="42">
      <calculatedColumnFormula>INDEX(WIPHelper[],MATCH('Summary '!$B$2,WIPHelper[WIP Helper],0),MATCH(AW4,WIPHelper[#Headers],0))</calculatedColumnFormula>
    </tableColumn>
    <tableColumn id="10" xr3:uid="{F0BEC750-51F4-4BCD-87B3-9DAA9F20FC21}" name="Oct" dataDxfId="41">
      <calculatedColumnFormula>INDEX(WIPHelper[],MATCH('Summary '!$B$2,WIPHelper[WIP Helper],0),MATCH(AX4,WIPHelper[#Headers],0))</calculatedColumnFormula>
    </tableColumn>
    <tableColumn id="11" xr3:uid="{79635F9A-4D3A-4173-BBB0-945EE73146C5}" name="Nov" dataDxfId="40">
      <calculatedColumnFormula>INDEX(WIPHelper[],MATCH('Summary '!$B$2,WIPHelper[WIP Helper],0),MATCH(AY4,WIPHelper[#Headers],0))</calculatedColumnFormula>
    </tableColumn>
    <tableColumn id="12" xr3:uid="{D82A4CF7-DB30-4B68-899C-F68F199D1198}" name="Dec" dataDxfId="39">
      <calculatedColumnFormula>INDEX(WIPHelper[],MATCH('Summary '!$B$2,WIPHelper[WIP Helper],0),MATCH(AZ4,WIPHelper[#Headers],0))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F0828BE-E925-436F-AB30-02544D3574A8}" name="PlantAccountsQuery" displayName="PlantAccountsQuery" ref="A9:E130" totalsRowShown="0" headerRowDxfId="38" headerRowBorderDxfId="37">
  <autoFilter ref="A9:E130" xr:uid="{C60CA8BE-9435-4FFA-9515-B9A02AD4C488}"/>
  <tableColumns count="5">
    <tableColumn id="1" xr3:uid="{7D95B387-8604-4FB1-9662-659A6EF0101F}" name="Reg/Unreg" dataDxfId="36"/>
    <tableColumn id="2" xr3:uid="{AC3B61A4-ECDC-4190-8A33-9A2E3409222F}" name="Plant Account" dataDxfId="35"/>
    <tableColumn id="3" xr3:uid="{922400B9-E46C-491C-93C9-FEBF522C70E9}" name="Power Plan Plant Account #"/>
    <tableColumn id="4" xr3:uid="{CBAF2B28-B2C3-416D-B779-02623BD51673}" name="Helper for Capex Assumptions"/>
    <tableColumn id="5" xr3:uid="{FAE326EA-EBE5-499D-98F2-81FF4BF804E7}" name="Refinement for Capex Assumptions" dataDxfId="34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AE0F77F-BDAE-4F86-B7CB-D57433323173}" name="PlantAccountsQueryIDC" displayName="PlantAccountsQueryIDC" ref="A3:E124" totalsRowShown="0" headerRowDxfId="33" headerRowBorderDxfId="32">
  <autoFilter ref="A3:E124" xr:uid="{AFD04E20-1F7D-4CD2-AE35-E3795F300A69}"/>
  <tableColumns count="5">
    <tableColumn id="1" xr3:uid="{F2649BEF-B375-4BFA-9CD7-7EBA3F4E1FC7}" name="Reg/Unreg" dataDxfId="31"/>
    <tableColumn id="2" xr3:uid="{8582AEC9-9211-45DF-8626-F9F0D85C3A85}" name="Plant Account" dataDxfId="30"/>
    <tableColumn id="3" xr3:uid="{9D436A79-4488-4BE6-BCC2-1B58EB1CCE52}" name="Power Plan Plant Account #"/>
    <tableColumn id="4" xr3:uid="{D4E24650-C827-463E-97B7-3C43A4D1824E}" name="Helper for Capex Assumptions"/>
    <tableColumn id="5" xr3:uid="{06349FED-3A8E-4FEA-8596-C1E7C3DFD709}" name="Refinement for Capex Assumptions" dataDxfId="29" dataCellStyle="Percent">
      <calculatedColumnFormula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ADC6EE8-439A-43BA-AD06-45C98171282B}" name="CloseoutProfiles" displayName="CloseoutProfiles" ref="B10:N22" totalsRowShown="0" headerRowDxfId="28" dataDxfId="26" headerRowBorderDxfId="27" tableBorderDxfId="25" totalsRowBorderDxfId="24" dataCellStyle="Percent">
  <autoFilter ref="B10:N22" xr:uid="{BF2080FB-5EF9-4078-A312-50A058ACDDE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6702D582-0714-4E0C-BE28-BE5244D31621}" name="Closeout Profile" dataDxfId="23">
      <calculatedColumnFormula>"Nonreg"&amp;A11</calculatedColumnFormula>
    </tableColumn>
    <tableColumn id="2" xr3:uid="{3C545BA2-ADC0-4623-80F6-98F513F0BB52}" name="Jan" dataDxfId="22"/>
    <tableColumn id="3" xr3:uid="{7C246A06-2F57-4E02-B0C7-C36A60E77E81}" name="Feb" dataDxfId="21"/>
    <tableColumn id="4" xr3:uid="{35ACBC1E-7DF3-441C-A6C7-C3EC521E1C27}" name="Mar" dataDxfId="20"/>
    <tableColumn id="5" xr3:uid="{982A87D5-96C4-4327-B0AE-8B3F8E585BB9}" name="Apr" dataDxfId="19"/>
    <tableColumn id="6" xr3:uid="{485A2FC4-EBEC-4B1D-B889-C278ABBB334A}" name="May" dataDxfId="18"/>
    <tableColumn id="7" xr3:uid="{8A855ACF-EE17-4BA8-9EC9-9E1932D9B638}" name="Jun" dataDxfId="17"/>
    <tableColumn id="8" xr3:uid="{7B9DC38B-7743-456D-9244-E2F26952AE63}" name="Jul" dataDxfId="16"/>
    <tableColumn id="9" xr3:uid="{F0EF29AA-5FE7-4D84-B476-76A9A9B531CD}" name="Aug" dataDxfId="15" dataCellStyle="Percent"/>
    <tableColumn id="10" xr3:uid="{13D1D932-F424-4978-A58B-4E98E8AEBEF9}" name="Sep" dataDxfId="14" dataCellStyle="Percent"/>
    <tableColumn id="11" xr3:uid="{0E0353F3-873C-4ED6-A597-3738AA0AAE7C}" name="Oct" dataDxfId="13" dataCellStyle="Percent"/>
    <tableColumn id="12" xr3:uid="{7D366465-FBDE-49D6-B159-E85BDCD40A04}" name="Nov" dataDxfId="12" dataCellStyle="Percent"/>
    <tableColumn id="13" xr3:uid="{6B58EC23-B3F7-46C1-AA96-D9848E63AA60}" name="Dec" dataDxfId="11" dataCellStyle="Percent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BF52AA-1525-4DB1-A792-1FF5213D6142}" name="WIPHelper" displayName="WIPHelper" ref="B26:N32" totalsRowShown="0" headerRowDxfId="10" dataDxfId="8" headerRowBorderDxfId="9" tableBorderDxfId="7" totalsRowBorderDxfId="6" dataCellStyle="Percent">
  <autoFilter ref="B26:N32" xr:uid="{A693EE2B-9580-4434-BCDE-4AEB24E00FE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4ED84E93-B88D-4B82-8B3E-5B947F9C93D5}" name="WIP Helper" dataDxfId="5"/>
    <tableColumn id="2" xr3:uid="{0C0E2470-C98F-49C8-9926-A201F8BE1A37}" name="Jan"/>
    <tableColumn id="3" xr3:uid="{1F077A3D-C6BF-437A-99B1-D6270AA4856F}" name="Feb"/>
    <tableColumn id="4" xr3:uid="{401E9AB8-62B0-4552-8A70-D4F6304229EA}" name="Mar"/>
    <tableColumn id="5" xr3:uid="{C739B0C0-B88F-4D68-9AB8-2BD9B1BC82D6}" name="Apr"/>
    <tableColumn id="6" xr3:uid="{C9B15BAB-B296-4FB4-918A-5C7269353C0E}" name="May"/>
    <tableColumn id="7" xr3:uid="{51190D4A-8E54-498C-99EE-E2963572F317}" name="Jun"/>
    <tableColumn id="8" xr3:uid="{B625F114-E6F8-45A1-B522-738D27284359}" name="Jul"/>
    <tableColumn id="9" xr3:uid="{C760042C-7D91-4931-A2BF-6B5877E97587}" name="Aug"/>
    <tableColumn id="10" xr3:uid="{FC1A781A-D012-411E-A261-3CDBE5ACF064}" name="Sep"/>
    <tableColumn id="11" xr3:uid="{367529B0-81E3-44CE-80EE-6436CA5B292C}" name="Oct"/>
    <tableColumn id="12" xr3:uid="{2B671BF7-00CC-4C50-AE04-4FF9E33A0ECA}" name="Nov"/>
    <tableColumn id="13" xr3:uid="{DE4B6985-CF00-46B4-9B21-CF5BCA58544B}" name="Dec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3CF0F2A-FE41-40C4-AC36-2EAC99F9FD23}" name="PAQueryRA" displayName="PAQueryRA" ref="A4:D125" totalsRowShown="0" headerRowDxfId="4" headerRowBorderDxfId="3">
  <autoFilter ref="A4:D125" xr:uid="{7F65F840-4EFC-4D58-8BF3-D207CF5EE972}"/>
  <tableColumns count="4">
    <tableColumn id="1" xr3:uid="{2F033729-1125-4A20-B442-56ACD23C9356}" name="Reg/Unreg"/>
    <tableColumn id="2" xr3:uid="{C06103AE-8D7B-45A3-BCDE-8FB666ADF76B}" name="Plant Account"/>
    <tableColumn id="3" xr3:uid="{E52A6C8D-C40B-4E4F-831D-84B90B2E4A7B}" name="Power Plan Plant Account #"/>
    <tableColumn id="4" xr3:uid="{B4511849-32CB-4D9C-812D-85615AA1C641}" name="Helper for Capex Assumptions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2449D73-2691-4A98-BACF-D23C5648D7BC}" name="PAQueryRA10" displayName="PAQueryRA10" ref="A4:D131" totalsRowShown="0" headerRowDxfId="2" headerRowBorderDxfId="1">
  <autoFilter ref="A4:D131" xr:uid="{7F65F840-4EFC-4D58-8BF3-D207CF5EE972}"/>
  <tableColumns count="4">
    <tableColumn id="1" xr3:uid="{2E98F5C8-A96F-44AA-844B-90C9C081801C}" name="Reg/Unreg"/>
    <tableColumn id="2" xr3:uid="{1B2EAAC9-7B95-4127-9CA1-7522B8CC52BB}" name="Plant Account"/>
    <tableColumn id="3" xr3:uid="{900FD5E9-C822-4222-828E-9FAF189230D4}" name="Power Plan Plant Account #"/>
    <tableColumn id="4" xr3:uid="{F57241F1-DFDE-402F-A983-3E140CA2D9B1}" name="Helper for Capex Assumptions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8" dT="2021-01-20T17:17:22.34" personId="{00000000-0000-0000-0000-000000000000}" id="{F3498016-4366-4955-9F26-2DD5B50F6595}">
    <text>Use SUMIF formula instead of VLOOKUP as some of the Utilities accounts do not match exactly
'SUMIF('[Schedule V-YTD202012.xlsx]  Assets _YTD 122020'!$B:$B,"*"&amp;B7&amp;"*",'[Schedule V-YTD202012.xlsx]  Assets _YTD 122020'!$G:$G)</text>
  </threadedComment>
  <threadedComment ref="I8" dT="2021-01-20T17:18:13.99" personId="{00000000-0000-0000-0000-000000000000}" id="{DC65AFB0-372A-4A2E-A7CE-3ED503D7082A}">
    <text>- Use SUM IF formula not VLOOKUP 
- Not sure why there is inconsistency between asset accounts in Asset and Depr Schedule 5 report for Computer Software (highlighted in yellow) - manual override. 
'SUMIF('[Schedule V-YTD202012.xlsx]Depr Report'!$B:$B,"*"&amp;B7&amp;"*",'[Schedule V-YTD202012.xlsx]Depr Report'!$J:$J)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B9" dT="2021-03-09T16:53:37.56" personId="{00000000-0000-0000-0000-000000000000}" id="{D5A82BB1-3BB9-4EDC-B931-A6DB6AB28239}">
    <text>Formula for January is different from the formula for the rest of the year. 
IMPORTANT - Please do NOT drag the formula across the cells - please copy the formula, select all cells you want to update, and paste the formula to the selected cells.</text>
  </threadedComment>
  <threadedComment ref="AC9" dT="2021-03-09T16:53:41.22" personId="{00000000-0000-0000-0000-000000000000}" id="{4E904900-4939-4645-A503-2E39693B1E42}">
    <text>Formula for January is different from the formula for the rest of the year. 
IMPORTANT - Please do NOT drag the formula across the cells - please copy the formula, select all cells you want to update, and paste the formula to the selected cells.</text>
  </threadedComment>
  <threadedComment ref="AO9" dT="2021-03-09T17:22:00.72" personId="{00000000-0000-0000-0000-000000000000}" id="{FDFF3D88-95E7-420E-8426-FF08D54D834E}">
    <text>Formula for January is different from the formula for the rest of the year. 
IMPORTANT - Please do NOT drag the formula across the cells - please copy the formula, select all cells you want to update, and paste the formula to the selected cells.</text>
  </threadedComment>
  <threadedComment ref="AP9" dT="2021-03-09T17:22:04.04" personId="{00000000-0000-0000-0000-000000000000}" id="{D395439E-8DA5-446E-9CCB-B84D2E99D074}">
    <text>Formula for January is different from the formula for the rest of the year. 
IMPORTANT - Please do NOT drag the formula across the cells - please copy the formula, select all cells you want to update, and paste the formula to the selected cells.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E3" dT="2021-03-17T21:21:06.23" personId="{00000000-0000-0000-0000-000000000000}" id="{6E411C6F-7032-43C4-8489-0E248BD00D04}">
    <text>Automatically updated from Closeouts and Depreciation tab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X82" dT="2022-06-14T11:35:31.57" personId="{00000000-0000-0000-0000-000000000000}" id="{E27CD18F-C95B-411A-868E-9B32FE182C9A}">
    <text>used Deb's special studies file - only Computer accounts that weren't roughly the same when I calculated it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microsoft.com/office/2017/10/relationships/threadedComment" Target="../threadedComments/threadedComment2.xml"/><Relationship Id="rId3" Type="http://schemas.openxmlformats.org/officeDocument/2006/relationships/vmlDrawing" Target="../drawings/vmlDrawing2.vml"/><Relationship Id="rId7" Type="http://schemas.openxmlformats.org/officeDocument/2006/relationships/comments" Target="../comments2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7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Relationship Id="rId6" Type="http://schemas.microsoft.com/office/2017/10/relationships/threadedComment" Target="../threadedComments/threadedComment4.xml"/><Relationship Id="rId5" Type="http://schemas.openxmlformats.org/officeDocument/2006/relationships/comments" Target="../comments4.xml"/><Relationship Id="rId4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FA703-735A-47DD-A60C-CD1FD13677E3}">
  <dimension ref="A1:AG131"/>
  <sheetViews>
    <sheetView topLeftCell="A48" zoomScale="70" zoomScaleNormal="70" workbookViewId="0">
      <pane xSplit="7" topLeftCell="Z1" activePane="topRight" state="frozen"/>
      <selection pane="topRight" activeCell="Z81" sqref="Z81"/>
    </sheetView>
  </sheetViews>
  <sheetFormatPr defaultColWidth="8.81640625" defaultRowHeight="14.5"/>
  <cols>
    <col min="1" max="1" width="15.1796875" customWidth="1"/>
    <col min="2" max="2" width="44.54296875" customWidth="1"/>
    <col min="3" max="4" width="16.26953125" customWidth="1"/>
    <col min="5" max="5" width="10.453125" customWidth="1"/>
    <col min="7" max="7" width="13.81640625" customWidth="1"/>
    <col min="8" max="8" width="18.26953125" customWidth="1"/>
    <col min="9" max="9" width="20" customWidth="1"/>
    <col min="10" max="10" width="21.1796875" customWidth="1"/>
    <col min="11" max="13" width="19.1796875" customWidth="1"/>
    <col min="14" max="14" width="16.26953125" customWidth="1"/>
    <col min="15" max="15" width="16.453125" customWidth="1"/>
    <col min="16" max="16" width="17.26953125" customWidth="1"/>
    <col min="17" max="18" width="17.453125" customWidth="1"/>
    <col min="19" max="20" width="23.26953125" customWidth="1"/>
    <col min="21" max="21" width="20.26953125" customWidth="1"/>
    <col min="22" max="22" width="17.7265625" customWidth="1"/>
    <col min="23" max="23" width="17.54296875" customWidth="1"/>
    <col min="24" max="24" width="18.7265625" customWidth="1"/>
    <col min="25" max="25" width="17.7265625" customWidth="1"/>
    <col min="26" max="26" width="16.26953125" customWidth="1"/>
    <col min="27" max="27" width="19.26953125" customWidth="1"/>
    <col min="28" max="28" width="16.26953125" customWidth="1"/>
    <col min="29" max="29" width="15" customWidth="1"/>
    <col min="30" max="30" width="20.7265625" customWidth="1"/>
    <col min="31" max="31" width="22.453125" customWidth="1"/>
    <col min="32" max="32" width="86.54296875" customWidth="1"/>
    <col min="33" max="33" width="19.54296875" customWidth="1"/>
  </cols>
  <sheetData>
    <row r="1" spans="1:33">
      <c r="A1" s="99" t="s">
        <v>0</v>
      </c>
      <c r="B1" s="9">
        <v>2024</v>
      </c>
    </row>
    <row r="2" spans="1:33" ht="28.9" customHeight="1">
      <c r="A2" s="100" t="s">
        <v>1</v>
      </c>
      <c r="B2" s="15" t="s">
        <v>2</v>
      </c>
    </row>
    <row r="3" spans="1:33" ht="16.899999999999999" customHeight="1">
      <c r="H3" s="219"/>
      <c r="I3" s="219"/>
      <c r="K3" s="4"/>
      <c r="L3" s="4"/>
      <c r="M3" s="4"/>
      <c r="N3" s="4"/>
    </row>
    <row r="4" spans="1:33" ht="19.149999999999999" customHeight="1">
      <c r="A4" s="94" t="s">
        <v>3</v>
      </c>
      <c r="P4" s="4"/>
      <c r="Q4" s="4"/>
    </row>
    <row r="5" spans="1:33" ht="19.149999999999999" customHeight="1">
      <c r="A5" s="93"/>
      <c r="P5" s="4"/>
      <c r="Q5" s="4"/>
    </row>
    <row r="6" spans="1:33" s="92" customFormat="1" ht="18.649999999999999" customHeight="1">
      <c r="A6" s="216" t="s">
        <v>4</v>
      </c>
      <c r="B6" s="216"/>
      <c r="C6" s="216"/>
      <c r="D6" s="216"/>
      <c r="E6" s="216"/>
      <c r="F6" s="216"/>
      <c r="G6" s="216"/>
      <c r="H6" s="216" t="s">
        <v>5</v>
      </c>
      <c r="I6" s="216"/>
      <c r="J6" s="216"/>
      <c r="K6" s="216"/>
      <c r="L6" s="216"/>
      <c r="M6" s="216"/>
      <c r="N6" s="216"/>
      <c r="O6" s="220" t="s">
        <v>6</v>
      </c>
      <c r="P6" s="221"/>
      <c r="Q6" s="221"/>
      <c r="R6" s="221"/>
      <c r="S6" s="221"/>
      <c r="T6" s="222"/>
      <c r="U6" s="216" t="s">
        <v>7</v>
      </c>
      <c r="V6" s="216"/>
      <c r="W6" s="216"/>
      <c r="X6" s="216"/>
      <c r="Y6" s="216"/>
      <c r="Z6" s="216"/>
      <c r="AA6" s="216"/>
      <c r="AB6" s="216"/>
    </row>
    <row r="7" spans="1:33" ht="27.65" customHeight="1">
      <c r="B7" s="109" t="s">
        <v>8</v>
      </c>
      <c r="E7" s="217" t="s">
        <v>9</v>
      </c>
      <c r="F7" s="217"/>
      <c r="G7" s="218"/>
      <c r="H7" s="110" t="s">
        <v>10</v>
      </c>
      <c r="I7" s="37" t="s">
        <v>11</v>
      </c>
      <c r="J7" s="37" t="s">
        <v>12</v>
      </c>
      <c r="K7" s="37" t="s">
        <v>13</v>
      </c>
      <c r="L7" s="37" t="s">
        <v>14</v>
      </c>
      <c r="M7" s="37" t="s">
        <v>15</v>
      </c>
      <c r="N7" s="111" t="s">
        <v>16</v>
      </c>
      <c r="O7" s="110" t="s">
        <v>17</v>
      </c>
      <c r="P7" s="37" t="s">
        <v>18</v>
      </c>
      <c r="Q7" s="37" t="s">
        <v>19</v>
      </c>
      <c r="R7" s="37" t="s">
        <v>20</v>
      </c>
      <c r="S7" s="37" t="s">
        <v>21</v>
      </c>
      <c r="T7" s="37" t="s">
        <v>22</v>
      </c>
      <c r="U7" s="110" t="s">
        <v>23</v>
      </c>
      <c r="V7" s="37" t="s">
        <v>24</v>
      </c>
      <c r="W7" s="37" t="s">
        <v>25</v>
      </c>
      <c r="X7" s="37" t="s">
        <v>26</v>
      </c>
      <c r="Y7" s="37" t="s">
        <v>27</v>
      </c>
      <c r="Z7" s="169" t="s">
        <v>28</v>
      </c>
      <c r="AA7" s="37" t="s">
        <v>29</v>
      </c>
      <c r="AB7" s="111" t="s">
        <v>30</v>
      </c>
    </row>
    <row r="8" spans="1:33" ht="62.25" customHeight="1">
      <c r="A8" s="71" t="s">
        <v>31</v>
      </c>
      <c r="B8" s="71" t="s">
        <v>32</v>
      </c>
      <c r="C8" s="72" t="s">
        <v>33</v>
      </c>
      <c r="D8" s="73" t="s">
        <v>34</v>
      </c>
      <c r="E8" s="89" t="s">
        <v>15</v>
      </c>
      <c r="F8" s="90" t="s">
        <v>35</v>
      </c>
      <c r="G8" s="91" t="s">
        <v>36</v>
      </c>
      <c r="H8" s="97" t="s">
        <v>37</v>
      </c>
      <c r="I8" s="97" t="s">
        <v>38</v>
      </c>
      <c r="J8" s="52" t="s">
        <v>39</v>
      </c>
      <c r="K8" s="97" t="s">
        <v>40</v>
      </c>
      <c r="L8" s="167" t="s">
        <v>41</v>
      </c>
      <c r="M8" s="167" t="s">
        <v>42</v>
      </c>
      <c r="N8" s="97" t="s">
        <v>43</v>
      </c>
      <c r="O8" s="52" t="s">
        <v>44</v>
      </c>
      <c r="P8" s="52" t="s">
        <v>45</v>
      </c>
      <c r="Q8" s="52" t="s">
        <v>46</v>
      </c>
      <c r="R8" s="52" t="s">
        <v>47</v>
      </c>
      <c r="S8" s="52" t="s">
        <v>48</v>
      </c>
      <c r="T8" s="52" t="s">
        <v>49</v>
      </c>
      <c r="U8" s="52" t="s">
        <v>50</v>
      </c>
      <c r="V8" s="52" t="s">
        <v>51</v>
      </c>
      <c r="W8" s="52" t="s">
        <v>52</v>
      </c>
      <c r="X8" s="52" t="s">
        <v>53</v>
      </c>
      <c r="Y8" s="52" t="s">
        <v>54</v>
      </c>
      <c r="Z8" s="52" t="s">
        <v>55</v>
      </c>
      <c r="AA8" s="52" t="s">
        <v>56</v>
      </c>
      <c r="AB8" s="168" t="s">
        <v>57</v>
      </c>
    </row>
    <row r="9" spans="1:33">
      <c r="A9" t="s">
        <v>58</v>
      </c>
      <c r="B9" t="s">
        <v>59</v>
      </c>
      <c r="C9">
        <v>40100</v>
      </c>
      <c r="D9">
        <v>40100</v>
      </c>
      <c r="G9" s="101">
        <v>0</v>
      </c>
      <c r="H9" s="7">
        <f>'OH OB'!Z5</f>
        <v>1041882.9233333333</v>
      </c>
      <c r="I9" s="7">
        <f>'OH OB'!AH5</f>
        <v>850433.85333333339</v>
      </c>
      <c r="J9" s="7">
        <f>PlantAccounts[[#This Row],[Opening Cost Balance]]-PlantAccounts[[#This Row],[Opening Accum Depreciation]]</f>
        <v>191449.06999999995</v>
      </c>
      <c r="K9" s="7"/>
      <c r="L9" s="7"/>
      <c r="M9" s="7"/>
      <c r="N9" s="107">
        <v>0</v>
      </c>
      <c r="O9" s="7">
        <f>'Closeouts and Depr'!H10</f>
        <v>0</v>
      </c>
      <c r="P9" s="7">
        <f>'Closeouts and Depr'!J10</f>
        <v>0</v>
      </c>
      <c r="Q9" s="7">
        <f>'Closeouts and Depr'!M10</f>
        <v>0</v>
      </c>
      <c r="R9" s="113">
        <f>'Closeouts and Depr'!BA10</f>
        <v>0</v>
      </c>
      <c r="S9" s="113">
        <f>PlantAccounts[[#This Row],[Depreciation under 1/2 rule]]-PlantAccounts[[#This Row],[Depreciation ]]</f>
        <v>0</v>
      </c>
      <c r="T9" s="113">
        <f>'Closeouts and Depr'!DE10</f>
        <v>0</v>
      </c>
      <c r="U9" s="112">
        <f>PlantAccounts[[#This Row],[Opening Cost Balance]]+PlantAccounts[[#This Row],[WIP Closeouts ]]+PlantAccounts[[#This Row],[Retirements]]</f>
        <v>1041882.9233333333</v>
      </c>
      <c r="V9" s="113">
        <f>PlantAccounts[[#This Row],[Opening Accum Depreciation]]+PlantAccounts[[#This Row],[Depreciation ]]+PlantAccounts[[#This Row],[Retirements]]</f>
        <v>850433.85333333339</v>
      </c>
      <c r="W9" s="113">
        <f>PlantAccounts[[#This Row],[Ending Cost Balance]]-PlantAccounts[[#This Row],[Ending Accum Depreciation]]</f>
        <v>191449.06999999995</v>
      </c>
      <c r="X9" s="113">
        <f>PlantAccounts[[#This Row],[Opening Accum Depreciation]]+PlantAccounts[[#This Row],[Depreciation under 1/2 rule]]+PlantAccounts[[#This Row],[Retirements]]</f>
        <v>850433.85333333339</v>
      </c>
      <c r="Y9" s="113">
        <f>PlantAccounts[[#This Row],[Opening WIP ]]+PlantAccounts[[#This Row],[Capex Excl. COR]]-PlantAccounts[[#This Row],[WIP Closeouts ]]</f>
        <v>0</v>
      </c>
      <c r="Z9" s="113">
        <f>PlantAccounts[[#This Row],[Opening YTD Retirements]]+PlantAccounts[[#This Row],[Retirements]]</f>
        <v>0</v>
      </c>
      <c r="AA9" s="113">
        <f>PlantAccounts[[#This Row],[Opening YTD Closeouts (Additions)]]+PlantAccounts[[#This Row],[WIP Closeouts ]]</f>
        <v>0</v>
      </c>
      <c r="AB9" s="107">
        <f>PlantAccounts[[#This Row],[Opening YTD Depreciation]]+PlantAccounts[[#This Row],[Depreciation ]]</f>
        <v>0</v>
      </c>
      <c r="AD9" s="7"/>
      <c r="AE9" s="199"/>
      <c r="AF9" s="59"/>
      <c r="AG9" s="181"/>
    </row>
    <row r="10" spans="1:33">
      <c r="A10" t="s">
        <v>58</v>
      </c>
      <c r="B10" t="s">
        <v>60</v>
      </c>
      <c r="C10">
        <v>40102</v>
      </c>
      <c r="D10">
        <v>40102</v>
      </c>
      <c r="G10" s="101">
        <v>0</v>
      </c>
      <c r="H10" s="7">
        <f>'OH OB'!Z6</f>
        <v>126151.87000000001</v>
      </c>
      <c r="I10" s="7">
        <f>'OH OB'!AH6</f>
        <v>128889.12000000001</v>
      </c>
      <c r="J10" s="7">
        <f>PlantAccounts[[#This Row],[Opening Cost Balance]]-PlantAccounts[[#This Row],[Opening Accum Depreciation]]</f>
        <v>-2737.25</v>
      </c>
      <c r="K10" s="7"/>
      <c r="L10" s="7"/>
      <c r="M10" s="7"/>
      <c r="N10" s="107">
        <v>0</v>
      </c>
      <c r="O10" s="7">
        <f>'Closeouts and Depr'!H11</f>
        <v>0</v>
      </c>
      <c r="P10" s="7">
        <f>'Closeouts and Depr'!J11</f>
        <v>0</v>
      </c>
      <c r="Q10" s="7">
        <f>'Closeouts and Depr'!M11</f>
        <v>0</v>
      </c>
      <c r="R10" s="113">
        <f>'Closeouts and Depr'!BA11</f>
        <v>0</v>
      </c>
      <c r="S10" s="113">
        <f>PlantAccounts[[#This Row],[Depreciation under 1/2 rule]]-PlantAccounts[[#This Row],[Depreciation ]]</f>
        <v>0</v>
      </c>
      <c r="T10" s="113">
        <f>'Closeouts and Depr'!DE11</f>
        <v>0</v>
      </c>
      <c r="U10" s="112">
        <f>PlantAccounts[[#This Row],[Opening Cost Balance]]+PlantAccounts[[#This Row],[WIP Closeouts ]]+PlantAccounts[[#This Row],[Retirements]]</f>
        <v>126151.87000000001</v>
      </c>
      <c r="V10" s="113">
        <f>PlantAccounts[[#This Row],[Opening Accum Depreciation]]+PlantAccounts[[#This Row],[Depreciation ]]+PlantAccounts[[#This Row],[Retirements]]</f>
        <v>128889.12000000001</v>
      </c>
      <c r="W10" s="113">
        <f>PlantAccounts[[#This Row],[Ending Cost Balance]]-PlantAccounts[[#This Row],[Ending Accum Depreciation]]</f>
        <v>-2737.25</v>
      </c>
      <c r="X10" s="113">
        <f>PlantAccounts[[#This Row],[Opening Accum Depreciation]]+PlantAccounts[[#This Row],[Depreciation under 1/2 rule]]+PlantAccounts[[#This Row],[Retirements]]</f>
        <v>128889.12000000001</v>
      </c>
      <c r="Y10" s="113">
        <f>PlantAccounts[[#This Row],[Opening WIP ]]+PlantAccounts[[#This Row],[Capex Excl. COR]]-PlantAccounts[[#This Row],[WIP Closeouts ]]</f>
        <v>0</v>
      </c>
      <c r="Z10" s="113">
        <f>PlantAccounts[[#This Row],[Opening YTD Retirements]]+PlantAccounts[[#This Row],[Retirements]]</f>
        <v>0</v>
      </c>
      <c r="AA10" s="113">
        <f>PlantAccounts[[#This Row],[Opening YTD Closeouts (Additions)]]+PlantAccounts[[#This Row],[WIP Closeouts ]]</f>
        <v>0</v>
      </c>
      <c r="AB10" s="107">
        <f>PlantAccounts[[#This Row],[Opening YTD Depreciation]]+PlantAccounts[[#This Row],[Depreciation ]]</f>
        <v>0</v>
      </c>
      <c r="AD10" s="7"/>
      <c r="AE10" s="199"/>
      <c r="AF10" s="59"/>
      <c r="AG10" s="181"/>
    </row>
    <row r="11" spans="1:33">
      <c r="A11" t="s">
        <v>58</v>
      </c>
      <c r="B11" t="s">
        <v>61</v>
      </c>
      <c r="C11">
        <v>40202</v>
      </c>
      <c r="D11">
        <v>40202</v>
      </c>
      <c r="G11" s="101">
        <v>0</v>
      </c>
      <c r="H11" s="7">
        <f>'OH OB'!Z7</f>
        <v>0</v>
      </c>
      <c r="I11" s="7">
        <f>'OH OB'!AH7</f>
        <v>0</v>
      </c>
      <c r="J11" s="7">
        <f>PlantAccounts[[#This Row],[Opening Cost Balance]]-PlantAccounts[[#This Row],[Opening Accum Depreciation]]</f>
        <v>0</v>
      </c>
      <c r="K11" s="7"/>
      <c r="L11" s="7"/>
      <c r="M11" s="7"/>
      <c r="N11" s="107">
        <v>0</v>
      </c>
      <c r="O11" s="7">
        <f>'Closeouts and Depr'!H12</f>
        <v>0</v>
      </c>
      <c r="P11" s="7">
        <f>'Closeouts and Depr'!J12</f>
        <v>0</v>
      </c>
      <c r="Q11" s="7">
        <f>'Closeouts and Depr'!M12</f>
        <v>0</v>
      </c>
      <c r="R11" s="113">
        <f>'Closeouts and Depr'!BA12</f>
        <v>0</v>
      </c>
      <c r="S11" s="113">
        <f>PlantAccounts[[#This Row],[Depreciation under 1/2 rule]]-PlantAccounts[[#This Row],[Depreciation ]]</f>
        <v>0</v>
      </c>
      <c r="T11" s="113">
        <f>'Closeouts and Depr'!DE12</f>
        <v>0</v>
      </c>
      <c r="U11" s="112">
        <f>PlantAccounts[[#This Row],[Opening Cost Balance]]+PlantAccounts[[#This Row],[WIP Closeouts ]]+PlantAccounts[[#This Row],[Retirements]]</f>
        <v>0</v>
      </c>
      <c r="V11" s="113">
        <f>PlantAccounts[[#This Row],[Opening Accum Depreciation]]+PlantAccounts[[#This Row],[Depreciation ]]+PlantAccounts[[#This Row],[Retirements]]</f>
        <v>0</v>
      </c>
      <c r="W11" s="113">
        <f>PlantAccounts[[#This Row],[Ending Cost Balance]]-PlantAccounts[[#This Row],[Ending Accum Depreciation]]</f>
        <v>0</v>
      </c>
      <c r="X11" s="113">
        <f>PlantAccounts[[#This Row],[Opening Accum Depreciation]]+PlantAccounts[[#This Row],[Depreciation under 1/2 rule]]+PlantAccounts[[#This Row],[Retirements]]</f>
        <v>0</v>
      </c>
      <c r="Y11" s="113">
        <f>PlantAccounts[[#This Row],[Opening WIP ]]+PlantAccounts[[#This Row],[Capex Excl. COR]]-PlantAccounts[[#This Row],[WIP Closeouts ]]</f>
        <v>0</v>
      </c>
      <c r="Z11" s="113">
        <f>PlantAccounts[[#This Row],[Opening YTD Retirements]]+PlantAccounts[[#This Row],[Retirements]]</f>
        <v>0</v>
      </c>
      <c r="AA11" s="113">
        <f>PlantAccounts[[#This Row],[Opening YTD Closeouts (Additions)]]+PlantAccounts[[#This Row],[WIP Closeouts ]]</f>
        <v>0</v>
      </c>
      <c r="AB11" s="107">
        <f>PlantAccounts[[#This Row],[Opening YTD Depreciation]]+PlantAccounts[[#This Row],[Depreciation ]]</f>
        <v>0</v>
      </c>
      <c r="AD11" s="7"/>
      <c r="AE11" s="199"/>
      <c r="AF11" s="59"/>
      <c r="AG11" s="181"/>
    </row>
    <row r="12" spans="1:33">
      <c r="A12" t="s">
        <v>58</v>
      </c>
      <c r="B12" t="s">
        <v>62</v>
      </c>
      <c r="C12">
        <v>40203</v>
      </c>
      <c r="D12">
        <v>40203</v>
      </c>
      <c r="G12" s="101">
        <v>0</v>
      </c>
      <c r="H12" s="7">
        <f>'OH OB'!Z8</f>
        <v>0</v>
      </c>
      <c r="I12" s="7">
        <f>'OH OB'!AH8</f>
        <v>0</v>
      </c>
      <c r="J12" s="7">
        <f>PlantAccounts[[#This Row],[Opening Cost Balance]]-PlantAccounts[[#This Row],[Opening Accum Depreciation]]</f>
        <v>0</v>
      </c>
      <c r="K12" s="7"/>
      <c r="L12" s="7"/>
      <c r="M12" s="7"/>
      <c r="N12" s="107">
        <v>0</v>
      </c>
      <c r="O12" s="7">
        <f>'Closeouts and Depr'!H13</f>
        <v>0</v>
      </c>
      <c r="P12" s="7">
        <f>'Closeouts and Depr'!J13</f>
        <v>0</v>
      </c>
      <c r="Q12" s="7">
        <f>'Closeouts and Depr'!M13</f>
        <v>0</v>
      </c>
      <c r="R12" s="113">
        <f>'Closeouts and Depr'!BA13</f>
        <v>0</v>
      </c>
      <c r="S12" s="113">
        <f>PlantAccounts[[#This Row],[Depreciation under 1/2 rule]]-PlantAccounts[[#This Row],[Depreciation ]]</f>
        <v>0</v>
      </c>
      <c r="T12" s="113">
        <f>'Closeouts and Depr'!DE13</f>
        <v>0</v>
      </c>
      <c r="U12" s="112">
        <f>PlantAccounts[[#This Row],[Opening Cost Balance]]+PlantAccounts[[#This Row],[WIP Closeouts ]]+PlantAccounts[[#This Row],[Retirements]]</f>
        <v>0</v>
      </c>
      <c r="V12" s="113">
        <f>PlantAccounts[[#This Row],[Opening Accum Depreciation]]+PlantAccounts[[#This Row],[Depreciation ]]+PlantAccounts[[#This Row],[Retirements]]</f>
        <v>0</v>
      </c>
      <c r="W12" s="113">
        <f>PlantAccounts[[#This Row],[Ending Cost Balance]]-PlantAccounts[[#This Row],[Ending Accum Depreciation]]</f>
        <v>0</v>
      </c>
      <c r="X12" s="113">
        <f>PlantAccounts[[#This Row],[Opening Accum Depreciation]]+PlantAccounts[[#This Row],[Depreciation under 1/2 rule]]+PlantAccounts[[#This Row],[Retirements]]</f>
        <v>0</v>
      </c>
      <c r="Y12" s="113">
        <f>PlantAccounts[[#This Row],[Opening WIP ]]+PlantAccounts[[#This Row],[Capex Excl. COR]]-PlantAccounts[[#This Row],[WIP Closeouts ]]</f>
        <v>0</v>
      </c>
      <c r="Z12" s="113">
        <f>PlantAccounts[[#This Row],[Opening YTD Retirements]]+PlantAccounts[[#This Row],[Retirements]]</f>
        <v>0</v>
      </c>
      <c r="AA12" s="113">
        <f>PlantAccounts[[#This Row],[Opening YTD Closeouts (Additions)]]+PlantAccounts[[#This Row],[WIP Closeouts ]]</f>
        <v>0</v>
      </c>
      <c r="AB12" s="107">
        <f>PlantAccounts[[#This Row],[Opening YTD Depreciation]]+PlantAccounts[[#This Row],[Depreciation ]]</f>
        <v>0</v>
      </c>
      <c r="AD12" s="7"/>
      <c r="AE12" s="199"/>
      <c r="AF12" s="59"/>
      <c r="AG12" s="181"/>
    </row>
    <row r="13" spans="1:33">
      <c r="A13" t="s">
        <v>58</v>
      </c>
      <c r="B13" t="s">
        <v>63</v>
      </c>
      <c r="C13">
        <v>40204</v>
      </c>
      <c r="D13">
        <v>40204</v>
      </c>
      <c r="G13" s="102">
        <v>0</v>
      </c>
      <c r="H13" s="7">
        <f>'OH OB'!Z9</f>
        <v>494760.59</v>
      </c>
      <c r="I13" s="7">
        <f>'OH OB'!AH9</f>
        <v>495172.88999999996</v>
      </c>
      <c r="J13" s="7">
        <f>PlantAccounts[[#This Row],[Opening Cost Balance]]-PlantAccounts[[#This Row],[Opening Accum Depreciation]]</f>
        <v>-412.29999999993015</v>
      </c>
      <c r="K13" s="7"/>
      <c r="L13" s="7"/>
      <c r="M13" s="7"/>
      <c r="N13" s="107">
        <v>0</v>
      </c>
      <c r="O13" s="7">
        <f>'Closeouts and Depr'!H14</f>
        <v>0</v>
      </c>
      <c r="P13" s="7">
        <f>'Closeouts and Depr'!J14</f>
        <v>0</v>
      </c>
      <c r="Q13" s="7">
        <f>'Closeouts and Depr'!M14</f>
        <v>0</v>
      </c>
      <c r="R13" s="113">
        <f>'Closeouts and Depr'!BA14</f>
        <v>0</v>
      </c>
      <c r="S13" s="113">
        <f>PlantAccounts[[#This Row],[Depreciation under 1/2 rule]]-PlantAccounts[[#This Row],[Depreciation ]]</f>
        <v>0</v>
      </c>
      <c r="T13" s="113">
        <f>'Closeouts and Depr'!DE14</f>
        <v>0</v>
      </c>
      <c r="U13" s="112">
        <f>PlantAccounts[[#This Row],[Opening Cost Balance]]+PlantAccounts[[#This Row],[WIP Closeouts ]]+PlantAccounts[[#This Row],[Retirements]]</f>
        <v>494760.59</v>
      </c>
      <c r="V13" s="113">
        <f>PlantAccounts[[#This Row],[Opening Accum Depreciation]]+PlantAccounts[[#This Row],[Depreciation ]]+PlantAccounts[[#This Row],[Retirements]]</f>
        <v>495172.88999999996</v>
      </c>
      <c r="W13" s="113">
        <f>PlantAccounts[[#This Row],[Ending Cost Balance]]-PlantAccounts[[#This Row],[Ending Accum Depreciation]]</f>
        <v>-412.29999999993015</v>
      </c>
      <c r="X13" s="113">
        <f>PlantAccounts[[#This Row],[Opening Accum Depreciation]]+PlantAccounts[[#This Row],[Depreciation under 1/2 rule]]+PlantAccounts[[#This Row],[Retirements]]</f>
        <v>495172.88999999996</v>
      </c>
      <c r="Y13" s="113">
        <f>PlantAccounts[[#This Row],[Opening WIP ]]+PlantAccounts[[#This Row],[Capex Excl. COR]]-PlantAccounts[[#This Row],[WIP Closeouts ]]</f>
        <v>0</v>
      </c>
      <c r="Z13" s="113">
        <f>PlantAccounts[[#This Row],[Opening YTD Retirements]]+PlantAccounts[[#This Row],[Retirements]]</f>
        <v>0</v>
      </c>
      <c r="AA13" s="113">
        <f>PlantAccounts[[#This Row],[Opening YTD Closeouts (Additions)]]+PlantAccounts[[#This Row],[WIP Closeouts ]]</f>
        <v>0</v>
      </c>
      <c r="AB13" s="107">
        <f>PlantAccounts[[#This Row],[Opening YTD Depreciation]]+PlantAccounts[[#This Row],[Depreciation ]]</f>
        <v>0</v>
      </c>
      <c r="AD13" s="7"/>
      <c r="AE13" s="199"/>
      <c r="AF13" s="59"/>
      <c r="AG13" s="181"/>
    </row>
    <row r="14" spans="1:33">
      <c r="A14" t="s">
        <v>58</v>
      </c>
      <c r="B14" t="s">
        <v>64</v>
      </c>
      <c r="C14">
        <v>44000</v>
      </c>
      <c r="D14">
        <v>44000</v>
      </c>
      <c r="G14" s="102">
        <v>0</v>
      </c>
      <c r="H14" s="7">
        <f>'OH OB'!Z10</f>
        <v>7302.7</v>
      </c>
      <c r="I14" s="7">
        <f>'OH OB'!AH10</f>
        <v>0</v>
      </c>
      <c r="J14" s="7">
        <f>PlantAccounts[[#This Row],[Opening Cost Balance]]-PlantAccounts[[#This Row],[Opening Accum Depreciation]]</f>
        <v>7302.7</v>
      </c>
      <c r="K14" s="7"/>
      <c r="L14" s="7"/>
      <c r="M14" s="7"/>
      <c r="N14" s="107">
        <v>0</v>
      </c>
      <c r="O14" s="7">
        <f>'Closeouts and Depr'!H15</f>
        <v>0</v>
      </c>
      <c r="P14" s="7">
        <f>'Closeouts and Depr'!J15</f>
        <v>0</v>
      </c>
      <c r="Q14" s="7">
        <f>'Closeouts and Depr'!M15</f>
        <v>0</v>
      </c>
      <c r="R14" s="113">
        <f>'Closeouts and Depr'!BA15</f>
        <v>0</v>
      </c>
      <c r="S14" s="113">
        <f>PlantAccounts[[#This Row],[Depreciation under 1/2 rule]]-PlantAccounts[[#This Row],[Depreciation ]]</f>
        <v>0</v>
      </c>
      <c r="T14" s="113">
        <f>'Closeouts and Depr'!DE15</f>
        <v>0</v>
      </c>
      <c r="U14" s="112">
        <f>PlantAccounts[[#This Row],[Opening Cost Balance]]+PlantAccounts[[#This Row],[WIP Closeouts ]]+PlantAccounts[[#This Row],[Retirements]]</f>
        <v>7302.7</v>
      </c>
      <c r="V14" s="113">
        <f>PlantAccounts[[#This Row],[Opening Accum Depreciation]]+PlantAccounts[[#This Row],[Depreciation ]]+PlantAccounts[[#This Row],[Retirements]]</f>
        <v>0</v>
      </c>
      <c r="W14" s="113">
        <f>PlantAccounts[[#This Row],[Ending Cost Balance]]-PlantAccounts[[#This Row],[Ending Accum Depreciation]]</f>
        <v>7302.7</v>
      </c>
      <c r="X14" s="113">
        <f>PlantAccounts[[#This Row],[Opening Accum Depreciation]]+PlantAccounts[[#This Row],[Depreciation under 1/2 rule]]+PlantAccounts[[#This Row],[Retirements]]</f>
        <v>0</v>
      </c>
      <c r="Y14" s="113">
        <f>PlantAccounts[[#This Row],[Opening WIP ]]+PlantAccounts[[#This Row],[Capex Excl. COR]]-PlantAccounts[[#This Row],[WIP Closeouts ]]</f>
        <v>0</v>
      </c>
      <c r="Z14" s="113">
        <f>PlantAccounts[[#This Row],[Opening YTD Retirements]]+PlantAccounts[[#This Row],[Retirements]]</f>
        <v>0</v>
      </c>
      <c r="AA14" s="113">
        <f>PlantAccounts[[#This Row],[Opening YTD Closeouts (Additions)]]+PlantAccounts[[#This Row],[WIP Closeouts ]]</f>
        <v>0</v>
      </c>
      <c r="AB14" s="107">
        <f>PlantAccounts[[#This Row],[Opening YTD Depreciation]]+PlantAccounts[[#This Row],[Depreciation ]]</f>
        <v>0</v>
      </c>
      <c r="AD14" s="7"/>
      <c r="AE14" s="199"/>
      <c r="AF14" s="59"/>
      <c r="AG14" s="181"/>
    </row>
    <row r="15" spans="1:33">
      <c r="A15" t="s">
        <v>58</v>
      </c>
      <c r="B15" t="s">
        <v>65</v>
      </c>
      <c r="C15">
        <v>44200</v>
      </c>
      <c r="D15">
        <v>44200</v>
      </c>
      <c r="G15" s="103">
        <v>1.68616597456283E-2</v>
      </c>
      <c r="H15" s="7">
        <f>'OH OB'!Z11</f>
        <v>8347457.487285506</v>
      </c>
      <c r="I15" s="7">
        <f>'OH OB'!AH11</f>
        <v>3210228.7199217267</v>
      </c>
      <c r="J15" s="7">
        <f>PlantAccounts[[#This Row],[Opening Cost Balance]]-PlantAccounts[[#This Row],[Opening Accum Depreciation]]</f>
        <v>5137228.7673637792</v>
      </c>
      <c r="K15" s="7"/>
      <c r="L15" s="7"/>
      <c r="M15" s="7"/>
      <c r="N15" s="107">
        <v>0</v>
      </c>
      <c r="O15" s="7">
        <f>'Closeouts and Depr'!H16</f>
        <v>330893.49254309293</v>
      </c>
      <c r="P15" s="7">
        <f>'Closeouts and Depr'!J16</f>
        <v>330893.49254309293</v>
      </c>
      <c r="Q15" s="7">
        <f>'Closeouts and Depr'!M16</f>
        <v>0</v>
      </c>
      <c r="R15" s="113">
        <f>'Closeouts and Depr'!BA16</f>
        <v>142498.09132622747</v>
      </c>
      <c r="S15" s="113">
        <f>PlantAccounts[[#This Row],[Depreciation under 1/2 rule]]-PlantAccounts[[#This Row],[Depreciation ]]</f>
        <v>1043.6033071302227</v>
      </c>
      <c r="T15" s="113">
        <f>'Closeouts and Depr'!DE16</f>
        <v>143541.69463335769</v>
      </c>
      <c r="U15" s="112">
        <f>PlantAccounts[[#This Row],[Opening Cost Balance]]+PlantAccounts[[#This Row],[WIP Closeouts ]]+PlantAccounts[[#This Row],[Retirements]]</f>
        <v>8678350.9798285998</v>
      </c>
      <c r="V15" s="113">
        <f>PlantAccounts[[#This Row],[Opening Accum Depreciation]]+PlantAccounts[[#This Row],[Depreciation ]]+PlantAccounts[[#This Row],[Retirements]]</f>
        <v>3352726.8112479541</v>
      </c>
      <c r="W15" s="113">
        <f>PlantAccounts[[#This Row],[Ending Cost Balance]]-PlantAccounts[[#This Row],[Ending Accum Depreciation]]</f>
        <v>5325624.1685806457</v>
      </c>
      <c r="X15" s="113">
        <f>PlantAccounts[[#This Row],[Opening Accum Depreciation]]+PlantAccounts[[#This Row],[Depreciation under 1/2 rule]]+PlantAccounts[[#This Row],[Retirements]]</f>
        <v>3353770.4145550844</v>
      </c>
      <c r="Y15" s="113">
        <f>PlantAccounts[[#This Row],[Opening WIP ]]+PlantAccounts[[#This Row],[Capex Excl. COR]]-PlantAccounts[[#This Row],[WIP Closeouts ]]</f>
        <v>0</v>
      </c>
      <c r="Z15" s="113">
        <f>PlantAccounts[[#This Row],[Opening YTD Retirements]]+PlantAccounts[[#This Row],[Retirements]]</f>
        <v>0</v>
      </c>
      <c r="AA15" s="113">
        <f>PlantAccounts[[#This Row],[Opening YTD Closeouts (Additions)]]+PlantAccounts[[#This Row],[WIP Closeouts ]]</f>
        <v>330893.49254309293</v>
      </c>
      <c r="AB15" s="107">
        <f>PlantAccounts[[#This Row],[Opening YTD Depreciation]]+PlantAccounts[[#This Row],[Depreciation ]]</f>
        <v>142498.09132622747</v>
      </c>
      <c r="AD15" s="7"/>
      <c r="AE15" s="199"/>
      <c r="AF15" s="59"/>
      <c r="AG15" s="181"/>
    </row>
    <row r="16" spans="1:33">
      <c r="A16" t="s">
        <v>58</v>
      </c>
      <c r="B16" t="s">
        <v>66</v>
      </c>
      <c r="C16">
        <v>44301</v>
      </c>
      <c r="D16">
        <v>44301</v>
      </c>
      <c r="G16" s="104">
        <v>9.5778858554789893E-3</v>
      </c>
      <c r="H16" s="7">
        <f>'OH OB'!Z12</f>
        <v>7264797.6192699652</v>
      </c>
      <c r="I16" s="7">
        <f>'OH OB'!AH12</f>
        <v>4356482.7987385588</v>
      </c>
      <c r="J16" s="7">
        <f>PlantAccounts[[#This Row],[Opening Cost Balance]]-PlantAccounts[[#This Row],[Opening Accum Depreciation]]</f>
        <v>2908314.8205314064</v>
      </c>
      <c r="K16" s="7"/>
      <c r="L16" s="7"/>
      <c r="M16" s="7"/>
      <c r="N16" s="107">
        <v>435368.22925567889</v>
      </c>
      <c r="O16" s="7">
        <f>'Closeouts and Depr'!H17</f>
        <v>663.11321150920435</v>
      </c>
      <c r="P16" s="7">
        <f>'Closeouts and Depr'!J17</f>
        <v>663.11321150918957</v>
      </c>
      <c r="Q16" s="7">
        <f>'Closeouts and Depr'!M17</f>
        <v>0</v>
      </c>
      <c r="R16" s="113">
        <f>'Closeouts and Depr'!BA17</f>
        <v>69583.390005230729</v>
      </c>
      <c r="S16" s="113">
        <f>PlantAccounts[[#This Row],[Depreciation under 1/2 rule]]-PlantAccounts[[#This Row],[Depreciation ]]</f>
        <v>1.187966617042548</v>
      </c>
      <c r="T16" s="113">
        <f>'Closeouts and Depr'!DE17</f>
        <v>69584.577971847772</v>
      </c>
      <c r="U16" s="112">
        <f>PlantAccounts[[#This Row],[Opening Cost Balance]]+PlantAccounts[[#This Row],[WIP Closeouts ]]+PlantAccounts[[#This Row],[Retirements]]</f>
        <v>7265460.7324814741</v>
      </c>
      <c r="V16" s="113">
        <f>PlantAccounts[[#This Row],[Opening Accum Depreciation]]+PlantAccounts[[#This Row],[Depreciation ]]+PlantAccounts[[#This Row],[Retirements]]</f>
        <v>4426066.1887437897</v>
      </c>
      <c r="W16" s="113">
        <f>PlantAccounts[[#This Row],[Ending Cost Balance]]-PlantAccounts[[#This Row],[Ending Accum Depreciation]]</f>
        <v>2839394.5437376844</v>
      </c>
      <c r="X16" s="113">
        <f>PlantAccounts[[#This Row],[Opening Accum Depreciation]]+PlantAccounts[[#This Row],[Depreciation under 1/2 rule]]+PlantAccounts[[#This Row],[Retirements]]</f>
        <v>4426067.3767104065</v>
      </c>
      <c r="Y16" s="113">
        <f>PlantAccounts[[#This Row],[Opening WIP ]]+PlantAccounts[[#This Row],[Capex Excl. COR]]-PlantAccounts[[#This Row],[WIP Closeouts ]]</f>
        <v>435368.22925567889</v>
      </c>
      <c r="Z16" s="113">
        <f>PlantAccounts[[#This Row],[Opening YTD Retirements]]+PlantAccounts[[#This Row],[Retirements]]</f>
        <v>0</v>
      </c>
      <c r="AA16" s="113">
        <f>PlantAccounts[[#This Row],[Opening YTD Closeouts (Additions)]]+PlantAccounts[[#This Row],[WIP Closeouts ]]</f>
        <v>663.11321150918957</v>
      </c>
      <c r="AB16" s="107">
        <f>PlantAccounts[[#This Row],[Opening YTD Depreciation]]+PlantAccounts[[#This Row],[Depreciation ]]</f>
        <v>69583.390005230729</v>
      </c>
      <c r="AD16" s="7"/>
      <c r="AE16" s="199"/>
      <c r="AF16" s="59"/>
      <c r="AG16" s="181"/>
    </row>
    <row r="17" spans="1:33">
      <c r="A17" t="s">
        <v>58</v>
      </c>
      <c r="B17" t="s">
        <v>67</v>
      </c>
      <c r="C17">
        <v>44302</v>
      </c>
      <c r="D17">
        <v>44302</v>
      </c>
      <c r="G17" s="103">
        <v>1.0632710887501499E-2</v>
      </c>
      <c r="H17" s="7">
        <f>'OH OB'!Z13</f>
        <v>24756065.783854406</v>
      </c>
      <c r="I17" s="7">
        <f>'OH OB'!AH13</f>
        <v>12930088.447815046</v>
      </c>
      <c r="J17" s="7">
        <f>PlantAccounts[[#This Row],[Opening Cost Balance]]-PlantAccounts[[#This Row],[Opening Accum Depreciation]]</f>
        <v>11825977.336039361</v>
      </c>
      <c r="K17" s="7"/>
      <c r="L17" s="7"/>
      <c r="M17" s="7"/>
      <c r="N17" s="107">
        <v>0</v>
      </c>
      <c r="O17" s="7">
        <f>'Closeouts and Depr'!H18</f>
        <v>0</v>
      </c>
      <c r="P17" s="7">
        <f>'Closeouts and Depr'!J18</f>
        <v>0</v>
      </c>
      <c r="Q17" s="7">
        <f>'Closeouts and Depr'!M18</f>
        <v>0</v>
      </c>
      <c r="R17" s="147">
        <f>'Closeouts and Depr'!BA18</f>
        <v>263224.09019169217</v>
      </c>
      <c r="S17" s="113">
        <f>PlantAccounts[[#This Row],[Depreciation under 1/2 rule]]-PlantAccounts[[#This Row],[Depreciation ]]</f>
        <v>0</v>
      </c>
      <c r="T17" s="113">
        <f>'Closeouts and Depr'!DE18</f>
        <v>263224.09019169217</v>
      </c>
      <c r="U17" s="112">
        <f>PlantAccounts[[#This Row],[Opening Cost Balance]]+PlantAccounts[[#This Row],[WIP Closeouts ]]+PlantAccounts[[#This Row],[Retirements]]</f>
        <v>24756065.783854406</v>
      </c>
      <c r="V17" s="113">
        <f>PlantAccounts[[#This Row],[Opening Accum Depreciation]]+PlantAccounts[[#This Row],[Depreciation ]]+PlantAccounts[[#This Row],[Retirements]]</f>
        <v>13193312.538006738</v>
      </c>
      <c r="W17" s="113">
        <f>PlantAccounts[[#This Row],[Ending Cost Balance]]-PlantAccounts[[#This Row],[Ending Accum Depreciation]]</f>
        <v>11562753.245847668</v>
      </c>
      <c r="X17" s="113">
        <f>PlantAccounts[[#This Row],[Opening Accum Depreciation]]+PlantAccounts[[#This Row],[Depreciation under 1/2 rule]]+PlantAccounts[[#This Row],[Retirements]]</f>
        <v>13193312.538006738</v>
      </c>
      <c r="Y17" s="113">
        <f>PlantAccounts[[#This Row],[Opening WIP ]]+PlantAccounts[[#This Row],[Capex Excl. COR]]-PlantAccounts[[#This Row],[WIP Closeouts ]]</f>
        <v>0</v>
      </c>
      <c r="Z17" s="113">
        <f>PlantAccounts[[#This Row],[Opening YTD Retirements]]+PlantAccounts[[#This Row],[Retirements]]</f>
        <v>0</v>
      </c>
      <c r="AA17" s="113">
        <f>PlantAccounts[[#This Row],[Opening YTD Closeouts (Additions)]]+PlantAccounts[[#This Row],[WIP Closeouts ]]</f>
        <v>0</v>
      </c>
      <c r="AB17" s="107">
        <f>PlantAccounts[[#This Row],[Opening YTD Depreciation]]+PlantAccounts[[#This Row],[Depreciation ]]</f>
        <v>263224.09019169217</v>
      </c>
      <c r="AD17" s="7"/>
      <c r="AE17" s="199"/>
      <c r="AF17" s="59"/>
      <c r="AG17" s="181"/>
    </row>
    <row r="18" spans="1:33">
      <c r="A18" t="s">
        <v>58</v>
      </c>
      <c r="B18" t="s">
        <v>68</v>
      </c>
      <c r="C18">
        <v>45000</v>
      </c>
      <c r="D18">
        <v>45000</v>
      </c>
      <c r="G18" s="102">
        <v>0</v>
      </c>
      <c r="H18" s="7">
        <f>'OH OB'!Z15</f>
        <v>11506442.683253333</v>
      </c>
      <c r="I18" s="7">
        <f>'OH OB'!AH15</f>
        <v>-368.73666666666668</v>
      </c>
      <c r="J18" s="7">
        <f>PlantAccounts[[#This Row],[Opening Cost Balance]]-PlantAccounts[[#This Row],[Opening Accum Depreciation]]</f>
        <v>11506811.419919999</v>
      </c>
      <c r="K18" s="7"/>
      <c r="L18" s="7"/>
      <c r="M18" s="7"/>
      <c r="N18" s="107">
        <v>0</v>
      </c>
      <c r="O18" s="7">
        <f>'Closeouts and Depr'!H19</f>
        <v>3051268.0520000001</v>
      </c>
      <c r="P18" s="7">
        <f>'Closeouts and Depr'!J19</f>
        <v>95829.672418075148</v>
      </c>
      <c r="Q18" s="7">
        <f>'Closeouts and Depr'!M19</f>
        <v>0</v>
      </c>
      <c r="R18" s="113">
        <f>'Closeouts and Depr'!BA19</f>
        <v>0</v>
      </c>
      <c r="S18" s="113">
        <f>PlantAccounts[[#This Row],[Depreciation under 1/2 rule]]-PlantAccounts[[#This Row],[Depreciation ]]</f>
        <v>0</v>
      </c>
      <c r="T18" s="113">
        <f>'Closeouts and Depr'!DE19</f>
        <v>0</v>
      </c>
      <c r="U18" s="112">
        <f>PlantAccounts[[#This Row],[Opening Cost Balance]]+PlantAccounts[[#This Row],[WIP Closeouts ]]+PlantAccounts[[#This Row],[Retirements]]</f>
        <v>11602272.355671408</v>
      </c>
      <c r="V18" s="113">
        <f>PlantAccounts[[#This Row],[Opening Accum Depreciation]]+PlantAccounts[[#This Row],[Depreciation ]]+PlantAccounts[[#This Row],[Retirements]]</f>
        <v>-368.73666666666668</v>
      </c>
      <c r="W18" s="113">
        <f>PlantAccounts[[#This Row],[Ending Cost Balance]]-PlantAccounts[[#This Row],[Ending Accum Depreciation]]</f>
        <v>11602641.092338074</v>
      </c>
      <c r="X18" s="113">
        <f>PlantAccounts[[#This Row],[Opening Accum Depreciation]]+PlantAccounts[[#This Row],[Depreciation under 1/2 rule]]+PlantAccounts[[#This Row],[Retirements]]</f>
        <v>-368.73666666666668</v>
      </c>
      <c r="Y18" s="113">
        <f>PlantAccounts[[#This Row],[Opening WIP ]]+PlantAccounts[[#This Row],[Capex Excl. COR]]-PlantAccounts[[#This Row],[WIP Closeouts ]]</f>
        <v>2955438.379581925</v>
      </c>
      <c r="Z18" s="113">
        <f>PlantAccounts[[#This Row],[Opening YTD Retirements]]+PlantAccounts[[#This Row],[Retirements]]</f>
        <v>0</v>
      </c>
      <c r="AA18" s="113">
        <f>PlantAccounts[[#This Row],[Opening YTD Closeouts (Additions)]]+PlantAccounts[[#This Row],[WIP Closeouts ]]</f>
        <v>95829.672418075148</v>
      </c>
      <c r="AB18" s="107">
        <f>PlantAccounts[[#This Row],[Opening YTD Depreciation]]+PlantAccounts[[#This Row],[Depreciation ]]</f>
        <v>0</v>
      </c>
      <c r="AD18" s="7"/>
      <c r="AE18" s="199"/>
      <c r="AF18" s="59"/>
      <c r="AG18" s="181"/>
    </row>
    <row r="19" spans="1:33">
      <c r="A19" t="s">
        <v>58</v>
      </c>
      <c r="B19" t="s">
        <v>69</v>
      </c>
      <c r="C19">
        <v>45100</v>
      </c>
      <c r="D19">
        <v>45100</v>
      </c>
      <c r="G19" s="105">
        <v>1.4752130542877899E-2</v>
      </c>
      <c r="H19" s="7">
        <f>'OH OB'!Z16</f>
        <v>33741757.310000002</v>
      </c>
      <c r="I19" s="7">
        <f>'OH OB'!AH16</f>
        <v>20167027.422489308</v>
      </c>
      <c r="J19" s="7">
        <f>PlantAccounts[[#This Row],[Opening Cost Balance]]-PlantAccounts[[#This Row],[Opening Accum Depreciation]]</f>
        <v>13574729.887510695</v>
      </c>
      <c r="K19" s="7"/>
      <c r="L19" s="7"/>
      <c r="M19" s="7"/>
      <c r="N19" s="107">
        <v>0</v>
      </c>
      <c r="O19" s="7">
        <f>'Closeouts and Depr'!H20</f>
        <v>0</v>
      </c>
      <c r="P19" s="7">
        <f>'Closeouts and Depr'!J20</f>
        <v>0</v>
      </c>
      <c r="Q19" s="7">
        <f>'Closeouts and Depr'!M20</f>
        <v>0</v>
      </c>
      <c r="R19" s="147">
        <f>'Closeouts and Depr'!BA20</f>
        <v>497762.80858322466</v>
      </c>
      <c r="S19" s="113">
        <f>PlantAccounts[[#This Row],[Depreciation under 1/2 rule]]-PlantAccounts[[#This Row],[Depreciation ]]</f>
        <v>0</v>
      </c>
      <c r="T19" s="113">
        <f>'Closeouts and Depr'!DE20</f>
        <v>497762.80858322466</v>
      </c>
      <c r="U19" s="112">
        <f>PlantAccounts[[#This Row],[Opening Cost Balance]]+PlantAccounts[[#This Row],[WIP Closeouts ]]+PlantAccounts[[#This Row],[Retirements]]</f>
        <v>33741757.310000002</v>
      </c>
      <c r="V19" s="113">
        <f>PlantAccounts[[#This Row],[Opening Accum Depreciation]]+PlantAccounts[[#This Row],[Depreciation ]]+PlantAccounts[[#This Row],[Retirements]]</f>
        <v>20664790.231072534</v>
      </c>
      <c r="W19" s="113">
        <f>PlantAccounts[[#This Row],[Ending Cost Balance]]-PlantAccounts[[#This Row],[Ending Accum Depreciation]]</f>
        <v>13076967.078927469</v>
      </c>
      <c r="X19" s="113">
        <f>PlantAccounts[[#This Row],[Opening Accum Depreciation]]+PlantAccounts[[#This Row],[Depreciation under 1/2 rule]]+PlantAccounts[[#This Row],[Retirements]]</f>
        <v>20664790.231072534</v>
      </c>
      <c r="Y19" s="113">
        <f>PlantAccounts[[#This Row],[Opening WIP ]]+PlantAccounts[[#This Row],[Capex Excl. COR]]-PlantAccounts[[#This Row],[WIP Closeouts ]]</f>
        <v>0</v>
      </c>
      <c r="Z19" s="113">
        <f>PlantAccounts[[#This Row],[Opening YTD Retirements]]+PlantAccounts[[#This Row],[Retirements]]</f>
        <v>0</v>
      </c>
      <c r="AA19" s="113">
        <f>PlantAccounts[[#This Row],[Opening YTD Closeouts (Additions)]]+PlantAccounts[[#This Row],[WIP Closeouts ]]</f>
        <v>0</v>
      </c>
      <c r="AB19" s="107">
        <f>PlantAccounts[[#This Row],[Opening YTD Depreciation]]+PlantAccounts[[#This Row],[Depreciation ]]</f>
        <v>497762.80858322466</v>
      </c>
      <c r="AD19" s="7"/>
      <c r="AE19" s="199"/>
      <c r="AF19" s="59"/>
      <c r="AG19" s="181"/>
    </row>
    <row r="20" spans="1:33">
      <c r="A20" t="s">
        <v>58</v>
      </c>
      <c r="B20" t="s">
        <v>70</v>
      </c>
      <c r="C20">
        <v>45200</v>
      </c>
      <c r="D20">
        <v>45200</v>
      </c>
      <c r="G20" s="105">
        <v>3.9394604052361198E-2</v>
      </c>
      <c r="H20" s="7">
        <f>'OH OB'!Z17</f>
        <v>81130460.585661113</v>
      </c>
      <c r="I20" s="7">
        <f>'OH OB'!AH17</f>
        <v>47198464.599372655</v>
      </c>
      <c r="J20" s="7">
        <f>PlantAccounts[[#This Row],[Opening Cost Balance]]-PlantAccounts[[#This Row],[Opening Accum Depreciation]]</f>
        <v>33931995.986288458</v>
      </c>
      <c r="K20" s="7"/>
      <c r="L20" s="7"/>
      <c r="M20" s="7"/>
      <c r="N20" s="107">
        <v>151095.57996210642</v>
      </c>
      <c r="O20" s="7">
        <f>'Closeouts and Depr'!H21</f>
        <v>4998782.7784540113</v>
      </c>
      <c r="P20" s="7">
        <f>'Closeouts and Depr'!J21</f>
        <v>4998782.7784540113</v>
      </c>
      <c r="Q20" s="7">
        <f>'Closeouts and Depr'!M21</f>
        <v>-218204.00666666668</v>
      </c>
      <c r="R20" s="147">
        <f>'Closeouts and Depr'!BA21</f>
        <v>3255040.8114682199</v>
      </c>
      <c r="S20" s="113">
        <f>PlantAccounts[[#This Row],[Depreciation under 1/2 rule]]-PlantAccounts[[#This Row],[Depreciation ]]</f>
        <v>35226.063817439601</v>
      </c>
      <c r="T20" s="113">
        <f>'Closeouts and Depr'!DE21</f>
        <v>3290266.8752856595</v>
      </c>
      <c r="U20" s="112">
        <f>PlantAccounts[[#This Row],[Opening Cost Balance]]+PlantAccounts[[#This Row],[WIP Closeouts ]]+PlantAccounts[[#This Row],[Retirements]]</f>
        <v>85911039.357448459</v>
      </c>
      <c r="V20" s="113">
        <f>PlantAccounts[[#This Row],[Opening Accum Depreciation]]+PlantAccounts[[#This Row],[Depreciation ]]+PlantAccounts[[#This Row],[Retirements]]</f>
        <v>50235301.404174209</v>
      </c>
      <c r="W20" s="113">
        <f>PlantAccounts[[#This Row],[Ending Cost Balance]]-PlantAccounts[[#This Row],[Ending Accum Depreciation]]</f>
        <v>35675737.95327425</v>
      </c>
      <c r="X20" s="113">
        <f>PlantAccounts[[#This Row],[Opening Accum Depreciation]]+PlantAccounts[[#This Row],[Depreciation under 1/2 rule]]+PlantAccounts[[#This Row],[Retirements]]</f>
        <v>50270527.46799165</v>
      </c>
      <c r="Y20" s="113">
        <f>PlantAccounts[[#This Row],[Opening WIP ]]+PlantAccounts[[#This Row],[Capex Excl. COR]]-PlantAccounts[[#This Row],[WIP Closeouts ]]</f>
        <v>151095.57996210642</v>
      </c>
      <c r="Z20" s="113">
        <f>PlantAccounts[[#This Row],[Opening YTD Retirements]]+PlantAccounts[[#This Row],[Retirements]]</f>
        <v>-218204.00666666668</v>
      </c>
      <c r="AA20" s="113">
        <f>PlantAccounts[[#This Row],[Opening YTD Closeouts (Additions)]]+PlantAccounts[[#This Row],[WIP Closeouts ]]</f>
        <v>4998782.7784540113</v>
      </c>
      <c r="AB20" s="107">
        <f>PlantAccounts[[#This Row],[Opening YTD Depreciation]]+PlantAccounts[[#This Row],[Depreciation ]]</f>
        <v>3255040.8114682199</v>
      </c>
      <c r="AD20" s="7"/>
      <c r="AE20" s="199"/>
      <c r="AF20" s="59"/>
      <c r="AG20" s="181"/>
    </row>
    <row r="21" spans="1:33">
      <c r="A21" t="s">
        <v>58</v>
      </c>
      <c r="B21" t="s">
        <v>71</v>
      </c>
      <c r="C21">
        <v>45290</v>
      </c>
      <c r="D21">
        <v>45290</v>
      </c>
      <c r="G21" s="105">
        <v>3.9394604052361198E-2</v>
      </c>
      <c r="H21" s="7">
        <f>'OH OB'!Z18</f>
        <v>-68882.42</v>
      </c>
      <c r="I21" s="7">
        <f>'OH OB'!AH18</f>
        <v>-11152.905958333333</v>
      </c>
      <c r="J21" s="7">
        <f>PlantAccounts[[#This Row],[Opening Cost Balance]]-PlantAccounts[[#This Row],[Opening Accum Depreciation]]</f>
        <v>-57729.514041666669</v>
      </c>
      <c r="K21" s="7"/>
      <c r="L21" s="7"/>
      <c r="M21" s="7"/>
      <c r="N21" s="107">
        <v>0</v>
      </c>
      <c r="O21" s="7">
        <f>'Closeouts and Depr'!H22</f>
        <v>0</v>
      </c>
      <c r="P21" s="7">
        <f>'Closeouts and Depr'!J22</f>
        <v>0</v>
      </c>
      <c r="Q21" s="7">
        <f>'Closeouts and Depr'!M22</f>
        <v>0</v>
      </c>
      <c r="R21" s="147">
        <f>'Closeouts and Depr'!BA22</f>
        <v>-2713.5956620684451</v>
      </c>
      <c r="S21" s="113">
        <f>PlantAccounts[[#This Row],[Depreciation under 1/2 rule]]-PlantAccounts[[#This Row],[Depreciation ]]</f>
        <v>0</v>
      </c>
      <c r="T21" s="113">
        <f>'Closeouts and Depr'!DE22</f>
        <v>-2713.5956620684451</v>
      </c>
      <c r="U21" s="112">
        <f>PlantAccounts[[#This Row],[Opening Cost Balance]]+PlantAccounts[[#This Row],[WIP Closeouts ]]+PlantAccounts[[#This Row],[Retirements]]</f>
        <v>-68882.42</v>
      </c>
      <c r="V21" s="113">
        <f>PlantAccounts[[#This Row],[Opening Accum Depreciation]]+PlantAccounts[[#This Row],[Depreciation ]]+PlantAccounts[[#This Row],[Retirements]]</f>
        <v>-13866.501620401777</v>
      </c>
      <c r="W21" s="113">
        <f>PlantAccounts[[#This Row],[Ending Cost Balance]]-PlantAccounts[[#This Row],[Ending Accum Depreciation]]</f>
        <v>-55015.918379598224</v>
      </c>
      <c r="X21" s="113">
        <f>PlantAccounts[[#This Row],[Opening Accum Depreciation]]+PlantAccounts[[#This Row],[Depreciation under 1/2 rule]]+PlantAccounts[[#This Row],[Retirements]]</f>
        <v>-13866.501620401777</v>
      </c>
      <c r="Y21" s="113">
        <f>PlantAccounts[[#This Row],[Opening WIP ]]+PlantAccounts[[#This Row],[Capex Excl. COR]]-PlantAccounts[[#This Row],[WIP Closeouts ]]</f>
        <v>0</v>
      </c>
      <c r="Z21" s="113">
        <f>PlantAccounts[[#This Row],[Opening YTD Retirements]]+PlantAccounts[[#This Row],[Retirements]]</f>
        <v>0</v>
      </c>
      <c r="AA21" s="113">
        <f>PlantAccounts[[#This Row],[Opening YTD Closeouts (Additions)]]+PlantAccounts[[#This Row],[WIP Closeouts ]]</f>
        <v>0</v>
      </c>
      <c r="AB21" s="107">
        <f>PlantAccounts[[#This Row],[Opening YTD Depreciation]]+PlantAccounts[[#This Row],[Depreciation ]]</f>
        <v>-2713.5956620684451</v>
      </c>
      <c r="AD21" s="7"/>
      <c r="AE21" s="199"/>
      <c r="AF21" s="59"/>
      <c r="AG21" s="181"/>
    </row>
    <row r="22" spans="1:33">
      <c r="A22" t="s">
        <v>58</v>
      </c>
      <c r="B22" t="s">
        <v>72</v>
      </c>
      <c r="C22">
        <v>45300</v>
      </c>
      <c r="D22">
        <v>45300</v>
      </c>
      <c r="G22" s="105">
        <v>3.8531379548483499E-2</v>
      </c>
      <c r="H22" s="7">
        <f>'OH OB'!Z19</f>
        <v>74323098.767444819</v>
      </c>
      <c r="I22" s="7">
        <f>'OH OB'!AH19</f>
        <v>37352234.646547347</v>
      </c>
      <c r="J22" s="7">
        <f>PlantAccounts[[#This Row],[Opening Cost Balance]]-PlantAccounts[[#This Row],[Opening Accum Depreciation]]</f>
        <v>36970864.120897472</v>
      </c>
      <c r="K22" s="7"/>
      <c r="L22" s="7"/>
      <c r="M22" s="7"/>
      <c r="N22" s="107">
        <v>2933294.3638179004</v>
      </c>
      <c r="O22" s="7">
        <f>'Closeouts and Depr'!H23</f>
        <v>17778255.58878633</v>
      </c>
      <c r="P22" s="7">
        <f>'Closeouts and Depr'!J23</f>
        <v>16655316.561733162</v>
      </c>
      <c r="Q22" s="7">
        <f>'Closeouts and Depr'!M23</f>
        <v>-22999.763333333336</v>
      </c>
      <c r="R22" s="147">
        <f>'Closeouts and Depr'!BA23</f>
        <v>3064333.5620649727</v>
      </c>
      <c r="S22" s="113">
        <f>PlantAccounts[[#This Row],[Depreciation under 1/2 rule]]-PlantAccounts[[#This Row],[Depreciation ]]</f>
        <v>119871.02142775105</v>
      </c>
      <c r="T22" s="113">
        <f>'Closeouts and Depr'!DE23</f>
        <v>3184204.5834927238</v>
      </c>
      <c r="U22" s="112">
        <f>PlantAccounts[[#This Row],[Opening Cost Balance]]+PlantAccounts[[#This Row],[WIP Closeouts ]]+PlantAccounts[[#This Row],[Retirements]]</f>
        <v>90955415.56584464</v>
      </c>
      <c r="V22" s="113">
        <f>PlantAccounts[[#This Row],[Opening Accum Depreciation]]+PlantAccounts[[#This Row],[Depreciation ]]+PlantAccounts[[#This Row],[Retirements]]</f>
        <v>40393568.445278987</v>
      </c>
      <c r="W22" s="113">
        <f>PlantAccounts[[#This Row],[Ending Cost Balance]]-PlantAccounts[[#This Row],[Ending Accum Depreciation]]</f>
        <v>50561847.120565653</v>
      </c>
      <c r="X22" s="113">
        <f>PlantAccounts[[#This Row],[Opening Accum Depreciation]]+PlantAccounts[[#This Row],[Depreciation under 1/2 rule]]+PlantAccounts[[#This Row],[Retirements]]</f>
        <v>40513439.466706738</v>
      </c>
      <c r="Y22" s="113">
        <f>PlantAccounts[[#This Row],[Opening WIP ]]+PlantAccounts[[#This Row],[Capex Excl. COR]]-PlantAccounts[[#This Row],[WIP Closeouts ]]</f>
        <v>4056233.3908710685</v>
      </c>
      <c r="Z22" s="113">
        <f>PlantAccounts[[#This Row],[Opening YTD Retirements]]+PlantAccounts[[#This Row],[Retirements]]</f>
        <v>-22999.763333333336</v>
      </c>
      <c r="AA22" s="113">
        <f>PlantAccounts[[#This Row],[Opening YTD Closeouts (Additions)]]+PlantAccounts[[#This Row],[WIP Closeouts ]]</f>
        <v>16655316.561733162</v>
      </c>
      <c r="AB22" s="107">
        <f>PlantAccounts[[#This Row],[Opening YTD Depreciation]]+PlantAccounts[[#This Row],[Depreciation ]]</f>
        <v>3064333.5620649727</v>
      </c>
      <c r="AD22" s="7"/>
      <c r="AE22" s="199"/>
      <c r="AF22" s="59"/>
      <c r="AG22" s="181"/>
    </row>
    <row r="23" spans="1:33">
      <c r="A23" t="s">
        <v>58</v>
      </c>
      <c r="B23" t="s">
        <v>73</v>
      </c>
      <c r="C23">
        <v>45500</v>
      </c>
      <c r="D23">
        <v>45500</v>
      </c>
      <c r="G23" s="105">
        <v>2.5409196495235702E-2</v>
      </c>
      <c r="H23" s="7">
        <f>'OH OB'!Z20</f>
        <v>38424459.345930211</v>
      </c>
      <c r="I23" s="7">
        <f>'OH OB'!AH20</f>
        <v>8372521.9929712629</v>
      </c>
      <c r="J23" s="7">
        <f>PlantAccounts[[#This Row],[Opening Cost Balance]]-PlantAccounts[[#This Row],[Opening Accum Depreciation]]</f>
        <v>30051937.352958947</v>
      </c>
      <c r="K23" s="7"/>
      <c r="L23" s="7"/>
      <c r="M23" s="7"/>
      <c r="N23" s="107">
        <v>3281283.5494225658</v>
      </c>
      <c r="O23" s="7">
        <f>'Closeouts and Depr'!H24</f>
        <v>20104319.005467579</v>
      </c>
      <c r="P23" s="7">
        <f>'Closeouts and Depr'!J24</f>
        <v>18842349.43220783</v>
      </c>
      <c r="Q23" s="7">
        <f>'Closeouts and Depr'!M24</f>
        <v>0</v>
      </c>
      <c r="R23" s="147">
        <f>'Closeouts and Depr'!BA24</f>
        <v>1126167.6132752073</v>
      </c>
      <c r="S23" s="113">
        <f>PlantAccounts[[#This Row],[Depreciation under 1/2 rule]]-PlantAccounts[[#This Row],[Depreciation ]]</f>
        <v>89551.504046160029</v>
      </c>
      <c r="T23" s="113">
        <f>'Closeouts and Depr'!DE24</f>
        <v>1215719.1173213674</v>
      </c>
      <c r="U23" s="112">
        <f>PlantAccounts[[#This Row],[Opening Cost Balance]]+PlantAccounts[[#This Row],[WIP Closeouts ]]+PlantAccounts[[#This Row],[Retirements]]</f>
        <v>57266808.778138041</v>
      </c>
      <c r="V23" s="113">
        <f>PlantAccounts[[#This Row],[Opening Accum Depreciation]]+PlantAccounts[[#This Row],[Depreciation ]]+PlantAccounts[[#This Row],[Retirements]]</f>
        <v>9498689.6062464695</v>
      </c>
      <c r="W23" s="113">
        <f>PlantAccounts[[#This Row],[Ending Cost Balance]]-PlantAccounts[[#This Row],[Ending Accum Depreciation]]</f>
        <v>47768119.17189157</v>
      </c>
      <c r="X23" s="113">
        <f>PlantAccounts[[#This Row],[Opening Accum Depreciation]]+PlantAccounts[[#This Row],[Depreciation under 1/2 rule]]+PlantAccounts[[#This Row],[Retirements]]</f>
        <v>9588241.1102926303</v>
      </c>
      <c r="Y23" s="113">
        <f>PlantAccounts[[#This Row],[Opening WIP ]]+PlantAccounts[[#This Row],[Capex Excl. COR]]-PlantAccounts[[#This Row],[WIP Closeouts ]]</f>
        <v>4543253.1226823144</v>
      </c>
      <c r="Z23" s="113">
        <f>PlantAccounts[[#This Row],[Opening YTD Retirements]]+PlantAccounts[[#This Row],[Retirements]]</f>
        <v>0</v>
      </c>
      <c r="AA23" s="113">
        <f>PlantAccounts[[#This Row],[Opening YTD Closeouts (Additions)]]+PlantAccounts[[#This Row],[WIP Closeouts ]]</f>
        <v>18842349.43220783</v>
      </c>
      <c r="AB23" s="107">
        <f>PlantAccounts[[#This Row],[Opening YTD Depreciation]]+PlantAccounts[[#This Row],[Depreciation ]]</f>
        <v>1126167.6132752073</v>
      </c>
      <c r="AD23" s="7"/>
      <c r="AE23" s="199"/>
      <c r="AF23" s="59"/>
      <c r="AG23" s="181"/>
    </row>
    <row r="24" spans="1:33">
      <c r="A24" t="s">
        <v>58</v>
      </c>
      <c r="B24" t="s">
        <v>74</v>
      </c>
      <c r="C24">
        <v>45600</v>
      </c>
      <c r="D24">
        <v>45600</v>
      </c>
      <c r="G24" s="105">
        <v>2.8815219658078199E-2</v>
      </c>
      <c r="H24" s="7">
        <f>'OH OB'!Z21</f>
        <v>490983540.94502431</v>
      </c>
      <c r="I24" s="7">
        <f>'OH OB'!AH21</f>
        <v>188865554.45941627</v>
      </c>
      <c r="J24" s="7">
        <f>PlantAccounts[[#This Row],[Opening Cost Balance]]-PlantAccounts[[#This Row],[Opening Accum Depreciation]]</f>
        <v>302117986.48560804</v>
      </c>
      <c r="K24" s="7"/>
      <c r="L24" s="7"/>
      <c r="M24" s="7"/>
      <c r="N24" s="107">
        <v>605639.08469101787</v>
      </c>
      <c r="O24" s="7">
        <f>'Closeouts and Depr'!H25</f>
        <v>8357935.6325424546</v>
      </c>
      <c r="P24" s="7">
        <f>'Closeouts and Depr'!J25</f>
        <v>2007261.9977724394</v>
      </c>
      <c r="Q24" s="7">
        <f>'Closeouts and Depr'!M25</f>
        <v>-693160.01333333331</v>
      </c>
      <c r="R24" s="147">
        <f>'Closeouts and Depr'!BA25</f>
        <v>14159648.964864226</v>
      </c>
      <c r="S24" s="113">
        <f>PlantAccounts[[#This Row],[Depreciation under 1/2 rule]]-PlantAccounts[[#This Row],[Depreciation ]]</f>
        <v>7082.6846350468695</v>
      </c>
      <c r="T24" s="113">
        <f>'Closeouts and Depr'!DE25</f>
        <v>14166731.649499273</v>
      </c>
      <c r="U24" s="112">
        <f>PlantAccounts[[#This Row],[Opening Cost Balance]]+PlantAccounts[[#This Row],[WIP Closeouts ]]+PlantAccounts[[#This Row],[Retirements]]</f>
        <v>492297642.92946345</v>
      </c>
      <c r="V24" s="113">
        <f>PlantAccounts[[#This Row],[Opening Accum Depreciation]]+PlantAccounts[[#This Row],[Depreciation ]]+PlantAccounts[[#This Row],[Retirements]]</f>
        <v>202332043.41094717</v>
      </c>
      <c r="W24" s="113">
        <f>PlantAccounts[[#This Row],[Ending Cost Balance]]-PlantAccounts[[#This Row],[Ending Accum Depreciation]]</f>
        <v>289965599.5185163</v>
      </c>
      <c r="X24" s="113">
        <f>PlantAccounts[[#This Row],[Opening Accum Depreciation]]+PlantAccounts[[#This Row],[Depreciation under 1/2 rule]]+PlantAccounts[[#This Row],[Retirements]]</f>
        <v>202339126.09558222</v>
      </c>
      <c r="Y24" s="113">
        <f>PlantAccounts[[#This Row],[Opening WIP ]]+PlantAccounts[[#This Row],[Capex Excl. COR]]-PlantAccounts[[#This Row],[WIP Closeouts ]]</f>
        <v>6956312.7194610322</v>
      </c>
      <c r="Z24" s="113">
        <f>PlantAccounts[[#This Row],[Opening YTD Retirements]]+PlantAccounts[[#This Row],[Retirements]]</f>
        <v>-693160.01333333331</v>
      </c>
      <c r="AA24" s="113">
        <f>PlantAccounts[[#This Row],[Opening YTD Closeouts (Additions)]]+PlantAccounts[[#This Row],[WIP Closeouts ]]</f>
        <v>2007261.9977724394</v>
      </c>
      <c r="AB24" s="107">
        <f>PlantAccounts[[#This Row],[Opening YTD Depreciation]]+PlantAccounts[[#This Row],[Depreciation ]]</f>
        <v>14159648.964864226</v>
      </c>
      <c r="AD24" s="7"/>
      <c r="AE24" s="199"/>
      <c r="AF24" s="59"/>
      <c r="AG24" s="181"/>
    </row>
    <row r="25" spans="1:33">
      <c r="A25" t="s">
        <v>58</v>
      </c>
      <c r="B25" t="s">
        <v>75</v>
      </c>
      <c r="C25">
        <v>45700</v>
      </c>
      <c r="D25">
        <v>45700</v>
      </c>
      <c r="G25" s="105">
        <v>2.59557809026069E-2</v>
      </c>
      <c r="H25" s="7">
        <f>'OH OB'!Z22</f>
        <v>105851132.33666267</v>
      </c>
      <c r="I25" s="7">
        <f>'OH OB'!AH22</f>
        <v>49161860.059956133</v>
      </c>
      <c r="J25" s="7">
        <f>PlantAccounts[[#This Row],[Opening Cost Balance]]-PlantAccounts[[#This Row],[Opening Accum Depreciation]]</f>
        <v>56689272.276706532</v>
      </c>
      <c r="K25" s="7"/>
      <c r="L25" s="7"/>
      <c r="M25" s="7"/>
      <c r="N25" s="107">
        <v>2008500.9252932817</v>
      </c>
      <c r="O25" s="7">
        <f>'Closeouts and Depr'!H26</f>
        <v>15023871.824791141</v>
      </c>
      <c r="P25" s="7">
        <f>'Closeouts and Depr'!J26</f>
        <v>14157604.575350124</v>
      </c>
      <c r="Q25" s="7">
        <f>'Closeouts and Depr'!M26</f>
        <v>-919702.39333333343</v>
      </c>
      <c r="R25" s="147">
        <f>'Closeouts and Depr'!BA26</f>
        <v>2854980.0472089374</v>
      </c>
      <c r="S25" s="113">
        <f>PlantAccounts[[#This Row],[Depreciation under 1/2 rule]]-PlantAccounts[[#This Row],[Depreciation ]]</f>
        <v>64268.796337611508</v>
      </c>
      <c r="T25" s="113">
        <f>'Closeouts and Depr'!DE26</f>
        <v>2919248.8435465489</v>
      </c>
      <c r="U25" s="112">
        <f>PlantAccounts[[#This Row],[Opening Cost Balance]]+PlantAccounts[[#This Row],[WIP Closeouts ]]+PlantAccounts[[#This Row],[Retirements]]</f>
        <v>119089034.51867945</v>
      </c>
      <c r="V25" s="113">
        <f>PlantAccounts[[#This Row],[Opening Accum Depreciation]]+PlantAccounts[[#This Row],[Depreciation ]]+PlantAccounts[[#This Row],[Retirements]]</f>
        <v>51097137.713831738</v>
      </c>
      <c r="W25" s="113">
        <f>PlantAccounts[[#This Row],[Ending Cost Balance]]-PlantAccounts[[#This Row],[Ending Accum Depreciation]]</f>
        <v>67991896.804847717</v>
      </c>
      <c r="X25" s="113">
        <f>PlantAccounts[[#This Row],[Opening Accum Depreciation]]+PlantAccounts[[#This Row],[Depreciation under 1/2 rule]]+PlantAccounts[[#This Row],[Retirements]]</f>
        <v>51161406.51016935</v>
      </c>
      <c r="Y25" s="113">
        <f>PlantAccounts[[#This Row],[Opening WIP ]]+PlantAccounts[[#This Row],[Capex Excl. COR]]-PlantAccounts[[#This Row],[WIP Closeouts ]]</f>
        <v>2874768.1747342981</v>
      </c>
      <c r="Z25" s="113">
        <f>PlantAccounts[[#This Row],[Opening YTD Retirements]]+PlantAccounts[[#This Row],[Retirements]]</f>
        <v>-919702.39333333343</v>
      </c>
      <c r="AA25" s="113">
        <f>PlantAccounts[[#This Row],[Opening YTD Closeouts (Additions)]]+PlantAccounts[[#This Row],[WIP Closeouts ]]</f>
        <v>14157604.575350124</v>
      </c>
      <c r="AB25" s="107">
        <f>PlantAccounts[[#This Row],[Opening YTD Depreciation]]+PlantAccounts[[#This Row],[Depreciation ]]</f>
        <v>2854980.0472089374</v>
      </c>
      <c r="AD25" s="7"/>
      <c r="AE25" s="199"/>
      <c r="AF25" s="59"/>
      <c r="AG25" s="181"/>
    </row>
    <row r="26" spans="1:33">
      <c r="A26" t="s">
        <v>58</v>
      </c>
      <c r="B26" t="s">
        <v>76</v>
      </c>
      <c r="C26">
        <v>45790</v>
      </c>
      <c r="D26">
        <v>45790</v>
      </c>
      <c r="G26" s="105">
        <v>2.59557809026069E-2</v>
      </c>
      <c r="H26" s="7">
        <f>'OH OB'!Z23</f>
        <v>-14748761.710000001</v>
      </c>
      <c r="I26" s="7">
        <f>'OH OB'!AH23</f>
        <v>-3074051.8342635832</v>
      </c>
      <c r="J26" s="7">
        <f>PlantAccounts[[#This Row],[Opening Cost Balance]]-PlantAccounts[[#This Row],[Opening Accum Depreciation]]</f>
        <v>-11674709.875736417</v>
      </c>
      <c r="K26" s="7"/>
      <c r="L26" s="7"/>
      <c r="M26" s="7"/>
      <c r="N26" s="107">
        <v>0</v>
      </c>
      <c r="O26" s="7">
        <f>'Closeouts and Depr'!H27</f>
        <v>0</v>
      </c>
      <c r="P26" s="7">
        <f>'Closeouts and Depr'!J27</f>
        <v>0</v>
      </c>
      <c r="Q26" s="7">
        <f>'Closeouts and Depr'!M27</f>
        <v>0</v>
      </c>
      <c r="R26" s="147">
        <f>'Closeouts and Depr'!BA27</f>
        <v>-382815.62752951781</v>
      </c>
      <c r="S26" s="113">
        <f>PlantAccounts[[#This Row],[Depreciation under 1/2 rule]]-PlantAccounts[[#This Row],[Depreciation ]]</f>
        <v>0</v>
      </c>
      <c r="T26" s="113">
        <f>'Closeouts and Depr'!DE27</f>
        <v>-382815.62752951781</v>
      </c>
      <c r="U26" s="112">
        <f>PlantAccounts[[#This Row],[Opening Cost Balance]]+PlantAccounts[[#This Row],[WIP Closeouts ]]+PlantAccounts[[#This Row],[Retirements]]</f>
        <v>-14748761.710000001</v>
      </c>
      <c r="V26" s="113">
        <f>PlantAccounts[[#This Row],[Opening Accum Depreciation]]+PlantAccounts[[#This Row],[Depreciation ]]+PlantAccounts[[#This Row],[Retirements]]</f>
        <v>-3456867.4617931009</v>
      </c>
      <c r="W26" s="113">
        <f>PlantAccounts[[#This Row],[Ending Cost Balance]]-PlantAccounts[[#This Row],[Ending Accum Depreciation]]</f>
        <v>-11291894.2482069</v>
      </c>
      <c r="X26" s="113">
        <f>PlantAccounts[[#This Row],[Opening Accum Depreciation]]+PlantAccounts[[#This Row],[Depreciation under 1/2 rule]]+PlantAccounts[[#This Row],[Retirements]]</f>
        <v>-3456867.4617931009</v>
      </c>
      <c r="Y26" s="113">
        <f>PlantAccounts[[#This Row],[Opening WIP ]]+PlantAccounts[[#This Row],[Capex Excl. COR]]-PlantAccounts[[#This Row],[WIP Closeouts ]]</f>
        <v>0</v>
      </c>
      <c r="Z26" s="113">
        <f>PlantAccounts[[#This Row],[Opening YTD Retirements]]+PlantAccounts[[#This Row],[Retirements]]</f>
        <v>0</v>
      </c>
      <c r="AA26" s="113">
        <f>PlantAccounts[[#This Row],[Opening YTD Closeouts (Additions)]]+PlantAccounts[[#This Row],[WIP Closeouts ]]</f>
        <v>0</v>
      </c>
      <c r="AB26" s="107">
        <f>PlantAccounts[[#This Row],[Opening YTD Depreciation]]+PlantAccounts[[#This Row],[Depreciation ]]</f>
        <v>-382815.62752951781</v>
      </c>
      <c r="AD26" s="7"/>
      <c r="AE26" s="199"/>
      <c r="AF26" s="59"/>
      <c r="AG26" s="181"/>
    </row>
    <row r="27" spans="1:33">
      <c r="A27" t="s">
        <v>58</v>
      </c>
      <c r="B27" t="s">
        <v>77</v>
      </c>
      <c r="C27">
        <v>45800</v>
      </c>
      <c r="D27">
        <v>45800</v>
      </c>
      <c r="G27" s="105">
        <v>0</v>
      </c>
      <c r="H27" s="7">
        <f>'OH OB'!Z24</f>
        <v>37138294.850000001</v>
      </c>
      <c r="I27" s="7">
        <f>'OH OB'!AH24</f>
        <v>-118945.07</v>
      </c>
      <c r="J27" s="7">
        <f>PlantAccounts[[#This Row],[Opening Cost Balance]]-PlantAccounts[[#This Row],[Opening Accum Depreciation]]</f>
        <v>37257239.920000002</v>
      </c>
      <c r="K27" s="7"/>
      <c r="L27" s="7"/>
      <c r="M27" s="7"/>
      <c r="N27" s="107">
        <v>0</v>
      </c>
      <c r="O27" s="7">
        <f>'Closeouts and Depr'!H28</f>
        <v>0</v>
      </c>
      <c r="P27" s="7">
        <f>'Closeouts and Depr'!J28</f>
        <v>0</v>
      </c>
      <c r="Q27" s="7">
        <f>'Closeouts and Depr'!M28</f>
        <v>-118945.07</v>
      </c>
      <c r="R27" s="147">
        <f>'Closeouts and Depr'!BA28</f>
        <v>0</v>
      </c>
      <c r="S27" s="113">
        <f>PlantAccounts[[#This Row],[Depreciation under 1/2 rule]]-PlantAccounts[[#This Row],[Depreciation ]]</f>
        <v>0</v>
      </c>
      <c r="T27" s="113">
        <f>'Closeouts and Depr'!DE28</f>
        <v>0</v>
      </c>
      <c r="U27" s="112">
        <f>PlantAccounts[[#This Row],[Opening Cost Balance]]+PlantAccounts[[#This Row],[WIP Closeouts ]]+PlantAccounts[[#This Row],[Retirements]]</f>
        <v>37019349.780000001</v>
      </c>
      <c r="V27" s="113">
        <f>PlantAccounts[[#This Row],[Opening Accum Depreciation]]+PlantAccounts[[#This Row],[Depreciation ]]+PlantAccounts[[#This Row],[Retirements]]</f>
        <v>-237890.14</v>
      </c>
      <c r="W27" s="113">
        <f>PlantAccounts[[#This Row],[Ending Cost Balance]]-PlantAccounts[[#This Row],[Ending Accum Depreciation]]</f>
        <v>37257239.920000002</v>
      </c>
      <c r="X27" s="113">
        <f>PlantAccounts[[#This Row],[Opening Accum Depreciation]]+PlantAccounts[[#This Row],[Depreciation under 1/2 rule]]+PlantAccounts[[#This Row],[Retirements]]</f>
        <v>-237890.14</v>
      </c>
      <c r="Y27" s="113">
        <f>PlantAccounts[[#This Row],[Opening WIP ]]+PlantAccounts[[#This Row],[Capex Excl. COR]]-PlantAccounts[[#This Row],[WIP Closeouts ]]</f>
        <v>0</v>
      </c>
      <c r="Z27" s="113">
        <f>PlantAccounts[[#This Row],[Opening YTD Retirements]]+PlantAccounts[[#This Row],[Retirements]]</f>
        <v>-118945.07</v>
      </c>
      <c r="AA27" s="113">
        <f>PlantAccounts[[#This Row],[Opening YTD Closeouts (Additions)]]+PlantAccounts[[#This Row],[WIP Closeouts ]]</f>
        <v>0</v>
      </c>
      <c r="AB27" s="107">
        <f>PlantAccounts[[#This Row],[Opening YTD Depreciation]]+PlantAccounts[[#This Row],[Depreciation ]]</f>
        <v>0</v>
      </c>
      <c r="AD27" s="7"/>
      <c r="AE27" s="199"/>
      <c r="AF27" s="59"/>
      <c r="AG27" s="181"/>
    </row>
    <row r="28" spans="1:33">
      <c r="A28" t="s">
        <v>58</v>
      </c>
      <c r="B28" t="s">
        <v>78</v>
      </c>
      <c r="C28">
        <v>46001</v>
      </c>
      <c r="D28">
        <v>46000</v>
      </c>
      <c r="G28" s="105">
        <v>0</v>
      </c>
      <c r="H28" s="7">
        <f>'OH OB'!Z26</f>
        <v>86811918.514038518</v>
      </c>
      <c r="I28" s="7">
        <f>'OH OB'!AH26</f>
        <v>-1171483.1033333333</v>
      </c>
      <c r="J28" s="7">
        <f>PlantAccounts[[#This Row],[Opening Cost Balance]]-PlantAccounts[[#This Row],[Opening Accum Depreciation]]</f>
        <v>87983401.617371857</v>
      </c>
      <c r="K28" s="7"/>
      <c r="L28" s="7"/>
      <c r="M28" s="7"/>
      <c r="N28" s="107">
        <v>15788.213085509371</v>
      </c>
      <c r="O28" s="7">
        <f>'Closeouts and Depr'!H29</f>
        <v>4637377.13636389</v>
      </c>
      <c r="P28" s="7">
        <f>'Closeouts and Depr'!J29</f>
        <v>2102020.063466609</v>
      </c>
      <c r="Q28" s="7">
        <f>'Closeouts and Depr'!M29</f>
        <v>-1171483.1033333333</v>
      </c>
      <c r="R28" s="147">
        <f>'Closeouts and Depr'!BA29</f>
        <v>0</v>
      </c>
      <c r="S28" s="113">
        <f>PlantAccounts[[#This Row],[Depreciation under 1/2 rule]]-PlantAccounts[[#This Row],[Depreciation ]]</f>
        <v>0</v>
      </c>
      <c r="T28" s="113">
        <f>'Closeouts and Depr'!DE29</f>
        <v>0</v>
      </c>
      <c r="U28" s="112">
        <f>PlantAccounts[[#This Row],[Opening Cost Balance]]+PlantAccounts[[#This Row],[WIP Closeouts ]]+PlantAccounts[[#This Row],[Retirements]]</f>
        <v>87742455.474171788</v>
      </c>
      <c r="V28" s="113">
        <f>PlantAccounts[[#This Row],[Opening Accum Depreciation]]+PlantAccounts[[#This Row],[Depreciation ]]+PlantAccounts[[#This Row],[Retirements]]</f>
        <v>-2342966.2066666665</v>
      </c>
      <c r="W28" s="113">
        <f>PlantAccounts[[#This Row],[Ending Cost Balance]]-PlantAccounts[[#This Row],[Ending Accum Depreciation]]</f>
        <v>90085421.680838451</v>
      </c>
      <c r="X28" s="113">
        <f>PlantAccounts[[#This Row],[Opening Accum Depreciation]]+PlantAccounts[[#This Row],[Depreciation under 1/2 rule]]+PlantAccounts[[#This Row],[Retirements]]</f>
        <v>-2342966.2066666665</v>
      </c>
      <c r="Y28" s="113">
        <f>PlantAccounts[[#This Row],[Opening WIP ]]+PlantAccounts[[#This Row],[Capex Excl. COR]]-PlantAccounts[[#This Row],[WIP Closeouts ]]</f>
        <v>2551145.2859827909</v>
      </c>
      <c r="Z28" s="113">
        <f>PlantAccounts[[#This Row],[Opening YTD Retirements]]+PlantAccounts[[#This Row],[Retirements]]</f>
        <v>-1171483.1033333333</v>
      </c>
      <c r="AA28" s="113">
        <f>PlantAccounts[[#This Row],[Opening YTD Closeouts (Additions)]]+PlantAccounts[[#This Row],[WIP Closeouts ]]</f>
        <v>2102020.063466609</v>
      </c>
      <c r="AB28" s="107">
        <f>PlantAccounts[[#This Row],[Opening YTD Depreciation]]+PlantAccounts[[#This Row],[Depreciation ]]</f>
        <v>0</v>
      </c>
      <c r="AD28" s="7"/>
      <c r="AE28" s="199"/>
      <c r="AF28" s="59"/>
      <c r="AG28" s="181"/>
    </row>
    <row r="29" spans="1:33">
      <c r="A29" t="s">
        <v>58</v>
      </c>
      <c r="B29" t="s">
        <v>79</v>
      </c>
      <c r="C29">
        <v>46105</v>
      </c>
      <c r="D29">
        <v>46100</v>
      </c>
      <c r="G29" s="105">
        <v>1.70984919154923E-2</v>
      </c>
      <c r="H29" s="7">
        <f>'OH OB'!Z27</f>
        <v>71114075.163864002</v>
      </c>
      <c r="I29" s="7">
        <f>'OH OB'!AH27</f>
        <v>21687650.552648034</v>
      </c>
      <c r="J29" s="7">
        <f>PlantAccounts[[#This Row],[Opening Cost Balance]]-PlantAccounts[[#This Row],[Opening Accum Depreciation]]</f>
        <v>49426424.611215964</v>
      </c>
      <c r="K29" s="7"/>
      <c r="L29" s="7"/>
      <c r="M29" s="7"/>
      <c r="N29" s="107">
        <v>0</v>
      </c>
      <c r="O29" s="35">
        <f>'Closeouts and Depr'!H30</f>
        <v>1641195.3207795999</v>
      </c>
      <c r="P29" s="35">
        <f>'Closeouts and Depr'!J30</f>
        <v>1641195.3207795999</v>
      </c>
      <c r="Q29" s="35">
        <f>'Closeouts and Depr'!M30</f>
        <v>0</v>
      </c>
      <c r="R29" s="147">
        <f>'Closeouts and Depr'!BA30</f>
        <v>1224725.5618826193</v>
      </c>
      <c r="S29" s="113">
        <f>PlantAccounts[[#This Row],[Depreciation under 1/2 rule]]-PlantAccounts[[#This Row],[Depreciation ]]</f>
        <v>5248.8598464678507</v>
      </c>
      <c r="T29" s="113">
        <f>'Closeouts and Depr'!DE30</f>
        <v>1229974.4217290871</v>
      </c>
      <c r="U29" s="112">
        <f>PlantAccounts[[#This Row],[Opening Cost Balance]]+PlantAccounts[[#This Row],[WIP Closeouts ]]+PlantAccounts[[#This Row],[Retirements]]</f>
        <v>72755270.484643608</v>
      </c>
      <c r="V29" s="113">
        <f>PlantAccounts[[#This Row],[Opening Accum Depreciation]]+PlantAccounts[[#This Row],[Depreciation ]]+PlantAccounts[[#This Row],[Retirements]]</f>
        <v>22912376.114530653</v>
      </c>
      <c r="W29" s="113">
        <f>PlantAccounts[[#This Row],[Ending Cost Balance]]-PlantAccounts[[#This Row],[Ending Accum Depreciation]]</f>
        <v>49842894.370112956</v>
      </c>
      <c r="X29" s="113">
        <f>PlantAccounts[[#This Row],[Opening Accum Depreciation]]+PlantAccounts[[#This Row],[Depreciation under 1/2 rule]]+PlantAccounts[[#This Row],[Retirements]]</f>
        <v>22917624.974377122</v>
      </c>
      <c r="Y29" s="113">
        <f>PlantAccounts[[#This Row],[Opening WIP ]]+PlantAccounts[[#This Row],[Capex Excl. COR]]-PlantAccounts[[#This Row],[WIP Closeouts ]]</f>
        <v>0</v>
      </c>
      <c r="Z29" s="113">
        <f>PlantAccounts[[#This Row],[Opening YTD Retirements]]+PlantAccounts[[#This Row],[Retirements]]</f>
        <v>0</v>
      </c>
      <c r="AA29" s="113">
        <f>PlantAccounts[[#This Row],[Opening YTD Closeouts (Additions)]]+PlantAccounts[[#This Row],[WIP Closeouts ]]</f>
        <v>1641195.3207795999</v>
      </c>
      <c r="AB29" s="107">
        <f>PlantAccounts[[#This Row],[Opening YTD Depreciation]]+PlantAccounts[[#This Row],[Depreciation ]]</f>
        <v>1224725.5618826193</v>
      </c>
      <c r="AD29" s="7"/>
      <c r="AE29" s="199"/>
      <c r="AF29" s="59"/>
      <c r="AG29" s="181"/>
    </row>
    <row r="30" spans="1:33">
      <c r="A30" t="s">
        <v>58</v>
      </c>
      <c r="B30" t="s">
        <v>80</v>
      </c>
      <c r="C30">
        <v>46200</v>
      </c>
      <c r="D30">
        <v>46200</v>
      </c>
      <c r="G30" s="105">
        <v>2.0678748163199302E-2</v>
      </c>
      <c r="H30" s="7">
        <f>'OH OB'!Z28</f>
        <v>167341386.12727678</v>
      </c>
      <c r="I30" s="7">
        <f>'OH OB'!AH28</f>
        <v>46499561.683280528</v>
      </c>
      <c r="J30" s="7">
        <f>PlantAccounts[[#This Row],[Opening Cost Balance]]-PlantAccounts[[#This Row],[Opening Accum Depreciation]]</f>
        <v>120841824.44399625</v>
      </c>
      <c r="K30" s="7"/>
      <c r="L30" s="7"/>
      <c r="M30" s="7"/>
      <c r="N30" s="107">
        <v>76120.891293377499</v>
      </c>
      <c r="O30" s="7">
        <f>'Closeouts and Depr'!H31</f>
        <v>648366.07450279885</v>
      </c>
      <c r="P30" s="7">
        <f>'Closeouts and Depr'!J31</f>
        <v>648366.07450279885</v>
      </c>
      <c r="Q30" s="7">
        <f>'Closeouts and Depr'!M31</f>
        <v>0</v>
      </c>
      <c r="R30" s="147">
        <f>'Closeouts and Depr'!BA31</f>
        <v>3464606.2888944959</v>
      </c>
      <c r="S30" s="113">
        <f>PlantAccounts[[#This Row],[Depreciation under 1/2 rule]]-PlantAccounts[[#This Row],[Depreciation ]]</f>
        <v>2507.7914982573129</v>
      </c>
      <c r="T30" s="113">
        <f>'Closeouts and Depr'!DE31</f>
        <v>3467114.0803927532</v>
      </c>
      <c r="U30" s="112">
        <f>PlantAccounts[[#This Row],[Opening Cost Balance]]+PlantAccounts[[#This Row],[WIP Closeouts ]]+PlantAccounts[[#This Row],[Retirements]]</f>
        <v>167989752.20177957</v>
      </c>
      <c r="V30" s="113">
        <f>PlantAccounts[[#This Row],[Opening Accum Depreciation]]+PlantAccounts[[#This Row],[Depreciation ]]+PlantAccounts[[#This Row],[Retirements]]</f>
        <v>49964167.972175024</v>
      </c>
      <c r="W30" s="113">
        <f>PlantAccounts[[#This Row],[Ending Cost Balance]]-PlantAccounts[[#This Row],[Ending Accum Depreciation]]</f>
        <v>118025584.22960454</v>
      </c>
      <c r="X30" s="113">
        <f>PlantAccounts[[#This Row],[Opening Accum Depreciation]]+PlantAccounts[[#This Row],[Depreciation under 1/2 rule]]+PlantAccounts[[#This Row],[Retirements]]</f>
        <v>49966675.763673283</v>
      </c>
      <c r="Y30" s="113">
        <f>PlantAccounts[[#This Row],[Opening WIP ]]+PlantAccounts[[#This Row],[Capex Excl. COR]]-PlantAccounts[[#This Row],[WIP Closeouts ]]</f>
        <v>76120.891293377499</v>
      </c>
      <c r="Z30" s="113">
        <f>PlantAccounts[[#This Row],[Opening YTD Retirements]]+PlantAccounts[[#This Row],[Retirements]]</f>
        <v>0</v>
      </c>
      <c r="AA30" s="113">
        <f>PlantAccounts[[#This Row],[Opening YTD Closeouts (Additions)]]+PlantAccounts[[#This Row],[WIP Closeouts ]]</f>
        <v>648366.07450279885</v>
      </c>
      <c r="AB30" s="107">
        <f>PlantAccounts[[#This Row],[Opening YTD Depreciation]]+PlantAccounts[[#This Row],[Depreciation ]]</f>
        <v>3464606.2888944959</v>
      </c>
      <c r="AD30" s="7"/>
      <c r="AE30" s="199"/>
      <c r="AF30" s="59"/>
      <c r="AG30" s="181"/>
    </row>
    <row r="31" spans="1:33">
      <c r="A31" t="s">
        <v>58</v>
      </c>
      <c r="B31" t="s">
        <v>81</v>
      </c>
      <c r="C31">
        <v>46290</v>
      </c>
      <c r="D31">
        <v>46290</v>
      </c>
      <c r="G31" s="105">
        <v>2.0678748163199302E-2</v>
      </c>
      <c r="H31" s="7">
        <f>'OH OB'!Z29</f>
        <v>-118620.36</v>
      </c>
      <c r="I31" s="7">
        <f>'OH OB'!AH29</f>
        <v>-31948.100507000003</v>
      </c>
      <c r="J31" s="7">
        <f>PlantAccounts[[#This Row],[Opening Cost Balance]]-PlantAccounts[[#This Row],[Opening Accum Depreciation]]</f>
        <v>-86672.25949299999</v>
      </c>
      <c r="K31" s="7"/>
      <c r="L31" s="7"/>
      <c r="M31" s="7"/>
      <c r="N31" s="107">
        <v>0</v>
      </c>
      <c r="O31" s="7">
        <f>'Closeouts and Depr'!H32</f>
        <v>0</v>
      </c>
      <c r="P31" s="7">
        <f>'Closeouts and Depr'!J32</f>
        <v>0</v>
      </c>
      <c r="Q31" s="7">
        <f>'Closeouts and Depr'!M32</f>
        <v>0</v>
      </c>
      <c r="R31" s="147">
        <f>'Closeouts and Depr'!BA32</f>
        <v>-2452.9205514680402</v>
      </c>
      <c r="S31" s="113">
        <f>PlantAccounts[[#This Row],[Depreciation under 1/2 rule]]-PlantAccounts[[#This Row],[Depreciation ]]</f>
        <v>0</v>
      </c>
      <c r="T31" s="113">
        <f>'Closeouts and Depr'!DE32</f>
        <v>-2452.9205514680402</v>
      </c>
      <c r="U31" s="112">
        <f>PlantAccounts[[#This Row],[Opening Cost Balance]]+PlantAccounts[[#This Row],[WIP Closeouts ]]+PlantAccounts[[#This Row],[Retirements]]</f>
        <v>-118620.36</v>
      </c>
      <c r="V31" s="113">
        <f>PlantAccounts[[#This Row],[Opening Accum Depreciation]]+PlantAccounts[[#This Row],[Depreciation ]]+PlantAccounts[[#This Row],[Retirements]]</f>
        <v>-34401.021058468046</v>
      </c>
      <c r="W31" s="113">
        <f>PlantAccounts[[#This Row],[Ending Cost Balance]]-PlantAccounts[[#This Row],[Ending Accum Depreciation]]</f>
        <v>-84219.338941531954</v>
      </c>
      <c r="X31" s="113">
        <f>PlantAccounts[[#This Row],[Opening Accum Depreciation]]+PlantAccounts[[#This Row],[Depreciation under 1/2 rule]]+PlantAccounts[[#This Row],[Retirements]]</f>
        <v>-34401.021058468046</v>
      </c>
      <c r="Y31" s="113">
        <f>PlantAccounts[[#This Row],[Opening WIP ]]+PlantAccounts[[#This Row],[Capex Excl. COR]]-PlantAccounts[[#This Row],[WIP Closeouts ]]</f>
        <v>0</v>
      </c>
      <c r="Z31" s="113">
        <f>PlantAccounts[[#This Row],[Opening YTD Retirements]]+PlantAccounts[[#This Row],[Retirements]]</f>
        <v>0</v>
      </c>
      <c r="AA31" s="113">
        <f>PlantAccounts[[#This Row],[Opening YTD Closeouts (Additions)]]+PlantAccounts[[#This Row],[WIP Closeouts ]]</f>
        <v>0</v>
      </c>
      <c r="AB31" s="107">
        <f>PlantAccounts[[#This Row],[Opening YTD Depreciation]]+PlantAccounts[[#This Row],[Depreciation ]]</f>
        <v>-2452.9205514680402</v>
      </c>
      <c r="AD31" s="7"/>
      <c r="AE31" s="199"/>
      <c r="AF31" s="59"/>
      <c r="AG31" s="181"/>
    </row>
    <row r="32" spans="1:33">
      <c r="A32" t="s">
        <v>58</v>
      </c>
      <c r="B32" t="s">
        <v>82</v>
      </c>
      <c r="C32">
        <v>46300</v>
      </c>
      <c r="D32">
        <v>46300</v>
      </c>
      <c r="E32" s="125"/>
      <c r="F32" s="125"/>
      <c r="G32" s="105">
        <v>1.40101335338686E-2</v>
      </c>
      <c r="H32" s="7">
        <f>'OH OB'!Z30</f>
        <v>11474276.115166359</v>
      </c>
      <c r="I32" s="7">
        <f>'OH OB'!AH30</f>
        <v>7617543.7089519566</v>
      </c>
      <c r="J32" s="7">
        <f>PlantAccounts[[#This Row],[Opening Cost Balance]]-PlantAccounts[[#This Row],[Opening Accum Depreciation]]</f>
        <v>3856732.4062144021</v>
      </c>
      <c r="K32" s="7"/>
      <c r="L32" s="7"/>
      <c r="M32" s="7"/>
      <c r="N32" s="107">
        <v>0</v>
      </c>
      <c r="O32" s="7">
        <f>'Closeouts and Depr'!H33</f>
        <v>37737.977105857964</v>
      </c>
      <c r="P32" s="7">
        <f>'Closeouts and Depr'!J33</f>
        <v>37737.977105857964</v>
      </c>
      <c r="Q32" s="7">
        <f>'Closeouts and Depr'!M33</f>
        <v>-4948.1933333333336</v>
      </c>
      <c r="R32" s="147">
        <f>'Closeouts and Depr'!BA33</f>
        <v>160899.90858300371</v>
      </c>
      <c r="S32" s="113">
        <f>PlantAccounts[[#This Row],[Depreciation under 1/2 rule]]-PlantAccounts[[#This Row],[Depreciation ]]</f>
        <v>85.926619555888465</v>
      </c>
      <c r="T32" s="113">
        <f>'Closeouts and Depr'!DE33</f>
        <v>160985.8352025596</v>
      </c>
      <c r="U32" s="112">
        <f>PlantAccounts[[#This Row],[Opening Cost Balance]]+PlantAccounts[[#This Row],[WIP Closeouts ]]+PlantAccounts[[#This Row],[Retirements]]</f>
        <v>11507065.898938883</v>
      </c>
      <c r="V32" s="113">
        <f>PlantAccounts[[#This Row],[Opening Accum Depreciation]]+PlantAccounts[[#This Row],[Depreciation ]]+PlantAccounts[[#This Row],[Retirements]]</f>
        <v>7773495.4242016273</v>
      </c>
      <c r="W32" s="113">
        <f>PlantAccounts[[#This Row],[Ending Cost Balance]]-PlantAccounts[[#This Row],[Ending Accum Depreciation]]</f>
        <v>3733570.4747372558</v>
      </c>
      <c r="X32" s="113">
        <f>PlantAccounts[[#This Row],[Opening Accum Depreciation]]+PlantAccounts[[#This Row],[Depreciation under 1/2 rule]]+PlantAccounts[[#This Row],[Retirements]]</f>
        <v>7773581.3508211831</v>
      </c>
      <c r="Y32" s="113">
        <f>PlantAccounts[[#This Row],[Opening WIP ]]+PlantAccounts[[#This Row],[Capex Excl. COR]]-PlantAccounts[[#This Row],[WIP Closeouts ]]</f>
        <v>0</v>
      </c>
      <c r="Z32" s="113">
        <f>PlantAccounts[[#This Row],[Opening YTD Retirements]]+PlantAccounts[[#This Row],[Retirements]]</f>
        <v>-4948.1933333333336</v>
      </c>
      <c r="AA32" s="113">
        <f>PlantAccounts[[#This Row],[Opening YTD Closeouts (Additions)]]+PlantAccounts[[#This Row],[WIP Closeouts ]]</f>
        <v>37737.977105857964</v>
      </c>
      <c r="AB32" s="107">
        <f>PlantAccounts[[#This Row],[Opening YTD Depreciation]]+PlantAccounts[[#This Row],[Depreciation ]]</f>
        <v>160899.90858300371</v>
      </c>
      <c r="AD32" s="7"/>
      <c r="AE32" s="199"/>
      <c r="AF32" s="59"/>
      <c r="AG32" s="181"/>
    </row>
    <row r="33" spans="1:33">
      <c r="A33" t="s">
        <v>58</v>
      </c>
      <c r="B33" t="s">
        <v>83</v>
      </c>
      <c r="C33">
        <v>46390</v>
      </c>
      <c r="D33">
        <v>46390</v>
      </c>
      <c r="E33" s="125"/>
      <c r="F33" s="125"/>
      <c r="G33" s="105">
        <v>1.40101335338686E-2</v>
      </c>
      <c r="H33" s="7">
        <f>'OH OB'!Z31</f>
        <v>-2036.46</v>
      </c>
      <c r="I33" s="7">
        <f>'OH OB'!AH31</f>
        <v>-267.98526450000003</v>
      </c>
      <c r="J33" s="7">
        <f>PlantAccounts[[#This Row],[Opening Cost Balance]]-PlantAccounts[[#This Row],[Opening Accum Depreciation]]</f>
        <v>-1768.4747355</v>
      </c>
      <c r="K33" s="7"/>
      <c r="L33" s="7"/>
      <c r="M33" s="7"/>
      <c r="N33" s="107">
        <v>0</v>
      </c>
      <c r="O33" s="7">
        <f>'Closeouts and Depr'!H34</f>
        <v>0</v>
      </c>
      <c r="P33" s="7">
        <f>'Closeouts and Depr'!J34</f>
        <v>0</v>
      </c>
      <c r="Q33" s="7">
        <f>'Closeouts and Depr'!M34</f>
        <v>0</v>
      </c>
      <c r="R33" s="147">
        <f>'Closeouts and Depr'!BA34</f>
        <v>-28.531076536382056</v>
      </c>
      <c r="S33" s="113">
        <f>PlantAccounts[[#This Row],[Depreciation under 1/2 rule]]-PlantAccounts[[#This Row],[Depreciation ]]</f>
        <v>0</v>
      </c>
      <c r="T33" s="113">
        <f>'Closeouts and Depr'!DE34</f>
        <v>-28.531076536382056</v>
      </c>
      <c r="U33" s="112">
        <f>PlantAccounts[[#This Row],[Opening Cost Balance]]+PlantAccounts[[#This Row],[WIP Closeouts ]]+PlantAccounts[[#This Row],[Retirements]]</f>
        <v>-2036.46</v>
      </c>
      <c r="V33" s="113">
        <f>PlantAccounts[[#This Row],[Opening Accum Depreciation]]+PlantAccounts[[#This Row],[Depreciation ]]+PlantAccounts[[#This Row],[Retirements]]</f>
        <v>-296.51634103638207</v>
      </c>
      <c r="W33" s="113">
        <f>PlantAccounts[[#This Row],[Ending Cost Balance]]-PlantAccounts[[#This Row],[Ending Accum Depreciation]]</f>
        <v>-1739.943658963618</v>
      </c>
      <c r="X33" s="113">
        <f>PlantAccounts[[#This Row],[Opening Accum Depreciation]]+PlantAccounts[[#This Row],[Depreciation under 1/2 rule]]+PlantAccounts[[#This Row],[Retirements]]</f>
        <v>-296.51634103638207</v>
      </c>
      <c r="Y33" s="113">
        <f>PlantAccounts[[#This Row],[Opening WIP ]]+PlantAccounts[[#This Row],[Capex Excl. COR]]-PlantAccounts[[#This Row],[WIP Closeouts ]]</f>
        <v>0</v>
      </c>
      <c r="Z33" s="113">
        <f>PlantAccounts[[#This Row],[Opening YTD Retirements]]+PlantAccounts[[#This Row],[Retirements]]</f>
        <v>0</v>
      </c>
      <c r="AA33" s="113">
        <f>PlantAccounts[[#This Row],[Opening YTD Closeouts (Additions)]]+PlantAccounts[[#This Row],[WIP Closeouts ]]</f>
        <v>0</v>
      </c>
      <c r="AB33" s="107">
        <f>PlantAccounts[[#This Row],[Opening YTD Depreciation]]+PlantAccounts[[#This Row],[Depreciation ]]</f>
        <v>-28.531076536382056</v>
      </c>
      <c r="AD33" s="7"/>
      <c r="AE33" s="199"/>
      <c r="AF33" s="59"/>
      <c r="AG33" s="181"/>
    </row>
    <row r="34" spans="1:33">
      <c r="A34" t="s">
        <v>58</v>
      </c>
      <c r="B34" t="s">
        <v>84</v>
      </c>
      <c r="C34">
        <v>46400</v>
      </c>
      <c r="D34">
        <v>46400</v>
      </c>
      <c r="E34" s="125"/>
      <c r="F34" s="125"/>
      <c r="G34" s="105">
        <v>2.2321966997554801E-2</v>
      </c>
      <c r="H34" s="7">
        <f>'OH OB'!Z32</f>
        <v>2971774.7257279763</v>
      </c>
      <c r="I34" s="7">
        <f>'OH OB'!AH32</f>
        <v>642633.94268956967</v>
      </c>
      <c r="J34" s="7">
        <f>PlantAccounts[[#This Row],[Opening Cost Balance]]-PlantAccounts[[#This Row],[Opening Accum Depreciation]]</f>
        <v>2329140.7830384066</v>
      </c>
      <c r="K34" s="7"/>
      <c r="L34" s="7"/>
      <c r="M34" s="7"/>
      <c r="N34" s="107">
        <v>0</v>
      </c>
      <c r="O34" s="7">
        <f>'Closeouts and Depr'!H35</f>
        <v>0</v>
      </c>
      <c r="P34" s="7">
        <f>'Closeouts and Depr'!J35</f>
        <v>0</v>
      </c>
      <c r="Q34" s="7">
        <f>'Closeouts and Depr'!M35</f>
        <v>0</v>
      </c>
      <c r="R34" s="113">
        <f>'Closeouts and Depr'!BA35</f>
        <v>66335.857351867351</v>
      </c>
      <c r="S34" s="113">
        <f>PlantAccounts[[#This Row],[Depreciation under 1/2 rule]]-PlantAccounts[[#This Row],[Depreciation ]]</f>
        <v>0</v>
      </c>
      <c r="T34" s="113">
        <f>'Closeouts and Depr'!DE35</f>
        <v>66335.857351867351</v>
      </c>
      <c r="U34" s="112">
        <f>PlantAccounts[[#This Row],[Opening Cost Balance]]+PlantAccounts[[#This Row],[WIP Closeouts ]]+PlantAccounts[[#This Row],[Retirements]]</f>
        <v>2971774.7257279763</v>
      </c>
      <c r="V34" s="113">
        <f>PlantAccounts[[#This Row],[Opening Accum Depreciation]]+PlantAccounts[[#This Row],[Depreciation ]]+PlantAccounts[[#This Row],[Retirements]]</f>
        <v>708969.80004143703</v>
      </c>
      <c r="W34" s="113">
        <f>PlantAccounts[[#This Row],[Ending Cost Balance]]-PlantAccounts[[#This Row],[Ending Accum Depreciation]]</f>
        <v>2262804.9256865392</v>
      </c>
      <c r="X34" s="113">
        <f>PlantAccounts[[#This Row],[Opening Accum Depreciation]]+PlantAccounts[[#This Row],[Depreciation under 1/2 rule]]+PlantAccounts[[#This Row],[Retirements]]</f>
        <v>708969.80004143703</v>
      </c>
      <c r="Y34" s="113">
        <f>PlantAccounts[[#This Row],[Opening WIP ]]+PlantAccounts[[#This Row],[Capex Excl. COR]]-PlantAccounts[[#This Row],[WIP Closeouts ]]</f>
        <v>0</v>
      </c>
      <c r="Z34" s="113">
        <f>PlantAccounts[[#This Row],[Opening YTD Retirements]]+PlantAccounts[[#This Row],[Retirements]]</f>
        <v>0</v>
      </c>
      <c r="AA34" s="113">
        <f>PlantAccounts[[#This Row],[Opening YTD Closeouts (Additions)]]+PlantAccounts[[#This Row],[WIP Closeouts ]]</f>
        <v>0</v>
      </c>
      <c r="AB34" s="107">
        <f>PlantAccounts[[#This Row],[Opening YTD Depreciation]]+PlantAccounts[[#This Row],[Depreciation ]]</f>
        <v>66335.857351867351</v>
      </c>
      <c r="AD34" s="7"/>
      <c r="AE34" s="199"/>
      <c r="AF34" s="59"/>
      <c r="AG34" s="181"/>
    </row>
    <row r="35" spans="1:33">
      <c r="A35" t="s">
        <v>58</v>
      </c>
      <c r="B35" t="s">
        <v>85</v>
      </c>
      <c r="C35">
        <v>46500</v>
      </c>
      <c r="D35">
        <v>46501</v>
      </c>
      <c r="E35" s="125"/>
      <c r="F35" s="125"/>
      <c r="G35" s="105">
        <v>1.7677766003575599E-2</v>
      </c>
      <c r="H35" s="7">
        <f>'OH OB'!Z33</f>
        <v>2661296440.910017</v>
      </c>
      <c r="I35" s="7">
        <f>'OH OB'!AH33</f>
        <v>943491275.26130617</v>
      </c>
      <c r="J35" s="7">
        <f>PlantAccounts[[#This Row],[Opening Cost Balance]]-PlantAccounts[[#This Row],[Opening Accum Depreciation]]</f>
        <v>1717805165.6487107</v>
      </c>
      <c r="K35" s="7"/>
      <c r="L35" s="7"/>
      <c r="M35" s="7"/>
      <c r="N35" s="107">
        <v>20228655.912163824</v>
      </c>
      <c r="O35" s="7">
        <f>'Closeouts and Depr'!H36</f>
        <v>139342630.57946038</v>
      </c>
      <c r="P35" s="7">
        <f>'Closeouts and Depr'!J36</f>
        <v>137064177.29051149</v>
      </c>
      <c r="Q35" s="7">
        <f>'Closeouts and Depr'!M36</f>
        <v>-2001418.2355555557</v>
      </c>
      <c r="R35" s="113">
        <f>'Closeouts and Depr'!BA36</f>
        <v>47792988.74510093</v>
      </c>
      <c r="S35" s="113">
        <f>PlantAccounts[[#This Row],[Depreciation under 1/2 rule]]-PlantAccounts[[#This Row],[Depreciation ]]</f>
        <v>446590.92864032835</v>
      </c>
      <c r="T35" s="113">
        <f>'Closeouts and Depr'!DE36</f>
        <v>48239579.673741259</v>
      </c>
      <c r="U35" s="112">
        <f>PlantAccounts[[#This Row],[Opening Cost Balance]]+PlantAccounts[[#This Row],[WIP Closeouts ]]+PlantAccounts[[#This Row],[Retirements]]</f>
        <v>2796359199.964973</v>
      </c>
      <c r="V35" s="113">
        <f>PlantAccounts[[#This Row],[Opening Accum Depreciation]]+PlantAccounts[[#This Row],[Depreciation ]]+PlantAccounts[[#This Row],[Retirements]]</f>
        <v>989282845.77085161</v>
      </c>
      <c r="W35" s="113">
        <f>PlantAccounts[[#This Row],[Ending Cost Balance]]-PlantAccounts[[#This Row],[Ending Accum Depreciation]]</f>
        <v>1807076354.1941214</v>
      </c>
      <c r="X35" s="113">
        <f>PlantAccounts[[#This Row],[Opening Accum Depreciation]]+PlantAccounts[[#This Row],[Depreciation under 1/2 rule]]+PlantAccounts[[#This Row],[Retirements]]</f>
        <v>989729436.69949186</v>
      </c>
      <c r="Y35" s="113">
        <f>PlantAccounts[[#This Row],[Opening WIP ]]+PlantAccounts[[#This Row],[Capex Excl. COR]]-PlantAccounts[[#This Row],[WIP Closeouts ]]</f>
        <v>22507109.201112717</v>
      </c>
      <c r="Z35" s="113">
        <f>PlantAccounts[[#This Row],[Opening YTD Retirements]]+PlantAccounts[[#This Row],[Retirements]]</f>
        <v>-2001418.2355555557</v>
      </c>
      <c r="AA35" s="113">
        <f>PlantAccounts[[#This Row],[Opening YTD Closeouts (Additions)]]+PlantAccounts[[#This Row],[WIP Closeouts ]]</f>
        <v>137064177.29051149</v>
      </c>
      <c r="AB35" s="107">
        <f>PlantAccounts[[#This Row],[Opening YTD Depreciation]]+PlantAccounts[[#This Row],[Depreciation ]]</f>
        <v>47792988.74510093</v>
      </c>
      <c r="AD35" s="7"/>
      <c r="AE35" s="199"/>
      <c r="AF35" s="59"/>
      <c r="AG35" s="181"/>
    </row>
    <row r="36" spans="1:33">
      <c r="A36" t="s">
        <v>58</v>
      </c>
      <c r="B36" t="s">
        <v>86</v>
      </c>
      <c r="C36">
        <v>46591</v>
      </c>
      <c r="D36">
        <v>46591</v>
      </c>
      <c r="E36" s="125"/>
      <c r="F36" s="125"/>
      <c r="G36" s="105">
        <v>1.7677766003575599E-2</v>
      </c>
      <c r="H36" s="7">
        <f>'OH OB'!Z34</f>
        <v>-15167634.050000001</v>
      </c>
      <c r="I36" s="7">
        <f>'OH OB'!AH34</f>
        <v>-1987648.7560215793</v>
      </c>
      <c r="J36" s="7">
        <f>PlantAccounts[[#This Row],[Opening Cost Balance]]-PlantAccounts[[#This Row],[Opening Accum Depreciation]]</f>
        <v>-13179985.293978421</v>
      </c>
      <c r="K36" s="7"/>
      <c r="L36" s="7"/>
      <c r="M36" s="7"/>
      <c r="N36" s="107">
        <v>0</v>
      </c>
      <c r="O36" s="7">
        <f>'Closeouts and Depr'!H37</f>
        <v>0</v>
      </c>
      <c r="P36" s="7">
        <f>'Closeouts and Depr'!J37</f>
        <v>0</v>
      </c>
      <c r="Q36" s="7">
        <f>'Closeouts and Depr'!M37</f>
        <v>0</v>
      </c>
      <c r="R36" s="113">
        <f>'Closeouts and Depr'!BA37</f>
        <v>-268129.88556376571</v>
      </c>
      <c r="S36" s="113">
        <f>PlantAccounts[[#This Row],[Depreciation under 1/2 rule]]-PlantAccounts[[#This Row],[Depreciation ]]</f>
        <v>0</v>
      </c>
      <c r="T36" s="113">
        <f>'Closeouts and Depr'!DE37</f>
        <v>-268129.88556376571</v>
      </c>
      <c r="U36" s="112">
        <f>PlantAccounts[[#This Row],[Opening Cost Balance]]+PlantAccounts[[#This Row],[WIP Closeouts ]]+PlantAccounts[[#This Row],[Retirements]]</f>
        <v>-15167634.050000001</v>
      </c>
      <c r="V36" s="113">
        <f>PlantAccounts[[#This Row],[Opening Accum Depreciation]]+PlantAccounts[[#This Row],[Depreciation ]]+PlantAccounts[[#This Row],[Retirements]]</f>
        <v>-2255778.6415853449</v>
      </c>
      <c r="W36" s="113">
        <f>PlantAccounts[[#This Row],[Ending Cost Balance]]-PlantAccounts[[#This Row],[Ending Accum Depreciation]]</f>
        <v>-12911855.408414656</v>
      </c>
      <c r="X36" s="113">
        <f>PlantAccounts[[#This Row],[Opening Accum Depreciation]]+PlantAccounts[[#This Row],[Depreciation under 1/2 rule]]+PlantAccounts[[#This Row],[Retirements]]</f>
        <v>-2255778.6415853449</v>
      </c>
      <c r="Y36" s="113">
        <f>PlantAccounts[[#This Row],[Opening WIP ]]+PlantAccounts[[#This Row],[Capex Excl. COR]]-PlantAccounts[[#This Row],[WIP Closeouts ]]</f>
        <v>0</v>
      </c>
      <c r="Z36" s="113">
        <f>PlantAccounts[[#This Row],[Opening YTD Retirements]]+PlantAccounts[[#This Row],[Retirements]]</f>
        <v>0</v>
      </c>
      <c r="AA36" s="113">
        <f>PlantAccounts[[#This Row],[Opening YTD Closeouts (Additions)]]+PlantAccounts[[#This Row],[WIP Closeouts ]]</f>
        <v>0</v>
      </c>
      <c r="AB36" s="107">
        <f>PlantAccounts[[#This Row],[Opening YTD Depreciation]]+PlantAccounts[[#This Row],[Depreciation ]]</f>
        <v>-268129.88556376571</v>
      </c>
      <c r="AD36" s="7"/>
      <c r="AE36" s="199"/>
      <c r="AF36" s="59"/>
      <c r="AG36" s="181"/>
    </row>
    <row r="37" spans="1:33">
      <c r="A37" t="s">
        <v>58</v>
      </c>
      <c r="B37" t="s">
        <v>87</v>
      </c>
      <c r="C37">
        <v>46651</v>
      </c>
      <c r="D37">
        <v>46600</v>
      </c>
      <c r="E37" s="125"/>
      <c r="F37" s="125"/>
      <c r="G37" s="105">
        <v>3.7229075435298402E-2</v>
      </c>
      <c r="H37" s="7">
        <f>'OH OB'!Z35</f>
        <v>1030991415.104786</v>
      </c>
      <c r="I37" s="7">
        <f>'OH OB'!AH35</f>
        <v>394575598.92256355</v>
      </c>
      <c r="J37" s="7">
        <f>PlantAccounts[[#This Row],[Opening Cost Balance]]-PlantAccounts[[#This Row],[Opening Accum Depreciation]]</f>
        <v>636415816.18222249</v>
      </c>
      <c r="K37" s="7"/>
      <c r="L37" s="7"/>
      <c r="M37" s="7"/>
      <c r="N37" s="107">
        <v>596028.65093443077</v>
      </c>
      <c r="O37" s="7">
        <f>'Closeouts and Depr'!H38</f>
        <v>6101940.6058856491</v>
      </c>
      <c r="P37" s="7">
        <f>'Closeouts and Depr'!J38</f>
        <v>1581866.4530186858</v>
      </c>
      <c r="Q37" s="7">
        <f>'Closeouts and Depr'!M38</f>
        <v>0</v>
      </c>
      <c r="R37" s="113">
        <f>'Closeouts and Depr'!BA38</f>
        <v>38401287.511968039</v>
      </c>
      <c r="S37" s="113">
        <f>PlantAccounts[[#This Row],[Depreciation under 1/2 rule]]-PlantAccounts[[#This Row],[Depreciation ]]</f>
        <v>11015.366867095232</v>
      </c>
      <c r="T37" s="113">
        <f>'Closeouts and Depr'!DE38</f>
        <v>38412302.878835134</v>
      </c>
      <c r="U37" s="112">
        <f>PlantAccounts[[#This Row],[Opening Cost Balance]]+PlantAccounts[[#This Row],[WIP Closeouts ]]+PlantAccounts[[#This Row],[Retirements]]</f>
        <v>1032573281.5578047</v>
      </c>
      <c r="V37" s="113">
        <f>PlantAccounts[[#This Row],[Opening Accum Depreciation]]+PlantAccounts[[#This Row],[Depreciation ]]+PlantAccounts[[#This Row],[Retirements]]</f>
        <v>432976886.43453157</v>
      </c>
      <c r="W37" s="113">
        <f>PlantAccounts[[#This Row],[Ending Cost Balance]]-PlantAccounts[[#This Row],[Ending Accum Depreciation]]</f>
        <v>599596395.12327313</v>
      </c>
      <c r="X37" s="113">
        <f>PlantAccounts[[#This Row],[Opening Accum Depreciation]]+PlantAccounts[[#This Row],[Depreciation under 1/2 rule]]+PlantAccounts[[#This Row],[Retirements]]</f>
        <v>432987901.80139869</v>
      </c>
      <c r="Y37" s="113">
        <f>PlantAccounts[[#This Row],[Opening WIP ]]+PlantAccounts[[#This Row],[Capex Excl. COR]]-PlantAccounts[[#This Row],[WIP Closeouts ]]</f>
        <v>5116102.8038013941</v>
      </c>
      <c r="Z37" s="113">
        <f>PlantAccounts[[#This Row],[Opening YTD Retirements]]+PlantAccounts[[#This Row],[Retirements]]</f>
        <v>0</v>
      </c>
      <c r="AA37" s="113">
        <f>PlantAccounts[[#This Row],[Opening YTD Closeouts (Additions)]]+PlantAccounts[[#This Row],[WIP Closeouts ]]</f>
        <v>1581866.4530186858</v>
      </c>
      <c r="AB37" s="107">
        <f>PlantAccounts[[#This Row],[Opening YTD Depreciation]]+PlantAccounts[[#This Row],[Depreciation ]]</f>
        <v>38401287.511968039</v>
      </c>
      <c r="AD37" s="7"/>
      <c r="AE37" s="199"/>
      <c r="AF37" s="59"/>
      <c r="AG37" s="181"/>
    </row>
    <row r="38" spans="1:33">
      <c r="A38" t="s">
        <v>58</v>
      </c>
      <c r="B38" t="s">
        <v>88</v>
      </c>
      <c r="C38">
        <v>46700</v>
      </c>
      <c r="D38">
        <v>46700</v>
      </c>
      <c r="E38" s="125"/>
      <c r="F38" s="125"/>
      <c r="G38" s="105">
        <v>3.0613263921301401E-2</v>
      </c>
      <c r="H38" s="7">
        <f>'OH OB'!Z36</f>
        <v>504724132.52098012</v>
      </c>
      <c r="I38" s="7">
        <f>'OH OB'!AH36</f>
        <v>143121401.55250138</v>
      </c>
      <c r="J38" s="7">
        <f>PlantAccounts[[#This Row],[Opening Cost Balance]]-PlantAccounts[[#This Row],[Opening Accum Depreciation]]</f>
        <v>361602730.96847874</v>
      </c>
      <c r="K38" s="7"/>
      <c r="L38" s="7"/>
      <c r="M38" s="7"/>
      <c r="N38" s="107">
        <v>8290294.2613616735</v>
      </c>
      <c r="O38" s="7">
        <f>'Closeouts and Depr'!H39</f>
        <v>43008442.615292601</v>
      </c>
      <c r="P38" s="7">
        <f>'Closeouts and Depr'!J39</f>
        <v>45603861.207111374</v>
      </c>
      <c r="Q38" s="7">
        <f>'Closeouts and Depr'!M39</f>
        <v>-27323.78</v>
      </c>
      <c r="R38" s="113">
        <f>'Closeouts and Depr'!BA39</f>
        <v>15887901.98810586</v>
      </c>
      <c r="S38" s="113">
        <f>PlantAccounts[[#This Row],[Depreciation under 1/2 rule]]-PlantAccounts[[#This Row],[Depreciation ]]</f>
        <v>260974.37264642306</v>
      </c>
      <c r="T38" s="113">
        <f>'Closeouts and Depr'!DE39</f>
        <v>16148876.360752283</v>
      </c>
      <c r="U38" s="112">
        <f>PlantAccounts[[#This Row],[Opening Cost Balance]]+PlantAccounts[[#This Row],[WIP Closeouts ]]+PlantAccounts[[#This Row],[Retirements]]</f>
        <v>550300669.94809151</v>
      </c>
      <c r="V38" s="113">
        <f>PlantAccounts[[#This Row],[Opening Accum Depreciation]]+PlantAccounts[[#This Row],[Depreciation ]]+PlantAccounts[[#This Row],[Retirements]]</f>
        <v>158981979.76060724</v>
      </c>
      <c r="W38" s="113">
        <f>PlantAccounts[[#This Row],[Ending Cost Balance]]-PlantAccounts[[#This Row],[Ending Accum Depreciation]]</f>
        <v>391318690.18748426</v>
      </c>
      <c r="X38" s="113">
        <f>PlantAccounts[[#This Row],[Opening Accum Depreciation]]+PlantAccounts[[#This Row],[Depreciation under 1/2 rule]]+PlantAccounts[[#This Row],[Retirements]]</f>
        <v>159242954.13325366</v>
      </c>
      <c r="Y38" s="113">
        <f>PlantAccounts[[#This Row],[Opening WIP ]]+PlantAccounts[[#This Row],[Capex Excl. COR]]-PlantAccounts[[#This Row],[WIP Closeouts ]]</f>
        <v>5694875.6695429012</v>
      </c>
      <c r="Z38" s="113">
        <f>PlantAccounts[[#This Row],[Opening YTD Retirements]]+PlantAccounts[[#This Row],[Retirements]]</f>
        <v>-27323.78</v>
      </c>
      <c r="AA38" s="113">
        <f>PlantAccounts[[#This Row],[Opening YTD Closeouts (Additions)]]+PlantAccounts[[#This Row],[WIP Closeouts ]]</f>
        <v>45603861.207111374</v>
      </c>
      <c r="AB38" s="107">
        <f>PlantAccounts[[#This Row],[Opening YTD Depreciation]]+PlantAccounts[[#This Row],[Depreciation ]]</f>
        <v>15887901.98810586</v>
      </c>
      <c r="AD38" s="7"/>
      <c r="AE38" s="199"/>
      <c r="AF38" s="59"/>
      <c r="AG38" s="181"/>
    </row>
    <row r="39" spans="1:33">
      <c r="A39" t="s">
        <v>58</v>
      </c>
      <c r="B39" t="s">
        <v>89</v>
      </c>
      <c r="C39">
        <v>46790</v>
      </c>
      <c r="D39">
        <v>46790</v>
      </c>
      <c r="E39" s="126"/>
      <c r="F39" s="126"/>
      <c r="G39" s="105">
        <v>3.0613263921301401E-2</v>
      </c>
      <c r="H39" s="7">
        <f>'OH OB'!Z37</f>
        <v>-4608251.5366666671</v>
      </c>
      <c r="I39" s="7">
        <f>'OH OB'!AH37</f>
        <v>-1219222.5100333886</v>
      </c>
      <c r="J39" s="7">
        <f>PlantAccounts[[#This Row],[Opening Cost Balance]]-PlantAccounts[[#This Row],[Opening Accum Depreciation]]</f>
        <v>-3389029.0266332785</v>
      </c>
      <c r="K39" s="7"/>
      <c r="L39" s="7"/>
      <c r="M39" s="7"/>
      <c r="N39" s="107">
        <v>0</v>
      </c>
      <c r="O39" s="7">
        <f>'Closeouts and Depr'!H40</f>
        <v>0</v>
      </c>
      <c r="P39" s="7">
        <f>'Closeouts and Depr'!J40</f>
        <v>0</v>
      </c>
      <c r="Q39" s="7">
        <f>'Closeouts and Depr'!M40</f>
        <v>0</v>
      </c>
      <c r="R39" s="113">
        <f>'Closeouts and Depr'!BA40</f>
        <v>-141073.62050771943</v>
      </c>
      <c r="S39" s="113">
        <f>PlantAccounts[[#This Row],[Depreciation under 1/2 rule]]-PlantAccounts[[#This Row],[Depreciation ]]</f>
        <v>0</v>
      </c>
      <c r="T39" s="113">
        <f>'Closeouts and Depr'!DE40</f>
        <v>-141073.62050771943</v>
      </c>
      <c r="U39" s="112">
        <f>PlantAccounts[[#This Row],[Opening Cost Balance]]+PlantAccounts[[#This Row],[WIP Closeouts ]]+PlantAccounts[[#This Row],[Retirements]]</f>
        <v>-4608251.5366666671</v>
      </c>
      <c r="V39" s="113">
        <f>PlantAccounts[[#This Row],[Opening Accum Depreciation]]+PlantAccounts[[#This Row],[Depreciation ]]+PlantAccounts[[#This Row],[Retirements]]</f>
        <v>-1360296.1305411081</v>
      </c>
      <c r="W39" s="113">
        <f>PlantAccounts[[#This Row],[Ending Cost Balance]]-PlantAccounts[[#This Row],[Ending Accum Depreciation]]</f>
        <v>-3247955.406125559</v>
      </c>
      <c r="X39" s="113">
        <f>PlantAccounts[[#This Row],[Opening Accum Depreciation]]+PlantAccounts[[#This Row],[Depreciation under 1/2 rule]]+PlantAccounts[[#This Row],[Retirements]]</f>
        <v>-1360296.1305411081</v>
      </c>
      <c r="Y39" s="113">
        <f>PlantAccounts[[#This Row],[Opening WIP ]]+PlantAccounts[[#This Row],[Capex Excl. COR]]-PlantAccounts[[#This Row],[WIP Closeouts ]]</f>
        <v>0</v>
      </c>
      <c r="Z39" s="113">
        <f>PlantAccounts[[#This Row],[Opening YTD Retirements]]+PlantAccounts[[#This Row],[Retirements]]</f>
        <v>0</v>
      </c>
      <c r="AA39" s="113">
        <f>PlantAccounts[[#This Row],[Opening YTD Closeouts (Additions)]]+PlantAccounts[[#This Row],[WIP Closeouts ]]</f>
        <v>0</v>
      </c>
      <c r="AB39" s="107">
        <f>PlantAccounts[[#This Row],[Opening YTD Depreciation]]+PlantAccounts[[#This Row],[Depreciation ]]</f>
        <v>-141073.62050771943</v>
      </c>
      <c r="AD39" s="7"/>
      <c r="AE39" s="199"/>
      <c r="AF39" s="59"/>
      <c r="AG39" s="181"/>
    </row>
    <row r="40" spans="1:33">
      <c r="A40" t="s">
        <v>58</v>
      </c>
      <c r="B40" t="s">
        <v>90</v>
      </c>
      <c r="C40">
        <v>47000</v>
      </c>
      <c r="D40">
        <v>47000</v>
      </c>
      <c r="E40" s="127"/>
      <c r="F40" s="127"/>
      <c r="G40" s="102">
        <v>0</v>
      </c>
      <c r="H40" s="7">
        <f>'OH OB'!Z39</f>
        <v>25827732.093679663</v>
      </c>
      <c r="I40" s="7">
        <f>'OH OB'!AH39</f>
        <v>-427.43333333333334</v>
      </c>
      <c r="J40" s="7">
        <f>PlantAccounts[[#This Row],[Opening Cost Balance]]-PlantAccounts[[#This Row],[Opening Accum Depreciation]]</f>
        <v>25828159.527012996</v>
      </c>
      <c r="K40" s="7"/>
      <c r="L40" s="7"/>
      <c r="M40" s="7"/>
      <c r="N40" s="107">
        <v>273498.66294589662</v>
      </c>
      <c r="O40" s="7">
        <f>'Closeouts and Depr'!H41</f>
        <v>1481959.0489025998</v>
      </c>
      <c r="P40" s="7">
        <f>'Closeouts and Depr'!J41</f>
        <v>1481959.0489025998</v>
      </c>
      <c r="Q40" s="7">
        <f>'Closeouts and Depr'!M41</f>
        <v>-2084477</v>
      </c>
      <c r="R40" s="113">
        <f>'Closeouts and Depr'!BA41</f>
        <v>0</v>
      </c>
      <c r="S40" s="113">
        <f>PlantAccounts[[#This Row],[Depreciation under 1/2 rule]]-PlantAccounts[[#This Row],[Depreciation ]]</f>
        <v>0</v>
      </c>
      <c r="T40" s="113">
        <f>'Closeouts and Depr'!DE41</f>
        <v>0</v>
      </c>
      <c r="U40" s="112">
        <f>PlantAccounts[[#This Row],[Opening Cost Balance]]+PlantAccounts[[#This Row],[WIP Closeouts ]]+PlantAccounts[[#This Row],[Retirements]]</f>
        <v>25225214.142582264</v>
      </c>
      <c r="V40" s="113">
        <f>PlantAccounts[[#This Row],[Opening Accum Depreciation]]+PlantAccounts[[#This Row],[Depreciation ]]+PlantAccounts[[#This Row],[Retirements]]+2084904</f>
        <v>-0.43333333334885538</v>
      </c>
      <c r="W40" s="113">
        <f>PlantAccounts[[#This Row],[Ending Cost Balance]]-PlantAccounts[[#This Row],[Ending Accum Depreciation]]</f>
        <v>25225214.575915597</v>
      </c>
      <c r="X40" s="113">
        <f>PlantAccounts[[#This Row],[Opening Accum Depreciation]]+PlantAccounts[[#This Row],[Depreciation under 1/2 rule]]+PlantAccounts[[#This Row],[Retirements]]</f>
        <v>-2084904.4333333333</v>
      </c>
      <c r="Y40" s="113">
        <f>PlantAccounts[[#This Row],[Opening WIP ]]+PlantAccounts[[#This Row],[Capex Excl. COR]]-PlantAccounts[[#This Row],[WIP Closeouts ]]</f>
        <v>273498.66294589662</v>
      </c>
      <c r="Z40" s="113">
        <f>PlantAccounts[[#This Row],[Opening YTD Retirements]]+PlantAccounts[[#This Row],[Retirements]]</f>
        <v>-2084477</v>
      </c>
      <c r="AA40" s="113">
        <f>PlantAccounts[[#This Row],[Opening YTD Closeouts (Additions)]]+PlantAccounts[[#This Row],[WIP Closeouts ]]</f>
        <v>1481959.0489025998</v>
      </c>
      <c r="AB40" s="107">
        <f>PlantAccounts[[#This Row],[Opening YTD Depreciation]]+PlantAccounts[[#This Row],[Depreciation ]]</f>
        <v>0</v>
      </c>
      <c r="AD40" s="7"/>
      <c r="AE40" s="199"/>
      <c r="AF40" s="59"/>
      <c r="AG40" s="181"/>
    </row>
    <row r="41" spans="1:33">
      <c r="A41" t="s">
        <v>58</v>
      </c>
      <c r="B41" t="s">
        <v>91</v>
      </c>
      <c r="C41">
        <v>47100</v>
      </c>
      <c r="D41">
        <v>47100</v>
      </c>
      <c r="E41" s="3">
        <v>1.6500000000000001E-2</v>
      </c>
      <c r="F41" s="3">
        <v>1.7100000000000001E-2</v>
      </c>
      <c r="G41" s="106">
        <v>1.80065238964261E-2</v>
      </c>
      <c r="H41" s="7">
        <f>'OH OB'!Z40</f>
        <v>21571750.999234807</v>
      </c>
      <c r="I41" s="7">
        <f>'OH OB'!AH40</f>
        <v>7627565.47281125</v>
      </c>
      <c r="J41" s="7">
        <f>PlantAccounts[[#This Row],[Opening Cost Balance]]-PlantAccounts[[#This Row],[Opening Accum Depreciation]]</f>
        <v>13944185.526423557</v>
      </c>
      <c r="K41" s="7"/>
      <c r="L41" s="7"/>
      <c r="M41" s="7"/>
      <c r="N41" s="107">
        <v>0</v>
      </c>
      <c r="O41" s="7">
        <f>'Closeouts and Depr'!H42</f>
        <v>1319608.2997144081</v>
      </c>
      <c r="P41" s="7">
        <f>'Closeouts and Depr'!J42</f>
        <v>1319608.2997144081</v>
      </c>
      <c r="Q41" s="7">
        <f>'Closeouts and Depr'!M42</f>
        <v>0</v>
      </c>
      <c r="R41" s="113">
        <f>'Closeouts and Depr'!BA42</f>
        <v>395868.54021571291</v>
      </c>
      <c r="S41" s="113">
        <f>PlantAccounts[[#This Row],[Depreciation under 1/2 rule]]-PlantAccounts[[#This Row],[Depreciation ]]</f>
        <v>4444.4888311271789</v>
      </c>
      <c r="T41" s="113">
        <f>'Closeouts and Depr'!DE42</f>
        <v>400313.02904684009</v>
      </c>
      <c r="U41" s="112">
        <f>PlantAccounts[[#This Row],[Opening Cost Balance]]+PlantAccounts[[#This Row],[WIP Closeouts ]]+PlantAccounts[[#This Row],[Retirements]]</f>
        <v>22891359.298949216</v>
      </c>
      <c r="V41" s="113">
        <f>PlantAccounts[[#This Row],[Opening Accum Depreciation]]+PlantAccounts[[#This Row],[Depreciation ]]+PlantAccounts[[#This Row],[Retirements]]</f>
        <v>8023434.013026963</v>
      </c>
      <c r="W41" s="113">
        <f>PlantAccounts[[#This Row],[Ending Cost Balance]]-PlantAccounts[[#This Row],[Ending Accum Depreciation]]</f>
        <v>14867925.285922252</v>
      </c>
      <c r="X41" s="113">
        <f>PlantAccounts[[#This Row],[Opening Accum Depreciation]]+PlantAccounts[[#This Row],[Depreciation under 1/2 rule]]+PlantAccounts[[#This Row],[Retirements]]</f>
        <v>8027878.5018580901</v>
      </c>
      <c r="Y41" s="113">
        <f>PlantAccounts[[#This Row],[Opening WIP ]]+PlantAccounts[[#This Row],[Capex Excl. COR]]-PlantAccounts[[#This Row],[WIP Closeouts ]]</f>
        <v>0</v>
      </c>
      <c r="Z41" s="113">
        <f>PlantAccounts[[#This Row],[Opening YTD Retirements]]+PlantAccounts[[#This Row],[Retirements]]</f>
        <v>0</v>
      </c>
      <c r="AA41" s="113">
        <f>PlantAccounts[[#This Row],[Opening YTD Closeouts (Additions)]]+PlantAccounts[[#This Row],[WIP Closeouts ]]</f>
        <v>1319608.2997144081</v>
      </c>
      <c r="AB41" s="107">
        <f>PlantAccounts[[#This Row],[Opening YTD Depreciation]]+PlantAccounts[[#This Row],[Depreciation ]]</f>
        <v>395868.54021571291</v>
      </c>
      <c r="AD41" s="156"/>
      <c r="AE41" s="199"/>
      <c r="AF41" s="59"/>
      <c r="AG41" s="181"/>
    </row>
    <row r="42" spans="1:33">
      <c r="A42" t="s">
        <v>58</v>
      </c>
      <c r="B42" t="s">
        <v>92</v>
      </c>
      <c r="C42">
        <v>47200</v>
      </c>
      <c r="D42">
        <v>47200</v>
      </c>
      <c r="E42" s="3">
        <v>2.2200000000000001E-2</v>
      </c>
      <c r="F42" s="3">
        <v>2.41E-2</v>
      </c>
      <c r="G42" s="106">
        <v>3.1723064613329702E-2</v>
      </c>
      <c r="H42" s="7">
        <f>'OH OB'!Z41</f>
        <v>147776751.91991159</v>
      </c>
      <c r="I42" s="7">
        <f>'OH OB'!AH41</f>
        <v>59771842.491240352</v>
      </c>
      <c r="J42" s="7">
        <f>PlantAccounts[[#This Row],[Opening Cost Balance]]-PlantAccounts[[#This Row],[Opening Accum Depreciation]]</f>
        <v>88004909.428671241</v>
      </c>
      <c r="K42" s="7"/>
      <c r="L42" s="7"/>
      <c r="M42" s="7"/>
      <c r="N42" s="107">
        <v>0</v>
      </c>
      <c r="O42" s="7">
        <f>'Closeouts and Depr'!H43</f>
        <v>4332699.5270963935</v>
      </c>
      <c r="P42" s="7">
        <f>'Closeouts and Depr'!J43</f>
        <v>3871950.0505167451</v>
      </c>
      <c r="Q42" s="7">
        <f>'Closeouts and Depr'!M43</f>
        <v>-4033017</v>
      </c>
      <c r="R42" s="147">
        <f>'Closeouts and Depr'!BA43</f>
        <v>3725329.9910465386</v>
      </c>
      <c r="S42" s="113">
        <f>PlantAccounts[[#This Row],[Depreciation under 1/2 rule]]-PlantAccounts[[#This Row],[Depreciation ]]</f>
        <v>960046.68983404618</v>
      </c>
      <c r="T42" s="113">
        <f>'Closeouts and Depr'!DE43</f>
        <v>4685376.6808805848</v>
      </c>
      <c r="U42" s="112">
        <f>PlantAccounts[[#This Row],[Opening Cost Balance]]+PlantAccounts[[#This Row],[WIP Closeouts ]]+PlantAccounts[[#This Row],[Retirements]]+2064365.52</f>
        <v>149680050.49042836</v>
      </c>
      <c r="V42" s="113">
        <f>PlantAccounts[[#This Row],[Opening Accum Depreciation]]+PlantAccounts[[#This Row],[Depreciation ]]+PlantAccounts[[#This Row],[Retirements]]+821910+1778950</f>
        <v>62065015.482286893</v>
      </c>
      <c r="W42" s="113">
        <f>PlantAccounts[[#This Row],[Ending Cost Balance]]-PlantAccounts[[#This Row],[Ending Accum Depreciation]]</f>
        <v>87615035.008141458</v>
      </c>
      <c r="X42" s="113">
        <f>PlantAccounts[[#This Row],[Opening Accum Depreciation]]+PlantAccounts[[#This Row],[Depreciation under 1/2 rule]]+PlantAccounts[[#This Row],[Retirements]]</f>
        <v>60424202.172120936</v>
      </c>
      <c r="Y42" s="113">
        <f>PlantAccounts[[#This Row],[Opening WIP ]]+PlantAccounts[[#This Row],[Capex Excl. COR]]-PlantAccounts[[#This Row],[WIP Closeouts ]]</f>
        <v>460749.47657964844</v>
      </c>
      <c r="Z42" s="113">
        <f>PlantAccounts[[#This Row],[Opening YTD Retirements]]+PlantAccounts[[#This Row],[Retirements]]</f>
        <v>-4033017</v>
      </c>
      <c r="AA42" s="113">
        <f>PlantAccounts[[#This Row],[Opening YTD Closeouts (Additions)]]+PlantAccounts[[#This Row],[WIP Closeouts ]]</f>
        <v>3871950.0505167451</v>
      </c>
      <c r="AB42" s="107">
        <f>PlantAccounts[[#This Row],[Opening YTD Depreciation]]+PlantAccounts[[#This Row],[Depreciation ]]</f>
        <v>3725329.9910465386</v>
      </c>
      <c r="AD42" s="156"/>
      <c r="AE42" s="199"/>
      <c r="AF42" s="59"/>
      <c r="AG42" s="181"/>
    </row>
    <row r="43" spans="1:33">
      <c r="A43" t="s">
        <v>58</v>
      </c>
      <c r="B43" t="s">
        <v>93</v>
      </c>
      <c r="C43">
        <v>47231</v>
      </c>
      <c r="D43">
        <v>47200</v>
      </c>
      <c r="E43" s="3"/>
      <c r="F43" s="210"/>
      <c r="G43" s="105">
        <v>4.4684204362702998E-2</v>
      </c>
      <c r="H43" s="7">
        <f>'OH OB'!Z42</f>
        <v>33507153.659730189</v>
      </c>
      <c r="I43" s="7">
        <f>'OH OB'!AH42</f>
        <v>5708276.2622199571</v>
      </c>
      <c r="J43" s="7">
        <f>PlantAccounts[[#This Row],[Opening Cost Balance]]-PlantAccounts[[#This Row],[Opening Accum Depreciation]]</f>
        <v>27798877.397510231</v>
      </c>
      <c r="K43" s="7"/>
      <c r="L43" s="7"/>
      <c r="M43" s="7"/>
      <c r="N43" s="107">
        <v>0</v>
      </c>
      <c r="O43" s="7">
        <f>'Closeouts and Depr'!H44</f>
        <v>0</v>
      </c>
      <c r="P43" s="7">
        <f>'Closeouts and Depr'!J44</f>
        <v>0</v>
      </c>
      <c r="Q43" s="7">
        <f>'Closeouts and Depr'!M44</f>
        <v>0</v>
      </c>
      <c r="R43" s="147">
        <f>'Closeouts and Depr'!BA44</f>
        <v>1497240.5017438752</v>
      </c>
      <c r="S43" s="113">
        <f>PlantAccounts[[#This Row],[Depreciation under 1/2 rule]]-PlantAccounts[[#This Row],[Depreciation ]]</f>
        <v>0</v>
      </c>
      <c r="T43" s="113">
        <f>'Closeouts and Depr'!DE44</f>
        <v>1497240.5017438754</v>
      </c>
      <c r="U43" s="112">
        <f>PlantAccounts[[#This Row],[Opening Cost Balance]]+PlantAccounts[[#This Row],[WIP Closeouts ]]+PlantAccounts[[#This Row],[Retirements]]</f>
        <v>33507153.659730189</v>
      </c>
      <c r="V43" s="113">
        <f>PlantAccounts[[#This Row],[Opening Accum Depreciation]]+PlantAccounts[[#This Row],[Depreciation ]]+PlantAccounts[[#This Row],[Retirements]]</f>
        <v>7205516.7639638325</v>
      </c>
      <c r="W43" s="113">
        <f>PlantAccounts[[#This Row],[Ending Cost Balance]]-PlantAccounts[[#This Row],[Ending Accum Depreciation]]</f>
        <v>26301636.895766355</v>
      </c>
      <c r="X43" s="113">
        <f>PlantAccounts[[#This Row],[Opening Accum Depreciation]]+PlantAccounts[[#This Row],[Depreciation under 1/2 rule]]+PlantAccounts[[#This Row],[Retirements]]</f>
        <v>7205516.7639638325</v>
      </c>
      <c r="Y43" s="113">
        <f>PlantAccounts[[#This Row],[Opening WIP ]]+PlantAccounts[[#This Row],[Capex Excl. COR]]-PlantAccounts[[#This Row],[WIP Closeouts ]]</f>
        <v>0</v>
      </c>
      <c r="Z43" s="113">
        <f>PlantAccounts[[#This Row],[Opening YTD Retirements]]+PlantAccounts[[#This Row],[Retirements]]</f>
        <v>0</v>
      </c>
      <c r="AA43" s="113">
        <f>PlantAccounts[[#This Row],[Opening YTD Closeouts (Additions)]]+PlantAccounts[[#This Row],[WIP Closeouts ]]</f>
        <v>0</v>
      </c>
      <c r="AB43" s="107">
        <f>PlantAccounts[[#This Row],[Opening YTD Depreciation]]+PlantAccounts[[#This Row],[Depreciation ]]</f>
        <v>1497240.5017438752</v>
      </c>
      <c r="AD43" s="156"/>
      <c r="AE43" s="199"/>
      <c r="AF43" s="59"/>
      <c r="AG43" s="181"/>
    </row>
    <row r="44" spans="1:33">
      <c r="A44" t="s">
        <v>58</v>
      </c>
      <c r="B44" t="s">
        <v>94</v>
      </c>
      <c r="C44">
        <v>47232</v>
      </c>
      <c r="D44">
        <v>47200</v>
      </c>
      <c r="E44" s="3"/>
      <c r="F44" s="210"/>
      <c r="G44" s="105">
        <v>4.2716733254076801E-2</v>
      </c>
      <c r="H44" s="7">
        <f>'OH OB'!Z43</f>
        <v>26226058.972622704</v>
      </c>
      <c r="I44" s="7">
        <f>'OH OB'!AH43</f>
        <v>6060357.896508378</v>
      </c>
      <c r="J44" s="7">
        <f>PlantAccounts[[#This Row],[Opening Cost Balance]]-PlantAccounts[[#This Row],[Opening Accum Depreciation]]</f>
        <v>20165701.076114327</v>
      </c>
      <c r="K44" s="7"/>
      <c r="L44" s="7"/>
      <c r="M44" s="7"/>
      <c r="N44" s="107">
        <v>0</v>
      </c>
      <c r="O44" s="7">
        <f>'Closeouts and Depr'!H45</f>
        <v>0</v>
      </c>
      <c r="P44" s="7">
        <f>'Closeouts and Depr'!J45</f>
        <v>0</v>
      </c>
      <c r="Q44" s="7">
        <f>'Closeouts and Depr'!M45</f>
        <v>0</v>
      </c>
      <c r="R44" s="147">
        <f>'Closeouts and Depr'!BA45</f>
        <v>1120291.5654392114</v>
      </c>
      <c r="S44" s="113">
        <f>PlantAccounts[[#This Row],[Depreciation under 1/2 rule]]-PlantAccounts[[#This Row],[Depreciation ]]</f>
        <v>0</v>
      </c>
      <c r="T44" s="113">
        <f>'Closeouts and Depr'!DE45</f>
        <v>1120291.5654392114</v>
      </c>
      <c r="U44" s="112">
        <f>PlantAccounts[[#This Row],[Opening Cost Balance]]+PlantAccounts[[#This Row],[WIP Closeouts ]]+PlantAccounts[[#This Row],[Retirements]]</f>
        <v>26226058.972622704</v>
      </c>
      <c r="V44" s="113">
        <f>PlantAccounts[[#This Row],[Opening Accum Depreciation]]+PlantAccounts[[#This Row],[Depreciation ]]+PlantAccounts[[#This Row],[Retirements]]</f>
        <v>7180649.4619475892</v>
      </c>
      <c r="W44" s="113">
        <f>PlantAccounts[[#This Row],[Ending Cost Balance]]-PlantAccounts[[#This Row],[Ending Accum Depreciation]]</f>
        <v>19045409.510675114</v>
      </c>
      <c r="X44" s="113">
        <f>PlantAccounts[[#This Row],[Opening Accum Depreciation]]+PlantAccounts[[#This Row],[Depreciation under 1/2 rule]]+PlantAccounts[[#This Row],[Retirements]]</f>
        <v>7180649.4619475892</v>
      </c>
      <c r="Y44" s="113">
        <f>PlantAccounts[[#This Row],[Opening WIP ]]+PlantAccounts[[#This Row],[Capex Excl. COR]]-PlantAccounts[[#This Row],[WIP Closeouts ]]</f>
        <v>0</v>
      </c>
      <c r="Z44" s="113">
        <f>PlantAccounts[[#This Row],[Opening YTD Retirements]]+PlantAccounts[[#This Row],[Retirements]]</f>
        <v>0</v>
      </c>
      <c r="AA44" s="113">
        <f>PlantAccounts[[#This Row],[Opening YTD Closeouts (Additions)]]+PlantAccounts[[#This Row],[WIP Closeouts ]]</f>
        <v>0</v>
      </c>
      <c r="AB44" s="107">
        <f>PlantAccounts[[#This Row],[Opening YTD Depreciation]]+PlantAccounts[[#This Row],[Depreciation ]]</f>
        <v>1120291.5654392114</v>
      </c>
      <c r="AD44" s="156"/>
      <c r="AE44" s="199"/>
      <c r="AF44" s="59"/>
      <c r="AG44" s="181"/>
    </row>
    <row r="45" spans="1:33">
      <c r="A45" t="s">
        <v>58</v>
      </c>
      <c r="B45" t="s">
        <v>95</v>
      </c>
      <c r="C45">
        <v>47239</v>
      </c>
      <c r="D45">
        <v>47200</v>
      </c>
      <c r="E45" s="3"/>
      <c r="F45" s="210"/>
      <c r="G45" s="105">
        <v>4.02E-2</v>
      </c>
      <c r="H45" s="7">
        <f>'OH OB'!Z44</f>
        <v>0</v>
      </c>
      <c r="I45" s="7">
        <f>'OH OB'!AH44</f>
        <v>0</v>
      </c>
      <c r="J45" s="7">
        <f>PlantAccounts[[#This Row],[Opening Cost Balance]]-PlantAccounts[[#This Row],[Opening Accum Depreciation]]</f>
        <v>0</v>
      </c>
      <c r="K45" s="7"/>
      <c r="L45" s="7"/>
      <c r="M45" s="7"/>
      <c r="N45" s="107">
        <v>3739163.2715366315</v>
      </c>
      <c r="O45" s="7">
        <f>'Closeouts and Depr'!H46</f>
        <v>1602505.3045425019</v>
      </c>
      <c r="P45" s="7">
        <f>'Closeouts and Depr'!J46</f>
        <v>0</v>
      </c>
      <c r="Q45" s="7">
        <f>'Closeouts and Depr'!M46</f>
        <v>0</v>
      </c>
      <c r="R45" s="147">
        <f>'Closeouts and Depr'!BA46</f>
        <v>0</v>
      </c>
      <c r="S45" s="113">
        <f>PlantAccounts[[#This Row],[Depreciation under 1/2 rule]]-PlantAccounts[[#This Row],[Depreciation ]]</f>
        <v>0</v>
      </c>
      <c r="T45" s="113">
        <f>'Closeouts and Depr'!DE46</f>
        <v>0</v>
      </c>
      <c r="U45" s="112">
        <f>PlantAccounts[[#This Row],[Opening Cost Balance]]+PlantAccounts[[#This Row],[WIP Closeouts ]]+PlantAccounts[[#This Row],[Retirements]]</f>
        <v>0</v>
      </c>
      <c r="V45" s="113">
        <f>PlantAccounts[[#This Row],[Opening Accum Depreciation]]+PlantAccounts[[#This Row],[Depreciation ]]+PlantAccounts[[#This Row],[Retirements]]</f>
        <v>0</v>
      </c>
      <c r="W45" s="113">
        <f>PlantAccounts[[#This Row],[Ending Cost Balance]]-PlantAccounts[[#This Row],[Ending Accum Depreciation]]</f>
        <v>0</v>
      </c>
      <c r="X45" s="113">
        <f>PlantAccounts[[#This Row],[Opening Accum Depreciation]]+PlantAccounts[[#This Row],[Depreciation under 1/2 rule]]+PlantAccounts[[#This Row],[Retirements]]</f>
        <v>0</v>
      </c>
      <c r="Y45" s="113">
        <f>PlantAccounts[[#This Row],[Opening WIP ]]+PlantAccounts[[#This Row],[Capex Excl. COR]]-PlantAccounts[[#This Row],[WIP Closeouts ]]</f>
        <v>5341668.5760791339</v>
      </c>
      <c r="Z45" s="113">
        <f>PlantAccounts[[#This Row],[Opening YTD Retirements]]+PlantAccounts[[#This Row],[Retirements]]</f>
        <v>0</v>
      </c>
      <c r="AA45" s="113">
        <f>PlantAccounts[[#This Row],[Opening YTD Closeouts (Additions)]]+PlantAccounts[[#This Row],[WIP Closeouts ]]</f>
        <v>0</v>
      </c>
      <c r="AB45" s="107">
        <f>PlantAccounts[[#This Row],[Opening YTD Depreciation]]+PlantAccounts[[#This Row],[Depreciation ]]</f>
        <v>0</v>
      </c>
      <c r="AD45" s="156"/>
      <c r="AE45" s="199"/>
      <c r="AF45" s="59"/>
      <c r="AG45" s="181"/>
    </row>
    <row r="46" spans="1:33">
      <c r="A46" t="s">
        <v>58</v>
      </c>
      <c r="B46" t="s">
        <v>96</v>
      </c>
      <c r="C46">
        <v>47233</v>
      </c>
      <c r="D46">
        <v>47200</v>
      </c>
      <c r="E46" s="3"/>
      <c r="F46" s="210"/>
      <c r="G46" s="105">
        <v>0.119525250565616</v>
      </c>
      <c r="H46" s="7">
        <f>'OH OB'!Z45</f>
        <v>22355226.281496815</v>
      </c>
      <c r="I46" s="7">
        <f>'OH OB'!AH45</f>
        <v>10213987.783565931</v>
      </c>
      <c r="J46" s="7">
        <f>PlantAccounts[[#This Row],[Opening Cost Balance]]-PlantAccounts[[#This Row],[Opening Accum Depreciation]]</f>
        <v>12141238.497930884</v>
      </c>
      <c r="K46" s="7"/>
      <c r="L46" s="7"/>
      <c r="M46" s="7"/>
      <c r="N46" s="107">
        <v>0</v>
      </c>
      <c r="O46" s="7">
        <f>'Closeouts and Depr'!H47</f>
        <v>0</v>
      </c>
      <c r="P46" s="7">
        <f>'Closeouts and Depr'!J47</f>
        <v>0</v>
      </c>
      <c r="Q46" s="7">
        <f>'Closeouts and Depr'!M47</f>
        <v>0</v>
      </c>
      <c r="R46" s="147">
        <f>'Closeouts and Depr'!BA47</f>
        <v>2672014.0227469509</v>
      </c>
      <c r="S46" s="113">
        <f>PlantAccounts[[#This Row],[Depreciation under 1/2 rule]]-PlantAccounts[[#This Row],[Depreciation ]]</f>
        <v>0</v>
      </c>
      <c r="T46" s="113">
        <f>'Closeouts and Depr'!DE47</f>
        <v>2672014.0227469509</v>
      </c>
      <c r="U46" s="112">
        <f>PlantAccounts[[#This Row],[Opening Cost Balance]]+PlantAccounts[[#This Row],[WIP Closeouts ]]+PlantAccounts[[#This Row],[Retirements]]</f>
        <v>22355226.281496815</v>
      </c>
      <c r="V46" s="113">
        <f>PlantAccounts[[#This Row],[Opening Accum Depreciation]]+PlantAccounts[[#This Row],[Depreciation ]]+PlantAccounts[[#This Row],[Retirements]]</f>
        <v>12886001.806312881</v>
      </c>
      <c r="W46" s="113">
        <f>PlantAccounts[[#This Row],[Ending Cost Balance]]-PlantAccounts[[#This Row],[Ending Accum Depreciation]]</f>
        <v>9469224.475183934</v>
      </c>
      <c r="X46" s="113">
        <f>PlantAccounts[[#This Row],[Opening Accum Depreciation]]+PlantAccounts[[#This Row],[Depreciation under 1/2 rule]]+PlantAccounts[[#This Row],[Retirements]]</f>
        <v>12886001.806312881</v>
      </c>
      <c r="Y46" s="113">
        <f>PlantAccounts[[#This Row],[Opening WIP ]]+PlantAccounts[[#This Row],[Capex Excl. COR]]-PlantAccounts[[#This Row],[WIP Closeouts ]]</f>
        <v>0</v>
      </c>
      <c r="Z46" s="113">
        <f>PlantAccounts[[#This Row],[Opening YTD Retirements]]+PlantAccounts[[#This Row],[Retirements]]</f>
        <v>0</v>
      </c>
      <c r="AA46" s="113">
        <f>PlantAccounts[[#This Row],[Opening YTD Closeouts (Additions)]]+PlantAccounts[[#This Row],[WIP Closeouts ]]</f>
        <v>0</v>
      </c>
      <c r="AB46" s="107">
        <f>PlantAccounts[[#This Row],[Opening YTD Depreciation]]+PlantAccounts[[#This Row],[Depreciation ]]</f>
        <v>2672014.0227469509</v>
      </c>
      <c r="AD46" s="156"/>
      <c r="AE46" s="199"/>
      <c r="AF46" s="59"/>
      <c r="AG46" s="181"/>
    </row>
    <row r="47" spans="1:33">
      <c r="A47" t="s">
        <v>58</v>
      </c>
      <c r="B47" t="s">
        <v>97</v>
      </c>
      <c r="C47">
        <v>47234</v>
      </c>
      <c r="D47">
        <v>47200</v>
      </c>
      <c r="E47" s="3"/>
      <c r="F47" s="210"/>
      <c r="G47" s="105">
        <v>4.21006603408422E-2</v>
      </c>
      <c r="H47" s="7">
        <f>'OH OB'!Z46</f>
        <v>18907233.447123677</v>
      </c>
      <c r="I47" s="7">
        <f>'OH OB'!AH46</f>
        <v>4437470.6652376102</v>
      </c>
      <c r="J47" s="7">
        <f>PlantAccounts[[#This Row],[Opening Cost Balance]]-PlantAccounts[[#This Row],[Opening Accum Depreciation]]</f>
        <v>14469762.781886067</v>
      </c>
      <c r="K47" s="7"/>
      <c r="L47" s="7"/>
      <c r="M47" s="7"/>
      <c r="N47" s="107">
        <v>0</v>
      </c>
      <c r="O47" s="7">
        <f>'Closeouts and Depr'!H48</f>
        <v>0</v>
      </c>
      <c r="P47" s="7">
        <f>'Closeouts and Depr'!J48</f>
        <v>0</v>
      </c>
      <c r="Q47" s="7">
        <f>'Closeouts and Depr'!M48</f>
        <v>0</v>
      </c>
      <c r="R47" s="147">
        <f>'Closeouts and Depr'!BA48</f>
        <v>796007.01334236481</v>
      </c>
      <c r="S47" s="113">
        <f>PlantAccounts[[#This Row],[Depreciation under 1/2 rule]]-PlantAccounts[[#This Row],[Depreciation ]]</f>
        <v>0</v>
      </c>
      <c r="T47" s="113">
        <f>'Closeouts and Depr'!DE48</f>
        <v>796007.01334236481</v>
      </c>
      <c r="U47" s="112">
        <f>PlantAccounts[[#This Row],[Opening Cost Balance]]+PlantAccounts[[#This Row],[WIP Closeouts ]]+PlantAccounts[[#This Row],[Retirements]]</f>
        <v>18907233.447123677</v>
      </c>
      <c r="V47" s="113">
        <f>PlantAccounts[[#This Row],[Opening Accum Depreciation]]+PlantAccounts[[#This Row],[Depreciation ]]+PlantAccounts[[#This Row],[Retirements]]</f>
        <v>5233477.6785799749</v>
      </c>
      <c r="W47" s="113">
        <f>PlantAccounts[[#This Row],[Ending Cost Balance]]-PlantAccounts[[#This Row],[Ending Accum Depreciation]]</f>
        <v>13673755.768543702</v>
      </c>
      <c r="X47" s="113">
        <f>PlantAccounts[[#This Row],[Opening Accum Depreciation]]+PlantAccounts[[#This Row],[Depreciation under 1/2 rule]]+PlantAccounts[[#This Row],[Retirements]]</f>
        <v>5233477.6785799749</v>
      </c>
      <c r="Y47" s="113">
        <f>PlantAccounts[[#This Row],[Opening WIP ]]+PlantAccounts[[#This Row],[Capex Excl. COR]]-PlantAccounts[[#This Row],[WIP Closeouts ]]</f>
        <v>0</v>
      </c>
      <c r="Z47" s="113">
        <f>PlantAccounts[[#This Row],[Opening YTD Retirements]]+PlantAccounts[[#This Row],[Retirements]]</f>
        <v>0</v>
      </c>
      <c r="AA47" s="113">
        <f>PlantAccounts[[#This Row],[Opening YTD Closeouts (Additions)]]+PlantAccounts[[#This Row],[WIP Closeouts ]]</f>
        <v>0</v>
      </c>
      <c r="AB47" s="107">
        <f>PlantAccounts[[#This Row],[Opening YTD Depreciation]]+PlantAccounts[[#This Row],[Depreciation ]]</f>
        <v>796007.01334236481</v>
      </c>
      <c r="AD47" s="156"/>
      <c r="AE47" s="199"/>
      <c r="AF47" s="59"/>
      <c r="AG47" s="181"/>
    </row>
    <row r="48" spans="1:33">
      <c r="A48" t="s">
        <v>58</v>
      </c>
      <c r="B48" t="s">
        <v>98</v>
      </c>
      <c r="C48">
        <v>47235</v>
      </c>
      <c r="D48">
        <v>47200</v>
      </c>
      <c r="E48" s="3"/>
      <c r="F48" s="210"/>
      <c r="G48" s="105">
        <v>0.50484967349195897</v>
      </c>
      <c r="H48" s="7">
        <f>'OH OB'!Z47</f>
        <v>18003215.567154299</v>
      </c>
      <c r="I48" s="7">
        <f>'OH OB'!AH47</f>
        <v>4308624.6771948216</v>
      </c>
      <c r="J48" s="7">
        <f>PlantAccounts[[#This Row],[Opening Cost Balance]]-PlantAccounts[[#This Row],[Opening Accum Depreciation]]</f>
        <v>13694590.889959477</v>
      </c>
      <c r="K48" s="7"/>
      <c r="L48" s="7"/>
      <c r="M48" s="7"/>
      <c r="N48" s="107">
        <v>0</v>
      </c>
      <c r="O48" s="7">
        <f>'Closeouts and Depr'!H49</f>
        <v>0</v>
      </c>
      <c r="P48" s="7">
        <f>'Closeouts and Depr'!J49</f>
        <v>0</v>
      </c>
      <c r="Q48" s="7">
        <f>'Closeouts and Depr'!M49</f>
        <v>-15937297</v>
      </c>
      <c r="R48" s="147">
        <f>'Closeouts and Depr'!BA49</f>
        <v>9075266.9637447353</v>
      </c>
      <c r="S48" s="113">
        <f>PlantAccounts[[#This Row],[Depreciation under 1/2 rule]]-PlantAccounts[[#This Row],[Depreciation ]]</f>
        <v>0</v>
      </c>
      <c r="T48" s="113">
        <f>'Closeouts and Depr'!DE49</f>
        <v>9075266.9637447353</v>
      </c>
      <c r="U48" s="112">
        <f>PlantAccounts[[#This Row],[Opening Cost Balance]]+PlantAccounts[[#This Row],[WIP Closeouts ]]+PlantAccounts[[#This Row],[Retirements]]-2065919</f>
        <v>-0.43284570053219795</v>
      </c>
      <c r="V48" s="113">
        <f>PlantAccounts[[#This Row],[Opening Accum Depreciation]]+PlantAccounts[[#This Row],[Depreciation ]]+PlantAccounts[[#This Row],[Retirements]]+2553405</f>
        <v>-0.35906044393777847</v>
      </c>
      <c r="W48" s="113">
        <f>PlantAccounts[[#This Row],[Ending Cost Balance]]-PlantAccounts[[#This Row],[Ending Accum Depreciation]]</f>
        <v>-7.3785256594419479E-2</v>
      </c>
      <c r="X48" s="113">
        <f>PlantAccounts[[#This Row],[Opening Accum Depreciation]]+PlantAccounts[[#This Row],[Depreciation under 1/2 rule]]+PlantAccounts[[#This Row],[Retirements]]</f>
        <v>-2553405.3590604439</v>
      </c>
      <c r="Y48" s="113">
        <f>PlantAccounts[[#This Row],[Opening WIP ]]+PlantAccounts[[#This Row],[Capex Excl. COR]]-PlantAccounts[[#This Row],[WIP Closeouts ]]</f>
        <v>0</v>
      </c>
      <c r="Z48" s="113">
        <f>PlantAccounts[[#This Row],[Opening YTD Retirements]]+PlantAccounts[[#This Row],[Retirements]]</f>
        <v>-15937297</v>
      </c>
      <c r="AA48" s="113">
        <f>PlantAccounts[[#This Row],[Opening YTD Closeouts (Additions)]]+PlantAccounts[[#This Row],[WIP Closeouts ]]</f>
        <v>0</v>
      </c>
      <c r="AB48" s="107">
        <f>PlantAccounts[[#This Row],[Opening YTD Depreciation]]+PlantAccounts[[#This Row],[Depreciation ]]</f>
        <v>9075266.9637447353</v>
      </c>
      <c r="AD48" s="156"/>
      <c r="AE48" s="199"/>
      <c r="AF48" s="59"/>
      <c r="AG48" s="181"/>
    </row>
    <row r="49" spans="1:33">
      <c r="A49" t="s">
        <v>58</v>
      </c>
      <c r="B49" t="s">
        <v>99</v>
      </c>
      <c r="C49">
        <v>47204</v>
      </c>
      <c r="D49">
        <v>47204</v>
      </c>
      <c r="E49" s="3">
        <v>2.2200000000000001E-2</v>
      </c>
      <c r="F49" s="3">
        <v>2.41E-2</v>
      </c>
      <c r="G49" s="106">
        <v>1.80065238964261E-2</v>
      </c>
      <c r="H49" s="7">
        <f>'OH OB'!Z48</f>
        <v>60681.113333333327</v>
      </c>
      <c r="I49" s="7">
        <f>'OH OB'!AH48</f>
        <v>42142.358453094901</v>
      </c>
      <c r="J49" s="7">
        <f>PlantAccounts[[#This Row],[Opening Cost Balance]]-PlantAccounts[[#This Row],[Opening Accum Depreciation]]</f>
        <v>18538.754880238426</v>
      </c>
      <c r="K49" s="7"/>
      <c r="L49" s="7"/>
      <c r="M49" s="7"/>
      <c r="N49" s="107">
        <v>0</v>
      </c>
      <c r="O49" s="7">
        <f>'Closeouts and Depr'!H50</f>
        <v>0</v>
      </c>
      <c r="P49" s="7">
        <f>'Closeouts and Depr'!J50</f>
        <v>0</v>
      </c>
      <c r="Q49" s="7">
        <f>'Closeouts and Depr'!M50</f>
        <v>0</v>
      </c>
      <c r="R49" s="113">
        <f>'Closeouts and Depr'!BA50</f>
        <v>1092.6559172984068</v>
      </c>
      <c r="S49" s="113">
        <f>PlantAccounts[[#This Row],[Depreciation under 1/2 rule]]-PlantAccounts[[#This Row],[Depreciation ]]</f>
        <v>0</v>
      </c>
      <c r="T49" s="113">
        <f>'Closeouts and Depr'!DE50</f>
        <v>1092.6559172984068</v>
      </c>
      <c r="U49" s="112">
        <f>PlantAccounts[[#This Row],[Opening Cost Balance]]+PlantAccounts[[#This Row],[WIP Closeouts ]]+PlantAccounts[[#This Row],[Retirements]]</f>
        <v>60681.113333333327</v>
      </c>
      <c r="V49" s="113">
        <f>PlantAccounts[[#This Row],[Opening Accum Depreciation]]+PlantAccounts[[#This Row],[Depreciation ]]+PlantAccounts[[#This Row],[Retirements]]</f>
        <v>43235.014370393306</v>
      </c>
      <c r="W49" s="113">
        <f>PlantAccounts[[#This Row],[Ending Cost Balance]]-PlantAccounts[[#This Row],[Ending Accum Depreciation]]</f>
        <v>17446.098962940021</v>
      </c>
      <c r="X49" s="113">
        <f>PlantAccounts[[#This Row],[Opening Accum Depreciation]]+PlantAccounts[[#This Row],[Depreciation under 1/2 rule]]+PlantAccounts[[#This Row],[Retirements]]</f>
        <v>43235.014370393306</v>
      </c>
      <c r="Y49" s="113">
        <f>PlantAccounts[[#This Row],[Opening WIP ]]+PlantAccounts[[#This Row],[Capex Excl. COR]]-PlantAccounts[[#This Row],[WIP Closeouts ]]</f>
        <v>0</v>
      </c>
      <c r="Z49" s="113">
        <f>PlantAccounts[[#This Row],[Opening YTD Retirements]]+PlantAccounts[[#This Row],[Retirements]]</f>
        <v>0</v>
      </c>
      <c r="AA49" s="113">
        <f>PlantAccounts[[#This Row],[Opening YTD Closeouts (Additions)]]+PlantAccounts[[#This Row],[WIP Closeouts ]]</f>
        <v>0</v>
      </c>
      <c r="AB49" s="107">
        <f>PlantAccounts[[#This Row],[Opening YTD Depreciation]]+PlantAccounts[[#This Row],[Depreciation ]]</f>
        <v>1092.6559172984068</v>
      </c>
      <c r="AD49" s="7"/>
      <c r="AE49" s="199"/>
      <c r="AF49" s="59"/>
      <c r="AG49" s="181"/>
    </row>
    <row r="50" spans="1:33">
      <c r="A50" t="s">
        <v>58</v>
      </c>
      <c r="B50" t="s">
        <v>100</v>
      </c>
      <c r="C50">
        <v>47280</v>
      </c>
      <c r="D50">
        <v>47280</v>
      </c>
      <c r="E50" s="126"/>
      <c r="F50" s="3">
        <v>2.41E-2</v>
      </c>
      <c r="G50" s="105">
        <v>1.80065238964261E-2</v>
      </c>
      <c r="H50" s="7">
        <f>'OH OB'!Z49</f>
        <v>-107203.48</v>
      </c>
      <c r="I50" s="7">
        <f>'OH OB'!AH49</f>
        <v>-30099.487413666662</v>
      </c>
      <c r="J50" s="7">
        <f>PlantAccounts[[#This Row],[Opening Cost Balance]]-PlantAccounts[[#This Row],[Opening Accum Depreciation]]</f>
        <v>-77103.992586333334</v>
      </c>
      <c r="K50" s="7"/>
      <c r="L50" s="7"/>
      <c r="M50" s="7"/>
      <c r="N50" s="107">
        <v>0</v>
      </c>
      <c r="O50" s="7">
        <f>'Closeouts and Depr'!H51</f>
        <v>0</v>
      </c>
      <c r="P50" s="7">
        <f>'Closeouts and Depr'!J51</f>
        <v>0</v>
      </c>
      <c r="Q50" s="7">
        <f>'Closeouts and Depr'!M51</f>
        <v>0</v>
      </c>
      <c r="R50" s="147">
        <f>'Closeouts and Depr'!BA51</f>
        <v>-1930.3620244000367</v>
      </c>
      <c r="S50" s="113">
        <f>PlantAccounts[[#This Row],[Depreciation under 1/2 rule]]-PlantAccounts[[#This Row],[Depreciation ]]</f>
        <v>0</v>
      </c>
      <c r="T50" s="113">
        <f>'Closeouts and Depr'!DE51</f>
        <v>-1930.3620244000379</v>
      </c>
      <c r="U50" s="112">
        <f>PlantAccounts[[#This Row],[Opening Cost Balance]]+PlantAccounts[[#This Row],[WIP Closeouts ]]+PlantAccounts[[#This Row],[Retirements]]</f>
        <v>-107203.48</v>
      </c>
      <c r="V50" s="113">
        <f>PlantAccounts[[#This Row],[Opening Accum Depreciation]]+PlantAccounts[[#This Row],[Depreciation ]]+PlantAccounts[[#This Row],[Retirements]]</f>
        <v>-32029.8494380667</v>
      </c>
      <c r="W50" s="113">
        <f>PlantAccounts[[#This Row],[Ending Cost Balance]]-PlantAccounts[[#This Row],[Ending Accum Depreciation]]</f>
        <v>-75173.6305619333</v>
      </c>
      <c r="X50" s="113">
        <f>PlantAccounts[[#This Row],[Opening Accum Depreciation]]+PlantAccounts[[#This Row],[Depreciation under 1/2 rule]]+PlantAccounts[[#This Row],[Retirements]]</f>
        <v>-32029.8494380667</v>
      </c>
      <c r="Y50" s="113">
        <f>PlantAccounts[[#This Row],[Opening WIP ]]+PlantAccounts[[#This Row],[Capex Excl. COR]]-PlantAccounts[[#This Row],[WIP Closeouts ]]</f>
        <v>0</v>
      </c>
      <c r="Z50" s="113">
        <f>PlantAccounts[[#This Row],[Opening YTD Retirements]]+PlantAccounts[[#This Row],[Retirements]]</f>
        <v>0</v>
      </c>
      <c r="AA50" s="113">
        <f>PlantAccounts[[#This Row],[Opening YTD Closeouts (Additions)]]+PlantAccounts[[#This Row],[WIP Closeouts ]]</f>
        <v>0</v>
      </c>
      <c r="AB50" s="107">
        <f>PlantAccounts[[#This Row],[Opening YTD Depreciation]]+PlantAccounts[[#This Row],[Depreciation ]]</f>
        <v>-1930.3620244000367</v>
      </c>
      <c r="AD50" s="7"/>
      <c r="AE50" s="199"/>
      <c r="AF50" s="59"/>
      <c r="AG50" s="181"/>
    </row>
    <row r="51" spans="1:33">
      <c r="A51" t="s">
        <v>58</v>
      </c>
      <c r="B51" t="s">
        <v>101</v>
      </c>
      <c r="C51">
        <v>47290</v>
      </c>
      <c r="D51">
        <v>47290</v>
      </c>
      <c r="E51" s="3">
        <v>2.2200000000000001E-2</v>
      </c>
      <c r="F51" s="126"/>
      <c r="G51" s="105">
        <v>1.80065238964261E-2</v>
      </c>
      <c r="H51" s="7">
        <f>'OH OB'!Z50</f>
        <v>-18192.600000000002</v>
      </c>
      <c r="I51" s="7">
        <f>'OH OB'!AH50</f>
        <v>-2413.9051300000006</v>
      </c>
      <c r="J51" s="7">
        <f>PlantAccounts[[#This Row],[Opening Cost Balance]]-PlantAccounts[[#This Row],[Opening Accum Depreciation]]</f>
        <v>-15778.694870000001</v>
      </c>
      <c r="K51" s="7"/>
      <c r="L51" s="7"/>
      <c r="M51" s="7"/>
      <c r="N51" s="107">
        <v>0</v>
      </c>
      <c r="O51" s="7">
        <f>'Closeouts and Depr'!H52</f>
        <v>0</v>
      </c>
      <c r="P51" s="7">
        <f>'Closeouts and Depr'!J52</f>
        <v>0</v>
      </c>
      <c r="Q51" s="7">
        <f>'Closeouts and Depr'!M52</f>
        <v>0</v>
      </c>
      <c r="R51" s="147">
        <f>'Closeouts and Depr'!BA52</f>
        <v>-327.58548663812149</v>
      </c>
      <c r="S51" s="113">
        <f>PlantAccounts[[#This Row],[Depreciation under 1/2 rule]]-PlantAccounts[[#This Row],[Depreciation ]]</f>
        <v>0</v>
      </c>
      <c r="T51" s="113">
        <f>'Closeouts and Depr'!DE52</f>
        <v>-327.58548663812149</v>
      </c>
      <c r="U51" s="112">
        <f>PlantAccounts[[#This Row],[Opening Cost Balance]]+PlantAccounts[[#This Row],[WIP Closeouts ]]+PlantAccounts[[#This Row],[Retirements]]</f>
        <v>-18192.600000000002</v>
      </c>
      <c r="V51" s="113">
        <f>PlantAccounts[[#This Row],[Opening Accum Depreciation]]+PlantAccounts[[#This Row],[Depreciation ]]+PlantAccounts[[#This Row],[Retirements]]</f>
        <v>-2741.490616638122</v>
      </c>
      <c r="W51" s="113">
        <f>PlantAccounts[[#This Row],[Ending Cost Balance]]-PlantAccounts[[#This Row],[Ending Accum Depreciation]]</f>
        <v>-15451.10938336188</v>
      </c>
      <c r="X51" s="113">
        <f>PlantAccounts[[#This Row],[Opening Accum Depreciation]]+PlantAccounts[[#This Row],[Depreciation under 1/2 rule]]+PlantAccounts[[#This Row],[Retirements]]</f>
        <v>-2741.490616638122</v>
      </c>
      <c r="Y51" s="113">
        <f>PlantAccounts[[#This Row],[Opening WIP ]]+PlantAccounts[[#This Row],[Capex Excl. COR]]-PlantAccounts[[#This Row],[WIP Closeouts ]]</f>
        <v>0</v>
      </c>
      <c r="Z51" s="113">
        <f>PlantAccounts[[#This Row],[Opening YTD Retirements]]+PlantAccounts[[#This Row],[Retirements]]</f>
        <v>0</v>
      </c>
      <c r="AA51" s="113">
        <f>PlantAccounts[[#This Row],[Opening YTD Closeouts (Additions)]]+PlantAccounts[[#This Row],[WIP Closeouts ]]</f>
        <v>0</v>
      </c>
      <c r="AB51" s="107">
        <f>PlantAccounts[[#This Row],[Opening YTD Depreciation]]+PlantAccounts[[#This Row],[Depreciation ]]</f>
        <v>-327.58548663812149</v>
      </c>
      <c r="AD51" s="7"/>
      <c r="AE51" s="199"/>
      <c r="AF51" s="59"/>
      <c r="AG51" s="181"/>
    </row>
    <row r="52" spans="1:33">
      <c r="A52" t="s">
        <v>58</v>
      </c>
      <c r="B52" t="s">
        <v>102</v>
      </c>
      <c r="C52">
        <v>47301</v>
      </c>
      <c r="D52">
        <v>47301</v>
      </c>
      <c r="E52" s="3">
        <v>2.81E-2</v>
      </c>
      <c r="F52" s="3">
        <v>3.2199999999999999E-2</v>
      </c>
      <c r="G52" s="106">
        <v>3.6250169794518998E-2</v>
      </c>
      <c r="H52" s="7">
        <f>'OH OB'!Z51</f>
        <v>292508465.19523996</v>
      </c>
      <c r="I52" s="7">
        <f>'OH OB'!AH51</f>
        <v>210685054.63693643</v>
      </c>
      <c r="J52" s="7">
        <f>PlantAccounts[[#This Row],[Opening Cost Balance]]-PlantAccounts[[#This Row],[Opening Accum Depreciation]]</f>
        <v>81823410.558303535</v>
      </c>
      <c r="K52" s="7"/>
      <c r="L52" s="7"/>
      <c r="M52" s="7"/>
      <c r="N52" s="107">
        <v>143253.80307981372</v>
      </c>
      <c r="O52" s="7">
        <f>'Closeouts and Depr'!H53</f>
        <v>8650107.7500351351</v>
      </c>
      <c r="P52" s="7">
        <f>'Closeouts and Depr'!J53</f>
        <v>8650107.7500351351</v>
      </c>
      <c r="Q52" s="7">
        <f>'Closeouts and Depr'!M53</f>
        <v>0</v>
      </c>
      <c r="R52" s="147">
        <f>'Closeouts and Depr'!BA53</f>
        <v>10701614.05641773</v>
      </c>
      <c r="S52" s="113">
        <f>PlantAccounts[[#This Row],[Depreciation under 1/2 rule]]-PlantAccounts[[#This Row],[Depreciation ]]</f>
        <v>58651.410583695397</v>
      </c>
      <c r="T52" s="113">
        <f>'Closeouts and Depr'!DE53</f>
        <v>10760265.467001425</v>
      </c>
      <c r="U52" s="112">
        <f>PlantAccounts[[#This Row],[Opening Cost Balance]]+PlantAccounts[[#This Row],[WIP Closeouts ]]+PlantAccounts[[#This Row],[Retirements]]</f>
        <v>301158572.94527507</v>
      </c>
      <c r="V52" s="113">
        <f>PlantAccounts[[#This Row],[Opening Accum Depreciation]]+PlantAccounts[[#This Row],[Depreciation ]]+PlantAccounts[[#This Row],[Retirements]]</f>
        <v>221386668.69335416</v>
      </c>
      <c r="W52" s="113">
        <f>PlantAccounts[[#This Row],[Ending Cost Balance]]-PlantAccounts[[#This Row],[Ending Accum Depreciation]]</f>
        <v>79771904.251920909</v>
      </c>
      <c r="X52" s="113">
        <f>PlantAccounts[[#This Row],[Opening Accum Depreciation]]+PlantAccounts[[#This Row],[Depreciation under 1/2 rule]]+PlantAccounts[[#This Row],[Retirements]]</f>
        <v>221445320.10393786</v>
      </c>
      <c r="Y52" s="113">
        <f>PlantAccounts[[#This Row],[Opening WIP ]]+PlantAccounts[[#This Row],[Capex Excl. COR]]-PlantAccounts[[#This Row],[WIP Closeouts ]]</f>
        <v>143253.80307981372</v>
      </c>
      <c r="Z52" s="113">
        <f>PlantAccounts[[#This Row],[Opening YTD Retirements]]+PlantAccounts[[#This Row],[Retirements]]</f>
        <v>0</v>
      </c>
      <c r="AA52" s="113">
        <f>PlantAccounts[[#This Row],[Opening YTD Closeouts (Additions)]]+PlantAccounts[[#This Row],[WIP Closeouts ]]</f>
        <v>8650107.7500351351</v>
      </c>
      <c r="AB52" s="107">
        <f>PlantAccounts[[#This Row],[Opening YTD Depreciation]]+PlantAccounts[[#This Row],[Depreciation ]]</f>
        <v>10701614.05641773</v>
      </c>
      <c r="AD52" s="7"/>
      <c r="AE52" s="199"/>
      <c r="AF52" s="59"/>
      <c r="AG52" s="181"/>
    </row>
    <row r="53" spans="1:33">
      <c r="A53" t="s">
        <v>58</v>
      </c>
      <c r="B53" t="s">
        <v>103</v>
      </c>
      <c r="C53">
        <v>47302</v>
      </c>
      <c r="D53">
        <v>47302</v>
      </c>
      <c r="E53" s="3">
        <v>2.5100000000000001E-2</v>
      </c>
      <c r="F53" s="3">
        <v>2.5999999999999999E-2</v>
      </c>
      <c r="G53" s="106">
        <v>2.7264143684661599E-2</v>
      </c>
      <c r="H53" s="7">
        <v>1854940217.8801689</v>
      </c>
      <c r="I53" s="7">
        <v>802376661.96941042</v>
      </c>
      <c r="J53" s="7">
        <f>PlantAccounts[[#This Row],[Opening Cost Balance]]-PlantAccounts[[#This Row],[Opening Accum Depreciation]]</f>
        <v>1052563555.9107585</v>
      </c>
      <c r="K53" s="7"/>
      <c r="L53" s="7"/>
      <c r="M53" s="7"/>
      <c r="N53" s="107">
        <v>456284.83053004742</v>
      </c>
      <c r="O53" s="7">
        <f>'Closeouts and Depr'!H54</f>
        <v>74965641.903152794</v>
      </c>
      <c r="P53" s="7">
        <f>'Closeouts and Depr'!J54</f>
        <v>74729512.399333298</v>
      </c>
      <c r="Q53" s="7">
        <f>'Closeouts and Depr'!M54</f>
        <v>-2141439.2533333325</v>
      </c>
      <c r="R53" s="147">
        <f>'Closeouts and Depr'!BA54</f>
        <v>51192710.059510469</v>
      </c>
      <c r="S53" s="113">
        <f>PlantAccounts[[#This Row],[Depreciation under 1/2 rule]]-PlantAccounts[[#This Row],[Depreciation ]]</f>
        <v>370172.39525458962</v>
      </c>
      <c r="T53" s="113">
        <f>'Closeouts and Depr'!DE54</f>
        <v>51562882.454765059</v>
      </c>
      <c r="U53" s="112">
        <f>PlantAccounts[[#This Row],[Opening Cost Balance]]+PlantAccounts[[#This Row],[WIP Closeouts ]]+PlantAccounts[[#This Row],[Retirements]]</f>
        <v>1927528291.0261688</v>
      </c>
      <c r="V53" s="113">
        <f>PlantAccounts[[#This Row],[Opening Accum Depreciation]]+PlantAccounts[[#This Row],[Depreciation ]]+PlantAccounts[[#This Row],[Retirements]]</f>
        <v>851427932.77558756</v>
      </c>
      <c r="W53" s="113">
        <f>PlantAccounts[[#This Row],[Ending Cost Balance]]-PlantAccounts[[#This Row],[Ending Accum Depreciation]]</f>
        <v>1076100358.2505813</v>
      </c>
      <c r="X53" s="113">
        <f>PlantAccounts[[#This Row],[Opening Accum Depreciation]]+PlantAccounts[[#This Row],[Depreciation under 1/2 rule]]+PlantAccounts[[#This Row],[Retirements]]</f>
        <v>851798105.17084217</v>
      </c>
      <c r="Y53" s="113">
        <f>PlantAccounts[[#This Row],[Opening WIP ]]+PlantAccounts[[#This Row],[Capex Excl. COR]]-PlantAccounts[[#This Row],[WIP Closeouts ]]</f>
        <v>692414.33434954286</v>
      </c>
      <c r="Z53" s="113">
        <f>PlantAccounts[[#This Row],[Opening YTD Retirements]]+PlantAccounts[[#This Row],[Retirements]]</f>
        <v>-2141439.2533333325</v>
      </c>
      <c r="AA53" s="113">
        <f>PlantAccounts[[#This Row],[Opening YTD Closeouts (Additions)]]+PlantAccounts[[#This Row],[WIP Closeouts ]]</f>
        <v>74729512.399333298</v>
      </c>
      <c r="AB53" s="107">
        <f>PlantAccounts[[#This Row],[Opening YTD Depreciation]]+PlantAccounts[[#This Row],[Depreciation ]]</f>
        <v>51192710.059510469</v>
      </c>
      <c r="AD53" s="7"/>
      <c r="AE53" s="199"/>
      <c r="AF53" s="59"/>
      <c r="AG53" s="181"/>
    </row>
    <row r="54" spans="1:33">
      <c r="A54" t="s">
        <v>58</v>
      </c>
      <c r="B54" t="s">
        <v>104</v>
      </c>
      <c r="C54">
        <v>47381</v>
      </c>
      <c r="D54">
        <v>47381</v>
      </c>
      <c r="E54" s="126"/>
      <c r="F54" s="3">
        <v>3.2199999999999999E-2</v>
      </c>
      <c r="G54" s="105">
        <v>3.6250169794518998E-2</v>
      </c>
      <c r="H54" s="7">
        <f>'OH OB'!Z53</f>
        <v>-1369646.12</v>
      </c>
      <c r="I54" s="7">
        <f>'OH OB'!AH53</f>
        <v>-294053.28403318516</v>
      </c>
      <c r="J54" s="7">
        <f>PlantAccounts[[#This Row],[Opening Cost Balance]]-PlantAccounts[[#This Row],[Opening Accum Depreciation]]</f>
        <v>-1075592.835966815</v>
      </c>
      <c r="K54" s="7"/>
      <c r="L54" s="7"/>
      <c r="M54" s="7"/>
      <c r="N54" s="107">
        <v>0</v>
      </c>
      <c r="O54" s="7">
        <f>'Closeouts and Depr'!H55</f>
        <v>0</v>
      </c>
      <c r="P54" s="7">
        <f>'Closeouts and Depr'!J55</f>
        <v>0</v>
      </c>
      <c r="Q54" s="7">
        <f>'Closeouts and Depr'!M55</f>
        <v>0</v>
      </c>
      <c r="R54" s="147">
        <f>'Closeouts and Depr'!BA55</f>
        <v>-49649.904408404131</v>
      </c>
      <c r="S54" s="113">
        <f>PlantAccounts[[#This Row],[Depreciation under 1/2 rule]]-PlantAccounts[[#This Row],[Depreciation ]]</f>
        <v>0</v>
      </c>
      <c r="T54" s="113">
        <f>'Closeouts and Depr'!DE55</f>
        <v>-49649.904408404167</v>
      </c>
      <c r="U54" s="112">
        <f>PlantAccounts[[#This Row],[Opening Cost Balance]]+PlantAccounts[[#This Row],[WIP Closeouts ]]+PlantAccounts[[#This Row],[Retirements]]</f>
        <v>-1369646.12</v>
      </c>
      <c r="V54" s="113">
        <f>PlantAccounts[[#This Row],[Opening Accum Depreciation]]+PlantAccounts[[#This Row],[Depreciation ]]+PlantAccounts[[#This Row],[Retirements]]</f>
        <v>-343703.1884415893</v>
      </c>
      <c r="W54" s="113">
        <f>PlantAccounts[[#This Row],[Ending Cost Balance]]-PlantAccounts[[#This Row],[Ending Accum Depreciation]]</f>
        <v>-1025942.9315584109</v>
      </c>
      <c r="X54" s="113">
        <f>PlantAccounts[[#This Row],[Opening Accum Depreciation]]+PlantAccounts[[#This Row],[Depreciation under 1/2 rule]]+PlantAccounts[[#This Row],[Retirements]]</f>
        <v>-343703.18844158936</v>
      </c>
      <c r="Y54" s="113">
        <f>PlantAccounts[[#This Row],[Opening WIP ]]+PlantAccounts[[#This Row],[Capex Excl. COR]]-PlantAccounts[[#This Row],[WIP Closeouts ]]</f>
        <v>0</v>
      </c>
      <c r="Z54" s="113">
        <f>PlantAccounts[[#This Row],[Opening YTD Retirements]]+PlantAccounts[[#This Row],[Retirements]]</f>
        <v>0</v>
      </c>
      <c r="AA54" s="113">
        <f>PlantAccounts[[#This Row],[Opening YTD Closeouts (Additions)]]+PlantAccounts[[#This Row],[WIP Closeouts ]]</f>
        <v>0</v>
      </c>
      <c r="AB54" s="107">
        <f>PlantAccounts[[#This Row],[Opening YTD Depreciation]]+PlantAccounts[[#This Row],[Depreciation ]]</f>
        <v>-49649.904408404131</v>
      </c>
      <c r="AD54" s="7"/>
      <c r="AE54" s="199"/>
      <c r="AF54" s="59"/>
      <c r="AG54" s="181"/>
    </row>
    <row r="55" spans="1:33">
      <c r="A55" t="s">
        <v>58</v>
      </c>
      <c r="B55" t="s">
        <v>105</v>
      </c>
      <c r="C55">
        <v>47382</v>
      </c>
      <c r="D55">
        <v>47382</v>
      </c>
      <c r="E55" s="126"/>
      <c r="F55" s="3">
        <v>2.5999999999999999E-2</v>
      </c>
      <c r="G55" s="106">
        <v>2.7264143684661599E-2</v>
      </c>
      <c r="H55" s="7">
        <f>'OH OB'!Z54</f>
        <v>-8468272.1533333324</v>
      </c>
      <c r="I55" s="7">
        <f>'OH OB'!AH54</f>
        <v>-1592428.2050369652</v>
      </c>
      <c r="J55" s="7">
        <f>PlantAccounts[[#This Row],[Opening Cost Balance]]-PlantAccounts[[#This Row],[Opening Accum Depreciation]]</f>
        <v>-6875843.9482963672</v>
      </c>
      <c r="K55" s="7"/>
      <c r="L55" s="7"/>
      <c r="M55" s="7"/>
      <c r="N55" s="107">
        <v>0</v>
      </c>
      <c r="O55" s="7">
        <f>'Closeouts and Depr'!H56</f>
        <v>0</v>
      </c>
      <c r="P55" s="7">
        <f>'Closeouts and Depr'!J56</f>
        <v>0</v>
      </c>
      <c r="Q55" s="7">
        <f>'Closeouts and Depr'!M56</f>
        <v>0</v>
      </c>
      <c r="R55" s="147">
        <f>'Closeouts and Depr'!BA56</f>
        <v>-230880.1887492986</v>
      </c>
      <c r="S55" s="113">
        <f>PlantAccounts[[#This Row],[Depreciation under 1/2 rule]]-PlantAccounts[[#This Row],[Depreciation ]]</f>
        <v>0</v>
      </c>
      <c r="T55" s="113">
        <f>'Closeouts and Depr'!DE56</f>
        <v>-230880.1887492986</v>
      </c>
      <c r="U55" s="112">
        <f>PlantAccounts[[#This Row],[Opening Cost Balance]]+PlantAccounts[[#This Row],[WIP Closeouts ]]+PlantAccounts[[#This Row],[Retirements]]</f>
        <v>-8468272.1533333324</v>
      </c>
      <c r="V55" s="113">
        <f>PlantAccounts[[#This Row],[Opening Accum Depreciation]]+PlantAccounts[[#This Row],[Depreciation ]]+PlantAccounts[[#This Row],[Retirements]]</f>
        <v>-1823308.3937862639</v>
      </c>
      <c r="W55" s="113">
        <f>PlantAccounts[[#This Row],[Ending Cost Balance]]-PlantAccounts[[#This Row],[Ending Accum Depreciation]]</f>
        <v>-6644963.7595470687</v>
      </c>
      <c r="X55" s="113">
        <f>PlantAccounts[[#This Row],[Opening Accum Depreciation]]+PlantAccounts[[#This Row],[Depreciation under 1/2 rule]]+PlantAccounts[[#This Row],[Retirements]]</f>
        <v>-1823308.3937862639</v>
      </c>
      <c r="Y55" s="113">
        <f>PlantAccounts[[#This Row],[Opening WIP ]]+PlantAccounts[[#This Row],[Capex Excl. COR]]-PlantAccounts[[#This Row],[WIP Closeouts ]]</f>
        <v>0</v>
      </c>
      <c r="Z55" s="113">
        <f>PlantAccounts[[#This Row],[Opening YTD Retirements]]+PlantAccounts[[#This Row],[Retirements]]</f>
        <v>0</v>
      </c>
      <c r="AA55" s="113">
        <f>PlantAccounts[[#This Row],[Opening YTD Closeouts (Additions)]]+PlantAccounts[[#This Row],[WIP Closeouts ]]</f>
        <v>0</v>
      </c>
      <c r="AB55" s="107">
        <f>PlantAccounts[[#This Row],[Opening YTD Depreciation]]+PlantAccounts[[#This Row],[Depreciation ]]</f>
        <v>-230880.1887492986</v>
      </c>
      <c r="AD55" s="7"/>
      <c r="AE55" s="199"/>
      <c r="AF55" s="59"/>
      <c r="AG55" s="181"/>
    </row>
    <row r="56" spans="1:33">
      <c r="A56" t="s">
        <v>58</v>
      </c>
      <c r="B56" t="s">
        <v>106</v>
      </c>
      <c r="C56">
        <v>47391</v>
      </c>
      <c r="D56">
        <v>47391</v>
      </c>
      <c r="E56" s="3">
        <v>2.81E-2</v>
      </c>
      <c r="F56" s="126"/>
      <c r="G56" s="105">
        <v>3.6250169794518998E-2</v>
      </c>
      <c r="H56" s="7">
        <f>'OH OB'!Z55</f>
        <v>-4679841.2336279182</v>
      </c>
      <c r="I56" s="7">
        <f>'OH OB'!AH55</f>
        <v>-857559.08849938668</v>
      </c>
      <c r="J56" s="7">
        <f>PlantAccounts[[#This Row],[Opening Cost Balance]]-PlantAccounts[[#This Row],[Opening Accum Depreciation]]</f>
        <v>-3822282.1451285314</v>
      </c>
      <c r="K56" s="7"/>
      <c r="L56" s="7"/>
      <c r="M56" s="7"/>
      <c r="N56" s="107">
        <v>-89454.389705414695</v>
      </c>
      <c r="O56" s="7">
        <f>'Closeouts and Depr'!H57</f>
        <v>0</v>
      </c>
      <c r="P56" s="7">
        <f>'Closeouts and Depr'!J57</f>
        <v>0</v>
      </c>
      <c r="Q56" s="7">
        <f>'Closeouts and Depr'!M57</f>
        <v>0</v>
      </c>
      <c r="R56" s="147">
        <f>'Closeouts and Depr'!BA57</f>
        <v>-169645.03933040329</v>
      </c>
      <c r="S56" s="113">
        <f>PlantAccounts[[#This Row],[Depreciation under 1/2 rule]]-PlantAccounts[[#This Row],[Depreciation ]]</f>
        <v>0</v>
      </c>
      <c r="T56" s="113">
        <f>'Closeouts and Depr'!DE57</f>
        <v>-169645.03933040329</v>
      </c>
      <c r="U56" s="112">
        <f>PlantAccounts[[#This Row],[Opening Cost Balance]]+PlantAccounts[[#This Row],[WIP Closeouts ]]+PlantAccounts[[#This Row],[Retirements]]</f>
        <v>-4679841.2336279182</v>
      </c>
      <c r="V56" s="113">
        <f>PlantAccounts[[#This Row],[Opening Accum Depreciation]]+PlantAccounts[[#This Row],[Depreciation ]]+PlantAccounts[[#This Row],[Retirements]]</f>
        <v>-1027204.12782979</v>
      </c>
      <c r="W56" s="113">
        <f>PlantAccounts[[#This Row],[Ending Cost Balance]]-PlantAccounts[[#This Row],[Ending Accum Depreciation]]</f>
        <v>-3652637.1057981281</v>
      </c>
      <c r="X56" s="113">
        <f>PlantAccounts[[#This Row],[Opening Accum Depreciation]]+PlantAccounts[[#This Row],[Depreciation under 1/2 rule]]+PlantAccounts[[#This Row],[Retirements]]</f>
        <v>-1027204.12782979</v>
      </c>
      <c r="Y56" s="113">
        <f>PlantAccounts[[#This Row],[Opening WIP ]]+PlantAccounts[[#This Row],[Capex Excl. COR]]-PlantAccounts[[#This Row],[WIP Closeouts ]]</f>
        <v>-89454.389705414695</v>
      </c>
      <c r="Z56" s="113">
        <f>PlantAccounts[[#This Row],[Opening YTD Retirements]]+PlantAccounts[[#This Row],[Retirements]]</f>
        <v>0</v>
      </c>
      <c r="AA56" s="113">
        <f>PlantAccounts[[#This Row],[Opening YTD Closeouts (Additions)]]+PlantAccounts[[#This Row],[WIP Closeouts ]]</f>
        <v>0</v>
      </c>
      <c r="AB56" s="107">
        <f>PlantAccounts[[#This Row],[Opening YTD Depreciation]]+PlantAccounts[[#This Row],[Depreciation ]]</f>
        <v>-169645.03933040329</v>
      </c>
      <c r="AD56" s="7"/>
      <c r="AE56" s="199"/>
      <c r="AF56" s="59"/>
      <c r="AG56" s="181"/>
    </row>
    <row r="57" spans="1:33">
      <c r="A57" t="s">
        <v>58</v>
      </c>
      <c r="B57" t="s">
        <v>107</v>
      </c>
      <c r="C57">
        <v>47392</v>
      </c>
      <c r="D57">
        <v>47392</v>
      </c>
      <c r="E57" s="3">
        <v>2.5100000000000001E-2</v>
      </c>
      <c r="F57" s="126"/>
      <c r="G57" s="106">
        <v>2.7264143684661599E-2</v>
      </c>
      <c r="H57" s="7">
        <f>'OH OB'!Z56</f>
        <v>-27138549.830000002</v>
      </c>
      <c r="I57" s="7">
        <f>'OH OB'!AH56</f>
        <v>-4917288.1160859847</v>
      </c>
      <c r="J57" s="7">
        <f>PlantAccounts[[#This Row],[Opening Cost Balance]]-PlantAccounts[[#This Row],[Opening Accum Depreciation]]</f>
        <v>-22221261.713914018</v>
      </c>
      <c r="K57" s="7"/>
      <c r="L57" s="7"/>
      <c r="M57" s="7"/>
      <c r="N57" s="107">
        <v>0</v>
      </c>
      <c r="O57" s="7">
        <f>'Closeouts and Depr'!H58</f>
        <v>0</v>
      </c>
      <c r="P57" s="7">
        <f>'Closeouts and Depr'!J58</f>
        <v>0</v>
      </c>
      <c r="Q57" s="7">
        <f>'Closeouts and Depr'!M58</f>
        <v>0</v>
      </c>
      <c r="R57" s="147">
        <f>'Closeouts and Depr'!BA58</f>
        <v>-739909.32195846876</v>
      </c>
      <c r="S57" s="113">
        <f>PlantAccounts[[#This Row],[Depreciation under 1/2 rule]]-PlantAccounts[[#This Row],[Depreciation ]]</f>
        <v>0</v>
      </c>
      <c r="T57" s="113">
        <f>'Closeouts and Depr'!DE58</f>
        <v>-739909.32195846876</v>
      </c>
      <c r="U57" s="112">
        <f>PlantAccounts[[#This Row],[Opening Cost Balance]]+PlantAccounts[[#This Row],[WIP Closeouts ]]+PlantAccounts[[#This Row],[Retirements]]</f>
        <v>-27138549.830000002</v>
      </c>
      <c r="V57" s="113">
        <f>PlantAccounts[[#This Row],[Opening Accum Depreciation]]+PlantAccounts[[#This Row],[Depreciation ]]+PlantAccounts[[#This Row],[Retirements]]</f>
        <v>-5657197.438044453</v>
      </c>
      <c r="W57" s="113">
        <f>PlantAccounts[[#This Row],[Ending Cost Balance]]-PlantAccounts[[#This Row],[Ending Accum Depreciation]]</f>
        <v>-21481352.391955547</v>
      </c>
      <c r="X57" s="113">
        <f>PlantAccounts[[#This Row],[Opening Accum Depreciation]]+PlantAccounts[[#This Row],[Depreciation under 1/2 rule]]+PlantAccounts[[#This Row],[Retirements]]</f>
        <v>-5657197.438044453</v>
      </c>
      <c r="Y57" s="113">
        <f>PlantAccounts[[#This Row],[Opening WIP ]]+PlantAccounts[[#This Row],[Capex Excl. COR]]-PlantAccounts[[#This Row],[WIP Closeouts ]]</f>
        <v>0</v>
      </c>
      <c r="Z57" s="113">
        <f>PlantAccounts[[#This Row],[Opening YTD Retirements]]+PlantAccounts[[#This Row],[Retirements]]</f>
        <v>0</v>
      </c>
      <c r="AA57" s="113">
        <f>PlantAccounts[[#This Row],[Opening YTD Closeouts (Additions)]]+PlantAccounts[[#This Row],[WIP Closeouts ]]</f>
        <v>0</v>
      </c>
      <c r="AB57" s="107">
        <f>PlantAccounts[[#This Row],[Opening YTD Depreciation]]+PlantAccounts[[#This Row],[Depreciation ]]</f>
        <v>-739909.32195846876</v>
      </c>
      <c r="AD57" s="7"/>
      <c r="AE57" s="199"/>
      <c r="AF57" s="59"/>
      <c r="AG57" s="181"/>
    </row>
    <row r="58" spans="1:33">
      <c r="A58" t="s">
        <v>58</v>
      </c>
      <c r="B58" t="s">
        <v>108</v>
      </c>
      <c r="C58">
        <v>47400</v>
      </c>
      <c r="D58">
        <v>47400</v>
      </c>
      <c r="E58" s="3">
        <v>0.05</v>
      </c>
      <c r="F58" s="3">
        <v>0.05</v>
      </c>
      <c r="G58" s="106">
        <v>8.8599999999999998E-2</v>
      </c>
      <c r="H58" s="7">
        <f>'OH OB'!Z57</f>
        <v>182655118.99605122</v>
      </c>
      <c r="I58" s="7">
        <f>'OH OB'!AH57</f>
        <v>65562280.701152764</v>
      </c>
      <c r="J58" s="7">
        <f>PlantAccounts[[#This Row],[Opening Cost Balance]]-PlantAccounts[[#This Row],[Opening Accum Depreciation]]</f>
        <v>117092838.29489845</v>
      </c>
      <c r="K58" s="7"/>
      <c r="L58" s="7"/>
      <c r="M58" s="7"/>
      <c r="N58" s="107">
        <v>62013.511277692392</v>
      </c>
      <c r="O58" s="7">
        <f>'Closeouts and Depr'!H59</f>
        <v>22221129.612416342</v>
      </c>
      <c r="P58" s="7">
        <f>'Closeouts and Depr'!J59</f>
        <v>22221129.612416342</v>
      </c>
      <c r="Q58" s="7">
        <f>'Closeouts and Depr'!M59</f>
        <v>-2627268.29</v>
      </c>
      <c r="R58" s="147">
        <f>'Closeouts and Depr'!BA59</f>
        <v>16726537.870788231</v>
      </c>
      <c r="S58" s="113">
        <f>PlantAccounts[[#This Row],[Depreciation under 1/2 rule]]-PlantAccounts[[#This Row],[Depreciation ]]</f>
        <v>324713.72884495184</v>
      </c>
      <c r="T58" s="113">
        <f>'Closeouts and Depr'!DE59</f>
        <v>17051251.599633183</v>
      </c>
      <c r="U58" s="112">
        <f>PlantAccounts[[#This Row],[Opening Cost Balance]]+PlantAccounts[[#This Row],[WIP Closeouts ]]+PlantAccounts[[#This Row],[Retirements]]</f>
        <v>202248980.31846759</v>
      </c>
      <c r="V58" s="113">
        <f>PlantAccounts[[#This Row],[Opening Accum Depreciation]]+PlantAccounts[[#This Row],[Depreciation ]]+PlantAccounts[[#This Row],[Retirements]]</f>
        <v>79661550.281940982</v>
      </c>
      <c r="W58" s="113">
        <f>PlantAccounts[[#This Row],[Ending Cost Balance]]-PlantAccounts[[#This Row],[Ending Accum Depreciation]]</f>
        <v>122587430.03652661</v>
      </c>
      <c r="X58" s="113">
        <f>PlantAccounts[[#This Row],[Opening Accum Depreciation]]+PlantAccounts[[#This Row],[Depreciation under 1/2 rule]]+PlantAccounts[[#This Row],[Retirements]]</f>
        <v>79986264.010785937</v>
      </c>
      <c r="Y58" s="113">
        <f>PlantAccounts[[#This Row],[Opening WIP ]]+PlantAccounts[[#This Row],[Capex Excl. COR]]-PlantAccounts[[#This Row],[WIP Closeouts ]]</f>
        <v>62013.51127769053</v>
      </c>
      <c r="Z58" s="113">
        <f>PlantAccounts[[#This Row],[Opening YTD Retirements]]+PlantAccounts[[#This Row],[Retirements]]</f>
        <v>-2627268.29</v>
      </c>
      <c r="AA58" s="113">
        <f>PlantAccounts[[#This Row],[Opening YTD Closeouts (Additions)]]+PlantAccounts[[#This Row],[WIP Closeouts ]]</f>
        <v>22221129.612416342</v>
      </c>
      <c r="AB58" s="107">
        <f>PlantAccounts[[#This Row],[Opening YTD Depreciation]]+PlantAccounts[[#This Row],[Depreciation ]]</f>
        <v>16726537.870788231</v>
      </c>
      <c r="AD58" s="7"/>
      <c r="AE58" s="199"/>
      <c r="AF58" s="59"/>
      <c r="AG58" s="181"/>
    </row>
    <row r="59" spans="1:33">
      <c r="A59" t="s">
        <v>58</v>
      </c>
      <c r="B59" t="s">
        <v>109</v>
      </c>
      <c r="C59">
        <v>47401</v>
      </c>
      <c r="D59">
        <v>47401</v>
      </c>
      <c r="E59" s="3">
        <v>2.8000000000000001E-2</v>
      </c>
      <c r="F59" s="3">
        <v>2.92E-2</v>
      </c>
      <c r="G59" s="106">
        <v>3.3399999999999999E-2</v>
      </c>
      <c r="H59" s="7">
        <f>'OH OB'!Z58</f>
        <v>177085763.90704584</v>
      </c>
      <c r="I59" s="7">
        <f>'OH OB'!AH58</f>
        <v>61770340.629161835</v>
      </c>
      <c r="J59" s="7">
        <f>PlantAccounts[[#This Row],[Opening Cost Balance]]-PlantAccounts[[#This Row],[Opening Accum Depreciation]]</f>
        <v>115315423.27788401</v>
      </c>
      <c r="K59" s="7"/>
      <c r="L59" s="7"/>
      <c r="M59" s="7"/>
      <c r="N59" s="107">
        <v>1779340.9184123408</v>
      </c>
      <c r="O59" s="7">
        <f>'Closeouts and Depr'!H60</f>
        <v>18814456.885663982</v>
      </c>
      <c r="P59" s="7">
        <f>'Closeouts and Depr'!J60</f>
        <v>20013415.565381549</v>
      </c>
      <c r="Q59" s="7">
        <f>'Closeouts and Depr'!M60</f>
        <v>-54616.383333333331</v>
      </c>
      <c r="R59" s="147">
        <f>'Closeouts and Depr'!BA60</f>
        <v>6123287.5663674893</v>
      </c>
      <c r="S59" s="113">
        <f>PlantAccounts[[#This Row],[Depreciation under 1/2 rule]]-PlantAccounts[[#This Row],[Depreciation ]]</f>
        <v>124688.89446804579</v>
      </c>
      <c r="T59" s="113">
        <f>'Closeouts and Depr'!DE60</f>
        <v>6247976.4608355351</v>
      </c>
      <c r="U59" s="112">
        <f>PlantAccounts[[#This Row],[Opening Cost Balance]]+PlantAccounts[[#This Row],[WIP Closeouts ]]+PlantAccounts[[#This Row],[Retirements]]</f>
        <v>197044563.08909407</v>
      </c>
      <c r="V59" s="113">
        <f>PlantAccounts[[#This Row],[Opening Accum Depreciation]]+PlantAccounts[[#This Row],[Depreciation ]]+PlantAccounts[[#This Row],[Retirements]]</f>
        <v>67839011.812195987</v>
      </c>
      <c r="W59" s="113">
        <f>PlantAccounts[[#This Row],[Ending Cost Balance]]-PlantAccounts[[#This Row],[Ending Accum Depreciation]]</f>
        <v>129205551.27689809</v>
      </c>
      <c r="X59" s="113">
        <f>PlantAccounts[[#This Row],[Opening Accum Depreciation]]+PlantAccounts[[#This Row],[Depreciation under 1/2 rule]]+PlantAccounts[[#This Row],[Retirements]]</f>
        <v>67963700.706664026</v>
      </c>
      <c r="Y59" s="113">
        <f>PlantAccounts[[#This Row],[Opening WIP ]]+PlantAccounts[[#This Row],[Capex Excl. COR]]-PlantAccounts[[#This Row],[WIP Closeouts ]]</f>
        <v>580382.23869477212</v>
      </c>
      <c r="Z59" s="113">
        <f>PlantAccounts[[#This Row],[Opening YTD Retirements]]+PlantAccounts[[#This Row],[Retirements]]</f>
        <v>-54616.383333333331</v>
      </c>
      <c r="AA59" s="113">
        <f>PlantAccounts[[#This Row],[Opening YTD Closeouts (Additions)]]+PlantAccounts[[#This Row],[WIP Closeouts ]]</f>
        <v>20013415.565381549</v>
      </c>
      <c r="AB59" s="107">
        <f>PlantAccounts[[#This Row],[Opening YTD Depreciation]]+PlantAccounts[[#This Row],[Depreciation ]]</f>
        <v>6123287.5663674893</v>
      </c>
      <c r="AD59" s="7"/>
      <c r="AE59" s="199"/>
      <c r="AF59" s="59"/>
      <c r="AG59" s="181"/>
    </row>
    <row r="60" spans="1:33">
      <c r="A60" t="s">
        <v>58</v>
      </c>
      <c r="B60" t="s">
        <v>110</v>
      </c>
      <c r="C60">
        <v>47481</v>
      </c>
      <c r="D60">
        <v>47481</v>
      </c>
      <c r="E60" s="126"/>
      <c r="F60" s="3">
        <v>2.92E-2</v>
      </c>
      <c r="G60" s="105">
        <v>3.3399999999999999E-2</v>
      </c>
      <c r="H60" s="7">
        <f>'OH OB'!Z59</f>
        <v>-2502654.6799999997</v>
      </c>
      <c r="I60" s="7">
        <f>'OH OB'!AH59</f>
        <v>-656054.33505392913</v>
      </c>
      <c r="J60" s="7">
        <f>PlantAccounts[[#This Row],[Opening Cost Balance]]-PlantAccounts[[#This Row],[Opening Accum Depreciation]]</f>
        <v>-1846600.3449460706</v>
      </c>
      <c r="K60" s="7"/>
      <c r="L60" s="7"/>
      <c r="M60" s="7"/>
      <c r="N60" s="107">
        <v>0</v>
      </c>
      <c r="O60" s="7">
        <f>'Closeouts and Depr'!H61</f>
        <v>0</v>
      </c>
      <c r="P60" s="7">
        <f>'Closeouts and Depr'!J61</f>
        <v>0</v>
      </c>
      <c r="Q60" s="7">
        <f>'Closeouts and Depr'!M61</f>
        <v>0</v>
      </c>
      <c r="R60" s="147">
        <f>'Closeouts and Depr'!BA61</f>
        <v>-83588.666312000001</v>
      </c>
      <c r="S60" s="113">
        <f>PlantAccounts[[#This Row],[Depreciation under 1/2 rule]]-PlantAccounts[[#This Row],[Depreciation ]]</f>
        <v>0</v>
      </c>
      <c r="T60" s="113">
        <f>'Closeouts and Depr'!DE61</f>
        <v>-83588.666312000001</v>
      </c>
      <c r="U60" s="112">
        <f>PlantAccounts[[#This Row],[Opening Cost Balance]]+PlantAccounts[[#This Row],[WIP Closeouts ]]+PlantAccounts[[#This Row],[Retirements]]</f>
        <v>-2502654.6799999997</v>
      </c>
      <c r="V60" s="113">
        <f>PlantAccounts[[#This Row],[Opening Accum Depreciation]]+PlantAccounts[[#This Row],[Depreciation ]]+PlantAccounts[[#This Row],[Retirements]]</f>
        <v>-739643.00136592914</v>
      </c>
      <c r="W60" s="113">
        <f>PlantAccounts[[#This Row],[Ending Cost Balance]]-PlantAccounts[[#This Row],[Ending Accum Depreciation]]</f>
        <v>-1763011.6786340706</v>
      </c>
      <c r="X60" s="113">
        <f>PlantAccounts[[#This Row],[Opening Accum Depreciation]]+PlantAccounts[[#This Row],[Depreciation under 1/2 rule]]+PlantAccounts[[#This Row],[Retirements]]</f>
        <v>-739643.00136592914</v>
      </c>
      <c r="Y60" s="113">
        <f>PlantAccounts[[#This Row],[Opening WIP ]]+PlantAccounts[[#This Row],[Capex Excl. COR]]-PlantAccounts[[#This Row],[WIP Closeouts ]]</f>
        <v>0</v>
      </c>
      <c r="Z60" s="113">
        <f>PlantAccounts[[#This Row],[Opening YTD Retirements]]+PlantAccounts[[#This Row],[Retirements]]</f>
        <v>0</v>
      </c>
      <c r="AA60" s="113">
        <f>PlantAccounts[[#This Row],[Opening YTD Closeouts (Additions)]]+PlantAccounts[[#This Row],[WIP Closeouts ]]</f>
        <v>0</v>
      </c>
      <c r="AB60" s="107">
        <f>PlantAccounts[[#This Row],[Opening YTD Depreciation]]+PlantAccounts[[#This Row],[Depreciation ]]</f>
        <v>-83588.666312000001</v>
      </c>
      <c r="AD60" s="7"/>
      <c r="AE60" s="199"/>
      <c r="AF60" s="59"/>
      <c r="AG60" s="181"/>
    </row>
    <row r="61" spans="1:33">
      <c r="A61" t="s">
        <v>58</v>
      </c>
      <c r="B61" t="s">
        <v>111</v>
      </c>
      <c r="C61">
        <v>47491</v>
      </c>
      <c r="D61">
        <v>47491</v>
      </c>
      <c r="E61" s="3">
        <v>2.8000000000000001E-2</v>
      </c>
      <c r="F61" s="126"/>
      <c r="G61" s="105">
        <v>3.3399999999999999E-2</v>
      </c>
      <c r="H61" s="7">
        <f>'OH OB'!Z60</f>
        <v>-10188409.926666668</v>
      </c>
      <c r="I61" s="7">
        <f>'OH OB'!AH60</f>
        <v>-1646104.6608268856</v>
      </c>
      <c r="J61" s="7">
        <f>PlantAccounts[[#This Row],[Opening Cost Balance]]-PlantAccounts[[#This Row],[Opening Accum Depreciation]]</f>
        <v>-8542305.2658397816</v>
      </c>
      <c r="K61" s="7"/>
      <c r="L61" s="7"/>
      <c r="M61" s="7"/>
      <c r="N61" s="107">
        <v>0</v>
      </c>
      <c r="O61" s="7">
        <f>'Closeouts and Depr'!H62</f>
        <v>0</v>
      </c>
      <c r="P61" s="7">
        <f>'Closeouts and Depr'!J62</f>
        <v>0</v>
      </c>
      <c r="Q61" s="7">
        <f>'Closeouts and Depr'!M62</f>
        <v>0</v>
      </c>
      <c r="R61" s="113">
        <f>'Closeouts and Depr'!BA62</f>
        <v>-340292.89155066683</v>
      </c>
      <c r="S61" s="113">
        <f>PlantAccounts[[#This Row],[Depreciation under 1/2 rule]]-PlantAccounts[[#This Row],[Depreciation ]]</f>
        <v>0</v>
      </c>
      <c r="T61" s="113">
        <f>'Closeouts and Depr'!DE62</f>
        <v>-340292.89155066665</v>
      </c>
      <c r="U61" s="112">
        <f>PlantAccounts[[#This Row],[Opening Cost Balance]]+PlantAccounts[[#This Row],[WIP Closeouts ]]+PlantAccounts[[#This Row],[Retirements]]</f>
        <v>-10188409.926666668</v>
      </c>
      <c r="V61" s="113">
        <f>PlantAccounts[[#This Row],[Opening Accum Depreciation]]+PlantAccounts[[#This Row],[Depreciation ]]+PlantAccounts[[#This Row],[Retirements]]</f>
        <v>-1986397.5523775525</v>
      </c>
      <c r="W61" s="113">
        <f>PlantAccounts[[#This Row],[Ending Cost Balance]]-PlantAccounts[[#This Row],[Ending Accum Depreciation]]</f>
        <v>-8202012.374289115</v>
      </c>
      <c r="X61" s="113">
        <f>PlantAccounts[[#This Row],[Opening Accum Depreciation]]+PlantAccounts[[#This Row],[Depreciation under 1/2 rule]]+PlantAccounts[[#This Row],[Retirements]]</f>
        <v>-1986397.5523775523</v>
      </c>
      <c r="Y61" s="113">
        <f>PlantAccounts[[#This Row],[Opening WIP ]]+PlantAccounts[[#This Row],[Capex Excl. COR]]-PlantAccounts[[#This Row],[WIP Closeouts ]]</f>
        <v>0</v>
      </c>
      <c r="Z61" s="113">
        <f>PlantAccounts[[#This Row],[Opening YTD Retirements]]+PlantAccounts[[#This Row],[Retirements]]</f>
        <v>0</v>
      </c>
      <c r="AA61" s="113">
        <f>PlantAccounts[[#This Row],[Opening YTD Closeouts (Additions)]]+PlantAccounts[[#This Row],[WIP Closeouts ]]</f>
        <v>0</v>
      </c>
      <c r="AB61" s="107">
        <f>PlantAccounts[[#This Row],[Opening YTD Depreciation]]+PlantAccounts[[#This Row],[Depreciation ]]</f>
        <v>-340292.89155066683</v>
      </c>
      <c r="AD61" s="7"/>
      <c r="AE61" s="199"/>
      <c r="AF61" s="59"/>
      <c r="AG61" s="181"/>
    </row>
    <row r="62" spans="1:33">
      <c r="A62" t="s">
        <v>58</v>
      </c>
      <c r="B62" t="s">
        <v>112</v>
      </c>
      <c r="C62">
        <v>47501</v>
      </c>
      <c r="D62">
        <v>47501</v>
      </c>
      <c r="E62" s="3">
        <v>2.8299999999999999E-2</v>
      </c>
      <c r="F62" s="3">
        <v>3.0200000000000001E-2</v>
      </c>
      <c r="G62" s="106">
        <v>3.3805909345000898E-2</v>
      </c>
      <c r="H62" s="7">
        <f>'OH OB'!Z61</f>
        <v>1883933773.6389832</v>
      </c>
      <c r="I62" s="7">
        <f>'OH OB'!AH61</f>
        <v>882688155.12416434</v>
      </c>
      <c r="J62" s="7">
        <f>PlantAccounts[[#This Row],[Opening Cost Balance]]-PlantAccounts[[#This Row],[Opening Accum Depreciation]]</f>
        <v>1001245618.5148189</v>
      </c>
      <c r="K62" s="7"/>
      <c r="L62" s="7"/>
      <c r="M62" s="7"/>
      <c r="N62" s="107">
        <v>16186529.597286209</v>
      </c>
      <c r="O62" s="7">
        <f>'Closeouts and Depr'!H63</f>
        <v>99708051.480205297</v>
      </c>
      <c r="P62" s="7">
        <f>'Closeouts and Depr'!J63</f>
        <v>100644738.97845291</v>
      </c>
      <c r="Q62" s="7">
        <f>'Closeouts and Depr'!M63</f>
        <v>-1451535.7288888891</v>
      </c>
      <c r="R62" s="113">
        <f>'Closeouts and Depr'!BA63</f>
        <v>64737530.359840803</v>
      </c>
      <c r="S62" s="113">
        <f>PlantAccounts[[#This Row],[Depreciation under 1/2 rule]]-PlantAccounts[[#This Row],[Depreciation ]]</f>
        <v>627222.22213162482</v>
      </c>
      <c r="T62" s="113">
        <f>'Closeouts and Depr'!DE63</f>
        <v>65364752.581972428</v>
      </c>
      <c r="U62" s="112">
        <f>PlantAccounts[[#This Row],[Opening Cost Balance]]+PlantAccounts[[#This Row],[WIP Closeouts ]]+PlantAccounts[[#This Row],[Retirements]]</f>
        <v>1983126976.8885472</v>
      </c>
      <c r="V62" s="113">
        <f>PlantAccounts[[#This Row],[Opening Accum Depreciation]]+PlantAccounts[[#This Row],[Depreciation ]]+PlantAccounts[[#This Row],[Retirements]]</f>
        <v>945974149.75511622</v>
      </c>
      <c r="W62" s="113">
        <f>PlantAccounts[[#This Row],[Ending Cost Balance]]-PlantAccounts[[#This Row],[Ending Accum Depreciation]]</f>
        <v>1037152827.133431</v>
      </c>
      <c r="X62" s="113">
        <f>PlantAccounts[[#This Row],[Opening Accum Depreciation]]+PlantAccounts[[#This Row],[Depreciation under 1/2 rule]]+PlantAccounts[[#This Row],[Retirements]]</f>
        <v>946601371.97724795</v>
      </c>
      <c r="Y62" s="113">
        <f>PlantAccounts[[#This Row],[Opening WIP ]]+PlantAccounts[[#This Row],[Capex Excl. COR]]-PlantAccounts[[#This Row],[WIP Closeouts ]]</f>
        <v>15249842.099038601</v>
      </c>
      <c r="Z62" s="113">
        <f>PlantAccounts[[#This Row],[Opening YTD Retirements]]+PlantAccounts[[#This Row],[Retirements]]</f>
        <v>-1451535.7288888891</v>
      </c>
      <c r="AA62" s="113">
        <f>PlantAccounts[[#This Row],[Opening YTD Closeouts (Additions)]]+PlantAccounts[[#This Row],[WIP Closeouts ]]</f>
        <v>100644738.97845291</v>
      </c>
      <c r="AB62" s="107">
        <f>PlantAccounts[[#This Row],[Opening YTD Depreciation]]+PlantAccounts[[#This Row],[Depreciation ]]</f>
        <v>64737530.359840803</v>
      </c>
      <c r="AD62" s="7"/>
      <c r="AE62" s="199"/>
      <c r="AF62" s="59"/>
      <c r="AG62" s="181"/>
    </row>
    <row r="63" spans="1:33">
      <c r="A63" t="s">
        <v>58</v>
      </c>
      <c r="B63" t="s">
        <v>113</v>
      </c>
      <c r="C63">
        <v>47502</v>
      </c>
      <c r="D63">
        <v>47502</v>
      </c>
      <c r="E63" s="3">
        <v>2.3099999999999999E-2</v>
      </c>
      <c r="F63" s="3">
        <v>2.3800000000000002E-2</v>
      </c>
      <c r="G63" s="106">
        <v>2.7172318094920701E-2</v>
      </c>
      <c r="H63" s="7">
        <v>1115183385.8054206</v>
      </c>
      <c r="I63" s="7">
        <v>379675920.89936519</v>
      </c>
      <c r="J63" s="7">
        <f>PlantAccounts[[#This Row],[Opening Cost Balance]]-PlantAccounts[[#This Row],[Opening Accum Depreciation]]</f>
        <v>735507464.90605545</v>
      </c>
      <c r="K63" s="7"/>
      <c r="L63" s="7"/>
      <c r="M63" s="7"/>
      <c r="N63" s="107">
        <v>2720396.0597389638</v>
      </c>
      <c r="O63" s="7">
        <f>'Closeouts and Depr'!H64</f>
        <v>83060273.078482315</v>
      </c>
      <c r="P63" s="7">
        <f>'Closeouts and Depr'!J64</f>
        <v>83074560.806865841</v>
      </c>
      <c r="Q63" s="7">
        <f>'Closeouts and Depr'!M64</f>
        <v>-753596.40444444446</v>
      </c>
      <c r="R63" s="113">
        <f>'Closeouts and Depr'!BA64</f>
        <v>31002150.766144961</v>
      </c>
      <c r="S63" s="113">
        <f>PlantAccounts[[#This Row],[Depreciation under 1/2 rule]]-PlantAccounts[[#This Row],[Depreciation ]]</f>
        <v>418392.64244222268</v>
      </c>
      <c r="T63" s="113">
        <f>'Closeouts and Depr'!DE64</f>
        <v>31420543.408587184</v>
      </c>
      <c r="U63" s="112">
        <f>PlantAccounts[[#This Row],[Opening Cost Balance]]+PlantAccounts[[#This Row],[WIP Closeouts ]]+PlantAccounts[[#This Row],[Retirements]]</f>
        <v>1197504350.2078421</v>
      </c>
      <c r="V63" s="113">
        <f>PlantAccounts[[#This Row],[Opening Accum Depreciation]]+PlantAccounts[[#This Row],[Depreciation ]]+PlantAccounts[[#This Row],[Retirements]]</f>
        <v>409924475.26106572</v>
      </c>
      <c r="W63" s="113">
        <f>PlantAccounts[[#This Row],[Ending Cost Balance]]-PlantAccounts[[#This Row],[Ending Accum Depreciation]]</f>
        <v>787579874.94677639</v>
      </c>
      <c r="X63" s="113">
        <f>PlantAccounts[[#This Row],[Opening Accum Depreciation]]+PlantAccounts[[#This Row],[Depreciation under 1/2 rule]]+PlantAccounts[[#This Row],[Retirements]]</f>
        <v>410342867.90350789</v>
      </c>
      <c r="Y63" s="113">
        <f>PlantAccounts[[#This Row],[Opening WIP ]]+PlantAccounts[[#This Row],[Capex Excl. COR]]-PlantAccounts[[#This Row],[WIP Closeouts ]]</f>
        <v>2706108.3313554376</v>
      </c>
      <c r="Z63" s="113">
        <f>PlantAccounts[[#This Row],[Opening YTD Retirements]]+PlantAccounts[[#This Row],[Retirements]]</f>
        <v>-753596.40444444446</v>
      </c>
      <c r="AA63" s="113">
        <f>PlantAccounts[[#This Row],[Opening YTD Closeouts (Additions)]]+PlantAccounts[[#This Row],[WIP Closeouts ]]</f>
        <v>83074560.806865841</v>
      </c>
      <c r="AB63" s="107">
        <f>PlantAccounts[[#This Row],[Opening YTD Depreciation]]+PlantAccounts[[#This Row],[Depreciation ]]</f>
        <v>31002150.766144961</v>
      </c>
      <c r="AD63" s="7"/>
      <c r="AE63" s="199"/>
      <c r="AF63" s="59"/>
      <c r="AG63" s="181"/>
    </row>
    <row r="64" spans="1:33">
      <c r="A64" t="s">
        <v>58</v>
      </c>
      <c r="B64" t="s">
        <v>114</v>
      </c>
      <c r="C64">
        <v>47581</v>
      </c>
      <c r="D64">
        <v>47581</v>
      </c>
      <c r="E64" s="126"/>
      <c r="F64" s="3">
        <v>3.0200000000000001E-2</v>
      </c>
      <c r="G64" s="105">
        <v>3.3805909345000898E-2</v>
      </c>
      <c r="H64" s="7">
        <f>'OH OB'!Z63</f>
        <v>-50380912.242779315</v>
      </c>
      <c r="I64" s="7">
        <f>'OH OB'!AH63</f>
        <v>-13061071.740662808</v>
      </c>
      <c r="J64" s="7">
        <f>PlantAccounts[[#This Row],[Opening Cost Balance]]-PlantAccounts[[#This Row],[Opening Accum Depreciation]]</f>
        <v>-37319840.502116509</v>
      </c>
      <c r="K64" s="7"/>
      <c r="L64" s="7"/>
      <c r="M64" s="7"/>
      <c r="N64" s="107">
        <v>-1263676.9005540204</v>
      </c>
      <c r="O64" s="7">
        <f>'Closeouts and Depr'!H65</f>
        <v>0</v>
      </c>
      <c r="P64" s="7">
        <f>'Closeouts and Depr'!J65</f>
        <v>0</v>
      </c>
      <c r="Q64" s="7">
        <f>'Closeouts and Depr'!M65</f>
        <v>761.64333333333332</v>
      </c>
      <c r="R64" s="113">
        <f>'Closeouts and Depr'!BA65</f>
        <v>-1703164.4940270942</v>
      </c>
      <c r="S64" s="113">
        <f>PlantAccounts[[#This Row],[Depreciation under 1/2 rule]]-PlantAccounts[[#This Row],[Depreciation ]]</f>
        <v>4.8160519909579307</v>
      </c>
      <c r="T64" s="113">
        <f>'Closeouts and Depr'!DE65</f>
        <v>-1703159.6779751033</v>
      </c>
      <c r="U64" s="112">
        <f>PlantAccounts[[#This Row],[Opening Cost Balance]]+PlantAccounts[[#This Row],[WIP Closeouts ]]+PlantAccounts[[#This Row],[Retirements]]</f>
        <v>-50380150.599445984</v>
      </c>
      <c r="V64" s="113">
        <f>PlantAccounts[[#This Row],[Opening Accum Depreciation]]+PlantAccounts[[#This Row],[Depreciation ]]+PlantAccounts[[#This Row],[Retirements]]</f>
        <v>-14763474.59135657</v>
      </c>
      <c r="W64" s="113">
        <f>PlantAccounts[[#This Row],[Ending Cost Balance]]-PlantAccounts[[#This Row],[Ending Accum Depreciation]]</f>
        <v>-35616676.008089416</v>
      </c>
      <c r="X64" s="113">
        <f>PlantAccounts[[#This Row],[Opening Accum Depreciation]]+PlantAccounts[[#This Row],[Depreciation under 1/2 rule]]+PlantAccounts[[#This Row],[Retirements]]</f>
        <v>-14763469.775304578</v>
      </c>
      <c r="Y64" s="113">
        <f>PlantAccounts[[#This Row],[Opening WIP ]]+PlantAccounts[[#This Row],[Capex Excl. COR]]-PlantAccounts[[#This Row],[WIP Closeouts ]]</f>
        <v>-1263676.9005540204</v>
      </c>
      <c r="Z64" s="113">
        <f>PlantAccounts[[#This Row],[Opening YTD Retirements]]+PlantAccounts[[#This Row],[Retirements]]</f>
        <v>761.64333333333332</v>
      </c>
      <c r="AA64" s="113">
        <f>PlantAccounts[[#This Row],[Opening YTD Closeouts (Additions)]]+PlantAccounts[[#This Row],[WIP Closeouts ]]</f>
        <v>0</v>
      </c>
      <c r="AB64" s="107">
        <f>PlantAccounts[[#This Row],[Opening YTD Depreciation]]+PlantAccounts[[#This Row],[Depreciation ]]</f>
        <v>-1703164.4940270942</v>
      </c>
      <c r="AD64" s="7"/>
      <c r="AE64" s="199"/>
      <c r="AF64" s="59"/>
      <c r="AG64" s="181"/>
    </row>
    <row r="65" spans="1:33">
      <c r="A65" t="s">
        <v>58</v>
      </c>
      <c r="B65" t="s">
        <v>115</v>
      </c>
      <c r="C65">
        <v>47582</v>
      </c>
      <c r="D65">
        <v>47582</v>
      </c>
      <c r="E65" s="126"/>
      <c r="F65" s="3">
        <v>2.3800000000000002E-2</v>
      </c>
      <c r="G65" s="105">
        <v>2.7172318094920701E-2</v>
      </c>
      <c r="H65" s="7">
        <f>'OH OB'!Z64</f>
        <v>-17286027.836666666</v>
      </c>
      <c r="I65" s="7">
        <f>'OH OB'!AH64</f>
        <v>-2178306.1857372653</v>
      </c>
      <c r="J65" s="7">
        <f>PlantAccounts[[#This Row],[Opening Cost Balance]]-PlantAccounts[[#This Row],[Opening Accum Depreciation]]</f>
        <v>-15107721.650929401</v>
      </c>
      <c r="K65" s="7"/>
      <c r="L65" s="7"/>
      <c r="M65" s="7"/>
      <c r="N65" s="107">
        <v>0</v>
      </c>
      <c r="O65" s="7">
        <f>'Closeouts and Depr'!H66</f>
        <v>0</v>
      </c>
      <c r="P65" s="7">
        <f>'Closeouts and Depr'!J66</f>
        <v>0</v>
      </c>
      <c r="Q65" s="7">
        <f>'Closeouts and Depr'!M66</f>
        <v>6.7266666666666666</v>
      </c>
      <c r="R65" s="113">
        <f>'Closeouts and Depr'!BA66</f>
        <v>-469701.38977398176</v>
      </c>
      <c r="S65" s="113">
        <f>PlantAccounts[[#This Row],[Depreciation under 1/2 rule]]-PlantAccounts[[#This Row],[Depreciation ]]</f>
        <v>3.4187984478194267E-2</v>
      </c>
      <c r="T65" s="113">
        <f>'Closeouts and Depr'!DE66</f>
        <v>-469701.35558599728</v>
      </c>
      <c r="U65" s="112">
        <f>PlantAccounts[[#This Row],[Opening Cost Balance]]+PlantAccounts[[#This Row],[WIP Closeouts ]]+PlantAccounts[[#This Row],[Retirements]]</f>
        <v>-17286021.109999999</v>
      </c>
      <c r="V65" s="113">
        <f>PlantAccounts[[#This Row],[Opening Accum Depreciation]]+PlantAccounts[[#This Row],[Depreciation ]]+PlantAccounts[[#This Row],[Retirements]]</f>
        <v>-2648000.8488445804</v>
      </c>
      <c r="W65" s="113">
        <f>PlantAccounts[[#This Row],[Ending Cost Balance]]-PlantAccounts[[#This Row],[Ending Accum Depreciation]]</f>
        <v>-14638020.261155419</v>
      </c>
      <c r="X65" s="113">
        <f>PlantAccounts[[#This Row],[Opening Accum Depreciation]]+PlantAccounts[[#This Row],[Depreciation under 1/2 rule]]+PlantAccounts[[#This Row],[Retirements]]</f>
        <v>-2648000.8146565962</v>
      </c>
      <c r="Y65" s="113">
        <f>PlantAccounts[[#This Row],[Opening WIP ]]+PlantAccounts[[#This Row],[Capex Excl. COR]]-PlantAccounts[[#This Row],[WIP Closeouts ]]</f>
        <v>0</v>
      </c>
      <c r="Z65" s="113">
        <f>PlantAccounts[[#This Row],[Opening YTD Retirements]]+PlantAccounts[[#This Row],[Retirements]]</f>
        <v>6.7266666666666666</v>
      </c>
      <c r="AA65" s="113">
        <f>PlantAccounts[[#This Row],[Opening YTD Closeouts (Additions)]]+PlantAccounts[[#This Row],[WIP Closeouts ]]</f>
        <v>0</v>
      </c>
      <c r="AB65" s="107">
        <f>PlantAccounts[[#This Row],[Opening YTD Depreciation]]+PlantAccounts[[#This Row],[Depreciation ]]</f>
        <v>-469701.38977398176</v>
      </c>
      <c r="AD65" s="7"/>
      <c r="AE65" s="199"/>
      <c r="AF65" s="59"/>
      <c r="AG65" s="181"/>
    </row>
    <row r="66" spans="1:33">
      <c r="A66" t="s">
        <v>58</v>
      </c>
      <c r="B66" t="s">
        <v>116</v>
      </c>
      <c r="C66">
        <v>47591</v>
      </c>
      <c r="D66">
        <v>47591</v>
      </c>
      <c r="E66" s="3">
        <v>2.8299999999999999E-2</v>
      </c>
      <c r="F66" s="126"/>
      <c r="G66" s="105">
        <v>3.3805909345000898E-2</v>
      </c>
      <c r="H66" s="7">
        <f>'OH OB'!Z65</f>
        <v>-37829985.85606385</v>
      </c>
      <c r="I66" s="7">
        <f>'OH OB'!AH65</f>
        <v>-8295616.7146894969</v>
      </c>
      <c r="J66" s="7">
        <f>PlantAccounts[[#This Row],[Opening Cost Balance]]-PlantAccounts[[#This Row],[Opening Accum Depreciation]]</f>
        <v>-29534369.141374353</v>
      </c>
      <c r="K66" s="7"/>
      <c r="L66" s="7"/>
      <c r="M66" s="7"/>
      <c r="N66" s="107">
        <v>-233965.49393614329</v>
      </c>
      <c r="O66" s="7">
        <f>'Closeouts and Depr'!H67</f>
        <v>0</v>
      </c>
      <c r="P66" s="7">
        <f>'Closeouts and Depr'!J67</f>
        <v>0</v>
      </c>
      <c r="Q66" s="7">
        <f>'Closeouts and Depr'!M67</f>
        <v>7758.31</v>
      </c>
      <c r="R66" s="113">
        <f>'Closeouts and Depr'!BA67</f>
        <v>-1278794.9916503215</v>
      </c>
      <c r="S66" s="113">
        <f>PlantAccounts[[#This Row],[Depreciation under 1/2 rule]]-PlantAccounts[[#This Row],[Depreciation ]]</f>
        <v>49.057639825856313</v>
      </c>
      <c r="T66" s="113">
        <f>'Closeouts and Depr'!DE67</f>
        <v>-1278745.9340104957</v>
      </c>
      <c r="U66" s="112">
        <f>PlantAccounts[[#This Row],[Opening Cost Balance]]+PlantAccounts[[#This Row],[WIP Closeouts ]]+PlantAccounts[[#This Row],[Retirements]]</f>
        <v>-37822227.546063848</v>
      </c>
      <c r="V66" s="113">
        <f>PlantAccounts[[#This Row],[Opening Accum Depreciation]]+PlantAccounts[[#This Row],[Depreciation ]]+PlantAccounts[[#This Row],[Retirements]]</f>
        <v>-9566653.396339817</v>
      </c>
      <c r="W66" s="113">
        <f>PlantAccounts[[#This Row],[Ending Cost Balance]]-PlantAccounts[[#This Row],[Ending Accum Depreciation]]</f>
        <v>-28255574.149724029</v>
      </c>
      <c r="X66" s="113">
        <f>PlantAccounts[[#This Row],[Opening Accum Depreciation]]+PlantAccounts[[#This Row],[Depreciation under 1/2 rule]]+PlantAccounts[[#This Row],[Retirements]]</f>
        <v>-9566604.3386999927</v>
      </c>
      <c r="Y66" s="113">
        <f>PlantAccounts[[#This Row],[Opening WIP ]]+PlantAccounts[[#This Row],[Capex Excl. COR]]-PlantAccounts[[#This Row],[WIP Closeouts ]]</f>
        <v>-233965.49393614329</v>
      </c>
      <c r="Z66" s="113">
        <f>PlantAccounts[[#This Row],[Opening YTD Retirements]]+PlantAccounts[[#This Row],[Retirements]]</f>
        <v>7758.31</v>
      </c>
      <c r="AA66" s="113">
        <f>PlantAccounts[[#This Row],[Opening YTD Closeouts (Additions)]]+PlantAccounts[[#This Row],[WIP Closeouts ]]</f>
        <v>0</v>
      </c>
      <c r="AB66" s="107">
        <f>PlantAccounts[[#This Row],[Opening YTD Depreciation]]+PlantAccounts[[#This Row],[Depreciation ]]</f>
        <v>-1278794.9916503215</v>
      </c>
      <c r="AD66" s="7"/>
      <c r="AE66" s="199"/>
      <c r="AF66" s="59"/>
      <c r="AG66" s="181"/>
    </row>
    <row r="67" spans="1:33">
      <c r="A67" t="s">
        <v>58</v>
      </c>
      <c r="B67" t="s">
        <v>117</v>
      </c>
      <c r="C67">
        <v>47592</v>
      </c>
      <c r="D67">
        <v>47592</v>
      </c>
      <c r="E67" s="3">
        <v>2.3099999999999999E-2</v>
      </c>
      <c r="F67" s="126"/>
      <c r="G67" s="105">
        <v>2.7172318094920701E-2</v>
      </c>
      <c r="H67" s="7">
        <f>'OH OB'!Z66</f>
        <v>-38007989.879886262</v>
      </c>
      <c r="I67" s="7">
        <f>'OH OB'!AH66</f>
        <v>-6048639.5437800623</v>
      </c>
      <c r="J67" s="7">
        <f>PlantAccounts[[#This Row],[Opening Cost Balance]]-PlantAccounts[[#This Row],[Opening Accum Depreciation]]</f>
        <v>-31959350.3361062</v>
      </c>
      <c r="K67" s="7"/>
      <c r="L67" s="7"/>
      <c r="M67" s="7"/>
      <c r="N67" s="107">
        <v>-104849.56011373457</v>
      </c>
      <c r="O67" s="7">
        <f>'Closeouts and Depr'!H68</f>
        <v>0</v>
      </c>
      <c r="P67" s="7">
        <f>'Closeouts and Depr'!J68</f>
        <v>0</v>
      </c>
      <c r="Q67" s="7">
        <f>'Closeouts and Depr'!M68</f>
        <v>45980.286666666674</v>
      </c>
      <c r="R67" s="113">
        <f>'Closeouts and Depr'!BA68</f>
        <v>-1032374.1884402737</v>
      </c>
      <c r="S67" s="113">
        <f>PlantAccounts[[#This Row],[Depreciation under 1/2 rule]]-PlantAccounts[[#This Row],[Depreciation ]]</f>
        <v>233.6927631784929</v>
      </c>
      <c r="T67" s="113">
        <f>'Closeouts and Depr'!DE68</f>
        <v>-1032140.4956770953</v>
      </c>
      <c r="U67" s="112">
        <f>PlantAccounts[[#This Row],[Opening Cost Balance]]+PlantAccounts[[#This Row],[WIP Closeouts ]]+PlantAccounts[[#This Row],[Retirements]]</f>
        <v>-37962009.593219593</v>
      </c>
      <c r="V67" s="113">
        <f>PlantAccounts[[#This Row],[Opening Accum Depreciation]]+PlantAccounts[[#This Row],[Depreciation ]]+PlantAccounts[[#This Row],[Retirements]]</f>
        <v>-7035033.4455536688</v>
      </c>
      <c r="W67" s="113">
        <f>PlantAccounts[[#This Row],[Ending Cost Balance]]-PlantAccounts[[#This Row],[Ending Accum Depreciation]]</f>
        <v>-30926976.147665925</v>
      </c>
      <c r="X67" s="113">
        <f>PlantAccounts[[#This Row],[Opening Accum Depreciation]]+PlantAccounts[[#This Row],[Depreciation under 1/2 rule]]+PlantAccounts[[#This Row],[Retirements]]</f>
        <v>-7034799.7527904902</v>
      </c>
      <c r="Y67" s="113">
        <f>PlantAccounts[[#This Row],[Opening WIP ]]+PlantAccounts[[#This Row],[Capex Excl. COR]]-PlantAccounts[[#This Row],[WIP Closeouts ]]</f>
        <v>-104849.56011373457</v>
      </c>
      <c r="Z67" s="113">
        <f>PlantAccounts[[#This Row],[Opening YTD Retirements]]+PlantAccounts[[#This Row],[Retirements]]</f>
        <v>45980.286666666674</v>
      </c>
      <c r="AA67" s="113">
        <f>PlantAccounts[[#This Row],[Opening YTD Closeouts (Additions)]]+PlantAccounts[[#This Row],[WIP Closeouts ]]</f>
        <v>0</v>
      </c>
      <c r="AB67" s="107">
        <f>PlantAccounts[[#This Row],[Opening YTD Depreciation]]+PlantAccounts[[#This Row],[Depreciation ]]</f>
        <v>-1032374.1884402737</v>
      </c>
      <c r="AD67" s="7"/>
      <c r="AE67" s="199"/>
      <c r="AF67" s="59"/>
      <c r="AG67" s="181"/>
    </row>
    <row r="68" spans="1:33">
      <c r="A68" t="s">
        <v>58</v>
      </c>
      <c r="B68" t="s">
        <v>118</v>
      </c>
      <c r="C68">
        <v>47600</v>
      </c>
      <c r="D68">
        <v>47600</v>
      </c>
      <c r="E68" s="3"/>
      <c r="F68" s="126"/>
      <c r="G68" s="105">
        <v>3.6972263424944397E-2</v>
      </c>
      <c r="H68" s="7">
        <f>'OH OB'!Z67</f>
        <v>5781161.8393480014</v>
      </c>
      <c r="I68" s="7">
        <f>'OH OB'!AH67</f>
        <v>2031936.5872287999</v>
      </c>
      <c r="J68" s="7">
        <f>PlantAccounts[[#This Row],[Opening Cost Balance]]-PlantAccounts[[#This Row],[Opening Accum Depreciation]]</f>
        <v>3749225.2521192012</v>
      </c>
      <c r="K68" s="7"/>
      <c r="L68" s="7"/>
      <c r="M68" s="7"/>
      <c r="N68" s="107">
        <v>0</v>
      </c>
      <c r="O68" s="7">
        <f>'Closeouts and Depr'!H69</f>
        <v>387284.53549600003</v>
      </c>
      <c r="P68" s="7">
        <f>'Closeouts and Depr'!J69</f>
        <v>387284.53549600003</v>
      </c>
      <c r="Q68" s="7">
        <f>'Closeouts and Depr'!M69</f>
        <v>0</v>
      </c>
      <c r="R68" s="113">
        <f>'Closeouts and Depr'!BA69</f>
        <v>218223.76915028918</v>
      </c>
      <c r="S68" s="113">
        <f>PlantAccounts[[#This Row],[Depreciation under 1/2 rule]]-PlantAccounts[[#This Row],[Depreciation ]]</f>
        <v>2678.2622097039421</v>
      </c>
      <c r="T68" s="113">
        <f>'Closeouts and Depr'!DE69</f>
        <v>220902.03135999313</v>
      </c>
      <c r="U68" s="112">
        <f>PlantAccounts[[#This Row],[Opening Cost Balance]]+PlantAccounts[[#This Row],[WIP Closeouts ]]+PlantAccounts[[#This Row],[Retirements]]</f>
        <v>6168446.3748440016</v>
      </c>
      <c r="V68" s="113">
        <f>PlantAccounts[[#This Row],[Opening Accum Depreciation]]+PlantAccounts[[#This Row],[Depreciation ]]+PlantAccounts[[#This Row],[Retirements]]</f>
        <v>2250160.3563790889</v>
      </c>
      <c r="W68" s="113">
        <f>PlantAccounts[[#This Row],[Ending Cost Balance]]-PlantAccounts[[#This Row],[Ending Accum Depreciation]]</f>
        <v>3918286.0184649127</v>
      </c>
      <c r="X68" s="113">
        <f>PlantAccounts[[#This Row],[Opening Accum Depreciation]]+PlantAccounts[[#This Row],[Depreciation under 1/2 rule]]+PlantAccounts[[#This Row],[Retirements]]</f>
        <v>2252838.6185887931</v>
      </c>
      <c r="Y68" s="113">
        <f>PlantAccounts[[#This Row],[Opening WIP ]]+PlantAccounts[[#This Row],[Capex Excl. COR]]-PlantAccounts[[#This Row],[WIP Closeouts ]]</f>
        <v>0</v>
      </c>
      <c r="Z68" s="113">
        <f>PlantAccounts[[#This Row],[Opening YTD Retirements]]+PlantAccounts[[#This Row],[Retirements]]</f>
        <v>0</v>
      </c>
      <c r="AA68" s="113">
        <f>PlantAccounts[[#This Row],[Opening YTD Closeouts (Additions)]]+PlantAccounts[[#This Row],[WIP Closeouts ]]</f>
        <v>387284.53549600003</v>
      </c>
      <c r="AB68" s="107">
        <f>PlantAccounts[[#This Row],[Opening YTD Depreciation]]+PlantAccounts[[#This Row],[Depreciation ]]</f>
        <v>218223.76915028918</v>
      </c>
      <c r="AD68" s="7"/>
      <c r="AE68" s="199"/>
      <c r="AF68" s="59"/>
      <c r="AG68" s="181"/>
    </row>
    <row r="69" spans="1:33">
      <c r="A69" t="s">
        <v>58</v>
      </c>
      <c r="B69" t="s">
        <v>119</v>
      </c>
      <c r="C69">
        <v>47700</v>
      </c>
      <c r="D69">
        <v>47700</v>
      </c>
      <c r="E69" s="3">
        <v>3.6600000000000001E-2</v>
      </c>
      <c r="F69" s="3">
        <v>3.7699999999999997E-2</v>
      </c>
      <c r="G69" s="106">
        <v>2.8855367843967101E-2</v>
      </c>
      <c r="H69" s="7">
        <f>'OH OB'!Z68</f>
        <v>319433810.73632157</v>
      </c>
      <c r="I69" s="7">
        <f>'OH OB'!AH68</f>
        <v>132667364.47776148</v>
      </c>
      <c r="J69" s="7">
        <f>PlantAccounts[[#This Row],[Opening Cost Balance]]-PlantAccounts[[#This Row],[Opening Accum Depreciation]]</f>
        <v>186766446.25856009</v>
      </c>
      <c r="K69" s="7"/>
      <c r="L69" s="7"/>
      <c r="M69" s="7"/>
      <c r="N69" s="107">
        <v>4500533.9070386775</v>
      </c>
      <c r="O69" s="7">
        <f>'Closeouts and Depr'!H70</f>
        <v>39866404.498379931</v>
      </c>
      <c r="P69" s="7">
        <f>'Closeouts and Depr'!J70</f>
        <v>42186839.429296464</v>
      </c>
      <c r="Q69" s="7">
        <f>'Closeouts and Depr'!M70</f>
        <v>-211373.15666666665</v>
      </c>
      <c r="R69" s="113">
        <f>'Closeouts and Depr'!BA70</f>
        <v>9596436.2743785717</v>
      </c>
      <c r="S69" s="113">
        <f>PlantAccounts[[#This Row],[Depreciation under 1/2 rule]]-PlantAccounts[[#This Row],[Depreciation ]]</f>
        <v>226552.59607753903</v>
      </c>
      <c r="T69" s="113">
        <f>'Closeouts and Depr'!DE70</f>
        <v>9822988.8704561107</v>
      </c>
      <c r="U69" s="112">
        <f>PlantAccounts[[#This Row],[Opening Cost Balance]]+PlantAccounts[[#This Row],[WIP Closeouts ]]+PlantAccounts[[#This Row],[Retirements]]</f>
        <v>361409277.00895137</v>
      </c>
      <c r="V69" s="113">
        <f>PlantAccounts[[#This Row],[Opening Accum Depreciation]]+PlantAccounts[[#This Row],[Depreciation ]]+PlantAccounts[[#This Row],[Retirements]]</f>
        <v>142052427.59547338</v>
      </c>
      <c r="W69" s="113">
        <f>PlantAccounts[[#This Row],[Ending Cost Balance]]-PlantAccounts[[#This Row],[Ending Accum Depreciation]]</f>
        <v>219356849.41347799</v>
      </c>
      <c r="X69" s="113">
        <f>PlantAccounts[[#This Row],[Opening Accum Depreciation]]+PlantAccounts[[#This Row],[Depreciation under 1/2 rule]]+PlantAccounts[[#This Row],[Retirements]]</f>
        <v>142278980.19155091</v>
      </c>
      <c r="Y69" s="113">
        <f>PlantAccounts[[#This Row],[Opening WIP ]]+PlantAccounts[[#This Row],[Capex Excl. COR]]-PlantAccounts[[#This Row],[WIP Closeouts ]]</f>
        <v>2180098.9761221409</v>
      </c>
      <c r="Z69" s="113">
        <f>PlantAccounts[[#This Row],[Opening YTD Retirements]]+PlantAccounts[[#This Row],[Retirements]]</f>
        <v>-211373.15666666665</v>
      </c>
      <c r="AA69" s="113">
        <f>PlantAccounts[[#This Row],[Opening YTD Closeouts (Additions)]]+PlantAccounts[[#This Row],[WIP Closeouts ]]</f>
        <v>42186839.429296464</v>
      </c>
      <c r="AB69" s="107">
        <f>PlantAccounts[[#This Row],[Opening YTD Depreciation]]+PlantAccounts[[#This Row],[Depreciation ]]</f>
        <v>9596436.2743785717</v>
      </c>
      <c r="AD69" s="7"/>
      <c r="AE69" s="199"/>
      <c r="AF69" s="59"/>
      <c r="AG69" s="181"/>
    </row>
    <row r="70" spans="1:33">
      <c r="A70" t="s">
        <v>58</v>
      </c>
      <c r="B70" t="s">
        <v>120</v>
      </c>
      <c r="C70">
        <v>47780</v>
      </c>
      <c r="D70">
        <v>47780</v>
      </c>
      <c r="E70" s="126"/>
      <c r="F70" s="3">
        <v>3.7699999999999997E-2</v>
      </c>
      <c r="G70" s="105">
        <v>2.8855367843967101E-2</v>
      </c>
      <c r="H70" s="7">
        <f>'OH OB'!Z69</f>
        <v>-5112381.46</v>
      </c>
      <c r="I70" s="7">
        <f>'OH OB'!AH69</f>
        <v>-1997735.8113835996</v>
      </c>
      <c r="J70" s="7">
        <f>PlantAccounts[[#This Row],[Opening Cost Balance]]-PlantAccounts[[#This Row],[Opening Accum Depreciation]]</f>
        <v>-3114645.6486164005</v>
      </c>
      <c r="K70" s="7"/>
      <c r="L70" s="7"/>
      <c r="M70" s="7"/>
      <c r="N70" s="107">
        <v>0</v>
      </c>
      <c r="O70" s="7">
        <f>'Closeouts and Depr'!H71</f>
        <v>0</v>
      </c>
      <c r="P70" s="7">
        <f>'Closeouts and Depr'!J71</f>
        <v>0</v>
      </c>
      <c r="Q70" s="7">
        <f>'Closeouts and Depr'!M71</f>
        <v>0</v>
      </c>
      <c r="R70" s="147">
        <f>'Closeouts and Depr'!BA71</f>
        <v>-147519.6475869776</v>
      </c>
      <c r="S70" s="113">
        <f>PlantAccounts[[#This Row],[Depreciation under 1/2 rule]]-PlantAccounts[[#This Row],[Depreciation ]]</f>
        <v>0</v>
      </c>
      <c r="T70" s="113">
        <f>'Closeouts and Depr'!DE71</f>
        <v>-147519.64758697757</v>
      </c>
      <c r="U70" s="112">
        <f>PlantAccounts[[#This Row],[Opening Cost Balance]]+PlantAccounts[[#This Row],[WIP Closeouts ]]+PlantAccounts[[#This Row],[Retirements]]</f>
        <v>-5112381.46</v>
      </c>
      <c r="V70" s="113">
        <f>PlantAccounts[[#This Row],[Opening Accum Depreciation]]+PlantAccounts[[#This Row],[Depreciation ]]+PlantAccounts[[#This Row],[Retirements]]</f>
        <v>-2145255.4589705775</v>
      </c>
      <c r="W70" s="113">
        <f>PlantAccounts[[#This Row],[Ending Cost Balance]]-PlantAccounts[[#This Row],[Ending Accum Depreciation]]</f>
        <v>-2967126.0010294225</v>
      </c>
      <c r="X70" s="113">
        <f>PlantAccounts[[#This Row],[Opening Accum Depreciation]]+PlantAccounts[[#This Row],[Depreciation under 1/2 rule]]+PlantAccounts[[#This Row],[Retirements]]</f>
        <v>-2145255.4589705775</v>
      </c>
      <c r="Y70" s="113">
        <f>PlantAccounts[[#This Row],[Opening WIP ]]+PlantAccounts[[#This Row],[Capex Excl. COR]]-PlantAccounts[[#This Row],[WIP Closeouts ]]</f>
        <v>0</v>
      </c>
      <c r="Z70" s="113">
        <f>PlantAccounts[[#This Row],[Opening YTD Retirements]]+PlantAccounts[[#This Row],[Retirements]]</f>
        <v>0</v>
      </c>
      <c r="AA70" s="113">
        <f>PlantAccounts[[#This Row],[Opening YTD Closeouts (Additions)]]+PlantAccounts[[#This Row],[WIP Closeouts ]]</f>
        <v>0</v>
      </c>
      <c r="AB70" s="107">
        <f>PlantAccounts[[#This Row],[Opening YTD Depreciation]]+PlantAccounts[[#This Row],[Depreciation ]]</f>
        <v>-147519.6475869776</v>
      </c>
      <c r="AD70" s="7"/>
      <c r="AE70" s="199"/>
      <c r="AF70" s="59"/>
      <c r="AG70" s="181"/>
    </row>
    <row r="71" spans="1:33">
      <c r="A71" t="s">
        <v>58</v>
      </c>
      <c r="B71" t="s">
        <v>121</v>
      </c>
      <c r="C71">
        <v>47790</v>
      </c>
      <c r="D71">
        <v>47790</v>
      </c>
      <c r="E71" s="3">
        <v>3.6600000000000001E-2</v>
      </c>
      <c r="F71" s="126"/>
      <c r="G71" s="105">
        <v>2.8855367843967101E-2</v>
      </c>
      <c r="H71" s="7">
        <f>'OH OB'!Z70</f>
        <v>-5447961.1235984843</v>
      </c>
      <c r="I71" s="7">
        <f>'OH OB'!AH70</f>
        <v>-1101283.8850045933</v>
      </c>
      <c r="J71" s="7">
        <f>PlantAccounts[[#This Row],[Opening Cost Balance]]-PlantAccounts[[#This Row],[Opening Accum Depreciation]]</f>
        <v>-4346677.2385938913</v>
      </c>
      <c r="K71" s="7"/>
      <c r="L71" s="7"/>
      <c r="M71" s="7"/>
      <c r="N71" s="107">
        <v>-172597.29973484873</v>
      </c>
      <c r="O71" s="7">
        <f>'Closeouts and Depr'!H72</f>
        <v>0</v>
      </c>
      <c r="P71" s="7">
        <f>'Closeouts and Depr'!J72</f>
        <v>0</v>
      </c>
      <c r="Q71" s="7">
        <f>'Closeouts and Depr'!M72</f>
        <v>0</v>
      </c>
      <c r="R71" s="113">
        <f>'Closeouts and Depr'!BA72</f>
        <v>-157202.92222106658</v>
      </c>
      <c r="S71" s="113">
        <f>PlantAccounts[[#This Row],[Depreciation under 1/2 rule]]-PlantAccounts[[#This Row],[Depreciation ]]</f>
        <v>0</v>
      </c>
      <c r="T71" s="113">
        <f>'Closeouts and Depr'!DE72</f>
        <v>-157202.92222106658</v>
      </c>
      <c r="U71" s="112">
        <f>PlantAccounts[[#This Row],[Opening Cost Balance]]+PlantAccounts[[#This Row],[WIP Closeouts ]]+PlantAccounts[[#This Row],[Retirements]]</f>
        <v>-5447961.1235984843</v>
      </c>
      <c r="V71" s="113">
        <f>PlantAccounts[[#This Row],[Opening Accum Depreciation]]+PlantAccounts[[#This Row],[Depreciation ]]+PlantAccounts[[#This Row],[Retirements]]</f>
        <v>-1258486.80722566</v>
      </c>
      <c r="W71" s="113">
        <f>PlantAccounts[[#This Row],[Ending Cost Balance]]-PlantAccounts[[#This Row],[Ending Accum Depreciation]]</f>
        <v>-4189474.3163728244</v>
      </c>
      <c r="X71" s="113">
        <f>PlantAccounts[[#This Row],[Opening Accum Depreciation]]+PlantAccounts[[#This Row],[Depreciation under 1/2 rule]]+PlantAccounts[[#This Row],[Retirements]]</f>
        <v>-1258486.80722566</v>
      </c>
      <c r="Y71" s="113">
        <f>PlantAccounts[[#This Row],[Opening WIP ]]+PlantAccounts[[#This Row],[Capex Excl. COR]]-PlantAccounts[[#This Row],[WIP Closeouts ]]</f>
        <v>-172597.29973484873</v>
      </c>
      <c r="Z71" s="113">
        <f>PlantAccounts[[#This Row],[Opening YTD Retirements]]+PlantAccounts[[#This Row],[Retirements]]</f>
        <v>0</v>
      </c>
      <c r="AA71" s="113">
        <f>PlantAccounts[[#This Row],[Opening YTD Closeouts (Additions)]]+PlantAccounts[[#This Row],[WIP Closeouts ]]</f>
        <v>0</v>
      </c>
      <c r="AB71" s="107">
        <f>PlantAccounts[[#This Row],[Opening YTD Depreciation]]+PlantAccounts[[#This Row],[Depreciation ]]</f>
        <v>-157202.92222106658</v>
      </c>
      <c r="AD71" s="7"/>
      <c r="AE71" s="199"/>
      <c r="AF71" s="59"/>
      <c r="AG71" s="181"/>
    </row>
    <row r="72" spans="1:33">
      <c r="A72" t="s">
        <v>58</v>
      </c>
      <c r="B72" t="s">
        <v>122</v>
      </c>
      <c r="C72">
        <v>47800</v>
      </c>
      <c r="D72">
        <v>47800</v>
      </c>
      <c r="E72" s="3">
        <v>3.8199999999999998E-2</v>
      </c>
      <c r="F72" s="2">
        <v>4.0300000000000002E-2</v>
      </c>
      <c r="G72" s="106">
        <v>0.102542125514617</v>
      </c>
      <c r="H72" s="7">
        <v>563869524.01085079</v>
      </c>
      <c r="I72" s="7">
        <v>171276497.90935671</v>
      </c>
      <c r="J72" s="7">
        <f>PlantAccounts[[#This Row],[Opening Cost Balance]]-PlantAccounts[[#This Row],[Opening Accum Depreciation]]</f>
        <v>392593026.10149407</v>
      </c>
      <c r="K72" s="7"/>
      <c r="L72" s="7"/>
      <c r="M72" s="7"/>
      <c r="N72" s="107">
        <v>159606.21354806423</v>
      </c>
      <c r="O72" s="7">
        <f>'Closeouts and Depr'!H73</f>
        <v>40846465.180130586</v>
      </c>
      <c r="P72" s="7">
        <f>'Closeouts and Depr'!J73</f>
        <v>40812824.765730582</v>
      </c>
      <c r="Q72" s="7">
        <f>'Closeouts and Depr'!M73</f>
        <v>-7085858.5666666673</v>
      </c>
      <c r="R72" s="113">
        <f>'Closeouts and Depr'!BA73</f>
        <v>58902712.78294564</v>
      </c>
      <c r="S72" s="113">
        <f>PlantAccounts[[#This Row],[Depreciation under 1/2 rule]]-PlantAccounts[[#This Row],[Depreciation ]]</f>
        <v>646884.12264819443</v>
      </c>
      <c r="T72" s="113">
        <f>'Closeouts and Depr'!DE73</f>
        <v>59549596.905593835</v>
      </c>
      <c r="U72" s="112">
        <f>PlantAccounts[[#This Row],[Opening Cost Balance]]+PlantAccounts[[#This Row],[WIP Closeouts ]]+PlantAccounts[[#This Row],[Retirements]]</f>
        <v>597596490.20991468</v>
      </c>
      <c r="V72" s="113">
        <f>PlantAccounts[[#This Row],[Opening Accum Depreciation]]+PlantAccounts[[#This Row],[Depreciation ]]+PlantAccounts[[#This Row],[Retirements]]</f>
        <v>223093352.12563568</v>
      </c>
      <c r="W72" s="113">
        <f>PlantAccounts[[#This Row],[Ending Cost Balance]]-PlantAccounts[[#This Row],[Ending Accum Depreciation]]</f>
        <v>374503138.084279</v>
      </c>
      <c r="X72" s="113">
        <f>PlantAccounts[[#This Row],[Opening Accum Depreciation]]+PlantAccounts[[#This Row],[Depreciation under 1/2 rule]]+PlantAccounts[[#This Row],[Retirements]]</f>
        <v>223740236.24828389</v>
      </c>
      <c r="Y72" s="113">
        <f>PlantAccounts[[#This Row],[Opening WIP ]]+PlantAccounts[[#This Row],[Capex Excl. COR]]-PlantAccounts[[#This Row],[WIP Closeouts ]]</f>
        <v>193246.62794806808</v>
      </c>
      <c r="Z72" s="113">
        <f>PlantAccounts[[#This Row],[Opening YTD Retirements]]+PlantAccounts[[#This Row],[Retirements]]</f>
        <v>-7085858.5666666673</v>
      </c>
      <c r="AA72" s="113">
        <f>PlantAccounts[[#This Row],[Opening YTD Closeouts (Additions)]]+PlantAccounts[[#This Row],[WIP Closeouts ]]</f>
        <v>40812824.765730582</v>
      </c>
      <c r="AB72" s="107">
        <f>PlantAccounts[[#This Row],[Opening YTD Depreciation]]+PlantAccounts[[#This Row],[Depreciation ]]</f>
        <v>58902712.78294564</v>
      </c>
      <c r="AD72" s="7"/>
      <c r="AE72" s="199"/>
      <c r="AF72" s="59"/>
      <c r="AG72" s="181"/>
    </row>
    <row r="73" spans="1:33">
      <c r="A73" t="s">
        <v>58</v>
      </c>
      <c r="B73" t="s">
        <v>123</v>
      </c>
      <c r="C73">
        <v>48000</v>
      </c>
      <c r="D73">
        <v>48000</v>
      </c>
      <c r="E73" s="126"/>
      <c r="F73" s="126"/>
      <c r="G73" s="106">
        <v>0</v>
      </c>
      <c r="H73" s="7">
        <f>'OH OB'!Z73</f>
        <v>545845.64135400008</v>
      </c>
      <c r="I73" s="7">
        <f>'OH OB'!AH73</f>
        <v>0</v>
      </c>
      <c r="J73" s="7">
        <f>PlantAccounts[[#This Row],[Opening Cost Balance]]-PlantAccounts[[#This Row],[Opening Accum Depreciation]]</f>
        <v>545845.64135400008</v>
      </c>
      <c r="K73" s="7"/>
      <c r="L73" s="7"/>
      <c r="M73" s="7"/>
      <c r="N73" s="107">
        <v>0</v>
      </c>
      <c r="O73" s="7">
        <f>'Closeouts and Depr'!H74</f>
        <v>0</v>
      </c>
      <c r="P73" s="7">
        <f>'Closeouts and Depr'!J74</f>
        <v>0</v>
      </c>
      <c r="Q73" s="7">
        <f>'Closeouts and Depr'!M74</f>
        <v>0</v>
      </c>
      <c r="R73" s="113">
        <f>'Closeouts and Depr'!BA74</f>
        <v>0</v>
      </c>
      <c r="S73" s="113">
        <f>PlantAccounts[[#This Row],[Depreciation under 1/2 rule]]-PlantAccounts[[#This Row],[Depreciation ]]</f>
        <v>0</v>
      </c>
      <c r="T73" s="113">
        <f>'Closeouts and Depr'!DE74</f>
        <v>0</v>
      </c>
      <c r="U73" s="112">
        <f>PlantAccounts[[#This Row],[Opening Cost Balance]]+PlantAccounts[[#This Row],[WIP Closeouts ]]+PlantAccounts[[#This Row],[Retirements]]</f>
        <v>545845.64135400008</v>
      </c>
      <c r="V73" s="113">
        <f>PlantAccounts[[#This Row],[Opening Accum Depreciation]]+PlantAccounts[[#This Row],[Depreciation ]]+PlantAccounts[[#This Row],[Retirements]]</f>
        <v>0</v>
      </c>
      <c r="W73" s="113">
        <f>PlantAccounts[[#This Row],[Ending Cost Balance]]-PlantAccounts[[#This Row],[Ending Accum Depreciation]]</f>
        <v>545845.64135400008</v>
      </c>
      <c r="X73" s="113">
        <f>PlantAccounts[[#This Row],[Opening Accum Depreciation]]+PlantAccounts[[#This Row],[Depreciation under 1/2 rule]]+PlantAccounts[[#This Row],[Retirements]]</f>
        <v>0</v>
      </c>
      <c r="Y73" s="113">
        <f>PlantAccounts[[#This Row],[Opening WIP ]]+PlantAccounts[[#This Row],[Capex Excl. COR]]-PlantAccounts[[#This Row],[WIP Closeouts ]]</f>
        <v>0</v>
      </c>
      <c r="Z73" s="113">
        <f>PlantAccounts[[#This Row],[Opening YTD Retirements]]+PlantAccounts[[#This Row],[Retirements]]</f>
        <v>0</v>
      </c>
      <c r="AA73" s="113">
        <f>PlantAccounts[[#This Row],[Opening YTD Closeouts (Additions)]]+PlantAccounts[[#This Row],[WIP Closeouts ]]</f>
        <v>0</v>
      </c>
      <c r="AB73" s="107">
        <f>PlantAccounts[[#This Row],[Opening YTD Depreciation]]+PlantAccounts[[#This Row],[Depreciation ]]</f>
        <v>0</v>
      </c>
      <c r="AD73" s="7"/>
      <c r="AE73" s="199"/>
      <c r="AF73" s="59"/>
      <c r="AG73" s="181"/>
    </row>
    <row r="74" spans="1:33">
      <c r="A74" t="s">
        <v>58</v>
      </c>
      <c r="B74" t="s">
        <v>124</v>
      </c>
      <c r="C74">
        <v>48202</v>
      </c>
      <c r="D74">
        <v>48200</v>
      </c>
      <c r="E74" s="126"/>
      <c r="F74" s="126"/>
      <c r="G74" s="105">
        <v>1.44343827799413E-2</v>
      </c>
      <c r="H74" s="7">
        <f>'OH OB'!Z74</f>
        <v>892889.65759500011</v>
      </c>
      <c r="I74" s="7">
        <f>'OH OB'!AH74</f>
        <v>892889.65759500011</v>
      </c>
      <c r="J74" s="7">
        <f>PlantAccounts[[#This Row],[Opening Cost Balance]]-PlantAccounts[[#This Row],[Opening Accum Depreciation]]</f>
        <v>0</v>
      </c>
      <c r="K74" s="7"/>
      <c r="L74" s="7"/>
      <c r="M74" s="7"/>
      <c r="N74" s="107">
        <v>0</v>
      </c>
      <c r="O74" s="7">
        <f>'Closeouts and Depr'!H75</f>
        <v>0</v>
      </c>
      <c r="P74" s="7">
        <f>'Closeouts and Depr'!J75</f>
        <v>0</v>
      </c>
      <c r="Q74" s="7">
        <f>'Closeouts and Depr'!M75</f>
        <v>0</v>
      </c>
      <c r="R74" s="147">
        <f>'Closeouts and Depr'!BA75</f>
        <v>0</v>
      </c>
      <c r="S74" s="113">
        <f>PlantAccounts[[#This Row],[Depreciation under 1/2 rule]]-PlantAccounts[[#This Row],[Depreciation ]]</f>
        <v>12888.31109797695</v>
      </c>
      <c r="T74" s="113">
        <f>'Closeouts and Depr'!DE75</f>
        <v>12888.31109797695</v>
      </c>
      <c r="U74" s="112">
        <f>PlantAccounts[[#This Row],[Opening Cost Balance]]+PlantAccounts[[#This Row],[WIP Closeouts ]]+PlantAccounts[[#This Row],[Retirements]]</f>
        <v>892889.65759500011</v>
      </c>
      <c r="V74" s="113">
        <f>PlantAccounts[[#This Row],[Opening Accum Depreciation]]+PlantAccounts[[#This Row],[Depreciation ]]+PlantAccounts[[#This Row],[Retirements]]</f>
        <v>892889.65759500011</v>
      </c>
      <c r="W74" s="113">
        <f>PlantAccounts[[#This Row],[Ending Cost Balance]]-PlantAccounts[[#This Row],[Ending Accum Depreciation]]</f>
        <v>0</v>
      </c>
      <c r="X74" s="113">
        <f>PlantAccounts[[#This Row],[Opening Accum Depreciation]]+PlantAccounts[[#This Row],[Depreciation under 1/2 rule]]+PlantAccounts[[#This Row],[Retirements]]</f>
        <v>905777.9686929771</v>
      </c>
      <c r="Y74" s="113">
        <f>PlantAccounts[[#This Row],[Opening WIP ]]+PlantAccounts[[#This Row],[Capex Excl. COR]]-PlantAccounts[[#This Row],[WIP Closeouts ]]</f>
        <v>0</v>
      </c>
      <c r="Z74" s="113">
        <f>PlantAccounts[[#This Row],[Opening YTD Retirements]]+PlantAccounts[[#This Row],[Retirements]]</f>
        <v>0</v>
      </c>
      <c r="AA74" s="113">
        <f>PlantAccounts[[#This Row],[Opening YTD Closeouts (Additions)]]+PlantAccounts[[#This Row],[WIP Closeouts ]]</f>
        <v>0</v>
      </c>
      <c r="AB74" s="107">
        <f>PlantAccounts[[#This Row],[Opening YTD Depreciation]]+PlantAccounts[[#This Row],[Depreciation ]]</f>
        <v>0</v>
      </c>
      <c r="AD74" s="7"/>
      <c r="AE74" s="199"/>
      <c r="AF74" s="59"/>
      <c r="AG74" s="181"/>
    </row>
    <row r="75" spans="1:33">
      <c r="A75" t="s">
        <v>58</v>
      </c>
      <c r="B75" t="s">
        <v>125</v>
      </c>
      <c r="C75">
        <v>48205</v>
      </c>
      <c r="D75">
        <v>48200</v>
      </c>
      <c r="E75" s="125"/>
      <c r="F75" s="125"/>
      <c r="G75" s="105">
        <v>1.44343827799413E-2</v>
      </c>
      <c r="H75" s="7">
        <f>'OH OB'!Z75</f>
        <v>1962559.651845</v>
      </c>
      <c r="I75" s="7">
        <f>'OH OB'!AH75</f>
        <v>1962559.651845</v>
      </c>
      <c r="J75" s="7">
        <f>PlantAccounts[[#This Row],[Opening Cost Balance]]-PlantAccounts[[#This Row],[Opening Accum Depreciation]]</f>
        <v>0</v>
      </c>
      <c r="K75" s="7"/>
      <c r="L75" s="7"/>
      <c r="M75" s="7"/>
      <c r="N75" s="107">
        <v>0</v>
      </c>
      <c r="O75" s="7">
        <f>'Closeouts and Depr'!H76</f>
        <v>0</v>
      </c>
      <c r="P75" s="7">
        <f>'Closeouts and Depr'!J76</f>
        <v>0</v>
      </c>
      <c r="Q75" s="7">
        <f>'Closeouts and Depr'!M76</f>
        <v>0</v>
      </c>
      <c r="R75" s="147">
        <f>'Closeouts and Depr'!BA76</f>
        <v>0</v>
      </c>
      <c r="S75" s="113">
        <f>PlantAccounts[[#This Row],[Depreciation under 1/2 rule]]-PlantAccounts[[#This Row],[Depreciation ]]</f>
        <v>28328.337243199068</v>
      </c>
      <c r="T75" s="113">
        <f>'Closeouts and Depr'!DE76</f>
        <v>28328.337243199068</v>
      </c>
      <c r="U75" s="112">
        <f>PlantAccounts[[#This Row],[Opening Cost Balance]]+PlantAccounts[[#This Row],[WIP Closeouts ]]+PlantAccounts[[#This Row],[Retirements]]</f>
        <v>1962559.651845</v>
      </c>
      <c r="V75" s="113">
        <f>PlantAccounts[[#This Row],[Opening Accum Depreciation]]+PlantAccounts[[#This Row],[Depreciation ]]+PlantAccounts[[#This Row],[Retirements]]</f>
        <v>1962559.651845</v>
      </c>
      <c r="W75" s="113">
        <f>PlantAccounts[[#This Row],[Ending Cost Balance]]-PlantAccounts[[#This Row],[Ending Accum Depreciation]]</f>
        <v>0</v>
      </c>
      <c r="X75" s="113">
        <f>PlantAccounts[[#This Row],[Opening Accum Depreciation]]+PlantAccounts[[#This Row],[Depreciation under 1/2 rule]]+PlantAccounts[[#This Row],[Retirements]]</f>
        <v>1990887.9890881991</v>
      </c>
      <c r="Y75" s="113">
        <f>PlantAccounts[[#This Row],[Opening WIP ]]+PlantAccounts[[#This Row],[Capex Excl. COR]]-PlantAccounts[[#This Row],[WIP Closeouts ]]</f>
        <v>0</v>
      </c>
      <c r="Z75" s="113">
        <f>PlantAccounts[[#This Row],[Opening YTD Retirements]]+PlantAccounts[[#This Row],[Retirements]]</f>
        <v>0</v>
      </c>
      <c r="AA75" s="113">
        <f>PlantAccounts[[#This Row],[Opening YTD Closeouts (Additions)]]+PlantAccounts[[#This Row],[WIP Closeouts ]]</f>
        <v>0</v>
      </c>
      <c r="AB75" s="107">
        <f>PlantAccounts[[#This Row],[Opening YTD Depreciation]]+PlantAccounts[[#This Row],[Depreciation ]]</f>
        <v>0</v>
      </c>
      <c r="AD75" s="7"/>
      <c r="AE75" s="199"/>
      <c r="AF75" s="59"/>
      <c r="AG75" s="181"/>
    </row>
    <row r="76" spans="1:33">
      <c r="A76" t="s">
        <v>58</v>
      </c>
      <c r="B76" t="s">
        <v>126</v>
      </c>
      <c r="C76">
        <v>48210</v>
      </c>
      <c r="D76">
        <v>48200</v>
      </c>
      <c r="E76" s="125"/>
      <c r="F76" s="125"/>
      <c r="G76" s="105">
        <v>1.44343827799413E-2</v>
      </c>
      <c r="H76" s="7">
        <f>'OH OB'!Z76</f>
        <v>2063566.3095840001</v>
      </c>
      <c r="I76" s="7">
        <f>'OH OB'!AH76</f>
        <v>1790844.2640514637</v>
      </c>
      <c r="J76" s="7">
        <f>PlantAccounts[[#This Row],[Opening Cost Balance]]-PlantAccounts[[#This Row],[Opening Accum Depreciation]]</f>
        <v>272722.04553253646</v>
      </c>
      <c r="K76" s="7"/>
      <c r="L76" s="7"/>
      <c r="M76" s="7"/>
      <c r="N76" s="107">
        <v>0</v>
      </c>
      <c r="O76" s="7">
        <f>'Closeouts and Depr'!H77</f>
        <v>0</v>
      </c>
      <c r="P76" s="7">
        <f>'Closeouts and Depr'!J77</f>
        <v>0</v>
      </c>
      <c r="Q76" s="7">
        <f>'Closeouts and Depr'!M77</f>
        <v>0</v>
      </c>
      <c r="R76" s="113">
        <f>'Closeouts and Depr'!BA77</f>
        <v>29786.306004326307</v>
      </c>
      <c r="S76" s="113">
        <f>PlantAccounts[[#This Row],[Depreciation under 1/2 rule]]-PlantAccounts[[#This Row],[Depreciation ]]</f>
        <v>0</v>
      </c>
      <c r="T76" s="113">
        <f>'Closeouts and Depr'!DE77</f>
        <v>29786.306004326299</v>
      </c>
      <c r="U76" s="112">
        <f>PlantAccounts[[#This Row],[Opening Cost Balance]]+PlantAccounts[[#This Row],[WIP Closeouts ]]+PlantAccounts[[#This Row],[Retirements]]</f>
        <v>2063566.3095840001</v>
      </c>
      <c r="V76" s="113">
        <f>PlantAccounts[[#This Row],[Opening Accum Depreciation]]+PlantAccounts[[#This Row],[Depreciation ]]+PlantAccounts[[#This Row],[Retirements]]</f>
        <v>1820630.57005579</v>
      </c>
      <c r="W76" s="113">
        <f>PlantAccounts[[#This Row],[Ending Cost Balance]]-PlantAccounts[[#This Row],[Ending Accum Depreciation]]</f>
        <v>242935.73952821014</v>
      </c>
      <c r="X76" s="113">
        <f>PlantAccounts[[#This Row],[Opening Accum Depreciation]]+PlantAccounts[[#This Row],[Depreciation under 1/2 rule]]+PlantAccounts[[#This Row],[Retirements]]</f>
        <v>1820630.57005579</v>
      </c>
      <c r="Y76" s="113">
        <f>PlantAccounts[[#This Row],[Opening WIP ]]+PlantAccounts[[#This Row],[Capex Excl. COR]]-PlantAccounts[[#This Row],[WIP Closeouts ]]</f>
        <v>0</v>
      </c>
      <c r="Z76" s="113">
        <f>PlantAccounts[[#This Row],[Opening YTD Retirements]]+PlantAccounts[[#This Row],[Retirements]]</f>
        <v>0</v>
      </c>
      <c r="AA76" s="113">
        <f>PlantAccounts[[#This Row],[Opening YTD Closeouts (Additions)]]+PlantAccounts[[#This Row],[WIP Closeouts ]]</f>
        <v>0</v>
      </c>
      <c r="AB76" s="107">
        <f>PlantAccounts[[#This Row],[Opening YTD Depreciation]]+PlantAccounts[[#This Row],[Depreciation ]]</f>
        <v>29786.306004326307</v>
      </c>
      <c r="AD76" s="7"/>
      <c r="AE76" s="199"/>
      <c r="AF76" s="59"/>
      <c r="AG76" s="181"/>
    </row>
    <row r="77" spans="1:33">
      <c r="A77" t="s">
        <v>58</v>
      </c>
      <c r="B77" t="s">
        <v>127</v>
      </c>
      <c r="C77">
        <v>48212</v>
      </c>
      <c r="D77">
        <v>48200</v>
      </c>
      <c r="E77" s="125"/>
      <c r="F77" s="125"/>
      <c r="G77" s="105">
        <v>1.44343827799413E-2</v>
      </c>
      <c r="H77" s="7">
        <f>'OH OB'!Z77</f>
        <v>23249839.675009023</v>
      </c>
      <c r="I77" s="7">
        <f>'OH OB'!AH77</f>
        <v>3340867.8997081108</v>
      </c>
      <c r="J77" s="7">
        <f>PlantAccounts[[#This Row],[Opening Cost Balance]]-PlantAccounts[[#This Row],[Opening Accum Depreciation]]</f>
        <v>19908971.775300913</v>
      </c>
      <c r="K77" s="7"/>
      <c r="L77" s="7"/>
      <c r="M77" s="7"/>
      <c r="N77" s="107">
        <v>6830571.7070081607</v>
      </c>
      <c r="O77" s="7">
        <f>'Closeouts and Depr'!H78</f>
        <v>4271465.0844477015</v>
      </c>
      <c r="P77" s="7">
        <f>'Closeouts and Depr'!J78</f>
        <v>1737547.4089581612</v>
      </c>
      <c r="Q77" s="7">
        <f>'Closeouts and Depr'!M78</f>
        <v>-96684.198988000004</v>
      </c>
      <c r="R77" s="113">
        <f>'Closeouts and Depr'!BA78</f>
        <v>343009.36882434087</v>
      </c>
      <c r="S77" s="113">
        <f>PlantAccounts[[#This Row],[Depreciation under 1/2 rule]]-PlantAccounts[[#This Row],[Depreciation ]]</f>
        <v>4430.140448121645</v>
      </c>
      <c r="T77" s="113">
        <f>'Closeouts and Depr'!DE78</f>
        <v>347439.50927246251</v>
      </c>
      <c r="U77" s="112">
        <f>PlantAccounts[[#This Row],[Opening Cost Balance]]+PlantAccounts[[#This Row],[WIP Closeouts ]]+PlantAccounts[[#This Row],[Retirements]]</f>
        <v>24890702.884979185</v>
      </c>
      <c r="V77" s="113">
        <f>PlantAccounts[[#This Row],[Opening Accum Depreciation]]+PlantAccounts[[#This Row],[Depreciation ]]+PlantAccounts[[#This Row],[Retirements]]</f>
        <v>3587193.0695444518</v>
      </c>
      <c r="W77" s="113">
        <f>PlantAccounts[[#This Row],[Ending Cost Balance]]-PlantAccounts[[#This Row],[Ending Accum Depreciation]]</f>
        <v>21303509.815434732</v>
      </c>
      <c r="X77" s="113">
        <f>PlantAccounts[[#This Row],[Opening Accum Depreciation]]+PlantAccounts[[#This Row],[Depreciation under 1/2 rule]]+PlantAccounts[[#This Row],[Retirements]]</f>
        <v>3591623.2099925736</v>
      </c>
      <c r="Y77" s="113">
        <f>PlantAccounts[[#This Row],[Opening WIP ]]+PlantAccounts[[#This Row],[Capex Excl. COR]]-PlantAccounts[[#This Row],[WIP Closeouts ]]</f>
        <v>9364489.3824976999</v>
      </c>
      <c r="Z77" s="113">
        <f>PlantAccounts[[#This Row],[Opening YTD Retirements]]+PlantAccounts[[#This Row],[Retirements]]</f>
        <v>-96684.198988000004</v>
      </c>
      <c r="AA77" s="113">
        <f>PlantAccounts[[#This Row],[Opening YTD Closeouts (Additions)]]+PlantAccounts[[#This Row],[WIP Closeouts ]]</f>
        <v>1737547.4089581612</v>
      </c>
      <c r="AB77" s="107">
        <f>PlantAccounts[[#This Row],[Opening YTD Depreciation]]+PlantAccounts[[#This Row],[Depreciation ]]</f>
        <v>343009.36882434087</v>
      </c>
      <c r="AD77" s="7"/>
      <c r="AE77" s="199"/>
      <c r="AF77" s="59"/>
      <c r="AG77" s="181"/>
    </row>
    <row r="78" spans="1:33">
      <c r="A78" t="s">
        <v>58</v>
      </c>
      <c r="B78" t="s">
        <v>128</v>
      </c>
      <c r="C78">
        <v>48251</v>
      </c>
      <c r="D78">
        <v>48200</v>
      </c>
      <c r="E78" s="1"/>
      <c r="F78" s="125"/>
      <c r="G78" s="105">
        <v>5.61677460218033E-2</v>
      </c>
      <c r="H78" s="7">
        <f>'OH OB'!Z78</f>
        <v>78183408.046427354</v>
      </c>
      <c r="I78" s="7">
        <f>'OH OB'!AH78</f>
        <v>13753665.443249222</v>
      </c>
      <c r="J78" s="7">
        <f>PlantAccounts[[#This Row],[Opening Cost Balance]]-PlantAccounts[[#This Row],[Opening Accum Depreciation]]</f>
        <v>64429742.603178129</v>
      </c>
      <c r="K78" s="7"/>
      <c r="L78" s="7"/>
      <c r="M78" s="7"/>
      <c r="N78" s="107">
        <v>0</v>
      </c>
      <c r="O78" s="7">
        <f>'Closeouts and Depr'!H79</f>
        <v>0</v>
      </c>
      <c r="P78" s="7">
        <f>'Closeouts and Depr'!J79</f>
        <v>0</v>
      </c>
      <c r="Q78" s="7">
        <f>'Closeouts and Depr'!M79</f>
        <v>0</v>
      </c>
      <c r="R78" s="113">
        <f>'Closeouts and Depr'!BA79</f>
        <v>4391385.8062707447</v>
      </c>
      <c r="S78" s="113">
        <f>PlantAccounts[[#This Row],[Depreciation under 1/2 rule]]-PlantAccounts[[#This Row],[Depreciation ]]</f>
        <v>0</v>
      </c>
      <c r="T78" s="113">
        <f>'Closeouts and Depr'!DE79</f>
        <v>4391385.8062707437</v>
      </c>
      <c r="U78" s="112">
        <f>PlantAccounts[[#This Row],[Opening Cost Balance]]+PlantAccounts[[#This Row],[WIP Closeouts ]]+PlantAccounts[[#This Row],[Retirements]]</f>
        <v>78183408.046427354</v>
      </c>
      <c r="V78" s="113">
        <f>PlantAccounts[[#This Row],[Opening Accum Depreciation]]+PlantAccounts[[#This Row],[Depreciation ]]+PlantAccounts[[#This Row],[Retirements]]</f>
        <v>18145051.249519967</v>
      </c>
      <c r="W78" s="113">
        <f>PlantAccounts[[#This Row],[Ending Cost Balance]]-PlantAccounts[[#This Row],[Ending Accum Depreciation]]</f>
        <v>60038356.796907388</v>
      </c>
      <c r="X78" s="113">
        <f>PlantAccounts[[#This Row],[Opening Accum Depreciation]]+PlantAccounts[[#This Row],[Depreciation under 1/2 rule]]+PlantAccounts[[#This Row],[Retirements]]</f>
        <v>18145051.249519967</v>
      </c>
      <c r="Y78" s="113">
        <f>PlantAccounts[[#This Row],[Opening WIP ]]+PlantAccounts[[#This Row],[Capex Excl. COR]]-PlantAccounts[[#This Row],[WIP Closeouts ]]</f>
        <v>0</v>
      </c>
      <c r="Z78" s="113">
        <f>PlantAccounts[[#This Row],[Opening YTD Retirements]]+PlantAccounts[[#This Row],[Retirements]]</f>
        <v>0</v>
      </c>
      <c r="AA78" s="113">
        <f>PlantAccounts[[#This Row],[Opening YTD Closeouts (Additions)]]+PlantAccounts[[#This Row],[WIP Closeouts ]]</f>
        <v>0</v>
      </c>
      <c r="AB78" s="107">
        <f>PlantAccounts[[#This Row],[Opening YTD Depreciation]]+PlantAccounts[[#This Row],[Depreciation ]]</f>
        <v>4391385.8062707447</v>
      </c>
      <c r="AD78" s="7"/>
      <c r="AE78" s="199"/>
      <c r="AF78" s="59"/>
      <c r="AG78" s="181"/>
    </row>
    <row r="79" spans="1:33">
      <c r="A79" t="s">
        <v>58</v>
      </c>
      <c r="B79" t="s">
        <v>129</v>
      </c>
      <c r="C79">
        <v>48252</v>
      </c>
      <c r="D79">
        <v>48200</v>
      </c>
      <c r="E79" s="1"/>
      <c r="F79" s="125"/>
      <c r="G79" s="105">
        <v>0.14631178004595499</v>
      </c>
      <c r="H79" s="7">
        <f>'OH OB'!Z79</f>
        <v>21623015.981217708</v>
      </c>
      <c r="I79" s="7">
        <f>'OH OB'!AH79</f>
        <v>2263181.042429721</v>
      </c>
      <c r="J79" s="7">
        <f>PlantAccounts[[#This Row],[Opening Cost Balance]]-PlantAccounts[[#This Row],[Opening Accum Depreciation]]</f>
        <v>19359834.938787989</v>
      </c>
      <c r="K79" s="7"/>
      <c r="L79" s="7"/>
      <c r="M79" s="7"/>
      <c r="N79" s="107">
        <v>0</v>
      </c>
      <c r="O79" s="7">
        <f>'Closeouts and Depr'!H80</f>
        <v>0</v>
      </c>
      <c r="P79" s="7">
        <f>'Closeouts and Depr'!J80</f>
        <v>0</v>
      </c>
      <c r="Q79" s="7">
        <f>'Closeouts and Depr'!M80</f>
        <v>0</v>
      </c>
      <c r="R79" s="113">
        <f>'Closeouts and Depr'!BA80</f>
        <v>3163701.9581740941</v>
      </c>
      <c r="S79" s="113">
        <f>PlantAccounts[[#This Row],[Depreciation under 1/2 rule]]-PlantAccounts[[#This Row],[Depreciation ]]</f>
        <v>0</v>
      </c>
      <c r="T79" s="113">
        <f>'Closeouts and Depr'!DE80</f>
        <v>3163701.9581740941</v>
      </c>
      <c r="U79" s="112">
        <f>PlantAccounts[[#This Row],[Opening Cost Balance]]+PlantAccounts[[#This Row],[WIP Closeouts ]]+PlantAccounts[[#This Row],[Retirements]]</f>
        <v>21623015.981217708</v>
      </c>
      <c r="V79" s="113">
        <f>PlantAccounts[[#This Row],[Opening Accum Depreciation]]+PlantAccounts[[#This Row],[Depreciation ]]+PlantAccounts[[#This Row],[Retirements]]</f>
        <v>5426883.0006038155</v>
      </c>
      <c r="W79" s="113">
        <f>PlantAccounts[[#This Row],[Ending Cost Balance]]-PlantAccounts[[#This Row],[Ending Accum Depreciation]]</f>
        <v>16196132.980613893</v>
      </c>
      <c r="X79" s="113">
        <f>PlantAccounts[[#This Row],[Opening Accum Depreciation]]+PlantAccounts[[#This Row],[Depreciation under 1/2 rule]]+PlantAccounts[[#This Row],[Retirements]]</f>
        <v>5426883.0006038155</v>
      </c>
      <c r="Y79" s="113">
        <f>PlantAccounts[[#This Row],[Opening WIP ]]+PlantAccounts[[#This Row],[Capex Excl. COR]]-PlantAccounts[[#This Row],[WIP Closeouts ]]</f>
        <v>0</v>
      </c>
      <c r="Z79" s="113">
        <f>PlantAccounts[[#This Row],[Opening YTD Retirements]]+PlantAccounts[[#This Row],[Retirements]]</f>
        <v>0</v>
      </c>
      <c r="AA79" s="113">
        <f>PlantAccounts[[#This Row],[Opening YTD Closeouts (Additions)]]+PlantAccounts[[#This Row],[WIP Closeouts ]]</f>
        <v>0</v>
      </c>
      <c r="AB79" s="107">
        <f>PlantAccounts[[#This Row],[Opening YTD Depreciation]]+PlantAccounts[[#This Row],[Depreciation ]]</f>
        <v>3163701.9581740941</v>
      </c>
      <c r="AD79" s="7"/>
      <c r="AE79" s="199"/>
      <c r="AF79" s="59"/>
      <c r="AG79" s="181"/>
    </row>
    <row r="80" spans="1:33">
      <c r="A80" t="s">
        <v>58</v>
      </c>
      <c r="B80" t="s">
        <v>130</v>
      </c>
      <c r="C80">
        <v>48301</v>
      </c>
      <c r="D80">
        <v>48301</v>
      </c>
      <c r="E80" s="125"/>
      <c r="F80" s="125"/>
      <c r="G80" s="105">
        <v>4.0330417479552703E-2</v>
      </c>
      <c r="H80" s="7">
        <f>'OH OB'!Z80</f>
        <v>9475017.6951774489</v>
      </c>
      <c r="I80" s="7">
        <f>'OH OB'!AH80</f>
        <v>6967445.7152061006</v>
      </c>
      <c r="J80" s="7">
        <f>PlantAccounts[[#This Row],[Opening Cost Balance]]-PlantAccounts[[#This Row],[Opening Accum Depreciation]]</f>
        <v>2507571.9799713483</v>
      </c>
      <c r="K80" s="7"/>
      <c r="L80" s="7"/>
      <c r="M80" s="7"/>
      <c r="N80" s="107">
        <v>171106.76385321139</v>
      </c>
      <c r="O80" s="7">
        <f>'Closeouts and Depr'!H81</f>
        <v>55353.759193706712</v>
      </c>
      <c r="P80" s="7">
        <f>'Closeouts and Depr'!J81</f>
        <v>55353.759193706705</v>
      </c>
      <c r="Q80" s="7">
        <f>'Closeouts and Depr'!M81</f>
        <v>-287205.41347249039</v>
      </c>
      <c r="R80" s="147">
        <f>'Closeouts and Depr'!BA81</f>
        <v>379205.0822923457</v>
      </c>
      <c r="S80" s="113">
        <f>PlantAccounts[[#This Row],[Depreciation under 1/2 rule]]-PlantAccounts[[#This Row],[Depreciation ]]</f>
        <v>-1749.0000248841243</v>
      </c>
      <c r="T80" s="113">
        <f>'Closeouts and Depr'!DE81</f>
        <v>377456.08226746158</v>
      </c>
      <c r="U80" s="112">
        <f>PlantAccounts[[#This Row],[Opening Cost Balance]]+PlantAccounts[[#This Row],[WIP Closeouts ]]+PlantAccounts[[#This Row],[Retirements]]</f>
        <v>9243166.0408986658</v>
      </c>
      <c r="V80" s="113">
        <f>PlantAccounts[[#This Row],[Opening Accum Depreciation]]+PlantAccounts[[#This Row],[Depreciation ]]+PlantAccounts[[#This Row],[Retirements]]</f>
        <v>7059445.3840259556</v>
      </c>
      <c r="W80" s="113">
        <f>PlantAccounts[[#This Row],[Ending Cost Balance]]-PlantAccounts[[#This Row],[Ending Accum Depreciation]]</f>
        <v>2183720.6568727102</v>
      </c>
      <c r="X80" s="113">
        <f>PlantAccounts[[#This Row],[Opening Accum Depreciation]]+PlantAccounts[[#This Row],[Depreciation under 1/2 rule]]+PlantAccounts[[#This Row],[Retirements]]</f>
        <v>7057696.3840010716</v>
      </c>
      <c r="Y80" s="113">
        <f>PlantAccounts[[#This Row],[Opening WIP ]]+PlantAccounts[[#This Row],[Capex Excl. COR]]-PlantAccounts[[#This Row],[WIP Closeouts ]]</f>
        <v>171106.76385321139</v>
      </c>
      <c r="Z80" s="113">
        <f>PlantAccounts[[#This Row],[Opening YTD Retirements]]+PlantAccounts[[#This Row],[Retirements]]</f>
        <v>-287205.41347249039</v>
      </c>
      <c r="AA80" s="113">
        <f>PlantAccounts[[#This Row],[Opening YTD Closeouts (Additions)]]+PlantAccounts[[#This Row],[WIP Closeouts ]]</f>
        <v>55353.759193706705</v>
      </c>
      <c r="AB80" s="107">
        <f>PlantAccounts[[#This Row],[Opening YTD Depreciation]]+PlantAccounts[[#This Row],[Depreciation ]]</f>
        <v>379205.0822923457</v>
      </c>
      <c r="AD80" s="7"/>
      <c r="AE80" s="199"/>
      <c r="AF80" s="59"/>
      <c r="AG80" s="181"/>
    </row>
    <row r="81" spans="1:33">
      <c r="A81" t="s">
        <v>58</v>
      </c>
      <c r="B81" t="s">
        <v>131</v>
      </c>
      <c r="C81">
        <v>48305</v>
      </c>
      <c r="D81">
        <v>48305</v>
      </c>
      <c r="E81" s="3"/>
      <c r="F81" s="3"/>
      <c r="G81" s="106">
        <v>0.25</v>
      </c>
      <c r="H81" s="7">
        <f>'OH OB'!Z81</f>
        <v>0</v>
      </c>
      <c r="I81" s="7">
        <f>'OH OB'!AH81</f>
        <v>0</v>
      </c>
      <c r="J81" s="7">
        <f>PlantAccounts[[#This Row],[Opening Cost Balance]]-PlantAccounts[[#This Row],[Opening Accum Depreciation]]</f>
        <v>0</v>
      </c>
      <c r="K81" s="7"/>
      <c r="L81" s="7"/>
      <c r="M81" s="7"/>
      <c r="N81" s="107">
        <v>3602377.3637274783</v>
      </c>
      <c r="O81" s="7">
        <f>'Closeouts and Depr'!H82</f>
        <v>9751430.1502588596</v>
      </c>
      <c r="P81" s="7">
        <f>'Closeouts and Depr'!J82</f>
        <v>9751430.1502588596</v>
      </c>
      <c r="Q81" s="7">
        <f>'Closeouts and Depr'!M82</f>
        <v>0</v>
      </c>
      <c r="R81" s="147">
        <f>'Closeouts and Depr'!BA82</f>
        <v>762938.87017956795</v>
      </c>
      <c r="S81" s="113">
        <f>PlantAccounts[[#This Row],[Depreciation under 1/2 rule]]-PlantAccounts[[#This Row],[Depreciation ]]</f>
        <v>455989.8986027895</v>
      </c>
      <c r="T81" s="113">
        <f>'Closeouts and Depr'!DE82</f>
        <v>1218928.7687823575</v>
      </c>
      <c r="U81" s="112">
        <f>PlantAccounts[[#This Row],[Opening Cost Balance]]+PlantAccounts[[#This Row],[WIP Closeouts ]]+PlantAccounts[[#This Row],[Retirements]]</f>
        <v>9751430.1502588596</v>
      </c>
      <c r="V81" s="113">
        <f>PlantAccounts[[#This Row],[Opening Accum Depreciation]]+PlantAccounts[[#This Row],[Depreciation ]]+PlantAccounts[[#This Row],[Retirements]]</f>
        <v>762938.87017956795</v>
      </c>
      <c r="W81" s="113">
        <f>PlantAccounts[[#This Row],[Ending Cost Balance]]-PlantAccounts[[#This Row],[Ending Accum Depreciation]]</f>
        <v>8988491.2800792921</v>
      </c>
      <c r="X81" s="113">
        <f>PlantAccounts[[#This Row],[Opening Accum Depreciation]]+PlantAccounts[[#This Row],[Depreciation under 1/2 rule]]+PlantAccounts[[#This Row],[Retirements]]</f>
        <v>1218928.7687823575</v>
      </c>
      <c r="Y81" s="113">
        <f>PlantAccounts[[#This Row],[Opening WIP ]]+PlantAccounts[[#This Row],[Capex Excl. COR]]-PlantAccounts[[#This Row],[WIP Closeouts ]]</f>
        <v>3602377.3637274783</v>
      </c>
      <c r="Z81" s="113">
        <f>PlantAccounts[[#This Row],[Opening YTD Retirements]]+PlantAccounts[[#This Row],[Retirements]]</f>
        <v>0</v>
      </c>
      <c r="AA81" s="113">
        <f>PlantAccounts[[#This Row],[Opening YTD Closeouts (Additions)]]+PlantAccounts[[#This Row],[WIP Closeouts ]]</f>
        <v>9751430.1502588596</v>
      </c>
      <c r="AB81" s="107">
        <f>PlantAccounts[[#This Row],[Opening YTD Depreciation]]+PlantAccounts[[#This Row],[Depreciation ]]</f>
        <v>762938.87017956795</v>
      </c>
      <c r="AD81" s="7"/>
      <c r="AE81" s="199"/>
      <c r="AF81" s="59"/>
      <c r="AG81" s="181"/>
    </row>
    <row r="82" spans="1:33">
      <c r="A82" t="s">
        <v>58</v>
      </c>
      <c r="B82" t="s">
        <v>132</v>
      </c>
      <c r="C82">
        <v>49101</v>
      </c>
      <c r="D82">
        <v>49101</v>
      </c>
      <c r="E82" s="3"/>
      <c r="F82" s="210"/>
      <c r="G82" s="105">
        <v>8.7675357303682894E-2</v>
      </c>
      <c r="H82" s="7">
        <f>'OH OB'!Z82</f>
        <v>75996870.596499056</v>
      </c>
      <c r="I82" s="7">
        <f>'OH OB'!AH82</f>
        <v>37576290.385986984</v>
      </c>
      <c r="J82" s="7">
        <f>PlantAccounts[[#This Row],[Opening Cost Balance]]-PlantAccounts[[#This Row],[Opening Accum Depreciation]]</f>
        <v>38420580.210512072</v>
      </c>
      <c r="K82" s="7"/>
      <c r="L82" s="7"/>
      <c r="M82" s="7"/>
      <c r="N82" s="107">
        <v>0</v>
      </c>
      <c r="O82" s="7">
        <f>'Closeouts and Depr'!H83</f>
        <v>0</v>
      </c>
      <c r="P82" s="7">
        <f>'Closeouts and Depr'!J83</f>
        <v>0</v>
      </c>
      <c r="Q82" s="7">
        <f>'Closeouts and Depr'!M83</f>
        <v>-18684121.136528</v>
      </c>
      <c r="R82" s="147">
        <f>'Closeouts and Depr'!BA83</f>
        <v>6663052.7835098067</v>
      </c>
      <c r="S82" s="113">
        <f>PlantAccounts[[#This Row],[Depreciation under 1/2 rule]]-PlantAccounts[[#This Row],[Depreciation ]]</f>
        <v>-819068.49827519245</v>
      </c>
      <c r="T82" s="113">
        <f>'Closeouts and Depr'!DE83</f>
        <v>5843984.2852346143</v>
      </c>
      <c r="U82" s="112">
        <f>PlantAccounts[[#This Row],[Opening Cost Balance]]+PlantAccounts[[#This Row],[WIP Closeouts ]]+PlantAccounts[[#This Row],[Retirements]]</f>
        <v>57312749.459971055</v>
      </c>
      <c r="V82" s="113">
        <f>PlantAccounts[[#This Row],[Opening Accum Depreciation]]+PlantAccounts[[#This Row],[Depreciation ]]+PlantAccounts[[#This Row],[Retirements]]</f>
        <v>25555222.032968789</v>
      </c>
      <c r="W82" s="113">
        <f>PlantAccounts[[#This Row],[Ending Cost Balance]]-PlantAccounts[[#This Row],[Ending Accum Depreciation]]</f>
        <v>31757527.427002266</v>
      </c>
      <c r="X82" s="113">
        <f>PlantAccounts[[#This Row],[Opening Accum Depreciation]]+PlantAccounts[[#This Row],[Depreciation under 1/2 rule]]+PlantAccounts[[#This Row],[Retirements]]</f>
        <v>24736153.534693599</v>
      </c>
      <c r="Y82" s="113">
        <f>PlantAccounts[[#This Row],[Opening WIP ]]+PlantAccounts[[#This Row],[Capex Excl. COR]]-PlantAccounts[[#This Row],[WIP Closeouts ]]</f>
        <v>0</v>
      </c>
      <c r="Z82" s="113">
        <f>PlantAccounts[[#This Row],[Opening YTD Retirements]]+PlantAccounts[[#This Row],[Retirements]]</f>
        <v>-18684121.136528</v>
      </c>
      <c r="AA82" s="113">
        <f>PlantAccounts[[#This Row],[Opening YTD Closeouts (Additions)]]+PlantAccounts[[#This Row],[WIP Closeouts ]]</f>
        <v>0</v>
      </c>
      <c r="AB82" s="107">
        <f>PlantAccounts[[#This Row],[Opening YTD Depreciation]]+PlantAccounts[[#This Row],[Depreciation ]]</f>
        <v>6663052.7835098067</v>
      </c>
      <c r="AD82" s="7"/>
      <c r="AE82" s="199"/>
      <c r="AF82" s="59"/>
      <c r="AG82" s="181"/>
    </row>
    <row r="83" spans="1:33">
      <c r="A83" t="s">
        <v>58</v>
      </c>
      <c r="B83" t="s">
        <v>133</v>
      </c>
      <c r="C83">
        <v>48306</v>
      </c>
      <c r="D83">
        <v>48306</v>
      </c>
      <c r="E83" s="125"/>
      <c r="F83" s="125"/>
      <c r="G83" s="106">
        <v>0</v>
      </c>
      <c r="H83" s="7">
        <f>'OH OB'!Z83</f>
        <v>7520887.5</v>
      </c>
      <c r="I83" s="7">
        <f>'OH OB'!AH83</f>
        <v>0</v>
      </c>
      <c r="J83" s="7">
        <f>PlantAccounts[[#This Row],[Opening Cost Balance]]-PlantAccounts[[#This Row],[Opening Accum Depreciation]]</f>
        <v>7520887.5</v>
      </c>
      <c r="K83" s="7"/>
      <c r="L83" s="7"/>
      <c r="M83" s="7"/>
      <c r="N83" s="107">
        <v>0</v>
      </c>
      <c r="O83" s="7">
        <f>'Closeouts and Depr'!H84</f>
        <v>0</v>
      </c>
      <c r="P83" s="7">
        <f>'Closeouts and Depr'!J84</f>
        <v>0</v>
      </c>
      <c r="Q83" s="7">
        <f>'Closeouts and Depr'!M84</f>
        <v>0</v>
      </c>
      <c r="R83" s="147">
        <f>'Closeouts and Depr'!BA84</f>
        <v>0</v>
      </c>
      <c r="S83" s="113">
        <f>PlantAccounts[[#This Row],[Depreciation under 1/2 rule]]-PlantAccounts[[#This Row],[Depreciation ]]</f>
        <v>0</v>
      </c>
      <c r="T83" s="113">
        <f>'Closeouts and Depr'!DE84</f>
        <v>0</v>
      </c>
      <c r="U83" s="112">
        <f>PlantAccounts[[#This Row],[Opening Cost Balance]]+PlantAccounts[[#This Row],[WIP Closeouts ]]+PlantAccounts[[#This Row],[Retirements]]</f>
        <v>7520887.5</v>
      </c>
      <c r="V83" s="113">
        <f>PlantAccounts[[#This Row],[Opening Accum Depreciation]]+PlantAccounts[[#This Row],[Depreciation ]]+PlantAccounts[[#This Row],[Retirements]]</f>
        <v>0</v>
      </c>
      <c r="W83" s="113">
        <f>PlantAccounts[[#This Row],[Ending Cost Balance]]-PlantAccounts[[#This Row],[Ending Accum Depreciation]]</f>
        <v>7520887.5</v>
      </c>
      <c r="X83" s="113">
        <f>PlantAccounts[[#This Row],[Opening Accum Depreciation]]+PlantAccounts[[#This Row],[Depreciation under 1/2 rule]]+PlantAccounts[[#This Row],[Retirements]]</f>
        <v>0</v>
      </c>
      <c r="Y83" s="113">
        <f>PlantAccounts[[#This Row],[Opening WIP ]]+PlantAccounts[[#This Row],[Capex Excl. COR]]-PlantAccounts[[#This Row],[WIP Closeouts ]]</f>
        <v>0</v>
      </c>
      <c r="Z83" s="113">
        <f>PlantAccounts[[#This Row],[Opening YTD Retirements]]+PlantAccounts[[#This Row],[Retirements]]</f>
        <v>0</v>
      </c>
      <c r="AA83" s="113">
        <f>PlantAccounts[[#This Row],[Opening YTD Closeouts (Additions)]]+PlantAccounts[[#This Row],[WIP Closeouts ]]</f>
        <v>0</v>
      </c>
      <c r="AB83" s="107">
        <f>PlantAccounts[[#This Row],[Opening YTD Depreciation]]+PlantAccounts[[#This Row],[Depreciation ]]</f>
        <v>0</v>
      </c>
      <c r="AD83" s="7"/>
      <c r="AE83" s="199"/>
      <c r="AF83" s="59"/>
      <c r="AG83" s="181"/>
    </row>
    <row r="84" spans="1:33">
      <c r="A84" t="s">
        <v>58</v>
      </c>
      <c r="B84" t="s">
        <v>134</v>
      </c>
      <c r="C84">
        <v>48307</v>
      </c>
      <c r="D84">
        <v>48307</v>
      </c>
      <c r="E84" s="126"/>
      <c r="F84" s="126"/>
      <c r="G84" s="106">
        <v>0.1</v>
      </c>
      <c r="H84" s="35">
        <f>'OH OB'!Z84</f>
        <v>0</v>
      </c>
      <c r="I84" s="35">
        <f>'OH OB'!AH84</f>
        <v>0</v>
      </c>
      <c r="J84" s="35">
        <f>PlantAccounts[[#This Row],[Opening Cost Balance]]-PlantAccounts[[#This Row],[Opening Accum Depreciation]]</f>
        <v>0</v>
      </c>
      <c r="K84" s="35"/>
      <c r="L84" s="35"/>
      <c r="M84" s="35"/>
      <c r="N84" s="214">
        <v>0</v>
      </c>
      <c r="O84" s="35">
        <f>'Closeouts and Depr'!H85</f>
        <v>0</v>
      </c>
      <c r="P84" s="35">
        <f>'Closeouts and Depr'!J85</f>
        <v>0</v>
      </c>
      <c r="Q84" s="35">
        <f>'Closeouts and Depr'!M85</f>
        <v>0</v>
      </c>
      <c r="R84" s="147">
        <f>'Closeouts and Depr'!BA85</f>
        <v>0</v>
      </c>
      <c r="S84" s="147">
        <f>PlantAccounts[[#This Row],[Depreciation under 1/2 rule]]-PlantAccounts[[#This Row],[Depreciation ]]</f>
        <v>0</v>
      </c>
      <c r="T84" s="147">
        <f>'Closeouts and Depr'!DE85</f>
        <v>0</v>
      </c>
      <c r="U84" s="215">
        <f>PlantAccounts[[#This Row],[Opening Cost Balance]]+PlantAccounts[[#This Row],[WIP Closeouts ]]+PlantAccounts[[#This Row],[Retirements]]</f>
        <v>0</v>
      </c>
      <c r="V84" s="147">
        <f>PlantAccounts[[#This Row],[Opening Accum Depreciation]]+PlantAccounts[[#This Row],[Depreciation ]]+PlantAccounts[[#This Row],[Retirements]]</f>
        <v>0</v>
      </c>
      <c r="W84" s="147">
        <f>PlantAccounts[[#This Row],[Ending Cost Balance]]-PlantAccounts[[#This Row],[Ending Accum Depreciation]]</f>
        <v>0</v>
      </c>
      <c r="X84" s="147">
        <f>PlantAccounts[[#This Row],[Opening Accum Depreciation]]+PlantAccounts[[#This Row],[Depreciation under 1/2 rule]]+PlantAccounts[[#This Row],[Retirements]]</f>
        <v>0</v>
      </c>
      <c r="Y84" s="147">
        <f>PlantAccounts[[#This Row],[Opening WIP ]]+PlantAccounts[[#This Row],[Capex Excl. COR]]-PlantAccounts[[#This Row],[WIP Closeouts ]]</f>
        <v>0</v>
      </c>
      <c r="Z84" s="147">
        <f>PlantAccounts[[#This Row],[Opening YTD Retirements]]+PlantAccounts[[#This Row],[Retirements]]</f>
        <v>0</v>
      </c>
      <c r="AA84" s="147">
        <f>PlantAccounts[[#This Row],[Opening YTD Closeouts (Additions)]]+PlantAccounts[[#This Row],[WIP Closeouts ]]</f>
        <v>0</v>
      </c>
      <c r="AB84" s="214">
        <f>PlantAccounts[[#This Row],[Opening YTD Depreciation]]+PlantAccounts[[#This Row],[Depreciation ]]</f>
        <v>0</v>
      </c>
      <c r="AD84" s="35"/>
      <c r="AE84" s="199"/>
      <c r="AF84" s="59"/>
      <c r="AG84" s="181"/>
    </row>
    <row r="85" spans="1:33">
      <c r="A85" t="s">
        <v>58</v>
      </c>
      <c r="B85" t="s">
        <v>135</v>
      </c>
      <c r="C85">
        <v>49103</v>
      </c>
      <c r="D85">
        <v>49103</v>
      </c>
      <c r="E85" s="3"/>
      <c r="F85" s="126"/>
      <c r="G85" s="105">
        <v>8.2369369917961899E-2</v>
      </c>
      <c r="H85" s="7">
        <f>'OH OB'!Z85</f>
        <v>98874566.362335786</v>
      </c>
      <c r="I85" s="7">
        <f>'OH OB'!AH85</f>
        <v>41289257.20862633</v>
      </c>
      <c r="J85" s="7">
        <f>PlantAccounts[[#This Row],[Opening Cost Balance]]-PlantAccounts[[#This Row],[Opening Accum Depreciation]]</f>
        <v>57585309.153709456</v>
      </c>
      <c r="K85" s="35"/>
      <c r="L85" s="35"/>
      <c r="M85" s="35"/>
      <c r="N85" s="214">
        <v>0</v>
      </c>
      <c r="O85" s="35">
        <f>'Closeouts and Depr'!H86</f>
        <v>0</v>
      </c>
      <c r="P85" s="35">
        <f>'Closeouts and Depr'!J86</f>
        <v>0</v>
      </c>
      <c r="Q85" s="35">
        <f>'Closeouts and Depr'!M86</f>
        <v>0</v>
      </c>
      <c r="R85" s="147">
        <f>'Closeouts and Depr'!BA86</f>
        <v>8144235.732177306</v>
      </c>
      <c r="S85" s="147">
        <f>PlantAccounts[[#This Row],[Depreciation under 1/2 rule]]-PlantAccounts[[#This Row],[Depreciation ]]</f>
        <v>0</v>
      </c>
      <c r="T85" s="147">
        <f>'Closeouts and Depr'!DE86</f>
        <v>8144235.7321773106</v>
      </c>
      <c r="U85" s="215">
        <f>PlantAccounts[[#This Row],[Opening Cost Balance]]+PlantAccounts[[#This Row],[WIP Closeouts ]]+PlantAccounts[[#This Row],[Retirements]]</f>
        <v>98874566.362335786</v>
      </c>
      <c r="V85" s="147">
        <f>PlantAccounts[[#This Row],[Opening Accum Depreciation]]+PlantAccounts[[#This Row],[Depreciation ]]+PlantAccounts[[#This Row],[Retirements]]</f>
        <v>49433492.940803632</v>
      </c>
      <c r="W85" s="147">
        <f>PlantAccounts[[#This Row],[Ending Cost Balance]]-PlantAccounts[[#This Row],[Ending Accum Depreciation]]</f>
        <v>49441073.421532154</v>
      </c>
      <c r="X85" s="147">
        <f>PlantAccounts[[#This Row],[Opening Accum Depreciation]]+PlantAccounts[[#This Row],[Depreciation under 1/2 rule]]+PlantAccounts[[#This Row],[Retirements]]</f>
        <v>49433492.94080364</v>
      </c>
      <c r="Y85" s="147">
        <f>PlantAccounts[[#This Row],[Opening WIP ]]+PlantAccounts[[#This Row],[Capex Excl. COR]]-PlantAccounts[[#This Row],[WIP Closeouts ]]</f>
        <v>0</v>
      </c>
      <c r="Z85" s="147">
        <f>PlantAccounts[[#This Row],[Opening YTD Retirements]]+PlantAccounts[[#This Row],[Retirements]]</f>
        <v>0</v>
      </c>
      <c r="AA85" s="147">
        <f>PlantAccounts[[#This Row],[Opening YTD Closeouts (Additions)]]+PlantAccounts[[#This Row],[WIP Closeouts ]]</f>
        <v>0</v>
      </c>
      <c r="AB85" s="214">
        <f>PlantAccounts[[#This Row],[Opening YTD Depreciation]]+PlantAccounts[[#This Row],[Depreciation ]]</f>
        <v>8144235.732177306</v>
      </c>
      <c r="AD85" s="35"/>
      <c r="AE85" s="199"/>
      <c r="AF85" s="59"/>
      <c r="AG85" s="181"/>
    </row>
    <row r="86" spans="1:33">
      <c r="A86" t="s">
        <v>58</v>
      </c>
      <c r="B86" t="s">
        <v>136</v>
      </c>
      <c r="C86">
        <v>48321</v>
      </c>
      <c r="D86">
        <v>48304</v>
      </c>
      <c r="E86" s="126"/>
      <c r="F86" s="126"/>
      <c r="G86" s="106">
        <v>0.25</v>
      </c>
      <c r="H86" s="7">
        <f>'OH OB'!Z86</f>
        <v>0</v>
      </c>
      <c r="I86" s="7">
        <f>'OH OB'!AH86</f>
        <v>0</v>
      </c>
      <c r="J86" s="7">
        <f>PlantAccounts[[#This Row],[Opening Cost Balance]]-PlantAccounts[[#This Row],[Opening Accum Depreciation]]</f>
        <v>0</v>
      </c>
      <c r="K86" s="7"/>
      <c r="L86" s="7"/>
      <c r="M86" s="7"/>
      <c r="N86" s="107">
        <v>773506.79454010539</v>
      </c>
      <c r="O86" s="7">
        <f>'Closeouts and Depr'!H87</f>
        <v>7764353.5718400003</v>
      </c>
      <c r="P86" s="7">
        <f>'Closeouts and Depr'!J87</f>
        <v>7238962.4339415226</v>
      </c>
      <c r="Q86" s="7">
        <f>'Closeouts and Depr'!M87</f>
        <v>0</v>
      </c>
      <c r="R86" s="147">
        <f>'Closeouts and Depr'!BA87</f>
        <v>566366.75190429075</v>
      </c>
      <c r="S86" s="113">
        <f>PlantAccounts[[#This Row],[Depreciation under 1/2 rule]]-PlantAccounts[[#This Row],[Depreciation ]]</f>
        <v>338503.55233839981</v>
      </c>
      <c r="T86" s="113">
        <f>'Closeouts and Depr'!DE87</f>
        <v>904870.30424269056</v>
      </c>
      <c r="U86" s="112">
        <f>PlantAccounts[[#This Row],[Opening Cost Balance]]+PlantAccounts[[#This Row],[WIP Closeouts ]]+PlantAccounts[[#This Row],[Retirements]]</f>
        <v>7238962.4339415226</v>
      </c>
      <c r="V86" s="113">
        <f>PlantAccounts[[#This Row],[Opening Accum Depreciation]]+PlantAccounts[[#This Row],[Depreciation ]]+PlantAccounts[[#This Row],[Retirements]]</f>
        <v>566366.75190429075</v>
      </c>
      <c r="W86" s="113">
        <f>PlantAccounts[[#This Row],[Ending Cost Balance]]-PlantAccounts[[#This Row],[Ending Accum Depreciation]]</f>
        <v>6672595.6820372315</v>
      </c>
      <c r="X86" s="113">
        <f>PlantAccounts[[#This Row],[Opening Accum Depreciation]]+PlantAccounts[[#This Row],[Depreciation under 1/2 rule]]+PlantAccounts[[#This Row],[Retirements]]</f>
        <v>904870.30424269056</v>
      </c>
      <c r="Y86" s="113">
        <f>PlantAccounts[[#This Row],[Opening WIP ]]+PlantAccounts[[#This Row],[Capex Excl. COR]]-PlantAccounts[[#This Row],[WIP Closeouts ]]</f>
        <v>1298897.932438584</v>
      </c>
      <c r="Z86" s="113">
        <f>PlantAccounts[[#This Row],[Opening YTD Retirements]]+PlantAccounts[[#This Row],[Retirements]]</f>
        <v>0</v>
      </c>
      <c r="AA86" s="113">
        <f>PlantAccounts[[#This Row],[Opening YTD Closeouts (Additions)]]+PlantAccounts[[#This Row],[WIP Closeouts ]]</f>
        <v>7238962.4339415226</v>
      </c>
      <c r="AB86" s="107">
        <f>PlantAccounts[[#This Row],[Opening YTD Depreciation]]+PlantAccounts[[#This Row],[Depreciation ]]</f>
        <v>566366.75190429075</v>
      </c>
      <c r="AD86" s="7"/>
      <c r="AE86" s="199"/>
      <c r="AF86" s="59"/>
      <c r="AG86" s="181"/>
    </row>
    <row r="87" spans="1:33">
      <c r="A87" t="s">
        <v>58</v>
      </c>
      <c r="B87" t="s">
        <v>137</v>
      </c>
      <c r="C87">
        <v>49000</v>
      </c>
      <c r="D87">
        <v>49000</v>
      </c>
      <c r="E87" s="3"/>
      <c r="F87" s="126"/>
      <c r="G87" s="105">
        <v>0.13335110196772801</v>
      </c>
      <c r="H87" s="7">
        <f>'OH OB'!Z87</f>
        <v>19230803.232896712</v>
      </c>
      <c r="I87" s="7">
        <f>'OH OB'!AH87</f>
        <v>8459107.4369722009</v>
      </c>
      <c r="J87" s="7">
        <f>PlantAccounts[[#This Row],[Opening Cost Balance]]-PlantAccounts[[#This Row],[Opening Accum Depreciation]]</f>
        <v>10771695.795924511</v>
      </c>
      <c r="K87" s="7"/>
      <c r="L87" s="7"/>
      <c r="M87" s="7"/>
      <c r="N87" s="107">
        <v>0</v>
      </c>
      <c r="O87" s="7">
        <f>'Closeouts and Depr'!H88</f>
        <v>0</v>
      </c>
      <c r="P87" s="7">
        <f>'Closeouts and Depr'!J88</f>
        <v>0</v>
      </c>
      <c r="Q87" s="7">
        <f>'Closeouts and Depr'!M88</f>
        <v>-4360629.4781458257</v>
      </c>
      <c r="R87" s="147">
        <f>'Closeouts and Depr'!BA88</f>
        <v>2564448.8028313229</v>
      </c>
      <c r="S87" s="113">
        <f>PlantAccounts[[#This Row],[Depreciation under 1/2 rule]]-PlantAccounts[[#This Row],[Depreciation ]]</f>
        <v>-290747.37309185276</v>
      </c>
      <c r="T87" s="113">
        <f>'Closeouts and Depr'!DE88</f>
        <v>2273701.4297394701</v>
      </c>
      <c r="U87" s="112">
        <f>PlantAccounts[[#This Row],[Opening Cost Balance]]+PlantAccounts[[#This Row],[WIP Closeouts ]]+PlantAccounts[[#This Row],[Retirements]]</f>
        <v>14870173.754750885</v>
      </c>
      <c r="V87" s="113">
        <f>PlantAccounts[[#This Row],[Opening Accum Depreciation]]+PlantAccounts[[#This Row],[Depreciation ]]+PlantAccounts[[#This Row],[Retirements]]</f>
        <v>6662926.7616576971</v>
      </c>
      <c r="W87" s="113">
        <f>PlantAccounts[[#This Row],[Ending Cost Balance]]-PlantAccounts[[#This Row],[Ending Accum Depreciation]]</f>
        <v>8207246.9930931879</v>
      </c>
      <c r="X87" s="113">
        <f>PlantAccounts[[#This Row],[Opening Accum Depreciation]]+PlantAccounts[[#This Row],[Depreciation under 1/2 rule]]+PlantAccounts[[#This Row],[Retirements]]</f>
        <v>6372179.3885658449</v>
      </c>
      <c r="Y87" s="113">
        <f>PlantAccounts[[#This Row],[Opening WIP ]]+PlantAccounts[[#This Row],[Capex Excl. COR]]-PlantAccounts[[#This Row],[WIP Closeouts ]]</f>
        <v>0</v>
      </c>
      <c r="Z87" s="113">
        <f>PlantAccounts[[#This Row],[Opening YTD Retirements]]+PlantAccounts[[#This Row],[Retirements]]</f>
        <v>-4360629.4781458257</v>
      </c>
      <c r="AA87" s="113">
        <f>PlantAccounts[[#This Row],[Opening YTD Closeouts (Additions)]]+PlantAccounts[[#This Row],[WIP Closeouts ]]</f>
        <v>0</v>
      </c>
      <c r="AB87" s="107">
        <f>PlantAccounts[[#This Row],[Opening YTD Depreciation]]+PlantAccounts[[#This Row],[Depreciation ]]</f>
        <v>2564448.8028313229</v>
      </c>
      <c r="AD87" s="7"/>
      <c r="AE87" s="199"/>
      <c r="AF87" s="59"/>
      <c r="AG87" s="181"/>
    </row>
    <row r="88" spans="1:33">
      <c r="A88" t="s">
        <v>58</v>
      </c>
      <c r="B88" t="s">
        <v>138</v>
      </c>
      <c r="C88">
        <v>48322</v>
      </c>
      <c r="D88">
        <v>48322</v>
      </c>
      <c r="E88" s="126"/>
      <c r="F88" s="126"/>
      <c r="G88" s="106">
        <v>0.25</v>
      </c>
      <c r="H88" s="7">
        <f>'OH OB'!Z88</f>
        <v>0</v>
      </c>
      <c r="I88" s="7">
        <f>'OH OB'!AH88</f>
        <v>0</v>
      </c>
      <c r="J88" s="7">
        <f>PlantAccounts[[#This Row],[Opening Cost Balance]]-PlantAccounts[[#This Row],[Opening Accum Depreciation]]</f>
        <v>0</v>
      </c>
      <c r="K88" s="7"/>
      <c r="L88" s="7"/>
      <c r="M88" s="7"/>
      <c r="N88" s="107">
        <v>0</v>
      </c>
      <c r="O88" s="7">
        <f>'Closeouts and Depr'!H89</f>
        <v>0</v>
      </c>
      <c r="P88" s="7">
        <f>'Closeouts and Depr'!J89</f>
        <v>0</v>
      </c>
      <c r="Q88" s="7">
        <f>'Closeouts and Depr'!M89</f>
        <v>0</v>
      </c>
      <c r="R88" s="147">
        <f>'Closeouts and Depr'!BA89</f>
        <v>0</v>
      </c>
      <c r="S88" s="113">
        <f>PlantAccounts[[#This Row],[Depreciation under 1/2 rule]]-PlantAccounts[[#This Row],[Depreciation ]]</f>
        <v>0</v>
      </c>
      <c r="T88" s="113">
        <f>'Closeouts and Depr'!DE89</f>
        <v>0</v>
      </c>
      <c r="U88" s="112">
        <f>PlantAccounts[[#This Row],[Opening Cost Balance]]+PlantAccounts[[#This Row],[WIP Closeouts ]]+PlantAccounts[[#This Row],[Retirements]]</f>
        <v>0</v>
      </c>
      <c r="V88" s="113">
        <f>PlantAccounts[[#This Row],[Opening Accum Depreciation]]+PlantAccounts[[#This Row],[Depreciation ]]+PlantAccounts[[#This Row],[Retirements]]</f>
        <v>0</v>
      </c>
      <c r="W88" s="113">
        <f>PlantAccounts[[#This Row],[Ending Cost Balance]]-PlantAccounts[[#This Row],[Ending Accum Depreciation]]</f>
        <v>0</v>
      </c>
      <c r="X88" s="113">
        <f>PlantAccounts[[#This Row],[Opening Accum Depreciation]]+PlantAccounts[[#This Row],[Depreciation under 1/2 rule]]+PlantAccounts[[#This Row],[Retirements]]</f>
        <v>0</v>
      </c>
      <c r="Y88" s="113">
        <f>PlantAccounts[[#This Row],[Opening WIP ]]+PlantAccounts[[#This Row],[Capex Excl. COR]]-PlantAccounts[[#This Row],[WIP Closeouts ]]</f>
        <v>0</v>
      </c>
      <c r="Z88" s="113">
        <f>PlantAccounts[[#This Row],[Opening YTD Retirements]]+PlantAccounts[[#This Row],[Retirements]]</f>
        <v>0</v>
      </c>
      <c r="AA88" s="113">
        <f>PlantAccounts[[#This Row],[Opening YTD Closeouts (Additions)]]+PlantAccounts[[#This Row],[WIP Closeouts ]]</f>
        <v>0</v>
      </c>
      <c r="AB88" s="107">
        <f>PlantAccounts[[#This Row],[Opening YTD Depreciation]]+PlantAccounts[[#This Row],[Depreciation ]]</f>
        <v>0</v>
      </c>
      <c r="AD88" s="7"/>
      <c r="AE88" s="199"/>
      <c r="AF88" s="59"/>
      <c r="AG88" s="181"/>
    </row>
    <row r="89" spans="1:33">
      <c r="A89" t="s">
        <v>58</v>
      </c>
      <c r="B89" t="s">
        <v>139</v>
      </c>
      <c r="C89">
        <v>48400</v>
      </c>
      <c r="D89">
        <v>48403</v>
      </c>
      <c r="E89" s="126"/>
      <c r="F89" s="126"/>
      <c r="G89" s="105">
        <v>4.6530955487568401E-2</v>
      </c>
      <c r="H89" s="7">
        <f>'OH OB'!Z90</f>
        <v>71604929.530567959</v>
      </c>
      <c r="I89" s="7">
        <f>'OH OB'!AH90</f>
        <v>61753601.59242855</v>
      </c>
      <c r="J89" s="7">
        <f>PlantAccounts[[#This Row],[Opening Cost Balance]]-PlantAccounts[[#This Row],[Opening Accum Depreciation]]</f>
        <v>9851327.9381394088</v>
      </c>
      <c r="K89" s="7"/>
      <c r="L89" s="7"/>
      <c r="M89" s="7"/>
      <c r="N89" s="107">
        <v>55368.041212601587</v>
      </c>
      <c r="O89" s="7">
        <f>'Closeouts and Depr'!H90</f>
        <v>9318634.6153282579</v>
      </c>
      <c r="P89" s="7">
        <f>'Closeouts and Depr'!J90</f>
        <v>9318634.6153282579</v>
      </c>
      <c r="Q89" s="7">
        <f>'Closeouts and Depr'!M90</f>
        <v>-5356582.8658362776</v>
      </c>
      <c r="R89" s="113">
        <f>'Closeouts and Depr'!BA90</f>
        <v>3389541.5001580017</v>
      </c>
      <c r="S89" s="113">
        <f>PlantAccounts[[#This Row],[Depreciation under 1/2 rule]]-PlantAccounts[[#This Row],[Depreciation ]]</f>
        <v>34483.315316855442</v>
      </c>
      <c r="T89" s="113">
        <f>'Closeouts and Depr'!DE90</f>
        <v>3424024.8154748571</v>
      </c>
      <c r="U89" s="112">
        <f>PlantAccounts[[#This Row],[Opening Cost Balance]]+PlantAccounts[[#This Row],[WIP Closeouts ]]+PlantAccounts[[#This Row],[Retirements]]</f>
        <v>75566981.280059934</v>
      </c>
      <c r="V89" s="113">
        <f>PlantAccounts[[#This Row],[Opening Accum Depreciation]]+PlantAccounts[[#This Row],[Depreciation ]]+PlantAccounts[[#This Row],[Retirements]]</f>
        <v>59786560.226750277</v>
      </c>
      <c r="W89" s="113">
        <f>PlantAccounts[[#This Row],[Ending Cost Balance]]-PlantAccounts[[#This Row],[Ending Accum Depreciation]]</f>
        <v>15780421.053309657</v>
      </c>
      <c r="X89" s="113">
        <f>PlantAccounts[[#This Row],[Opening Accum Depreciation]]+PlantAccounts[[#This Row],[Depreciation under 1/2 rule]]+PlantAccounts[[#This Row],[Retirements]]</f>
        <v>59821043.542067133</v>
      </c>
      <c r="Y89" s="113">
        <f>PlantAccounts[[#This Row],[Opening WIP ]]+PlantAccounts[[#This Row],[Capex Excl. COR]]-PlantAccounts[[#This Row],[WIP Closeouts ]]</f>
        <v>55368.041212601587</v>
      </c>
      <c r="Z89" s="113">
        <f>PlantAccounts[[#This Row],[Opening YTD Retirements]]+PlantAccounts[[#This Row],[Retirements]]</f>
        <v>-5356582.8658362776</v>
      </c>
      <c r="AA89" s="113">
        <f>PlantAccounts[[#This Row],[Opening YTD Closeouts (Additions)]]+PlantAccounts[[#This Row],[WIP Closeouts ]]</f>
        <v>9318634.6153282579</v>
      </c>
      <c r="AB89" s="107">
        <f>PlantAccounts[[#This Row],[Opening YTD Depreciation]]+PlantAccounts[[#This Row],[Depreciation ]]</f>
        <v>3389541.5001580017</v>
      </c>
      <c r="AD89" s="7"/>
      <c r="AE89" s="199"/>
      <c r="AF89" s="59"/>
      <c r="AG89" s="181"/>
    </row>
    <row r="90" spans="1:33">
      <c r="A90" t="s">
        <v>58</v>
      </c>
      <c r="B90" t="s">
        <v>140</v>
      </c>
      <c r="C90">
        <v>48521</v>
      </c>
      <c r="D90">
        <v>48500</v>
      </c>
      <c r="E90" s="126"/>
      <c r="F90" s="126"/>
      <c r="G90" s="105">
        <v>8.2894322363659401E-2</v>
      </c>
      <c r="H90" s="7">
        <f>'OH OB'!Z91</f>
        <v>22383611.493381277</v>
      </c>
      <c r="I90" s="7">
        <f>'OH OB'!AH91</f>
        <v>7979072.0611554282</v>
      </c>
      <c r="J90" s="7">
        <f>PlantAccounts[[#This Row],[Opening Cost Balance]]-PlantAccounts[[#This Row],[Opening Accum Depreciation]]</f>
        <v>14404539.432225849</v>
      </c>
      <c r="K90" s="7"/>
      <c r="L90" s="7"/>
      <c r="M90" s="7"/>
      <c r="N90" s="107">
        <v>0</v>
      </c>
      <c r="O90" s="7">
        <f>'Closeouts and Depr'!H91</f>
        <v>2077237.8350822791</v>
      </c>
      <c r="P90" s="7">
        <f>'Closeouts and Depr'!J91</f>
        <v>2077237.8350822791</v>
      </c>
      <c r="Q90" s="7">
        <f>'Closeouts and Depr'!M91</f>
        <v>-769823.2286746715</v>
      </c>
      <c r="R90" s="113">
        <f>'Closeouts and Depr'!BA91</f>
        <v>1889391.4712526149</v>
      </c>
      <c r="S90" s="113">
        <f>PlantAccounts[[#This Row],[Depreciation under 1/2 rule]]-PlantAccounts[[#This Row],[Depreciation ]]</f>
        <v>20271.459465899272</v>
      </c>
      <c r="T90" s="113">
        <f>'Closeouts and Depr'!DE91</f>
        <v>1909662.9307185141</v>
      </c>
      <c r="U90" s="112">
        <f>PlantAccounts[[#This Row],[Opening Cost Balance]]+PlantAccounts[[#This Row],[WIP Closeouts ]]+PlantAccounts[[#This Row],[Retirements]]</f>
        <v>23691026.099788882</v>
      </c>
      <c r="V90" s="113">
        <f>PlantAccounts[[#This Row],[Opening Accum Depreciation]]+PlantAccounts[[#This Row],[Depreciation ]]+PlantAccounts[[#This Row],[Retirements]]</f>
        <v>9098640.3037333731</v>
      </c>
      <c r="W90" s="113">
        <f>PlantAccounts[[#This Row],[Ending Cost Balance]]-PlantAccounts[[#This Row],[Ending Accum Depreciation]]</f>
        <v>14592385.796055509</v>
      </c>
      <c r="X90" s="113">
        <f>PlantAccounts[[#This Row],[Opening Accum Depreciation]]+PlantAccounts[[#This Row],[Depreciation under 1/2 rule]]+PlantAccounts[[#This Row],[Retirements]]</f>
        <v>9118911.7631992716</v>
      </c>
      <c r="Y90" s="113">
        <f>PlantAccounts[[#This Row],[Opening WIP ]]+PlantAccounts[[#This Row],[Capex Excl. COR]]-PlantAccounts[[#This Row],[WIP Closeouts ]]</f>
        <v>0</v>
      </c>
      <c r="Z90" s="113">
        <f>PlantAccounts[[#This Row],[Opening YTD Retirements]]+PlantAccounts[[#This Row],[Retirements]]</f>
        <v>-769823.2286746715</v>
      </c>
      <c r="AA90" s="113">
        <f>PlantAccounts[[#This Row],[Opening YTD Closeouts (Additions)]]+PlantAccounts[[#This Row],[WIP Closeouts ]]</f>
        <v>2077237.8350822791</v>
      </c>
      <c r="AB90" s="107">
        <f>PlantAccounts[[#This Row],[Opening YTD Depreciation]]+PlantAccounts[[#This Row],[Depreciation ]]</f>
        <v>1889391.4712526149</v>
      </c>
      <c r="AD90" s="7"/>
      <c r="AE90" s="199"/>
      <c r="AF90" s="59"/>
      <c r="AG90" s="181"/>
    </row>
    <row r="91" spans="1:33">
      <c r="A91" t="s">
        <v>58</v>
      </c>
      <c r="B91" t="s">
        <v>141</v>
      </c>
      <c r="C91">
        <v>48601</v>
      </c>
      <c r="D91">
        <v>48601</v>
      </c>
      <c r="E91" s="126"/>
      <c r="F91" s="126"/>
      <c r="G91" s="105">
        <v>0.11917019965402401</v>
      </c>
      <c r="H91" s="7">
        <f>'OH OB'!Z92</f>
        <v>38263692.491620935</v>
      </c>
      <c r="I91" s="7">
        <f>'OH OB'!AH92</f>
        <v>18817327.309265457</v>
      </c>
      <c r="J91" s="7">
        <f>PlantAccounts[[#This Row],[Opening Cost Balance]]-PlantAccounts[[#This Row],[Opening Accum Depreciation]]</f>
        <v>19446365.182355478</v>
      </c>
      <c r="K91" s="7"/>
      <c r="L91" s="7"/>
      <c r="M91" s="7"/>
      <c r="N91" s="107">
        <v>0</v>
      </c>
      <c r="O91" s="7">
        <f>'Closeouts and Depr'!H92</f>
        <v>2714912.6355690761</v>
      </c>
      <c r="P91" s="7">
        <f>'Closeouts and Depr'!J92</f>
        <v>2714912.6355690761</v>
      </c>
      <c r="Q91" s="7">
        <f>'Closeouts and Depr'!M92</f>
        <v>-2032620.1499219306</v>
      </c>
      <c r="R91" s="113">
        <f>'Closeouts and Depr'!BA92</f>
        <v>4585337.8825926566</v>
      </c>
      <c r="S91" s="113">
        <f>PlantAccounts[[#This Row],[Depreciation under 1/2 rule]]-PlantAccounts[[#This Row],[Depreciation ]]</f>
        <v>15208.457002494484</v>
      </c>
      <c r="T91" s="113">
        <f>'Closeouts and Depr'!DE92</f>
        <v>4600546.3395951511</v>
      </c>
      <c r="U91" s="112">
        <f>PlantAccounts[[#This Row],[Opening Cost Balance]]+PlantAccounts[[#This Row],[WIP Closeouts ]]+PlantAccounts[[#This Row],[Retirements]]</f>
        <v>38945984.977268077</v>
      </c>
      <c r="V91" s="113">
        <f>PlantAccounts[[#This Row],[Opening Accum Depreciation]]+PlantAccounts[[#This Row],[Depreciation ]]+PlantAccounts[[#This Row],[Retirements]]</f>
        <v>21370045.041936181</v>
      </c>
      <c r="W91" s="113">
        <f>PlantAccounts[[#This Row],[Ending Cost Balance]]-PlantAccounts[[#This Row],[Ending Accum Depreciation]]</f>
        <v>17575939.935331896</v>
      </c>
      <c r="X91" s="113">
        <f>PlantAccounts[[#This Row],[Opening Accum Depreciation]]+PlantAccounts[[#This Row],[Depreciation under 1/2 rule]]+PlantAccounts[[#This Row],[Retirements]]</f>
        <v>21385253.498938676</v>
      </c>
      <c r="Y91" s="113">
        <f>PlantAccounts[[#This Row],[Opening WIP ]]+PlantAccounts[[#This Row],[Capex Excl. COR]]-PlantAccounts[[#This Row],[WIP Closeouts ]]</f>
        <v>0</v>
      </c>
      <c r="Z91" s="113">
        <f>PlantAccounts[[#This Row],[Opening YTD Retirements]]+PlantAccounts[[#This Row],[Retirements]]</f>
        <v>-2032620.1499219306</v>
      </c>
      <c r="AA91" s="113">
        <f>PlantAccounts[[#This Row],[Opening YTD Closeouts (Additions)]]+PlantAccounts[[#This Row],[WIP Closeouts ]]</f>
        <v>2714912.6355690761</v>
      </c>
      <c r="AB91" s="107">
        <f>PlantAccounts[[#This Row],[Opening YTD Depreciation]]+PlantAccounts[[#This Row],[Depreciation ]]</f>
        <v>4585337.8825926566</v>
      </c>
      <c r="AD91" s="7"/>
      <c r="AE91" s="199"/>
      <c r="AF91" s="59"/>
      <c r="AG91" s="181"/>
    </row>
    <row r="92" spans="1:33">
      <c r="A92" t="s">
        <v>58</v>
      </c>
      <c r="B92" t="s">
        <v>142</v>
      </c>
      <c r="C92">
        <v>48706</v>
      </c>
      <c r="D92">
        <v>48706</v>
      </c>
      <c r="E92" s="126"/>
      <c r="F92" s="126"/>
      <c r="G92" s="105">
        <v>0.04</v>
      </c>
      <c r="H92" s="7">
        <f>'OH OB'!Z93</f>
        <v>0</v>
      </c>
      <c r="I92" s="7">
        <f>'OH OB'!AH93</f>
        <v>0</v>
      </c>
      <c r="J92" s="7">
        <f>PlantAccounts[[#This Row],[Opening Cost Balance]]-PlantAccounts[[#This Row],[Opening Accum Depreciation]]</f>
        <v>0</v>
      </c>
      <c r="K92" s="7"/>
      <c r="L92" s="7"/>
      <c r="M92" s="7"/>
      <c r="N92" s="107">
        <v>0</v>
      </c>
      <c r="O92" s="7">
        <f>'Closeouts and Depr'!H93</f>
        <v>0</v>
      </c>
      <c r="P92" s="7">
        <f>'Closeouts and Depr'!J93</f>
        <v>0</v>
      </c>
      <c r="Q92" s="7">
        <f>'Closeouts and Depr'!M93</f>
        <v>0</v>
      </c>
      <c r="R92" s="113">
        <f>'Closeouts and Depr'!BA93</f>
        <v>0</v>
      </c>
      <c r="S92" s="113">
        <f>PlantAccounts[[#This Row],[Depreciation under 1/2 rule]]-PlantAccounts[[#This Row],[Depreciation ]]</f>
        <v>0</v>
      </c>
      <c r="T92" s="113">
        <f>'Closeouts and Depr'!DE93</f>
        <v>0</v>
      </c>
      <c r="U92" s="112">
        <f>PlantAccounts[[#This Row],[Opening Cost Balance]]+PlantAccounts[[#This Row],[WIP Closeouts ]]+PlantAccounts[[#This Row],[Retirements]]</f>
        <v>0</v>
      </c>
      <c r="V92" s="113">
        <f>PlantAccounts[[#This Row],[Opening Accum Depreciation]]+PlantAccounts[[#This Row],[Depreciation ]]+PlantAccounts[[#This Row],[Retirements]]</f>
        <v>0</v>
      </c>
      <c r="W92" s="113">
        <f>PlantAccounts[[#This Row],[Ending Cost Balance]]-PlantAccounts[[#This Row],[Ending Accum Depreciation]]</f>
        <v>0</v>
      </c>
      <c r="X92" s="113">
        <f>PlantAccounts[[#This Row],[Opening Accum Depreciation]]+PlantAccounts[[#This Row],[Depreciation under 1/2 rule]]+PlantAccounts[[#This Row],[Retirements]]</f>
        <v>0</v>
      </c>
      <c r="Y92" s="113">
        <f>PlantAccounts[[#This Row],[Opening WIP ]]+PlantAccounts[[#This Row],[Capex Excl. COR]]-PlantAccounts[[#This Row],[WIP Closeouts ]]</f>
        <v>0</v>
      </c>
      <c r="Z92" s="113">
        <f>PlantAccounts[[#This Row],[Opening YTD Retirements]]+PlantAccounts[[#This Row],[Retirements]]</f>
        <v>0</v>
      </c>
      <c r="AA92" s="113">
        <f>PlantAccounts[[#This Row],[Opening YTD Closeouts (Additions)]]+PlantAccounts[[#This Row],[WIP Closeouts ]]</f>
        <v>0</v>
      </c>
      <c r="AB92" s="107">
        <f>PlantAccounts[[#This Row],[Opening YTD Depreciation]]+PlantAccounts[[#This Row],[Depreciation ]]</f>
        <v>0</v>
      </c>
      <c r="AD92" s="7"/>
      <c r="AE92" s="199"/>
      <c r="AF92" s="59"/>
      <c r="AG92" s="181"/>
    </row>
    <row r="93" spans="1:33">
      <c r="A93" t="s">
        <v>58</v>
      </c>
      <c r="B93" t="s">
        <v>143</v>
      </c>
      <c r="C93">
        <v>48796</v>
      </c>
      <c r="D93">
        <v>48796</v>
      </c>
      <c r="E93" s="3">
        <v>0.04</v>
      </c>
      <c r="F93" s="126"/>
      <c r="G93" s="105">
        <v>0.04</v>
      </c>
      <c r="H93" s="7">
        <f>'OH OB'!Z94</f>
        <v>0</v>
      </c>
      <c r="I93" s="7">
        <f>'OH OB'!AH94</f>
        <v>0</v>
      </c>
      <c r="J93" s="7">
        <f>PlantAccounts[[#This Row],[Opening Cost Balance]]-PlantAccounts[[#This Row],[Opening Accum Depreciation]]</f>
        <v>0</v>
      </c>
      <c r="K93" s="7"/>
      <c r="L93" s="7"/>
      <c r="M93" s="7"/>
      <c r="N93" s="107">
        <v>0</v>
      </c>
      <c r="O93" s="7">
        <f>'Closeouts and Depr'!H94</f>
        <v>0</v>
      </c>
      <c r="P93" s="7">
        <f>'Closeouts and Depr'!J94</f>
        <v>0</v>
      </c>
      <c r="Q93" s="7">
        <f>'Closeouts and Depr'!M94</f>
        <v>0</v>
      </c>
      <c r="R93" s="147">
        <f>'Closeouts and Depr'!BA94</f>
        <v>0</v>
      </c>
      <c r="S93" s="113">
        <f>PlantAccounts[[#This Row],[Depreciation under 1/2 rule]]-PlantAccounts[[#This Row],[Depreciation ]]</f>
        <v>0</v>
      </c>
      <c r="T93" s="113">
        <f>'Closeouts and Depr'!DE94</f>
        <v>0</v>
      </c>
      <c r="U93" s="112">
        <f>PlantAccounts[[#This Row],[Opening Cost Balance]]+PlantAccounts[[#This Row],[WIP Closeouts ]]+PlantAccounts[[#This Row],[Retirements]]</f>
        <v>0</v>
      </c>
      <c r="V93" s="113">
        <f>PlantAccounts[[#This Row],[Opening Accum Depreciation]]+PlantAccounts[[#This Row],[Depreciation ]]+PlantAccounts[[#This Row],[Retirements]]</f>
        <v>0</v>
      </c>
      <c r="W93" s="113">
        <f>PlantAccounts[[#This Row],[Ending Cost Balance]]-PlantAccounts[[#This Row],[Ending Accum Depreciation]]</f>
        <v>0</v>
      </c>
      <c r="X93" s="113">
        <f>PlantAccounts[[#This Row],[Opening Accum Depreciation]]+PlantAccounts[[#This Row],[Depreciation under 1/2 rule]]+PlantAccounts[[#This Row],[Retirements]]</f>
        <v>0</v>
      </c>
      <c r="Y93" s="113">
        <f>PlantAccounts[[#This Row],[Opening WIP ]]+PlantAccounts[[#This Row],[Capex Excl. COR]]-PlantAccounts[[#This Row],[WIP Closeouts ]]</f>
        <v>0</v>
      </c>
      <c r="Z93" s="113">
        <f>PlantAccounts[[#This Row],[Opening YTD Retirements]]+PlantAccounts[[#This Row],[Retirements]]</f>
        <v>0</v>
      </c>
      <c r="AA93" s="113">
        <f>PlantAccounts[[#This Row],[Opening YTD Closeouts (Additions)]]+PlantAccounts[[#This Row],[WIP Closeouts ]]</f>
        <v>0</v>
      </c>
      <c r="AB93" s="107">
        <f>PlantAccounts[[#This Row],[Opening YTD Depreciation]]+PlantAccounts[[#This Row],[Depreciation ]]</f>
        <v>0</v>
      </c>
      <c r="AD93" s="7"/>
      <c r="AE93" s="199"/>
      <c r="AF93" s="59"/>
      <c r="AG93" s="181"/>
    </row>
    <row r="94" spans="1:33">
      <c r="A94" t="s">
        <v>58</v>
      </c>
      <c r="B94" t="s">
        <v>144</v>
      </c>
      <c r="C94">
        <v>48801</v>
      </c>
      <c r="D94">
        <v>48801</v>
      </c>
      <c r="E94" s="126"/>
      <c r="F94" s="126"/>
      <c r="G94" s="105">
        <v>0.26251488561958303</v>
      </c>
      <c r="H94" s="7">
        <f>'OH OB'!Z95</f>
        <v>8216594.9919987861</v>
      </c>
      <c r="I94" s="7">
        <f>'OH OB'!AH95</f>
        <v>4494169.8850144316</v>
      </c>
      <c r="J94" s="7">
        <f>PlantAccounts[[#This Row],[Opening Cost Balance]]-PlantAccounts[[#This Row],[Opening Accum Depreciation]]</f>
        <v>3722425.1069843546</v>
      </c>
      <c r="K94" s="7"/>
      <c r="L94" s="7"/>
      <c r="M94" s="7"/>
      <c r="N94" s="107">
        <v>0</v>
      </c>
      <c r="O94" s="7">
        <f>'Closeouts and Depr'!H95</f>
        <v>231220.397432064</v>
      </c>
      <c r="P94" s="7">
        <f>'Closeouts and Depr'!J95</f>
        <v>231220.397432064</v>
      </c>
      <c r="Q94" s="7">
        <f>'Closeouts and Depr'!M95</f>
        <v>-1646591.1729635985</v>
      </c>
      <c r="R94" s="113">
        <f>'Closeouts and Depr'!BA95</f>
        <v>2040698.3460213381</v>
      </c>
      <c r="S94" s="113">
        <f>PlantAccounts[[#This Row],[Depreciation under 1/2 rule]]-PlantAccounts[[#This Row],[Depreciation ]]</f>
        <v>-69497.800138318446</v>
      </c>
      <c r="T94" s="113">
        <f>'Closeouts and Depr'!DE95</f>
        <v>1971200.5458830197</v>
      </c>
      <c r="U94" s="112">
        <f>PlantAccounts[[#This Row],[Opening Cost Balance]]+PlantAccounts[[#This Row],[WIP Closeouts ]]+PlantAccounts[[#This Row],[Retirements]]</f>
        <v>6801224.216467252</v>
      </c>
      <c r="V94" s="113">
        <f>PlantAccounts[[#This Row],[Opening Accum Depreciation]]+PlantAccounts[[#This Row],[Depreciation ]]+PlantAccounts[[#This Row],[Retirements]]</f>
        <v>4888277.0580721712</v>
      </c>
      <c r="W94" s="113">
        <f>PlantAccounts[[#This Row],[Ending Cost Balance]]-PlantAccounts[[#This Row],[Ending Accum Depreciation]]</f>
        <v>1912947.1583950808</v>
      </c>
      <c r="X94" s="113">
        <f>PlantAccounts[[#This Row],[Opening Accum Depreciation]]+PlantAccounts[[#This Row],[Depreciation under 1/2 rule]]+PlantAccounts[[#This Row],[Retirements]]</f>
        <v>4818779.2579338523</v>
      </c>
      <c r="Y94" s="113">
        <f>PlantAccounts[[#This Row],[Opening WIP ]]+PlantAccounts[[#This Row],[Capex Excl. COR]]-PlantAccounts[[#This Row],[WIP Closeouts ]]</f>
        <v>0</v>
      </c>
      <c r="Z94" s="113">
        <f>PlantAccounts[[#This Row],[Opening YTD Retirements]]+PlantAccounts[[#This Row],[Retirements]]</f>
        <v>-1646591.1729635985</v>
      </c>
      <c r="AA94" s="113">
        <f>PlantAccounts[[#This Row],[Opening YTD Closeouts (Additions)]]+PlantAccounts[[#This Row],[WIP Closeouts ]]</f>
        <v>231220.397432064</v>
      </c>
      <c r="AB94" s="107">
        <f>PlantAccounts[[#This Row],[Opening YTD Depreciation]]+PlantAccounts[[#This Row],[Depreciation ]]</f>
        <v>2040698.3460213381</v>
      </c>
      <c r="AD94" s="7"/>
      <c r="AE94" s="199"/>
      <c r="AF94" s="59"/>
      <c r="AG94" s="181"/>
    </row>
    <row r="95" spans="1:33">
      <c r="A95" t="s">
        <v>58</v>
      </c>
      <c r="B95" t="s">
        <v>145</v>
      </c>
      <c r="C95">
        <v>49501</v>
      </c>
      <c r="D95">
        <v>49500</v>
      </c>
      <c r="E95" s="126"/>
      <c r="F95" s="126"/>
      <c r="G95" s="103">
        <f>1/35</f>
        <v>2.8571428571428571E-2</v>
      </c>
      <c r="H95" s="7">
        <f>'OH OB'!Z97</f>
        <v>0</v>
      </c>
      <c r="I95" s="7">
        <f>'OH OB'!AH97</f>
        <v>0</v>
      </c>
      <c r="J95" s="7">
        <f>PlantAccounts[[#This Row],[Opening Cost Balance]]-PlantAccounts[[#This Row],[Opening Accum Depreciation]]</f>
        <v>0</v>
      </c>
      <c r="K95" s="7"/>
      <c r="L95" s="7"/>
      <c r="M95" s="7"/>
      <c r="N95" s="107">
        <v>0</v>
      </c>
      <c r="O95" s="7">
        <f>'Closeouts and Depr'!H96</f>
        <v>0</v>
      </c>
      <c r="P95" s="7">
        <f>'Closeouts and Depr'!J96</f>
        <v>0</v>
      </c>
      <c r="Q95" s="7">
        <f>'Closeouts and Depr'!M96</f>
        <v>0</v>
      </c>
      <c r="R95" s="147">
        <f>'Closeouts and Depr'!BA96</f>
        <v>0</v>
      </c>
      <c r="S95" s="113">
        <f>PlantAccounts[[#This Row],[Depreciation under 1/2 rule]]-PlantAccounts[[#This Row],[Depreciation ]]</f>
        <v>0</v>
      </c>
      <c r="T95" s="113">
        <f>'Closeouts and Depr'!DE96</f>
        <v>0</v>
      </c>
      <c r="U95" s="112">
        <f>PlantAccounts[[#This Row],[Opening Cost Balance]]+PlantAccounts[[#This Row],[WIP Closeouts ]]+PlantAccounts[[#This Row],[Retirements]]</f>
        <v>0</v>
      </c>
      <c r="V95" s="113">
        <f>PlantAccounts[[#This Row],[Opening Accum Depreciation]]+PlantAccounts[[#This Row],[Depreciation ]]+PlantAccounts[[#This Row],[Retirements]]</f>
        <v>0</v>
      </c>
      <c r="W95" s="113">
        <f>PlantAccounts[[#This Row],[Ending Cost Balance]]-PlantAccounts[[#This Row],[Ending Accum Depreciation]]</f>
        <v>0</v>
      </c>
      <c r="X95" s="113">
        <f>PlantAccounts[[#This Row],[Opening Accum Depreciation]]+PlantAccounts[[#This Row],[Depreciation under 1/2 rule]]+PlantAccounts[[#This Row],[Retirements]]</f>
        <v>0</v>
      </c>
      <c r="Y95" s="113">
        <f>PlantAccounts[[#This Row],[Opening WIP ]]+PlantAccounts[[#This Row],[Capex Excl. COR]]-PlantAccounts[[#This Row],[WIP Closeouts ]]</f>
        <v>0</v>
      </c>
      <c r="Z95" s="113">
        <f>PlantAccounts[[#This Row],[Opening YTD Retirements]]+PlantAccounts[[#This Row],[Retirements]]</f>
        <v>0</v>
      </c>
      <c r="AA95" s="113">
        <f>PlantAccounts[[#This Row],[Opening YTD Closeouts (Additions)]]+PlantAccounts[[#This Row],[WIP Closeouts ]]</f>
        <v>0</v>
      </c>
      <c r="AB95" s="107">
        <f>PlantAccounts[[#This Row],[Opening YTD Depreciation]]+PlantAccounts[[#This Row],[Depreciation ]]</f>
        <v>0</v>
      </c>
      <c r="AD95" s="7"/>
      <c r="AE95" s="199"/>
      <c r="AF95" s="59"/>
      <c r="AG95" s="181"/>
    </row>
    <row r="96" spans="1:33">
      <c r="A96" t="s">
        <v>58</v>
      </c>
      <c r="B96" t="s">
        <v>146</v>
      </c>
      <c r="C96">
        <v>49502</v>
      </c>
      <c r="D96">
        <v>49500</v>
      </c>
      <c r="E96" s="2">
        <f>1/35</f>
        <v>2.8571428571428571E-2</v>
      </c>
      <c r="F96" s="2">
        <f>1/35</f>
        <v>2.8571428571428571E-2</v>
      </c>
      <c r="G96" s="103">
        <f>1/35</f>
        <v>2.8571428571428571E-2</v>
      </c>
      <c r="H96" s="7">
        <f>'OH OB'!Z98</f>
        <v>0</v>
      </c>
      <c r="I96" s="7">
        <f>'OH OB'!AH98</f>
        <v>0</v>
      </c>
      <c r="J96" s="7">
        <f>PlantAccounts[[#This Row],[Opening Cost Balance]]-PlantAccounts[[#This Row],[Opening Accum Depreciation]]</f>
        <v>0</v>
      </c>
      <c r="K96" s="7"/>
      <c r="L96" s="7"/>
      <c r="M96" s="7"/>
      <c r="N96" s="107">
        <v>0</v>
      </c>
      <c r="O96" s="7">
        <f>'Closeouts and Depr'!H97</f>
        <v>0</v>
      </c>
      <c r="P96" s="7">
        <f>'Closeouts and Depr'!J97</f>
        <v>0</v>
      </c>
      <c r="Q96" s="7">
        <f>'Closeouts and Depr'!M97</f>
        <v>0</v>
      </c>
      <c r="R96" s="147">
        <f>'Closeouts and Depr'!BA97</f>
        <v>0</v>
      </c>
      <c r="S96" s="113">
        <f>PlantAccounts[[#This Row],[Depreciation under 1/2 rule]]-PlantAccounts[[#This Row],[Depreciation ]]</f>
        <v>0</v>
      </c>
      <c r="T96" s="113">
        <f>'Closeouts and Depr'!DE97</f>
        <v>0</v>
      </c>
      <c r="U96" s="112">
        <f>PlantAccounts[[#This Row],[Opening Cost Balance]]+PlantAccounts[[#This Row],[WIP Closeouts ]]+PlantAccounts[[#This Row],[Retirements]]</f>
        <v>0</v>
      </c>
      <c r="V96" s="113">
        <f>PlantAccounts[[#This Row],[Opening Accum Depreciation]]+PlantAccounts[[#This Row],[Depreciation ]]+PlantAccounts[[#This Row],[Retirements]]</f>
        <v>0</v>
      </c>
      <c r="W96" s="113">
        <f>PlantAccounts[[#This Row],[Ending Cost Balance]]-PlantAccounts[[#This Row],[Ending Accum Depreciation]]</f>
        <v>0</v>
      </c>
      <c r="X96" s="113">
        <f>PlantAccounts[[#This Row],[Opening Accum Depreciation]]+PlantAccounts[[#This Row],[Depreciation under 1/2 rule]]+PlantAccounts[[#This Row],[Retirements]]</f>
        <v>0</v>
      </c>
      <c r="Y96" s="113">
        <f>PlantAccounts[[#This Row],[Opening WIP ]]+PlantAccounts[[#This Row],[Capex Excl. COR]]-PlantAccounts[[#This Row],[WIP Closeouts ]]</f>
        <v>0</v>
      </c>
      <c r="Z96" s="113">
        <f>PlantAccounts[[#This Row],[Opening YTD Retirements]]+PlantAccounts[[#This Row],[Retirements]]</f>
        <v>0</v>
      </c>
      <c r="AA96" s="113">
        <f>PlantAccounts[[#This Row],[Opening YTD Closeouts (Additions)]]+PlantAccounts[[#This Row],[WIP Closeouts ]]</f>
        <v>0</v>
      </c>
      <c r="AB96" s="107">
        <f>PlantAccounts[[#This Row],[Opening YTD Depreciation]]+PlantAccounts[[#This Row],[Depreciation ]]</f>
        <v>0</v>
      </c>
      <c r="AD96" s="7"/>
      <c r="AE96" s="199"/>
      <c r="AF96" s="59"/>
      <c r="AG96" s="181"/>
    </row>
    <row r="97" spans="1:33">
      <c r="A97" t="s">
        <v>58</v>
      </c>
      <c r="B97" t="s">
        <v>147</v>
      </c>
      <c r="C97">
        <v>49503</v>
      </c>
      <c r="D97">
        <v>49500</v>
      </c>
      <c r="E97" s="126"/>
      <c r="F97" s="126"/>
      <c r="G97" s="103">
        <f>1/35</f>
        <v>2.8571428571428571E-2</v>
      </c>
      <c r="H97" s="7">
        <f>'OH OB'!Z99</f>
        <v>0</v>
      </c>
      <c r="I97" s="7">
        <f>'OH OB'!AH99</f>
        <v>0</v>
      </c>
      <c r="J97" s="7">
        <f>PlantAccounts[[#This Row],[Opening Cost Balance]]-PlantAccounts[[#This Row],[Opening Accum Depreciation]]</f>
        <v>0</v>
      </c>
      <c r="K97" s="7"/>
      <c r="L97" s="7"/>
      <c r="M97" s="7"/>
      <c r="N97" s="107">
        <v>0</v>
      </c>
      <c r="O97" s="7">
        <f>'Closeouts and Depr'!H98</f>
        <v>0</v>
      </c>
      <c r="P97" s="7">
        <f>'Closeouts and Depr'!J98</f>
        <v>0</v>
      </c>
      <c r="Q97" s="7">
        <f>'Closeouts and Depr'!M98</f>
        <v>0</v>
      </c>
      <c r="R97" s="147">
        <f>'Closeouts and Depr'!BA98</f>
        <v>0</v>
      </c>
      <c r="S97" s="113">
        <f>PlantAccounts[[#This Row],[Depreciation under 1/2 rule]]-PlantAccounts[[#This Row],[Depreciation ]]</f>
        <v>0</v>
      </c>
      <c r="T97" s="113">
        <f>'Closeouts and Depr'!DE98</f>
        <v>0</v>
      </c>
      <c r="U97" s="112">
        <f>PlantAccounts[[#This Row],[Opening Cost Balance]]+PlantAccounts[[#This Row],[WIP Closeouts ]]+PlantAccounts[[#This Row],[Retirements]]</f>
        <v>0</v>
      </c>
      <c r="V97" s="113">
        <f>PlantAccounts[[#This Row],[Opening Accum Depreciation]]+PlantAccounts[[#This Row],[Depreciation ]]+PlantAccounts[[#This Row],[Retirements]]</f>
        <v>0</v>
      </c>
      <c r="W97" s="113">
        <f>PlantAccounts[[#This Row],[Ending Cost Balance]]-PlantAccounts[[#This Row],[Ending Accum Depreciation]]</f>
        <v>0</v>
      </c>
      <c r="X97" s="113">
        <f>PlantAccounts[[#This Row],[Opening Accum Depreciation]]+PlantAccounts[[#This Row],[Depreciation under 1/2 rule]]+PlantAccounts[[#This Row],[Retirements]]</f>
        <v>0</v>
      </c>
      <c r="Y97" s="113">
        <f>PlantAccounts[[#This Row],[Opening WIP ]]+PlantAccounts[[#This Row],[Capex Excl. COR]]-PlantAccounts[[#This Row],[WIP Closeouts ]]</f>
        <v>0</v>
      </c>
      <c r="Z97" s="113">
        <f>PlantAccounts[[#This Row],[Opening YTD Retirements]]+PlantAccounts[[#This Row],[Retirements]]</f>
        <v>0</v>
      </c>
      <c r="AA97" s="113">
        <f>PlantAccounts[[#This Row],[Opening YTD Closeouts (Additions)]]+PlantAccounts[[#This Row],[WIP Closeouts ]]</f>
        <v>0</v>
      </c>
      <c r="AB97" s="107">
        <f>PlantAccounts[[#This Row],[Opening YTD Depreciation]]+PlantAccounts[[#This Row],[Depreciation ]]</f>
        <v>0</v>
      </c>
      <c r="AD97" s="7"/>
      <c r="AE97" s="199"/>
      <c r="AF97" s="59"/>
      <c r="AG97" s="181"/>
    </row>
    <row r="98" spans="1:33">
      <c r="A98" t="s">
        <v>58</v>
      </c>
      <c r="B98" t="s">
        <v>148</v>
      </c>
      <c r="C98">
        <v>49504</v>
      </c>
      <c r="D98">
        <v>49500</v>
      </c>
      <c r="E98" s="126"/>
      <c r="F98" s="126"/>
      <c r="G98" s="103">
        <f>1/10</f>
        <v>0.1</v>
      </c>
      <c r="H98" s="7">
        <f>'OH OB'!Z100</f>
        <v>0</v>
      </c>
      <c r="I98" s="7">
        <f>'OH OB'!AH100</f>
        <v>0</v>
      </c>
      <c r="J98" s="7">
        <f>PlantAccounts[[#This Row],[Opening Cost Balance]]-PlantAccounts[[#This Row],[Opening Accum Depreciation]]</f>
        <v>0</v>
      </c>
      <c r="K98" s="7"/>
      <c r="L98" s="7"/>
      <c r="M98" s="7"/>
      <c r="N98" s="107">
        <v>0</v>
      </c>
      <c r="O98" s="7">
        <f>'Closeouts and Depr'!H99</f>
        <v>0</v>
      </c>
      <c r="P98" s="7">
        <f>'Closeouts and Depr'!J99</f>
        <v>0</v>
      </c>
      <c r="Q98" s="7">
        <f>'Closeouts and Depr'!M99</f>
        <v>0</v>
      </c>
      <c r="R98" s="147">
        <f>'Closeouts and Depr'!BA99</f>
        <v>0</v>
      </c>
      <c r="S98" s="113">
        <f>PlantAccounts[[#This Row],[Depreciation under 1/2 rule]]-PlantAccounts[[#This Row],[Depreciation ]]</f>
        <v>0</v>
      </c>
      <c r="T98" s="113">
        <f>'Closeouts and Depr'!DE99</f>
        <v>0</v>
      </c>
      <c r="U98" s="112">
        <f>PlantAccounts[[#This Row],[Opening Cost Balance]]+PlantAccounts[[#This Row],[WIP Closeouts ]]+PlantAccounts[[#This Row],[Retirements]]</f>
        <v>0</v>
      </c>
      <c r="V98" s="113">
        <f>PlantAccounts[[#This Row],[Opening Accum Depreciation]]+PlantAccounts[[#This Row],[Depreciation ]]+PlantAccounts[[#This Row],[Retirements]]</f>
        <v>0</v>
      </c>
      <c r="W98" s="113">
        <f>PlantAccounts[[#This Row],[Ending Cost Balance]]-PlantAccounts[[#This Row],[Ending Accum Depreciation]]</f>
        <v>0</v>
      </c>
      <c r="X98" s="113">
        <f>PlantAccounts[[#This Row],[Opening Accum Depreciation]]+PlantAccounts[[#This Row],[Depreciation under 1/2 rule]]+PlantAccounts[[#This Row],[Retirements]]</f>
        <v>0</v>
      </c>
      <c r="Y98" s="113">
        <f>PlantAccounts[[#This Row],[Opening WIP ]]+PlantAccounts[[#This Row],[Capex Excl. COR]]-PlantAccounts[[#This Row],[WIP Closeouts ]]</f>
        <v>0</v>
      </c>
      <c r="Z98" s="113">
        <f>PlantAccounts[[#This Row],[Opening YTD Retirements]]+PlantAccounts[[#This Row],[Retirements]]</f>
        <v>0</v>
      </c>
      <c r="AA98" s="113">
        <f>PlantAccounts[[#This Row],[Opening YTD Closeouts (Additions)]]+PlantAccounts[[#This Row],[WIP Closeouts ]]</f>
        <v>0</v>
      </c>
      <c r="AB98" s="107">
        <f>PlantAccounts[[#This Row],[Opening YTD Depreciation]]+PlantAccounts[[#This Row],[Depreciation ]]</f>
        <v>0</v>
      </c>
      <c r="AD98" s="7"/>
      <c r="AE98" s="199"/>
      <c r="AF98" s="59"/>
      <c r="AG98" s="181"/>
    </row>
    <row r="99" spans="1:33">
      <c r="A99" t="s">
        <v>58</v>
      </c>
      <c r="B99" t="s">
        <v>149</v>
      </c>
      <c r="C99">
        <v>49505</v>
      </c>
      <c r="D99">
        <v>49500</v>
      </c>
      <c r="E99" s="126"/>
      <c r="F99" s="126"/>
      <c r="G99" s="103">
        <f>1/40</f>
        <v>2.5000000000000001E-2</v>
      </c>
      <c r="H99" s="7">
        <f>'OH OB'!Z101</f>
        <v>0</v>
      </c>
      <c r="I99" s="7">
        <f>'OH OB'!AH101</f>
        <v>0</v>
      </c>
      <c r="J99" s="7">
        <f>PlantAccounts[[#This Row],[Opening Cost Balance]]-PlantAccounts[[#This Row],[Opening Accum Depreciation]]</f>
        <v>0</v>
      </c>
      <c r="K99" s="7"/>
      <c r="L99" s="7"/>
      <c r="M99" s="7"/>
      <c r="N99" s="107">
        <v>0</v>
      </c>
      <c r="O99" s="7">
        <f>'Closeouts and Depr'!H100</f>
        <v>0</v>
      </c>
      <c r="P99" s="7">
        <f>'Closeouts and Depr'!J100</f>
        <v>0</v>
      </c>
      <c r="Q99" s="7">
        <f>'Closeouts and Depr'!M100</f>
        <v>0</v>
      </c>
      <c r="R99" s="147">
        <f>'Closeouts and Depr'!BA100</f>
        <v>0</v>
      </c>
      <c r="S99" s="113">
        <f>PlantAccounts[[#This Row],[Depreciation under 1/2 rule]]-PlantAccounts[[#This Row],[Depreciation ]]</f>
        <v>0</v>
      </c>
      <c r="T99" s="113">
        <f>'Closeouts and Depr'!DE100</f>
        <v>0</v>
      </c>
      <c r="U99" s="112">
        <f>PlantAccounts[[#This Row],[Opening Cost Balance]]+PlantAccounts[[#This Row],[WIP Closeouts ]]+PlantAccounts[[#This Row],[Retirements]]</f>
        <v>0</v>
      </c>
      <c r="V99" s="113">
        <f>PlantAccounts[[#This Row],[Opening Accum Depreciation]]+PlantAccounts[[#This Row],[Depreciation ]]+PlantAccounts[[#This Row],[Retirements]]</f>
        <v>0</v>
      </c>
      <c r="W99" s="113">
        <f>PlantAccounts[[#This Row],[Ending Cost Balance]]-PlantAccounts[[#This Row],[Ending Accum Depreciation]]</f>
        <v>0</v>
      </c>
      <c r="X99" s="113">
        <f>PlantAccounts[[#This Row],[Opening Accum Depreciation]]+PlantAccounts[[#This Row],[Depreciation under 1/2 rule]]+PlantAccounts[[#This Row],[Retirements]]</f>
        <v>0</v>
      </c>
      <c r="Y99" s="113">
        <f>PlantAccounts[[#This Row],[Opening WIP ]]+PlantAccounts[[#This Row],[Capex Excl. COR]]-PlantAccounts[[#This Row],[WIP Closeouts ]]</f>
        <v>0</v>
      </c>
      <c r="Z99" s="113">
        <f>PlantAccounts[[#This Row],[Opening YTD Retirements]]+PlantAccounts[[#This Row],[Retirements]]</f>
        <v>0</v>
      </c>
      <c r="AA99" s="113">
        <f>PlantAccounts[[#This Row],[Opening YTD Closeouts (Additions)]]+PlantAccounts[[#This Row],[WIP Closeouts ]]</f>
        <v>0</v>
      </c>
      <c r="AB99" s="107">
        <f>PlantAccounts[[#This Row],[Opening YTD Depreciation]]+PlantAccounts[[#This Row],[Depreciation ]]</f>
        <v>0</v>
      </c>
      <c r="AD99" s="7"/>
      <c r="AE99" s="199"/>
      <c r="AF99" s="59"/>
      <c r="AG99" s="181"/>
    </row>
    <row r="100" spans="1:33">
      <c r="A100" t="s">
        <v>58</v>
      </c>
      <c r="B100" t="s">
        <v>150</v>
      </c>
      <c r="C100">
        <v>49506</v>
      </c>
      <c r="D100">
        <v>49500</v>
      </c>
      <c r="E100" s="126"/>
      <c r="F100" s="126"/>
      <c r="G100" s="106">
        <f>1/10</f>
        <v>0.1</v>
      </c>
      <c r="H100" s="7">
        <f>'OH OB'!Z102</f>
        <v>0</v>
      </c>
      <c r="I100" s="7">
        <f>'OH OB'!AH102</f>
        <v>0</v>
      </c>
      <c r="J100" s="7">
        <f>PlantAccounts[[#This Row],[Opening Cost Balance]]-PlantAccounts[[#This Row],[Opening Accum Depreciation]]</f>
        <v>0</v>
      </c>
      <c r="K100" s="7"/>
      <c r="L100" s="7"/>
      <c r="M100" s="7"/>
      <c r="N100" s="107">
        <v>0</v>
      </c>
      <c r="O100" s="7">
        <f>'Closeouts and Depr'!H101</f>
        <v>0</v>
      </c>
      <c r="P100" s="7">
        <f>'Closeouts and Depr'!J101</f>
        <v>0</v>
      </c>
      <c r="Q100" s="7">
        <f>'Closeouts and Depr'!M101</f>
        <v>0</v>
      </c>
      <c r="R100" s="147">
        <f>'Closeouts and Depr'!BA101</f>
        <v>0</v>
      </c>
      <c r="S100" s="113">
        <f>PlantAccounts[[#This Row],[Depreciation under 1/2 rule]]-PlantAccounts[[#This Row],[Depreciation ]]</f>
        <v>0</v>
      </c>
      <c r="T100" s="113">
        <f>'Closeouts and Depr'!DE101</f>
        <v>0</v>
      </c>
      <c r="U100" s="112">
        <f>PlantAccounts[[#This Row],[Opening Cost Balance]]+PlantAccounts[[#This Row],[WIP Closeouts ]]+PlantAccounts[[#This Row],[Retirements]]</f>
        <v>0</v>
      </c>
      <c r="V100" s="113">
        <f>PlantAccounts[[#This Row],[Opening Accum Depreciation]]+PlantAccounts[[#This Row],[Depreciation ]]+PlantAccounts[[#This Row],[Retirements]]</f>
        <v>0</v>
      </c>
      <c r="W100" s="113">
        <f>PlantAccounts[[#This Row],[Ending Cost Balance]]-PlantAccounts[[#This Row],[Ending Accum Depreciation]]</f>
        <v>0</v>
      </c>
      <c r="X100" s="113">
        <f>PlantAccounts[[#This Row],[Opening Accum Depreciation]]+PlantAccounts[[#This Row],[Depreciation under 1/2 rule]]+PlantAccounts[[#This Row],[Retirements]]</f>
        <v>0</v>
      </c>
      <c r="Y100" s="113">
        <f>PlantAccounts[[#This Row],[Opening WIP ]]+PlantAccounts[[#This Row],[Capex Excl. COR]]-PlantAccounts[[#This Row],[WIP Closeouts ]]</f>
        <v>0</v>
      </c>
      <c r="Z100" s="113">
        <f>PlantAccounts[[#This Row],[Opening YTD Retirements]]+PlantAccounts[[#This Row],[Retirements]]</f>
        <v>0</v>
      </c>
      <c r="AA100" s="113">
        <f>PlantAccounts[[#This Row],[Opening YTD Closeouts (Additions)]]+PlantAccounts[[#This Row],[WIP Closeouts ]]</f>
        <v>0</v>
      </c>
      <c r="AB100" s="107">
        <f>PlantAccounts[[#This Row],[Opening YTD Depreciation]]+PlantAccounts[[#This Row],[Depreciation ]]</f>
        <v>0</v>
      </c>
      <c r="AD100" s="7"/>
      <c r="AE100" s="199"/>
      <c r="AF100" s="59"/>
      <c r="AG100" s="181"/>
    </row>
    <row r="101" spans="1:33">
      <c r="A101" t="s">
        <v>151</v>
      </c>
      <c r="B101" t="s">
        <v>152</v>
      </c>
      <c r="C101">
        <v>55001</v>
      </c>
      <c r="D101">
        <v>55000</v>
      </c>
      <c r="E101" s="126"/>
      <c r="F101" s="126"/>
      <c r="G101" s="106">
        <v>0</v>
      </c>
      <c r="H101" s="7">
        <f>'OH OB'!Z103</f>
        <v>3667949.8179999995</v>
      </c>
      <c r="I101" s="7">
        <f>'OH OB'!AH103</f>
        <v>-91.39</v>
      </c>
      <c r="J101" s="7">
        <f>PlantAccounts[[#This Row],[Opening Cost Balance]]-PlantAccounts[[#This Row],[Opening Accum Depreciation]]</f>
        <v>3668041.2079999996</v>
      </c>
      <c r="K101" s="7"/>
      <c r="L101" s="7"/>
      <c r="M101" s="7"/>
      <c r="N101" s="107">
        <v>0</v>
      </c>
      <c r="O101" s="7">
        <f>'Closeouts and Depr'!H102</f>
        <v>0</v>
      </c>
      <c r="P101" s="7">
        <f>'Closeouts and Depr'!J102</f>
        <v>0</v>
      </c>
      <c r="Q101" s="7">
        <f>'Closeouts and Depr'!M102</f>
        <v>0</v>
      </c>
      <c r="R101" s="113">
        <f>'Closeouts and Depr'!BA102</f>
        <v>0</v>
      </c>
      <c r="S101" s="113">
        <f>PlantAccounts[[#This Row],[Depreciation under 1/2 rule]]-PlantAccounts[[#This Row],[Depreciation ]]</f>
        <v>0</v>
      </c>
      <c r="T101" s="113">
        <f>'Closeouts and Depr'!DE102</f>
        <v>0</v>
      </c>
      <c r="U101" s="112">
        <f>PlantAccounts[[#This Row],[Opening Cost Balance]]+PlantAccounts[[#This Row],[WIP Closeouts ]]+PlantAccounts[[#This Row],[Retirements]]</f>
        <v>3667949.8179999995</v>
      </c>
      <c r="V101" s="113">
        <f>PlantAccounts[[#This Row],[Opening Accum Depreciation]]+PlantAccounts[[#This Row],[Depreciation ]]+PlantAccounts[[#This Row],[Retirements]]</f>
        <v>-91.39</v>
      </c>
      <c r="W101" s="113">
        <f>PlantAccounts[[#This Row],[Ending Cost Balance]]-PlantAccounts[[#This Row],[Ending Accum Depreciation]]</f>
        <v>3668041.2079999996</v>
      </c>
      <c r="X101" s="113">
        <f>PlantAccounts[[#This Row],[Opening Accum Depreciation]]+PlantAccounts[[#This Row],[Depreciation under 1/2 rule]]+PlantAccounts[[#This Row],[Retirements]]</f>
        <v>-91.39</v>
      </c>
      <c r="Y101" s="113">
        <f>PlantAccounts[[#This Row],[Opening WIP ]]+PlantAccounts[[#This Row],[Capex Excl. COR]]-PlantAccounts[[#This Row],[WIP Closeouts ]]</f>
        <v>0</v>
      </c>
      <c r="Z101" s="113">
        <f>PlantAccounts[[#This Row],[Opening YTD Retirements]]+PlantAccounts[[#This Row],[Retirements]]</f>
        <v>0</v>
      </c>
      <c r="AA101" s="113">
        <f>PlantAccounts[[#This Row],[Opening YTD Closeouts (Additions)]]+PlantAccounts[[#This Row],[WIP Closeouts ]]</f>
        <v>0</v>
      </c>
      <c r="AB101" s="107">
        <f>PlantAccounts[[#This Row],[Opening YTD Depreciation]]+PlantAccounts[[#This Row],[Depreciation ]]</f>
        <v>0</v>
      </c>
      <c r="AD101" s="7"/>
      <c r="AE101" s="199"/>
      <c r="AF101" s="59"/>
      <c r="AG101" s="181"/>
    </row>
    <row r="102" spans="1:33">
      <c r="A102" t="s">
        <v>151</v>
      </c>
      <c r="B102" t="s">
        <v>153</v>
      </c>
      <c r="C102">
        <v>55100</v>
      </c>
      <c r="D102">
        <v>55100</v>
      </c>
      <c r="E102" s="3"/>
      <c r="F102" s="126"/>
      <c r="G102" s="105">
        <v>1.4752130542877899E-2</v>
      </c>
      <c r="H102" s="7">
        <f>'OH OB'!Z104</f>
        <v>38793697.350000001</v>
      </c>
      <c r="I102" s="7">
        <f>'OH OB'!AH104</f>
        <v>14321826.757508405</v>
      </c>
      <c r="J102" s="7">
        <f>PlantAccounts[[#This Row],[Opening Cost Balance]]-PlantAccounts[[#This Row],[Opening Accum Depreciation]]</f>
        <v>24471870.592491597</v>
      </c>
      <c r="K102" s="7"/>
      <c r="L102" s="7"/>
      <c r="M102" s="7"/>
      <c r="N102" s="107">
        <v>0</v>
      </c>
      <c r="O102" s="7">
        <f>'Closeouts and Depr'!H103</f>
        <v>0</v>
      </c>
      <c r="P102" s="7">
        <f>'Closeouts and Depr'!J103</f>
        <v>0</v>
      </c>
      <c r="Q102" s="7">
        <f>'Closeouts and Depr'!M103</f>
        <v>0</v>
      </c>
      <c r="R102" s="147">
        <f>'Closeouts and Depr'!BA103</f>
        <v>572289.68754809641</v>
      </c>
      <c r="S102" s="113">
        <f>PlantAccounts[[#This Row],[Depreciation under 1/2 rule]]-PlantAccounts[[#This Row],[Depreciation ]]</f>
        <v>0</v>
      </c>
      <c r="T102" s="113">
        <f>'Closeouts and Depr'!DE103</f>
        <v>572289.68754809641</v>
      </c>
      <c r="U102" s="112">
        <f>PlantAccounts[[#This Row],[Opening Cost Balance]]+PlantAccounts[[#This Row],[WIP Closeouts ]]+PlantAccounts[[#This Row],[Retirements]]</f>
        <v>38793697.350000001</v>
      </c>
      <c r="V102" s="113">
        <f>PlantAccounts[[#This Row],[Opening Accum Depreciation]]+PlantAccounts[[#This Row],[Depreciation ]]+PlantAccounts[[#This Row],[Retirements]]</f>
        <v>14894116.445056502</v>
      </c>
      <c r="W102" s="113">
        <f>PlantAccounts[[#This Row],[Ending Cost Balance]]-PlantAccounts[[#This Row],[Ending Accum Depreciation]]</f>
        <v>23899580.9049435</v>
      </c>
      <c r="X102" s="113">
        <f>PlantAccounts[[#This Row],[Opening Accum Depreciation]]+PlantAccounts[[#This Row],[Depreciation under 1/2 rule]]+PlantAccounts[[#This Row],[Retirements]]</f>
        <v>14894116.445056502</v>
      </c>
      <c r="Y102" s="113">
        <f>PlantAccounts[[#This Row],[Opening WIP ]]+PlantAccounts[[#This Row],[Capex Excl. COR]]-PlantAccounts[[#This Row],[WIP Closeouts ]]</f>
        <v>0</v>
      </c>
      <c r="Z102" s="113">
        <f>PlantAccounts[[#This Row],[Opening YTD Retirements]]+PlantAccounts[[#This Row],[Retirements]]</f>
        <v>0</v>
      </c>
      <c r="AA102" s="113">
        <f>PlantAccounts[[#This Row],[Opening YTD Closeouts (Additions)]]+PlantAccounts[[#This Row],[WIP Closeouts ]]</f>
        <v>0</v>
      </c>
      <c r="AB102" s="107">
        <f>PlantAccounts[[#This Row],[Opening YTD Depreciation]]+PlantAccounts[[#This Row],[Depreciation ]]</f>
        <v>572289.68754809641</v>
      </c>
      <c r="AD102" s="7"/>
      <c r="AE102" s="199"/>
      <c r="AF102" s="59"/>
      <c r="AG102" s="181"/>
    </row>
    <row r="103" spans="1:33">
      <c r="A103" t="s">
        <v>151</v>
      </c>
      <c r="B103" t="s">
        <v>154</v>
      </c>
      <c r="C103">
        <v>55200</v>
      </c>
      <c r="D103">
        <v>55200</v>
      </c>
      <c r="E103" s="3"/>
      <c r="F103" s="126"/>
      <c r="G103" s="105">
        <v>3.9394604052361198E-2</v>
      </c>
      <c r="H103" s="7">
        <f>'OH OB'!Z105</f>
        <v>26245946.373006672</v>
      </c>
      <c r="I103" s="7">
        <f>'OH OB'!AH105</f>
        <v>15501249.678993786</v>
      </c>
      <c r="J103" s="7">
        <f>PlantAccounts[[#This Row],[Opening Cost Balance]]-PlantAccounts[[#This Row],[Opening Accum Depreciation]]</f>
        <v>10744696.694012886</v>
      </c>
      <c r="K103" s="7"/>
      <c r="L103" s="7"/>
      <c r="M103" s="7"/>
      <c r="N103" s="107">
        <v>0</v>
      </c>
      <c r="O103" s="7">
        <f>'Closeouts and Depr'!H104</f>
        <v>19699.721999999998</v>
      </c>
      <c r="P103" s="7">
        <f>'Closeouts and Depr'!J104</f>
        <v>19699.721999999998</v>
      </c>
      <c r="Q103" s="7">
        <f>'Closeouts and Depr'!M104</f>
        <v>0</v>
      </c>
      <c r="R103" s="113">
        <f>'Closeouts and Depr'!BA104</f>
        <v>1034151.5799299035</v>
      </c>
      <c r="S103" s="113">
        <f>PlantAccounts[[#This Row],[Depreciation under 1/2 rule]]-PlantAccounts[[#This Row],[Depreciation ]]</f>
        <v>185.11678826552816</v>
      </c>
      <c r="T103" s="113">
        <f>'Closeouts and Depr'!DE104</f>
        <v>1034336.696718169</v>
      </c>
      <c r="U103" s="112">
        <f>PlantAccounts[[#This Row],[Opening Cost Balance]]+PlantAccounts[[#This Row],[WIP Closeouts ]]+PlantAccounts[[#This Row],[Retirements]]</f>
        <v>26265646.095006671</v>
      </c>
      <c r="V103" s="113">
        <f>PlantAccounts[[#This Row],[Opening Accum Depreciation]]+PlantAccounts[[#This Row],[Depreciation ]]+PlantAccounts[[#This Row],[Retirements]]</f>
        <v>16535401.258923689</v>
      </c>
      <c r="W103" s="113">
        <f>PlantAccounts[[#This Row],[Ending Cost Balance]]-PlantAccounts[[#This Row],[Ending Accum Depreciation]]</f>
        <v>9730244.8360829819</v>
      </c>
      <c r="X103" s="113">
        <f>PlantAccounts[[#This Row],[Opening Accum Depreciation]]+PlantAccounts[[#This Row],[Depreciation under 1/2 rule]]+PlantAccounts[[#This Row],[Retirements]]</f>
        <v>16535586.375711955</v>
      </c>
      <c r="Y103" s="113">
        <f>PlantAccounts[[#This Row],[Opening WIP ]]+PlantAccounts[[#This Row],[Capex Excl. COR]]-PlantAccounts[[#This Row],[WIP Closeouts ]]</f>
        <v>0</v>
      </c>
      <c r="Z103" s="113">
        <f>PlantAccounts[[#This Row],[Opening YTD Retirements]]+PlantAccounts[[#This Row],[Retirements]]</f>
        <v>0</v>
      </c>
      <c r="AA103" s="113">
        <f>PlantAccounts[[#This Row],[Opening YTD Closeouts (Additions)]]+PlantAccounts[[#This Row],[WIP Closeouts ]]</f>
        <v>19699.721999999998</v>
      </c>
      <c r="AB103" s="107">
        <f>PlantAccounts[[#This Row],[Opening YTD Depreciation]]+PlantAccounts[[#This Row],[Depreciation ]]</f>
        <v>1034151.5799299035</v>
      </c>
      <c r="AD103" s="7"/>
      <c r="AE103" s="199"/>
      <c r="AF103" s="59"/>
      <c r="AG103" s="181"/>
    </row>
    <row r="104" spans="1:33">
      <c r="A104" t="s">
        <v>151</v>
      </c>
      <c r="B104" t="s">
        <v>155</v>
      </c>
      <c r="C104">
        <v>55300</v>
      </c>
      <c r="D104">
        <v>55300</v>
      </c>
      <c r="E104" s="3"/>
      <c r="F104" s="126"/>
      <c r="G104" s="105">
        <v>3.8531379548483499E-2</v>
      </c>
      <c r="H104" s="7">
        <f>'OH OB'!Z106</f>
        <v>121065472.43129654</v>
      </c>
      <c r="I104" s="7">
        <f>'OH OB'!AH106</f>
        <v>33073717.53043738</v>
      </c>
      <c r="J104" s="7">
        <f>PlantAccounts[[#This Row],[Opening Cost Balance]]-PlantAccounts[[#This Row],[Opening Accum Depreciation]]</f>
        <v>87991754.900859162</v>
      </c>
      <c r="K104" s="7"/>
      <c r="L104" s="7"/>
      <c r="M104" s="7"/>
      <c r="N104" s="107">
        <v>1632507.0780368131</v>
      </c>
      <c r="O104" s="7">
        <f>'Closeouts and Depr'!H105</f>
        <v>5106721.3547999999</v>
      </c>
      <c r="P104" s="7">
        <f>'Closeouts and Depr'!J105</f>
        <v>5106721.3547999989</v>
      </c>
      <c r="Q104" s="7">
        <f>'Closeouts and Depr'!M105</f>
        <v>-13895.333333333334</v>
      </c>
      <c r="R104" s="113">
        <f>'Closeouts and Depr'!BA105</f>
        <v>4716128.2286026496</v>
      </c>
      <c r="S104" s="113">
        <f>PlantAccounts[[#This Row],[Depreciation under 1/2 rule]]-PlantAccounts[[#This Row],[Depreciation ]]</f>
        <v>46808.246067865752</v>
      </c>
      <c r="T104" s="113">
        <f>'Closeouts and Depr'!DE105</f>
        <v>4762936.4746705154</v>
      </c>
      <c r="U104" s="112">
        <f>PlantAccounts[[#This Row],[Opening Cost Balance]]+PlantAccounts[[#This Row],[WIP Closeouts ]]+PlantAccounts[[#This Row],[Retirements]]</f>
        <v>126158298.45276321</v>
      </c>
      <c r="V104" s="113">
        <f>PlantAccounts[[#This Row],[Opening Accum Depreciation]]+PlantAccounts[[#This Row],[Depreciation ]]+PlantAccounts[[#This Row],[Retirements]]</f>
        <v>37775950.425706692</v>
      </c>
      <c r="W104" s="113">
        <f>PlantAccounts[[#This Row],[Ending Cost Balance]]-PlantAccounts[[#This Row],[Ending Accum Depreciation]]</f>
        <v>88382348.027056515</v>
      </c>
      <c r="X104" s="113">
        <f>PlantAccounts[[#This Row],[Opening Accum Depreciation]]+PlantAccounts[[#This Row],[Depreciation under 1/2 rule]]+PlantAccounts[[#This Row],[Retirements]]</f>
        <v>37822758.671774559</v>
      </c>
      <c r="Y104" s="113">
        <f>PlantAccounts[[#This Row],[Opening WIP ]]+PlantAccounts[[#This Row],[Capex Excl. COR]]-PlantAccounts[[#This Row],[WIP Closeouts ]]</f>
        <v>1632507.078036814</v>
      </c>
      <c r="Z104" s="113">
        <f>PlantAccounts[[#This Row],[Opening YTD Retirements]]+PlantAccounts[[#This Row],[Retirements]]</f>
        <v>-13895.333333333334</v>
      </c>
      <c r="AA104" s="113">
        <f>PlantAccounts[[#This Row],[Opening YTD Closeouts (Additions)]]+PlantAccounts[[#This Row],[WIP Closeouts ]]</f>
        <v>5106721.3547999989</v>
      </c>
      <c r="AB104" s="107">
        <f>PlantAccounts[[#This Row],[Opening YTD Depreciation]]+PlantAccounts[[#This Row],[Depreciation ]]</f>
        <v>4716128.2286026496</v>
      </c>
      <c r="AD104" s="7"/>
      <c r="AE104" s="199"/>
      <c r="AF104" s="59"/>
      <c r="AG104" s="181"/>
    </row>
    <row r="105" spans="1:33">
      <c r="A105" t="s">
        <v>151</v>
      </c>
      <c r="B105" t="s">
        <v>156</v>
      </c>
      <c r="C105">
        <v>55500</v>
      </c>
      <c r="D105">
        <v>55500</v>
      </c>
      <c r="E105" s="3"/>
      <c r="F105" s="126"/>
      <c r="G105" s="105">
        <v>2.5409196495235702E-2</v>
      </c>
      <c r="H105" s="7">
        <f>'OH OB'!Z107</f>
        <v>70559698.653731689</v>
      </c>
      <c r="I105" s="7">
        <f>'OH OB'!AH107</f>
        <v>25244469.765406013</v>
      </c>
      <c r="J105" s="7">
        <f>PlantAccounts[[#This Row],[Opening Cost Balance]]-PlantAccounts[[#This Row],[Opening Accum Depreciation]]</f>
        <v>45315228.888325676</v>
      </c>
      <c r="K105" s="7"/>
      <c r="L105" s="7"/>
      <c r="M105" s="7"/>
      <c r="N105" s="107">
        <v>49672.864001653157</v>
      </c>
      <c r="O105" s="7">
        <f>'Closeouts and Depr'!H106</f>
        <v>4340713.1515800003</v>
      </c>
      <c r="P105" s="7">
        <f>'Closeouts and Depr'!J106</f>
        <v>4340713.1515800003</v>
      </c>
      <c r="Q105" s="7">
        <f>'Closeouts and Depr'!M106</f>
        <v>0</v>
      </c>
      <c r="R105" s="113">
        <f>'Closeouts and Depr'!BA106</f>
        <v>1821703.4675295057</v>
      </c>
      <c r="S105" s="113">
        <f>PlantAccounts[[#This Row],[Depreciation under 1/2 rule]]-PlantAccounts[[#This Row],[Depreciation ]]</f>
        <v>26308.796906756237</v>
      </c>
      <c r="T105" s="113">
        <f>'Closeouts and Depr'!DE106</f>
        <v>1848012.264436262</v>
      </c>
      <c r="U105" s="112">
        <f>PlantAccounts[[#This Row],[Opening Cost Balance]]+PlantAccounts[[#This Row],[WIP Closeouts ]]+PlantAccounts[[#This Row],[Retirements]]</f>
        <v>74900411.805311695</v>
      </c>
      <c r="V105" s="113">
        <f>PlantAccounts[[#This Row],[Opening Accum Depreciation]]+PlantAccounts[[#This Row],[Depreciation ]]+PlantAccounts[[#This Row],[Retirements]]</f>
        <v>27066173.232935518</v>
      </c>
      <c r="W105" s="113">
        <f>PlantAccounts[[#This Row],[Ending Cost Balance]]-PlantAccounts[[#This Row],[Ending Accum Depreciation]]</f>
        <v>47834238.572376177</v>
      </c>
      <c r="X105" s="113">
        <f>PlantAccounts[[#This Row],[Opening Accum Depreciation]]+PlantAccounts[[#This Row],[Depreciation under 1/2 rule]]+PlantAccounts[[#This Row],[Retirements]]</f>
        <v>27092482.029842276</v>
      </c>
      <c r="Y105" s="113">
        <f>PlantAccounts[[#This Row],[Opening WIP ]]+PlantAccounts[[#This Row],[Capex Excl. COR]]-PlantAccounts[[#This Row],[WIP Closeouts ]]</f>
        <v>49672.864001653157</v>
      </c>
      <c r="Z105" s="113">
        <f>PlantAccounts[[#This Row],[Opening YTD Retirements]]+PlantAccounts[[#This Row],[Retirements]]</f>
        <v>0</v>
      </c>
      <c r="AA105" s="113">
        <f>PlantAccounts[[#This Row],[Opening YTD Closeouts (Additions)]]+PlantAccounts[[#This Row],[WIP Closeouts ]]</f>
        <v>4340713.1515800003</v>
      </c>
      <c r="AB105" s="107">
        <f>PlantAccounts[[#This Row],[Opening YTD Depreciation]]+PlantAccounts[[#This Row],[Depreciation ]]</f>
        <v>1821703.4675295057</v>
      </c>
      <c r="AD105" s="7"/>
      <c r="AE105" s="199"/>
      <c r="AF105" s="59"/>
      <c r="AG105" s="181"/>
    </row>
    <row r="106" spans="1:33">
      <c r="A106" t="s">
        <v>151</v>
      </c>
      <c r="B106" t="s">
        <v>157</v>
      </c>
      <c r="C106">
        <v>55600</v>
      </c>
      <c r="D106">
        <v>55600</v>
      </c>
      <c r="E106" s="3"/>
      <c r="F106" s="126"/>
      <c r="G106" s="105">
        <v>2.8815219658078199E-2</v>
      </c>
      <c r="H106" s="7">
        <f>'OH OB'!Z108</f>
        <v>179248949.21948454</v>
      </c>
      <c r="I106" s="7">
        <f>'OH OB'!AH108</f>
        <v>78407825.991660476</v>
      </c>
      <c r="J106" s="7">
        <f>PlantAccounts[[#This Row],[Opening Cost Balance]]-PlantAccounts[[#This Row],[Opening Accum Depreciation]]</f>
        <v>100841123.22782406</v>
      </c>
      <c r="K106" s="7"/>
      <c r="L106" s="7"/>
      <c r="M106" s="7"/>
      <c r="N106" s="107">
        <v>1725264.8203821313</v>
      </c>
      <c r="O106" s="7">
        <f>'Closeouts and Depr'!H107</f>
        <v>8601244.9238099996</v>
      </c>
      <c r="P106" s="7">
        <f>'Closeouts and Depr'!J107</f>
        <v>7927481.5075780991</v>
      </c>
      <c r="Q106" s="7">
        <f>'Closeouts and Depr'!M107</f>
        <v>-509778.04000000004</v>
      </c>
      <c r="R106" s="113">
        <f>'Closeouts and Depr'!BA107</f>
        <v>5220984.4635025915</v>
      </c>
      <c r="S106" s="113">
        <f>PlantAccounts[[#This Row],[Depreciation under 1/2 rule]]-PlantAccounts[[#This Row],[Depreciation ]]</f>
        <v>50984.759124935605</v>
      </c>
      <c r="T106" s="113">
        <f>'Closeouts and Depr'!DE107</f>
        <v>5271969.2226275271</v>
      </c>
      <c r="U106" s="112">
        <f>PlantAccounts[[#This Row],[Opening Cost Balance]]+PlantAccounts[[#This Row],[WIP Closeouts ]]+PlantAccounts[[#This Row],[Retirements]]</f>
        <v>186666652.68706265</v>
      </c>
      <c r="V106" s="113">
        <f>PlantAccounts[[#This Row],[Opening Accum Depreciation]]+PlantAccounts[[#This Row],[Depreciation ]]+PlantAccounts[[#This Row],[Retirements]]</f>
        <v>83119032.415163055</v>
      </c>
      <c r="W106" s="113">
        <f>PlantAccounts[[#This Row],[Ending Cost Balance]]-PlantAccounts[[#This Row],[Ending Accum Depreciation]]</f>
        <v>103547620.2718996</v>
      </c>
      <c r="X106" s="113">
        <f>PlantAccounts[[#This Row],[Opening Accum Depreciation]]+PlantAccounts[[#This Row],[Depreciation under 1/2 rule]]+PlantAccounts[[#This Row],[Retirements]]</f>
        <v>83170017.17428799</v>
      </c>
      <c r="Y106" s="113">
        <f>PlantAccounts[[#This Row],[Opening WIP ]]+PlantAccounts[[#This Row],[Capex Excl. COR]]-PlantAccounts[[#This Row],[WIP Closeouts ]]</f>
        <v>2399028.2366140317</v>
      </c>
      <c r="Z106" s="113">
        <f>PlantAccounts[[#This Row],[Opening YTD Retirements]]+PlantAccounts[[#This Row],[Retirements]]</f>
        <v>-509778.04000000004</v>
      </c>
      <c r="AA106" s="113">
        <f>PlantAccounts[[#This Row],[Opening YTD Closeouts (Additions)]]+PlantAccounts[[#This Row],[WIP Closeouts ]]</f>
        <v>7927481.5075780991</v>
      </c>
      <c r="AB106" s="107">
        <f>PlantAccounts[[#This Row],[Opening YTD Depreciation]]+PlantAccounts[[#This Row],[Depreciation ]]</f>
        <v>5220984.4635025915</v>
      </c>
      <c r="AD106" s="7"/>
      <c r="AE106" s="199"/>
      <c r="AF106" s="59"/>
      <c r="AG106" s="181"/>
    </row>
    <row r="107" spans="1:33">
      <c r="A107" t="s">
        <v>151</v>
      </c>
      <c r="B107" t="s">
        <v>158</v>
      </c>
      <c r="C107">
        <v>55700</v>
      </c>
      <c r="D107">
        <v>55700</v>
      </c>
      <c r="E107" s="3"/>
      <c r="F107" s="126"/>
      <c r="G107" s="105">
        <v>2.59557809026069E-2</v>
      </c>
      <c r="H107" s="7">
        <f>'OH OB'!Z109</f>
        <v>34298326.520093337</v>
      </c>
      <c r="I107" s="7">
        <f>'OH OB'!AH109</f>
        <v>16547756.966008041</v>
      </c>
      <c r="J107" s="7">
        <f>PlantAccounts[[#This Row],[Opening Cost Balance]]-PlantAccounts[[#This Row],[Opening Accum Depreciation]]</f>
        <v>17750569.554085296</v>
      </c>
      <c r="K107" s="7"/>
      <c r="L107" s="7"/>
      <c r="M107" s="7"/>
      <c r="N107" s="107">
        <v>0</v>
      </c>
      <c r="O107" s="7">
        <f>'Closeouts and Depr'!H108</f>
        <v>2051443.9739200003</v>
      </c>
      <c r="P107" s="7">
        <f>'Closeouts and Depr'!J108</f>
        <v>2051443.9739200003</v>
      </c>
      <c r="Q107" s="7">
        <f>'Closeouts and Depr'!M108</f>
        <v>0</v>
      </c>
      <c r="R107" s="113">
        <f>'Closeouts and Depr'!BA108</f>
        <v>904162.12286700017</v>
      </c>
      <c r="S107" s="113">
        <f>PlantAccounts[[#This Row],[Depreciation under 1/2 rule]]-PlantAccounts[[#This Row],[Depreciation ]]</f>
        <v>12701.140775134554</v>
      </c>
      <c r="T107" s="113">
        <f>'Closeouts and Depr'!DE108</f>
        <v>916863.26364213473</v>
      </c>
      <c r="U107" s="112">
        <f>PlantAccounts[[#This Row],[Opening Cost Balance]]+PlantAccounts[[#This Row],[WIP Closeouts ]]+PlantAccounts[[#This Row],[Retirements]]</f>
        <v>36349770.494013339</v>
      </c>
      <c r="V107" s="113">
        <f>PlantAccounts[[#This Row],[Opening Accum Depreciation]]+PlantAccounts[[#This Row],[Depreciation ]]+PlantAccounts[[#This Row],[Retirements]]</f>
        <v>17451919.08887504</v>
      </c>
      <c r="W107" s="113">
        <f>PlantAccounts[[#This Row],[Ending Cost Balance]]-PlantAccounts[[#This Row],[Ending Accum Depreciation]]</f>
        <v>18897851.405138299</v>
      </c>
      <c r="X107" s="113">
        <f>PlantAccounts[[#This Row],[Opening Accum Depreciation]]+PlantAccounts[[#This Row],[Depreciation under 1/2 rule]]+PlantAccounts[[#This Row],[Retirements]]</f>
        <v>17464620.229650177</v>
      </c>
      <c r="Y107" s="113">
        <f>PlantAccounts[[#This Row],[Opening WIP ]]+PlantAccounts[[#This Row],[Capex Excl. COR]]-PlantAccounts[[#This Row],[WIP Closeouts ]]</f>
        <v>0</v>
      </c>
      <c r="Z107" s="113">
        <f>PlantAccounts[[#This Row],[Opening YTD Retirements]]+PlantAccounts[[#This Row],[Retirements]]</f>
        <v>0</v>
      </c>
      <c r="AA107" s="113">
        <f>PlantAccounts[[#This Row],[Opening YTD Closeouts (Additions)]]+PlantAccounts[[#This Row],[WIP Closeouts ]]</f>
        <v>2051443.9739200003</v>
      </c>
      <c r="AB107" s="107">
        <f>PlantAccounts[[#This Row],[Opening YTD Depreciation]]+PlantAccounts[[#This Row],[Depreciation ]]</f>
        <v>904162.12286700017</v>
      </c>
      <c r="AD107" s="7"/>
      <c r="AE107" s="199"/>
      <c r="AF107" s="59"/>
      <c r="AG107" s="181"/>
    </row>
    <row r="108" spans="1:33">
      <c r="A108" t="s">
        <v>151</v>
      </c>
      <c r="B108" t="s">
        <v>159</v>
      </c>
      <c r="C108">
        <v>55790</v>
      </c>
      <c r="D108">
        <v>55790</v>
      </c>
      <c r="E108" s="3"/>
      <c r="F108" s="126"/>
      <c r="G108" s="105">
        <v>2.59557809026069E-2</v>
      </c>
      <c r="H108" s="7">
        <f>'OH OB'!Z110</f>
        <v>-279861.12</v>
      </c>
      <c r="I108" s="7">
        <f>'OH OB'!AH110</f>
        <v>-96698.440176000004</v>
      </c>
      <c r="J108" s="7">
        <f>PlantAccounts[[#This Row],[Opening Cost Balance]]-PlantAccounts[[#This Row],[Opening Accum Depreciation]]</f>
        <v>-183162.67982399999</v>
      </c>
      <c r="K108" s="7"/>
      <c r="L108" s="7"/>
      <c r="M108" s="7"/>
      <c r="N108" s="107">
        <v>0</v>
      </c>
      <c r="O108" s="7">
        <f>'Closeouts and Depr'!H109</f>
        <v>0</v>
      </c>
      <c r="P108" s="7">
        <f>'Closeouts and Depr'!J109</f>
        <v>0</v>
      </c>
      <c r="Q108" s="7">
        <f>'Closeouts and Depr'!M109</f>
        <v>0</v>
      </c>
      <c r="R108" s="147">
        <f>'Closeouts and Depr'!BA109</f>
        <v>-7264.0139138781806</v>
      </c>
      <c r="S108" s="113">
        <f>PlantAccounts[[#This Row],[Depreciation under 1/2 rule]]-PlantAccounts[[#This Row],[Depreciation ]]</f>
        <v>0</v>
      </c>
      <c r="T108" s="113">
        <f>'Closeouts and Depr'!DE109</f>
        <v>-7264.0139138781788</v>
      </c>
      <c r="U108" s="112">
        <f>PlantAccounts[[#This Row],[Opening Cost Balance]]+PlantAccounts[[#This Row],[WIP Closeouts ]]+PlantAccounts[[#This Row],[Retirements]]</f>
        <v>-279861.12</v>
      </c>
      <c r="V108" s="113">
        <f>PlantAccounts[[#This Row],[Opening Accum Depreciation]]+PlantAccounts[[#This Row],[Depreciation ]]+PlantAccounts[[#This Row],[Retirements]]</f>
        <v>-103962.45408987819</v>
      </c>
      <c r="W108" s="113">
        <f>PlantAccounts[[#This Row],[Ending Cost Balance]]-PlantAccounts[[#This Row],[Ending Accum Depreciation]]</f>
        <v>-175898.66591012181</v>
      </c>
      <c r="X108" s="113">
        <f>PlantAccounts[[#This Row],[Opening Accum Depreciation]]+PlantAccounts[[#This Row],[Depreciation under 1/2 rule]]+PlantAccounts[[#This Row],[Retirements]]</f>
        <v>-103962.45408987819</v>
      </c>
      <c r="Y108" s="113">
        <f>PlantAccounts[[#This Row],[Opening WIP ]]+PlantAccounts[[#This Row],[Capex Excl. COR]]-PlantAccounts[[#This Row],[WIP Closeouts ]]</f>
        <v>0</v>
      </c>
      <c r="Z108" s="113">
        <f>PlantAccounts[[#This Row],[Opening YTD Retirements]]+PlantAccounts[[#This Row],[Retirements]]</f>
        <v>0</v>
      </c>
      <c r="AA108" s="113">
        <f>PlantAccounts[[#This Row],[Opening YTD Closeouts (Additions)]]+PlantAccounts[[#This Row],[WIP Closeouts ]]</f>
        <v>0</v>
      </c>
      <c r="AB108" s="107">
        <f>PlantAccounts[[#This Row],[Opening YTD Depreciation]]+PlantAccounts[[#This Row],[Depreciation ]]</f>
        <v>-7264.0139138781806</v>
      </c>
      <c r="AD108" s="7"/>
      <c r="AE108" s="199"/>
      <c r="AF108" s="59"/>
      <c r="AG108" s="181"/>
    </row>
    <row r="109" spans="1:33">
      <c r="A109" t="s">
        <v>151</v>
      </c>
      <c r="B109" t="s">
        <v>160</v>
      </c>
      <c r="C109">
        <v>55800</v>
      </c>
      <c r="D109">
        <v>55800</v>
      </c>
      <c r="E109" s="126"/>
      <c r="F109" s="126"/>
      <c r="G109" s="106">
        <v>0</v>
      </c>
      <c r="H109" s="7">
        <f>'OH OB'!Z111</f>
        <v>30572713.386666667</v>
      </c>
      <c r="I109" s="7">
        <f>'OH OB'!AH111</f>
        <v>-71860.92333333334</v>
      </c>
      <c r="J109" s="7">
        <f>PlantAccounts[[#This Row],[Opening Cost Balance]]-PlantAccounts[[#This Row],[Opening Accum Depreciation]]</f>
        <v>30644574.309999999</v>
      </c>
      <c r="K109" s="7"/>
      <c r="L109" s="7"/>
      <c r="M109" s="7"/>
      <c r="N109" s="107">
        <v>0</v>
      </c>
      <c r="O109" s="7">
        <f>'Closeouts and Depr'!H110</f>
        <v>0</v>
      </c>
      <c r="P109" s="7">
        <f>'Closeouts and Depr'!J110</f>
        <v>0</v>
      </c>
      <c r="Q109" s="7">
        <f>'Closeouts and Depr'!M110</f>
        <v>-71860.92333333334</v>
      </c>
      <c r="R109" s="113">
        <f>'Closeouts and Depr'!BA110</f>
        <v>0</v>
      </c>
      <c r="S109" s="113">
        <f>PlantAccounts[[#This Row],[Depreciation under 1/2 rule]]-PlantAccounts[[#This Row],[Depreciation ]]</f>
        <v>0</v>
      </c>
      <c r="T109" s="113">
        <f>'Closeouts and Depr'!DE110</f>
        <v>0</v>
      </c>
      <c r="U109" s="112">
        <f>PlantAccounts[[#This Row],[Opening Cost Balance]]+PlantAccounts[[#This Row],[WIP Closeouts ]]+PlantAccounts[[#This Row],[Retirements]]</f>
        <v>30500852.463333335</v>
      </c>
      <c r="V109" s="113">
        <f>PlantAccounts[[#This Row],[Opening Accum Depreciation]]+PlantAccounts[[#This Row],[Depreciation ]]+PlantAccounts[[#This Row],[Retirements]]</f>
        <v>-143721.84666666668</v>
      </c>
      <c r="W109" s="113">
        <f>PlantAccounts[[#This Row],[Ending Cost Balance]]-PlantAccounts[[#This Row],[Ending Accum Depreciation]]</f>
        <v>30644574.310000002</v>
      </c>
      <c r="X109" s="113">
        <f>PlantAccounts[[#This Row],[Opening Accum Depreciation]]+PlantAccounts[[#This Row],[Depreciation under 1/2 rule]]+PlantAccounts[[#This Row],[Retirements]]</f>
        <v>-143721.84666666668</v>
      </c>
      <c r="Y109" s="113">
        <f>PlantAccounts[[#This Row],[Opening WIP ]]+PlantAccounts[[#This Row],[Capex Excl. COR]]-PlantAccounts[[#This Row],[WIP Closeouts ]]</f>
        <v>0</v>
      </c>
      <c r="Z109" s="113">
        <f>PlantAccounts[[#This Row],[Opening YTD Retirements]]+PlantAccounts[[#This Row],[Retirements]]</f>
        <v>-71860.92333333334</v>
      </c>
      <c r="AA109" s="113">
        <f>PlantAccounts[[#This Row],[Opening YTD Closeouts (Additions)]]+PlantAccounts[[#This Row],[WIP Closeouts ]]</f>
        <v>0</v>
      </c>
      <c r="AB109" s="107">
        <f>PlantAccounts[[#This Row],[Opening YTD Depreciation]]+PlantAccounts[[#This Row],[Depreciation ]]</f>
        <v>0</v>
      </c>
      <c r="AD109" s="7"/>
      <c r="AE109" s="199"/>
      <c r="AF109" s="59"/>
      <c r="AG109" s="181"/>
    </row>
    <row r="110" spans="1:33">
      <c r="A110" t="s">
        <v>151</v>
      </c>
      <c r="B110" t="s">
        <v>161</v>
      </c>
      <c r="C110">
        <v>58000</v>
      </c>
      <c r="D110">
        <v>58000</v>
      </c>
      <c r="E110" s="126"/>
      <c r="F110" s="126"/>
      <c r="G110" s="106">
        <v>0</v>
      </c>
      <c r="H110" s="7">
        <f>'OH OB'!Z112</f>
        <v>20795.738646000002</v>
      </c>
      <c r="I110" s="7">
        <f>'OH OB'!AH112</f>
        <v>0</v>
      </c>
      <c r="J110" s="7">
        <f>PlantAccounts[[#This Row],[Opening Cost Balance]]-PlantAccounts[[#This Row],[Opening Accum Depreciation]]</f>
        <v>20795.738646000002</v>
      </c>
      <c r="K110" s="7"/>
      <c r="L110" s="7"/>
      <c r="M110" s="7"/>
      <c r="N110" s="107">
        <v>0</v>
      </c>
      <c r="O110" s="7">
        <f>'Closeouts and Depr'!H111</f>
        <v>0</v>
      </c>
      <c r="P110" s="7">
        <f>'Closeouts and Depr'!J111</f>
        <v>0</v>
      </c>
      <c r="Q110" s="7">
        <f>'Closeouts and Depr'!M111</f>
        <v>0</v>
      </c>
      <c r="R110" s="113">
        <f>'Closeouts and Depr'!BA111</f>
        <v>0</v>
      </c>
      <c r="S110" s="113">
        <f>PlantAccounts[[#This Row],[Depreciation under 1/2 rule]]-PlantAccounts[[#This Row],[Depreciation ]]</f>
        <v>0</v>
      </c>
      <c r="T110" s="113">
        <f>'Closeouts and Depr'!DE111</f>
        <v>0</v>
      </c>
      <c r="U110" s="112">
        <f>PlantAccounts[[#This Row],[Opening Cost Balance]]+PlantAccounts[[#This Row],[WIP Closeouts ]]+PlantAccounts[[#This Row],[Retirements]]</f>
        <v>20795.738646000002</v>
      </c>
      <c r="V110" s="113">
        <f>PlantAccounts[[#This Row],[Opening Accum Depreciation]]+PlantAccounts[[#This Row],[Depreciation ]]+PlantAccounts[[#This Row],[Retirements]]</f>
        <v>0</v>
      </c>
      <c r="W110" s="113">
        <f>PlantAccounts[[#This Row],[Ending Cost Balance]]-PlantAccounts[[#This Row],[Ending Accum Depreciation]]</f>
        <v>20795.738646000002</v>
      </c>
      <c r="X110" s="113">
        <f>PlantAccounts[[#This Row],[Opening Accum Depreciation]]+PlantAccounts[[#This Row],[Depreciation under 1/2 rule]]+PlantAccounts[[#This Row],[Retirements]]</f>
        <v>0</v>
      </c>
      <c r="Y110" s="113">
        <f>PlantAccounts[[#This Row],[Opening WIP ]]+PlantAccounts[[#This Row],[Capex Excl. COR]]-PlantAccounts[[#This Row],[WIP Closeouts ]]</f>
        <v>0</v>
      </c>
      <c r="Z110" s="113">
        <f>PlantAccounts[[#This Row],[Opening YTD Retirements]]+PlantAccounts[[#This Row],[Retirements]]</f>
        <v>0</v>
      </c>
      <c r="AA110" s="113">
        <f>PlantAccounts[[#This Row],[Opening YTD Closeouts (Additions)]]+PlantAccounts[[#This Row],[WIP Closeouts ]]</f>
        <v>0</v>
      </c>
      <c r="AB110" s="107">
        <f>PlantAccounts[[#This Row],[Opening YTD Depreciation]]+PlantAccounts[[#This Row],[Depreciation ]]</f>
        <v>0</v>
      </c>
      <c r="AD110" s="7"/>
      <c r="AE110" s="199"/>
      <c r="AF110" s="59"/>
      <c r="AG110" s="181"/>
    </row>
    <row r="111" spans="1:33">
      <c r="A111" t="s">
        <v>151</v>
      </c>
      <c r="B111" t="s">
        <v>162</v>
      </c>
      <c r="C111">
        <v>58202</v>
      </c>
      <c r="D111">
        <v>58202</v>
      </c>
      <c r="E111" s="3"/>
      <c r="F111" s="126"/>
      <c r="G111" s="105">
        <v>1.44343827799413E-2</v>
      </c>
      <c r="H111" s="7">
        <f>'OH OB'!Z113</f>
        <v>34017.492405000005</v>
      </c>
      <c r="I111" s="7">
        <f>'OH OB'!AH113</f>
        <v>34017.492405000005</v>
      </c>
      <c r="J111" s="7">
        <f>PlantAccounts[[#This Row],[Opening Cost Balance]]-PlantAccounts[[#This Row],[Opening Accum Depreciation]]</f>
        <v>0</v>
      </c>
      <c r="K111" s="7"/>
      <c r="L111" s="7"/>
      <c r="M111" s="7"/>
      <c r="N111" s="107">
        <v>0</v>
      </c>
      <c r="O111" s="7">
        <f>'Closeouts and Depr'!H112</f>
        <v>0</v>
      </c>
      <c r="P111" s="7">
        <f>'Closeouts and Depr'!J112</f>
        <v>0</v>
      </c>
      <c r="Q111" s="7">
        <f>'Closeouts and Depr'!M112</f>
        <v>0</v>
      </c>
      <c r="R111" s="147">
        <f>'Closeouts and Depr'!BA112</f>
        <v>0</v>
      </c>
      <c r="S111" s="113">
        <f>PlantAccounts[[#This Row],[Depreciation under 1/2 rule]]-PlantAccounts[[#This Row],[Depreciation ]]</f>
        <v>491.02150658751606</v>
      </c>
      <c r="T111" s="113">
        <f>'Closeouts and Depr'!DE112</f>
        <v>491.02150658751606</v>
      </c>
      <c r="U111" s="112">
        <f>PlantAccounts[[#This Row],[Opening Cost Balance]]+PlantAccounts[[#This Row],[WIP Closeouts ]]+PlantAccounts[[#This Row],[Retirements]]</f>
        <v>34017.492405000005</v>
      </c>
      <c r="V111" s="113">
        <f>PlantAccounts[[#This Row],[Opening Accum Depreciation]]+PlantAccounts[[#This Row],[Depreciation ]]+PlantAccounts[[#This Row],[Retirements]]</f>
        <v>34017.492405000005</v>
      </c>
      <c r="W111" s="113">
        <f>PlantAccounts[[#This Row],[Ending Cost Balance]]-PlantAccounts[[#This Row],[Ending Accum Depreciation]]</f>
        <v>0</v>
      </c>
      <c r="X111" s="113">
        <f>PlantAccounts[[#This Row],[Opening Accum Depreciation]]+PlantAccounts[[#This Row],[Depreciation under 1/2 rule]]+PlantAccounts[[#This Row],[Retirements]]</f>
        <v>34508.513911587521</v>
      </c>
      <c r="Y111" s="113">
        <f>PlantAccounts[[#This Row],[Opening WIP ]]+PlantAccounts[[#This Row],[Capex Excl. COR]]-PlantAccounts[[#This Row],[WIP Closeouts ]]</f>
        <v>0</v>
      </c>
      <c r="Z111" s="113">
        <f>PlantAccounts[[#This Row],[Opening YTD Retirements]]+PlantAccounts[[#This Row],[Retirements]]</f>
        <v>0</v>
      </c>
      <c r="AA111" s="113">
        <f>PlantAccounts[[#This Row],[Opening YTD Closeouts (Additions)]]+PlantAccounts[[#This Row],[WIP Closeouts ]]</f>
        <v>0</v>
      </c>
      <c r="AB111" s="107">
        <f>PlantAccounts[[#This Row],[Opening YTD Depreciation]]+PlantAccounts[[#This Row],[Depreciation ]]</f>
        <v>0</v>
      </c>
      <c r="AD111" s="7"/>
      <c r="AE111" s="199"/>
      <c r="AF111" s="59"/>
      <c r="AG111" s="181"/>
    </row>
    <row r="112" spans="1:33">
      <c r="A112" t="s">
        <v>151</v>
      </c>
      <c r="B112" t="s">
        <v>163</v>
      </c>
      <c r="C112">
        <v>58204.999999999993</v>
      </c>
      <c r="D112">
        <v>58204.999999999993</v>
      </c>
      <c r="E112" s="3"/>
      <c r="F112" s="126"/>
      <c r="G112" s="105">
        <v>1.44343827799413E-2</v>
      </c>
      <c r="H112" s="7">
        <f>'OH OB'!Z114</f>
        <v>74769.998155000008</v>
      </c>
      <c r="I112" s="7">
        <f>'OH OB'!AH114</f>
        <v>74769.998155000008</v>
      </c>
      <c r="J112" s="7">
        <f>PlantAccounts[[#This Row],[Opening Cost Balance]]-PlantAccounts[[#This Row],[Opening Accum Depreciation]]</f>
        <v>0</v>
      </c>
      <c r="K112" s="7"/>
      <c r="L112" s="7"/>
      <c r="M112" s="7"/>
      <c r="N112" s="107">
        <v>0</v>
      </c>
      <c r="O112" s="7">
        <f>'Closeouts and Depr'!H113</f>
        <v>0</v>
      </c>
      <c r="P112" s="7">
        <f>'Closeouts and Depr'!J113</f>
        <v>0</v>
      </c>
      <c r="Q112" s="7">
        <f>'Closeouts and Depr'!M113</f>
        <v>0</v>
      </c>
      <c r="R112" s="147">
        <f>'Closeouts and Depr'!BA113</f>
        <v>0</v>
      </c>
      <c r="S112" s="113">
        <f>PlantAccounts[[#This Row],[Depreciation under 1/2 rule]]-PlantAccounts[[#This Row],[Depreciation ]]</f>
        <v>1079.2587738247746</v>
      </c>
      <c r="T112" s="113">
        <f>'Closeouts and Depr'!DE113</f>
        <v>1079.2587738247746</v>
      </c>
      <c r="U112" s="112">
        <f>PlantAccounts[[#This Row],[Opening Cost Balance]]+PlantAccounts[[#This Row],[WIP Closeouts ]]+PlantAccounts[[#This Row],[Retirements]]</f>
        <v>74769.998155000008</v>
      </c>
      <c r="V112" s="113">
        <f>PlantAccounts[[#This Row],[Opening Accum Depreciation]]+PlantAccounts[[#This Row],[Depreciation ]]+PlantAccounts[[#This Row],[Retirements]]</f>
        <v>74769.998155000008</v>
      </c>
      <c r="W112" s="113">
        <f>PlantAccounts[[#This Row],[Ending Cost Balance]]-PlantAccounts[[#This Row],[Ending Accum Depreciation]]</f>
        <v>0</v>
      </c>
      <c r="X112" s="113">
        <f>PlantAccounts[[#This Row],[Opening Accum Depreciation]]+PlantAccounts[[#This Row],[Depreciation under 1/2 rule]]+PlantAccounts[[#This Row],[Retirements]]</f>
        <v>75849.256928824776</v>
      </c>
      <c r="Y112" s="113">
        <f>PlantAccounts[[#This Row],[Opening WIP ]]+PlantAccounts[[#This Row],[Capex Excl. COR]]-PlantAccounts[[#This Row],[WIP Closeouts ]]</f>
        <v>0</v>
      </c>
      <c r="Z112" s="113">
        <f>PlantAccounts[[#This Row],[Opening YTD Retirements]]+PlantAccounts[[#This Row],[Retirements]]</f>
        <v>0</v>
      </c>
      <c r="AA112" s="113">
        <f>PlantAccounts[[#This Row],[Opening YTD Closeouts (Additions)]]+PlantAccounts[[#This Row],[WIP Closeouts ]]</f>
        <v>0</v>
      </c>
      <c r="AB112" s="107">
        <f>PlantAccounts[[#This Row],[Opening YTD Depreciation]]+PlantAccounts[[#This Row],[Depreciation ]]</f>
        <v>0</v>
      </c>
      <c r="AD112" s="7"/>
      <c r="AE112" s="199"/>
      <c r="AF112" s="59"/>
      <c r="AG112" s="181"/>
    </row>
    <row r="113" spans="1:33">
      <c r="A113" t="s">
        <v>151</v>
      </c>
      <c r="B113" t="s">
        <v>164</v>
      </c>
      <c r="C113">
        <v>58210</v>
      </c>
      <c r="D113">
        <v>58210</v>
      </c>
      <c r="E113" s="3"/>
      <c r="F113" s="126"/>
      <c r="G113" s="105">
        <v>1.44343827799413E-2</v>
      </c>
      <c r="H113" s="7">
        <f>'OH OB'!Z115</f>
        <v>78618.170416000008</v>
      </c>
      <c r="I113" s="7">
        <f>'OH OB'!AH115</f>
        <v>64911.874812536116</v>
      </c>
      <c r="J113" s="7">
        <f>PlantAccounts[[#This Row],[Opening Cost Balance]]-PlantAccounts[[#This Row],[Opening Accum Depreciation]]</f>
        <v>13706.295603463892</v>
      </c>
      <c r="K113" s="7"/>
      <c r="L113" s="7"/>
      <c r="M113" s="7"/>
      <c r="N113" s="107">
        <v>0</v>
      </c>
      <c r="O113" s="7">
        <f>'Closeouts and Depr'!H114</f>
        <v>0</v>
      </c>
      <c r="P113" s="7">
        <f>'Closeouts and Depr'!J114</f>
        <v>0</v>
      </c>
      <c r="Q113" s="7">
        <f>'Closeouts and Depr'!M114</f>
        <v>0</v>
      </c>
      <c r="R113" s="147">
        <f>'Closeouts and Depr'!BA114</f>
        <v>1134.8047652432008</v>
      </c>
      <c r="S113" s="113">
        <f>PlantAccounts[[#This Row],[Depreciation under 1/2 rule]]-PlantAccounts[[#This Row],[Depreciation ]]</f>
        <v>0</v>
      </c>
      <c r="T113" s="113">
        <f>'Closeouts and Depr'!DE114</f>
        <v>1134.8047652432008</v>
      </c>
      <c r="U113" s="112">
        <f>PlantAccounts[[#This Row],[Opening Cost Balance]]+PlantAccounts[[#This Row],[WIP Closeouts ]]+PlantAccounts[[#This Row],[Retirements]]</f>
        <v>78618.170416000008</v>
      </c>
      <c r="V113" s="113">
        <f>PlantAccounts[[#This Row],[Opening Accum Depreciation]]+PlantAccounts[[#This Row],[Depreciation ]]+PlantAccounts[[#This Row],[Retirements]]</f>
        <v>66046.679577779316</v>
      </c>
      <c r="W113" s="113">
        <f>PlantAccounts[[#This Row],[Ending Cost Balance]]-PlantAccounts[[#This Row],[Ending Accum Depreciation]]</f>
        <v>12571.490838220692</v>
      </c>
      <c r="X113" s="113">
        <f>PlantAccounts[[#This Row],[Opening Accum Depreciation]]+PlantAccounts[[#This Row],[Depreciation under 1/2 rule]]+PlantAccounts[[#This Row],[Retirements]]</f>
        <v>66046.679577779316</v>
      </c>
      <c r="Y113" s="113">
        <f>PlantAccounts[[#This Row],[Opening WIP ]]+PlantAccounts[[#This Row],[Capex Excl. COR]]-PlantAccounts[[#This Row],[WIP Closeouts ]]</f>
        <v>0</v>
      </c>
      <c r="Z113" s="113">
        <f>PlantAccounts[[#This Row],[Opening YTD Retirements]]+PlantAccounts[[#This Row],[Retirements]]</f>
        <v>0</v>
      </c>
      <c r="AA113" s="113">
        <f>PlantAccounts[[#This Row],[Opening YTD Closeouts (Additions)]]+PlantAccounts[[#This Row],[WIP Closeouts ]]</f>
        <v>0</v>
      </c>
      <c r="AB113" s="107">
        <f>PlantAccounts[[#This Row],[Opening YTD Depreciation]]+PlantAccounts[[#This Row],[Depreciation ]]</f>
        <v>1134.8047652432008</v>
      </c>
      <c r="AD113" s="7"/>
      <c r="AE113" s="199"/>
      <c r="AF113" s="59"/>
      <c r="AG113" s="181"/>
    </row>
    <row r="114" spans="1:33">
      <c r="A114" t="s">
        <v>151</v>
      </c>
      <c r="B114" t="s">
        <v>165</v>
      </c>
      <c r="C114">
        <v>58212</v>
      </c>
      <c r="D114">
        <v>58212</v>
      </c>
      <c r="E114" s="3"/>
      <c r="F114" s="126"/>
      <c r="G114" s="105">
        <v>1.44343827799413E-2</v>
      </c>
      <c r="H114" s="7">
        <f>'OH OB'!Z116</f>
        <v>3702912.422784423</v>
      </c>
      <c r="I114" s="7">
        <f>'OH OB'!AH116</f>
        <v>578609.06511113024</v>
      </c>
      <c r="J114" s="7">
        <f>PlantAccounts[[#This Row],[Opening Cost Balance]]-PlantAccounts[[#This Row],[Opening Accum Depreciation]]</f>
        <v>3124303.357673293</v>
      </c>
      <c r="K114" s="7"/>
      <c r="L114" s="7"/>
      <c r="M114" s="7"/>
      <c r="N114" s="107">
        <v>120100.43305801167</v>
      </c>
      <c r="O114" s="7">
        <f>'Closeouts and Depr'!H115</f>
        <v>133923.8227797134</v>
      </c>
      <c r="P114" s="7">
        <f>'Closeouts and Depr'!J115</f>
        <v>133923.8227797134</v>
      </c>
      <c r="Q114" s="7">
        <f>'Closeouts and Depr'!M115</f>
        <v>-3683.494345333334</v>
      </c>
      <c r="R114" s="147">
        <f>'Closeouts and Depr'!BA115</f>
        <v>53940.796741859653</v>
      </c>
      <c r="S114" s="113">
        <f>PlantAccounts[[#This Row],[Depreciation under 1/2 rule]]-PlantAccounts[[#This Row],[Depreciation ]]</f>
        <v>448.42794621410576</v>
      </c>
      <c r="T114" s="113">
        <f>'Closeouts and Depr'!DE115</f>
        <v>54389.224688073758</v>
      </c>
      <c r="U114" s="112">
        <f>PlantAccounts[[#This Row],[Opening Cost Balance]]+PlantAccounts[[#This Row],[WIP Closeouts ]]+PlantAccounts[[#This Row],[Retirements]]</f>
        <v>3833152.7512188028</v>
      </c>
      <c r="V114" s="113">
        <f>PlantAccounts[[#This Row],[Opening Accum Depreciation]]+PlantAccounts[[#This Row],[Depreciation ]]+PlantAccounts[[#This Row],[Retirements]]</f>
        <v>628866.36750765657</v>
      </c>
      <c r="W114" s="113">
        <f>PlantAccounts[[#This Row],[Ending Cost Balance]]-PlantAccounts[[#This Row],[Ending Accum Depreciation]]</f>
        <v>3204286.3837111462</v>
      </c>
      <c r="X114" s="113">
        <f>PlantAccounts[[#This Row],[Opening Accum Depreciation]]+PlantAccounts[[#This Row],[Depreciation under 1/2 rule]]+PlantAccounts[[#This Row],[Retirements]]</f>
        <v>629314.79545387067</v>
      </c>
      <c r="Y114" s="113">
        <f>PlantAccounts[[#This Row],[Opening WIP ]]+PlantAccounts[[#This Row],[Capex Excl. COR]]-PlantAccounts[[#This Row],[WIP Closeouts ]]</f>
        <v>120100.43305801167</v>
      </c>
      <c r="Z114" s="113">
        <f>PlantAccounts[[#This Row],[Opening YTD Retirements]]+PlantAccounts[[#This Row],[Retirements]]</f>
        <v>-3683.494345333334</v>
      </c>
      <c r="AA114" s="113">
        <f>PlantAccounts[[#This Row],[Opening YTD Closeouts (Additions)]]+PlantAccounts[[#This Row],[WIP Closeouts ]]</f>
        <v>133923.8227797134</v>
      </c>
      <c r="AB114" s="107">
        <f>PlantAccounts[[#This Row],[Opening YTD Depreciation]]+PlantAccounts[[#This Row],[Depreciation ]]</f>
        <v>53940.796741859653</v>
      </c>
      <c r="AD114" s="7"/>
      <c r="AE114" s="199"/>
      <c r="AF114" s="59"/>
      <c r="AG114" s="181"/>
    </row>
    <row r="115" spans="1:33">
      <c r="A115" t="s">
        <v>151</v>
      </c>
      <c r="B115" t="s">
        <v>166</v>
      </c>
      <c r="C115">
        <v>58301</v>
      </c>
      <c r="D115">
        <v>58301</v>
      </c>
      <c r="E115" s="3"/>
      <c r="F115" s="126"/>
      <c r="G115" s="105">
        <v>4.0330417479552703E-2</v>
      </c>
      <c r="H115" s="7">
        <f>'OH OB'!Z117</f>
        <v>367439.67111585633</v>
      </c>
      <c r="I115" s="7">
        <f>'OH OB'!AH117</f>
        <v>274615.83562589198</v>
      </c>
      <c r="J115" s="7">
        <f>PlantAccounts[[#This Row],[Opening Cost Balance]]-PlantAccounts[[#This Row],[Opening Accum Depreciation]]</f>
        <v>92823.835489964345</v>
      </c>
      <c r="K115" s="7"/>
      <c r="L115" s="7"/>
      <c r="M115" s="7"/>
      <c r="N115" s="107">
        <v>3.5201501923438627E-3</v>
      </c>
      <c r="O115" s="7">
        <f>'Closeouts and Depr'!H116</f>
        <v>1735.5139021129166</v>
      </c>
      <c r="P115" s="7">
        <f>'Closeouts and Depr'!J116</f>
        <v>1735.5139021129166</v>
      </c>
      <c r="Q115" s="7">
        <f>'Closeouts and Depr'!M116</f>
        <v>-6852.6231941762735</v>
      </c>
      <c r="R115" s="147">
        <f>'Closeouts and Depr'!BA116</f>
        <v>14765.035098831197</v>
      </c>
      <c r="S115" s="113">
        <f>PlantAccounts[[#This Row],[Depreciation under 1/2 rule]]-PlantAccounts[[#This Row],[Depreciation ]]</f>
        <v>-49.227341197871283</v>
      </c>
      <c r="T115" s="113">
        <f>'Closeouts and Depr'!DE116</f>
        <v>14715.807757633325</v>
      </c>
      <c r="U115" s="112">
        <f>PlantAccounts[[#This Row],[Opening Cost Balance]]+PlantAccounts[[#This Row],[WIP Closeouts ]]+PlantAccounts[[#This Row],[Retirements]]</f>
        <v>362322.56182379293</v>
      </c>
      <c r="V115" s="113">
        <f>PlantAccounts[[#This Row],[Opening Accum Depreciation]]+PlantAccounts[[#This Row],[Depreciation ]]+PlantAccounts[[#This Row],[Retirements]]</f>
        <v>282528.24753054685</v>
      </c>
      <c r="W115" s="113">
        <f>PlantAccounts[[#This Row],[Ending Cost Balance]]-PlantAccounts[[#This Row],[Ending Accum Depreciation]]</f>
        <v>79794.314293246076</v>
      </c>
      <c r="X115" s="113">
        <f>PlantAccounts[[#This Row],[Opening Accum Depreciation]]+PlantAccounts[[#This Row],[Depreciation under 1/2 rule]]+PlantAccounts[[#This Row],[Retirements]]</f>
        <v>282479.02018934902</v>
      </c>
      <c r="Y115" s="113">
        <f>PlantAccounts[[#This Row],[Opening WIP ]]+PlantAccounts[[#This Row],[Capex Excl. COR]]-PlantAccounts[[#This Row],[WIP Closeouts ]]</f>
        <v>3.5201501923438627E-3</v>
      </c>
      <c r="Z115" s="113">
        <f>PlantAccounts[[#This Row],[Opening YTD Retirements]]+PlantAccounts[[#This Row],[Retirements]]</f>
        <v>-6852.6231941762735</v>
      </c>
      <c r="AA115" s="113">
        <f>PlantAccounts[[#This Row],[Opening YTD Closeouts (Additions)]]+PlantAccounts[[#This Row],[WIP Closeouts ]]</f>
        <v>1735.5139021129166</v>
      </c>
      <c r="AB115" s="107">
        <f>PlantAccounts[[#This Row],[Opening YTD Depreciation]]+PlantAccounts[[#This Row],[Depreciation ]]</f>
        <v>14765.035098831197</v>
      </c>
      <c r="AD115" s="7"/>
      <c r="AE115" s="199"/>
      <c r="AF115" s="59"/>
      <c r="AG115" s="181"/>
    </row>
    <row r="116" spans="1:33">
      <c r="A116" t="s">
        <v>151</v>
      </c>
      <c r="B116" t="s">
        <v>167</v>
      </c>
      <c r="C116">
        <v>58304.999999999993</v>
      </c>
      <c r="D116">
        <v>58304.999999999993</v>
      </c>
      <c r="E116" s="3"/>
      <c r="F116" s="3"/>
      <c r="G116" s="106">
        <v>0.25</v>
      </c>
      <c r="H116" s="7">
        <f>'OH OB'!Z118</f>
        <v>0</v>
      </c>
      <c r="I116" s="7">
        <f>'OH OB'!AH118</f>
        <v>0</v>
      </c>
      <c r="J116" s="7">
        <f>PlantAccounts[[#This Row],[Opening Cost Balance]]-PlantAccounts[[#This Row],[Opening Accum Depreciation]]</f>
        <v>0</v>
      </c>
      <c r="K116" s="7"/>
      <c r="L116" s="7"/>
      <c r="M116" s="7"/>
      <c r="N116" s="107">
        <v>107005.23087594402</v>
      </c>
      <c r="O116" s="7">
        <f>'Closeouts and Depr'!H117</f>
        <v>305737.90900151542</v>
      </c>
      <c r="P116" s="7">
        <f>'Closeouts and Depr'!J117</f>
        <v>305737.90900151542</v>
      </c>
      <c r="Q116" s="7">
        <f>'Closeouts and Depr'!M117</f>
        <v>0</v>
      </c>
      <c r="R116" s="147">
        <f>'Closeouts and Depr'!BA117</f>
        <v>19985.072507927351</v>
      </c>
      <c r="S116" s="113">
        <f>PlantAccounts[[#This Row],[Depreciation under 1/2 rule]]-PlantAccounts[[#This Row],[Depreciation ]]</f>
        <v>18232.166117262077</v>
      </c>
      <c r="T116" s="113">
        <f>'Closeouts and Depr'!DE117</f>
        <v>38217.238625189428</v>
      </c>
      <c r="U116" s="112">
        <f>PlantAccounts[[#This Row],[Opening Cost Balance]]+PlantAccounts[[#This Row],[WIP Closeouts ]]+PlantAccounts[[#This Row],[Retirements]]</f>
        <v>305737.90900151542</v>
      </c>
      <c r="V116" s="113">
        <f>PlantAccounts[[#This Row],[Opening Accum Depreciation]]+PlantAccounts[[#This Row],[Depreciation ]]+PlantAccounts[[#This Row],[Retirements]]</f>
        <v>19985.072507927351</v>
      </c>
      <c r="W116" s="113">
        <f>PlantAccounts[[#This Row],[Ending Cost Balance]]-PlantAccounts[[#This Row],[Ending Accum Depreciation]]</f>
        <v>285752.83649358805</v>
      </c>
      <c r="X116" s="113">
        <f>PlantAccounts[[#This Row],[Opening Accum Depreciation]]+PlantAccounts[[#This Row],[Depreciation under 1/2 rule]]+PlantAccounts[[#This Row],[Retirements]]</f>
        <v>38217.238625189428</v>
      </c>
      <c r="Y116" s="113">
        <f>PlantAccounts[[#This Row],[Opening WIP ]]+PlantAccounts[[#This Row],[Capex Excl. COR]]-PlantAccounts[[#This Row],[WIP Closeouts ]]</f>
        <v>107005.23087594402</v>
      </c>
      <c r="Z116" s="113">
        <f>PlantAccounts[[#This Row],[Opening YTD Retirements]]+PlantAccounts[[#This Row],[Retirements]]</f>
        <v>0</v>
      </c>
      <c r="AA116" s="113">
        <f>PlantAccounts[[#This Row],[Opening YTD Closeouts (Additions)]]+PlantAccounts[[#This Row],[WIP Closeouts ]]</f>
        <v>305737.90900151542</v>
      </c>
      <c r="AB116" s="107">
        <f>PlantAccounts[[#This Row],[Opening YTD Depreciation]]+PlantAccounts[[#This Row],[Depreciation ]]</f>
        <v>19985.072507927351</v>
      </c>
      <c r="AD116" s="7"/>
      <c r="AE116" s="199"/>
      <c r="AF116" s="59"/>
      <c r="AG116" s="181"/>
    </row>
    <row r="117" spans="1:33">
      <c r="A117" t="s">
        <v>151</v>
      </c>
      <c r="B117" t="s">
        <v>168</v>
      </c>
      <c r="C117">
        <v>59305</v>
      </c>
      <c r="D117">
        <v>59305</v>
      </c>
      <c r="E117" s="3"/>
      <c r="F117" s="210"/>
      <c r="G117" s="105">
        <v>8.7675357303682894E-2</v>
      </c>
      <c r="H117" s="7">
        <f>'OH OB'!Z119</f>
        <v>2013030.6345304318</v>
      </c>
      <c r="I117" s="7">
        <f>'OH OB'!AH119</f>
        <v>1567233.877725099</v>
      </c>
      <c r="J117" s="7">
        <f>PlantAccounts[[#This Row],[Opening Cost Balance]]-PlantAccounts[[#This Row],[Opening Accum Depreciation]]</f>
        <v>445796.75680533284</v>
      </c>
      <c r="K117" s="7"/>
      <c r="L117" s="7"/>
      <c r="M117" s="7"/>
      <c r="N117" s="107">
        <v>0</v>
      </c>
      <c r="O117" s="7">
        <f>'Closeouts and Depr'!H118</f>
        <v>0</v>
      </c>
      <c r="P117" s="7">
        <f>'Closeouts and Depr'!J118</f>
        <v>0</v>
      </c>
      <c r="Q117" s="7">
        <f>'Closeouts and Depr'!M118</f>
        <v>-445796.75680533302</v>
      </c>
      <c r="R117" s="147">
        <f>'Closeouts and Depr'!BA118</f>
        <v>176493.18014571504</v>
      </c>
      <c r="S117" s="113">
        <f>PlantAccounts[[#This Row],[Depreciation under 1/2 rule]]-PlantAccounts[[#This Row],[Depreciation ]]</f>
        <v>-19542.694968865195</v>
      </c>
      <c r="T117" s="113">
        <f>'Closeouts and Depr'!DE118</f>
        <v>156950.48517684985</v>
      </c>
      <c r="U117" s="112">
        <f>PlantAccounts[[#This Row],[Opening Cost Balance]]+PlantAccounts[[#This Row],[WIP Closeouts ]]+PlantAccounts[[#This Row],[Retirements]]</f>
        <v>1567233.8777250987</v>
      </c>
      <c r="V117" s="113">
        <f>PlantAccounts[[#This Row],[Opening Accum Depreciation]]+PlantAccounts[[#This Row],[Depreciation ]]+PlantAccounts[[#This Row],[Retirements]]</f>
        <v>1297930.301065481</v>
      </c>
      <c r="W117" s="113">
        <f>PlantAccounts[[#This Row],[Ending Cost Balance]]-PlantAccounts[[#This Row],[Ending Accum Depreciation]]</f>
        <v>269303.57665961771</v>
      </c>
      <c r="X117" s="113">
        <f>PlantAccounts[[#This Row],[Opening Accum Depreciation]]+PlantAccounts[[#This Row],[Depreciation under 1/2 rule]]+PlantAccounts[[#This Row],[Retirements]]</f>
        <v>1278387.6060966158</v>
      </c>
      <c r="Y117" s="113">
        <f>PlantAccounts[[#This Row],[Opening WIP ]]+PlantAccounts[[#This Row],[Capex Excl. COR]]-PlantAccounts[[#This Row],[WIP Closeouts ]]</f>
        <v>0</v>
      </c>
      <c r="Z117" s="113">
        <f>PlantAccounts[[#This Row],[Opening YTD Retirements]]+PlantAccounts[[#This Row],[Retirements]]</f>
        <v>-445796.75680533302</v>
      </c>
      <c r="AA117" s="113">
        <f>PlantAccounts[[#This Row],[Opening YTD Closeouts (Additions)]]+PlantAccounts[[#This Row],[WIP Closeouts ]]</f>
        <v>0</v>
      </c>
      <c r="AB117" s="107">
        <f>PlantAccounts[[#This Row],[Opening YTD Depreciation]]+PlantAccounts[[#This Row],[Depreciation ]]</f>
        <v>176493.18014571504</v>
      </c>
      <c r="AD117" s="7"/>
      <c r="AE117" s="199"/>
      <c r="AF117" s="59"/>
      <c r="AG117" s="181"/>
    </row>
    <row r="118" spans="1:33">
      <c r="A118" t="s">
        <v>151</v>
      </c>
      <c r="B118" t="s">
        <v>169</v>
      </c>
      <c r="C118">
        <v>58305.999999999993</v>
      </c>
      <c r="D118">
        <v>58305.999999999993</v>
      </c>
      <c r="E118" s="126"/>
      <c r="F118" s="126"/>
      <c r="G118" s="106">
        <v>0</v>
      </c>
      <c r="H118" s="7">
        <f>'OH OB'!Z120</f>
        <v>0</v>
      </c>
      <c r="I118" s="7">
        <f>'OH OB'!AH120</f>
        <v>0</v>
      </c>
      <c r="J118" s="7">
        <f>PlantAccounts[[#This Row],[Opening Cost Balance]]-PlantAccounts[[#This Row],[Opening Accum Depreciation]]</f>
        <v>0</v>
      </c>
      <c r="K118" s="7"/>
      <c r="L118" s="7"/>
      <c r="M118" s="7"/>
      <c r="N118" s="107">
        <v>0</v>
      </c>
      <c r="O118" s="7">
        <f>'Closeouts and Depr'!H119</f>
        <v>0</v>
      </c>
      <c r="P118" s="7">
        <f>'Closeouts and Depr'!J119</f>
        <v>0</v>
      </c>
      <c r="Q118" s="7">
        <f>'Closeouts and Depr'!M119</f>
        <v>0</v>
      </c>
      <c r="R118" s="147">
        <f>'Closeouts and Depr'!BA119</f>
        <v>0</v>
      </c>
      <c r="S118" s="113">
        <f>PlantAccounts[[#This Row],[Depreciation under 1/2 rule]]-PlantAccounts[[#This Row],[Depreciation ]]</f>
        <v>0</v>
      </c>
      <c r="T118" s="113">
        <f>'Closeouts and Depr'!DE119</f>
        <v>0</v>
      </c>
      <c r="U118" s="112">
        <f>PlantAccounts[[#This Row],[Opening Cost Balance]]+PlantAccounts[[#This Row],[WIP Closeouts ]]+PlantAccounts[[#This Row],[Retirements]]</f>
        <v>0</v>
      </c>
      <c r="V118" s="113">
        <f>PlantAccounts[[#This Row],[Opening Accum Depreciation]]+PlantAccounts[[#This Row],[Depreciation ]]+PlantAccounts[[#This Row],[Retirements]]</f>
        <v>0</v>
      </c>
      <c r="W118" s="113">
        <f>PlantAccounts[[#This Row],[Ending Cost Balance]]-PlantAccounts[[#This Row],[Ending Accum Depreciation]]</f>
        <v>0</v>
      </c>
      <c r="X118" s="113">
        <f>PlantAccounts[[#This Row],[Opening Accum Depreciation]]+PlantAccounts[[#This Row],[Depreciation under 1/2 rule]]+PlantAccounts[[#This Row],[Retirements]]</f>
        <v>0</v>
      </c>
      <c r="Y118" s="113">
        <f>PlantAccounts[[#This Row],[Opening WIP ]]+PlantAccounts[[#This Row],[Capex Excl. COR]]-PlantAccounts[[#This Row],[WIP Closeouts ]]</f>
        <v>0</v>
      </c>
      <c r="Z118" s="113">
        <f>PlantAccounts[[#This Row],[Opening YTD Retirements]]+PlantAccounts[[#This Row],[Retirements]]</f>
        <v>0</v>
      </c>
      <c r="AA118" s="113">
        <f>PlantAccounts[[#This Row],[Opening YTD Closeouts (Additions)]]+PlantAccounts[[#This Row],[WIP Closeouts ]]</f>
        <v>0</v>
      </c>
      <c r="AB118" s="107">
        <f>PlantAccounts[[#This Row],[Opening YTD Depreciation]]+PlantAccounts[[#This Row],[Depreciation ]]</f>
        <v>0</v>
      </c>
      <c r="AD118" s="7"/>
      <c r="AE118" s="199"/>
      <c r="AF118" s="59"/>
      <c r="AG118" s="181"/>
    </row>
    <row r="119" spans="1:33">
      <c r="A119" t="s">
        <v>151</v>
      </c>
      <c r="B119" t="s">
        <v>170</v>
      </c>
      <c r="C119">
        <v>58307.000000000007</v>
      </c>
      <c r="D119">
        <v>58307.000000000007</v>
      </c>
      <c r="E119" s="126"/>
      <c r="F119" s="126"/>
      <c r="G119" s="106">
        <v>0.1</v>
      </c>
      <c r="H119" s="7">
        <f>'OH OB'!Z121</f>
        <v>0</v>
      </c>
      <c r="I119" s="7">
        <f>'OH OB'!AH121</f>
        <v>0</v>
      </c>
      <c r="J119" s="7">
        <f>PlantAccounts[[#This Row],[Opening Cost Balance]]-PlantAccounts[[#This Row],[Opening Accum Depreciation]]</f>
        <v>0</v>
      </c>
      <c r="K119" s="7"/>
      <c r="L119" s="7"/>
      <c r="M119" s="7"/>
      <c r="N119" s="107">
        <v>0</v>
      </c>
      <c r="O119" s="7">
        <f>'Closeouts and Depr'!H120</f>
        <v>0</v>
      </c>
      <c r="P119" s="7">
        <f>'Closeouts and Depr'!J120</f>
        <v>0</v>
      </c>
      <c r="Q119" s="7">
        <f>'Closeouts and Depr'!M120</f>
        <v>0</v>
      </c>
      <c r="R119" s="147">
        <f>'Closeouts and Depr'!BA120</f>
        <v>0</v>
      </c>
      <c r="S119" s="113">
        <f>PlantAccounts[[#This Row],[Depreciation under 1/2 rule]]-PlantAccounts[[#This Row],[Depreciation ]]</f>
        <v>0</v>
      </c>
      <c r="T119" s="113">
        <f>'Closeouts and Depr'!DE120</f>
        <v>0</v>
      </c>
      <c r="U119" s="112">
        <f>PlantAccounts[[#This Row],[Opening Cost Balance]]+PlantAccounts[[#This Row],[WIP Closeouts ]]+PlantAccounts[[#This Row],[Retirements]]</f>
        <v>0</v>
      </c>
      <c r="V119" s="113">
        <f>PlantAccounts[[#This Row],[Opening Accum Depreciation]]+PlantAccounts[[#This Row],[Depreciation ]]+PlantAccounts[[#This Row],[Retirements]]</f>
        <v>0</v>
      </c>
      <c r="W119" s="113">
        <f>PlantAccounts[[#This Row],[Ending Cost Balance]]-PlantAccounts[[#This Row],[Ending Accum Depreciation]]</f>
        <v>0</v>
      </c>
      <c r="X119" s="113">
        <f>PlantAccounts[[#This Row],[Opening Accum Depreciation]]+PlantAccounts[[#This Row],[Depreciation under 1/2 rule]]+PlantAccounts[[#This Row],[Retirements]]</f>
        <v>0</v>
      </c>
      <c r="Y119" s="113">
        <f>PlantAccounts[[#This Row],[Opening WIP ]]+PlantAccounts[[#This Row],[Capex Excl. COR]]-PlantAccounts[[#This Row],[WIP Closeouts ]]</f>
        <v>0</v>
      </c>
      <c r="Z119" s="113">
        <f>PlantAccounts[[#This Row],[Opening YTD Retirements]]+PlantAccounts[[#This Row],[Retirements]]</f>
        <v>0</v>
      </c>
      <c r="AA119" s="113">
        <f>PlantAccounts[[#This Row],[Opening YTD Closeouts (Additions)]]+PlantAccounts[[#This Row],[WIP Closeouts ]]</f>
        <v>0</v>
      </c>
      <c r="AB119" s="107">
        <f>PlantAccounts[[#This Row],[Opening YTD Depreciation]]+PlantAccounts[[#This Row],[Depreciation ]]</f>
        <v>0</v>
      </c>
      <c r="AD119" s="7"/>
      <c r="AE119" s="199"/>
      <c r="AF119" s="59"/>
      <c r="AG119" s="181"/>
    </row>
    <row r="120" spans="1:33">
      <c r="A120" t="s">
        <v>151</v>
      </c>
      <c r="B120" t="s">
        <v>171</v>
      </c>
      <c r="C120">
        <v>59307</v>
      </c>
      <c r="D120">
        <v>59307</v>
      </c>
      <c r="E120" s="3"/>
      <c r="F120" s="126"/>
      <c r="G120" s="105">
        <v>8.2369369917961899E-2</v>
      </c>
      <c r="H120" s="7">
        <f>'OH OB'!Z122</f>
        <v>1434347.0068052174</v>
      </c>
      <c r="I120" s="7">
        <f>'OH OB'!AH122</f>
        <v>624653.37626605656</v>
      </c>
      <c r="J120" s="7">
        <f>PlantAccounts[[#This Row],[Opening Cost Balance]]-PlantAccounts[[#This Row],[Opening Accum Depreciation]]</f>
        <v>809693.6305391608</v>
      </c>
      <c r="K120" s="7"/>
      <c r="L120" s="7"/>
      <c r="M120" s="7"/>
      <c r="N120" s="107">
        <v>0</v>
      </c>
      <c r="O120" s="7">
        <f>'Closeouts and Depr'!H121</f>
        <v>0</v>
      </c>
      <c r="P120" s="7">
        <f>'Closeouts and Depr'!J121</f>
        <v>0</v>
      </c>
      <c r="Q120" s="7">
        <f>'Closeouts and Depr'!M121</f>
        <v>0</v>
      </c>
      <c r="R120" s="147">
        <f>'Closeouts and Depr'!BA121</f>
        <v>118146.25919426039</v>
      </c>
      <c r="S120" s="113">
        <f>PlantAccounts[[#This Row],[Depreciation under 1/2 rule]]-PlantAccounts[[#This Row],[Depreciation ]]</f>
        <v>0</v>
      </c>
      <c r="T120" s="113">
        <f>'Closeouts and Depr'!DE121</f>
        <v>118146.25919426039</v>
      </c>
      <c r="U120" s="112">
        <f>PlantAccounts[[#This Row],[Opening Cost Balance]]+PlantAccounts[[#This Row],[WIP Closeouts ]]+PlantAccounts[[#This Row],[Retirements]]</f>
        <v>1434347.0068052174</v>
      </c>
      <c r="V120" s="113">
        <f>PlantAccounts[[#This Row],[Opening Accum Depreciation]]+PlantAccounts[[#This Row],[Depreciation ]]+PlantAccounts[[#This Row],[Retirements]]</f>
        <v>742799.6354603169</v>
      </c>
      <c r="W120" s="113">
        <f>PlantAccounts[[#This Row],[Ending Cost Balance]]-PlantAccounts[[#This Row],[Ending Accum Depreciation]]</f>
        <v>691547.37134490046</v>
      </c>
      <c r="X120" s="113">
        <f>PlantAccounts[[#This Row],[Opening Accum Depreciation]]+PlantAccounts[[#This Row],[Depreciation under 1/2 rule]]+PlantAccounts[[#This Row],[Retirements]]</f>
        <v>742799.6354603169</v>
      </c>
      <c r="Y120" s="113">
        <f>PlantAccounts[[#This Row],[Opening WIP ]]+PlantAccounts[[#This Row],[Capex Excl. COR]]-PlantAccounts[[#This Row],[WIP Closeouts ]]</f>
        <v>0</v>
      </c>
      <c r="Z120" s="113">
        <f>PlantAccounts[[#This Row],[Opening YTD Retirements]]+PlantAccounts[[#This Row],[Retirements]]</f>
        <v>0</v>
      </c>
      <c r="AA120" s="113">
        <f>PlantAccounts[[#This Row],[Opening YTD Closeouts (Additions)]]+PlantAccounts[[#This Row],[WIP Closeouts ]]</f>
        <v>0</v>
      </c>
      <c r="AB120" s="107">
        <f>PlantAccounts[[#This Row],[Opening YTD Depreciation]]+PlantAccounts[[#This Row],[Depreciation ]]</f>
        <v>118146.25919426039</v>
      </c>
      <c r="AD120" s="7"/>
      <c r="AE120" s="199"/>
      <c r="AF120" s="59"/>
      <c r="AG120" s="181"/>
    </row>
    <row r="121" spans="1:33">
      <c r="A121" t="s">
        <v>151</v>
      </c>
      <c r="B121" t="s">
        <v>172</v>
      </c>
      <c r="C121">
        <v>58321</v>
      </c>
      <c r="D121">
        <v>58321</v>
      </c>
      <c r="E121" s="126"/>
      <c r="F121" s="126"/>
      <c r="G121" s="106">
        <v>0.25</v>
      </c>
      <c r="H121" s="7">
        <f>'OH OB'!Z123</f>
        <v>0</v>
      </c>
      <c r="I121" s="7">
        <f>'OH OB'!AH123</f>
        <v>0</v>
      </c>
      <c r="J121" s="7">
        <f>PlantAccounts[[#This Row],[Opening Cost Balance]]-PlantAccounts[[#This Row],[Opening Accum Depreciation]]</f>
        <v>0</v>
      </c>
      <c r="K121" s="7"/>
      <c r="L121" s="7"/>
      <c r="M121" s="7"/>
      <c r="N121" s="107">
        <v>24251.863195151818</v>
      </c>
      <c r="O121" s="7">
        <f>'Closeouts and Depr'!H122</f>
        <v>243436.82816</v>
      </c>
      <c r="P121" s="7">
        <f>'Closeouts and Depr'!J122</f>
        <v>243436.82816</v>
      </c>
      <c r="Q121" s="7">
        <f>'Closeouts and Depr'!M122</f>
        <v>0</v>
      </c>
      <c r="R121" s="147">
        <f>'Closeouts and Depr'!BA122</f>
        <v>15912.657601950617</v>
      </c>
      <c r="S121" s="113">
        <f>PlantAccounts[[#This Row],[Depreciation under 1/2 rule]]-PlantAccounts[[#This Row],[Depreciation ]]</f>
        <v>14516.945918049383</v>
      </c>
      <c r="T121" s="113">
        <f>'Closeouts and Depr'!DE122</f>
        <v>30429.603520000001</v>
      </c>
      <c r="U121" s="112">
        <f>PlantAccounts[[#This Row],[Opening Cost Balance]]+PlantAccounts[[#This Row],[WIP Closeouts ]]+PlantAccounts[[#This Row],[Retirements]]</f>
        <v>243436.82816</v>
      </c>
      <c r="V121" s="113">
        <f>PlantAccounts[[#This Row],[Opening Accum Depreciation]]+PlantAccounts[[#This Row],[Depreciation ]]+PlantAccounts[[#This Row],[Retirements]]</f>
        <v>15912.657601950617</v>
      </c>
      <c r="W121" s="113">
        <f>PlantAccounts[[#This Row],[Ending Cost Balance]]-PlantAccounts[[#This Row],[Ending Accum Depreciation]]</f>
        <v>227524.1705580494</v>
      </c>
      <c r="X121" s="113">
        <f>PlantAccounts[[#This Row],[Opening Accum Depreciation]]+PlantAccounts[[#This Row],[Depreciation under 1/2 rule]]+PlantAccounts[[#This Row],[Retirements]]</f>
        <v>30429.603520000001</v>
      </c>
      <c r="Y121" s="113">
        <f>PlantAccounts[[#This Row],[Opening WIP ]]+PlantAccounts[[#This Row],[Capex Excl. COR]]-PlantAccounts[[#This Row],[WIP Closeouts ]]</f>
        <v>24251.863195151818</v>
      </c>
      <c r="Z121" s="113">
        <f>PlantAccounts[[#This Row],[Opening YTD Retirements]]+PlantAccounts[[#This Row],[Retirements]]</f>
        <v>0</v>
      </c>
      <c r="AA121" s="113">
        <f>PlantAccounts[[#This Row],[Opening YTD Closeouts (Additions)]]+PlantAccounts[[#This Row],[WIP Closeouts ]]</f>
        <v>243436.82816</v>
      </c>
      <c r="AB121" s="107">
        <f>PlantAccounts[[#This Row],[Opening YTD Depreciation]]+PlantAccounts[[#This Row],[Depreciation ]]</f>
        <v>15912.657601950617</v>
      </c>
      <c r="AD121" s="7"/>
      <c r="AE121" s="199"/>
      <c r="AF121" s="59"/>
      <c r="AG121" s="181"/>
    </row>
    <row r="122" spans="1:33">
      <c r="A122" t="s">
        <v>151</v>
      </c>
      <c r="B122" t="s">
        <v>173</v>
      </c>
      <c r="C122">
        <v>59321</v>
      </c>
      <c r="D122">
        <v>59321</v>
      </c>
      <c r="E122" s="3"/>
      <c r="F122" s="126"/>
      <c r="G122" s="105">
        <v>0.13335110196772801</v>
      </c>
      <c r="H122" s="7">
        <f>'OH OB'!Z124</f>
        <v>815817.40151156229</v>
      </c>
      <c r="I122" s="7">
        <f>'OH OB'!AH124</f>
        <v>582323.0377446136</v>
      </c>
      <c r="J122" s="7">
        <f>PlantAccounts[[#This Row],[Opening Cost Balance]]-PlantAccounts[[#This Row],[Opening Accum Depreciation]]</f>
        <v>233494.36376694869</v>
      </c>
      <c r="K122" s="7"/>
      <c r="L122" s="7"/>
      <c r="M122" s="7"/>
      <c r="N122" s="107">
        <v>0</v>
      </c>
      <c r="O122" s="7">
        <f>'Closeouts and Depr'!H123</f>
        <v>0</v>
      </c>
      <c r="P122" s="7">
        <f>'Closeouts and Depr'!J123</f>
        <v>0</v>
      </c>
      <c r="Q122" s="7">
        <f>'Closeouts and Depr'!M123</f>
        <v>-104043.13185417395</v>
      </c>
      <c r="R122" s="147">
        <f>'Closeouts and Depr'!BA123</f>
        <v>108790.14949601526</v>
      </c>
      <c r="S122" s="113">
        <f>PlantAccounts[[#This Row],[Depreciation under 1/2 rule]]-PlantAccounts[[#This Row],[Depreciation ]]</f>
        <v>-6937.1331424639066</v>
      </c>
      <c r="T122" s="113">
        <f>'Closeouts and Depr'!DE123</f>
        <v>101853.01635355136</v>
      </c>
      <c r="U122" s="112">
        <f>PlantAccounts[[#This Row],[Opening Cost Balance]]+PlantAccounts[[#This Row],[WIP Closeouts ]]+PlantAccounts[[#This Row],[Retirements]]</f>
        <v>711774.26965738833</v>
      </c>
      <c r="V122" s="113">
        <f>PlantAccounts[[#This Row],[Opening Accum Depreciation]]+PlantAccounts[[#This Row],[Depreciation ]]+PlantAccounts[[#This Row],[Retirements]]</f>
        <v>587070.05538645491</v>
      </c>
      <c r="W122" s="113">
        <f>PlantAccounts[[#This Row],[Ending Cost Balance]]-PlantAccounts[[#This Row],[Ending Accum Depreciation]]</f>
        <v>124704.21427093341</v>
      </c>
      <c r="X122" s="113">
        <f>PlantAccounts[[#This Row],[Opening Accum Depreciation]]+PlantAccounts[[#This Row],[Depreciation under 1/2 rule]]+PlantAccounts[[#This Row],[Retirements]]</f>
        <v>580132.92224399094</v>
      </c>
      <c r="Y122" s="113">
        <f>PlantAccounts[[#This Row],[Opening WIP ]]+PlantAccounts[[#This Row],[Capex Excl. COR]]-PlantAccounts[[#This Row],[WIP Closeouts ]]</f>
        <v>0</v>
      </c>
      <c r="Z122" s="113">
        <f>PlantAccounts[[#This Row],[Opening YTD Retirements]]+PlantAccounts[[#This Row],[Retirements]]</f>
        <v>-104043.13185417395</v>
      </c>
      <c r="AA122" s="113">
        <f>PlantAccounts[[#This Row],[Opening YTD Closeouts (Additions)]]+PlantAccounts[[#This Row],[WIP Closeouts ]]</f>
        <v>0</v>
      </c>
      <c r="AB122" s="107">
        <f>PlantAccounts[[#This Row],[Opening YTD Depreciation]]+PlantAccounts[[#This Row],[Depreciation ]]</f>
        <v>108790.14949601526</v>
      </c>
      <c r="AD122" s="7"/>
      <c r="AE122" s="199"/>
      <c r="AF122" s="59"/>
      <c r="AG122" s="181"/>
    </row>
    <row r="123" spans="1:33">
      <c r="A123" t="s">
        <v>151</v>
      </c>
      <c r="B123" t="s">
        <v>174</v>
      </c>
      <c r="C123">
        <v>58322</v>
      </c>
      <c r="D123">
        <v>58322</v>
      </c>
      <c r="G123" s="106">
        <v>0.25</v>
      </c>
      <c r="H123" s="7">
        <f>'OH OB'!Z125</f>
        <v>0</v>
      </c>
      <c r="I123" s="7">
        <f>'OH OB'!AH125</f>
        <v>0</v>
      </c>
      <c r="J123" s="7">
        <f>PlantAccounts[[#This Row],[Opening Cost Balance]]-PlantAccounts[[#This Row],[Opening Accum Depreciation]]</f>
        <v>0</v>
      </c>
      <c r="K123" s="7"/>
      <c r="L123" s="7"/>
      <c r="M123" s="7"/>
      <c r="N123" s="107">
        <v>0</v>
      </c>
      <c r="O123" s="7">
        <f>'Closeouts and Depr'!H124</f>
        <v>0</v>
      </c>
      <c r="P123" s="7">
        <f>'Closeouts and Depr'!J124</f>
        <v>0</v>
      </c>
      <c r="Q123" s="7">
        <f>'Closeouts and Depr'!M124</f>
        <v>0</v>
      </c>
      <c r="R123" s="147">
        <f>'Closeouts and Depr'!BA124</f>
        <v>0</v>
      </c>
      <c r="S123" s="113">
        <f>PlantAccounts[[#This Row],[Depreciation under 1/2 rule]]-PlantAccounts[[#This Row],[Depreciation ]]</f>
        <v>0</v>
      </c>
      <c r="T123" s="113">
        <f>'Closeouts and Depr'!DE124</f>
        <v>0</v>
      </c>
      <c r="U123" s="112">
        <f>PlantAccounts[[#This Row],[Opening Cost Balance]]+PlantAccounts[[#This Row],[WIP Closeouts ]]+PlantAccounts[[#This Row],[Retirements]]</f>
        <v>0</v>
      </c>
      <c r="V123" s="113">
        <f>PlantAccounts[[#This Row],[Opening Accum Depreciation]]+PlantAccounts[[#This Row],[Depreciation ]]+PlantAccounts[[#This Row],[Retirements]]</f>
        <v>0</v>
      </c>
      <c r="W123" s="113">
        <f>PlantAccounts[[#This Row],[Ending Cost Balance]]-PlantAccounts[[#This Row],[Ending Accum Depreciation]]</f>
        <v>0</v>
      </c>
      <c r="X123" s="113">
        <f>PlantAccounts[[#This Row],[Opening Accum Depreciation]]+PlantAccounts[[#This Row],[Depreciation under 1/2 rule]]+PlantAccounts[[#This Row],[Retirements]]</f>
        <v>0</v>
      </c>
      <c r="Y123" s="113">
        <f>PlantAccounts[[#This Row],[Opening WIP ]]+PlantAccounts[[#This Row],[Capex Excl. COR]]-PlantAccounts[[#This Row],[WIP Closeouts ]]</f>
        <v>0</v>
      </c>
      <c r="Z123" s="113">
        <f>PlantAccounts[[#This Row],[Opening YTD Retirements]]+PlantAccounts[[#This Row],[Retirements]]</f>
        <v>0</v>
      </c>
      <c r="AA123" s="113">
        <f>PlantAccounts[[#This Row],[Opening YTD Closeouts (Additions)]]+PlantAccounts[[#This Row],[WIP Closeouts ]]</f>
        <v>0</v>
      </c>
      <c r="AB123" s="107">
        <f>PlantAccounts[[#This Row],[Opening YTD Depreciation]]+PlantAccounts[[#This Row],[Depreciation ]]</f>
        <v>0</v>
      </c>
      <c r="AD123" s="7"/>
      <c r="AE123" s="199"/>
      <c r="AF123" s="59"/>
      <c r="AG123" s="181"/>
    </row>
    <row r="124" spans="1:33">
      <c r="A124" t="s">
        <v>151</v>
      </c>
      <c r="B124" t="s">
        <v>175</v>
      </c>
      <c r="C124">
        <v>58400</v>
      </c>
      <c r="D124">
        <v>58400</v>
      </c>
      <c r="E124" s="1"/>
      <c r="G124" s="105">
        <v>4.6530955487568401E-2</v>
      </c>
      <c r="H124" s="7">
        <f>'OH OB'!Z126</f>
        <v>2624721.1365945893</v>
      </c>
      <c r="I124" s="7">
        <f>'OH OB'!AH126</f>
        <v>2278296.2328931051</v>
      </c>
      <c r="J124" s="7">
        <f>PlantAccounts[[#This Row],[Opening Cost Balance]]-PlantAccounts[[#This Row],[Opening Accum Depreciation]]</f>
        <v>346424.9037014842</v>
      </c>
      <c r="K124" s="7"/>
      <c r="L124" s="7"/>
      <c r="M124" s="7"/>
      <c r="N124" s="107">
        <v>1735.9616881838592</v>
      </c>
      <c r="O124" s="7">
        <f>'Closeouts and Depr'!H125</f>
        <v>292168.41203174402</v>
      </c>
      <c r="P124" s="7">
        <f>'Closeouts and Depr'!J125</f>
        <v>292168.41203174397</v>
      </c>
      <c r="Q124" s="7">
        <f>'Closeouts and Depr'!M125</f>
        <v>-180847.11416372226</v>
      </c>
      <c r="R124" s="147">
        <f>'Closeouts and Depr'!BA125</f>
        <v>123485.15029986578</v>
      </c>
      <c r="S124" s="113">
        <f>PlantAccounts[[#This Row],[Depreciation under 1/2 rule]]-PlantAccounts[[#This Row],[Depreciation ]]</f>
        <v>1235.5752522545954</v>
      </c>
      <c r="T124" s="113">
        <f>'Closeouts and Depr'!DE125</f>
        <v>124720.72555212038</v>
      </c>
      <c r="U124" s="112">
        <f>PlantAccounts[[#This Row],[Opening Cost Balance]]+PlantAccounts[[#This Row],[WIP Closeouts ]]+PlantAccounts[[#This Row],[Retirements]]</f>
        <v>2736042.4344626111</v>
      </c>
      <c r="V124" s="113">
        <f>PlantAccounts[[#This Row],[Opening Accum Depreciation]]+PlantAccounts[[#This Row],[Depreciation ]]+PlantAccounts[[#This Row],[Retirements]]</f>
        <v>2220934.2690292485</v>
      </c>
      <c r="W124" s="113">
        <f>PlantAccounts[[#This Row],[Ending Cost Balance]]-PlantAccounts[[#This Row],[Ending Accum Depreciation]]</f>
        <v>515108.16543336259</v>
      </c>
      <c r="X124" s="113">
        <f>PlantAccounts[[#This Row],[Opening Accum Depreciation]]+PlantAccounts[[#This Row],[Depreciation under 1/2 rule]]+PlantAccounts[[#This Row],[Retirements]]</f>
        <v>2222169.844281503</v>
      </c>
      <c r="Y124" s="113">
        <f>PlantAccounts[[#This Row],[Opening WIP ]]+PlantAccounts[[#This Row],[Capex Excl. COR]]-PlantAccounts[[#This Row],[WIP Closeouts ]]</f>
        <v>1735.9616881838883</v>
      </c>
      <c r="Z124" s="113">
        <f>PlantAccounts[[#This Row],[Opening YTD Retirements]]+PlantAccounts[[#This Row],[Retirements]]</f>
        <v>-180847.11416372226</v>
      </c>
      <c r="AA124" s="113">
        <f>PlantAccounts[[#This Row],[Opening YTD Closeouts (Additions)]]+PlantAccounts[[#This Row],[WIP Closeouts ]]</f>
        <v>292168.41203174397</v>
      </c>
      <c r="AB124" s="107">
        <f>PlantAccounts[[#This Row],[Opening YTD Depreciation]]+PlantAccounts[[#This Row],[Depreciation ]]</f>
        <v>123485.15029986578</v>
      </c>
      <c r="AD124" s="7"/>
      <c r="AE124" s="199"/>
      <c r="AF124" s="59"/>
      <c r="AG124" s="181"/>
    </row>
    <row r="125" spans="1:33">
      <c r="A125" t="s">
        <v>151</v>
      </c>
      <c r="B125" t="s">
        <v>176</v>
      </c>
      <c r="C125">
        <v>58521</v>
      </c>
      <c r="D125">
        <v>58521</v>
      </c>
      <c r="E125" s="1"/>
      <c r="G125" s="105">
        <v>8.2894322363659401E-2</v>
      </c>
      <c r="H125" s="7">
        <f>'OH OB'!Z127</f>
        <v>815987.68887405528</v>
      </c>
      <c r="I125" s="7">
        <f>'OH OB'!AH127</f>
        <v>287735.28921019577</v>
      </c>
      <c r="J125" s="7">
        <f>PlantAccounts[[#This Row],[Opening Cost Balance]]-PlantAccounts[[#This Row],[Opening Accum Depreciation]]</f>
        <v>528252.39966385951</v>
      </c>
      <c r="K125" s="7"/>
      <c r="L125" s="7"/>
      <c r="M125" s="7"/>
      <c r="N125" s="107">
        <v>0</v>
      </c>
      <c r="O125" s="7">
        <f>'Closeouts and Depr'!H126</f>
        <v>65127.918921721619</v>
      </c>
      <c r="P125" s="7">
        <f>'Closeouts and Depr'!J126</f>
        <v>65127.918921721619</v>
      </c>
      <c r="Q125" s="7">
        <f>'Closeouts and Depr'!M126</f>
        <v>-27362.14132532847</v>
      </c>
      <c r="R125" s="147">
        <f>'Closeouts and Depr'!BA126</f>
        <v>68459.286033098819</v>
      </c>
      <c r="S125" s="113">
        <f>PlantAccounts[[#This Row],[Depreciation under 1/2 rule]]-PlantAccounts[[#This Row],[Depreciation ]]</f>
        <v>746.74476439936552</v>
      </c>
      <c r="T125" s="113">
        <f>'Closeouts and Depr'!DE126</f>
        <v>69206.030797498184</v>
      </c>
      <c r="U125" s="112">
        <f>PlantAccounts[[#This Row],[Opening Cost Balance]]+PlantAccounts[[#This Row],[WIP Closeouts ]]+PlantAccounts[[#This Row],[Retirements]]</f>
        <v>853753.46647044842</v>
      </c>
      <c r="V125" s="113">
        <f>PlantAccounts[[#This Row],[Opening Accum Depreciation]]+PlantAccounts[[#This Row],[Depreciation ]]+PlantAccounts[[#This Row],[Retirements]]</f>
        <v>328832.43391796609</v>
      </c>
      <c r="W125" s="113">
        <f>PlantAccounts[[#This Row],[Ending Cost Balance]]-PlantAccounts[[#This Row],[Ending Accum Depreciation]]</f>
        <v>524921.03255248233</v>
      </c>
      <c r="X125" s="113">
        <f>PlantAccounts[[#This Row],[Opening Accum Depreciation]]+PlantAccounts[[#This Row],[Depreciation under 1/2 rule]]+PlantAccounts[[#This Row],[Retirements]]</f>
        <v>329579.17868236545</v>
      </c>
      <c r="Y125" s="113">
        <f>PlantAccounts[[#This Row],[Opening WIP ]]+PlantAccounts[[#This Row],[Capex Excl. COR]]-PlantAccounts[[#This Row],[WIP Closeouts ]]</f>
        <v>0</v>
      </c>
      <c r="Z125" s="113">
        <f>PlantAccounts[[#This Row],[Opening YTD Retirements]]+PlantAccounts[[#This Row],[Retirements]]</f>
        <v>-27362.14132532847</v>
      </c>
      <c r="AA125" s="113">
        <f>PlantAccounts[[#This Row],[Opening YTD Closeouts (Additions)]]+PlantAccounts[[#This Row],[WIP Closeouts ]]</f>
        <v>65127.918921721619</v>
      </c>
      <c r="AB125" s="107">
        <f>PlantAccounts[[#This Row],[Opening YTD Depreciation]]+PlantAccounts[[#This Row],[Depreciation ]]</f>
        <v>68459.286033098819</v>
      </c>
      <c r="AD125" s="7"/>
      <c r="AE125" s="199"/>
      <c r="AF125" s="59"/>
      <c r="AG125" s="181"/>
    </row>
    <row r="126" spans="1:33">
      <c r="A126" t="s">
        <v>151</v>
      </c>
      <c r="B126" t="s">
        <v>177</v>
      </c>
      <c r="C126">
        <v>58601</v>
      </c>
      <c r="D126">
        <v>58601</v>
      </c>
      <c r="E126" s="1"/>
      <c r="G126" s="105">
        <v>0.11917019965402401</v>
      </c>
      <c r="H126" s="7">
        <f>'OH OB'!Z128</f>
        <v>1509264.9512184754</v>
      </c>
      <c r="I126" s="7">
        <f>'OH OB'!AH128</f>
        <v>810821.97727554</v>
      </c>
      <c r="J126" s="7">
        <f>PlantAccounts[[#This Row],[Opening Cost Balance]]-PlantAccounts[[#This Row],[Opening Accum Depreciation]]</f>
        <v>698442.97394293535</v>
      </c>
      <c r="K126" s="7"/>
      <c r="L126" s="7"/>
      <c r="M126" s="7"/>
      <c r="N126" s="107">
        <v>0</v>
      </c>
      <c r="O126" s="7">
        <f>'Closeouts and Depr'!H127</f>
        <v>85121.023227413272</v>
      </c>
      <c r="P126" s="7">
        <f>'Closeouts and Depr'!J127</f>
        <v>85121.023227413272</v>
      </c>
      <c r="Q126" s="7">
        <f>'Closeouts and Depr'!M127</f>
        <v>-48497.623411402812</v>
      </c>
      <c r="R126" s="147">
        <f>'Closeouts and Depr'!BA127</f>
        <v>181000.55561769058</v>
      </c>
      <c r="S126" s="113">
        <f>PlantAccounts[[#This Row],[Depreciation under 1/2 rule]]-PlantAccounts[[#This Row],[Depreciation ]]</f>
        <v>1041.0588838774711</v>
      </c>
      <c r="T126" s="113">
        <f>'Closeouts and Depr'!DE127</f>
        <v>182041.61450156805</v>
      </c>
      <c r="U126" s="112">
        <f>PlantAccounts[[#This Row],[Opening Cost Balance]]+PlantAccounts[[#This Row],[WIP Closeouts ]]+PlantAccounts[[#This Row],[Retirements]]</f>
        <v>1545888.3510344857</v>
      </c>
      <c r="V126" s="113">
        <f>PlantAccounts[[#This Row],[Opening Accum Depreciation]]+PlantAccounts[[#This Row],[Depreciation ]]+PlantAccounts[[#This Row],[Retirements]]</f>
        <v>943324.90948182775</v>
      </c>
      <c r="W126" s="113">
        <f>PlantAccounts[[#This Row],[Ending Cost Balance]]-PlantAccounts[[#This Row],[Ending Accum Depreciation]]</f>
        <v>602563.44155265798</v>
      </c>
      <c r="X126" s="113">
        <f>PlantAccounts[[#This Row],[Opening Accum Depreciation]]+PlantAccounts[[#This Row],[Depreciation under 1/2 rule]]+PlantAccounts[[#This Row],[Retirements]]</f>
        <v>944365.96836570522</v>
      </c>
      <c r="Y126" s="113">
        <f>PlantAccounts[[#This Row],[Opening WIP ]]+PlantAccounts[[#This Row],[Capex Excl. COR]]-PlantAccounts[[#This Row],[WIP Closeouts ]]</f>
        <v>0</v>
      </c>
      <c r="Z126" s="113">
        <f>PlantAccounts[[#This Row],[Opening YTD Retirements]]+PlantAccounts[[#This Row],[Retirements]]</f>
        <v>-48497.623411402812</v>
      </c>
      <c r="AA126" s="113">
        <f>PlantAccounts[[#This Row],[Opening YTD Closeouts (Additions)]]+PlantAccounts[[#This Row],[WIP Closeouts ]]</f>
        <v>85121.023227413272</v>
      </c>
      <c r="AB126" s="107">
        <f>PlantAccounts[[#This Row],[Opening YTD Depreciation]]+PlantAccounts[[#This Row],[Depreciation ]]</f>
        <v>181000.55561769058</v>
      </c>
      <c r="AD126" s="7"/>
      <c r="AE126" s="199"/>
      <c r="AF126" s="59"/>
      <c r="AG126" s="181"/>
    </row>
    <row r="127" spans="1:33">
      <c r="A127" t="s">
        <v>151</v>
      </c>
      <c r="B127" t="s">
        <v>178</v>
      </c>
      <c r="C127">
        <v>58705.999999999993</v>
      </c>
      <c r="D127">
        <v>58705.999999999993</v>
      </c>
      <c r="E127" s="1"/>
      <c r="G127" s="105">
        <v>0.04</v>
      </c>
      <c r="H127" s="7">
        <f>'OH OB'!Z129</f>
        <v>0</v>
      </c>
      <c r="I127" s="7">
        <f>'OH OB'!AH129</f>
        <v>0</v>
      </c>
      <c r="J127" s="7">
        <f>PlantAccounts[[#This Row],[Opening Cost Balance]]-PlantAccounts[[#This Row],[Opening Accum Depreciation]]</f>
        <v>0</v>
      </c>
      <c r="K127" s="7"/>
      <c r="L127" s="7"/>
      <c r="M127" s="7"/>
      <c r="N127" s="107">
        <v>0</v>
      </c>
      <c r="O127" s="7">
        <f>'Closeouts and Depr'!H128</f>
        <v>0</v>
      </c>
      <c r="P127" s="7">
        <f>'Closeouts and Depr'!J128</f>
        <v>0</v>
      </c>
      <c r="Q127" s="7">
        <f>'Closeouts and Depr'!M128</f>
        <v>0</v>
      </c>
      <c r="R127" s="147">
        <f>'Closeouts and Depr'!BA128</f>
        <v>0</v>
      </c>
      <c r="S127" s="113">
        <f>PlantAccounts[[#This Row],[Depreciation under 1/2 rule]]-PlantAccounts[[#This Row],[Depreciation ]]</f>
        <v>0</v>
      </c>
      <c r="T127" s="113">
        <f>'Closeouts and Depr'!DE128</f>
        <v>0</v>
      </c>
      <c r="U127" s="112">
        <f>PlantAccounts[[#This Row],[Opening Cost Balance]]+PlantAccounts[[#This Row],[WIP Closeouts ]]+PlantAccounts[[#This Row],[Retirements]]</f>
        <v>0</v>
      </c>
      <c r="V127" s="113">
        <f>PlantAccounts[[#This Row],[Opening Accum Depreciation]]+PlantAccounts[[#This Row],[Depreciation ]]+PlantAccounts[[#This Row],[Retirements]]</f>
        <v>0</v>
      </c>
      <c r="W127" s="113">
        <f>PlantAccounts[[#This Row],[Ending Cost Balance]]-PlantAccounts[[#This Row],[Ending Accum Depreciation]]</f>
        <v>0</v>
      </c>
      <c r="X127" s="113">
        <f>PlantAccounts[[#This Row],[Opening Accum Depreciation]]+PlantAccounts[[#This Row],[Depreciation under 1/2 rule]]+PlantAccounts[[#This Row],[Retirements]]</f>
        <v>0</v>
      </c>
      <c r="Y127" s="113">
        <f>PlantAccounts[[#This Row],[Opening WIP ]]+PlantAccounts[[#This Row],[Capex Excl. COR]]-PlantAccounts[[#This Row],[WIP Closeouts ]]</f>
        <v>0</v>
      </c>
      <c r="Z127" s="113">
        <f>PlantAccounts[[#This Row],[Opening YTD Retirements]]+PlantAccounts[[#This Row],[Retirements]]</f>
        <v>0</v>
      </c>
      <c r="AA127" s="113">
        <f>PlantAccounts[[#This Row],[Opening YTD Closeouts (Additions)]]+PlantAccounts[[#This Row],[WIP Closeouts ]]</f>
        <v>0</v>
      </c>
      <c r="AB127" s="107">
        <f>PlantAccounts[[#This Row],[Opening YTD Depreciation]]+PlantAccounts[[#This Row],[Depreciation ]]</f>
        <v>0</v>
      </c>
      <c r="AD127" s="7"/>
      <c r="AE127" s="199"/>
      <c r="AF127" s="59"/>
      <c r="AG127" s="181"/>
    </row>
    <row r="128" spans="1:33">
      <c r="A128" t="s">
        <v>151</v>
      </c>
      <c r="B128" t="s">
        <v>179</v>
      </c>
      <c r="C128">
        <v>58796</v>
      </c>
      <c r="D128">
        <v>58796</v>
      </c>
      <c r="E128" s="1"/>
      <c r="G128" s="105">
        <v>0.04</v>
      </c>
      <c r="H128" s="7">
        <f>'OH OB'!Z130</f>
        <v>0</v>
      </c>
      <c r="I128" s="7">
        <f>'OH OB'!AH130</f>
        <v>0</v>
      </c>
      <c r="J128" s="7">
        <f>PlantAccounts[[#This Row],[Opening Cost Balance]]-PlantAccounts[[#This Row],[Opening Accum Depreciation]]</f>
        <v>0</v>
      </c>
      <c r="K128" s="7"/>
      <c r="L128" s="7"/>
      <c r="M128" s="7"/>
      <c r="N128" s="107">
        <v>0</v>
      </c>
      <c r="O128" s="7">
        <f>'Closeouts and Depr'!H129</f>
        <v>0</v>
      </c>
      <c r="P128" s="7">
        <f>'Closeouts and Depr'!J129</f>
        <v>0</v>
      </c>
      <c r="Q128" s="7">
        <f>'Closeouts and Depr'!M129</f>
        <v>0</v>
      </c>
      <c r="R128" s="147">
        <f>'Closeouts and Depr'!BA129</f>
        <v>0</v>
      </c>
      <c r="S128" s="113">
        <f>PlantAccounts[[#This Row],[Depreciation under 1/2 rule]]-PlantAccounts[[#This Row],[Depreciation ]]</f>
        <v>0</v>
      </c>
      <c r="T128" s="113">
        <f>'Closeouts and Depr'!DE129</f>
        <v>0</v>
      </c>
      <c r="U128" s="112">
        <f>PlantAccounts[[#This Row],[Opening Cost Balance]]+PlantAccounts[[#This Row],[WIP Closeouts ]]+PlantAccounts[[#This Row],[Retirements]]</f>
        <v>0</v>
      </c>
      <c r="V128" s="113">
        <f>PlantAccounts[[#This Row],[Opening Accum Depreciation]]+PlantAccounts[[#This Row],[Depreciation ]]+PlantAccounts[[#This Row],[Retirements]]</f>
        <v>0</v>
      </c>
      <c r="W128" s="113">
        <f>PlantAccounts[[#This Row],[Ending Cost Balance]]-PlantAccounts[[#This Row],[Ending Accum Depreciation]]</f>
        <v>0</v>
      </c>
      <c r="X128" s="113">
        <f>PlantAccounts[[#This Row],[Opening Accum Depreciation]]+PlantAccounts[[#This Row],[Depreciation under 1/2 rule]]+PlantAccounts[[#This Row],[Retirements]]</f>
        <v>0</v>
      </c>
      <c r="Y128" s="113">
        <f>PlantAccounts[[#This Row],[Opening WIP ]]+PlantAccounts[[#This Row],[Capex Excl. COR]]-PlantAccounts[[#This Row],[WIP Closeouts ]]</f>
        <v>0</v>
      </c>
      <c r="Z128" s="113">
        <f>PlantAccounts[[#This Row],[Opening YTD Retirements]]+PlantAccounts[[#This Row],[Retirements]]</f>
        <v>0</v>
      </c>
      <c r="AA128" s="113">
        <f>PlantAccounts[[#This Row],[Opening YTD Closeouts (Additions)]]+PlantAccounts[[#This Row],[WIP Closeouts ]]</f>
        <v>0</v>
      </c>
      <c r="AB128" s="107">
        <f>PlantAccounts[[#This Row],[Opening YTD Depreciation]]+PlantAccounts[[#This Row],[Depreciation ]]</f>
        <v>0</v>
      </c>
      <c r="AD128" s="7"/>
      <c r="AE128" s="199"/>
      <c r="AF128" s="59"/>
      <c r="AG128" s="181"/>
    </row>
    <row r="129" spans="1:33">
      <c r="A129" t="s">
        <v>151</v>
      </c>
      <c r="B129" t="s">
        <v>180</v>
      </c>
      <c r="C129">
        <v>58801</v>
      </c>
      <c r="D129">
        <v>58801</v>
      </c>
      <c r="E129" s="1"/>
      <c r="G129" s="105">
        <v>0.26251488561958303</v>
      </c>
      <c r="H129" s="7">
        <f>'OH OB'!Z131</f>
        <v>403221.87170788093</v>
      </c>
      <c r="I129" s="7">
        <f>'OH OB'!AH131</f>
        <v>265437.82983180194</v>
      </c>
      <c r="J129" s="7">
        <f>PlantAccounts[[#This Row],[Opening Cost Balance]]-PlantAccounts[[#This Row],[Opening Accum Depreciation]]</f>
        <v>137784.04187607899</v>
      </c>
      <c r="K129" s="7"/>
      <c r="L129" s="7"/>
      <c r="M129" s="7"/>
      <c r="N129" s="107">
        <v>0</v>
      </c>
      <c r="O129" s="7">
        <f>'Closeouts and Depr'!H130</f>
        <v>7249.484407936</v>
      </c>
      <c r="P129" s="7">
        <f>'Closeouts and Depr'!J130</f>
        <v>7249.484407936</v>
      </c>
      <c r="Q129" s="7">
        <f>'Closeouts and Depr'!M130</f>
        <v>-39287.10370306806</v>
      </c>
      <c r="R129" s="147">
        <f>'Closeouts and Depr'!BA130</f>
        <v>103652.71633931645</v>
      </c>
      <c r="S129" s="113">
        <f>PlantAccounts[[#This Row],[Depreciation under 1/2 rule]]-PlantAccounts[[#This Row],[Depreciation ]]</f>
        <v>-2006.1487910005817</v>
      </c>
      <c r="T129" s="113">
        <f>'Closeouts and Depr'!DE130</f>
        <v>101646.56754831587</v>
      </c>
      <c r="U129" s="170">
        <f>PlantAccounts[[#This Row],[Opening Cost Balance]]+PlantAccounts[[#This Row],[WIP Closeouts ]]+PlantAccounts[[#This Row],[Retirements]]</f>
        <v>371184.25241274887</v>
      </c>
      <c r="V129" s="171">
        <f>PlantAccounts[[#This Row],[Opening Accum Depreciation]]+PlantAccounts[[#This Row],[Depreciation ]]+PlantAccounts[[#This Row],[Retirements]]</f>
        <v>329803.44246805034</v>
      </c>
      <c r="W129" s="171">
        <f>PlantAccounts[[#This Row],[Ending Cost Balance]]-PlantAccounts[[#This Row],[Ending Accum Depreciation]]</f>
        <v>41380.809944698529</v>
      </c>
      <c r="X129" s="113">
        <f>PlantAccounts[[#This Row],[Opening Accum Depreciation]]+PlantAccounts[[#This Row],[Depreciation under 1/2 rule]]+PlantAccounts[[#This Row],[Retirements]]</f>
        <v>327797.29367704975</v>
      </c>
      <c r="Y129" s="171">
        <f>PlantAccounts[[#This Row],[Opening WIP ]]+PlantAccounts[[#This Row],[Capex Excl. COR]]-PlantAccounts[[#This Row],[WIP Closeouts ]]</f>
        <v>0</v>
      </c>
      <c r="Z129" s="171">
        <f>PlantAccounts[[#This Row],[Opening YTD Retirements]]+PlantAccounts[[#This Row],[Retirements]]</f>
        <v>-39287.10370306806</v>
      </c>
      <c r="AA129" s="171">
        <f>PlantAccounts[[#This Row],[Opening YTD Closeouts (Additions)]]+PlantAccounts[[#This Row],[WIP Closeouts ]]</f>
        <v>7249.484407936</v>
      </c>
      <c r="AB129" s="172">
        <f>PlantAccounts[[#This Row],[Opening YTD Depreciation]]+PlantAccounts[[#This Row],[Depreciation ]]</f>
        <v>103652.71633931645</v>
      </c>
      <c r="AD129" s="7"/>
      <c r="AE129" s="199"/>
      <c r="AF129" s="59"/>
      <c r="AG129" s="181"/>
    </row>
    <row r="130" spans="1:33" ht="15" thickBot="1">
      <c r="A130" t="s">
        <v>181</v>
      </c>
      <c r="B130" s="137"/>
      <c r="C130" s="137"/>
      <c r="D130" s="137"/>
      <c r="E130" s="138"/>
      <c r="F130" s="137"/>
      <c r="G130" s="139"/>
      <c r="H130" s="140">
        <f>SUBTOTAL(109,H9:H129)</f>
        <v>12916393771.75856</v>
      </c>
      <c r="I130" s="140">
        <f t="shared" ref="I130:X130" si="0">SUBTOTAL(109,I9:I129)</f>
        <v>5089046835.1546459</v>
      </c>
      <c r="J130" s="140">
        <f t="shared" si="0"/>
        <v>7827346936.6039095</v>
      </c>
      <c r="K130" s="140">
        <f t="shared" si="0"/>
        <v>0</v>
      </c>
      <c r="L130" s="140">
        <f t="shared" si="0"/>
        <v>0</v>
      </c>
      <c r="M130" s="140">
        <f>SUBTOTAL(109,M9:M129)</f>
        <v>0</v>
      </c>
      <c r="N130" s="140">
        <f t="shared" si="0"/>
        <v>81871615.717731118</v>
      </c>
      <c r="O130" s="142">
        <f t="shared" si="0"/>
        <v>719759198.98909938</v>
      </c>
      <c r="P130" s="140">
        <f t="shared" si="0"/>
        <v>698867717.11040282</v>
      </c>
      <c r="Q130" s="140">
        <f t="shared" si="0"/>
        <v>-76190318.305555537</v>
      </c>
      <c r="R130" s="140">
        <f t="shared" si="0"/>
        <v>447875126.08830506</v>
      </c>
      <c r="S130" s="140">
        <f t="shared" si="0"/>
        <v>4683488.0161919976</v>
      </c>
      <c r="T130" s="140">
        <f t="shared" si="0"/>
        <v>452558614.10449678</v>
      </c>
      <c r="U130" s="142">
        <f t="shared" si="0"/>
        <v>13539069617.083405</v>
      </c>
      <c r="V130" s="140">
        <f t="shared" si="0"/>
        <v>5467970811.937398</v>
      </c>
      <c r="W130" s="140">
        <f t="shared" si="0"/>
        <v>8071098805.1460085</v>
      </c>
      <c r="X130" s="140">
        <f t="shared" si="0"/>
        <v>5465415130.9535894</v>
      </c>
      <c r="Y130" s="140">
        <f t="shared" ref="Y130" si="1">SUBTOTAL(109,Y9:Y129)</f>
        <v>102763097.59642771</v>
      </c>
      <c r="Z130" s="140">
        <f t="shared" ref="Z130:AB130" si="2">SUBTOTAL(109,Z9:Z129)</f>
        <v>-76190318.305555537</v>
      </c>
      <c r="AA130" s="140">
        <f t="shared" si="2"/>
        <v>698867717.11040282</v>
      </c>
      <c r="AB130" s="141">
        <f t="shared" si="2"/>
        <v>447875126.08830506</v>
      </c>
      <c r="AD130" s="7"/>
      <c r="AE130" s="199"/>
      <c r="AF130" s="181"/>
      <c r="AG130" s="181"/>
    </row>
    <row r="131" spans="1:33" ht="15" thickTop="1"/>
  </sheetData>
  <mergeCells count="6">
    <mergeCell ref="U6:AB6"/>
    <mergeCell ref="E7:G7"/>
    <mergeCell ref="H3:I3"/>
    <mergeCell ref="A6:G6"/>
    <mergeCell ref="H6:N6"/>
    <mergeCell ref="O6:T6"/>
  </mergeCells>
  <phoneticPr fontId="11" type="noConversion"/>
  <conditionalFormatting sqref="W9:W129">
    <cfRule type="expression" dxfId="128" priority="5" stopIfTrue="1">
      <formula>AND($H9&gt;0,$W9&lt;0)</formula>
    </cfRule>
  </conditionalFormatting>
  <conditionalFormatting sqref="X84:X85">
    <cfRule type="expression" dxfId="127" priority="1" stopIfTrue="1">
      <formula>AND($H84&gt;0,$W84&lt;0)</formula>
    </cfRule>
  </conditionalFormatting>
  <pageMargins left="0.7" right="0.7" top="0.75" bottom="0.75" header="0.3" footer="0.3"/>
  <pageSetup orientation="portrait" r:id="rId1"/>
  <customProperties>
    <customPr name="EpmWorksheetKeyString_GUID" r:id="rId2"/>
  </customProperties>
  <legacyDrawing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8BDB5398-4889-40B8-BE37-68B49833413F}">
          <x14:formula1>
            <xm:f>'Closeout Profiles'!$A$11:$A$16</xm:f>
          </x14:formula1>
          <xm:sqref>B2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BBDA4-1641-4353-BAFE-9281A3D6A172}">
  <dimension ref="A1:P237"/>
  <sheetViews>
    <sheetView tabSelected="1" view="pageBreakPreview" topLeftCell="A153" zoomScale="60" zoomScaleNormal="70" workbookViewId="0">
      <selection activeCell="I177" sqref="I177:J180"/>
    </sheetView>
  </sheetViews>
  <sheetFormatPr defaultColWidth="9.1796875" defaultRowHeight="14.5"/>
  <cols>
    <col min="1" max="1" width="41.7265625" style="5" customWidth="1"/>
    <col min="2" max="2" width="18.26953125" customWidth="1"/>
    <col min="3" max="5" width="13.26953125" customWidth="1"/>
    <col min="6" max="6" width="25.453125" customWidth="1"/>
    <col min="7" max="7" width="4.81640625" customWidth="1"/>
    <col min="9" max="9" width="21.1796875" customWidth="1"/>
    <col min="14" max="14" width="17.81640625" bestFit="1" customWidth="1"/>
    <col min="15" max="15" width="31.453125" bestFit="1" customWidth="1"/>
    <col min="16" max="16" width="18.26953125" bestFit="1" customWidth="1"/>
    <col min="17" max="17" width="17.7265625" bestFit="1" customWidth="1"/>
    <col min="18" max="18" width="16" bestFit="1" customWidth="1"/>
    <col min="19" max="28" width="17.7265625" bestFit="1" customWidth="1"/>
    <col min="29" max="29" width="14.54296875" bestFit="1" customWidth="1"/>
    <col min="30" max="37" width="17.7265625" bestFit="1" customWidth="1"/>
    <col min="38" max="38" width="13.1796875" bestFit="1" customWidth="1"/>
    <col min="39" max="39" width="17.7265625" bestFit="1" customWidth="1"/>
    <col min="40" max="40" width="9.54296875" bestFit="1" customWidth="1"/>
    <col min="41" max="41" width="15" bestFit="1" customWidth="1"/>
  </cols>
  <sheetData>
    <row r="1" spans="1:9">
      <c r="A1" s="6" t="s">
        <v>323</v>
      </c>
    </row>
    <row r="2" spans="1:9">
      <c r="A2" s="6"/>
    </row>
    <row r="3" spans="1:9" ht="34.15" customHeight="1">
      <c r="A3" s="158" t="s">
        <v>324</v>
      </c>
      <c r="B3" s="159">
        <v>3.04E-2</v>
      </c>
    </row>
    <row r="4" spans="1:9" ht="78.75" customHeight="1">
      <c r="A4" s="159"/>
      <c r="B4" s="159"/>
    </row>
    <row r="5" spans="1:9" ht="44.5" customHeight="1">
      <c r="C5" s="48"/>
      <c r="D5" s="48"/>
      <c r="E5" s="48"/>
      <c r="F5" s="96" t="s">
        <v>327</v>
      </c>
      <c r="G5" s="96"/>
    </row>
    <row r="6" spans="1:9">
      <c r="A6" s="122" t="s">
        <v>191</v>
      </c>
      <c r="B6" s="123" t="s">
        <v>32</v>
      </c>
      <c r="C6" s="122" t="s">
        <v>333</v>
      </c>
      <c r="D6" s="122" t="s">
        <v>445</v>
      </c>
      <c r="E6" s="122" t="s">
        <v>446</v>
      </c>
      <c r="F6" s="85" t="s">
        <v>334</v>
      </c>
      <c r="G6" s="96"/>
    </row>
    <row r="7" spans="1:9">
      <c r="A7" s="70" t="s">
        <v>202</v>
      </c>
      <c r="B7" s="9">
        <v>45000</v>
      </c>
      <c r="C7" s="32">
        <v>0.1394</v>
      </c>
      <c r="D7" s="196">
        <f>IF(C7&gt;4.9%,C7,0)</f>
        <v>0.1394</v>
      </c>
      <c r="E7" s="196">
        <f>D7/$D$28+1%</f>
        <v>0.18002073423588247</v>
      </c>
      <c r="F7" s="7">
        <f>E7*$I$7</f>
        <v>2955438.379581925</v>
      </c>
      <c r="G7" s="35"/>
      <c r="I7" s="165">
        <v>16417211.006979855</v>
      </c>
    </row>
    <row r="8" spans="1:9">
      <c r="A8" s="70" t="s">
        <v>202</v>
      </c>
      <c r="B8" s="9">
        <v>45200</v>
      </c>
      <c r="C8" s="32">
        <v>1.7600000000000001E-2</v>
      </c>
      <c r="D8" s="196">
        <f t="shared" ref="D8:D71" si="0">IF(C8&gt;4.9%,C8,0)</f>
        <v>0</v>
      </c>
      <c r="E8" s="196"/>
      <c r="F8" s="7"/>
      <c r="G8" s="35"/>
    </row>
    <row r="9" spans="1:9">
      <c r="A9" s="70" t="s">
        <v>202</v>
      </c>
      <c r="B9" s="9">
        <v>45300</v>
      </c>
      <c r="C9" s="32">
        <v>0</v>
      </c>
      <c r="D9" s="196">
        <f t="shared" si="0"/>
        <v>0</v>
      </c>
      <c r="E9" s="196"/>
      <c r="F9" s="7"/>
      <c r="G9" s="35"/>
    </row>
    <row r="10" spans="1:9">
      <c r="A10" s="70" t="s">
        <v>202</v>
      </c>
      <c r="B10" s="9">
        <v>45600</v>
      </c>
      <c r="C10" s="32">
        <v>0.27729999999999999</v>
      </c>
      <c r="D10" s="196">
        <f t="shared" si="0"/>
        <v>0.27729999999999999</v>
      </c>
      <c r="E10" s="196">
        <f>D10/$D$28+5%</f>
        <v>0.38821197707037447</v>
      </c>
      <c r="F10" s="7">
        <f>E10*$I$7</f>
        <v>6373357.9430011632</v>
      </c>
      <c r="G10" s="35"/>
    </row>
    <row r="11" spans="1:9">
      <c r="A11" s="70" t="s">
        <v>202</v>
      </c>
      <c r="B11" s="9">
        <v>45700</v>
      </c>
      <c r="C11" s="32">
        <v>4.5100000000000001E-2</v>
      </c>
      <c r="D11" s="196">
        <f t="shared" si="0"/>
        <v>0</v>
      </c>
      <c r="E11" s="196"/>
      <c r="F11" s="7"/>
      <c r="G11" s="35"/>
    </row>
    <row r="12" spans="1:9">
      <c r="A12" s="70" t="s">
        <v>202</v>
      </c>
      <c r="B12" s="9">
        <v>45800</v>
      </c>
      <c r="C12" s="32">
        <v>0</v>
      </c>
      <c r="D12" s="196">
        <f t="shared" si="0"/>
        <v>0</v>
      </c>
      <c r="E12" s="196"/>
      <c r="F12" s="7"/>
      <c r="G12" s="35"/>
    </row>
    <row r="13" spans="1:9">
      <c r="A13" s="70" t="s">
        <v>202</v>
      </c>
      <c r="B13" s="9">
        <v>46000</v>
      </c>
      <c r="C13" s="32">
        <v>0.193</v>
      </c>
      <c r="D13" s="196">
        <f t="shared" si="0"/>
        <v>0.193</v>
      </c>
      <c r="E13" s="196">
        <f>D13/$D$28-8%</f>
        <v>0.15539456031223325</v>
      </c>
      <c r="F13" s="7">
        <f>E13*$I$7</f>
        <v>2551145.2859827909</v>
      </c>
      <c r="G13" s="35"/>
    </row>
    <row r="14" spans="1:9">
      <c r="A14" s="70" t="s">
        <v>202</v>
      </c>
      <c r="B14" s="9">
        <v>46200</v>
      </c>
      <c r="C14" s="32">
        <v>2.64E-2</v>
      </c>
      <c r="D14" s="196">
        <f t="shared" si="0"/>
        <v>0</v>
      </c>
      <c r="E14" s="196"/>
      <c r="F14" s="7"/>
      <c r="G14" s="35"/>
    </row>
    <row r="15" spans="1:9">
      <c r="A15" s="70" t="s">
        <v>202</v>
      </c>
      <c r="B15" s="9">
        <v>46300</v>
      </c>
      <c r="C15" s="32">
        <v>1.2999999999999999E-3</v>
      </c>
      <c r="D15" s="196">
        <f t="shared" si="0"/>
        <v>0</v>
      </c>
      <c r="E15" s="196"/>
      <c r="F15" s="7"/>
      <c r="G15" s="35"/>
    </row>
    <row r="16" spans="1:9">
      <c r="A16" s="70" t="s">
        <v>202</v>
      </c>
      <c r="B16" s="9">
        <v>46400</v>
      </c>
      <c r="C16" s="32">
        <v>0</v>
      </c>
      <c r="D16" s="196">
        <f t="shared" si="0"/>
        <v>0</v>
      </c>
      <c r="E16" s="196"/>
      <c r="F16" s="7"/>
      <c r="G16" s="35"/>
    </row>
    <row r="17" spans="1:7">
      <c r="A17" s="70" t="s">
        <v>202</v>
      </c>
      <c r="B17" s="9">
        <v>46501</v>
      </c>
      <c r="C17" s="32">
        <v>1.61E-2</v>
      </c>
      <c r="D17" s="196">
        <f t="shared" si="0"/>
        <v>0</v>
      </c>
      <c r="E17" s="196"/>
      <c r="F17" s="7"/>
      <c r="G17" s="35"/>
    </row>
    <row r="18" spans="1:7">
      <c r="A18" s="70" t="s">
        <v>202</v>
      </c>
      <c r="B18" s="9">
        <v>46600</v>
      </c>
      <c r="C18" s="32">
        <v>0.2102</v>
      </c>
      <c r="D18" s="196">
        <f t="shared" si="0"/>
        <v>0.2102</v>
      </c>
      <c r="E18" s="196">
        <f>D18/$D$28+2%</f>
        <v>0.27637272838151</v>
      </c>
      <c r="F18" s="7">
        <f>E18*$I$7</f>
        <v>4537269.3984139794</v>
      </c>
      <c r="G18" s="35"/>
    </row>
    <row r="19" spans="1:7">
      <c r="A19" s="70" t="s">
        <v>202</v>
      </c>
      <c r="B19" s="9">
        <v>46700</v>
      </c>
      <c r="C19" s="32">
        <v>4.5499999999999999E-2</v>
      </c>
      <c r="D19" s="196">
        <f t="shared" si="0"/>
        <v>0</v>
      </c>
      <c r="E19" s="196"/>
      <c r="F19" s="7"/>
      <c r="G19" s="35"/>
    </row>
    <row r="20" spans="1:7">
      <c r="A20" s="70" t="s">
        <v>202</v>
      </c>
      <c r="B20" s="9">
        <v>47800</v>
      </c>
      <c r="C20" s="32">
        <v>1E-3</v>
      </c>
      <c r="D20" s="196">
        <f t="shared" si="0"/>
        <v>0</v>
      </c>
      <c r="E20" s="196"/>
      <c r="F20" s="7"/>
      <c r="G20" s="35"/>
    </row>
    <row r="21" spans="1:7">
      <c r="A21" s="70" t="s">
        <v>202</v>
      </c>
      <c r="B21" s="9">
        <v>48601</v>
      </c>
      <c r="C21" s="32">
        <v>0</v>
      </c>
      <c r="D21" s="196">
        <f t="shared" si="0"/>
        <v>0</v>
      </c>
      <c r="E21" s="196"/>
      <c r="F21" s="7"/>
      <c r="G21" s="35"/>
    </row>
    <row r="22" spans="1:7">
      <c r="A22" s="70" t="s">
        <v>202</v>
      </c>
      <c r="B22" s="9">
        <v>48801</v>
      </c>
      <c r="C22" s="32">
        <v>2.9999999999999997E-4</v>
      </c>
      <c r="D22" s="196">
        <f t="shared" si="0"/>
        <v>0</v>
      </c>
      <c r="E22" s="196"/>
      <c r="F22" s="7"/>
      <c r="G22" s="35"/>
    </row>
    <row r="23" spans="1:7">
      <c r="A23" s="70" t="s">
        <v>202</v>
      </c>
      <c r="B23" s="9">
        <v>55200</v>
      </c>
      <c r="C23" s="32">
        <v>8.9999999999999998E-4</v>
      </c>
      <c r="D23" s="196">
        <f t="shared" si="0"/>
        <v>0</v>
      </c>
      <c r="E23" s="196"/>
      <c r="F23" s="7"/>
      <c r="G23" s="35"/>
    </row>
    <row r="24" spans="1:7">
      <c r="A24" s="70" t="s">
        <v>202</v>
      </c>
      <c r="B24" s="9">
        <v>55300</v>
      </c>
      <c r="C24" s="32">
        <v>0</v>
      </c>
      <c r="D24" s="196">
        <f t="shared" si="0"/>
        <v>0</v>
      </c>
      <c r="E24" s="196"/>
      <c r="F24" s="7"/>
      <c r="G24" s="35"/>
    </row>
    <row r="25" spans="1:7">
      <c r="A25" s="70" t="s">
        <v>202</v>
      </c>
      <c r="B25" s="9">
        <v>55600</v>
      </c>
      <c r="C25" s="32">
        <v>2.5499999999999998E-2</v>
      </c>
      <c r="D25" s="196">
        <f t="shared" si="0"/>
        <v>0</v>
      </c>
      <c r="E25" s="196"/>
      <c r="F25" s="7"/>
      <c r="G25" s="35"/>
    </row>
    <row r="26" spans="1:7">
      <c r="A26" s="70" t="s">
        <v>202</v>
      </c>
      <c r="B26" s="9">
        <v>55700</v>
      </c>
      <c r="C26" s="32">
        <v>4.0000000000000002E-4</v>
      </c>
      <c r="D26" s="196">
        <f t="shared" si="0"/>
        <v>0</v>
      </c>
      <c r="E26" s="196"/>
      <c r="F26" s="7"/>
      <c r="G26" s="35"/>
    </row>
    <row r="27" spans="1:7">
      <c r="A27" s="70" t="s">
        <v>202</v>
      </c>
      <c r="B27" s="9">
        <v>55800</v>
      </c>
      <c r="C27" s="32">
        <v>0</v>
      </c>
      <c r="D27" s="196">
        <f t="shared" si="0"/>
        <v>0</v>
      </c>
      <c r="E27" s="196"/>
      <c r="F27" s="7"/>
      <c r="G27" s="35"/>
    </row>
    <row r="28" spans="1:7">
      <c r="A28" s="70" t="s">
        <v>346</v>
      </c>
      <c r="B28" s="33">
        <v>0</v>
      </c>
      <c r="C28" s="32">
        <v>1</v>
      </c>
      <c r="D28" s="196">
        <f>SUM(D7:D27)</f>
        <v>0.81989999999999985</v>
      </c>
      <c r="E28" s="196">
        <f>SUBTOTAL(9,E7:E18)</f>
        <v>1.0000000000000002</v>
      </c>
      <c r="F28" s="7"/>
      <c r="G28" s="35"/>
    </row>
    <row r="29" spans="1:7">
      <c r="A29" s="70" t="s">
        <v>280</v>
      </c>
      <c r="B29" s="9">
        <v>49500</v>
      </c>
      <c r="C29" s="32">
        <v>1</v>
      </c>
      <c r="D29" s="196">
        <f t="shared" si="0"/>
        <v>1</v>
      </c>
      <c r="E29" s="196"/>
      <c r="F29" s="7"/>
      <c r="G29" s="35"/>
    </row>
    <row r="30" spans="1:7">
      <c r="A30" s="70" t="s">
        <v>347</v>
      </c>
      <c r="B30" s="33">
        <v>0</v>
      </c>
      <c r="C30" s="32">
        <v>1</v>
      </c>
      <c r="D30" s="196">
        <f>D29</f>
        <v>1</v>
      </c>
      <c r="E30" s="196"/>
      <c r="F30" s="7"/>
      <c r="G30" s="35"/>
    </row>
    <row r="31" spans="1:7">
      <c r="A31" s="70" t="s">
        <v>223</v>
      </c>
      <c r="B31" s="9">
        <v>46700</v>
      </c>
      <c r="C31" s="32">
        <v>0</v>
      </c>
      <c r="D31" s="196">
        <f t="shared" si="0"/>
        <v>0</v>
      </c>
      <c r="E31" s="196"/>
      <c r="F31" s="7"/>
      <c r="G31" s="35"/>
    </row>
    <row r="32" spans="1:7">
      <c r="A32" s="70" t="s">
        <v>223</v>
      </c>
      <c r="B32" s="9">
        <v>47000</v>
      </c>
      <c r="C32" s="32">
        <v>0</v>
      </c>
      <c r="D32" s="196">
        <f t="shared" si="0"/>
        <v>0</v>
      </c>
      <c r="E32" s="196"/>
      <c r="F32" s="7"/>
      <c r="G32" s="35"/>
    </row>
    <row r="33" spans="1:16">
      <c r="A33" s="70" t="s">
        <v>223</v>
      </c>
      <c r="B33" s="9">
        <v>47100</v>
      </c>
      <c r="C33" s="32">
        <v>4.4530000000000004E-3</v>
      </c>
      <c r="D33" s="196">
        <f t="shared" si="0"/>
        <v>0</v>
      </c>
      <c r="E33" s="196"/>
      <c r="F33" s="7"/>
      <c r="G33" s="35"/>
    </row>
    <row r="34" spans="1:16">
      <c r="A34" s="70" t="s">
        <v>223</v>
      </c>
      <c r="B34" s="9">
        <v>47200</v>
      </c>
      <c r="C34" s="32">
        <v>0</v>
      </c>
      <c r="D34" s="196">
        <f t="shared" si="0"/>
        <v>0</v>
      </c>
      <c r="E34" s="196"/>
      <c r="F34" s="7"/>
      <c r="G34" s="35"/>
    </row>
    <row r="35" spans="1:16">
      <c r="A35" s="70" t="s">
        <v>223</v>
      </c>
      <c r="B35" s="9">
        <v>47301</v>
      </c>
      <c r="C35" s="32">
        <v>4.2074E-2</v>
      </c>
      <c r="D35" s="196">
        <f t="shared" si="0"/>
        <v>0</v>
      </c>
      <c r="E35" s="196"/>
      <c r="F35" s="7"/>
      <c r="G35" s="35"/>
    </row>
    <row r="36" spans="1:16">
      <c r="A36" s="70" t="s">
        <v>223</v>
      </c>
      <c r="B36" s="9">
        <v>47302</v>
      </c>
      <c r="C36" s="32">
        <v>0.54145900000000002</v>
      </c>
      <c r="D36" s="196">
        <f t="shared" si="0"/>
        <v>0.54145900000000002</v>
      </c>
      <c r="E36" s="196">
        <f>D36/$D$44</f>
        <v>0.63522895784059763</v>
      </c>
      <c r="F36" s="7"/>
      <c r="G36" s="35"/>
    </row>
    <row r="37" spans="1:16">
      <c r="A37" s="70" t="s">
        <v>223</v>
      </c>
      <c r="B37" s="9">
        <v>47400</v>
      </c>
      <c r="C37" s="32">
        <v>6.293E-3</v>
      </c>
      <c r="D37" s="196">
        <f t="shared" si="0"/>
        <v>0</v>
      </c>
      <c r="E37" s="196"/>
      <c r="F37" s="7"/>
      <c r="G37" s="35"/>
    </row>
    <row r="38" spans="1:16">
      <c r="A38" s="70" t="s">
        <v>223</v>
      </c>
      <c r="B38" s="9">
        <v>47401</v>
      </c>
      <c r="C38" s="32">
        <v>3.0537999999999999E-2</v>
      </c>
      <c r="D38" s="196">
        <f t="shared" si="0"/>
        <v>0</v>
      </c>
      <c r="E38" s="196"/>
      <c r="F38" s="7"/>
      <c r="G38" s="35"/>
    </row>
    <row r="39" spans="1:16">
      <c r="A39" s="70" t="s">
        <v>223</v>
      </c>
      <c r="B39" s="9">
        <v>47501</v>
      </c>
      <c r="C39" s="32">
        <v>4.4351000000000002E-2</v>
      </c>
      <c r="D39" s="196">
        <f t="shared" si="0"/>
        <v>0</v>
      </c>
      <c r="E39" s="196"/>
      <c r="F39" s="7"/>
      <c r="G39" s="35"/>
    </row>
    <row r="40" spans="1:16">
      <c r="A40" s="70" t="s">
        <v>223</v>
      </c>
      <c r="B40" s="9">
        <v>47502</v>
      </c>
      <c r="C40" s="32">
        <v>0.22636500000000001</v>
      </c>
      <c r="D40" s="196">
        <f t="shared" si="0"/>
        <v>0.22636500000000001</v>
      </c>
      <c r="E40" s="196">
        <f>D40/$D$44</f>
        <v>0.2655669275819349</v>
      </c>
      <c r="F40" s="7"/>
      <c r="G40" s="35"/>
      <c r="N40" s="200"/>
      <c r="O40" s="201"/>
      <c r="P40" s="202"/>
    </row>
    <row r="41" spans="1:16">
      <c r="A41" s="70" t="s">
        <v>223</v>
      </c>
      <c r="B41" s="9">
        <v>47700</v>
      </c>
      <c r="C41" s="32">
        <v>1.9907000000000001E-2</v>
      </c>
      <c r="D41" s="196">
        <f t="shared" si="0"/>
        <v>0</v>
      </c>
      <c r="E41" s="196"/>
      <c r="F41" s="7"/>
      <c r="G41" s="35"/>
      <c r="N41" s="203"/>
      <c r="O41" s="204"/>
      <c r="P41" s="205"/>
    </row>
    <row r="42" spans="1:16">
      <c r="A42" s="70" t="s">
        <v>223</v>
      </c>
      <c r="B42" s="9">
        <v>47800</v>
      </c>
      <c r="C42" s="32">
        <v>8.4559999999999996E-2</v>
      </c>
      <c r="D42" s="196">
        <f t="shared" si="0"/>
        <v>8.4559999999999996E-2</v>
      </c>
      <c r="E42" s="196">
        <f>D42/$D$44</f>
        <v>9.9204114577467431E-2</v>
      </c>
      <c r="F42" s="7"/>
      <c r="G42" s="35"/>
      <c r="N42" s="203"/>
      <c r="O42" s="204"/>
      <c r="P42" s="205"/>
    </row>
    <row r="43" spans="1:16">
      <c r="A43" s="70" t="s">
        <v>223</v>
      </c>
      <c r="B43" s="9">
        <v>49500</v>
      </c>
      <c r="C43" s="32">
        <v>0</v>
      </c>
      <c r="D43" s="196">
        <f t="shared" si="0"/>
        <v>0</v>
      </c>
      <c r="E43" s="196"/>
      <c r="F43" s="7"/>
      <c r="G43" s="35"/>
      <c r="N43" s="203"/>
      <c r="O43" s="204"/>
      <c r="P43" s="205"/>
    </row>
    <row r="44" spans="1:16">
      <c r="A44" s="70" t="s">
        <v>348</v>
      </c>
      <c r="B44" s="33">
        <v>0</v>
      </c>
      <c r="C44" s="32">
        <v>1</v>
      </c>
      <c r="D44" s="196">
        <f>SUM(D31:D43)</f>
        <v>0.85238400000000003</v>
      </c>
      <c r="E44" s="196">
        <f>SUBTOTAL(9,E36:E42)</f>
        <v>1</v>
      </c>
      <c r="F44" s="7"/>
      <c r="G44" s="35"/>
      <c r="N44" s="203"/>
      <c r="O44" s="204"/>
      <c r="P44" s="205"/>
    </row>
    <row r="45" spans="1:16">
      <c r="A45" s="70" t="s">
        <v>238</v>
      </c>
      <c r="B45" s="9">
        <v>44301</v>
      </c>
      <c r="C45" s="32">
        <v>0</v>
      </c>
      <c r="D45" s="196">
        <f t="shared" si="0"/>
        <v>0</v>
      </c>
      <c r="E45" s="196"/>
      <c r="F45" s="7"/>
      <c r="G45" s="35"/>
      <c r="N45" s="203"/>
      <c r="O45" s="204"/>
      <c r="P45" s="205"/>
    </row>
    <row r="46" spans="1:16">
      <c r="A46" s="70" t="s">
        <v>238</v>
      </c>
      <c r="B46" s="9">
        <v>45500</v>
      </c>
      <c r="C46" s="32">
        <v>0</v>
      </c>
      <c r="D46" s="196">
        <f t="shared" si="0"/>
        <v>0</v>
      </c>
      <c r="E46" s="196"/>
      <c r="F46" s="7"/>
      <c r="G46" s="35"/>
      <c r="N46" s="203"/>
      <c r="O46" s="204"/>
      <c r="P46" s="205"/>
    </row>
    <row r="47" spans="1:16">
      <c r="A47" s="70" t="s">
        <v>238</v>
      </c>
      <c r="B47" s="9">
        <v>45700</v>
      </c>
      <c r="C47" s="32">
        <v>0</v>
      </c>
      <c r="D47" s="196">
        <f t="shared" si="0"/>
        <v>0</v>
      </c>
      <c r="E47" s="196"/>
      <c r="F47" s="7"/>
      <c r="G47" s="35"/>
      <c r="N47" s="203"/>
      <c r="O47" s="204"/>
      <c r="P47" s="205"/>
    </row>
    <row r="48" spans="1:16">
      <c r="A48" s="70" t="s">
        <v>238</v>
      </c>
      <c r="B48" s="9">
        <v>46000</v>
      </c>
      <c r="C48" s="32">
        <v>9.2100000000000005E-4</v>
      </c>
      <c r="D48" s="196">
        <f t="shared" si="0"/>
        <v>0</v>
      </c>
      <c r="E48" s="196"/>
      <c r="F48" s="7"/>
      <c r="G48" s="35"/>
      <c r="N48" s="203"/>
      <c r="O48" s="204"/>
      <c r="P48" s="205"/>
    </row>
    <row r="49" spans="1:16">
      <c r="A49" s="70" t="s">
        <v>238</v>
      </c>
      <c r="B49" s="9">
        <v>46100</v>
      </c>
      <c r="C49" s="32">
        <v>1.4400000000000001E-3</v>
      </c>
      <c r="D49" s="196">
        <f t="shared" si="0"/>
        <v>0</v>
      </c>
      <c r="E49" s="196"/>
      <c r="F49" s="7"/>
      <c r="G49" s="35"/>
      <c r="N49" s="203"/>
      <c r="O49" s="204"/>
      <c r="P49" s="205"/>
    </row>
    <row r="50" spans="1:16">
      <c r="A50" s="70" t="s">
        <v>238</v>
      </c>
      <c r="B50" s="9">
        <v>46501</v>
      </c>
      <c r="C50" s="32">
        <v>0.15437100000000001</v>
      </c>
      <c r="D50" s="196">
        <f t="shared" si="0"/>
        <v>0.15437100000000001</v>
      </c>
      <c r="E50" s="196">
        <f>D50/$D$69</f>
        <v>0.16193277478409279</v>
      </c>
      <c r="F50" s="7">
        <f>E50*$I$50</f>
        <v>534849.21406558307</v>
      </c>
      <c r="G50" s="35"/>
      <c r="I50" s="7">
        <v>3302908.9681116431</v>
      </c>
      <c r="N50" s="203"/>
      <c r="O50" s="204"/>
      <c r="P50" s="205"/>
    </row>
    <row r="51" spans="1:16">
      <c r="A51" s="70" t="s">
        <v>238</v>
      </c>
      <c r="B51" s="9">
        <v>46600</v>
      </c>
      <c r="C51" s="32">
        <v>0</v>
      </c>
      <c r="D51" s="196">
        <f t="shared" si="0"/>
        <v>0</v>
      </c>
      <c r="E51" s="196"/>
      <c r="F51" s="7"/>
      <c r="G51" s="35"/>
      <c r="N51" s="203"/>
      <c r="O51" s="204"/>
      <c r="P51" s="205"/>
    </row>
    <row r="52" spans="1:16">
      <c r="A52" s="70" t="s">
        <v>238</v>
      </c>
      <c r="B52" s="9">
        <v>46700</v>
      </c>
      <c r="C52" s="32">
        <v>8.9899999999999995E-4</v>
      </c>
      <c r="D52" s="196">
        <f t="shared" si="0"/>
        <v>0</v>
      </c>
      <c r="E52" s="196"/>
      <c r="F52" s="7"/>
      <c r="G52" s="35"/>
      <c r="N52" s="203"/>
      <c r="O52" s="204"/>
      <c r="P52" s="205"/>
    </row>
    <row r="53" spans="1:16">
      <c r="A53" s="70" t="s">
        <v>238</v>
      </c>
      <c r="B53" s="9">
        <v>47000</v>
      </c>
      <c r="C53" s="32">
        <v>1.34E-3</v>
      </c>
      <c r="D53" s="196">
        <f t="shared" si="0"/>
        <v>0</v>
      </c>
      <c r="E53" s="196"/>
      <c r="F53" s="7"/>
      <c r="G53" s="35"/>
      <c r="N53" s="203"/>
      <c r="O53" s="204"/>
      <c r="P53" s="205"/>
    </row>
    <row r="54" spans="1:16">
      <c r="A54" s="70" t="s">
        <v>238</v>
      </c>
      <c r="B54" s="9">
        <v>47100</v>
      </c>
      <c r="C54" s="32">
        <v>1.0790000000000001E-3</v>
      </c>
      <c r="D54" s="196">
        <f t="shared" si="0"/>
        <v>0</v>
      </c>
      <c r="E54" s="196"/>
      <c r="F54" s="7"/>
      <c r="G54" s="35"/>
      <c r="N54" s="203"/>
      <c r="O54" s="204"/>
      <c r="P54" s="205"/>
    </row>
    <row r="55" spans="1:16">
      <c r="A55" s="70" t="s">
        <v>238</v>
      </c>
      <c r="B55" s="9">
        <v>47200</v>
      </c>
      <c r="C55" s="32">
        <v>4.1E-5</v>
      </c>
      <c r="D55" s="196">
        <f t="shared" si="0"/>
        <v>0</v>
      </c>
      <c r="E55" s="196"/>
      <c r="F55" s="7"/>
      <c r="G55" s="35"/>
      <c r="N55" s="203"/>
      <c r="O55" s="204"/>
      <c r="P55" s="205"/>
    </row>
    <row r="56" spans="1:16">
      <c r="A56" s="70" t="s">
        <v>238</v>
      </c>
      <c r="B56" s="9">
        <v>47301</v>
      </c>
      <c r="C56" s="32">
        <v>2.4743000000000001E-2</v>
      </c>
      <c r="D56" s="196">
        <f t="shared" si="0"/>
        <v>0</v>
      </c>
      <c r="E56" s="196"/>
      <c r="F56" s="7"/>
      <c r="G56" s="35"/>
      <c r="N56" s="203"/>
      <c r="O56" s="204"/>
      <c r="P56" s="205"/>
    </row>
    <row r="57" spans="1:16">
      <c r="A57" s="70" t="s">
        <v>238</v>
      </c>
      <c r="B57" s="9">
        <v>47302</v>
      </c>
      <c r="C57" s="32">
        <v>0.11382399999999999</v>
      </c>
      <c r="D57" s="196">
        <f t="shared" si="0"/>
        <v>0.11382399999999999</v>
      </c>
      <c r="E57" s="196">
        <f>D57/$D$69</f>
        <v>0.11939960327409019</v>
      </c>
      <c r="F57" s="7">
        <f>E57*$I$50</f>
        <v>394366.0204429648</v>
      </c>
      <c r="G57" s="35"/>
      <c r="N57" s="206"/>
      <c r="O57" s="207"/>
      <c r="P57" s="208"/>
    </row>
    <row r="58" spans="1:16">
      <c r="A58" s="70" t="s">
        <v>238</v>
      </c>
      <c r="B58" s="9">
        <v>47400</v>
      </c>
      <c r="C58" s="32">
        <v>4.3000000000000002E-5</v>
      </c>
      <c r="D58" s="196">
        <f t="shared" si="0"/>
        <v>0</v>
      </c>
      <c r="E58" s="196"/>
      <c r="F58" s="7"/>
      <c r="G58" s="35"/>
    </row>
    <row r="59" spans="1:16">
      <c r="A59" s="70" t="s">
        <v>238</v>
      </c>
      <c r="B59" s="9">
        <v>47401</v>
      </c>
      <c r="C59" s="32">
        <v>1.0449999999999999E-3</v>
      </c>
      <c r="D59" s="196">
        <f t="shared" si="0"/>
        <v>0</v>
      </c>
      <c r="E59" s="196"/>
      <c r="F59" s="7"/>
      <c r="G59" s="35"/>
    </row>
    <row r="60" spans="1:16">
      <c r="A60" s="70" t="s">
        <v>238</v>
      </c>
      <c r="B60" s="9">
        <v>47501</v>
      </c>
      <c r="C60" s="32">
        <v>0.48280600000000001</v>
      </c>
      <c r="D60" s="196">
        <f t="shared" si="0"/>
        <v>0.48280600000000001</v>
      </c>
      <c r="E60" s="196">
        <f t="shared" ref="E60:E61" si="1">D60/$D$69</f>
        <v>0.5064559746481444</v>
      </c>
      <c r="F60" s="7">
        <f t="shared" ref="F60:F61" si="2">E60*$I$50</f>
        <v>1672777.9806190792</v>
      </c>
      <c r="G60" s="35"/>
    </row>
    <row r="61" spans="1:16">
      <c r="A61" s="70" t="s">
        <v>238</v>
      </c>
      <c r="B61" s="9">
        <v>47502</v>
      </c>
      <c r="C61" s="32">
        <v>0.20230200000000001</v>
      </c>
      <c r="D61" s="196">
        <f t="shared" si="0"/>
        <v>0.20230200000000001</v>
      </c>
      <c r="E61" s="196">
        <f t="shared" si="1"/>
        <v>0.21221164729367265</v>
      </c>
      <c r="F61" s="7">
        <f t="shared" si="2"/>
        <v>700915.75298401632</v>
      </c>
      <c r="G61" s="35"/>
    </row>
    <row r="62" spans="1:16">
      <c r="A62" s="70" t="s">
        <v>238</v>
      </c>
      <c r="B62" s="9">
        <v>47700</v>
      </c>
      <c r="C62" s="32">
        <v>9.9600000000000001E-3</v>
      </c>
      <c r="D62" s="196">
        <f t="shared" si="0"/>
        <v>0</v>
      </c>
      <c r="E62" s="196"/>
      <c r="F62" s="7"/>
      <c r="G62" s="35"/>
    </row>
    <row r="63" spans="1:16">
      <c r="A63" s="70" t="s">
        <v>238</v>
      </c>
      <c r="B63" s="9">
        <v>47800</v>
      </c>
      <c r="C63" s="32">
        <v>4.1910000000000003E-3</v>
      </c>
      <c r="D63" s="196">
        <f t="shared" si="0"/>
        <v>0</v>
      </c>
      <c r="E63" s="196"/>
      <c r="F63" s="7"/>
      <c r="G63" s="35"/>
    </row>
    <row r="64" spans="1:16">
      <c r="A64" s="70" t="s">
        <v>238</v>
      </c>
      <c r="B64" s="9">
        <v>48304</v>
      </c>
      <c r="C64" s="32">
        <v>0</v>
      </c>
      <c r="D64" s="196">
        <f t="shared" si="0"/>
        <v>0</v>
      </c>
      <c r="E64" s="196"/>
      <c r="F64" s="7"/>
      <c r="G64" s="35"/>
    </row>
    <row r="65" spans="1:9">
      <c r="A65" s="70" t="s">
        <v>238</v>
      </c>
      <c r="B65" s="9">
        <v>48601</v>
      </c>
      <c r="C65" s="32">
        <v>9.9500000000000001E-4</v>
      </c>
      <c r="D65" s="196">
        <f t="shared" si="0"/>
        <v>0</v>
      </c>
      <c r="E65" s="196"/>
      <c r="F65" s="7"/>
      <c r="G65" s="35"/>
    </row>
    <row r="66" spans="1:9">
      <c r="A66" s="70" t="s">
        <v>238</v>
      </c>
      <c r="B66" s="9">
        <v>49500</v>
      </c>
      <c r="C66" s="32">
        <v>0</v>
      </c>
      <c r="D66" s="196">
        <f t="shared" si="0"/>
        <v>0</v>
      </c>
      <c r="E66" s="196"/>
      <c r="F66" s="7"/>
      <c r="G66" s="35"/>
    </row>
    <row r="67" spans="1:9">
      <c r="A67" s="70" t="s">
        <v>238</v>
      </c>
      <c r="B67" s="9">
        <v>55500</v>
      </c>
      <c r="C67" s="32">
        <v>0</v>
      </c>
      <c r="D67" s="196">
        <f t="shared" si="0"/>
        <v>0</v>
      </c>
      <c r="E67" s="196"/>
      <c r="F67" s="7"/>
      <c r="G67" s="35"/>
    </row>
    <row r="68" spans="1:9">
      <c r="A68" s="70" t="s">
        <v>238</v>
      </c>
      <c r="B68" s="9">
        <v>55700</v>
      </c>
      <c r="C68" s="32">
        <v>0</v>
      </c>
      <c r="D68" s="196">
        <f t="shared" si="0"/>
        <v>0</v>
      </c>
      <c r="E68" s="196"/>
      <c r="F68" s="7"/>
      <c r="G68" s="35"/>
    </row>
    <row r="69" spans="1:9">
      <c r="A69" s="70" t="s">
        <v>349</v>
      </c>
      <c r="B69" s="33">
        <v>0</v>
      </c>
      <c r="C69" s="32">
        <v>1</v>
      </c>
      <c r="D69" s="196">
        <f>SUM(D45:D68)</f>
        <v>0.95330300000000001</v>
      </c>
      <c r="E69" s="196">
        <f>SUBTOTAL(9,E50:E61)</f>
        <v>1</v>
      </c>
      <c r="F69" s="7"/>
      <c r="G69" s="35"/>
    </row>
    <row r="70" spans="1:9">
      <c r="A70" s="70" t="s">
        <v>248</v>
      </c>
      <c r="B70" s="9">
        <v>45600</v>
      </c>
      <c r="C70" s="32">
        <v>2E-3</v>
      </c>
      <c r="D70" s="196">
        <f t="shared" si="0"/>
        <v>0</v>
      </c>
      <c r="E70" s="196"/>
      <c r="F70" s="7"/>
      <c r="G70" s="35"/>
    </row>
    <row r="71" spans="1:9">
      <c r="A71" s="70" t="s">
        <v>248</v>
      </c>
      <c r="B71" s="9">
        <v>45700</v>
      </c>
      <c r="C71" s="32">
        <v>0</v>
      </c>
      <c r="D71" s="196">
        <f t="shared" si="0"/>
        <v>0</v>
      </c>
      <c r="E71" s="196"/>
      <c r="F71" s="7"/>
      <c r="G71" s="35"/>
    </row>
    <row r="72" spans="1:9">
      <c r="A72" s="70" t="s">
        <v>248</v>
      </c>
      <c r="B72" s="9">
        <v>46000</v>
      </c>
      <c r="C72" s="32">
        <v>6.9999999999999999E-4</v>
      </c>
      <c r="D72" s="196">
        <f t="shared" ref="D72:D135" si="3">IF(C72&gt;4.9%,C72,0)</f>
        <v>0</v>
      </c>
      <c r="E72" s="196"/>
      <c r="F72" s="7"/>
      <c r="G72" s="35"/>
    </row>
    <row r="73" spans="1:9">
      <c r="A73" s="70" t="s">
        <v>248</v>
      </c>
      <c r="B73" s="9">
        <v>46200</v>
      </c>
      <c r="C73" s="32">
        <v>1E-4</v>
      </c>
      <c r="D73" s="196">
        <f t="shared" si="3"/>
        <v>0</v>
      </c>
      <c r="E73" s="196"/>
      <c r="F73" s="7"/>
      <c r="G73" s="35"/>
    </row>
    <row r="74" spans="1:9">
      <c r="A74" s="70" t="s">
        <v>248</v>
      </c>
      <c r="B74" s="9">
        <v>46501</v>
      </c>
      <c r="C74" s="32">
        <v>1.2999999999999999E-3</v>
      </c>
      <c r="D74" s="196">
        <f t="shared" si="3"/>
        <v>0</v>
      </c>
      <c r="E74" s="196"/>
      <c r="F74" s="7"/>
      <c r="G74" s="35"/>
    </row>
    <row r="75" spans="1:9">
      <c r="A75" s="70" t="s">
        <v>248</v>
      </c>
      <c r="B75" s="9">
        <v>46600</v>
      </c>
      <c r="C75" s="32">
        <v>0</v>
      </c>
      <c r="D75" s="196">
        <f t="shared" si="3"/>
        <v>0</v>
      </c>
      <c r="E75" s="196"/>
      <c r="F75" s="7"/>
      <c r="G75" s="35"/>
    </row>
    <row r="76" spans="1:9">
      <c r="A76" s="70" t="s">
        <v>248</v>
      </c>
      <c r="B76" s="9">
        <v>46700</v>
      </c>
      <c r="C76" s="32">
        <v>0.37609999999999999</v>
      </c>
      <c r="D76" s="196">
        <f t="shared" si="3"/>
        <v>0.37609999999999999</v>
      </c>
      <c r="E76" s="196">
        <f>D76/$D$96</f>
        <v>0.40978426672477664</v>
      </c>
      <c r="F76" s="7">
        <f>E76*$I$76</f>
        <v>0</v>
      </c>
      <c r="G76" s="35"/>
      <c r="I76" s="7">
        <v>0</v>
      </c>
    </row>
    <row r="77" spans="1:9">
      <c r="A77" s="70" t="s">
        <v>248</v>
      </c>
      <c r="B77" s="9">
        <v>47000</v>
      </c>
      <c r="C77" s="32">
        <v>1.1299999999999999E-2</v>
      </c>
      <c r="D77" s="196">
        <f t="shared" si="3"/>
        <v>0</v>
      </c>
      <c r="E77" s="196"/>
      <c r="F77" s="7"/>
      <c r="G77" s="35"/>
    </row>
    <row r="78" spans="1:9">
      <c r="A78" s="70" t="s">
        <v>248</v>
      </c>
      <c r="B78" s="9">
        <v>47100</v>
      </c>
      <c r="C78" s="32">
        <v>1.3100000000000001E-2</v>
      </c>
      <c r="D78" s="196">
        <f t="shared" si="3"/>
        <v>0</v>
      </c>
      <c r="E78" s="196"/>
      <c r="F78" s="7"/>
      <c r="G78" s="35"/>
    </row>
    <row r="79" spans="1:9">
      <c r="A79" s="70" t="s">
        <v>248</v>
      </c>
      <c r="B79" s="9">
        <v>47200</v>
      </c>
      <c r="C79" s="32">
        <v>3.15E-2</v>
      </c>
      <c r="D79" s="196">
        <f t="shared" si="3"/>
        <v>0</v>
      </c>
      <c r="E79" s="196"/>
      <c r="F79" s="7"/>
      <c r="G79" s="35"/>
    </row>
    <row r="80" spans="1:9">
      <c r="A80" s="70" t="s">
        <v>248</v>
      </c>
      <c r="B80" s="9">
        <v>47301</v>
      </c>
      <c r="C80" s="32">
        <v>8.0000000000000004E-4</v>
      </c>
      <c r="D80" s="196">
        <f t="shared" si="3"/>
        <v>0</v>
      </c>
      <c r="E80" s="196"/>
      <c r="F80" s="7"/>
      <c r="G80" s="35"/>
    </row>
    <row r="81" spans="1:7">
      <c r="A81" s="70" t="s">
        <v>248</v>
      </c>
      <c r="B81" s="9">
        <v>47302</v>
      </c>
      <c r="C81" s="32">
        <v>5.5999999999999999E-3</v>
      </c>
      <c r="D81" s="196">
        <f t="shared" si="3"/>
        <v>0</v>
      </c>
      <c r="E81" s="196"/>
      <c r="F81" s="7"/>
      <c r="G81" s="35"/>
    </row>
    <row r="82" spans="1:7">
      <c r="A82" s="70" t="s">
        <v>248</v>
      </c>
      <c r="B82" s="9">
        <v>47400</v>
      </c>
      <c r="C82" s="32">
        <v>0</v>
      </c>
      <c r="D82" s="196">
        <f t="shared" si="3"/>
        <v>0</v>
      </c>
      <c r="E82" s="196"/>
      <c r="F82" s="7"/>
      <c r="G82" s="35"/>
    </row>
    <row r="83" spans="1:7">
      <c r="A83" s="70" t="s">
        <v>248</v>
      </c>
      <c r="B83" s="9">
        <v>47401</v>
      </c>
      <c r="C83" s="32">
        <v>9.5699999999999993E-2</v>
      </c>
      <c r="D83" s="196">
        <f t="shared" si="3"/>
        <v>9.5699999999999993E-2</v>
      </c>
      <c r="E83" s="196">
        <f t="shared" ref="E83:E86" si="4">D83/$D$96</f>
        <v>0.10427108302462409</v>
      </c>
      <c r="F83" s="7">
        <f t="shared" ref="F83:F84" si="5">E83*$I$76</f>
        <v>0</v>
      </c>
      <c r="G83" s="35"/>
    </row>
    <row r="84" spans="1:7">
      <c r="A84" s="70" t="s">
        <v>248</v>
      </c>
      <c r="B84" s="9">
        <v>47501</v>
      </c>
      <c r="C84" s="32">
        <v>5.57E-2</v>
      </c>
      <c r="D84" s="196">
        <f t="shared" si="3"/>
        <v>5.57E-2</v>
      </c>
      <c r="E84" s="196">
        <f t="shared" si="4"/>
        <v>6.0688603181521028E-2</v>
      </c>
      <c r="F84" s="7">
        <f t="shared" si="5"/>
        <v>0</v>
      </c>
      <c r="G84" s="35"/>
    </row>
    <row r="85" spans="1:7">
      <c r="A85" s="70" t="s">
        <v>248</v>
      </c>
      <c r="B85" s="9">
        <v>47502</v>
      </c>
      <c r="C85" s="32">
        <v>3.5000000000000001E-3</v>
      </c>
      <c r="D85" s="196">
        <f t="shared" si="3"/>
        <v>0</v>
      </c>
      <c r="E85" s="196"/>
      <c r="F85" s="7"/>
      <c r="G85" s="35"/>
    </row>
    <row r="86" spans="1:7">
      <c r="A86" s="70" t="s">
        <v>248</v>
      </c>
      <c r="B86" s="9">
        <v>47700</v>
      </c>
      <c r="C86" s="32">
        <v>0.39029999999999998</v>
      </c>
      <c r="D86" s="196">
        <f t="shared" si="3"/>
        <v>0.39029999999999998</v>
      </c>
      <c r="E86" s="196">
        <f t="shared" si="4"/>
        <v>0.42525604706907821</v>
      </c>
      <c r="F86" s="7">
        <f>E86*$I$76</f>
        <v>0</v>
      </c>
      <c r="G86" s="35"/>
    </row>
    <row r="87" spans="1:7">
      <c r="A87" s="70" t="s">
        <v>248</v>
      </c>
      <c r="B87" s="9">
        <v>47800</v>
      </c>
      <c r="C87" s="32">
        <v>8.0000000000000004E-4</v>
      </c>
      <c r="D87" s="196">
        <f t="shared" si="3"/>
        <v>0</v>
      </c>
      <c r="E87" s="196"/>
      <c r="F87" s="7"/>
      <c r="G87" s="35"/>
    </row>
    <row r="88" spans="1:7">
      <c r="A88" s="70" t="s">
        <v>248</v>
      </c>
      <c r="B88" s="9">
        <v>48403</v>
      </c>
      <c r="C88" s="32">
        <v>0</v>
      </c>
      <c r="D88" s="196">
        <f t="shared" si="3"/>
        <v>0</v>
      </c>
      <c r="E88" s="196"/>
      <c r="F88" s="7"/>
      <c r="G88" s="35"/>
    </row>
    <row r="89" spans="1:7">
      <c r="A89" s="70" t="s">
        <v>248</v>
      </c>
      <c r="B89" s="9">
        <v>48500</v>
      </c>
      <c r="C89" s="32">
        <v>4.1000000000000003E-3</v>
      </c>
      <c r="D89" s="196">
        <f t="shared" si="3"/>
        <v>0</v>
      </c>
      <c r="E89" s="196"/>
      <c r="F89" s="7"/>
      <c r="G89" s="35"/>
    </row>
    <row r="90" spans="1:7">
      <c r="A90" s="70" t="s">
        <v>248</v>
      </c>
      <c r="B90" s="9">
        <v>48601</v>
      </c>
      <c r="C90" s="32">
        <v>0</v>
      </c>
      <c r="D90" s="196">
        <f t="shared" si="3"/>
        <v>0</v>
      </c>
      <c r="E90" s="196"/>
      <c r="F90" s="7"/>
      <c r="G90" s="35"/>
    </row>
    <row r="91" spans="1:7">
      <c r="A91" s="70" t="s">
        <v>248</v>
      </c>
      <c r="B91" s="9">
        <v>48706</v>
      </c>
      <c r="C91" s="32">
        <v>7.4000000000000003E-3</v>
      </c>
      <c r="D91" s="196">
        <f t="shared" si="3"/>
        <v>0</v>
      </c>
      <c r="E91" s="196"/>
      <c r="F91" s="7"/>
      <c r="G91" s="35"/>
    </row>
    <row r="92" spans="1:7">
      <c r="A92" s="70" t="s">
        <v>248</v>
      </c>
      <c r="B92" s="9">
        <v>48801</v>
      </c>
      <c r="C92" s="32">
        <v>0</v>
      </c>
      <c r="D92" s="196">
        <f t="shared" si="3"/>
        <v>0</v>
      </c>
      <c r="E92" s="196"/>
      <c r="F92" s="7"/>
      <c r="G92" s="35"/>
    </row>
    <row r="93" spans="1:7">
      <c r="A93" s="70" t="s">
        <v>248</v>
      </c>
      <c r="B93" s="9">
        <v>49500</v>
      </c>
      <c r="C93" s="32">
        <v>0</v>
      </c>
      <c r="D93" s="196">
        <f t="shared" si="3"/>
        <v>0</v>
      </c>
      <c r="E93" s="196"/>
      <c r="F93" s="7">
        <f>$I$76*E93</f>
        <v>0</v>
      </c>
      <c r="G93" s="35"/>
    </row>
    <row r="94" spans="1:7">
      <c r="A94" s="70" t="s">
        <v>248</v>
      </c>
      <c r="B94" s="9">
        <v>55600</v>
      </c>
      <c r="C94" s="32">
        <v>0</v>
      </c>
      <c r="D94" s="196">
        <f t="shared" si="3"/>
        <v>0</v>
      </c>
      <c r="E94" s="196"/>
      <c r="F94" s="7"/>
      <c r="G94" s="35"/>
    </row>
    <row r="95" spans="1:7">
      <c r="A95" s="70" t="s">
        <v>248</v>
      </c>
      <c r="B95" s="9">
        <v>55700</v>
      </c>
      <c r="C95" s="32">
        <v>0</v>
      </c>
      <c r="D95" s="196">
        <f t="shared" si="3"/>
        <v>0</v>
      </c>
      <c r="E95" s="196"/>
      <c r="F95" s="7"/>
      <c r="G95" s="35"/>
    </row>
    <row r="96" spans="1:7">
      <c r="A96" s="70" t="s">
        <v>350</v>
      </c>
      <c r="B96" s="33">
        <v>0</v>
      </c>
      <c r="C96" s="32">
        <v>1</v>
      </c>
      <c r="D96" s="196">
        <f>SUM(D70:D95)</f>
        <v>0.91779999999999995</v>
      </c>
      <c r="E96" s="196">
        <f>SUBTOTAL(9,E76:E86)</f>
        <v>1</v>
      </c>
      <c r="F96" s="7"/>
      <c r="G96" s="35"/>
    </row>
    <row r="97" spans="1:7">
      <c r="A97" s="70" t="s">
        <v>281</v>
      </c>
      <c r="B97" s="9">
        <v>47000</v>
      </c>
      <c r="C97" s="32">
        <v>0</v>
      </c>
      <c r="D97" s="196">
        <f t="shared" si="3"/>
        <v>0</v>
      </c>
      <c r="E97" s="196"/>
      <c r="F97" s="7"/>
      <c r="G97" s="35"/>
    </row>
    <row r="98" spans="1:7">
      <c r="A98" s="70" t="s">
        <v>281</v>
      </c>
      <c r="B98" s="9">
        <v>47501</v>
      </c>
      <c r="C98" s="32">
        <v>0</v>
      </c>
      <c r="D98" s="196">
        <f t="shared" si="3"/>
        <v>0</v>
      </c>
      <c r="E98" s="196"/>
      <c r="F98" s="7"/>
      <c r="G98" s="35"/>
    </row>
    <row r="99" spans="1:7">
      <c r="A99" s="70" t="s">
        <v>281</v>
      </c>
      <c r="B99" s="9">
        <v>49500</v>
      </c>
      <c r="C99" s="32">
        <v>1</v>
      </c>
      <c r="D99" s="196">
        <f t="shared" si="3"/>
        <v>1</v>
      </c>
      <c r="E99" s="196"/>
      <c r="F99" s="7"/>
      <c r="G99" s="35"/>
    </row>
    <row r="100" spans="1:7">
      <c r="A100" s="70" t="s">
        <v>351</v>
      </c>
      <c r="B100" s="33">
        <v>0</v>
      </c>
      <c r="C100" s="32">
        <v>1</v>
      </c>
      <c r="D100" s="196">
        <f>SUM(D97:D99)</f>
        <v>1</v>
      </c>
      <c r="E100" s="196"/>
      <c r="F100" s="7"/>
      <c r="G100" s="35"/>
    </row>
    <row r="101" spans="1:7">
      <c r="A101" s="70" t="s">
        <v>254</v>
      </c>
      <c r="B101" s="9">
        <v>44200</v>
      </c>
      <c r="C101" s="32">
        <v>0</v>
      </c>
      <c r="D101" s="196">
        <f t="shared" si="3"/>
        <v>0</v>
      </c>
      <c r="E101" s="196"/>
      <c r="F101" s="7"/>
      <c r="G101" s="35"/>
    </row>
    <row r="102" spans="1:7">
      <c r="A102" s="70" t="s">
        <v>254</v>
      </c>
      <c r="B102" s="9">
        <v>44302</v>
      </c>
      <c r="C102" s="32">
        <v>0</v>
      </c>
      <c r="D102" s="196">
        <f t="shared" si="3"/>
        <v>0</v>
      </c>
      <c r="E102" s="196"/>
      <c r="F102" s="7"/>
      <c r="G102" s="35"/>
    </row>
    <row r="103" spans="1:7">
      <c r="A103" s="70" t="s">
        <v>254</v>
      </c>
      <c r="B103" s="9">
        <v>45200</v>
      </c>
      <c r="C103" s="32">
        <v>0</v>
      </c>
      <c r="D103" s="196">
        <f t="shared" si="3"/>
        <v>0</v>
      </c>
      <c r="E103" s="196"/>
      <c r="F103" s="7"/>
      <c r="G103" s="35"/>
    </row>
    <row r="104" spans="1:7">
      <c r="A104" s="70" t="s">
        <v>254</v>
      </c>
      <c r="B104" s="9">
        <v>45500</v>
      </c>
      <c r="C104" s="32">
        <v>0</v>
      </c>
      <c r="D104" s="196">
        <f t="shared" si="3"/>
        <v>0</v>
      </c>
      <c r="E104" s="196"/>
      <c r="F104" s="7"/>
      <c r="G104" s="35"/>
    </row>
    <row r="105" spans="1:7">
      <c r="A105" s="70" t="s">
        <v>254</v>
      </c>
      <c r="B105" s="9">
        <v>45700</v>
      </c>
      <c r="C105" s="32">
        <v>0</v>
      </c>
      <c r="D105" s="196">
        <f t="shared" si="3"/>
        <v>0</v>
      </c>
      <c r="E105" s="196"/>
      <c r="F105" s="7"/>
      <c r="G105" s="35"/>
    </row>
    <row r="106" spans="1:7">
      <c r="A106" s="70" t="s">
        <v>254</v>
      </c>
      <c r="B106" s="9">
        <v>46000</v>
      </c>
      <c r="C106" s="32">
        <v>0</v>
      </c>
      <c r="D106" s="196">
        <f t="shared" si="3"/>
        <v>0</v>
      </c>
      <c r="E106" s="196"/>
      <c r="F106" s="7"/>
      <c r="G106" s="35"/>
    </row>
    <row r="107" spans="1:7">
      <c r="A107" s="70" t="s">
        <v>254</v>
      </c>
      <c r="B107" s="9">
        <v>46200</v>
      </c>
      <c r="C107" s="32">
        <v>0</v>
      </c>
      <c r="D107" s="196">
        <f t="shared" si="3"/>
        <v>0</v>
      </c>
      <c r="E107" s="196"/>
      <c r="F107" s="7"/>
      <c r="G107" s="35"/>
    </row>
    <row r="108" spans="1:7">
      <c r="A108" s="70" t="s">
        <v>254</v>
      </c>
      <c r="B108" s="9">
        <v>46700</v>
      </c>
      <c r="C108" s="32">
        <v>0</v>
      </c>
      <c r="D108" s="196">
        <f t="shared" si="3"/>
        <v>0</v>
      </c>
      <c r="E108" s="196"/>
      <c r="F108" s="7"/>
      <c r="G108" s="35"/>
    </row>
    <row r="109" spans="1:7">
      <c r="A109" s="70" t="s">
        <v>254</v>
      </c>
      <c r="B109" s="9">
        <v>47401</v>
      </c>
      <c r="C109" s="32">
        <v>0</v>
      </c>
      <c r="D109" s="196">
        <f t="shared" si="3"/>
        <v>0</v>
      </c>
      <c r="E109" s="196"/>
      <c r="F109" s="7"/>
      <c r="G109" s="35"/>
    </row>
    <row r="110" spans="1:7">
      <c r="A110" s="70" t="s">
        <v>254</v>
      </c>
      <c r="B110" s="9">
        <v>47501</v>
      </c>
      <c r="C110" s="32">
        <v>0</v>
      </c>
      <c r="D110" s="196">
        <f t="shared" si="3"/>
        <v>0</v>
      </c>
      <c r="E110" s="196"/>
      <c r="F110" s="7"/>
      <c r="G110" s="35"/>
    </row>
    <row r="111" spans="1:7">
      <c r="A111" s="70" t="s">
        <v>254</v>
      </c>
      <c r="B111" s="9">
        <v>47700</v>
      </c>
      <c r="C111" s="32">
        <v>0</v>
      </c>
      <c r="D111" s="196">
        <f t="shared" si="3"/>
        <v>0</v>
      </c>
      <c r="E111" s="196"/>
      <c r="F111" s="7"/>
      <c r="G111" s="35"/>
    </row>
    <row r="112" spans="1:7">
      <c r="A112" s="70" t="s">
        <v>254</v>
      </c>
      <c r="B112" s="9">
        <v>48403</v>
      </c>
      <c r="C112" s="32">
        <v>0.68300000000000005</v>
      </c>
      <c r="D112" s="196">
        <f t="shared" si="3"/>
        <v>0.68300000000000005</v>
      </c>
      <c r="E112" s="196">
        <f>D112/$D$121</f>
        <v>0.68436873747494997</v>
      </c>
      <c r="F112" s="7"/>
      <c r="G112" s="35"/>
    </row>
    <row r="113" spans="1:9">
      <c r="A113" s="70" t="s">
        <v>254</v>
      </c>
      <c r="B113" s="9">
        <v>48500</v>
      </c>
      <c r="C113" s="32">
        <v>0.13700000000000001</v>
      </c>
      <c r="D113" s="196">
        <f t="shared" si="3"/>
        <v>0.13700000000000001</v>
      </c>
      <c r="E113" s="196">
        <f t="shared" ref="E113:E114" si="6">D113/$D$121</f>
        <v>0.13727454909819639</v>
      </c>
      <c r="F113" s="7"/>
      <c r="G113" s="35"/>
    </row>
    <row r="114" spans="1:9">
      <c r="A114" s="70" t="s">
        <v>254</v>
      </c>
      <c r="B114" s="9">
        <v>48601</v>
      </c>
      <c r="C114" s="32">
        <v>0.17799999999999999</v>
      </c>
      <c r="D114" s="196">
        <f t="shared" si="3"/>
        <v>0.17799999999999999</v>
      </c>
      <c r="E114" s="196">
        <f t="shared" si="6"/>
        <v>0.17835671342685369</v>
      </c>
      <c r="F114" s="7"/>
      <c r="G114" s="35"/>
    </row>
    <row r="115" spans="1:9">
      <c r="A115" s="70" t="s">
        <v>254</v>
      </c>
      <c r="B115" s="9">
        <v>48706</v>
      </c>
      <c r="C115" s="32">
        <v>0</v>
      </c>
      <c r="D115" s="196">
        <f t="shared" si="3"/>
        <v>0</v>
      </c>
      <c r="E115" s="196"/>
      <c r="F115" s="7"/>
      <c r="G115" s="35"/>
    </row>
    <row r="116" spans="1:9">
      <c r="A116" s="70" t="s">
        <v>254</v>
      </c>
      <c r="B116" s="9">
        <v>48801</v>
      </c>
      <c r="C116" s="32">
        <v>2E-3</v>
      </c>
      <c r="D116" s="196">
        <f t="shared" si="3"/>
        <v>0</v>
      </c>
      <c r="E116" s="196"/>
      <c r="F116" s="7"/>
      <c r="G116" s="35"/>
    </row>
    <row r="117" spans="1:9">
      <c r="A117" s="70" t="s">
        <v>254</v>
      </c>
      <c r="B117" s="9">
        <v>49500</v>
      </c>
      <c r="C117" s="32">
        <v>0</v>
      </c>
      <c r="D117" s="196">
        <f t="shared" si="3"/>
        <v>0</v>
      </c>
      <c r="E117" s="196"/>
      <c r="F117" s="7"/>
      <c r="G117" s="35"/>
    </row>
    <row r="118" spans="1:9">
      <c r="A118" s="70" t="s">
        <v>254</v>
      </c>
      <c r="B118" s="9">
        <v>55200</v>
      </c>
      <c r="C118" s="32">
        <v>0</v>
      </c>
      <c r="D118" s="196">
        <f t="shared" si="3"/>
        <v>0</v>
      </c>
      <c r="E118" s="196"/>
      <c r="F118" s="7"/>
      <c r="G118" s="35"/>
    </row>
    <row r="119" spans="1:9">
      <c r="A119" s="70" t="s">
        <v>254</v>
      </c>
      <c r="B119" s="9">
        <v>55500</v>
      </c>
      <c r="C119" s="32">
        <v>0</v>
      </c>
      <c r="D119" s="196">
        <f t="shared" si="3"/>
        <v>0</v>
      </c>
      <c r="E119" s="196"/>
      <c r="F119" s="7"/>
      <c r="G119" s="35"/>
    </row>
    <row r="120" spans="1:9">
      <c r="A120" s="70" t="s">
        <v>254</v>
      </c>
      <c r="B120" s="9">
        <v>55700</v>
      </c>
      <c r="C120" s="32">
        <v>0</v>
      </c>
      <c r="D120" s="196">
        <f t="shared" si="3"/>
        <v>0</v>
      </c>
      <c r="E120" s="196"/>
      <c r="F120" s="7"/>
      <c r="G120" s="35"/>
    </row>
    <row r="121" spans="1:9">
      <c r="A121" s="70" t="s">
        <v>352</v>
      </c>
      <c r="B121" s="33">
        <v>0</v>
      </c>
      <c r="C121" s="32">
        <v>1</v>
      </c>
      <c r="D121" s="196">
        <f>SUM(D101:D120)</f>
        <v>0.998</v>
      </c>
      <c r="E121" s="196">
        <f>SUBTOTAL(9,E112:E120)</f>
        <v>1</v>
      </c>
      <c r="F121" s="7"/>
      <c r="G121" s="35"/>
    </row>
    <row r="122" spans="1:9">
      <c r="A122" s="70" t="s">
        <v>205</v>
      </c>
      <c r="B122" s="9">
        <v>44302</v>
      </c>
      <c r="C122" s="32">
        <v>0</v>
      </c>
      <c r="D122" s="196">
        <f t="shared" si="3"/>
        <v>0</v>
      </c>
      <c r="E122" s="196"/>
      <c r="F122" s="7"/>
      <c r="G122" s="35"/>
    </row>
    <row r="123" spans="1:9">
      <c r="A123" s="70" t="s">
        <v>205</v>
      </c>
      <c r="B123" s="9">
        <v>45700</v>
      </c>
      <c r="C123" s="32">
        <v>0</v>
      </c>
      <c r="D123" s="196">
        <f t="shared" si="3"/>
        <v>0</v>
      </c>
      <c r="E123" s="196"/>
      <c r="F123" s="7"/>
      <c r="G123" s="35"/>
    </row>
    <row r="124" spans="1:9">
      <c r="A124" s="70" t="s">
        <v>205</v>
      </c>
      <c r="B124" s="9">
        <v>46000</v>
      </c>
      <c r="C124" s="32">
        <v>4.0000000000000001E-3</v>
      </c>
      <c r="D124" s="196">
        <f t="shared" si="3"/>
        <v>0</v>
      </c>
      <c r="E124" s="196"/>
      <c r="F124" s="7"/>
      <c r="G124" s="35"/>
    </row>
    <row r="125" spans="1:9">
      <c r="A125" s="70" t="s">
        <v>205</v>
      </c>
      <c r="B125" s="9">
        <v>46100</v>
      </c>
      <c r="C125" s="32">
        <v>1E-3</v>
      </c>
      <c r="D125" s="196">
        <f t="shared" si="3"/>
        <v>0</v>
      </c>
      <c r="E125" s="196"/>
      <c r="F125" s="7"/>
      <c r="G125" s="35"/>
    </row>
    <row r="126" spans="1:9">
      <c r="A126" s="70" t="s">
        <v>205</v>
      </c>
      <c r="B126" s="9">
        <v>46200</v>
      </c>
      <c r="C126" s="32">
        <v>0</v>
      </c>
      <c r="D126" s="196">
        <f t="shared" si="3"/>
        <v>0</v>
      </c>
      <c r="E126" s="196"/>
      <c r="F126" s="7"/>
      <c r="G126" s="35"/>
    </row>
    <row r="127" spans="1:9">
      <c r="A127" s="70" t="s">
        <v>205</v>
      </c>
      <c r="B127" s="9">
        <v>46501</v>
      </c>
      <c r="C127" s="32">
        <v>0.36699999999999999</v>
      </c>
      <c r="D127" s="196">
        <f t="shared" si="3"/>
        <v>0.36699999999999999</v>
      </c>
      <c r="E127" s="196">
        <f>D127/$D$144</f>
        <v>0.37874097007223945</v>
      </c>
      <c r="F127" s="7">
        <f>E127*$I$127</f>
        <v>0</v>
      </c>
      <c r="G127" s="35"/>
      <c r="I127" s="7">
        <v>0</v>
      </c>
    </row>
    <row r="128" spans="1:9">
      <c r="A128" s="70" t="s">
        <v>205</v>
      </c>
      <c r="B128" s="9">
        <v>46700</v>
      </c>
      <c r="C128" s="32">
        <v>0.13400000000000001</v>
      </c>
      <c r="D128" s="196">
        <f t="shared" si="3"/>
        <v>0.13400000000000001</v>
      </c>
      <c r="E128" s="196">
        <f>D128/$D$144</f>
        <v>0.13828689370485037</v>
      </c>
      <c r="F128" s="7">
        <f>E128*$I$127</f>
        <v>0</v>
      </c>
      <c r="G128" s="35"/>
    </row>
    <row r="129" spans="1:7">
      <c r="A129" s="70" t="s">
        <v>205</v>
      </c>
      <c r="B129" s="9">
        <v>47000</v>
      </c>
      <c r="C129" s="32">
        <v>4.0000000000000001E-3</v>
      </c>
      <c r="D129" s="196">
        <f t="shared" si="3"/>
        <v>0</v>
      </c>
      <c r="E129" s="196"/>
      <c r="F129" s="7"/>
      <c r="G129" s="35"/>
    </row>
    <row r="130" spans="1:7">
      <c r="A130" s="70" t="s">
        <v>205</v>
      </c>
      <c r="B130" s="9">
        <v>47100</v>
      </c>
      <c r="C130" s="32">
        <v>3.0000000000000001E-3</v>
      </c>
      <c r="D130" s="196">
        <f t="shared" si="3"/>
        <v>0</v>
      </c>
      <c r="E130" s="196"/>
      <c r="F130" s="7"/>
      <c r="G130" s="35"/>
    </row>
    <row r="131" spans="1:7">
      <c r="A131" s="70" t="s">
        <v>205</v>
      </c>
      <c r="B131" s="9">
        <v>47200</v>
      </c>
      <c r="C131" s="32">
        <v>1E-3</v>
      </c>
      <c r="D131" s="196">
        <f t="shared" si="3"/>
        <v>0</v>
      </c>
      <c r="E131" s="196"/>
      <c r="F131" s="7"/>
      <c r="G131" s="35"/>
    </row>
    <row r="132" spans="1:7">
      <c r="A132" s="70" t="s">
        <v>205</v>
      </c>
      <c r="B132" s="9">
        <v>47301</v>
      </c>
      <c r="C132" s="32">
        <v>0.01</v>
      </c>
      <c r="D132" s="196">
        <f t="shared" si="3"/>
        <v>0</v>
      </c>
      <c r="E132" s="196"/>
      <c r="F132" s="7"/>
      <c r="G132" s="35"/>
    </row>
    <row r="133" spans="1:7">
      <c r="A133" s="70" t="s">
        <v>205</v>
      </c>
      <c r="B133" s="9">
        <v>47302</v>
      </c>
      <c r="C133" s="32">
        <v>8.0000000000000002E-3</v>
      </c>
      <c r="D133" s="196">
        <f t="shared" si="3"/>
        <v>0</v>
      </c>
      <c r="E133" s="196"/>
      <c r="F133" s="7"/>
      <c r="G133" s="35"/>
    </row>
    <row r="134" spans="1:7">
      <c r="A134" s="70" t="s">
        <v>205</v>
      </c>
      <c r="B134" s="9">
        <v>47400</v>
      </c>
      <c r="C134" s="32">
        <v>0</v>
      </c>
      <c r="D134" s="196">
        <f t="shared" si="3"/>
        <v>0</v>
      </c>
      <c r="E134" s="196"/>
      <c r="F134" s="7"/>
      <c r="G134" s="35"/>
    </row>
    <row r="135" spans="1:7">
      <c r="A135" s="70" t="s">
        <v>205</v>
      </c>
      <c r="B135" s="9">
        <v>47401</v>
      </c>
      <c r="C135" s="32">
        <v>0.104</v>
      </c>
      <c r="D135" s="196">
        <f t="shared" si="3"/>
        <v>0.104</v>
      </c>
      <c r="E135" s="196">
        <f t="shared" ref="E135:E138" si="7">D135/$D$144</f>
        <v>0.10732714138286893</v>
      </c>
      <c r="F135" s="7">
        <f t="shared" ref="F135:F138" si="8">E135*$I$127</f>
        <v>0</v>
      </c>
      <c r="G135" s="35"/>
    </row>
    <row r="136" spans="1:7">
      <c r="A136" s="70" t="s">
        <v>205</v>
      </c>
      <c r="B136" s="9">
        <v>47501</v>
      </c>
      <c r="C136" s="32">
        <v>0.18099999999999999</v>
      </c>
      <c r="D136" s="196">
        <f t="shared" ref="D136:D199" si="9">IF(C136&gt;4.9%,C136,0)</f>
        <v>0.18099999999999999</v>
      </c>
      <c r="E136" s="196">
        <f t="shared" si="7"/>
        <v>0.18679050567595459</v>
      </c>
      <c r="F136" s="7">
        <f t="shared" si="8"/>
        <v>0</v>
      </c>
      <c r="G136" s="35"/>
    </row>
    <row r="137" spans="1:7">
      <c r="A137" s="70" t="s">
        <v>205</v>
      </c>
      <c r="B137" s="9">
        <v>47502</v>
      </c>
      <c r="C137" s="32">
        <v>7.6999999999999999E-2</v>
      </c>
      <c r="D137" s="196">
        <f t="shared" si="9"/>
        <v>7.6999999999999999E-2</v>
      </c>
      <c r="E137" s="196">
        <f t="shared" si="7"/>
        <v>7.9463364293085662E-2</v>
      </c>
      <c r="F137" s="7">
        <f t="shared" si="8"/>
        <v>0</v>
      </c>
      <c r="G137" s="35"/>
    </row>
    <row r="138" spans="1:7">
      <c r="A138" s="70" t="s">
        <v>205</v>
      </c>
      <c r="B138" s="9">
        <v>47700</v>
      </c>
      <c r="C138" s="32">
        <v>0.106</v>
      </c>
      <c r="D138" s="196">
        <f t="shared" si="9"/>
        <v>0.106</v>
      </c>
      <c r="E138" s="196">
        <f t="shared" si="7"/>
        <v>0.10939112487100103</v>
      </c>
      <c r="F138" s="7">
        <f t="shared" si="8"/>
        <v>0</v>
      </c>
      <c r="G138" s="35"/>
    </row>
    <row r="139" spans="1:7">
      <c r="A139" s="70" t="s">
        <v>205</v>
      </c>
      <c r="B139" s="9">
        <v>47800</v>
      </c>
      <c r="C139" s="32">
        <v>0</v>
      </c>
      <c r="D139" s="196">
        <f t="shared" si="9"/>
        <v>0</v>
      </c>
      <c r="E139" s="196"/>
      <c r="F139" s="7"/>
      <c r="G139" s="35"/>
    </row>
    <row r="140" spans="1:7">
      <c r="A140" s="70" t="s">
        <v>205</v>
      </c>
      <c r="B140" s="9">
        <v>48200</v>
      </c>
      <c r="C140" s="32">
        <v>0</v>
      </c>
      <c r="D140" s="196">
        <f t="shared" si="9"/>
        <v>0</v>
      </c>
      <c r="E140" s="196"/>
      <c r="F140" s="7"/>
      <c r="G140" s="35"/>
    </row>
    <row r="141" spans="1:7">
      <c r="A141" s="70" t="s">
        <v>205</v>
      </c>
      <c r="B141" s="9">
        <v>48706</v>
      </c>
      <c r="C141" s="32">
        <v>0</v>
      </c>
      <c r="D141" s="196">
        <f t="shared" si="9"/>
        <v>0</v>
      </c>
      <c r="E141" s="196"/>
      <c r="F141" s="7"/>
      <c r="G141" s="35"/>
    </row>
    <row r="142" spans="1:7">
      <c r="A142" s="70" t="s">
        <v>205</v>
      </c>
      <c r="B142" s="9">
        <v>48801</v>
      </c>
      <c r="C142" s="32">
        <v>0</v>
      </c>
      <c r="D142" s="196">
        <f t="shared" si="9"/>
        <v>0</v>
      </c>
      <c r="E142" s="196"/>
      <c r="F142" s="7"/>
      <c r="G142" s="35"/>
    </row>
    <row r="143" spans="1:7">
      <c r="A143" s="70" t="s">
        <v>205</v>
      </c>
      <c r="B143" s="9">
        <v>49500</v>
      </c>
      <c r="C143" s="32">
        <v>0</v>
      </c>
      <c r="D143" s="196">
        <f t="shared" si="9"/>
        <v>0</v>
      </c>
      <c r="E143" s="196"/>
      <c r="F143" s="7"/>
      <c r="G143" s="35"/>
    </row>
    <row r="144" spans="1:7">
      <c r="A144" s="70" t="s">
        <v>353</v>
      </c>
      <c r="B144" s="33"/>
      <c r="C144" s="32">
        <v>1</v>
      </c>
      <c r="D144" s="196">
        <f>SUM(D122:D143)</f>
        <v>0.96899999999999997</v>
      </c>
      <c r="E144" s="196">
        <f>SUBTOTAL(9,E127:E138)</f>
        <v>0.99999999999999989</v>
      </c>
      <c r="F144" s="7"/>
      <c r="G144" s="35"/>
    </row>
    <row r="145" spans="1:9">
      <c r="A145" s="70" t="s">
        <v>312</v>
      </c>
      <c r="B145" s="9">
        <v>47100</v>
      </c>
      <c r="C145" s="32">
        <v>0</v>
      </c>
      <c r="D145" s="196">
        <f t="shared" si="9"/>
        <v>0</v>
      </c>
      <c r="E145" s="196"/>
      <c r="F145" s="7"/>
      <c r="G145" s="35"/>
    </row>
    <row r="146" spans="1:9">
      <c r="A146" s="70" t="s">
        <v>312</v>
      </c>
      <c r="B146" s="9">
        <v>47302</v>
      </c>
      <c r="C146" s="32">
        <v>0.159</v>
      </c>
      <c r="D146" s="196">
        <f t="shared" si="9"/>
        <v>0.159</v>
      </c>
      <c r="E146" s="196">
        <f>D146</f>
        <v>0.159</v>
      </c>
      <c r="F146" s="7">
        <f>E146*$I$146</f>
        <v>79500</v>
      </c>
      <c r="G146" s="35"/>
      <c r="I146" s="7">
        <v>500000</v>
      </c>
    </row>
    <row r="147" spans="1:9">
      <c r="A147" s="70" t="s">
        <v>312</v>
      </c>
      <c r="B147" s="9">
        <v>47502</v>
      </c>
      <c r="C147" s="32">
        <v>0.75619999999999998</v>
      </c>
      <c r="D147" s="196">
        <f t="shared" si="9"/>
        <v>0.75619999999999998</v>
      </c>
      <c r="E147" s="196">
        <f>D147</f>
        <v>0.75619999999999998</v>
      </c>
      <c r="F147" s="7">
        <f t="shared" ref="F147:F148" si="10">E147*$I$146</f>
        <v>378100</v>
      </c>
      <c r="G147" s="35"/>
    </row>
    <row r="148" spans="1:9">
      <c r="A148" s="70" t="s">
        <v>312</v>
      </c>
      <c r="B148" s="9">
        <v>47800</v>
      </c>
      <c r="C148" s="32">
        <v>8.48E-2</v>
      </c>
      <c r="D148" s="196">
        <f t="shared" si="9"/>
        <v>8.48E-2</v>
      </c>
      <c r="E148" s="196">
        <f>D148</f>
        <v>8.48E-2</v>
      </c>
      <c r="F148" s="7">
        <f t="shared" si="10"/>
        <v>42400</v>
      </c>
      <c r="G148" s="35"/>
    </row>
    <row r="149" spans="1:9">
      <c r="A149" s="70" t="s">
        <v>312</v>
      </c>
      <c r="B149" s="9">
        <v>49500</v>
      </c>
      <c r="C149" s="32">
        <v>0</v>
      </c>
      <c r="D149" s="196">
        <f t="shared" si="9"/>
        <v>0</v>
      </c>
      <c r="E149" s="196"/>
      <c r="F149" s="7"/>
      <c r="G149" s="35"/>
    </row>
    <row r="150" spans="1:9">
      <c r="A150" s="70" t="s">
        <v>354</v>
      </c>
      <c r="B150" s="33"/>
      <c r="C150" s="32">
        <v>1</v>
      </c>
      <c r="D150" s="196">
        <f>SUM(D145:D149)</f>
        <v>1</v>
      </c>
      <c r="E150" s="196"/>
      <c r="F150" s="7"/>
      <c r="G150" s="35"/>
    </row>
    <row r="151" spans="1:9">
      <c r="A151" s="70" t="s">
        <v>294</v>
      </c>
      <c r="B151" s="9">
        <v>46000</v>
      </c>
      <c r="C151" s="32">
        <v>4.1999999999999997E-3</v>
      </c>
      <c r="D151" s="196">
        <f t="shared" si="9"/>
        <v>0</v>
      </c>
      <c r="E151" s="196"/>
      <c r="F151" s="7">
        <f>$I$153*E151</f>
        <v>0</v>
      </c>
      <c r="G151" s="35"/>
    </row>
    <row r="152" spans="1:9">
      <c r="A152" s="70" t="s">
        <v>294</v>
      </c>
      <c r="B152" s="9">
        <v>46100</v>
      </c>
      <c r="C152" s="32">
        <v>1.7500000000000002E-2</v>
      </c>
      <c r="D152" s="196">
        <f t="shared" si="9"/>
        <v>0</v>
      </c>
      <c r="E152" s="196"/>
      <c r="F152" s="7">
        <f>$I$153*E152</f>
        <v>0</v>
      </c>
      <c r="G152" s="35"/>
    </row>
    <row r="153" spans="1:9">
      <c r="A153" s="70" t="s">
        <v>294</v>
      </c>
      <c r="B153" s="9">
        <v>46501</v>
      </c>
      <c r="C153" s="32">
        <v>0.34799999999999998</v>
      </c>
      <c r="D153" s="196">
        <f t="shared" si="9"/>
        <v>0.34799999999999998</v>
      </c>
      <c r="E153" s="196"/>
      <c r="F153" s="7"/>
      <c r="G153" s="35"/>
      <c r="I153" s="7"/>
    </row>
    <row r="154" spans="1:9">
      <c r="A154" s="70" t="s">
        <v>294</v>
      </c>
      <c r="B154" s="9">
        <v>46700</v>
      </c>
      <c r="C154" s="32">
        <v>0.11990000000000001</v>
      </c>
      <c r="D154" s="196">
        <f t="shared" si="9"/>
        <v>0.11990000000000001</v>
      </c>
      <c r="E154" s="196"/>
      <c r="F154" s="7"/>
      <c r="G154" s="35"/>
    </row>
    <row r="155" spans="1:9">
      <c r="A155" s="70" t="s">
        <v>294</v>
      </c>
      <c r="B155" s="9">
        <v>47000</v>
      </c>
      <c r="C155" s="32">
        <v>7.9000000000000008E-3</v>
      </c>
      <c r="D155" s="196">
        <f t="shared" si="9"/>
        <v>0</v>
      </c>
      <c r="E155" s="196"/>
      <c r="F155" s="7">
        <f t="shared" ref="F155:F158" si="11">$I$153*E155</f>
        <v>0</v>
      </c>
      <c r="G155" s="35"/>
    </row>
    <row r="156" spans="1:9">
      <c r="A156" s="70" t="s">
        <v>294</v>
      </c>
      <c r="B156" s="9">
        <v>47100</v>
      </c>
      <c r="C156" s="32">
        <v>1E-3</v>
      </c>
      <c r="D156" s="196">
        <f t="shared" si="9"/>
        <v>0</v>
      </c>
      <c r="E156" s="196"/>
      <c r="F156" s="7">
        <f t="shared" si="11"/>
        <v>0</v>
      </c>
      <c r="G156" s="35"/>
    </row>
    <row r="157" spans="1:9">
      <c r="A157" s="70" t="s">
        <v>294</v>
      </c>
      <c r="B157" s="9">
        <v>47301</v>
      </c>
      <c r="C157" s="32">
        <v>1.5299999999999999E-2</v>
      </c>
      <c r="D157" s="196">
        <f t="shared" si="9"/>
        <v>0</v>
      </c>
      <c r="E157" s="196"/>
      <c r="F157" s="7">
        <f t="shared" si="11"/>
        <v>0</v>
      </c>
      <c r="G157" s="35"/>
    </row>
    <row r="158" spans="1:9">
      <c r="A158" s="70" t="s">
        <v>294</v>
      </c>
      <c r="B158" s="9">
        <v>47302</v>
      </c>
      <c r="C158" s="32">
        <v>4.1999999999999997E-3</v>
      </c>
      <c r="D158" s="196">
        <f t="shared" si="9"/>
        <v>0</v>
      </c>
      <c r="E158" s="196"/>
      <c r="F158" s="7">
        <f t="shared" si="11"/>
        <v>0</v>
      </c>
      <c r="G158" s="35"/>
    </row>
    <row r="159" spans="1:9">
      <c r="A159" s="70" t="s">
        <v>294</v>
      </c>
      <c r="B159" s="9">
        <v>47400</v>
      </c>
      <c r="C159" s="32">
        <v>4.0000000000000002E-4</v>
      </c>
      <c r="D159" s="196">
        <f t="shared" si="9"/>
        <v>0</v>
      </c>
      <c r="E159" s="196"/>
      <c r="F159" s="7"/>
      <c r="G159" s="35"/>
    </row>
    <row r="160" spans="1:9">
      <c r="A160" s="70" t="s">
        <v>294</v>
      </c>
      <c r="B160" s="9">
        <v>47501</v>
      </c>
      <c r="C160" s="32">
        <v>0.38009999999999999</v>
      </c>
      <c r="D160" s="196">
        <f t="shared" si="9"/>
        <v>0.38009999999999999</v>
      </c>
      <c r="E160" s="196"/>
      <c r="F160" s="7"/>
      <c r="G160" s="35"/>
      <c r="I160" s="7"/>
    </row>
    <row r="161" spans="1:7">
      <c r="A161" s="70" t="s">
        <v>294</v>
      </c>
      <c r="B161" s="9">
        <v>47502</v>
      </c>
      <c r="C161" s="32">
        <v>8.3999999999999995E-3</v>
      </c>
      <c r="D161" s="196">
        <f t="shared" si="9"/>
        <v>0</v>
      </c>
      <c r="E161" s="196"/>
      <c r="F161" s="7">
        <f>I160*C161</f>
        <v>0</v>
      </c>
      <c r="G161" s="35"/>
    </row>
    <row r="162" spans="1:7">
      <c r="A162" s="70" t="s">
        <v>294</v>
      </c>
      <c r="B162" s="9">
        <v>47700</v>
      </c>
      <c r="C162" s="32">
        <v>9.1999999999999998E-2</v>
      </c>
      <c r="D162" s="196">
        <f t="shared" si="9"/>
        <v>9.1999999999999998E-2</v>
      </c>
      <c r="E162" s="196"/>
      <c r="F162" s="7"/>
      <c r="G162" s="35"/>
    </row>
    <row r="163" spans="1:7">
      <c r="A163" s="70" t="s">
        <v>294</v>
      </c>
      <c r="B163" s="9">
        <v>47800</v>
      </c>
      <c r="C163" s="32">
        <v>1.1000000000000001E-3</v>
      </c>
      <c r="D163" s="196">
        <f t="shared" si="9"/>
        <v>0</v>
      </c>
      <c r="E163" s="196"/>
      <c r="F163" s="7"/>
      <c r="G163" s="35"/>
    </row>
    <row r="164" spans="1:7">
      <c r="A164" s="70" t="s">
        <v>355</v>
      </c>
      <c r="B164" s="33"/>
      <c r="C164" s="32">
        <f>SUM(C151:C163)</f>
        <v>0.99999999999999989</v>
      </c>
      <c r="D164" s="196">
        <f>SUM(D151:D163)</f>
        <v>0.94</v>
      </c>
      <c r="E164" s="196"/>
      <c r="F164" s="7"/>
      <c r="G164" s="35"/>
    </row>
    <row r="165" spans="1:7">
      <c r="A165" s="70" t="s">
        <v>305</v>
      </c>
      <c r="B165" s="9">
        <v>48304</v>
      </c>
      <c r="C165" s="32">
        <v>0.04</v>
      </c>
      <c r="D165" s="196">
        <f t="shared" si="9"/>
        <v>0</v>
      </c>
      <c r="E165" s="196"/>
      <c r="F165" s="7"/>
      <c r="G165" s="35"/>
    </row>
    <row r="166" spans="1:7">
      <c r="A166" s="70" t="s">
        <v>305</v>
      </c>
      <c r="B166" s="9">
        <v>48305</v>
      </c>
      <c r="C166" s="32">
        <v>0.96</v>
      </c>
      <c r="D166" s="196">
        <f t="shared" si="9"/>
        <v>0.96</v>
      </c>
      <c r="E166" s="196"/>
      <c r="F166" s="7"/>
      <c r="G166" s="35"/>
    </row>
    <row r="167" spans="1:7">
      <c r="A167" s="70" t="s">
        <v>356</v>
      </c>
      <c r="B167" s="33"/>
      <c r="C167" s="32">
        <v>1</v>
      </c>
      <c r="D167" s="196">
        <f>SUM(D165:D166)</f>
        <v>0.96</v>
      </c>
      <c r="E167" s="196"/>
      <c r="F167" s="7"/>
      <c r="G167" s="35"/>
    </row>
    <row r="168" spans="1:7">
      <c r="A168" s="70" t="s">
        <v>357</v>
      </c>
      <c r="B168" s="9">
        <v>47800</v>
      </c>
      <c r="C168" s="32">
        <v>1</v>
      </c>
      <c r="D168" s="196">
        <f t="shared" si="9"/>
        <v>1</v>
      </c>
      <c r="E168" s="196"/>
      <c r="F168" s="7"/>
      <c r="G168" s="35"/>
    </row>
    <row r="169" spans="1:7">
      <c r="A169" s="70" t="s">
        <v>358</v>
      </c>
      <c r="B169" s="33"/>
      <c r="C169" s="32">
        <v>1</v>
      </c>
      <c r="D169" s="196">
        <f t="shared" si="9"/>
        <v>1</v>
      </c>
      <c r="E169" s="196"/>
      <c r="F169" s="7"/>
      <c r="G169" s="35"/>
    </row>
    <row r="170" spans="1:7">
      <c r="A170" s="70" t="s">
        <v>215</v>
      </c>
      <c r="B170" s="9">
        <v>44200</v>
      </c>
      <c r="C170" s="32">
        <v>0.998</v>
      </c>
      <c r="D170" s="196">
        <f t="shared" si="9"/>
        <v>0.998</v>
      </c>
      <c r="E170" s="196"/>
      <c r="F170" s="7"/>
      <c r="G170" s="35"/>
    </row>
    <row r="171" spans="1:7">
      <c r="A171" s="70" t="s">
        <v>215</v>
      </c>
      <c r="B171" s="9">
        <v>44301</v>
      </c>
      <c r="C171" s="32">
        <v>2E-3</v>
      </c>
      <c r="D171" s="196">
        <f t="shared" si="9"/>
        <v>0</v>
      </c>
      <c r="E171" s="196"/>
      <c r="F171" s="7">
        <f t="shared" ref="F171:F176" si="12">$I$187*C171</f>
        <v>0</v>
      </c>
      <c r="G171" s="35"/>
    </row>
    <row r="172" spans="1:7">
      <c r="A172" s="70" t="s">
        <v>215</v>
      </c>
      <c r="B172" s="9">
        <v>44302</v>
      </c>
      <c r="C172" s="32">
        <v>0</v>
      </c>
      <c r="D172" s="196">
        <f t="shared" si="9"/>
        <v>0</v>
      </c>
      <c r="E172" s="196"/>
      <c r="F172" s="7">
        <f t="shared" si="12"/>
        <v>0</v>
      </c>
      <c r="G172" s="35"/>
    </row>
    <row r="173" spans="1:7">
      <c r="A173" s="70" t="s">
        <v>359</v>
      </c>
      <c r="B173" s="33"/>
      <c r="C173" s="32">
        <v>1</v>
      </c>
      <c r="D173" s="196">
        <f>SUM(D170:D172)</f>
        <v>0.998</v>
      </c>
      <c r="E173" s="196"/>
      <c r="F173" s="7"/>
      <c r="G173" s="35"/>
    </row>
    <row r="174" spans="1:7">
      <c r="A174" s="70" t="s">
        <v>260</v>
      </c>
      <c r="B174" s="9">
        <v>44200</v>
      </c>
      <c r="C174" s="32">
        <v>0</v>
      </c>
      <c r="D174" s="196">
        <f t="shared" si="9"/>
        <v>0</v>
      </c>
      <c r="E174" s="196"/>
      <c r="F174" s="7">
        <f t="shared" si="12"/>
        <v>0</v>
      </c>
      <c r="G174" s="35"/>
    </row>
    <row r="175" spans="1:7">
      <c r="A175" s="70" t="s">
        <v>260</v>
      </c>
      <c r="B175" s="9">
        <v>45000</v>
      </c>
      <c r="C175" s="32">
        <v>0</v>
      </c>
      <c r="D175" s="196">
        <f t="shared" si="9"/>
        <v>0</v>
      </c>
      <c r="E175" s="196"/>
      <c r="F175" s="7">
        <f t="shared" si="12"/>
        <v>0</v>
      </c>
      <c r="G175" s="35"/>
    </row>
    <row r="176" spans="1:7">
      <c r="A176" s="70" t="s">
        <v>260</v>
      </c>
      <c r="B176" s="9">
        <v>45200</v>
      </c>
      <c r="C176" s="32">
        <v>8.9999999999999993E-3</v>
      </c>
      <c r="D176" s="196">
        <f t="shared" si="9"/>
        <v>0</v>
      </c>
      <c r="E176" s="196"/>
      <c r="F176" s="7">
        <f t="shared" si="12"/>
        <v>0</v>
      </c>
      <c r="G176" s="35"/>
    </row>
    <row r="177" spans="1:9">
      <c r="A177" s="70" t="s">
        <v>260</v>
      </c>
      <c r="B177" s="9">
        <v>45500</v>
      </c>
      <c r="C177" s="32">
        <v>0</v>
      </c>
      <c r="D177" s="196">
        <f t="shared" si="9"/>
        <v>0</v>
      </c>
      <c r="E177" s="196"/>
      <c r="F177" s="7">
        <f>$I$187*E177</f>
        <v>0</v>
      </c>
      <c r="G177" s="35"/>
      <c r="I177" s="7"/>
    </row>
    <row r="178" spans="1:9">
      <c r="A178" s="70" t="s">
        <v>260</v>
      </c>
      <c r="B178" s="9">
        <v>46200</v>
      </c>
      <c r="C178" s="32">
        <v>0</v>
      </c>
      <c r="D178" s="196">
        <f t="shared" si="9"/>
        <v>0</v>
      </c>
      <c r="E178" s="196"/>
      <c r="F178" s="7">
        <f>$I$187*C178</f>
        <v>0</v>
      </c>
      <c r="G178" s="35"/>
    </row>
    <row r="179" spans="1:9">
      <c r="A179" s="70" t="s">
        <v>260</v>
      </c>
      <c r="B179" s="9">
        <v>46501</v>
      </c>
      <c r="C179" s="32">
        <v>0</v>
      </c>
      <c r="D179" s="196">
        <f t="shared" si="9"/>
        <v>0</v>
      </c>
      <c r="E179" s="196"/>
      <c r="F179" s="7">
        <f>$I$187*C179</f>
        <v>0</v>
      </c>
      <c r="G179" s="35"/>
    </row>
    <row r="180" spans="1:9">
      <c r="A180" s="70" t="s">
        <v>260</v>
      </c>
      <c r="B180" s="9">
        <v>46700</v>
      </c>
      <c r="C180" s="32">
        <v>0</v>
      </c>
      <c r="D180" s="196">
        <f t="shared" si="9"/>
        <v>0</v>
      </c>
      <c r="E180" s="196"/>
      <c r="F180" s="7">
        <f>$I$187*E180</f>
        <v>0</v>
      </c>
      <c r="G180" s="35"/>
      <c r="I180" s="7"/>
    </row>
    <row r="181" spans="1:9">
      <c r="A181" s="70" t="s">
        <v>260</v>
      </c>
      <c r="B181" s="9">
        <v>47000</v>
      </c>
      <c r="C181" s="32">
        <v>4.7E-2</v>
      </c>
      <c r="D181" s="196">
        <f t="shared" si="9"/>
        <v>0</v>
      </c>
      <c r="E181" s="196"/>
      <c r="F181" s="7">
        <f t="shared" ref="F181:F186" si="13">$I$187*C181</f>
        <v>0</v>
      </c>
      <c r="G181" s="35"/>
    </row>
    <row r="182" spans="1:9">
      <c r="A182" s="70" t="s">
        <v>260</v>
      </c>
      <c r="B182" s="9">
        <v>47200</v>
      </c>
      <c r="C182" s="32">
        <v>0.377</v>
      </c>
      <c r="D182" s="196">
        <f t="shared" si="9"/>
        <v>0.377</v>
      </c>
      <c r="E182" s="196">
        <f>D182/$D$192</f>
        <v>0.40277777777777773</v>
      </c>
      <c r="F182" s="7">
        <f>$I$182*E182</f>
        <v>2063254.7811221511</v>
      </c>
      <c r="G182" s="35"/>
      <c r="I182" s="165">
        <v>5122563.5945101688</v>
      </c>
    </row>
    <row r="183" spans="1:9">
      <c r="A183" s="70" t="s">
        <v>260</v>
      </c>
      <c r="B183" s="9">
        <v>47501</v>
      </c>
      <c r="C183" s="32">
        <v>0</v>
      </c>
      <c r="D183" s="196">
        <f t="shared" si="9"/>
        <v>0</v>
      </c>
      <c r="E183" s="196"/>
      <c r="F183" s="7">
        <f t="shared" si="13"/>
        <v>0</v>
      </c>
      <c r="G183" s="35"/>
    </row>
    <row r="184" spans="1:9">
      <c r="A184" s="70" t="s">
        <v>260</v>
      </c>
      <c r="B184" s="9">
        <v>47700</v>
      </c>
      <c r="C184" s="32">
        <v>0</v>
      </c>
      <c r="D184" s="196">
        <f t="shared" si="9"/>
        <v>0</v>
      </c>
      <c r="E184" s="196"/>
      <c r="F184" s="7">
        <f t="shared" si="13"/>
        <v>0</v>
      </c>
      <c r="G184" s="35"/>
    </row>
    <row r="185" spans="1:9">
      <c r="A185" s="70" t="s">
        <v>260</v>
      </c>
      <c r="B185" s="9">
        <v>48200</v>
      </c>
      <c r="C185" s="32">
        <v>0.46300000000000002</v>
      </c>
      <c r="D185" s="196">
        <f t="shared" si="9"/>
        <v>0.46300000000000002</v>
      </c>
      <c r="E185" s="196">
        <f>D185/$D$192</f>
        <v>0.49465811965811968</v>
      </c>
      <c r="F185" s="7">
        <f>$I$182*E185</f>
        <v>2533917.6754895388</v>
      </c>
      <c r="G185" s="35"/>
    </row>
    <row r="186" spans="1:9">
      <c r="A186" s="70" t="s">
        <v>260</v>
      </c>
      <c r="B186" s="9">
        <v>48301</v>
      </c>
      <c r="C186" s="32">
        <v>6.0000000000000001E-3</v>
      </c>
      <c r="D186" s="196">
        <f t="shared" si="9"/>
        <v>0</v>
      </c>
      <c r="E186" s="196"/>
      <c r="F186" s="7">
        <f t="shared" si="13"/>
        <v>0</v>
      </c>
      <c r="G186" s="35"/>
    </row>
    <row r="187" spans="1:9">
      <c r="A187" s="70" t="s">
        <v>260</v>
      </c>
      <c r="B187" s="9">
        <v>48304</v>
      </c>
      <c r="C187" s="32">
        <v>9.6000000000000002E-2</v>
      </c>
      <c r="D187" s="196">
        <f t="shared" si="9"/>
        <v>9.6000000000000002E-2</v>
      </c>
      <c r="E187" s="196">
        <f>D187/$D$192</f>
        <v>0.10256410256410256</v>
      </c>
      <c r="F187" s="7">
        <f>$I$182*E187</f>
        <v>525391.13789847877</v>
      </c>
      <c r="G187" s="35"/>
    </row>
    <row r="188" spans="1:9">
      <c r="A188" s="70" t="s">
        <v>260</v>
      </c>
      <c r="B188" s="9">
        <v>48305</v>
      </c>
      <c r="C188" s="32">
        <v>1E-3</v>
      </c>
      <c r="D188" s="196">
        <f t="shared" si="9"/>
        <v>0</v>
      </c>
      <c r="E188" s="196"/>
      <c r="F188" s="7"/>
      <c r="G188" s="35"/>
    </row>
    <row r="189" spans="1:9">
      <c r="A189" s="70" t="s">
        <v>260</v>
      </c>
      <c r="B189" s="9">
        <v>48601</v>
      </c>
      <c r="C189" s="32">
        <v>0</v>
      </c>
      <c r="D189" s="196">
        <f t="shared" si="9"/>
        <v>0</v>
      </c>
      <c r="E189" s="196"/>
      <c r="F189" s="7"/>
      <c r="G189" s="35"/>
    </row>
    <row r="190" spans="1:9">
      <c r="A190" s="70" t="s">
        <v>260</v>
      </c>
      <c r="B190" s="9">
        <v>48801</v>
      </c>
      <c r="C190" s="32">
        <v>1E-3</v>
      </c>
      <c r="D190" s="196">
        <f t="shared" si="9"/>
        <v>0</v>
      </c>
      <c r="E190" s="196"/>
      <c r="F190" s="7"/>
      <c r="G190" s="35"/>
    </row>
    <row r="191" spans="1:9">
      <c r="A191" s="70" t="s">
        <v>260</v>
      </c>
      <c r="B191" s="9">
        <v>55200</v>
      </c>
      <c r="C191" s="32">
        <v>0</v>
      </c>
      <c r="D191" s="196">
        <f t="shared" si="9"/>
        <v>0</v>
      </c>
      <c r="E191" s="196"/>
      <c r="F191" s="7"/>
      <c r="G191" s="35"/>
    </row>
    <row r="192" spans="1:9">
      <c r="A192" s="70" t="s">
        <v>360</v>
      </c>
      <c r="B192" s="33"/>
      <c r="C192" s="32">
        <v>1</v>
      </c>
      <c r="D192" s="196">
        <f>SUM(D174:D191)</f>
        <v>0.93600000000000005</v>
      </c>
      <c r="E192" s="196"/>
      <c r="F192" s="7"/>
      <c r="G192" s="35"/>
    </row>
    <row r="193" spans="1:9">
      <c r="A193" s="70" t="s">
        <v>263</v>
      </c>
      <c r="B193" s="9">
        <v>47502</v>
      </c>
      <c r="C193" s="32">
        <v>2E-3</v>
      </c>
      <c r="D193" s="196">
        <f t="shared" si="9"/>
        <v>0</v>
      </c>
      <c r="E193" s="196"/>
      <c r="F193" s="7"/>
      <c r="G193" s="35"/>
    </row>
    <row r="194" spans="1:9">
      <c r="A194" s="70" t="s">
        <v>263</v>
      </c>
      <c r="B194" s="9">
        <v>48200</v>
      </c>
      <c r="C194" s="32">
        <v>0</v>
      </c>
      <c r="D194" s="196">
        <f t="shared" si="9"/>
        <v>0</v>
      </c>
      <c r="E194" s="196"/>
      <c r="F194" s="7"/>
      <c r="G194" s="35"/>
    </row>
    <row r="195" spans="1:9">
      <c r="A195" s="70" t="s">
        <v>263</v>
      </c>
      <c r="B195" s="9">
        <v>48304</v>
      </c>
      <c r="C195" s="32">
        <v>0.48399999999999999</v>
      </c>
      <c r="D195" s="196">
        <f t="shared" si="9"/>
        <v>0.48399999999999999</v>
      </c>
      <c r="E195" s="196"/>
      <c r="F195" s="7"/>
      <c r="G195" s="35"/>
    </row>
    <row r="196" spans="1:9">
      <c r="A196" s="70" t="s">
        <v>263</v>
      </c>
      <c r="B196" s="9">
        <v>48305</v>
      </c>
      <c r="C196" s="32">
        <v>0.501</v>
      </c>
      <c r="D196" s="196">
        <f t="shared" si="9"/>
        <v>0.501</v>
      </c>
      <c r="E196" s="196"/>
      <c r="F196" s="7"/>
      <c r="G196" s="35"/>
    </row>
    <row r="197" spans="1:9">
      <c r="A197" s="70" t="s">
        <v>263</v>
      </c>
      <c r="B197" s="9">
        <v>48801</v>
      </c>
      <c r="C197" s="32">
        <v>1.2999999999999999E-2</v>
      </c>
      <c r="D197" s="196">
        <f t="shared" si="9"/>
        <v>0</v>
      </c>
      <c r="E197" s="196"/>
      <c r="F197" s="7"/>
      <c r="G197" s="35"/>
    </row>
    <row r="198" spans="1:9">
      <c r="A198" s="70" t="s">
        <v>361</v>
      </c>
      <c r="B198" s="33"/>
      <c r="C198" s="32">
        <v>1</v>
      </c>
      <c r="D198" s="196">
        <f>SUM(D193:D197)</f>
        <v>0.98499999999999999</v>
      </c>
      <c r="E198" s="196"/>
      <c r="F198" s="7"/>
      <c r="G198" s="35"/>
    </row>
    <row r="199" spans="1:9">
      <c r="A199" s="70" t="s">
        <v>266</v>
      </c>
      <c r="B199" s="9">
        <v>45000</v>
      </c>
      <c r="C199" s="32">
        <v>0</v>
      </c>
      <c r="D199" s="196">
        <f t="shared" si="9"/>
        <v>0</v>
      </c>
      <c r="E199" s="196"/>
      <c r="F199" s="7"/>
      <c r="G199" s="35"/>
    </row>
    <row r="200" spans="1:9">
      <c r="A200" s="70" t="s">
        <v>266</v>
      </c>
      <c r="B200" s="9">
        <v>45200</v>
      </c>
      <c r="C200" s="32">
        <v>2.5999999999999999E-2</v>
      </c>
      <c r="D200" s="196">
        <f t="shared" ref="D200:D231" si="14">IF(C200&gt;4.9%,C200,0)</f>
        <v>0</v>
      </c>
      <c r="E200" s="196"/>
      <c r="F200" s="7"/>
      <c r="G200" s="35"/>
    </row>
    <row r="201" spans="1:9">
      <c r="A201" s="70" t="s">
        <v>266</v>
      </c>
      <c r="B201" s="9">
        <v>45300</v>
      </c>
      <c r="C201" s="32">
        <v>0.105</v>
      </c>
      <c r="D201" s="196">
        <f t="shared" si="14"/>
        <v>0.105</v>
      </c>
      <c r="E201" s="196">
        <f>D201/$D$219</f>
        <v>0.12382075471698115</v>
      </c>
      <c r="F201" s="7">
        <f>$I$201*E201</f>
        <v>3658555.8741612243</v>
      </c>
      <c r="G201" s="35"/>
      <c r="I201" s="7">
        <v>29547194.107511599</v>
      </c>
    </row>
    <row r="202" spans="1:9">
      <c r="A202" s="70" t="s">
        <v>266</v>
      </c>
      <c r="B202" s="9">
        <v>45500</v>
      </c>
      <c r="C202" s="32">
        <v>0.11799999999999999</v>
      </c>
      <c r="D202" s="196">
        <f t="shared" si="14"/>
        <v>0.11799999999999999</v>
      </c>
      <c r="E202" s="196">
        <f>D202/$D$219</f>
        <v>0.13915094339622644</v>
      </c>
      <c r="F202" s="7">
        <f>$I$201*E202</f>
        <v>4111519.9347716616</v>
      </c>
      <c r="G202" s="35"/>
    </row>
    <row r="203" spans="1:9">
      <c r="A203" s="70" t="s">
        <v>266</v>
      </c>
      <c r="B203" s="9">
        <v>45600</v>
      </c>
      <c r="C203" s="32">
        <v>1E-3</v>
      </c>
      <c r="D203" s="196">
        <f t="shared" si="14"/>
        <v>0</v>
      </c>
      <c r="E203" s="196"/>
      <c r="F203" s="7"/>
      <c r="G203" s="35"/>
    </row>
    <row r="204" spans="1:9">
      <c r="A204" s="70" t="s">
        <v>266</v>
      </c>
      <c r="B204" s="9">
        <v>45700</v>
      </c>
      <c r="C204" s="32">
        <v>8.1000000000000003E-2</v>
      </c>
      <c r="D204" s="196">
        <f t="shared" si="14"/>
        <v>8.1000000000000003E-2</v>
      </c>
      <c r="E204" s="196">
        <f>D204/$D$219</f>
        <v>9.5518867924528322E-2</v>
      </c>
      <c r="F204" s="7">
        <f>$I$201*E204</f>
        <v>2822314.5314958021</v>
      </c>
      <c r="G204" s="35"/>
    </row>
    <row r="205" spans="1:9">
      <c r="A205" s="70" t="s">
        <v>266</v>
      </c>
      <c r="B205" s="9">
        <v>46000</v>
      </c>
      <c r="C205" s="32">
        <v>0</v>
      </c>
      <c r="D205" s="196">
        <f t="shared" si="14"/>
        <v>0</v>
      </c>
      <c r="E205" s="196"/>
      <c r="F205" s="7"/>
      <c r="G205" s="35"/>
    </row>
    <row r="206" spans="1:9">
      <c r="A206" s="70" t="s">
        <v>266</v>
      </c>
      <c r="B206" s="9">
        <v>46100</v>
      </c>
      <c r="C206" s="32">
        <v>1.0999999999999999E-2</v>
      </c>
      <c r="D206" s="196">
        <f t="shared" si="14"/>
        <v>0</v>
      </c>
      <c r="E206" s="196"/>
      <c r="F206" s="7"/>
      <c r="G206" s="35"/>
    </row>
    <row r="207" spans="1:9">
      <c r="A207" s="70" t="s">
        <v>266</v>
      </c>
      <c r="B207" s="9">
        <v>46200</v>
      </c>
      <c r="C207" s="32">
        <v>0</v>
      </c>
      <c r="D207" s="196">
        <f t="shared" si="14"/>
        <v>0</v>
      </c>
      <c r="E207" s="196"/>
      <c r="F207" s="7"/>
      <c r="G207" s="35"/>
    </row>
    <row r="208" spans="1:9">
      <c r="A208" s="70" t="s">
        <v>266</v>
      </c>
      <c r="B208" s="9">
        <v>46501</v>
      </c>
      <c r="C208" s="32">
        <v>0.48099999999999998</v>
      </c>
      <c r="D208" s="196">
        <f t="shared" si="14"/>
        <v>0.48099999999999998</v>
      </c>
      <c r="E208" s="196">
        <f>D208/$D$219</f>
        <v>0.56721698113207553</v>
      </c>
      <c r="F208" s="7">
        <f>$I$201*E208</f>
        <v>16759670.242586179</v>
      </c>
      <c r="G208" s="35"/>
    </row>
    <row r="209" spans="1:7">
      <c r="A209" s="70" t="s">
        <v>266</v>
      </c>
      <c r="B209" s="9">
        <v>46700</v>
      </c>
      <c r="C209" s="32">
        <v>2.1000000000000001E-2</v>
      </c>
      <c r="D209" s="196">
        <f t="shared" si="14"/>
        <v>0</v>
      </c>
      <c r="E209" s="196"/>
      <c r="F209" s="7"/>
      <c r="G209" s="35"/>
    </row>
    <row r="210" spans="1:7">
      <c r="A210" s="70" t="s">
        <v>266</v>
      </c>
      <c r="B210" s="9">
        <v>47000</v>
      </c>
      <c r="C210" s="32">
        <v>1E-3</v>
      </c>
      <c r="D210" s="196">
        <f t="shared" si="14"/>
        <v>0</v>
      </c>
      <c r="E210" s="196"/>
      <c r="F210" s="7"/>
      <c r="G210" s="35"/>
    </row>
    <row r="211" spans="1:7">
      <c r="A211" s="70" t="s">
        <v>266</v>
      </c>
      <c r="B211" s="9">
        <v>47301</v>
      </c>
      <c r="C211" s="32">
        <v>0</v>
      </c>
      <c r="D211" s="196">
        <f t="shared" si="14"/>
        <v>0</v>
      </c>
      <c r="E211" s="196"/>
      <c r="F211" s="7"/>
      <c r="G211" s="35"/>
    </row>
    <row r="212" spans="1:7">
      <c r="A212" s="70" t="s">
        <v>266</v>
      </c>
      <c r="B212" s="9">
        <v>47501</v>
      </c>
      <c r="C212" s="32">
        <v>1E-3</v>
      </c>
      <c r="D212" s="196">
        <f t="shared" si="14"/>
        <v>0</v>
      </c>
      <c r="E212" s="196"/>
      <c r="F212" s="7"/>
      <c r="G212" s="35"/>
    </row>
    <row r="213" spans="1:7">
      <c r="A213" s="70" t="s">
        <v>266</v>
      </c>
      <c r="B213" s="9">
        <v>48601</v>
      </c>
      <c r="C213" s="32">
        <v>1E-3</v>
      </c>
      <c r="D213" s="196">
        <f t="shared" si="14"/>
        <v>0</v>
      </c>
      <c r="E213" s="196"/>
      <c r="F213" s="7"/>
      <c r="G213" s="35"/>
    </row>
    <row r="214" spans="1:7">
      <c r="A214" s="70" t="s">
        <v>266</v>
      </c>
      <c r="B214" s="9">
        <v>55200</v>
      </c>
      <c r="C214" s="32">
        <v>0</v>
      </c>
      <c r="D214" s="196">
        <f t="shared" si="14"/>
        <v>0</v>
      </c>
      <c r="E214" s="196"/>
      <c r="F214" s="7"/>
      <c r="G214" s="35"/>
    </row>
    <row r="215" spans="1:7">
      <c r="A215" s="70" t="s">
        <v>266</v>
      </c>
      <c r="B215" s="9">
        <v>55300</v>
      </c>
      <c r="C215" s="32">
        <v>0.04</v>
      </c>
      <c r="D215" s="196">
        <f t="shared" si="14"/>
        <v>0</v>
      </c>
      <c r="E215" s="196"/>
      <c r="F215" s="7"/>
      <c r="G215" s="35"/>
    </row>
    <row r="216" spans="1:7">
      <c r="A216" s="70" t="s">
        <v>266</v>
      </c>
      <c r="B216" s="9">
        <v>55500</v>
      </c>
      <c r="C216" s="32">
        <v>3.4000000000000002E-2</v>
      </c>
      <c r="D216" s="196">
        <f t="shared" si="14"/>
        <v>0</v>
      </c>
      <c r="E216" s="196"/>
      <c r="F216" s="7"/>
      <c r="G216" s="35"/>
    </row>
    <row r="217" spans="1:7">
      <c r="A217" s="70" t="s">
        <v>266</v>
      </c>
      <c r="B217" s="9">
        <v>55600</v>
      </c>
      <c r="C217" s="32">
        <v>6.3E-2</v>
      </c>
      <c r="D217" s="196">
        <f t="shared" si="14"/>
        <v>6.3E-2</v>
      </c>
      <c r="E217" s="196">
        <f>D217/$D$219</f>
        <v>7.4292452830188691E-2</v>
      </c>
      <c r="F217" s="7">
        <f>$I$201*E217</f>
        <v>2195133.5244967346</v>
      </c>
      <c r="G217" s="35"/>
    </row>
    <row r="218" spans="1:7">
      <c r="A218" s="70" t="s">
        <v>266</v>
      </c>
      <c r="B218" s="9">
        <v>55700</v>
      </c>
      <c r="C218" s="32">
        <v>1.6E-2</v>
      </c>
      <c r="D218" s="196">
        <f t="shared" si="14"/>
        <v>0</v>
      </c>
      <c r="E218" s="196"/>
      <c r="F218" s="7"/>
      <c r="G218" s="35"/>
    </row>
    <row r="219" spans="1:7">
      <c r="A219" s="70" t="s">
        <v>362</v>
      </c>
      <c r="B219" s="33"/>
      <c r="C219" s="32">
        <v>1</v>
      </c>
      <c r="D219" s="196">
        <f>SUM(D199:D218)</f>
        <v>0.84799999999999986</v>
      </c>
      <c r="E219" s="196">
        <f>SUBTOTAL(9,E201:E217)</f>
        <v>1</v>
      </c>
      <c r="F219" s="7"/>
      <c r="G219" s="35"/>
    </row>
    <row r="220" spans="1:7">
      <c r="A220" s="70" t="s">
        <v>273</v>
      </c>
      <c r="B220" s="9">
        <v>45700</v>
      </c>
      <c r="C220" s="32">
        <v>0</v>
      </c>
      <c r="D220" s="196">
        <f t="shared" si="14"/>
        <v>0</v>
      </c>
      <c r="E220" s="196"/>
      <c r="F220" s="7"/>
      <c r="G220" s="35"/>
    </row>
    <row r="221" spans="1:7">
      <c r="A221" s="70" t="s">
        <v>273</v>
      </c>
      <c r="B221" s="9">
        <v>46700</v>
      </c>
      <c r="C221" s="32">
        <v>0</v>
      </c>
      <c r="D221" s="196">
        <f t="shared" si="14"/>
        <v>0</v>
      </c>
      <c r="E221" s="196"/>
      <c r="F221" s="7"/>
      <c r="G221" s="35"/>
    </row>
    <row r="222" spans="1:7">
      <c r="A222" s="70" t="s">
        <v>273</v>
      </c>
      <c r="B222" s="9">
        <v>47200</v>
      </c>
      <c r="C222" s="32">
        <v>1E-3</v>
      </c>
      <c r="D222" s="196">
        <f t="shared" si="14"/>
        <v>0</v>
      </c>
      <c r="E222" s="196"/>
      <c r="F222" s="7"/>
      <c r="G222" s="35"/>
    </row>
    <row r="223" spans="1:7">
      <c r="A223" s="70" t="s">
        <v>273</v>
      </c>
      <c r="B223" s="9">
        <v>47302</v>
      </c>
      <c r="C223" s="32">
        <v>2.5999999999999999E-2</v>
      </c>
      <c r="D223" s="196">
        <f t="shared" si="14"/>
        <v>0</v>
      </c>
      <c r="E223" s="196"/>
      <c r="F223" s="7"/>
      <c r="G223" s="35"/>
    </row>
    <row r="224" spans="1:7">
      <c r="A224" s="70" t="s">
        <v>273</v>
      </c>
      <c r="B224" s="9">
        <v>47400</v>
      </c>
      <c r="C224" s="32">
        <v>0.32500000000000001</v>
      </c>
      <c r="D224" s="196">
        <f t="shared" si="14"/>
        <v>0.32500000000000001</v>
      </c>
      <c r="E224" s="196"/>
      <c r="F224" s="7"/>
      <c r="G224" s="35"/>
    </row>
    <row r="225" spans="1:7">
      <c r="A225" s="70" t="s">
        <v>273</v>
      </c>
      <c r="B225" s="9">
        <v>47401</v>
      </c>
      <c r="C225" s="32">
        <v>0</v>
      </c>
      <c r="D225" s="196">
        <f t="shared" si="14"/>
        <v>0</v>
      </c>
      <c r="E225" s="196"/>
      <c r="F225" s="7"/>
      <c r="G225" s="35"/>
    </row>
    <row r="226" spans="1:7">
      <c r="A226" s="70" t="s">
        <v>273</v>
      </c>
      <c r="B226" s="9">
        <v>47501</v>
      </c>
      <c r="C226" s="32">
        <v>0</v>
      </c>
      <c r="D226" s="196">
        <f t="shared" si="14"/>
        <v>0</v>
      </c>
      <c r="E226" s="196"/>
      <c r="F226" s="7"/>
      <c r="G226" s="35"/>
    </row>
    <row r="227" spans="1:7">
      <c r="A227" s="70" t="s">
        <v>273</v>
      </c>
      <c r="B227" s="9">
        <v>47700</v>
      </c>
      <c r="C227" s="32">
        <v>0</v>
      </c>
      <c r="D227" s="196">
        <f t="shared" si="14"/>
        <v>0</v>
      </c>
      <c r="E227" s="196"/>
      <c r="F227" s="7"/>
      <c r="G227" s="35"/>
    </row>
    <row r="228" spans="1:7">
      <c r="A228" s="70" t="s">
        <v>273</v>
      </c>
      <c r="B228" s="9">
        <v>47800</v>
      </c>
      <c r="C228" s="32">
        <v>0.64700000000000002</v>
      </c>
      <c r="D228" s="196">
        <f t="shared" si="14"/>
        <v>0.64700000000000002</v>
      </c>
      <c r="F228" s="7"/>
      <c r="G228" s="59"/>
    </row>
    <row r="229" spans="1:7">
      <c r="A229" s="70" t="s">
        <v>273</v>
      </c>
      <c r="B229" s="9">
        <v>48301</v>
      </c>
      <c r="C229" s="32">
        <v>0</v>
      </c>
      <c r="D229" s="196">
        <f t="shared" si="14"/>
        <v>0</v>
      </c>
    </row>
    <row r="230" spans="1:7">
      <c r="A230" s="70" t="s">
        <v>273</v>
      </c>
      <c r="B230" s="9">
        <v>48601</v>
      </c>
      <c r="C230" s="32">
        <v>1E-3</v>
      </c>
      <c r="D230" s="196">
        <f t="shared" si="14"/>
        <v>0</v>
      </c>
      <c r="F230" s="7"/>
      <c r="G230" s="35"/>
    </row>
    <row r="231" spans="1:7">
      <c r="A231" s="70" t="s">
        <v>273</v>
      </c>
      <c r="B231" s="9">
        <v>49500</v>
      </c>
      <c r="C231" s="32">
        <v>0</v>
      </c>
      <c r="D231" s="196">
        <f t="shared" si="14"/>
        <v>0</v>
      </c>
      <c r="F231" s="59"/>
      <c r="G231" s="59"/>
    </row>
    <row r="232" spans="1:7">
      <c r="A232" s="70" t="s">
        <v>363</v>
      </c>
      <c r="B232" s="33"/>
      <c r="C232" s="32">
        <v>1</v>
      </c>
      <c r="D232" s="196">
        <f>SUM(D220:D231)</f>
        <v>0.97199999999999998</v>
      </c>
      <c r="F232" s="7"/>
    </row>
    <row r="233" spans="1:7">
      <c r="F233" s="7">
        <f>SUBTOTAL(9,F7:F232)</f>
        <v>54889877.67711328</v>
      </c>
      <c r="G233" s="59"/>
    </row>
    <row r="234" spans="1:7">
      <c r="F234" s="7"/>
    </row>
    <row r="235" spans="1:7">
      <c r="F235" s="7">
        <v>54889877.67711325</v>
      </c>
    </row>
    <row r="236" spans="1:7">
      <c r="F236" s="7"/>
    </row>
    <row r="237" spans="1:7">
      <c r="F237" s="7">
        <f>F233-F235</f>
        <v>0</v>
      </c>
    </row>
  </sheetData>
  <autoFilter ref="A6:F232" xr:uid="{BA07D0C4-1C25-4FEF-B616-F0755D46143F}"/>
  <pageMargins left="0.7" right="0.7" top="0.75" bottom="0.75" header="0.3" footer="0.3"/>
  <pageSetup orientation="portrait" r:id="rId2"/>
  <customProperties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4A086-B81C-4979-B668-5425F83BA105}">
  <dimension ref="A1:P100"/>
  <sheetViews>
    <sheetView topLeftCell="A61" zoomScale="70" zoomScaleNormal="70" workbookViewId="0">
      <selection activeCell="I92" sqref="I92"/>
    </sheetView>
  </sheetViews>
  <sheetFormatPr defaultRowHeight="14.5"/>
  <cols>
    <col min="1" max="1" width="21" customWidth="1"/>
    <col min="2" max="2" width="41.7265625" style="8" customWidth="1"/>
    <col min="4" max="4" width="38.453125" bestFit="1" customWidth="1"/>
    <col min="5" max="5" width="41" bestFit="1" customWidth="1"/>
    <col min="6" max="6" width="20.54296875" bestFit="1" customWidth="1"/>
    <col min="7" max="7" width="12.453125" customWidth="1"/>
    <col min="8" max="8" width="15.81640625" customWidth="1"/>
    <col min="9" max="9" width="17.26953125" customWidth="1"/>
    <col min="10" max="10" width="2.7265625" customWidth="1"/>
    <col min="11" max="11" width="21.26953125" customWidth="1"/>
    <col min="12" max="12" width="2.7265625" customWidth="1"/>
    <col min="13" max="13" width="19.453125" customWidth="1"/>
    <col min="14" max="15" width="17.26953125" customWidth="1"/>
    <col min="16" max="16" width="20.453125" customWidth="1"/>
  </cols>
  <sheetData>
    <row r="1" spans="1:16" ht="14.5" customHeight="1">
      <c r="B1"/>
    </row>
    <row r="2" spans="1:16" ht="36.65" customHeight="1">
      <c r="A2" s="4" t="s">
        <v>182</v>
      </c>
      <c r="B2" s="84" t="s">
        <v>183</v>
      </c>
      <c r="C2" s="223" t="s">
        <v>184</v>
      </c>
      <c r="D2" s="223"/>
      <c r="E2" s="223"/>
      <c r="F2" s="223"/>
      <c r="G2" s="223"/>
      <c r="H2" s="223"/>
      <c r="I2" s="223"/>
      <c r="J2" s="10"/>
      <c r="M2" t="s">
        <v>185</v>
      </c>
    </row>
    <row r="3" spans="1:16">
      <c r="B3" s="47"/>
      <c r="C3" s="49"/>
      <c r="D3" s="49"/>
      <c r="E3" s="49"/>
      <c r="F3" s="49"/>
      <c r="G3" s="49"/>
      <c r="H3" s="50" t="s">
        <v>10</v>
      </c>
      <c r="I3" s="48" t="s">
        <v>11</v>
      </c>
      <c r="J3" s="48"/>
      <c r="K3" s="48" t="s">
        <v>186</v>
      </c>
      <c r="M3" s="224" t="s">
        <v>187</v>
      </c>
      <c r="N3" s="224"/>
      <c r="O3" s="224"/>
      <c r="P3" s="224"/>
    </row>
    <row r="4" spans="1:16" ht="55.15" customHeight="1">
      <c r="A4" s="132" t="s">
        <v>188</v>
      </c>
      <c r="B4" s="97" t="s">
        <v>189</v>
      </c>
      <c r="C4" s="98" t="s">
        <v>190</v>
      </c>
      <c r="D4" s="98" t="s">
        <v>191</v>
      </c>
      <c r="E4" s="98" t="s">
        <v>192</v>
      </c>
      <c r="F4" s="98" t="s">
        <v>193</v>
      </c>
      <c r="G4" s="98" t="s">
        <v>194</v>
      </c>
      <c r="H4" s="98" t="s">
        <v>195</v>
      </c>
      <c r="I4" s="98" t="s">
        <v>196</v>
      </c>
      <c r="J4" s="12"/>
      <c r="K4" s="51" t="s">
        <v>197</v>
      </c>
      <c r="M4" s="51" t="s">
        <v>198</v>
      </c>
      <c r="N4" s="51" t="s">
        <v>199</v>
      </c>
      <c r="O4" s="51" t="s">
        <v>200</v>
      </c>
      <c r="P4" s="51" t="s">
        <v>201</v>
      </c>
    </row>
    <row r="5" spans="1:16" ht="13.15" customHeight="1">
      <c r="B5" t="s">
        <v>202</v>
      </c>
      <c r="C5" s="38" t="s">
        <v>203</v>
      </c>
      <c r="D5" s="39" t="s">
        <v>202</v>
      </c>
      <c r="E5" s="40" t="s">
        <v>204</v>
      </c>
      <c r="F5" s="38" t="s">
        <v>205</v>
      </c>
      <c r="G5" s="38" t="s">
        <v>206</v>
      </c>
      <c r="H5" s="16">
        <v>0</v>
      </c>
      <c r="I5" s="16">
        <v>0</v>
      </c>
      <c r="J5" s="34"/>
      <c r="K5" s="16">
        <f>I5-H5</f>
        <v>0</v>
      </c>
      <c r="M5" s="10" t="s">
        <v>207</v>
      </c>
      <c r="N5" s="162">
        <f t="shared" ref="N5:N36" si="0">IF(M5="Y",I5/(SUMIF(M:M,"Y",I:I)),0)</f>
        <v>0</v>
      </c>
      <c r="O5" s="16">
        <f t="shared" ref="O5:O36" si="1">SUMIF(A:A,"Y - Corporate",K:K)*N5</f>
        <v>0</v>
      </c>
      <c r="P5" s="173">
        <f t="shared" ref="P5:P36" si="2">SUMIF(A:A,"Y - Corporate",H:H)*N5</f>
        <v>0</v>
      </c>
    </row>
    <row r="6" spans="1:16" ht="13.15" customHeight="1">
      <c r="B6" t="s">
        <v>202</v>
      </c>
      <c r="C6" s="38" t="s">
        <v>203</v>
      </c>
      <c r="D6" s="39" t="s">
        <v>202</v>
      </c>
      <c r="E6" s="40" t="s">
        <v>208</v>
      </c>
      <c r="F6" s="38" t="s">
        <v>209</v>
      </c>
      <c r="G6" s="38" t="s">
        <v>206</v>
      </c>
      <c r="H6" s="16">
        <v>0</v>
      </c>
      <c r="I6" s="16">
        <v>1417999.92</v>
      </c>
      <c r="J6" s="34"/>
      <c r="K6" s="16">
        <f t="shared" ref="K6:K82" si="3">I6-H6</f>
        <v>1417999.92</v>
      </c>
      <c r="M6" s="10" t="s">
        <v>207</v>
      </c>
      <c r="N6" s="162">
        <f t="shared" si="0"/>
        <v>2.4872156721880987E-3</v>
      </c>
      <c r="O6" s="16">
        <f t="shared" si="1"/>
        <v>8453.8418871616796</v>
      </c>
      <c r="P6" s="173">
        <f t="shared" si="2"/>
        <v>0</v>
      </c>
    </row>
    <row r="7" spans="1:16" ht="13.15" customHeight="1">
      <c r="B7" t="s">
        <v>202</v>
      </c>
      <c r="C7" s="38" t="s">
        <v>203</v>
      </c>
      <c r="D7" s="39" t="s">
        <v>202</v>
      </c>
      <c r="E7" s="40" t="s">
        <v>210</v>
      </c>
      <c r="F7" s="38" t="s">
        <v>205</v>
      </c>
      <c r="G7" s="38" t="s">
        <v>206</v>
      </c>
      <c r="H7" s="16">
        <v>0</v>
      </c>
      <c r="I7" s="16">
        <v>100000</v>
      </c>
      <c r="J7" s="34"/>
      <c r="K7" s="16">
        <f t="shared" si="3"/>
        <v>100000</v>
      </c>
      <c r="M7" s="10" t="s">
        <v>207</v>
      </c>
      <c r="N7" s="162">
        <f t="shared" si="0"/>
        <v>1.7540308973981459E-4</v>
      </c>
      <c r="O7" s="16">
        <f t="shared" si="1"/>
        <v>596.18070268732322</v>
      </c>
      <c r="P7" s="173">
        <f t="shared" si="2"/>
        <v>0</v>
      </c>
    </row>
    <row r="8" spans="1:16" ht="13.15" customHeight="1">
      <c r="B8" t="s">
        <v>202</v>
      </c>
      <c r="C8" s="38" t="s">
        <v>203</v>
      </c>
      <c r="D8" s="39" t="s">
        <v>202</v>
      </c>
      <c r="E8" s="40" t="s">
        <v>211</v>
      </c>
      <c r="F8" s="38" t="s">
        <v>209</v>
      </c>
      <c r="G8" s="38" t="s">
        <v>206</v>
      </c>
      <c r="H8" s="16">
        <v>0</v>
      </c>
      <c r="I8" s="16">
        <v>421239.03999999998</v>
      </c>
      <c r="J8" s="34"/>
      <c r="K8" s="16">
        <f t="shared" si="3"/>
        <v>421239.03999999998</v>
      </c>
      <c r="M8" s="10" t="s">
        <v>207</v>
      </c>
      <c r="N8" s="162">
        <f t="shared" si="0"/>
        <v>7.3886629135033342E-4</v>
      </c>
      <c r="O8" s="16">
        <f t="shared" si="1"/>
        <v>2511.3458686653344</v>
      </c>
      <c r="P8" s="173">
        <f t="shared" si="2"/>
        <v>0</v>
      </c>
    </row>
    <row r="9" spans="1:16" ht="13.15" customHeight="1">
      <c r="B9" t="s">
        <v>202</v>
      </c>
      <c r="C9" s="38" t="s">
        <v>203</v>
      </c>
      <c r="D9" s="39" t="s">
        <v>202</v>
      </c>
      <c r="E9" s="40" t="s">
        <v>212</v>
      </c>
      <c r="F9" s="38" t="s">
        <v>205</v>
      </c>
      <c r="G9" s="38" t="s">
        <v>206</v>
      </c>
      <c r="H9" s="16">
        <v>0</v>
      </c>
      <c r="I9" s="16">
        <v>0</v>
      </c>
      <c r="J9" s="34"/>
      <c r="K9" s="16">
        <f t="shared" si="3"/>
        <v>0</v>
      </c>
      <c r="M9" s="10" t="s">
        <v>207</v>
      </c>
      <c r="N9" s="162">
        <f t="shared" si="0"/>
        <v>0</v>
      </c>
      <c r="O9" s="16">
        <f t="shared" si="1"/>
        <v>0</v>
      </c>
      <c r="P9" s="173">
        <f t="shared" si="2"/>
        <v>0</v>
      </c>
    </row>
    <row r="10" spans="1:16" ht="13.15" customHeight="1">
      <c r="B10" t="s">
        <v>202</v>
      </c>
      <c r="C10" s="38" t="s">
        <v>203</v>
      </c>
      <c r="D10" s="39" t="s">
        <v>202</v>
      </c>
      <c r="E10" s="40" t="s">
        <v>213</v>
      </c>
      <c r="F10" s="38" t="s">
        <v>209</v>
      </c>
      <c r="G10" s="38" t="s">
        <v>206</v>
      </c>
      <c r="H10" s="16">
        <v>0</v>
      </c>
      <c r="I10" s="16">
        <v>2162992</v>
      </c>
      <c r="J10" s="34"/>
      <c r="K10" s="16">
        <f t="shared" si="3"/>
        <v>2162992</v>
      </c>
      <c r="M10" s="10" t="s">
        <v>207</v>
      </c>
      <c r="N10" s="162">
        <f t="shared" si="0"/>
        <v>3.7939547988250105E-3</v>
      </c>
      <c r="O10" s="16">
        <f t="shared" si="1"/>
        <v>12895.340904670587</v>
      </c>
      <c r="P10" s="173">
        <f t="shared" si="2"/>
        <v>0</v>
      </c>
    </row>
    <row r="11" spans="1:16" ht="13.15" customHeight="1">
      <c r="B11" t="s">
        <v>202</v>
      </c>
      <c r="C11" s="38" t="s">
        <v>203</v>
      </c>
      <c r="D11" s="39" t="s">
        <v>202</v>
      </c>
      <c r="E11" s="40" t="s">
        <v>214</v>
      </c>
      <c r="F11" s="38" t="s">
        <v>209</v>
      </c>
      <c r="G11" s="38" t="s">
        <v>206</v>
      </c>
      <c r="H11" s="16">
        <v>0</v>
      </c>
      <c r="I11" s="16">
        <v>17786349.039999999</v>
      </c>
      <c r="J11" s="34"/>
      <c r="K11" s="16">
        <f t="shared" si="3"/>
        <v>17786349.039999999</v>
      </c>
      <c r="M11" s="10" t="s">
        <v>207</v>
      </c>
      <c r="N11" s="162">
        <f t="shared" si="0"/>
        <v>3.1197805768067847E-2</v>
      </c>
      <c r="O11" s="16">
        <f t="shared" si="1"/>
        <v>106038.78068909196</v>
      </c>
      <c r="P11" s="173">
        <f t="shared" si="2"/>
        <v>0</v>
      </c>
    </row>
    <row r="12" spans="1:16">
      <c r="B12" t="s">
        <v>215</v>
      </c>
      <c r="C12" s="38" t="s">
        <v>203</v>
      </c>
      <c r="D12" s="41" t="s">
        <v>215</v>
      </c>
      <c r="E12" s="42" t="s">
        <v>216</v>
      </c>
      <c r="F12" s="38" t="s">
        <v>205</v>
      </c>
      <c r="G12" s="38" t="s">
        <v>206</v>
      </c>
      <c r="H12" s="16">
        <v>0</v>
      </c>
      <c r="I12" s="16">
        <v>0</v>
      </c>
      <c r="J12" s="35"/>
      <c r="K12" s="16">
        <f t="shared" si="3"/>
        <v>0</v>
      </c>
      <c r="M12" s="10" t="s">
        <v>207</v>
      </c>
      <c r="N12" s="162">
        <f t="shared" si="0"/>
        <v>0</v>
      </c>
      <c r="O12" s="16">
        <f t="shared" si="1"/>
        <v>0</v>
      </c>
      <c r="P12" s="173">
        <f t="shared" si="2"/>
        <v>0</v>
      </c>
    </row>
    <row r="13" spans="1:16">
      <c r="B13" t="s">
        <v>215</v>
      </c>
      <c r="C13" s="38" t="s">
        <v>203</v>
      </c>
      <c r="D13" s="41" t="s">
        <v>215</v>
      </c>
      <c r="E13" s="42" t="s">
        <v>217</v>
      </c>
      <c r="F13" s="38" t="s">
        <v>209</v>
      </c>
      <c r="G13" s="38" t="s">
        <v>206</v>
      </c>
      <c r="H13" s="16">
        <v>0</v>
      </c>
      <c r="I13" s="16">
        <v>0</v>
      </c>
      <c r="J13" s="35"/>
      <c r="K13" s="16">
        <f t="shared" si="3"/>
        <v>0</v>
      </c>
      <c r="M13" s="10" t="s">
        <v>207</v>
      </c>
      <c r="N13" s="162">
        <f t="shared" si="0"/>
        <v>0</v>
      </c>
      <c r="O13" s="16">
        <f t="shared" si="1"/>
        <v>0</v>
      </c>
      <c r="P13" s="173">
        <f t="shared" si="2"/>
        <v>0</v>
      </c>
    </row>
    <row r="14" spans="1:16">
      <c r="B14" t="s">
        <v>215</v>
      </c>
      <c r="C14" s="38" t="s">
        <v>203</v>
      </c>
      <c r="D14" s="41" t="s">
        <v>215</v>
      </c>
      <c r="E14" s="42" t="s">
        <v>218</v>
      </c>
      <c r="F14" s="38" t="s">
        <v>205</v>
      </c>
      <c r="G14" s="38" t="s">
        <v>206</v>
      </c>
      <c r="H14" s="16">
        <v>0</v>
      </c>
      <c r="I14" s="16">
        <v>0</v>
      </c>
      <c r="J14" s="35"/>
      <c r="K14" s="16">
        <f t="shared" si="3"/>
        <v>0</v>
      </c>
      <c r="M14" s="10" t="s">
        <v>207</v>
      </c>
      <c r="N14" s="162">
        <f t="shared" si="0"/>
        <v>0</v>
      </c>
      <c r="O14" s="16">
        <f t="shared" si="1"/>
        <v>0</v>
      </c>
      <c r="P14" s="173">
        <f t="shared" si="2"/>
        <v>0</v>
      </c>
    </row>
    <row r="15" spans="1:16">
      <c r="B15" t="s">
        <v>215</v>
      </c>
      <c r="C15" s="38" t="s">
        <v>203</v>
      </c>
      <c r="D15" s="41" t="s">
        <v>215</v>
      </c>
      <c r="E15" s="42" t="s">
        <v>219</v>
      </c>
      <c r="F15" s="38" t="s">
        <v>209</v>
      </c>
      <c r="G15" s="38" t="s">
        <v>206</v>
      </c>
      <c r="H15" s="16">
        <v>0</v>
      </c>
      <c r="I15" s="16">
        <v>150000</v>
      </c>
      <c r="J15" s="35"/>
      <c r="K15" s="16">
        <f t="shared" si="3"/>
        <v>150000</v>
      </c>
      <c r="M15" s="10" t="s">
        <v>207</v>
      </c>
      <c r="N15" s="162">
        <f t="shared" si="0"/>
        <v>2.6310463460972188E-4</v>
      </c>
      <c r="O15" s="16">
        <f t="shared" si="1"/>
        <v>894.27105403098483</v>
      </c>
      <c r="P15" s="173">
        <f t="shared" si="2"/>
        <v>0</v>
      </c>
    </row>
    <row r="16" spans="1:16">
      <c r="B16" t="s">
        <v>215</v>
      </c>
      <c r="C16" s="38" t="s">
        <v>203</v>
      </c>
      <c r="D16" s="41" t="s">
        <v>215</v>
      </c>
      <c r="E16" s="42" t="s">
        <v>220</v>
      </c>
      <c r="F16" s="38" t="s">
        <v>205</v>
      </c>
      <c r="G16" s="38" t="s">
        <v>206</v>
      </c>
      <c r="H16" s="16">
        <v>0</v>
      </c>
      <c r="I16" s="16">
        <v>0</v>
      </c>
      <c r="J16" s="35"/>
      <c r="K16" s="16">
        <f t="shared" si="3"/>
        <v>0</v>
      </c>
      <c r="M16" s="10" t="s">
        <v>207</v>
      </c>
      <c r="N16" s="162">
        <f t="shared" si="0"/>
        <v>0</v>
      </c>
      <c r="O16" s="16">
        <f t="shared" si="1"/>
        <v>0</v>
      </c>
      <c r="P16" s="173">
        <f t="shared" si="2"/>
        <v>0</v>
      </c>
    </row>
    <row r="17" spans="2:16">
      <c r="B17" t="s">
        <v>215</v>
      </c>
      <c r="C17" s="38" t="s">
        <v>203</v>
      </c>
      <c r="D17" s="41" t="s">
        <v>215</v>
      </c>
      <c r="E17" s="42" t="s">
        <v>221</v>
      </c>
      <c r="F17" s="38" t="s">
        <v>209</v>
      </c>
      <c r="G17" s="38" t="s">
        <v>206</v>
      </c>
      <c r="H17" s="16">
        <v>0</v>
      </c>
      <c r="I17" s="16">
        <v>0</v>
      </c>
      <c r="J17" s="35"/>
      <c r="K17" s="16">
        <f t="shared" si="3"/>
        <v>0</v>
      </c>
      <c r="M17" s="10" t="s">
        <v>207</v>
      </c>
      <c r="N17" s="162">
        <f t="shared" si="0"/>
        <v>0</v>
      </c>
      <c r="O17" s="16">
        <f t="shared" si="1"/>
        <v>0</v>
      </c>
      <c r="P17" s="173">
        <f t="shared" si="2"/>
        <v>0</v>
      </c>
    </row>
    <row r="18" spans="2:16">
      <c r="B18" t="s">
        <v>215</v>
      </c>
      <c r="C18" s="38" t="s">
        <v>203</v>
      </c>
      <c r="D18" s="41" t="s">
        <v>215</v>
      </c>
      <c r="E18" s="42" t="s">
        <v>222</v>
      </c>
      <c r="F18" s="38" t="s">
        <v>209</v>
      </c>
      <c r="G18" s="38" t="s">
        <v>206</v>
      </c>
      <c r="H18" s="16">
        <v>0</v>
      </c>
      <c r="I18" s="16">
        <v>100000</v>
      </c>
      <c r="J18" s="35"/>
      <c r="K18" s="16">
        <f t="shared" si="3"/>
        <v>100000</v>
      </c>
      <c r="M18" s="10" t="s">
        <v>207</v>
      </c>
      <c r="N18" s="162">
        <f t="shared" si="0"/>
        <v>1.7540308973981459E-4</v>
      </c>
      <c r="O18" s="16">
        <f t="shared" si="1"/>
        <v>596.18070268732322</v>
      </c>
      <c r="P18" s="173">
        <f t="shared" si="2"/>
        <v>0</v>
      </c>
    </row>
    <row r="19" spans="2:16">
      <c r="B19" t="s">
        <v>223</v>
      </c>
      <c r="C19" s="38" t="s">
        <v>203</v>
      </c>
      <c r="D19" s="39" t="s">
        <v>223</v>
      </c>
      <c r="E19" s="42" t="s">
        <v>224</v>
      </c>
      <c r="F19" s="38" t="s">
        <v>205</v>
      </c>
      <c r="G19" s="38" t="s">
        <v>206</v>
      </c>
      <c r="H19" s="16">
        <v>0</v>
      </c>
      <c r="I19" s="16">
        <v>0</v>
      </c>
      <c r="J19" s="35"/>
      <c r="K19" s="16">
        <f t="shared" si="3"/>
        <v>0</v>
      </c>
      <c r="M19" s="10" t="s">
        <v>207</v>
      </c>
      <c r="N19" s="162">
        <f t="shared" si="0"/>
        <v>0</v>
      </c>
      <c r="O19" s="16">
        <f t="shared" si="1"/>
        <v>0</v>
      </c>
      <c r="P19" s="173">
        <f t="shared" si="2"/>
        <v>0</v>
      </c>
    </row>
    <row r="20" spans="2:16">
      <c r="B20" t="s">
        <v>223</v>
      </c>
      <c r="C20" s="38" t="s">
        <v>203</v>
      </c>
      <c r="D20" s="39" t="s">
        <v>223</v>
      </c>
      <c r="E20" s="42" t="s">
        <v>225</v>
      </c>
      <c r="F20" s="38" t="s">
        <v>205</v>
      </c>
      <c r="G20" s="38" t="s">
        <v>206</v>
      </c>
      <c r="H20" s="16">
        <v>0</v>
      </c>
      <c r="I20" s="16">
        <v>0</v>
      </c>
      <c r="J20" s="35"/>
      <c r="K20" s="16">
        <f t="shared" si="3"/>
        <v>0</v>
      </c>
      <c r="M20" s="10" t="s">
        <v>207</v>
      </c>
      <c r="N20" s="162">
        <f t="shared" si="0"/>
        <v>0</v>
      </c>
      <c r="O20" s="16">
        <f t="shared" si="1"/>
        <v>0</v>
      </c>
      <c r="P20" s="173">
        <f t="shared" si="2"/>
        <v>0</v>
      </c>
    </row>
    <row r="21" spans="2:16">
      <c r="B21" t="s">
        <v>223</v>
      </c>
      <c r="C21" s="38" t="s">
        <v>203</v>
      </c>
      <c r="D21" s="39" t="s">
        <v>223</v>
      </c>
      <c r="E21" s="42" t="s">
        <v>226</v>
      </c>
      <c r="F21" s="38" t="s">
        <v>205</v>
      </c>
      <c r="G21" s="38" t="s">
        <v>206</v>
      </c>
      <c r="H21" s="16">
        <v>0</v>
      </c>
      <c r="I21" s="16">
        <v>0</v>
      </c>
      <c r="J21" s="35"/>
      <c r="K21" s="16">
        <f t="shared" si="3"/>
        <v>0</v>
      </c>
      <c r="M21" s="10" t="s">
        <v>207</v>
      </c>
      <c r="N21" s="162">
        <f t="shared" si="0"/>
        <v>0</v>
      </c>
      <c r="O21" s="16">
        <f t="shared" si="1"/>
        <v>0</v>
      </c>
      <c r="P21" s="173">
        <f t="shared" si="2"/>
        <v>0</v>
      </c>
    </row>
    <row r="22" spans="2:16">
      <c r="B22" t="s">
        <v>223</v>
      </c>
      <c r="C22" s="38" t="s">
        <v>203</v>
      </c>
      <c r="D22" s="39" t="s">
        <v>223</v>
      </c>
      <c r="E22" s="42" t="s">
        <v>227</v>
      </c>
      <c r="F22" s="38" t="s">
        <v>205</v>
      </c>
      <c r="G22" s="38" t="s">
        <v>206</v>
      </c>
      <c r="H22" s="16">
        <v>0</v>
      </c>
      <c r="I22" s="16">
        <v>0</v>
      </c>
      <c r="J22" s="35"/>
      <c r="K22" s="16">
        <f t="shared" si="3"/>
        <v>0</v>
      </c>
      <c r="M22" s="10" t="s">
        <v>207</v>
      </c>
      <c r="N22" s="162">
        <f t="shared" si="0"/>
        <v>0</v>
      </c>
      <c r="O22" s="16">
        <f t="shared" si="1"/>
        <v>0</v>
      </c>
      <c r="P22" s="173">
        <f t="shared" si="2"/>
        <v>0</v>
      </c>
    </row>
    <row r="23" spans="2:16">
      <c r="B23" t="s">
        <v>223</v>
      </c>
      <c r="C23" s="38" t="s">
        <v>203</v>
      </c>
      <c r="D23" s="39" t="s">
        <v>223</v>
      </c>
      <c r="E23" s="42" t="s">
        <v>228</v>
      </c>
      <c r="F23" s="38" t="s">
        <v>205</v>
      </c>
      <c r="G23" s="38" t="s">
        <v>206</v>
      </c>
      <c r="H23" s="16">
        <v>0</v>
      </c>
      <c r="I23" s="16">
        <v>0</v>
      </c>
      <c r="J23" s="35"/>
      <c r="K23" s="16">
        <f t="shared" si="3"/>
        <v>0</v>
      </c>
      <c r="M23" s="10" t="s">
        <v>207</v>
      </c>
      <c r="N23" s="162">
        <f t="shared" si="0"/>
        <v>0</v>
      </c>
      <c r="O23" s="16">
        <f t="shared" si="1"/>
        <v>0</v>
      </c>
      <c r="P23" s="173">
        <f t="shared" si="2"/>
        <v>0</v>
      </c>
    </row>
    <row r="24" spans="2:16">
      <c r="B24" t="s">
        <v>223</v>
      </c>
      <c r="C24" s="38" t="s">
        <v>203</v>
      </c>
      <c r="D24" s="39" t="s">
        <v>223</v>
      </c>
      <c r="E24" s="42" t="s">
        <v>229</v>
      </c>
      <c r="F24" s="38" t="s">
        <v>205</v>
      </c>
      <c r="G24" s="38" t="s">
        <v>206</v>
      </c>
      <c r="H24" s="16">
        <v>0</v>
      </c>
      <c r="I24" s="16">
        <v>0</v>
      </c>
      <c r="J24" s="35"/>
      <c r="K24" s="16">
        <f t="shared" si="3"/>
        <v>0</v>
      </c>
      <c r="M24" s="10" t="s">
        <v>207</v>
      </c>
      <c r="N24" s="162">
        <f t="shared" si="0"/>
        <v>0</v>
      </c>
      <c r="O24" s="16">
        <f t="shared" si="1"/>
        <v>0</v>
      </c>
      <c r="P24" s="173">
        <f t="shared" si="2"/>
        <v>0</v>
      </c>
    </row>
    <row r="25" spans="2:16">
      <c r="B25" t="s">
        <v>223</v>
      </c>
      <c r="C25" s="38" t="s">
        <v>203</v>
      </c>
      <c r="D25" s="39" t="s">
        <v>223</v>
      </c>
      <c r="E25" s="42" t="s">
        <v>230</v>
      </c>
      <c r="F25" s="38" t="s">
        <v>205</v>
      </c>
      <c r="G25" s="38" t="s">
        <v>206</v>
      </c>
      <c r="H25" s="16">
        <v>0</v>
      </c>
      <c r="I25" s="16">
        <v>0</v>
      </c>
      <c r="J25" s="35"/>
      <c r="K25" s="16">
        <f t="shared" si="3"/>
        <v>0</v>
      </c>
      <c r="M25" s="10" t="s">
        <v>207</v>
      </c>
      <c r="N25" s="162">
        <f t="shared" si="0"/>
        <v>0</v>
      </c>
      <c r="O25" s="16">
        <f t="shared" si="1"/>
        <v>0</v>
      </c>
      <c r="P25" s="173">
        <f t="shared" si="2"/>
        <v>0</v>
      </c>
    </row>
    <row r="26" spans="2:16">
      <c r="B26" t="s">
        <v>223</v>
      </c>
      <c r="C26" s="38" t="s">
        <v>203</v>
      </c>
      <c r="D26" s="39" t="s">
        <v>223</v>
      </c>
      <c r="E26" s="42" t="s">
        <v>231</v>
      </c>
      <c r="F26" s="38" t="s">
        <v>205</v>
      </c>
      <c r="G26" s="38" t="s">
        <v>206</v>
      </c>
      <c r="H26" s="16">
        <v>0</v>
      </c>
      <c r="I26" s="16">
        <v>68717868.543969885</v>
      </c>
      <c r="J26" s="35"/>
      <c r="K26" s="16">
        <f t="shared" si="3"/>
        <v>68717868.543969885</v>
      </c>
      <c r="M26" s="10" t="s">
        <v>207</v>
      </c>
      <c r="N26" s="162">
        <f t="shared" si="0"/>
        <v>0.12053326462946731</v>
      </c>
      <c r="O26" s="16">
        <f t="shared" si="1"/>
        <v>409682.67155719071</v>
      </c>
      <c r="P26" s="173">
        <f t="shared" si="2"/>
        <v>0</v>
      </c>
    </row>
    <row r="27" spans="2:16">
      <c r="B27" t="s">
        <v>223</v>
      </c>
      <c r="C27" s="38" t="s">
        <v>203</v>
      </c>
      <c r="D27" s="39" t="s">
        <v>223</v>
      </c>
      <c r="E27" s="42" t="s">
        <v>232</v>
      </c>
      <c r="F27" s="38" t="s">
        <v>205</v>
      </c>
      <c r="G27" s="38" t="s">
        <v>206</v>
      </c>
      <c r="H27" s="16">
        <v>0</v>
      </c>
      <c r="I27" s="16">
        <v>0</v>
      </c>
      <c r="J27" s="35"/>
      <c r="K27" s="16">
        <f t="shared" si="3"/>
        <v>0</v>
      </c>
      <c r="M27" s="10" t="s">
        <v>207</v>
      </c>
      <c r="N27" s="162">
        <f t="shared" si="0"/>
        <v>0</v>
      </c>
      <c r="O27" s="16">
        <f t="shared" si="1"/>
        <v>0</v>
      </c>
      <c r="P27" s="173">
        <f t="shared" si="2"/>
        <v>0</v>
      </c>
    </row>
    <row r="28" spans="2:16">
      <c r="B28" t="s">
        <v>223</v>
      </c>
      <c r="C28" s="38" t="s">
        <v>203</v>
      </c>
      <c r="D28" s="39" t="s">
        <v>223</v>
      </c>
      <c r="E28" s="42" t="s">
        <v>233</v>
      </c>
      <c r="F28" s="38" t="s">
        <v>205</v>
      </c>
      <c r="G28" s="38" t="s">
        <v>206</v>
      </c>
      <c r="H28" s="16">
        <v>0</v>
      </c>
      <c r="I28" s="16">
        <v>0</v>
      </c>
      <c r="J28" s="35"/>
      <c r="K28" s="16">
        <f t="shared" si="3"/>
        <v>0</v>
      </c>
      <c r="M28" s="10" t="s">
        <v>207</v>
      </c>
      <c r="N28" s="162">
        <f t="shared" si="0"/>
        <v>0</v>
      </c>
      <c r="O28" s="16">
        <f t="shared" si="1"/>
        <v>0</v>
      </c>
      <c r="P28" s="173">
        <f t="shared" si="2"/>
        <v>0</v>
      </c>
    </row>
    <row r="29" spans="2:16">
      <c r="B29" t="s">
        <v>223</v>
      </c>
      <c r="C29" s="38" t="s">
        <v>203</v>
      </c>
      <c r="D29" s="39" t="s">
        <v>223</v>
      </c>
      <c r="E29" s="197" t="s">
        <v>234</v>
      </c>
      <c r="F29" s="38" t="s">
        <v>205</v>
      </c>
      <c r="G29" s="38" t="s">
        <v>206</v>
      </c>
      <c r="H29" s="16">
        <v>0</v>
      </c>
      <c r="I29" s="16">
        <v>0</v>
      </c>
      <c r="J29" s="35"/>
      <c r="K29" s="16">
        <f t="shared" si="3"/>
        <v>0</v>
      </c>
      <c r="M29" s="10" t="s">
        <v>207</v>
      </c>
      <c r="N29" s="162">
        <f t="shared" si="0"/>
        <v>0</v>
      </c>
      <c r="O29" s="16">
        <f t="shared" si="1"/>
        <v>0</v>
      </c>
      <c r="P29" s="173">
        <f t="shared" si="2"/>
        <v>0</v>
      </c>
    </row>
    <row r="30" spans="2:16">
      <c r="B30" t="s">
        <v>223</v>
      </c>
      <c r="C30" s="38" t="s">
        <v>203</v>
      </c>
      <c r="D30" s="39" t="s">
        <v>223</v>
      </c>
      <c r="E30" s="42" t="s">
        <v>235</v>
      </c>
      <c r="F30" s="38" t="s">
        <v>205</v>
      </c>
      <c r="G30" s="38" t="s">
        <v>206</v>
      </c>
      <c r="H30" s="16">
        <v>0</v>
      </c>
      <c r="I30" s="16">
        <v>0</v>
      </c>
      <c r="J30" s="35"/>
      <c r="K30" s="16">
        <f t="shared" si="3"/>
        <v>0</v>
      </c>
      <c r="M30" s="10" t="s">
        <v>207</v>
      </c>
      <c r="N30" s="162">
        <f t="shared" si="0"/>
        <v>0</v>
      </c>
      <c r="O30" s="16">
        <f t="shared" si="1"/>
        <v>0</v>
      </c>
      <c r="P30" s="173">
        <f t="shared" si="2"/>
        <v>0</v>
      </c>
    </row>
    <row r="31" spans="2:16">
      <c r="B31" t="s">
        <v>223</v>
      </c>
      <c r="C31" s="38" t="s">
        <v>203</v>
      </c>
      <c r="D31" s="39" t="s">
        <v>223</v>
      </c>
      <c r="E31" s="42" t="s">
        <v>236</v>
      </c>
      <c r="F31" s="38" t="s">
        <v>205</v>
      </c>
      <c r="G31" s="38" t="s">
        <v>206</v>
      </c>
      <c r="H31" s="16">
        <v>0</v>
      </c>
      <c r="I31" s="16">
        <v>0</v>
      </c>
      <c r="J31" s="35"/>
      <c r="K31" s="16">
        <f t="shared" si="3"/>
        <v>0</v>
      </c>
      <c r="M31" s="10" t="s">
        <v>207</v>
      </c>
      <c r="N31" s="162">
        <f t="shared" si="0"/>
        <v>0</v>
      </c>
      <c r="O31" s="16">
        <f t="shared" si="1"/>
        <v>0</v>
      </c>
      <c r="P31" s="173">
        <f t="shared" si="2"/>
        <v>0</v>
      </c>
    </row>
    <row r="32" spans="2:16">
      <c r="B32" t="s">
        <v>223</v>
      </c>
      <c r="C32" s="38" t="s">
        <v>203</v>
      </c>
      <c r="D32" s="39" t="s">
        <v>223</v>
      </c>
      <c r="E32" s="42" t="s">
        <v>237</v>
      </c>
      <c r="F32" s="38" t="s">
        <v>205</v>
      </c>
      <c r="G32" s="38" t="s">
        <v>206</v>
      </c>
      <c r="H32" s="16">
        <v>0</v>
      </c>
      <c r="I32" s="16">
        <v>0</v>
      </c>
      <c r="J32" s="35"/>
      <c r="K32" s="16">
        <f t="shared" si="3"/>
        <v>0</v>
      </c>
      <c r="M32" s="10" t="s">
        <v>207</v>
      </c>
      <c r="N32" s="162">
        <f t="shared" si="0"/>
        <v>0</v>
      </c>
      <c r="O32" s="16">
        <f t="shared" si="1"/>
        <v>0</v>
      </c>
      <c r="P32" s="173">
        <f t="shared" si="2"/>
        <v>0</v>
      </c>
    </row>
    <row r="33" spans="2:16">
      <c r="B33" t="s">
        <v>238</v>
      </c>
      <c r="C33" s="38" t="s">
        <v>203</v>
      </c>
      <c r="D33" s="39" t="s">
        <v>238</v>
      </c>
      <c r="E33" s="42" t="s">
        <v>239</v>
      </c>
      <c r="F33" s="38" t="s">
        <v>209</v>
      </c>
      <c r="G33" s="38" t="s">
        <v>206</v>
      </c>
      <c r="H33" s="16">
        <v>0</v>
      </c>
      <c r="I33" s="16">
        <v>6177706</v>
      </c>
      <c r="J33" s="35"/>
      <c r="K33" s="16">
        <f t="shared" si="3"/>
        <v>6177706</v>
      </c>
      <c r="M33" s="10" t="s">
        <v>207</v>
      </c>
      <c r="N33" s="162">
        <f t="shared" si="0"/>
        <v>1.083588719904191E-2</v>
      </c>
      <c r="O33" s="16">
        <f t="shared" si="1"/>
        <v>36830.291040756929</v>
      </c>
      <c r="P33" s="173">
        <f t="shared" si="2"/>
        <v>0</v>
      </c>
    </row>
    <row r="34" spans="2:16">
      <c r="B34" t="s">
        <v>238</v>
      </c>
      <c r="C34" s="38" t="s">
        <v>203</v>
      </c>
      <c r="D34" s="39" t="s">
        <v>238</v>
      </c>
      <c r="E34" s="42" t="s">
        <v>240</v>
      </c>
      <c r="F34" s="38" t="s">
        <v>209</v>
      </c>
      <c r="G34" s="38" t="s">
        <v>206</v>
      </c>
      <c r="H34" s="16">
        <v>0</v>
      </c>
      <c r="I34" s="16">
        <v>0</v>
      </c>
      <c r="J34" s="35"/>
      <c r="K34" s="16">
        <f t="shared" si="3"/>
        <v>0</v>
      </c>
      <c r="M34" s="10" t="s">
        <v>207</v>
      </c>
      <c r="N34" s="162">
        <f t="shared" si="0"/>
        <v>0</v>
      </c>
      <c r="O34" s="16">
        <f t="shared" si="1"/>
        <v>0</v>
      </c>
      <c r="P34" s="173">
        <f t="shared" si="2"/>
        <v>0</v>
      </c>
    </row>
    <row r="35" spans="2:16">
      <c r="B35" t="s">
        <v>238</v>
      </c>
      <c r="C35" s="38" t="s">
        <v>203</v>
      </c>
      <c r="D35" s="39" t="s">
        <v>238</v>
      </c>
      <c r="E35" s="42" t="s">
        <v>241</v>
      </c>
      <c r="F35" s="38" t="s">
        <v>205</v>
      </c>
      <c r="G35" s="38" t="s">
        <v>206</v>
      </c>
      <c r="H35" s="16">
        <v>0</v>
      </c>
      <c r="I35" s="16">
        <v>2000000</v>
      </c>
      <c r="J35" s="35"/>
      <c r="K35" s="16">
        <f t="shared" si="3"/>
        <v>2000000</v>
      </c>
      <c r="M35" s="10" t="s">
        <v>207</v>
      </c>
      <c r="N35" s="162">
        <f t="shared" si="0"/>
        <v>3.5080617947962915E-3</v>
      </c>
      <c r="O35" s="16">
        <f t="shared" si="1"/>
        <v>11923.614053746463</v>
      </c>
      <c r="P35" s="173">
        <f t="shared" si="2"/>
        <v>0</v>
      </c>
    </row>
    <row r="36" spans="2:16">
      <c r="B36" t="s">
        <v>238</v>
      </c>
      <c r="C36" s="38" t="s">
        <v>203</v>
      </c>
      <c r="D36" s="39" t="s">
        <v>238</v>
      </c>
      <c r="E36" s="42" t="s">
        <v>242</v>
      </c>
      <c r="F36" s="38" t="s">
        <v>205</v>
      </c>
      <c r="G36" s="38" t="s">
        <v>206</v>
      </c>
      <c r="H36" s="16">
        <v>0</v>
      </c>
      <c r="I36" s="16">
        <v>53030000</v>
      </c>
      <c r="J36" s="35"/>
      <c r="K36" s="16">
        <f t="shared" si="3"/>
        <v>53030000</v>
      </c>
      <c r="M36" s="10" t="s">
        <v>207</v>
      </c>
      <c r="N36" s="162">
        <f t="shared" si="0"/>
        <v>9.3016258489023673E-2</v>
      </c>
      <c r="O36" s="16">
        <f t="shared" si="1"/>
        <v>316154.62663508748</v>
      </c>
      <c r="P36" s="173">
        <f t="shared" si="2"/>
        <v>0</v>
      </c>
    </row>
    <row r="37" spans="2:16">
      <c r="B37" t="s">
        <v>238</v>
      </c>
      <c r="C37" s="38" t="s">
        <v>203</v>
      </c>
      <c r="D37" s="39" t="s">
        <v>238</v>
      </c>
      <c r="E37" s="42" t="s">
        <v>243</v>
      </c>
      <c r="F37" s="38" t="s">
        <v>205</v>
      </c>
      <c r="G37" s="38" t="s">
        <v>206</v>
      </c>
      <c r="H37" s="16">
        <v>0</v>
      </c>
      <c r="I37" s="16">
        <v>28480742.650000002</v>
      </c>
      <c r="J37" s="35"/>
      <c r="K37" s="16">
        <f t="shared" si="3"/>
        <v>28480742.650000002</v>
      </c>
      <c r="M37" s="10" t="s">
        <v>207</v>
      </c>
      <c r="N37" s="162">
        <f t="shared" ref="N37:N68" si="4">IF(M37="Y",I37/(SUMIF(M:M,"Y",I:I)),0)</f>
        <v>4.9956102588945152E-2</v>
      </c>
      <c r="O37" s="16">
        <f t="shared" ref="O37:O68" si="5">SUMIF(A:A,"Y - Corporate",K:K)*N37</f>
        <v>169796.69166133818</v>
      </c>
      <c r="P37" s="173">
        <f t="shared" ref="P37:P68" si="6">SUMIF(A:A,"Y - Corporate",H:H)*N37</f>
        <v>0</v>
      </c>
    </row>
    <row r="38" spans="2:16">
      <c r="B38" t="s">
        <v>238</v>
      </c>
      <c r="C38" s="38" t="s">
        <v>203</v>
      </c>
      <c r="D38" s="39" t="s">
        <v>238</v>
      </c>
      <c r="E38" s="42" t="s">
        <v>244</v>
      </c>
      <c r="F38" s="38" t="s">
        <v>205</v>
      </c>
      <c r="G38" s="38" t="s">
        <v>206</v>
      </c>
      <c r="H38" s="16">
        <v>0</v>
      </c>
      <c r="I38" s="16">
        <v>0</v>
      </c>
      <c r="J38" s="35"/>
      <c r="K38" s="16">
        <f t="shared" si="3"/>
        <v>0</v>
      </c>
      <c r="M38" s="10" t="s">
        <v>207</v>
      </c>
      <c r="N38" s="162">
        <f t="shared" si="4"/>
        <v>0</v>
      </c>
      <c r="O38" s="16">
        <f t="shared" si="5"/>
        <v>0</v>
      </c>
      <c r="P38" s="173">
        <f t="shared" si="6"/>
        <v>0</v>
      </c>
    </row>
    <row r="39" spans="2:16">
      <c r="B39" t="s">
        <v>238</v>
      </c>
      <c r="C39" s="38" t="s">
        <v>203</v>
      </c>
      <c r="D39" s="39" t="s">
        <v>238</v>
      </c>
      <c r="E39" s="42" t="s">
        <v>245</v>
      </c>
      <c r="F39" s="38" t="s">
        <v>209</v>
      </c>
      <c r="G39" s="38" t="s">
        <v>206</v>
      </c>
      <c r="H39" s="16">
        <v>0</v>
      </c>
      <c r="I39" s="16">
        <v>24100000</v>
      </c>
      <c r="J39" s="35"/>
      <c r="K39" s="16">
        <f t="shared" si="3"/>
        <v>24100000</v>
      </c>
      <c r="M39" s="10" t="s">
        <v>207</v>
      </c>
      <c r="N39" s="162">
        <f t="shared" si="4"/>
        <v>4.2272144627295317E-2</v>
      </c>
      <c r="O39" s="16">
        <f t="shared" si="5"/>
        <v>143679.5493476449</v>
      </c>
      <c r="P39" s="173">
        <f t="shared" si="6"/>
        <v>0</v>
      </c>
    </row>
    <row r="40" spans="2:16">
      <c r="B40" t="s">
        <v>238</v>
      </c>
      <c r="C40" s="38" t="s">
        <v>203</v>
      </c>
      <c r="D40" s="41" t="s">
        <v>246</v>
      </c>
      <c r="E40" s="42" t="s">
        <v>247</v>
      </c>
      <c r="F40" s="38" t="s">
        <v>205</v>
      </c>
      <c r="G40" s="38" t="s">
        <v>206</v>
      </c>
      <c r="H40" s="16">
        <v>0</v>
      </c>
      <c r="I40" s="16">
        <v>4240404.4399999995</v>
      </c>
      <c r="J40" s="35"/>
      <c r="K40" s="16">
        <f t="shared" si="3"/>
        <v>4240404.4399999995</v>
      </c>
      <c r="M40" s="10" t="s">
        <v>207</v>
      </c>
      <c r="N40" s="162">
        <f t="shared" si="4"/>
        <v>7.4378004052242808E-3</v>
      </c>
      <c r="O40" s="16">
        <f t="shared" si="5"/>
        <v>25280.47298717645</v>
      </c>
      <c r="P40" s="173">
        <f t="shared" si="6"/>
        <v>0</v>
      </c>
    </row>
    <row r="41" spans="2:16">
      <c r="B41" t="s">
        <v>248</v>
      </c>
      <c r="C41" s="38" t="s">
        <v>203</v>
      </c>
      <c r="D41" s="39" t="s">
        <v>248</v>
      </c>
      <c r="E41" s="42" t="s">
        <v>249</v>
      </c>
      <c r="F41" s="38" t="s">
        <v>205</v>
      </c>
      <c r="G41" s="38" t="s">
        <v>206</v>
      </c>
      <c r="H41" s="16">
        <v>0</v>
      </c>
      <c r="I41" s="16">
        <v>1500000</v>
      </c>
      <c r="J41" s="35"/>
      <c r="K41" s="16">
        <f t="shared" si="3"/>
        <v>1500000</v>
      </c>
      <c r="M41" s="10" t="s">
        <v>207</v>
      </c>
      <c r="N41" s="162">
        <f t="shared" si="4"/>
        <v>2.6310463460972188E-3</v>
      </c>
      <c r="O41" s="16">
        <f t="shared" si="5"/>
        <v>8942.7105403098485</v>
      </c>
      <c r="P41" s="173">
        <f t="shared" si="6"/>
        <v>0</v>
      </c>
    </row>
    <row r="42" spans="2:16">
      <c r="B42" t="s">
        <v>248</v>
      </c>
      <c r="C42" s="38" t="s">
        <v>203</v>
      </c>
      <c r="D42" s="39" t="s">
        <v>248</v>
      </c>
      <c r="E42" s="42" t="s">
        <v>250</v>
      </c>
      <c r="F42" s="38" t="s">
        <v>205</v>
      </c>
      <c r="G42" s="38" t="s">
        <v>206</v>
      </c>
      <c r="H42" s="16">
        <v>0</v>
      </c>
      <c r="I42" s="16">
        <v>16426090</v>
      </c>
      <c r="J42" s="35"/>
      <c r="K42" s="16">
        <f t="shared" si="3"/>
        <v>16426090</v>
      </c>
      <c r="M42" s="10" t="s">
        <v>207</v>
      </c>
      <c r="N42" s="162">
        <f t="shared" si="4"/>
        <v>2.8811869383442709E-2</v>
      </c>
      <c r="O42" s="16">
        <f t="shared" si="5"/>
        <v>97929.178786052129</v>
      </c>
      <c r="P42" s="173">
        <f t="shared" si="6"/>
        <v>0</v>
      </c>
    </row>
    <row r="43" spans="2:16">
      <c r="B43" t="s">
        <v>248</v>
      </c>
      <c r="C43" s="38" t="s">
        <v>203</v>
      </c>
      <c r="D43" s="39" t="s">
        <v>248</v>
      </c>
      <c r="E43" s="42" t="s">
        <v>251</v>
      </c>
      <c r="F43" s="38" t="s">
        <v>205</v>
      </c>
      <c r="G43" s="38" t="s">
        <v>206</v>
      </c>
      <c r="H43" s="16">
        <v>0</v>
      </c>
      <c r="I43" s="16">
        <v>3000000</v>
      </c>
      <c r="J43" s="35"/>
      <c r="K43" s="16">
        <f t="shared" si="3"/>
        <v>3000000</v>
      </c>
      <c r="M43" s="10" t="s">
        <v>207</v>
      </c>
      <c r="N43" s="162">
        <f t="shared" si="4"/>
        <v>5.2620926921944375E-3</v>
      </c>
      <c r="O43" s="16">
        <f t="shared" si="5"/>
        <v>17885.421080619697</v>
      </c>
      <c r="P43" s="173">
        <f t="shared" si="6"/>
        <v>0</v>
      </c>
    </row>
    <row r="44" spans="2:16">
      <c r="B44" t="s">
        <v>248</v>
      </c>
      <c r="C44" s="38" t="s">
        <v>203</v>
      </c>
      <c r="D44" s="39" t="s">
        <v>248</v>
      </c>
      <c r="E44" s="42" t="s">
        <v>252</v>
      </c>
      <c r="F44" s="38" t="s">
        <v>205</v>
      </c>
      <c r="G44" s="38" t="s">
        <v>206</v>
      </c>
      <c r="H44" s="16">
        <v>0</v>
      </c>
      <c r="I44" s="16">
        <v>27939658.039999999</v>
      </c>
      <c r="J44" s="35"/>
      <c r="K44" s="16">
        <f t="shared" si="3"/>
        <v>27939658.039999999</v>
      </c>
      <c r="M44" s="10" t="s">
        <v>207</v>
      </c>
      <c r="N44" s="162">
        <f t="shared" si="4"/>
        <v>4.9007023464898519E-2</v>
      </c>
      <c r="O44" s="16">
        <f t="shared" si="5"/>
        <v>166570.84963130718</v>
      </c>
      <c r="P44" s="173">
        <f t="shared" si="6"/>
        <v>0</v>
      </c>
    </row>
    <row r="45" spans="2:16">
      <c r="B45" t="s">
        <v>248</v>
      </c>
      <c r="C45" s="38" t="s">
        <v>203</v>
      </c>
      <c r="D45" s="39" t="s">
        <v>248</v>
      </c>
      <c r="E45" s="42" t="s">
        <v>253</v>
      </c>
      <c r="F45" s="38" t="s">
        <v>205</v>
      </c>
      <c r="G45" s="38" t="s">
        <v>206</v>
      </c>
      <c r="H45" s="16">
        <v>0</v>
      </c>
      <c r="I45" s="16">
        <v>3470000</v>
      </c>
      <c r="J45" s="35"/>
      <c r="K45" s="16">
        <f t="shared" si="3"/>
        <v>3470000</v>
      </c>
      <c r="M45" s="10" t="s">
        <v>207</v>
      </c>
      <c r="N45" s="162">
        <f t="shared" si="4"/>
        <v>6.086487213971566E-3</v>
      </c>
      <c r="O45" s="16">
        <f t="shared" si="5"/>
        <v>20687.470383250115</v>
      </c>
      <c r="P45" s="173">
        <f t="shared" si="6"/>
        <v>0</v>
      </c>
    </row>
    <row r="46" spans="2:16">
      <c r="B46" t="s">
        <v>254</v>
      </c>
      <c r="C46" s="38" t="s">
        <v>203</v>
      </c>
      <c r="D46" s="43" t="s">
        <v>254</v>
      </c>
      <c r="E46" s="42" t="s">
        <v>255</v>
      </c>
      <c r="F46" s="38" t="s">
        <v>209</v>
      </c>
      <c r="G46" s="38" t="s">
        <v>206</v>
      </c>
      <c r="H46" s="16">
        <v>0</v>
      </c>
      <c r="I46" s="16">
        <v>3778719.9600000004</v>
      </c>
      <c r="J46" s="35"/>
      <c r="K46" s="16">
        <f t="shared" si="3"/>
        <v>3778719.9600000004</v>
      </c>
      <c r="M46" s="10" t="s">
        <v>207</v>
      </c>
      <c r="N46" s="162">
        <f t="shared" si="4"/>
        <v>6.6279915624550866E-3</v>
      </c>
      <c r="O46" s="16">
        <f t="shared" si="5"/>
        <v>22527.999210114143</v>
      </c>
      <c r="P46" s="173">
        <f t="shared" si="6"/>
        <v>0</v>
      </c>
    </row>
    <row r="47" spans="2:16">
      <c r="B47" t="s">
        <v>254</v>
      </c>
      <c r="C47" s="38" t="s">
        <v>203</v>
      </c>
      <c r="D47" s="43" t="s">
        <v>254</v>
      </c>
      <c r="E47" s="42" t="s">
        <v>256</v>
      </c>
      <c r="F47" s="38" t="s">
        <v>209</v>
      </c>
      <c r="G47" s="38" t="s">
        <v>206</v>
      </c>
      <c r="H47" s="16">
        <v>0</v>
      </c>
      <c r="I47" s="16">
        <v>1685000</v>
      </c>
      <c r="J47" s="35"/>
      <c r="K47" s="16">
        <f t="shared" si="3"/>
        <v>1685000</v>
      </c>
      <c r="M47" s="10" t="s">
        <v>207</v>
      </c>
      <c r="N47" s="162">
        <f t="shared" si="4"/>
        <v>2.9555420621158756E-3</v>
      </c>
      <c r="O47" s="16">
        <f t="shared" si="5"/>
        <v>10045.644840281395</v>
      </c>
      <c r="P47" s="173">
        <f t="shared" si="6"/>
        <v>0</v>
      </c>
    </row>
    <row r="48" spans="2:16">
      <c r="B48" t="s">
        <v>254</v>
      </c>
      <c r="C48" s="38" t="s">
        <v>203</v>
      </c>
      <c r="D48" s="43" t="s">
        <v>254</v>
      </c>
      <c r="E48" s="42" t="s">
        <v>257</v>
      </c>
      <c r="F48" s="38" t="s">
        <v>209</v>
      </c>
      <c r="G48" s="38" t="s">
        <v>206</v>
      </c>
      <c r="H48" s="16">
        <v>0</v>
      </c>
      <c r="I48" s="16">
        <v>8607733.9600000009</v>
      </c>
      <c r="J48" s="35"/>
      <c r="K48" s="16">
        <f t="shared" si="3"/>
        <v>8607733.9600000009</v>
      </c>
      <c r="M48" s="10" t="s">
        <v>207</v>
      </c>
      <c r="N48" s="162">
        <f t="shared" si="4"/>
        <v>1.5098231322423297E-2</v>
      </c>
      <c r="O48" s="16">
        <f t="shared" si="5"/>
        <v>51317.64880818336</v>
      </c>
      <c r="P48" s="173">
        <f t="shared" si="6"/>
        <v>0</v>
      </c>
    </row>
    <row r="49" spans="2:16">
      <c r="B49" t="s">
        <v>205</v>
      </c>
      <c r="C49" s="38" t="s">
        <v>203</v>
      </c>
      <c r="D49" s="43" t="s">
        <v>205</v>
      </c>
      <c r="E49" s="42" t="s">
        <v>258</v>
      </c>
      <c r="F49" s="38" t="s">
        <v>205</v>
      </c>
      <c r="G49" s="38" t="s">
        <v>206</v>
      </c>
      <c r="H49" s="16">
        <v>0</v>
      </c>
      <c r="I49" s="16">
        <v>1449999.9999999998</v>
      </c>
      <c r="J49" s="35"/>
      <c r="K49" s="16">
        <f t="shared" si="3"/>
        <v>1449999.9999999998</v>
      </c>
      <c r="M49" s="10" t="s">
        <v>207</v>
      </c>
      <c r="N49" s="162">
        <f t="shared" si="4"/>
        <v>2.543344801227311E-3</v>
      </c>
      <c r="O49" s="16">
        <f t="shared" si="5"/>
        <v>8644.6201889661843</v>
      </c>
      <c r="P49" s="173">
        <f t="shared" si="6"/>
        <v>0</v>
      </c>
    </row>
    <row r="50" spans="2:16">
      <c r="B50" t="s">
        <v>205</v>
      </c>
      <c r="C50" s="38" t="s">
        <v>203</v>
      </c>
      <c r="D50" s="43" t="s">
        <v>205</v>
      </c>
      <c r="E50" s="42" t="s">
        <v>259</v>
      </c>
      <c r="F50" s="38" t="s">
        <v>205</v>
      </c>
      <c r="G50" s="38" t="s">
        <v>206</v>
      </c>
      <c r="H50" s="16">
        <v>0</v>
      </c>
      <c r="I50" s="16">
        <v>65435399.760000005</v>
      </c>
      <c r="J50" s="35"/>
      <c r="K50" s="16">
        <f t="shared" si="3"/>
        <v>65435399.760000005</v>
      </c>
      <c r="M50" s="10" t="s">
        <v>207</v>
      </c>
      <c r="N50" s="162">
        <f t="shared" si="4"/>
        <v>0.11477571296263922</v>
      </c>
      <c r="O50" s="16">
        <f t="shared" si="5"/>
        <v>390113.226095427</v>
      </c>
      <c r="P50" s="173">
        <f t="shared" si="6"/>
        <v>0</v>
      </c>
    </row>
    <row r="51" spans="2:16">
      <c r="B51" t="s">
        <v>260</v>
      </c>
      <c r="C51" s="38" t="s">
        <v>203</v>
      </c>
      <c r="D51" s="39" t="s">
        <v>260</v>
      </c>
      <c r="E51" s="42" t="s">
        <v>261</v>
      </c>
      <c r="F51" s="38" t="s">
        <v>209</v>
      </c>
      <c r="G51" s="38" t="s">
        <v>206</v>
      </c>
      <c r="H51" s="16">
        <v>0</v>
      </c>
      <c r="I51" s="16">
        <v>0</v>
      </c>
      <c r="J51" s="35"/>
      <c r="K51" s="16">
        <f t="shared" si="3"/>
        <v>0</v>
      </c>
      <c r="M51" s="10" t="s">
        <v>207</v>
      </c>
      <c r="N51" s="162">
        <f t="shared" si="4"/>
        <v>0</v>
      </c>
      <c r="O51" s="16">
        <f t="shared" si="5"/>
        <v>0</v>
      </c>
      <c r="P51" s="173">
        <f t="shared" si="6"/>
        <v>0</v>
      </c>
    </row>
    <row r="52" spans="2:16">
      <c r="B52" t="s">
        <v>260</v>
      </c>
      <c r="C52" s="38" t="s">
        <v>203</v>
      </c>
      <c r="D52" s="39" t="s">
        <v>260</v>
      </c>
      <c r="E52" s="42" t="s">
        <v>262</v>
      </c>
      <c r="F52" s="38" t="s">
        <v>209</v>
      </c>
      <c r="G52" s="38" t="s">
        <v>206</v>
      </c>
      <c r="H52" s="16">
        <v>0</v>
      </c>
      <c r="I52" s="16">
        <v>7174400</v>
      </c>
      <c r="J52" s="35"/>
      <c r="K52" s="16">
        <f t="shared" si="3"/>
        <v>7174400</v>
      </c>
      <c r="M52" s="10" t="s">
        <v>207</v>
      </c>
      <c r="N52" s="162">
        <f t="shared" si="4"/>
        <v>1.2584119270293258E-2</v>
      </c>
      <c r="O52" s="16">
        <f t="shared" si="5"/>
        <v>42772.388333599316</v>
      </c>
      <c r="P52" s="173">
        <f t="shared" si="6"/>
        <v>0</v>
      </c>
    </row>
    <row r="53" spans="2:16">
      <c r="B53" t="s">
        <v>263</v>
      </c>
      <c r="C53" s="38" t="s">
        <v>203</v>
      </c>
      <c r="D53" s="39" t="s">
        <v>263</v>
      </c>
      <c r="E53" s="42" t="s">
        <v>264</v>
      </c>
      <c r="F53" s="38" t="s">
        <v>209</v>
      </c>
      <c r="G53" s="38" t="s">
        <v>206</v>
      </c>
      <c r="H53" s="16">
        <v>0</v>
      </c>
      <c r="I53" s="16">
        <v>7242000</v>
      </c>
      <c r="J53" s="35"/>
      <c r="K53" s="16">
        <f t="shared" si="3"/>
        <v>7242000</v>
      </c>
      <c r="M53" s="10" t="s">
        <v>207</v>
      </c>
      <c r="N53" s="162">
        <f t="shared" si="4"/>
        <v>1.2702691758957373E-2</v>
      </c>
      <c r="O53" s="16">
        <f t="shared" si="5"/>
        <v>43175.406488615947</v>
      </c>
      <c r="P53" s="173">
        <f t="shared" si="6"/>
        <v>0</v>
      </c>
    </row>
    <row r="54" spans="2:16">
      <c r="B54" t="s">
        <v>263</v>
      </c>
      <c r="C54" s="38" t="s">
        <v>203</v>
      </c>
      <c r="D54" s="39" t="s">
        <v>263</v>
      </c>
      <c r="E54" s="42" t="s">
        <v>265</v>
      </c>
      <c r="F54" s="38" t="s">
        <v>209</v>
      </c>
      <c r="G54" s="38" t="s">
        <v>206</v>
      </c>
      <c r="H54" s="16">
        <v>0</v>
      </c>
      <c r="I54" s="16">
        <v>7880000</v>
      </c>
      <c r="J54" s="35"/>
      <c r="K54" s="16">
        <f t="shared" si="3"/>
        <v>7880000</v>
      </c>
      <c r="M54" s="10" t="s">
        <v>207</v>
      </c>
      <c r="N54" s="162">
        <f t="shared" si="4"/>
        <v>1.3821763471497389E-2</v>
      </c>
      <c r="O54" s="16">
        <f t="shared" si="5"/>
        <v>46979.039371761071</v>
      </c>
      <c r="P54" s="173">
        <f t="shared" si="6"/>
        <v>0</v>
      </c>
    </row>
    <row r="55" spans="2:16">
      <c r="B55" t="s">
        <v>266</v>
      </c>
      <c r="C55" s="38" t="s">
        <v>203</v>
      </c>
      <c r="D55" s="39" t="s">
        <v>266</v>
      </c>
      <c r="E55" s="42" t="s">
        <v>267</v>
      </c>
      <c r="F55" s="38" t="s">
        <v>205</v>
      </c>
      <c r="G55" s="38" t="s">
        <v>206</v>
      </c>
      <c r="H55" s="16">
        <v>0</v>
      </c>
      <c r="I55" s="16">
        <v>67191372</v>
      </c>
      <c r="J55" s="35"/>
      <c r="K55" s="16">
        <f t="shared" si="3"/>
        <v>67191372</v>
      </c>
      <c r="M55" s="10" t="s">
        <v>207</v>
      </c>
      <c r="N55" s="162">
        <f t="shared" si="4"/>
        <v>0.11785574252657265</v>
      </c>
      <c r="O55" s="16">
        <f t="shared" si="5"/>
        <v>400581.99373485334</v>
      </c>
      <c r="P55" s="173">
        <f t="shared" si="6"/>
        <v>0</v>
      </c>
    </row>
    <row r="56" spans="2:16">
      <c r="B56" t="s">
        <v>266</v>
      </c>
      <c r="C56" s="38" t="s">
        <v>203</v>
      </c>
      <c r="D56" s="39" t="s">
        <v>266</v>
      </c>
      <c r="E56" s="42" t="s">
        <v>268</v>
      </c>
      <c r="F56" s="38" t="s">
        <v>205</v>
      </c>
      <c r="G56" s="38" t="s">
        <v>206</v>
      </c>
      <c r="H56" s="16">
        <v>0</v>
      </c>
      <c r="I56" s="16">
        <v>14673999.079999998</v>
      </c>
      <c r="J56" s="35"/>
      <c r="K56" s="16">
        <f t="shared" si="3"/>
        <v>14673999.079999998</v>
      </c>
      <c r="M56" s="10" t="s">
        <v>207</v>
      </c>
      <c r="N56" s="162">
        <f t="shared" si="4"/>
        <v>2.5738647774711965E-2</v>
      </c>
      <c r="O56" s="16">
        <f t="shared" si="5"/>
        <v>87483.550827475337</v>
      </c>
      <c r="P56" s="173">
        <f t="shared" si="6"/>
        <v>0</v>
      </c>
    </row>
    <row r="57" spans="2:16">
      <c r="B57" t="s">
        <v>266</v>
      </c>
      <c r="C57" s="38" t="s">
        <v>203</v>
      </c>
      <c r="D57" s="39" t="s">
        <v>266</v>
      </c>
      <c r="E57" s="42" t="s">
        <v>269</v>
      </c>
      <c r="F57" s="38" t="s">
        <v>209</v>
      </c>
      <c r="G57" s="38" t="s">
        <v>206</v>
      </c>
      <c r="H57" s="16">
        <v>0</v>
      </c>
      <c r="I57" s="16">
        <v>3415635</v>
      </c>
      <c r="J57" s="35"/>
      <c r="K57" s="16">
        <f t="shared" si="3"/>
        <v>3415635</v>
      </c>
      <c r="M57" s="10" t="s">
        <v>207</v>
      </c>
      <c r="N57" s="162">
        <f t="shared" si="4"/>
        <v>5.9911293242345155E-3</v>
      </c>
      <c r="O57" s="16">
        <f t="shared" si="5"/>
        <v>20363.356744234152</v>
      </c>
      <c r="P57" s="173">
        <f t="shared" si="6"/>
        <v>0</v>
      </c>
    </row>
    <row r="58" spans="2:16">
      <c r="B58" t="s">
        <v>266</v>
      </c>
      <c r="C58" s="38" t="s">
        <v>203</v>
      </c>
      <c r="D58" s="39" t="s">
        <v>266</v>
      </c>
      <c r="E58" s="42" t="s">
        <v>270</v>
      </c>
      <c r="F58" s="38" t="s">
        <v>209</v>
      </c>
      <c r="G58" s="38" t="s">
        <v>206</v>
      </c>
      <c r="H58" s="16">
        <v>0</v>
      </c>
      <c r="I58" s="16">
        <v>29230309.999999996</v>
      </c>
      <c r="J58" s="35"/>
      <c r="K58" s="16">
        <f t="shared" si="3"/>
        <v>29230309.999999996</v>
      </c>
      <c r="M58" s="10" t="s">
        <v>207</v>
      </c>
      <c r="N58" s="162">
        <f t="shared" si="4"/>
        <v>5.1270866880525991E-2</v>
      </c>
      <c r="O58" s="16">
        <f t="shared" si="5"/>
        <v>174265.46755568287</v>
      </c>
      <c r="P58" s="173">
        <f t="shared" si="6"/>
        <v>0</v>
      </c>
    </row>
    <row r="59" spans="2:16">
      <c r="B59" t="s">
        <v>266</v>
      </c>
      <c r="C59" s="38" t="s">
        <v>203</v>
      </c>
      <c r="D59" s="39" t="s">
        <v>266</v>
      </c>
      <c r="E59" s="42" t="s">
        <v>271</v>
      </c>
      <c r="F59" s="38" t="s">
        <v>205</v>
      </c>
      <c r="G59" s="38" t="s">
        <v>206</v>
      </c>
      <c r="H59" s="16">
        <v>0</v>
      </c>
      <c r="I59" s="16">
        <v>2062500</v>
      </c>
      <c r="J59" s="35"/>
      <c r="K59" s="16">
        <f t="shared" si="3"/>
        <v>2062500</v>
      </c>
      <c r="M59" s="10" t="s">
        <v>207</v>
      </c>
      <c r="N59" s="162">
        <f t="shared" si="4"/>
        <v>3.6176887258836756E-3</v>
      </c>
      <c r="O59" s="16">
        <f t="shared" si="5"/>
        <v>12296.22699292604</v>
      </c>
      <c r="P59" s="173">
        <f t="shared" si="6"/>
        <v>0</v>
      </c>
    </row>
    <row r="60" spans="2:16">
      <c r="B60" t="s">
        <v>266</v>
      </c>
      <c r="C60" s="38" t="s">
        <v>203</v>
      </c>
      <c r="D60" s="39" t="s">
        <v>266</v>
      </c>
      <c r="E60" s="42" t="s">
        <v>272</v>
      </c>
      <c r="F60" s="38" t="s">
        <v>209</v>
      </c>
      <c r="G60" s="38" t="s">
        <v>206</v>
      </c>
      <c r="H60" s="16">
        <v>0</v>
      </c>
      <c r="I60" s="16">
        <v>114840</v>
      </c>
      <c r="J60" s="35"/>
      <c r="K60" s="16">
        <f t="shared" si="3"/>
        <v>114840</v>
      </c>
      <c r="M60" s="10" t="s">
        <v>207</v>
      </c>
      <c r="N60" s="162">
        <f t="shared" si="4"/>
        <v>2.0143290825720307E-4</v>
      </c>
      <c r="O60" s="16">
        <f t="shared" si="5"/>
        <v>684.65391896612198</v>
      </c>
      <c r="P60" s="173">
        <f t="shared" si="6"/>
        <v>0</v>
      </c>
    </row>
    <row r="61" spans="2:16">
      <c r="B61" t="s">
        <v>273</v>
      </c>
      <c r="C61" s="38" t="s">
        <v>203</v>
      </c>
      <c r="D61" s="39" t="s">
        <v>273</v>
      </c>
      <c r="E61" s="42" t="s">
        <v>274</v>
      </c>
      <c r="F61" s="38" t="s">
        <v>205</v>
      </c>
      <c r="G61" s="38" t="s">
        <v>206</v>
      </c>
      <c r="H61" s="16">
        <v>0</v>
      </c>
      <c r="I61" s="16">
        <v>0</v>
      </c>
      <c r="J61" s="35"/>
      <c r="K61" s="16">
        <f t="shared" si="3"/>
        <v>0</v>
      </c>
      <c r="M61" s="10" t="s">
        <v>207</v>
      </c>
      <c r="N61" s="162">
        <f t="shared" si="4"/>
        <v>0</v>
      </c>
      <c r="O61" s="16">
        <f t="shared" si="5"/>
        <v>0</v>
      </c>
      <c r="P61" s="173">
        <f t="shared" si="6"/>
        <v>0</v>
      </c>
    </row>
    <row r="62" spans="2:16">
      <c r="B62" t="s">
        <v>273</v>
      </c>
      <c r="C62" s="38" t="s">
        <v>203</v>
      </c>
      <c r="D62" s="39" t="s">
        <v>273</v>
      </c>
      <c r="E62" s="42" t="s">
        <v>275</v>
      </c>
      <c r="F62" s="38" t="s">
        <v>205</v>
      </c>
      <c r="G62" s="38" t="s">
        <v>206</v>
      </c>
      <c r="H62" s="16">
        <v>0</v>
      </c>
      <c r="I62" s="16">
        <v>4056874.598116789</v>
      </c>
      <c r="J62" s="35"/>
      <c r="K62" s="16">
        <f t="shared" si="3"/>
        <v>4056874.598116789</v>
      </c>
      <c r="M62" s="10" t="s">
        <v>207</v>
      </c>
      <c r="N62" s="162">
        <f t="shared" si="4"/>
        <v>7.1158833919665338E-3</v>
      </c>
      <c r="O62" s="16">
        <f t="shared" si="5"/>
        <v>24186.303486196193</v>
      </c>
      <c r="P62" s="173">
        <f t="shared" si="6"/>
        <v>0</v>
      </c>
    </row>
    <row r="63" spans="2:16">
      <c r="B63" t="s">
        <v>273</v>
      </c>
      <c r="C63" s="38" t="s">
        <v>203</v>
      </c>
      <c r="D63" s="39" t="s">
        <v>273</v>
      </c>
      <c r="E63" s="42" t="s">
        <v>276</v>
      </c>
      <c r="F63" s="38" t="s">
        <v>209</v>
      </c>
      <c r="G63" s="38" t="s">
        <v>206</v>
      </c>
      <c r="H63" s="16">
        <v>0</v>
      </c>
      <c r="I63" s="16">
        <v>21598098.64106141</v>
      </c>
      <c r="J63" s="35"/>
      <c r="K63" s="16">
        <f t="shared" si="3"/>
        <v>21598098.64106141</v>
      </c>
      <c r="M63" s="10" t="s">
        <v>207</v>
      </c>
      <c r="N63" s="162">
        <f t="shared" si="4"/>
        <v>3.7883732341474623E-2</v>
      </c>
      <c r="O63" s="16">
        <f t="shared" si="5"/>
        <v>128763.69624538113</v>
      </c>
      <c r="P63" s="173">
        <f t="shared" si="6"/>
        <v>0</v>
      </c>
    </row>
    <row r="64" spans="2:16">
      <c r="B64" t="s">
        <v>273</v>
      </c>
      <c r="C64" s="38" t="s">
        <v>203</v>
      </c>
      <c r="D64" s="39" t="s">
        <v>273</v>
      </c>
      <c r="E64" s="42" t="s">
        <v>277</v>
      </c>
      <c r="F64" s="38" t="s">
        <v>209</v>
      </c>
      <c r="G64" s="38" t="s">
        <v>206</v>
      </c>
      <c r="H64" s="16">
        <v>0</v>
      </c>
      <c r="I64" s="16">
        <v>0</v>
      </c>
      <c r="J64" s="35"/>
      <c r="K64" s="16">
        <f t="shared" si="3"/>
        <v>0</v>
      </c>
      <c r="M64" s="10" t="s">
        <v>207</v>
      </c>
      <c r="N64" s="162">
        <f t="shared" si="4"/>
        <v>0</v>
      </c>
      <c r="O64" s="16">
        <f t="shared" si="5"/>
        <v>0</v>
      </c>
      <c r="P64" s="173">
        <f t="shared" si="6"/>
        <v>0</v>
      </c>
    </row>
    <row r="65" spans="1:16">
      <c r="B65" t="s">
        <v>273</v>
      </c>
      <c r="C65" s="38" t="s">
        <v>203</v>
      </c>
      <c r="D65" s="39" t="s">
        <v>273</v>
      </c>
      <c r="E65" s="42" t="s">
        <v>278</v>
      </c>
      <c r="F65" s="38" t="s">
        <v>209</v>
      </c>
      <c r="G65" s="38" t="s">
        <v>206</v>
      </c>
      <c r="H65" s="16">
        <v>0</v>
      </c>
      <c r="I65" s="16">
        <v>24403145.102761187</v>
      </c>
      <c r="J65" s="35"/>
      <c r="K65" s="16">
        <f t="shared" si="3"/>
        <v>24403145.102761187</v>
      </c>
      <c r="M65" s="10" t="s">
        <v>207</v>
      </c>
      <c r="N65" s="162">
        <f t="shared" si="4"/>
        <v>4.2803870503933375E-2</v>
      </c>
      <c r="O65" s="16">
        <f t="shared" si="5"/>
        <v>145486.84195144876</v>
      </c>
      <c r="P65" s="173">
        <f t="shared" si="6"/>
        <v>0</v>
      </c>
    </row>
    <row r="66" spans="1:16">
      <c r="B66" t="s">
        <v>273</v>
      </c>
      <c r="C66" s="38" t="s">
        <v>203</v>
      </c>
      <c r="D66" s="39" t="s">
        <v>273</v>
      </c>
      <c r="E66" s="42" t="s">
        <v>279</v>
      </c>
      <c r="F66" s="38" t="s">
        <v>209</v>
      </c>
      <c r="G66" s="38" t="s">
        <v>206</v>
      </c>
      <c r="H66" s="16">
        <v>0</v>
      </c>
      <c r="I66" s="16">
        <v>150000</v>
      </c>
      <c r="J66" s="35"/>
      <c r="K66" s="16">
        <f t="shared" si="3"/>
        <v>150000</v>
      </c>
      <c r="M66" s="10" t="s">
        <v>207</v>
      </c>
      <c r="N66" s="162">
        <f t="shared" si="4"/>
        <v>2.6310463460972188E-4</v>
      </c>
      <c r="O66" s="16">
        <f t="shared" si="5"/>
        <v>894.27105403098483</v>
      </c>
      <c r="P66" s="173">
        <f t="shared" si="6"/>
        <v>0</v>
      </c>
    </row>
    <row r="67" spans="1:16">
      <c r="B67" t="s">
        <v>280</v>
      </c>
      <c r="C67" s="38" t="s">
        <v>203</v>
      </c>
      <c r="D67" s="39" t="s">
        <v>281</v>
      </c>
      <c r="E67" s="42" t="s">
        <v>282</v>
      </c>
      <c r="F67" s="38" t="s">
        <v>205</v>
      </c>
      <c r="G67" s="38" t="s">
        <v>206</v>
      </c>
      <c r="H67" s="16">
        <v>0</v>
      </c>
      <c r="I67" s="16">
        <v>4267127.9591844697</v>
      </c>
      <c r="J67" s="35"/>
      <c r="K67" s="16">
        <f t="shared" si="3"/>
        <v>4267127.9591844697</v>
      </c>
      <c r="M67" s="10" t="s">
        <v>207</v>
      </c>
      <c r="N67" s="162">
        <f t="shared" si="4"/>
        <v>7.4846742835610542E-3</v>
      </c>
      <c r="O67" s="16">
        <f t="shared" si="5"/>
        <v>25439.793451633206</v>
      </c>
      <c r="P67" s="173">
        <f t="shared" si="6"/>
        <v>0</v>
      </c>
    </row>
    <row r="68" spans="1:16">
      <c r="B68" t="s">
        <v>280</v>
      </c>
      <c r="C68" s="38" t="s">
        <v>203</v>
      </c>
      <c r="D68" s="39" t="s">
        <v>281</v>
      </c>
      <c r="E68" s="42" t="s">
        <v>283</v>
      </c>
      <c r="F68" s="38" t="s">
        <v>209</v>
      </c>
      <c r="G68" s="38" t="s">
        <v>206</v>
      </c>
      <c r="H68" s="16">
        <v>0</v>
      </c>
      <c r="I68" s="16">
        <v>0</v>
      </c>
      <c r="J68" s="35"/>
      <c r="K68" s="16">
        <f t="shared" si="3"/>
        <v>0</v>
      </c>
      <c r="M68" s="10" t="s">
        <v>207</v>
      </c>
      <c r="N68" s="162">
        <f t="shared" si="4"/>
        <v>0</v>
      </c>
      <c r="O68" s="16">
        <f t="shared" si="5"/>
        <v>0</v>
      </c>
      <c r="P68" s="173">
        <f t="shared" si="6"/>
        <v>0</v>
      </c>
    </row>
    <row r="69" spans="1:16">
      <c r="B69" t="s">
        <v>280</v>
      </c>
      <c r="C69" s="38" t="s">
        <v>203</v>
      </c>
      <c r="D69" s="44" t="s">
        <v>280</v>
      </c>
      <c r="E69" s="42" t="s">
        <v>284</v>
      </c>
      <c r="F69" s="38" t="s">
        <v>285</v>
      </c>
      <c r="G69" s="38" t="s">
        <v>206</v>
      </c>
      <c r="H69" s="16">
        <v>0</v>
      </c>
      <c r="I69" s="16">
        <v>141205980.36803329</v>
      </c>
      <c r="J69" s="35"/>
      <c r="K69" s="16">
        <f t="shared" si="3"/>
        <v>141205980.36803329</v>
      </c>
      <c r="N69" s="162">
        <f t="shared" ref="N69:N94" si="7">IF(M69="Y",I69/(SUMIF(M:M,"Y",I:I)),0)</f>
        <v>0</v>
      </c>
      <c r="O69" s="16">
        <f t="shared" ref="O69:O94" si="8">SUMIF(A:A,"Y - Corporate",K:K)*N69</f>
        <v>0</v>
      </c>
      <c r="P69" s="173">
        <f t="shared" ref="P69:P94" si="9">SUMIF(A:A,"Y - Corporate",H:H)*N69</f>
        <v>0</v>
      </c>
    </row>
    <row r="70" spans="1:16">
      <c r="B70" t="s">
        <v>280</v>
      </c>
      <c r="C70" s="38" t="s">
        <v>203</v>
      </c>
      <c r="D70" s="44" t="s">
        <v>280</v>
      </c>
      <c r="E70" s="42" t="s">
        <v>286</v>
      </c>
      <c r="F70" s="38" t="s">
        <v>285</v>
      </c>
      <c r="G70" s="38" t="s">
        <v>206</v>
      </c>
      <c r="H70" s="16">
        <v>0</v>
      </c>
      <c r="I70" s="16">
        <v>5038915.9260142921</v>
      </c>
      <c r="J70" s="35"/>
      <c r="K70" s="16">
        <f t="shared" si="3"/>
        <v>5038915.9260142921</v>
      </c>
      <c r="N70" s="162">
        <f t="shared" si="7"/>
        <v>0</v>
      </c>
      <c r="O70" s="16">
        <f t="shared" si="8"/>
        <v>0</v>
      </c>
      <c r="P70" s="173">
        <f t="shared" si="9"/>
        <v>0</v>
      </c>
    </row>
    <row r="71" spans="1:16">
      <c r="A71" s="149" t="s">
        <v>287</v>
      </c>
      <c r="B71" s="149" t="s">
        <v>280</v>
      </c>
      <c r="C71" s="150" t="s">
        <v>203</v>
      </c>
      <c r="D71" s="151" t="s">
        <v>280</v>
      </c>
      <c r="E71" s="152" t="s">
        <v>288</v>
      </c>
      <c r="F71" s="150" t="s">
        <v>285</v>
      </c>
      <c r="G71" s="150" t="s">
        <v>206</v>
      </c>
      <c r="H71" s="16">
        <v>0</v>
      </c>
      <c r="I71" s="16">
        <v>3398917.9071570067</v>
      </c>
      <c r="J71" s="154"/>
      <c r="K71" s="153">
        <f t="shared" si="3"/>
        <v>3398917.9071570067</v>
      </c>
      <c r="N71" s="162">
        <f t="shared" si="7"/>
        <v>0</v>
      </c>
      <c r="O71" s="16">
        <f t="shared" si="8"/>
        <v>0</v>
      </c>
      <c r="P71" s="173">
        <f t="shared" si="9"/>
        <v>0</v>
      </c>
    </row>
    <row r="72" spans="1:16">
      <c r="A72" s="149" t="s">
        <v>287</v>
      </c>
      <c r="B72" s="149" t="s">
        <v>280</v>
      </c>
      <c r="C72" s="150" t="s">
        <v>203</v>
      </c>
      <c r="D72" s="151" t="s">
        <v>280</v>
      </c>
      <c r="E72" s="152" t="s">
        <v>289</v>
      </c>
      <c r="F72" s="150" t="s">
        <v>285</v>
      </c>
      <c r="G72" s="150" t="s">
        <v>206</v>
      </c>
      <c r="H72" s="16">
        <v>0</v>
      </c>
      <c r="I72" s="16">
        <v>0</v>
      </c>
      <c r="J72" s="154"/>
      <c r="K72" s="153">
        <f t="shared" ref="K72" si="10">I72-H72</f>
        <v>0</v>
      </c>
      <c r="N72" s="162">
        <f t="shared" si="7"/>
        <v>0</v>
      </c>
      <c r="O72" s="16">
        <f t="shared" si="8"/>
        <v>0</v>
      </c>
      <c r="P72" s="173">
        <f t="shared" si="9"/>
        <v>0</v>
      </c>
    </row>
    <row r="73" spans="1:16">
      <c r="B73" t="s">
        <v>280</v>
      </c>
      <c r="C73" s="38" t="s">
        <v>203</v>
      </c>
      <c r="D73" s="44" t="s">
        <v>280</v>
      </c>
      <c r="E73" s="42" t="s">
        <v>290</v>
      </c>
      <c r="F73" s="38" t="s">
        <v>285</v>
      </c>
      <c r="G73" s="38" t="s">
        <v>206</v>
      </c>
      <c r="H73" s="16">
        <v>0</v>
      </c>
      <c r="I73" s="16">
        <v>0</v>
      </c>
      <c r="J73" s="35"/>
      <c r="K73" s="16">
        <f t="shared" ref="K73:K74" si="11">I73-H73</f>
        <v>0</v>
      </c>
      <c r="N73" s="162">
        <f t="shared" si="7"/>
        <v>0</v>
      </c>
      <c r="O73" s="16">
        <f t="shared" si="8"/>
        <v>0</v>
      </c>
      <c r="P73" s="173">
        <f t="shared" si="9"/>
        <v>0</v>
      </c>
    </row>
    <row r="74" spans="1:16">
      <c r="B74" t="s">
        <v>280</v>
      </c>
      <c r="C74" s="38" t="s">
        <v>203</v>
      </c>
      <c r="D74" s="44" t="s">
        <v>280</v>
      </c>
      <c r="E74" s="42" t="s">
        <v>291</v>
      </c>
      <c r="F74" s="38" t="s">
        <v>285</v>
      </c>
      <c r="G74" s="38" t="s">
        <v>206</v>
      </c>
      <c r="H74" s="16">
        <v>0</v>
      </c>
      <c r="I74" s="16">
        <v>0</v>
      </c>
      <c r="J74" s="35"/>
      <c r="K74" s="16">
        <f t="shared" si="11"/>
        <v>0</v>
      </c>
      <c r="N74" s="162">
        <f t="shared" si="7"/>
        <v>0</v>
      </c>
      <c r="O74" s="16">
        <f t="shared" si="8"/>
        <v>0</v>
      </c>
      <c r="P74" s="173">
        <f t="shared" si="9"/>
        <v>0</v>
      </c>
    </row>
    <row r="75" spans="1:16">
      <c r="B75" t="s">
        <v>280</v>
      </c>
      <c r="C75" s="38" t="s">
        <v>203</v>
      </c>
      <c r="D75" s="44" t="s">
        <v>280</v>
      </c>
      <c r="E75" s="42" t="s">
        <v>292</v>
      </c>
      <c r="F75" s="38" t="s">
        <v>285</v>
      </c>
      <c r="G75" s="38" t="s">
        <v>206</v>
      </c>
      <c r="H75" s="16">
        <v>0</v>
      </c>
      <c r="I75" s="16">
        <v>0</v>
      </c>
      <c r="J75" s="35"/>
      <c r="K75" s="16">
        <f t="shared" ref="K75" si="12">I75-H75</f>
        <v>0</v>
      </c>
      <c r="N75" s="162">
        <f t="shared" si="7"/>
        <v>0</v>
      </c>
      <c r="O75" s="16">
        <f t="shared" si="8"/>
        <v>0</v>
      </c>
      <c r="P75" s="173">
        <f t="shared" si="9"/>
        <v>0</v>
      </c>
    </row>
    <row r="76" spans="1:16">
      <c r="B76" t="s">
        <v>280</v>
      </c>
      <c r="C76" s="38" t="s">
        <v>203</v>
      </c>
      <c r="D76" s="44" t="s">
        <v>280</v>
      </c>
      <c r="E76" s="42" t="s">
        <v>293</v>
      </c>
      <c r="F76" s="38" t="s">
        <v>285</v>
      </c>
      <c r="G76" s="38" t="s">
        <v>206</v>
      </c>
      <c r="H76" s="16">
        <v>0</v>
      </c>
      <c r="I76" s="16">
        <v>0</v>
      </c>
      <c r="J76" s="35"/>
      <c r="K76" s="16">
        <f t="shared" ref="K76" si="13">I76-H76</f>
        <v>0</v>
      </c>
      <c r="N76" s="162">
        <f t="shared" si="7"/>
        <v>0</v>
      </c>
      <c r="O76" s="16">
        <f t="shared" si="8"/>
        <v>0</v>
      </c>
      <c r="P76" s="173">
        <f t="shared" si="9"/>
        <v>0</v>
      </c>
    </row>
    <row r="77" spans="1:16">
      <c r="B77" t="s">
        <v>294</v>
      </c>
      <c r="C77" s="38" t="s">
        <v>203</v>
      </c>
      <c r="D77" s="38" t="s">
        <v>295</v>
      </c>
      <c r="E77" s="42" t="s">
        <v>296</v>
      </c>
      <c r="F77" s="40" t="s">
        <v>205</v>
      </c>
      <c r="G77" s="38" t="s">
        <v>297</v>
      </c>
      <c r="H77" s="16">
        <v>0</v>
      </c>
      <c r="I77" s="16">
        <v>0</v>
      </c>
      <c r="J77" s="35"/>
      <c r="K77" s="16">
        <f t="shared" si="3"/>
        <v>0</v>
      </c>
      <c r="N77" s="162">
        <f t="shared" si="7"/>
        <v>0</v>
      </c>
      <c r="O77" s="16">
        <f t="shared" si="8"/>
        <v>0</v>
      </c>
      <c r="P77" s="173">
        <f t="shared" si="9"/>
        <v>0</v>
      </c>
    </row>
    <row r="78" spans="1:16">
      <c r="B78" t="s">
        <v>294</v>
      </c>
      <c r="C78" s="38" t="s">
        <v>203</v>
      </c>
      <c r="D78" s="38" t="s">
        <v>295</v>
      </c>
      <c r="E78" s="42" t="s">
        <v>298</v>
      </c>
      <c r="F78" s="40" t="s">
        <v>205</v>
      </c>
      <c r="G78" s="38" t="s">
        <v>297</v>
      </c>
      <c r="H78" s="16">
        <v>0</v>
      </c>
      <c r="I78" s="16">
        <v>0</v>
      </c>
      <c r="J78" s="35"/>
      <c r="K78" s="16">
        <f t="shared" si="3"/>
        <v>0</v>
      </c>
      <c r="N78" s="162">
        <f t="shared" si="7"/>
        <v>0</v>
      </c>
      <c r="O78" s="16">
        <f t="shared" si="8"/>
        <v>0</v>
      </c>
      <c r="P78" s="173">
        <f t="shared" si="9"/>
        <v>0</v>
      </c>
    </row>
    <row r="79" spans="1:16">
      <c r="B79" t="s">
        <v>294</v>
      </c>
      <c r="C79" s="38" t="s">
        <v>203</v>
      </c>
      <c r="D79" s="38" t="s">
        <v>295</v>
      </c>
      <c r="E79" s="42" t="s">
        <v>299</v>
      </c>
      <c r="F79" s="40" t="s">
        <v>205</v>
      </c>
      <c r="G79" s="38" t="s">
        <v>297</v>
      </c>
      <c r="H79" s="16">
        <v>0</v>
      </c>
      <c r="I79" s="16">
        <v>0</v>
      </c>
      <c r="J79" s="35"/>
      <c r="K79" s="16">
        <f t="shared" si="3"/>
        <v>0</v>
      </c>
      <c r="N79" s="162">
        <f t="shared" si="7"/>
        <v>0</v>
      </c>
      <c r="O79" s="16">
        <f t="shared" si="8"/>
        <v>0</v>
      </c>
      <c r="P79" s="173">
        <f t="shared" si="9"/>
        <v>0</v>
      </c>
    </row>
    <row r="80" spans="1:16">
      <c r="B80" t="s">
        <v>294</v>
      </c>
      <c r="C80" s="38" t="s">
        <v>203</v>
      </c>
      <c r="D80" s="38" t="s">
        <v>295</v>
      </c>
      <c r="E80" s="42" t="s">
        <v>300</v>
      </c>
      <c r="F80" s="40" t="s">
        <v>205</v>
      </c>
      <c r="G80" s="38" t="s">
        <v>297</v>
      </c>
      <c r="H80" s="16">
        <v>0</v>
      </c>
      <c r="I80" s="16">
        <v>0</v>
      </c>
      <c r="J80" s="35"/>
      <c r="K80" s="16">
        <f t="shared" si="3"/>
        <v>0</v>
      </c>
      <c r="N80" s="162">
        <f t="shared" si="7"/>
        <v>0</v>
      </c>
      <c r="O80" s="16">
        <f t="shared" si="8"/>
        <v>0</v>
      </c>
      <c r="P80" s="173">
        <f t="shared" si="9"/>
        <v>0</v>
      </c>
    </row>
    <row r="81" spans="1:16">
      <c r="B81" t="s">
        <v>294</v>
      </c>
      <c r="C81" s="38" t="s">
        <v>203</v>
      </c>
      <c r="D81" s="38" t="s">
        <v>295</v>
      </c>
      <c r="E81" s="42" t="s">
        <v>301</v>
      </c>
      <c r="F81" s="40" t="s">
        <v>205</v>
      </c>
      <c r="G81" s="38" t="s">
        <v>297</v>
      </c>
      <c r="H81" s="16">
        <v>0</v>
      </c>
      <c r="I81" s="16">
        <v>0</v>
      </c>
      <c r="J81" s="35"/>
      <c r="K81" s="16">
        <f t="shared" si="3"/>
        <v>0</v>
      </c>
      <c r="N81" s="162">
        <f t="shared" si="7"/>
        <v>0</v>
      </c>
      <c r="O81" s="16">
        <f t="shared" si="8"/>
        <v>0</v>
      </c>
      <c r="P81" s="173">
        <f t="shared" si="9"/>
        <v>0</v>
      </c>
    </row>
    <row r="82" spans="1:16">
      <c r="B82" t="s">
        <v>280</v>
      </c>
      <c r="C82" s="38" t="s">
        <v>203</v>
      </c>
      <c r="D82" s="38" t="s">
        <v>295</v>
      </c>
      <c r="E82" s="42" t="s">
        <v>302</v>
      </c>
      <c r="F82" s="40" t="s">
        <v>205</v>
      </c>
      <c r="G82" s="38" t="s">
        <v>297</v>
      </c>
      <c r="H82" s="16">
        <v>0</v>
      </c>
      <c r="I82" s="16">
        <v>0</v>
      </c>
      <c r="J82" s="35"/>
      <c r="K82" s="16">
        <f t="shared" si="3"/>
        <v>0</v>
      </c>
      <c r="N82" s="162">
        <f t="shared" si="7"/>
        <v>0</v>
      </c>
      <c r="O82" s="16">
        <f t="shared" si="8"/>
        <v>0</v>
      </c>
      <c r="P82" s="173">
        <f t="shared" si="9"/>
        <v>0</v>
      </c>
    </row>
    <row r="83" spans="1:16">
      <c r="B83" t="s">
        <v>280</v>
      </c>
      <c r="C83" s="38" t="s">
        <v>203</v>
      </c>
      <c r="D83" s="38" t="s">
        <v>295</v>
      </c>
      <c r="E83" s="42" t="s">
        <v>303</v>
      </c>
      <c r="F83" s="40" t="s">
        <v>205</v>
      </c>
      <c r="G83" s="38" t="s">
        <v>297</v>
      </c>
      <c r="H83" s="16">
        <v>0</v>
      </c>
      <c r="I83" s="16">
        <v>0</v>
      </c>
      <c r="J83" s="35"/>
      <c r="K83" s="16">
        <f t="shared" ref="K83:K94" si="14">I83-H83</f>
        <v>0</v>
      </c>
      <c r="N83" s="162">
        <f t="shared" si="7"/>
        <v>0</v>
      </c>
      <c r="O83" s="16">
        <f t="shared" si="8"/>
        <v>0</v>
      </c>
      <c r="P83" s="173">
        <f t="shared" si="9"/>
        <v>0</v>
      </c>
    </row>
    <row r="84" spans="1:16">
      <c r="A84" s="149" t="s">
        <v>207</v>
      </c>
      <c r="B84" s="149" t="s">
        <v>294</v>
      </c>
      <c r="C84" s="150" t="s">
        <v>203</v>
      </c>
      <c r="D84" s="150" t="s">
        <v>295</v>
      </c>
      <c r="E84" s="152" t="s">
        <v>304</v>
      </c>
      <c r="F84" s="155" t="s">
        <v>205</v>
      </c>
      <c r="G84" s="150" t="s">
        <v>297</v>
      </c>
      <c r="H84" s="16">
        <v>0</v>
      </c>
      <c r="I84" s="16">
        <v>0</v>
      </c>
      <c r="J84" s="154"/>
      <c r="K84" s="153">
        <f t="shared" si="14"/>
        <v>0</v>
      </c>
      <c r="N84" s="162">
        <f t="shared" si="7"/>
        <v>0</v>
      </c>
      <c r="O84" s="16">
        <f t="shared" si="8"/>
        <v>0</v>
      </c>
      <c r="P84" s="173">
        <f t="shared" si="9"/>
        <v>0</v>
      </c>
    </row>
    <row r="85" spans="1:16">
      <c r="B85" t="s">
        <v>305</v>
      </c>
      <c r="C85" s="38" t="s">
        <v>203</v>
      </c>
      <c r="D85" s="38" t="s">
        <v>306</v>
      </c>
      <c r="E85" s="42" t="s">
        <v>306</v>
      </c>
      <c r="F85" s="38" t="s">
        <v>307</v>
      </c>
      <c r="G85" s="38" t="s">
        <v>297</v>
      </c>
      <c r="H85" s="16">
        <v>0</v>
      </c>
      <c r="I85" s="16">
        <v>0</v>
      </c>
      <c r="J85" s="35"/>
      <c r="K85" s="16">
        <f t="shared" si="14"/>
        <v>0</v>
      </c>
      <c r="M85" s="10" t="s">
        <v>207</v>
      </c>
      <c r="N85" s="162">
        <f t="shared" si="7"/>
        <v>0</v>
      </c>
      <c r="O85" s="16">
        <f t="shared" si="8"/>
        <v>0</v>
      </c>
      <c r="P85" s="173">
        <f t="shared" si="9"/>
        <v>0</v>
      </c>
    </row>
    <row r="86" spans="1:16">
      <c r="B86" t="s">
        <v>260</v>
      </c>
      <c r="C86" s="38" t="s">
        <v>203</v>
      </c>
      <c r="D86" s="38" t="s">
        <v>308</v>
      </c>
      <c r="E86" s="45" t="s">
        <v>308</v>
      </c>
      <c r="F86" s="38" t="s">
        <v>307</v>
      </c>
      <c r="G86" s="38" t="s">
        <v>297</v>
      </c>
      <c r="H86" s="16">
        <v>0</v>
      </c>
      <c r="I86" s="16">
        <v>0</v>
      </c>
      <c r="J86" s="35"/>
      <c r="K86" s="16">
        <f t="shared" si="14"/>
        <v>0</v>
      </c>
      <c r="M86" s="10" t="s">
        <v>207</v>
      </c>
      <c r="N86" s="162">
        <f t="shared" si="7"/>
        <v>0</v>
      </c>
      <c r="O86" s="16">
        <f t="shared" si="8"/>
        <v>0</v>
      </c>
      <c r="P86" s="173">
        <f t="shared" si="9"/>
        <v>0</v>
      </c>
    </row>
    <row r="87" spans="1:16">
      <c r="B87" t="s">
        <v>280</v>
      </c>
      <c r="C87" s="38" t="s">
        <v>203</v>
      </c>
      <c r="D87" s="38" t="s">
        <v>306</v>
      </c>
      <c r="E87" s="42" t="s">
        <v>309</v>
      </c>
      <c r="F87" s="38" t="s">
        <v>307</v>
      </c>
      <c r="G87" s="38" t="s">
        <v>297</v>
      </c>
      <c r="H87" s="16">
        <v>0</v>
      </c>
      <c r="I87" s="16">
        <v>0</v>
      </c>
      <c r="J87" s="35"/>
      <c r="K87" s="16">
        <f t="shared" si="14"/>
        <v>0</v>
      </c>
      <c r="M87" s="10"/>
      <c r="N87" s="162">
        <f t="shared" si="7"/>
        <v>0</v>
      </c>
      <c r="O87" s="16">
        <f t="shared" si="8"/>
        <v>0</v>
      </c>
      <c r="P87" s="173">
        <f t="shared" si="9"/>
        <v>0</v>
      </c>
    </row>
    <row r="88" spans="1:16">
      <c r="B88" t="s">
        <v>280</v>
      </c>
      <c r="C88" s="38" t="s">
        <v>203</v>
      </c>
      <c r="D88" s="38" t="s">
        <v>306</v>
      </c>
      <c r="E88" s="42" t="s">
        <v>310</v>
      </c>
      <c r="F88" s="38" t="s">
        <v>307</v>
      </c>
      <c r="G88" s="38" t="s">
        <v>297</v>
      </c>
      <c r="H88" s="16">
        <v>0</v>
      </c>
      <c r="I88" s="16">
        <v>0</v>
      </c>
      <c r="J88" s="35"/>
      <c r="K88" s="16">
        <f t="shared" si="14"/>
        <v>0</v>
      </c>
      <c r="M88" s="10"/>
      <c r="N88" s="162">
        <f t="shared" si="7"/>
        <v>0</v>
      </c>
      <c r="O88" s="16">
        <f t="shared" si="8"/>
        <v>0</v>
      </c>
      <c r="P88" s="173">
        <f t="shared" si="9"/>
        <v>0</v>
      </c>
    </row>
    <row r="89" spans="1:16">
      <c r="A89" s="149" t="s">
        <v>207</v>
      </c>
      <c r="B89" s="149" t="s">
        <v>305</v>
      </c>
      <c r="C89" s="150" t="s">
        <v>203</v>
      </c>
      <c r="D89" s="150" t="s">
        <v>306</v>
      </c>
      <c r="E89" s="152" t="s">
        <v>311</v>
      </c>
      <c r="F89" s="150" t="s">
        <v>307</v>
      </c>
      <c r="G89" s="150" t="s">
        <v>297</v>
      </c>
      <c r="H89" s="16">
        <v>0</v>
      </c>
      <c r="I89" s="16">
        <v>0</v>
      </c>
      <c r="J89" s="154"/>
      <c r="K89" s="153">
        <f t="shared" si="14"/>
        <v>0</v>
      </c>
      <c r="M89" s="10"/>
      <c r="N89" s="162">
        <f t="shared" si="7"/>
        <v>0</v>
      </c>
      <c r="O89" s="16">
        <f t="shared" si="8"/>
        <v>0</v>
      </c>
      <c r="P89" s="173">
        <f t="shared" si="9"/>
        <v>0</v>
      </c>
    </row>
    <row r="90" spans="1:16">
      <c r="B90" t="s">
        <v>312</v>
      </c>
      <c r="C90" s="38" t="s">
        <v>203</v>
      </c>
      <c r="D90" s="40" t="s">
        <v>313</v>
      </c>
      <c r="E90" s="42" t="s">
        <v>314</v>
      </c>
      <c r="F90" s="40" t="s">
        <v>205</v>
      </c>
      <c r="G90" s="38" t="s">
        <v>297</v>
      </c>
      <c r="H90" s="16">
        <v>0</v>
      </c>
      <c r="I90" s="16">
        <v>3806422.9068258912</v>
      </c>
      <c r="J90" s="35"/>
      <c r="K90" s="16">
        <f t="shared" si="14"/>
        <v>3806422.9068258912</v>
      </c>
      <c r="M90" s="10" t="s">
        <v>207</v>
      </c>
      <c r="N90" s="162">
        <f t="shared" si="7"/>
        <v>6.6765833871366767E-3</v>
      </c>
      <c r="O90" s="16">
        <f t="shared" si="8"/>
        <v>22693.158833165831</v>
      </c>
      <c r="P90" s="173">
        <f t="shared" si="9"/>
        <v>0</v>
      </c>
    </row>
    <row r="91" spans="1:16">
      <c r="B91" t="s">
        <v>312</v>
      </c>
      <c r="C91" s="38" t="s">
        <v>203</v>
      </c>
      <c r="D91" s="40" t="s">
        <v>313</v>
      </c>
      <c r="E91" s="42" t="s">
        <v>315</v>
      </c>
      <c r="F91" s="40" t="s">
        <v>205</v>
      </c>
      <c r="G91" s="38" t="s">
        <v>297</v>
      </c>
      <c r="H91" s="16">
        <v>0</v>
      </c>
      <c r="I91" s="16">
        <v>16748862.530436631</v>
      </c>
      <c r="J91" s="35"/>
      <c r="K91" s="16">
        <f t="shared" si="14"/>
        <v>16748862.530436631</v>
      </c>
      <c r="M91" s="10" t="s">
        <v>207</v>
      </c>
      <c r="N91" s="162">
        <f t="shared" si="7"/>
        <v>2.9378022374659946E-2</v>
      </c>
      <c r="O91" s="16">
        <f t="shared" si="8"/>
        <v>99853.486326090904</v>
      </c>
      <c r="P91" s="173">
        <f t="shared" si="9"/>
        <v>0</v>
      </c>
    </row>
    <row r="92" spans="1:16">
      <c r="B92" t="s">
        <v>312</v>
      </c>
      <c r="C92" s="38" t="s">
        <v>203</v>
      </c>
      <c r="D92" s="40" t="s">
        <v>313</v>
      </c>
      <c r="E92" s="42" t="s">
        <v>316</v>
      </c>
      <c r="F92" s="40" t="s">
        <v>205</v>
      </c>
      <c r="G92" s="38" t="s">
        <v>297</v>
      </c>
      <c r="H92" s="16">
        <v>0</v>
      </c>
      <c r="I92" s="16">
        <v>2942515.8255383791</v>
      </c>
      <c r="J92" s="35"/>
      <c r="K92" s="16">
        <f t="shared" si="14"/>
        <v>2942515.8255383791</v>
      </c>
      <c r="M92" s="10" t="s">
        <v>207</v>
      </c>
      <c r="N92" s="162">
        <f t="shared" si="7"/>
        <v>5.1612636740773288E-3</v>
      </c>
      <c r="O92" s="16">
        <f t="shared" si="8"/>
        <v>17542.711525380397</v>
      </c>
      <c r="P92" s="173">
        <f t="shared" si="9"/>
        <v>0</v>
      </c>
    </row>
    <row r="93" spans="1:16">
      <c r="B93" t="s">
        <v>266</v>
      </c>
      <c r="C93" s="38" t="s">
        <v>203</v>
      </c>
      <c r="D93" s="40" t="s">
        <v>313</v>
      </c>
      <c r="E93" s="42" t="s">
        <v>317</v>
      </c>
      <c r="F93" s="40" t="s">
        <v>209</v>
      </c>
      <c r="G93" s="38" t="s">
        <v>297</v>
      </c>
      <c r="H93" s="16">
        <v>0</v>
      </c>
      <c r="I93" s="16">
        <v>10979377.790000001</v>
      </c>
      <c r="J93" s="35"/>
      <c r="K93" s="16">
        <f t="shared" si="14"/>
        <v>10979377.790000001</v>
      </c>
      <c r="M93" s="10" t="s">
        <v>207</v>
      </c>
      <c r="N93" s="162">
        <f t="shared" si="7"/>
        <v>1.9258167877866973E-2</v>
      </c>
      <c r="O93" s="16">
        <f t="shared" si="8"/>
        <v>65456.931659117909</v>
      </c>
      <c r="P93" s="173">
        <f t="shared" si="9"/>
        <v>0</v>
      </c>
    </row>
    <row r="94" spans="1:16">
      <c r="B94" t="s">
        <v>318</v>
      </c>
      <c r="C94" s="38" t="s">
        <v>203</v>
      </c>
      <c r="D94" s="40" t="s">
        <v>319</v>
      </c>
      <c r="E94" s="42" t="s">
        <v>320</v>
      </c>
      <c r="F94" s="38"/>
      <c r="G94" s="38" t="s">
        <v>321</v>
      </c>
      <c r="H94" s="16">
        <v>0</v>
      </c>
      <c r="I94" s="16">
        <v>7350707.8099999996</v>
      </c>
      <c r="J94" s="35"/>
      <c r="K94" s="16">
        <f t="shared" si="14"/>
        <v>7350707.8099999996</v>
      </c>
      <c r="M94" s="10"/>
      <c r="N94" s="162">
        <f t="shared" si="7"/>
        <v>0</v>
      </c>
      <c r="O94" s="16">
        <f t="shared" si="8"/>
        <v>0</v>
      </c>
      <c r="P94" s="173">
        <f t="shared" si="9"/>
        <v>0</v>
      </c>
    </row>
    <row r="95" spans="1:16">
      <c r="C95" s="38"/>
      <c r="D95" s="38"/>
      <c r="E95" s="38"/>
      <c r="F95" s="38"/>
      <c r="G95" s="38"/>
      <c r="H95" s="143">
        <f>SUM(H5:H94)</f>
        <v>0</v>
      </c>
      <c r="I95" s="143">
        <f>SUM(I5:I94)</f>
        <v>727109906.79909921</v>
      </c>
      <c r="K95" s="143">
        <f>SUM(K5:K94)</f>
        <v>727109906.79909921</v>
      </c>
      <c r="N95" s="54"/>
    </row>
    <row r="98" spans="7:9">
      <c r="H98" s="7">
        <v>0</v>
      </c>
      <c r="I98" s="7">
        <v>727451840.79909933</v>
      </c>
    </row>
    <row r="99" spans="7:9">
      <c r="H99" s="7"/>
      <c r="I99" s="7"/>
    </row>
    <row r="100" spans="7:9">
      <c r="G100" t="s">
        <v>322</v>
      </c>
      <c r="H100" s="59">
        <f>H95-H98</f>
        <v>0</v>
      </c>
      <c r="I100" s="59">
        <f>I95-I98</f>
        <v>-341934.00000011921</v>
      </c>
    </row>
  </sheetData>
  <mergeCells count="2">
    <mergeCell ref="C2:I2"/>
    <mergeCell ref="M3:P3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B869F-0B90-4D1B-8D5E-DDD7350A98EC}">
  <dimension ref="A1:Q262"/>
  <sheetViews>
    <sheetView topLeftCell="A33" zoomScale="70" zoomScaleNormal="70" workbookViewId="0">
      <selection activeCell="D29" sqref="D29:D53"/>
    </sheetView>
  </sheetViews>
  <sheetFormatPr defaultRowHeight="14.5" outlineLevelCol="1"/>
  <cols>
    <col min="1" max="1" width="41.7265625" style="5" customWidth="1"/>
    <col min="2" max="2" width="18.26953125" customWidth="1"/>
    <col min="3" max="3" width="13.26953125" customWidth="1"/>
    <col min="4" max="4" width="25.453125" customWidth="1"/>
    <col min="5" max="5" width="4.81640625" customWidth="1"/>
    <col min="6" max="6" width="23.54296875" customWidth="1"/>
    <col min="7" max="8" width="22.7265625" customWidth="1" outlineLevel="1"/>
    <col min="9" max="9" width="22.7265625" customWidth="1"/>
    <col min="10" max="10" width="21.54296875" customWidth="1"/>
    <col min="12" max="12" width="20.7265625" customWidth="1"/>
    <col min="13" max="13" width="23.7265625" customWidth="1"/>
    <col min="14" max="14" width="19.7265625" customWidth="1"/>
    <col min="15" max="15" width="16.7265625" customWidth="1"/>
    <col min="16" max="16" width="24.1796875" customWidth="1"/>
    <col min="17" max="17" width="19.54296875" customWidth="1"/>
  </cols>
  <sheetData>
    <row r="1" spans="1:17">
      <c r="A1" s="6" t="s">
        <v>323</v>
      </c>
    </row>
    <row r="2" spans="1:17">
      <c r="A2" s="6"/>
    </row>
    <row r="3" spans="1:17" ht="34.15" customHeight="1">
      <c r="A3" s="158" t="s">
        <v>324</v>
      </c>
      <c r="B3" s="159">
        <v>3.04E-2</v>
      </c>
    </row>
    <row r="4" spans="1:17" ht="78.75" customHeight="1">
      <c r="A4" s="159"/>
      <c r="B4" s="159"/>
      <c r="F4" s="225" t="s">
        <v>325</v>
      </c>
      <c r="G4" s="225"/>
      <c r="H4" s="225"/>
      <c r="I4" s="225"/>
      <c r="J4" s="225"/>
      <c r="M4" s="225" t="s">
        <v>326</v>
      </c>
      <c r="N4" s="225"/>
      <c r="O4" s="225"/>
      <c r="P4" s="225"/>
      <c r="Q4" s="225"/>
    </row>
    <row r="5" spans="1:17" ht="44.5" customHeight="1">
      <c r="C5" s="48"/>
      <c r="D5" s="96" t="s">
        <v>327</v>
      </c>
      <c r="E5" s="96"/>
      <c r="F5" s="37" t="s">
        <v>10</v>
      </c>
      <c r="H5" s="37"/>
      <c r="I5" s="37" t="s">
        <v>11</v>
      </c>
      <c r="J5" s="37" t="s">
        <v>328</v>
      </c>
      <c r="K5" s="96"/>
      <c r="L5" s="96" t="s">
        <v>329</v>
      </c>
      <c r="M5" s="37" t="s">
        <v>330</v>
      </c>
      <c r="O5" s="37"/>
      <c r="P5" s="37" t="s">
        <v>331</v>
      </c>
      <c r="Q5" s="37" t="s">
        <v>332</v>
      </c>
    </row>
    <row r="6" spans="1:17" ht="26">
      <c r="A6" s="122" t="s">
        <v>191</v>
      </c>
      <c r="B6" s="123" t="s">
        <v>32</v>
      </c>
      <c r="C6" s="122" t="s">
        <v>333</v>
      </c>
      <c r="D6" s="85" t="s">
        <v>334</v>
      </c>
      <c r="E6" s="96"/>
      <c r="F6" s="85" t="s">
        <v>335</v>
      </c>
      <c r="G6" s="85" t="s">
        <v>336</v>
      </c>
      <c r="H6" s="85" t="s">
        <v>337</v>
      </c>
      <c r="I6" s="85" t="s">
        <v>338</v>
      </c>
      <c r="J6" s="85" t="s">
        <v>339</v>
      </c>
      <c r="L6" s="85" t="s">
        <v>340</v>
      </c>
      <c r="M6" s="85" t="s">
        <v>341</v>
      </c>
      <c r="N6" s="85" t="s">
        <v>342</v>
      </c>
      <c r="O6" s="85" t="s">
        <v>343</v>
      </c>
      <c r="P6" s="85" t="s">
        <v>344</v>
      </c>
      <c r="Q6" s="85" t="s">
        <v>345</v>
      </c>
    </row>
    <row r="7" spans="1:17">
      <c r="A7" s="70" t="s">
        <v>202</v>
      </c>
      <c r="B7" s="9">
        <v>45000</v>
      </c>
      <c r="C7" s="32">
        <v>0.1394</v>
      </c>
      <c r="D7" s="7">
        <f>SUMIF('CC Summary'!$B:$B,'Capex to PA'!$A7,'CC Summary'!K:K)*$C7</f>
        <v>3051268.0520000001</v>
      </c>
      <c r="E7" s="35"/>
      <c r="F7" s="135">
        <f>SUMIFS('CC Summary'!$K:$K,'CC Summary'!$A:$A,"Y",'CC Summary'!$B:$B,'Capex to PA'!$A7)*'Capex to PA'!$C7</f>
        <v>0</v>
      </c>
      <c r="G7" s="7">
        <f>SUMIF('CC Summary'!$B:$B,'Capex to PA'!$A7,'CC Summary'!O:O)*$C7</f>
        <v>18191.071313287397</v>
      </c>
      <c r="H7" s="164">
        <f t="shared" ref="H7:H29" si="0">IF(B7&lt;&gt;49500,G7/SUMIF(B:B,"&lt;&gt;49500",G:G),0)</f>
        <v>5.3520184394518552E-3</v>
      </c>
      <c r="I7" s="7">
        <f t="shared" ref="I7:I29" si="1">SUM(G:G)*H7</f>
        <v>18191.071313287397</v>
      </c>
      <c r="J7" s="59">
        <f>SUM(F7,I7)</f>
        <v>18191.071313287397</v>
      </c>
      <c r="L7" s="165">
        <f>SUMIF('CC Summary'!$B:$B,'Capex to PA'!$A7,'CC Summary'!H:H)*$C7</f>
        <v>0</v>
      </c>
      <c r="M7" s="165">
        <f>SUMIFS('CC Summary'!$H:$H,'CC Summary'!$A:$A,"Y",'CC Summary'!$B:$B,'Capex to PA'!$A7)*'Capex to PA'!$C7</f>
        <v>0</v>
      </c>
      <c r="N7" s="165">
        <f>SUMIF('CC Summary'!$B:$B,'Capex to PA'!$A7,'CC Summary'!P:P)*$C7</f>
        <v>0</v>
      </c>
      <c r="O7" s="165">
        <f t="shared" ref="O7:O29" si="2">IFERROR(IF(B7&lt;&gt;49500,N7/SUMIF(B:B,"&lt;&gt;49500",N:N),0),0)</f>
        <v>0</v>
      </c>
      <c r="P7" s="165">
        <f t="shared" ref="P7:P29" si="3">SUM(N:N)*O7</f>
        <v>0</v>
      </c>
      <c r="Q7" s="174">
        <f>SUM(M7,P7)</f>
        <v>0</v>
      </c>
    </row>
    <row r="8" spans="1:17">
      <c r="A8" s="70" t="s">
        <v>202</v>
      </c>
      <c r="B8" s="9">
        <v>45200</v>
      </c>
      <c r="C8" s="32">
        <v>1.7600000000000001E-2</v>
      </c>
      <c r="D8" s="7">
        <f>SUMIF('CC Summary'!$B:$B,'Capex to PA'!$A8,'CC Summary'!K:K)*$C8</f>
        <v>385239.00800000003</v>
      </c>
      <c r="E8" s="35"/>
      <c r="F8" s="135">
        <f>SUMIFS('CC Summary'!$K:$K,'CC Summary'!$A:$A,"Y",'CC Summary'!$B:$B,'Capex to PA'!$A8)*'Capex to PA'!$C8</f>
        <v>0</v>
      </c>
      <c r="G8" s="7">
        <f>SUMIF('CC Summary'!$B:$B,'Capex to PA'!$A8,'CC Summary'!O:O)*$C8</f>
        <v>2296.7206249200735</v>
      </c>
      <c r="H8" s="164">
        <f t="shared" si="0"/>
        <v>6.7572112291501194E-4</v>
      </c>
      <c r="I8" s="7">
        <f t="shared" si="1"/>
        <v>2296.7206249200735</v>
      </c>
      <c r="J8" s="59">
        <f t="shared" ref="J8:J95" si="4">SUM(F8,I8)</f>
        <v>2296.7206249200735</v>
      </c>
      <c r="L8" s="165">
        <f>SUMIF('CC Summary'!$B:$B,'Capex to PA'!$A8,'CC Summary'!H:H)*$C8</f>
        <v>0</v>
      </c>
      <c r="M8" s="165">
        <f>SUMIFS('CC Summary'!$H:$H,'CC Summary'!$A:$A,"Y",'CC Summary'!$B:$B,'Capex to PA'!$A8)*'Capex to PA'!$C8</f>
        <v>0</v>
      </c>
      <c r="N8" s="165">
        <f>SUMIF('CC Summary'!$B:$B,'Capex to PA'!$A8,'CC Summary'!P:P)*$C8</f>
        <v>0</v>
      </c>
      <c r="O8" s="165">
        <f t="shared" si="2"/>
        <v>0</v>
      </c>
      <c r="P8" s="165">
        <f t="shared" si="3"/>
        <v>0</v>
      </c>
      <c r="Q8" s="174">
        <f t="shared" ref="Q8:Q95" si="5">SUM(M8,P8)</f>
        <v>0</v>
      </c>
    </row>
    <row r="9" spans="1:17">
      <c r="A9" s="70" t="s">
        <v>202</v>
      </c>
      <c r="B9" s="9">
        <v>45300</v>
      </c>
      <c r="C9" s="32">
        <v>0</v>
      </c>
      <c r="D9" s="7">
        <f>SUMIF('CC Summary'!$B:$B,'Capex to PA'!$A9,'CC Summary'!K:K)*$C9</f>
        <v>0</v>
      </c>
      <c r="E9" s="35"/>
      <c r="F9" s="135">
        <f>SUMIFS('CC Summary'!$K:$K,'CC Summary'!$A:$A,"Y",'CC Summary'!$B:$B,'Capex to PA'!$A9)*'Capex to PA'!$C9</f>
        <v>0</v>
      </c>
      <c r="G9" s="7">
        <f>SUMIF('CC Summary'!$B:$B,'Capex to PA'!$A9,'CC Summary'!O:O)*$C9</f>
        <v>0</v>
      </c>
      <c r="H9" s="164">
        <f t="shared" si="0"/>
        <v>0</v>
      </c>
      <c r="I9" s="7">
        <f t="shared" si="1"/>
        <v>0</v>
      </c>
      <c r="J9" s="59">
        <f t="shared" si="4"/>
        <v>0</v>
      </c>
      <c r="L9" s="165">
        <f>SUMIF('CC Summary'!$B:$B,'Capex to PA'!$A9,'CC Summary'!H:H)*$C9</f>
        <v>0</v>
      </c>
      <c r="M9" s="165">
        <f>SUMIFS('CC Summary'!$H:$H,'CC Summary'!$A:$A,"Y",'CC Summary'!$B:$B,'Capex to PA'!$A9)*'Capex to PA'!$C9</f>
        <v>0</v>
      </c>
      <c r="N9" s="165">
        <f>SUMIF('CC Summary'!$B:$B,'Capex to PA'!$A9,'CC Summary'!P:P)*$C9</f>
        <v>0</v>
      </c>
      <c r="O9" s="165">
        <f t="shared" si="2"/>
        <v>0</v>
      </c>
      <c r="P9" s="165">
        <f t="shared" si="3"/>
        <v>0</v>
      </c>
      <c r="Q9" s="174">
        <f t="shared" si="5"/>
        <v>0</v>
      </c>
    </row>
    <row r="10" spans="1:17">
      <c r="A10" s="70" t="s">
        <v>202</v>
      </c>
      <c r="B10" s="9">
        <v>45600</v>
      </c>
      <c r="C10" s="32">
        <v>0.27729999999999999</v>
      </c>
      <c r="D10" s="7">
        <f>SUMIF('CC Summary'!$B:$B,'Capex to PA'!$A10,'CC Summary'!K:K)*$C10</f>
        <v>6069703.2340000002</v>
      </c>
      <c r="E10" s="35"/>
      <c r="F10" s="135">
        <f>SUMIFS('CC Summary'!$K:$K,'CC Summary'!$A:$A,"Y",'CC Summary'!$B:$B,'Capex to PA'!$A10)*'Capex to PA'!$C10</f>
        <v>0</v>
      </c>
      <c r="G10" s="7">
        <f>SUMIF('CC Summary'!$B:$B,'Capex to PA'!$A10,'CC Summary'!O:O)*$C10</f>
        <v>36186.399391496379</v>
      </c>
      <c r="H10" s="164">
        <f t="shared" si="0"/>
        <v>1.0646447010473454E-2</v>
      </c>
      <c r="I10" s="7">
        <f t="shared" si="1"/>
        <v>36186.399391496379</v>
      </c>
      <c r="J10" s="59">
        <f t="shared" si="4"/>
        <v>36186.399391496379</v>
      </c>
      <c r="L10" s="165">
        <f>SUMIF('CC Summary'!$B:$B,'Capex to PA'!$A10,'CC Summary'!H:H)*$C10</f>
        <v>0</v>
      </c>
      <c r="M10" s="165">
        <f>SUMIFS('CC Summary'!$H:$H,'CC Summary'!$A:$A,"Y",'CC Summary'!$B:$B,'Capex to PA'!$A10)*'Capex to PA'!$C10</f>
        <v>0</v>
      </c>
      <c r="N10" s="165">
        <f>SUMIF('CC Summary'!$B:$B,'Capex to PA'!$A10,'CC Summary'!P:P)*$C10</f>
        <v>0</v>
      </c>
      <c r="O10" s="165">
        <f t="shared" si="2"/>
        <v>0</v>
      </c>
      <c r="P10" s="165">
        <f t="shared" si="3"/>
        <v>0</v>
      </c>
      <c r="Q10" s="174">
        <f t="shared" si="5"/>
        <v>0</v>
      </c>
    </row>
    <row r="11" spans="1:17">
      <c r="A11" s="70" t="s">
        <v>202</v>
      </c>
      <c r="B11" s="9">
        <v>45700</v>
      </c>
      <c r="C11" s="32">
        <v>4.5100000000000001E-2</v>
      </c>
      <c r="D11" s="7">
        <f>SUMIF('CC Summary'!$B:$B,'Capex to PA'!$A11,'CC Summary'!K:K)*$C11</f>
        <v>987174.95799999998</v>
      </c>
      <c r="E11" s="35"/>
      <c r="F11" s="135">
        <f>SUMIFS('CC Summary'!$K:$K,'CC Summary'!$A:$A,"Y",'CC Summary'!$B:$B,'Capex to PA'!$A11)*'Capex to PA'!$C11</f>
        <v>0</v>
      </c>
      <c r="G11" s="7">
        <f>SUMIF('CC Summary'!$B:$B,'Capex to PA'!$A11,'CC Summary'!O:O)*$C11</f>
        <v>5885.3466013576881</v>
      </c>
      <c r="H11" s="164">
        <f t="shared" si="0"/>
        <v>1.731535377469718E-3</v>
      </c>
      <c r="I11" s="7">
        <f t="shared" si="1"/>
        <v>5885.3466013576881</v>
      </c>
      <c r="J11" s="59">
        <f t="shared" si="4"/>
        <v>5885.3466013576881</v>
      </c>
      <c r="L11" s="165">
        <f>SUMIF('CC Summary'!$B:$B,'Capex to PA'!$A11,'CC Summary'!H:H)*$C11</f>
        <v>0</v>
      </c>
      <c r="M11" s="165">
        <f>SUMIFS('CC Summary'!$H:$H,'CC Summary'!$A:$A,"Y",'CC Summary'!$B:$B,'Capex to PA'!$A11)*'Capex to PA'!$C11</f>
        <v>0</v>
      </c>
      <c r="N11" s="165">
        <f>SUMIF('CC Summary'!$B:$B,'Capex to PA'!$A11,'CC Summary'!P:P)*$C11</f>
        <v>0</v>
      </c>
      <c r="O11" s="165">
        <f t="shared" si="2"/>
        <v>0</v>
      </c>
      <c r="P11" s="165">
        <f t="shared" si="3"/>
        <v>0</v>
      </c>
      <c r="Q11" s="174">
        <f t="shared" si="5"/>
        <v>0</v>
      </c>
    </row>
    <row r="12" spans="1:17">
      <c r="A12" s="70" t="s">
        <v>202</v>
      </c>
      <c r="B12" s="9">
        <v>45800</v>
      </c>
      <c r="C12" s="32">
        <v>0</v>
      </c>
      <c r="D12" s="7">
        <f>SUMIF('CC Summary'!$B:$B,'Capex to PA'!$A12,'CC Summary'!K:K)*$C12</f>
        <v>0</v>
      </c>
      <c r="E12" s="35"/>
      <c r="F12" s="135">
        <f>SUMIFS('CC Summary'!$K:$K,'CC Summary'!$A:$A,"Y",'CC Summary'!$B:$B,'Capex to PA'!$A12)*'Capex to PA'!$C12</f>
        <v>0</v>
      </c>
      <c r="G12" s="7">
        <f>SUMIF('CC Summary'!$B:$B,'Capex to PA'!$A12,'CC Summary'!O:O)*$C12</f>
        <v>0</v>
      </c>
      <c r="H12" s="164">
        <f t="shared" si="0"/>
        <v>0</v>
      </c>
      <c r="I12" s="7">
        <f t="shared" si="1"/>
        <v>0</v>
      </c>
      <c r="J12" s="59">
        <f t="shared" si="4"/>
        <v>0</v>
      </c>
      <c r="L12" s="165">
        <f>SUMIF('CC Summary'!$B:$B,'Capex to PA'!$A12,'CC Summary'!H:H)*$C12</f>
        <v>0</v>
      </c>
      <c r="M12" s="165">
        <f>SUMIFS('CC Summary'!$H:$H,'CC Summary'!$A:$A,"Y",'CC Summary'!$B:$B,'Capex to PA'!$A12)*'Capex to PA'!$C12</f>
        <v>0</v>
      </c>
      <c r="N12" s="165">
        <f>SUMIF('CC Summary'!$B:$B,'Capex to PA'!$A12,'CC Summary'!P:P)*$C12</f>
        <v>0</v>
      </c>
      <c r="O12" s="165">
        <f t="shared" si="2"/>
        <v>0</v>
      </c>
      <c r="P12" s="165">
        <f t="shared" si="3"/>
        <v>0</v>
      </c>
      <c r="Q12" s="174">
        <f t="shared" si="5"/>
        <v>0</v>
      </c>
    </row>
    <row r="13" spans="1:17">
      <c r="A13" s="70" t="s">
        <v>202</v>
      </c>
      <c r="B13" s="9">
        <v>46000</v>
      </c>
      <c r="C13" s="32">
        <v>0.193</v>
      </c>
      <c r="D13" s="7">
        <f>SUMIF('CC Summary'!$B:$B,'Capex to PA'!$A13,'CC Summary'!K:K)*$C13</f>
        <v>4224495.9400000004</v>
      </c>
      <c r="E13" s="35"/>
      <c r="F13" s="135">
        <f>SUMIFS('CC Summary'!$K:$K,'CC Summary'!$A:$A,"Y",'CC Summary'!$B:$B,'Capex to PA'!$A13)*'Capex to PA'!$C13</f>
        <v>0</v>
      </c>
      <c r="G13" s="7">
        <f>SUMIF('CC Summary'!$B:$B,'Capex to PA'!$A13,'CC Summary'!O:O)*$C13</f>
        <v>25185.62958008944</v>
      </c>
      <c r="H13" s="164">
        <f t="shared" si="0"/>
        <v>7.4098964046930274E-3</v>
      </c>
      <c r="I13" s="7">
        <f t="shared" si="1"/>
        <v>25185.62958008944</v>
      </c>
      <c r="J13" s="59">
        <f t="shared" si="4"/>
        <v>25185.62958008944</v>
      </c>
      <c r="L13" s="165">
        <f>SUMIF('CC Summary'!$B:$B,'Capex to PA'!$A13,'CC Summary'!H:H)*$C13</f>
        <v>0</v>
      </c>
      <c r="M13" s="165">
        <f>SUMIFS('CC Summary'!$H:$H,'CC Summary'!$A:$A,"Y",'CC Summary'!$B:$B,'Capex to PA'!$A13)*'Capex to PA'!$C13</f>
        <v>0</v>
      </c>
      <c r="N13" s="165">
        <f>SUMIF('CC Summary'!$B:$B,'Capex to PA'!$A13,'CC Summary'!P:P)*$C13</f>
        <v>0</v>
      </c>
      <c r="O13" s="165">
        <f t="shared" si="2"/>
        <v>0</v>
      </c>
      <c r="P13" s="165">
        <f t="shared" si="3"/>
        <v>0</v>
      </c>
      <c r="Q13" s="174">
        <f t="shared" si="5"/>
        <v>0</v>
      </c>
    </row>
    <row r="14" spans="1:17">
      <c r="A14" s="70" t="s">
        <v>202</v>
      </c>
      <c r="B14" s="9">
        <v>46200</v>
      </c>
      <c r="C14" s="32">
        <v>2.64E-2</v>
      </c>
      <c r="D14" s="7">
        <f>SUMIF('CC Summary'!$B:$B,'Capex to PA'!$A14,'CC Summary'!K:K)*$C14</f>
        <v>577858.51199999999</v>
      </c>
      <c r="E14" s="35"/>
      <c r="F14" s="135">
        <f>SUMIFS('CC Summary'!$K:$K,'CC Summary'!$A:$A,"Y",'CC Summary'!$B:$B,'Capex to PA'!$A14)*'Capex to PA'!$C14</f>
        <v>0</v>
      </c>
      <c r="G14" s="7">
        <f>SUMIF('CC Summary'!$B:$B,'Capex to PA'!$A14,'CC Summary'!O:O)*$C14</f>
        <v>3445.0809373801098</v>
      </c>
      <c r="H14" s="164">
        <f t="shared" si="0"/>
        <v>1.0135816843725178E-3</v>
      </c>
      <c r="I14" s="7">
        <f t="shared" si="1"/>
        <v>3445.0809373801098</v>
      </c>
      <c r="J14" s="59">
        <f t="shared" si="4"/>
        <v>3445.0809373801098</v>
      </c>
      <c r="L14" s="165">
        <f>SUMIF('CC Summary'!$B:$B,'Capex to PA'!$A14,'CC Summary'!H:H)*$C14</f>
        <v>0</v>
      </c>
      <c r="M14" s="165">
        <f>SUMIFS('CC Summary'!$H:$H,'CC Summary'!$A:$A,"Y",'CC Summary'!$B:$B,'Capex to PA'!$A14)*'Capex to PA'!$C14</f>
        <v>0</v>
      </c>
      <c r="N14" s="165">
        <f>SUMIF('CC Summary'!$B:$B,'Capex to PA'!$A14,'CC Summary'!P:P)*$C14</f>
        <v>0</v>
      </c>
      <c r="O14" s="165">
        <f t="shared" si="2"/>
        <v>0</v>
      </c>
      <c r="P14" s="165">
        <f t="shared" si="3"/>
        <v>0</v>
      </c>
      <c r="Q14" s="174">
        <f t="shared" si="5"/>
        <v>0</v>
      </c>
    </row>
    <row r="15" spans="1:17">
      <c r="A15" s="70" t="s">
        <v>202</v>
      </c>
      <c r="B15" s="9">
        <v>46300</v>
      </c>
      <c r="C15" s="32">
        <v>1.2999999999999999E-3</v>
      </c>
      <c r="D15" s="7">
        <f>SUMIF('CC Summary'!$B:$B,'Capex to PA'!$A15,'CC Summary'!K:K)*$C15</f>
        <v>28455.153999999999</v>
      </c>
      <c r="E15" s="35"/>
      <c r="F15" s="135">
        <f>SUMIFS('CC Summary'!$K:$K,'CC Summary'!$A:$A,"Y",'CC Summary'!$B:$B,'Capex to PA'!$A15)*'Capex to PA'!$C15</f>
        <v>0</v>
      </c>
      <c r="G15" s="7">
        <f>SUMIF('CC Summary'!$B:$B,'Capex to PA'!$A15,'CC Summary'!O:O)*$C15</f>
        <v>169.64413706795995</v>
      </c>
      <c r="H15" s="164">
        <f t="shared" si="0"/>
        <v>4.9911219306222464E-5</v>
      </c>
      <c r="I15" s="7">
        <f t="shared" si="1"/>
        <v>169.64413706795995</v>
      </c>
      <c r="J15" s="59">
        <f t="shared" si="4"/>
        <v>169.64413706795995</v>
      </c>
      <c r="L15" s="165">
        <f>SUMIF('CC Summary'!$B:$B,'Capex to PA'!$A15,'CC Summary'!H:H)*$C15</f>
        <v>0</v>
      </c>
      <c r="M15" s="165">
        <f>SUMIFS('CC Summary'!$H:$H,'CC Summary'!$A:$A,"Y",'CC Summary'!$B:$B,'Capex to PA'!$A15)*'Capex to PA'!$C15</f>
        <v>0</v>
      </c>
      <c r="N15" s="165">
        <f>SUMIF('CC Summary'!$B:$B,'Capex to PA'!$A15,'CC Summary'!P:P)*$C15</f>
        <v>0</v>
      </c>
      <c r="O15" s="165">
        <f t="shared" si="2"/>
        <v>0</v>
      </c>
      <c r="P15" s="165">
        <f t="shared" si="3"/>
        <v>0</v>
      </c>
      <c r="Q15" s="174">
        <f t="shared" si="5"/>
        <v>0</v>
      </c>
    </row>
    <row r="16" spans="1:17">
      <c r="A16" s="70" t="s">
        <v>202</v>
      </c>
      <c r="B16" s="9">
        <v>46400</v>
      </c>
      <c r="C16" s="32">
        <v>0</v>
      </c>
      <c r="D16" s="7">
        <f>SUMIF('CC Summary'!$B:$B,'Capex to PA'!$A16,'CC Summary'!K:K)*$C16</f>
        <v>0</v>
      </c>
      <c r="E16" s="35"/>
      <c r="F16" s="135">
        <f>SUMIFS('CC Summary'!$K:$K,'CC Summary'!$A:$A,"Y",'CC Summary'!$B:$B,'Capex to PA'!$A16)*'Capex to PA'!$C16</f>
        <v>0</v>
      </c>
      <c r="G16" s="7">
        <f>SUMIF('CC Summary'!$B:$B,'Capex to PA'!$A16,'CC Summary'!O:O)*$C16</f>
        <v>0</v>
      </c>
      <c r="H16" s="164">
        <f t="shared" si="0"/>
        <v>0</v>
      </c>
      <c r="I16" s="7">
        <f t="shared" si="1"/>
        <v>0</v>
      </c>
      <c r="J16" s="59">
        <f t="shared" si="4"/>
        <v>0</v>
      </c>
      <c r="L16" s="165">
        <f>SUMIF('CC Summary'!$B:$B,'Capex to PA'!$A16,'CC Summary'!H:H)*$C16</f>
        <v>0</v>
      </c>
      <c r="M16" s="165">
        <f>SUMIFS('CC Summary'!$H:$H,'CC Summary'!$A:$A,"Y",'CC Summary'!$B:$B,'Capex to PA'!$A16)*'Capex to PA'!$C16</f>
        <v>0</v>
      </c>
      <c r="N16" s="165">
        <f>SUMIF('CC Summary'!$B:$B,'Capex to PA'!$A16,'CC Summary'!P:P)*$C16</f>
        <v>0</v>
      </c>
      <c r="O16" s="165">
        <f t="shared" si="2"/>
        <v>0</v>
      </c>
      <c r="P16" s="165">
        <f t="shared" si="3"/>
        <v>0</v>
      </c>
      <c r="Q16" s="174">
        <f t="shared" si="5"/>
        <v>0</v>
      </c>
    </row>
    <row r="17" spans="1:17">
      <c r="A17" s="70" t="s">
        <v>202</v>
      </c>
      <c r="B17" s="9">
        <v>46501</v>
      </c>
      <c r="C17" s="32">
        <v>1.61E-2</v>
      </c>
      <c r="D17" s="7">
        <f>SUMIF('CC Summary'!$B:$B,'Capex to PA'!$A17,'CC Summary'!K:K)*$C17</f>
        <v>352406.13799999998</v>
      </c>
      <c r="E17" s="35"/>
      <c r="F17" s="135">
        <f>SUMIFS('CC Summary'!$K:$K,'CC Summary'!$A:$A,"Y",'CC Summary'!$B:$B,'Capex to PA'!$A17)*'Capex to PA'!$C17</f>
        <v>0</v>
      </c>
      <c r="G17" s="7">
        <f>SUMIF('CC Summary'!$B:$B,'Capex to PA'!$A17,'CC Summary'!O:O)*$C17</f>
        <v>2100.9773898416579</v>
      </c>
      <c r="H17" s="164">
        <f t="shared" si="0"/>
        <v>6.1813125448475516E-4</v>
      </c>
      <c r="I17" s="7">
        <f t="shared" si="1"/>
        <v>2100.9773898416579</v>
      </c>
      <c r="J17" s="59">
        <f t="shared" si="4"/>
        <v>2100.9773898416579</v>
      </c>
      <c r="L17" s="165">
        <f>SUMIF('CC Summary'!$B:$B,'Capex to PA'!$A17,'CC Summary'!H:H)*$C17</f>
        <v>0</v>
      </c>
      <c r="M17" s="165">
        <f>SUMIFS('CC Summary'!$H:$H,'CC Summary'!$A:$A,"Y",'CC Summary'!$B:$B,'Capex to PA'!$A17)*'Capex to PA'!$C17</f>
        <v>0</v>
      </c>
      <c r="N17" s="165">
        <f>SUMIF('CC Summary'!$B:$B,'Capex to PA'!$A17,'CC Summary'!P:P)*$C17</f>
        <v>0</v>
      </c>
      <c r="O17" s="165">
        <f t="shared" si="2"/>
        <v>0</v>
      </c>
      <c r="P17" s="165">
        <f t="shared" si="3"/>
        <v>0</v>
      </c>
      <c r="Q17" s="174">
        <f t="shared" si="5"/>
        <v>0</v>
      </c>
    </row>
    <row r="18" spans="1:17">
      <c r="A18" s="70" t="s">
        <v>202</v>
      </c>
      <c r="B18" s="9">
        <v>46600</v>
      </c>
      <c r="C18" s="32">
        <v>0.2102</v>
      </c>
      <c r="D18" s="7">
        <f>SUMIF('CC Summary'!$B:$B,'Capex to PA'!$A18,'CC Summary'!K:K)*$C18</f>
        <v>4600979.5159999998</v>
      </c>
      <c r="E18" s="35"/>
      <c r="F18" s="135">
        <f>SUMIFS('CC Summary'!$K:$K,'CC Summary'!$A:$A,"Y",'CC Summary'!$B:$B,'Capex to PA'!$A18)*'Capex to PA'!$C18</f>
        <v>0</v>
      </c>
      <c r="G18" s="7">
        <f>SUMIF('CC Summary'!$B:$B,'Capex to PA'!$A18,'CC Summary'!O:O)*$C18</f>
        <v>27430.1520089886</v>
      </c>
      <c r="H18" s="164">
        <f t="shared" si="0"/>
        <v>8.0702602293599695E-3</v>
      </c>
      <c r="I18" s="7">
        <f t="shared" si="1"/>
        <v>27430.152008988596</v>
      </c>
      <c r="J18" s="59">
        <f t="shared" si="4"/>
        <v>27430.152008988596</v>
      </c>
      <c r="L18" s="165">
        <f>SUMIF('CC Summary'!$B:$B,'Capex to PA'!$A18,'CC Summary'!H:H)*$C18</f>
        <v>0</v>
      </c>
      <c r="M18" s="165">
        <f>SUMIFS('CC Summary'!$H:$H,'CC Summary'!$A:$A,"Y",'CC Summary'!$B:$B,'Capex to PA'!$A18)*'Capex to PA'!$C18</f>
        <v>0</v>
      </c>
      <c r="N18" s="165">
        <f>SUMIF('CC Summary'!$B:$B,'Capex to PA'!$A18,'CC Summary'!P:P)*$C18</f>
        <v>0</v>
      </c>
      <c r="O18" s="165">
        <f t="shared" si="2"/>
        <v>0</v>
      </c>
      <c r="P18" s="165">
        <f t="shared" si="3"/>
        <v>0</v>
      </c>
      <c r="Q18" s="174">
        <f t="shared" si="5"/>
        <v>0</v>
      </c>
    </row>
    <row r="19" spans="1:17">
      <c r="A19" s="70" t="s">
        <v>202</v>
      </c>
      <c r="B19" s="9">
        <v>46700</v>
      </c>
      <c r="C19" s="32">
        <v>4.5499999999999999E-2</v>
      </c>
      <c r="D19" s="7">
        <f>SUMIF('CC Summary'!$B:$B,'Capex to PA'!$A19,'CC Summary'!K:K)*$C19</f>
        <v>995930.39</v>
      </c>
      <c r="E19" s="35"/>
      <c r="F19" s="135">
        <f>SUMIFS('CC Summary'!$K:$K,'CC Summary'!$A:$A,"Y",'CC Summary'!$B:$B,'Capex to PA'!$A19)*'Capex to PA'!$C19</f>
        <v>0</v>
      </c>
      <c r="G19" s="7">
        <f>SUMIF('CC Summary'!$B:$B,'Capex to PA'!$A19,'CC Summary'!O:O)*$C19</f>
        <v>5937.5447973785986</v>
      </c>
      <c r="H19" s="164">
        <f t="shared" si="0"/>
        <v>1.7468926757177863E-3</v>
      </c>
      <c r="I19" s="7">
        <f t="shared" si="1"/>
        <v>5937.5447973785986</v>
      </c>
      <c r="J19" s="59">
        <f t="shared" si="4"/>
        <v>5937.5447973785986</v>
      </c>
      <c r="L19" s="165">
        <f>SUMIF('CC Summary'!$B:$B,'Capex to PA'!$A19,'CC Summary'!H:H)*$C19</f>
        <v>0</v>
      </c>
      <c r="M19" s="165">
        <f>SUMIFS('CC Summary'!$H:$H,'CC Summary'!$A:$A,"Y",'CC Summary'!$B:$B,'Capex to PA'!$A19)*'Capex to PA'!$C19</f>
        <v>0</v>
      </c>
      <c r="N19" s="165">
        <f>SUMIF('CC Summary'!$B:$B,'Capex to PA'!$A19,'CC Summary'!P:P)*$C19</f>
        <v>0</v>
      </c>
      <c r="O19" s="165">
        <f t="shared" si="2"/>
        <v>0</v>
      </c>
      <c r="P19" s="165">
        <f t="shared" si="3"/>
        <v>0</v>
      </c>
      <c r="Q19" s="174">
        <f t="shared" si="5"/>
        <v>0</v>
      </c>
    </row>
    <row r="20" spans="1:17">
      <c r="A20" s="70" t="s">
        <v>202</v>
      </c>
      <c r="B20" s="9">
        <v>47800</v>
      </c>
      <c r="C20" s="32">
        <v>1E-3</v>
      </c>
      <c r="D20" s="7">
        <f>SUMIF('CC Summary'!$B:$B,'Capex to PA'!$A20,'CC Summary'!K:K)*$C20</f>
        <v>21888.58</v>
      </c>
      <c r="E20" s="35"/>
      <c r="F20" s="135">
        <f>SUMIFS('CC Summary'!$K:$K,'CC Summary'!$A:$A,"Y",'CC Summary'!$B:$B,'Capex to PA'!$A20)*'Capex to PA'!$C20</f>
        <v>0</v>
      </c>
      <c r="G20" s="7">
        <f>SUMIF('CC Summary'!$B:$B,'Capex to PA'!$A20,'CC Summary'!O:O)*$C20</f>
        <v>130.49549005227689</v>
      </c>
      <c r="H20" s="164">
        <f t="shared" si="0"/>
        <v>3.839324562017113E-5</v>
      </c>
      <c r="I20" s="7">
        <f t="shared" si="1"/>
        <v>130.49549005227689</v>
      </c>
      <c r="J20" s="59">
        <f t="shared" si="4"/>
        <v>130.49549005227689</v>
      </c>
      <c r="L20" s="165">
        <f>SUMIF('CC Summary'!$B:$B,'Capex to PA'!$A20,'CC Summary'!H:H)*$C20</f>
        <v>0</v>
      </c>
      <c r="M20" s="165">
        <f>SUMIFS('CC Summary'!$H:$H,'CC Summary'!$A:$A,"Y",'CC Summary'!$B:$B,'Capex to PA'!$A20)*'Capex to PA'!$C20</f>
        <v>0</v>
      </c>
      <c r="N20" s="165">
        <f>SUMIF('CC Summary'!$B:$B,'Capex to PA'!$A20,'CC Summary'!P:P)*$C20</f>
        <v>0</v>
      </c>
      <c r="O20" s="165">
        <f t="shared" si="2"/>
        <v>0</v>
      </c>
      <c r="P20" s="165">
        <f t="shared" si="3"/>
        <v>0</v>
      </c>
      <c r="Q20" s="174">
        <f t="shared" si="5"/>
        <v>0</v>
      </c>
    </row>
    <row r="21" spans="1:17">
      <c r="A21" s="70" t="s">
        <v>202</v>
      </c>
      <c r="B21" s="9">
        <v>48601</v>
      </c>
      <c r="C21" s="32">
        <v>0</v>
      </c>
      <c r="D21" s="7">
        <f>SUMIF('CC Summary'!$B:$B,'Capex to PA'!$A21,'CC Summary'!K:K)*$C21</f>
        <v>0</v>
      </c>
      <c r="E21" s="35"/>
      <c r="F21" s="135">
        <f>SUMIFS('CC Summary'!$K:$K,'CC Summary'!$A:$A,"Y",'CC Summary'!$B:$B,'Capex to PA'!$A21)*'Capex to PA'!$C21</f>
        <v>0</v>
      </c>
      <c r="G21" s="7">
        <f>SUMIF('CC Summary'!$B:$B,'Capex to PA'!$A21,'CC Summary'!O:O)*$C21</f>
        <v>0</v>
      </c>
      <c r="H21" s="164">
        <f t="shared" si="0"/>
        <v>0</v>
      </c>
      <c r="I21" s="7">
        <f t="shared" si="1"/>
        <v>0</v>
      </c>
      <c r="J21" s="59">
        <f t="shared" si="4"/>
        <v>0</v>
      </c>
      <c r="L21" s="165">
        <f>SUMIF('CC Summary'!$B:$B,'Capex to PA'!$A21,'CC Summary'!H:H)*$C21</f>
        <v>0</v>
      </c>
      <c r="M21" s="165">
        <f>SUMIFS('CC Summary'!$H:$H,'CC Summary'!$A:$A,"Y",'CC Summary'!$B:$B,'Capex to PA'!$A21)*'Capex to PA'!$C21</f>
        <v>0</v>
      </c>
      <c r="N21" s="165">
        <f>SUMIF('CC Summary'!$B:$B,'Capex to PA'!$A21,'CC Summary'!P:P)*$C21</f>
        <v>0</v>
      </c>
      <c r="O21" s="165">
        <f t="shared" si="2"/>
        <v>0</v>
      </c>
      <c r="P21" s="165">
        <f t="shared" si="3"/>
        <v>0</v>
      </c>
      <c r="Q21" s="174">
        <f t="shared" si="5"/>
        <v>0</v>
      </c>
    </row>
    <row r="22" spans="1:17">
      <c r="A22" s="70" t="s">
        <v>202</v>
      </c>
      <c r="B22" s="9">
        <v>48801</v>
      </c>
      <c r="C22" s="32">
        <v>2.9999999999999997E-4</v>
      </c>
      <c r="D22" s="7">
        <f>SUMIF('CC Summary'!$B:$B,'Capex to PA'!$A22,'CC Summary'!K:K)*$C22</f>
        <v>6566.5739999999996</v>
      </c>
      <c r="E22" s="35"/>
      <c r="F22" s="135">
        <f>SUMIFS('CC Summary'!$K:$K,'CC Summary'!$A:$A,"Y",'CC Summary'!$B:$B,'Capex to PA'!$A22)*'Capex to PA'!$C22</f>
        <v>0</v>
      </c>
      <c r="G22" s="7">
        <f>SUMIF('CC Summary'!$B:$B,'Capex to PA'!$A22,'CC Summary'!O:O)*$C22</f>
        <v>39.148647015683061</v>
      </c>
      <c r="H22" s="164">
        <f t="shared" si="0"/>
        <v>1.1517973686051337E-5</v>
      </c>
      <c r="I22" s="7">
        <f t="shared" si="1"/>
        <v>39.148647015683061</v>
      </c>
      <c r="J22" s="59">
        <f t="shared" si="4"/>
        <v>39.148647015683061</v>
      </c>
      <c r="L22" s="165">
        <f>SUMIF('CC Summary'!$B:$B,'Capex to PA'!$A22,'CC Summary'!H:H)*$C22</f>
        <v>0</v>
      </c>
      <c r="M22" s="165">
        <f>SUMIFS('CC Summary'!$H:$H,'CC Summary'!$A:$A,"Y",'CC Summary'!$B:$B,'Capex to PA'!$A22)*'Capex to PA'!$C22</f>
        <v>0</v>
      </c>
      <c r="N22" s="165">
        <f>SUMIF('CC Summary'!$B:$B,'Capex to PA'!$A22,'CC Summary'!P:P)*$C22</f>
        <v>0</v>
      </c>
      <c r="O22" s="165">
        <f t="shared" si="2"/>
        <v>0</v>
      </c>
      <c r="P22" s="165">
        <f t="shared" si="3"/>
        <v>0</v>
      </c>
      <c r="Q22" s="174">
        <f t="shared" si="5"/>
        <v>0</v>
      </c>
    </row>
    <row r="23" spans="1:17">
      <c r="A23" s="70" t="s">
        <v>202</v>
      </c>
      <c r="B23" s="9">
        <v>55200</v>
      </c>
      <c r="C23" s="32">
        <v>8.9999999999999998E-4</v>
      </c>
      <c r="D23" s="7">
        <f>SUMIF('CC Summary'!$B:$B,'Capex to PA'!$A23,'CC Summary'!K:K)*$C23</f>
        <v>19699.721999999998</v>
      </c>
      <c r="E23" s="35"/>
      <c r="F23" s="135">
        <f>SUMIFS('CC Summary'!$K:$K,'CC Summary'!$A:$A,"Y",'CC Summary'!$B:$B,'Capex to PA'!$A23)*'Capex to PA'!$C23</f>
        <v>0</v>
      </c>
      <c r="G23" s="7">
        <f>SUMIF('CC Summary'!$B:$B,'Capex to PA'!$A23,'CC Summary'!O:O)*$C23</f>
        <v>117.44594104704919</v>
      </c>
      <c r="H23" s="164">
        <f t="shared" si="0"/>
        <v>3.4553921058154008E-5</v>
      </c>
      <c r="I23" s="7">
        <f t="shared" si="1"/>
        <v>117.44594104704917</v>
      </c>
      <c r="J23" s="59">
        <f t="shared" si="4"/>
        <v>117.44594104704917</v>
      </c>
      <c r="L23" s="165">
        <f>SUMIF('CC Summary'!$B:$B,'Capex to PA'!$A23,'CC Summary'!H:H)*$C23</f>
        <v>0</v>
      </c>
      <c r="M23" s="165">
        <f>SUMIFS('CC Summary'!$H:$H,'CC Summary'!$A:$A,"Y",'CC Summary'!$B:$B,'Capex to PA'!$A23)*'Capex to PA'!$C23</f>
        <v>0</v>
      </c>
      <c r="N23" s="165">
        <f>SUMIF('CC Summary'!$B:$B,'Capex to PA'!$A23,'CC Summary'!P:P)*$C23</f>
        <v>0</v>
      </c>
      <c r="O23" s="165">
        <f t="shared" si="2"/>
        <v>0</v>
      </c>
      <c r="P23" s="165">
        <f t="shared" si="3"/>
        <v>0</v>
      </c>
      <c r="Q23" s="174">
        <f t="shared" si="5"/>
        <v>0</v>
      </c>
    </row>
    <row r="24" spans="1:17">
      <c r="A24" s="70" t="s">
        <v>202</v>
      </c>
      <c r="B24" s="9">
        <v>55300</v>
      </c>
      <c r="C24" s="32">
        <v>0</v>
      </c>
      <c r="D24" s="7">
        <f>SUMIF('CC Summary'!$B:$B,'Capex to PA'!$A24,'CC Summary'!K:K)*$C24</f>
        <v>0</v>
      </c>
      <c r="E24" s="35"/>
      <c r="F24" s="135">
        <f>SUMIFS('CC Summary'!$K:$K,'CC Summary'!$A:$A,"Y",'CC Summary'!$B:$B,'Capex to PA'!$A24)*'Capex to PA'!$C24</f>
        <v>0</v>
      </c>
      <c r="G24" s="7">
        <f>SUMIF('CC Summary'!$B:$B,'Capex to PA'!$A24,'CC Summary'!O:O)*$C24</f>
        <v>0</v>
      </c>
      <c r="H24" s="164">
        <f t="shared" si="0"/>
        <v>0</v>
      </c>
      <c r="I24" s="7">
        <f t="shared" si="1"/>
        <v>0</v>
      </c>
      <c r="J24" s="59">
        <f t="shared" si="4"/>
        <v>0</v>
      </c>
      <c r="L24" s="165">
        <f>SUMIF('CC Summary'!$B:$B,'Capex to PA'!$A24,'CC Summary'!H:H)*$C24</f>
        <v>0</v>
      </c>
      <c r="M24" s="165">
        <f>SUMIFS('CC Summary'!$H:$H,'CC Summary'!$A:$A,"Y",'CC Summary'!$B:$B,'Capex to PA'!$A24)*'Capex to PA'!$C24</f>
        <v>0</v>
      </c>
      <c r="N24" s="165">
        <f>SUMIF('CC Summary'!$B:$B,'Capex to PA'!$A24,'CC Summary'!P:P)*$C24</f>
        <v>0</v>
      </c>
      <c r="O24" s="165">
        <f t="shared" si="2"/>
        <v>0</v>
      </c>
      <c r="P24" s="165">
        <f t="shared" si="3"/>
        <v>0</v>
      </c>
      <c r="Q24" s="174">
        <f t="shared" si="5"/>
        <v>0</v>
      </c>
    </row>
    <row r="25" spans="1:17">
      <c r="A25" s="70" t="s">
        <v>202</v>
      </c>
      <c r="B25" s="9">
        <v>55600</v>
      </c>
      <c r="C25" s="32">
        <v>2.5499999999999998E-2</v>
      </c>
      <c r="D25" s="7">
        <f>SUMIF('CC Summary'!$B:$B,'Capex to PA'!$A25,'CC Summary'!K:K)*$C25</f>
        <v>558158.78999999992</v>
      </c>
      <c r="E25" s="35"/>
      <c r="F25" s="135">
        <f>SUMIFS('CC Summary'!$K:$K,'CC Summary'!$A:$A,"Y",'CC Summary'!$B:$B,'Capex to PA'!$A25)*'Capex to PA'!$C25</f>
        <v>0</v>
      </c>
      <c r="G25" s="7">
        <f>SUMIF('CC Summary'!$B:$B,'Capex to PA'!$A25,'CC Summary'!O:O)*$C25</f>
        <v>3327.6349963330604</v>
      </c>
      <c r="H25" s="164">
        <f t="shared" si="0"/>
        <v>9.7902776331436369E-4</v>
      </c>
      <c r="I25" s="7">
        <f t="shared" si="1"/>
        <v>3327.6349963330604</v>
      </c>
      <c r="J25" s="59">
        <f t="shared" si="4"/>
        <v>3327.6349963330604</v>
      </c>
      <c r="L25" s="165">
        <f>SUMIF('CC Summary'!$B:$B,'Capex to PA'!$A25,'CC Summary'!H:H)*$C25</f>
        <v>0</v>
      </c>
      <c r="M25" s="165">
        <f>SUMIFS('CC Summary'!$H:$H,'CC Summary'!$A:$A,"Y",'CC Summary'!$B:$B,'Capex to PA'!$A25)*'Capex to PA'!$C25</f>
        <v>0</v>
      </c>
      <c r="N25" s="165">
        <f>SUMIF('CC Summary'!$B:$B,'Capex to PA'!$A25,'CC Summary'!P:P)*$C25</f>
        <v>0</v>
      </c>
      <c r="O25" s="165">
        <f t="shared" si="2"/>
        <v>0</v>
      </c>
      <c r="P25" s="165">
        <f t="shared" si="3"/>
        <v>0</v>
      </c>
      <c r="Q25" s="174">
        <f t="shared" si="5"/>
        <v>0</v>
      </c>
    </row>
    <row r="26" spans="1:17">
      <c r="A26" s="70" t="s">
        <v>202</v>
      </c>
      <c r="B26" s="9">
        <v>55700</v>
      </c>
      <c r="C26" s="32">
        <v>4.0000000000000002E-4</v>
      </c>
      <c r="D26" s="7">
        <f>SUMIF('CC Summary'!$B:$B,'Capex to PA'!$A26,'CC Summary'!K:K)*$C26</f>
        <v>8755.4320000000007</v>
      </c>
      <c r="E26" s="35"/>
      <c r="F26" s="135">
        <f>SUMIFS('CC Summary'!$K:$K,'CC Summary'!$A:$A,"Y",'CC Summary'!$B:$B,'Capex to PA'!$A26)*'Capex to PA'!$C26</f>
        <v>0</v>
      </c>
      <c r="G26" s="7">
        <f>SUMIF('CC Summary'!$B:$B,'Capex to PA'!$A26,'CC Summary'!O:O)*$C26</f>
        <v>52.198196020910757</v>
      </c>
      <c r="H26" s="164">
        <f t="shared" si="0"/>
        <v>1.5357298248068453E-5</v>
      </c>
      <c r="I26" s="7">
        <f t="shared" si="1"/>
        <v>52.198196020910764</v>
      </c>
      <c r="J26" s="59">
        <f t="shared" si="4"/>
        <v>52.198196020910764</v>
      </c>
      <c r="L26" s="165">
        <f>SUMIF('CC Summary'!$B:$B,'Capex to PA'!$A26,'CC Summary'!H:H)*$C26</f>
        <v>0</v>
      </c>
      <c r="M26" s="165">
        <f>SUMIFS('CC Summary'!$H:$H,'CC Summary'!$A:$A,"Y",'CC Summary'!$B:$B,'Capex to PA'!$A26)*'Capex to PA'!$C26</f>
        <v>0</v>
      </c>
      <c r="N26" s="165">
        <f>SUMIF('CC Summary'!$B:$B,'Capex to PA'!$A26,'CC Summary'!P:P)*$C26</f>
        <v>0</v>
      </c>
      <c r="O26" s="165">
        <f t="shared" si="2"/>
        <v>0</v>
      </c>
      <c r="P26" s="165">
        <f t="shared" si="3"/>
        <v>0</v>
      </c>
      <c r="Q26" s="174">
        <f t="shared" si="5"/>
        <v>0</v>
      </c>
    </row>
    <row r="27" spans="1:17">
      <c r="A27" s="70" t="s">
        <v>202</v>
      </c>
      <c r="B27" s="9">
        <v>55800</v>
      </c>
      <c r="C27" s="32">
        <v>0</v>
      </c>
      <c r="D27" s="7">
        <f>SUMIF('CC Summary'!$B:$B,'Capex to PA'!$A27,'CC Summary'!K:K)*$C27</f>
        <v>0</v>
      </c>
      <c r="E27" s="35"/>
      <c r="F27" s="135">
        <f>SUMIFS('CC Summary'!$K:$K,'CC Summary'!$A:$A,"Y",'CC Summary'!$B:$B,'Capex to PA'!$A27)*'Capex to PA'!$C27</f>
        <v>0</v>
      </c>
      <c r="G27" s="7">
        <f>SUMIF('CC Summary'!$B:$B,'Capex to PA'!$A27,'CC Summary'!O:O)*$C27</f>
        <v>0</v>
      </c>
      <c r="H27" s="164">
        <f t="shared" si="0"/>
        <v>0</v>
      </c>
      <c r="I27" s="7">
        <f t="shared" si="1"/>
        <v>0</v>
      </c>
      <c r="J27" s="59">
        <f t="shared" si="4"/>
        <v>0</v>
      </c>
      <c r="L27" s="165">
        <f>SUMIF('CC Summary'!$B:$B,'Capex to PA'!$A27,'CC Summary'!H:H)*$C27</f>
        <v>0</v>
      </c>
      <c r="M27" s="165">
        <f>SUMIFS('CC Summary'!$H:$H,'CC Summary'!$A:$A,"Y",'CC Summary'!$B:$B,'Capex to PA'!$A27)*'Capex to PA'!$C27</f>
        <v>0</v>
      </c>
      <c r="N27" s="165">
        <f>SUMIF('CC Summary'!$B:$B,'Capex to PA'!$A27,'CC Summary'!P:P)*$C27</f>
        <v>0</v>
      </c>
      <c r="O27" s="165">
        <f t="shared" si="2"/>
        <v>0</v>
      </c>
      <c r="P27" s="165">
        <f t="shared" si="3"/>
        <v>0</v>
      </c>
      <c r="Q27" s="174">
        <f t="shared" si="5"/>
        <v>0</v>
      </c>
    </row>
    <row r="28" spans="1:17">
      <c r="A28" s="70" t="s">
        <v>346</v>
      </c>
      <c r="B28" s="33"/>
      <c r="C28" s="32">
        <v>1</v>
      </c>
      <c r="D28" s="7">
        <f>SUMIF('CC Summary'!$B:$B,'Capex to PA'!$A28,'CC Summary'!K:K)*$C28</f>
        <v>0</v>
      </c>
      <c r="E28" s="35"/>
      <c r="F28" s="135">
        <f>SUMIFS('CC Summary'!$K:$K,'CC Summary'!$A:$A,"Y",'CC Summary'!$B:$B,'Capex to PA'!$A28)*'Capex to PA'!$C28</f>
        <v>0</v>
      </c>
      <c r="G28" s="7">
        <f>SUMIF('CC Summary'!$B:$B,'Capex to PA'!$A28,'CC Summary'!O:O)*$C28</f>
        <v>0</v>
      </c>
      <c r="H28" s="164">
        <f t="shared" si="0"/>
        <v>0</v>
      </c>
      <c r="I28" s="7">
        <f t="shared" si="1"/>
        <v>0</v>
      </c>
      <c r="J28" s="59">
        <f t="shared" si="4"/>
        <v>0</v>
      </c>
      <c r="L28" s="165">
        <f>SUMIF('CC Summary'!$B:$B,'Capex to PA'!$A28,'CC Summary'!H:H)*$C28</f>
        <v>0</v>
      </c>
      <c r="M28" s="165">
        <f>SUMIFS('CC Summary'!$H:$H,'CC Summary'!$A:$A,"Y",'CC Summary'!$B:$B,'Capex to PA'!$A28)*'Capex to PA'!$C28</f>
        <v>0</v>
      </c>
      <c r="N28" s="165">
        <f>SUMIF('CC Summary'!$B:$B,'Capex to PA'!$A28,'CC Summary'!P:P)*$C28</f>
        <v>0</v>
      </c>
      <c r="O28" s="165">
        <f t="shared" si="2"/>
        <v>0</v>
      </c>
      <c r="P28" s="165">
        <f t="shared" si="3"/>
        <v>0</v>
      </c>
      <c r="Q28" s="174">
        <f t="shared" si="5"/>
        <v>0</v>
      </c>
    </row>
    <row r="29" spans="1:17">
      <c r="A29" s="70" t="s">
        <v>280</v>
      </c>
      <c r="B29" s="9">
        <v>44200</v>
      </c>
      <c r="C29" s="32">
        <v>5.2883499639858999E-4</v>
      </c>
      <c r="D29" s="7">
        <f>SUMIF('CC Summary'!$B:$B,'Capex to PA'!$A29,'CC Summary'!K:K)*$C29</f>
        <v>81393.492543092943</v>
      </c>
      <c r="E29" s="35"/>
      <c r="F29" s="135">
        <f>SUMIFS('CC Summary'!$K:$K,'CC Summary'!$A:$A,"Y",'CC Summary'!$B:$B,'Capex to PA'!$A29)*'Capex to PA'!$C29</f>
        <v>0</v>
      </c>
      <c r="G29" s="7">
        <f>SUMIF('CC Summary'!$B:$B,'Capex to PA'!$A29,'CC Summary'!O:O)*$C29</f>
        <v>13.45345307837532</v>
      </c>
      <c r="H29" s="164">
        <f t="shared" si="0"/>
        <v>3.9581576977916317E-6</v>
      </c>
      <c r="I29" s="7">
        <f t="shared" si="1"/>
        <v>13.453453078375322</v>
      </c>
      <c r="J29" s="59">
        <f t="shared" si="4"/>
        <v>13.453453078375322</v>
      </c>
      <c r="L29" s="165">
        <f>SUMIF('CC Summary'!$B:$B,'Capex to PA'!$A29,'CC Summary'!H:H)*$C29</f>
        <v>0</v>
      </c>
      <c r="M29" s="165">
        <f>SUMIFS('CC Summary'!$H:$H,'CC Summary'!$A:$A,"Y",'CC Summary'!$B:$B,'Capex to PA'!$A29)*'Capex to PA'!$C29</f>
        <v>0</v>
      </c>
      <c r="N29" s="165">
        <f>SUMIF('CC Summary'!$B:$B,'Capex to PA'!$A29,'CC Summary'!P:P)*$C29</f>
        <v>0</v>
      </c>
      <c r="O29" s="165">
        <f t="shared" si="2"/>
        <v>0</v>
      </c>
      <c r="P29" s="165">
        <f t="shared" si="3"/>
        <v>0</v>
      </c>
      <c r="Q29" s="174">
        <f t="shared" si="5"/>
        <v>0</v>
      </c>
    </row>
    <row r="30" spans="1:17">
      <c r="A30" s="70" t="s">
        <v>280</v>
      </c>
      <c r="B30" s="9">
        <v>44301</v>
      </c>
      <c r="C30" s="32">
        <v>1.0597895719410623E-6</v>
      </c>
      <c r="D30" s="7">
        <f>SUMIF('CC Summary'!$B:$B,'Capex to PA'!$A30,'CC Summary'!K:K)*$C30</f>
        <v>163.11321150920432</v>
      </c>
      <c r="E30" s="35"/>
      <c r="F30" s="135">
        <f>SUMIFS('CC Summary'!$K:$K,'CC Summary'!$A:$A,"Y",'CC Summary'!$B:$B,'Capex to PA'!$A30)*'Capex to PA'!$C30</f>
        <v>0</v>
      </c>
      <c r="G30" s="7">
        <f>SUMIF('CC Summary'!$B:$B,'Capex to PA'!$A30,'CC Summary'!O:O)*$C30</f>
        <v>2.6960827812375396E-2</v>
      </c>
      <c r="H30" s="164">
        <f t="shared" ref="H30:H53" si="6">IF(B30&lt;&gt;49500,G30/SUMIF(B:B,"&lt;&gt;49500",G:G),0)</f>
        <v>7.9321797550934504E-9</v>
      </c>
      <c r="I30" s="7">
        <f t="shared" ref="I30:I53" si="7">SUM(G:G)*H30</f>
        <v>2.6960827812375392E-2</v>
      </c>
      <c r="J30" s="59">
        <f t="shared" ref="J30:J53" si="8">SUM(F30,I30)</f>
        <v>2.6960827812375392E-2</v>
      </c>
      <c r="L30" s="165">
        <f>SUMIF('CC Summary'!$B:$B,'Capex to PA'!$A30,'CC Summary'!H:H)*$C30</f>
        <v>0</v>
      </c>
      <c r="M30" s="165">
        <f>SUMIFS('CC Summary'!$H:$H,'CC Summary'!$A:$A,"Y",'CC Summary'!$B:$B,'Capex to PA'!$A30)*'Capex to PA'!$C30</f>
        <v>0</v>
      </c>
      <c r="N30" s="165">
        <f>SUMIF('CC Summary'!$B:$B,'Capex to PA'!$A30,'CC Summary'!P:P)*$C30</f>
        <v>0</v>
      </c>
      <c r="O30" s="165">
        <f t="shared" ref="O30:O53" si="9">IFERROR(IF(B30&lt;&gt;49500,N30/SUMIF(B:B,"&lt;&gt;49500",N:N),0),0)</f>
        <v>0</v>
      </c>
      <c r="P30" s="165">
        <f t="shared" ref="P30:P53" si="10">SUM(N:N)*O30</f>
        <v>0</v>
      </c>
      <c r="Q30" s="174">
        <f t="shared" ref="Q30:Q53" si="11">SUM(M30,P30)</f>
        <v>0</v>
      </c>
    </row>
    <row r="31" spans="1:17">
      <c r="A31" s="70" t="s">
        <v>280</v>
      </c>
      <c r="B31" s="9">
        <v>44302</v>
      </c>
      <c r="C31" s="32">
        <v>0</v>
      </c>
      <c r="D31" s="7">
        <f>SUMIF('CC Summary'!$B:$B,'Capex to PA'!$A31,'CC Summary'!K:K)*$C31</f>
        <v>0</v>
      </c>
      <c r="E31" s="35"/>
      <c r="F31" s="135">
        <f>SUMIFS('CC Summary'!$K:$K,'CC Summary'!$A:$A,"Y",'CC Summary'!$B:$B,'Capex to PA'!$A31)*'Capex to PA'!$C31</f>
        <v>0</v>
      </c>
      <c r="G31" s="7">
        <f>SUMIF('CC Summary'!$B:$B,'Capex to PA'!$A31,'CC Summary'!O:O)*$C31</f>
        <v>0</v>
      </c>
      <c r="H31" s="164">
        <f t="shared" si="6"/>
        <v>0</v>
      </c>
      <c r="I31" s="7">
        <f t="shared" si="7"/>
        <v>0</v>
      </c>
      <c r="J31" s="59">
        <f t="shared" si="8"/>
        <v>0</v>
      </c>
      <c r="L31" s="165">
        <f>SUMIF('CC Summary'!$B:$B,'Capex to PA'!$A31,'CC Summary'!H:H)*$C31</f>
        <v>0</v>
      </c>
      <c r="M31" s="165">
        <f>SUMIFS('CC Summary'!$H:$H,'CC Summary'!$A:$A,"Y",'CC Summary'!$B:$B,'Capex to PA'!$A31)*'Capex to PA'!$C31</f>
        <v>0</v>
      </c>
      <c r="N31" s="165">
        <f>SUMIF('CC Summary'!$B:$B,'Capex to PA'!$A31,'CC Summary'!P:P)*$C31</f>
        <v>0</v>
      </c>
      <c r="O31" s="165">
        <f t="shared" si="9"/>
        <v>0</v>
      </c>
      <c r="P31" s="165">
        <f t="shared" si="10"/>
        <v>0</v>
      </c>
      <c r="Q31" s="174">
        <f t="shared" si="11"/>
        <v>0</v>
      </c>
    </row>
    <row r="32" spans="1:17">
      <c r="A32" s="70" t="s">
        <v>280</v>
      </c>
      <c r="B32" s="9">
        <v>45200</v>
      </c>
      <c r="C32" s="32">
        <v>7.9890699944689548E-3</v>
      </c>
      <c r="D32" s="7">
        <f>SUMIF('CC Summary'!$B:$B,'Capex to PA'!$A32,'CC Summary'!K:K)*$C32</f>
        <v>1229605.2898340111</v>
      </c>
      <c r="E32" s="35"/>
      <c r="F32" s="135">
        <f>SUMIFS('CC Summary'!$K:$K,'CC Summary'!$A:$A,"Y",'CC Summary'!$B:$B,'Capex to PA'!$A32)*'Capex to PA'!$C32</f>
        <v>0</v>
      </c>
      <c r="G32" s="7">
        <f>SUMIF('CC Summary'!$B:$B,'Capex to PA'!$A32,'CC Summary'!O:O)*$C32</f>
        <v>203.24029052993066</v>
      </c>
      <c r="H32" s="164">
        <f t="shared" si="6"/>
        <v>5.9795586737171075E-5</v>
      </c>
      <c r="I32" s="7">
        <f t="shared" si="7"/>
        <v>203.24029052993066</v>
      </c>
      <c r="J32" s="59">
        <f t="shared" si="8"/>
        <v>203.24029052993066</v>
      </c>
      <c r="L32" s="165">
        <f>SUMIF('CC Summary'!$B:$B,'Capex to PA'!$A32,'CC Summary'!H:H)*$C32</f>
        <v>0</v>
      </c>
      <c r="M32" s="165">
        <f>SUMIFS('CC Summary'!$H:$H,'CC Summary'!$A:$A,"Y",'CC Summary'!$B:$B,'Capex to PA'!$A32)*'Capex to PA'!$C32</f>
        <v>0</v>
      </c>
      <c r="N32" s="165">
        <f>SUMIF('CC Summary'!$B:$B,'Capex to PA'!$A32,'CC Summary'!P:P)*$C32</f>
        <v>0</v>
      </c>
      <c r="O32" s="165">
        <f t="shared" si="9"/>
        <v>0</v>
      </c>
      <c r="P32" s="165">
        <f t="shared" si="10"/>
        <v>0</v>
      </c>
      <c r="Q32" s="174">
        <f t="shared" si="11"/>
        <v>0</v>
      </c>
    </row>
    <row r="33" spans="1:17">
      <c r="A33" s="70" t="s">
        <v>280</v>
      </c>
      <c r="B33" s="9">
        <v>45300</v>
      </c>
      <c r="C33" s="32">
        <v>2.8413262702785311E-2</v>
      </c>
      <c r="D33" s="7">
        <f>SUMIF('CC Summary'!$B:$B,'Capex to PA'!$A33,'CC Summary'!K:K)*$C33</f>
        <v>4373112.0324363299</v>
      </c>
      <c r="E33" s="35"/>
      <c r="F33" s="135">
        <f>SUMIFS('CC Summary'!$K:$K,'CC Summary'!$A:$A,"Y",'CC Summary'!$B:$B,'Capex to PA'!$A33)*'Capex to PA'!$C33</f>
        <v>0</v>
      </c>
      <c r="G33" s="7">
        <f>SUMIF('CC Summary'!$B:$B,'Capex to PA'!$A33,'CC Summary'!O:O)*$C33</f>
        <v>722.82753444585171</v>
      </c>
      <c r="H33" s="164">
        <f t="shared" si="6"/>
        <v>2.1266401666360175E-4</v>
      </c>
      <c r="I33" s="7">
        <f t="shared" si="7"/>
        <v>722.82753444585171</v>
      </c>
      <c r="J33" s="59">
        <f t="shared" si="8"/>
        <v>722.82753444585171</v>
      </c>
      <c r="L33" s="165">
        <f>SUMIF('CC Summary'!$B:$B,'Capex to PA'!$A33,'CC Summary'!H:H)*$C33</f>
        <v>0</v>
      </c>
      <c r="M33" s="165">
        <f>SUMIFS('CC Summary'!$H:$H,'CC Summary'!$A:$A,"Y",'CC Summary'!$B:$B,'Capex to PA'!$A33)*'Capex to PA'!$C33</f>
        <v>0</v>
      </c>
      <c r="N33" s="165">
        <f>SUMIF('CC Summary'!$B:$B,'Capex to PA'!$A33,'CC Summary'!P:P)*$C33</f>
        <v>0</v>
      </c>
      <c r="O33" s="165">
        <f t="shared" si="9"/>
        <v>0</v>
      </c>
      <c r="P33" s="165">
        <f t="shared" si="10"/>
        <v>0</v>
      </c>
      <c r="Q33" s="174">
        <f t="shared" si="11"/>
        <v>0</v>
      </c>
    </row>
    <row r="34" spans="1:17">
      <c r="A34" s="70" t="s">
        <v>280</v>
      </c>
      <c r="B34" s="9">
        <v>45500</v>
      </c>
      <c r="C34" s="32">
        <v>3.2742902733685929E-2</v>
      </c>
      <c r="D34" s="7">
        <f>SUMIF('CC Summary'!$B:$B,'Capex to PA'!$A34,'CC Summary'!K:K)*$C34</f>
        <v>5039491.00880758</v>
      </c>
      <c r="E34" s="35"/>
      <c r="F34" s="135">
        <f>SUMIFS('CC Summary'!$K:$K,'CC Summary'!$A:$A,"Y",'CC Summary'!$B:$B,'Capex to PA'!$A34)*'Capex to PA'!$C34</f>
        <v>0</v>
      </c>
      <c r="G34" s="7">
        <f>SUMIF('CC Summary'!$B:$B,'Capex to PA'!$A34,'CC Summary'!O:O)*$C34</f>
        <v>832.97268255188635</v>
      </c>
      <c r="H34" s="164">
        <f t="shared" si="6"/>
        <v>2.4506996205996017E-4</v>
      </c>
      <c r="I34" s="7">
        <f t="shared" si="7"/>
        <v>832.97268255188635</v>
      </c>
      <c r="J34" s="59">
        <f t="shared" si="8"/>
        <v>832.97268255188635</v>
      </c>
      <c r="L34" s="165">
        <f>SUMIF('CC Summary'!$B:$B,'Capex to PA'!$A34,'CC Summary'!H:H)*$C34</f>
        <v>0</v>
      </c>
      <c r="M34" s="165">
        <f>SUMIFS('CC Summary'!$H:$H,'CC Summary'!$A:$A,"Y",'CC Summary'!$B:$B,'Capex to PA'!$A34)*'Capex to PA'!$C34</f>
        <v>0</v>
      </c>
      <c r="N34" s="165">
        <f>SUMIF('CC Summary'!$B:$B,'Capex to PA'!$A34,'CC Summary'!P:P)*$C34</f>
        <v>0</v>
      </c>
      <c r="O34" s="165">
        <f t="shared" si="9"/>
        <v>0</v>
      </c>
      <c r="P34" s="165">
        <f t="shared" si="10"/>
        <v>0</v>
      </c>
      <c r="Q34" s="174">
        <f t="shared" si="11"/>
        <v>0</v>
      </c>
    </row>
    <row r="35" spans="1:17">
      <c r="A35" s="70" t="s">
        <v>280</v>
      </c>
      <c r="B35" s="9">
        <v>45600</v>
      </c>
      <c r="C35" s="32">
        <v>1.3357678406321679E-2</v>
      </c>
      <c r="D35" s="7">
        <f>SUMIF('CC Summary'!$B:$B,'Capex to PA'!$A35,'CC Summary'!K:K)*$C35</f>
        <v>2055892.8685924539</v>
      </c>
      <c r="E35" s="35"/>
      <c r="F35" s="135">
        <f>SUMIFS('CC Summary'!$K:$K,'CC Summary'!$A:$A,"Y",'CC Summary'!$B:$B,'Capex to PA'!$A35)*'Capex to PA'!$C35</f>
        <v>0</v>
      </c>
      <c r="G35" s="7">
        <f>SUMIF('CC Summary'!$B:$B,'Capex to PA'!$A35,'CC Summary'!O:O)*$C35</f>
        <v>339.81657965016456</v>
      </c>
      <c r="H35" s="164">
        <f t="shared" si="6"/>
        <v>9.9977872055874732E-5</v>
      </c>
      <c r="I35" s="7">
        <f t="shared" si="7"/>
        <v>339.81657965016456</v>
      </c>
      <c r="J35" s="59">
        <f t="shared" si="8"/>
        <v>339.81657965016456</v>
      </c>
      <c r="L35" s="165">
        <f>SUMIF('CC Summary'!$B:$B,'Capex to PA'!$A35,'CC Summary'!H:H)*$C35</f>
        <v>0</v>
      </c>
      <c r="M35" s="165">
        <f>SUMIFS('CC Summary'!$H:$H,'CC Summary'!$A:$A,"Y",'CC Summary'!$B:$B,'Capex to PA'!$A35)*'Capex to PA'!$C35</f>
        <v>0</v>
      </c>
      <c r="N35" s="165">
        <f>SUMIF('CC Summary'!$B:$B,'Capex to PA'!$A35,'CC Summary'!P:P)*$C35</f>
        <v>0</v>
      </c>
      <c r="O35" s="165">
        <f t="shared" si="9"/>
        <v>0</v>
      </c>
      <c r="P35" s="165">
        <f t="shared" si="10"/>
        <v>0</v>
      </c>
      <c r="Q35" s="174">
        <f t="shared" si="11"/>
        <v>0</v>
      </c>
    </row>
    <row r="36" spans="1:17">
      <c r="A36" s="70" t="s">
        <v>280</v>
      </c>
      <c r="B36" s="9">
        <v>45700</v>
      </c>
      <c r="C36" s="32">
        <v>2.4011198108773894E-2</v>
      </c>
      <c r="D36" s="7">
        <f>SUMIF('CC Summary'!$B:$B,'Capex to PA'!$A36,'CC Summary'!K:K)*$C36</f>
        <v>3695586.123321142</v>
      </c>
      <c r="E36" s="35"/>
      <c r="F36" s="135">
        <f>SUMIFS('CC Summary'!$K:$K,'CC Summary'!$A:$A,"Y",'CC Summary'!$B:$B,'Capex to PA'!$A36)*'Capex to PA'!$C36</f>
        <v>0</v>
      </c>
      <c r="G36" s="7">
        <f>SUMIF('CC Summary'!$B:$B,'Capex to PA'!$A36,'CC Summary'!O:O)*$C36</f>
        <v>610.83992041345368</v>
      </c>
      <c r="H36" s="164">
        <f t="shared" si="6"/>
        <v>1.7971599700222988E-4</v>
      </c>
      <c r="I36" s="7">
        <f t="shared" si="7"/>
        <v>610.83992041345368</v>
      </c>
      <c r="J36" s="59">
        <f t="shared" si="8"/>
        <v>610.83992041345368</v>
      </c>
      <c r="L36" s="165">
        <f>SUMIF('CC Summary'!$B:$B,'Capex to PA'!$A36,'CC Summary'!H:H)*$C36</f>
        <v>0</v>
      </c>
      <c r="M36" s="165">
        <f>SUMIFS('CC Summary'!$H:$H,'CC Summary'!$A:$A,"Y",'CC Summary'!$B:$B,'Capex to PA'!$A36)*'Capex to PA'!$C36</f>
        <v>0</v>
      </c>
      <c r="N36" s="165">
        <f>SUMIF('CC Summary'!$B:$B,'Capex to PA'!$A36,'CC Summary'!P:P)*$C36</f>
        <v>0</v>
      </c>
      <c r="O36" s="165">
        <f t="shared" si="9"/>
        <v>0</v>
      </c>
      <c r="P36" s="165">
        <f t="shared" si="10"/>
        <v>0</v>
      </c>
      <c r="Q36" s="174">
        <f t="shared" si="11"/>
        <v>0</v>
      </c>
    </row>
    <row r="37" spans="1:17">
      <c r="A37" s="70" t="s">
        <v>280</v>
      </c>
      <c r="B37" s="9">
        <v>46200</v>
      </c>
      <c r="C37" s="32">
        <v>4.241023203585976E-4</v>
      </c>
      <c r="D37" s="7">
        <f>SUMIF('CC Summary'!$B:$B,'Capex to PA'!$A37,'CC Summary'!K:K)*$C37</f>
        <v>65273.987698798912</v>
      </c>
      <c r="E37" s="35"/>
      <c r="F37" s="135">
        <f>SUMIFS('CC Summary'!$K:$K,'CC Summary'!$A:$A,"Y",'CC Summary'!$B:$B,'Capex to PA'!$A37)*'Capex to PA'!$C37</f>
        <v>0</v>
      </c>
      <c r="G37" s="7">
        <f>SUMIF('CC Summary'!$B:$B,'Capex to PA'!$A37,'CC Summary'!O:O)*$C37</f>
        <v>10.7890754322811</v>
      </c>
      <c r="H37" s="164">
        <f t="shared" si="6"/>
        <v>3.1742677307865691E-6</v>
      </c>
      <c r="I37" s="7">
        <f t="shared" si="7"/>
        <v>10.7890754322811</v>
      </c>
      <c r="J37" s="59">
        <f t="shared" si="8"/>
        <v>10.7890754322811</v>
      </c>
      <c r="L37" s="165">
        <f>SUMIF('CC Summary'!$B:$B,'Capex to PA'!$A37,'CC Summary'!H:H)*$C37</f>
        <v>0</v>
      </c>
      <c r="M37" s="165">
        <f>SUMIFS('CC Summary'!$H:$H,'CC Summary'!$A:$A,"Y",'CC Summary'!$B:$B,'Capex to PA'!$A37)*'Capex to PA'!$C37</f>
        <v>0</v>
      </c>
      <c r="N37" s="165">
        <f>SUMIF('CC Summary'!$B:$B,'Capex to PA'!$A37,'CC Summary'!P:P)*$C37</f>
        <v>0</v>
      </c>
      <c r="O37" s="165">
        <f t="shared" si="9"/>
        <v>0</v>
      </c>
      <c r="P37" s="165">
        <f t="shared" si="10"/>
        <v>0</v>
      </c>
      <c r="Q37" s="174">
        <f t="shared" si="11"/>
        <v>0</v>
      </c>
    </row>
    <row r="38" spans="1:17">
      <c r="A38" s="70" t="s">
        <v>280</v>
      </c>
      <c r="B38" s="9">
        <v>46300</v>
      </c>
      <c r="C38" s="32">
        <v>6.0312950954354007E-5</v>
      </c>
      <c r="D38" s="7">
        <f>SUMIF('CC Summary'!$B:$B,'Capex to PA'!$A38,'CC Summary'!K:K)*$C38</f>
        <v>9282.8231058579622</v>
      </c>
      <c r="E38" s="35"/>
      <c r="F38" s="135">
        <f>SUMIFS('CC Summary'!$K:$K,'CC Summary'!$A:$A,"Y",'CC Summary'!$B:$B,'Capex to PA'!$A38)*'Capex to PA'!$C38</f>
        <v>0</v>
      </c>
      <c r="G38" s="7">
        <f>SUMIF('CC Summary'!$B:$B,'Capex to PA'!$A38,'CC Summary'!O:O)*$C38</f>
        <v>1.5343490147372498</v>
      </c>
      <c r="H38" s="164">
        <f t="shared" si="6"/>
        <v>4.5142279297373284E-7</v>
      </c>
      <c r="I38" s="7">
        <f t="shared" si="7"/>
        <v>1.5343490147372498</v>
      </c>
      <c r="J38" s="59">
        <f t="shared" si="8"/>
        <v>1.5343490147372498</v>
      </c>
      <c r="L38" s="165">
        <f>SUMIF('CC Summary'!$B:$B,'Capex to PA'!$A38,'CC Summary'!H:H)*$C38</f>
        <v>0</v>
      </c>
      <c r="M38" s="165">
        <f>SUMIFS('CC Summary'!$H:$H,'CC Summary'!$A:$A,"Y",'CC Summary'!$B:$B,'Capex to PA'!$A38)*'Capex to PA'!$C38</f>
        <v>0</v>
      </c>
      <c r="N38" s="165">
        <f>SUMIF('CC Summary'!$B:$B,'Capex to PA'!$A38,'CC Summary'!P:P)*$C38</f>
        <v>0</v>
      </c>
      <c r="O38" s="165">
        <f t="shared" si="9"/>
        <v>0</v>
      </c>
      <c r="P38" s="165">
        <f t="shared" si="10"/>
        <v>0</v>
      </c>
      <c r="Q38" s="174">
        <f t="shared" si="11"/>
        <v>0</v>
      </c>
    </row>
    <row r="39" spans="1:17">
      <c r="A39" s="70" t="s">
        <v>280</v>
      </c>
      <c r="B39" s="9">
        <v>46501</v>
      </c>
      <c r="C39" s="32">
        <v>0.22575841195912383</v>
      </c>
      <c r="D39" s="7">
        <f>SUMIF('CC Summary'!$B:$B,'Capex to PA'!$A39,'CC Summary'!K:K)*$C39</f>
        <v>34746689.885261998</v>
      </c>
      <c r="E39" s="35"/>
      <c r="F39" s="135">
        <f>SUMIFS('CC Summary'!$K:$K,'CC Summary'!$A:$A,"Y",'CC Summary'!$B:$B,'Capex to PA'!$A39)*'Capex to PA'!$C39</f>
        <v>0</v>
      </c>
      <c r="G39" s="7">
        <f>SUMIF('CC Summary'!$B:$B,'Capex to PA'!$A39,'CC Summary'!O:O)*$C39</f>
        <v>5743.24737020883</v>
      </c>
      <c r="H39" s="164">
        <f t="shared" si="6"/>
        <v>1.6897281802880373E-3</v>
      </c>
      <c r="I39" s="7">
        <f t="shared" si="7"/>
        <v>5743.24737020883</v>
      </c>
      <c r="J39" s="59">
        <f t="shared" si="8"/>
        <v>5743.24737020883</v>
      </c>
      <c r="L39" s="165">
        <f>SUMIF('CC Summary'!$B:$B,'Capex to PA'!$A39,'CC Summary'!H:H)*$C39</f>
        <v>0</v>
      </c>
      <c r="M39" s="165">
        <f>SUMIFS('CC Summary'!$H:$H,'CC Summary'!$A:$A,"Y",'CC Summary'!$B:$B,'Capex to PA'!$A39)*'Capex to PA'!$C39</f>
        <v>0</v>
      </c>
      <c r="N39" s="165">
        <f>SUMIF('CC Summary'!$B:$B,'Capex to PA'!$A39,'CC Summary'!P:P)*$C39</f>
        <v>0</v>
      </c>
      <c r="O39" s="165">
        <f t="shared" si="9"/>
        <v>0</v>
      </c>
      <c r="P39" s="165">
        <f t="shared" si="10"/>
        <v>0</v>
      </c>
      <c r="Q39" s="174">
        <f t="shared" si="11"/>
        <v>0</v>
      </c>
    </row>
    <row r="40" spans="1:17">
      <c r="A40" s="70" t="s">
        <v>280</v>
      </c>
      <c r="B40" s="9">
        <v>46600</v>
      </c>
      <c r="C40" s="32">
        <v>9.7521402235424704E-3</v>
      </c>
      <c r="D40" s="7">
        <f>SUMIF('CC Summary'!$B:$B,'Capex to PA'!$A40,'CC Summary'!K:K)*$C40</f>
        <v>1500961.0898856488</v>
      </c>
      <c r="E40" s="35"/>
      <c r="F40" s="135">
        <f>SUMIFS('CC Summary'!$K:$K,'CC Summary'!$A:$A,"Y",'CC Summary'!$B:$B,'Capex to PA'!$A40)*'Capex to PA'!$C40</f>
        <v>0</v>
      </c>
      <c r="G40" s="7">
        <f>SUMIF('CC Summary'!$B:$B,'Capex to PA'!$A40,'CC Summary'!O:O)*$C40</f>
        <v>248.09243299828452</v>
      </c>
      <c r="H40" s="164">
        <f t="shared" si="6"/>
        <v>7.2991593140829712E-5</v>
      </c>
      <c r="I40" s="7">
        <f t="shared" si="7"/>
        <v>248.09243299828452</v>
      </c>
      <c r="J40" s="59">
        <f t="shared" si="8"/>
        <v>248.09243299828452</v>
      </c>
      <c r="L40" s="165">
        <f>SUMIF('CC Summary'!$B:$B,'Capex to PA'!$A40,'CC Summary'!H:H)*$C40</f>
        <v>0</v>
      </c>
      <c r="M40" s="165">
        <f>SUMIFS('CC Summary'!$H:$H,'CC Summary'!$A:$A,"Y",'CC Summary'!$B:$B,'Capex to PA'!$A40)*'Capex to PA'!$C40</f>
        <v>0</v>
      </c>
      <c r="N40" s="165">
        <f>SUMIF('CC Summary'!$B:$B,'Capex to PA'!$A40,'CC Summary'!P:P)*$C40</f>
        <v>0</v>
      </c>
      <c r="O40" s="165">
        <f t="shared" si="9"/>
        <v>0</v>
      </c>
      <c r="P40" s="165">
        <f t="shared" si="10"/>
        <v>0</v>
      </c>
      <c r="Q40" s="174">
        <f t="shared" si="11"/>
        <v>0</v>
      </c>
    </row>
    <row r="41" spans="1:17">
      <c r="A41" s="70" t="s">
        <v>280</v>
      </c>
      <c r="B41" s="9">
        <v>46700</v>
      </c>
      <c r="C41" s="32">
        <v>6.8736225124177042E-2</v>
      </c>
      <c r="D41" s="7">
        <f>SUMIF('CC Summary'!$B:$B,'Capex to PA'!$A41,'CC Summary'!K:K)*$C41</f>
        <v>10579257.169410694</v>
      </c>
      <c r="E41" s="35"/>
      <c r="F41" s="135">
        <f>SUMIFS('CC Summary'!$K:$K,'CC Summary'!$A:$A,"Y",'CC Summary'!$B:$B,'Capex to PA'!$A41)*'Capex to PA'!$C41</f>
        <v>0</v>
      </c>
      <c r="G41" s="7">
        <f>SUMIF('CC Summary'!$B:$B,'Capex to PA'!$A41,'CC Summary'!O:O)*$C41</f>
        <v>1748.635369804025</v>
      </c>
      <c r="H41" s="164">
        <f t="shared" si="6"/>
        <v>5.1446825653599136E-4</v>
      </c>
      <c r="I41" s="7">
        <f t="shared" si="7"/>
        <v>1748.6353698040248</v>
      </c>
      <c r="J41" s="59">
        <f t="shared" si="8"/>
        <v>1748.6353698040248</v>
      </c>
      <c r="L41" s="165">
        <f>SUMIF('CC Summary'!$B:$B,'Capex to PA'!$A41,'CC Summary'!H:H)*$C41</f>
        <v>0</v>
      </c>
      <c r="M41" s="165">
        <f>SUMIFS('CC Summary'!$H:$H,'CC Summary'!$A:$A,"Y",'CC Summary'!$B:$B,'Capex to PA'!$A41)*'Capex to PA'!$C41</f>
        <v>0</v>
      </c>
      <c r="N41" s="165">
        <f>SUMIF('CC Summary'!$B:$B,'Capex to PA'!$A41,'CC Summary'!P:P)*$C41</f>
        <v>0</v>
      </c>
      <c r="O41" s="165">
        <f t="shared" si="9"/>
        <v>0</v>
      </c>
      <c r="P41" s="165">
        <f t="shared" si="10"/>
        <v>0</v>
      </c>
      <c r="Q41" s="174">
        <f t="shared" si="11"/>
        <v>0</v>
      </c>
    </row>
    <row r="42" spans="1:17">
      <c r="A42" s="70" t="s">
        <v>280</v>
      </c>
      <c r="B42" s="9">
        <v>47200</v>
      </c>
      <c r="C42" s="32">
        <v>9.4856625968728729E-3</v>
      </c>
      <c r="D42" s="7">
        <f>SUMIF('CC Summary'!$B:$B,'Capex to PA'!$A42,'CC Summary'!K:K)*$C42</f>
        <v>1459947.2673002668</v>
      </c>
      <c r="E42" s="35"/>
      <c r="F42" s="135">
        <f>SUMIFS('CC Summary'!$K:$K,'CC Summary'!$A:$A,"Y",'CC Summary'!$B:$B,'Capex to PA'!$A42)*'Capex to PA'!$C42</f>
        <v>0</v>
      </c>
      <c r="G42" s="7">
        <f>SUMIF('CC Summary'!$B:$B,'Capex to PA'!$A42,'CC Summary'!O:O)*$C42</f>
        <v>241.31329721632855</v>
      </c>
      <c r="H42" s="164">
        <f t="shared" si="6"/>
        <v>7.0997094901351397E-5</v>
      </c>
      <c r="I42" s="7">
        <f t="shared" si="7"/>
        <v>241.31329721632855</v>
      </c>
      <c r="J42" s="59">
        <f t="shared" si="8"/>
        <v>241.31329721632855</v>
      </c>
      <c r="L42" s="165">
        <f>SUMIF('CC Summary'!$B:$B,'Capex to PA'!$A42,'CC Summary'!H:H)*$C42</f>
        <v>0</v>
      </c>
      <c r="M42" s="165">
        <f>SUMIFS('CC Summary'!$H:$H,'CC Summary'!$A:$A,"Y",'CC Summary'!$B:$B,'Capex to PA'!$A42)*'Capex to PA'!$C42</f>
        <v>0</v>
      </c>
      <c r="N42" s="165">
        <f>SUMIF('CC Summary'!$B:$B,'Capex to PA'!$A42,'CC Summary'!P:P)*$C42</f>
        <v>0</v>
      </c>
      <c r="O42" s="165">
        <f t="shared" si="9"/>
        <v>0</v>
      </c>
      <c r="P42" s="165">
        <f t="shared" si="10"/>
        <v>0</v>
      </c>
      <c r="Q42" s="174">
        <f t="shared" si="11"/>
        <v>0</v>
      </c>
    </row>
    <row r="43" spans="1:17">
      <c r="A43" s="70" t="s">
        <v>280</v>
      </c>
      <c r="B43" s="9">
        <v>47301</v>
      </c>
      <c r="C43" s="32">
        <v>1.3824628782149601E-2</v>
      </c>
      <c r="D43" s="7">
        <f>SUMIF('CC Summary'!$B:$B,'Capex to PA'!$A43,'CC Summary'!K:K)*$C43</f>
        <v>2127761.6408782769</v>
      </c>
      <c r="E43" s="35"/>
      <c r="F43" s="135">
        <f>SUMIFS('CC Summary'!$K:$K,'CC Summary'!$A:$A,"Y",'CC Summary'!$B:$B,'Capex to PA'!$A43)*'Capex to PA'!$C43</f>
        <v>0</v>
      </c>
      <c r="G43" s="7">
        <f>SUMIF('CC Summary'!$B:$B,'Capex to PA'!$A43,'CC Summary'!O:O)*$C43</f>
        <v>351.69570076338937</v>
      </c>
      <c r="H43" s="164">
        <f t="shared" si="6"/>
        <v>1.0347284352553316E-4</v>
      </c>
      <c r="I43" s="7">
        <f t="shared" si="7"/>
        <v>351.69570076338937</v>
      </c>
      <c r="J43" s="59">
        <f t="shared" si="8"/>
        <v>351.69570076338937</v>
      </c>
      <c r="L43" s="165">
        <f>SUMIF('CC Summary'!$B:$B,'Capex to PA'!$A43,'CC Summary'!H:H)*$C43</f>
        <v>0</v>
      </c>
      <c r="M43" s="165">
        <f>SUMIFS('CC Summary'!$H:$H,'CC Summary'!$A:$A,"Y",'CC Summary'!$B:$B,'Capex to PA'!$A43)*'Capex to PA'!$C43</f>
        <v>0</v>
      </c>
      <c r="N43" s="165">
        <f>SUMIF('CC Summary'!$B:$B,'Capex to PA'!$A43,'CC Summary'!P:P)*$C43</f>
        <v>0</v>
      </c>
      <c r="O43" s="165">
        <f t="shared" si="9"/>
        <v>0</v>
      </c>
      <c r="P43" s="165">
        <f t="shared" si="10"/>
        <v>0</v>
      </c>
      <c r="Q43" s="174">
        <f t="shared" si="11"/>
        <v>0</v>
      </c>
    </row>
    <row r="44" spans="1:17">
      <c r="A44" s="70" t="s">
        <v>280</v>
      </c>
      <c r="B44" s="9">
        <v>47302</v>
      </c>
      <c r="C44" s="32">
        <v>0.11989720952443567</v>
      </c>
      <c r="D44" s="7">
        <f>SUMIF('CC Summary'!$B:$B,'Capex to PA'!$A44,'CC Summary'!K:K)*$C44</f>
        <v>18453492.480307467</v>
      </c>
      <c r="E44" s="35"/>
      <c r="F44" s="135">
        <f>SUMIFS('CC Summary'!$K:$K,'CC Summary'!$A:$A,"Y",'CC Summary'!$B:$B,'Capex to PA'!$A44)*'Capex to PA'!$C44</f>
        <v>0</v>
      </c>
      <c r="G44" s="7">
        <f>SUMIF('CC Summary'!$B:$B,'Capex to PA'!$A44,'CC Summary'!O:O)*$C44</f>
        <v>3050.1602457288327</v>
      </c>
      <c r="H44" s="164">
        <f t="shared" si="6"/>
        <v>8.9739156079827553E-4</v>
      </c>
      <c r="I44" s="7">
        <f t="shared" si="7"/>
        <v>3050.1602457288327</v>
      </c>
      <c r="J44" s="59">
        <f t="shared" si="8"/>
        <v>3050.1602457288327</v>
      </c>
      <c r="L44" s="165">
        <f>SUMIF('CC Summary'!$B:$B,'Capex to PA'!$A44,'CC Summary'!H:H)*$C44</f>
        <v>0</v>
      </c>
      <c r="M44" s="165">
        <f>SUMIFS('CC Summary'!$H:$H,'CC Summary'!$A:$A,"Y",'CC Summary'!$B:$B,'Capex to PA'!$A44)*'Capex to PA'!$C44</f>
        <v>0</v>
      </c>
      <c r="N44" s="165">
        <f>SUMIF('CC Summary'!$B:$B,'Capex to PA'!$A44,'CC Summary'!P:P)*$C44</f>
        <v>0</v>
      </c>
      <c r="O44" s="165">
        <f t="shared" si="9"/>
        <v>0</v>
      </c>
      <c r="P44" s="165">
        <f t="shared" si="10"/>
        <v>0</v>
      </c>
      <c r="Q44" s="174">
        <f t="shared" si="11"/>
        <v>0</v>
      </c>
    </row>
    <row r="45" spans="1:17">
      <c r="A45" s="70" t="s">
        <v>280</v>
      </c>
      <c r="B45" s="9">
        <v>47400</v>
      </c>
      <c r="C45" s="32">
        <v>3.551387761735568E-2</v>
      </c>
      <c r="D45" s="7">
        <f>SUMIF('CC Summary'!$B:$B,'Capex to PA'!$A45,'CC Summary'!K:K)*$C45</f>
        <v>5465974.3638559654</v>
      </c>
      <c r="E45" s="35"/>
      <c r="F45" s="135">
        <f>SUMIFS('CC Summary'!$K:$K,'CC Summary'!$A:$A,"Y",'CC Summary'!$B:$B,'Capex to PA'!$A45)*'Capex to PA'!$C45</f>
        <v>0</v>
      </c>
      <c r="G45" s="7">
        <f>SUMIF('CC Summary'!$B:$B,'Capex to PA'!$A45,'CC Summary'!O:O)*$C45</f>
        <v>903.46571125210812</v>
      </c>
      <c r="H45" s="164">
        <f t="shared" si="6"/>
        <v>2.6580980651215674E-4</v>
      </c>
      <c r="I45" s="7">
        <f t="shared" si="7"/>
        <v>903.46571125210824</v>
      </c>
      <c r="J45" s="59">
        <f t="shared" si="8"/>
        <v>903.46571125210824</v>
      </c>
      <c r="L45" s="165">
        <f>SUMIF('CC Summary'!$B:$B,'Capex to PA'!$A45,'CC Summary'!H:H)*$C45</f>
        <v>0</v>
      </c>
      <c r="M45" s="165">
        <f>SUMIFS('CC Summary'!$H:$H,'CC Summary'!$A:$A,"Y",'CC Summary'!$B:$B,'Capex to PA'!$A45)*'Capex to PA'!$C45</f>
        <v>0</v>
      </c>
      <c r="N45" s="165">
        <f>SUMIF('CC Summary'!$B:$B,'Capex to PA'!$A45,'CC Summary'!P:P)*$C45</f>
        <v>0</v>
      </c>
      <c r="O45" s="165">
        <f t="shared" si="9"/>
        <v>0</v>
      </c>
      <c r="P45" s="165">
        <f t="shared" si="10"/>
        <v>0</v>
      </c>
      <c r="Q45" s="174">
        <f t="shared" si="11"/>
        <v>0</v>
      </c>
    </row>
    <row r="46" spans="1:17">
      <c r="A46" s="70" t="s">
        <v>280</v>
      </c>
      <c r="B46" s="9">
        <v>47401</v>
      </c>
      <c r="C46" s="32">
        <v>3.0069322799014437E-2</v>
      </c>
      <c r="D46" s="7">
        <f>SUMIF('CC Summary'!$B:$B,'Capex to PA'!$A46,'CC Summary'!K:K)*$C46</f>
        <v>4627997.8021211792</v>
      </c>
      <c r="E46" s="35"/>
      <c r="F46" s="135">
        <f>SUMIFS('CC Summary'!$K:$K,'CC Summary'!$A:$A,"Y",'CC Summary'!$B:$B,'Capex to PA'!$A46)*'Capex to PA'!$C46</f>
        <v>0</v>
      </c>
      <c r="G46" s="7">
        <f>SUMIF('CC Summary'!$B:$B,'Capex to PA'!$A46,'CC Summary'!O:O)*$C46</f>
        <v>764.95736123741256</v>
      </c>
      <c r="H46" s="164">
        <f t="shared" si="6"/>
        <v>2.2505908707787958E-4</v>
      </c>
      <c r="I46" s="7">
        <f t="shared" si="7"/>
        <v>764.95736123741256</v>
      </c>
      <c r="J46" s="59">
        <f t="shared" si="8"/>
        <v>764.95736123741256</v>
      </c>
      <c r="L46" s="165">
        <f>SUMIF('CC Summary'!$B:$B,'Capex to PA'!$A46,'CC Summary'!H:H)*$C46</f>
        <v>0</v>
      </c>
      <c r="M46" s="165">
        <f>SUMIFS('CC Summary'!$H:$H,'CC Summary'!$A:$A,"Y",'CC Summary'!$B:$B,'Capex to PA'!$A46)*'Capex to PA'!$C46</f>
        <v>0</v>
      </c>
      <c r="N46" s="165">
        <f>SUMIF('CC Summary'!$B:$B,'Capex to PA'!$A46,'CC Summary'!P:P)*$C46</f>
        <v>0</v>
      </c>
      <c r="O46" s="165">
        <f t="shared" si="9"/>
        <v>0</v>
      </c>
      <c r="P46" s="165">
        <f t="shared" si="10"/>
        <v>0</v>
      </c>
      <c r="Q46" s="174">
        <f t="shared" si="11"/>
        <v>0</v>
      </c>
    </row>
    <row r="47" spans="1:17">
      <c r="A47" s="70" t="s">
        <v>280</v>
      </c>
      <c r="B47" s="9">
        <v>47501</v>
      </c>
      <c r="C47" s="32">
        <v>0.15935371421236932</v>
      </c>
      <c r="D47" s="7">
        <f>SUMIF('CC Summary'!$B:$B,'Capex to PA'!$A47,'CC Summary'!K:K)*$C47</f>
        <v>24526280.291183144</v>
      </c>
      <c r="E47" s="35"/>
      <c r="F47" s="135">
        <f>SUMIFS('CC Summary'!$K:$K,'CC Summary'!$A:$A,"Y",'CC Summary'!$B:$B,'Capex to PA'!$A47)*'Capex to PA'!$C47</f>
        <v>0</v>
      </c>
      <c r="G47" s="7">
        <f>SUMIF('CC Summary'!$B:$B,'Capex to PA'!$A47,'CC Summary'!O:O)*$C47</f>
        <v>4053.9255753132625</v>
      </c>
      <c r="H47" s="164">
        <f t="shared" si="6"/>
        <v>1.192710646755259E-3</v>
      </c>
      <c r="I47" s="7">
        <f t="shared" si="7"/>
        <v>4053.9255753132625</v>
      </c>
      <c r="J47" s="59">
        <f t="shared" si="8"/>
        <v>4053.9255753132625</v>
      </c>
      <c r="L47" s="165">
        <f>SUMIF('CC Summary'!$B:$B,'Capex to PA'!$A47,'CC Summary'!H:H)*$C47</f>
        <v>0</v>
      </c>
      <c r="M47" s="165">
        <f>SUMIFS('CC Summary'!$H:$H,'CC Summary'!$A:$A,"Y",'CC Summary'!$B:$B,'Capex to PA'!$A47)*'Capex to PA'!$C47</f>
        <v>0</v>
      </c>
      <c r="N47" s="165">
        <f>SUMIF('CC Summary'!$B:$B,'Capex to PA'!$A47,'CC Summary'!P:P)*$C47</f>
        <v>0</v>
      </c>
      <c r="O47" s="165">
        <f t="shared" si="9"/>
        <v>0</v>
      </c>
      <c r="P47" s="165">
        <f t="shared" si="10"/>
        <v>0</v>
      </c>
      <c r="Q47" s="174">
        <f t="shared" si="11"/>
        <v>0</v>
      </c>
    </row>
    <row r="48" spans="1:17">
      <c r="A48" s="70" t="s">
        <v>280</v>
      </c>
      <c r="B48" s="9">
        <v>47502</v>
      </c>
      <c r="C48" s="32">
        <v>0.13316043177596737</v>
      </c>
      <c r="D48" s="7">
        <f>SUMIF('CC Summary'!$B:$B,'Capex to PA'!$A48,'CC Summary'!K:K)*$C48</f>
        <v>20494847.513123348</v>
      </c>
      <c r="E48" s="35"/>
      <c r="F48" s="135">
        <f>SUMIFS('CC Summary'!$K:$K,'CC Summary'!$A:$A,"Y",'CC Summary'!$B:$B,'Capex to PA'!$A48)*'Capex to PA'!$C48</f>
        <v>0</v>
      </c>
      <c r="G48" s="7">
        <f>SUMIF('CC Summary'!$B:$B,'Capex to PA'!$A48,'CC Summary'!O:O)*$C48</f>
        <v>3387.5738803109048</v>
      </c>
      <c r="H48" s="164">
        <f t="shared" si="6"/>
        <v>9.9666245930146963E-4</v>
      </c>
      <c r="I48" s="7">
        <f t="shared" si="7"/>
        <v>3387.5738803109048</v>
      </c>
      <c r="J48" s="59">
        <f t="shared" si="8"/>
        <v>3387.5738803109048</v>
      </c>
      <c r="L48" s="165">
        <f>SUMIF('CC Summary'!$B:$B,'Capex to PA'!$A48,'CC Summary'!H:H)*$C48</f>
        <v>0</v>
      </c>
      <c r="M48" s="165">
        <f>SUMIFS('CC Summary'!$H:$H,'CC Summary'!$A:$A,"Y",'CC Summary'!$B:$B,'Capex to PA'!$A48)*'Capex to PA'!$C48</f>
        <v>0</v>
      </c>
      <c r="N48" s="165">
        <f>SUMIF('CC Summary'!$B:$B,'Capex to PA'!$A48,'CC Summary'!P:P)*$C48</f>
        <v>0</v>
      </c>
      <c r="O48" s="165">
        <f t="shared" si="9"/>
        <v>0</v>
      </c>
      <c r="P48" s="165">
        <f t="shared" si="10"/>
        <v>0</v>
      </c>
      <c r="Q48" s="174">
        <f t="shared" si="11"/>
        <v>0</v>
      </c>
    </row>
    <row r="49" spans="1:17">
      <c r="A49" s="70" t="s">
        <v>280</v>
      </c>
      <c r="B49" s="9">
        <v>47700</v>
      </c>
      <c r="C49" s="32">
        <v>6.371461015232821E-2</v>
      </c>
      <c r="D49" s="7">
        <f>SUMIF('CC Summary'!$B:$B,'Capex to PA'!$A49,'CC Summary'!K:K)*$C49</f>
        <v>9806375.6779267248</v>
      </c>
      <c r="E49" s="35"/>
      <c r="F49" s="135">
        <f>SUMIFS('CC Summary'!$K:$K,'CC Summary'!$A:$A,"Y",'CC Summary'!$B:$B,'Capex to PA'!$A49)*'Capex to PA'!$C49</f>
        <v>0</v>
      </c>
      <c r="G49" s="7">
        <f>SUMIF('CC Summary'!$B:$B,'Capex to PA'!$A49,'CC Summary'!O:O)*$C49</f>
        <v>1620.8865221265619</v>
      </c>
      <c r="H49" s="164">
        <f t="shared" si="6"/>
        <v>4.7688310409424927E-4</v>
      </c>
      <c r="I49" s="7">
        <f t="shared" si="7"/>
        <v>1620.8865221265619</v>
      </c>
      <c r="J49" s="59">
        <f t="shared" si="8"/>
        <v>1620.8865221265619</v>
      </c>
      <c r="L49" s="165">
        <f>SUMIF('CC Summary'!$B:$B,'Capex to PA'!$A49,'CC Summary'!H:H)*$C49</f>
        <v>0</v>
      </c>
      <c r="M49" s="165">
        <f>SUMIFS('CC Summary'!$H:$H,'CC Summary'!$A:$A,"Y",'CC Summary'!$B:$B,'Capex to PA'!$A49)*'Capex to PA'!$C49</f>
        <v>0</v>
      </c>
      <c r="N49" s="165">
        <f>SUMIF('CC Summary'!$B:$B,'Capex to PA'!$A49,'CC Summary'!P:P)*$C49</f>
        <v>0</v>
      </c>
      <c r="O49" s="165">
        <f t="shared" si="9"/>
        <v>0</v>
      </c>
      <c r="P49" s="165">
        <f t="shared" si="10"/>
        <v>0</v>
      </c>
      <c r="Q49" s="174">
        <f t="shared" si="11"/>
        <v>0</v>
      </c>
    </row>
    <row r="50" spans="1:17">
      <c r="A50" s="70" t="s">
        <v>280</v>
      </c>
      <c r="B50" s="9">
        <v>48200</v>
      </c>
      <c r="C50" s="32">
        <v>7.0407060863688442E-3</v>
      </c>
      <c r="D50" s="7">
        <f>SUMIF('CC Summary'!$B:$B,'Capex to PA'!$A50,'CC Summary'!K:K)*$C50</f>
        <v>1083641.7072274145</v>
      </c>
      <c r="E50" s="35"/>
      <c r="F50" s="135">
        <f>SUMIFS('CC Summary'!$K:$K,'CC Summary'!$A:$A,"Y",'CC Summary'!$B:$B,'Capex to PA'!$A50)*'Capex to PA'!$C50</f>
        <v>0</v>
      </c>
      <c r="G50" s="7">
        <f>SUMIF('CC Summary'!$B:$B,'Capex to PA'!$A50,'CC Summary'!O:O)*$C50</f>
        <v>179.11410859088019</v>
      </c>
      <c r="H50" s="164">
        <f t="shared" si="6"/>
        <v>5.2697391782756716E-5</v>
      </c>
      <c r="I50" s="7">
        <f t="shared" si="7"/>
        <v>179.11410859088019</v>
      </c>
      <c r="J50" s="59">
        <f t="shared" si="8"/>
        <v>179.11410859088019</v>
      </c>
      <c r="L50" s="165">
        <f>SUMIF('CC Summary'!$B:$B,'Capex to PA'!$A50,'CC Summary'!H:H)*$C50</f>
        <v>0</v>
      </c>
      <c r="M50" s="165">
        <f>SUMIFS('CC Summary'!$H:$H,'CC Summary'!$A:$A,"Y",'CC Summary'!$B:$B,'Capex to PA'!$A50)*'Capex to PA'!$C50</f>
        <v>0</v>
      </c>
      <c r="N50" s="165">
        <f>SUMIF('CC Summary'!$B:$B,'Capex to PA'!$A50,'CC Summary'!P:P)*$C50</f>
        <v>0</v>
      </c>
      <c r="O50" s="165">
        <f t="shared" si="9"/>
        <v>0</v>
      </c>
      <c r="P50" s="165">
        <f t="shared" si="10"/>
        <v>0</v>
      </c>
      <c r="Q50" s="174">
        <f t="shared" si="11"/>
        <v>0</v>
      </c>
    </row>
    <row r="51" spans="1:17">
      <c r="A51" s="70" t="s">
        <v>280</v>
      </c>
      <c r="B51" s="9">
        <v>48301</v>
      </c>
      <c r="C51" s="32">
        <v>9.1240251659207485E-5</v>
      </c>
      <c r="D51" s="7">
        <f>SUMIF('CC Summary'!$B:$B,'Capex to PA'!$A51,'CC Summary'!K:K)*$C51</f>
        <v>14042.873095819627</v>
      </c>
      <c r="E51" s="35"/>
      <c r="F51" s="135">
        <f>SUMIFS('CC Summary'!$K:$K,'CC Summary'!$A:$A,"Y",'CC Summary'!$B:$B,'Capex to PA'!$A51)*'Capex to PA'!$C51</f>
        <v>0</v>
      </c>
      <c r="G51" s="7">
        <f>SUMIF('CC Summary'!$B:$B,'Capex to PA'!$A51,'CC Summary'!O:O)*$C51</f>
        <v>2.3211331566852724</v>
      </c>
      <c r="H51" s="164">
        <f t="shared" si="6"/>
        <v>6.829035652193095E-7</v>
      </c>
      <c r="I51" s="7">
        <f t="shared" si="7"/>
        <v>2.3211331566852724</v>
      </c>
      <c r="J51" s="59">
        <f t="shared" si="8"/>
        <v>2.3211331566852724</v>
      </c>
      <c r="L51" s="165">
        <f>SUMIF('CC Summary'!$B:$B,'Capex to PA'!$A51,'CC Summary'!H:H)*$C51</f>
        <v>0</v>
      </c>
      <c r="M51" s="165">
        <f>SUMIFS('CC Summary'!$H:$H,'CC Summary'!$A:$A,"Y",'CC Summary'!$B:$B,'Capex to PA'!$A51)*'Capex to PA'!$C51</f>
        <v>0</v>
      </c>
      <c r="N51" s="165">
        <f>SUMIF('CC Summary'!$B:$B,'Capex to PA'!$A51,'CC Summary'!P:P)*$C51</f>
        <v>0</v>
      </c>
      <c r="O51" s="165">
        <f t="shared" si="9"/>
        <v>0</v>
      </c>
      <c r="P51" s="165">
        <f t="shared" si="10"/>
        <v>0</v>
      </c>
      <c r="Q51" s="174">
        <f t="shared" si="11"/>
        <v>0</v>
      </c>
    </row>
    <row r="52" spans="1:17">
      <c r="A52" s="70" t="s">
        <v>280</v>
      </c>
      <c r="B52" s="9">
        <v>48305</v>
      </c>
      <c r="C52" s="32">
        <v>1.6073396891316396E-2</v>
      </c>
      <c r="D52" s="7">
        <f>SUMIF('CC Summary'!$B:$B,'Capex to PA'!$A52,'CC Summary'!K:K)*$C52</f>
        <v>2473871.6592603754</v>
      </c>
      <c r="E52" s="35"/>
      <c r="F52" s="135">
        <f>SUMIFS('CC Summary'!$K:$K,'CC Summary'!$A:$A,"Y",'CC Summary'!$B:$B,'Capex to PA'!$A52)*'Capex to PA'!$C52</f>
        <v>0</v>
      </c>
      <c r="G52" s="7">
        <f>SUMIF('CC Summary'!$B:$B,'Capex to PA'!$A52,'CC Summary'!O:O)*$C52</f>
        <v>408.90389698121237</v>
      </c>
      <c r="H52" s="164">
        <f t="shared" si="6"/>
        <v>1.2030414036190608E-4</v>
      </c>
      <c r="I52" s="7">
        <f t="shared" si="7"/>
        <v>408.90389698121237</v>
      </c>
      <c r="J52" s="59">
        <f t="shared" si="8"/>
        <v>408.90389698121237</v>
      </c>
      <c r="L52" s="165">
        <f>SUMIF('CC Summary'!$B:$B,'Capex to PA'!$A52,'CC Summary'!H:H)*$C52</f>
        <v>0</v>
      </c>
      <c r="M52" s="165">
        <f>SUMIFS('CC Summary'!$H:$H,'CC Summary'!$A:$A,"Y",'CC Summary'!$B:$B,'Capex to PA'!$A52)*'Capex to PA'!$C52</f>
        <v>0</v>
      </c>
      <c r="N52" s="165">
        <f>SUMIF('CC Summary'!$B:$B,'Capex to PA'!$A52,'CC Summary'!P:P)*$C52</f>
        <v>0</v>
      </c>
      <c r="O52" s="165">
        <f t="shared" si="9"/>
        <v>0</v>
      </c>
      <c r="P52" s="165">
        <f t="shared" si="10"/>
        <v>0</v>
      </c>
      <c r="Q52" s="174">
        <f t="shared" si="11"/>
        <v>0</v>
      </c>
    </row>
    <row r="53" spans="1:17">
      <c r="A53" s="70" t="s">
        <v>280</v>
      </c>
      <c r="B53" s="9">
        <v>48307</v>
      </c>
      <c r="C53" s="32">
        <v>0</v>
      </c>
      <c r="D53" s="7">
        <f>SUMIF('CC Summary'!$B:$B,'Capex to PA'!$A53,'CC Summary'!K:K)*$C53</f>
        <v>0</v>
      </c>
      <c r="E53" s="35"/>
      <c r="F53" s="135">
        <f>SUMIFS('CC Summary'!$K:$K,'CC Summary'!$A:$A,"Y",'CC Summary'!$B:$B,'Capex to PA'!$A53)*'Capex to PA'!$C53</f>
        <v>0</v>
      </c>
      <c r="G53" s="7">
        <f>SUMIF('CC Summary'!$B:$B,'Capex to PA'!$A53,'CC Summary'!O:O)*$C53</f>
        <v>0</v>
      </c>
      <c r="H53" s="164">
        <f t="shared" si="6"/>
        <v>0</v>
      </c>
      <c r="I53" s="7">
        <f t="shared" si="7"/>
        <v>0</v>
      </c>
      <c r="J53" s="59">
        <f t="shared" si="8"/>
        <v>0</v>
      </c>
      <c r="L53" s="165">
        <f>SUMIF('CC Summary'!$B:$B,'Capex to PA'!$A53,'CC Summary'!H:H)*$C53</f>
        <v>0</v>
      </c>
      <c r="M53" s="165">
        <f>SUMIFS('CC Summary'!$H:$H,'CC Summary'!$A:$A,"Y",'CC Summary'!$B:$B,'Capex to PA'!$A53)*'Capex to PA'!$C53</f>
        <v>0</v>
      </c>
      <c r="N53" s="165">
        <f>SUMIF('CC Summary'!$B:$B,'Capex to PA'!$A53,'CC Summary'!P:P)*$C53</f>
        <v>0</v>
      </c>
      <c r="O53" s="165">
        <f t="shared" si="9"/>
        <v>0</v>
      </c>
      <c r="P53" s="165">
        <f t="shared" si="10"/>
        <v>0</v>
      </c>
      <c r="Q53" s="174">
        <f t="shared" si="11"/>
        <v>0</v>
      </c>
    </row>
    <row r="54" spans="1:17">
      <c r="A54" s="70" t="s">
        <v>347</v>
      </c>
      <c r="B54" s="33"/>
      <c r="C54" s="32">
        <v>1</v>
      </c>
      <c r="D54" s="7">
        <f>SUMIF('CC Summary'!$B:$B,'Capex to PA'!$A54,'CC Summary'!K:K)*$C54</f>
        <v>0</v>
      </c>
      <c r="E54" s="35"/>
      <c r="F54" s="135">
        <f>SUMIFS('CC Summary'!$K:$K,'CC Summary'!$A:$A,"Y",'CC Summary'!$B:$B,'Capex to PA'!$A54)*'Capex to PA'!$C54</f>
        <v>0</v>
      </c>
      <c r="G54" s="7">
        <f>SUMIF('CC Summary'!$B:$B,'Capex to PA'!$A54,'CC Summary'!O:O)*$C54</f>
        <v>0</v>
      </c>
      <c r="H54" s="164">
        <f t="shared" ref="H54:H117" si="12">IF(B54&lt;&gt;49500,G54/SUMIF(B:B,"&lt;&gt;49500",G:G),0)</f>
        <v>0</v>
      </c>
      <c r="I54" s="7">
        <f t="shared" ref="I54:I117" si="13">SUM(G:G)*H54</f>
        <v>0</v>
      </c>
      <c r="J54" s="59">
        <f t="shared" si="4"/>
        <v>0</v>
      </c>
      <c r="L54" s="165">
        <f>SUMIF('CC Summary'!$B:$B,'Capex to PA'!$A54,'CC Summary'!H:H)*$C54</f>
        <v>0</v>
      </c>
      <c r="M54" s="165">
        <f>SUMIFS('CC Summary'!$H:$H,'CC Summary'!$A:$A,"Y",'CC Summary'!$B:$B,'Capex to PA'!$A54)*'Capex to PA'!$C54</f>
        <v>0</v>
      </c>
      <c r="N54" s="165">
        <f>SUMIF('CC Summary'!$B:$B,'Capex to PA'!$A54,'CC Summary'!P:P)*$C54</f>
        <v>0</v>
      </c>
      <c r="O54" s="165">
        <f t="shared" ref="O54:O117" si="14">IFERROR(IF(B54&lt;&gt;49500,N54/SUMIF(B:B,"&lt;&gt;49500",N:N),0),0)</f>
        <v>0</v>
      </c>
      <c r="P54" s="165">
        <f t="shared" ref="P54:P117" si="15">SUM(N:N)*O54</f>
        <v>0</v>
      </c>
      <c r="Q54" s="174">
        <f t="shared" si="5"/>
        <v>0</v>
      </c>
    </row>
    <row r="55" spans="1:17">
      <c r="A55" s="70" t="s">
        <v>223</v>
      </c>
      <c r="B55" s="9">
        <v>46700</v>
      </c>
      <c r="C55" s="32">
        <v>0</v>
      </c>
      <c r="D55" s="7">
        <f>SUMIF('CC Summary'!$B:$B,'Capex to PA'!$A55,'CC Summary'!K:K)*$C55</f>
        <v>0</v>
      </c>
      <c r="E55" s="35"/>
      <c r="F55" s="135">
        <f>SUMIFS('CC Summary'!$K:$K,'CC Summary'!$A:$A,"Y",'CC Summary'!$B:$B,'Capex to PA'!$A55)*'Capex to PA'!$C55</f>
        <v>0</v>
      </c>
      <c r="G55" s="7">
        <f>SUMIF('CC Summary'!$B:$B,'Capex to PA'!$A55,'CC Summary'!O:O)*$C55</f>
        <v>0</v>
      </c>
      <c r="H55" s="164">
        <f t="shared" si="12"/>
        <v>0</v>
      </c>
      <c r="I55" s="7">
        <f t="shared" si="13"/>
        <v>0</v>
      </c>
      <c r="J55" s="59">
        <f t="shared" si="4"/>
        <v>0</v>
      </c>
      <c r="L55" s="165">
        <f>SUMIF('CC Summary'!$B:$B,'Capex to PA'!$A55,'CC Summary'!H:H)*$C55</f>
        <v>0</v>
      </c>
      <c r="M55" s="165">
        <f>SUMIFS('CC Summary'!$H:$H,'CC Summary'!$A:$A,"Y",'CC Summary'!$B:$B,'Capex to PA'!$A55)*'Capex to PA'!$C55</f>
        <v>0</v>
      </c>
      <c r="N55" s="165">
        <f>SUMIF('CC Summary'!$B:$B,'Capex to PA'!$A55,'CC Summary'!P:P)*$C55</f>
        <v>0</v>
      </c>
      <c r="O55" s="165">
        <f t="shared" si="14"/>
        <v>0</v>
      </c>
      <c r="P55" s="165">
        <f t="shared" si="15"/>
        <v>0</v>
      </c>
      <c r="Q55" s="174">
        <f t="shared" si="5"/>
        <v>0</v>
      </c>
    </row>
    <row r="56" spans="1:17">
      <c r="A56" s="70" t="s">
        <v>223</v>
      </c>
      <c r="B56" s="9">
        <v>47000</v>
      </c>
      <c r="C56" s="32">
        <v>0</v>
      </c>
      <c r="D56" s="7">
        <f>SUMIF('CC Summary'!$B:$B,'Capex to PA'!$A56,'CC Summary'!K:K)*$C56</f>
        <v>0</v>
      </c>
      <c r="E56" s="35"/>
      <c r="F56" s="135">
        <f>SUMIFS('CC Summary'!$K:$K,'CC Summary'!$A:$A,"Y",'CC Summary'!$B:$B,'Capex to PA'!$A56)*'Capex to PA'!$C56</f>
        <v>0</v>
      </c>
      <c r="G56" s="7">
        <f>SUMIF('CC Summary'!$B:$B,'Capex to PA'!$A56,'CC Summary'!O:O)*$C56</f>
        <v>0</v>
      </c>
      <c r="H56" s="164">
        <f t="shared" si="12"/>
        <v>0</v>
      </c>
      <c r="I56" s="7">
        <f t="shared" si="13"/>
        <v>0</v>
      </c>
      <c r="J56" s="59">
        <f t="shared" si="4"/>
        <v>0</v>
      </c>
      <c r="L56" s="165">
        <f>SUMIF('CC Summary'!$B:$B,'Capex to PA'!$A56,'CC Summary'!H:H)*$C56</f>
        <v>0</v>
      </c>
      <c r="M56" s="165">
        <f>SUMIFS('CC Summary'!$H:$H,'CC Summary'!$A:$A,"Y",'CC Summary'!$B:$B,'Capex to PA'!$A56)*'Capex to PA'!$C56</f>
        <v>0</v>
      </c>
      <c r="N56" s="165">
        <f>SUMIF('CC Summary'!$B:$B,'Capex to PA'!$A56,'CC Summary'!P:P)*$C56</f>
        <v>0</v>
      </c>
      <c r="O56" s="165">
        <f t="shared" si="14"/>
        <v>0</v>
      </c>
      <c r="P56" s="165">
        <f t="shared" si="15"/>
        <v>0</v>
      </c>
      <c r="Q56" s="174">
        <f t="shared" si="5"/>
        <v>0</v>
      </c>
    </row>
    <row r="57" spans="1:17">
      <c r="A57" s="70" t="s">
        <v>223</v>
      </c>
      <c r="B57" s="9">
        <v>47100</v>
      </c>
      <c r="C57" s="32">
        <v>4.4530000000000004E-3</v>
      </c>
      <c r="D57" s="7">
        <f>SUMIF('CC Summary'!$B:$B,'Capex to PA'!$A57,'CC Summary'!K:K)*$C57</f>
        <v>306000.66862629791</v>
      </c>
      <c r="E57" s="35"/>
      <c r="F57" s="135">
        <f>SUMIFS('CC Summary'!$K:$K,'CC Summary'!$A:$A,"Y",'CC Summary'!$B:$B,'Capex to PA'!$A57)*'Capex to PA'!$C57</f>
        <v>0</v>
      </c>
      <c r="G57" s="7">
        <f>SUMIF('CC Summary'!$B:$B,'Capex to PA'!$A57,'CC Summary'!O:O)*$C57</f>
        <v>1824.3169364441703</v>
      </c>
      <c r="H57" s="164">
        <f t="shared" si="12"/>
        <v>5.3673462739501829E-4</v>
      </c>
      <c r="I57" s="7">
        <f t="shared" si="13"/>
        <v>1824.3169364441703</v>
      </c>
      <c r="J57" s="59">
        <f t="shared" si="4"/>
        <v>1824.3169364441703</v>
      </c>
      <c r="L57" s="165">
        <f>SUMIF('CC Summary'!$B:$B,'Capex to PA'!$A57,'CC Summary'!H:H)*$C57</f>
        <v>0</v>
      </c>
      <c r="M57" s="165">
        <f>SUMIFS('CC Summary'!$H:$H,'CC Summary'!$A:$A,"Y",'CC Summary'!$B:$B,'Capex to PA'!$A57)*'Capex to PA'!$C57</f>
        <v>0</v>
      </c>
      <c r="N57" s="165">
        <f>SUMIF('CC Summary'!$B:$B,'Capex to PA'!$A57,'CC Summary'!P:P)*$C57</f>
        <v>0</v>
      </c>
      <c r="O57" s="165">
        <f t="shared" si="14"/>
        <v>0</v>
      </c>
      <c r="P57" s="165">
        <f t="shared" si="15"/>
        <v>0</v>
      </c>
      <c r="Q57" s="174">
        <f t="shared" si="5"/>
        <v>0</v>
      </c>
    </row>
    <row r="58" spans="1:17">
      <c r="A58" s="70" t="s">
        <v>223</v>
      </c>
      <c r="B58" s="9">
        <v>47200</v>
      </c>
      <c r="C58" s="32">
        <v>0</v>
      </c>
      <c r="D58" s="7">
        <f>SUMIF('CC Summary'!$B:$B,'Capex to PA'!$A58,'CC Summary'!K:K)*$C58</f>
        <v>0</v>
      </c>
      <c r="E58" s="35"/>
      <c r="F58" s="135">
        <f>SUMIFS('CC Summary'!$K:$K,'CC Summary'!$A:$A,"Y",'CC Summary'!$B:$B,'Capex to PA'!$A58)*'Capex to PA'!$C58</f>
        <v>0</v>
      </c>
      <c r="G58" s="7">
        <f>SUMIF('CC Summary'!$B:$B,'Capex to PA'!$A58,'CC Summary'!O:O)*$C58</f>
        <v>0</v>
      </c>
      <c r="H58" s="164">
        <f t="shared" si="12"/>
        <v>0</v>
      </c>
      <c r="I58" s="7">
        <f t="shared" si="13"/>
        <v>0</v>
      </c>
      <c r="J58" s="59">
        <f t="shared" si="4"/>
        <v>0</v>
      </c>
      <c r="L58" s="165">
        <f>SUMIF('CC Summary'!$B:$B,'Capex to PA'!$A58,'CC Summary'!H:H)*$C58</f>
        <v>0</v>
      </c>
      <c r="M58" s="165">
        <f>SUMIFS('CC Summary'!$H:$H,'CC Summary'!$A:$A,"Y",'CC Summary'!$B:$B,'Capex to PA'!$A58)*'Capex to PA'!$C58</f>
        <v>0</v>
      </c>
      <c r="N58" s="165">
        <f>SUMIF('CC Summary'!$B:$B,'Capex to PA'!$A58,'CC Summary'!P:P)*$C58</f>
        <v>0</v>
      </c>
      <c r="O58" s="165">
        <f t="shared" si="14"/>
        <v>0</v>
      </c>
      <c r="P58" s="165">
        <f t="shared" si="15"/>
        <v>0</v>
      </c>
      <c r="Q58" s="174">
        <f t="shared" si="5"/>
        <v>0</v>
      </c>
    </row>
    <row r="59" spans="1:17">
      <c r="A59" s="70" t="s">
        <v>223</v>
      </c>
      <c r="B59" s="9">
        <v>47301</v>
      </c>
      <c r="C59" s="32">
        <v>4.2074E-2</v>
      </c>
      <c r="D59" s="7">
        <f>SUMIF('CC Summary'!$B:$B,'Capex to PA'!$A59,'CC Summary'!K:K)*$C59</f>
        <v>2891235.6011189888</v>
      </c>
      <c r="E59" s="35"/>
      <c r="F59" s="135">
        <f>SUMIFS('CC Summary'!$K:$K,'CC Summary'!$A:$A,"Y",'CC Summary'!$B:$B,'Capex to PA'!$A59)*'Capex to PA'!$C59</f>
        <v>0</v>
      </c>
      <c r="G59" s="7">
        <f>SUMIF('CC Summary'!$B:$B,'Capex to PA'!$A59,'CC Summary'!O:O)*$C59</f>
        <v>17236.988723097242</v>
      </c>
      <c r="H59" s="164">
        <f t="shared" si="12"/>
        <v>5.0713165760202109E-3</v>
      </c>
      <c r="I59" s="7">
        <f t="shared" si="13"/>
        <v>17236.988723097242</v>
      </c>
      <c r="J59" s="59">
        <f t="shared" si="4"/>
        <v>17236.988723097242</v>
      </c>
      <c r="L59" s="165">
        <f>SUMIF('CC Summary'!$B:$B,'Capex to PA'!$A59,'CC Summary'!H:H)*$C59</f>
        <v>0</v>
      </c>
      <c r="M59" s="165">
        <f>SUMIFS('CC Summary'!$H:$H,'CC Summary'!$A:$A,"Y",'CC Summary'!$B:$B,'Capex to PA'!$A59)*'Capex to PA'!$C59</f>
        <v>0</v>
      </c>
      <c r="N59" s="165">
        <f>SUMIF('CC Summary'!$B:$B,'Capex to PA'!$A59,'CC Summary'!P:P)*$C59</f>
        <v>0</v>
      </c>
      <c r="O59" s="165">
        <f t="shared" si="14"/>
        <v>0</v>
      </c>
      <c r="P59" s="165">
        <f t="shared" si="15"/>
        <v>0</v>
      </c>
      <c r="Q59" s="174">
        <f t="shared" si="5"/>
        <v>0</v>
      </c>
    </row>
    <row r="60" spans="1:17">
      <c r="A60" s="70" t="s">
        <v>223</v>
      </c>
      <c r="B60" s="9">
        <v>47302</v>
      </c>
      <c r="C60" s="32">
        <v>0.54145900000000002</v>
      </c>
      <c r="D60" s="7">
        <f>SUMIF('CC Summary'!$B:$B,'Capex to PA'!$A60,'CC Summary'!K:K)*$C60</f>
        <v>37207908.383949392</v>
      </c>
      <c r="E60" s="35"/>
      <c r="F60" s="135">
        <f>SUMIFS('CC Summary'!$K:$K,'CC Summary'!$A:$A,"Y",'CC Summary'!$B:$B,'Capex to PA'!$A60)*'Capex to PA'!$C60</f>
        <v>0</v>
      </c>
      <c r="G60" s="7">
        <f>SUMIF('CC Summary'!$B:$B,'Capex to PA'!$A60,'CC Summary'!O:O)*$C60</f>
        <v>221826.36965868494</v>
      </c>
      <c r="H60" s="164">
        <f t="shared" si="12"/>
        <v>6.5263820933006783E-2</v>
      </c>
      <c r="I60" s="7">
        <f t="shared" si="13"/>
        <v>221826.36965868494</v>
      </c>
      <c r="J60" s="59">
        <f t="shared" si="4"/>
        <v>221826.36965868494</v>
      </c>
      <c r="L60" s="165">
        <f>SUMIF('CC Summary'!$B:$B,'Capex to PA'!$A60,'CC Summary'!H:H)*$C60</f>
        <v>0</v>
      </c>
      <c r="M60" s="165">
        <f>SUMIFS('CC Summary'!$H:$H,'CC Summary'!$A:$A,"Y",'CC Summary'!$B:$B,'Capex to PA'!$A60)*'Capex to PA'!$C60</f>
        <v>0</v>
      </c>
      <c r="N60" s="165">
        <f>SUMIF('CC Summary'!$B:$B,'Capex to PA'!$A60,'CC Summary'!P:P)*$C60</f>
        <v>0</v>
      </c>
      <c r="O60" s="165">
        <f t="shared" si="14"/>
        <v>0</v>
      </c>
      <c r="P60" s="165">
        <f t="shared" si="15"/>
        <v>0</v>
      </c>
      <c r="Q60" s="174">
        <f t="shared" si="5"/>
        <v>0</v>
      </c>
    </row>
    <row r="61" spans="1:17">
      <c r="A61" s="70" t="s">
        <v>223</v>
      </c>
      <c r="B61" s="9">
        <v>47400</v>
      </c>
      <c r="C61" s="32">
        <v>6.293E-3</v>
      </c>
      <c r="D61" s="7">
        <f>SUMIF('CC Summary'!$B:$B,'Capex to PA'!$A61,'CC Summary'!K:K)*$C61</f>
        <v>432441.54674720246</v>
      </c>
      <c r="E61" s="35"/>
      <c r="F61" s="135">
        <f>SUMIFS('CC Summary'!$K:$K,'CC Summary'!$A:$A,"Y",'CC Summary'!$B:$B,'Capex to PA'!$A61)*'Capex to PA'!$C61</f>
        <v>0</v>
      </c>
      <c r="G61" s="7">
        <f>SUMIF('CC Summary'!$B:$B,'Capex to PA'!$A61,'CC Summary'!O:O)*$C61</f>
        <v>2578.133052109401</v>
      </c>
      <c r="H61" s="164">
        <f t="shared" si="12"/>
        <v>7.5851583431323815E-4</v>
      </c>
      <c r="I61" s="7">
        <f t="shared" si="13"/>
        <v>2578.133052109401</v>
      </c>
      <c r="J61" s="59">
        <f t="shared" si="4"/>
        <v>2578.133052109401</v>
      </c>
      <c r="L61" s="165">
        <f>SUMIF('CC Summary'!$B:$B,'Capex to PA'!$A61,'CC Summary'!H:H)*$C61</f>
        <v>0</v>
      </c>
      <c r="M61" s="165">
        <f>SUMIFS('CC Summary'!$H:$H,'CC Summary'!$A:$A,"Y",'CC Summary'!$B:$B,'Capex to PA'!$A61)*'Capex to PA'!$C61</f>
        <v>0</v>
      </c>
      <c r="N61" s="165">
        <f>SUMIF('CC Summary'!$B:$B,'Capex to PA'!$A61,'CC Summary'!P:P)*$C61</f>
        <v>0</v>
      </c>
      <c r="O61" s="165">
        <f t="shared" si="14"/>
        <v>0</v>
      </c>
      <c r="P61" s="165">
        <f t="shared" si="15"/>
        <v>0</v>
      </c>
      <c r="Q61" s="174">
        <f t="shared" si="5"/>
        <v>0</v>
      </c>
    </row>
    <row r="62" spans="1:17">
      <c r="A62" s="70" t="s">
        <v>223</v>
      </c>
      <c r="B62" s="9">
        <v>47401</v>
      </c>
      <c r="C62" s="32">
        <v>3.0537999999999999E-2</v>
      </c>
      <c r="D62" s="7">
        <f>SUMIF('CC Summary'!$B:$B,'Capex to PA'!$A62,'CC Summary'!K:K)*$C62</f>
        <v>2098506.2695957525</v>
      </c>
      <c r="E62" s="35"/>
      <c r="F62" s="135">
        <f>SUMIFS('CC Summary'!$K:$K,'CC Summary'!$A:$A,"Y",'CC Summary'!$B:$B,'Capex to PA'!$A62)*'Capex to PA'!$C62</f>
        <v>0</v>
      </c>
      <c r="G62" s="7">
        <f>SUMIF('CC Summary'!$B:$B,'Capex to PA'!$A62,'CC Summary'!O:O)*$C62</f>
        <v>12510.88942401349</v>
      </c>
      <c r="H62" s="164">
        <f t="shared" si="12"/>
        <v>3.6808448352546753E-3</v>
      </c>
      <c r="I62" s="7">
        <f t="shared" si="13"/>
        <v>12510.88942401349</v>
      </c>
      <c r="J62" s="59">
        <f t="shared" si="4"/>
        <v>12510.88942401349</v>
      </c>
      <c r="L62" s="165">
        <f>SUMIF('CC Summary'!$B:$B,'Capex to PA'!$A62,'CC Summary'!H:H)*$C62</f>
        <v>0</v>
      </c>
      <c r="M62" s="165">
        <f>SUMIFS('CC Summary'!$H:$H,'CC Summary'!$A:$A,"Y",'CC Summary'!$B:$B,'Capex to PA'!$A62)*'Capex to PA'!$C62</f>
        <v>0</v>
      </c>
      <c r="N62" s="165">
        <f>SUMIF('CC Summary'!$B:$B,'Capex to PA'!$A62,'CC Summary'!P:P)*$C62</f>
        <v>0</v>
      </c>
      <c r="O62" s="165">
        <f t="shared" si="14"/>
        <v>0</v>
      </c>
      <c r="P62" s="165">
        <f t="shared" si="15"/>
        <v>0</v>
      </c>
      <c r="Q62" s="174">
        <f t="shared" si="5"/>
        <v>0</v>
      </c>
    </row>
    <row r="63" spans="1:17">
      <c r="A63" s="70" t="s">
        <v>223</v>
      </c>
      <c r="B63" s="9">
        <v>47501</v>
      </c>
      <c r="C63" s="32">
        <v>4.4351000000000002E-2</v>
      </c>
      <c r="D63" s="7">
        <f>SUMIF('CC Summary'!$B:$B,'Capex to PA'!$A63,'CC Summary'!K:K)*$C63</f>
        <v>3047706.1877936083</v>
      </c>
      <c r="E63" s="35"/>
      <c r="F63" s="135">
        <f>SUMIFS('CC Summary'!$K:$K,'CC Summary'!$A:$A,"Y",'CC Summary'!$B:$B,'Capex to PA'!$A63)*'Capex to PA'!$C63</f>
        <v>0</v>
      </c>
      <c r="G63" s="7">
        <f>SUMIF('CC Summary'!$B:$B,'Capex to PA'!$A63,'CC Summary'!O:O)*$C63</f>
        <v>18169.836166232966</v>
      </c>
      <c r="H63" s="164">
        <f t="shared" si="12"/>
        <v>5.3457708195815083E-3</v>
      </c>
      <c r="I63" s="7">
        <f t="shared" si="13"/>
        <v>18169.836166232966</v>
      </c>
      <c r="J63" s="59">
        <f t="shared" si="4"/>
        <v>18169.836166232966</v>
      </c>
      <c r="L63" s="165">
        <f>SUMIF('CC Summary'!$B:$B,'Capex to PA'!$A63,'CC Summary'!H:H)*$C63</f>
        <v>0</v>
      </c>
      <c r="M63" s="165">
        <f>SUMIFS('CC Summary'!$H:$H,'CC Summary'!$A:$A,"Y",'CC Summary'!$B:$B,'Capex to PA'!$A63)*'Capex to PA'!$C63</f>
        <v>0</v>
      </c>
      <c r="N63" s="165">
        <f>SUMIF('CC Summary'!$B:$B,'Capex to PA'!$A63,'CC Summary'!P:P)*$C63</f>
        <v>0</v>
      </c>
      <c r="O63" s="165">
        <f t="shared" si="14"/>
        <v>0</v>
      </c>
      <c r="P63" s="165">
        <f t="shared" si="15"/>
        <v>0</v>
      </c>
      <c r="Q63" s="174">
        <f t="shared" si="5"/>
        <v>0</v>
      </c>
    </row>
    <row r="64" spans="1:17">
      <c r="A64" s="70" t="s">
        <v>223</v>
      </c>
      <c r="B64" s="9">
        <v>47502</v>
      </c>
      <c r="C64" s="32">
        <v>0.22636500000000001</v>
      </c>
      <c r="D64" s="7">
        <f>SUMIF('CC Summary'!$B:$B,'Capex to PA'!$A64,'CC Summary'!K:K)*$C64</f>
        <v>15555320.312955745</v>
      </c>
      <c r="E64" s="35"/>
      <c r="F64" s="135">
        <f>SUMIFS('CC Summary'!$K:$K,'CC Summary'!$A:$A,"Y",'CC Summary'!$B:$B,'Capex to PA'!$A64)*'Capex to PA'!$C64</f>
        <v>0</v>
      </c>
      <c r="G64" s="7">
        <f>SUMIF('CC Summary'!$B:$B,'Capex to PA'!$A64,'CC Summary'!O:O)*$C64</f>
        <v>92737.817947043484</v>
      </c>
      <c r="H64" s="164">
        <f t="shared" si="12"/>
        <v>2.7284512447849386E-2</v>
      </c>
      <c r="I64" s="7">
        <f t="shared" si="13"/>
        <v>92737.817947043484</v>
      </c>
      <c r="J64" s="59">
        <f t="shared" si="4"/>
        <v>92737.817947043484</v>
      </c>
      <c r="L64" s="165">
        <f>SUMIF('CC Summary'!$B:$B,'Capex to PA'!$A64,'CC Summary'!H:H)*$C64</f>
        <v>0</v>
      </c>
      <c r="M64" s="165">
        <f>SUMIFS('CC Summary'!$H:$H,'CC Summary'!$A:$A,"Y",'CC Summary'!$B:$B,'Capex to PA'!$A64)*'Capex to PA'!$C64</f>
        <v>0</v>
      </c>
      <c r="N64" s="165">
        <f>SUMIF('CC Summary'!$B:$B,'Capex to PA'!$A64,'CC Summary'!P:P)*$C64</f>
        <v>0</v>
      </c>
      <c r="O64" s="165">
        <f t="shared" si="14"/>
        <v>0</v>
      </c>
      <c r="P64" s="165">
        <f t="shared" si="15"/>
        <v>0</v>
      </c>
      <c r="Q64" s="174">
        <f t="shared" si="5"/>
        <v>0</v>
      </c>
    </row>
    <row r="65" spans="1:17">
      <c r="A65" s="70" t="s">
        <v>223</v>
      </c>
      <c r="B65" s="9">
        <v>47700</v>
      </c>
      <c r="C65" s="32">
        <v>1.9907000000000001E-2</v>
      </c>
      <c r="D65" s="7">
        <f>SUMIF('CC Summary'!$B:$B,'Capex to PA'!$A65,'CC Summary'!K:K)*$C65</f>
        <v>1367966.6091048087</v>
      </c>
      <c r="E65" s="35"/>
      <c r="F65" s="135">
        <f>SUMIFS('CC Summary'!$K:$K,'CC Summary'!$A:$A,"Y",'CC Summary'!$B:$B,'Capex to PA'!$A65)*'Capex to PA'!$C65</f>
        <v>0</v>
      </c>
      <c r="G65" s="7">
        <f>SUMIF('CC Summary'!$B:$B,'Capex to PA'!$A65,'CC Summary'!O:O)*$C65</f>
        <v>8155.5529426889962</v>
      </c>
      <c r="H65" s="164">
        <f t="shared" si="12"/>
        <v>2.3994556989788076E-3</v>
      </c>
      <c r="I65" s="7">
        <f t="shared" si="13"/>
        <v>8155.5529426889971</v>
      </c>
      <c r="J65" s="59">
        <f t="shared" si="4"/>
        <v>8155.5529426889971</v>
      </c>
      <c r="L65" s="165">
        <f>SUMIF('CC Summary'!$B:$B,'Capex to PA'!$A65,'CC Summary'!H:H)*$C65</f>
        <v>0</v>
      </c>
      <c r="M65" s="165">
        <f>SUMIFS('CC Summary'!$H:$H,'CC Summary'!$A:$A,"Y",'CC Summary'!$B:$B,'Capex to PA'!$A65)*'Capex to PA'!$C65</f>
        <v>0</v>
      </c>
      <c r="N65" s="165">
        <f>SUMIF('CC Summary'!$B:$B,'Capex to PA'!$A65,'CC Summary'!P:P)*$C65</f>
        <v>0</v>
      </c>
      <c r="O65" s="165">
        <f t="shared" si="14"/>
        <v>0</v>
      </c>
      <c r="P65" s="165">
        <f t="shared" si="15"/>
        <v>0</v>
      </c>
      <c r="Q65" s="174">
        <f t="shared" si="5"/>
        <v>0</v>
      </c>
    </row>
    <row r="66" spans="1:17">
      <c r="A66" s="70" t="s">
        <v>223</v>
      </c>
      <c r="B66" s="9">
        <v>47800</v>
      </c>
      <c r="C66" s="32">
        <v>8.4559999999999996E-2</v>
      </c>
      <c r="D66" s="7">
        <f>SUMIF('CC Summary'!$B:$B,'Capex to PA'!$A66,'CC Summary'!K:K)*$C66</f>
        <v>5810782.9640780929</v>
      </c>
      <c r="E66" s="35"/>
      <c r="F66" s="135">
        <f>SUMIFS('CC Summary'!$K:$K,'CC Summary'!$A:$A,"Y",'CC Summary'!$B:$B,'Capex to PA'!$A66)*'Capex to PA'!$C66</f>
        <v>0</v>
      </c>
      <c r="G66" s="7">
        <f>SUMIF('CC Summary'!$B:$B,'Capex to PA'!$A66,'CC Summary'!O:O)*$C66</f>
        <v>34642.766706876042</v>
      </c>
      <c r="H66" s="164">
        <f t="shared" si="12"/>
        <v>1.0192292857067761E-2</v>
      </c>
      <c r="I66" s="7">
        <f t="shared" si="13"/>
        <v>34642.766706876042</v>
      </c>
      <c r="J66" s="59">
        <f t="shared" si="4"/>
        <v>34642.766706876042</v>
      </c>
      <c r="L66" s="165">
        <f>SUMIF('CC Summary'!$B:$B,'Capex to PA'!$A66,'CC Summary'!H:H)*$C66</f>
        <v>0</v>
      </c>
      <c r="M66" s="165">
        <f>SUMIFS('CC Summary'!$H:$H,'CC Summary'!$A:$A,"Y",'CC Summary'!$B:$B,'Capex to PA'!$A66)*'Capex to PA'!$C66</f>
        <v>0</v>
      </c>
      <c r="N66" s="165">
        <f>SUMIF('CC Summary'!$B:$B,'Capex to PA'!$A66,'CC Summary'!P:P)*$C66</f>
        <v>0</v>
      </c>
      <c r="O66" s="165">
        <f t="shared" si="14"/>
        <v>0</v>
      </c>
      <c r="P66" s="165">
        <f t="shared" si="15"/>
        <v>0</v>
      </c>
      <c r="Q66" s="174">
        <f t="shared" si="5"/>
        <v>0</v>
      </c>
    </row>
    <row r="67" spans="1:17">
      <c r="A67" s="70" t="s">
        <v>223</v>
      </c>
      <c r="B67" s="9">
        <v>49500</v>
      </c>
      <c r="C67" s="32">
        <v>0</v>
      </c>
      <c r="D67" s="7">
        <f>SUMIF('CC Summary'!$B:$B,'Capex to PA'!$A67,'CC Summary'!K:K)*$C67</f>
        <v>0</v>
      </c>
      <c r="E67" s="35"/>
      <c r="F67" s="135">
        <f>SUMIFS('CC Summary'!$K:$K,'CC Summary'!$A:$A,"Y",'CC Summary'!$B:$B,'Capex to PA'!$A67)*'Capex to PA'!$C67</f>
        <v>0</v>
      </c>
      <c r="G67" s="7">
        <f>SUMIF('CC Summary'!$B:$B,'Capex to PA'!$A67,'CC Summary'!O:O)*$C67</f>
        <v>0</v>
      </c>
      <c r="H67" s="164">
        <f t="shared" si="12"/>
        <v>0</v>
      </c>
      <c r="I67" s="7">
        <f t="shared" si="13"/>
        <v>0</v>
      </c>
      <c r="J67" s="59">
        <f t="shared" si="4"/>
        <v>0</v>
      </c>
      <c r="L67" s="165">
        <f>SUMIF('CC Summary'!$B:$B,'Capex to PA'!$A67,'CC Summary'!H:H)*$C67</f>
        <v>0</v>
      </c>
      <c r="M67" s="165">
        <f>SUMIFS('CC Summary'!$H:$H,'CC Summary'!$A:$A,"Y",'CC Summary'!$B:$B,'Capex to PA'!$A67)*'Capex to PA'!$C67</f>
        <v>0</v>
      </c>
      <c r="N67" s="165">
        <f>SUMIF('CC Summary'!$B:$B,'Capex to PA'!$A67,'CC Summary'!P:P)*$C67</f>
        <v>0</v>
      </c>
      <c r="O67" s="165">
        <f t="shared" si="14"/>
        <v>0</v>
      </c>
      <c r="P67" s="165">
        <f t="shared" si="15"/>
        <v>0</v>
      </c>
      <c r="Q67" s="174">
        <f t="shared" si="5"/>
        <v>0</v>
      </c>
    </row>
    <row r="68" spans="1:17">
      <c r="A68" s="70" t="s">
        <v>348</v>
      </c>
      <c r="B68" s="33"/>
      <c r="C68" s="32">
        <v>1</v>
      </c>
      <c r="D68" s="7">
        <f>SUMIF('CC Summary'!$B:$B,'Capex to PA'!$A68,'CC Summary'!K:K)*$C68</f>
        <v>0</v>
      </c>
      <c r="E68" s="35"/>
      <c r="F68" s="135">
        <f>SUMIFS('CC Summary'!$K:$K,'CC Summary'!$A:$A,"Y",'CC Summary'!$B:$B,'Capex to PA'!$A68)*'Capex to PA'!$C68</f>
        <v>0</v>
      </c>
      <c r="G68" s="7">
        <f>SUMIF('CC Summary'!$B:$B,'Capex to PA'!$A68,'CC Summary'!O:O)*$C68</f>
        <v>0</v>
      </c>
      <c r="H68" s="164">
        <f t="shared" si="12"/>
        <v>0</v>
      </c>
      <c r="I68" s="7">
        <f t="shared" si="13"/>
        <v>0</v>
      </c>
      <c r="J68" s="59">
        <f t="shared" si="4"/>
        <v>0</v>
      </c>
      <c r="L68" s="165">
        <f>SUMIF('CC Summary'!$B:$B,'Capex to PA'!$A68,'CC Summary'!H:H)*$C68</f>
        <v>0</v>
      </c>
      <c r="M68" s="165">
        <f>SUMIFS('CC Summary'!$H:$H,'CC Summary'!$A:$A,"Y",'CC Summary'!$B:$B,'Capex to PA'!$A68)*'Capex to PA'!$C68</f>
        <v>0</v>
      </c>
      <c r="N68" s="165">
        <f>SUMIF('CC Summary'!$B:$B,'Capex to PA'!$A68,'CC Summary'!P:P)*$C68</f>
        <v>0</v>
      </c>
      <c r="O68" s="165">
        <f t="shared" si="14"/>
        <v>0</v>
      </c>
      <c r="P68" s="165">
        <f t="shared" si="15"/>
        <v>0</v>
      </c>
      <c r="Q68" s="174">
        <f t="shared" si="5"/>
        <v>0</v>
      </c>
    </row>
    <row r="69" spans="1:17">
      <c r="A69" s="70" t="s">
        <v>238</v>
      </c>
      <c r="B69" s="9">
        <v>44301</v>
      </c>
      <c r="C69" s="32">
        <v>0</v>
      </c>
      <c r="D69" s="7">
        <f>SUMIF('CC Summary'!$B:$B,'Capex to PA'!$A69,'CC Summary'!K:K)*$C69</f>
        <v>0</v>
      </c>
      <c r="E69" s="35"/>
      <c r="F69" s="135">
        <f>SUMIFS('CC Summary'!$K:$K,'CC Summary'!$A:$A,"Y",'CC Summary'!$B:$B,'Capex to PA'!$A69)*'Capex to PA'!$C69</f>
        <v>0</v>
      </c>
      <c r="G69" s="7">
        <f>SUMIF('CC Summary'!$B:$B,'Capex to PA'!$A69,'CC Summary'!O:O)*$C69</f>
        <v>0</v>
      </c>
      <c r="H69" s="164">
        <f t="shared" si="12"/>
        <v>0</v>
      </c>
      <c r="I69" s="7">
        <f t="shared" si="13"/>
        <v>0</v>
      </c>
      <c r="J69" s="59">
        <f t="shared" si="4"/>
        <v>0</v>
      </c>
      <c r="L69" s="165">
        <f>SUMIF('CC Summary'!$B:$B,'Capex to PA'!$A69,'CC Summary'!H:H)*$C69</f>
        <v>0</v>
      </c>
      <c r="M69" s="165">
        <f>SUMIFS('CC Summary'!$H:$H,'CC Summary'!$A:$A,"Y",'CC Summary'!$B:$B,'Capex to PA'!$A69)*'Capex to PA'!$C69</f>
        <v>0</v>
      </c>
      <c r="N69" s="165">
        <f>SUMIF('CC Summary'!$B:$B,'Capex to PA'!$A69,'CC Summary'!P:P)*$C69</f>
        <v>0</v>
      </c>
      <c r="O69" s="165">
        <f t="shared" si="14"/>
        <v>0</v>
      </c>
      <c r="P69" s="165">
        <f t="shared" si="15"/>
        <v>0</v>
      </c>
      <c r="Q69" s="174">
        <f t="shared" si="5"/>
        <v>0</v>
      </c>
    </row>
    <row r="70" spans="1:17">
      <c r="A70" s="70" t="s">
        <v>238</v>
      </c>
      <c r="B70" s="9">
        <v>45500</v>
      </c>
      <c r="C70" s="32">
        <v>0</v>
      </c>
      <c r="D70" s="7">
        <f>SUMIF('CC Summary'!$B:$B,'Capex to PA'!$A70,'CC Summary'!K:K)*$C70</f>
        <v>0</v>
      </c>
      <c r="E70" s="35"/>
      <c r="F70" s="135">
        <f>SUMIFS('CC Summary'!$K:$K,'CC Summary'!$A:$A,"Y",'CC Summary'!$B:$B,'Capex to PA'!$A70)*'Capex to PA'!$C70</f>
        <v>0</v>
      </c>
      <c r="G70" s="7">
        <f>SUMIF('CC Summary'!$B:$B,'Capex to PA'!$A70,'CC Summary'!O:O)*$C70</f>
        <v>0</v>
      </c>
      <c r="H70" s="164">
        <f t="shared" si="12"/>
        <v>0</v>
      </c>
      <c r="I70" s="7">
        <f t="shared" si="13"/>
        <v>0</v>
      </c>
      <c r="J70" s="59">
        <f t="shared" si="4"/>
        <v>0</v>
      </c>
      <c r="L70" s="165">
        <f>SUMIF('CC Summary'!$B:$B,'Capex to PA'!$A70,'CC Summary'!H:H)*$C70</f>
        <v>0</v>
      </c>
      <c r="M70" s="165">
        <f>SUMIFS('CC Summary'!$H:$H,'CC Summary'!$A:$A,"Y",'CC Summary'!$B:$B,'Capex to PA'!$A70)*'Capex to PA'!$C70</f>
        <v>0</v>
      </c>
      <c r="N70" s="165">
        <f>SUMIF('CC Summary'!$B:$B,'Capex to PA'!$A70,'CC Summary'!P:P)*$C70</f>
        <v>0</v>
      </c>
      <c r="O70" s="165">
        <f t="shared" si="14"/>
        <v>0</v>
      </c>
      <c r="P70" s="165">
        <f t="shared" si="15"/>
        <v>0</v>
      </c>
      <c r="Q70" s="174">
        <f t="shared" si="5"/>
        <v>0</v>
      </c>
    </row>
    <row r="71" spans="1:17">
      <c r="A71" s="70" t="s">
        <v>238</v>
      </c>
      <c r="B71" s="9">
        <v>45700</v>
      </c>
      <c r="C71" s="32">
        <v>0</v>
      </c>
      <c r="D71" s="7">
        <f>SUMIF('CC Summary'!$B:$B,'Capex to PA'!$A71,'CC Summary'!K:K)*$C71</f>
        <v>0</v>
      </c>
      <c r="E71" s="35"/>
      <c r="F71" s="135">
        <f>SUMIFS('CC Summary'!$K:$K,'CC Summary'!$A:$A,"Y",'CC Summary'!$B:$B,'Capex to PA'!$A71)*'Capex to PA'!$C71</f>
        <v>0</v>
      </c>
      <c r="G71" s="7">
        <f>SUMIF('CC Summary'!$B:$B,'Capex to PA'!$A71,'CC Summary'!O:O)*$C71</f>
        <v>0</v>
      </c>
      <c r="H71" s="164">
        <f t="shared" si="12"/>
        <v>0</v>
      </c>
      <c r="I71" s="7">
        <f t="shared" si="13"/>
        <v>0</v>
      </c>
      <c r="J71" s="59">
        <f t="shared" si="4"/>
        <v>0</v>
      </c>
      <c r="L71" s="165">
        <f>SUMIF('CC Summary'!$B:$B,'Capex to PA'!$A71,'CC Summary'!H:H)*$C71</f>
        <v>0</v>
      </c>
      <c r="M71" s="165">
        <f>SUMIFS('CC Summary'!$H:$H,'CC Summary'!$A:$A,"Y",'CC Summary'!$B:$B,'Capex to PA'!$A71)*'Capex to PA'!$C71</f>
        <v>0</v>
      </c>
      <c r="N71" s="165">
        <f>SUMIF('CC Summary'!$B:$B,'Capex to PA'!$A71,'CC Summary'!P:P)*$C71</f>
        <v>0</v>
      </c>
      <c r="O71" s="165">
        <f t="shared" si="14"/>
        <v>0</v>
      </c>
      <c r="P71" s="165">
        <f t="shared" si="15"/>
        <v>0</v>
      </c>
      <c r="Q71" s="174">
        <f t="shared" si="5"/>
        <v>0</v>
      </c>
    </row>
    <row r="72" spans="1:17">
      <c r="A72" s="70" t="s">
        <v>238</v>
      </c>
      <c r="B72" s="9">
        <v>46000</v>
      </c>
      <c r="C72" s="32">
        <v>9.2100000000000005E-4</v>
      </c>
      <c r="D72" s="7">
        <f>SUMIF('CC Summary'!$B:$B,'Capex to PA'!$A72,'CC Summary'!K:K)*$C72</f>
        <v>108704.57369589001</v>
      </c>
      <c r="E72" s="35"/>
      <c r="F72" s="135">
        <f>SUMIFS('CC Summary'!$K:$K,'CC Summary'!$A:$A,"Y",'CC Summary'!$B:$B,'Capex to PA'!$A72)*'Capex to PA'!$C72</f>
        <v>0</v>
      </c>
      <c r="G72" s="7">
        <f>SUMIF('CC Summary'!$B:$B,'Capex to PA'!$A72,'CC Summary'!O:O)*$C72</f>
        <v>648.0756913134162</v>
      </c>
      <c r="H72" s="164">
        <f t="shared" si="12"/>
        <v>1.9067118095108493E-4</v>
      </c>
      <c r="I72" s="7">
        <f t="shared" si="13"/>
        <v>648.0756913134162</v>
      </c>
      <c r="J72" s="59">
        <f t="shared" si="4"/>
        <v>648.0756913134162</v>
      </c>
      <c r="L72" s="165">
        <f>SUMIF('CC Summary'!$B:$B,'Capex to PA'!$A72,'CC Summary'!H:H)*$C72</f>
        <v>0</v>
      </c>
      <c r="M72" s="165">
        <f>SUMIFS('CC Summary'!$H:$H,'CC Summary'!$A:$A,"Y",'CC Summary'!$B:$B,'Capex to PA'!$A72)*'Capex to PA'!$C72</f>
        <v>0</v>
      </c>
      <c r="N72" s="165">
        <f>SUMIF('CC Summary'!$B:$B,'Capex to PA'!$A72,'CC Summary'!P:P)*$C72</f>
        <v>0</v>
      </c>
      <c r="O72" s="165">
        <f t="shared" si="14"/>
        <v>0</v>
      </c>
      <c r="P72" s="165">
        <f t="shared" si="15"/>
        <v>0</v>
      </c>
      <c r="Q72" s="174">
        <f t="shared" si="5"/>
        <v>0</v>
      </c>
    </row>
    <row r="73" spans="1:17">
      <c r="A73" s="70" t="s">
        <v>238</v>
      </c>
      <c r="B73" s="9">
        <v>46100</v>
      </c>
      <c r="C73" s="32">
        <v>1.4400000000000001E-3</v>
      </c>
      <c r="D73" s="7">
        <f>SUMIF('CC Summary'!$B:$B,'Capex to PA'!$A73,'CC Summary'!K:K)*$C73</f>
        <v>169961.54844960003</v>
      </c>
      <c r="E73" s="35"/>
      <c r="F73" s="135">
        <f>SUMIFS('CC Summary'!$K:$K,'CC Summary'!$A:$A,"Y",'CC Summary'!$B:$B,'Capex to PA'!$A73)*'Capex to PA'!$C73</f>
        <v>0</v>
      </c>
      <c r="G73" s="7">
        <f>SUMIF('CC Summary'!$B:$B,'Capex to PA'!$A73,'CC Summary'!O:O)*$C73</f>
        <v>1013.2779538450807</v>
      </c>
      <c r="H73" s="164">
        <f t="shared" si="12"/>
        <v>2.9811780735023054E-4</v>
      </c>
      <c r="I73" s="7">
        <f t="shared" si="13"/>
        <v>1013.2779538450807</v>
      </c>
      <c r="J73" s="59">
        <f t="shared" si="4"/>
        <v>1013.2779538450807</v>
      </c>
      <c r="L73" s="165">
        <f>SUMIF('CC Summary'!$B:$B,'Capex to PA'!$A73,'CC Summary'!H:H)*$C73</f>
        <v>0</v>
      </c>
      <c r="M73" s="165">
        <f>SUMIFS('CC Summary'!$H:$H,'CC Summary'!$A:$A,"Y",'CC Summary'!$B:$B,'Capex to PA'!$A73)*'Capex to PA'!$C73</f>
        <v>0</v>
      </c>
      <c r="N73" s="165">
        <f>SUMIF('CC Summary'!$B:$B,'Capex to PA'!$A73,'CC Summary'!P:P)*$C73</f>
        <v>0</v>
      </c>
      <c r="O73" s="165">
        <f t="shared" si="14"/>
        <v>0</v>
      </c>
      <c r="P73" s="165">
        <f t="shared" si="15"/>
        <v>0</v>
      </c>
      <c r="Q73" s="174">
        <f t="shared" si="5"/>
        <v>0</v>
      </c>
    </row>
    <row r="74" spans="1:17">
      <c r="A74" s="70" t="s">
        <v>238</v>
      </c>
      <c r="B74" s="9">
        <v>46501</v>
      </c>
      <c r="C74" s="32">
        <v>0.15437100000000001</v>
      </c>
      <c r="D74" s="7">
        <f>SUMIF('CC Summary'!$B:$B,'Capex to PA'!$A74,'CC Summary'!K:K)*$C74</f>
        <v>18220232.080356393</v>
      </c>
      <c r="E74" s="35"/>
      <c r="F74" s="135">
        <f>SUMIFS('CC Summary'!$K:$K,'CC Summary'!$A:$A,"Y",'CC Summary'!$B:$B,'Capex to PA'!$A74)*'Capex to PA'!$C74</f>
        <v>0</v>
      </c>
      <c r="G74" s="7">
        <f>SUMIF('CC Summary'!$B:$B,'Capex to PA'!$A74,'CC Summary'!O:O)*$C74</f>
        <v>108625.50764792983</v>
      </c>
      <c r="H74" s="164">
        <f t="shared" si="12"/>
        <v>3.1958850026710027E-2</v>
      </c>
      <c r="I74" s="7">
        <f t="shared" si="13"/>
        <v>108625.50764792983</v>
      </c>
      <c r="J74" s="59">
        <f t="shared" si="4"/>
        <v>108625.50764792983</v>
      </c>
      <c r="L74" s="165">
        <f>SUMIF('CC Summary'!$B:$B,'Capex to PA'!$A74,'CC Summary'!H:H)*$C74</f>
        <v>0</v>
      </c>
      <c r="M74" s="165">
        <f>SUMIFS('CC Summary'!$H:$H,'CC Summary'!$A:$A,"Y",'CC Summary'!$B:$B,'Capex to PA'!$A74)*'Capex to PA'!$C74</f>
        <v>0</v>
      </c>
      <c r="N74" s="165">
        <f>SUMIF('CC Summary'!$B:$B,'Capex to PA'!$A74,'CC Summary'!P:P)*$C74</f>
        <v>0</v>
      </c>
      <c r="O74" s="165">
        <f t="shared" si="14"/>
        <v>0</v>
      </c>
      <c r="P74" s="165">
        <f t="shared" si="15"/>
        <v>0</v>
      </c>
      <c r="Q74" s="174">
        <f t="shared" si="5"/>
        <v>0</v>
      </c>
    </row>
    <row r="75" spans="1:17">
      <c r="A75" s="70" t="s">
        <v>238</v>
      </c>
      <c r="B75" s="9">
        <v>46600</v>
      </c>
      <c r="C75" s="32">
        <v>0</v>
      </c>
      <c r="D75" s="7">
        <f>SUMIF('CC Summary'!$B:$B,'Capex to PA'!$A75,'CC Summary'!K:K)*$C75</f>
        <v>0</v>
      </c>
      <c r="E75" s="35"/>
      <c r="F75" s="135">
        <f>SUMIFS('CC Summary'!$K:$K,'CC Summary'!$A:$A,"Y",'CC Summary'!$B:$B,'Capex to PA'!$A75)*'Capex to PA'!$C75</f>
        <v>0</v>
      </c>
      <c r="G75" s="7">
        <f>SUMIF('CC Summary'!$B:$B,'Capex to PA'!$A75,'CC Summary'!O:O)*$C75</f>
        <v>0</v>
      </c>
      <c r="H75" s="164">
        <f t="shared" si="12"/>
        <v>0</v>
      </c>
      <c r="I75" s="7">
        <f t="shared" si="13"/>
        <v>0</v>
      </c>
      <c r="J75" s="59">
        <f t="shared" si="4"/>
        <v>0</v>
      </c>
      <c r="L75" s="165">
        <f>SUMIF('CC Summary'!$B:$B,'Capex to PA'!$A75,'CC Summary'!H:H)*$C75</f>
        <v>0</v>
      </c>
      <c r="M75" s="165">
        <f>SUMIFS('CC Summary'!$H:$H,'CC Summary'!$A:$A,"Y",'CC Summary'!$B:$B,'Capex to PA'!$A75)*'Capex to PA'!$C75</f>
        <v>0</v>
      </c>
      <c r="N75" s="165">
        <f>SUMIF('CC Summary'!$B:$B,'Capex to PA'!$A75,'CC Summary'!P:P)*$C75</f>
        <v>0</v>
      </c>
      <c r="O75" s="165">
        <f t="shared" si="14"/>
        <v>0</v>
      </c>
      <c r="P75" s="165">
        <f t="shared" si="15"/>
        <v>0</v>
      </c>
      <c r="Q75" s="174">
        <f t="shared" si="5"/>
        <v>0</v>
      </c>
    </row>
    <row r="76" spans="1:17">
      <c r="A76" s="70" t="s">
        <v>238</v>
      </c>
      <c r="B76" s="9">
        <v>46700</v>
      </c>
      <c r="C76" s="32">
        <v>8.9899999999999995E-4</v>
      </c>
      <c r="D76" s="7">
        <f>SUMIF('CC Summary'!$B:$B,'Capex to PA'!$A76,'CC Summary'!K:K)*$C76</f>
        <v>106107.93892791</v>
      </c>
      <c r="E76" s="35"/>
      <c r="F76" s="135">
        <f>SUMIFS('CC Summary'!$K:$K,'CC Summary'!$A:$A,"Y",'CC Summary'!$B:$B,'Capex to PA'!$A76)*'Capex to PA'!$C76</f>
        <v>0</v>
      </c>
      <c r="G76" s="7">
        <f>SUMIF('CC Summary'!$B:$B,'Capex to PA'!$A76,'CC Summary'!O:O)*$C76</f>
        <v>632.59505590744959</v>
      </c>
      <c r="H76" s="164">
        <f t="shared" si="12"/>
        <v>1.8611660333878971E-4</v>
      </c>
      <c r="I76" s="7">
        <f t="shared" si="13"/>
        <v>632.59505590744959</v>
      </c>
      <c r="J76" s="59">
        <f t="shared" si="4"/>
        <v>632.59505590744959</v>
      </c>
      <c r="L76" s="165">
        <f>SUMIF('CC Summary'!$B:$B,'Capex to PA'!$A76,'CC Summary'!H:H)*$C76</f>
        <v>0</v>
      </c>
      <c r="M76" s="165">
        <f>SUMIFS('CC Summary'!$H:$H,'CC Summary'!$A:$A,"Y",'CC Summary'!$B:$B,'Capex to PA'!$A76)*'Capex to PA'!$C76</f>
        <v>0</v>
      </c>
      <c r="N76" s="165">
        <f>SUMIF('CC Summary'!$B:$B,'Capex to PA'!$A76,'CC Summary'!P:P)*$C76</f>
        <v>0</v>
      </c>
      <c r="O76" s="165">
        <f t="shared" si="14"/>
        <v>0</v>
      </c>
      <c r="P76" s="165">
        <f t="shared" si="15"/>
        <v>0</v>
      </c>
      <c r="Q76" s="174">
        <f t="shared" si="5"/>
        <v>0</v>
      </c>
    </row>
    <row r="77" spans="1:17">
      <c r="A77" s="70" t="s">
        <v>238</v>
      </c>
      <c r="B77" s="9">
        <v>47000</v>
      </c>
      <c r="C77" s="32">
        <v>1.34E-3</v>
      </c>
      <c r="D77" s="7">
        <f>SUMIF('CC Summary'!$B:$B,'Capex to PA'!$A77,'CC Summary'!K:K)*$C77</f>
        <v>158158.66314060002</v>
      </c>
      <c r="E77" s="35"/>
      <c r="F77" s="135">
        <f>SUMIFS('CC Summary'!$K:$K,'CC Summary'!$A:$A,"Y",'CC Summary'!$B:$B,'Capex to PA'!$A77)*'Capex to PA'!$C77</f>
        <v>0</v>
      </c>
      <c r="G77" s="7">
        <f>SUMIF('CC Summary'!$B:$B,'Capex to PA'!$A77,'CC Summary'!O:O)*$C77</f>
        <v>942.91142927250564</v>
      </c>
      <c r="H77" s="164">
        <f t="shared" si="12"/>
        <v>2.7741518183979787E-4</v>
      </c>
      <c r="I77" s="7">
        <f t="shared" si="13"/>
        <v>942.91142927250576</v>
      </c>
      <c r="J77" s="59">
        <f t="shared" si="4"/>
        <v>942.91142927250576</v>
      </c>
      <c r="L77" s="165">
        <f>SUMIF('CC Summary'!$B:$B,'Capex to PA'!$A77,'CC Summary'!H:H)*$C77</f>
        <v>0</v>
      </c>
      <c r="M77" s="165">
        <f>SUMIFS('CC Summary'!$H:$H,'CC Summary'!$A:$A,"Y",'CC Summary'!$B:$B,'Capex to PA'!$A77)*'Capex to PA'!$C77</f>
        <v>0</v>
      </c>
      <c r="N77" s="165">
        <f>SUMIF('CC Summary'!$B:$B,'Capex to PA'!$A77,'CC Summary'!P:P)*$C77</f>
        <v>0</v>
      </c>
      <c r="O77" s="165">
        <f t="shared" si="14"/>
        <v>0</v>
      </c>
      <c r="P77" s="165">
        <f t="shared" si="15"/>
        <v>0</v>
      </c>
      <c r="Q77" s="174">
        <f t="shared" si="5"/>
        <v>0</v>
      </c>
    </row>
    <row r="78" spans="1:17">
      <c r="A78" s="70" t="s">
        <v>238</v>
      </c>
      <c r="B78" s="9">
        <v>47100</v>
      </c>
      <c r="C78" s="32">
        <v>1.0790000000000001E-3</v>
      </c>
      <c r="D78" s="7">
        <f>SUMIF('CC Summary'!$B:$B,'Capex to PA'!$A78,'CC Summary'!K:K)*$C78</f>
        <v>127353.13248411001</v>
      </c>
      <c r="E78" s="35"/>
      <c r="F78" s="135">
        <f>SUMIFS('CC Summary'!$K:$K,'CC Summary'!$A:$A,"Y",'CC Summary'!$B:$B,'Capex to PA'!$A78)*'Capex to PA'!$C78</f>
        <v>0</v>
      </c>
      <c r="G78" s="7">
        <f>SUMIF('CC Summary'!$B:$B,'Capex to PA'!$A78,'CC Summary'!O:O)*$C78</f>
        <v>759.25480013808476</v>
      </c>
      <c r="H78" s="164">
        <f t="shared" si="12"/>
        <v>2.2338132925756857E-4</v>
      </c>
      <c r="I78" s="7">
        <f t="shared" si="13"/>
        <v>759.25480013808476</v>
      </c>
      <c r="J78" s="59">
        <f t="shared" si="4"/>
        <v>759.25480013808476</v>
      </c>
      <c r="L78" s="165">
        <f>SUMIF('CC Summary'!$B:$B,'Capex to PA'!$A78,'CC Summary'!H:H)*$C78</f>
        <v>0</v>
      </c>
      <c r="M78" s="165">
        <f>SUMIFS('CC Summary'!$H:$H,'CC Summary'!$A:$A,"Y",'CC Summary'!$B:$B,'Capex to PA'!$A78)*'Capex to PA'!$C78</f>
        <v>0</v>
      </c>
      <c r="N78" s="165">
        <f>SUMIF('CC Summary'!$B:$B,'Capex to PA'!$A78,'CC Summary'!P:P)*$C78</f>
        <v>0</v>
      </c>
      <c r="O78" s="165">
        <f t="shared" si="14"/>
        <v>0</v>
      </c>
      <c r="P78" s="165">
        <f t="shared" si="15"/>
        <v>0</v>
      </c>
      <c r="Q78" s="174">
        <f t="shared" si="5"/>
        <v>0</v>
      </c>
    </row>
    <row r="79" spans="1:17">
      <c r="A79" s="70" t="s">
        <v>238</v>
      </c>
      <c r="B79" s="9">
        <v>47200</v>
      </c>
      <c r="C79" s="32">
        <v>4.1E-5</v>
      </c>
      <c r="D79" s="7">
        <f>SUMIF('CC Summary'!$B:$B,'Capex to PA'!$A79,'CC Summary'!K:K)*$C79</f>
        <v>4839.18297669</v>
      </c>
      <c r="E79" s="35"/>
      <c r="F79" s="135">
        <f>SUMIFS('CC Summary'!$K:$K,'CC Summary'!$A:$A,"Y",'CC Summary'!$B:$B,'Capex to PA'!$A79)*'Capex to PA'!$C79</f>
        <v>0</v>
      </c>
      <c r="G79" s="7">
        <f>SUMIF('CC Summary'!$B:$B,'Capex to PA'!$A79,'CC Summary'!O:O)*$C79</f>
        <v>28.850275074755768</v>
      </c>
      <c r="H79" s="164">
        <f t="shared" si="12"/>
        <v>8.4880764592773969E-6</v>
      </c>
      <c r="I79" s="7">
        <f t="shared" si="13"/>
        <v>28.850275074755768</v>
      </c>
      <c r="J79" s="59">
        <f t="shared" si="4"/>
        <v>28.850275074755768</v>
      </c>
      <c r="L79" s="165">
        <f>SUMIF('CC Summary'!$B:$B,'Capex to PA'!$A79,'CC Summary'!H:H)*$C79</f>
        <v>0</v>
      </c>
      <c r="M79" s="165">
        <f>SUMIFS('CC Summary'!$H:$H,'CC Summary'!$A:$A,"Y",'CC Summary'!$B:$B,'Capex to PA'!$A79)*'Capex to PA'!$C79</f>
        <v>0</v>
      </c>
      <c r="N79" s="165">
        <f>SUMIF('CC Summary'!$B:$B,'Capex to PA'!$A79,'CC Summary'!P:P)*$C79</f>
        <v>0</v>
      </c>
      <c r="O79" s="165">
        <f t="shared" si="14"/>
        <v>0</v>
      </c>
      <c r="P79" s="165">
        <f t="shared" si="15"/>
        <v>0</v>
      </c>
      <c r="Q79" s="174">
        <f t="shared" si="5"/>
        <v>0</v>
      </c>
    </row>
    <row r="80" spans="1:17">
      <c r="A80" s="70" t="s">
        <v>238</v>
      </c>
      <c r="B80" s="9">
        <v>47301</v>
      </c>
      <c r="C80" s="32">
        <v>2.4743000000000001E-2</v>
      </c>
      <c r="D80" s="7">
        <f>SUMIF('CC Summary'!$B:$B,'Capex to PA'!$A80,'CC Summary'!K:K)*$C80</f>
        <v>2920387.9120058701</v>
      </c>
      <c r="E80" s="35"/>
      <c r="F80" s="135">
        <f>SUMIFS('CC Summary'!$K:$K,'CC Summary'!$A:$A,"Y",'CC Summary'!$B:$B,'Capex to PA'!$A80)*'Capex to PA'!$C80</f>
        <v>0</v>
      </c>
      <c r="G80" s="7">
        <f>SUMIF('CC Summary'!$B:$B,'Capex to PA'!$A80,'CC Summary'!O:O)*$C80</f>
        <v>17410.789174992246</v>
      </c>
      <c r="H80" s="164">
        <f t="shared" si="12"/>
        <v>5.1224506300463577E-3</v>
      </c>
      <c r="I80" s="7">
        <f t="shared" si="13"/>
        <v>17410.789174992246</v>
      </c>
      <c r="J80" s="59">
        <f t="shared" si="4"/>
        <v>17410.789174992246</v>
      </c>
      <c r="L80" s="165">
        <f>SUMIF('CC Summary'!$B:$B,'Capex to PA'!$A80,'CC Summary'!H:H)*$C80</f>
        <v>0</v>
      </c>
      <c r="M80" s="165">
        <f>SUMIFS('CC Summary'!$H:$H,'CC Summary'!$A:$A,"Y",'CC Summary'!$B:$B,'Capex to PA'!$A80)*'Capex to PA'!$C80</f>
        <v>0</v>
      </c>
      <c r="N80" s="165">
        <f>SUMIF('CC Summary'!$B:$B,'Capex to PA'!$A80,'CC Summary'!P:P)*$C80</f>
        <v>0</v>
      </c>
      <c r="O80" s="165">
        <f t="shared" si="14"/>
        <v>0</v>
      </c>
      <c r="P80" s="165">
        <f t="shared" si="15"/>
        <v>0</v>
      </c>
      <c r="Q80" s="174">
        <f t="shared" si="5"/>
        <v>0</v>
      </c>
    </row>
    <row r="81" spans="1:17">
      <c r="A81" s="70" t="s">
        <v>238</v>
      </c>
      <c r="B81" s="9">
        <v>47302</v>
      </c>
      <c r="C81" s="32">
        <v>0.11382399999999999</v>
      </c>
      <c r="D81" s="7">
        <f>SUMIF('CC Summary'!$B:$B,'Capex to PA'!$A81,'CC Summary'!K:K)*$C81</f>
        <v>13434516.174116159</v>
      </c>
      <c r="E81" s="35"/>
      <c r="F81" s="135">
        <f>SUMIFS('CC Summary'!$K:$K,'CC Summary'!$A:$A,"Y",'CC Summary'!$B:$B,'Capex to PA'!$A81)*'Capex to PA'!$C81</f>
        <v>0</v>
      </c>
      <c r="G81" s="7">
        <f>SUMIF('CC Summary'!$B:$B,'Capex to PA'!$A81,'CC Summary'!O:O)*$C81</f>
        <v>80093.992929487809</v>
      </c>
      <c r="H81" s="164">
        <f t="shared" si="12"/>
        <v>2.3564556460994885E-2</v>
      </c>
      <c r="I81" s="7">
        <f t="shared" si="13"/>
        <v>80093.992929487809</v>
      </c>
      <c r="J81" s="59">
        <f t="shared" si="4"/>
        <v>80093.992929487809</v>
      </c>
      <c r="L81" s="165">
        <f>SUMIF('CC Summary'!$B:$B,'Capex to PA'!$A81,'CC Summary'!H:H)*$C81</f>
        <v>0</v>
      </c>
      <c r="M81" s="165">
        <f>SUMIFS('CC Summary'!$H:$H,'CC Summary'!$A:$A,"Y",'CC Summary'!$B:$B,'Capex to PA'!$A81)*'Capex to PA'!$C81</f>
        <v>0</v>
      </c>
      <c r="N81" s="165">
        <f>SUMIF('CC Summary'!$B:$B,'Capex to PA'!$A81,'CC Summary'!P:P)*$C81</f>
        <v>0</v>
      </c>
      <c r="O81" s="165">
        <f t="shared" si="14"/>
        <v>0</v>
      </c>
      <c r="P81" s="165">
        <f t="shared" si="15"/>
        <v>0</v>
      </c>
      <c r="Q81" s="174">
        <f t="shared" si="5"/>
        <v>0</v>
      </c>
    </row>
    <row r="82" spans="1:17">
      <c r="A82" s="70" t="s">
        <v>238</v>
      </c>
      <c r="B82" s="9">
        <v>47400</v>
      </c>
      <c r="C82" s="32">
        <v>4.3000000000000002E-5</v>
      </c>
      <c r="D82" s="7">
        <f>SUMIF('CC Summary'!$B:$B,'Capex to PA'!$A82,'CC Summary'!K:K)*$C82</f>
        <v>5075.2406828700005</v>
      </c>
      <c r="E82" s="35"/>
      <c r="F82" s="135">
        <f>SUMIFS('CC Summary'!$K:$K,'CC Summary'!$A:$A,"Y",'CC Summary'!$B:$B,'Capex to PA'!$A82)*'Capex to PA'!$C82</f>
        <v>0</v>
      </c>
      <c r="G82" s="7">
        <f>SUMIF('CC Summary'!$B:$B,'Capex to PA'!$A82,'CC Summary'!O:O)*$C82</f>
        <v>30.257605566207271</v>
      </c>
      <c r="H82" s="164">
        <f t="shared" si="12"/>
        <v>8.9021289694860515E-6</v>
      </c>
      <c r="I82" s="7">
        <f t="shared" si="13"/>
        <v>30.257605566207275</v>
      </c>
      <c r="J82" s="59">
        <f t="shared" si="4"/>
        <v>30.257605566207275</v>
      </c>
      <c r="L82" s="165">
        <f>SUMIF('CC Summary'!$B:$B,'Capex to PA'!$A82,'CC Summary'!H:H)*$C82</f>
        <v>0</v>
      </c>
      <c r="M82" s="165">
        <f>SUMIFS('CC Summary'!$H:$H,'CC Summary'!$A:$A,"Y",'CC Summary'!$B:$B,'Capex to PA'!$A82)*'Capex to PA'!$C82</f>
        <v>0</v>
      </c>
      <c r="N82" s="165">
        <f>SUMIF('CC Summary'!$B:$B,'Capex to PA'!$A82,'CC Summary'!P:P)*$C82</f>
        <v>0</v>
      </c>
      <c r="O82" s="165">
        <f t="shared" si="14"/>
        <v>0</v>
      </c>
      <c r="P82" s="165">
        <f t="shared" si="15"/>
        <v>0</v>
      </c>
      <c r="Q82" s="174">
        <f t="shared" si="5"/>
        <v>0</v>
      </c>
    </row>
    <row r="83" spans="1:17">
      <c r="A83" s="70" t="s">
        <v>238</v>
      </c>
      <c r="B83" s="9">
        <v>47401</v>
      </c>
      <c r="C83" s="32">
        <v>1.0449999999999999E-3</v>
      </c>
      <c r="D83" s="7">
        <f>SUMIF('CC Summary'!$B:$B,'Capex to PA'!$A83,'CC Summary'!K:K)*$C83</f>
        <v>123340.15147904999</v>
      </c>
      <c r="E83" s="35"/>
      <c r="F83" s="135">
        <f>SUMIFS('CC Summary'!$K:$K,'CC Summary'!$A:$A,"Y",'CC Summary'!$B:$B,'Capex to PA'!$A83)*'Capex to PA'!$C83</f>
        <v>0</v>
      </c>
      <c r="G83" s="7">
        <f>SUMIF('CC Summary'!$B:$B,'Capex to PA'!$A83,'CC Summary'!O:O)*$C83</f>
        <v>735.33018178340922</v>
      </c>
      <c r="H83" s="164">
        <f t="shared" si="12"/>
        <v>2.1634243658402144E-4</v>
      </c>
      <c r="I83" s="7">
        <f t="shared" si="13"/>
        <v>735.33018178340922</v>
      </c>
      <c r="J83" s="59">
        <f t="shared" si="4"/>
        <v>735.33018178340922</v>
      </c>
      <c r="L83" s="165">
        <f>SUMIF('CC Summary'!$B:$B,'Capex to PA'!$A83,'CC Summary'!H:H)*$C83</f>
        <v>0</v>
      </c>
      <c r="M83" s="165">
        <f>SUMIFS('CC Summary'!$H:$H,'CC Summary'!$A:$A,"Y",'CC Summary'!$B:$B,'Capex to PA'!$A83)*'Capex to PA'!$C83</f>
        <v>0</v>
      </c>
      <c r="N83" s="165">
        <f>SUMIF('CC Summary'!$B:$B,'Capex to PA'!$A83,'CC Summary'!P:P)*$C83</f>
        <v>0</v>
      </c>
      <c r="O83" s="165">
        <f t="shared" si="14"/>
        <v>0</v>
      </c>
      <c r="P83" s="165">
        <f t="shared" si="15"/>
        <v>0</v>
      </c>
      <c r="Q83" s="174">
        <f t="shared" si="5"/>
        <v>0</v>
      </c>
    </row>
    <row r="84" spans="1:17">
      <c r="A84" s="70" t="s">
        <v>238</v>
      </c>
      <c r="B84" s="9">
        <v>47501</v>
      </c>
      <c r="C84" s="32">
        <v>0.48280600000000001</v>
      </c>
      <c r="D84" s="7">
        <f>SUMIF('CC Summary'!$B:$B,'Capex to PA'!$A84,'CC Summary'!K:K)*$C84</f>
        <v>56985038.444970541</v>
      </c>
      <c r="E84" s="35"/>
      <c r="F84" s="135">
        <f>SUMIFS('CC Summary'!$K:$K,'CC Summary'!$A:$A,"Y",'CC Summary'!$B:$B,'Capex to PA'!$A84)*'Capex to PA'!$C84</f>
        <v>0</v>
      </c>
      <c r="G84" s="7">
        <f>SUMIF('CC Summary'!$B:$B,'Capex to PA'!$A84,'CC Summary'!O:O)*$C84</f>
        <v>339733.80262786668</v>
      </c>
      <c r="H84" s="164">
        <f t="shared" si="12"/>
        <v>9.9953518121899579E-2</v>
      </c>
      <c r="I84" s="7">
        <f t="shared" si="13"/>
        <v>339733.80262786668</v>
      </c>
      <c r="J84" s="59">
        <f t="shared" si="4"/>
        <v>339733.80262786668</v>
      </c>
      <c r="L84" s="165">
        <f>SUMIF('CC Summary'!$B:$B,'Capex to PA'!$A84,'CC Summary'!H:H)*$C84</f>
        <v>0</v>
      </c>
      <c r="M84" s="165">
        <f>SUMIFS('CC Summary'!$H:$H,'CC Summary'!$A:$A,"Y",'CC Summary'!$B:$B,'Capex to PA'!$A84)*'Capex to PA'!$C84</f>
        <v>0</v>
      </c>
      <c r="N84" s="165">
        <f>SUMIF('CC Summary'!$B:$B,'Capex to PA'!$A84,'CC Summary'!P:P)*$C84</f>
        <v>0</v>
      </c>
      <c r="O84" s="165">
        <f t="shared" si="14"/>
        <v>0</v>
      </c>
      <c r="P84" s="165">
        <f t="shared" si="15"/>
        <v>0</v>
      </c>
      <c r="Q84" s="174">
        <f t="shared" si="5"/>
        <v>0</v>
      </c>
    </row>
    <row r="85" spans="1:17">
      <c r="A85" s="70" t="s">
        <v>238</v>
      </c>
      <c r="B85" s="9">
        <v>47502</v>
      </c>
      <c r="C85" s="32">
        <v>0.20230200000000001</v>
      </c>
      <c r="D85" s="7">
        <f>SUMIF('CC Summary'!$B:$B,'Capex to PA'!$A85,'CC Summary'!K:K)*$C85</f>
        <v>23877473.037813183</v>
      </c>
      <c r="E85" s="35"/>
      <c r="F85" s="135">
        <f>SUMIFS('CC Summary'!$K:$K,'CC Summary'!$A:$A,"Y",'CC Summary'!$B:$B,'Capex to PA'!$A85)*'Capex to PA'!$C85</f>
        <v>0</v>
      </c>
      <c r="G85" s="7">
        <f>SUMIF('CC Summary'!$B:$B,'Capex to PA'!$A85,'CC Summary'!O:O)*$C85</f>
        <v>142352.88654081078</v>
      </c>
      <c r="H85" s="164">
        <f t="shared" si="12"/>
        <v>4.1881825460115513E-2</v>
      </c>
      <c r="I85" s="7">
        <f t="shared" si="13"/>
        <v>142352.88654081078</v>
      </c>
      <c r="J85" s="59">
        <f t="shared" si="4"/>
        <v>142352.88654081078</v>
      </c>
      <c r="L85" s="165">
        <f>SUMIF('CC Summary'!$B:$B,'Capex to PA'!$A85,'CC Summary'!H:H)*$C85</f>
        <v>0</v>
      </c>
      <c r="M85" s="165">
        <f>SUMIFS('CC Summary'!$H:$H,'CC Summary'!$A:$A,"Y",'CC Summary'!$B:$B,'Capex to PA'!$A85)*'Capex to PA'!$C85</f>
        <v>0</v>
      </c>
      <c r="N85" s="165">
        <f>SUMIF('CC Summary'!$B:$B,'Capex to PA'!$A85,'CC Summary'!P:P)*$C85</f>
        <v>0</v>
      </c>
      <c r="O85" s="165">
        <f t="shared" si="14"/>
        <v>0</v>
      </c>
      <c r="P85" s="165">
        <f t="shared" si="15"/>
        <v>0</v>
      </c>
      <c r="Q85" s="174">
        <f t="shared" si="5"/>
        <v>0</v>
      </c>
    </row>
    <row r="86" spans="1:17">
      <c r="A86" s="70" t="s">
        <v>238</v>
      </c>
      <c r="B86" s="9">
        <v>47700</v>
      </c>
      <c r="C86" s="32">
        <v>9.9600000000000001E-3</v>
      </c>
      <c r="D86" s="7">
        <f>SUMIF('CC Summary'!$B:$B,'Capex to PA'!$A86,'CC Summary'!K:K)*$C86</f>
        <v>1175567.3767764</v>
      </c>
      <c r="E86" s="35"/>
      <c r="F86" s="135">
        <f>SUMIFS('CC Summary'!$K:$K,'CC Summary'!$A:$A,"Y",'CC Summary'!$B:$B,'Capex to PA'!$A86)*'Capex to PA'!$C86</f>
        <v>0</v>
      </c>
      <c r="G86" s="7">
        <f>SUMIF('CC Summary'!$B:$B,'Capex to PA'!$A86,'CC Summary'!O:O)*$C86</f>
        <v>7008.5058474284742</v>
      </c>
      <c r="H86" s="164">
        <f t="shared" si="12"/>
        <v>2.0619815008390942E-3</v>
      </c>
      <c r="I86" s="7">
        <f t="shared" si="13"/>
        <v>7008.5058474284742</v>
      </c>
      <c r="J86" s="59">
        <f t="shared" si="4"/>
        <v>7008.5058474284742</v>
      </c>
      <c r="L86" s="165">
        <f>SUMIF('CC Summary'!$B:$B,'Capex to PA'!$A86,'CC Summary'!H:H)*$C86</f>
        <v>0</v>
      </c>
      <c r="M86" s="165">
        <f>SUMIFS('CC Summary'!$H:$H,'CC Summary'!$A:$A,"Y",'CC Summary'!$B:$B,'Capex to PA'!$A86)*'Capex to PA'!$C86</f>
        <v>0</v>
      </c>
      <c r="N86" s="165">
        <f>SUMIF('CC Summary'!$B:$B,'Capex to PA'!$A86,'CC Summary'!P:P)*$C86</f>
        <v>0</v>
      </c>
      <c r="O86" s="165">
        <f t="shared" si="14"/>
        <v>0</v>
      </c>
      <c r="P86" s="165">
        <f t="shared" si="15"/>
        <v>0</v>
      </c>
      <c r="Q86" s="174">
        <f t="shared" si="5"/>
        <v>0</v>
      </c>
    </row>
    <row r="87" spans="1:17">
      <c r="A87" s="70" t="s">
        <v>238</v>
      </c>
      <c r="B87" s="9">
        <v>47800</v>
      </c>
      <c r="C87" s="32">
        <v>4.1910000000000003E-3</v>
      </c>
      <c r="D87" s="7">
        <f>SUMIF('CC Summary'!$B:$B,'Capex to PA'!$A87,'CC Summary'!K:K)*$C87</f>
        <v>494658.92330019007</v>
      </c>
      <c r="E87" s="35"/>
      <c r="F87" s="135">
        <f>SUMIFS('CC Summary'!$K:$K,'CC Summary'!$A:$A,"Y",'CC Summary'!$B:$B,'Capex to PA'!$A87)*'Capex to PA'!$C87</f>
        <v>0</v>
      </c>
      <c r="G87" s="7">
        <f>SUMIF('CC Summary'!$B:$B,'Capex to PA'!$A87,'CC Summary'!O:O)*$C87</f>
        <v>2949.0610448366206</v>
      </c>
      <c r="H87" s="164">
        <f t="shared" si="12"/>
        <v>8.6764703514223356E-4</v>
      </c>
      <c r="I87" s="7">
        <f t="shared" si="13"/>
        <v>2949.0610448366206</v>
      </c>
      <c r="J87" s="59">
        <f t="shared" si="4"/>
        <v>2949.0610448366206</v>
      </c>
      <c r="L87" s="165">
        <f>SUMIF('CC Summary'!$B:$B,'Capex to PA'!$A87,'CC Summary'!H:H)*$C87</f>
        <v>0</v>
      </c>
      <c r="M87" s="165">
        <f>SUMIFS('CC Summary'!$H:$H,'CC Summary'!$A:$A,"Y",'CC Summary'!$B:$B,'Capex to PA'!$A87)*'Capex to PA'!$C87</f>
        <v>0</v>
      </c>
      <c r="N87" s="165">
        <f>SUMIF('CC Summary'!$B:$B,'Capex to PA'!$A87,'CC Summary'!P:P)*$C87</f>
        <v>0</v>
      </c>
      <c r="O87" s="165">
        <f t="shared" si="14"/>
        <v>0</v>
      </c>
      <c r="P87" s="165">
        <f t="shared" si="15"/>
        <v>0</v>
      </c>
      <c r="Q87" s="174">
        <f t="shared" si="5"/>
        <v>0</v>
      </c>
    </row>
    <row r="88" spans="1:17">
      <c r="A88" s="70" t="s">
        <v>238</v>
      </c>
      <c r="B88" s="9">
        <v>48304</v>
      </c>
      <c r="C88" s="32">
        <v>0</v>
      </c>
      <c r="D88" s="7">
        <f>SUMIF('CC Summary'!$B:$B,'Capex to PA'!$A88,'CC Summary'!K:K)*$C88</f>
        <v>0</v>
      </c>
      <c r="E88" s="35"/>
      <c r="F88" s="135">
        <f>SUMIFS('CC Summary'!$K:$K,'CC Summary'!$A:$A,"Y",'CC Summary'!$B:$B,'Capex to PA'!$A88)*'Capex to PA'!$C88</f>
        <v>0</v>
      </c>
      <c r="G88" s="7">
        <f>SUMIF('CC Summary'!$B:$B,'Capex to PA'!$A88,'CC Summary'!O:O)*$C88</f>
        <v>0</v>
      </c>
      <c r="H88" s="164">
        <f t="shared" si="12"/>
        <v>0</v>
      </c>
      <c r="I88" s="7">
        <f t="shared" si="13"/>
        <v>0</v>
      </c>
      <c r="J88" s="59">
        <f t="shared" si="4"/>
        <v>0</v>
      </c>
      <c r="L88" s="165">
        <f>SUMIF('CC Summary'!$B:$B,'Capex to PA'!$A88,'CC Summary'!H:H)*$C88</f>
        <v>0</v>
      </c>
      <c r="M88" s="165">
        <f>SUMIFS('CC Summary'!$H:$H,'CC Summary'!$A:$A,"Y",'CC Summary'!$B:$B,'Capex to PA'!$A88)*'Capex to PA'!$C88</f>
        <v>0</v>
      </c>
      <c r="N88" s="165">
        <f>SUMIF('CC Summary'!$B:$B,'Capex to PA'!$A88,'CC Summary'!P:P)*$C88</f>
        <v>0</v>
      </c>
      <c r="O88" s="165">
        <f t="shared" si="14"/>
        <v>0</v>
      </c>
      <c r="P88" s="165">
        <f t="shared" si="15"/>
        <v>0</v>
      </c>
      <c r="Q88" s="174">
        <f t="shared" si="5"/>
        <v>0</v>
      </c>
    </row>
    <row r="89" spans="1:17">
      <c r="A89" s="70" t="s">
        <v>238</v>
      </c>
      <c r="B89" s="9">
        <v>48601</v>
      </c>
      <c r="C89" s="32">
        <v>9.9500000000000001E-4</v>
      </c>
      <c r="D89" s="7">
        <f>SUMIF('CC Summary'!$B:$B,'Capex to PA'!$A89,'CC Summary'!K:K)*$C89</f>
        <v>117438.70882455001</v>
      </c>
      <c r="E89" s="35"/>
      <c r="F89" s="135">
        <f>SUMIFS('CC Summary'!$K:$K,'CC Summary'!$A:$A,"Y",'CC Summary'!$B:$B,'Capex to PA'!$A89)*'Capex to PA'!$C89</f>
        <v>0</v>
      </c>
      <c r="G89" s="7">
        <f>SUMIF('CC Summary'!$B:$B,'Capex to PA'!$A89,'CC Summary'!O:O)*$C89</f>
        <v>700.14691949712176</v>
      </c>
      <c r="H89" s="164">
        <f t="shared" si="12"/>
        <v>2.0599112382880513E-4</v>
      </c>
      <c r="I89" s="7">
        <f t="shared" si="13"/>
        <v>700.14691949712176</v>
      </c>
      <c r="J89" s="59">
        <f t="shared" si="4"/>
        <v>700.14691949712176</v>
      </c>
      <c r="L89" s="165">
        <f>SUMIF('CC Summary'!$B:$B,'Capex to PA'!$A89,'CC Summary'!H:H)*$C89</f>
        <v>0</v>
      </c>
      <c r="M89" s="165">
        <f>SUMIFS('CC Summary'!$H:$H,'CC Summary'!$A:$A,"Y",'CC Summary'!$B:$B,'Capex to PA'!$A89)*'Capex to PA'!$C89</f>
        <v>0</v>
      </c>
      <c r="N89" s="165">
        <f>SUMIF('CC Summary'!$B:$B,'Capex to PA'!$A89,'CC Summary'!P:P)*$C89</f>
        <v>0</v>
      </c>
      <c r="O89" s="165">
        <f t="shared" si="14"/>
        <v>0</v>
      </c>
      <c r="P89" s="165">
        <f t="shared" si="15"/>
        <v>0</v>
      </c>
      <c r="Q89" s="174">
        <f t="shared" si="5"/>
        <v>0</v>
      </c>
    </row>
    <row r="90" spans="1:17">
      <c r="A90" s="70" t="s">
        <v>238</v>
      </c>
      <c r="B90" s="9">
        <v>49500</v>
      </c>
      <c r="C90" s="32">
        <v>0</v>
      </c>
      <c r="D90" s="7">
        <f>SUMIF('CC Summary'!$B:$B,'Capex to PA'!$A90,'CC Summary'!K:K)*$C90</f>
        <v>0</v>
      </c>
      <c r="E90" s="35"/>
      <c r="F90" s="135">
        <f>SUMIFS('CC Summary'!$K:$K,'CC Summary'!$A:$A,"Y",'CC Summary'!$B:$B,'Capex to PA'!$A90)*'Capex to PA'!$C90</f>
        <v>0</v>
      </c>
      <c r="G90" s="7">
        <f>SUMIF('CC Summary'!$B:$B,'Capex to PA'!$A90,'CC Summary'!O:O)*$C90</f>
        <v>0</v>
      </c>
      <c r="H90" s="164">
        <f t="shared" si="12"/>
        <v>0</v>
      </c>
      <c r="I90" s="7">
        <f t="shared" si="13"/>
        <v>0</v>
      </c>
      <c r="J90" s="59">
        <f t="shared" si="4"/>
        <v>0</v>
      </c>
      <c r="L90" s="165">
        <f>SUMIF('CC Summary'!$B:$B,'Capex to PA'!$A90,'CC Summary'!H:H)*$C90</f>
        <v>0</v>
      </c>
      <c r="M90" s="165">
        <f>SUMIFS('CC Summary'!$H:$H,'CC Summary'!$A:$A,"Y",'CC Summary'!$B:$B,'Capex to PA'!$A90)*'Capex to PA'!$C90</f>
        <v>0</v>
      </c>
      <c r="N90" s="165">
        <f>SUMIF('CC Summary'!$B:$B,'Capex to PA'!$A90,'CC Summary'!P:P)*$C90</f>
        <v>0</v>
      </c>
      <c r="O90" s="165">
        <f t="shared" si="14"/>
        <v>0</v>
      </c>
      <c r="P90" s="165">
        <f t="shared" si="15"/>
        <v>0</v>
      </c>
      <c r="Q90" s="174">
        <f t="shared" si="5"/>
        <v>0</v>
      </c>
    </row>
    <row r="91" spans="1:17">
      <c r="A91" s="70" t="s">
        <v>238</v>
      </c>
      <c r="B91" s="9">
        <v>55500</v>
      </c>
      <c r="C91" s="32">
        <v>0</v>
      </c>
      <c r="D91" s="7">
        <f>SUMIF('CC Summary'!$B:$B,'Capex to PA'!$A91,'CC Summary'!K:K)*$C91</f>
        <v>0</v>
      </c>
      <c r="E91" s="35"/>
      <c r="F91" s="135">
        <f>SUMIFS('CC Summary'!$K:$K,'CC Summary'!$A:$A,"Y",'CC Summary'!$B:$B,'Capex to PA'!$A91)*'Capex to PA'!$C91</f>
        <v>0</v>
      </c>
      <c r="G91" s="7">
        <f>SUMIF('CC Summary'!$B:$B,'Capex to PA'!$A91,'CC Summary'!O:O)*$C91</f>
        <v>0</v>
      </c>
      <c r="H91" s="164">
        <f t="shared" si="12"/>
        <v>0</v>
      </c>
      <c r="I91" s="7">
        <f t="shared" si="13"/>
        <v>0</v>
      </c>
      <c r="J91" s="59">
        <f t="shared" si="4"/>
        <v>0</v>
      </c>
      <c r="L91" s="165">
        <f>SUMIF('CC Summary'!$B:$B,'Capex to PA'!$A91,'CC Summary'!H:H)*$C91</f>
        <v>0</v>
      </c>
      <c r="M91" s="165">
        <f>SUMIFS('CC Summary'!$H:$H,'CC Summary'!$A:$A,"Y",'CC Summary'!$B:$B,'Capex to PA'!$A91)*'Capex to PA'!$C91</f>
        <v>0</v>
      </c>
      <c r="N91" s="165">
        <f>SUMIF('CC Summary'!$B:$B,'Capex to PA'!$A91,'CC Summary'!P:P)*$C91</f>
        <v>0</v>
      </c>
      <c r="O91" s="165">
        <f t="shared" si="14"/>
        <v>0</v>
      </c>
      <c r="P91" s="165">
        <f t="shared" si="15"/>
        <v>0</v>
      </c>
      <c r="Q91" s="174">
        <f t="shared" si="5"/>
        <v>0</v>
      </c>
    </row>
    <row r="92" spans="1:17">
      <c r="A92" s="70" t="s">
        <v>238</v>
      </c>
      <c r="B92" s="9">
        <v>55700</v>
      </c>
      <c r="C92" s="32">
        <v>0</v>
      </c>
      <c r="D92" s="7">
        <f>SUMIF('CC Summary'!$B:$B,'Capex to PA'!$A92,'CC Summary'!K:K)*$C92</f>
        <v>0</v>
      </c>
      <c r="E92" s="35"/>
      <c r="F92" s="135">
        <f>SUMIFS('CC Summary'!$K:$K,'CC Summary'!$A:$A,"Y",'CC Summary'!$B:$B,'Capex to PA'!$A92)*'Capex to PA'!$C92</f>
        <v>0</v>
      </c>
      <c r="G92" s="7">
        <f>SUMIF('CC Summary'!$B:$B,'Capex to PA'!$A92,'CC Summary'!O:O)*$C92</f>
        <v>0</v>
      </c>
      <c r="H92" s="164">
        <f t="shared" si="12"/>
        <v>0</v>
      </c>
      <c r="I92" s="7">
        <f t="shared" si="13"/>
        <v>0</v>
      </c>
      <c r="J92" s="59">
        <f t="shared" si="4"/>
        <v>0</v>
      </c>
      <c r="L92" s="165">
        <f>SUMIF('CC Summary'!$B:$B,'Capex to PA'!$A92,'CC Summary'!H:H)*$C92</f>
        <v>0</v>
      </c>
      <c r="M92" s="165">
        <f>SUMIFS('CC Summary'!$H:$H,'CC Summary'!$A:$A,"Y",'CC Summary'!$B:$B,'Capex to PA'!$A92)*'Capex to PA'!$C92</f>
        <v>0</v>
      </c>
      <c r="N92" s="165">
        <f>SUMIF('CC Summary'!$B:$B,'Capex to PA'!$A92,'CC Summary'!P:P)*$C92</f>
        <v>0</v>
      </c>
      <c r="O92" s="165">
        <f t="shared" si="14"/>
        <v>0</v>
      </c>
      <c r="P92" s="165">
        <f t="shared" si="15"/>
        <v>0</v>
      </c>
      <c r="Q92" s="174">
        <f t="shared" si="5"/>
        <v>0</v>
      </c>
    </row>
    <row r="93" spans="1:17">
      <c r="A93" s="70" t="s">
        <v>349</v>
      </c>
      <c r="B93" s="33"/>
      <c r="C93" s="32">
        <v>1</v>
      </c>
      <c r="D93" s="7">
        <f>SUMIF('CC Summary'!$B:$B,'Capex to PA'!$A93,'CC Summary'!K:K)*$C93</f>
        <v>0</v>
      </c>
      <c r="E93" s="35"/>
      <c r="F93" s="135">
        <f>SUMIFS('CC Summary'!$K:$K,'CC Summary'!$A:$A,"Y",'CC Summary'!$B:$B,'Capex to PA'!$A93)*'Capex to PA'!$C93</f>
        <v>0</v>
      </c>
      <c r="G93" s="7">
        <f>SUMIF('CC Summary'!$B:$B,'Capex to PA'!$A93,'CC Summary'!O:O)*$C93</f>
        <v>0</v>
      </c>
      <c r="H93" s="164">
        <f t="shared" si="12"/>
        <v>0</v>
      </c>
      <c r="I93" s="7">
        <f t="shared" si="13"/>
        <v>0</v>
      </c>
      <c r="J93" s="59">
        <f t="shared" si="4"/>
        <v>0</v>
      </c>
      <c r="L93" s="165">
        <f>SUMIF('CC Summary'!$B:$B,'Capex to PA'!$A93,'CC Summary'!H:H)*$C93</f>
        <v>0</v>
      </c>
      <c r="M93" s="165">
        <f>SUMIFS('CC Summary'!$H:$H,'CC Summary'!$A:$A,"Y",'CC Summary'!$B:$B,'Capex to PA'!$A93)*'Capex to PA'!$C93</f>
        <v>0</v>
      </c>
      <c r="N93" s="165">
        <f>SUMIF('CC Summary'!$B:$B,'Capex to PA'!$A93,'CC Summary'!P:P)*$C93</f>
        <v>0</v>
      </c>
      <c r="O93" s="165">
        <f t="shared" si="14"/>
        <v>0</v>
      </c>
      <c r="P93" s="165">
        <f t="shared" si="15"/>
        <v>0</v>
      </c>
      <c r="Q93" s="174">
        <f t="shared" si="5"/>
        <v>0</v>
      </c>
    </row>
    <row r="94" spans="1:17">
      <c r="A94" s="70" t="s">
        <v>248</v>
      </c>
      <c r="B94" s="9">
        <v>45600</v>
      </c>
      <c r="C94" s="32">
        <v>2E-3</v>
      </c>
      <c r="D94" s="7">
        <f>SUMIF('CC Summary'!$B:$B,'Capex to PA'!$A94,'CC Summary'!K:K)*$C94</f>
        <v>104671.49608</v>
      </c>
      <c r="E94" s="35"/>
      <c r="F94" s="135">
        <f>SUMIFS('CC Summary'!$K:$K,'CC Summary'!$A:$A,"Y",'CC Summary'!$B:$B,'Capex to PA'!$A94)*'Capex to PA'!$C94</f>
        <v>0</v>
      </c>
      <c r="G94" s="7">
        <f>SUMIF('CC Summary'!$B:$B,'Capex to PA'!$A94,'CC Summary'!O:O)*$C94</f>
        <v>624.03126084307792</v>
      </c>
      <c r="H94" s="164">
        <f t="shared" si="12"/>
        <v>1.8359703820120898E-4</v>
      </c>
      <c r="I94" s="7">
        <f t="shared" si="13"/>
        <v>624.03126084307792</v>
      </c>
      <c r="J94" s="59">
        <f t="shared" si="4"/>
        <v>624.03126084307792</v>
      </c>
      <c r="L94" s="165">
        <f>SUMIF('CC Summary'!$B:$B,'Capex to PA'!$A94,'CC Summary'!H:H)*$C94</f>
        <v>0</v>
      </c>
      <c r="M94" s="165">
        <f>SUMIFS('CC Summary'!$H:$H,'CC Summary'!$A:$A,"Y",'CC Summary'!$B:$B,'Capex to PA'!$A94)*'Capex to PA'!$C94</f>
        <v>0</v>
      </c>
      <c r="N94" s="165">
        <f>SUMIF('CC Summary'!$B:$B,'Capex to PA'!$A94,'CC Summary'!P:P)*$C94</f>
        <v>0</v>
      </c>
      <c r="O94" s="165">
        <f t="shared" si="14"/>
        <v>0</v>
      </c>
      <c r="P94" s="165">
        <f t="shared" si="15"/>
        <v>0</v>
      </c>
      <c r="Q94" s="174">
        <f t="shared" si="5"/>
        <v>0</v>
      </c>
    </row>
    <row r="95" spans="1:17">
      <c r="A95" s="70" t="s">
        <v>248</v>
      </c>
      <c r="B95" s="9">
        <v>45700</v>
      </c>
      <c r="C95" s="32">
        <v>0</v>
      </c>
      <c r="D95" s="7">
        <f>SUMIF('CC Summary'!$B:$B,'Capex to PA'!$A95,'CC Summary'!K:K)*$C95</f>
        <v>0</v>
      </c>
      <c r="E95" s="35"/>
      <c r="F95" s="135">
        <f>SUMIFS('CC Summary'!$K:$K,'CC Summary'!$A:$A,"Y",'CC Summary'!$B:$B,'Capex to PA'!$A95)*'Capex to PA'!$C95</f>
        <v>0</v>
      </c>
      <c r="G95" s="7">
        <f>SUMIF('CC Summary'!$B:$B,'Capex to PA'!$A95,'CC Summary'!O:O)*$C95</f>
        <v>0</v>
      </c>
      <c r="H95" s="164">
        <f t="shared" si="12"/>
        <v>0</v>
      </c>
      <c r="I95" s="7">
        <f t="shared" si="13"/>
        <v>0</v>
      </c>
      <c r="J95" s="59">
        <f t="shared" si="4"/>
        <v>0</v>
      </c>
      <c r="L95" s="165">
        <f>SUMIF('CC Summary'!$B:$B,'Capex to PA'!$A95,'CC Summary'!H:H)*$C95</f>
        <v>0</v>
      </c>
      <c r="M95" s="165">
        <f>SUMIFS('CC Summary'!$H:$H,'CC Summary'!$A:$A,"Y",'CC Summary'!$B:$B,'Capex to PA'!$A95)*'Capex to PA'!$C95</f>
        <v>0</v>
      </c>
      <c r="N95" s="165">
        <f>SUMIF('CC Summary'!$B:$B,'Capex to PA'!$A95,'CC Summary'!P:P)*$C95</f>
        <v>0</v>
      </c>
      <c r="O95" s="165">
        <f t="shared" si="14"/>
        <v>0</v>
      </c>
      <c r="P95" s="165">
        <f t="shared" si="15"/>
        <v>0</v>
      </c>
      <c r="Q95" s="174">
        <f t="shared" si="5"/>
        <v>0</v>
      </c>
    </row>
    <row r="96" spans="1:17">
      <c r="A96" s="70" t="s">
        <v>248</v>
      </c>
      <c r="B96" s="9">
        <v>46000</v>
      </c>
      <c r="C96" s="32">
        <v>6.9999999999999999E-4</v>
      </c>
      <c r="D96" s="7">
        <f>SUMIF('CC Summary'!$B:$B,'Capex to PA'!$A96,'CC Summary'!K:K)*$C96</f>
        <v>36635.023627999995</v>
      </c>
      <c r="E96" s="35"/>
      <c r="F96" s="135">
        <f>SUMIFS('CC Summary'!$K:$K,'CC Summary'!$A:$A,"Y",'CC Summary'!$B:$B,'Capex to PA'!$A96)*'Capex to PA'!$C96</f>
        <v>0</v>
      </c>
      <c r="G96" s="7">
        <f>SUMIF('CC Summary'!$B:$B,'Capex to PA'!$A96,'CC Summary'!O:O)*$C96</f>
        <v>218.41094129507727</v>
      </c>
      <c r="H96" s="164">
        <f t="shared" si="12"/>
        <v>6.4258963370423142E-5</v>
      </c>
      <c r="I96" s="7">
        <f t="shared" si="13"/>
        <v>218.41094129507727</v>
      </c>
      <c r="J96" s="59">
        <f t="shared" ref="J96:J159" si="16">SUM(F96,I96)</f>
        <v>218.41094129507727</v>
      </c>
      <c r="L96" s="165">
        <f>SUMIF('CC Summary'!$B:$B,'Capex to PA'!$A96,'CC Summary'!H:H)*$C96</f>
        <v>0</v>
      </c>
      <c r="M96" s="165">
        <f>SUMIFS('CC Summary'!$H:$H,'CC Summary'!$A:$A,"Y",'CC Summary'!$B:$B,'Capex to PA'!$A96)*'Capex to PA'!$C96</f>
        <v>0</v>
      </c>
      <c r="N96" s="165">
        <f>SUMIF('CC Summary'!$B:$B,'Capex to PA'!$A96,'CC Summary'!P:P)*$C96</f>
        <v>0</v>
      </c>
      <c r="O96" s="165">
        <f t="shared" si="14"/>
        <v>0</v>
      </c>
      <c r="P96" s="165">
        <f t="shared" si="15"/>
        <v>0</v>
      </c>
      <c r="Q96" s="174">
        <f t="shared" ref="Q96:Q159" si="17">SUM(M96,P96)</f>
        <v>0</v>
      </c>
    </row>
    <row r="97" spans="1:17">
      <c r="A97" s="70" t="s">
        <v>248</v>
      </c>
      <c r="B97" s="9">
        <v>46200</v>
      </c>
      <c r="C97" s="32">
        <v>1E-4</v>
      </c>
      <c r="D97" s="7">
        <f>SUMIF('CC Summary'!$B:$B,'Capex to PA'!$A97,'CC Summary'!K:K)*$C97</f>
        <v>5233.5748039999999</v>
      </c>
      <c r="E97" s="35"/>
      <c r="F97" s="135">
        <f>SUMIFS('CC Summary'!$K:$K,'CC Summary'!$A:$A,"Y",'CC Summary'!$B:$B,'Capex to PA'!$A97)*'Capex to PA'!$C97</f>
        <v>0</v>
      </c>
      <c r="G97" s="7">
        <f>SUMIF('CC Summary'!$B:$B,'Capex to PA'!$A97,'CC Summary'!O:O)*$C97</f>
        <v>31.201563042153897</v>
      </c>
      <c r="H97" s="164">
        <f t="shared" si="12"/>
        <v>9.1798519100604496E-6</v>
      </c>
      <c r="I97" s="7">
        <f t="shared" si="13"/>
        <v>31.201563042153897</v>
      </c>
      <c r="J97" s="59">
        <f t="shared" si="16"/>
        <v>31.201563042153897</v>
      </c>
      <c r="L97" s="165">
        <f>SUMIF('CC Summary'!$B:$B,'Capex to PA'!$A97,'CC Summary'!H:H)*$C97</f>
        <v>0</v>
      </c>
      <c r="M97" s="165">
        <f>SUMIFS('CC Summary'!$H:$H,'CC Summary'!$A:$A,"Y",'CC Summary'!$B:$B,'Capex to PA'!$A97)*'Capex to PA'!$C97</f>
        <v>0</v>
      </c>
      <c r="N97" s="165">
        <f>SUMIF('CC Summary'!$B:$B,'Capex to PA'!$A97,'CC Summary'!P:P)*$C97</f>
        <v>0</v>
      </c>
      <c r="O97" s="165">
        <f t="shared" si="14"/>
        <v>0</v>
      </c>
      <c r="P97" s="165">
        <f t="shared" si="15"/>
        <v>0</v>
      </c>
      <c r="Q97" s="174">
        <f t="shared" si="17"/>
        <v>0</v>
      </c>
    </row>
    <row r="98" spans="1:17">
      <c r="A98" s="70" t="s">
        <v>248</v>
      </c>
      <c r="B98" s="9">
        <v>46501</v>
      </c>
      <c r="C98" s="32">
        <v>1.2999999999999999E-3</v>
      </c>
      <c r="D98" s="7">
        <f>SUMIF('CC Summary'!$B:$B,'Capex to PA'!$A98,'CC Summary'!K:K)*$C98</f>
        <v>68036.472452000002</v>
      </c>
      <c r="E98" s="35"/>
      <c r="F98" s="135">
        <f>SUMIFS('CC Summary'!$K:$K,'CC Summary'!$A:$A,"Y",'CC Summary'!$B:$B,'Capex to PA'!$A98)*'Capex to PA'!$C98</f>
        <v>0</v>
      </c>
      <c r="G98" s="7">
        <f>SUMIF('CC Summary'!$B:$B,'Capex to PA'!$A98,'CC Summary'!O:O)*$C98</f>
        <v>405.62031954800062</v>
      </c>
      <c r="H98" s="164">
        <f t="shared" si="12"/>
        <v>1.1933807483078583E-4</v>
      </c>
      <c r="I98" s="7">
        <f t="shared" si="13"/>
        <v>405.62031954800062</v>
      </c>
      <c r="J98" s="59">
        <f t="shared" si="16"/>
        <v>405.62031954800062</v>
      </c>
      <c r="L98" s="165">
        <f>SUMIF('CC Summary'!$B:$B,'Capex to PA'!$A98,'CC Summary'!H:H)*$C98</f>
        <v>0</v>
      </c>
      <c r="M98" s="165">
        <f>SUMIFS('CC Summary'!$H:$H,'CC Summary'!$A:$A,"Y",'CC Summary'!$B:$B,'Capex to PA'!$A98)*'Capex to PA'!$C98</f>
        <v>0</v>
      </c>
      <c r="N98" s="165">
        <f>SUMIF('CC Summary'!$B:$B,'Capex to PA'!$A98,'CC Summary'!P:P)*$C98</f>
        <v>0</v>
      </c>
      <c r="O98" s="165">
        <f t="shared" si="14"/>
        <v>0</v>
      </c>
      <c r="P98" s="165">
        <f t="shared" si="15"/>
        <v>0</v>
      </c>
      <c r="Q98" s="174">
        <f t="shared" si="17"/>
        <v>0</v>
      </c>
    </row>
    <row r="99" spans="1:17">
      <c r="A99" s="70" t="s">
        <v>248</v>
      </c>
      <c r="B99" s="9">
        <v>46600</v>
      </c>
      <c r="C99" s="32">
        <v>0</v>
      </c>
      <c r="D99" s="7">
        <f>SUMIF('CC Summary'!$B:$B,'Capex to PA'!$A99,'CC Summary'!K:K)*$C99</f>
        <v>0</v>
      </c>
      <c r="E99" s="35"/>
      <c r="F99" s="135">
        <f>SUMIFS('CC Summary'!$K:$K,'CC Summary'!$A:$A,"Y",'CC Summary'!$B:$B,'Capex to PA'!$A99)*'Capex to PA'!$C99</f>
        <v>0</v>
      </c>
      <c r="G99" s="7">
        <f>SUMIF('CC Summary'!$B:$B,'Capex to PA'!$A99,'CC Summary'!O:O)*$C99</f>
        <v>0</v>
      </c>
      <c r="H99" s="164">
        <f t="shared" si="12"/>
        <v>0</v>
      </c>
      <c r="I99" s="7">
        <f t="shared" si="13"/>
        <v>0</v>
      </c>
      <c r="J99" s="59">
        <f t="shared" si="16"/>
        <v>0</v>
      </c>
      <c r="L99" s="165">
        <f>SUMIF('CC Summary'!$B:$B,'Capex to PA'!$A99,'CC Summary'!H:H)*$C99</f>
        <v>0</v>
      </c>
      <c r="M99" s="165">
        <f>SUMIFS('CC Summary'!$H:$H,'CC Summary'!$A:$A,"Y",'CC Summary'!$B:$B,'Capex to PA'!$A99)*'Capex to PA'!$C99</f>
        <v>0</v>
      </c>
      <c r="N99" s="165">
        <f>SUMIF('CC Summary'!$B:$B,'Capex to PA'!$A99,'CC Summary'!P:P)*$C99</f>
        <v>0</v>
      </c>
      <c r="O99" s="165">
        <f t="shared" si="14"/>
        <v>0</v>
      </c>
      <c r="P99" s="165">
        <f t="shared" si="15"/>
        <v>0</v>
      </c>
      <c r="Q99" s="174">
        <f t="shared" si="17"/>
        <v>0</v>
      </c>
    </row>
    <row r="100" spans="1:17">
      <c r="A100" s="70" t="s">
        <v>248</v>
      </c>
      <c r="B100" s="9">
        <v>46700</v>
      </c>
      <c r="C100" s="32">
        <v>0.37609999999999999</v>
      </c>
      <c r="D100" s="7">
        <f>SUMIF('CC Summary'!$B:$B,'Capex to PA'!$A100,'CC Summary'!K:K)*$C100</f>
        <v>19683474.837843999</v>
      </c>
      <c r="E100" s="35"/>
      <c r="F100" s="135">
        <f>SUMIFS('CC Summary'!$K:$K,'CC Summary'!$A:$A,"Y",'CC Summary'!$B:$B,'Capex to PA'!$A100)*'Capex to PA'!$C100</f>
        <v>0</v>
      </c>
      <c r="G100" s="7">
        <f>SUMIF('CC Summary'!$B:$B,'Capex to PA'!$A100,'CC Summary'!O:O)*$C100</f>
        <v>117349.07860154079</v>
      </c>
      <c r="H100" s="164">
        <f t="shared" si="12"/>
        <v>3.4525423033737346E-2</v>
      </c>
      <c r="I100" s="7">
        <f t="shared" si="13"/>
        <v>117349.07860154079</v>
      </c>
      <c r="J100" s="59">
        <f t="shared" si="16"/>
        <v>117349.07860154079</v>
      </c>
      <c r="L100" s="165">
        <f>SUMIF('CC Summary'!$B:$B,'Capex to PA'!$A100,'CC Summary'!H:H)*$C100</f>
        <v>0</v>
      </c>
      <c r="M100" s="165">
        <f>SUMIFS('CC Summary'!$H:$H,'CC Summary'!$A:$A,"Y",'CC Summary'!$B:$B,'Capex to PA'!$A100)*'Capex to PA'!$C100</f>
        <v>0</v>
      </c>
      <c r="N100" s="165">
        <f>SUMIF('CC Summary'!$B:$B,'Capex to PA'!$A100,'CC Summary'!P:P)*$C100</f>
        <v>0</v>
      </c>
      <c r="O100" s="165">
        <f t="shared" si="14"/>
        <v>0</v>
      </c>
      <c r="P100" s="165">
        <f t="shared" si="15"/>
        <v>0</v>
      </c>
      <c r="Q100" s="174">
        <f t="shared" si="17"/>
        <v>0</v>
      </c>
    </row>
    <row r="101" spans="1:17">
      <c r="A101" s="70" t="s">
        <v>248</v>
      </c>
      <c r="B101" s="9">
        <v>47000</v>
      </c>
      <c r="C101" s="32">
        <v>1.1299999999999999E-2</v>
      </c>
      <c r="D101" s="7">
        <f>SUMIF('CC Summary'!$B:$B,'Capex to PA'!$A101,'CC Summary'!K:K)*$C101</f>
        <v>591393.9528519999</v>
      </c>
      <c r="E101" s="35"/>
      <c r="F101" s="135">
        <f>SUMIFS('CC Summary'!$K:$K,'CC Summary'!$A:$A,"Y",'CC Summary'!$B:$B,'Capex to PA'!$A101)*'Capex to PA'!$C101</f>
        <v>0</v>
      </c>
      <c r="G101" s="7">
        <f>SUMIF('CC Summary'!$B:$B,'Capex to PA'!$A101,'CC Summary'!O:O)*$C101</f>
        <v>3525.77662376339</v>
      </c>
      <c r="H101" s="164">
        <f t="shared" si="12"/>
        <v>1.0373232658368308E-3</v>
      </c>
      <c r="I101" s="7">
        <f t="shared" si="13"/>
        <v>3525.77662376339</v>
      </c>
      <c r="J101" s="59">
        <f t="shared" si="16"/>
        <v>3525.77662376339</v>
      </c>
      <c r="L101" s="165">
        <f>SUMIF('CC Summary'!$B:$B,'Capex to PA'!$A101,'CC Summary'!H:H)*$C101</f>
        <v>0</v>
      </c>
      <c r="M101" s="165">
        <f>SUMIFS('CC Summary'!$H:$H,'CC Summary'!$A:$A,"Y",'CC Summary'!$B:$B,'Capex to PA'!$A101)*'Capex to PA'!$C101</f>
        <v>0</v>
      </c>
      <c r="N101" s="165">
        <f>SUMIF('CC Summary'!$B:$B,'Capex to PA'!$A101,'CC Summary'!P:P)*$C101</f>
        <v>0</v>
      </c>
      <c r="O101" s="165">
        <f t="shared" si="14"/>
        <v>0</v>
      </c>
      <c r="P101" s="165">
        <f t="shared" si="15"/>
        <v>0</v>
      </c>
      <c r="Q101" s="174">
        <f t="shared" si="17"/>
        <v>0</v>
      </c>
    </row>
    <row r="102" spans="1:17">
      <c r="A102" s="70" t="s">
        <v>248</v>
      </c>
      <c r="B102" s="9">
        <v>47100</v>
      </c>
      <c r="C102" s="32">
        <v>1.3100000000000001E-2</v>
      </c>
      <c r="D102" s="7">
        <f>SUMIF('CC Summary'!$B:$B,'Capex to PA'!$A102,'CC Summary'!K:K)*$C102</f>
        <v>685598.29932400002</v>
      </c>
      <c r="E102" s="35"/>
      <c r="F102" s="135">
        <f>SUMIFS('CC Summary'!$K:$K,'CC Summary'!$A:$A,"Y",'CC Summary'!$B:$B,'Capex to PA'!$A102)*'Capex to PA'!$C102</f>
        <v>0</v>
      </c>
      <c r="G102" s="7">
        <f>SUMIF('CC Summary'!$B:$B,'Capex to PA'!$A102,'CC Summary'!O:O)*$C102</f>
        <v>4087.4047585221606</v>
      </c>
      <c r="H102" s="164">
        <f t="shared" si="12"/>
        <v>1.2025606002179189E-3</v>
      </c>
      <c r="I102" s="7">
        <f t="shared" si="13"/>
        <v>4087.4047585221601</v>
      </c>
      <c r="J102" s="59">
        <f t="shared" si="16"/>
        <v>4087.4047585221601</v>
      </c>
      <c r="L102" s="165">
        <f>SUMIF('CC Summary'!$B:$B,'Capex to PA'!$A102,'CC Summary'!H:H)*$C102</f>
        <v>0</v>
      </c>
      <c r="M102" s="165">
        <f>SUMIFS('CC Summary'!$H:$H,'CC Summary'!$A:$A,"Y",'CC Summary'!$B:$B,'Capex to PA'!$A102)*'Capex to PA'!$C102</f>
        <v>0</v>
      </c>
      <c r="N102" s="165">
        <f>SUMIF('CC Summary'!$B:$B,'Capex to PA'!$A102,'CC Summary'!P:P)*$C102</f>
        <v>0</v>
      </c>
      <c r="O102" s="165">
        <f t="shared" si="14"/>
        <v>0</v>
      </c>
      <c r="P102" s="165">
        <f t="shared" si="15"/>
        <v>0</v>
      </c>
      <c r="Q102" s="174">
        <f t="shared" si="17"/>
        <v>0</v>
      </c>
    </row>
    <row r="103" spans="1:17">
      <c r="A103" s="70" t="s">
        <v>248</v>
      </c>
      <c r="B103" s="9">
        <v>47200</v>
      </c>
      <c r="C103" s="32">
        <v>3.15E-2</v>
      </c>
      <c r="D103" s="7">
        <f>SUMIF('CC Summary'!$B:$B,'Capex to PA'!$A103,'CC Summary'!K:K)*$C103</f>
        <v>1648576.06326</v>
      </c>
      <c r="E103" s="35"/>
      <c r="F103" s="135">
        <f>SUMIFS('CC Summary'!$K:$K,'CC Summary'!$A:$A,"Y",'CC Summary'!$B:$B,'Capex to PA'!$A103)*'Capex to PA'!$C103</f>
        <v>0</v>
      </c>
      <c r="G103" s="7">
        <f>SUMIF('CC Summary'!$B:$B,'Capex to PA'!$A103,'CC Summary'!O:O)*$C103</f>
        <v>9828.4923582784777</v>
      </c>
      <c r="H103" s="164">
        <f t="shared" si="12"/>
        <v>2.8916533516690416E-3</v>
      </c>
      <c r="I103" s="7">
        <f t="shared" si="13"/>
        <v>9828.4923582784777</v>
      </c>
      <c r="J103" s="59">
        <f t="shared" si="16"/>
        <v>9828.4923582784777</v>
      </c>
      <c r="L103" s="165">
        <f>SUMIF('CC Summary'!$B:$B,'Capex to PA'!$A103,'CC Summary'!H:H)*$C103</f>
        <v>0</v>
      </c>
      <c r="M103" s="165">
        <f>SUMIFS('CC Summary'!$H:$H,'CC Summary'!$A:$A,"Y",'CC Summary'!$B:$B,'Capex to PA'!$A103)*'Capex to PA'!$C103</f>
        <v>0</v>
      </c>
      <c r="N103" s="165">
        <f>SUMIF('CC Summary'!$B:$B,'Capex to PA'!$A103,'CC Summary'!P:P)*$C103</f>
        <v>0</v>
      </c>
      <c r="O103" s="165">
        <f t="shared" si="14"/>
        <v>0</v>
      </c>
      <c r="P103" s="165">
        <f t="shared" si="15"/>
        <v>0</v>
      </c>
      <c r="Q103" s="174">
        <f t="shared" si="17"/>
        <v>0</v>
      </c>
    </row>
    <row r="104" spans="1:17">
      <c r="A104" s="70" t="s">
        <v>248</v>
      </c>
      <c r="B104" s="9">
        <v>47301</v>
      </c>
      <c r="C104" s="32">
        <v>8.0000000000000004E-4</v>
      </c>
      <c r="D104" s="7">
        <f>SUMIF('CC Summary'!$B:$B,'Capex to PA'!$A104,'CC Summary'!K:K)*$C104</f>
        <v>41868.598431999999</v>
      </c>
      <c r="E104" s="35"/>
      <c r="F104" s="135">
        <f>SUMIFS('CC Summary'!$K:$K,'CC Summary'!$A:$A,"Y",'CC Summary'!$B:$B,'Capex to PA'!$A104)*'Capex to PA'!$C104</f>
        <v>0</v>
      </c>
      <c r="G104" s="7">
        <f>SUMIF('CC Summary'!$B:$B,'Capex to PA'!$A104,'CC Summary'!O:O)*$C104</f>
        <v>249.61250433723117</v>
      </c>
      <c r="H104" s="164">
        <f t="shared" si="12"/>
        <v>7.3438815280483597E-5</v>
      </c>
      <c r="I104" s="7">
        <f t="shared" si="13"/>
        <v>249.61250433723117</v>
      </c>
      <c r="J104" s="59">
        <f t="shared" si="16"/>
        <v>249.61250433723117</v>
      </c>
      <c r="L104" s="165">
        <f>SUMIF('CC Summary'!$B:$B,'Capex to PA'!$A104,'CC Summary'!H:H)*$C104</f>
        <v>0</v>
      </c>
      <c r="M104" s="165">
        <f>SUMIFS('CC Summary'!$H:$H,'CC Summary'!$A:$A,"Y",'CC Summary'!$B:$B,'Capex to PA'!$A104)*'Capex to PA'!$C104</f>
        <v>0</v>
      </c>
      <c r="N104" s="165">
        <f>SUMIF('CC Summary'!$B:$B,'Capex to PA'!$A104,'CC Summary'!P:P)*$C104</f>
        <v>0</v>
      </c>
      <c r="O104" s="165">
        <f t="shared" si="14"/>
        <v>0</v>
      </c>
      <c r="P104" s="165">
        <f t="shared" si="15"/>
        <v>0</v>
      </c>
      <c r="Q104" s="174">
        <f t="shared" si="17"/>
        <v>0</v>
      </c>
    </row>
    <row r="105" spans="1:17">
      <c r="A105" s="70" t="s">
        <v>248</v>
      </c>
      <c r="B105" s="9">
        <v>47302</v>
      </c>
      <c r="C105" s="32">
        <v>5.5999999999999999E-3</v>
      </c>
      <c r="D105" s="7">
        <f>SUMIF('CC Summary'!$B:$B,'Capex to PA'!$A105,'CC Summary'!K:K)*$C105</f>
        <v>293080.18902399996</v>
      </c>
      <c r="E105" s="35"/>
      <c r="F105" s="135">
        <f>SUMIFS('CC Summary'!$K:$K,'CC Summary'!$A:$A,"Y",'CC Summary'!$B:$B,'Capex to PA'!$A105)*'Capex to PA'!$C105</f>
        <v>0</v>
      </c>
      <c r="G105" s="7">
        <f>SUMIF('CC Summary'!$B:$B,'Capex to PA'!$A105,'CC Summary'!O:O)*$C105</f>
        <v>1747.2875303606181</v>
      </c>
      <c r="H105" s="164">
        <f t="shared" si="12"/>
        <v>5.1407170696338514E-4</v>
      </c>
      <c r="I105" s="7">
        <f t="shared" si="13"/>
        <v>1747.2875303606181</v>
      </c>
      <c r="J105" s="59">
        <f t="shared" si="16"/>
        <v>1747.2875303606181</v>
      </c>
      <c r="L105" s="165">
        <f>SUMIF('CC Summary'!$B:$B,'Capex to PA'!$A105,'CC Summary'!H:H)*$C105</f>
        <v>0</v>
      </c>
      <c r="M105" s="165">
        <f>SUMIFS('CC Summary'!$H:$H,'CC Summary'!$A:$A,"Y",'CC Summary'!$B:$B,'Capex to PA'!$A105)*'Capex to PA'!$C105</f>
        <v>0</v>
      </c>
      <c r="N105" s="165">
        <f>SUMIF('CC Summary'!$B:$B,'Capex to PA'!$A105,'CC Summary'!P:P)*$C105</f>
        <v>0</v>
      </c>
      <c r="O105" s="165">
        <f t="shared" si="14"/>
        <v>0</v>
      </c>
      <c r="P105" s="165">
        <f t="shared" si="15"/>
        <v>0</v>
      </c>
      <c r="Q105" s="174">
        <f t="shared" si="17"/>
        <v>0</v>
      </c>
    </row>
    <row r="106" spans="1:17">
      <c r="A106" s="70" t="s">
        <v>248</v>
      </c>
      <c r="B106" s="9">
        <v>47400</v>
      </c>
      <c r="C106" s="32">
        <v>0</v>
      </c>
      <c r="D106" s="7">
        <f>SUMIF('CC Summary'!$B:$B,'Capex to PA'!$A106,'CC Summary'!K:K)*$C106</f>
        <v>0</v>
      </c>
      <c r="E106" s="35"/>
      <c r="F106" s="135">
        <f>SUMIFS('CC Summary'!$K:$K,'CC Summary'!$A:$A,"Y",'CC Summary'!$B:$B,'Capex to PA'!$A106)*'Capex to PA'!$C106</f>
        <v>0</v>
      </c>
      <c r="G106" s="7">
        <f>SUMIF('CC Summary'!$B:$B,'Capex to PA'!$A106,'CC Summary'!O:O)*$C106</f>
        <v>0</v>
      </c>
      <c r="H106" s="164">
        <f t="shared" si="12"/>
        <v>0</v>
      </c>
      <c r="I106" s="7">
        <f t="shared" si="13"/>
        <v>0</v>
      </c>
      <c r="J106" s="59">
        <f t="shared" si="16"/>
        <v>0</v>
      </c>
      <c r="L106" s="165">
        <f>SUMIF('CC Summary'!$B:$B,'Capex to PA'!$A106,'CC Summary'!H:H)*$C106</f>
        <v>0</v>
      </c>
      <c r="M106" s="165">
        <f>SUMIFS('CC Summary'!$H:$H,'CC Summary'!$A:$A,"Y",'CC Summary'!$B:$B,'Capex to PA'!$A106)*'Capex to PA'!$C106</f>
        <v>0</v>
      </c>
      <c r="N106" s="165">
        <f>SUMIF('CC Summary'!$B:$B,'Capex to PA'!$A106,'CC Summary'!P:P)*$C106</f>
        <v>0</v>
      </c>
      <c r="O106" s="165">
        <f t="shared" si="14"/>
        <v>0</v>
      </c>
      <c r="P106" s="165">
        <f t="shared" si="15"/>
        <v>0</v>
      </c>
      <c r="Q106" s="174">
        <f t="shared" si="17"/>
        <v>0</v>
      </c>
    </row>
    <row r="107" spans="1:17">
      <c r="A107" s="70" t="s">
        <v>248</v>
      </c>
      <c r="B107" s="9">
        <v>47401</v>
      </c>
      <c r="C107" s="32">
        <v>9.5699999999999993E-2</v>
      </c>
      <c r="D107" s="7">
        <f>SUMIF('CC Summary'!$B:$B,'Capex to PA'!$A107,'CC Summary'!K:K)*$C107</f>
        <v>5008531.0874279998</v>
      </c>
      <c r="E107" s="35"/>
      <c r="F107" s="135">
        <f>SUMIFS('CC Summary'!$K:$K,'CC Summary'!$A:$A,"Y",'CC Summary'!$B:$B,'Capex to PA'!$A107)*'Capex to PA'!$C107</f>
        <v>0</v>
      </c>
      <c r="G107" s="7">
        <f>SUMIF('CC Summary'!$B:$B,'Capex to PA'!$A107,'CC Summary'!O:O)*$C107</f>
        <v>29859.895831341277</v>
      </c>
      <c r="H107" s="164">
        <f t="shared" si="12"/>
        <v>8.7851182779278489E-3</v>
      </c>
      <c r="I107" s="7">
        <f t="shared" si="13"/>
        <v>29859.895831341273</v>
      </c>
      <c r="J107" s="59">
        <f t="shared" si="16"/>
        <v>29859.895831341273</v>
      </c>
      <c r="L107" s="165">
        <f>SUMIF('CC Summary'!$B:$B,'Capex to PA'!$A107,'CC Summary'!H:H)*$C107</f>
        <v>0</v>
      </c>
      <c r="M107" s="165">
        <f>SUMIFS('CC Summary'!$H:$H,'CC Summary'!$A:$A,"Y",'CC Summary'!$B:$B,'Capex to PA'!$A107)*'Capex to PA'!$C107</f>
        <v>0</v>
      </c>
      <c r="N107" s="165">
        <f>SUMIF('CC Summary'!$B:$B,'Capex to PA'!$A107,'CC Summary'!P:P)*$C107</f>
        <v>0</v>
      </c>
      <c r="O107" s="165">
        <f t="shared" si="14"/>
        <v>0</v>
      </c>
      <c r="P107" s="165">
        <f t="shared" si="15"/>
        <v>0</v>
      </c>
      <c r="Q107" s="174">
        <f t="shared" si="17"/>
        <v>0</v>
      </c>
    </row>
    <row r="108" spans="1:17">
      <c r="A108" s="70" t="s">
        <v>248</v>
      </c>
      <c r="B108" s="9">
        <v>47501</v>
      </c>
      <c r="C108" s="32">
        <v>5.57E-2</v>
      </c>
      <c r="D108" s="7">
        <f>SUMIF('CC Summary'!$B:$B,'Capex to PA'!$A108,'CC Summary'!K:K)*$C108</f>
        <v>2915101.1658279998</v>
      </c>
      <c r="E108" s="35"/>
      <c r="F108" s="135">
        <f>SUMIFS('CC Summary'!$K:$K,'CC Summary'!$A:$A,"Y",'CC Summary'!$B:$B,'Capex to PA'!$A108)*'Capex to PA'!$C108</f>
        <v>0</v>
      </c>
      <c r="G108" s="7">
        <f>SUMIF('CC Summary'!$B:$B,'Capex to PA'!$A108,'CC Summary'!O:O)*$C108</f>
        <v>17379.270614479719</v>
      </c>
      <c r="H108" s="164">
        <f t="shared" si="12"/>
        <v>5.1131775139036705E-3</v>
      </c>
      <c r="I108" s="7">
        <f t="shared" si="13"/>
        <v>17379.270614479719</v>
      </c>
      <c r="J108" s="59">
        <f t="shared" si="16"/>
        <v>17379.270614479719</v>
      </c>
      <c r="L108" s="165">
        <f>SUMIF('CC Summary'!$B:$B,'Capex to PA'!$A108,'CC Summary'!H:H)*$C108</f>
        <v>0</v>
      </c>
      <c r="M108" s="165">
        <f>SUMIFS('CC Summary'!$H:$H,'CC Summary'!$A:$A,"Y",'CC Summary'!$B:$B,'Capex to PA'!$A108)*'Capex to PA'!$C108</f>
        <v>0</v>
      </c>
      <c r="N108" s="165">
        <f>SUMIF('CC Summary'!$B:$B,'Capex to PA'!$A108,'CC Summary'!P:P)*$C108</f>
        <v>0</v>
      </c>
      <c r="O108" s="165">
        <f t="shared" si="14"/>
        <v>0</v>
      </c>
      <c r="P108" s="165">
        <f t="shared" si="15"/>
        <v>0</v>
      </c>
      <c r="Q108" s="174">
        <f t="shared" si="17"/>
        <v>0</v>
      </c>
    </row>
    <row r="109" spans="1:17">
      <c r="A109" s="70" t="s">
        <v>248</v>
      </c>
      <c r="B109" s="9">
        <v>47502</v>
      </c>
      <c r="C109" s="32">
        <v>3.5000000000000001E-3</v>
      </c>
      <c r="D109" s="7">
        <f>SUMIF('CC Summary'!$B:$B,'Capex to PA'!$A109,'CC Summary'!K:K)*$C109</f>
        <v>183175.11814000001</v>
      </c>
      <c r="E109" s="35"/>
      <c r="F109" s="135">
        <f>SUMIFS('CC Summary'!$K:$K,'CC Summary'!$A:$A,"Y",'CC Summary'!$B:$B,'Capex to PA'!$A109)*'Capex to PA'!$C109</f>
        <v>0</v>
      </c>
      <c r="G109" s="7">
        <f>SUMIF('CC Summary'!$B:$B,'Capex to PA'!$A109,'CC Summary'!O:O)*$C109</f>
        <v>1092.0547064753864</v>
      </c>
      <c r="H109" s="164">
        <f t="shared" si="12"/>
        <v>3.2129481685211575E-4</v>
      </c>
      <c r="I109" s="7">
        <f t="shared" si="13"/>
        <v>1092.0547064753864</v>
      </c>
      <c r="J109" s="59">
        <f t="shared" si="16"/>
        <v>1092.0547064753864</v>
      </c>
      <c r="L109" s="165">
        <f>SUMIF('CC Summary'!$B:$B,'Capex to PA'!$A109,'CC Summary'!H:H)*$C109</f>
        <v>0</v>
      </c>
      <c r="M109" s="165">
        <f>SUMIFS('CC Summary'!$H:$H,'CC Summary'!$A:$A,"Y",'CC Summary'!$B:$B,'Capex to PA'!$A109)*'Capex to PA'!$C109</f>
        <v>0</v>
      </c>
      <c r="N109" s="165">
        <f>SUMIF('CC Summary'!$B:$B,'Capex to PA'!$A109,'CC Summary'!P:P)*$C109</f>
        <v>0</v>
      </c>
      <c r="O109" s="165">
        <f t="shared" si="14"/>
        <v>0</v>
      </c>
      <c r="P109" s="165">
        <f t="shared" si="15"/>
        <v>0</v>
      </c>
      <c r="Q109" s="174">
        <f t="shared" si="17"/>
        <v>0</v>
      </c>
    </row>
    <row r="110" spans="1:17">
      <c r="A110" s="70" t="s">
        <v>248</v>
      </c>
      <c r="B110" s="9">
        <v>47700</v>
      </c>
      <c r="C110" s="32">
        <v>0.39029999999999998</v>
      </c>
      <c r="D110" s="7">
        <f>SUMIF('CC Summary'!$B:$B,'Capex to PA'!$A110,'CC Summary'!K:K)*$C110</f>
        <v>20426642.460012</v>
      </c>
      <c r="E110" s="35"/>
      <c r="F110" s="135">
        <f>SUMIFS('CC Summary'!$K:$K,'CC Summary'!$A:$A,"Y",'CC Summary'!$B:$B,'Capex to PA'!$A110)*'Capex to PA'!$C110</f>
        <v>0</v>
      </c>
      <c r="G110" s="7">
        <f>SUMIF('CC Summary'!$B:$B,'Capex to PA'!$A110,'CC Summary'!O:O)*$C110</f>
        <v>121779.70055352665</v>
      </c>
      <c r="H110" s="164">
        <f t="shared" si="12"/>
        <v>3.5828962004965929E-2</v>
      </c>
      <c r="I110" s="7">
        <f t="shared" si="13"/>
        <v>121779.70055352664</v>
      </c>
      <c r="J110" s="59">
        <f t="shared" si="16"/>
        <v>121779.70055352664</v>
      </c>
      <c r="L110" s="165">
        <f>SUMIF('CC Summary'!$B:$B,'Capex to PA'!$A110,'CC Summary'!H:H)*$C110</f>
        <v>0</v>
      </c>
      <c r="M110" s="165">
        <f>SUMIFS('CC Summary'!$H:$H,'CC Summary'!$A:$A,"Y",'CC Summary'!$B:$B,'Capex to PA'!$A110)*'Capex to PA'!$C110</f>
        <v>0</v>
      </c>
      <c r="N110" s="165">
        <f>SUMIF('CC Summary'!$B:$B,'Capex to PA'!$A110,'CC Summary'!P:P)*$C110</f>
        <v>0</v>
      </c>
      <c r="O110" s="165">
        <f t="shared" si="14"/>
        <v>0</v>
      </c>
      <c r="P110" s="165">
        <f t="shared" si="15"/>
        <v>0</v>
      </c>
      <c r="Q110" s="174">
        <f t="shared" si="17"/>
        <v>0</v>
      </c>
    </row>
    <row r="111" spans="1:17">
      <c r="A111" s="70" t="s">
        <v>248</v>
      </c>
      <c r="B111" s="9">
        <v>47800</v>
      </c>
      <c r="C111" s="32">
        <v>8.0000000000000004E-4</v>
      </c>
      <c r="D111" s="7">
        <f>SUMIF('CC Summary'!$B:$B,'Capex to PA'!$A111,'CC Summary'!K:K)*$C111</f>
        <v>41868.598431999999</v>
      </c>
      <c r="E111" s="35"/>
      <c r="F111" s="135">
        <f>SUMIFS('CC Summary'!$K:$K,'CC Summary'!$A:$A,"Y",'CC Summary'!$B:$B,'Capex to PA'!$A111)*'Capex to PA'!$C111</f>
        <v>0</v>
      </c>
      <c r="G111" s="7">
        <f>SUMIF('CC Summary'!$B:$B,'Capex to PA'!$A111,'CC Summary'!O:O)*$C111</f>
        <v>249.61250433723117</v>
      </c>
      <c r="H111" s="164">
        <f t="shared" si="12"/>
        <v>7.3438815280483597E-5</v>
      </c>
      <c r="I111" s="7">
        <f t="shared" si="13"/>
        <v>249.61250433723117</v>
      </c>
      <c r="J111" s="59">
        <f t="shared" si="16"/>
        <v>249.61250433723117</v>
      </c>
      <c r="L111" s="165">
        <f>SUMIF('CC Summary'!$B:$B,'Capex to PA'!$A111,'CC Summary'!H:H)*$C111</f>
        <v>0</v>
      </c>
      <c r="M111" s="165">
        <f>SUMIFS('CC Summary'!$H:$H,'CC Summary'!$A:$A,"Y",'CC Summary'!$B:$B,'Capex to PA'!$A111)*'Capex to PA'!$C111</f>
        <v>0</v>
      </c>
      <c r="N111" s="165">
        <f>SUMIF('CC Summary'!$B:$B,'Capex to PA'!$A111,'CC Summary'!P:P)*$C111</f>
        <v>0</v>
      </c>
      <c r="O111" s="165">
        <f t="shared" si="14"/>
        <v>0</v>
      </c>
      <c r="P111" s="165">
        <f t="shared" si="15"/>
        <v>0</v>
      </c>
      <c r="Q111" s="174">
        <f t="shared" si="17"/>
        <v>0</v>
      </c>
    </row>
    <row r="112" spans="1:17">
      <c r="A112" s="70" t="s">
        <v>248</v>
      </c>
      <c r="B112" s="9">
        <v>48403</v>
      </c>
      <c r="C112" s="32">
        <v>0</v>
      </c>
      <c r="D112" s="7">
        <f>SUMIF('CC Summary'!$B:$B,'Capex to PA'!$A112,'CC Summary'!K:K)*$C112</f>
        <v>0</v>
      </c>
      <c r="E112" s="35"/>
      <c r="F112" s="135">
        <f>SUMIFS('CC Summary'!$K:$K,'CC Summary'!$A:$A,"Y",'CC Summary'!$B:$B,'Capex to PA'!$A112)*'Capex to PA'!$C112</f>
        <v>0</v>
      </c>
      <c r="G112" s="7">
        <f>SUMIF('CC Summary'!$B:$B,'Capex to PA'!$A112,'CC Summary'!O:O)*$C112</f>
        <v>0</v>
      </c>
      <c r="H112" s="164">
        <f t="shared" si="12"/>
        <v>0</v>
      </c>
      <c r="I112" s="7">
        <f t="shared" si="13"/>
        <v>0</v>
      </c>
      <c r="J112" s="59">
        <f t="shared" si="16"/>
        <v>0</v>
      </c>
      <c r="L112" s="165">
        <f>SUMIF('CC Summary'!$B:$B,'Capex to PA'!$A112,'CC Summary'!H:H)*$C112</f>
        <v>0</v>
      </c>
      <c r="M112" s="165">
        <f>SUMIFS('CC Summary'!$H:$H,'CC Summary'!$A:$A,"Y",'CC Summary'!$B:$B,'Capex to PA'!$A112)*'Capex to PA'!$C112</f>
        <v>0</v>
      </c>
      <c r="N112" s="165">
        <f>SUMIF('CC Summary'!$B:$B,'Capex to PA'!$A112,'CC Summary'!P:P)*$C112</f>
        <v>0</v>
      </c>
      <c r="O112" s="165">
        <f t="shared" si="14"/>
        <v>0</v>
      </c>
      <c r="P112" s="165">
        <f t="shared" si="15"/>
        <v>0</v>
      </c>
      <c r="Q112" s="174">
        <f t="shared" si="17"/>
        <v>0</v>
      </c>
    </row>
    <row r="113" spans="1:17">
      <c r="A113" s="70" t="s">
        <v>248</v>
      </c>
      <c r="B113" s="9">
        <v>48500</v>
      </c>
      <c r="C113" s="32">
        <v>4.1000000000000003E-3</v>
      </c>
      <c r="D113" s="7">
        <f>SUMIF('CC Summary'!$B:$B,'Capex to PA'!$A113,'CC Summary'!K:K)*$C113</f>
        <v>214576.56696400003</v>
      </c>
      <c r="E113" s="35"/>
      <c r="F113" s="135">
        <f>SUMIFS('CC Summary'!$K:$K,'CC Summary'!$A:$A,"Y",'CC Summary'!$B:$B,'Capex to PA'!$A113)*'Capex to PA'!$C113</f>
        <v>0</v>
      </c>
      <c r="G113" s="7">
        <f>SUMIF('CC Summary'!$B:$B,'Capex to PA'!$A113,'CC Summary'!O:O)*$C113</f>
        <v>1279.2640847283099</v>
      </c>
      <c r="H113" s="164">
        <f t="shared" si="12"/>
        <v>3.7637392831247848E-4</v>
      </c>
      <c r="I113" s="7">
        <f t="shared" si="13"/>
        <v>1279.2640847283099</v>
      </c>
      <c r="J113" s="59">
        <f t="shared" si="16"/>
        <v>1279.2640847283099</v>
      </c>
      <c r="L113" s="165">
        <f>SUMIF('CC Summary'!$B:$B,'Capex to PA'!$A113,'CC Summary'!H:H)*$C113</f>
        <v>0</v>
      </c>
      <c r="M113" s="165">
        <f>SUMIFS('CC Summary'!$H:$H,'CC Summary'!$A:$A,"Y",'CC Summary'!$B:$B,'Capex to PA'!$A113)*'Capex to PA'!$C113</f>
        <v>0</v>
      </c>
      <c r="N113" s="165">
        <f>SUMIF('CC Summary'!$B:$B,'Capex to PA'!$A113,'CC Summary'!P:P)*$C113</f>
        <v>0</v>
      </c>
      <c r="O113" s="165">
        <f t="shared" si="14"/>
        <v>0</v>
      </c>
      <c r="P113" s="165">
        <f t="shared" si="15"/>
        <v>0</v>
      </c>
      <c r="Q113" s="174">
        <f t="shared" si="17"/>
        <v>0</v>
      </c>
    </row>
    <row r="114" spans="1:17">
      <c r="A114" s="70" t="s">
        <v>248</v>
      </c>
      <c r="B114" s="9">
        <v>48601</v>
      </c>
      <c r="C114" s="32">
        <v>0</v>
      </c>
      <c r="D114" s="7">
        <f>SUMIF('CC Summary'!$B:$B,'Capex to PA'!$A114,'CC Summary'!K:K)*$C114</f>
        <v>0</v>
      </c>
      <c r="E114" s="35"/>
      <c r="F114" s="135">
        <f>SUMIFS('CC Summary'!$K:$K,'CC Summary'!$A:$A,"Y",'CC Summary'!$B:$B,'Capex to PA'!$A114)*'Capex to PA'!$C114</f>
        <v>0</v>
      </c>
      <c r="G114" s="7">
        <f>SUMIF('CC Summary'!$B:$B,'Capex to PA'!$A114,'CC Summary'!O:O)*$C114</f>
        <v>0</v>
      </c>
      <c r="H114" s="164">
        <f t="shared" si="12"/>
        <v>0</v>
      </c>
      <c r="I114" s="7">
        <f t="shared" si="13"/>
        <v>0</v>
      </c>
      <c r="J114" s="59">
        <f t="shared" si="16"/>
        <v>0</v>
      </c>
      <c r="L114" s="165">
        <f>SUMIF('CC Summary'!$B:$B,'Capex to PA'!$A114,'CC Summary'!H:H)*$C114</f>
        <v>0</v>
      </c>
      <c r="M114" s="165">
        <f>SUMIFS('CC Summary'!$H:$H,'CC Summary'!$A:$A,"Y",'CC Summary'!$B:$B,'Capex to PA'!$A114)*'Capex to PA'!$C114</f>
        <v>0</v>
      </c>
      <c r="N114" s="165">
        <f>SUMIF('CC Summary'!$B:$B,'Capex to PA'!$A114,'CC Summary'!P:P)*$C114</f>
        <v>0</v>
      </c>
      <c r="O114" s="165">
        <f t="shared" si="14"/>
        <v>0</v>
      </c>
      <c r="P114" s="165">
        <f t="shared" si="15"/>
        <v>0</v>
      </c>
      <c r="Q114" s="174">
        <f t="shared" si="17"/>
        <v>0</v>
      </c>
    </row>
    <row r="115" spans="1:17">
      <c r="A115" s="70" t="s">
        <v>248</v>
      </c>
      <c r="B115" s="9">
        <v>47600</v>
      </c>
      <c r="C115" s="32">
        <v>7.4000000000000003E-3</v>
      </c>
      <c r="D115" s="7">
        <f>SUMIF('CC Summary'!$B:$B,'Capex to PA'!$A115,'CC Summary'!K:K)*$C115</f>
        <v>387284.53549600003</v>
      </c>
      <c r="E115" s="35"/>
      <c r="F115" s="135">
        <f>SUMIFS('CC Summary'!$K:$K,'CC Summary'!$A:$A,"Y",'CC Summary'!$B:$B,'Capex to PA'!$A115)*'Capex to PA'!$C115</f>
        <v>0</v>
      </c>
      <c r="G115" s="7">
        <f>SUMIF('CC Summary'!$B:$B,'Capex to PA'!$A115,'CC Summary'!O:O)*$C115</f>
        <v>2308.9156651193884</v>
      </c>
      <c r="H115" s="164">
        <f t="shared" si="12"/>
        <v>6.7930904134447332E-4</v>
      </c>
      <c r="I115" s="7">
        <f t="shared" si="13"/>
        <v>2308.9156651193884</v>
      </c>
      <c r="J115" s="59">
        <f t="shared" si="16"/>
        <v>2308.9156651193884</v>
      </c>
      <c r="L115" s="165">
        <f>SUMIF('CC Summary'!$B:$B,'Capex to PA'!$A115,'CC Summary'!H:H)*$C115</f>
        <v>0</v>
      </c>
      <c r="M115" s="165">
        <f>SUMIFS('CC Summary'!$H:$H,'CC Summary'!$A:$A,"Y",'CC Summary'!$B:$B,'Capex to PA'!$A115)*'Capex to PA'!$C115</f>
        <v>0</v>
      </c>
      <c r="N115" s="165">
        <f>SUMIF('CC Summary'!$B:$B,'Capex to PA'!$A115,'CC Summary'!P:P)*$C115</f>
        <v>0</v>
      </c>
      <c r="O115" s="165">
        <f t="shared" si="14"/>
        <v>0</v>
      </c>
      <c r="P115" s="165">
        <f t="shared" si="15"/>
        <v>0</v>
      </c>
      <c r="Q115" s="174">
        <f t="shared" si="17"/>
        <v>0</v>
      </c>
    </row>
    <row r="116" spans="1:17">
      <c r="A116" s="70" t="s">
        <v>248</v>
      </c>
      <c r="B116" s="9">
        <v>48801</v>
      </c>
      <c r="C116" s="32">
        <v>0</v>
      </c>
      <c r="D116" s="7">
        <f>SUMIF('CC Summary'!$B:$B,'Capex to PA'!$A116,'CC Summary'!K:K)*$C116</f>
        <v>0</v>
      </c>
      <c r="E116" s="35"/>
      <c r="F116" s="135">
        <f>SUMIFS('CC Summary'!$K:$K,'CC Summary'!$A:$A,"Y",'CC Summary'!$B:$B,'Capex to PA'!$A116)*'Capex to PA'!$C116</f>
        <v>0</v>
      </c>
      <c r="G116" s="7">
        <f>SUMIF('CC Summary'!$B:$B,'Capex to PA'!$A116,'CC Summary'!O:O)*$C116</f>
        <v>0</v>
      </c>
      <c r="H116" s="164">
        <f t="shared" si="12"/>
        <v>0</v>
      </c>
      <c r="I116" s="7">
        <f t="shared" si="13"/>
        <v>0</v>
      </c>
      <c r="J116" s="59">
        <f t="shared" si="16"/>
        <v>0</v>
      </c>
      <c r="L116" s="165">
        <f>SUMIF('CC Summary'!$B:$B,'Capex to PA'!$A116,'CC Summary'!H:H)*$C116</f>
        <v>0</v>
      </c>
      <c r="M116" s="165">
        <f>SUMIFS('CC Summary'!$H:$H,'CC Summary'!$A:$A,"Y",'CC Summary'!$B:$B,'Capex to PA'!$A116)*'Capex to PA'!$C116</f>
        <v>0</v>
      </c>
      <c r="N116" s="165">
        <f>SUMIF('CC Summary'!$B:$B,'Capex to PA'!$A116,'CC Summary'!P:P)*$C116</f>
        <v>0</v>
      </c>
      <c r="O116" s="165">
        <f t="shared" si="14"/>
        <v>0</v>
      </c>
      <c r="P116" s="165">
        <f t="shared" si="15"/>
        <v>0</v>
      </c>
      <c r="Q116" s="174">
        <f t="shared" si="17"/>
        <v>0</v>
      </c>
    </row>
    <row r="117" spans="1:17">
      <c r="A117" s="70" t="s">
        <v>248</v>
      </c>
      <c r="B117" s="9">
        <v>49500</v>
      </c>
      <c r="C117" s="32">
        <v>0</v>
      </c>
      <c r="D117" s="7">
        <f>SUMIF('CC Summary'!$B:$B,'Capex to PA'!$A117,'CC Summary'!K:K)*$C117</f>
        <v>0</v>
      </c>
      <c r="E117" s="35"/>
      <c r="F117" s="135">
        <f>SUMIFS('CC Summary'!$K:$K,'CC Summary'!$A:$A,"Y",'CC Summary'!$B:$B,'Capex to PA'!$A117)*'Capex to PA'!$C117</f>
        <v>0</v>
      </c>
      <c r="G117" s="7">
        <f>SUMIF('CC Summary'!$B:$B,'Capex to PA'!$A117,'CC Summary'!O:O)*$C117</f>
        <v>0</v>
      </c>
      <c r="H117" s="164">
        <f t="shared" si="12"/>
        <v>0</v>
      </c>
      <c r="I117" s="7">
        <f t="shared" si="13"/>
        <v>0</v>
      </c>
      <c r="J117" s="59">
        <f t="shared" si="16"/>
        <v>0</v>
      </c>
      <c r="L117" s="165">
        <f>SUMIF('CC Summary'!$B:$B,'Capex to PA'!$A117,'CC Summary'!H:H)*$C117</f>
        <v>0</v>
      </c>
      <c r="M117" s="165">
        <f>SUMIFS('CC Summary'!$H:$H,'CC Summary'!$A:$A,"Y",'CC Summary'!$B:$B,'Capex to PA'!$A117)*'Capex to PA'!$C117</f>
        <v>0</v>
      </c>
      <c r="N117" s="165">
        <f>SUMIF('CC Summary'!$B:$B,'Capex to PA'!$A117,'CC Summary'!P:P)*$C117</f>
        <v>0</v>
      </c>
      <c r="O117" s="165">
        <f t="shared" si="14"/>
        <v>0</v>
      </c>
      <c r="P117" s="165">
        <f t="shared" si="15"/>
        <v>0</v>
      </c>
      <c r="Q117" s="174">
        <f t="shared" si="17"/>
        <v>0</v>
      </c>
    </row>
    <row r="118" spans="1:17">
      <c r="A118" s="70" t="s">
        <v>248</v>
      </c>
      <c r="B118" s="9">
        <v>55600</v>
      </c>
      <c r="C118" s="32">
        <v>0</v>
      </c>
      <c r="D118" s="7">
        <f>SUMIF('CC Summary'!$B:$B,'Capex to PA'!$A118,'CC Summary'!K:K)*$C118</f>
        <v>0</v>
      </c>
      <c r="E118" s="35"/>
      <c r="F118" s="135">
        <f>SUMIFS('CC Summary'!$K:$K,'CC Summary'!$A:$A,"Y",'CC Summary'!$B:$B,'Capex to PA'!$A118)*'Capex to PA'!$C118</f>
        <v>0</v>
      </c>
      <c r="G118" s="7">
        <f>SUMIF('CC Summary'!$B:$B,'Capex to PA'!$A118,'CC Summary'!O:O)*$C118</f>
        <v>0</v>
      </c>
      <c r="H118" s="164">
        <f t="shared" ref="H118:H181" si="18">IF(B118&lt;&gt;49500,G118/SUMIF(B:B,"&lt;&gt;49500",G:G),0)</f>
        <v>0</v>
      </c>
      <c r="I118" s="7">
        <f t="shared" ref="I118:I181" si="19">SUM(G:G)*H118</f>
        <v>0</v>
      </c>
      <c r="J118" s="59">
        <f t="shared" si="16"/>
        <v>0</v>
      </c>
      <c r="L118" s="165">
        <f>SUMIF('CC Summary'!$B:$B,'Capex to PA'!$A118,'CC Summary'!H:H)*$C118</f>
        <v>0</v>
      </c>
      <c r="M118" s="165">
        <f>SUMIFS('CC Summary'!$H:$H,'CC Summary'!$A:$A,"Y",'CC Summary'!$B:$B,'Capex to PA'!$A118)*'Capex to PA'!$C118</f>
        <v>0</v>
      </c>
      <c r="N118" s="165">
        <f>SUMIF('CC Summary'!$B:$B,'Capex to PA'!$A118,'CC Summary'!P:P)*$C118</f>
        <v>0</v>
      </c>
      <c r="O118" s="165">
        <f t="shared" ref="O118:O181" si="20">IFERROR(IF(B118&lt;&gt;49500,N118/SUMIF(B:B,"&lt;&gt;49500",N:N),0),0)</f>
        <v>0</v>
      </c>
      <c r="P118" s="165">
        <f t="shared" ref="P118:P181" si="21">SUM(N:N)*O118</f>
        <v>0</v>
      </c>
      <c r="Q118" s="174">
        <f t="shared" si="17"/>
        <v>0</v>
      </c>
    </row>
    <row r="119" spans="1:17">
      <c r="A119" s="70" t="s">
        <v>248</v>
      </c>
      <c r="B119" s="9">
        <v>55700</v>
      </c>
      <c r="C119" s="32">
        <v>0</v>
      </c>
      <c r="D119" s="7">
        <f>SUMIF('CC Summary'!$B:$B,'Capex to PA'!$A119,'CC Summary'!K:K)*$C119</f>
        <v>0</v>
      </c>
      <c r="E119" s="35"/>
      <c r="F119" s="135">
        <f>SUMIFS('CC Summary'!$K:$K,'CC Summary'!$A:$A,"Y",'CC Summary'!$B:$B,'Capex to PA'!$A119)*'Capex to PA'!$C119</f>
        <v>0</v>
      </c>
      <c r="G119" s="7">
        <f>SUMIF('CC Summary'!$B:$B,'Capex to PA'!$A119,'CC Summary'!O:O)*$C119</f>
        <v>0</v>
      </c>
      <c r="H119" s="164">
        <f t="shared" si="18"/>
        <v>0</v>
      </c>
      <c r="I119" s="7">
        <f t="shared" si="19"/>
        <v>0</v>
      </c>
      <c r="J119" s="59">
        <f t="shared" si="16"/>
        <v>0</v>
      </c>
      <c r="L119" s="165">
        <f>SUMIF('CC Summary'!$B:$B,'Capex to PA'!$A119,'CC Summary'!H:H)*$C119</f>
        <v>0</v>
      </c>
      <c r="M119" s="165">
        <f>SUMIFS('CC Summary'!$H:$H,'CC Summary'!$A:$A,"Y",'CC Summary'!$B:$B,'Capex to PA'!$A119)*'Capex to PA'!$C119</f>
        <v>0</v>
      </c>
      <c r="N119" s="165">
        <f>SUMIF('CC Summary'!$B:$B,'Capex to PA'!$A119,'CC Summary'!P:P)*$C119</f>
        <v>0</v>
      </c>
      <c r="O119" s="165">
        <f t="shared" si="20"/>
        <v>0</v>
      </c>
      <c r="P119" s="165">
        <f t="shared" si="21"/>
        <v>0</v>
      </c>
      <c r="Q119" s="174">
        <f t="shared" si="17"/>
        <v>0</v>
      </c>
    </row>
    <row r="120" spans="1:17">
      <c r="A120" s="70" t="s">
        <v>350</v>
      </c>
      <c r="B120" s="33"/>
      <c r="C120" s="32">
        <v>1</v>
      </c>
      <c r="D120" s="7">
        <f>SUMIF('CC Summary'!$B:$B,'Capex to PA'!$A120,'CC Summary'!K:K)*$C120</f>
        <v>0</v>
      </c>
      <c r="E120" s="35"/>
      <c r="F120" s="135">
        <f>SUMIFS('CC Summary'!$K:$K,'CC Summary'!$A:$A,"Y",'CC Summary'!$B:$B,'Capex to PA'!$A120)*'Capex to PA'!$C120</f>
        <v>0</v>
      </c>
      <c r="G120" s="7">
        <f>SUMIF('CC Summary'!$B:$B,'Capex to PA'!$A120,'CC Summary'!O:O)*$C120</f>
        <v>0</v>
      </c>
      <c r="H120" s="164">
        <f t="shared" si="18"/>
        <v>0</v>
      </c>
      <c r="I120" s="7">
        <f t="shared" si="19"/>
        <v>0</v>
      </c>
      <c r="J120" s="59">
        <f t="shared" si="16"/>
        <v>0</v>
      </c>
      <c r="L120" s="165">
        <f>SUMIF('CC Summary'!$B:$B,'Capex to PA'!$A120,'CC Summary'!H:H)*$C120</f>
        <v>0</v>
      </c>
      <c r="M120" s="165">
        <f>SUMIFS('CC Summary'!$H:$H,'CC Summary'!$A:$A,"Y",'CC Summary'!$B:$B,'Capex to PA'!$A120)*'Capex to PA'!$C120</f>
        <v>0</v>
      </c>
      <c r="N120" s="165">
        <f>SUMIF('CC Summary'!$B:$B,'Capex to PA'!$A120,'CC Summary'!P:P)*$C120</f>
        <v>0</v>
      </c>
      <c r="O120" s="165">
        <f t="shared" si="20"/>
        <v>0</v>
      </c>
      <c r="P120" s="165">
        <f t="shared" si="21"/>
        <v>0</v>
      </c>
      <c r="Q120" s="174">
        <f t="shared" si="17"/>
        <v>0</v>
      </c>
    </row>
    <row r="121" spans="1:17">
      <c r="A121" s="70" t="s">
        <v>281</v>
      </c>
      <c r="B121" s="9">
        <v>47000</v>
      </c>
      <c r="C121" s="32">
        <v>0</v>
      </c>
      <c r="D121" s="7">
        <f>SUMIF('CC Summary'!$B:$B,'Capex to PA'!$A121,'CC Summary'!K:K)*$C121</f>
        <v>0</v>
      </c>
      <c r="E121" s="35"/>
      <c r="F121" s="135">
        <f>SUMIFS('CC Summary'!$K:$K,'CC Summary'!$A:$A,"Y",'CC Summary'!$B:$B,'Capex to PA'!$A121)*'Capex to PA'!$C121</f>
        <v>0</v>
      </c>
      <c r="G121" s="7">
        <f>SUMIF('CC Summary'!$B:$B,'Capex to PA'!$A121,'CC Summary'!O:O)*$C121</f>
        <v>0</v>
      </c>
      <c r="H121" s="164">
        <f t="shared" si="18"/>
        <v>0</v>
      </c>
      <c r="I121" s="7">
        <f t="shared" si="19"/>
        <v>0</v>
      </c>
      <c r="J121" s="59">
        <f t="shared" si="16"/>
        <v>0</v>
      </c>
      <c r="L121" s="165">
        <f>SUMIF('CC Summary'!$B:$B,'Capex to PA'!$A121,'CC Summary'!H:H)*$C121</f>
        <v>0</v>
      </c>
      <c r="M121" s="165">
        <f>SUMIFS('CC Summary'!$H:$H,'CC Summary'!$A:$A,"Y",'CC Summary'!$B:$B,'Capex to PA'!$A121)*'Capex to PA'!$C121</f>
        <v>0</v>
      </c>
      <c r="N121" s="165">
        <f>SUMIF('CC Summary'!$B:$B,'Capex to PA'!$A121,'CC Summary'!P:P)*$C121</f>
        <v>0</v>
      </c>
      <c r="O121" s="165">
        <f t="shared" si="20"/>
        <v>0</v>
      </c>
      <c r="P121" s="165">
        <f t="shared" si="21"/>
        <v>0</v>
      </c>
      <c r="Q121" s="174">
        <f t="shared" si="17"/>
        <v>0</v>
      </c>
    </row>
    <row r="122" spans="1:17">
      <c r="A122" s="70" t="s">
        <v>281</v>
      </c>
      <c r="B122" s="9">
        <v>47501</v>
      </c>
      <c r="C122" s="32">
        <v>0</v>
      </c>
      <c r="D122" s="7">
        <f>SUMIF('CC Summary'!$B:$B,'Capex to PA'!$A122,'CC Summary'!K:K)*$C122</f>
        <v>0</v>
      </c>
      <c r="E122" s="35"/>
      <c r="F122" s="135">
        <f>SUMIFS('CC Summary'!$K:$K,'CC Summary'!$A:$A,"Y",'CC Summary'!$B:$B,'Capex to PA'!$A122)*'Capex to PA'!$C122</f>
        <v>0</v>
      </c>
      <c r="G122" s="7">
        <f>SUMIF('CC Summary'!$B:$B,'Capex to PA'!$A122,'CC Summary'!O:O)*$C122</f>
        <v>0</v>
      </c>
      <c r="H122" s="164">
        <f t="shared" si="18"/>
        <v>0</v>
      </c>
      <c r="I122" s="7">
        <f t="shared" si="19"/>
        <v>0</v>
      </c>
      <c r="J122" s="59">
        <f t="shared" si="16"/>
        <v>0</v>
      </c>
      <c r="L122" s="165">
        <f>SUMIF('CC Summary'!$B:$B,'Capex to PA'!$A122,'CC Summary'!H:H)*$C122</f>
        <v>0</v>
      </c>
      <c r="M122" s="165">
        <f>SUMIFS('CC Summary'!$H:$H,'CC Summary'!$A:$A,"Y",'CC Summary'!$B:$B,'Capex to PA'!$A122)*'Capex to PA'!$C122</f>
        <v>0</v>
      </c>
      <c r="N122" s="165">
        <f>SUMIF('CC Summary'!$B:$B,'Capex to PA'!$A122,'CC Summary'!P:P)*$C122</f>
        <v>0</v>
      </c>
      <c r="O122" s="165">
        <f t="shared" si="20"/>
        <v>0</v>
      </c>
      <c r="P122" s="165">
        <f t="shared" si="21"/>
        <v>0</v>
      </c>
      <c r="Q122" s="174">
        <f t="shared" si="17"/>
        <v>0</v>
      </c>
    </row>
    <row r="123" spans="1:17">
      <c r="A123" s="70" t="s">
        <v>281</v>
      </c>
      <c r="B123" s="9">
        <v>49500</v>
      </c>
      <c r="C123" s="32">
        <v>1</v>
      </c>
      <c r="D123" s="7">
        <f>SUMIF('CC Summary'!$B:$B,'Capex to PA'!$A123,'CC Summary'!K:K)*$C123</f>
        <v>0</v>
      </c>
      <c r="E123" s="35"/>
      <c r="F123" s="135">
        <f>SUMIFS('CC Summary'!$K:$K,'CC Summary'!$A:$A,"Y",'CC Summary'!$B:$B,'Capex to PA'!$A123)*'Capex to PA'!$C123</f>
        <v>0</v>
      </c>
      <c r="G123" s="7">
        <f>SUMIF('CC Summary'!$B:$B,'Capex to PA'!$A123,'CC Summary'!O:O)*$C123</f>
        <v>0</v>
      </c>
      <c r="H123" s="164">
        <f t="shared" si="18"/>
        <v>0</v>
      </c>
      <c r="I123" s="7">
        <f t="shared" si="19"/>
        <v>0</v>
      </c>
      <c r="J123" s="59">
        <f t="shared" si="16"/>
        <v>0</v>
      </c>
      <c r="L123" s="165">
        <f>SUMIF('CC Summary'!$B:$B,'Capex to PA'!$A123,'CC Summary'!H:H)*$C123</f>
        <v>0</v>
      </c>
      <c r="M123" s="165">
        <f>SUMIFS('CC Summary'!$H:$H,'CC Summary'!$A:$A,"Y",'CC Summary'!$B:$B,'Capex to PA'!$A123)*'Capex to PA'!$C123</f>
        <v>0</v>
      </c>
      <c r="N123" s="165">
        <f>SUMIF('CC Summary'!$B:$B,'Capex to PA'!$A123,'CC Summary'!P:P)*$C123</f>
        <v>0</v>
      </c>
      <c r="O123" s="165">
        <f t="shared" si="20"/>
        <v>0</v>
      </c>
      <c r="P123" s="165">
        <f t="shared" si="21"/>
        <v>0</v>
      </c>
      <c r="Q123" s="174">
        <f t="shared" si="17"/>
        <v>0</v>
      </c>
    </row>
    <row r="124" spans="1:17">
      <c r="A124" s="70" t="s">
        <v>351</v>
      </c>
      <c r="B124" s="33"/>
      <c r="C124" s="32">
        <v>1</v>
      </c>
      <c r="D124" s="7">
        <f>SUMIF('CC Summary'!$B:$B,'Capex to PA'!$A124,'CC Summary'!K:K)*$C124</f>
        <v>0</v>
      </c>
      <c r="E124" s="35"/>
      <c r="F124" s="135">
        <f>SUMIFS('CC Summary'!$K:$K,'CC Summary'!$A:$A,"Y",'CC Summary'!$B:$B,'Capex to PA'!$A124)*'Capex to PA'!$C124</f>
        <v>0</v>
      </c>
      <c r="G124" s="7">
        <f>SUMIF('CC Summary'!$B:$B,'Capex to PA'!$A124,'CC Summary'!O:O)*$C124</f>
        <v>0</v>
      </c>
      <c r="H124" s="164">
        <f t="shared" si="18"/>
        <v>0</v>
      </c>
      <c r="I124" s="7">
        <f t="shared" si="19"/>
        <v>0</v>
      </c>
      <c r="J124" s="59">
        <f t="shared" si="16"/>
        <v>0</v>
      </c>
      <c r="L124" s="165">
        <f>SUMIF('CC Summary'!$B:$B,'Capex to PA'!$A124,'CC Summary'!H:H)*$C124</f>
        <v>0</v>
      </c>
      <c r="M124" s="165">
        <f>SUMIFS('CC Summary'!$H:$H,'CC Summary'!$A:$A,"Y",'CC Summary'!$B:$B,'Capex to PA'!$A124)*'Capex to PA'!$C124</f>
        <v>0</v>
      </c>
      <c r="N124" s="165">
        <f>SUMIF('CC Summary'!$B:$B,'Capex to PA'!$A124,'CC Summary'!P:P)*$C124</f>
        <v>0</v>
      </c>
      <c r="O124" s="165">
        <f t="shared" si="20"/>
        <v>0</v>
      </c>
      <c r="P124" s="165">
        <f t="shared" si="21"/>
        <v>0</v>
      </c>
      <c r="Q124" s="174">
        <f t="shared" si="17"/>
        <v>0</v>
      </c>
    </row>
    <row r="125" spans="1:17">
      <c r="A125" s="70" t="s">
        <v>254</v>
      </c>
      <c r="B125" s="9">
        <v>44200</v>
      </c>
      <c r="C125" s="32">
        <v>0</v>
      </c>
      <c r="D125" s="7">
        <f>SUMIF('CC Summary'!$B:$B,'Capex to PA'!$A125,'CC Summary'!K:K)*$C125</f>
        <v>0</v>
      </c>
      <c r="E125" s="35"/>
      <c r="F125" s="135">
        <f>SUMIFS('CC Summary'!$K:$K,'CC Summary'!$A:$A,"Y",'CC Summary'!$B:$B,'Capex to PA'!$A125)*'Capex to PA'!$C125</f>
        <v>0</v>
      </c>
      <c r="G125" s="7">
        <f>SUMIF('CC Summary'!$B:$B,'Capex to PA'!$A125,'CC Summary'!O:O)*$C125</f>
        <v>0</v>
      </c>
      <c r="H125" s="164">
        <f t="shared" si="18"/>
        <v>0</v>
      </c>
      <c r="I125" s="7">
        <f t="shared" si="19"/>
        <v>0</v>
      </c>
      <c r="J125" s="59">
        <f t="shared" si="16"/>
        <v>0</v>
      </c>
      <c r="L125" s="165">
        <f>SUMIF('CC Summary'!$B:$B,'Capex to PA'!$A125,'CC Summary'!H:H)*$C125</f>
        <v>0</v>
      </c>
      <c r="M125" s="165">
        <f>SUMIFS('CC Summary'!$H:$H,'CC Summary'!$A:$A,"Y",'CC Summary'!$B:$B,'Capex to PA'!$A125)*'Capex to PA'!$C125</f>
        <v>0</v>
      </c>
      <c r="N125" s="165">
        <f>SUMIF('CC Summary'!$B:$B,'Capex to PA'!$A125,'CC Summary'!P:P)*$C125</f>
        <v>0</v>
      </c>
      <c r="O125" s="165">
        <f t="shared" si="20"/>
        <v>0</v>
      </c>
      <c r="P125" s="165">
        <f t="shared" si="21"/>
        <v>0</v>
      </c>
      <c r="Q125" s="174">
        <f t="shared" si="17"/>
        <v>0</v>
      </c>
    </row>
    <row r="126" spans="1:17">
      <c r="A126" s="70" t="s">
        <v>254</v>
      </c>
      <c r="B126" s="9">
        <v>44302</v>
      </c>
      <c r="C126" s="32">
        <v>0</v>
      </c>
      <c r="D126" s="7">
        <f>SUMIF('CC Summary'!$B:$B,'Capex to PA'!$A126,'CC Summary'!K:K)*$C126</f>
        <v>0</v>
      </c>
      <c r="E126" s="35"/>
      <c r="F126" s="135">
        <f>SUMIFS('CC Summary'!$K:$K,'CC Summary'!$A:$A,"Y",'CC Summary'!$B:$B,'Capex to PA'!$A126)*'Capex to PA'!$C126</f>
        <v>0</v>
      </c>
      <c r="G126" s="7">
        <f>SUMIF('CC Summary'!$B:$B,'Capex to PA'!$A126,'CC Summary'!O:O)*$C126</f>
        <v>0</v>
      </c>
      <c r="H126" s="164">
        <f t="shared" si="18"/>
        <v>0</v>
      </c>
      <c r="I126" s="7">
        <f t="shared" si="19"/>
        <v>0</v>
      </c>
      <c r="J126" s="59">
        <f t="shared" si="16"/>
        <v>0</v>
      </c>
      <c r="L126" s="165">
        <f>SUMIF('CC Summary'!$B:$B,'Capex to PA'!$A126,'CC Summary'!H:H)*$C126</f>
        <v>0</v>
      </c>
      <c r="M126" s="165">
        <f>SUMIFS('CC Summary'!$H:$H,'CC Summary'!$A:$A,"Y",'CC Summary'!$B:$B,'Capex to PA'!$A126)*'Capex to PA'!$C126</f>
        <v>0</v>
      </c>
      <c r="N126" s="165">
        <f>SUMIF('CC Summary'!$B:$B,'Capex to PA'!$A126,'CC Summary'!P:P)*$C126</f>
        <v>0</v>
      </c>
      <c r="O126" s="165">
        <f t="shared" si="20"/>
        <v>0</v>
      </c>
      <c r="P126" s="165">
        <f t="shared" si="21"/>
        <v>0</v>
      </c>
      <c r="Q126" s="174">
        <f t="shared" si="17"/>
        <v>0</v>
      </c>
    </row>
    <row r="127" spans="1:17">
      <c r="A127" s="70" t="s">
        <v>254</v>
      </c>
      <c r="B127" s="9">
        <v>45200</v>
      </c>
      <c r="C127" s="32">
        <v>0</v>
      </c>
      <c r="D127" s="7">
        <f>SUMIF('CC Summary'!$B:$B,'Capex to PA'!$A127,'CC Summary'!K:K)*$C127</f>
        <v>0</v>
      </c>
      <c r="E127" s="35"/>
      <c r="F127" s="135">
        <f>SUMIFS('CC Summary'!$K:$K,'CC Summary'!$A:$A,"Y",'CC Summary'!$B:$B,'Capex to PA'!$A127)*'Capex to PA'!$C127</f>
        <v>0</v>
      </c>
      <c r="G127" s="7">
        <f>SUMIF('CC Summary'!$B:$B,'Capex to PA'!$A127,'CC Summary'!O:O)*$C127</f>
        <v>0</v>
      </c>
      <c r="H127" s="164">
        <f t="shared" si="18"/>
        <v>0</v>
      </c>
      <c r="I127" s="7">
        <f t="shared" si="19"/>
        <v>0</v>
      </c>
      <c r="J127" s="59">
        <f t="shared" si="16"/>
        <v>0</v>
      </c>
      <c r="L127" s="165">
        <f>SUMIF('CC Summary'!$B:$B,'Capex to PA'!$A127,'CC Summary'!H:H)*$C127</f>
        <v>0</v>
      </c>
      <c r="M127" s="165">
        <f>SUMIFS('CC Summary'!$H:$H,'CC Summary'!$A:$A,"Y",'CC Summary'!$B:$B,'Capex to PA'!$A127)*'Capex to PA'!$C127</f>
        <v>0</v>
      </c>
      <c r="N127" s="165">
        <f>SUMIF('CC Summary'!$B:$B,'Capex to PA'!$A127,'CC Summary'!P:P)*$C127</f>
        <v>0</v>
      </c>
      <c r="O127" s="165">
        <f t="shared" si="20"/>
        <v>0</v>
      </c>
      <c r="P127" s="165">
        <f t="shared" si="21"/>
        <v>0</v>
      </c>
      <c r="Q127" s="174">
        <f t="shared" si="17"/>
        <v>0</v>
      </c>
    </row>
    <row r="128" spans="1:17">
      <c r="A128" s="70" t="s">
        <v>254</v>
      </c>
      <c r="B128" s="9">
        <v>45500</v>
      </c>
      <c r="C128" s="32">
        <v>0</v>
      </c>
      <c r="D128" s="7">
        <f>SUMIF('CC Summary'!$B:$B,'Capex to PA'!$A128,'CC Summary'!K:K)*$C128</f>
        <v>0</v>
      </c>
      <c r="E128" s="35"/>
      <c r="F128" s="135">
        <f>SUMIFS('CC Summary'!$K:$K,'CC Summary'!$A:$A,"Y",'CC Summary'!$B:$B,'Capex to PA'!$A128)*'Capex to PA'!$C128</f>
        <v>0</v>
      </c>
      <c r="G128" s="7">
        <f>SUMIF('CC Summary'!$B:$B,'Capex to PA'!$A128,'CC Summary'!O:O)*$C128</f>
        <v>0</v>
      </c>
      <c r="H128" s="164">
        <f t="shared" si="18"/>
        <v>0</v>
      </c>
      <c r="I128" s="7">
        <f t="shared" si="19"/>
        <v>0</v>
      </c>
      <c r="J128" s="59">
        <f t="shared" si="16"/>
        <v>0</v>
      </c>
      <c r="L128" s="165">
        <f>SUMIF('CC Summary'!$B:$B,'Capex to PA'!$A128,'CC Summary'!H:H)*$C128</f>
        <v>0</v>
      </c>
      <c r="M128" s="165">
        <f>SUMIFS('CC Summary'!$H:$H,'CC Summary'!$A:$A,"Y",'CC Summary'!$B:$B,'Capex to PA'!$A128)*'Capex to PA'!$C128</f>
        <v>0</v>
      </c>
      <c r="N128" s="165">
        <f>SUMIF('CC Summary'!$B:$B,'Capex to PA'!$A128,'CC Summary'!P:P)*$C128</f>
        <v>0</v>
      </c>
      <c r="O128" s="165">
        <f t="shared" si="20"/>
        <v>0</v>
      </c>
      <c r="P128" s="165">
        <f t="shared" si="21"/>
        <v>0</v>
      </c>
      <c r="Q128" s="174">
        <f t="shared" si="17"/>
        <v>0</v>
      </c>
    </row>
    <row r="129" spans="1:17">
      <c r="A129" s="70" t="s">
        <v>254</v>
      </c>
      <c r="B129" s="9">
        <v>45700</v>
      </c>
      <c r="C129" s="32">
        <v>0</v>
      </c>
      <c r="D129" s="7">
        <f>SUMIF('CC Summary'!$B:$B,'Capex to PA'!$A129,'CC Summary'!K:K)*$C129</f>
        <v>0</v>
      </c>
      <c r="E129" s="35"/>
      <c r="F129" s="135">
        <f>SUMIFS('CC Summary'!$K:$K,'CC Summary'!$A:$A,"Y",'CC Summary'!$B:$B,'Capex to PA'!$A129)*'Capex to PA'!$C129</f>
        <v>0</v>
      </c>
      <c r="G129" s="7">
        <f>SUMIF('CC Summary'!$B:$B,'Capex to PA'!$A129,'CC Summary'!O:O)*$C129</f>
        <v>0</v>
      </c>
      <c r="H129" s="164">
        <f t="shared" si="18"/>
        <v>0</v>
      </c>
      <c r="I129" s="7">
        <f t="shared" si="19"/>
        <v>0</v>
      </c>
      <c r="J129" s="59">
        <f t="shared" si="16"/>
        <v>0</v>
      </c>
      <c r="L129" s="165">
        <f>SUMIF('CC Summary'!$B:$B,'Capex to PA'!$A129,'CC Summary'!H:H)*$C129</f>
        <v>0</v>
      </c>
      <c r="M129" s="165">
        <f>SUMIFS('CC Summary'!$H:$H,'CC Summary'!$A:$A,"Y",'CC Summary'!$B:$B,'Capex to PA'!$A129)*'Capex to PA'!$C129</f>
        <v>0</v>
      </c>
      <c r="N129" s="165">
        <f>SUMIF('CC Summary'!$B:$B,'Capex to PA'!$A129,'CC Summary'!P:P)*$C129</f>
        <v>0</v>
      </c>
      <c r="O129" s="165">
        <f t="shared" si="20"/>
        <v>0</v>
      </c>
      <c r="P129" s="165">
        <f t="shared" si="21"/>
        <v>0</v>
      </c>
      <c r="Q129" s="174">
        <f t="shared" si="17"/>
        <v>0</v>
      </c>
    </row>
    <row r="130" spans="1:17">
      <c r="A130" s="70" t="s">
        <v>254</v>
      </c>
      <c r="B130" s="9">
        <v>46000</v>
      </c>
      <c r="C130" s="32">
        <v>0</v>
      </c>
      <c r="D130" s="7">
        <f>SUMIF('CC Summary'!$B:$B,'Capex to PA'!$A130,'CC Summary'!K:K)*$C130</f>
        <v>0</v>
      </c>
      <c r="E130" s="35"/>
      <c r="F130" s="135">
        <f>SUMIFS('CC Summary'!$K:$K,'CC Summary'!$A:$A,"Y",'CC Summary'!$B:$B,'Capex to PA'!$A130)*'Capex to PA'!$C130</f>
        <v>0</v>
      </c>
      <c r="G130" s="7">
        <f>SUMIF('CC Summary'!$B:$B,'Capex to PA'!$A130,'CC Summary'!O:O)*$C130</f>
        <v>0</v>
      </c>
      <c r="H130" s="164">
        <f t="shared" si="18"/>
        <v>0</v>
      </c>
      <c r="I130" s="7">
        <f t="shared" si="19"/>
        <v>0</v>
      </c>
      <c r="J130" s="59">
        <f t="shared" si="16"/>
        <v>0</v>
      </c>
      <c r="L130" s="165">
        <f>SUMIF('CC Summary'!$B:$B,'Capex to PA'!$A130,'CC Summary'!H:H)*$C130</f>
        <v>0</v>
      </c>
      <c r="M130" s="165">
        <f>SUMIFS('CC Summary'!$H:$H,'CC Summary'!$A:$A,"Y",'CC Summary'!$B:$B,'Capex to PA'!$A130)*'Capex to PA'!$C130</f>
        <v>0</v>
      </c>
      <c r="N130" s="165">
        <f>SUMIF('CC Summary'!$B:$B,'Capex to PA'!$A130,'CC Summary'!P:P)*$C130</f>
        <v>0</v>
      </c>
      <c r="O130" s="165">
        <f t="shared" si="20"/>
        <v>0</v>
      </c>
      <c r="P130" s="165">
        <f t="shared" si="21"/>
        <v>0</v>
      </c>
      <c r="Q130" s="174">
        <f t="shared" si="17"/>
        <v>0</v>
      </c>
    </row>
    <row r="131" spans="1:17">
      <c r="A131" s="70" t="s">
        <v>254</v>
      </c>
      <c r="B131" s="9">
        <v>46200</v>
      </c>
      <c r="C131" s="32">
        <v>0</v>
      </c>
      <c r="D131" s="7">
        <f>SUMIF('CC Summary'!$B:$B,'Capex to PA'!$A131,'CC Summary'!K:K)*$C131</f>
        <v>0</v>
      </c>
      <c r="E131" s="35"/>
      <c r="F131" s="135">
        <f>SUMIFS('CC Summary'!$K:$K,'CC Summary'!$A:$A,"Y",'CC Summary'!$B:$B,'Capex to PA'!$A131)*'Capex to PA'!$C131</f>
        <v>0</v>
      </c>
      <c r="G131" s="7">
        <f>SUMIF('CC Summary'!$B:$B,'Capex to PA'!$A131,'CC Summary'!O:O)*$C131</f>
        <v>0</v>
      </c>
      <c r="H131" s="164">
        <f t="shared" si="18"/>
        <v>0</v>
      </c>
      <c r="I131" s="7">
        <f t="shared" si="19"/>
        <v>0</v>
      </c>
      <c r="J131" s="59">
        <f t="shared" si="16"/>
        <v>0</v>
      </c>
      <c r="L131" s="165">
        <f>SUMIF('CC Summary'!$B:$B,'Capex to PA'!$A131,'CC Summary'!H:H)*$C131</f>
        <v>0</v>
      </c>
      <c r="M131" s="165">
        <f>SUMIFS('CC Summary'!$H:$H,'CC Summary'!$A:$A,"Y",'CC Summary'!$B:$B,'Capex to PA'!$A131)*'Capex to PA'!$C131</f>
        <v>0</v>
      </c>
      <c r="N131" s="165">
        <f>SUMIF('CC Summary'!$B:$B,'Capex to PA'!$A131,'CC Summary'!P:P)*$C131</f>
        <v>0</v>
      </c>
      <c r="O131" s="165">
        <f t="shared" si="20"/>
        <v>0</v>
      </c>
      <c r="P131" s="165">
        <f t="shared" si="21"/>
        <v>0</v>
      </c>
      <c r="Q131" s="174">
        <f t="shared" si="17"/>
        <v>0</v>
      </c>
    </row>
    <row r="132" spans="1:17">
      <c r="A132" s="70" t="s">
        <v>254</v>
      </c>
      <c r="B132" s="9">
        <v>46700</v>
      </c>
      <c r="C132" s="32">
        <v>0</v>
      </c>
      <c r="D132" s="7">
        <f>SUMIF('CC Summary'!$B:$B,'Capex to PA'!$A132,'CC Summary'!K:K)*$C132</f>
        <v>0</v>
      </c>
      <c r="E132" s="35"/>
      <c r="F132" s="135">
        <f>SUMIFS('CC Summary'!$K:$K,'CC Summary'!$A:$A,"Y",'CC Summary'!$B:$B,'Capex to PA'!$A132)*'Capex to PA'!$C132</f>
        <v>0</v>
      </c>
      <c r="G132" s="7">
        <f>SUMIF('CC Summary'!$B:$B,'Capex to PA'!$A132,'CC Summary'!O:O)*$C132</f>
        <v>0</v>
      </c>
      <c r="H132" s="164">
        <f t="shared" si="18"/>
        <v>0</v>
      </c>
      <c r="I132" s="7">
        <f t="shared" si="19"/>
        <v>0</v>
      </c>
      <c r="J132" s="59">
        <f t="shared" si="16"/>
        <v>0</v>
      </c>
      <c r="L132" s="165">
        <f>SUMIF('CC Summary'!$B:$B,'Capex to PA'!$A132,'CC Summary'!H:H)*$C132</f>
        <v>0</v>
      </c>
      <c r="M132" s="165">
        <f>SUMIFS('CC Summary'!$H:$H,'CC Summary'!$A:$A,"Y",'CC Summary'!$B:$B,'Capex to PA'!$A132)*'Capex to PA'!$C132</f>
        <v>0</v>
      </c>
      <c r="N132" s="165">
        <f>SUMIF('CC Summary'!$B:$B,'Capex to PA'!$A132,'CC Summary'!P:P)*$C132</f>
        <v>0</v>
      </c>
      <c r="O132" s="165">
        <f t="shared" si="20"/>
        <v>0</v>
      </c>
      <c r="P132" s="165">
        <f t="shared" si="21"/>
        <v>0</v>
      </c>
      <c r="Q132" s="174">
        <f t="shared" si="17"/>
        <v>0</v>
      </c>
    </row>
    <row r="133" spans="1:17">
      <c r="A133" s="70" t="s">
        <v>254</v>
      </c>
      <c r="B133" s="9">
        <v>47401</v>
      </c>
      <c r="C133" s="32">
        <v>0</v>
      </c>
      <c r="D133" s="7">
        <f>SUMIF('CC Summary'!$B:$B,'Capex to PA'!$A133,'CC Summary'!K:K)*$C133</f>
        <v>0</v>
      </c>
      <c r="E133" s="35"/>
      <c r="F133" s="135">
        <f>SUMIFS('CC Summary'!$K:$K,'CC Summary'!$A:$A,"Y",'CC Summary'!$B:$B,'Capex to PA'!$A133)*'Capex to PA'!$C133</f>
        <v>0</v>
      </c>
      <c r="G133" s="7">
        <f>SUMIF('CC Summary'!$B:$B,'Capex to PA'!$A133,'CC Summary'!O:O)*$C133</f>
        <v>0</v>
      </c>
      <c r="H133" s="164">
        <f t="shared" si="18"/>
        <v>0</v>
      </c>
      <c r="I133" s="7">
        <f t="shared" si="19"/>
        <v>0</v>
      </c>
      <c r="J133" s="59">
        <f t="shared" si="16"/>
        <v>0</v>
      </c>
      <c r="L133" s="165">
        <f>SUMIF('CC Summary'!$B:$B,'Capex to PA'!$A133,'CC Summary'!H:H)*$C133</f>
        <v>0</v>
      </c>
      <c r="M133" s="165">
        <f>SUMIFS('CC Summary'!$H:$H,'CC Summary'!$A:$A,"Y",'CC Summary'!$B:$B,'Capex to PA'!$A133)*'Capex to PA'!$C133</f>
        <v>0</v>
      </c>
      <c r="N133" s="165">
        <f>SUMIF('CC Summary'!$B:$B,'Capex to PA'!$A133,'CC Summary'!P:P)*$C133</f>
        <v>0</v>
      </c>
      <c r="O133" s="165">
        <f t="shared" si="20"/>
        <v>0</v>
      </c>
      <c r="P133" s="165">
        <f t="shared" si="21"/>
        <v>0</v>
      </c>
      <c r="Q133" s="174">
        <f t="shared" si="17"/>
        <v>0</v>
      </c>
    </row>
    <row r="134" spans="1:17">
      <c r="A134" s="70" t="s">
        <v>254</v>
      </c>
      <c r="B134" s="9">
        <v>47501</v>
      </c>
      <c r="C134" s="32">
        <v>0</v>
      </c>
      <c r="D134" s="7">
        <f>SUMIF('CC Summary'!$B:$B,'Capex to PA'!$A134,'CC Summary'!K:K)*$C134</f>
        <v>0</v>
      </c>
      <c r="E134" s="35"/>
      <c r="F134" s="135">
        <f>SUMIFS('CC Summary'!$K:$K,'CC Summary'!$A:$A,"Y",'CC Summary'!$B:$B,'Capex to PA'!$A134)*'Capex to PA'!$C134</f>
        <v>0</v>
      </c>
      <c r="G134" s="7">
        <f>SUMIF('CC Summary'!$B:$B,'Capex to PA'!$A134,'CC Summary'!O:O)*$C134</f>
        <v>0</v>
      </c>
      <c r="H134" s="164">
        <f t="shared" si="18"/>
        <v>0</v>
      </c>
      <c r="I134" s="7">
        <f t="shared" si="19"/>
        <v>0</v>
      </c>
      <c r="J134" s="59">
        <f t="shared" si="16"/>
        <v>0</v>
      </c>
      <c r="L134" s="165">
        <f>SUMIF('CC Summary'!$B:$B,'Capex to PA'!$A134,'CC Summary'!H:H)*$C134</f>
        <v>0</v>
      </c>
      <c r="M134" s="165">
        <f>SUMIFS('CC Summary'!$H:$H,'CC Summary'!$A:$A,"Y",'CC Summary'!$B:$B,'Capex to PA'!$A134)*'Capex to PA'!$C134</f>
        <v>0</v>
      </c>
      <c r="N134" s="165">
        <f>SUMIF('CC Summary'!$B:$B,'Capex to PA'!$A134,'CC Summary'!P:P)*$C134</f>
        <v>0</v>
      </c>
      <c r="O134" s="165">
        <f t="shared" si="20"/>
        <v>0</v>
      </c>
      <c r="P134" s="165">
        <f t="shared" si="21"/>
        <v>0</v>
      </c>
      <c r="Q134" s="174">
        <f t="shared" si="17"/>
        <v>0</v>
      </c>
    </row>
    <row r="135" spans="1:17">
      <c r="A135" s="70" t="s">
        <v>254</v>
      </c>
      <c r="B135" s="9">
        <v>47700</v>
      </c>
      <c r="C135" s="32">
        <v>0</v>
      </c>
      <c r="D135" s="7">
        <f>SUMIF('CC Summary'!$B:$B,'Capex to PA'!$A135,'CC Summary'!K:K)*$C135</f>
        <v>0</v>
      </c>
      <c r="E135" s="35"/>
      <c r="F135" s="135">
        <f>SUMIFS('CC Summary'!$K:$K,'CC Summary'!$A:$A,"Y",'CC Summary'!$B:$B,'Capex to PA'!$A135)*'Capex to PA'!$C135</f>
        <v>0</v>
      </c>
      <c r="G135" s="7">
        <f>SUMIF('CC Summary'!$B:$B,'Capex to PA'!$A135,'CC Summary'!O:O)*$C135</f>
        <v>0</v>
      </c>
      <c r="H135" s="164">
        <f t="shared" si="18"/>
        <v>0</v>
      </c>
      <c r="I135" s="7">
        <f t="shared" si="19"/>
        <v>0</v>
      </c>
      <c r="J135" s="59">
        <f t="shared" si="16"/>
        <v>0</v>
      </c>
      <c r="L135" s="165">
        <f>SUMIF('CC Summary'!$B:$B,'Capex to PA'!$A135,'CC Summary'!H:H)*$C135</f>
        <v>0</v>
      </c>
      <c r="M135" s="165">
        <f>SUMIFS('CC Summary'!$H:$H,'CC Summary'!$A:$A,"Y",'CC Summary'!$B:$B,'Capex to PA'!$A135)*'Capex to PA'!$C135</f>
        <v>0</v>
      </c>
      <c r="N135" s="165">
        <f>SUMIF('CC Summary'!$B:$B,'Capex to PA'!$A135,'CC Summary'!P:P)*$C135</f>
        <v>0</v>
      </c>
      <c r="O135" s="165">
        <f t="shared" si="20"/>
        <v>0</v>
      </c>
      <c r="P135" s="165">
        <f t="shared" si="21"/>
        <v>0</v>
      </c>
      <c r="Q135" s="174">
        <f t="shared" si="17"/>
        <v>0</v>
      </c>
    </row>
    <row r="136" spans="1:17">
      <c r="A136" s="70" t="s">
        <v>254</v>
      </c>
      <c r="B136" s="9">
        <v>48403</v>
      </c>
      <c r="C136" s="32">
        <v>0.68300000000000005</v>
      </c>
      <c r="D136" s="7">
        <f>SUMIF('CC Summary'!$B:$B,'Capex to PA'!$A136,'CC Summary'!K:K)*$C136</f>
        <v>9610803.0273600016</v>
      </c>
      <c r="E136" s="35"/>
      <c r="F136" s="135">
        <f>SUMIFS('CC Summary'!$K:$K,'CC Summary'!$A:$A,"Y",'CC Summary'!$B:$B,'Capex to PA'!$A136)*'Capex to PA'!$C136</f>
        <v>0</v>
      </c>
      <c r="G136" s="7">
        <f>SUMIF('CC Summary'!$B:$B,'Capex to PA'!$A136,'CC Summary'!O:O)*$C136</f>
        <v>57297.753022409393</v>
      </c>
      <c r="H136" s="164">
        <f t="shared" si="18"/>
        <v>1.6857645458797092E-2</v>
      </c>
      <c r="I136" s="7">
        <f t="shared" si="19"/>
        <v>57297.753022409393</v>
      </c>
      <c r="J136" s="59">
        <f t="shared" si="16"/>
        <v>57297.753022409393</v>
      </c>
      <c r="L136" s="165">
        <f>SUMIF('CC Summary'!$B:$B,'Capex to PA'!$A136,'CC Summary'!H:H)*$C136</f>
        <v>0</v>
      </c>
      <c r="M136" s="165">
        <f>SUMIFS('CC Summary'!$H:$H,'CC Summary'!$A:$A,"Y",'CC Summary'!$B:$B,'Capex to PA'!$A136)*'Capex to PA'!$C136</f>
        <v>0</v>
      </c>
      <c r="N136" s="165">
        <f>SUMIF('CC Summary'!$B:$B,'Capex to PA'!$A136,'CC Summary'!P:P)*$C136</f>
        <v>0</v>
      </c>
      <c r="O136" s="165">
        <f t="shared" si="20"/>
        <v>0</v>
      </c>
      <c r="P136" s="165">
        <f t="shared" si="21"/>
        <v>0</v>
      </c>
      <c r="Q136" s="174">
        <f t="shared" si="17"/>
        <v>0</v>
      </c>
    </row>
    <row r="137" spans="1:17">
      <c r="A137" s="70" t="s">
        <v>254</v>
      </c>
      <c r="B137" s="9">
        <v>48500</v>
      </c>
      <c r="C137" s="32">
        <v>0.13700000000000001</v>
      </c>
      <c r="D137" s="7">
        <f>SUMIF('CC Summary'!$B:$B,'Capex to PA'!$A137,'CC Summary'!K:K)*$C137</f>
        <v>1927789.1870400005</v>
      </c>
      <c r="E137" s="35"/>
      <c r="F137" s="135">
        <f>SUMIFS('CC Summary'!$K:$K,'CC Summary'!$A:$A,"Y",'CC Summary'!$B:$B,'Capex to PA'!$A137)*'Capex to PA'!$C137</f>
        <v>0</v>
      </c>
      <c r="G137" s="7">
        <f>SUMIF('CC Summary'!$B:$B,'Capex to PA'!$A137,'CC Summary'!O:O)*$C137</f>
        <v>11493.107121625311</v>
      </c>
      <c r="H137" s="164">
        <f t="shared" si="18"/>
        <v>3.3814017977382162E-3</v>
      </c>
      <c r="I137" s="7">
        <f t="shared" si="19"/>
        <v>11493.107121625311</v>
      </c>
      <c r="J137" s="59">
        <f t="shared" si="16"/>
        <v>11493.107121625311</v>
      </c>
      <c r="L137" s="165">
        <f>SUMIF('CC Summary'!$B:$B,'Capex to PA'!$A137,'CC Summary'!H:H)*$C137</f>
        <v>0</v>
      </c>
      <c r="M137" s="165">
        <f>SUMIFS('CC Summary'!$H:$H,'CC Summary'!$A:$A,"Y",'CC Summary'!$B:$B,'Capex to PA'!$A137)*'Capex to PA'!$C137</f>
        <v>0</v>
      </c>
      <c r="N137" s="165">
        <f>SUMIF('CC Summary'!$B:$B,'Capex to PA'!$A137,'CC Summary'!P:P)*$C137</f>
        <v>0</v>
      </c>
      <c r="O137" s="165">
        <f t="shared" si="20"/>
        <v>0</v>
      </c>
      <c r="P137" s="165">
        <f t="shared" si="21"/>
        <v>0</v>
      </c>
      <c r="Q137" s="174">
        <f t="shared" si="17"/>
        <v>0</v>
      </c>
    </row>
    <row r="138" spans="1:17">
      <c r="A138" s="70" t="s">
        <v>254</v>
      </c>
      <c r="B138" s="9">
        <v>48601</v>
      </c>
      <c r="C138" s="32">
        <v>0.17799999999999999</v>
      </c>
      <c r="D138" s="7">
        <f>SUMIF('CC Summary'!$B:$B,'Capex to PA'!$A138,'CC Summary'!K:K)*$C138</f>
        <v>2504718.79776</v>
      </c>
      <c r="E138" s="35"/>
      <c r="F138" s="135">
        <f>SUMIFS('CC Summary'!$K:$K,'CC Summary'!$A:$A,"Y",'CC Summary'!$B:$B,'Capex to PA'!$A138)*'Capex to PA'!$C138</f>
        <v>0</v>
      </c>
      <c r="G138" s="7">
        <f>SUMIF('CC Summary'!$B:$B,'Capex to PA'!$A138,'CC Summary'!O:O)*$C138</f>
        <v>14932.650128827045</v>
      </c>
      <c r="H138" s="164">
        <f t="shared" si="18"/>
        <v>4.3933541605649809E-3</v>
      </c>
      <c r="I138" s="7">
        <f t="shared" si="19"/>
        <v>14932.650128827045</v>
      </c>
      <c r="J138" s="59">
        <f t="shared" si="16"/>
        <v>14932.650128827045</v>
      </c>
      <c r="L138" s="165">
        <f>SUMIF('CC Summary'!$B:$B,'Capex to PA'!$A138,'CC Summary'!H:H)*$C138</f>
        <v>0</v>
      </c>
      <c r="M138" s="165">
        <f>SUMIFS('CC Summary'!$H:$H,'CC Summary'!$A:$A,"Y",'CC Summary'!$B:$B,'Capex to PA'!$A138)*'Capex to PA'!$C138</f>
        <v>0</v>
      </c>
      <c r="N138" s="165">
        <f>SUMIF('CC Summary'!$B:$B,'Capex to PA'!$A138,'CC Summary'!P:P)*$C138</f>
        <v>0</v>
      </c>
      <c r="O138" s="165">
        <f t="shared" si="20"/>
        <v>0</v>
      </c>
      <c r="P138" s="165">
        <f t="shared" si="21"/>
        <v>0</v>
      </c>
      <c r="Q138" s="174">
        <f t="shared" si="17"/>
        <v>0</v>
      </c>
    </row>
    <row r="139" spans="1:17">
      <c r="A139" s="70" t="s">
        <v>254</v>
      </c>
      <c r="B139" s="9">
        <v>47600</v>
      </c>
      <c r="C139" s="32">
        <v>0</v>
      </c>
      <c r="D139" s="7">
        <f>SUMIF('CC Summary'!$B:$B,'Capex to PA'!$A139,'CC Summary'!K:K)*$C139</f>
        <v>0</v>
      </c>
      <c r="E139" s="35"/>
      <c r="F139" s="135">
        <f>SUMIFS('CC Summary'!$K:$K,'CC Summary'!$A:$A,"Y",'CC Summary'!$B:$B,'Capex to PA'!$A139)*'Capex to PA'!$C139</f>
        <v>0</v>
      </c>
      <c r="G139" s="7">
        <f>SUMIF('CC Summary'!$B:$B,'Capex to PA'!$A139,'CC Summary'!O:O)*$C139</f>
        <v>0</v>
      </c>
      <c r="H139" s="164">
        <f t="shared" si="18"/>
        <v>0</v>
      </c>
      <c r="I139" s="7">
        <f t="shared" si="19"/>
        <v>0</v>
      </c>
      <c r="J139" s="59">
        <f t="shared" si="16"/>
        <v>0</v>
      </c>
      <c r="L139" s="165">
        <f>SUMIF('CC Summary'!$B:$B,'Capex to PA'!$A139,'CC Summary'!H:H)*$C139</f>
        <v>0</v>
      </c>
      <c r="M139" s="165">
        <f>SUMIFS('CC Summary'!$H:$H,'CC Summary'!$A:$A,"Y",'CC Summary'!$B:$B,'Capex to PA'!$A139)*'Capex to PA'!$C139</f>
        <v>0</v>
      </c>
      <c r="N139" s="165">
        <f>SUMIF('CC Summary'!$B:$B,'Capex to PA'!$A139,'CC Summary'!P:P)*$C139</f>
        <v>0</v>
      </c>
      <c r="O139" s="165">
        <f t="shared" si="20"/>
        <v>0</v>
      </c>
      <c r="P139" s="165">
        <f t="shared" si="21"/>
        <v>0</v>
      </c>
      <c r="Q139" s="174">
        <f t="shared" si="17"/>
        <v>0</v>
      </c>
    </row>
    <row r="140" spans="1:17">
      <c r="A140" s="70" t="s">
        <v>254</v>
      </c>
      <c r="B140" s="9">
        <v>48801</v>
      </c>
      <c r="C140" s="32">
        <v>2E-3</v>
      </c>
      <c r="D140" s="7">
        <f>SUMIF('CC Summary'!$B:$B,'Capex to PA'!$A140,'CC Summary'!K:K)*$C140</f>
        <v>28142.907840000003</v>
      </c>
      <c r="E140" s="35"/>
      <c r="F140" s="135">
        <f>SUMIFS('CC Summary'!$K:$K,'CC Summary'!$A:$A,"Y",'CC Summary'!$B:$B,'Capex to PA'!$A140)*'Capex to PA'!$C140</f>
        <v>0</v>
      </c>
      <c r="G140" s="7">
        <f>SUMIF('CC Summary'!$B:$B,'Capex to PA'!$A140,'CC Summary'!O:O)*$C140</f>
        <v>167.78258571715781</v>
      </c>
      <c r="H140" s="164">
        <f t="shared" si="18"/>
        <v>4.9363529893988553E-5</v>
      </c>
      <c r="I140" s="7">
        <f t="shared" si="19"/>
        <v>167.78258571715781</v>
      </c>
      <c r="J140" s="59">
        <f t="shared" si="16"/>
        <v>167.78258571715781</v>
      </c>
      <c r="L140" s="165">
        <f>SUMIF('CC Summary'!$B:$B,'Capex to PA'!$A140,'CC Summary'!H:H)*$C140</f>
        <v>0</v>
      </c>
      <c r="M140" s="165">
        <f>SUMIFS('CC Summary'!$H:$H,'CC Summary'!$A:$A,"Y",'CC Summary'!$B:$B,'Capex to PA'!$A140)*'Capex to PA'!$C140</f>
        <v>0</v>
      </c>
      <c r="N140" s="165">
        <f>SUMIF('CC Summary'!$B:$B,'Capex to PA'!$A140,'CC Summary'!P:P)*$C140</f>
        <v>0</v>
      </c>
      <c r="O140" s="165">
        <f t="shared" si="20"/>
        <v>0</v>
      </c>
      <c r="P140" s="165">
        <f t="shared" si="21"/>
        <v>0</v>
      </c>
      <c r="Q140" s="174">
        <f t="shared" si="17"/>
        <v>0</v>
      </c>
    </row>
    <row r="141" spans="1:17">
      <c r="A141" s="70" t="s">
        <v>254</v>
      </c>
      <c r="B141" s="9">
        <v>49500</v>
      </c>
      <c r="C141" s="32">
        <v>0</v>
      </c>
      <c r="D141" s="7">
        <f>SUMIF('CC Summary'!$B:$B,'Capex to PA'!$A141,'CC Summary'!K:K)*$C141</f>
        <v>0</v>
      </c>
      <c r="E141" s="35"/>
      <c r="F141" s="135">
        <f>SUMIFS('CC Summary'!$K:$K,'CC Summary'!$A:$A,"Y",'CC Summary'!$B:$B,'Capex to PA'!$A141)*'Capex to PA'!$C141</f>
        <v>0</v>
      </c>
      <c r="G141" s="7">
        <f>SUMIF('CC Summary'!$B:$B,'Capex to PA'!$A141,'CC Summary'!O:O)*$C141</f>
        <v>0</v>
      </c>
      <c r="H141" s="164">
        <f t="shared" si="18"/>
        <v>0</v>
      </c>
      <c r="I141" s="7">
        <f t="shared" si="19"/>
        <v>0</v>
      </c>
      <c r="J141" s="59">
        <f t="shared" si="16"/>
        <v>0</v>
      </c>
      <c r="L141" s="165">
        <f>SUMIF('CC Summary'!$B:$B,'Capex to PA'!$A141,'CC Summary'!H:H)*$C141</f>
        <v>0</v>
      </c>
      <c r="M141" s="165">
        <f>SUMIFS('CC Summary'!$H:$H,'CC Summary'!$A:$A,"Y",'CC Summary'!$B:$B,'Capex to PA'!$A141)*'Capex to PA'!$C141</f>
        <v>0</v>
      </c>
      <c r="N141" s="165">
        <f>SUMIF('CC Summary'!$B:$B,'Capex to PA'!$A141,'CC Summary'!P:P)*$C141</f>
        <v>0</v>
      </c>
      <c r="O141" s="165">
        <f t="shared" si="20"/>
        <v>0</v>
      </c>
      <c r="P141" s="165">
        <f t="shared" si="21"/>
        <v>0</v>
      </c>
      <c r="Q141" s="174">
        <f t="shared" si="17"/>
        <v>0</v>
      </c>
    </row>
    <row r="142" spans="1:17">
      <c r="A142" s="70" t="s">
        <v>254</v>
      </c>
      <c r="B142" s="9">
        <v>55200</v>
      </c>
      <c r="C142" s="32">
        <v>0</v>
      </c>
      <c r="D142" s="7">
        <f>SUMIF('CC Summary'!$B:$B,'Capex to PA'!$A142,'CC Summary'!K:K)*$C142</f>
        <v>0</v>
      </c>
      <c r="E142" s="35"/>
      <c r="F142" s="135">
        <f>SUMIFS('CC Summary'!$K:$K,'CC Summary'!$A:$A,"Y",'CC Summary'!$B:$B,'Capex to PA'!$A142)*'Capex to PA'!$C142</f>
        <v>0</v>
      </c>
      <c r="G142" s="7">
        <f>SUMIF('CC Summary'!$B:$B,'Capex to PA'!$A142,'CC Summary'!O:O)*$C142</f>
        <v>0</v>
      </c>
      <c r="H142" s="164">
        <f t="shared" si="18"/>
        <v>0</v>
      </c>
      <c r="I142" s="7">
        <f t="shared" si="19"/>
        <v>0</v>
      </c>
      <c r="J142" s="59">
        <f t="shared" si="16"/>
        <v>0</v>
      </c>
      <c r="L142" s="165">
        <f>SUMIF('CC Summary'!$B:$B,'Capex to PA'!$A142,'CC Summary'!H:H)*$C142</f>
        <v>0</v>
      </c>
      <c r="M142" s="165">
        <f>SUMIFS('CC Summary'!$H:$H,'CC Summary'!$A:$A,"Y",'CC Summary'!$B:$B,'Capex to PA'!$A142)*'Capex to PA'!$C142</f>
        <v>0</v>
      </c>
      <c r="N142" s="165">
        <f>SUMIF('CC Summary'!$B:$B,'Capex to PA'!$A142,'CC Summary'!P:P)*$C142</f>
        <v>0</v>
      </c>
      <c r="O142" s="165">
        <f t="shared" si="20"/>
        <v>0</v>
      </c>
      <c r="P142" s="165">
        <f t="shared" si="21"/>
        <v>0</v>
      </c>
      <c r="Q142" s="174">
        <f t="shared" si="17"/>
        <v>0</v>
      </c>
    </row>
    <row r="143" spans="1:17">
      <c r="A143" s="70" t="s">
        <v>254</v>
      </c>
      <c r="B143" s="9">
        <v>55500</v>
      </c>
      <c r="C143" s="32">
        <v>0</v>
      </c>
      <c r="D143" s="7">
        <f>SUMIF('CC Summary'!$B:$B,'Capex to PA'!$A143,'CC Summary'!K:K)*$C143</f>
        <v>0</v>
      </c>
      <c r="E143" s="35"/>
      <c r="F143" s="135">
        <f>SUMIFS('CC Summary'!$K:$K,'CC Summary'!$A:$A,"Y",'CC Summary'!$B:$B,'Capex to PA'!$A143)*'Capex to PA'!$C143</f>
        <v>0</v>
      </c>
      <c r="G143" s="7">
        <f>SUMIF('CC Summary'!$B:$B,'Capex to PA'!$A143,'CC Summary'!O:O)*$C143</f>
        <v>0</v>
      </c>
      <c r="H143" s="164">
        <f t="shared" si="18"/>
        <v>0</v>
      </c>
      <c r="I143" s="7">
        <f t="shared" si="19"/>
        <v>0</v>
      </c>
      <c r="J143" s="59">
        <f t="shared" si="16"/>
        <v>0</v>
      </c>
      <c r="L143" s="165">
        <f>SUMIF('CC Summary'!$B:$B,'Capex to PA'!$A143,'CC Summary'!H:H)*$C143</f>
        <v>0</v>
      </c>
      <c r="M143" s="165">
        <f>SUMIFS('CC Summary'!$H:$H,'CC Summary'!$A:$A,"Y",'CC Summary'!$B:$B,'Capex to PA'!$A143)*'Capex to PA'!$C143</f>
        <v>0</v>
      </c>
      <c r="N143" s="165">
        <f>SUMIF('CC Summary'!$B:$B,'Capex to PA'!$A143,'CC Summary'!P:P)*$C143</f>
        <v>0</v>
      </c>
      <c r="O143" s="165">
        <f t="shared" si="20"/>
        <v>0</v>
      </c>
      <c r="P143" s="165">
        <f t="shared" si="21"/>
        <v>0</v>
      </c>
      <c r="Q143" s="174">
        <f t="shared" si="17"/>
        <v>0</v>
      </c>
    </row>
    <row r="144" spans="1:17">
      <c r="A144" s="70" t="s">
        <v>254</v>
      </c>
      <c r="B144" s="9">
        <v>55700</v>
      </c>
      <c r="C144" s="32">
        <v>0</v>
      </c>
      <c r="D144" s="7">
        <f>SUMIF('CC Summary'!$B:$B,'Capex to PA'!$A144,'CC Summary'!K:K)*$C144</f>
        <v>0</v>
      </c>
      <c r="E144" s="35"/>
      <c r="F144" s="135">
        <f>SUMIFS('CC Summary'!$K:$K,'CC Summary'!$A:$A,"Y",'CC Summary'!$B:$B,'Capex to PA'!$A144)*'Capex to PA'!$C144</f>
        <v>0</v>
      </c>
      <c r="G144" s="7">
        <f>SUMIF('CC Summary'!$B:$B,'Capex to PA'!$A144,'CC Summary'!O:O)*$C144</f>
        <v>0</v>
      </c>
      <c r="H144" s="164">
        <f t="shared" si="18"/>
        <v>0</v>
      </c>
      <c r="I144" s="7">
        <f t="shared" si="19"/>
        <v>0</v>
      </c>
      <c r="J144" s="59">
        <f t="shared" si="16"/>
        <v>0</v>
      </c>
      <c r="L144" s="165">
        <f>SUMIF('CC Summary'!$B:$B,'Capex to PA'!$A144,'CC Summary'!H:H)*$C144</f>
        <v>0</v>
      </c>
      <c r="M144" s="165">
        <f>SUMIFS('CC Summary'!$H:$H,'CC Summary'!$A:$A,"Y",'CC Summary'!$B:$B,'Capex to PA'!$A144)*'Capex to PA'!$C144</f>
        <v>0</v>
      </c>
      <c r="N144" s="165">
        <f>SUMIF('CC Summary'!$B:$B,'Capex to PA'!$A144,'CC Summary'!P:P)*$C144</f>
        <v>0</v>
      </c>
      <c r="O144" s="165">
        <f t="shared" si="20"/>
        <v>0</v>
      </c>
      <c r="P144" s="165">
        <f t="shared" si="21"/>
        <v>0</v>
      </c>
      <c r="Q144" s="174">
        <f t="shared" si="17"/>
        <v>0</v>
      </c>
    </row>
    <row r="145" spans="1:17">
      <c r="A145" s="70" t="s">
        <v>352</v>
      </c>
      <c r="B145" s="33"/>
      <c r="C145" s="32">
        <v>1</v>
      </c>
      <c r="D145" s="7">
        <f>SUMIF('CC Summary'!$B:$B,'Capex to PA'!$A145,'CC Summary'!K:K)*$C145</f>
        <v>0</v>
      </c>
      <c r="E145" s="35"/>
      <c r="F145" s="135">
        <f>SUMIFS('CC Summary'!$K:$K,'CC Summary'!$A:$A,"Y",'CC Summary'!$B:$B,'Capex to PA'!$A145)*'Capex to PA'!$C145</f>
        <v>0</v>
      </c>
      <c r="G145" s="7">
        <f>SUMIF('CC Summary'!$B:$B,'Capex to PA'!$A145,'CC Summary'!O:O)*$C145</f>
        <v>0</v>
      </c>
      <c r="H145" s="164">
        <f t="shared" si="18"/>
        <v>0</v>
      </c>
      <c r="I145" s="7">
        <f t="shared" si="19"/>
        <v>0</v>
      </c>
      <c r="J145" s="59">
        <f t="shared" si="16"/>
        <v>0</v>
      </c>
      <c r="L145" s="165">
        <f>SUMIF('CC Summary'!$B:$B,'Capex to PA'!$A145,'CC Summary'!H:H)*$C145</f>
        <v>0</v>
      </c>
      <c r="M145" s="165">
        <f>SUMIFS('CC Summary'!$H:$H,'CC Summary'!$A:$A,"Y",'CC Summary'!$B:$B,'Capex to PA'!$A145)*'Capex to PA'!$C145</f>
        <v>0</v>
      </c>
      <c r="N145" s="165">
        <f>SUMIF('CC Summary'!$B:$B,'Capex to PA'!$A145,'CC Summary'!P:P)*$C145</f>
        <v>0</v>
      </c>
      <c r="O145" s="165">
        <f t="shared" si="20"/>
        <v>0</v>
      </c>
      <c r="P145" s="165">
        <f t="shared" si="21"/>
        <v>0</v>
      </c>
      <c r="Q145" s="174">
        <f t="shared" si="17"/>
        <v>0</v>
      </c>
    </row>
    <row r="146" spans="1:17">
      <c r="A146" s="70" t="s">
        <v>205</v>
      </c>
      <c r="B146" s="9">
        <v>44302</v>
      </c>
      <c r="C146" s="32">
        <v>0</v>
      </c>
      <c r="D146" s="7">
        <f>SUMIF('CC Summary'!$B:$B,'Capex to PA'!$A146,'CC Summary'!K:K)*$C146</f>
        <v>0</v>
      </c>
      <c r="E146" s="35"/>
      <c r="F146" s="135">
        <f>SUMIFS('CC Summary'!$K:$K,'CC Summary'!$A:$A,"Y",'CC Summary'!$B:$B,'Capex to PA'!$A146)*'Capex to PA'!$C146</f>
        <v>0</v>
      </c>
      <c r="G146" s="7">
        <f>SUMIF('CC Summary'!$B:$B,'Capex to PA'!$A146,'CC Summary'!O:O)*$C146</f>
        <v>0</v>
      </c>
      <c r="H146" s="164">
        <f t="shared" si="18"/>
        <v>0</v>
      </c>
      <c r="I146" s="7">
        <f t="shared" si="19"/>
        <v>0</v>
      </c>
      <c r="J146" s="59">
        <f t="shared" si="16"/>
        <v>0</v>
      </c>
      <c r="L146" s="165">
        <f>SUMIF('CC Summary'!$B:$B,'Capex to PA'!$A146,'CC Summary'!H:H)*$C146</f>
        <v>0</v>
      </c>
      <c r="M146" s="165">
        <f>SUMIFS('CC Summary'!$H:$H,'CC Summary'!$A:$A,"Y",'CC Summary'!$B:$B,'Capex to PA'!$A146)*'Capex to PA'!$C146</f>
        <v>0</v>
      </c>
      <c r="N146" s="165">
        <f>SUMIF('CC Summary'!$B:$B,'Capex to PA'!$A146,'CC Summary'!P:P)*$C146</f>
        <v>0</v>
      </c>
      <c r="O146" s="165">
        <f t="shared" si="20"/>
        <v>0</v>
      </c>
      <c r="P146" s="165">
        <f t="shared" si="21"/>
        <v>0</v>
      </c>
      <c r="Q146" s="174">
        <f t="shared" si="17"/>
        <v>0</v>
      </c>
    </row>
    <row r="147" spans="1:17">
      <c r="A147" s="70" t="s">
        <v>205</v>
      </c>
      <c r="B147" s="9">
        <v>45700</v>
      </c>
      <c r="C147" s="32">
        <v>0</v>
      </c>
      <c r="D147" s="7">
        <f>SUMIF('CC Summary'!$B:$B,'Capex to PA'!$A147,'CC Summary'!K:K)*$C147</f>
        <v>0</v>
      </c>
      <c r="E147" s="35"/>
      <c r="F147" s="135">
        <f>SUMIFS('CC Summary'!$K:$K,'CC Summary'!$A:$A,"Y",'CC Summary'!$B:$B,'Capex to PA'!$A147)*'Capex to PA'!$C147</f>
        <v>0</v>
      </c>
      <c r="G147" s="7">
        <f>SUMIF('CC Summary'!$B:$B,'Capex to PA'!$A147,'CC Summary'!O:O)*$C147</f>
        <v>0</v>
      </c>
      <c r="H147" s="164">
        <f t="shared" si="18"/>
        <v>0</v>
      </c>
      <c r="I147" s="7">
        <f t="shared" si="19"/>
        <v>0</v>
      </c>
      <c r="J147" s="59">
        <f t="shared" si="16"/>
        <v>0</v>
      </c>
      <c r="L147" s="165">
        <f>SUMIF('CC Summary'!$B:$B,'Capex to PA'!$A147,'CC Summary'!H:H)*$C147</f>
        <v>0</v>
      </c>
      <c r="M147" s="165">
        <f>SUMIFS('CC Summary'!$H:$H,'CC Summary'!$A:$A,"Y",'CC Summary'!$B:$B,'Capex to PA'!$A147)*'Capex to PA'!$C147</f>
        <v>0</v>
      </c>
      <c r="N147" s="165">
        <f>SUMIF('CC Summary'!$B:$B,'Capex to PA'!$A147,'CC Summary'!P:P)*$C147</f>
        <v>0</v>
      </c>
      <c r="O147" s="165">
        <f t="shared" si="20"/>
        <v>0</v>
      </c>
      <c r="P147" s="165">
        <f t="shared" si="21"/>
        <v>0</v>
      </c>
      <c r="Q147" s="174">
        <f t="shared" si="17"/>
        <v>0</v>
      </c>
    </row>
    <row r="148" spans="1:17">
      <c r="A148" s="70" t="s">
        <v>205</v>
      </c>
      <c r="B148" s="9">
        <v>46000</v>
      </c>
      <c r="C148" s="32">
        <v>4.0000000000000001E-3</v>
      </c>
      <c r="D148" s="7">
        <f>SUMIF('CC Summary'!$B:$B,'Capex to PA'!$A148,'CC Summary'!K:K)*$C148</f>
        <v>267541.59904</v>
      </c>
      <c r="E148" s="35"/>
      <c r="F148" s="135">
        <f>SUMIFS('CC Summary'!$K:$K,'CC Summary'!$A:$A,"Y",'CC Summary'!$B:$B,'Capex to PA'!$A148)*'Capex to PA'!$C148</f>
        <v>0</v>
      </c>
      <c r="G148" s="7">
        <f>SUMIF('CC Summary'!$B:$B,'Capex to PA'!$A148,'CC Summary'!O:O)*$C148</f>
        <v>1595.0313851375727</v>
      </c>
      <c r="H148" s="164">
        <f t="shared" si="18"/>
        <v>4.6927623105546634E-4</v>
      </c>
      <c r="I148" s="7">
        <f t="shared" si="19"/>
        <v>1595.0313851375727</v>
      </c>
      <c r="J148" s="59">
        <f t="shared" si="16"/>
        <v>1595.0313851375727</v>
      </c>
      <c r="L148" s="165">
        <f>SUMIF('CC Summary'!$B:$B,'Capex to PA'!$A148,'CC Summary'!H:H)*$C148</f>
        <v>0</v>
      </c>
      <c r="M148" s="165">
        <f>SUMIFS('CC Summary'!$H:$H,'CC Summary'!$A:$A,"Y",'CC Summary'!$B:$B,'Capex to PA'!$A148)*'Capex to PA'!$C148</f>
        <v>0</v>
      </c>
      <c r="N148" s="165">
        <f>SUMIF('CC Summary'!$B:$B,'Capex to PA'!$A148,'CC Summary'!P:P)*$C148</f>
        <v>0</v>
      </c>
      <c r="O148" s="165">
        <f t="shared" si="20"/>
        <v>0</v>
      </c>
      <c r="P148" s="165">
        <f t="shared" si="21"/>
        <v>0</v>
      </c>
      <c r="Q148" s="174">
        <f t="shared" si="17"/>
        <v>0</v>
      </c>
    </row>
    <row r="149" spans="1:17">
      <c r="A149" s="70" t="s">
        <v>205</v>
      </c>
      <c r="B149" s="9">
        <v>46100</v>
      </c>
      <c r="C149" s="32">
        <v>1E-3</v>
      </c>
      <c r="D149" s="7">
        <f>SUMIF('CC Summary'!$B:$B,'Capex to PA'!$A149,'CC Summary'!K:K)*$C149</f>
        <v>66885.39976</v>
      </c>
      <c r="E149" s="35"/>
      <c r="F149" s="135">
        <f>SUMIFS('CC Summary'!$K:$K,'CC Summary'!$A:$A,"Y",'CC Summary'!$B:$B,'Capex to PA'!$A149)*'Capex to PA'!$C149</f>
        <v>0</v>
      </c>
      <c r="G149" s="7">
        <f>SUMIF('CC Summary'!$B:$B,'Capex to PA'!$A149,'CC Summary'!O:O)*$C149</f>
        <v>398.75784628439317</v>
      </c>
      <c r="H149" s="164">
        <f t="shared" si="18"/>
        <v>1.1731905776386659E-4</v>
      </c>
      <c r="I149" s="7">
        <f t="shared" si="19"/>
        <v>398.75784628439317</v>
      </c>
      <c r="J149" s="59">
        <f t="shared" si="16"/>
        <v>398.75784628439317</v>
      </c>
      <c r="L149" s="165">
        <f>SUMIF('CC Summary'!$B:$B,'Capex to PA'!$A149,'CC Summary'!H:H)*$C149</f>
        <v>0</v>
      </c>
      <c r="M149" s="165">
        <f>SUMIFS('CC Summary'!$H:$H,'CC Summary'!$A:$A,"Y",'CC Summary'!$B:$B,'Capex to PA'!$A149)*'Capex to PA'!$C149</f>
        <v>0</v>
      </c>
      <c r="N149" s="165">
        <f>SUMIF('CC Summary'!$B:$B,'Capex to PA'!$A149,'CC Summary'!P:P)*$C149</f>
        <v>0</v>
      </c>
      <c r="O149" s="165">
        <f t="shared" si="20"/>
        <v>0</v>
      </c>
      <c r="P149" s="165">
        <f t="shared" si="21"/>
        <v>0</v>
      </c>
      <c r="Q149" s="174">
        <f t="shared" si="17"/>
        <v>0</v>
      </c>
    </row>
    <row r="150" spans="1:17">
      <c r="A150" s="70" t="s">
        <v>205</v>
      </c>
      <c r="B150" s="9">
        <v>46200</v>
      </c>
      <c r="C150" s="32">
        <v>0</v>
      </c>
      <c r="D150" s="7">
        <f>SUMIF('CC Summary'!$B:$B,'Capex to PA'!$A150,'CC Summary'!K:K)*$C150</f>
        <v>0</v>
      </c>
      <c r="E150" s="35"/>
      <c r="F150" s="135">
        <f>SUMIFS('CC Summary'!$K:$K,'CC Summary'!$A:$A,"Y",'CC Summary'!$B:$B,'Capex to PA'!$A150)*'Capex to PA'!$C150</f>
        <v>0</v>
      </c>
      <c r="G150" s="7">
        <f>SUMIF('CC Summary'!$B:$B,'Capex to PA'!$A150,'CC Summary'!O:O)*$C150</f>
        <v>0</v>
      </c>
      <c r="H150" s="164">
        <f t="shared" si="18"/>
        <v>0</v>
      </c>
      <c r="I150" s="7">
        <f t="shared" si="19"/>
        <v>0</v>
      </c>
      <c r="J150" s="59">
        <f t="shared" si="16"/>
        <v>0</v>
      </c>
      <c r="L150" s="165">
        <f>SUMIF('CC Summary'!$B:$B,'Capex to PA'!$A150,'CC Summary'!H:H)*$C150</f>
        <v>0</v>
      </c>
      <c r="M150" s="165">
        <f>SUMIFS('CC Summary'!$H:$H,'CC Summary'!$A:$A,"Y",'CC Summary'!$B:$B,'Capex to PA'!$A150)*'Capex to PA'!$C150</f>
        <v>0</v>
      </c>
      <c r="N150" s="165">
        <f>SUMIF('CC Summary'!$B:$B,'Capex to PA'!$A150,'CC Summary'!P:P)*$C150</f>
        <v>0</v>
      </c>
      <c r="O150" s="165">
        <f t="shared" si="20"/>
        <v>0</v>
      </c>
      <c r="P150" s="165">
        <f t="shared" si="21"/>
        <v>0</v>
      </c>
      <c r="Q150" s="174">
        <f t="shared" si="17"/>
        <v>0</v>
      </c>
    </row>
    <row r="151" spans="1:17">
      <c r="A151" s="70" t="s">
        <v>205</v>
      </c>
      <c r="B151" s="9">
        <v>46501</v>
      </c>
      <c r="C151" s="32">
        <v>0.36699999999999999</v>
      </c>
      <c r="D151" s="7">
        <f>SUMIF('CC Summary'!$B:$B,'Capex to PA'!$A151,'CC Summary'!K:K)*$C151</f>
        <v>24546941.711920001</v>
      </c>
      <c r="E151" s="35"/>
      <c r="F151" s="135">
        <f>SUMIFS('CC Summary'!$K:$K,'CC Summary'!$A:$A,"Y",'CC Summary'!$B:$B,'Capex to PA'!$A151)*'Capex to PA'!$C151</f>
        <v>0</v>
      </c>
      <c r="G151" s="7">
        <f>SUMIF('CC Summary'!$B:$B,'Capex to PA'!$A151,'CC Summary'!O:O)*$C151</f>
        <v>146344.12958637229</v>
      </c>
      <c r="H151" s="164">
        <f t="shared" si="18"/>
        <v>4.3056094199339034E-2</v>
      </c>
      <c r="I151" s="7">
        <f t="shared" si="19"/>
        <v>146344.12958637229</v>
      </c>
      <c r="J151" s="59">
        <f t="shared" si="16"/>
        <v>146344.12958637229</v>
      </c>
      <c r="L151" s="165">
        <f>SUMIF('CC Summary'!$B:$B,'Capex to PA'!$A151,'CC Summary'!H:H)*$C151</f>
        <v>0</v>
      </c>
      <c r="M151" s="165">
        <f>SUMIFS('CC Summary'!$H:$H,'CC Summary'!$A:$A,"Y",'CC Summary'!$B:$B,'Capex to PA'!$A151)*'Capex to PA'!$C151</f>
        <v>0</v>
      </c>
      <c r="N151" s="165">
        <f>SUMIF('CC Summary'!$B:$B,'Capex to PA'!$A151,'CC Summary'!P:P)*$C151</f>
        <v>0</v>
      </c>
      <c r="O151" s="165">
        <f t="shared" si="20"/>
        <v>0</v>
      </c>
      <c r="P151" s="165">
        <f t="shared" si="21"/>
        <v>0</v>
      </c>
      <c r="Q151" s="174">
        <f t="shared" si="17"/>
        <v>0</v>
      </c>
    </row>
    <row r="152" spans="1:17">
      <c r="A152" s="70" t="s">
        <v>205</v>
      </c>
      <c r="B152" s="9">
        <v>46700</v>
      </c>
      <c r="C152" s="32">
        <v>0.13400000000000001</v>
      </c>
      <c r="D152" s="7">
        <f>SUMIF('CC Summary'!$B:$B,'Capex to PA'!$A152,'CC Summary'!K:K)*$C152</f>
        <v>8962643.5678400006</v>
      </c>
      <c r="E152" s="35"/>
      <c r="F152" s="135">
        <f>SUMIFS('CC Summary'!$K:$K,'CC Summary'!$A:$A,"Y",'CC Summary'!$B:$B,'Capex to PA'!$A152)*'Capex to PA'!$C152</f>
        <v>0</v>
      </c>
      <c r="G152" s="7">
        <f>SUMIF('CC Summary'!$B:$B,'Capex to PA'!$A152,'CC Summary'!O:O)*$C152</f>
        <v>53433.551402108686</v>
      </c>
      <c r="H152" s="164">
        <f t="shared" si="18"/>
        <v>1.5720753740358123E-2</v>
      </c>
      <c r="I152" s="7">
        <f t="shared" si="19"/>
        <v>53433.551402108686</v>
      </c>
      <c r="J152" s="59">
        <f t="shared" si="16"/>
        <v>53433.551402108686</v>
      </c>
      <c r="L152" s="165">
        <f>SUMIF('CC Summary'!$B:$B,'Capex to PA'!$A152,'CC Summary'!H:H)*$C152</f>
        <v>0</v>
      </c>
      <c r="M152" s="165">
        <f>SUMIFS('CC Summary'!$H:$H,'CC Summary'!$A:$A,"Y",'CC Summary'!$B:$B,'Capex to PA'!$A152)*'Capex to PA'!$C152</f>
        <v>0</v>
      </c>
      <c r="N152" s="165">
        <f>SUMIF('CC Summary'!$B:$B,'Capex to PA'!$A152,'CC Summary'!P:P)*$C152</f>
        <v>0</v>
      </c>
      <c r="O152" s="165">
        <f t="shared" si="20"/>
        <v>0</v>
      </c>
      <c r="P152" s="165">
        <f t="shared" si="21"/>
        <v>0</v>
      </c>
      <c r="Q152" s="174">
        <f t="shared" si="17"/>
        <v>0</v>
      </c>
    </row>
    <row r="153" spans="1:17">
      <c r="A153" s="70" t="s">
        <v>205</v>
      </c>
      <c r="B153" s="9">
        <v>47000</v>
      </c>
      <c r="C153" s="32">
        <v>4.0000000000000001E-3</v>
      </c>
      <c r="D153" s="7">
        <f>SUMIF('CC Summary'!$B:$B,'Capex to PA'!$A153,'CC Summary'!K:K)*$C153</f>
        <v>267541.59904</v>
      </c>
      <c r="E153" s="35"/>
      <c r="F153" s="135">
        <f>SUMIFS('CC Summary'!$K:$K,'CC Summary'!$A:$A,"Y",'CC Summary'!$B:$B,'Capex to PA'!$A153)*'Capex to PA'!$C153</f>
        <v>0</v>
      </c>
      <c r="G153" s="7">
        <f>SUMIF('CC Summary'!$B:$B,'Capex to PA'!$A153,'CC Summary'!O:O)*$C153</f>
        <v>1595.0313851375727</v>
      </c>
      <c r="H153" s="164">
        <f t="shared" si="18"/>
        <v>4.6927623105546634E-4</v>
      </c>
      <c r="I153" s="7">
        <f t="shared" si="19"/>
        <v>1595.0313851375727</v>
      </c>
      <c r="J153" s="59">
        <f t="shared" si="16"/>
        <v>1595.0313851375727</v>
      </c>
      <c r="L153" s="165">
        <f>SUMIF('CC Summary'!$B:$B,'Capex to PA'!$A153,'CC Summary'!H:H)*$C153</f>
        <v>0</v>
      </c>
      <c r="M153" s="165">
        <f>SUMIFS('CC Summary'!$H:$H,'CC Summary'!$A:$A,"Y",'CC Summary'!$B:$B,'Capex to PA'!$A153)*'Capex to PA'!$C153</f>
        <v>0</v>
      </c>
      <c r="N153" s="165">
        <f>SUMIF('CC Summary'!$B:$B,'Capex to PA'!$A153,'CC Summary'!P:P)*$C153</f>
        <v>0</v>
      </c>
      <c r="O153" s="165">
        <f t="shared" si="20"/>
        <v>0</v>
      </c>
      <c r="P153" s="165">
        <f t="shared" si="21"/>
        <v>0</v>
      </c>
      <c r="Q153" s="174">
        <f t="shared" si="17"/>
        <v>0</v>
      </c>
    </row>
    <row r="154" spans="1:17">
      <c r="A154" s="70" t="s">
        <v>205</v>
      </c>
      <c r="B154" s="9">
        <v>47100</v>
      </c>
      <c r="C154" s="32">
        <v>3.0000000000000001E-3</v>
      </c>
      <c r="D154" s="7">
        <f>SUMIF('CC Summary'!$B:$B,'Capex to PA'!$A154,'CC Summary'!K:K)*$C154</f>
        <v>200656.19928000003</v>
      </c>
      <c r="E154" s="35"/>
      <c r="F154" s="135">
        <f>SUMIFS('CC Summary'!$K:$K,'CC Summary'!$A:$A,"Y",'CC Summary'!$B:$B,'Capex to PA'!$A154)*'Capex to PA'!$C154</f>
        <v>0</v>
      </c>
      <c r="G154" s="7">
        <f>SUMIF('CC Summary'!$B:$B,'Capex to PA'!$A154,'CC Summary'!O:O)*$C154</f>
        <v>1196.2735388531796</v>
      </c>
      <c r="H154" s="164">
        <f t="shared" si="18"/>
        <v>3.5195717329159978E-4</v>
      </c>
      <c r="I154" s="7">
        <f t="shared" si="19"/>
        <v>1196.2735388531796</v>
      </c>
      <c r="J154" s="59">
        <f t="shared" si="16"/>
        <v>1196.2735388531796</v>
      </c>
      <c r="L154" s="165">
        <f>SUMIF('CC Summary'!$B:$B,'Capex to PA'!$A154,'CC Summary'!H:H)*$C154</f>
        <v>0</v>
      </c>
      <c r="M154" s="165">
        <f>SUMIFS('CC Summary'!$H:$H,'CC Summary'!$A:$A,"Y",'CC Summary'!$B:$B,'Capex to PA'!$A154)*'Capex to PA'!$C154</f>
        <v>0</v>
      </c>
      <c r="N154" s="165">
        <f>SUMIF('CC Summary'!$B:$B,'Capex to PA'!$A154,'CC Summary'!P:P)*$C154</f>
        <v>0</v>
      </c>
      <c r="O154" s="165">
        <f t="shared" si="20"/>
        <v>0</v>
      </c>
      <c r="P154" s="165">
        <f t="shared" si="21"/>
        <v>0</v>
      </c>
      <c r="Q154" s="174">
        <f t="shared" si="17"/>
        <v>0</v>
      </c>
    </row>
    <row r="155" spans="1:17">
      <c r="A155" s="70" t="s">
        <v>205</v>
      </c>
      <c r="B155" s="9">
        <v>47200</v>
      </c>
      <c r="C155" s="32">
        <v>1E-3</v>
      </c>
      <c r="D155" s="7">
        <f>SUMIF('CC Summary'!$B:$B,'Capex to PA'!$A155,'CC Summary'!K:K)*$C155</f>
        <v>66885.39976</v>
      </c>
      <c r="E155" s="35"/>
      <c r="F155" s="135">
        <f>SUMIFS('CC Summary'!$K:$K,'CC Summary'!$A:$A,"Y",'CC Summary'!$B:$B,'Capex to PA'!$A155)*'Capex to PA'!$C155</f>
        <v>0</v>
      </c>
      <c r="G155" s="7">
        <f>SUMIF('CC Summary'!$B:$B,'Capex to PA'!$A155,'CC Summary'!O:O)*$C155</f>
        <v>398.75784628439317</v>
      </c>
      <c r="H155" s="164">
        <f t="shared" si="18"/>
        <v>1.1731905776386659E-4</v>
      </c>
      <c r="I155" s="7">
        <f t="shared" si="19"/>
        <v>398.75784628439317</v>
      </c>
      <c r="J155" s="59">
        <f t="shared" si="16"/>
        <v>398.75784628439317</v>
      </c>
      <c r="L155" s="165">
        <f>SUMIF('CC Summary'!$B:$B,'Capex to PA'!$A155,'CC Summary'!H:H)*$C155</f>
        <v>0</v>
      </c>
      <c r="M155" s="165">
        <f>SUMIFS('CC Summary'!$H:$H,'CC Summary'!$A:$A,"Y",'CC Summary'!$B:$B,'Capex to PA'!$A155)*'Capex to PA'!$C155</f>
        <v>0</v>
      </c>
      <c r="N155" s="165">
        <f>SUMIF('CC Summary'!$B:$B,'Capex to PA'!$A155,'CC Summary'!P:P)*$C155</f>
        <v>0</v>
      </c>
      <c r="O155" s="165">
        <f t="shared" si="20"/>
        <v>0</v>
      </c>
      <c r="P155" s="165">
        <f t="shared" si="21"/>
        <v>0</v>
      </c>
      <c r="Q155" s="174">
        <f t="shared" si="17"/>
        <v>0</v>
      </c>
    </row>
    <row r="156" spans="1:17">
      <c r="A156" s="70" t="s">
        <v>205</v>
      </c>
      <c r="B156" s="9">
        <v>47301</v>
      </c>
      <c r="C156" s="32">
        <v>0.01</v>
      </c>
      <c r="D156" s="7">
        <f>SUMIF('CC Summary'!$B:$B,'Capex to PA'!$A156,'CC Summary'!K:K)*$C156</f>
        <v>668853.99760000012</v>
      </c>
      <c r="E156" s="35"/>
      <c r="F156" s="135">
        <f>SUMIFS('CC Summary'!$K:$K,'CC Summary'!$A:$A,"Y",'CC Summary'!$B:$B,'Capex to PA'!$A156)*'Capex to PA'!$C156</f>
        <v>0</v>
      </c>
      <c r="G156" s="7">
        <f>SUMIF('CC Summary'!$B:$B,'Capex to PA'!$A156,'CC Summary'!O:O)*$C156</f>
        <v>3987.5784628439319</v>
      </c>
      <c r="H156" s="164">
        <f t="shared" si="18"/>
        <v>1.1731905776386658E-3</v>
      </c>
      <c r="I156" s="7">
        <f t="shared" si="19"/>
        <v>3987.5784628439314</v>
      </c>
      <c r="J156" s="59">
        <f t="shared" si="16"/>
        <v>3987.5784628439314</v>
      </c>
      <c r="L156" s="165">
        <f>SUMIF('CC Summary'!$B:$B,'Capex to PA'!$A156,'CC Summary'!H:H)*$C156</f>
        <v>0</v>
      </c>
      <c r="M156" s="165">
        <f>SUMIFS('CC Summary'!$H:$H,'CC Summary'!$A:$A,"Y",'CC Summary'!$B:$B,'Capex to PA'!$A156)*'Capex to PA'!$C156</f>
        <v>0</v>
      </c>
      <c r="N156" s="165">
        <f>SUMIF('CC Summary'!$B:$B,'Capex to PA'!$A156,'CC Summary'!P:P)*$C156</f>
        <v>0</v>
      </c>
      <c r="O156" s="165">
        <f t="shared" si="20"/>
        <v>0</v>
      </c>
      <c r="P156" s="165">
        <f t="shared" si="21"/>
        <v>0</v>
      </c>
      <c r="Q156" s="174">
        <f t="shared" si="17"/>
        <v>0</v>
      </c>
    </row>
    <row r="157" spans="1:17">
      <c r="A157" s="70" t="s">
        <v>205</v>
      </c>
      <c r="B157" s="9">
        <v>47302</v>
      </c>
      <c r="C157" s="32">
        <v>8.0000000000000002E-3</v>
      </c>
      <c r="D157" s="7">
        <f>SUMIF('CC Summary'!$B:$B,'Capex to PA'!$A157,'CC Summary'!K:K)*$C157</f>
        <v>535083.19808</v>
      </c>
      <c r="E157" s="35"/>
      <c r="F157" s="135">
        <f>SUMIFS('CC Summary'!$K:$K,'CC Summary'!$A:$A,"Y",'CC Summary'!$B:$B,'Capex to PA'!$A157)*'Capex to PA'!$C157</f>
        <v>0</v>
      </c>
      <c r="G157" s="7">
        <f>SUMIF('CC Summary'!$B:$B,'Capex to PA'!$A157,'CC Summary'!O:O)*$C157</f>
        <v>3190.0627702751453</v>
      </c>
      <c r="H157" s="164">
        <f t="shared" si="18"/>
        <v>9.3855246211093269E-4</v>
      </c>
      <c r="I157" s="7">
        <f t="shared" si="19"/>
        <v>3190.0627702751453</v>
      </c>
      <c r="J157" s="59">
        <f t="shared" si="16"/>
        <v>3190.0627702751453</v>
      </c>
      <c r="L157" s="165">
        <f>SUMIF('CC Summary'!$B:$B,'Capex to PA'!$A157,'CC Summary'!H:H)*$C157</f>
        <v>0</v>
      </c>
      <c r="M157" s="165">
        <f>SUMIFS('CC Summary'!$H:$H,'CC Summary'!$A:$A,"Y",'CC Summary'!$B:$B,'Capex to PA'!$A157)*'Capex to PA'!$C157</f>
        <v>0</v>
      </c>
      <c r="N157" s="165">
        <f>SUMIF('CC Summary'!$B:$B,'Capex to PA'!$A157,'CC Summary'!P:P)*$C157</f>
        <v>0</v>
      </c>
      <c r="O157" s="165">
        <f t="shared" si="20"/>
        <v>0</v>
      </c>
      <c r="P157" s="165">
        <f t="shared" si="21"/>
        <v>0</v>
      </c>
      <c r="Q157" s="174">
        <f t="shared" si="17"/>
        <v>0</v>
      </c>
    </row>
    <row r="158" spans="1:17">
      <c r="A158" s="70" t="s">
        <v>205</v>
      </c>
      <c r="B158" s="9">
        <v>47400</v>
      </c>
      <c r="C158" s="32">
        <v>0</v>
      </c>
      <c r="D158" s="7">
        <f>SUMIF('CC Summary'!$B:$B,'Capex to PA'!$A158,'CC Summary'!K:K)*$C158</f>
        <v>0</v>
      </c>
      <c r="E158" s="35"/>
      <c r="F158" s="135">
        <f>SUMIFS('CC Summary'!$K:$K,'CC Summary'!$A:$A,"Y",'CC Summary'!$B:$B,'Capex to PA'!$A158)*'Capex to PA'!$C158</f>
        <v>0</v>
      </c>
      <c r="G158" s="7">
        <f>SUMIF('CC Summary'!$B:$B,'Capex to PA'!$A158,'CC Summary'!O:O)*$C158</f>
        <v>0</v>
      </c>
      <c r="H158" s="164">
        <f t="shared" si="18"/>
        <v>0</v>
      </c>
      <c r="I158" s="7">
        <f t="shared" si="19"/>
        <v>0</v>
      </c>
      <c r="J158" s="59">
        <f t="shared" si="16"/>
        <v>0</v>
      </c>
      <c r="L158" s="165">
        <f>SUMIF('CC Summary'!$B:$B,'Capex to PA'!$A158,'CC Summary'!H:H)*$C158</f>
        <v>0</v>
      </c>
      <c r="M158" s="165">
        <f>SUMIFS('CC Summary'!$H:$H,'CC Summary'!$A:$A,"Y",'CC Summary'!$B:$B,'Capex to PA'!$A158)*'Capex to PA'!$C158</f>
        <v>0</v>
      </c>
      <c r="N158" s="165">
        <f>SUMIF('CC Summary'!$B:$B,'Capex to PA'!$A158,'CC Summary'!P:P)*$C158</f>
        <v>0</v>
      </c>
      <c r="O158" s="165">
        <f t="shared" si="20"/>
        <v>0</v>
      </c>
      <c r="P158" s="165">
        <f t="shared" si="21"/>
        <v>0</v>
      </c>
      <c r="Q158" s="174">
        <f t="shared" si="17"/>
        <v>0</v>
      </c>
    </row>
    <row r="159" spans="1:17">
      <c r="A159" s="70" t="s">
        <v>205</v>
      </c>
      <c r="B159" s="9">
        <v>47401</v>
      </c>
      <c r="C159" s="32">
        <v>0.104</v>
      </c>
      <c r="D159" s="7">
        <f>SUMIF('CC Summary'!$B:$B,'Capex to PA'!$A159,'CC Summary'!K:K)*$C159</f>
        <v>6956081.5750400005</v>
      </c>
      <c r="E159" s="35"/>
      <c r="F159" s="135">
        <f>SUMIFS('CC Summary'!$K:$K,'CC Summary'!$A:$A,"Y",'CC Summary'!$B:$B,'Capex to PA'!$A159)*'Capex to PA'!$C159</f>
        <v>0</v>
      </c>
      <c r="G159" s="7">
        <f>SUMIF('CC Summary'!$B:$B,'Capex to PA'!$A159,'CC Summary'!O:O)*$C159</f>
        <v>41470.816013576885</v>
      </c>
      <c r="H159" s="164">
        <f t="shared" si="18"/>
        <v>1.2201182007442123E-2</v>
      </c>
      <c r="I159" s="7">
        <f t="shared" si="19"/>
        <v>41470.816013576885</v>
      </c>
      <c r="J159" s="59">
        <f t="shared" si="16"/>
        <v>41470.816013576885</v>
      </c>
      <c r="L159" s="165">
        <f>SUMIF('CC Summary'!$B:$B,'Capex to PA'!$A159,'CC Summary'!H:H)*$C159</f>
        <v>0</v>
      </c>
      <c r="M159" s="165">
        <f>SUMIFS('CC Summary'!$H:$H,'CC Summary'!$A:$A,"Y",'CC Summary'!$B:$B,'Capex to PA'!$A159)*'Capex to PA'!$C159</f>
        <v>0</v>
      </c>
      <c r="N159" s="165">
        <f>SUMIF('CC Summary'!$B:$B,'Capex to PA'!$A159,'CC Summary'!P:P)*$C159</f>
        <v>0</v>
      </c>
      <c r="O159" s="165">
        <f t="shared" si="20"/>
        <v>0</v>
      </c>
      <c r="P159" s="165">
        <f t="shared" si="21"/>
        <v>0</v>
      </c>
      <c r="Q159" s="174">
        <f t="shared" si="17"/>
        <v>0</v>
      </c>
    </row>
    <row r="160" spans="1:17">
      <c r="A160" s="70" t="s">
        <v>205</v>
      </c>
      <c r="B160" s="9">
        <v>47501</v>
      </c>
      <c r="C160" s="32">
        <v>0.18099999999999999</v>
      </c>
      <c r="D160" s="7">
        <f>SUMIF('CC Summary'!$B:$B,'Capex to PA'!$A160,'CC Summary'!K:K)*$C160</f>
        <v>12106257.356560001</v>
      </c>
      <c r="E160" s="35"/>
      <c r="F160" s="135">
        <f>SUMIFS('CC Summary'!$K:$K,'CC Summary'!$A:$A,"Y",'CC Summary'!$B:$B,'Capex to PA'!$A160)*'Capex to PA'!$C160</f>
        <v>0</v>
      </c>
      <c r="G160" s="7">
        <f>SUMIF('CC Summary'!$B:$B,'Capex to PA'!$A160,'CC Summary'!O:O)*$C160</f>
        <v>72175.170177475156</v>
      </c>
      <c r="H160" s="164">
        <f t="shared" si="18"/>
        <v>2.1234749455259851E-2</v>
      </c>
      <c r="I160" s="7">
        <f t="shared" si="19"/>
        <v>72175.170177475156</v>
      </c>
      <c r="J160" s="59">
        <f t="shared" ref="J160:J228" si="22">SUM(F160,I160)</f>
        <v>72175.170177475156</v>
      </c>
      <c r="L160" s="165">
        <f>SUMIF('CC Summary'!$B:$B,'Capex to PA'!$A160,'CC Summary'!H:H)*$C160</f>
        <v>0</v>
      </c>
      <c r="M160" s="165">
        <f>SUMIFS('CC Summary'!$H:$H,'CC Summary'!$A:$A,"Y",'CC Summary'!$B:$B,'Capex to PA'!$A160)*'Capex to PA'!$C160</f>
        <v>0</v>
      </c>
      <c r="N160" s="165">
        <f>SUMIF('CC Summary'!$B:$B,'Capex to PA'!$A160,'CC Summary'!P:P)*$C160</f>
        <v>0</v>
      </c>
      <c r="O160" s="165">
        <f t="shared" si="20"/>
        <v>0</v>
      </c>
      <c r="P160" s="165">
        <f t="shared" si="21"/>
        <v>0</v>
      </c>
      <c r="Q160" s="174">
        <f t="shared" ref="Q160:Q228" si="23">SUM(M160,P160)</f>
        <v>0</v>
      </c>
    </row>
    <row r="161" spans="1:17">
      <c r="A161" s="70" t="s">
        <v>205</v>
      </c>
      <c r="B161" s="9">
        <v>47502</v>
      </c>
      <c r="C161" s="32">
        <v>7.6999999999999999E-2</v>
      </c>
      <c r="D161" s="7">
        <f>SUMIF('CC Summary'!$B:$B,'Capex to PA'!$A161,'CC Summary'!K:K)*$C161</f>
        <v>5150175.7815200007</v>
      </c>
      <c r="E161" s="35"/>
      <c r="F161" s="135">
        <f>SUMIFS('CC Summary'!$K:$K,'CC Summary'!$A:$A,"Y",'CC Summary'!$B:$B,'Capex to PA'!$A161)*'Capex to PA'!$C161</f>
        <v>0</v>
      </c>
      <c r="G161" s="7">
        <f>SUMIF('CC Summary'!$B:$B,'Capex to PA'!$A161,'CC Summary'!O:O)*$C161</f>
        <v>30704.354163898272</v>
      </c>
      <c r="H161" s="164">
        <f t="shared" si="18"/>
        <v>9.0335674478177266E-3</v>
      </c>
      <c r="I161" s="7">
        <f t="shared" si="19"/>
        <v>30704.354163898272</v>
      </c>
      <c r="J161" s="59">
        <f t="shared" si="22"/>
        <v>30704.354163898272</v>
      </c>
      <c r="L161" s="165">
        <f>SUMIF('CC Summary'!$B:$B,'Capex to PA'!$A161,'CC Summary'!H:H)*$C161</f>
        <v>0</v>
      </c>
      <c r="M161" s="165">
        <f>SUMIFS('CC Summary'!$H:$H,'CC Summary'!$A:$A,"Y",'CC Summary'!$B:$B,'Capex to PA'!$A161)*'Capex to PA'!$C161</f>
        <v>0</v>
      </c>
      <c r="N161" s="165">
        <f>SUMIF('CC Summary'!$B:$B,'Capex to PA'!$A161,'CC Summary'!P:P)*$C161</f>
        <v>0</v>
      </c>
      <c r="O161" s="165">
        <f t="shared" si="20"/>
        <v>0</v>
      </c>
      <c r="P161" s="165">
        <f t="shared" si="21"/>
        <v>0</v>
      </c>
      <c r="Q161" s="174">
        <f t="shared" si="23"/>
        <v>0</v>
      </c>
    </row>
    <row r="162" spans="1:17">
      <c r="A162" s="70" t="s">
        <v>205</v>
      </c>
      <c r="B162" s="9">
        <v>47700</v>
      </c>
      <c r="C162" s="32">
        <v>0.106</v>
      </c>
      <c r="D162" s="7">
        <f>SUMIF('CC Summary'!$B:$B,'Capex to PA'!$A162,'CC Summary'!K:K)*$C162</f>
        <v>7089852.3745600004</v>
      </c>
      <c r="E162" s="35"/>
      <c r="F162" s="135">
        <f>SUMIFS('CC Summary'!$K:$K,'CC Summary'!$A:$A,"Y",'CC Summary'!$B:$B,'Capex to PA'!$A162)*'Capex to PA'!$C162</f>
        <v>0</v>
      </c>
      <c r="G162" s="7">
        <f>SUMIF('CC Summary'!$B:$B,'Capex to PA'!$A162,'CC Summary'!O:O)*$C162</f>
        <v>42268.331706145676</v>
      </c>
      <c r="H162" s="164">
        <f t="shared" si="18"/>
        <v>1.2435820122969858E-2</v>
      </c>
      <c r="I162" s="7">
        <f t="shared" si="19"/>
        <v>42268.331706145676</v>
      </c>
      <c r="J162" s="59">
        <f t="shared" si="22"/>
        <v>42268.331706145676</v>
      </c>
      <c r="L162" s="165">
        <f>SUMIF('CC Summary'!$B:$B,'Capex to PA'!$A162,'CC Summary'!H:H)*$C162</f>
        <v>0</v>
      </c>
      <c r="M162" s="165">
        <f>SUMIFS('CC Summary'!$H:$H,'CC Summary'!$A:$A,"Y",'CC Summary'!$B:$B,'Capex to PA'!$A162)*'Capex to PA'!$C162</f>
        <v>0</v>
      </c>
      <c r="N162" s="165">
        <f>SUMIF('CC Summary'!$B:$B,'Capex to PA'!$A162,'CC Summary'!P:P)*$C162</f>
        <v>0</v>
      </c>
      <c r="O162" s="165">
        <f t="shared" si="20"/>
        <v>0</v>
      </c>
      <c r="P162" s="165">
        <f t="shared" si="21"/>
        <v>0</v>
      </c>
      <c r="Q162" s="174">
        <f t="shared" si="23"/>
        <v>0</v>
      </c>
    </row>
    <row r="163" spans="1:17">
      <c r="A163" s="70" t="s">
        <v>205</v>
      </c>
      <c r="B163" s="9">
        <v>47800</v>
      </c>
      <c r="C163" s="32">
        <v>0</v>
      </c>
      <c r="D163" s="7">
        <f>SUMIF('CC Summary'!$B:$B,'Capex to PA'!$A163,'CC Summary'!K:K)*$C163</f>
        <v>0</v>
      </c>
      <c r="E163" s="35"/>
      <c r="F163" s="135">
        <f>SUMIFS('CC Summary'!$K:$K,'CC Summary'!$A:$A,"Y",'CC Summary'!$B:$B,'Capex to PA'!$A163)*'Capex to PA'!$C163</f>
        <v>0</v>
      </c>
      <c r="G163" s="7">
        <f>SUMIF('CC Summary'!$B:$B,'Capex to PA'!$A163,'CC Summary'!O:O)*$C163</f>
        <v>0</v>
      </c>
      <c r="H163" s="164">
        <f t="shared" si="18"/>
        <v>0</v>
      </c>
      <c r="I163" s="7">
        <f t="shared" si="19"/>
        <v>0</v>
      </c>
      <c r="J163" s="59">
        <f t="shared" si="22"/>
        <v>0</v>
      </c>
      <c r="L163" s="165">
        <f>SUMIF('CC Summary'!$B:$B,'Capex to PA'!$A163,'CC Summary'!H:H)*$C163</f>
        <v>0</v>
      </c>
      <c r="M163" s="165">
        <f>SUMIFS('CC Summary'!$H:$H,'CC Summary'!$A:$A,"Y",'CC Summary'!$B:$B,'Capex to PA'!$A163)*'Capex to PA'!$C163</f>
        <v>0</v>
      </c>
      <c r="N163" s="165">
        <f>SUMIF('CC Summary'!$B:$B,'Capex to PA'!$A163,'CC Summary'!P:P)*$C163</f>
        <v>0</v>
      </c>
      <c r="O163" s="165">
        <f t="shared" si="20"/>
        <v>0</v>
      </c>
      <c r="P163" s="165">
        <f t="shared" si="21"/>
        <v>0</v>
      </c>
      <c r="Q163" s="174">
        <f t="shared" si="23"/>
        <v>0</v>
      </c>
    </row>
    <row r="164" spans="1:17">
      <c r="A164" s="70" t="s">
        <v>205</v>
      </c>
      <c r="B164" s="9">
        <v>48200</v>
      </c>
      <c r="C164" s="32">
        <v>0</v>
      </c>
      <c r="D164" s="7">
        <f>SUMIF('CC Summary'!$B:$B,'Capex to PA'!$A164,'CC Summary'!K:K)*$C164</f>
        <v>0</v>
      </c>
      <c r="E164" s="35"/>
      <c r="F164" s="135">
        <f>SUMIFS('CC Summary'!$K:$K,'CC Summary'!$A:$A,"Y",'CC Summary'!$B:$B,'Capex to PA'!$A164)*'Capex to PA'!$C164</f>
        <v>0</v>
      </c>
      <c r="G164" s="7">
        <f>SUMIF('CC Summary'!$B:$B,'Capex to PA'!$A164,'CC Summary'!O:O)*$C164</f>
        <v>0</v>
      </c>
      <c r="H164" s="164">
        <f t="shared" si="18"/>
        <v>0</v>
      </c>
      <c r="I164" s="7">
        <f t="shared" si="19"/>
        <v>0</v>
      </c>
      <c r="J164" s="59">
        <f t="shared" si="22"/>
        <v>0</v>
      </c>
      <c r="L164" s="165">
        <f>SUMIF('CC Summary'!$B:$B,'Capex to PA'!$A164,'CC Summary'!H:H)*$C164</f>
        <v>0</v>
      </c>
      <c r="M164" s="165">
        <f>SUMIFS('CC Summary'!$H:$H,'CC Summary'!$A:$A,"Y",'CC Summary'!$B:$B,'Capex to PA'!$A164)*'Capex to PA'!$C164</f>
        <v>0</v>
      </c>
      <c r="N164" s="165">
        <f>SUMIF('CC Summary'!$B:$B,'Capex to PA'!$A164,'CC Summary'!P:P)*$C164</f>
        <v>0</v>
      </c>
      <c r="O164" s="165">
        <f t="shared" si="20"/>
        <v>0</v>
      </c>
      <c r="P164" s="165">
        <f t="shared" si="21"/>
        <v>0</v>
      </c>
      <c r="Q164" s="174">
        <f t="shared" si="23"/>
        <v>0</v>
      </c>
    </row>
    <row r="165" spans="1:17">
      <c r="A165" s="70" t="s">
        <v>205</v>
      </c>
      <c r="B165" s="9">
        <v>47600</v>
      </c>
      <c r="C165" s="32">
        <v>0</v>
      </c>
      <c r="D165" s="7">
        <f>SUMIF('CC Summary'!$B:$B,'Capex to PA'!$A165,'CC Summary'!K:K)*$C165</f>
        <v>0</v>
      </c>
      <c r="E165" s="35"/>
      <c r="F165" s="135">
        <f>SUMIFS('CC Summary'!$K:$K,'CC Summary'!$A:$A,"Y",'CC Summary'!$B:$B,'Capex to PA'!$A165)*'Capex to PA'!$C165</f>
        <v>0</v>
      </c>
      <c r="G165" s="7">
        <f>SUMIF('CC Summary'!$B:$B,'Capex to PA'!$A165,'CC Summary'!O:O)*$C165</f>
        <v>0</v>
      </c>
      <c r="H165" s="164">
        <f t="shared" si="18"/>
        <v>0</v>
      </c>
      <c r="I165" s="7">
        <f t="shared" si="19"/>
        <v>0</v>
      </c>
      <c r="J165" s="59">
        <f t="shared" si="22"/>
        <v>0</v>
      </c>
      <c r="L165" s="165">
        <f>SUMIF('CC Summary'!$B:$B,'Capex to PA'!$A165,'CC Summary'!H:H)*$C165</f>
        <v>0</v>
      </c>
      <c r="M165" s="165">
        <f>SUMIFS('CC Summary'!$H:$H,'CC Summary'!$A:$A,"Y",'CC Summary'!$B:$B,'Capex to PA'!$A165)*'Capex to PA'!$C165</f>
        <v>0</v>
      </c>
      <c r="N165" s="165">
        <f>SUMIF('CC Summary'!$B:$B,'Capex to PA'!$A165,'CC Summary'!P:P)*$C165</f>
        <v>0</v>
      </c>
      <c r="O165" s="165">
        <f t="shared" si="20"/>
        <v>0</v>
      </c>
      <c r="P165" s="165">
        <f t="shared" si="21"/>
        <v>0</v>
      </c>
      <c r="Q165" s="174">
        <f t="shared" si="23"/>
        <v>0</v>
      </c>
    </row>
    <row r="166" spans="1:17">
      <c r="A166" s="70" t="s">
        <v>205</v>
      </c>
      <c r="B166" s="9">
        <v>48801</v>
      </c>
      <c r="C166" s="32">
        <v>0</v>
      </c>
      <c r="D166" s="7">
        <f>SUMIF('CC Summary'!$B:$B,'Capex to PA'!$A166,'CC Summary'!K:K)*$C166</f>
        <v>0</v>
      </c>
      <c r="E166" s="35"/>
      <c r="F166" s="135">
        <f>SUMIFS('CC Summary'!$K:$K,'CC Summary'!$A:$A,"Y",'CC Summary'!$B:$B,'Capex to PA'!$A166)*'Capex to PA'!$C166</f>
        <v>0</v>
      </c>
      <c r="G166" s="7">
        <f>SUMIF('CC Summary'!$B:$B,'Capex to PA'!$A166,'CC Summary'!O:O)*$C166</f>
        <v>0</v>
      </c>
      <c r="H166" s="164">
        <f t="shared" si="18"/>
        <v>0</v>
      </c>
      <c r="I166" s="7">
        <f t="shared" si="19"/>
        <v>0</v>
      </c>
      <c r="J166" s="59">
        <f t="shared" si="22"/>
        <v>0</v>
      </c>
      <c r="L166" s="165">
        <f>SUMIF('CC Summary'!$B:$B,'Capex to PA'!$A166,'CC Summary'!H:H)*$C166</f>
        <v>0</v>
      </c>
      <c r="M166" s="165">
        <f>SUMIFS('CC Summary'!$H:$H,'CC Summary'!$A:$A,"Y",'CC Summary'!$B:$B,'Capex to PA'!$A166)*'Capex to PA'!$C166</f>
        <v>0</v>
      </c>
      <c r="N166" s="165">
        <f>SUMIF('CC Summary'!$B:$B,'Capex to PA'!$A166,'CC Summary'!P:P)*$C166</f>
        <v>0</v>
      </c>
      <c r="O166" s="165">
        <f t="shared" si="20"/>
        <v>0</v>
      </c>
      <c r="P166" s="165">
        <f t="shared" si="21"/>
        <v>0</v>
      </c>
      <c r="Q166" s="174">
        <f t="shared" si="23"/>
        <v>0</v>
      </c>
    </row>
    <row r="167" spans="1:17">
      <c r="A167" s="70" t="s">
        <v>205</v>
      </c>
      <c r="B167" s="9">
        <v>49500</v>
      </c>
      <c r="C167" s="32">
        <v>0</v>
      </c>
      <c r="D167" s="7">
        <f>SUMIF('CC Summary'!$B:$B,'Capex to PA'!$A167,'CC Summary'!K:K)*$C167</f>
        <v>0</v>
      </c>
      <c r="E167" s="35"/>
      <c r="F167" s="135">
        <f>SUMIFS('CC Summary'!$K:$K,'CC Summary'!$A:$A,"Y",'CC Summary'!$B:$B,'Capex to PA'!$A167)*'Capex to PA'!$C167</f>
        <v>0</v>
      </c>
      <c r="G167" s="7">
        <f>SUMIF('CC Summary'!$B:$B,'Capex to PA'!$A167,'CC Summary'!O:O)*$C167</f>
        <v>0</v>
      </c>
      <c r="H167" s="164">
        <f t="shared" si="18"/>
        <v>0</v>
      </c>
      <c r="I167" s="7">
        <f t="shared" si="19"/>
        <v>0</v>
      </c>
      <c r="J167" s="59">
        <f t="shared" si="22"/>
        <v>0</v>
      </c>
      <c r="L167" s="165">
        <f>SUMIF('CC Summary'!$B:$B,'Capex to PA'!$A167,'CC Summary'!H:H)*$C167</f>
        <v>0</v>
      </c>
      <c r="M167" s="165">
        <f>SUMIFS('CC Summary'!$H:$H,'CC Summary'!$A:$A,"Y",'CC Summary'!$B:$B,'Capex to PA'!$A167)*'Capex to PA'!$C167</f>
        <v>0</v>
      </c>
      <c r="N167" s="165">
        <f>SUMIF('CC Summary'!$B:$B,'Capex to PA'!$A167,'CC Summary'!P:P)*$C167</f>
        <v>0</v>
      </c>
      <c r="O167" s="165">
        <f t="shared" si="20"/>
        <v>0</v>
      </c>
      <c r="P167" s="165">
        <f t="shared" si="21"/>
        <v>0</v>
      </c>
      <c r="Q167" s="174">
        <f t="shared" si="23"/>
        <v>0</v>
      </c>
    </row>
    <row r="168" spans="1:17">
      <c r="A168" s="70" t="s">
        <v>353</v>
      </c>
      <c r="B168" s="33"/>
      <c r="C168" s="32">
        <v>1</v>
      </c>
      <c r="D168" s="7">
        <f>SUMIF('CC Summary'!$B:$B,'Capex to PA'!$A168,'CC Summary'!K:K)*$C168</f>
        <v>0</v>
      </c>
      <c r="E168" s="35"/>
      <c r="F168" s="135">
        <f>SUMIFS('CC Summary'!$K:$K,'CC Summary'!$A:$A,"Y",'CC Summary'!$B:$B,'Capex to PA'!$A168)*'Capex to PA'!$C168</f>
        <v>0</v>
      </c>
      <c r="G168" s="7">
        <f>SUMIF('CC Summary'!$B:$B,'Capex to PA'!$A168,'CC Summary'!O:O)*$C168</f>
        <v>0</v>
      </c>
      <c r="H168" s="164">
        <f t="shared" si="18"/>
        <v>0</v>
      </c>
      <c r="I168" s="7">
        <f t="shared" si="19"/>
        <v>0</v>
      </c>
      <c r="J168" s="59">
        <f t="shared" si="22"/>
        <v>0</v>
      </c>
      <c r="L168" s="165">
        <f>SUMIF('CC Summary'!$B:$B,'Capex to PA'!$A168,'CC Summary'!H:H)*$C168</f>
        <v>0</v>
      </c>
      <c r="M168" s="165">
        <f>SUMIFS('CC Summary'!$H:$H,'CC Summary'!$A:$A,"Y",'CC Summary'!$B:$B,'Capex to PA'!$A168)*'Capex to PA'!$C168</f>
        <v>0</v>
      </c>
      <c r="N168" s="165">
        <f>SUMIF('CC Summary'!$B:$B,'Capex to PA'!$A168,'CC Summary'!P:P)*$C168</f>
        <v>0</v>
      </c>
      <c r="O168" s="165">
        <f t="shared" si="20"/>
        <v>0</v>
      </c>
      <c r="P168" s="165">
        <f t="shared" si="21"/>
        <v>0</v>
      </c>
      <c r="Q168" s="174">
        <f t="shared" si="23"/>
        <v>0</v>
      </c>
    </row>
    <row r="169" spans="1:17">
      <c r="A169" s="70" t="s">
        <v>312</v>
      </c>
      <c r="B169" s="9">
        <v>47100</v>
      </c>
      <c r="C169" s="32">
        <v>0</v>
      </c>
      <c r="D169" s="7">
        <f>SUMIF('CC Summary'!$B:$B,'Capex to PA'!$A169,'CC Summary'!K:K)*$C169</f>
        <v>0</v>
      </c>
      <c r="E169" s="35"/>
      <c r="F169" s="135">
        <f>SUMIFS('CC Summary'!$K:$K,'CC Summary'!$A:$A,"Y",'CC Summary'!$B:$B,'Capex to PA'!$A169)*'Capex to PA'!$C169</f>
        <v>0</v>
      </c>
      <c r="G169" s="7">
        <f>SUMIF('CC Summary'!$B:$B,'Capex to PA'!$A169,'CC Summary'!O:O)*$C169</f>
        <v>0</v>
      </c>
      <c r="H169" s="164">
        <f t="shared" si="18"/>
        <v>0</v>
      </c>
      <c r="I169" s="7">
        <f t="shared" si="19"/>
        <v>0</v>
      </c>
      <c r="J169" s="59">
        <f t="shared" si="22"/>
        <v>0</v>
      </c>
      <c r="L169" s="165">
        <f>SUMIF('CC Summary'!$B:$B,'Capex to PA'!$A169,'CC Summary'!H:H)*$C169</f>
        <v>0</v>
      </c>
      <c r="M169" s="165">
        <f>SUMIFS('CC Summary'!$H:$H,'CC Summary'!$A:$A,"Y",'CC Summary'!$B:$B,'Capex to PA'!$A169)*'Capex to PA'!$C169</f>
        <v>0</v>
      </c>
      <c r="N169" s="165">
        <f>SUMIF('CC Summary'!$B:$B,'Capex to PA'!$A169,'CC Summary'!P:P)*$C169</f>
        <v>0</v>
      </c>
      <c r="O169" s="165">
        <f t="shared" si="20"/>
        <v>0</v>
      </c>
      <c r="P169" s="165">
        <f t="shared" si="21"/>
        <v>0</v>
      </c>
      <c r="Q169" s="174">
        <f t="shared" si="23"/>
        <v>0</v>
      </c>
    </row>
    <row r="170" spans="1:17">
      <c r="A170" s="70" t="s">
        <v>312</v>
      </c>
      <c r="B170" s="9">
        <v>47302</v>
      </c>
      <c r="C170" s="32">
        <v>0.159</v>
      </c>
      <c r="D170" s="7">
        <f>SUMIF('CC Summary'!$B:$B,'Capex to PA'!$A170,'CC Summary'!K:K)*$C170</f>
        <v>3736150.4007853437</v>
      </c>
      <c r="E170" s="35"/>
      <c r="F170" s="135">
        <f>SUMIFS('CC Summary'!$K:$K,'CC Summary'!$A:$A,"Y",'CC Summary'!$B:$B,'Capex to PA'!$A170)*'Capex to PA'!$C170</f>
        <v>0</v>
      </c>
      <c r="G170" s="7">
        <f>SUMIF('CC Summary'!$B:$B,'Capex to PA'!$A170,'CC Summary'!O:O)*$C170</f>
        <v>22274.207712857307</v>
      </c>
      <c r="H170" s="164">
        <f t="shared" si="18"/>
        <v>6.5533232403039631E-3</v>
      </c>
      <c r="I170" s="7">
        <f t="shared" si="19"/>
        <v>22274.207712857307</v>
      </c>
      <c r="J170" s="59">
        <f t="shared" si="22"/>
        <v>22274.207712857307</v>
      </c>
      <c r="L170" s="165">
        <f>SUMIF('CC Summary'!$B:$B,'Capex to PA'!$A170,'CC Summary'!H:H)*$C170</f>
        <v>0</v>
      </c>
      <c r="M170" s="165">
        <f>SUMIFS('CC Summary'!$H:$H,'CC Summary'!$A:$A,"Y",'CC Summary'!$B:$B,'Capex to PA'!$A170)*'Capex to PA'!$C170</f>
        <v>0</v>
      </c>
      <c r="N170" s="165">
        <f>SUMIF('CC Summary'!$B:$B,'Capex to PA'!$A170,'CC Summary'!P:P)*$C170</f>
        <v>0</v>
      </c>
      <c r="O170" s="165">
        <f t="shared" si="20"/>
        <v>0</v>
      </c>
      <c r="P170" s="165">
        <f t="shared" si="21"/>
        <v>0</v>
      </c>
      <c r="Q170" s="174">
        <f t="shared" si="23"/>
        <v>0</v>
      </c>
    </row>
    <row r="171" spans="1:17">
      <c r="A171" s="70" t="s">
        <v>312</v>
      </c>
      <c r="B171" s="9">
        <v>47502</v>
      </c>
      <c r="C171" s="32">
        <v>0.75619999999999998</v>
      </c>
      <c r="D171" s="7">
        <f>SUMIF('CC Summary'!$B:$B,'Capex to PA'!$A171,'CC Summary'!K:K)*$C171</f>
        <v>17769037.31493004</v>
      </c>
      <c r="E171" s="35"/>
      <c r="F171" s="135">
        <f>SUMIFS('CC Summary'!$K:$K,'CC Summary'!$A:$A,"Y",'CC Summary'!$B:$B,'Capex to PA'!$A171)*'Capex to PA'!$C171</f>
        <v>0</v>
      </c>
      <c r="G171" s="7">
        <f>SUMIF('CC Summary'!$B:$B,'Capex to PA'!$A171,'CC Summary'!O:O)*$C171</f>
        <v>105935.57152492261</v>
      </c>
      <c r="H171" s="164">
        <f t="shared" si="18"/>
        <v>3.1167440467407902E-2</v>
      </c>
      <c r="I171" s="7">
        <f t="shared" si="19"/>
        <v>105935.57152492261</v>
      </c>
      <c r="J171" s="59">
        <f t="shared" si="22"/>
        <v>105935.57152492261</v>
      </c>
      <c r="L171" s="165">
        <f>SUMIF('CC Summary'!$B:$B,'Capex to PA'!$A171,'CC Summary'!H:H)*$C171</f>
        <v>0</v>
      </c>
      <c r="M171" s="165">
        <f>SUMIFS('CC Summary'!$H:$H,'CC Summary'!$A:$A,"Y",'CC Summary'!$B:$B,'Capex to PA'!$A171)*'Capex to PA'!$C171</f>
        <v>0</v>
      </c>
      <c r="N171" s="165">
        <f>SUMIF('CC Summary'!$B:$B,'Capex to PA'!$A171,'CC Summary'!P:P)*$C171</f>
        <v>0</v>
      </c>
      <c r="O171" s="165">
        <f t="shared" si="20"/>
        <v>0</v>
      </c>
      <c r="P171" s="165">
        <f t="shared" si="21"/>
        <v>0</v>
      </c>
      <c r="Q171" s="174">
        <f t="shared" si="23"/>
        <v>0</v>
      </c>
    </row>
    <row r="172" spans="1:17">
      <c r="A172" s="70" t="s">
        <v>312</v>
      </c>
      <c r="B172" s="9">
        <v>47800</v>
      </c>
      <c r="C172" s="32">
        <v>8.48E-2</v>
      </c>
      <c r="D172" s="7">
        <f>SUMIF('CC Summary'!$B:$B,'Capex to PA'!$A172,'CC Summary'!K:K)*$C172</f>
        <v>1992613.5470855166</v>
      </c>
      <c r="E172" s="35"/>
      <c r="F172" s="135">
        <f>SUMIFS('CC Summary'!$K:$K,'CC Summary'!$A:$A,"Y",'CC Summary'!$B:$B,'Capex to PA'!$A172)*'Capex to PA'!$C172</f>
        <v>0</v>
      </c>
      <c r="G172" s="7">
        <f>SUMIF('CC Summary'!$B:$B,'Capex to PA'!$A172,'CC Summary'!O:O)*$C172</f>
        <v>11879.577446857229</v>
      </c>
      <c r="H172" s="164">
        <f t="shared" si="18"/>
        <v>3.4951057281621132E-3</v>
      </c>
      <c r="I172" s="7">
        <f t="shared" si="19"/>
        <v>11879.577446857229</v>
      </c>
      <c r="J172" s="59">
        <f t="shared" si="22"/>
        <v>11879.577446857229</v>
      </c>
      <c r="L172" s="165">
        <f>SUMIF('CC Summary'!$B:$B,'Capex to PA'!$A172,'CC Summary'!H:H)*$C172</f>
        <v>0</v>
      </c>
      <c r="M172" s="165">
        <f>SUMIFS('CC Summary'!$H:$H,'CC Summary'!$A:$A,"Y",'CC Summary'!$B:$B,'Capex to PA'!$A172)*'Capex to PA'!$C172</f>
        <v>0</v>
      </c>
      <c r="N172" s="165">
        <f>SUMIF('CC Summary'!$B:$B,'Capex to PA'!$A172,'CC Summary'!P:P)*$C172</f>
        <v>0</v>
      </c>
      <c r="O172" s="165">
        <f t="shared" si="20"/>
        <v>0</v>
      </c>
      <c r="P172" s="165">
        <f t="shared" si="21"/>
        <v>0</v>
      </c>
      <c r="Q172" s="174">
        <f t="shared" si="23"/>
        <v>0</v>
      </c>
    </row>
    <row r="173" spans="1:17">
      <c r="A173" s="70" t="s">
        <v>312</v>
      </c>
      <c r="B173" s="9">
        <v>49500</v>
      </c>
      <c r="C173" s="32">
        <v>0</v>
      </c>
      <c r="D173" s="7">
        <f>SUMIF('CC Summary'!$B:$B,'Capex to PA'!$A173,'CC Summary'!K:K)*$C173</f>
        <v>0</v>
      </c>
      <c r="E173" s="35"/>
      <c r="F173" s="135">
        <f>SUMIFS('CC Summary'!$K:$K,'CC Summary'!$A:$A,"Y",'CC Summary'!$B:$B,'Capex to PA'!$A173)*'Capex to PA'!$C173</f>
        <v>0</v>
      </c>
      <c r="G173" s="7">
        <f>SUMIF('CC Summary'!$B:$B,'Capex to PA'!$A173,'CC Summary'!O:O)*$C173</f>
        <v>0</v>
      </c>
      <c r="H173" s="164">
        <f t="shared" si="18"/>
        <v>0</v>
      </c>
      <c r="I173" s="7">
        <f t="shared" si="19"/>
        <v>0</v>
      </c>
      <c r="J173" s="59">
        <f t="shared" si="22"/>
        <v>0</v>
      </c>
      <c r="L173" s="165">
        <f>SUMIF('CC Summary'!$B:$B,'Capex to PA'!$A173,'CC Summary'!H:H)*$C173</f>
        <v>0</v>
      </c>
      <c r="M173" s="165">
        <f>SUMIFS('CC Summary'!$H:$H,'CC Summary'!$A:$A,"Y",'CC Summary'!$B:$B,'Capex to PA'!$A173)*'Capex to PA'!$C173</f>
        <v>0</v>
      </c>
      <c r="N173" s="165">
        <f>SUMIF('CC Summary'!$B:$B,'Capex to PA'!$A173,'CC Summary'!P:P)*$C173</f>
        <v>0</v>
      </c>
      <c r="O173" s="165">
        <f t="shared" si="20"/>
        <v>0</v>
      </c>
      <c r="P173" s="165">
        <f t="shared" si="21"/>
        <v>0</v>
      </c>
      <c r="Q173" s="174">
        <f t="shared" si="23"/>
        <v>0</v>
      </c>
    </row>
    <row r="174" spans="1:17">
      <c r="A174" s="70" t="s">
        <v>354</v>
      </c>
      <c r="B174" s="33"/>
      <c r="C174" s="32">
        <v>1</v>
      </c>
      <c r="D174" s="7">
        <f>SUMIF('CC Summary'!$B:$B,'Capex to PA'!$A174,'CC Summary'!K:K)*$C174</f>
        <v>0</v>
      </c>
      <c r="E174" s="35"/>
      <c r="F174" s="135">
        <f>SUMIFS('CC Summary'!$K:$K,'CC Summary'!$A:$A,"Y",'CC Summary'!$B:$B,'Capex to PA'!$A174)*'Capex to PA'!$C174</f>
        <v>0</v>
      </c>
      <c r="G174" s="7">
        <f>SUMIF('CC Summary'!$B:$B,'Capex to PA'!$A174,'CC Summary'!O:O)*$C174</f>
        <v>0</v>
      </c>
      <c r="H174" s="164">
        <f t="shared" si="18"/>
        <v>0</v>
      </c>
      <c r="I174" s="7">
        <f t="shared" si="19"/>
        <v>0</v>
      </c>
      <c r="J174" s="59">
        <f t="shared" si="22"/>
        <v>0</v>
      </c>
      <c r="L174" s="165">
        <f>SUMIF('CC Summary'!$B:$B,'Capex to PA'!$A174,'CC Summary'!H:H)*$C174</f>
        <v>0</v>
      </c>
      <c r="M174" s="165">
        <f>SUMIFS('CC Summary'!$H:$H,'CC Summary'!$A:$A,"Y",'CC Summary'!$B:$B,'Capex to PA'!$A174)*'Capex to PA'!$C174</f>
        <v>0</v>
      </c>
      <c r="N174" s="165">
        <f>SUMIF('CC Summary'!$B:$B,'Capex to PA'!$A174,'CC Summary'!P:P)*$C174</f>
        <v>0</v>
      </c>
      <c r="O174" s="165">
        <f t="shared" si="20"/>
        <v>0</v>
      </c>
      <c r="P174" s="165">
        <f t="shared" si="21"/>
        <v>0</v>
      </c>
      <c r="Q174" s="174">
        <f t="shared" si="23"/>
        <v>0</v>
      </c>
    </row>
    <row r="175" spans="1:17">
      <c r="A175" s="70" t="s">
        <v>294</v>
      </c>
      <c r="B175" s="9">
        <v>46000</v>
      </c>
      <c r="C175" s="32">
        <v>4.1999999999999997E-3</v>
      </c>
      <c r="D175" s="7">
        <f>SUMIF('CC Summary'!$B:$B,'Capex to PA'!$A175,'CC Summary'!K:K)*$C175</f>
        <v>0</v>
      </c>
      <c r="E175" s="35"/>
      <c r="F175" s="135">
        <f>SUMIFS('CC Summary'!$K:$K,'CC Summary'!$A:$A,"Y",'CC Summary'!$B:$B,'Capex to PA'!$A175)*'Capex to PA'!$C175</f>
        <v>0</v>
      </c>
      <c r="G175" s="7">
        <f>SUMIF('CC Summary'!$B:$B,'Capex to PA'!$A175,'CC Summary'!O:O)*$C175</f>
        <v>0</v>
      </c>
      <c r="H175" s="164">
        <f t="shared" si="18"/>
        <v>0</v>
      </c>
      <c r="I175" s="7">
        <f t="shared" si="19"/>
        <v>0</v>
      </c>
      <c r="J175" s="59">
        <f t="shared" si="22"/>
        <v>0</v>
      </c>
      <c r="L175" s="165">
        <f>SUMIF('CC Summary'!$B:$B,'Capex to PA'!$A175,'CC Summary'!H:H)*$C175</f>
        <v>0</v>
      </c>
      <c r="M175" s="165">
        <f>SUMIFS('CC Summary'!$H:$H,'CC Summary'!$A:$A,"Y",'CC Summary'!$B:$B,'Capex to PA'!$A175)*'Capex to PA'!$C175</f>
        <v>0</v>
      </c>
      <c r="N175" s="165">
        <f>SUMIF('CC Summary'!$B:$B,'Capex to PA'!$A175,'CC Summary'!P:P)*$C175</f>
        <v>0</v>
      </c>
      <c r="O175" s="165">
        <f t="shared" si="20"/>
        <v>0</v>
      </c>
      <c r="P175" s="165">
        <f t="shared" si="21"/>
        <v>0</v>
      </c>
      <c r="Q175" s="174">
        <f t="shared" si="23"/>
        <v>0</v>
      </c>
    </row>
    <row r="176" spans="1:17">
      <c r="A176" s="70" t="s">
        <v>294</v>
      </c>
      <c r="B176" s="9">
        <v>46100</v>
      </c>
      <c r="C176" s="32">
        <v>1.7500000000000002E-2</v>
      </c>
      <c r="D176" s="7">
        <f>SUMIF('CC Summary'!$B:$B,'Capex to PA'!$A176,'CC Summary'!K:K)*$C176</f>
        <v>0</v>
      </c>
      <c r="E176" s="35"/>
      <c r="F176" s="135">
        <f>SUMIFS('CC Summary'!$K:$K,'CC Summary'!$A:$A,"Y",'CC Summary'!$B:$B,'Capex to PA'!$A176)*'Capex to PA'!$C176</f>
        <v>0</v>
      </c>
      <c r="G176" s="7">
        <f>SUMIF('CC Summary'!$B:$B,'Capex to PA'!$A176,'CC Summary'!O:O)*$C176</f>
        <v>0</v>
      </c>
      <c r="H176" s="164">
        <f t="shared" si="18"/>
        <v>0</v>
      </c>
      <c r="I176" s="7">
        <f t="shared" si="19"/>
        <v>0</v>
      </c>
      <c r="J176" s="59">
        <f t="shared" si="22"/>
        <v>0</v>
      </c>
      <c r="L176" s="165">
        <f>SUMIF('CC Summary'!$B:$B,'Capex to PA'!$A176,'CC Summary'!H:H)*$C176</f>
        <v>0</v>
      </c>
      <c r="M176" s="165">
        <f>SUMIFS('CC Summary'!$H:$H,'CC Summary'!$A:$A,"Y",'CC Summary'!$B:$B,'Capex to PA'!$A176)*'Capex to PA'!$C176</f>
        <v>0</v>
      </c>
      <c r="N176" s="165">
        <f>SUMIF('CC Summary'!$B:$B,'Capex to PA'!$A176,'CC Summary'!P:P)*$C176</f>
        <v>0</v>
      </c>
      <c r="O176" s="165">
        <f t="shared" si="20"/>
        <v>0</v>
      </c>
      <c r="P176" s="165">
        <f t="shared" si="21"/>
        <v>0</v>
      </c>
      <c r="Q176" s="174">
        <f t="shared" si="23"/>
        <v>0</v>
      </c>
    </row>
    <row r="177" spans="1:17">
      <c r="A177" s="70" t="s">
        <v>294</v>
      </c>
      <c r="B177" s="9">
        <v>46501</v>
      </c>
      <c r="C177" s="32">
        <v>0.34799999999999998</v>
      </c>
      <c r="D177" s="7">
        <f>SUMIF('CC Summary'!$B:$B,'Capex to PA'!$A177,'CC Summary'!K:K)*$C177</f>
        <v>0</v>
      </c>
      <c r="E177" s="35"/>
      <c r="F177" s="135">
        <f>SUMIFS('CC Summary'!$K:$K,'CC Summary'!$A:$A,"Y",'CC Summary'!$B:$B,'Capex to PA'!$A177)*'Capex to PA'!$C177</f>
        <v>0</v>
      </c>
      <c r="G177" s="7">
        <f>SUMIF('CC Summary'!$B:$B,'Capex to PA'!$A177,'CC Summary'!O:O)*$C177</f>
        <v>0</v>
      </c>
      <c r="H177" s="164">
        <f t="shared" si="18"/>
        <v>0</v>
      </c>
      <c r="I177" s="7">
        <f t="shared" si="19"/>
        <v>0</v>
      </c>
      <c r="J177" s="59">
        <f t="shared" si="22"/>
        <v>0</v>
      </c>
      <c r="L177" s="165">
        <f>SUMIF('CC Summary'!$B:$B,'Capex to PA'!$A177,'CC Summary'!H:H)*$C177</f>
        <v>0</v>
      </c>
      <c r="M177" s="165">
        <f>SUMIFS('CC Summary'!$H:$H,'CC Summary'!$A:$A,"Y",'CC Summary'!$B:$B,'Capex to PA'!$A177)*'Capex to PA'!$C177</f>
        <v>0</v>
      </c>
      <c r="N177" s="165">
        <f>SUMIF('CC Summary'!$B:$B,'Capex to PA'!$A177,'CC Summary'!P:P)*$C177</f>
        <v>0</v>
      </c>
      <c r="O177" s="165">
        <f t="shared" si="20"/>
        <v>0</v>
      </c>
      <c r="P177" s="165">
        <f t="shared" si="21"/>
        <v>0</v>
      </c>
      <c r="Q177" s="174">
        <f t="shared" si="23"/>
        <v>0</v>
      </c>
    </row>
    <row r="178" spans="1:17">
      <c r="A178" s="70" t="s">
        <v>294</v>
      </c>
      <c r="B178" s="9">
        <v>46700</v>
      </c>
      <c r="C178" s="32">
        <v>0.11990000000000001</v>
      </c>
      <c r="D178" s="7">
        <f>SUMIF('CC Summary'!$B:$B,'Capex to PA'!$A178,'CC Summary'!K:K)*$C178</f>
        <v>0</v>
      </c>
      <c r="E178" s="35"/>
      <c r="F178" s="135">
        <f>SUMIFS('CC Summary'!$K:$K,'CC Summary'!$A:$A,"Y",'CC Summary'!$B:$B,'Capex to PA'!$A178)*'Capex to PA'!$C178</f>
        <v>0</v>
      </c>
      <c r="G178" s="7">
        <f>SUMIF('CC Summary'!$B:$B,'Capex to PA'!$A178,'CC Summary'!O:O)*$C178</f>
        <v>0</v>
      </c>
      <c r="H178" s="164">
        <f t="shared" si="18"/>
        <v>0</v>
      </c>
      <c r="I178" s="7">
        <f t="shared" si="19"/>
        <v>0</v>
      </c>
      <c r="J178" s="59">
        <f t="shared" si="22"/>
        <v>0</v>
      </c>
      <c r="L178" s="165">
        <f>SUMIF('CC Summary'!$B:$B,'Capex to PA'!$A178,'CC Summary'!H:H)*$C178</f>
        <v>0</v>
      </c>
      <c r="M178" s="165">
        <f>SUMIFS('CC Summary'!$H:$H,'CC Summary'!$A:$A,"Y",'CC Summary'!$B:$B,'Capex to PA'!$A178)*'Capex to PA'!$C178</f>
        <v>0</v>
      </c>
      <c r="N178" s="165">
        <f>SUMIF('CC Summary'!$B:$B,'Capex to PA'!$A178,'CC Summary'!P:P)*$C178</f>
        <v>0</v>
      </c>
      <c r="O178" s="165">
        <f t="shared" si="20"/>
        <v>0</v>
      </c>
      <c r="P178" s="165">
        <f t="shared" si="21"/>
        <v>0</v>
      </c>
      <c r="Q178" s="174">
        <f t="shared" si="23"/>
        <v>0</v>
      </c>
    </row>
    <row r="179" spans="1:17">
      <c r="A179" s="70" t="s">
        <v>294</v>
      </c>
      <c r="B179" s="9">
        <v>47000</v>
      </c>
      <c r="C179" s="32">
        <v>7.9000000000000008E-3</v>
      </c>
      <c r="D179" s="7">
        <f>SUMIF('CC Summary'!$B:$B,'Capex to PA'!$A179,'CC Summary'!K:K)*$C179</f>
        <v>0</v>
      </c>
      <c r="E179" s="35"/>
      <c r="F179" s="135">
        <f>SUMIFS('CC Summary'!$K:$K,'CC Summary'!$A:$A,"Y",'CC Summary'!$B:$B,'Capex to PA'!$A179)*'Capex to PA'!$C179</f>
        <v>0</v>
      </c>
      <c r="G179" s="7">
        <f>SUMIF('CC Summary'!$B:$B,'Capex to PA'!$A179,'CC Summary'!O:O)*$C179</f>
        <v>0</v>
      </c>
      <c r="H179" s="164">
        <f t="shared" si="18"/>
        <v>0</v>
      </c>
      <c r="I179" s="7">
        <f t="shared" si="19"/>
        <v>0</v>
      </c>
      <c r="J179" s="59">
        <f t="shared" si="22"/>
        <v>0</v>
      </c>
      <c r="L179" s="165">
        <f>SUMIF('CC Summary'!$B:$B,'Capex to PA'!$A179,'CC Summary'!H:H)*$C179</f>
        <v>0</v>
      </c>
      <c r="M179" s="165">
        <f>SUMIFS('CC Summary'!$H:$H,'CC Summary'!$A:$A,"Y",'CC Summary'!$B:$B,'Capex to PA'!$A179)*'Capex to PA'!$C179</f>
        <v>0</v>
      </c>
      <c r="N179" s="165">
        <f>SUMIF('CC Summary'!$B:$B,'Capex to PA'!$A179,'CC Summary'!P:P)*$C179</f>
        <v>0</v>
      </c>
      <c r="O179" s="165">
        <f t="shared" si="20"/>
        <v>0</v>
      </c>
      <c r="P179" s="165">
        <f t="shared" si="21"/>
        <v>0</v>
      </c>
      <c r="Q179" s="174">
        <f t="shared" si="23"/>
        <v>0</v>
      </c>
    </row>
    <row r="180" spans="1:17">
      <c r="A180" s="70" t="s">
        <v>294</v>
      </c>
      <c r="B180" s="9">
        <v>47100</v>
      </c>
      <c r="C180" s="32">
        <v>1E-3</v>
      </c>
      <c r="D180" s="7">
        <f>SUMIF('CC Summary'!$B:$B,'Capex to PA'!$A180,'CC Summary'!K:K)*$C180</f>
        <v>0</v>
      </c>
      <c r="E180" s="35"/>
      <c r="F180" s="135">
        <f>SUMIFS('CC Summary'!$K:$K,'CC Summary'!$A:$A,"Y",'CC Summary'!$B:$B,'Capex to PA'!$A180)*'Capex to PA'!$C180</f>
        <v>0</v>
      </c>
      <c r="G180" s="7">
        <f>SUMIF('CC Summary'!$B:$B,'Capex to PA'!$A180,'CC Summary'!O:O)*$C180</f>
        <v>0</v>
      </c>
      <c r="H180" s="164">
        <f t="shared" si="18"/>
        <v>0</v>
      </c>
      <c r="I180" s="7">
        <f t="shared" si="19"/>
        <v>0</v>
      </c>
      <c r="J180" s="59">
        <f t="shared" si="22"/>
        <v>0</v>
      </c>
      <c r="L180" s="165">
        <f>SUMIF('CC Summary'!$B:$B,'Capex to PA'!$A180,'CC Summary'!H:H)*$C180</f>
        <v>0</v>
      </c>
      <c r="M180" s="165">
        <f>SUMIFS('CC Summary'!$H:$H,'CC Summary'!$A:$A,"Y",'CC Summary'!$B:$B,'Capex to PA'!$A180)*'Capex to PA'!$C180</f>
        <v>0</v>
      </c>
      <c r="N180" s="165">
        <f>SUMIF('CC Summary'!$B:$B,'Capex to PA'!$A180,'CC Summary'!P:P)*$C180</f>
        <v>0</v>
      </c>
      <c r="O180" s="165">
        <f t="shared" si="20"/>
        <v>0</v>
      </c>
      <c r="P180" s="165">
        <f t="shared" si="21"/>
        <v>0</v>
      </c>
      <c r="Q180" s="174">
        <f t="shared" si="23"/>
        <v>0</v>
      </c>
    </row>
    <row r="181" spans="1:17">
      <c r="A181" s="70" t="s">
        <v>294</v>
      </c>
      <c r="B181" s="9">
        <v>47301</v>
      </c>
      <c r="C181" s="32">
        <v>1.5299999999999999E-2</v>
      </c>
      <c r="D181" s="7">
        <f>SUMIF('CC Summary'!$B:$B,'Capex to PA'!$A181,'CC Summary'!K:K)*$C181</f>
        <v>0</v>
      </c>
      <c r="E181" s="35"/>
      <c r="F181" s="135">
        <f>SUMIFS('CC Summary'!$K:$K,'CC Summary'!$A:$A,"Y",'CC Summary'!$B:$B,'Capex to PA'!$A181)*'Capex to PA'!$C181</f>
        <v>0</v>
      </c>
      <c r="G181" s="7">
        <f>SUMIF('CC Summary'!$B:$B,'Capex to PA'!$A181,'CC Summary'!O:O)*$C181</f>
        <v>0</v>
      </c>
      <c r="H181" s="164">
        <f t="shared" si="18"/>
        <v>0</v>
      </c>
      <c r="I181" s="7">
        <f t="shared" si="19"/>
        <v>0</v>
      </c>
      <c r="J181" s="59">
        <f t="shared" si="22"/>
        <v>0</v>
      </c>
      <c r="L181" s="165">
        <f>SUMIF('CC Summary'!$B:$B,'Capex to PA'!$A181,'CC Summary'!H:H)*$C181</f>
        <v>0</v>
      </c>
      <c r="M181" s="165">
        <f>SUMIFS('CC Summary'!$H:$H,'CC Summary'!$A:$A,"Y",'CC Summary'!$B:$B,'Capex to PA'!$A181)*'Capex to PA'!$C181</f>
        <v>0</v>
      </c>
      <c r="N181" s="165">
        <f>SUMIF('CC Summary'!$B:$B,'Capex to PA'!$A181,'CC Summary'!P:P)*$C181</f>
        <v>0</v>
      </c>
      <c r="O181" s="165">
        <f t="shared" si="20"/>
        <v>0</v>
      </c>
      <c r="P181" s="165">
        <f t="shared" si="21"/>
        <v>0</v>
      </c>
      <c r="Q181" s="174">
        <f t="shared" si="23"/>
        <v>0</v>
      </c>
    </row>
    <row r="182" spans="1:17">
      <c r="A182" s="70" t="s">
        <v>294</v>
      </c>
      <c r="B182" s="9">
        <v>47302</v>
      </c>
      <c r="C182" s="32">
        <v>4.1999999999999997E-3</v>
      </c>
      <c r="D182" s="7">
        <f>SUMIF('CC Summary'!$B:$B,'Capex to PA'!$A182,'CC Summary'!K:K)*$C182</f>
        <v>0</v>
      </c>
      <c r="E182" s="35"/>
      <c r="F182" s="135">
        <f>SUMIFS('CC Summary'!$K:$K,'CC Summary'!$A:$A,"Y",'CC Summary'!$B:$B,'Capex to PA'!$A182)*'Capex to PA'!$C182</f>
        <v>0</v>
      </c>
      <c r="G182" s="7">
        <f>SUMIF('CC Summary'!$B:$B,'Capex to PA'!$A182,'CC Summary'!O:O)*$C182</f>
        <v>0</v>
      </c>
      <c r="H182" s="164">
        <f t="shared" ref="H182:H245" si="24">IF(B182&lt;&gt;49500,G182/SUMIF(B:B,"&lt;&gt;49500",G:G),0)</f>
        <v>0</v>
      </c>
      <c r="I182" s="7">
        <f t="shared" ref="I182:I245" si="25">SUM(G:G)*H182</f>
        <v>0</v>
      </c>
      <c r="J182" s="59">
        <f t="shared" si="22"/>
        <v>0</v>
      </c>
      <c r="L182" s="165">
        <f>SUMIF('CC Summary'!$B:$B,'Capex to PA'!$A182,'CC Summary'!H:H)*$C182</f>
        <v>0</v>
      </c>
      <c r="M182" s="165">
        <f>SUMIFS('CC Summary'!$H:$H,'CC Summary'!$A:$A,"Y",'CC Summary'!$B:$B,'Capex to PA'!$A182)*'Capex to PA'!$C182</f>
        <v>0</v>
      </c>
      <c r="N182" s="165">
        <f>SUMIF('CC Summary'!$B:$B,'Capex to PA'!$A182,'CC Summary'!P:P)*$C182</f>
        <v>0</v>
      </c>
      <c r="O182" s="165">
        <f t="shared" ref="O182:O245" si="26">IFERROR(IF(B182&lt;&gt;49500,N182/SUMIF(B:B,"&lt;&gt;49500",N:N),0),0)</f>
        <v>0</v>
      </c>
      <c r="P182" s="165">
        <f t="shared" ref="P182:P245" si="27">SUM(N:N)*O182</f>
        <v>0</v>
      </c>
      <c r="Q182" s="174">
        <f t="shared" si="23"/>
        <v>0</v>
      </c>
    </row>
    <row r="183" spans="1:17">
      <c r="A183" s="70" t="s">
        <v>294</v>
      </c>
      <c r="B183" s="9">
        <v>47400</v>
      </c>
      <c r="C183" s="32">
        <v>4.0000000000000002E-4</v>
      </c>
      <c r="D183" s="7">
        <f>SUMIF('CC Summary'!$B:$B,'Capex to PA'!$A183,'CC Summary'!K:K)*$C183</f>
        <v>0</v>
      </c>
      <c r="E183" s="35"/>
      <c r="F183" s="135">
        <f>SUMIFS('CC Summary'!$K:$K,'CC Summary'!$A:$A,"Y",'CC Summary'!$B:$B,'Capex to PA'!$A183)*'Capex to PA'!$C183</f>
        <v>0</v>
      </c>
      <c r="G183" s="7">
        <f>SUMIF('CC Summary'!$B:$B,'Capex to PA'!$A183,'CC Summary'!O:O)*$C183</f>
        <v>0</v>
      </c>
      <c r="H183" s="164">
        <f t="shared" si="24"/>
        <v>0</v>
      </c>
      <c r="I183" s="7">
        <f t="shared" si="25"/>
        <v>0</v>
      </c>
      <c r="J183" s="59">
        <f t="shared" ref="J183:J187" si="28">SUM(F183,I183)</f>
        <v>0</v>
      </c>
      <c r="L183" s="165">
        <f>SUMIF('CC Summary'!$B:$B,'Capex to PA'!$A183,'CC Summary'!H:H)*$C183</f>
        <v>0</v>
      </c>
      <c r="M183" s="165">
        <f>SUMIFS('CC Summary'!$H:$H,'CC Summary'!$A:$A,"Y",'CC Summary'!$B:$B,'Capex to PA'!$A183)*'Capex to PA'!$C183</f>
        <v>0</v>
      </c>
      <c r="N183" s="165">
        <f>SUMIF('CC Summary'!$B:$B,'Capex to PA'!$A183,'CC Summary'!P:P)*$C183</f>
        <v>0</v>
      </c>
      <c r="O183" s="165">
        <f t="shared" si="26"/>
        <v>0</v>
      </c>
      <c r="P183" s="165">
        <f t="shared" si="27"/>
        <v>0</v>
      </c>
      <c r="Q183" s="174">
        <f t="shared" ref="Q183:Q187" si="29">SUM(M183,P183)</f>
        <v>0</v>
      </c>
    </row>
    <row r="184" spans="1:17">
      <c r="A184" s="70" t="s">
        <v>294</v>
      </c>
      <c r="B184" s="9">
        <v>47501</v>
      </c>
      <c r="C184" s="32">
        <v>0.38009999999999999</v>
      </c>
      <c r="D184" s="7">
        <f>SUMIF('CC Summary'!$B:$B,'Capex to PA'!$A184,'CC Summary'!K:K)*$C184</f>
        <v>0</v>
      </c>
      <c r="E184" s="35"/>
      <c r="F184" s="135">
        <f>SUMIFS('CC Summary'!$K:$K,'CC Summary'!$A:$A,"Y",'CC Summary'!$B:$B,'Capex to PA'!$A184)*'Capex to PA'!$C184</f>
        <v>0</v>
      </c>
      <c r="G184" s="7">
        <f>SUMIF('CC Summary'!$B:$B,'Capex to PA'!$A184,'CC Summary'!O:O)*$C184</f>
        <v>0</v>
      </c>
      <c r="H184" s="164">
        <f t="shared" si="24"/>
        <v>0</v>
      </c>
      <c r="I184" s="7">
        <f t="shared" si="25"/>
        <v>0</v>
      </c>
      <c r="J184" s="59">
        <f t="shared" si="28"/>
        <v>0</v>
      </c>
      <c r="L184" s="165">
        <f>SUMIF('CC Summary'!$B:$B,'Capex to PA'!$A184,'CC Summary'!H:H)*$C184</f>
        <v>0</v>
      </c>
      <c r="M184" s="165">
        <f>SUMIFS('CC Summary'!$H:$H,'CC Summary'!$A:$A,"Y",'CC Summary'!$B:$B,'Capex to PA'!$A184)*'Capex to PA'!$C184</f>
        <v>0</v>
      </c>
      <c r="N184" s="165">
        <f>SUMIF('CC Summary'!$B:$B,'Capex to PA'!$A184,'CC Summary'!P:P)*$C184</f>
        <v>0</v>
      </c>
      <c r="O184" s="165">
        <f t="shared" si="26"/>
        <v>0</v>
      </c>
      <c r="P184" s="165">
        <f t="shared" si="27"/>
        <v>0</v>
      </c>
      <c r="Q184" s="174">
        <f t="shared" si="29"/>
        <v>0</v>
      </c>
    </row>
    <row r="185" spans="1:17">
      <c r="A185" s="70" t="s">
        <v>294</v>
      </c>
      <c r="B185" s="9">
        <v>47502</v>
      </c>
      <c r="C185" s="32">
        <v>8.3999999999999995E-3</v>
      </c>
      <c r="D185" s="7">
        <f>SUMIF('CC Summary'!$B:$B,'Capex to PA'!$A185,'CC Summary'!K:K)*$C185</f>
        <v>0</v>
      </c>
      <c r="E185" s="35"/>
      <c r="F185" s="135">
        <f>SUMIFS('CC Summary'!$K:$K,'CC Summary'!$A:$A,"Y",'CC Summary'!$B:$B,'Capex to PA'!$A185)*'Capex to PA'!$C185</f>
        <v>0</v>
      </c>
      <c r="G185" s="7">
        <f>SUMIF('CC Summary'!$B:$B,'Capex to PA'!$A185,'CC Summary'!O:O)*$C185</f>
        <v>0</v>
      </c>
      <c r="H185" s="164">
        <f t="shared" si="24"/>
        <v>0</v>
      </c>
      <c r="I185" s="7">
        <f t="shared" si="25"/>
        <v>0</v>
      </c>
      <c r="J185" s="59">
        <f t="shared" si="28"/>
        <v>0</v>
      </c>
      <c r="L185" s="165">
        <f>SUMIF('CC Summary'!$B:$B,'Capex to PA'!$A185,'CC Summary'!H:H)*$C185</f>
        <v>0</v>
      </c>
      <c r="M185" s="165">
        <f>SUMIFS('CC Summary'!$H:$H,'CC Summary'!$A:$A,"Y",'CC Summary'!$B:$B,'Capex to PA'!$A185)*'Capex to PA'!$C185</f>
        <v>0</v>
      </c>
      <c r="N185" s="165">
        <f>SUMIF('CC Summary'!$B:$B,'Capex to PA'!$A185,'CC Summary'!P:P)*$C185</f>
        <v>0</v>
      </c>
      <c r="O185" s="165">
        <f t="shared" si="26"/>
        <v>0</v>
      </c>
      <c r="P185" s="165">
        <f t="shared" si="27"/>
        <v>0</v>
      </c>
      <c r="Q185" s="174">
        <f t="shared" si="29"/>
        <v>0</v>
      </c>
    </row>
    <row r="186" spans="1:17">
      <c r="A186" s="70" t="s">
        <v>294</v>
      </c>
      <c r="B186" s="9">
        <v>47700</v>
      </c>
      <c r="C186" s="32">
        <v>9.1999999999999998E-2</v>
      </c>
      <c r="D186" s="7">
        <f>SUMIF('CC Summary'!$B:$B,'Capex to PA'!$A186,'CC Summary'!K:K)*$C186</f>
        <v>0</v>
      </c>
      <c r="E186" s="35"/>
      <c r="F186" s="135">
        <f>SUMIFS('CC Summary'!$K:$K,'CC Summary'!$A:$A,"Y",'CC Summary'!$B:$B,'Capex to PA'!$A186)*'Capex to PA'!$C186</f>
        <v>0</v>
      </c>
      <c r="G186" s="7">
        <f>SUMIF('CC Summary'!$B:$B,'Capex to PA'!$A186,'CC Summary'!O:O)*$C186</f>
        <v>0</v>
      </c>
      <c r="H186" s="164">
        <f t="shared" si="24"/>
        <v>0</v>
      </c>
      <c r="I186" s="7">
        <f t="shared" si="25"/>
        <v>0</v>
      </c>
      <c r="J186" s="59">
        <f t="shared" si="28"/>
        <v>0</v>
      </c>
      <c r="L186" s="165">
        <f>SUMIF('CC Summary'!$B:$B,'Capex to PA'!$A186,'CC Summary'!H:H)*$C186</f>
        <v>0</v>
      </c>
      <c r="M186" s="165">
        <f>SUMIFS('CC Summary'!$H:$H,'CC Summary'!$A:$A,"Y",'CC Summary'!$B:$B,'Capex to PA'!$A186)*'Capex to PA'!$C186</f>
        <v>0</v>
      </c>
      <c r="N186" s="165">
        <f>SUMIF('CC Summary'!$B:$B,'Capex to PA'!$A186,'CC Summary'!P:P)*$C186</f>
        <v>0</v>
      </c>
      <c r="O186" s="165">
        <f t="shared" si="26"/>
        <v>0</v>
      </c>
      <c r="P186" s="165">
        <f t="shared" si="27"/>
        <v>0</v>
      </c>
      <c r="Q186" s="174">
        <f t="shared" si="29"/>
        <v>0</v>
      </c>
    </row>
    <row r="187" spans="1:17">
      <c r="A187" s="70" t="s">
        <v>294</v>
      </c>
      <c r="B187" s="9">
        <v>47800</v>
      </c>
      <c r="C187" s="32">
        <v>1.1000000000000001E-3</v>
      </c>
      <c r="D187" s="7">
        <f>SUMIF('CC Summary'!$B:$B,'Capex to PA'!$A187,'CC Summary'!K:K)*$C187</f>
        <v>0</v>
      </c>
      <c r="E187" s="35"/>
      <c r="F187" s="135">
        <f>SUMIFS('CC Summary'!$K:$K,'CC Summary'!$A:$A,"Y",'CC Summary'!$B:$B,'Capex to PA'!$A187)*'Capex to PA'!$C187</f>
        <v>0</v>
      </c>
      <c r="G187" s="7">
        <f>SUMIF('CC Summary'!$B:$B,'Capex to PA'!$A187,'CC Summary'!O:O)*$C187</f>
        <v>0</v>
      </c>
      <c r="H187" s="164">
        <f t="shared" si="24"/>
        <v>0</v>
      </c>
      <c r="I187" s="7">
        <f t="shared" si="25"/>
        <v>0</v>
      </c>
      <c r="J187" s="59">
        <f t="shared" si="28"/>
        <v>0</v>
      </c>
      <c r="L187" s="165">
        <f>SUMIF('CC Summary'!$B:$B,'Capex to PA'!$A187,'CC Summary'!H:H)*$C187</f>
        <v>0</v>
      </c>
      <c r="M187" s="165">
        <f>SUMIFS('CC Summary'!$H:$H,'CC Summary'!$A:$A,"Y",'CC Summary'!$B:$B,'Capex to PA'!$A187)*'Capex to PA'!$C187</f>
        <v>0</v>
      </c>
      <c r="N187" s="165">
        <f>SUMIF('CC Summary'!$B:$B,'Capex to PA'!$A187,'CC Summary'!P:P)*$C187</f>
        <v>0</v>
      </c>
      <c r="O187" s="165">
        <f t="shared" si="26"/>
        <v>0</v>
      </c>
      <c r="P187" s="165">
        <f t="shared" si="27"/>
        <v>0</v>
      </c>
      <c r="Q187" s="174">
        <f t="shared" si="29"/>
        <v>0</v>
      </c>
    </row>
    <row r="188" spans="1:17">
      <c r="A188" s="70" t="s">
        <v>355</v>
      </c>
      <c r="B188" s="33"/>
      <c r="C188" s="32">
        <f>SUM(C175:C187)</f>
        <v>0.99999999999999989</v>
      </c>
      <c r="D188" s="7">
        <f>SUMIF('CC Summary'!$B:$B,'Capex to PA'!$A188,'CC Summary'!K:K)*$C188</f>
        <v>0</v>
      </c>
      <c r="E188" s="35"/>
      <c r="F188" s="135">
        <f>SUMIFS('CC Summary'!$K:$K,'CC Summary'!$A:$A,"Y",'CC Summary'!$B:$B,'Capex to PA'!$A188)*'Capex to PA'!$C188</f>
        <v>0</v>
      </c>
      <c r="G188" s="7">
        <f>SUMIF('CC Summary'!$B:$B,'Capex to PA'!$A188,'CC Summary'!O:O)*$C188</f>
        <v>0</v>
      </c>
      <c r="H188" s="164">
        <f t="shared" si="24"/>
        <v>0</v>
      </c>
      <c r="I188" s="7">
        <f t="shared" si="25"/>
        <v>0</v>
      </c>
      <c r="J188" s="59">
        <f t="shared" si="22"/>
        <v>0</v>
      </c>
      <c r="L188" s="165">
        <f>SUMIF('CC Summary'!$B:$B,'Capex to PA'!$A188,'CC Summary'!H:H)*$C188</f>
        <v>0</v>
      </c>
      <c r="M188" s="165">
        <f>SUMIFS('CC Summary'!$H:$H,'CC Summary'!$A:$A,"Y",'CC Summary'!$B:$B,'Capex to PA'!$A188)*'Capex to PA'!$C188</f>
        <v>0</v>
      </c>
      <c r="N188" s="165">
        <f>SUMIF('CC Summary'!$B:$B,'Capex to PA'!$A188,'CC Summary'!P:P)*$C188</f>
        <v>0</v>
      </c>
      <c r="O188" s="165">
        <f t="shared" si="26"/>
        <v>0</v>
      </c>
      <c r="P188" s="165">
        <f t="shared" si="27"/>
        <v>0</v>
      </c>
      <c r="Q188" s="174">
        <f t="shared" si="23"/>
        <v>0</v>
      </c>
    </row>
    <row r="189" spans="1:17">
      <c r="A189" s="70" t="s">
        <v>305</v>
      </c>
      <c r="B189" s="9">
        <v>48304</v>
      </c>
      <c r="C189" s="32">
        <v>0.04</v>
      </c>
      <c r="D189" s="7">
        <f>SUMIF('CC Summary'!$B:$B,'Capex to PA'!$A189,'CC Summary'!K:K)*$C189</f>
        <v>0</v>
      </c>
      <c r="E189" s="35"/>
      <c r="F189" s="135">
        <f>SUMIFS('CC Summary'!$K:$K,'CC Summary'!$A:$A,"Y",'CC Summary'!$B:$B,'Capex to PA'!$A189)*'Capex to PA'!$C189</f>
        <v>0</v>
      </c>
      <c r="G189" s="7">
        <f>SUMIF('CC Summary'!$B:$B,'Capex to PA'!$A189,'CC Summary'!O:O)*$C189</f>
        <v>0</v>
      </c>
      <c r="H189" s="164">
        <f t="shared" si="24"/>
        <v>0</v>
      </c>
      <c r="I189" s="7">
        <f t="shared" si="25"/>
        <v>0</v>
      </c>
      <c r="J189" s="59">
        <f t="shared" si="22"/>
        <v>0</v>
      </c>
      <c r="L189" s="165">
        <f>SUMIF('CC Summary'!$B:$B,'Capex to PA'!$A189,'CC Summary'!H:H)*$C189</f>
        <v>0</v>
      </c>
      <c r="M189" s="165">
        <f>SUMIFS('CC Summary'!$H:$H,'CC Summary'!$A:$A,"Y",'CC Summary'!$B:$B,'Capex to PA'!$A189)*'Capex to PA'!$C189</f>
        <v>0</v>
      </c>
      <c r="N189" s="165">
        <f>SUMIF('CC Summary'!$B:$B,'Capex to PA'!$A189,'CC Summary'!P:P)*$C189</f>
        <v>0</v>
      </c>
      <c r="O189" s="165">
        <f t="shared" si="26"/>
        <v>0</v>
      </c>
      <c r="P189" s="165">
        <f t="shared" si="27"/>
        <v>0</v>
      </c>
      <c r="Q189" s="174">
        <f t="shared" si="23"/>
        <v>0</v>
      </c>
    </row>
    <row r="190" spans="1:17">
      <c r="A190" s="70" t="s">
        <v>305</v>
      </c>
      <c r="B190" s="9">
        <v>48305</v>
      </c>
      <c r="C190" s="32">
        <v>0.96</v>
      </c>
      <c r="D190" s="7">
        <f>SUMIF('CC Summary'!$B:$B,'Capex to PA'!$A190,'CC Summary'!K:K)*$C190</f>
        <v>0</v>
      </c>
      <c r="E190" s="35"/>
      <c r="F190" s="135">
        <f>SUMIFS('CC Summary'!$K:$K,'CC Summary'!$A:$A,"Y",'CC Summary'!$B:$B,'Capex to PA'!$A190)*'Capex to PA'!$C190</f>
        <v>0</v>
      </c>
      <c r="G190" s="7">
        <f>SUMIF('CC Summary'!$B:$B,'Capex to PA'!$A190,'CC Summary'!O:O)*$C190</f>
        <v>0</v>
      </c>
      <c r="H190" s="164">
        <f t="shared" si="24"/>
        <v>0</v>
      </c>
      <c r="I190" s="7">
        <f t="shared" si="25"/>
        <v>0</v>
      </c>
      <c r="J190" s="59">
        <f t="shared" si="22"/>
        <v>0</v>
      </c>
      <c r="L190" s="165">
        <f>SUMIF('CC Summary'!$B:$B,'Capex to PA'!$A190,'CC Summary'!H:H)*$C190</f>
        <v>0</v>
      </c>
      <c r="M190" s="165">
        <f>SUMIFS('CC Summary'!$H:$H,'CC Summary'!$A:$A,"Y",'CC Summary'!$B:$B,'Capex to PA'!$A190)*'Capex to PA'!$C190</f>
        <v>0</v>
      </c>
      <c r="N190" s="165">
        <f>SUMIF('CC Summary'!$B:$B,'Capex to PA'!$A190,'CC Summary'!P:P)*$C190</f>
        <v>0</v>
      </c>
      <c r="O190" s="165">
        <f t="shared" si="26"/>
        <v>0</v>
      </c>
      <c r="P190" s="165">
        <f t="shared" si="27"/>
        <v>0</v>
      </c>
      <c r="Q190" s="174">
        <f t="shared" si="23"/>
        <v>0</v>
      </c>
    </row>
    <row r="191" spans="1:17">
      <c r="A191" s="70" t="s">
        <v>356</v>
      </c>
      <c r="B191" s="33"/>
      <c r="C191" s="32">
        <v>1</v>
      </c>
      <c r="D191" s="7">
        <f>SUMIF('CC Summary'!$B:$B,'Capex to PA'!$A191,'CC Summary'!K:K)*$C191</f>
        <v>0</v>
      </c>
      <c r="E191" s="35"/>
      <c r="F191" s="135">
        <f>SUMIFS('CC Summary'!$K:$K,'CC Summary'!$A:$A,"Y",'CC Summary'!$B:$B,'Capex to PA'!$A191)*'Capex to PA'!$C191</f>
        <v>0</v>
      </c>
      <c r="G191" s="7">
        <f>SUMIF('CC Summary'!$B:$B,'Capex to PA'!$A191,'CC Summary'!O:O)*$C191</f>
        <v>0</v>
      </c>
      <c r="H191" s="164">
        <f t="shared" si="24"/>
        <v>0</v>
      </c>
      <c r="I191" s="7">
        <f t="shared" si="25"/>
        <v>0</v>
      </c>
      <c r="J191" s="59">
        <f t="shared" si="22"/>
        <v>0</v>
      </c>
      <c r="L191" s="165">
        <f>SUMIF('CC Summary'!$B:$B,'Capex to PA'!$A191,'CC Summary'!H:H)*$C191</f>
        <v>0</v>
      </c>
      <c r="M191" s="165">
        <f>SUMIFS('CC Summary'!$H:$H,'CC Summary'!$A:$A,"Y",'CC Summary'!$B:$B,'Capex to PA'!$A191)*'Capex to PA'!$C191</f>
        <v>0</v>
      </c>
      <c r="N191" s="165">
        <f>SUMIF('CC Summary'!$B:$B,'Capex to PA'!$A191,'CC Summary'!P:P)*$C191</f>
        <v>0</v>
      </c>
      <c r="O191" s="165">
        <f t="shared" si="26"/>
        <v>0</v>
      </c>
      <c r="P191" s="165">
        <f t="shared" si="27"/>
        <v>0</v>
      </c>
      <c r="Q191" s="174">
        <f t="shared" si="23"/>
        <v>0</v>
      </c>
    </row>
    <row r="192" spans="1:17">
      <c r="A192" s="70" t="s">
        <v>357</v>
      </c>
      <c r="B192" s="9">
        <v>47800</v>
      </c>
      <c r="C192" s="32">
        <v>1</v>
      </c>
      <c r="D192" s="7">
        <f>SUMIF('CC Summary'!$B:$B,'Capex to PA'!$A192,'CC Summary'!K:K)*$C192</f>
        <v>0</v>
      </c>
      <c r="E192" s="35"/>
      <c r="F192" s="135">
        <f>SUMIFS('CC Summary'!$K:$K,'CC Summary'!$A:$A,"Y",'CC Summary'!$B:$B,'Capex to PA'!$A192)*'Capex to PA'!$C192</f>
        <v>0</v>
      </c>
      <c r="G192" s="7">
        <f>SUMIF('CC Summary'!$B:$B,'Capex to PA'!$A192,'CC Summary'!O:O)*$C192</f>
        <v>0</v>
      </c>
      <c r="H192" s="164">
        <f t="shared" si="24"/>
        <v>0</v>
      </c>
      <c r="I192" s="7">
        <f t="shared" si="25"/>
        <v>0</v>
      </c>
      <c r="J192" s="59">
        <f t="shared" si="22"/>
        <v>0</v>
      </c>
      <c r="L192" s="165">
        <f>SUMIF('CC Summary'!$B:$B,'Capex to PA'!$A192,'CC Summary'!H:H)*$C192</f>
        <v>0</v>
      </c>
      <c r="M192" s="165">
        <f>SUMIFS('CC Summary'!$H:$H,'CC Summary'!$A:$A,"Y",'CC Summary'!$B:$B,'Capex to PA'!$A192)*'Capex to PA'!$C192</f>
        <v>0</v>
      </c>
      <c r="N192" s="165">
        <f>SUMIF('CC Summary'!$B:$B,'Capex to PA'!$A192,'CC Summary'!P:P)*$C192</f>
        <v>0</v>
      </c>
      <c r="O192" s="165">
        <f t="shared" si="26"/>
        <v>0</v>
      </c>
      <c r="P192" s="165">
        <f t="shared" si="27"/>
        <v>0</v>
      </c>
      <c r="Q192" s="174">
        <f t="shared" si="23"/>
        <v>0</v>
      </c>
    </row>
    <row r="193" spans="1:17">
      <c r="A193" s="70" t="s">
        <v>358</v>
      </c>
      <c r="B193" s="33"/>
      <c r="C193" s="32">
        <v>1</v>
      </c>
      <c r="D193" s="7">
        <f>SUMIF('CC Summary'!$B:$B,'Capex to PA'!$A193,'CC Summary'!K:K)*$C193</f>
        <v>0</v>
      </c>
      <c r="E193" s="35"/>
      <c r="F193" s="135">
        <f>SUMIFS('CC Summary'!$K:$K,'CC Summary'!$A:$A,"Y",'CC Summary'!$B:$B,'Capex to PA'!$A193)*'Capex to PA'!$C193</f>
        <v>0</v>
      </c>
      <c r="G193" s="7">
        <f>SUMIF('CC Summary'!$B:$B,'Capex to PA'!$A193,'CC Summary'!O:O)*$C193</f>
        <v>0</v>
      </c>
      <c r="H193" s="164">
        <f t="shared" si="24"/>
        <v>0</v>
      </c>
      <c r="I193" s="7">
        <f t="shared" si="25"/>
        <v>0</v>
      </c>
      <c r="J193" s="59">
        <f t="shared" si="22"/>
        <v>0</v>
      </c>
      <c r="L193" s="165">
        <f>SUMIF('CC Summary'!$B:$B,'Capex to PA'!$A193,'CC Summary'!H:H)*$C193</f>
        <v>0</v>
      </c>
      <c r="M193" s="165">
        <f>SUMIFS('CC Summary'!$H:$H,'CC Summary'!$A:$A,"Y",'CC Summary'!$B:$B,'Capex to PA'!$A193)*'Capex to PA'!$C193</f>
        <v>0</v>
      </c>
      <c r="N193" s="165">
        <f>SUMIF('CC Summary'!$B:$B,'Capex to PA'!$A193,'CC Summary'!P:P)*$C193</f>
        <v>0</v>
      </c>
      <c r="O193" s="165">
        <f t="shared" si="26"/>
        <v>0</v>
      </c>
      <c r="P193" s="165">
        <f t="shared" si="27"/>
        <v>0</v>
      </c>
      <c r="Q193" s="174">
        <f t="shared" si="23"/>
        <v>0</v>
      </c>
    </row>
    <row r="194" spans="1:17">
      <c r="A194" s="70" t="s">
        <v>215</v>
      </c>
      <c r="B194" s="9">
        <v>44200</v>
      </c>
      <c r="C194" s="32">
        <v>0.998</v>
      </c>
      <c r="D194" s="7">
        <f>SUMIF('CC Summary'!$B:$B,'Capex to PA'!$A194,'CC Summary'!K:K)*$C194</f>
        <v>249500</v>
      </c>
      <c r="E194" s="35"/>
      <c r="F194" s="135">
        <f>SUMIFS('CC Summary'!$K:$K,'CC Summary'!$A:$A,"Y",'CC Summary'!$B:$B,'Capex to PA'!$A194)*'Capex to PA'!$C194</f>
        <v>0</v>
      </c>
      <c r="G194" s="7">
        <f>SUMIF('CC Summary'!$B:$B,'Capex to PA'!$A194,'CC Summary'!O:O)*$C194</f>
        <v>1487.4708532048712</v>
      </c>
      <c r="H194" s="164">
        <f t="shared" si="24"/>
        <v>4.3763070890083755E-4</v>
      </c>
      <c r="I194" s="7">
        <f t="shared" si="25"/>
        <v>1487.4708532048712</v>
      </c>
      <c r="J194" s="59">
        <f t="shared" si="22"/>
        <v>1487.4708532048712</v>
      </c>
      <c r="L194" s="165">
        <f>SUMIF('CC Summary'!$B:$B,'Capex to PA'!$A194,'CC Summary'!H:H)*$C194</f>
        <v>0</v>
      </c>
      <c r="M194" s="165">
        <f>SUMIFS('CC Summary'!$H:$H,'CC Summary'!$A:$A,"Y",'CC Summary'!$B:$B,'Capex to PA'!$A194)*'Capex to PA'!$C194</f>
        <v>0</v>
      </c>
      <c r="N194" s="165">
        <f>SUMIF('CC Summary'!$B:$B,'Capex to PA'!$A194,'CC Summary'!P:P)*$C194</f>
        <v>0</v>
      </c>
      <c r="O194" s="165">
        <f t="shared" si="26"/>
        <v>0</v>
      </c>
      <c r="P194" s="165">
        <f t="shared" si="27"/>
        <v>0</v>
      </c>
      <c r="Q194" s="174">
        <f t="shared" si="23"/>
        <v>0</v>
      </c>
    </row>
    <row r="195" spans="1:17">
      <c r="A195" s="70" t="s">
        <v>215</v>
      </c>
      <c r="B195" s="9">
        <v>44301</v>
      </c>
      <c r="C195" s="32">
        <v>2E-3</v>
      </c>
      <c r="D195" s="7">
        <f>SUMIF('CC Summary'!$B:$B,'Capex to PA'!$A195,'CC Summary'!K:K)*$C195</f>
        <v>500</v>
      </c>
      <c r="E195" s="35"/>
      <c r="F195" s="135">
        <f>SUMIFS('CC Summary'!$K:$K,'CC Summary'!$A:$A,"Y",'CC Summary'!$B:$B,'Capex to PA'!$A195)*'Capex to PA'!$C195</f>
        <v>0</v>
      </c>
      <c r="G195" s="7">
        <f>SUMIF('CC Summary'!$B:$B,'Capex to PA'!$A195,'CC Summary'!O:O)*$C195</f>
        <v>2.980903513436616</v>
      </c>
      <c r="H195" s="164">
        <f t="shared" si="24"/>
        <v>8.770154486990734E-7</v>
      </c>
      <c r="I195" s="7">
        <f t="shared" si="25"/>
        <v>2.980903513436616</v>
      </c>
      <c r="J195" s="59">
        <f t="shared" si="22"/>
        <v>2.980903513436616</v>
      </c>
      <c r="L195" s="165">
        <f>SUMIF('CC Summary'!$B:$B,'Capex to PA'!$A195,'CC Summary'!H:H)*$C195</f>
        <v>0</v>
      </c>
      <c r="M195" s="165">
        <f>SUMIFS('CC Summary'!$H:$H,'CC Summary'!$A:$A,"Y",'CC Summary'!$B:$B,'Capex to PA'!$A195)*'Capex to PA'!$C195</f>
        <v>0</v>
      </c>
      <c r="N195" s="165">
        <f>SUMIF('CC Summary'!$B:$B,'Capex to PA'!$A195,'CC Summary'!P:P)*$C195</f>
        <v>0</v>
      </c>
      <c r="O195" s="165">
        <f t="shared" si="26"/>
        <v>0</v>
      </c>
      <c r="P195" s="165">
        <f t="shared" si="27"/>
        <v>0</v>
      </c>
      <c r="Q195" s="174">
        <f t="shared" si="23"/>
        <v>0</v>
      </c>
    </row>
    <row r="196" spans="1:17">
      <c r="A196" s="70" t="s">
        <v>215</v>
      </c>
      <c r="B196" s="9">
        <v>44302</v>
      </c>
      <c r="C196" s="32">
        <v>0</v>
      </c>
      <c r="D196" s="7">
        <f>SUMIF('CC Summary'!$B:$B,'Capex to PA'!$A196,'CC Summary'!K:K)*$C196</f>
        <v>0</v>
      </c>
      <c r="E196" s="35"/>
      <c r="F196" s="135">
        <f>SUMIFS('CC Summary'!$K:$K,'CC Summary'!$A:$A,"Y",'CC Summary'!$B:$B,'Capex to PA'!$A196)*'Capex to PA'!$C196</f>
        <v>0</v>
      </c>
      <c r="G196" s="7">
        <f>SUMIF('CC Summary'!$B:$B,'Capex to PA'!$A196,'CC Summary'!O:O)*$C196</f>
        <v>0</v>
      </c>
      <c r="H196" s="164">
        <f t="shared" si="24"/>
        <v>0</v>
      </c>
      <c r="I196" s="7">
        <f t="shared" si="25"/>
        <v>0</v>
      </c>
      <c r="J196" s="59">
        <f t="shared" si="22"/>
        <v>0</v>
      </c>
      <c r="L196" s="165">
        <f>SUMIF('CC Summary'!$B:$B,'Capex to PA'!$A196,'CC Summary'!H:H)*$C196</f>
        <v>0</v>
      </c>
      <c r="M196" s="165">
        <f>SUMIFS('CC Summary'!$H:$H,'CC Summary'!$A:$A,"Y",'CC Summary'!$B:$B,'Capex to PA'!$A196)*'Capex to PA'!$C196</f>
        <v>0</v>
      </c>
      <c r="N196" s="165">
        <f>SUMIF('CC Summary'!$B:$B,'Capex to PA'!$A196,'CC Summary'!P:P)*$C196</f>
        <v>0</v>
      </c>
      <c r="O196" s="165">
        <f t="shared" si="26"/>
        <v>0</v>
      </c>
      <c r="P196" s="165">
        <f t="shared" si="27"/>
        <v>0</v>
      </c>
      <c r="Q196" s="174">
        <f t="shared" si="23"/>
        <v>0</v>
      </c>
    </row>
    <row r="197" spans="1:17">
      <c r="A197" s="70" t="s">
        <v>359</v>
      </c>
      <c r="B197" s="33"/>
      <c r="C197" s="32">
        <v>1</v>
      </c>
      <c r="D197" s="7">
        <f>SUMIF('CC Summary'!$B:$B,'Capex to PA'!$A197,'CC Summary'!K:K)*$C197</f>
        <v>0</v>
      </c>
      <c r="E197" s="35"/>
      <c r="F197" s="135">
        <f>SUMIFS('CC Summary'!$K:$K,'CC Summary'!$A:$A,"Y",'CC Summary'!$B:$B,'Capex to PA'!$A197)*'Capex to PA'!$C197</f>
        <v>0</v>
      </c>
      <c r="G197" s="7">
        <f>SUMIF('CC Summary'!$B:$B,'Capex to PA'!$A197,'CC Summary'!O:O)*$C197</f>
        <v>0</v>
      </c>
      <c r="H197" s="164">
        <f t="shared" si="24"/>
        <v>0</v>
      </c>
      <c r="I197" s="7">
        <f t="shared" si="25"/>
        <v>0</v>
      </c>
      <c r="J197" s="59">
        <f t="shared" si="22"/>
        <v>0</v>
      </c>
      <c r="L197" s="165">
        <f>SUMIF('CC Summary'!$B:$B,'Capex to PA'!$A197,'CC Summary'!H:H)*$C197</f>
        <v>0</v>
      </c>
      <c r="M197" s="165">
        <f>SUMIFS('CC Summary'!$H:$H,'CC Summary'!$A:$A,"Y",'CC Summary'!$B:$B,'Capex to PA'!$A197)*'Capex to PA'!$C197</f>
        <v>0</v>
      </c>
      <c r="N197" s="165">
        <f>SUMIF('CC Summary'!$B:$B,'Capex to PA'!$A197,'CC Summary'!P:P)*$C197</f>
        <v>0</v>
      </c>
      <c r="O197" s="165">
        <f t="shared" si="26"/>
        <v>0</v>
      </c>
      <c r="P197" s="165">
        <f t="shared" si="27"/>
        <v>0</v>
      </c>
      <c r="Q197" s="174">
        <f t="shared" si="23"/>
        <v>0</v>
      </c>
    </row>
    <row r="198" spans="1:17">
      <c r="A198" s="70" t="s">
        <v>260</v>
      </c>
      <c r="B198" s="9">
        <v>44200</v>
      </c>
      <c r="C198" s="32">
        <v>0</v>
      </c>
      <c r="D198" s="7">
        <f>SUMIF('CC Summary'!$B:$B,'Capex to PA'!$A198,'CC Summary'!K:K)*$C198</f>
        <v>0</v>
      </c>
      <c r="E198" s="35"/>
      <c r="F198" s="135">
        <f>SUMIFS('CC Summary'!$K:$K,'CC Summary'!$A:$A,"Y",'CC Summary'!$B:$B,'Capex to PA'!$A198)*'Capex to PA'!$C198</f>
        <v>0</v>
      </c>
      <c r="G198" s="7">
        <f>SUMIF('CC Summary'!$B:$B,'Capex to PA'!$A198,'CC Summary'!O:O)*$C198</f>
        <v>0</v>
      </c>
      <c r="H198" s="164">
        <f t="shared" si="24"/>
        <v>0</v>
      </c>
      <c r="I198" s="7">
        <f t="shared" si="25"/>
        <v>0</v>
      </c>
      <c r="J198" s="59">
        <f t="shared" si="22"/>
        <v>0</v>
      </c>
      <c r="L198" s="165">
        <f>SUMIF('CC Summary'!$B:$B,'Capex to PA'!$A198,'CC Summary'!H:H)*$C198</f>
        <v>0</v>
      </c>
      <c r="M198" s="165">
        <f>SUMIFS('CC Summary'!$H:$H,'CC Summary'!$A:$A,"Y",'CC Summary'!$B:$B,'Capex to PA'!$A198)*'Capex to PA'!$C198</f>
        <v>0</v>
      </c>
      <c r="N198" s="165">
        <f>SUMIF('CC Summary'!$B:$B,'Capex to PA'!$A198,'CC Summary'!P:P)*$C198</f>
        <v>0</v>
      </c>
      <c r="O198" s="165">
        <f t="shared" si="26"/>
        <v>0</v>
      </c>
      <c r="P198" s="165">
        <f t="shared" si="27"/>
        <v>0</v>
      </c>
      <c r="Q198" s="174">
        <f t="shared" si="23"/>
        <v>0</v>
      </c>
    </row>
    <row r="199" spans="1:17">
      <c r="A199" s="70" t="s">
        <v>260</v>
      </c>
      <c r="B199" s="9">
        <v>45000</v>
      </c>
      <c r="C199" s="32">
        <v>0</v>
      </c>
      <c r="D199" s="7">
        <f>SUMIF('CC Summary'!$B:$B,'Capex to PA'!$A199,'CC Summary'!K:K)*$C199</f>
        <v>0</v>
      </c>
      <c r="E199" s="35"/>
      <c r="F199" s="135">
        <f>SUMIFS('CC Summary'!$K:$K,'CC Summary'!$A:$A,"Y",'CC Summary'!$B:$B,'Capex to PA'!$A199)*'Capex to PA'!$C199</f>
        <v>0</v>
      </c>
      <c r="G199" s="7">
        <f>SUMIF('CC Summary'!$B:$B,'Capex to PA'!$A199,'CC Summary'!O:O)*$C199</f>
        <v>0</v>
      </c>
      <c r="H199" s="164">
        <f t="shared" si="24"/>
        <v>0</v>
      </c>
      <c r="I199" s="7">
        <f t="shared" si="25"/>
        <v>0</v>
      </c>
      <c r="J199" s="59">
        <f t="shared" si="22"/>
        <v>0</v>
      </c>
      <c r="L199" s="165">
        <f>SUMIF('CC Summary'!$B:$B,'Capex to PA'!$A199,'CC Summary'!H:H)*$C199</f>
        <v>0</v>
      </c>
      <c r="M199" s="165">
        <f>SUMIFS('CC Summary'!$H:$H,'CC Summary'!$A:$A,"Y",'CC Summary'!$B:$B,'Capex to PA'!$A199)*'Capex to PA'!$C199</f>
        <v>0</v>
      </c>
      <c r="N199" s="165">
        <f>SUMIF('CC Summary'!$B:$B,'Capex to PA'!$A199,'CC Summary'!P:P)*$C199</f>
        <v>0</v>
      </c>
      <c r="O199" s="165">
        <f t="shared" si="26"/>
        <v>0</v>
      </c>
      <c r="P199" s="165">
        <f t="shared" si="27"/>
        <v>0</v>
      </c>
      <c r="Q199" s="174">
        <f t="shared" si="23"/>
        <v>0</v>
      </c>
    </row>
    <row r="200" spans="1:17">
      <c r="A200" s="70" t="s">
        <v>260</v>
      </c>
      <c r="B200" s="9">
        <v>45200</v>
      </c>
      <c r="C200" s="32">
        <v>8.9999999999999993E-3</v>
      </c>
      <c r="D200" s="7">
        <f>SUMIF('CC Summary'!$B:$B,'Capex to PA'!$A200,'CC Summary'!K:K)*$C200</f>
        <v>64569.599999999999</v>
      </c>
      <c r="E200" s="35"/>
      <c r="F200" s="135">
        <f>SUMIFS('CC Summary'!$K:$K,'CC Summary'!$A:$A,"Y",'CC Summary'!$B:$B,'Capex to PA'!$A200)*'Capex to PA'!$C200</f>
        <v>0</v>
      </c>
      <c r="G200" s="7">
        <f>SUMIF('CC Summary'!$B:$B,'Capex to PA'!$A200,'CC Summary'!O:O)*$C200</f>
        <v>384.95149500239381</v>
      </c>
      <c r="H200" s="164">
        <f t="shared" si="24"/>
        <v>1.1325707343263937E-4</v>
      </c>
      <c r="I200" s="7">
        <f t="shared" si="25"/>
        <v>384.95149500239381</v>
      </c>
      <c r="J200" s="59">
        <f t="shared" si="22"/>
        <v>384.95149500239381</v>
      </c>
      <c r="L200" s="165">
        <f>SUMIF('CC Summary'!$B:$B,'Capex to PA'!$A200,'CC Summary'!H:H)*$C200</f>
        <v>0</v>
      </c>
      <c r="M200" s="165">
        <f>SUMIFS('CC Summary'!$H:$H,'CC Summary'!$A:$A,"Y",'CC Summary'!$B:$B,'Capex to PA'!$A200)*'Capex to PA'!$C200</f>
        <v>0</v>
      </c>
      <c r="N200" s="165">
        <f>SUMIF('CC Summary'!$B:$B,'Capex to PA'!$A200,'CC Summary'!P:P)*$C200</f>
        <v>0</v>
      </c>
      <c r="O200" s="165">
        <f t="shared" si="26"/>
        <v>0</v>
      </c>
      <c r="P200" s="165">
        <f t="shared" si="27"/>
        <v>0</v>
      </c>
      <c r="Q200" s="174">
        <f t="shared" si="23"/>
        <v>0</v>
      </c>
    </row>
    <row r="201" spans="1:17">
      <c r="A201" s="70" t="s">
        <v>260</v>
      </c>
      <c r="B201" s="9">
        <v>45500</v>
      </c>
      <c r="C201" s="32">
        <v>0</v>
      </c>
      <c r="D201" s="7">
        <f>SUMIF('CC Summary'!$B:$B,'Capex to PA'!$A201,'CC Summary'!K:K)*$C201</f>
        <v>0</v>
      </c>
      <c r="E201" s="35"/>
      <c r="F201" s="135">
        <f>SUMIFS('CC Summary'!$K:$K,'CC Summary'!$A:$A,"Y",'CC Summary'!$B:$B,'Capex to PA'!$A201)*'Capex to PA'!$C201</f>
        <v>0</v>
      </c>
      <c r="G201" s="7">
        <f>SUMIF('CC Summary'!$B:$B,'Capex to PA'!$A201,'CC Summary'!O:O)*$C201</f>
        <v>0</v>
      </c>
      <c r="H201" s="164">
        <f t="shared" si="24"/>
        <v>0</v>
      </c>
      <c r="I201" s="7">
        <f t="shared" si="25"/>
        <v>0</v>
      </c>
      <c r="J201" s="59">
        <f t="shared" si="22"/>
        <v>0</v>
      </c>
      <c r="L201" s="165">
        <f>SUMIF('CC Summary'!$B:$B,'Capex to PA'!$A201,'CC Summary'!H:H)*$C201</f>
        <v>0</v>
      </c>
      <c r="M201" s="165">
        <f>SUMIFS('CC Summary'!$H:$H,'CC Summary'!$A:$A,"Y",'CC Summary'!$B:$B,'Capex to PA'!$A201)*'Capex to PA'!$C201</f>
        <v>0</v>
      </c>
      <c r="N201" s="165">
        <f>SUMIF('CC Summary'!$B:$B,'Capex to PA'!$A201,'CC Summary'!P:P)*$C201</f>
        <v>0</v>
      </c>
      <c r="O201" s="165">
        <f t="shared" si="26"/>
        <v>0</v>
      </c>
      <c r="P201" s="165">
        <f t="shared" si="27"/>
        <v>0</v>
      </c>
      <c r="Q201" s="174">
        <f t="shared" si="23"/>
        <v>0</v>
      </c>
    </row>
    <row r="202" spans="1:17">
      <c r="A202" s="70" t="s">
        <v>260</v>
      </c>
      <c r="B202" s="9">
        <v>46200</v>
      </c>
      <c r="C202" s="32">
        <v>0</v>
      </c>
      <c r="D202" s="7">
        <f>SUMIF('CC Summary'!$B:$B,'Capex to PA'!$A202,'CC Summary'!K:K)*$C202</f>
        <v>0</v>
      </c>
      <c r="E202" s="35"/>
      <c r="F202" s="135">
        <f>SUMIFS('CC Summary'!$K:$K,'CC Summary'!$A:$A,"Y",'CC Summary'!$B:$B,'Capex to PA'!$A202)*'Capex to PA'!$C202</f>
        <v>0</v>
      </c>
      <c r="G202" s="7">
        <f>SUMIF('CC Summary'!$B:$B,'Capex to PA'!$A202,'CC Summary'!O:O)*$C202</f>
        <v>0</v>
      </c>
      <c r="H202" s="164">
        <f t="shared" si="24"/>
        <v>0</v>
      </c>
      <c r="I202" s="7">
        <f t="shared" si="25"/>
        <v>0</v>
      </c>
      <c r="J202" s="59">
        <f t="shared" si="22"/>
        <v>0</v>
      </c>
      <c r="L202" s="165">
        <f>SUMIF('CC Summary'!$B:$B,'Capex to PA'!$A202,'CC Summary'!H:H)*$C202</f>
        <v>0</v>
      </c>
      <c r="M202" s="165">
        <f>SUMIFS('CC Summary'!$H:$H,'CC Summary'!$A:$A,"Y",'CC Summary'!$B:$B,'Capex to PA'!$A202)*'Capex to PA'!$C202</f>
        <v>0</v>
      </c>
      <c r="N202" s="165">
        <f>SUMIF('CC Summary'!$B:$B,'Capex to PA'!$A202,'CC Summary'!P:P)*$C202</f>
        <v>0</v>
      </c>
      <c r="O202" s="165">
        <f t="shared" si="26"/>
        <v>0</v>
      </c>
      <c r="P202" s="165">
        <f t="shared" si="27"/>
        <v>0</v>
      </c>
      <c r="Q202" s="174">
        <f t="shared" si="23"/>
        <v>0</v>
      </c>
    </row>
    <row r="203" spans="1:17">
      <c r="A203" s="70" t="s">
        <v>260</v>
      </c>
      <c r="B203" s="9">
        <v>46501</v>
      </c>
      <c r="C203" s="32">
        <v>0</v>
      </c>
      <c r="D203" s="7">
        <f>SUMIF('CC Summary'!$B:$B,'Capex to PA'!$A203,'CC Summary'!K:K)*$C203</f>
        <v>0</v>
      </c>
      <c r="E203" s="35"/>
      <c r="F203" s="135">
        <f>SUMIFS('CC Summary'!$K:$K,'CC Summary'!$A:$A,"Y",'CC Summary'!$B:$B,'Capex to PA'!$A203)*'Capex to PA'!$C203</f>
        <v>0</v>
      </c>
      <c r="G203" s="7">
        <f>SUMIF('CC Summary'!$B:$B,'Capex to PA'!$A203,'CC Summary'!O:O)*$C203</f>
        <v>0</v>
      </c>
      <c r="H203" s="164">
        <f t="shared" si="24"/>
        <v>0</v>
      </c>
      <c r="I203" s="7">
        <f t="shared" si="25"/>
        <v>0</v>
      </c>
      <c r="J203" s="59">
        <f t="shared" si="22"/>
        <v>0</v>
      </c>
      <c r="L203" s="165">
        <f>SUMIF('CC Summary'!$B:$B,'Capex to PA'!$A203,'CC Summary'!H:H)*$C203</f>
        <v>0</v>
      </c>
      <c r="M203" s="165">
        <f>SUMIFS('CC Summary'!$H:$H,'CC Summary'!$A:$A,"Y",'CC Summary'!$B:$B,'Capex to PA'!$A203)*'Capex to PA'!$C203</f>
        <v>0</v>
      </c>
      <c r="N203" s="165">
        <f>SUMIF('CC Summary'!$B:$B,'Capex to PA'!$A203,'CC Summary'!P:P)*$C203</f>
        <v>0</v>
      </c>
      <c r="O203" s="165">
        <f t="shared" si="26"/>
        <v>0</v>
      </c>
      <c r="P203" s="165">
        <f t="shared" si="27"/>
        <v>0</v>
      </c>
      <c r="Q203" s="174">
        <f t="shared" si="23"/>
        <v>0</v>
      </c>
    </row>
    <row r="204" spans="1:17">
      <c r="A204" s="70" t="s">
        <v>260</v>
      </c>
      <c r="B204" s="9">
        <v>46700</v>
      </c>
      <c r="C204" s="32">
        <v>0</v>
      </c>
      <c r="D204" s="7">
        <f>SUMIF('CC Summary'!$B:$B,'Capex to PA'!$A204,'CC Summary'!K:K)*$C204</f>
        <v>0</v>
      </c>
      <c r="E204" s="35"/>
      <c r="F204" s="135">
        <f>SUMIFS('CC Summary'!$K:$K,'CC Summary'!$A:$A,"Y",'CC Summary'!$B:$B,'Capex to PA'!$A204)*'Capex to PA'!$C204</f>
        <v>0</v>
      </c>
      <c r="G204" s="7">
        <f>SUMIF('CC Summary'!$B:$B,'Capex to PA'!$A204,'CC Summary'!O:O)*$C204</f>
        <v>0</v>
      </c>
      <c r="H204" s="164">
        <f t="shared" si="24"/>
        <v>0</v>
      </c>
      <c r="I204" s="7">
        <f t="shared" si="25"/>
        <v>0</v>
      </c>
      <c r="J204" s="59">
        <f t="shared" si="22"/>
        <v>0</v>
      </c>
      <c r="L204" s="165">
        <f>SUMIF('CC Summary'!$B:$B,'Capex to PA'!$A204,'CC Summary'!H:H)*$C204</f>
        <v>0</v>
      </c>
      <c r="M204" s="165">
        <f>SUMIFS('CC Summary'!$H:$H,'CC Summary'!$A:$A,"Y",'CC Summary'!$B:$B,'Capex to PA'!$A204)*'Capex to PA'!$C204</f>
        <v>0</v>
      </c>
      <c r="N204" s="165">
        <f>SUMIF('CC Summary'!$B:$B,'Capex to PA'!$A204,'CC Summary'!P:P)*$C204</f>
        <v>0</v>
      </c>
      <c r="O204" s="165">
        <f t="shared" si="26"/>
        <v>0</v>
      </c>
      <c r="P204" s="165">
        <f t="shared" si="27"/>
        <v>0</v>
      </c>
      <c r="Q204" s="174">
        <f t="shared" si="23"/>
        <v>0</v>
      </c>
    </row>
    <row r="205" spans="1:17">
      <c r="A205" s="70" t="s">
        <v>260</v>
      </c>
      <c r="B205" s="9">
        <v>47000</v>
      </c>
      <c r="C205" s="32">
        <v>4.7E-2</v>
      </c>
      <c r="D205" s="7">
        <f>SUMIF('CC Summary'!$B:$B,'Capex to PA'!$A205,'CC Summary'!K:K)*$C205</f>
        <v>337196.79999999999</v>
      </c>
      <c r="E205" s="35"/>
      <c r="F205" s="135">
        <f>SUMIFS('CC Summary'!$K:$K,'CC Summary'!$A:$A,"Y",'CC Summary'!$B:$B,'Capex to PA'!$A205)*'Capex to PA'!$C205</f>
        <v>0</v>
      </c>
      <c r="G205" s="7">
        <f>SUMIF('CC Summary'!$B:$B,'Capex to PA'!$A205,'CC Summary'!O:O)*$C205</f>
        <v>2010.302251679168</v>
      </c>
      <c r="H205" s="164">
        <f t="shared" si="24"/>
        <v>5.9145360570378349E-4</v>
      </c>
      <c r="I205" s="7">
        <f t="shared" si="25"/>
        <v>2010.3022516791682</v>
      </c>
      <c r="J205" s="59">
        <f t="shared" si="22"/>
        <v>2010.3022516791682</v>
      </c>
      <c r="L205" s="165">
        <f>SUMIF('CC Summary'!$B:$B,'Capex to PA'!$A205,'CC Summary'!H:H)*$C205</f>
        <v>0</v>
      </c>
      <c r="M205" s="165">
        <f>SUMIFS('CC Summary'!$H:$H,'CC Summary'!$A:$A,"Y",'CC Summary'!$B:$B,'Capex to PA'!$A205)*'Capex to PA'!$C205</f>
        <v>0</v>
      </c>
      <c r="N205" s="165">
        <f>SUMIF('CC Summary'!$B:$B,'Capex to PA'!$A205,'CC Summary'!P:P)*$C205</f>
        <v>0</v>
      </c>
      <c r="O205" s="165">
        <f t="shared" si="26"/>
        <v>0</v>
      </c>
      <c r="P205" s="165">
        <f t="shared" si="27"/>
        <v>0</v>
      </c>
      <c r="Q205" s="174">
        <f t="shared" si="23"/>
        <v>0</v>
      </c>
    </row>
    <row r="206" spans="1:17">
      <c r="A206" s="70" t="s">
        <v>260</v>
      </c>
      <c r="B206" s="9">
        <v>47200</v>
      </c>
      <c r="C206" s="32">
        <v>0.377</v>
      </c>
      <c r="D206" s="7">
        <f>SUMIF('CC Summary'!$B:$B,'Capex to PA'!$A206,'CC Summary'!K:K)*$C206</f>
        <v>2704748.8</v>
      </c>
      <c r="E206" s="35"/>
      <c r="F206" s="135">
        <f>SUMIFS('CC Summary'!$K:$K,'CC Summary'!$A:$A,"Y",'CC Summary'!$B:$B,'Capex to PA'!$A206)*'Capex to PA'!$C206</f>
        <v>0</v>
      </c>
      <c r="G206" s="7">
        <f>SUMIF('CC Summary'!$B:$B,'Capex to PA'!$A206,'CC Summary'!O:O)*$C206</f>
        <v>16125.190401766942</v>
      </c>
      <c r="H206" s="164">
        <f t="shared" si="24"/>
        <v>4.7442129649005607E-3</v>
      </c>
      <c r="I206" s="7">
        <f t="shared" si="25"/>
        <v>16125.190401766942</v>
      </c>
      <c r="J206" s="59">
        <f t="shared" si="22"/>
        <v>16125.190401766942</v>
      </c>
      <c r="L206" s="165">
        <f>SUMIF('CC Summary'!$B:$B,'Capex to PA'!$A206,'CC Summary'!H:H)*$C206</f>
        <v>0</v>
      </c>
      <c r="M206" s="165">
        <f>SUMIFS('CC Summary'!$H:$H,'CC Summary'!$A:$A,"Y",'CC Summary'!$B:$B,'Capex to PA'!$A206)*'Capex to PA'!$C206</f>
        <v>0</v>
      </c>
      <c r="N206" s="165">
        <f>SUMIF('CC Summary'!$B:$B,'Capex to PA'!$A206,'CC Summary'!P:P)*$C206</f>
        <v>0</v>
      </c>
      <c r="O206" s="165">
        <f t="shared" si="26"/>
        <v>0</v>
      </c>
      <c r="P206" s="165">
        <f t="shared" si="27"/>
        <v>0</v>
      </c>
      <c r="Q206" s="174">
        <f t="shared" si="23"/>
        <v>0</v>
      </c>
    </row>
    <row r="207" spans="1:17">
      <c r="A207" s="70" t="s">
        <v>260</v>
      </c>
      <c r="B207" s="9">
        <v>47501</v>
      </c>
      <c r="C207" s="32">
        <v>0</v>
      </c>
      <c r="D207" s="7">
        <f>SUMIF('CC Summary'!$B:$B,'Capex to PA'!$A207,'CC Summary'!K:K)*$C207</f>
        <v>0</v>
      </c>
      <c r="E207" s="35"/>
      <c r="F207" s="135">
        <f>SUMIFS('CC Summary'!$K:$K,'CC Summary'!$A:$A,"Y",'CC Summary'!$B:$B,'Capex to PA'!$A207)*'Capex to PA'!$C207</f>
        <v>0</v>
      </c>
      <c r="G207" s="7">
        <f>SUMIF('CC Summary'!$B:$B,'Capex to PA'!$A207,'CC Summary'!O:O)*$C207</f>
        <v>0</v>
      </c>
      <c r="H207" s="164">
        <f t="shared" si="24"/>
        <v>0</v>
      </c>
      <c r="I207" s="7">
        <f t="shared" si="25"/>
        <v>0</v>
      </c>
      <c r="J207" s="59">
        <f t="shared" si="22"/>
        <v>0</v>
      </c>
      <c r="L207" s="165">
        <f>SUMIF('CC Summary'!$B:$B,'Capex to PA'!$A207,'CC Summary'!H:H)*$C207</f>
        <v>0</v>
      </c>
      <c r="M207" s="165">
        <f>SUMIFS('CC Summary'!$H:$H,'CC Summary'!$A:$A,"Y",'CC Summary'!$B:$B,'Capex to PA'!$A207)*'Capex to PA'!$C207</f>
        <v>0</v>
      </c>
      <c r="N207" s="165">
        <f>SUMIF('CC Summary'!$B:$B,'Capex to PA'!$A207,'CC Summary'!P:P)*$C207</f>
        <v>0</v>
      </c>
      <c r="O207" s="165">
        <f t="shared" si="26"/>
        <v>0</v>
      </c>
      <c r="P207" s="165">
        <f t="shared" si="27"/>
        <v>0</v>
      </c>
      <c r="Q207" s="174">
        <f t="shared" si="23"/>
        <v>0</v>
      </c>
    </row>
    <row r="208" spans="1:17">
      <c r="A208" s="70" t="s">
        <v>260</v>
      </c>
      <c r="B208" s="9">
        <v>47700</v>
      </c>
      <c r="C208" s="32">
        <v>0</v>
      </c>
      <c r="D208" s="7">
        <f>SUMIF('CC Summary'!$B:$B,'Capex to PA'!$A208,'CC Summary'!K:K)*$C208</f>
        <v>0</v>
      </c>
      <c r="E208" s="35"/>
      <c r="F208" s="135">
        <f>SUMIFS('CC Summary'!$K:$K,'CC Summary'!$A:$A,"Y",'CC Summary'!$B:$B,'Capex to PA'!$A208)*'Capex to PA'!$C208</f>
        <v>0</v>
      </c>
      <c r="G208" s="7">
        <f>SUMIF('CC Summary'!$B:$B,'Capex to PA'!$A208,'CC Summary'!O:O)*$C208</f>
        <v>0</v>
      </c>
      <c r="H208" s="164">
        <f t="shared" si="24"/>
        <v>0</v>
      </c>
      <c r="I208" s="7">
        <f t="shared" si="25"/>
        <v>0</v>
      </c>
      <c r="J208" s="59">
        <f t="shared" si="22"/>
        <v>0</v>
      </c>
      <c r="L208" s="165">
        <f>SUMIF('CC Summary'!$B:$B,'Capex to PA'!$A208,'CC Summary'!H:H)*$C208</f>
        <v>0</v>
      </c>
      <c r="M208" s="165">
        <f>SUMIFS('CC Summary'!$H:$H,'CC Summary'!$A:$A,"Y",'CC Summary'!$B:$B,'Capex to PA'!$A208)*'Capex to PA'!$C208</f>
        <v>0</v>
      </c>
      <c r="N208" s="165">
        <f>SUMIF('CC Summary'!$B:$B,'Capex to PA'!$A208,'CC Summary'!P:P)*$C208</f>
        <v>0</v>
      </c>
      <c r="O208" s="165">
        <f t="shared" si="26"/>
        <v>0</v>
      </c>
      <c r="P208" s="165">
        <f t="shared" si="27"/>
        <v>0</v>
      </c>
      <c r="Q208" s="174">
        <f t="shared" si="23"/>
        <v>0</v>
      </c>
    </row>
    <row r="209" spans="1:17">
      <c r="A209" s="70" t="s">
        <v>260</v>
      </c>
      <c r="B209" s="9">
        <v>48200</v>
      </c>
      <c r="C209" s="32">
        <v>0.46300000000000002</v>
      </c>
      <c r="D209" s="7">
        <f>SUMIF('CC Summary'!$B:$B,'Capex to PA'!$A209,'CC Summary'!K:K)*$C209</f>
        <v>3321747.2</v>
      </c>
      <c r="E209" s="35"/>
      <c r="F209" s="135">
        <f>SUMIFS('CC Summary'!$K:$K,'CC Summary'!$A:$A,"Y",'CC Summary'!$B:$B,'Capex to PA'!$A209)*'Capex to PA'!$C209</f>
        <v>0</v>
      </c>
      <c r="G209" s="7">
        <f>SUMIF('CC Summary'!$B:$B,'Capex to PA'!$A209,'CC Summary'!O:O)*$C209</f>
        <v>19803.615798456485</v>
      </c>
      <c r="H209" s="164">
        <f t="shared" si="24"/>
        <v>5.826447222145782E-3</v>
      </c>
      <c r="I209" s="7">
        <f t="shared" si="25"/>
        <v>19803.615798456485</v>
      </c>
      <c r="J209" s="59">
        <f t="shared" si="22"/>
        <v>19803.615798456485</v>
      </c>
      <c r="L209" s="165">
        <f>SUMIF('CC Summary'!$B:$B,'Capex to PA'!$A209,'CC Summary'!H:H)*$C209</f>
        <v>0</v>
      </c>
      <c r="M209" s="165">
        <f>SUMIFS('CC Summary'!$H:$H,'CC Summary'!$A:$A,"Y",'CC Summary'!$B:$B,'Capex to PA'!$A209)*'Capex to PA'!$C209</f>
        <v>0</v>
      </c>
      <c r="N209" s="165">
        <f>SUMIF('CC Summary'!$B:$B,'Capex to PA'!$A209,'CC Summary'!P:P)*$C209</f>
        <v>0</v>
      </c>
      <c r="O209" s="165">
        <f t="shared" si="26"/>
        <v>0</v>
      </c>
      <c r="P209" s="165">
        <f t="shared" si="27"/>
        <v>0</v>
      </c>
      <c r="Q209" s="174">
        <f t="shared" si="23"/>
        <v>0</v>
      </c>
    </row>
    <row r="210" spans="1:17">
      <c r="A210" s="70" t="s">
        <v>260</v>
      </c>
      <c r="B210" s="9">
        <v>48301</v>
      </c>
      <c r="C210" s="32">
        <v>6.0000000000000001E-3</v>
      </c>
      <c r="D210" s="7">
        <f>SUMIF('CC Summary'!$B:$B,'Capex to PA'!$A210,'CC Summary'!K:K)*$C210</f>
        <v>43046.400000000001</v>
      </c>
      <c r="E210" s="35"/>
      <c r="F210" s="135">
        <f>SUMIFS('CC Summary'!$K:$K,'CC Summary'!$A:$A,"Y",'CC Summary'!$B:$B,'Capex to PA'!$A210)*'Capex to PA'!$C210</f>
        <v>0</v>
      </c>
      <c r="G210" s="7">
        <f>SUMIF('CC Summary'!$B:$B,'Capex to PA'!$A210,'CC Summary'!O:O)*$C210</f>
        <v>256.63433000159591</v>
      </c>
      <c r="H210" s="164">
        <f t="shared" si="24"/>
        <v>7.5504715621759592E-5</v>
      </c>
      <c r="I210" s="7">
        <f t="shared" si="25"/>
        <v>256.63433000159591</v>
      </c>
      <c r="J210" s="59">
        <f t="shared" si="22"/>
        <v>256.63433000159591</v>
      </c>
      <c r="L210" s="165">
        <f>SUMIF('CC Summary'!$B:$B,'Capex to PA'!$A210,'CC Summary'!H:H)*$C210</f>
        <v>0</v>
      </c>
      <c r="M210" s="165">
        <f>SUMIFS('CC Summary'!$H:$H,'CC Summary'!$A:$A,"Y",'CC Summary'!$B:$B,'Capex to PA'!$A210)*'Capex to PA'!$C210</f>
        <v>0</v>
      </c>
      <c r="N210" s="165">
        <f>SUMIF('CC Summary'!$B:$B,'Capex to PA'!$A210,'CC Summary'!P:P)*$C210</f>
        <v>0</v>
      </c>
      <c r="O210" s="165">
        <f t="shared" si="26"/>
        <v>0</v>
      </c>
      <c r="P210" s="165">
        <f t="shared" si="27"/>
        <v>0</v>
      </c>
      <c r="Q210" s="174">
        <f t="shared" si="23"/>
        <v>0</v>
      </c>
    </row>
    <row r="211" spans="1:17">
      <c r="A211" s="70" t="s">
        <v>260</v>
      </c>
      <c r="B211" s="9">
        <v>48304</v>
      </c>
      <c r="C211" s="32">
        <v>9.6000000000000002E-2</v>
      </c>
      <c r="D211" s="7">
        <f>SUMIF('CC Summary'!$B:$B,'Capex to PA'!$A211,'CC Summary'!K:K)*$C211</f>
        <v>688742.40000000002</v>
      </c>
      <c r="E211" s="35"/>
      <c r="F211" s="135">
        <f>SUMIFS('CC Summary'!$K:$K,'CC Summary'!$A:$A,"Y",'CC Summary'!$B:$B,'Capex to PA'!$A211)*'Capex to PA'!$C211</f>
        <v>0</v>
      </c>
      <c r="G211" s="7">
        <f>SUMIF('CC Summary'!$B:$B,'Capex to PA'!$A211,'CC Summary'!O:O)*$C211</f>
        <v>4106.1492800255346</v>
      </c>
      <c r="H211" s="164">
        <f t="shared" si="24"/>
        <v>1.2080754499481535E-3</v>
      </c>
      <c r="I211" s="7">
        <f t="shared" si="25"/>
        <v>4106.1492800255346</v>
      </c>
      <c r="J211" s="59">
        <f t="shared" si="22"/>
        <v>4106.1492800255346</v>
      </c>
      <c r="L211" s="165">
        <f>SUMIF('CC Summary'!$B:$B,'Capex to PA'!$A211,'CC Summary'!H:H)*$C211</f>
        <v>0</v>
      </c>
      <c r="M211" s="165">
        <f>SUMIFS('CC Summary'!$H:$H,'CC Summary'!$A:$A,"Y",'CC Summary'!$B:$B,'Capex to PA'!$A211)*'Capex to PA'!$C211</f>
        <v>0</v>
      </c>
      <c r="N211" s="165">
        <f>SUMIF('CC Summary'!$B:$B,'Capex to PA'!$A211,'CC Summary'!P:P)*$C211</f>
        <v>0</v>
      </c>
      <c r="O211" s="165">
        <f t="shared" si="26"/>
        <v>0</v>
      </c>
      <c r="P211" s="165">
        <f t="shared" si="27"/>
        <v>0</v>
      </c>
      <c r="Q211" s="174">
        <f t="shared" si="23"/>
        <v>0</v>
      </c>
    </row>
    <row r="212" spans="1:17">
      <c r="A212" s="70" t="s">
        <v>260</v>
      </c>
      <c r="B212" s="9">
        <v>48305</v>
      </c>
      <c r="C212" s="32">
        <v>1E-3</v>
      </c>
      <c r="D212" s="7">
        <f>SUMIF('CC Summary'!$B:$B,'Capex to PA'!$A212,'CC Summary'!K:K)*$C212</f>
        <v>7174.4000000000005</v>
      </c>
      <c r="E212" s="35"/>
      <c r="F212" s="135">
        <f>SUMIFS('CC Summary'!$K:$K,'CC Summary'!$A:$A,"Y",'CC Summary'!$B:$B,'Capex to PA'!$A212)*'Capex to PA'!$C212</f>
        <v>0</v>
      </c>
      <c r="G212" s="7">
        <f>SUMIF('CC Summary'!$B:$B,'Capex to PA'!$A212,'CC Summary'!O:O)*$C212</f>
        <v>42.772388333599316</v>
      </c>
      <c r="H212" s="164">
        <f t="shared" si="24"/>
        <v>1.2584119270293264E-5</v>
      </c>
      <c r="I212" s="7">
        <f t="shared" si="25"/>
        <v>42.772388333599316</v>
      </c>
      <c r="J212" s="59">
        <f t="shared" si="22"/>
        <v>42.772388333599316</v>
      </c>
      <c r="L212" s="165">
        <f>SUMIF('CC Summary'!$B:$B,'Capex to PA'!$A212,'CC Summary'!H:H)*$C212</f>
        <v>0</v>
      </c>
      <c r="M212" s="165">
        <f>SUMIFS('CC Summary'!$H:$H,'CC Summary'!$A:$A,"Y",'CC Summary'!$B:$B,'Capex to PA'!$A212)*'Capex to PA'!$C212</f>
        <v>0</v>
      </c>
      <c r="N212" s="165">
        <f>SUMIF('CC Summary'!$B:$B,'Capex to PA'!$A212,'CC Summary'!P:P)*$C212</f>
        <v>0</v>
      </c>
      <c r="O212" s="165">
        <f t="shared" si="26"/>
        <v>0</v>
      </c>
      <c r="P212" s="165">
        <f t="shared" si="27"/>
        <v>0</v>
      </c>
      <c r="Q212" s="174">
        <f t="shared" si="23"/>
        <v>0</v>
      </c>
    </row>
    <row r="213" spans="1:17">
      <c r="A213" s="70" t="s">
        <v>260</v>
      </c>
      <c r="B213" s="9">
        <v>48601</v>
      </c>
      <c r="C213" s="32">
        <v>0</v>
      </c>
      <c r="D213" s="7">
        <f>SUMIF('CC Summary'!$B:$B,'Capex to PA'!$A213,'CC Summary'!K:K)*$C213</f>
        <v>0</v>
      </c>
      <c r="E213" s="35"/>
      <c r="F213" s="135">
        <f>SUMIFS('CC Summary'!$K:$K,'CC Summary'!$A:$A,"Y",'CC Summary'!$B:$B,'Capex to PA'!$A213)*'Capex to PA'!$C213</f>
        <v>0</v>
      </c>
      <c r="G213" s="7">
        <f>SUMIF('CC Summary'!$B:$B,'Capex to PA'!$A213,'CC Summary'!O:O)*$C213</f>
        <v>0</v>
      </c>
      <c r="H213" s="164">
        <f t="shared" si="24"/>
        <v>0</v>
      </c>
      <c r="I213" s="7">
        <f t="shared" si="25"/>
        <v>0</v>
      </c>
      <c r="J213" s="59">
        <f t="shared" si="22"/>
        <v>0</v>
      </c>
      <c r="L213" s="165">
        <f>SUMIF('CC Summary'!$B:$B,'Capex to PA'!$A213,'CC Summary'!H:H)*$C213</f>
        <v>0</v>
      </c>
      <c r="M213" s="165">
        <f>SUMIFS('CC Summary'!$H:$H,'CC Summary'!$A:$A,"Y",'CC Summary'!$B:$B,'Capex to PA'!$A213)*'Capex to PA'!$C213</f>
        <v>0</v>
      </c>
      <c r="N213" s="165">
        <f>SUMIF('CC Summary'!$B:$B,'Capex to PA'!$A213,'CC Summary'!P:P)*$C213</f>
        <v>0</v>
      </c>
      <c r="O213" s="165">
        <f t="shared" si="26"/>
        <v>0</v>
      </c>
      <c r="P213" s="165">
        <f t="shared" si="27"/>
        <v>0</v>
      </c>
      <c r="Q213" s="174">
        <f t="shared" si="23"/>
        <v>0</v>
      </c>
    </row>
    <row r="214" spans="1:17">
      <c r="A214" s="70" t="s">
        <v>260</v>
      </c>
      <c r="B214" s="9">
        <v>48801</v>
      </c>
      <c r="C214" s="32">
        <v>1E-3</v>
      </c>
      <c r="D214" s="7">
        <f>SUMIF('CC Summary'!$B:$B,'Capex to PA'!$A214,'CC Summary'!K:K)*$C214</f>
        <v>7174.4000000000005</v>
      </c>
      <c r="E214" s="35"/>
      <c r="F214" s="135">
        <f>SUMIFS('CC Summary'!$K:$K,'CC Summary'!$A:$A,"Y",'CC Summary'!$B:$B,'Capex to PA'!$A214)*'Capex to PA'!$C214</f>
        <v>0</v>
      </c>
      <c r="G214" s="7">
        <f>SUMIF('CC Summary'!$B:$B,'Capex to PA'!$A214,'CC Summary'!O:O)*$C214</f>
        <v>42.772388333599316</v>
      </c>
      <c r="H214" s="164">
        <f t="shared" si="24"/>
        <v>1.2584119270293264E-5</v>
      </c>
      <c r="I214" s="7">
        <f t="shared" si="25"/>
        <v>42.772388333599316</v>
      </c>
      <c r="J214" s="59">
        <f t="shared" si="22"/>
        <v>42.772388333599316</v>
      </c>
      <c r="L214" s="165">
        <f>SUMIF('CC Summary'!$B:$B,'Capex to PA'!$A214,'CC Summary'!H:H)*$C214</f>
        <v>0</v>
      </c>
      <c r="M214" s="165">
        <f>SUMIFS('CC Summary'!$H:$H,'CC Summary'!$A:$A,"Y",'CC Summary'!$B:$B,'Capex to PA'!$A214)*'Capex to PA'!$C214</f>
        <v>0</v>
      </c>
      <c r="N214" s="165">
        <f>SUMIF('CC Summary'!$B:$B,'Capex to PA'!$A214,'CC Summary'!P:P)*$C214</f>
        <v>0</v>
      </c>
      <c r="O214" s="165">
        <f t="shared" si="26"/>
        <v>0</v>
      </c>
      <c r="P214" s="165">
        <f t="shared" si="27"/>
        <v>0</v>
      </c>
      <c r="Q214" s="174">
        <f t="shared" si="23"/>
        <v>0</v>
      </c>
    </row>
    <row r="215" spans="1:17">
      <c r="A215" s="70" t="s">
        <v>260</v>
      </c>
      <c r="B215" s="9">
        <v>55200</v>
      </c>
      <c r="C215" s="32">
        <v>0</v>
      </c>
      <c r="D215" s="7">
        <f>SUMIF('CC Summary'!$B:$B,'Capex to PA'!$A215,'CC Summary'!K:K)*$C215</f>
        <v>0</v>
      </c>
      <c r="E215" s="35"/>
      <c r="F215" s="135">
        <f>SUMIFS('CC Summary'!$K:$K,'CC Summary'!$A:$A,"Y",'CC Summary'!$B:$B,'Capex to PA'!$A215)*'Capex to PA'!$C215</f>
        <v>0</v>
      </c>
      <c r="G215" s="7">
        <f>SUMIF('CC Summary'!$B:$B,'Capex to PA'!$A215,'CC Summary'!O:O)*$C215</f>
        <v>0</v>
      </c>
      <c r="H215" s="164">
        <f t="shared" si="24"/>
        <v>0</v>
      </c>
      <c r="I215" s="7">
        <f t="shared" si="25"/>
        <v>0</v>
      </c>
      <c r="J215" s="59">
        <f t="shared" si="22"/>
        <v>0</v>
      </c>
      <c r="L215" s="165">
        <f>SUMIF('CC Summary'!$B:$B,'Capex to PA'!$A215,'CC Summary'!H:H)*$C215</f>
        <v>0</v>
      </c>
      <c r="M215" s="165">
        <f>SUMIFS('CC Summary'!$H:$H,'CC Summary'!$A:$A,"Y",'CC Summary'!$B:$B,'Capex to PA'!$A215)*'Capex to PA'!$C215</f>
        <v>0</v>
      </c>
      <c r="N215" s="165">
        <f>SUMIF('CC Summary'!$B:$B,'Capex to PA'!$A215,'CC Summary'!P:P)*$C215</f>
        <v>0</v>
      </c>
      <c r="O215" s="165">
        <f t="shared" si="26"/>
        <v>0</v>
      </c>
      <c r="P215" s="165">
        <f t="shared" si="27"/>
        <v>0</v>
      </c>
      <c r="Q215" s="174">
        <f t="shared" si="23"/>
        <v>0</v>
      </c>
    </row>
    <row r="216" spans="1:17">
      <c r="A216" s="70" t="s">
        <v>360</v>
      </c>
      <c r="B216" s="33"/>
      <c r="C216" s="32">
        <v>1</v>
      </c>
      <c r="D216" s="7">
        <f>SUMIF('CC Summary'!$B:$B,'Capex to PA'!$A216,'CC Summary'!K:K)*$C216</f>
        <v>0</v>
      </c>
      <c r="E216" s="35"/>
      <c r="F216" s="135">
        <f>SUMIFS('CC Summary'!$K:$K,'CC Summary'!$A:$A,"Y",'CC Summary'!$B:$B,'Capex to PA'!$A216)*'Capex to PA'!$C216</f>
        <v>0</v>
      </c>
      <c r="G216" s="7">
        <f>SUMIF('CC Summary'!$B:$B,'Capex to PA'!$A216,'CC Summary'!O:O)*$C216</f>
        <v>0</v>
      </c>
      <c r="H216" s="164">
        <f t="shared" si="24"/>
        <v>0</v>
      </c>
      <c r="I216" s="7">
        <f t="shared" si="25"/>
        <v>0</v>
      </c>
      <c r="J216" s="59">
        <f t="shared" si="22"/>
        <v>0</v>
      </c>
      <c r="L216" s="165">
        <f>SUMIF('CC Summary'!$B:$B,'Capex to PA'!$A216,'CC Summary'!H:H)*$C216</f>
        <v>0</v>
      </c>
      <c r="M216" s="165">
        <f>SUMIFS('CC Summary'!$H:$H,'CC Summary'!$A:$A,"Y",'CC Summary'!$B:$B,'Capex to PA'!$A216)*'Capex to PA'!$C216</f>
        <v>0</v>
      </c>
      <c r="N216" s="165">
        <f>SUMIF('CC Summary'!$B:$B,'Capex to PA'!$A216,'CC Summary'!P:P)*$C216</f>
        <v>0</v>
      </c>
      <c r="O216" s="165">
        <f t="shared" si="26"/>
        <v>0</v>
      </c>
      <c r="P216" s="165">
        <f t="shared" si="27"/>
        <v>0</v>
      </c>
      <c r="Q216" s="174">
        <f t="shared" si="23"/>
        <v>0</v>
      </c>
    </row>
    <row r="217" spans="1:17">
      <c r="A217" s="70" t="s">
        <v>263</v>
      </c>
      <c r="B217" s="9">
        <v>47502</v>
      </c>
      <c r="C217" s="32">
        <v>2E-3</v>
      </c>
      <c r="D217" s="7">
        <f>SUMIF('CC Summary'!$B:$B,'Capex to PA'!$A217,'CC Summary'!K:K)*$C217</f>
        <v>30244</v>
      </c>
      <c r="E217" s="35"/>
      <c r="F217" s="135">
        <f>SUMIFS('CC Summary'!$K:$K,'CC Summary'!$A:$A,"Y",'CC Summary'!$B:$B,'Capex to PA'!$A217)*'Capex to PA'!$C217</f>
        <v>0</v>
      </c>
      <c r="G217" s="7">
        <f>SUMIF('CC Summary'!$B:$B,'Capex to PA'!$A217,'CC Summary'!O:O)*$C217</f>
        <v>180.30889172075405</v>
      </c>
      <c r="H217" s="164">
        <f t="shared" si="24"/>
        <v>5.3048910460909557E-5</v>
      </c>
      <c r="I217" s="7">
        <f t="shared" si="25"/>
        <v>180.30889172075405</v>
      </c>
      <c r="J217" s="59">
        <f t="shared" si="22"/>
        <v>180.30889172075405</v>
      </c>
      <c r="L217" s="165">
        <f>SUMIF('CC Summary'!$B:$B,'Capex to PA'!$A217,'CC Summary'!H:H)*$C217</f>
        <v>0</v>
      </c>
      <c r="M217" s="165">
        <f>SUMIFS('CC Summary'!$H:$H,'CC Summary'!$A:$A,"Y",'CC Summary'!$B:$B,'Capex to PA'!$A217)*'Capex to PA'!$C217</f>
        <v>0</v>
      </c>
      <c r="N217" s="165">
        <f>SUMIF('CC Summary'!$B:$B,'Capex to PA'!$A217,'CC Summary'!P:P)*$C217</f>
        <v>0</v>
      </c>
      <c r="O217" s="165">
        <f t="shared" si="26"/>
        <v>0</v>
      </c>
      <c r="P217" s="165">
        <f t="shared" si="27"/>
        <v>0</v>
      </c>
      <c r="Q217" s="174">
        <f t="shared" si="23"/>
        <v>0</v>
      </c>
    </row>
    <row r="218" spans="1:17">
      <c r="A218" s="70" t="s">
        <v>263</v>
      </c>
      <c r="B218" s="9">
        <v>48200</v>
      </c>
      <c r="C218" s="32">
        <v>0</v>
      </c>
      <c r="D218" s="7">
        <f>SUMIF('CC Summary'!$B:$B,'Capex to PA'!$A218,'CC Summary'!K:K)*$C218</f>
        <v>0</v>
      </c>
      <c r="E218" s="35"/>
      <c r="F218" s="135">
        <f>SUMIFS('CC Summary'!$K:$K,'CC Summary'!$A:$A,"Y",'CC Summary'!$B:$B,'Capex to PA'!$A218)*'Capex to PA'!$C218</f>
        <v>0</v>
      </c>
      <c r="G218" s="7">
        <f>SUMIF('CC Summary'!$B:$B,'Capex to PA'!$A218,'CC Summary'!O:O)*$C218</f>
        <v>0</v>
      </c>
      <c r="H218" s="164">
        <f t="shared" si="24"/>
        <v>0</v>
      </c>
      <c r="I218" s="7">
        <f t="shared" si="25"/>
        <v>0</v>
      </c>
      <c r="J218" s="59">
        <f t="shared" si="22"/>
        <v>0</v>
      </c>
      <c r="L218" s="165">
        <f>SUMIF('CC Summary'!$B:$B,'Capex to PA'!$A218,'CC Summary'!H:H)*$C218</f>
        <v>0</v>
      </c>
      <c r="M218" s="165">
        <f>SUMIFS('CC Summary'!$H:$H,'CC Summary'!$A:$A,"Y",'CC Summary'!$B:$B,'Capex to PA'!$A218)*'Capex to PA'!$C218</f>
        <v>0</v>
      </c>
      <c r="N218" s="165">
        <f>SUMIF('CC Summary'!$B:$B,'Capex to PA'!$A218,'CC Summary'!P:P)*$C218</f>
        <v>0</v>
      </c>
      <c r="O218" s="165">
        <f t="shared" si="26"/>
        <v>0</v>
      </c>
      <c r="P218" s="165">
        <f t="shared" si="27"/>
        <v>0</v>
      </c>
      <c r="Q218" s="174">
        <f t="shared" si="23"/>
        <v>0</v>
      </c>
    </row>
    <row r="219" spans="1:17">
      <c r="A219" s="70" t="s">
        <v>263</v>
      </c>
      <c r="B219" s="9">
        <v>48304</v>
      </c>
      <c r="C219" s="32">
        <v>0.48399999999999999</v>
      </c>
      <c r="D219" s="7">
        <f>SUMIF('CC Summary'!$B:$B,'Capex to PA'!$A219,'CC Summary'!K:K)*$C219</f>
        <v>7319048</v>
      </c>
      <c r="E219" s="35"/>
      <c r="F219" s="135">
        <f>SUMIFS('CC Summary'!$K:$K,'CC Summary'!$A:$A,"Y",'CC Summary'!$B:$B,'Capex to PA'!$A219)*'Capex to PA'!$C219</f>
        <v>0</v>
      </c>
      <c r="G219" s="7">
        <f>SUMIF('CC Summary'!$B:$B,'Capex to PA'!$A219,'CC Summary'!O:O)*$C219</f>
        <v>43634.751796422475</v>
      </c>
      <c r="H219" s="164">
        <f t="shared" si="24"/>
        <v>1.2837836331540111E-2</v>
      </c>
      <c r="I219" s="7">
        <f t="shared" si="25"/>
        <v>43634.751796422475</v>
      </c>
      <c r="J219" s="59">
        <f t="shared" si="22"/>
        <v>43634.751796422475</v>
      </c>
      <c r="L219" s="165">
        <f>SUMIF('CC Summary'!$B:$B,'Capex to PA'!$A219,'CC Summary'!H:H)*$C219</f>
        <v>0</v>
      </c>
      <c r="M219" s="165">
        <f>SUMIFS('CC Summary'!$H:$H,'CC Summary'!$A:$A,"Y",'CC Summary'!$B:$B,'Capex to PA'!$A219)*'Capex to PA'!$C219</f>
        <v>0</v>
      </c>
      <c r="N219" s="165">
        <f>SUMIF('CC Summary'!$B:$B,'Capex to PA'!$A219,'CC Summary'!P:P)*$C219</f>
        <v>0</v>
      </c>
      <c r="O219" s="165">
        <f t="shared" si="26"/>
        <v>0</v>
      </c>
      <c r="P219" s="165">
        <f t="shared" si="27"/>
        <v>0</v>
      </c>
      <c r="Q219" s="174">
        <f t="shared" si="23"/>
        <v>0</v>
      </c>
    </row>
    <row r="220" spans="1:17">
      <c r="A220" s="70" t="s">
        <v>263</v>
      </c>
      <c r="B220" s="9">
        <v>48305</v>
      </c>
      <c r="C220" s="32">
        <v>0.501</v>
      </c>
      <c r="D220" s="7">
        <f>SUMIF('CC Summary'!$B:$B,'Capex to PA'!$A220,'CC Summary'!K:K)*$C220</f>
        <v>7576122</v>
      </c>
      <c r="E220" s="35"/>
      <c r="F220" s="135">
        <f>SUMIFS('CC Summary'!$K:$K,'CC Summary'!$A:$A,"Y",'CC Summary'!$B:$B,'Capex to PA'!$A220)*'Capex to PA'!$C220</f>
        <v>0</v>
      </c>
      <c r="G220" s="7">
        <f>SUMIF('CC Summary'!$B:$B,'Capex to PA'!$A220,'CC Summary'!O:O)*$C220</f>
        <v>45167.377376048884</v>
      </c>
      <c r="H220" s="164">
        <f t="shared" si="24"/>
        <v>1.3288752070457842E-2</v>
      </c>
      <c r="I220" s="7">
        <f t="shared" si="25"/>
        <v>45167.377376048884</v>
      </c>
      <c r="J220" s="59">
        <f t="shared" si="22"/>
        <v>45167.377376048884</v>
      </c>
      <c r="L220" s="165">
        <f>SUMIF('CC Summary'!$B:$B,'Capex to PA'!$A220,'CC Summary'!H:H)*$C220</f>
        <v>0</v>
      </c>
      <c r="M220" s="165">
        <f>SUMIFS('CC Summary'!$H:$H,'CC Summary'!$A:$A,"Y",'CC Summary'!$B:$B,'Capex to PA'!$A220)*'Capex to PA'!$C220</f>
        <v>0</v>
      </c>
      <c r="N220" s="165">
        <f>SUMIF('CC Summary'!$B:$B,'Capex to PA'!$A220,'CC Summary'!P:P)*$C220</f>
        <v>0</v>
      </c>
      <c r="O220" s="165">
        <f t="shared" si="26"/>
        <v>0</v>
      </c>
      <c r="P220" s="165">
        <f t="shared" si="27"/>
        <v>0</v>
      </c>
      <c r="Q220" s="174">
        <f t="shared" si="23"/>
        <v>0</v>
      </c>
    </row>
    <row r="221" spans="1:17">
      <c r="A221" s="70" t="s">
        <v>263</v>
      </c>
      <c r="B221" s="9">
        <v>48801</v>
      </c>
      <c r="C221" s="32">
        <v>1.2999999999999999E-2</v>
      </c>
      <c r="D221" s="7">
        <f>SUMIF('CC Summary'!$B:$B,'Capex to PA'!$A221,'CC Summary'!K:K)*$C221</f>
        <v>196586</v>
      </c>
      <c r="E221" s="35"/>
      <c r="F221" s="135">
        <f>SUMIFS('CC Summary'!$K:$K,'CC Summary'!$A:$A,"Y",'CC Summary'!$B:$B,'Capex to PA'!$A221)*'Capex to PA'!$C221</f>
        <v>0</v>
      </c>
      <c r="G221" s="7">
        <f>SUMIF('CC Summary'!$B:$B,'Capex to PA'!$A221,'CC Summary'!O:O)*$C221</f>
        <v>1172.0077961849013</v>
      </c>
      <c r="H221" s="164">
        <f t="shared" si="24"/>
        <v>3.4481791799591212E-4</v>
      </c>
      <c r="I221" s="7">
        <f t="shared" si="25"/>
        <v>1172.0077961849013</v>
      </c>
      <c r="J221" s="59">
        <f t="shared" si="22"/>
        <v>1172.0077961849013</v>
      </c>
      <c r="L221" s="165">
        <f>SUMIF('CC Summary'!$B:$B,'Capex to PA'!$A221,'CC Summary'!H:H)*$C221</f>
        <v>0</v>
      </c>
      <c r="M221" s="165">
        <f>SUMIFS('CC Summary'!$H:$H,'CC Summary'!$A:$A,"Y",'CC Summary'!$B:$B,'Capex to PA'!$A221)*'Capex to PA'!$C221</f>
        <v>0</v>
      </c>
      <c r="N221" s="165">
        <f>SUMIF('CC Summary'!$B:$B,'Capex to PA'!$A221,'CC Summary'!P:P)*$C221</f>
        <v>0</v>
      </c>
      <c r="O221" s="165">
        <f t="shared" si="26"/>
        <v>0</v>
      </c>
      <c r="P221" s="165">
        <f t="shared" si="27"/>
        <v>0</v>
      </c>
      <c r="Q221" s="174">
        <f t="shared" si="23"/>
        <v>0</v>
      </c>
    </row>
    <row r="222" spans="1:17">
      <c r="A222" s="70" t="s">
        <v>361</v>
      </c>
      <c r="B222" s="33"/>
      <c r="C222" s="32">
        <v>1</v>
      </c>
      <c r="D222" s="7">
        <f>SUMIF('CC Summary'!$B:$B,'Capex to PA'!$A222,'CC Summary'!K:K)*$C222</f>
        <v>0</v>
      </c>
      <c r="E222" s="35"/>
      <c r="F222" s="135">
        <f>SUMIFS('CC Summary'!$K:$K,'CC Summary'!$A:$A,"Y",'CC Summary'!$B:$B,'Capex to PA'!$A222)*'Capex to PA'!$C222</f>
        <v>0</v>
      </c>
      <c r="G222" s="7">
        <f>SUMIF('CC Summary'!$B:$B,'Capex to PA'!$A222,'CC Summary'!O:O)*$C222</f>
        <v>0</v>
      </c>
      <c r="H222" s="164">
        <f t="shared" si="24"/>
        <v>0</v>
      </c>
      <c r="I222" s="7">
        <f t="shared" si="25"/>
        <v>0</v>
      </c>
      <c r="J222" s="59">
        <f t="shared" si="22"/>
        <v>0</v>
      </c>
      <c r="L222" s="165">
        <f>SUMIF('CC Summary'!$B:$B,'Capex to PA'!$A222,'CC Summary'!H:H)*$C222</f>
        <v>0</v>
      </c>
      <c r="M222" s="165">
        <f>SUMIFS('CC Summary'!$H:$H,'CC Summary'!$A:$A,"Y",'CC Summary'!$B:$B,'Capex to PA'!$A222)*'Capex to PA'!$C222</f>
        <v>0</v>
      </c>
      <c r="N222" s="165">
        <f>SUMIF('CC Summary'!$B:$B,'Capex to PA'!$A222,'CC Summary'!P:P)*$C222</f>
        <v>0</v>
      </c>
      <c r="O222" s="165">
        <f t="shared" si="26"/>
        <v>0</v>
      </c>
      <c r="P222" s="165">
        <f t="shared" si="27"/>
        <v>0</v>
      </c>
      <c r="Q222" s="174">
        <f t="shared" si="23"/>
        <v>0</v>
      </c>
    </row>
    <row r="223" spans="1:17">
      <c r="A223" s="70" t="s">
        <v>266</v>
      </c>
      <c r="B223" s="9">
        <v>45000</v>
      </c>
      <c r="C223" s="32">
        <v>0</v>
      </c>
      <c r="D223" s="7">
        <f>SUMIF('CC Summary'!$B:$B,'Capex to PA'!$A223,'CC Summary'!K:K)*$C223</f>
        <v>0</v>
      </c>
      <c r="E223" s="35"/>
      <c r="F223" s="135">
        <f>SUMIFS('CC Summary'!$K:$K,'CC Summary'!$A:$A,"Y",'CC Summary'!$B:$B,'Capex to PA'!$A223)*'Capex to PA'!$C223</f>
        <v>0</v>
      </c>
      <c r="G223" s="7">
        <f>SUMIF('CC Summary'!$B:$B,'Capex to PA'!$A223,'CC Summary'!O:O)*$C223</f>
        <v>0</v>
      </c>
      <c r="H223" s="164">
        <f t="shared" si="24"/>
        <v>0</v>
      </c>
      <c r="I223" s="7">
        <f t="shared" si="25"/>
        <v>0</v>
      </c>
      <c r="J223" s="59">
        <f t="shared" si="22"/>
        <v>0</v>
      </c>
      <c r="L223" s="165">
        <f>SUMIF('CC Summary'!$B:$B,'Capex to PA'!$A223,'CC Summary'!H:H)*$C223</f>
        <v>0</v>
      </c>
      <c r="M223" s="165">
        <f>SUMIFS('CC Summary'!$H:$H,'CC Summary'!$A:$A,"Y",'CC Summary'!$B:$B,'Capex to PA'!$A223)*'Capex to PA'!$C223</f>
        <v>0</v>
      </c>
      <c r="N223" s="165">
        <f>SUMIF('CC Summary'!$B:$B,'Capex to PA'!$A223,'CC Summary'!P:P)*$C223</f>
        <v>0</v>
      </c>
      <c r="O223" s="165">
        <f t="shared" si="26"/>
        <v>0</v>
      </c>
      <c r="P223" s="165">
        <f t="shared" si="27"/>
        <v>0</v>
      </c>
      <c r="Q223" s="174">
        <f t="shared" si="23"/>
        <v>0</v>
      </c>
    </row>
    <row r="224" spans="1:17">
      <c r="A224" s="70" t="s">
        <v>266</v>
      </c>
      <c r="B224" s="9">
        <v>45200</v>
      </c>
      <c r="C224" s="32">
        <v>2.5999999999999999E-2</v>
      </c>
      <c r="D224" s="7">
        <f>SUMIF('CC Summary'!$B:$B,'Capex to PA'!$A224,'CC Summary'!K:K)*$C224</f>
        <v>3319368.88062</v>
      </c>
      <c r="E224" s="35"/>
      <c r="F224" s="135">
        <f>SUMIFS('CC Summary'!$K:$K,'CC Summary'!$A:$A,"Y",'CC Summary'!$B:$B,'Capex to PA'!$A224)*'Capex to PA'!$C224</f>
        <v>0</v>
      </c>
      <c r="G224" s="7">
        <f>SUMIF('CC Summary'!$B:$B,'Capex to PA'!$A224,'CC Summary'!O:O)*$C224</f>
        <v>19789.436717264649</v>
      </c>
      <c r="H224" s="164">
        <f t="shared" si="24"/>
        <v>5.8222755764693801E-3</v>
      </c>
      <c r="I224" s="7">
        <f t="shared" si="25"/>
        <v>19789.436717264649</v>
      </c>
      <c r="J224" s="59">
        <f t="shared" si="22"/>
        <v>19789.436717264649</v>
      </c>
      <c r="L224" s="165">
        <f>SUMIF('CC Summary'!$B:$B,'Capex to PA'!$A224,'CC Summary'!H:H)*$C224</f>
        <v>0</v>
      </c>
      <c r="M224" s="165">
        <f>SUMIFS('CC Summary'!$H:$H,'CC Summary'!$A:$A,"Y",'CC Summary'!$B:$B,'Capex to PA'!$A224)*'Capex to PA'!$C224</f>
        <v>0</v>
      </c>
      <c r="N224" s="165">
        <f>SUMIF('CC Summary'!$B:$B,'Capex to PA'!$A224,'CC Summary'!P:P)*$C224</f>
        <v>0</v>
      </c>
      <c r="O224" s="165">
        <f t="shared" si="26"/>
        <v>0</v>
      </c>
      <c r="P224" s="165">
        <f t="shared" si="27"/>
        <v>0</v>
      </c>
      <c r="Q224" s="174">
        <f t="shared" si="23"/>
        <v>0</v>
      </c>
    </row>
    <row r="225" spans="1:17">
      <c r="A225" s="70" t="s">
        <v>266</v>
      </c>
      <c r="B225" s="9">
        <v>45300</v>
      </c>
      <c r="C225" s="32">
        <v>0.105</v>
      </c>
      <c r="D225" s="7">
        <f>SUMIF('CC Summary'!$B:$B,'Capex to PA'!$A225,'CC Summary'!K:K)*$C225</f>
        <v>13405143.55635</v>
      </c>
      <c r="E225" s="35"/>
      <c r="F225" s="135">
        <f>SUMIFS('CC Summary'!$K:$K,'CC Summary'!$A:$A,"Y",'CC Summary'!$B:$B,'Capex to PA'!$A225)*'Capex to PA'!$C225</f>
        <v>0</v>
      </c>
      <c r="G225" s="7">
        <f>SUMIF('CC Summary'!$B:$B,'Capex to PA'!$A225,'CC Summary'!O:O)*$C225</f>
        <v>79918.879050491858</v>
      </c>
      <c r="H225" s="164">
        <f t="shared" si="24"/>
        <v>2.3513035981895577E-2</v>
      </c>
      <c r="I225" s="7">
        <f t="shared" si="25"/>
        <v>79918.879050491858</v>
      </c>
      <c r="J225" s="59">
        <f t="shared" si="22"/>
        <v>79918.879050491858</v>
      </c>
      <c r="L225" s="165">
        <f>SUMIF('CC Summary'!$B:$B,'Capex to PA'!$A225,'CC Summary'!H:H)*$C225</f>
        <v>0</v>
      </c>
      <c r="M225" s="165">
        <f>SUMIFS('CC Summary'!$H:$H,'CC Summary'!$A:$A,"Y",'CC Summary'!$B:$B,'Capex to PA'!$A225)*'Capex to PA'!$C225</f>
        <v>0</v>
      </c>
      <c r="N225" s="165">
        <f>SUMIF('CC Summary'!$B:$B,'Capex to PA'!$A225,'CC Summary'!P:P)*$C225</f>
        <v>0</v>
      </c>
      <c r="O225" s="165">
        <f t="shared" si="26"/>
        <v>0</v>
      </c>
      <c r="P225" s="165">
        <f t="shared" si="27"/>
        <v>0</v>
      </c>
      <c r="Q225" s="174">
        <f t="shared" si="23"/>
        <v>0</v>
      </c>
    </row>
    <row r="226" spans="1:17">
      <c r="A226" s="70" t="s">
        <v>266</v>
      </c>
      <c r="B226" s="9">
        <v>45500</v>
      </c>
      <c r="C226" s="32">
        <f>12.1%-0.3%</f>
        <v>0.11799999999999999</v>
      </c>
      <c r="D226" s="7">
        <f>SUMIF('CC Summary'!$B:$B,'Capex to PA'!$A226,'CC Summary'!K:K)*$C226</f>
        <v>15064827.99666</v>
      </c>
      <c r="E226" s="35"/>
      <c r="F226" s="135">
        <f>SUMIFS('CC Summary'!$K:$K,'CC Summary'!$A:$A,"Y",'CC Summary'!$B:$B,'Capex to PA'!$A226)*'Capex to PA'!$C226</f>
        <v>0</v>
      </c>
      <c r="G226" s="7">
        <f>SUMIF('CC Summary'!$B:$B,'Capex to PA'!$A226,'CC Summary'!O:O)*$C226</f>
        <v>89813.597409124181</v>
      </c>
      <c r="H226" s="164">
        <f t="shared" si="24"/>
        <v>2.6424173770130264E-2</v>
      </c>
      <c r="I226" s="7">
        <f t="shared" si="25"/>
        <v>89813.597409124181</v>
      </c>
      <c r="J226" s="59">
        <f t="shared" si="22"/>
        <v>89813.597409124181</v>
      </c>
      <c r="L226" s="165">
        <f>SUMIF('CC Summary'!$B:$B,'Capex to PA'!$A226,'CC Summary'!H:H)*$C226</f>
        <v>0</v>
      </c>
      <c r="M226" s="165">
        <f>SUMIFS('CC Summary'!$H:$H,'CC Summary'!$A:$A,"Y",'CC Summary'!$B:$B,'Capex to PA'!$A226)*'Capex to PA'!$C226</f>
        <v>0</v>
      </c>
      <c r="N226" s="165">
        <f>SUMIF('CC Summary'!$B:$B,'Capex to PA'!$A226,'CC Summary'!P:P)*$C226</f>
        <v>0</v>
      </c>
      <c r="O226" s="165">
        <f t="shared" si="26"/>
        <v>0</v>
      </c>
      <c r="P226" s="165">
        <f t="shared" si="27"/>
        <v>0</v>
      </c>
      <c r="Q226" s="174">
        <f t="shared" si="23"/>
        <v>0</v>
      </c>
    </row>
    <row r="227" spans="1:17">
      <c r="A227" s="70" t="s">
        <v>266</v>
      </c>
      <c r="B227" s="9">
        <v>45600</v>
      </c>
      <c r="C227" s="32">
        <v>1E-3</v>
      </c>
      <c r="D227" s="7">
        <f>SUMIF('CC Summary'!$B:$B,'Capex to PA'!$A227,'CC Summary'!K:K)*$C227</f>
        <v>127668.03387000001</v>
      </c>
      <c r="E227" s="35"/>
      <c r="F227" s="135">
        <f>SUMIFS('CC Summary'!$K:$K,'CC Summary'!$A:$A,"Y",'CC Summary'!$B:$B,'Capex to PA'!$A227)*'Capex to PA'!$C227</f>
        <v>0</v>
      </c>
      <c r="G227" s="7">
        <f>SUMIF('CC Summary'!$B:$B,'Capex to PA'!$A227,'CC Summary'!O:O)*$C227</f>
        <v>761.13218143325582</v>
      </c>
      <c r="H227" s="164">
        <f t="shared" si="24"/>
        <v>2.2393367601805311E-4</v>
      </c>
      <c r="I227" s="7">
        <f t="shared" si="25"/>
        <v>761.13218143325582</v>
      </c>
      <c r="J227" s="59">
        <f t="shared" si="22"/>
        <v>761.13218143325582</v>
      </c>
      <c r="L227" s="165">
        <f>SUMIF('CC Summary'!$B:$B,'Capex to PA'!$A227,'CC Summary'!H:H)*$C227</f>
        <v>0</v>
      </c>
      <c r="M227" s="165">
        <f>SUMIFS('CC Summary'!$H:$H,'CC Summary'!$A:$A,"Y",'CC Summary'!$B:$B,'Capex to PA'!$A227)*'Capex to PA'!$C227</f>
        <v>0</v>
      </c>
      <c r="N227" s="165">
        <f>SUMIF('CC Summary'!$B:$B,'Capex to PA'!$A227,'CC Summary'!P:P)*$C227</f>
        <v>0</v>
      </c>
      <c r="O227" s="165">
        <f t="shared" si="26"/>
        <v>0</v>
      </c>
      <c r="P227" s="165">
        <f t="shared" si="27"/>
        <v>0</v>
      </c>
      <c r="Q227" s="174">
        <f t="shared" si="23"/>
        <v>0</v>
      </c>
    </row>
    <row r="228" spans="1:17">
      <c r="A228" s="70" t="s">
        <v>266</v>
      </c>
      <c r="B228" s="9">
        <v>45700</v>
      </c>
      <c r="C228" s="32">
        <v>8.1000000000000003E-2</v>
      </c>
      <c r="D228" s="7">
        <f>SUMIF('CC Summary'!$B:$B,'Capex to PA'!$A228,'CC Summary'!K:K)*$C228</f>
        <v>10341110.74347</v>
      </c>
      <c r="E228" s="35"/>
      <c r="F228" s="135">
        <f>SUMIFS('CC Summary'!$K:$K,'CC Summary'!$A:$A,"Y",'CC Summary'!$B:$B,'Capex to PA'!$A228)*'Capex to PA'!$C228</f>
        <v>0</v>
      </c>
      <c r="G228" s="7">
        <f>SUMIF('CC Summary'!$B:$B,'Capex to PA'!$A228,'CC Summary'!O:O)*$C228</f>
        <v>61651.706696093723</v>
      </c>
      <c r="H228" s="164">
        <f t="shared" si="24"/>
        <v>1.8138627757462302E-2</v>
      </c>
      <c r="I228" s="7">
        <f t="shared" si="25"/>
        <v>61651.706696093723</v>
      </c>
      <c r="J228" s="59">
        <f t="shared" si="22"/>
        <v>61651.706696093723</v>
      </c>
      <c r="L228" s="165">
        <f>SUMIF('CC Summary'!$B:$B,'Capex to PA'!$A228,'CC Summary'!H:H)*$C228</f>
        <v>0</v>
      </c>
      <c r="M228" s="165">
        <f>SUMIFS('CC Summary'!$H:$H,'CC Summary'!$A:$A,"Y",'CC Summary'!$B:$B,'Capex to PA'!$A228)*'Capex to PA'!$C228</f>
        <v>0</v>
      </c>
      <c r="N228" s="165">
        <f>SUMIF('CC Summary'!$B:$B,'Capex to PA'!$A228,'CC Summary'!P:P)*$C228</f>
        <v>0</v>
      </c>
      <c r="O228" s="165">
        <f t="shared" si="26"/>
        <v>0</v>
      </c>
      <c r="P228" s="165">
        <f t="shared" si="27"/>
        <v>0</v>
      </c>
      <c r="Q228" s="174">
        <f t="shared" si="23"/>
        <v>0</v>
      </c>
    </row>
    <row r="229" spans="1:17">
      <c r="A229" s="70" t="s">
        <v>266</v>
      </c>
      <c r="B229" s="9">
        <v>46000</v>
      </c>
      <c r="C229" s="32">
        <v>0</v>
      </c>
      <c r="D229" s="7">
        <f>SUMIF('CC Summary'!$B:$B,'Capex to PA'!$A229,'CC Summary'!K:K)*$C229</f>
        <v>0</v>
      </c>
      <c r="E229" s="35"/>
      <c r="F229" s="135">
        <f>SUMIFS('CC Summary'!$K:$K,'CC Summary'!$A:$A,"Y",'CC Summary'!$B:$B,'Capex to PA'!$A229)*'Capex to PA'!$C229</f>
        <v>0</v>
      </c>
      <c r="G229" s="7">
        <f>SUMIF('CC Summary'!$B:$B,'Capex to PA'!$A229,'CC Summary'!O:O)*$C229</f>
        <v>0</v>
      </c>
      <c r="H229" s="164">
        <f t="shared" si="24"/>
        <v>0</v>
      </c>
      <c r="I229" s="7">
        <f t="shared" si="25"/>
        <v>0</v>
      </c>
      <c r="J229" s="59">
        <f t="shared" ref="J229:J256" si="30">SUM(F229,I229)</f>
        <v>0</v>
      </c>
      <c r="L229" s="165">
        <f>SUMIF('CC Summary'!$B:$B,'Capex to PA'!$A229,'CC Summary'!H:H)*$C229</f>
        <v>0</v>
      </c>
      <c r="M229" s="165">
        <f>SUMIFS('CC Summary'!$H:$H,'CC Summary'!$A:$A,"Y",'CC Summary'!$B:$B,'Capex to PA'!$A229)*'Capex to PA'!$C229</f>
        <v>0</v>
      </c>
      <c r="N229" s="165">
        <f>SUMIF('CC Summary'!$B:$B,'Capex to PA'!$A229,'CC Summary'!P:P)*$C229</f>
        <v>0</v>
      </c>
      <c r="O229" s="165">
        <f t="shared" si="26"/>
        <v>0</v>
      </c>
      <c r="P229" s="165">
        <f t="shared" si="27"/>
        <v>0</v>
      </c>
      <c r="Q229" s="174">
        <f t="shared" ref="Q229:Q256" si="31">SUM(M229,P229)</f>
        <v>0</v>
      </c>
    </row>
    <row r="230" spans="1:17">
      <c r="A230" s="70" t="s">
        <v>266</v>
      </c>
      <c r="B230" s="9">
        <v>46100</v>
      </c>
      <c r="C230" s="32">
        <v>1.0999999999999999E-2</v>
      </c>
      <c r="D230" s="7">
        <f>SUMIF('CC Summary'!$B:$B,'Capex to PA'!$A230,'CC Summary'!K:K)*$C230</f>
        <v>1404348.3725699999</v>
      </c>
      <c r="E230" s="35"/>
      <c r="F230" s="135">
        <f>SUMIFS('CC Summary'!$K:$K,'CC Summary'!$A:$A,"Y",'CC Summary'!$B:$B,'Capex to PA'!$A230)*'Capex to PA'!$C230</f>
        <v>0</v>
      </c>
      <c r="G230" s="7">
        <f>SUMIF('CC Summary'!$B:$B,'Capex to PA'!$A230,'CC Summary'!O:O)*$C230</f>
        <v>8372.4539957658126</v>
      </c>
      <c r="H230" s="164">
        <f t="shared" si="24"/>
        <v>2.4632704361985838E-3</v>
      </c>
      <c r="I230" s="7">
        <f t="shared" si="25"/>
        <v>8372.4539957658126</v>
      </c>
      <c r="J230" s="59">
        <f t="shared" si="30"/>
        <v>8372.4539957658126</v>
      </c>
      <c r="L230" s="165">
        <f>SUMIF('CC Summary'!$B:$B,'Capex to PA'!$A230,'CC Summary'!H:H)*$C230</f>
        <v>0</v>
      </c>
      <c r="M230" s="165">
        <f>SUMIFS('CC Summary'!$H:$H,'CC Summary'!$A:$A,"Y",'CC Summary'!$B:$B,'Capex to PA'!$A230)*'Capex to PA'!$C230</f>
        <v>0</v>
      </c>
      <c r="N230" s="165">
        <f>SUMIF('CC Summary'!$B:$B,'Capex to PA'!$A230,'CC Summary'!P:P)*$C230</f>
        <v>0</v>
      </c>
      <c r="O230" s="165">
        <f t="shared" si="26"/>
        <v>0</v>
      </c>
      <c r="P230" s="165">
        <f t="shared" si="27"/>
        <v>0</v>
      </c>
      <c r="Q230" s="174">
        <f t="shared" si="31"/>
        <v>0</v>
      </c>
    </row>
    <row r="231" spans="1:17">
      <c r="A231" s="70" t="s">
        <v>266</v>
      </c>
      <c r="B231" s="9">
        <v>46200</v>
      </c>
      <c r="C231" s="32">
        <v>0</v>
      </c>
      <c r="D231" s="7">
        <f>SUMIF('CC Summary'!$B:$B,'Capex to PA'!$A231,'CC Summary'!K:K)*$C231</f>
        <v>0</v>
      </c>
      <c r="E231" s="35"/>
      <c r="F231" s="135">
        <f>SUMIFS('CC Summary'!$K:$K,'CC Summary'!$A:$A,"Y",'CC Summary'!$B:$B,'Capex to PA'!$A231)*'Capex to PA'!$C231</f>
        <v>0</v>
      </c>
      <c r="G231" s="7">
        <f>SUMIF('CC Summary'!$B:$B,'Capex to PA'!$A231,'CC Summary'!O:O)*$C231</f>
        <v>0</v>
      </c>
      <c r="H231" s="164">
        <f t="shared" si="24"/>
        <v>0</v>
      </c>
      <c r="I231" s="7">
        <f t="shared" si="25"/>
        <v>0</v>
      </c>
      <c r="J231" s="59">
        <f t="shared" si="30"/>
        <v>0</v>
      </c>
      <c r="L231" s="165">
        <f>SUMIF('CC Summary'!$B:$B,'Capex to PA'!$A231,'CC Summary'!H:H)*$C231</f>
        <v>0</v>
      </c>
      <c r="M231" s="165">
        <f>SUMIFS('CC Summary'!$H:$H,'CC Summary'!$A:$A,"Y",'CC Summary'!$B:$B,'Capex to PA'!$A231)*'Capex to PA'!$C231</f>
        <v>0</v>
      </c>
      <c r="N231" s="165">
        <f>SUMIF('CC Summary'!$B:$B,'Capex to PA'!$A231,'CC Summary'!P:P)*$C231</f>
        <v>0</v>
      </c>
      <c r="O231" s="165">
        <f t="shared" si="26"/>
        <v>0</v>
      </c>
      <c r="P231" s="165">
        <f t="shared" si="27"/>
        <v>0</v>
      </c>
      <c r="Q231" s="174">
        <f t="shared" si="31"/>
        <v>0</v>
      </c>
    </row>
    <row r="232" spans="1:17">
      <c r="A232" s="70" t="s">
        <v>266</v>
      </c>
      <c r="B232" s="9">
        <v>46501</v>
      </c>
      <c r="C232" s="32">
        <f>49.6%-1.5%</f>
        <v>0.48099999999999998</v>
      </c>
      <c r="D232" s="7">
        <f>SUMIF('CC Summary'!$B:$B,'Capex to PA'!$A232,'CC Summary'!K:K)*$C232</f>
        <v>61408324.291469999</v>
      </c>
      <c r="E232" s="35"/>
      <c r="F232" s="135">
        <f>SUMIFS('CC Summary'!$K:$K,'CC Summary'!$A:$A,"Y",'CC Summary'!$B:$B,'Capex to PA'!$A232)*'Capex to PA'!$C232</f>
        <v>0</v>
      </c>
      <c r="G232" s="7">
        <f>SUMIF('CC Summary'!$B:$B,'Capex to PA'!$A232,'CC Summary'!O:O)*$C232</f>
        <v>366104.57926939602</v>
      </c>
      <c r="H232" s="164">
        <f t="shared" si="24"/>
        <v>0.10771209816468354</v>
      </c>
      <c r="I232" s="7">
        <f t="shared" si="25"/>
        <v>366104.57926939602</v>
      </c>
      <c r="J232" s="59">
        <f t="shared" si="30"/>
        <v>366104.57926939602</v>
      </c>
      <c r="L232" s="165">
        <f>SUMIF('CC Summary'!$B:$B,'Capex to PA'!$A232,'CC Summary'!H:H)*$C232</f>
        <v>0</v>
      </c>
      <c r="M232" s="165">
        <f>SUMIFS('CC Summary'!$H:$H,'CC Summary'!$A:$A,"Y",'CC Summary'!$B:$B,'Capex to PA'!$A232)*'Capex to PA'!$C232</f>
        <v>0</v>
      </c>
      <c r="N232" s="165">
        <f>SUMIF('CC Summary'!$B:$B,'Capex to PA'!$A232,'CC Summary'!P:P)*$C232</f>
        <v>0</v>
      </c>
      <c r="O232" s="165">
        <f t="shared" si="26"/>
        <v>0</v>
      </c>
      <c r="P232" s="165">
        <f t="shared" si="27"/>
        <v>0</v>
      </c>
      <c r="Q232" s="174">
        <f t="shared" si="31"/>
        <v>0</v>
      </c>
    </row>
    <row r="233" spans="1:17">
      <c r="A233" s="70" t="s">
        <v>266</v>
      </c>
      <c r="B233" s="9">
        <v>46700</v>
      </c>
      <c r="C233" s="32">
        <v>2.1000000000000001E-2</v>
      </c>
      <c r="D233" s="7">
        <f>SUMIF('CC Summary'!$B:$B,'Capex to PA'!$A233,'CC Summary'!K:K)*$C233</f>
        <v>2681028.7112700003</v>
      </c>
      <c r="E233" s="35"/>
      <c r="F233" s="135">
        <f>SUMIFS('CC Summary'!$K:$K,'CC Summary'!$A:$A,"Y",'CC Summary'!$B:$B,'Capex to PA'!$A233)*'Capex to PA'!$C233</f>
        <v>0</v>
      </c>
      <c r="G233" s="7">
        <f>SUMIF('CC Summary'!$B:$B,'Capex to PA'!$A233,'CC Summary'!O:O)*$C233</f>
        <v>15983.775810098372</v>
      </c>
      <c r="H233" s="164">
        <f t="shared" si="24"/>
        <v>4.7026071963791154E-3</v>
      </c>
      <c r="I233" s="7">
        <f t="shared" si="25"/>
        <v>15983.775810098372</v>
      </c>
      <c r="J233" s="59">
        <f t="shared" si="30"/>
        <v>15983.775810098372</v>
      </c>
      <c r="L233" s="165">
        <f>SUMIF('CC Summary'!$B:$B,'Capex to PA'!$A233,'CC Summary'!H:H)*$C233</f>
        <v>0</v>
      </c>
      <c r="M233" s="165">
        <f>SUMIFS('CC Summary'!$H:$H,'CC Summary'!$A:$A,"Y",'CC Summary'!$B:$B,'Capex to PA'!$A233)*'Capex to PA'!$C233</f>
        <v>0</v>
      </c>
      <c r="N233" s="165">
        <f>SUMIF('CC Summary'!$B:$B,'Capex to PA'!$A233,'CC Summary'!P:P)*$C233</f>
        <v>0</v>
      </c>
      <c r="O233" s="165">
        <f t="shared" si="26"/>
        <v>0</v>
      </c>
      <c r="P233" s="165">
        <f t="shared" si="27"/>
        <v>0</v>
      </c>
      <c r="Q233" s="174">
        <f t="shared" si="31"/>
        <v>0</v>
      </c>
    </row>
    <row r="234" spans="1:17">
      <c r="A234" s="70" t="s">
        <v>266</v>
      </c>
      <c r="B234" s="9">
        <v>47000</v>
      </c>
      <c r="C234" s="32">
        <v>1E-3</v>
      </c>
      <c r="D234" s="7">
        <f>SUMIF('CC Summary'!$B:$B,'Capex to PA'!$A234,'CC Summary'!K:K)*$C234</f>
        <v>127668.03387000001</v>
      </c>
      <c r="E234" s="35"/>
      <c r="F234" s="135">
        <f>SUMIFS('CC Summary'!$K:$K,'CC Summary'!$A:$A,"Y",'CC Summary'!$B:$B,'Capex to PA'!$A234)*'Capex to PA'!$C234</f>
        <v>0</v>
      </c>
      <c r="G234" s="7">
        <f>SUMIF('CC Summary'!$B:$B,'Capex to PA'!$A234,'CC Summary'!O:O)*$C234</f>
        <v>761.13218143325582</v>
      </c>
      <c r="H234" s="164">
        <f t="shared" si="24"/>
        <v>2.2393367601805311E-4</v>
      </c>
      <c r="I234" s="7">
        <f t="shared" si="25"/>
        <v>761.13218143325582</v>
      </c>
      <c r="J234" s="59">
        <f t="shared" si="30"/>
        <v>761.13218143325582</v>
      </c>
      <c r="L234" s="165">
        <f>SUMIF('CC Summary'!$B:$B,'Capex to PA'!$A234,'CC Summary'!H:H)*$C234</f>
        <v>0</v>
      </c>
      <c r="M234" s="165">
        <f>SUMIFS('CC Summary'!$H:$H,'CC Summary'!$A:$A,"Y",'CC Summary'!$B:$B,'Capex to PA'!$A234)*'Capex to PA'!$C234</f>
        <v>0</v>
      </c>
      <c r="N234" s="165">
        <f>SUMIF('CC Summary'!$B:$B,'Capex to PA'!$A234,'CC Summary'!P:P)*$C234</f>
        <v>0</v>
      </c>
      <c r="O234" s="165">
        <f t="shared" si="26"/>
        <v>0</v>
      </c>
      <c r="P234" s="165">
        <f t="shared" si="27"/>
        <v>0</v>
      </c>
      <c r="Q234" s="174">
        <f t="shared" si="31"/>
        <v>0</v>
      </c>
    </row>
    <row r="235" spans="1:17">
      <c r="A235" s="70" t="s">
        <v>266</v>
      </c>
      <c r="B235" s="9">
        <v>47301</v>
      </c>
      <c r="C235" s="32">
        <v>0</v>
      </c>
      <c r="D235" s="7">
        <f>SUMIF('CC Summary'!$B:$B,'Capex to PA'!$A235,'CC Summary'!K:K)*$C235</f>
        <v>0</v>
      </c>
      <c r="E235" s="35"/>
      <c r="F235" s="135">
        <f>SUMIFS('CC Summary'!$K:$K,'CC Summary'!$A:$A,"Y",'CC Summary'!$B:$B,'Capex to PA'!$A235)*'Capex to PA'!$C235</f>
        <v>0</v>
      </c>
      <c r="G235" s="7">
        <f>SUMIF('CC Summary'!$B:$B,'Capex to PA'!$A235,'CC Summary'!O:O)*$C235</f>
        <v>0</v>
      </c>
      <c r="H235" s="164">
        <f t="shared" si="24"/>
        <v>0</v>
      </c>
      <c r="I235" s="7">
        <f t="shared" si="25"/>
        <v>0</v>
      </c>
      <c r="J235" s="59">
        <f t="shared" si="30"/>
        <v>0</v>
      </c>
      <c r="L235" s="165">
        <f>SUMIF('CC Summary'!$B:$B,'Capex to PA'!$A235,'CC Summary'!H:H)*$C235</f>
        <v>0</v>
      </c>
      <c r="M235" s="165">
        <f>SUMIFS('CC Summary'!$H:$H,'CC Summary'!$A:$A,"Y",'CC Summary'!$B:$B,'Capex to PA'!$A235)*'Capex to PA'!$C235</f>
        <v>0</v>
      </c>
      <c r="N235" s="165">
        <f>SUMIF('CC Summary'!$B:$B,'Capex to PA'!$A235,'CC Summary'!P:P)*$C235</f>
        <v>0</v>
      </c>
      <c r="O235" s="165">
        <f t="shared" si="26"/>
        <v>0</v>
      </c>
      <c r="P235" s="165">
        <f t="shared" si="27"/>
        <v>0</v>
      </c>
      <c r="Q235" s="174">
        <f t="shared" si="31"/>
        <v>0</v>
      </c>
    </row>
    <row r="236" spans="1:17">
      <c r="A236" s="70" t="s">
        <v>266</v>
      </c>
      <c r="B236" s="9">
        <v>47501</v>
      </c>
      <c r="C236" s="32">
        <v>1E-3</v>
      </c>
      <c r="D236" s="7">
        <f>SUMIF('CC Summary'!$B:$B,'Capex to PA'!$A236,'CC Summary'!K:K)*$C236</f>
        <v>127668.03387000001</v>
      </c>
      <c r="E236" s="35"/>
      <c r="F236" s="135">
        <f>SUMIFS('CC Summary'!$K:$K,'CC Summary'!$A:$A,"Y",'CC Summary'!$B:$B,'Capex to PA'!$A236)*'Capex to PA'!$C236</f>
        <v>0</v>
      </c>
      <c r="G236" s="7">
        <f>SUMIF('CC Summary'!$B:$B,'Capex to PA'!$A236,'CC Summary'!O:O)*$C236</f>
        <v>761.13218143325582</v>
      </c>
      <c r="H236" s="164">
        <f t="shared" si="24"/>
        <v>2.2393367601805311E-4</v>
      </c>
      <c r="I236" s="7">
        <f t="shared" si="25"/>
        <v>761.13218143325582</v>
      </c>
      <c r="J236" s="59">
        <f t="shared" si="30"/>
        <v>761.13218143325582</v>
      </c>
      <c r="L236" s="165">
        <f>SUMIF('CC Summary'!$B:$B,'Capex to PA'!$A236,'CC Summary'!H:H)*$C236</f>
        <v>0</v>
      </c>
      <c r="M236" s="165">
        <f>SUMIFS('CC Summary'!$H:$H,'CC Summary'!$A:$A,"Y",'CC Summary'!$B:$B,'Capex to PA'!$A236)*'Capex to PA'!$C236</f>
        <v>0</v>
      </c>
      <c r="N236" s="165">
        <f>SUMIF('CC Summary'!$B:$B,'Capex to PA'!$A236,'CC Summary'!P:P)*$C236</f>
        <v>0</v>
      </c>
      <c r="O236" s="165">
        <f t="shared" si="26"/>
        <v>0</v>
      </c>
      <c r="P236" s="165">
        <f t="shared" si="27"/>
        <v>0</v>
      </c>
      <c r="Q236" s="174">
        <f t="shared" si="31"/>
        <v>0</v>
      </c>
    </row>
    <row r="237" spans="1:17">
      <c r="A237" s="70" t="s">
        <v>266</v>
      </c>
      <c r="B237" s="9">
        <v>48601</v>
      </c>
      <c r="C237" s="32">
        <v>1E-3</v>
      </c>
      <c r="D237" s="7">
        <f>SUMIF('CC Summary'!$B:$B,'Capex to PA'!$A237,'CC Summary'!K:K)*$C237</f>
        <v>127668.03387000001</v>
      </c>
      <c r="E237" s="35"/>
      <c r="F237" s="135">
        <f>SUMIFS('CC Summary'!$K:$K,'CC Summary'!$A:$A,"Y",'CC Summary'!$B:$B,'Capex to PA'!$A237)*'Capex to PA'!$C237</f>
        <v>0</v>
      </c>
      <c r="G237" s="7">
        <f>SUMIF('CC Summary'!$B:$B,'Capex to PA'!$A237,'CC Summary'!O:O)*$C237</f>
        <v>761.13218143325582</v>
      </c>
      <c r="H237" s="164">
        <f t="shared" si="24"/>
        <v>2.2393367601805311E-4</v>
      </c>
      <c r="I237" s="7">
        <f t="shared" si="25"/>
        <v>761.13218143325582</v>
      </c>
      <c r="J237" s="59">
        <f t="shared" si="30"/>
        <v>761.13218143325582</v>
      </c>
      <c r="L237" s="165">
        <f>SUMIF('CC Summary'!$B:$B,'Capex to PA'!$A237,'CC Summary'!H:H)*$C237</f>
        <v>0</v>
      </c>
      <c r="M237" s="165">
        <f>SUMIFS('CC Summary'!$H:$H,'CC Summary'!$A:$A,"Y",'CC Summary'!$B:$B,'Capex to PA'!$A237)*'Capex to PA'!$C237</f>
        <v>0</v>
      </c>
      <c r="N237" s="165">
        <f>SUMIF('CC Summary'!$B:$B,'Capex to PA'!$A237,'CC Summary'!P:P)*$C237</f>
        <v>0</v>
      </c>
      <c r="O237" s="165">
        <f t="shared" si="26"/>
        <v>0</v>
      </c>
      <c r="P237" s="165">
        <f t="shared" si="27"/>
        <v>0</v>
      </c>
      <c r="Q237" s="174">
        <f t="shared" si="31"/>
        <v>0</v>
      </c>
    </row>
    <row r="238" spans="1:17">
      <c r="A238" s="70" t="s">
        <v>266</v>
      </c>
      <c r="B238" s="9">
        <v>55200</v>
      </c>
      <c r="C238" s="32">
        <v>0</v>
      </c>
      <c r="D238" s="7">
        <f>SUMIF('CC Summary'!$B:$B,'Capex to PA'!$A238,'CC Summary'!K:K)*$C238</f>
        <v>0</v>
      </c>
      <c r="E238" s="35"/>
      <c r="F238" s="135">
        <f>SUMIFS('CC Summary'!$K:$K,'CC Summary'!$A:$A,"Y",'CC Summary'!$B:$B,'Capex to PA'!$A238)*'Capex to PA'!$C238</f>
        <v>0</v>
      </c>
      <c r="G238" s="7">
        <f>SUMIF('CC Summary'!$B:$B,'Capex to PA'!$A238,'CC Summary'!O:O)*$C238</f>
        <v>0</v>
      </c>
      <c r="H238" s="164">
        <f t="shared" si="24"/>
        <v>0</v>
      </c>
      <c r="I238" s="7">
        <f t="shared" si="25"/>
        <v>0</v>
      </c>
      <c r="J238" s="59">
        <f t="shared" si="30"/>
        <v>0</v>
      </c>
      <c r="L238" s="165">
        <f>SUMIF('CC Summary'!$B:$B,'Capex to PA'!$A238,'CC Summary'!H:H)*$C238</f>
        <v>0</v>
      </c>
      <c r="M238" s="165">
        <f>SUMIFS('CC Summary'!$H:$H,'CC Summary'!$A:$A,"Y",'CC Summary'!$B:$B,'Capex to PA'!$A238)*'Capex to PA'!$C238</f>
        <v>0</v>
      </c>
      <c r="N238" s="165">
        <f>SUMIF('CC Summary'!$B:$B,'Capex to PA'!$A238,'CC Summary'!P:P)*$C238</f>
        <v>0</v>
      </c>
      <c r="O238" s="165">
        <f t="shared" si="26"/>
        <v>0</v>
      </c>
      <c r="P238" s="165">
        <f t="shared" si="27"/>
        <v>0</v>
      </c>
      <c r="Q238" s="174">
        <f t="shared" si="31"/>
        <v>0</v>
      </c>
    </row>
    <row r="239" spans="1:17">
      <c r="A239" s="70" t="s">
        <v>266</v>
      </c>
      <c r="B239" s="9">
        <v>55300</v>
      </c>
      <c r="C239" s="32">
        <v>0.04</v>
      </c>
      <c r="D239" s="7">
        <f>SUMIF('CC Summary'!$B:$B,'Capex to PA'!$A239,'CC Summary'!K:K)*$C239</f>
        <v>5106721.3547999999</v>
      </c>
      <c r="E239" s="35"/>
      <c r="F239" s="135">
        <f>SUMIFS('CC Summary'!$K:$K,'CC Summary'!$A:$A,"Y",'CC Summary'!$B:$B,'Capex to PA'!$A239)*'Capex to PA'!$C239</f>
        <v>0</v>
      </c>
      <c r="G239" s="7">
        <f>SUMIF('CC Summary'!$B:$B,'Capex to PA'!$A239,'CC Summary'!O:O)*$C239</f>
        <v>30445.28725733023</v>
      </c>
      <c r="H239" s="164">
        <f t="shared" si="24"/>
        <v>8.9573470407221228E-3</v>
      </c>
      <c r="I239" s="7">
        <f t="shared" si="25"/>
        <v>30445.287257330227</v>
      </c>
      <c r="J239" s="59">
        <f t="shared" si="30"/>
        <v>30445.287257330227</v>
      </c>
      <c r="L239" s="165">
        <f>SUMIF('CC Summary'!$B:$B,'Capex to PA'!$A239,'CC Summary'!H:H)*$C239</f>
        <v>0</v>
      </c>
      <c r="M239" s="165">
        <f>SUMIFS('CC Summary'!$H:$H,'CC Summary'!$A:$A,"Y",'CC Summary'!$B:$B,'Capex to PA'!$A239)*'Capex to PA'!$C239</f>
        <v>0</v>
      </c>
      <c r="N239" s="165">
        <f>SUMIF('CC Summary'!$B:$B,'Capex to PA'!$A239,'CC Summary'!P:P)*$C239</f>
        <v>0</v>
      </c>
      <c r="O239" s="165">
        <f t="shared" si="26"/>
        <v>0</v>
      </c>
      <c r="P239" s="165">
        <f t="shared" si="27"/>
        <v>0</v>
      </c>
      <c r="Q239" s="174">
        <f t="shared" si="31"/>
        <v>0</v>
      </c>
    </row>
    <row r="240" spans="1:17">
      <c r="A240" s="70" t="s">
        <v>266</v>
      </c>
      <c r="B240" s="9">
        <v>55500</v>
      </c>
      <c r="C240" s="32">
        <v>3.4000000000000002E-2</v>
      </c>
      <c r="D240" s="7">
        <f>SUMIF('CC Summary'!$B:$B,'Capex to PA'!$A240,'CC Summary'!K:K)*$C240</f>
        <v>4340713.1515800003</v>
      </c>
      <c r="E240" s="35"/>
      <c r="F240" s="135">
        <f>SUMIFS('CC Summary'!$K:$K,'CC Summary'!$A:$A,"Y",'CC Summary'!$B:$B,'Capex to PA'!$A240)*'Capex to PA'!$C240</f>
        <v>0</v>
      </c>
      <c r="G240" s="7">
        <f>SUMIF('CC Summary'!$B:$B,'Capex to PA'!$A240,'CC Summary'!O:O)*$C240</f>
        <v>25878.4941687307</v>
      </c>
      <c r="H240" s="164">
        <f t="shared" si="24"/>
        <v>7.6137449846138058E-3</v>
      </c>
      <c r="I240" s="7">
        <f t="shared" si="25"/>
        <v>25878.4941687307</v>
      </c>
      <c r="J240" s="59">
        <f t="shared" si="30"/>
        <v>25878.4941687307</v>
      </c>
      <c r="L240" s="165">
        <f>SUMIF('CC Summary'!$B:$B,'Capex to PA'!$A240,'CC Summary'!H:H)*$C240</f>
        <v>0</v>
      </c>
      <c r="M240" s="165">
        <f>SUMIFS('CC Summary'!$H:$H,'CC Summary'!$A:$A,"Y",'CC Summary'!$B:$B,'Capex to PA'!$A240)*'Capex to PA'!$C240</f>
        <v>0</v>
      </c>
      <c r="N240" s="165">
        <f>SUMIF('CC Summary'!$B:$B,'Capex to PA'!$A240,'CC Summary'!P:P)*$C240</f>
        <v>0</v>
      </c>
      <c r="O240" s="165">
        <f t="shared" si="26"/>
        <v>0</v>
      </c>
      <c r="P240" s="165">
        <f t="shared" si="27"/>
        <v>0</v>
      </c>
      <c r="Q240" s="174">
        <f t="shared" si="31"/>
        <v>0</v>
      </c>
    </row>
    <row r="241" spans="1:17">
      <c r="A241" s="70" t="s">
        <v>266</v>
      </c>
      <c r="B241" s="9">
        <v>55600</v>
      </c>
      <c r="C241" s="32">
        <v>6.3E-2</v>
      </c>
      <c r="D241" s="7">
        <f>SUMIF('CC Summary'!$B:$B,'Capex to PA'!$A241,'CC Summary'!K:K)*$C241</f>
        <v>8043086.1338100005</v>
      </c>
      <c r="E241" s="35"/>
      <c r="F241" s="135">
        <f>SUMIFS('CC Summary'!$K:$K,'CC Summary'!$A:$A,"Y",'CC Summary'!$B:$B,'Capex to PA'!$A241)*'Capex to PA'!$C241</f>
        <v>0</v>
      </c>
      <c r="G241" s="7">
        <f>SUMIF('CC Summary'!$B:$B,'Capex to PA'!$A241,'CC Summary'!O:O)*$C241</f>
        <v>47951.327430295118</v>
      </c>
      <c r="H241" s="164">
        <f t="shared" si="24"/>
        <v>1.4107821589137346E-2</v>
      </c>
      <c r="I241" s="7">
        <f t="shared" si="25"/>
        <v>47951.327430295118</v>
      </c>
      <c r="J241" s="59">
        <f t="shared" si="30"/>
        <v>47951.327430295118</v>
      </c>
      <c r="L241" s="165">
        <f>SUMIF('CC Summary'!$B:$B,'Capex to PA'!$A241,'CC Summary'!H:H)*$C241</f>
        <v>0</v>
      </c>
      <c r="M241" s="165">
        <f>SUMIFS('CC Summary'!$H:$H,'CC Summary'!$A:$A,"Y",'CC Summary'!$B:$B,'Capex to PA'!$A241)*'Capex to PA'!$C241</f>
        <v>0</v>
      </c>
      <c r="N241" s="165">
        <f>SUMIF('CC Summary'!$B:$B,'Capex to PA'!$A241,'CC Summary'!P:P)*$C241</f>
        <v>0</v>
      </c>
      <c r="O241" s="165">
        <f t="shared" si="26"/>
        <v>0</v>
      </c>
      <c r="P241" s="165">
        <f t="shared" si="27"/>
        <v>0</v>
      </c>
      <c r="Q241" s="174">
        <f t="shared" si="31"/>
        <v>0</v>
      </c>
    </row>
    <row r="242" spans="1:17">
      <c r="A242" s="70" t="s">
        <v>266</v>
      </c>
      <c r="B242" s="9">
        <v>55700</v>
      </c>
      <c r="C242" s="32">
        <v>1.6E-2</v>
      </c>
      <c r="D242" s="7">
        <f>SUMIF('CC Summary'!$B:$B,'Capex to PA'!$A242,'CC Summary'!K:K)*$C242</f>
        <v>2042688.5419200002</v>
      </c>
      <c r="E242" s="35"/>
      <c r="F242" s="135">
        <f>SUMIFS('CC Summary'!$K:$K,'CC Summary'!$A:$A,"Y",'CC Summary'!$B:$B,'Capex to PA'!$A242)*'Capex to PA'!$C242</f>
        <v>0</v>
      </c>
      <c r="G242" s="7">
        <f>SUMIF('CC Summary'!$B:$B,'Capex to PA'!$A242,'CC Summary'!O:O)*$C242</f>
        <v>12178.114902932093</v>
      </c>
      <c r="H242" s="164">
        <f t="shared" si="24"/>
        <v>3.5829388162888498E-3</v>
      </c>
      <c r="I242" s="7">
        <f t="shared" si="25"/>
        <v>12178.114902932093</v>
      </c>
      <c r="J242" s="59">
        <f t="shared" si="30"/>
        <v>12178.114902932093</v>
      </c>
      <c r="L242" s="165">
        <f>SUMIF('CC Summary'!$B:$B,'Capex to PA'!$A242,'CC Summary'!H:H)*$C242</f>
        <v>0</v>
      </c>
      <c r="M242" s="165">
        <f>SUMIFS('CC Summary'!$H:$H,'CC Summary'!$A:$A,"Y",'CC Summary'!$B:$B,'Capex to PA'!$A242)*'Capex to PA'!$C242</f>
        <v>0</v>
      </c>
      <c r="N242" s="165">
        <f>SUMIF('CC Summary'!$B:$B,'Capex to PA'!$A242,'CC Summary'!P:P)*$C242</f>
        <v>0</v>
      </c>
      <c r="O242" s="165">
        <f t="shared" si="26"/>
        <v>0</v>
      </c>
      <c r="P242" s="165">
        <f t="shared" si="27"/>
        <v>0</v>
      </c>
      <c r="Q242" s="174">
        <f t="shared" si="31"/>
        <v>0</v>
      </c>
    </row>
    <row r="243" spans="1:17">
      <c r="A243" s="70" t="s">
        <v>362</v>
      </c>
      <c r="B243" s="33"/>
      <c r="C243" s="32">
        <v>1</v>
      </c>
      <c r="D243" s="7">
        <f>SUMIF('CC Summary'!$B:$B,'Capex to PA'!$A243,'CC Summary'!K:K)*$C243</f>
        <v>0</v>
      </c>
      <c r="E243" s="35"/>
      <c r="F243" s="135">
        <f>SUMIFS('CC Summary'!$K:$K,'CC Summary'!$A:$A,"Y",'CC Summary'!$B:$B,'Capex to PA'!$A243)*'Capex to PA'!$C243</f>
        <v>0</v>
      </c>
      <c r="G243" s="7">
        <f>SUMIF('CC Summary'!$B:$B,'Capex to PA'!$A243,'CC Summary'!O:O)*$C243</f>
        <v>0</v>
      </c>
      <c r="H243" s="164">
        <f t="shared" si="24"/>
        <v>0</v>
      </c>
      <c r="I243" s="7">
        <f t="shared" si="25"/>
        <v>0</v>
      </c>
      <c r="J243" s="59">
        <f t="shared" si="30"/>
        <v>0</v>
      </c>
      <c r="L243" s="165">
        <f>SUMIF('CC Summary'!$B:$B,'Capex to PA'!$A243,'CC Summary'!H:H)*$C243</f>
        <v>0</v>
      </c>
      <c r="M243" s="165">
        <f>SUMIFS('CC Summary'!$H:$H,'CC Summary'!$A:$A,"Y",'CC Summary'!$B:$B,'Capex to PA'!$A243)*'Capex to PA'!$C243</f>
        <v>0</v>
      </c>
      <c r="N243" s="165">
        <f>SUMIF('CC Summary'!$B:$B,'Capex to PA'!$A243,'CC Summary'!P:P)*$C243</f>
        <v>0</v>
      </c>
      <c r="O243" s="165">
        <f t="shared" si="26"/>
        <v>0</v>
      </c>
      <c r="P243" s="165">
        <f t="shared" si="27"/>
        <v>0</v>
      </c>
      <c r="Q243" s="174">
        <f t="shared" si="31"/>
        <v>0</v>
      </c>
    </row>
    <row r="244" spans="1:17">
      <c r="A244" s="70" t="s">
        <v>273</v>
      </c>
      <c r="B244" s="9">
        <v>45700</v>
      </c>
      <c r="C244" s="32">
        <v>0</v>
      </c>
      <c r="D244" s="7">
        <f>SUMIF('CC Summary'!$B:$B,'Capex to PA'!$A244,'CC Summary'!K:K)*$C244</f>
        <v>0</v>
      </c>
      <c r="E244" s="35"/>
      <c r="F244" s="135">
        <f>SUMIFS('CC Summary'!$K:$K,'CC Summary'!$A:$A,"Y",'CC Summary'!$B:$B,'Capex to PA'!$A244)*'Capex to PA'!$C244</f>
        <v>0</v>
      </c>
      <c r="G244" s="7">
        <f>SUMIF('CC Summary'!$B:$B,'Capex to PA'!$A244,'CC Summary'!O:O)*$C244</f>
        <v>0</v>
      </c>
      <c r="H244" s="164">
        <f t="shared" si="24"/>
        <v>0</v>
      </c>
      <c r="I244" s="7">
        <f t="shared" si="25"/>
        <v>0</v>
      </c>
      <c r="J244" s="59">
        <f t="shared" si="30"/>
        <v>0</v>
      </c>
      <c r="L244" s="165">
        <f>SUMIF('CC Summary'!$B:$B,'Capex to PA'!$A244,'CC Summary'!H:H)*$C244</f>
        <v>0</v>
      </c>
      <c r="M244" s="165">
        <f>SUMIFS('CC Summary'!$H:$H,'CC Summary'!$A:$A,"Y",'CC Summary'!$B:$B,'Capex to PA'!$A244)*'Capex to PA'!$C244</f>
        <v>0</v>
      </c>
      <c r="N244" s="165">
        <f>SUMIF('CC Summary'!$B:$B,'Capex to PA'!$A244,'CC Summary'!P:P)*$C244</f>
        <v>0</v>
      </c>
      <c r="O244" s="165">
        <f t="shared" si="26"/>
        <v>0</v>
      </c>
      <c r="P244" s="165">
        <f t="shared" si="27"/>
        <v>0</v>
      </c>
      <c r="Q244" s="174">
        <f t="shared" si="31"/>
        <v>0</v>
      </c>
    </row>
    <row r="245" spans="1:17">
      <c r="A245" s="70" t="s">
        <v>273</v>
      </c>
      <c r="B245" s="9">
        <v>46700</v>
      </c>
      <c r="C245" s="32">
        <v>0</v>
      </c>
      <c r="D245" s="7">
        <f>SUMIF('CC Summary'!$B:$B,'Capex to PA'!$A245,'CC Summary'!K:K)*$C245</f>
        <v>0</v>
      </c>
      <c r="E245" s="35"/>
      <c r="F245" s="135">
        <f>SUMIFS('CC Summary'!$K:$K,'CC Summary'!$A:$A,"Y",'CC Summary'!$B:$B,'Capex to PA'!$A245)*'Capex to PA'!$C245</f>
        <v>0</v>
      </c>
      <c r="G245" s="7">
        <f>SUMIF('CC Summary'!$B:$B,'Capex to PA'!$A245,'CC Summary'!O:O)*$C245</f>
        <v>0</v>
      </c>
      <c r="H245" s="164">
        <f t="shared" si="24"/>
        <v>0</v>
      </c>
      <c r="I245" s="7">
        <f t="shared" si="25"/>
        <v>0</v>
      </c>
      <c r="J245" s="59">
        <f t="shared" si="30"/>
        <v>0</v>
      </c>
      <c r="L245" s="165">
        <f>SUMIF('CC Summary'!$B:$B,'Capex to PA'!$A245,'CC Summary'!H:H)*$C245</f>
        <v>0</v>
      </c>
      <c r="M245" s="165">
        <f>SUMIFS('CC Summary'!$H:$H,'CC Summary'!$A:$A,"Y",'CC Summary'!$B:$B,'Capex to PA'!$A245)*'Capex to PA'!$C245</f>
        <v>0</v>
      </c>
      <c r="N245" s="165">
        <f>SUMIF('CC Summary'!$B:$B,'Capex to PA'!$A245,'CC Summary'!P:P)*$C245</f>
        <v>0</v>
      </c>
      <c r="O245" s="165">
        <f t="shared" si="26"/>
        <v>0</v>
      </c>
      <c r="P245" s="165">
        <f t="shared" si="27"/>
        <v>0</v>
      </c>
      <c r="Q245" s="174">
        <f t="shared" si="31"/>
        <v>0</v>
      </c>
    </row>
    <row r="246" spans="1:17">
      <c r="A246" s="70" t="s">
        <v>273</v>
      </c>
      <c r="B246" s="9">
        <v>47200</v>
      </c>
      <c r="C246" s="32">
        <v>1E-3</v>
      </c>
      <c r="D246" s="7">
        <f>SUMIF('CC Summary'!$B:$B,'Capex to PA'!$A246,'CC Summary'!K:K)*$C246</f>
        <v>50208.118341939393</v>
      </c>
      <c r="E246" s="35"/>
      <c r="F246" s="135">
        <f>SUMIFS('CC Summary'!$K:$K,'CC Summary'!$A:$A,"Y",'CC Summary'!$B:$B,'Capex to PA'!$A246)*'Capex to PA'!$C246</f>
        <v>0</v>
      </c>
      <c r="G246" s="7">
        <f>SUMIF('CC Summary'!$B:$B,'Capex to PA'!$A246,'CC Summary'!O:O)*$C246</f>
        <v>299.33111273705703</v>
      </c>
      <c r="H246" s="164">
        <f t="shared" ref="H246:H256" si="32">IF(B246&lt;&gt;49500,G246/SUMIF(B:B,"&lt;&gt;49500",G:G),0)</f>
        <v>8.8066590871984296E-5</v>
      </c>
      <c r="I246" s="7">
        <f t="shared" ref="I246:I256" si="33">SUM(G:G)*H246</f>
        <v>299.33111273705703</v>
      </c>
      <c r="J246" s="59">
        <f t="shared" si="30"/>
        <v>299.33111273705703</v>
      </c>
      <c r="L246" s="165">
        <f>SUMIF('CC Summary'!$B:$B,'Capex to PA'!$A246,'CC Summary'!H:H)*$C246</f>
        <v>0</v>
      </c>
      <c r="M246" s="165">
        <f>SUMIFS('CC Summary'!$H:$H,'CC Summary'!$A:$A,"Y",'CC Summary'!$B:$B,'Capex to PA'!$A246)*'Capex to PA'!$C246</f>
        <v>0</v>
      </c>
      <c r="N246" s="165">
        <f>SUMIF('CC Summary'!$B:$B,'Capex to PA'!$A246,'CC Summary'!P:P)*$C246</f>
        <v>0</v>
      </c>
      <c r="O246" s="165">
        <f t="shared" ref="O246:O256" si="34">IFERROR(IF(B246&lt;&gt;49500,N246/SUMIF(B:B,"&lt;&gt;49500",N:N),0),0)</f>
        <v>0</v>
      </c>
      <c r="P246" s="165">
        <f t="shared" ref="P246:P256" si="35">SUM(N:N)*O246</f>
        <v>0</v>
      </c>
      <c r="Q246" s="174">
        <f t="shared" si="31"/>
        <v>0</v>
      </c>
    </row>
    <row r="247" spans="1:17">
      <c r="A247" s="70" t="s">
        <v>273</v>
      </c>
      <c r="B247" s="9">
        <v>47302</v>
      </c>
      <c r="C247" s="32">
        <v>2.5999999999999999E-2</v>
      </c>
      <c r="D247" s="7">
        <f>SUMIF('CC Summary'!$B:$B,'Capex to PA'!$A247,'CC Summary'!K:K)*$C247</f>
        <v>1305411.0768904241</v>
      </c>
      <c r="E247" s="35"/>
      <c r="F247" s="135">
        <f>SUMIFS('CC Summary'!$K:$K,'CC Summary'!$A:$A,"Y",'CC Summary'!$B:$B,'Capex to PA'!$A247)*'Capex to PA'!$C247</f>
        <v>0</v>
      </c>
      <c r="G247" s="7">
        <f>SUMIF('CC Summary'!$B:$B,'Capex to PA'!$A247,'CC Summary'!O:O)*$C247</f>
        <v>7782.6089311634823</v>
      </c>
      <c r="H247" s="164">
        <f t="shared" si="32"/>
        <v>2.2897313626715913E-3</v>
      </c>
      <c r="I247" s="7">
        <f t="shared" si="33"/>
        <v>7782.6089311634814</v>
      </c>
      <c r="J247" s="59">
        <f t="shared" si="30"/>
        <v>7782.6089311634814</v>
      </c>
      <c r="L247" s="165">
        <f>SUMIF('CC Summary'!$B:$B,'Capex to PA'!$A247,'CC Summary'!H:H)*$C247</f>
        <v>0</v>
      </c>
      <c r="M247" s="165">
        <f>SUMIFS('CC Summary'!$H:$H,'CC Summary'!$A:$A,"Y",'CC Summary'!$B:$B,'Capex to PA'!$A247)*'Capex to PA'!$C247</f>
        <v>0</v>
      </c>
      <c r="N247" s="165">
        <f>SUMIF('CC Summary'!$B:$B,'Capex to PA'!$A247,'CC Summary'!P:P)*$C247</f>
        <v>0</v>
      </c>
      <c r="O247" s="165">
        <f t="shared" si="34"/>
        <v>0</v>
      </c>
      <c r="P247" s="165">
        <f t="shared" si="35"/>
        <v>0</v>
      </c>
      <c r="Q247" s="174">
        <f t="shared" si="31"/>
        <v>0</v>
      </c>
    </row>
    <row r="248" spans="1:17">
      <c r="A248" s="70" t="s">
        <v>273</v>
      </c>
      <c r="B248" s="9">
        <v>47400</v>
      </c>
      <c r="C248" s="32">
        <v>0.32500000000000001</v>
      </c>
      <c r="D248" s="7">
        <f>SUMIF('CC Summary'!$B:$B,'Capex to PA'!$A248,'CC Summary'!K:K)*$C248</f>
        <v>16317638.461130302</v>
      </c>
      <c r="E248" s="35"/>
      <c r="F248" s="135">
        <f>SUMIFS('CC Summary'!$K:$K,'CC Summary'!$A:$A,"Y",'CC Summary'!$B:$B,'Capex to PA'!$A248)*'Capex to PA'!$C248</f>
        <v>0</v>
      </c>
      <c r="G248" s="7">
        <f>SUMIF('CC Summary'!$B:$B,'Capex to PA'!$A248,'CC Summary'!O:O)*$C248</f>
        <v>97282.611639543538</v>
      </c>
      <c r="H248" s="164">
        <f t="shared" si="32"/>
        <v>2.8621642033394897E-2</v>
      </c>
      <c r="I248" s="7">
        <f t="shared" si="33"/>
        <v>97282.611639543538</v>
      </c>
      <c r="J248" s="59">
        <f t="shared" si="30"/>
        <v>97282.611639543538</v>
      </c>
      <c r="L248" s="165">
        <f>SUMIF('CC Summary'!$B:$B,'Capex to PA'!$A248,'CC Summary'!H:H)*$C248</f>
        <v>0</v>
      </c>
      <c r="M248" s="165">
        <f>SUMIFS('CC Summary'!$H:$H,'CC Summary'!$A:$A,"Y",'CC Summary'!$B:$B,'Capex to PA'!$A248)*'Capex to PA'!$C248</f>
        <v>0</v>
      </c>
      <c r="N248" s="165">
        <f>SUMIF('CC Summary'!$B:$B,'Capex to PA'!$A248,'CC Summary'!P:P)*$C248</f>
        <v>0</v>
      </c>
      <c r="O248" s="165">
        <f t="shared" si="34"/>
        <v>0</v>
      </c>
      <c r="P248" s="165">
        <f t="shared" si="35"/>
        <v>0</v>
      </c>
      <c r="Q248" s="174">
        <f t="shared" si="31"/>
        <v>0</v>
      </c>
    </row>
    <row r="249" spans="1:17">
      <c r="A249" s="70" t="s">
        <v>273</v>
      </c>
      <c r="B249" s="9">
        <v>47401</v>
      </c>
      <c r="C249" s="32">
        <v>0</v>
      </c>
      <c r="D249" s="7">
        <f>SUMIF('CC Summary'!$B:$B,'Capex to PA'!$A249,'CC Summary'!K:K)*$C249</f>
        <v>0</v>
      </c>
      <c r="E249" s="35"/>
      <c r="F249" s="135">
        <f>SUMIFS('CC Summary'!$K:$K,'CC Summary'!$A:$A,"Y",'CC Summary'!$B:$B,'Capex to PA'!$A249)*'Capex to PA'!$C249</f>
        <v>0</v>
      </c>
      <c r="G249" s="7">
        <f>SUMIF('CC Summary'!$B:$B,'Capex to PA'!$A249,'CC Summary'!O:O)*$C249</f>
        <v>0</v>
      </c>
      <c r="H249" s="164">
        <f t="shared" si="32"/>
        <v>0</v>
      </c>
      <c r="I249" s="7">
        <f t="shared" si="33"/>
        <v>0</v>
      </c>
      <c r="J249" s="59">
        <f t="shared" si="30"/>
        <v>0</v>
      </c>
      <c r="L249" s="165">
        <f>SUMIF('CC Summary'!$B:$B,'Capex to PA'!$A249,'CC Summary'!H:H)*$C249</f>
        <v>0</v>
      </c>
      <c r="M249" s="165">
        <f>SUMIFS('CC Summary'!$H:$H,'CC Summary'!$A:$A,"Y",'CC Summary'!$B:$B,'Capex to PA'!$A249)*'Capex to PA'!$C249</f>
        <v>0</v>
      </c>
      <c r="N249" s="165">
        <f>SUMIF('CC Summary'!$B:$B,'Capex to PA'!$A249,'CC Summary'!P:P)*$C249</f>
        <v>0</v>
      </c>
      <c r="O249" s="165">
        <f t="shared" si="34"/>
        <v>0</v>
      </c>
      <c r="P249" s="165">
        <f t="shared" si="35"/>
        <v>0</v>
      </c>
      <c r="Q249" s="174">
        <f t="shared" si="31"/>
        <v>0</v>
      </c>
    </row>
    <row r="250" spans="1:17">
      <c r="A250" s="70" t="s">
        <v>273</v>
      </c>
      <c r="B250" s="9">
        <v>47501</v>
      </c>
      <c r="C250" s="32">
        <v>0</v>
      </c>
      <c r="D250" s="7">
        <f>SUMIF('CC Summary'!$B:$B,'Capex to PA'!$A250,'CC Summary'!K:K)*$C250</f>
        <v>0</v>
      </c>
      <c r="E250" s="35"/>
      <c r="F250" s="135">
        <f>SUMIFS('CC Summary'!$K:$K,'CC Summary'!$A:$A,"Y",'CC Summary'!$B:$B,'Capex to PA'!$A250)*'Capex to PA'!$C250</f>
        <v>0</v>
      </c>
      <c r="G250" s="7">
        <f>SUMIF('CC Summary'!$B:$B,'Capex to PA'!$A250,'CC Summary'!O:O)*$C250</f>
        <v>0</v>
      </c>
      <c r="H250" s="164">
        <f t="shared" si="32"/>
        <v>0</v>
      </c>
      <c r="I250" s="7">
        <f t="shared" si="33"/>
        <v>0</v>
      </c>
      <c r="J250" s="59">
        <f t="shared" si="30"/>
        <v>0</v>
      </c>
      <c r="L250" s="165">
        <f>SUMIF('CC Summary'!$B:$B,'Capex to PA'!$A250,'CC Summary'!H:H)*$C250</f>
        <v>0</v>
      </c>
      <c r="M250" s="165">
        <f>SUMIFS('CC Summary'!$H:$H,'CC Summary'!$A:$A,"Y",'CC Summary'!$B:$B,'Capex to PA'!$A250)*'Capex to PA'!$C250</f>
        <v>0</v>
      </c>
      <c r="N250" s="165">
        <f>SUMIF('CC Summary'!$B:$B,'Capex to PA'!$A250,'CC Summary'!P:P)*$C250</f>
        <v>0</v>
      </c>
      <c r="O250" s="165">
        <f t="shared" si="34"/>
        <v>0</v>
      </c>
      <c r="P250" s="165">
        <f t="shared" si="35"/>
        <v>0</v>
      </c>
      <c r="Q250" s="174">
        <f t="shared" si="31"/>
        <v>0</v>
      </c>
    </row>
    <row r="251" spans="1:17">
      <c r="A251" s="70" t="s">
        <v>273</v>
      </c>
      <c r="B251" s="9">
        <v>47700</v>
      </c>
      <c r="C251" s="32">
        <v>0</v>
      </c>
      <c r="D251" s="7">
        <f>SUMIF('CC Summary'!$B:$B,'Capex to PA'!$A251,'CC Summary'!K:K)*$C251</f>
        <v>0</v>
      </c>
      <c r="E251" s="35"/>
      <c r="F251" s="135">
        <f>SUMIFS('CC Summary'!$K:$K,'CC Summary'!$A:$A,"Y",'CC Summary'!$B:$B,'Capex to PA'!$A251)*'Capex to PA'!$C251</f>
        <v>0</v>
      </c>
      <c r="G251" s="7">
        <f>SUMIF('CC Summary'!$B:$B,'Capex to PA'!$A251,'CC Summary'!O:O)*$C251</f>
        <v>0</v>
      </c>
      <c r="H251" s="164">
        <f t="shared" si="32"/>
        <v>0</v>
      </c>
      <c r="I251" s="7">
        <f t="shared" si="33"/>
        <v>0</v>
      </c>
      <c r="J251" s="59">
        <f t="shared" si="30"/>
        <v>0</v>
      </c>
      <c r="L251" s="165">
        <f>SUMIF('CC Summary'!$B:$B,'Capex to PA'!$A251,'CC Summary'!H:H)*$C251</f>
        <v>0</v>
      </c>
      <c r="M251" s="165">
        <f>SUMIFS('CC Summary'!$H:$H,'CC Summary'!$A:$A,"Y",'CC Summary'!$B:$B,'Capex to PA'!$A251)*'Capex to PA'!$C251</f>
        <v>0</v>
      </c>
      <c r="N251" s="165">
        <f>SUMIF('CC Summary'!$B:$B,'Capex to PA'!$A251,'CC Summary'!P:P)*$C251</f>
        <v>0</v>
      </c>
      <c r="O251" s="165">
        <f t="shared" si="34"/>
        <v>0</v>
      </c>
      <c r="P251" s="165">
        <f t="shared" si="35"/>
        <v>0</v>
      </c>
      <c r="Q251" s="174">
        <f t="shared" si="31"/>
        <v>0</v>
      </c>
    </row>
    <row r="252" spans="1:17">
      <c r="A252" s="70" t="s">
        <v>273</v>
      </c>
      <c r="B252" s="9">
        <v>47800</v>
      </c>
      <c r="C252" s="32">
        <v>0.64700000000000002</v>
      </c>
      <c r="D252" s="7">
        <f>SUMIF('CC Summary'!$B:$B,'Capex to PA'!$A252,'CC Summary'!K:K)*$C252</f>
        <v>32484652.567234784</v>
      </c>
      <c r="E252" s="35"/>
      <c r="F252" s="135">
        <f>SUMIFS('CC Summary'!$K:$K,'CC Summary'!$A:$A,"Y",'CC Summary'!$B:$B,'Capex to PA'!$A252)*'Capex to PA'!$C252</f>
        <v>0</v>
      </c>
      <c r="G252" s="7">
        <f>SUMIF('CC Summary'!$B:$B,'Capex to PA'!$A252,'CC Summary'!O:O)*$C252</f>
        <v>193667.2299408759</v>
      </c>
      <c r="H252" s="164">
        <f t="shared" si="32"/>
        <v>5.6979084294173837E-2</v>
      </c>
      <c r="I252" s="7">
        <f t="shared" si="33"/>
        <v>193667.2299408759</v>
      </c>
      <c r="J252" s="59">
        <f t="shared" si="30"/>
        <v>193667.2299408759</v>
      </c>
      <c r="L252" s="165">
        <f>SUMIF('CC Summary'!$B:$B,'Capex to PA'!$A252,'CC Summary'!H:H)*$C252</f>
        <v>0</v>
      </c>
      <c r="M252" s="165">
        <f>SUMIFS('CC Summary'!$H:$H,'CC Summary'!$A:$A,"Y",'CC Summary'!$B:$B,'Capex to PA'!$A252)*'Capex to PA'!$C252</f>
        <v>0</v>
      </c>
      <c r="N252" s="165">
        <f>SUMIF('CC Summary'!$B:$B,'Capex to PA'!$A252,'CC Summary'!P:P)*$C252</f>
        <v>0</v>
      </c>
      <c r="O252" s="165">
        <f t="shared" si="34"/>
        <v>0</v>
      </c>
      <c r="P252" s="165">
        <f t="shared" si="35"/>
        <v>0</v>
      </c>
      <c r="Q252" s="174">
        <f t="shared" si="31"/>
        <v>0</v>
      </c>
    </row>
    <row r="253" spans="1:17">
      <c r="A253" s="70" t="s">
        <v>273</v>
      </c>
      <c r="B253" s="9">
        <v>48301</v>
      </c>
      <c r="C253" s="32">
        <v>0</v>
      </c>
      <c r="D253" s="7">
        <f>SUMIF('CC Summary'!$B:$B,'Capex to PA'!$A253,'CC Summary'!K:K)*$C253</f>
        <v>0</v>
      </c>
      <c r="E253" s="35"/>
      <c r="F253" s="135">
        <f>SUMIFS('CC Summary'!$K:$K,'CC Summary'!$A:$A,"Y",'CC Summary'!$B:$B,'Capex to PA'!$A253)*'Capex to PA'!$C253</f>
        <v>0</v>
      </c>
      <c r="G253" s="7">
        <f>SUMIF('CC Summary'!$B:$B,'Capex to PA'!$A253,'CC Summary'!O:O)*$C253</f>
        <v>0</v>
      </c>
      <c r="H253" s="164">
        <f t="shared" si="32"/>
        <v>0</v>
      </c>
      <c r="I253" s="7">
        <f t="shared" si="33"/>
        <v>0</v>
      </c>
      <c r="J253" s="59">
        <f t="shared" si="30"/>
        <v>0</v>
      </c>
      <c r="L253" s="165">
        <f>SUMIF('CC Summary'!$B:$B,'Capex to PA'!$A253,'CC Summary'!H:H)*$C253</f>
        <v>0</v>
      </c>
      <c r="M253" s="165">
        <f>SUMIFS('CC Summary'!$H:$H,'CC Summary'!$A:$A,"Y",'CC Summary'!$B:$B,'Capex to PA'!$A253)*'Capex to PA'!$C253</f>
        <v>0</v>
      </c>
      <c r="N253" s="165">
        <f>SUMIF('CC Summary'!$B:$B,'Capex to PA'!$A253,'CC Summary'!P:P)*$C253</f>
        <v>0</v>
      </c>
      <c r="O253" s="165">
        <f t="shared" si="34"/>
        <v>0</v>
      </c>
      <c r="P253" s="165">
        <f t="shared" si="35"/>
        <v>0</v>
      </c>
      <c r="Q253" s="174">
        <f t="shared" si="31"/>
        <v>0</v>
      </c>
    </row>
    <row r="254" spans="1:17">
      <c r="A254" s="70" t="s">
        <v>273</v>
      </c>
      <c r="B254" s="9">
        <v>48601</v>
      </c>
      <c r="C254" s="32">
        <v>1E-3</v>
      </c>
      <c r="D254" s="7">
        <f>SUMIF('CC Summary'!$B:$B,'Capex to PA'!$A254,'CC Summary'!K:K)*$C254</f>
        <v>50208.118341939393</v>
      </c>
      <c r="E254" s="35"/>
      <c r="F254" s="135">
        <f>SUMIFS('CC Summary'!$K:$K,'CC Summary'!$A:$A,"Y",'CC Summary'!$B:$B,'Capex to PA'!$A254)*'Capex to PA'!$C254</f>
        <v>0</v>
      </c>
      <c r="G254" s="7">
        <f>SUMIF('CC Summary'!$B:$B,'Capex to PA'!$A254,'CC Summary'!O:O)*$C254</f>
        <v>299.33111273705703</v>
      </c>
      <c r="H254" s="164">
        <f t="shared" si="32"/>
        <v>8.8066590871984296E-5</v>
      </c>
      <c r="I254" s="7">
        <f t="shared" si="33"/>
        <v>299.33111273705703</v>
      </c>
      <c r="J254" s="59">
        <f t="shared" si="30"/>
        <v>299.33111273705703</v>
      </c>
      <c r="L254" s="165">
        <f>SUMIF('CC Summary'!$B:$B,'Capex to PA'!$A254,'CC Summary'!H:H)*$C254</f>
        <v>0</v>
      </c>
      <c r="M254" s="165">
        <f>SUMIFS('CC Summary'!$H:$H,'CC Summary'!$A:$A,"Y",'CC Summary'!$B:$B,'Capex to PA'!$A254)*'Capex to PA'!$C254</f>
        <v>0</v>
      </c>
      <c r="N254" s="165">
        <f>SUMIF('CC Summary'!$B:$B,'Capex to PA'!$A254,'CC Summary'!P:P)*$C254</f>
        <v>0</v>
      </c>
      <c r="O254" s="165">
        <f t="shared" si="34"/>
        <v>0</v>
      </c>
      <c r="P254" s="165">
        <f t="shared" si="35"/>
        <v>0</v>
      </c>
      <c r="Q254" s="174">
        <f t="shared" si="31"/>
        <v>0</v>
      </c>
    </row>
    <row r="255" spans="1:17">
      <c r="A255" s="70" t="s">
        <v>273</v>
      </c>
      <c r="B255" s="9">
        <v>49500</v>
      </c>
      <c r="C255" s="32">
        <v>0</v>
      </c>
      <c r="D255" s="7">
        <f>SUMIF('CC Summary'!$B:$B,'Capex to PA'!$A255,'CC Summary'!K:K)*$C255</f>
        <v>0</v>
      </c>
      <c r="E255" s="35"/>
      <c r="F255" s="135">
        <f>SUMIFS('CC Summary'!$K:$K,'CC Summary'!$A:$A,"Y",'CC Summary'!$B:$B,'Capex to PA'!$A255)*'Capex to PA'!$C255</f>
        <v>0</v>
      </c>
      <c r="G255" s="7">
        <f>SUMIF('CC Summary'!$B:$B,'Capex to PA'!$A255,'CC Summary'!O:O)*$C255</f>
        <v>0</v>
      </c>
      <c r="H255" s="164">
        <f t="shared" si="32"/>
        <v>0</v>
      </c>
      <c r="I255" s="7">
        <f t="shared" si="33"/>
        <v>0</v>
      </c>
      <c r="J255" s="59">
        <f t="shared" si="30"/>
        <v>0</v>
      </c>
      <c r="L255" s="165">
        <f>SUMIF('CC Summary'!$B:$B,'Capex to PA'!$A255,'CC Summary'!H:H)*$C255</f>
        <v>0</v>
      </c>
      <c r="M255" s="165">
        <f>SUMIFS('CC Summary'!$H:$H,'CC Summary'!$A:$A,"Y",'CC Summary'!$B:$B,'Capex to PA'!$A255)*'Capex to PA'!$C255</f>
        <v>0</v>
      </c>
      <c r="N255" s="165">
        <f>SUMIF('CC Summary'!$B:$B,'Capex to PA'!$A255,'CC Summary'!P:P)*$C255</f>
        <v>0</v>
      </c>
      <c r="O255" s="165">
        <f t="shared" si="34"/>
        <v>0</v>
      </c>
      <c r="P255" s="165">
        <f t="shared" si="35"/>
        <v>0</v>
      </c>
      <c r="Q255" s="174">
        <f t="shared" si="31"/>
        <v>0</v>
      </c>
    </row>
    <row r="256" spans="1:17">
      <c r="A256" s="70" t="s">
        <v>363</v>
      </c>
      <c r="B256" s="33"/>
      <c r="C256" s="32">
        <v>1</v>
      </c>
      <c r="D256" s="7">
        <f>SUMIF('CC Summary'!$B:$B,'Capex to PA'!$A256,'CC Summary'!K:K)*$C256</f>
        <v>0</v>
      </c>
      <c r="E256" s="35"/>
      <c r="F256" s="135">
        <f>SUMIFS('CC Summary'!$K:$K,'CC Summary'!$A:$A,"Y",'CC Summary'!$B:$B,'Capex to PA'!$A256)*'Capex to PA'!$C256</f>
        <v>0</v>
      </c>
      <c r="G256" s="7">
        <f>SUMIF('CC Summary'!$B:$B,'Capex to PA'!$A256,'CC Summary'!O:O)*$C256</f>
        <v>0</v>
      </c>
      <c r="H256" s="164">
        <f t="shared" si="32"/>
        <v>0</v>
      </c>
      <c r="I256" s="7">
        <f t="shared" si="33"/>
        <v>0</v>
      </c>
      <c r="J256" s="59">
        <f t="shared" si="30"/>
        <v>0</v>
      </c>
      <c r="L256" s="165">
        <f>SUMIF('CC Summary'!$B:$B,'Capex to PA'!$A256,'CC Summary'!H:H)*$C256</f>
        <v>0</v>
      </c>
      <c r="M256" s="165">
        <f>SUMIFS('CC Summary'!$H:$H,'CC Summary'!$A:$A,"Y",'CC Summary'!$B:$B,'Capex to PA'!$A256)*'Capex to PA'!$C256</f>
        <v>0</v>
      </c>
      <c r="N256" s="165">
        <f>SUMIF('CC Summary'!$B:$B,'Capex to PA'!$A256,'CC Summary'!P:P)*$C256</f>
        <v>0</v>
      </c>
      <c r="O256" s="165">
        <f t="shared" si="34"/>
        <v>0</v>
      </c>
      <c r="P256" s="165">
        <f t="shared" si="35"/>
        <v>0</v>
      </c>
      <c r="Q256" s="174">
        <f t="shared" si="31"/>
        <v>0</v>
      </c>
    </row>
    <row r="257" spans="3:16">
      <c r="D257" s="59">
        <f>SUM(D7:D256)</f>
        <v>719759198.98909891</v>
      </c>
      <c r="E257" s="59"/>
      <c r="F257" s="59">
        <f>SUM(F7:F256)</f>
        <v>0</v>
      </c>
      <c r="P257" s="165"/>
    </row>
    <row r="258" spans="3:16">
      <c r="P258" s="165"/>
    </row>
    <row r="259" spans="3:16">
      <c r="C259" t="s">
        <v>364</v>
      </c>
      <c r="D259" s="7">
        <f>'CC Summary'!K94</f>
        <v>7350707.8099999996</v>
      </c>
      <c r="E259" s="35"/>
      <c r="P259" s="165"/>
    </row>
    <row r="260" spans="3:16">
      <c r="C260" t="s">
        <v>181</v>
      </c>
      <c r="D260" s="59">
        <f>SUM(D257:D259)</f>
        <v>727109906.79909885</v>
      </c>
      <c r="E260" s="59"/>
    </row>
    <row r="262" spans="3:16">
      <c r="C262" t="s">
        <v>322</v>
      </c>
      <c r="D262" s="59">
        <f>D260-'CC Summary'!K95</f>
        <v>0</v>
      </c>
      <c r="E262" s="59"/>
    </row>
  </sheetData>
  <autoFilter ref="A6:D257" xr:uid="{BA07D0C4-1C25-4FEF-B616-F0755D46143F}"/>
  <mergeCells count="2">
    <mergeCell ref="F4:J4"/>
    <mergeCell ref="M4:Q4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D8778-4DC6-4450-8AB4-4943DC329099}">
  <dimension ref="A1:DE143"/>
  <sheetViews>
    <sheetView topLeftCell="L1" zoomScale="70" zoomScaleNormal="70" workbookViewId="0">
      <pane ySplit="9" topLeftCell="A97" activePane="bottomLeft" state="frozen"/>
      <selection pane="bottomLeft" activeCell="AS101" sqref="AS101"/>
    </sheetView>
  </sheetViews>
  <sheetFormatPr defaultRowHeight="14.5" outlineLevelRow="1" outlineLevelCol="2"/>
  <cols>
    <col min="1" max="1" width="14.54296875" bestFit="1" customWidth="1"/>
    <col min="2" max="2" width="42.26953125" bestFit="1" customWidth="1"/>
    <col min="3" max="3" width="20.7265625" bestFit="1" customWidth="1"/>
    <col min="4" max="4" width="21.7265625" bestFit="1" customWidth="1"/>
    <col min="5" max="5" width="17.81640625" customWidth="1"/>
    <col min="6" max="6" width="20.1796875" customWidth="1"/>
    <col min="7" max="7" width="20.81640625" customWidth="1"/>
    <col min="8" max="8" width="16.81640625" bestFit="1" customWidth="1"/>
    <col min="9" max="9" width="19.54296875" customWidth="1"/>
    <col min="10" max="10" width="20.7265625" customWidth="1"/>
    <col min="11" max="13" width="18" customWidth="1"/>
    <col min="14" max="14" width="12.7265625" customWidth="1"/>
    <col min="15" max="15" width="17.453125" hidden="1" customWidth="1" outlineLevel="1"/>
    <col min="16" max="16" width="13.54296875" hidden="1" customWidth="1" outlineLevel="1"/>
    <col min="17" max="17" width="15" hidden="1" customWidth="1" outlineLevel="1"/>
    <col min="18" max="19" width="13.54296875" hidden="1" customWidth="1" outlineLevel="1"/>
    <col min="20" max="20" width="14.453125" hidden="1" customWidth="1" outlineLevel="1"/>
    <col min="21" max="25" width="13.54296875" hidden="1" customWidth="1" outlineLevel="1"/>
    <col min="26" max="26" width="16.81640625" customWidth="1" collapsed="1"/>
    <col min="27" max="27" width="3.453125" customWidth="1"/>
    <col min="28" max="28" width="18.7265625" hidden="1" customWidth="1" outlineLevel="2"/>
    <col min="29" max="29" width="17.26953125" hidden="1" customWidth="1" outlineLevel="2"/>
    <col min="30" max="33" width="17.1796875" hidden="1" customWidth="1" outlineLevel="2"/>
    <col min="34" max="34" width="16.7265625" hidden="1" customWidth="1" outlineLevel="2"/>
    <col min="35" max="35" width="17.1796875" hidden="1" customWidth="1" outlineLevel="2"/>
    <col min="36" max="36" width="16.7265625" hidden="1" customWidth="1" outlineLevel="2"/>
    <col min="37" max="38" width="17.1796875" hidden="1" customWidth="1" outlineLevel="2"/>
    <col min="39" max="39" width="18.1796875" customWidth="1" collapsed="1"/>
    <col min="40" max="40" width="3.26953125" customWidth="1"/>
    <col min="41" max="41" width="15.26953125" customWidth="1" outlineLevel="1"/>
    <col min="42" max="52" width="16.26953125" customWidth="1" outlineLevel="1"/>
    <col min="53" max="53" width="22.81640625" customWidth="1"/>
    <col min="54" max="54" width="4.54296875" customWidth="1"/>
    <col min="55" max="65" width="13.7265625" customWidth="1" outlineLevel="1"/>
    <col min="66" max="66" width="16.1796875" customWidth="1"/>
    <col min="67" max="67" width="4.26953125" customWidth="1"/>
    <col min="68" max="78" width="14.453125" customWidth="1" outlineLevel="1"/>
    <col min="79" max="79" width="14.453125" customWidth="1"/>
    <col min="80" max="80" width="2.7265625" customWidth="1"/>
    <col min="81" max="92" width="13.7265625" customWidth="1" outlineLevel="1"/>
    <col min="93" max="93" width="17.26953125" customWidth="1" outlineLevel="1"/>
    <col min="94" max="94" width="3.81640625" customWidth="1" outlineLevel="1"/>
    <col min="95" max="106" width="9.1796875" customWidth="1" outlineLevel="1"/>
    <col min="107" max="107" width="18.54296875" customWidth="1" outlineLevel="1"/>
    <col min="108" max="108" width="1.54296875" customWidth="1" outlineLevel="1"/>
    <col min="109" max="109" width="21.1796875" customWidth="1"/>
  </cols>
  <sheetData>
    <row r="1" spans="1:109" ht="13.15" customHeight="1"/>
    <row r="3" spans="1:109" s="95" customFormat="1" ht="87.75" customHeight="1">
      <c r="A3" s="228" t="s">
        <v>365</v>
      </c>
      <c r="B3" s="229"/>
      <c r="C3" s="229"/>
      <c r="D3" s="229"/>
      <c r="E3" s="230"/>
      <c r="F3" s="133"/>
      <c r="G3" s="228" t="s">
        <v>366</v>
      </c>
      <c r="H3" s="229"/>
      <c r="I3" s="229"/>
      <c r="J3" s="229"/>
      <c r="K3" s="229"/>
      <c r="L3" s="229"/>
      <c r="M3" s="230"/>
      <c r="O3" s="231" t="s">
        <v>367</v>
      </c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3"/>
      <c r="AB3" s="226" t="s">
        <v>368</v>
      </c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O3" s="226" t="s">
        <v>369</v>
      </c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C3" s="226" t="s">
        <v>370</v>
      </c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115"/>
      <c r="BP3" s="226" t="s">
        <v>371</v>
      </c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46"/>
      <c r="CC3" s="226" t="s">
        <v>372</v>
      </c>
      <c r="CD3" s="226"/>
      <c r="CE3" s="226"/>
      <c r="CF3" s="226"/>
      <c r="CG3" s="226"/>
      <c r="CH3" s="226"/>
      <c r="CI3" s="226"/>
      <c r="CJ3" s="226"/>
      <c r="CK3" s="226"/>
      <c r="CL3" s="226"/>
      <c r="CM3" s="226"/>
      <c r="CN3" s="226"/>
      <c r="CO3" s="226"/>
      <c r="CP3" s="226"/>
      <c r="CQ3" s="226"/>
      <c r="CR3" s="226"/>
      <c r="CS3" s="226"/>
      <c r="CT3" s="226"/>
      <c r="CU3" s="226"/>
      <c r="CV3" s="226"/>
      <c r="CW3" s="226"/>
      <c r="CX3" s="226"/>
      <c r="CY3" s="226"/>
      <c r="CZ3" s="226"/>
      <c r="DA3" s="226"/>
      <c r="DB3" s="226"/>
      <c r="DC3" s="226"/>
      <c r="DD3" s="226"/>
      <c r="DE3" s="226"/>
    </row>
    <row r="4" spans="1:109" ht="20.25" hidden="1" customHeight="1" outlineLevel="1">
      <c r="G4" s="36" t="s">
        <v>373</v>
      </c>
      <c r="I4" s="36" t="s">
        <v>374</v>
      </c>
      <c r="K4" s="37"/>
      <c r="L4" s="37"/>
      <c r="M4" s="37"/>
      <c r="N4" s="76" t="s">
        <v>375</v>
      </c>
      <c r="O4" s="75" t="s">
        <v>376</v>
      </c>
      <c r="P4" s="75" t="s">
        <v>377</v>
      </c>
      <c r="Q4" s="75" t="s">
        <v>378</v>
      </c>
      <c r="R4" s="75" t="s">
        <v>379</v>
      </c>
      <c r="S4" s="75" t="s">
        <v>380</v>
      </c>
      <c r="T4" s="75" t="s">
        <v>381</v>
      </c>
      <c r="U4" s="75" t="s">
        <v>382</v>
      </c>
      <c r="V4" s="75" t="s">
        <v>383</v>
      </c>
      <c r="W4" s="75" t="s">
        <v>384</v>
      </c>
      <c r="X4" s="75" t="s">
        <v>385</v>
      </c>
      <c r="Y4" s="75" t="s">
        <v>386</v>
      </c>
      <c r="Z4" s="75" t="s">
        <v>387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O4" s="75" t="s">
        <v>376</v>
      </c>
      <c r="AP4" s="75" t="s">
        <v>377</v>
      </c>
      <c r="AQ4" s="75" t="s">
        <v>378</v>
      </c>
      <c r="AR4" s="75" t="s">
        <v>379</v>
      </c>
      <c r="AS4" s="75" t="s">
        <v>380</v>
      </c>
      <c r="AT4" s="75" t="s">
        <v>381</v>
      </c>
      <c r="AU4" s="75" t="s">
        <v>382</v>
      </c>
      <c r="AV4" s="75" t="s">
        <v>383</v>
      </c>
      <c r="AW4" s="75" t="s">
        <v>384</v>
      </c>
      <c r="AX4" s="75" t="s">
        <v>385</v>
      </c>
      <c r="AY4" s="75" t="s">
        <v>386</v>
      </c>
      <c r="AZ4" s="75" t="s">
        <v>387</v>
      </c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</row>
    <row r="5" spans="1:109" ht="12" hidden="1" customHeight="1" outlineLevel="1">
      <c r="K5" s="46"/>
      <c r="L5" s="46"/>
      <c r="M5" s="46"/>
      <c r="N5" s="77" t="s">
        <v>58</v>
      </c>
      <c r="O5" s="57">
        <f>IF(INDEX(CloseoutProfiles[],MATCH($N$5&amp;'Summary '!$B$2,CloseoutProfiles[Closeout Profile],0),MATCH(O4,CloseoutProfiles[#Headers],0))="Actuals",0,INDEX(CloseoutProfiles[],MATCH($N$5&amp;'Summary '!$B$2,CloseoutProfiles[Closeout Profile],0),MATCH(O4,CloseoutProfiles[#Headers],0)))</f>
        <v>4.0327433236385872E-2</v>
      </c>
      <c r="P5" s="57">
        <f>IF(INDEX(CloseoutProfiles[],MATCH($N$5&amp;'Summary '!$B$2,CloseoutProfiles[Closeout Profile],0),MATCH(P4,CloseoutProfiles[#Headers],0))="Actuals",0,INDEX(CloseoutProfiles[],MATCH($N$5&amp;'Summary '!$B$2,CloseoutProfiles[Closeout Profile],0),MATCH(P4,CloseoutProfiles[#Headers],0)))</f>
        <v>3.1801611860721689E-2</v>
      </c>
      <c r="Q5" s="57">
        <f>IF(INDEX(CloseoutProfiles[],MATCH($N$5&amp;'Summary '!$B$2,CloseoutProfiles[Closeout Profile],0),MATCH(Q4,CloseoutProfiles[#Headers],0))="Actuals",0,INDEX(CloseoutProfiles[],MATCH($N$5&amp;'Summary '!$B$2,CloseoutProfiles[Closeout Profile],0),MATCH(Q4,CloseoutProfiles[#Headers],0)))</f>
        <v>4.315074044251499E-2</v>
      </c>
      <c r="R5" s="57">
        <f>IF(INDEX(CloseoutProfiles[],MATCH($N$5&amp;'Summary '!$B$2,CloseoutProfiles[Closeout Profile],0),MATCH(R4,CloseoutProfiles[#Headers],0))="Actuals",0,INDEX(CloseoutProfiles[],MATCH($N$5&amp;'Summary '!$B$2,CloseoutProfiles[Closeout Profile],0),MATCH(R4,CloseoutProfiles[#Headers],0)))</f>
        <v>1.1865849021684874E-2</v>
      </c>
      <c r="S5" s="57">
        <f>IF(INDEX(CloseoutProfiles[],MATCH($N$5&amp;'Summary '!$B$2,CloseoutProfiles[Closeout Profile],0),MATCH(S4,CloseoutProfiles[#Headers],0))="Actuals",0,INDEX(CloseoutProfiles[],MATCH($N$5&amp;'Summary '!$B$2,CloseoutProfiles[Closeout Profile],0),MATCH(S4,CloseoutProfiles[#Headers],0)))</f>
        <v>3.466154291442216E-2</v>
      </c>
      <c r="T5" s="57">
        <f>IF(INDEX(CloseoutProfiles[],MATCH($N$5&amp;'Summary '!$B$2,CloseoutProfiles[Closeout Profile],0),MATCH(T4,CloseoutProfiles[#Headers],0))="Actuals",0,INDEX(CloseoutProfiles[],MATCH($N$5&amp;'Summary '!$B$2,CloseoutProfiles[Closeout Profile],0),MATCH(T4,CloseoutProfiles[#Headers],0)))</f>
        <v>6.0287670825411983E-2</v>
      </c>
      <c r="U5" s="57">
        <f>IF(INDEX(CloseoutProfiles[],MATCH($N$5&amp;'Summary '!$B$2,CloseoutProfiles[Closeout Profile],0),MATCH(U4,CloseoutProfiles[#Headers],0))="Actuals",0,INDEX(CloseoutProfiles[],MATCH($N$5&amp;'Summary '!$B$2,CloseoutProfiles[Closeout Profile],0),MATCH(U4,CloseoutProfiles[#Headers],0)))</f>
        <v>5.0433990722554216E-2</v>
      </c>
      <c r="V5" s="57">
        <f>IF(INDEX(CloseoutProfiles[],MATCH($N$5&amp;'Summary '!$B$2,CloseoutProfiles[Closeout Profile],0),MATCH(V4,CloseoutProfiles[#Headers],0))="Actuals",0,INDEX(CloseoutProfiles[],MATCH($N$5&amp;'Summary '!$B$2,CloseoutProfiles[Closeout Profile],0),MATCH(V4,CloseoutProfiles[#Headers],0)))</f>
        <v>2.9120393402156941E-2</v>
      </c>
      <c r="W5" s="57">
        <f>IF(INDEX(CloseoutProfiles[],MATCH($N$5&amp;'Summary '!$B$2,CloseoutProfiles[Closeout Profile],0),MATCH(W4,CloseoutProfiles[#Headers],0))="Actuals",0,INDEX(CloseoutProfiles[],MATCH($N$5&amp;'Summary '!$B$2,CloseoutProfiles[Closeout Profile],0),MATCH(W4,CloseoutProfiles[#Headers],0)))</f>
        <v>6.0976761664893832E-2</v>
      </c>
      <c r="X5" s="57">
        <f>IF(INDEX(CloseoutProfiles[],MATCH($N$5&amp;'Summary '!$B$2,CloseoutProfiles[Closeout Profile],0),MATCH(X4,CloseoutProfiles[#Headers],0))="Actuals",0,INDEX(CloseoutProfiles[],MATCH($N$5&amp;'Summary '!$B$2,CloseoutProfiles[Closeout Profile],0),MATCH(X4,CloseoutProfiles[#Headers],0)))</f>
        <v>0.12280185965682328</v>
      </c>
      <c r="Y5" s="57">
        <f>IF(INDEX(CloseoutProfiles[],MATCH($N$5&amp;'Summary '!$B$2,CloseoutProfiles[Closeout Profile],0),MATCH(Y4,CloseoutProfiles[#Headers],0))="Actuals",0,INDEX(CloseoutProfiles[],MATCH($N$5&amp;'Summary '!$B$2,CloseoutProfiles[Closeout Profile],0),MATCH(Y4,CloseoutProfiles[#Headers],0)))</f>
        <v>0.10901219017990892</v>
      </c>
      <c r="Z5" s="57">
        <f>IF(INDEX(CloseoutProfiles[],MATCH($N$5&amp;'Summary '!$B$2,CloseoutProfiles[Closeout Profile],0),MATCH(Z4,CloseoutProfiles[#Headers],0))="Actuals",0,INDEX(CloseoutProfiles[],MATCH($N$5&amp;'Summary '!$B$2,CloseoutProfiles[Closeout Profile],0),MATCH(Z4,CloseoutProfiles[#Headers],0)))</f>
        <v>0.40555995607252127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O5" s="80">
        <f>INDEX(WIPHelper[],MATCH('Summary '!$B$2,WIPHelper[WIP Helper],0),MATCH(AO4,WIPHelper[#Headers],0))</f>
        <v>1</v>
      </c>
      <c r="AP5" s="80">
        <f>INDEX(WIPHelper[],MATCH('Summary '!$B$2,WIPHelper[WIP Helper],0),MATCH(AP4,WIPHelper[#Headers],0))</f>
        <v>1</v>
      </c>
      <c r="AQ5" s="80">
        <f>INDEX(WIPHelper[],MATCH('Summary '!$B$2,WIPHelper[WIP Helper],0),MATCH(AQ4,WIPHelper[#Headers],0))</f>
        <v>1</v>
      </c>
      <c r="AR5" s="80">
        <f>INDEX(WIPHelper[],MATCH('Summary '!$B$2,WIPHelper[WIP Helper],0),MATCH(AR4,WIPHelper[#Headers],0))</f>
        <v>1</v>
      </c>
      <c r="AS5" s="80">
        <f>INDEX(WIPHelper[],MATCH('Summary '!$B$2,WIPHelper[WIP Helper],0),MATCH(AS4,WIPHelper[#Headers],0))</f>
        <v>1</v>
      </c>
      <c r="AT5" s="80">
        <f>INDEX(WIPHelper[],MATCH('Summary '!$B$2,WIPHelper[WIP Helper],0),MATCH(AT4,WIPHelper[#Headers],0))</f>
        <v>1</v>
      </c>
      <c r="AU5" s="80">
        <f>INDEX(WIPHelper[],MATCH('Summary '!$B$2,WIPHelper[WIP Helper],0),MATCH(AU4,WIPHelper[#Headers],0))</f>
        <v>1</v>
      </c>
      <c r="AV5" s="80">
        <f>INDEX(WIPHelper[],MATCH('Summary '!$B$2,WIPHelper[WIP Helper],0),MATCH(AV4,WIPHelper[#Headers],0))</f>
        <v>1</v>
      </c>
      <c r="AW5" s="80">
        <f>INDEX(WIPHelper[],MATCH('Summary '!$B$2,WIPHelper[WIP Helper],0),MATCH(AW4,WIPHelper[#Headers],0))</f>
        <v>1</v>
      </c>
      <c r="AX5" s="80">
        <f>INDEX(WIPHelper[],MATCH('Summary '!$B$2,WIPHelper[WIP Helper],0),MATCH(AX4,WIPHelper[#Headers],0))</f>
        <v>1</v>
      </c>
      <c r="AY5" s="80">
        <f>INDEX(WIPHelper[],MATCH('Summary '!$B$2,WIPHelper[WIP Helper],0),MATCH(AY4,WIPHelper[#Headers],0))</f>
        <v>1</v>
      </c>
      <c r="AZ5" s="80">
        <f>INDEX(WIPHelper[],MATCH('Summary '!$B$2,WIPHelper[WIP Helper],0),MATCH(AZ4,WIPHelper[#Headers],0))</f>
        <v>1</v>
      </c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</row>
    <row r="6" spans="1:109" ht="20.25" hidden="1" customHeight="1" outlineLevel="1">
      <c r="G6" s="46"/>
      <c r="H6" s="55"/>
      <c r="I6" s="46"/>
      <c r="J6" s="46"/>
      <c r="K6" s="46"/>
      <c r="L6" s="46"/>
      <c r="M6" s="46"/>
      <c r="N6" s="78" t="s">
        <v>151</v>
      </c>
      <c r="O6" s="57">
        <f>IF(INDEX(CloseoutProfiles[],MATCH($N$6&amp;'Summary '!$B$2,CloseoutProfiles[Closeout Profile],0),MATCH(O4,CloseoutProfiles[#Headers],0))="Actuals",0,INDEX(CloseoutProfiles[],MATCH($N$6&amp;'Summary '!$B$2,CloseoutProfiles[Closeout Profile],0),MATCH(O4,CloseoutProfiles[#Headers],0)))</f>
        <v>1.0653853317804914E-2</v>
      </c>
      <c r="P6" s="57">
        <f>IF(INDEX(CloseoutProfiles[],MATCH($N$6&amp;'Summary '!$B$2,CloseoutProfiles[Closeout Profile],0),MATCH(P4,CloseoutProfiles[#Headers],0))="Actuals",0,INDEX(CloseoutProfiles[],MATCH($N$6&amp;'Summary '!$B$2,CloseoutProfiles[Closeout Profile],0),MATCH(P4,CloseoutProfiles[#Headers],0)))</f>
        <v>6.0890987050708258E-3</v>
      </c>
      <c r="Q6" s="57">
        <f>IF(INDEX(CloseoutProfiles[],MATCH($N$6&amp;'Summary '!$B$2,CloseoutProfiles[Closeout Profile],0),MATCH(Q4,CloseoutProfiles[#Headers],0))="Actuals",0,INDEX(CloseoutProfiles[],MATCH($N$6&amp;'Summary '!$B$2,CloseoutProfiles[Closeout Profile],0),MATCH(Q4,CloseoutProfiles[#Headers],0)))</f>
        <v>3.4505105264552721E-2</v>
      </c>
      <c r="R6" s="57">
        <f>IF(INDEX(CloseoutProfiles[],MATCH($N$6&amp;'Summary '!$B$2,CloseoutProfiles[Closeout Profile],0),MATCH(R4,CloseoutProfiles[#Headers],0))="Actuals",0,INDEX(CloseoutProfiles[],MATCH($N$6&amp;'Summary '!$B$2,CloseoutProfiles[Closeout Profile],0),MATCH(R4,CloseoutProfiles[#Headers],0)))</f>
        <v>3.3344519416176185E-3</v>
      </c>
      <c r="S6" s="57">
        <f>IF(INDEX(CloseoutProfiles[],MATCH($N$6&amp;'Summary '!$B$2,CloseoutProfiles[Closeout Profile],0),MATCH(S4,CloseoutProfiles[#Headers],0))="Actuals",0,INDEX(CloseoutProfiles[],MATCH($N$6&amp;'Summary '!$B$2,CloseoutProfiles[Closeout Profile],0),MATCH(S4,CloseoutProfiles[#Headers],0)))</f>
        <v>1.8428801814665261E-3</v>
      </c>
      <c r="T6" s="57">
        <f>IF(INDEX(CloseoutProfiles[],MATCH($N$6&amp;'Summary '!$B$2,CloseoutProfiles[Closeout Profile],0),MATCH(T4,CloseoutProfiles[#Headers],0))="Actuals",0,INDEX(CloseoutProfiles[],MATCH($N$6&amp;'Summary '!$B$2,CloseoutProfiles[Closeout Profile],0),MATCH(T4,CloseoutProfiles[#Headers],0)))</f>
        <v>7.4015582990584666E-2</v>
      </c>
      <c r="U6" s="57">
        <f>IF(INDEX(CloseoutProfiles[],MATCH($N$6&amp;'Summary '!$B$2,CloseoutProfiles[Closeout Profile],0),MATCH(U4,CloseoutProfiles[#Headers],0))="Actuals",0,INDEX(CloseoutProfiles[],MATCH($N$6&amp;'Summary '!$B$2,CloseoutProfiles[Closeout Profile],0),MATCH(U4,CloseoutProfiles[#Headers],0)))</f>
        <v>3.9657790901598031E-2</v>
      </c>
      <c r="V6" s="57">
        <f>IF(INDEX(CloseoutProfiles[],MATCH($N$6&amp;'Summary '!$B$2,CloseoutProfiles[Closeout Profile],0),MATCH(V4,CloseoutProfiles[#Headers],0))="Actuals",0,INDEX(CloseoutProfiles[],MATCH($N$6&amp;'Summary '!$B$2,CloseoutProfiles[Closeout Profile],0),MATCH(V4,CloseoutProfiles[#Headers],0)))</f>
        <v>2.8956747013104443E-2</v>
      </c>
      <c r="W6" s="57">
        <f>IF(INDEX(CloseoutProfiles[],MATCH($N$6&amp;'Summary '!$B$2,CloseoutProfiles[Closeout Profile],0),MATCH(W4,CloseoutProfiles[#Headers],0))="Actuals",0,INDEX(CloseoutProfiles[],MATCH($N$6&amp;'Summary '!$B$2,CloseoutProfiles[Closeout Profile],0),MATCH(W4,CloseoutProfiles[#Headers],0)))</f>
        <v>7.9047205237646828E-2</v>
      </c>
      <c r="X6" s="57">
        <f>IF(INDEX(CloseoutProfiles[],MATCH($N$6&amp;'Summary '!$B$2,CloseoutProfiles[Closeout Profile],0),MATCH(X4,CloseoutProfiles[#Headers],0))="Actuals",0,INDEX(CloseoutProfiles[],MATCH($N$6&amp;'Summary '!$B$2,CloseoutProfiles[Closeout Profile],0),MATCH(X4,CloseoutProfiles[#Headers],0)))</f>
        <v>0.29900467004086129</v>
      </c>
      <c r="Y6" s="57">
        <f>IF(INDEX(CloseoutProfiles[],MATCH($N$6&amp;'Summary '!$B$2,CloseoutProfiles[Closeout Profile],0),MATCH(Y4,CloseoutProfiles[#Headers],0))="Actuals",0,INDEX(CloseoutProfiles[],MATCH($N$6&amp;'Summary '!$B$2,CloseoutProfiles[Closeout Profile],0),MATCH(Y4,CloseoutProfiles[#Headers],0)))</f>
        <v>1.603521604735304E-2</v>
      </c>
      <c r="Z6" s="57">
        <f>IF(INDEX(CloseoutProfiles[],MATCH($N$6&amp;'Summary '!$B$2,CloseoutProfiles[Closeout Profile],0),MATCH(Z4,CloseoutProfiles[#Headers],0))="Actuals",0,INDEX(CloseoutProfiles[],MATCH($N$6&amp;'Summary '!$B$2,CloseoutProfiles[Closeout Profile],0),MATCH(Z4,CloseoutProfiles[#Headers],0)))</f>
        <v>0.40685739835833912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</row>
    <row r="7" spans="1:109" ht="39.75" hidden="1" customHeight="1" outlineLevel="1">
      <c r="G7" s="46"/>
      <c r="H7" s="55"/>
      <c r="I7" s="46"/>
      <c r="J7" s="46"/>
      <c r="K7" s="46"/>
      <c r="L7" s="46"/>
      <c r="M7" s="46"/>
      <c r="N7" s="81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B7" s="46"/>
      <c r="AC7" s="46"/>
      <c r="AD7" s="46"/>
      <c r="AE7" s="46"/>
      <c r="AF7" s="46"/>
      <c r="AG7" s="46"/>
      <c r="AH7" s="46"/>
      <c r="AI7" s="46"/>
      <c r="AJ7" s="114"/>
      <c r="AK7" s="46"/>
      <c r="AL7" s="46"/>
      <c r="AM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P7" s="46"/>
      <c r="BQ7" s="46"/>
      <c r="BR7" s="46"/>
      <c r="BS7" s="46"/>
      <c r="BT7" s="46"/>
      <c r="BU7" s="46"/>
      <c r="BV7" s="46"/>
      <c r="BW7" s="46"/>
      <c r="BX7" s="114"/>
      <c r="BY7" s="46"/>
      <c r="BZ7" s="46"/>
      <c r="CA7" s="46"/>
      <c r="CB7" s="46"/>
    </row>
    <row r="8" spans="1:109" s="120" customFormat="1" ht="25.9" customHeight="1" collapsed="1">
      <c r="A8" s="227" t="s">
        <v>388</v>
      </c>
      <c r="B8" s="227"/>
      <c r="C8" s="227"/>
      <c r="D8" s="227"/>
      <c r="E8" s="124"/>
      <c r="F8" s="134" t="s">
        <v>330</v>
      </c>
      <c r="G8" s="48" t="s">
        <v>10</v>
      </c>
      <c r="H8" s="48" t="s">
        <v>11</v>
      </c>
      <c r="I8" s="48" t="s">
        <v>389</v>
      </c>
      <c r="J8" s="48" t="s">
        <v>390</v>
      </c>
      <c r="K8" s="48" t="s">
        <v>16</v>
      </c>
      <c r="L8" s="48" t="s">
        <v>17</v>
      </c>
      <c r="M8" s="48" t="s">
        <v>391</v>
      </c>
      <c r="N8" s="117"/>
      <c r="O8" s="118" t="s">
        <v>392</v>
      </c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B8" s="116" t="s">
        <v>393</v>
      </c>
      <c r="AO8" s="83" t="s">
        <v>394</v>
      </c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116" t="s">
        <v>395</v>
      </c>
      <c r="BC8" s="116" t="s">
        <v>396</v>
      </c>
      <c r="BP8" s="83" t="s">
        <v>397</v>
      </c>
      <c r="CC8" s="235" t="s">
        <v>398</v>
      </c>
      <c r="CD8" s="235"/>
      <c r="CE8" s="235"/>
      <c r="CF8" s="235"/>
      <c r="CG8" s="235"/>
      <c r="CH8" s="235"/>
      <c r="CI8" s="235"/>
      <c r="CJ8" s="235"/>
      <c r="CK8" s="235"/>
      <c r="CL8" s="235"/>
      <c r="CM8" s="235"/>
      <c r="CN8" s="235"/>
      <c r="CO8" s="116" t="s">
        <v>399</v>
      </c>
      <c r="CQ8" s="235" t="s">
        <v>400</v>
      </c>
      <c r="CR8" s="235"/>
      <c r="CS8" s="235"/>
      <c r="CT8" s="235"/>
      <c r="CU8" s="235"/>
      <c r="CV8" s="235"/>
      <c r="CW8" s="235"/>
      <c r="CX8" s="235"/>
      <c r="CY8" s="235"/>
      <c r="CZ8" s="235"/>
      <c r="DA8" s="235"/>
      <c r="DB8" s="235"/>
      <c r="DC8" s="116" t="s">
        <v>401</v>
      </c>
      <c r="DE8" s="121" t="s">
        <v>402</v>
      </c>
    </row>
    <row r="9" spans="1:109" ht="40.15" customHeight="1">
      <c r="A9" s="132" t="s">
        <v>31</v>
      </c>
      <c r="B9" s="132" t="s">
        <v>32</v>
      </c>
      <c r="C9" s="132" t="s">
        <v>33</v>
      </c>
      <c r="D9" s="132" t="s">
        <v>34</v>
      </c>
      <c r="E9" s="129" t="s">
        <v>403</v>
      </c>
      <c r="F9" s="52" t="s">
        <v>404</v>
      </c>
      <c r="G9" s="87" t="s">
        <v>405</v>
      </c>
      <c r="H9" s="86" t="s">
        <v>334</v>
      </c>
      <c r="I9" s="128" t="s">
        <v>406</v>
      </c>
      <c r="J9" s="52" t="s">
        <v>407</v>
      </c>
      <c r="K9" s="129" t="s">
        <v>408</v>
      </c>
      <c r="L9" s="87" t="s">
        <v>409</v>
      </c>
      <c r="M9" s="87" t="s">
        <v>410</v>
      </c>
      <c r="O9" s="52" t="s">
        <v>376</v>
      </c>
      <c r="P9" s="52" t="s">
        <v>377</v>
      </c>
      <c r="Q9" s="52" t="s">
        <v>378</v>
      </c>
      <c r="R9" s="52" t="s">
        <v>379</v>
      </c>
      <c r="S9" s="52" t="s">
        <v>380</v>
      </c>
      <c r="T9" s="52" t="s">
        <v>381</v>
      </c>
      <c r="U9" s="52" t="s">
        <v>382</v>
      </c>
      <c r="V9" s="52" t="s">
        <v>383</v>
      </c>
      <c r="W9" s="52" t="s">
        <v>384</v>
      </c>
      <c r="X9" s="52" t="s">
        <v>385</v>
      </c>
      <c r="Y9" s="52" t="s">
        <v>386</v>
      </c>
      <c r="Z9" s="52" t="s">
        <v>387</v>
      </c>
      <c r="AB9" s="88" t="s">
        <v>376</v>
      </c>
      <c r="AC9" s="88" t="s">
        <v>377</v>
      </c>
      <c r="AD9" s="88" t="s">
        <v>378</v>
      </c>
      <c r="AE9" s="88" t="s">
        <v>379</v>
      </c>
      <c r="AF9" s="88" t="s">
        <v>380</v>
      </c>
      <c r="AG9" s="88" t="s">
        <v>381</v>
      </c>
      <c r="AH9" s="88" t="s">
        <v>382</v>
      </c>
      <c r="AI9" s="88" t="s">
        <v>383</v>
      </c>
      <c r="AJ9" s="88" t="s">
        <v>384</v>
      </c>
      <c r="AK9" s="88" t="s">
        <v>385</v>
      </c>
      <c r="AL9" s="88" t="s">
        <v>386</v>
      </c>
      <c r="AM9" s="52" t="s">
        <v>387</v>
      </c>
      <c r="AO9" s="88" t="s">
        <v>376</v>
      </c>
      <c r="AP9" s="88" t="s">
        <v>377</v>
      </c>
      <c r="AQ9" s="88" t="s">
        <v>378</v>
      </c>
      <c r="AR9" s="88" t="s">
        <v>379</v>
      </c>
      <c r="AS9" s="88" t="s">
        <v>380</v>
      </c>
      <c r="AT9" s="88" t="s">
        <v>381</v>
      </c>
      <c r="AU9" s="88" t="s">
        <v>382</v>
      </c>
      <c r="AV9" s="88" t="s">
        <v>383</v>
      </c>
      <c r="AW9" s="88" t="s">
        <v>384</v>
      </c>
      <c r="AX9" s="88" t="s">
        <v>385</v>
      </c>
      <c r="AY9" s="88" t="s">
        <v>386</v>
      </c>
      <c r="AZ9" s="88" t="s">
        <v>387</v>
      </c>
      <c r="BA9" s="52" t="s">
        <v>411</v>
      </c>
      <c r="BC9" s="52" t="s">
        <v>376</v>
      </c>
      <c r="BD9" s="52" t="s">
        <v>377</v>
      </c>
      <c r="BE9" s="52" t="s">
        <v>378</v>
      </c>
      <c r="BF9" s="52" t="s">
        <v>379</v>
      </c>
      <c r="BG9" s="52" t="s">
        <v>380</v>
      </c>
      <c r="BH9" s="52" t="s">
        <v>381</v>
      </c>
      <c r="BI9" s="52" t="s">
        <v>382</v>
      </c>
      <c r="BJ9" s="52" t="s">
        <v>383</v>
      </c>
      <c r="BK9" s="52" t="s">
        <v>384</v>
      </c>
      <c r="BL9" s="52" t="s">
        <v>385</v>
      </c>
      <c r="BM9" s="52" t="s">
        <v>386</v>
      </c>
      <c r="BN9" s="52" t="s">
        <v>387</v>
      </c>
      <c r="BO9" s="46"/>
      <c r="BP9" s="52" t="s">
        <v>376</v>
      </c>
      <c r="BQ9" s="88" t="s">
        <v>377</v>
      </c>
      <c r="BR9" s="88" t="s">
        <v>378</v>
      </c>
      <c r="BS9" s="88" t="s">
        <v>379</v>
      </c>
      <c r="BT9" s="88" t="s">
        <v>380</v>
      </c>
      <c r="BU9" s="88" t="s">
        <v>381</v>
      </c>
      <c r="BV9" s="88" t="s">
        <v>382</v>
      </c>
      <c r="BW9" s="88" t="s">
        <v>383</v>
      </c>
      <c r="BX9" s="88" t="s">
        <v>384</v>
      </c>
      <c r="BY9" s="88" t="s">
        <v>385</v>
      </c>
      <c r="BZ9" s="88" t="s">
        <v>386</v>
      </c>
      <c r="CA9" s="52" t="s">
        <v>387</v>
      </c>
      <c r="CC9" s="88" t="s">
        <v>376</v>
      </c>
      <c r="CD9" s="88" t="s">
        <v>377</v>
      </c>
      <c r="CE9" s="88" t="s">
        <v>378</v>
      </c>
      <c r="CF9" s="88" t="s">
        <v>379</v>
      </c>
      <c r="CG9" s="88" t="s">
        <v>380</v>
      </c>
      <c r="CH9" s="88" t="s">
        <v>381</v>
      </c>
      <c r="CI9" s="88" t="s">
        <v>382</v>
      </c>
      <c r="CJ9" s="88" t="s">
        <v>383</v>
      </c>
      <c r="CK9" s="88" t="s">
        <v>384</v>
      </c>
      <c r="CL9" s="88" t="s">
        <v>385</v>
      </c>
      <c r="CM9" s="88" t="s">
        <v>386</v>
      </c>
      <c r="CN9" s="88" t="s">
        <v>387</v>
      </c>
      <c r="CO9" s="52" t="s">
        <v>412</v>
      </c>
      <c r="CQ9" s="88" t="s">
        <v>376</v>
      </c>
      <c r="CR9" s="88" t="s">
        <v>377</v>
      </c>
      <c r="CS9" s="88" t="s">
        <v>378</v>
      </c>
      <c r="CT9" s="88" t="s">
        <v>379</v>
      </c>
      <c r="CU9" s="88" t="s">
        <v>380</v>
      </c>
      <c r="CV9" s="88" t="s">
        <v>381</v>
      </c>
      <c r="CW9" s="88" t="s">
        <v>382</v>
      </c>
      <c r="CX9" s="88" t="s">
        <v>383</v>
      </c>
      <c r="CY9" s="88" t="s">
        <v>384</v>
      </c>
      <c r="CZ9" s="88" t="s">
        <v>385</v>
      </c>
      <c r="DA9" s="88" t="s">
        <v>386</v>
      </c>
      <c r="DB9" s="88" t="s">
        <v>387</v>
      </c>
      <c r="DC9" s="52" t="s">
        <v>413</v>
      </c>
      <c r="DE9" s="52" t="s">
        <v>414</v>
      </c>
    </row>
    <row r="10" spans="1:109">
      <c r="A10" t="s">
        <v>58</v>
      </c>
      <c r="B10" t="s">
        <v>59</v>
      </c>
      <c r="C10">
        <v>40100</v>
      </c>
      <c r="D10">
        <v>40100</v>
      </c>
      <c r="E10" s="130"/>
      <c r="F10" s="113">
        <f>INDEX(PlantAccounts[],MATCH($C10,PlantAccounts[Power Plan Plant Account '#],0),8)</f>
        <v>1041882.9233333333</v>
      </c>
      <c r="G10" s="7">
        <f>INDEX(PlantAccounts[],MATCH($C10,PlantAccounts[Power Plan Plant Account '#],0),14)</f>
        <v>0</v>
      </c>
      <c r="H10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0" s="7"/>
      <c r="J10" s="7">
        <f t="shared" ref="J10:J41" si="0">G10+H10-I10</f>
        <v>0</v>
      </c>
      <c r="K10" s="7">
        <v>0</v>
      </c>
      <c r="L10" s="7">
        <f>INDEX(PlantAccounts[],MATCH($C10,PlantAccounts[Power Plan Plant Account '#],0),11)</f>
        <v>0</v>
      </c>
      <c r="M10" s="7">
        <f>K10-L10</f>
        <v>0</v>
      </c>
      <c r="N10" s="56"/>
      <c r="O10" s="35">
        <f>INDEX(CurCloseProf[],MATCH(PlantAccountsQuery[[#This Row],[Reg/Unreg]],CurCloseProf[R/NR],0),MATCH(O$9,CurCloseProf[#Headers],0))*($J10+$M10)</f>
        <v>0</v>
      </c>
      <c r="P10" s="35">
        <f>INDEX(CurCloseProf[],MATCH(PlantAccountsQuery[[#This Row],[Reg/Unreg]],CurCloseProf[R/NR],0),MATCH(P$9,CurCloseProf[#Headers],0))*($J10+$M10)</f>
        <v>0</v>
      </c>
      <c r="Q10" s="35">
        <f>INDEX(CurCloseProf[],MATCH(PlantAccountsQuery[[#This Row],[Reg/Unreg]],CurCloseProf[R/NR],0),MATCH(Q$9,CurCloseProf[#Headers],0))*($J10+$M10)</f>
        <v>0</v>
      </c>
      <c r="R10" s="35">
        <f>INDEX(CurCloseProf[],MATCH(PlantAccountsQuery[[#This Row],[Reg/Unreg]],CurCloseProf[R/NR],0),MATCH(R$9,CurCloseProf[#Headers],0))*($J10+$M10)</f>
        <v>0</v>
      </c>
      <c r="S10" s="35">
        <f>INDEX(CurCloseProf[],MATCH(PlantAccountsQuery[[#This Row],[Reg/Unreg]],CurCloseProf[R/NR],0),MATCH(S$9,CurCloseProf[#Headers],0))*($J10+$M10)</f>
        <v>0</v>
      </c>
      <c r="T10" s="35">
        <f>INDEX(CurCloseProf[],MATCH(PlantAccountsQuery[[#This Row],[Reg/Unreg]],CurCloseProf[R/NR],0),MATCH(T$9,CurCloseProf[#Headers],0))*($J10+$M10)</f>
        <v>0</v>
      </c>
      <c r="U10" s="35">
        <f>INDEX(CurCloseProf[],MATCH(PlantAccountsQuery[[#This Row],[Reg/Unreg]],CurCloseProf[R/NR],0),MATCH(U$9,CurCloseProf[#Headers],0))*($J10+$M10)</f>
        <v>0</v>
      </c>
      <c r="V10" s="35">
        <f>INDEX(CurCloseProf[],MATCH(PlantAccountsQuery[[#This Row],[Reg/Unreg]],CurCloseProf[R/NR],0),MATCH(V$9,CurCloseProf[#Headers],0))*($J10+$M10)</f>
        <v>0</v>
      </c>
      <c r="W10" s="35">
        <f>INDEX(CurCloseProf[],MATCH(PlantAccountsQuery[[#This Row],[Reg/Unreg]],CurCloseProf[R/NR],0),MATCH(W$9,CurCloseProf[#Headers],0))*($J10+$M10)</f>
        <v>0</v>
      </c>
      <c r="X10" s="35">
        <f>INDEX(CurCloseProf[],MATCH(PlantAccountsQuery[[#This Row],[Reg/Unreg]],CurCloseProf[R/NR],0),MATCH(X$9,CurCloseProf[#Headers],0))*($J10+$M10)</f>
        <v>0</v>
      </c>
      <c r="Y10" s="35">
        <f>INDEX(CurCloseProf[],MATCH(PlantAccountsQuery[[#This Row],[Reg/Unreg]],CurCloseProf[R/NR],0),MATCH(Y$9,CurCloseProf[#Headers],0))*($J10+$M10)</f>
        <v>0</v>
      </c>
      <c r="Z10" s="35">
        <f>INDEX(CurCloseProf[],MATCH(PlantAccountsQuery[[#This Row],[Reg/Unreg]],CurCloseProf[R/NR],0),MATCH(Z$9,CurCloseProf[#Headers],0))*($J10+$M10)</f>
        <v>0</v>
      </c>
      <c r="AB10" s="59">
        <f>IF(INDEX(CurWIPHelper[],1,MATCH(AO$4,$AB$9:$AM$9,0))=0,0,($F10+$O10))</f>
        <v>1041882.9233333333</v>
      </c>
      <c r="AC10" s="59">
        <f>IF(INDEX(CurWIPHelper[],1,MATCH(AP$4,$AB$9:$AM$9,0))=0,0,($F10+SUM($O10:P10)))</f>
        <v>1041882.9233333333</v>
      </c>
      <c r="AD10" s="59">
        <f>IF(INDEX(CurWIPHelper[],1,MATCH(AQ$4,$AB$9:$AM$9,0))=0,0,($F10+SUM($O10:Q10)))</f>
        <v>1041882.9233333333</v>
      </c>
      <c r="AE10" s="59">
        <f>IF(INDEX(CurWIPHelper[],1,MATCH(AR$4,$AB$9:$AM$9,0))=0,0,($F10+SUM($O10:R10)))</f>
        <v>1041882.9233333333</v>
      </c>
      <c r="AF10" s="59">
        <f>IF(INDEX(CurWIPHelper[],1,MATCH(AS$4,$AB$9:$AM$9,0))=0,0,($F10+SUM($O10:S10)))</f>
        <v>1041882.9233333333</v>
      </c>
      <c r="AG10" s="59">
        <f>IF(INDEX(CurWIPHelper[],1,MATCH(AT$4,$AB$9:$AM$9,0))=0,0,($F10+SUM($O10:T10)))</f>
        <v>1041882.9233333333</v>
      </c>
      <c r="AH10" s="59">
        <f>IF(INDEX(CurWIPHelper[],1,MATCH(AU$4,$AB$9:$AM$9,0))=0,0,($F10+SUM($O10:U10)))</f>
        <v>1041882.9233333333</v>
      </c>
      <c r="AI10" s="59">
        <f>IF(INDEX(CurWIPHelper[],1,MATCH(AV$4,$AB$9:$AM$9,0))=0,0,($F10+SUM($O10:V10)))</f>
        <v>1041882.9233333333</v>
      </c>
      <c r="AJ10" s="59">
        <f>IF(INDEX(CurWIPHelper[],1,MATCH(AW$4,$AB$9:$AM$9,0))=0,0,($F10+SUM($O10:W10)))</f>
        <v>1041882.9233333333</v>
      </c>
      <c r="AK10" s="59">
        <f>IF(INDEX(CurWIPHelper[],1,MATCH(AX$4,$AB$9:$AM$9,0))=0,0,($F10+SUM($O10:X10)))</f>
        <v>1041882.9233333333</v>
      </c>
      <c r="AL10" s="59">
        <f>IF(INDEX(CurWIPHelper[],1,MATCH(AY$4,$AB$9:$AM$9,0))=0,0,($F10+SUM($O10:Y10)))</f>
        <v>1041882.9233333333</v>
      </c>
      <c r="AM10" s="59">
        <f>IF(INDEX(CurWIPHelper[],1,MATCH(AZ$4,$AB$9:$AM$9,0))=0,0,($F10+SUM($O10:Z10)))</f>
        <v>1041882.9233333333</v>
      </c>
      <c r="AO10" s="35">
        <f>IF(INDEX(CurWIPHelper[],1,MATCH(AO$4,CurWIPHelper[#Headers],0))=0,0,
     IF(AB10&gt;0,
        (IF(
             ((INDEX(PlantAccounts[],MATCH($C10,PlantAccounts[Power Plan Plant Account '#],0),7)/12)
                   *(AB10)
                   *(INDEX(CurWIPHelper[],1,MATCH(AO$4,CurWIPHelper[#Headers],0)))
                   +(INDEX(PlantAccounts[],MATCH($C10,PlantAccounts[Power Plan Plant Account '#],0),9))
                   )&gt;AB10,
              IF((INDEX(PlantAccounts[],MATCH($C10,PlantAccounts[Power Plan Plant Account '#],0),7))=0,0,AB10-(INDEX(PlantAccounts[],MATCH($C10,PlantAccounts[Power Plan Plant Account '#],0),9))),
             (INDEX(PlantAccounts[],MATCH($C10,PlantAccounts[Power Plan Plant Account '#],0),7)/12)*AB10*(INDEX(CurWIPHelper[],1,MATCH(AO$4,CurWIPHelper[#Headers],0))))
        ),
          IF(AB10=0,0,IF(
              ((INDEX(PlantAccounts[],MATCH($C10,PlantAccounts[Power Plan Plant Account '#],0),7)/12)
              *(AB10)
              *(INDEX(CurWIPHelper[],1,MATCH(AO$4,CurWIPHelper[#Headers],0)))
              +(INDEX(PlantAccounts[],MATCH($C10,PlantAccounts[Power Plan Plant Account '#],0),9))
              )&gt;AB10,
         (INDEX(PlantAccounts[],MATCH($C10,PlantAccounts[Power Plan Plant Account '#],0),7)/12)*AB10*(INDEX(CurWIPHelper[],1,MATCH(AO$4,CurWIPHelper[#Headers],0))),
         AB10-(INDEX(PlantAccounts[],MATCH($C10,PlantAccounts[Power Plan Plant Account '#],0),9))
    ))
)
)</f>
        <v>0</v>
      </c>
      <c r="AP10" s="35">
        <f>IF(INDEX(CurWIPHelper[],1,MATCH(AP$4,CurWIPHelper[#Headers],0))=0,0,
     IF(AC10&gt;0,
        (IF(
             ((INDEX(PlantAccounts[],MATCH($C10,PlantAccounts[Power Plan Plant Account '#],0),7)/12)
                   *(AC10)
                   *(INDEX(CurWIPHelper[],1,MATCH(AP$4,CurWIPHelper[#Headers],0)))
                   +(INDEX(PlantAccounts[],MATCH($C10,PlantAccounts[Power Plan Plant Account '#],0),9))
                   +(SUM($AO10:AO10))
                    )&gt;AC10,
              IF((INDEX(PlantAccounts[],MATCH($C10,PlantAccounts[Power Plan Plant Account '#],0),7))=0,0,AC10-(INDEX(PlantAccounts[],MATCH($C10,PlantAccounts[Power Plan Plant Account '#],0),9))-SUM($AO10:AO10)),
             (INDEX(PlantAccounts[],MATCH($C10,PlantAccounts[Power Plan Plant Account '#],0),7)/12)*AC10*(INDEX(CurWIPHelper[],1,MATCH(AP$4,CurWIPHelper[#Headers],0))))
        ),
        IF(AC10=0,0,IF(
              ((INDEX(PlantAccounts[],MATCH($C10,PlantAccounts[Power Plan Plant Account '#],0),7)/12)
              *(AC10)
              *(INDEX(CurWIPHelper[],1,MATCH(AP$4,CurWIPHelper[#Headers],0)))
              +(INDEX(PlantAccounts[],MATCH($C10,PlantAccounts[Power Plan Plant Account '#],0),9))
              +(SUM($AO10:AO10))
              )&gt;AC10,
         (INDEX(PlantAccounts[],MATCH($C10,PlantAccounts[Power Plan Plant Account '#],0),7)/12)*AC10*(INDEX(CurWIPHelper[],1,MATCH(AP$4,CurWIPHelper[#Headers],0))),
         AC10-(INDEX(PlantAccounts[],MATCH($C10,PlantAccounts[Power Plan Plant Account '#],0),9))-(SUM($AO10:AO10))
    ))
)
)</f>
        <v>0</v>
      </c>
      <c r="AQ10" s="35">
        <f>IF(INDEX(CurWIPHelper[],1,MATCH(AQ$4,CurWIPHelper[#Headers],0))=0,0,
     IF(AD10&gt;0,
        (IF(
             ((INDEX(PlantAccounts[],MATCH($C10,PlantAccounts[Power Plan Plant Account '#],0),7)/12)
                   *(AD10)
                   *(INDEX(CurWIPHelper[],1,MATCH(AQ$4,CurWIPHelper[#Headers],0)))
                   +(INDEX(PlantAccounts[],MATCH($C10,PlantAccounts[Power Plan Plant Account '#],0),9))
                   +(SUM($AO10:AP10))
                    )&gt;AD10,
              IF((INDEX(PlantAccounts[],MATCH($C10,PlantAccounts[Power Plan Plant Account '#],0),7))=0,0,AD10-(INDEX(PlantAccounts[],MATCH($C10,PlantAccounts[Power Plan Plant Account '#],0),9))-SUM($AO10:AP10)),
             (INDEX(PlantAccounts[],MATCH($C10,PlantAccounts[Power Plan Plant Account '#],0),7)/12)*AD10*(INDEX(CurWIPHelper[],1,MATCH(AQ$4,CurWIPHelper[#Headers],0))))
        ),
        IF(AD10=0,0,IF(
              ((INDEX(PlantAccounts[],MATCH($C10,PlantAccounts[Power Plan Plant Account '#],0),7)/12)
              *(AD10)
              *(INDEX(CurWIPHelper[],1,MATCH(AQ$4,CurWIPHelper[#Headers],0)))
              +(INDEX(PlantAccounts[],MATCH($C10,PlantAccounts[Power Plan Plant Account '#],0),9))
              +(SUM($AO10:AP10))
              )&gt;AD10,
         (INDEX(PlantAccounts[],MATCH($C10,PlantAccounts[Power Plan Plant Account '#],0),7)/12)*AD10*(INDEX(CurWIPHelper[],1,MATCH(AQ$4,CurWIPHelper[#Headers],0))),
         AD10-(INDEX(PlantAccounts[],MATCH($C10,PlantAccounts[Power Plan Plant Account '#],0),9))-(SUM($AO10:AP10))
    ))
)
)</f>
        <v>0</v>
      </c>
      <c r="AR10" s="35">
        <f>IF(INDEX(CurWIPHelper[],1,MATCH(AR$4,CurWIPHelper[#Headers],0))=0,0,
     IF(AE10&gt;0,
        (IF(
             ((INDEX(PlantAccounts[],MATCH($C10,PlantAccounts[Power Plan Plant Account '#],0),7)/12)
                   *(AE10)
                   *(INDEX(CurWIPHelper[],1,MATCH(AR$4,CurWIPHelper[#Headers],0)))
                   +(INDEX(PlantAccounts[],MATCH($C10,PlantAccounts[Power Plan Plant Account '#],0),9))
                   +(SUM($AO10:AQ10))
                    )&gt;AE10,
              IF((INDEX(PlantAccounts[],MATCH($C10,PlantAccounts[Power Plan Plant Account '#],0),7))=0,0,AE10-(INDEX(PlantAccounts[],MATCH($C10,PlantAccounts[Power Plan Plant Account '#],0),9))-SUM($AO10:AQ10)),
             (INDEX(PlantAccounts[],MATCH($C10,PlantAccounts[Power Plan Plant Account '#],0),7)/12)*AE10*(INDEX(CurWIPHelper[],1,MATCH(AR$4,CurWIPHelper[#Headers],0))))
        ),
        IF(AE10=0,0,IF(
              ((INDEX(PlantAccounts[],MATCH($C10,PlantAccounts[Power Plan Plant Account '#],0),7)/12)
              *(AE10)
              *(INDEX(CurWIPHelper[],1,MATCH(AR$4,CurWIPHelper[#Headers],0)))
              +(INDEX(PlantAccounts[],MATCH($C10,PlantAccounts[Power Plan Plant Account '#],0),9))
              +(SUM($AO10:AQ10))
              )&gt;AE10,
         (INDEX(PlantAccounts[],MATCH($C10,PlantAccounts[Power Plan Plant Account '#],0),7)/12)*AE10*(INDEX(CurWIPHelper[],1,MATCH(AR$4,CurWIPHelper[#Headers],0))),
         AE10-(INDEX(PlantAccounts[],MATCH($C10,PlantAccounts[Power Plan Plant Account '#],0),9))-(SUM($AO10:AQ10))
    ))
)
)</f>
        <v>0</v>
      </c>
      <c r="AS10" s="35">
        <f>IF(INDEX(CurWIPHelper[],1,MATCH(AS$4,CurWIPHelper[#Headers],0))=0,0,
     IF(AF10&gt;0,
        (IF(
             ((INDEX(PlantAccounts[],MATCH($C10,PlantAccounts[Power Plan Plant Account '#],0),7)/12)
                   *(AF10)
                   *(INDEX(CurWIPHelper[],1,MATCH(AS$4,CurWIPHelper[#Headers],0)))
                   +(INDEX(PlantAccounts[],MATCH($C10,PlantAccounts[Power Plan Plant Account '#],0),9))
                   +(SUM($AO10:AR10))
                    )&gt;AF10,
              IF((INDEX(PlantAccounts[],MATCH($C10,PlantAccounts[Power Plan Plant Account '#],0),7))=0,0,AF10-(INDEX(PlantAccounts[],MATCH($C10,PlantAccounts[Power Plan Plant Account '#],0),9))-SUM($AO10:AR10)),
             (INDEX(PlantAccounts[],MATCH($C10,PlantAccounts[Power Plan Plant Account '#],0),7)/12)*AF10*(INDEX(CurWIPHelper[],1,MATCH(AS$4,CurWIPHelper[#Headers],0))))
        ),
        IF(AF10=0,0,IF(
              ((INDEX(PlantAccounts[],MATCH($C10,PlantAccounts[Power Plan Plant Account '#],0),7)/12)
              *(AF10)
              *(INDEX(CurWIPHelper[],1,MATCH(AS$4,CurWIPHelper[#Headers],0)))
              +(INDEX(PlantAccounts[],MATCH($C10,PlantAccounts[Power Plan Plant Account '#],0),9))
              +(SUM($AO10:AR10))
              )&gt;AF10,
         (INDEX(PlantAccounts[],MATCH($C10,PlantAccounts[Power Plan Plant Account '#],0),7)/12)*AF10*(INDEX(CurWIPHelper[],1,MATCH(AS$4,CurWIPHelper[#Headers],0))),
         AF10-(INDEX(PlantAccounts[],MATCH($C10,PlantAccounts[Power Plan Plant Account '#],0),9))-(SUM($AO10:AR10))
    ))
)
)</f>
        <v>0</v>
      </c>
      <c r="AT10" s="35">
        <f>IF(INDEX(CurWIPHelper[],1,MATCH(AT$4,CurWIPHelper[#Headers],0))=0,0,
     IF(AG10&gt;0,
        (IF(
             ((INDEX(PlantAccounts[],MATCH($C10,PlantAccounts[Power Plan Plant Account '#],0),7)/12)
                   *(AG10)
                   *(INDEX(CurWIPHelper[],1,MATCH(AT$4,CurWIPHelper[#Headers],0)))
                   +(INDEX(PlantAccounts[],MATCH($C10,PlantAccounts[Power Plan Plant Account '#],0),9))
                   +(SUM($AO10:AS10))
                    )&gt;AG10,
              IF((INDEX(PlantAccounts[],MATCH($C10,PlantAccounts[Power Plan Plant Account '#],0),7))=0,0,AG10-(INDEX(PlantAccounts[],MATCH($C10,PlantAccounts[Power Plan Plant Account '#],0),9))-SUM($AO10:AS10)),
             (INDEX(PlantAccounts[],MATCH($C10,PlantAccounts[Power Plan Plant Account '#],0),7)/12)*AG10*(INDEX(CurWIPHelper[],1,MATCH(AT$4,CurWIPHelper[#Headers],0))))
        ),
        IF(AG10=0,0,IF(
              ((INDEX(PlantAccounts[],MATCH($C10,PlantAccounts[Power Plan Plant Account '#],0),7)/12)
              *(AG10)
              *(INDEX(CurWIPHelper[],1,MATCH(AT$4,CurWIPHelper[#Headers],0)))
              +(INDEX(PlantAccounts[],MATCH($C10,PlantAccounts[Power Plan Plant Account '#],0),9))
              +(SUM($AO10:AS10))
              )&gt;AG10,
         (INDEX(PlantAccounts[],MATCH($C10,PlantAccounts[Power Plan Plant Account '#],0),7)/12)*AG10*(INDEX(CurWIPHelper[],1,MATCH(AT$4,CurWIPHelper[#Headers],0))),
         AG10-(INDEX(PlantAccounts[],MATCH($C10,PlantAccounts[Power Plan Plant Account '#],0),9))-(SUM($AO10:AS10))
    ))
)
)</f>
        <v>0</v>
      </c>
      <c r="AU10" s="35">
        <f>IF(INDEX(CurWIPHelper[],1,MATCH(AU$4,CurWIPHelper[#Headers],0))=0,0,
     IF(AH10&gt;0,
        (IF(
             ((INDEX(PlantAccounts[],MATCH($C10,PlantAccounts[Power Plan Plant Account '#],0),7)/12)
                   *(AH10)
                   *(INDEX(CurWIPHelper[],1,MATCH(AU$4,CurWIPHelper[#Headers],0)))
                   +(INDEX(PlantAccounts[],MATCH($C10,PlantAccounts[Power Plan Plant Account '#],0),9))
                   +(SUM($AO10:AT10))
                    )&gt;AH10,
              IF((INDEX(PlantAccounts[],MATCH($C10,PlantAccounts[Power Plan Plant Account '#],0),7))=0,0,AH10-(INDEX(PlantAccounts[],MATCH($C10,PlantAccounts[Power Plan Plant Account '#],0),9))-SUM($AO10:AT10)),
             (INDEX(PlantAccounts[],MATCH($C10,PlantAccounts[Power Plan Plant Account '#],0),7)/12)*AH10*(INDEX(CurWIPHelper[],1,MATCH(AU$4,CurWIPHelper[#Headers],0))))
        ),
        IF(AH10=0,0,IF(
              ((INDEX(PlantAccounts[],MATCH($C10,PlantAccounts[Power Plan Plant Account '#],0),7)/12)
              *(AH10)
              *(INDEX(CurWIPHelper[],1,MATCH(AU$4,CurWIPHelper[#Headers],0)))
              +(INDEX(PlantAccounts[],MATCH($C10,PlantAccounts[Power Plan Plant Account '#],0),9))
              +(SUM($AO10:AT10))
              )&gt;AH10,
         (INDEX(PlantAccounts[],MATCH($C10,PlantAccounts[Power Plan Plant Account '#],0),7)/12)*AH10*(INDEX(CurWIPHelper[],1,MATCH(AU$4,CurWIPHelper[#Headers],0))),
         AH10-(INDEX(PlantAccounts[],MATCH($C10,PlantAccounts[Power Plan Plant Account '#],0),9))-(SUM($AO10:AT10))
    ))
)
)</f>
        <v>0</v>
      </c>
      <c r="AV10" s="35">
        <f>IF(INDEX(CurWIPHelper[],1,MATCH(AV$4,CurWIPHelper[#Headers],0))=0,0,
     IF(AI10&gt;0,
        (IF(
             ((INDEX(PlantAccounts[],MATCH($C10,PlantAccounts[Power Plan Plant Account '#],0),7)/12)
                   *(AI10)
                   *(INDEX(CurWIPHelper[],1,MATCH(AV$4,CurWIPHelper[#Headers],0)))
                   +(INDEX(PlantAccounts[],MATCH($C10,PlantAccounts[Power Plan Plant Account '#],0),9))
                   +(SUM($AO10:AU10))
                    )&gt;AI10,
              IF((INDEX(PlantAccounts[],MATCH($C10,PlantAccounts[Power Plan Plant Account '#],0),7))=0,0,AI10-(INDEX(PlantAccounts[],MATCH($C10,PlantAccounts[Power Plan Plant Account '#],0),9))-SUM($AO10:AU10)),
             (INDEX(PlantAccounts[],MATCH($C10,PlantAccounts[Power Plan Plant Account '#],0),7)/12)*AI10*(INDEX(CurWIPHelper[],1,MATCH(AV$4,CurWIPHelper[#Headers],0))))
        ),
        IF(AI10=0,0,IF(
              ((INDEX(PlantAccounts[],MATCH($C10,PlantAccounts[Power Plan Plant Account '#],0),7)/12)
              *(AI10)
              *(INDEX(CurWIPHelper[],1,MATCH(AV$4,CurWIPHelper[#Headers],0)))
              +(INDEX(PlantAccounts[],MATCH($C10,PlantAccounts[Power Plan Plant Account '#],0),9))
              +(SUM($AO10:AU10))
              )&gt;AI10,
         (INDEX(PlantAccounts[],MATCH($C10,PlantAccounts[Power Plan Plant Account '#],0),7)/12)*AI10*(INDEX(CurWIPHelper[],1,MATCH(AV$4,CurWIPHelper[#Headers],0))),
         AI10-(INDEX(PlantAccounts[],MATCH($C10,PlantAccounts[Power Plan Plant Account '#],0),9))-(SUM($AO10:AU10))
    ))
)
)</f>
        <v>0</v>
      </c>
      <c r="AW10" s="35">
        <f>IF(INDEX(CurWIPHelper[],1,MATCH(AW$4,CurWIPHelper[#Headers],0))=0,0,
     IF(AJ10&gt;0,
        (IF(
             ((INDEX(PlantAccounts[],MATCH($C10,PlantAccounts[Power Plan Plant Account '#],0),7)/12)
                   *(AJ10)
                   *(INDEX(CurWIPHelper[],1,MATCH(AW$4,CurWIPHelper[#Headers],0)))
                   +(INDEX(PlantAccounts[],MATCH($C10,PlantAccounts[Power Plan Plant Account '#],0),9))
                   +(SUM($AO10:AV10))
                    )&gt;AJ10,
              IF((INDEX(PlantAccounts[],MATCH($C10,PlantAccounts[Power Plan Plant Account '#],0),7))=0,0,AJ10-(INDEX(PlantAccounts[],MATCH($C10,PlantAccounts[Power Plan Plant Account '#],0),9))-SUM($AO10:AV10)),
             (INDEX(PlantAccounts[],MATCH($C10,PlantAccounts[Power Plan Plant Account '#],0),7)/12)*AJ10*(INDEX(CurWIPHelper[],1,MATCH(AW$4,CurWIPHelper[#Headers],0))))
        ),
        IF(AJ10=0,0,IF(
              ((INDEX(PlantAccounts[],MATCH($C10,PlantAccounts[Power Plan Plant Account '#],0),7)/12)
              *(AJ10)
              *(INDEX(CurWIPHelper[],1,MATCH(AW$4,CurWIPHelper[#Headers],0)))
              +(INDEX(PlantAccounts[],MATCH($C10,PlantAccounts[Power Plan Plant Account '#],0),9))
              +(SUM($AO10:AV10))
              )&gt;AJ10,
         (INDEX(PlantAccounts[],MATCH($C10,PlantAccounts[Power Plan Plant Account '#],0),7)/12)*AJ10*(INDEX(CurWIPHelper[],1,MATCH(AW$4,CurWIPHelper[#Headers],0))),
         AJ10-(INDEX(PlantAccounts[],MATCH($C10,PlantAccounts[Power Plan Plant Account '#],0),9))-(SUM($AO10:AV10))
    ))
)
)</f>
        <v>0</v>
      </c>
      <c r="AX10" s="35">
        <f>IF(INDEX(CurWIPHelper[],1,MATCH(AX$4,CurWIPHelper[#Headers],0))=0,0,
     IF(AK10&gt;0,
        (IF(
             ((INDEX(PlantAccounts[],MATCH($C10,PlantAccounts[Power Plan Plant Account '#],0),7)/12)
                   *(AK10)
                   *(INDEX(CurWIPHelper[],1,MATCH(AX$4,CurWIPHelper[#Headers],0)))
                   +(INDEX(PlantAccounts[],MATCH($C10,PlantAccounts[Power Plan Plant Account '#],0),9))
                   +(SUM($AO10:AW10))
                    )&gt;AK10,
              IF((INDEX(PlantAccounts[],MATCH($C10,PlantAccounts[Power Plan Plant Account '#],0),7))=0,0,AK10-(INDEX(PlantAccounts[],MATCH($C10,PlantAccounts[Power Plan Plant Account '#],0),9))-SUM($AO10:AW10)),
             (INDEX(PlantAccounts[],MATCH($C10,PlantAccounts[Power Plan Plant Account '#],0),7)/12)*AK10*(INDEX(CurWIPHelper[],1,MATCH(AX$4,CurWIPHelper[#Headers],0))))
        ),
        IF(AK10=0,0,IF(
              ((INDEX(PlantAccounts[],MATCH($C10,PlantAccounts[Power Plan Plant Account '#],0),7)/12)
              *(AK10)
              *(INDEX(CurWIPHelper[],1,MATCH(AX$4,CurWIPHelper[#Headers],0)))
              +(INDEX(PlantAccounts[],MATCH($C10,PlantAccounts[Power Plan Plant Account '#],0),9))
              +(SUM($AO10:AW10))
              )&gt;AK10,
         (INDEX(PlantAccounts[],MATCH($C10,PlantAccounts[Power Plan Plant Account '#],0),7)/12)*AK10*(INDEX(CurWIPHelper[],1,MATCH(AX$4,CurWIPHelper[#Headers],0))),
         AK10-(INDEX(PlantAccounts[],MATCH($C10,PlantAccounts[Power Plan Plant Account '#],0),9))-(SUM($AO10:AW10))
    ))
)
)</f>
        <v>0</v>
      </c>
      <c r="AY10" s="35">
        <f>IF(INDEX(CurWIPHelper[],1,MATCH(AY$4,CurWIPHelper[#Headers],0))=0,0,
     IF(AL10&gt;0,
        (IF(
             ((INDEX(PlantAccounts[],MATCH($C10,PlantAccounts[Power Plan Plant Account '#],0),7)/12)
                   *(AL10)
                   *(INDEX(CurWIPHelper[],1,MATCH(AY$4,CurWIPHelper[#Headers],0)))
                   +(INDEX(PlantAccounts[],MATCH($C10,PlantAccounts[Power Plan Plant Account '#],0),9))
                   +(SUM($AO10:AX10))
                    )&gt;AL10,
              IF((INDEX(PlantAccounts[],MATCH($C10,PlantAccounts[Power Plan Plant Account '#],0),7))=0,0,AL10-(INDEX(PlantAccounts[],MATCH($C10,PlantAccounts[Power Plan Plant Account '#],0),9))-SUM($AO10:AX10)),
             (INDEX(PlantAccounts[],MATCH($C10,PlantAccounts[Power Plan Plant Account '#],0),7)/12)*AL10*(INDEX(CurWIPHelper[],1,MATCH(AY$4,CurWIPHelper[#Headers],0))))
        ),
        IF(AL10=0,0,IF(
              ((INDEX(PlantAccounts[],MATCH($C10,PlantAccounts[Power Plan Plant Account '#],0),7)/12)
              *(AL10)
              *(INDEX(CurWIPHelper[],1,MATCH(AY$4,CurWIPHelper[#Headers],0)))
              +(INDEX(PlantAccounts[],MATCH($C10,PlantAccounts[Power Plan Plant Account '#],0),9))
              +(SUM($AO10:AX10))
              )&gt;AL10,
         (INDEX(PlantAccounts[],MATCH($C10,PlantAccounts[Power Plan Plant Account '#],0),7)/12)*AL10*(INDEX(CurWIPHelper[],1,MATCH(AY$4,CurWIPHelper[#Headers],0))),
         AL10-(INDEX(PlantAccounts[],MATCH($C10,PlantAccounts[Power Plan Plant Account '#],0),9))-(SUM($AO10:AX10))
    ))
)
)</f>
        <v>0</v>
      </c>
      <c r="AZ10" s="35">
        <f>IF(INDEX(CurWIPHelper[],1,MATCH(AZ$4,CurWIPHelper[#Headers],0))=0,0,
     IF(AM10&gt;0,
        (IF(
             ((INDEX(PlantAccounts[],MATCH($C10,PlantAccounts[Power Plan Plant Account '#],0),7)/12)
                   *(AM10)
                   *(INDEX(CurWIPHelper[],1,MATCH(AZ$4,CurWIPHelper[#Headers],0)))
                   +(INDEX(PlantAccounts[],MATCH($C10,PlantAccounts[Power Plan Plant Account '#],0),9))
                   +(SUM($AO10:AY10))
                    )&gt;AM10,
              IF((INDEX(PlantAccounts[],MATCH($C10,PlantAccounts[Power Plan Plant Account '#],0),7))=0,0,AM10-(INDEX(PlantAccounts[],MATCH($C10,PlantAccounts[Power Plan Plant Account '#],0),9))-SUM($AO10:AY10)),
             (INDEX(PlantAccounts[],MATCH($C10,PlantAccounts[Power Plan Plant Account '#],0),7)/12)*AM10*(INDEX(CurWIPHelper[],1,MATCH(AZ$4,CurWIPHelper[#Headers],0))))
        ),
        IF(AM10=0,0,IF(
              ((INDEX(PlantAccounts[],MATCH($C10,PlantAccounts[Power Plan Plant Account '#],0),7)/12)
              *(AM10)
              *(INDEX(CurWIPHelper[],1,MATCH(AZ$4,CurWIPHelper[#Headers],0)))
              +(INDEX(PlantAccounts[],MATCH($C10,PlantAccounts[Power Plan Plant Account '#],0),9))
              +(SUM($AO10:AY10))
              )&gt;AM10,
         (INDEX(PlantAccounts[],MATCH($C10,PlantAccounts[Power Plan Plant Account '#],0),7)/12)*AM10*(INDEX(CurWIPHelper[],1,MATCH(AZ$4,CurWIPHelper[#Headers],0))),
         AM10-(INDEX(PlantAccounts[],MATCH($C10,PlantAccounts[Power Plan Plant Account '#],0),9))-(SUM($AO10:AY10))
    ))
)
)</f>
        <v>0</v>
      </c>
      <c r="BA10" s="59">
        <f>SUM(AO10:AZ10)</f>
        <v>0</v>
      </c>
      <c r="BC10" s="59">
        <f>INDEX(CurCloseProf[],MATCH(PlantAccountsQuery[[#This Row],[Reg/Unreg]],CurCloseProf[R/NR],0),MATCH(BC$9,CurCloseProf[#Headers],0))*($J10)</f>
        <v>0</v>
      </c>
      <c r="BD10" s="59">
        <f>INDEX(CurCloseProf[],MATCH(PlantAccountsQuery[[#This Row],[Reg/Unreg]],CurCloseProf[R/NR],0),MATCH(BD$9,CurCloseProf[#Headers],0))*($J10)</f>
        <v>0</v>
      </c>
      <c r="BE10" s="59">
        <f>INDEX(CurCloseProf[],MATCH(PlantAccountsQuery[[#This Row],[Reg/Unreg]],CurCloseProf[R/NR],0),MATCH(BE$9,CurCloseProf[#Headers],0))*($J10)</f>
        <v>0</v>
      </c>
      <c r="BF10" s="59">
        <f>INDEX(CurCloseProf[],MATCH(PlantAccountsQuery[[#This Row],[Reg/Unreg]],CurCloseProf[R/NR],0),MATCH(BF$9,CurCloseProf[#Headers],0))*($J10)</f>
        <v>0</v>
      </c>
      <c r="BG10" s="59">
        <f>INDEX(CurCloseProf[],MATCH(PlantAccountsQuery[[#This Row],[Reg/Unreg]],CurCloseProf[R/NR],0),MATCH(BG$9,CurCloseProf[#Headers],0))*($J10)</f>
        <v>0</v>
      </c>
      <c r="BH10" s="59">
        <f>INDEX(CurCloseProf[],MATCH(PlantAccountsQuery[[#This Row],[Reg/Unreg]],CurCloseProf[R/NR],0),MATCH(BH$9,CurCloseProf[#Headers],0))*($J10)</f>
        <v>0</v>
      </c>
      <c r="BI10" s="59">
        <f>INDEX(CurCloseProf[],MATCH(PlantAccountsQuery[[#This Row],[Reg/Unreg]],CurCloseProf[R/NR],0),MATCH(BI$9,CurCloseProf[#Headers],0))*($J10)</f>
        <v>0</v>
      </c>
      <c r="BJ10" s="59">
        <f>INDEX(CurCloseProf[],MATCH(PlantAccountsQuery[[#This Row],[Reg/Unreg]],CurCloseProf[R/NR],0),MATCH(BJ$9,CurCloseProf[#Headers],0))*($J10)</f>
        <v>0</v>
      </c>
      <c r="BK10" s="59">
        <f>INDEX(CurCloseProf[],MATCH(PlantAccountsQuery[[#This Row],[Reg/Unreg]],CurCloseProf[R/NR],0),MATCH(BK$9,CurCloseProf[#Headers],0))*($J10)</f>
        <v>0</v>
      </c>
      <c r="BL10" s="59">
        <f>INDEX(CurCloseProf[],MATCH(PlantAccountsQuery[[#This Row],[Reg/Unreg]],CurCloseProf[R/NR],0),MATCH(BL$9,CurCloseProf[#Headers],0))*($J10)</f>
        <v>0</v>
      </c>
      <c r="BM10" s="59">
        <f>INDEX(CurCloseProf[],MATCH(PlantAccountsQuery[[#This Row],[Reg/Unreg]],CurCloseProf[R/NR],0),MATCH(BM$9,CurCloseProf[#Headers],0))*($J10)</f>
        <v>0</v>
      </c>
      <c r="BN10" s="59">
        <f>INDEX(CurCloseProf[],MATCH(PlantAccountsQuery[[#This Row],[Reg/Unreg]],CurCloseProf[R/NR],0),MATCH(BN$9,CurCloseProf[#Headers],0))*($J10)</f>
        <v>0</v>
      </c>
      <c r="BP10" s="59">
        <f>IF(INDEX(CurWIPHelper[],1,MATCH(AO$4,$BP$9:$CA$9,0))=0,0,$BC10)</f>
        <v>0</v>
      </c>
      <c r="BQ10" s="59">
        <f>IF(INDEX(CurWIPHelper[],1,MATCH(AP$4,$BP$9:$CA$9,0))=0,0,(SUM($BC10:BD10)))</f>
        <v>0</v>
      </c>
      <c r="BR10" s="59">
        <f>IF(INDEX(CurWIPHelper[],1,MATCH(AQ$4,$BP$9:$CA$9,0))=0,0,(SUM($BC10:BE10)))</f>
        <v>0</v>
      </c>
      <c r="BS10" s="59">
        <f>IF(INDEX(CurWIPHelper[],1,MATCH(AR$4,$BP$9:$CA$9,0))=0,0,(SUM($BC10:BF10)))</f>
        <v>0</v>
      </c>
      <c r="BT10" s="59">
        <f>IF(INDEX(CurWIPHelper[],1,MATCH(AS$4,$BP$9:$CA$9,0))=0,0,(SUM($BC10:BG10)))</f>
        <v>0</v>
      </c>
      <c r="BU10" s="59">
        <f>IF(INDEX(CurWIPHelper[],1,MATCH(AT$4,$BP$9:$CA$9,0))=0,0,(SUM($BC10:BH10)))</f>
        <v>0</v>
      </c>
      <c r="BV10" s="59">
        <f>IF(INDEX(CurWIPHelper[],1,MATCH(AU$4,$BP$9:$CA$9,0))=0,0,(SUM($BC10:BI10)))</f>
        <v>0</v>
      </c>
      <c r="BW10" s="59">
        <f>IF(INDEX(CurWIPHelper[],1,MATCH(AV$4,$BP$9:$CA$9,0))=0,0,(SUM($BC10:BJ10)))</f>
        <v>0</v>
      </c>
      <c r="BX10" s="59">
        <f>IF(INDEX(CurWIPHelper[],1,MATCH(AW$4,$BP$9:$CA$9,0))=0,0,(SUM($BC10:BK10)))</f>
        <v>0</v>
      </c>
      <c r="BY10" s="59">
        <f>IF(INDEX(CurWIPHelper[],1,MATCH(AX$4,$BP$9:$CA$9,0))=0,0,(SUM($BC10:BL10)))</f>
        <v>0</v>
      </c>
      <c r="BZ10" s="59">
        <f>IF(INDEX(CurWIPHelper[],1,MATCH(AY$4,$BP$9:$CA$9,0))=0,0,(SUM($BC10:BM10)))</f>
        <v>0</v>
      </c>
      <c r="CA10" s="59">
        <f>IF(INDEX(CurWIPHelper[],1,MATCH(AZ$4,$BP$9:$CA$9,0))=0,0,(SUM($BC10:BN10)))</f>
        <v>0</v>
      </c>
      <c r="CC10" s="59">
        <f>((((INDEX(PlantAccounts[],MATCH($C10,PlantAccounts[Power Plan Plant Account '#],0),8)+(INDEX(PlantAccounts[],MATCH($C10,PlantAccounts[Power Plan Plant Account '#],0),8)+INDEX(PlantAccounts[],MATCH($C10,PlantAccounts[Power Plan Plant Account '#],0),16)+INDEX(PlantAccounts[],MATCH($C10,PlantAccounts[Power Plan Plant Account '#],0),17)))/2))/12)*(INDEX(CurWIPHelper[],1,MATCH(AO$4,CurWIPHelper[#Headers],0)))*(INDEX(PlantAccounts[],MATCH($C10,PlantAccounts[Power Plan Plant Account '#],0),7))</f>
        <v>0</v>
      </c>
      <c r="CD10" s="59">
        <f>((((INDEX(PlantAccounts[],MATCH($C10,PlantAccounts[Power Plan Plant Account '#],0),8)+(INDEX(PlantAccounts[],MATCH($C10,PlantAccounts[Power Plan Plant Account '#],0),8)+INDEX(PlantAccounts[],MATCH($C10,PlantAccounts[Power Plan Plant Account '#],0),16)+INDEX(PlantAccounts[],MATCH($C10,PlantAccounts[Power Plan Plant Account '#],0),17)))/2))/12)*(INDEX(CurWIPHelper[],1,MATCH(AP$4,CurWIPHelper[#Headers],0)))*(INDEX(PlantAccounts[],MATCH($C10,PlantAccounts[Power Plan Plant Account '#],0),7))</f>
        <v>0</v>
      </c>
      <c r="CE10" s="59">
        <f>((((INDEX(PlantAccounts[],MATCH($C10,PlantAccounts[Power Plan Plant Account '#],0),8)+(INDEX(PlantAccounts[],MATCH($C10,PlantAccounts[Power Plan Plant Account '#],0),8)+INDEX(PlantAccounts[],MATCH($C10,PlantAccounts[Power Plan Plant Account '#],0),16)+INDEX(PlantAccounts[],MATCH($C10,PlantAccounts[Power Plan Plant Account '#],0),17)))/2))/12)*(INDEX(CurWIPHelper[],1,MATCH(AQ$4,CurWIPHelper[#Headers],0)))*(INDEX(PlantAccounts[],MATCH($C10,PlantAccounts[Power Plan Plant Account '#],0),7))</f>
        <v>0</v>
      </c>
      <c r="CF10" s="59">
        <f>((((INDEX(PlantAccounts[],MATCH($C10,PlantAccounts[Power Plan Plant Account '#],0),8)+(INDEX(PlantAccounts[],MATCH($C10,PlantAccounts[Power Plan Plant Account '#],0),8)+INDEX(PlantAccounts[],MATCH($C10,PlantAccounts[Power Plan Plant Account '#],0),16)+INDEX(PlantAccounts[],MATCH($C10,PlantAccounts[Power Plan Plant Account '#],0),17)))/2))/12)*(INDEX(CurWIPHelper[],1,MATCH(AR$4,CurWIPHelper[#Headers],0)))*(INDEX(PlantAccounts[],MATCH($C10,PlantAccounts[Power Plan Plant Account '#],0),7))</f>
        <v>0</v>
      </c>
      <c r="CG10" s="59">
        <f>((((INDEX(PlantAccounts[],MATCH($C10,PlantAccounts[Power Plan Plant Account '#],0),8)+(INDEX(PlantAccounts[],MATCH($C10,PlantAccounts[Power Plan Plant Account '#],0),8)+INDEX(PlantAccounts[],MATCH($C10,PlantAccounts[Power Plan Plant Account '#],0),16)+INDEX(PlantAccounts[],MATCH($C10,PlantAccounts[Power Plan Plant Account '#],0),17)))/2))/12)*(INDEX(CurWIPHelper[],1,MATCH(AS$4,CurWIPHelper[#Headers],0)))*(INDEX(PlantAccounts[],MATCH($C10,PlantAccounts[Power Plan Plant Account '#],0),7))</f>
        <v>0</v>
      </c>
      <c r="CH10" s="59">
        <f>((((INDEX(PlantAccounts[],MATCH($C10,PlantAccounts[Power Plan Plant Account '#],0),8)+(INDEX(PlantAccounts[],MATCH($C10,PlantAccounts[Power Plan Plant Account '#],0),8)+INDEX(PlantAccounts[],MATCH($C10,PlantAccounts[Power Plan Plant Account '#],0),16)+INDEX(PlantAccounts[],MATCH($C10,PlantAccounts[Power Plan Plant Account '#],0),17)))/2))/12)*(INDEX(CurWIPHelper[],1,MATCH(AT$4,CurWIPHelper[#Headers],0)))*(INDEX(PlantAccounts[],MATCH($C10,PlantAccounts[Power Plan Plant Account '#],0),7))</f>
        <v>0</v>
      </c>
      <c r="CI10" s="59">
        <f>((((INDEX(PlantAccounts[],MATCH($C10,PlantAccounts[Power Plan Plant Account '#],0),8)+(INDEX(PlantAccounts[],MATCH($C10,PlantAccounts[Power Plan Plant Account '#],0),8)+INDEX(PlantAccounts[],MATCH($C10,PlantAccounts[Power Plan Plant Account '#],0),16)+INDEX(PlantAccounts[],MATCH($C10,PlantAccounts[Power Plan Plant Account '#],0),17)))/2))/12)*(INDEX(CurWIPHelper[],1,MATCH(AU$4,CurWIPHelper[#Headers],0)))*(INDEX(PlantAccounts[],MATCH($C10,PlantAccounts[Power Plan Plant Account '#],0),7))</f>
        <v>0</v>
      </c>
      <c r="CJ10" s="59">
        <f>((((INDEX(PlantAccounts[],MATCH($C10,PlantAccounts[Power Plan Plant Account '#],0),8)+(INDEX(PlantAccounts[],MATCH($C10,PlantAccounts[Power Plan Plant Account '#],0),8)+INDEX(PlantAccounts[],MATCH($C10,PlantAccounts[Power Plan Plant Account '#],0),16)+INDEX(PlantAccounts[],MATCH($C10,PlantAccounts[Power Plan Plant Account '#],0),17)))/2))/12)*(INDEX(CurWIPHelper[],1,MATCH(AV$4,CurWIPHelper[#Headers],0)))*(INDEX(PlantAccounts[],MATCH($C10,PlantAccounts[Power Plan Plant Account '#],0),7))</f>
        <v>0</v>
      </c>
      <c r="CK10" s="59">
        <f>((((INDEX(PlantAccounts[],MATCH($C10,PlantAccounts[Power Plan Plant Account '#],0),8)+(INDEX(PlantAccounts[],MATCH($C10,PlantAccounts[Power Plan Plant Account '#],0),8)+INDEX(PlantAccounts[],MATCH($C10,PlantAccounts[Power Plan Plant Account '#],0),16)+INDEX(PlantAccounts[],MATCH($C10,PlantAccounts[Power Plan Plant Account '#],0),17)))/2))/12)*(INDEX(CurWIPHelper[],1,MATCH(AW$4,CurWIPHelper[#Headers],0)))*(INDEX(PlantAccounts[],MATCH($C10,PlantAccounts[Power Plan Plant Account '#],0),7))</f>
        <v>0</v>
      </c>
      <c r="CL10" s="59">
        <f>((((INDEX(PlantAccounts[],MATCH($C10,PlantAccounts[Power Plan Plant Account '#],0),8)+(INDEX(PlantAccounts[],MATCH($C10,PlantAccounts[Power Plan Plant Account '#],0),8)+INDEX(PlantAccounts[],MATCH($C10,PlantAccounts[Power Plan Plant Account '#],0),16)+INDEX(PlantAccounts[],MATCH($C10,PlantAccounts[Power Plan Plant Account '#],0),17)))/2))/12)*(INDEX(CurWIPHelper[],1,MATCH(AX$4,CurWIPHelper[#Headers],0)))*(INDEX(PlantAccounts[],MATCH($C10,PlantAccounts[Power Plan Plant Account '#],0),7))</f>
        <v>0</v>
      </c>
      <c r="CM10" s="59">
        <f>((((INDEX(PlantAccounts[],MATCH($C10,PlantAccounts[Power Plan Plant Account '#],0),8)+(INDEX(PlantAccounts[],MATCH($C10,PlantAccounts[Power Plan Plant Account '#],0),8)+INDEX(PlantAccounts[],MATCH($C10,PlantAccounts[Power Plan Plant Account '#],0),16)+INDEX(PlantAccounts[],MATCH($C10,PlantAccounts[Power Plan Plant Account '#],0),17)))/2))/12)*(INDEX(CurWIPHelper[],1,MATCH(AY$4,CurWIPHelper[#Headers],0)))*(INDEX(PlantAccounts[],MATCH($C10,PlantAccounts[Power Plan Plant Account '#],0),7))</f>
        <v>0</v>
      </c>
      <c r="CN10" s="59">
        <f>((((INDEX(PlantAccounts[],MATCH($C10,PlantAccounts[Power Plan Plant Account '#],0),8)+(INDEX(PlantAccounts[],MATCH($C10,PlantAccounts[Power Plan Plant Account '#],0),8)+INDEX(PlantAccounts[],MATCH($C10,PlantAccounts[Power Plan Plant Account '#],0),16)+INDEX(PlantAccounts[],MATCH($C10,PlantAccounts[Power Plan Plant Account '#],0),17)))/2))/12)*(INDEX(CurWIPHelper[],1,MATCH(AZ$4,CurWIPHelper[#Headers],0)))*(INDEX(PlantAccounts[],MATCH($C10,PlantAccounts[Power Plan Plant Account '#],0),7))</f>
        <v>0</v>
      </c>
      <c r="CO10" s="59">
        <f>SUM(CC10:CN10)</f>
        <v>0</v>
      </c>
      <c r="CQ10" s="59">
        <f>INDEX(PlantAccounts[],MATCH($C10,PlantAccounts[Power Plan Plant Account '#],0),12)*(INDEX(CurWIPHelper[],1,MATCH(AO$4,CurWIPHelper[#Headers],0)))*(INDEX(PlantAccounts[],MATCH($C10,PlantAccounts[Power Plan Plant Account '#],0),7)/12)*0.5</f>
        <v>0</v>
      </c>
      <c r="CR10" s="59">
        <f>INDEX(PlantAccounts[],MATCH($C10,PlantAccounts[Power Plan Plant Account '#],0),12)*(INDEX(CurWIPHelper[],1,MATCH(AP$4,CurWIPHelper[#Headers],0)))*(INDEX(PlantAccounts[],MATCH($C10,PlantAccounts[Power Plan Plant Account '#],0),7)/12)*0.5</f>
        <v>0</v>
      </c>
      <c r="CS10" s="59">
        <f>INDEX(PlantAccounts[],MATCH($C10,PlantAccounts[Power Plan Plant Account '#],0),12)*(INDEX(CurWIPHelper[],1,MATCH(AQ$4,CurWIPHelper[#Headers],0)))*(INDEX(PlantAccounts[],MATCH($C10,PlantAccounts[Power Plan Plant Account '#],0),7)/12)*0.5</f>
        <v>0</v>
      </c>
      <c r="CT10" s="59">
        <f>INDEX(PlantAccounts[],MATCH($C10,PlantAccounts[Power Plan Plant Account '#],0),12)*(INDEX(CurWIPHelper[],1,MATCH(AR$4,CurWIPHelper[#Headers],0)))*(INDEX(PlantAccounts[],MATCH($C10,PlantAccounts[Power Plan Plant Account '#],0),7)/12)*0.5</f>
        <v>0</v>
      </c>
      <c r="CU10" s="59">
        <f>INDEX(PlantAccounts[],MATCH($C10,PlantAccounts[Power Plan Plant Account '#],0),12)*(INDEX(CurWIPHelper[],1,MATCH(AS$4,CurWIPHelper[#Headers],0)))*(INDEX(PlantAccounts[],MATCH($C10,PlantAccounts[Power Plan Plant Account '#],0),7)/12)*0.5</f>
        <v>0</v>
      </c>
      <c r="CV10" s="59">
        <f>INDEX(PlantAccounts[],MATCH($C10,PlantAccounts[Power Plan Plant Account '#],0),12)*(INDEX(CurWIPHelper[],1,MATCH(AT$4,CurWIPHelper[#Headers],0)))*(INDEX(PlantAccounts[],MATCH($C10,PlantAccounts[Power Plan Plant Account '#],0),7)/12)*0.5</f>
        <v>0</v>
      </c>
      <c r="CW10" s="59">
        <f>INDEX(PlantAccounts[],MATCH($C10,PlantAccounts[Power Plan Plant Account '#],0),12)*(INDEX(CurWIPHelper[],1,MATCH(AU$4,CurWIPHelper[#Headers],0)))*(INDEX(PlantAccounts[],MATCH($C10,PlantAccounts[Power Plan Plant Account '#],0),7)/12)*0.5</f>
        <v>0</v>
      </c>
      <c r="CX10" s="59">
        <f>INDEX(PlantAccounts[],MATCH($C10,PlantAccounts[Power Plan Plant Account '#],0),12)*(INDEX(CurWIPHelper[],1,MATCH(AV$4,CurWIPHelper[#Headers],0)))*(INDEX(PlantAccounts[],MATCH($C10,PlantAccounts[Power Plan Plant Account '#],0),7)/12)*0.5</f>
        <v>0</v>
      </c>
      <c r="CY10" s="59">
        <f>INDEX(PlantAccounts[],MATCH($C10,PlantAccounts[Power Plan Plant Account '#],0),12)*(INDEX(CurWIPHelper[],1,MATCH(AW$4,CurWIPHelper[#Headers],0)))*(INDEX(PlantAccounts[],MATCH($C10,PlantAccounts[Power Plan Plant Account '#],0),7)/12)*0.5</f>
        <v>0</v>
      </c>
      <c r="CZ10" s="59">
        <f>INDEX(PlantAccounts[],MATCH($C10,PlantAccounts[Power Plan Plant Account '#],0),12)*(INDEX(CurWIPHelper[],1,MATCH(AX$4,CurWIPHelper[#Headers],0)))*(INDEX(PlantAccounts[],MATCH($C10,PlantAccounts[Power Plan Plant Account '#],0),7)/12)*0.5</f>
        <v>0</v>
      </c>
      <c r="DA10" s="59">
        <f>INDEX(PlantAccounts[],MATCH($C10,PlantAccounts[Power Plan Plant Account '#],0),12)*(INDEX(CurWIPHelper[],1,MATCH(AY$4,CurWIPHelper[#Headers],0)))*(INDEX(PlantAccounts[],MATCH($C10,PlantAccounts[Power Plan Plant Account '#],0),7)/12)*0.5</f>
        <v>0</v>
      </c>
      <c r="DB10" s="59">
        <f>INDEX(PlantAccounts[],MATCH($C10,PlantAccounts[Power Plan Plant Account '#],0),12)*(INDEX(CurWIPHelper[],1,MATCH(AZ$4,CurWIPHelper[#Headers],0)))*(INDEX(PlantAccounts[],MATCH($C10,PlantAccounts[Power Plan Plant Account '#],0),7)/12)*0.5</f>
        <v>0</v>
      </c>
      <c r="DC10" s="59">
        <f>SUM(CQ10:DB10)</f>
        <v>0</v>
      </c>
      <c r="DE10" s="59">
        <f>CO10+DC10</f>
        <v>0</v>
      </c>
    </row>
    <row r="11" spans="1:109">
      <c r="A11" t="s">
        <v>58</v>
      </c>
      <c r="B11" t="s">
        <v>60</v>
      </c>
      <c r="C11">
        <v>40102</v>
      </c>
      <c r="D11">
        <v>40102</v>
      </c>
      <c r="E11" s="130"/>
      <c r="F11" s="113">
        <f>INDEX(PlantAccounts[],MATCH($C11,PlantAccounts[Power Plan Plant Account '#],0),8)</f>
        <v>126151.87000000001</v>
      </c>
      <c r="G11" s="7">
        <f>INDEX(PlantAccounts[],MATCH($C11,PlantAccounts[Power Plan Plant Account '#],0),14)</f>
        <v>0</v>
      </c>
      <c r="H11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1" s="7"/>
      <c r="J11" s="7">
        <f t="shared" si="0"/>
        <v>0</v>
      </c>
      <c r="K11" s="7">
        <v>0</v>
      </c>
      <c r="L11" s="7">
        <f>INDEX(PlantAccounts[],MATCH($C11,PlantAccounts[Power Plan Plant Account '#],0),11)</f>
        <v>0</v>
      </c>
      <c r="M11" s="7">
        <f t="shared" ref="M11:M84" si="1">K11-L11</f>
        <v>0</v>
      </c>
      <c r="O11" s="35">
        <f>INDEX(CurCloseProf[],MATCH(PlantAccountsQuery[[#This Row],[Reg/Unreg]],CurCloseProf[R/NR],0),MATCH(O$9,CurCloseProf[#Headers],0))*($J11+$M11)</f>
        <v>0</v>
      </c>
      <c r="P11" s="35">
        <f>INDEX(CurCloseProf[],MATCH(PlantAccountsQuery[[#This Row],[Reg/Unreg]],CurCloseProf[R/NR],0),MATCH(P$9,CurCloseProf[#Headers],0))*($J11+$M11)</f>
        <v>0</v>
      </c>
      <c r="Q11" s="35">
        <f>INDEX(CurCloseProf[],MATCH(PlantAccountsQuery[[#This Row],[Reg/Unreg]],CurCloseProf[R/NR],0),MATCH(Q$9,CurCloseProf[#Headers],0))*($J11+$M11)</f>
        <v>0</v>
      </c>
      <c r="R11" s="35">
        <f>INDEX(CurCloseProf[],MATCH(PlantAccountsQuery[[#This Row],[Reg/Unreg]],CurCloseProf[R/NR],0),MATCH(R$9,CurCloseProf[#Headers],0))*($J11+$M11)</f>
        <v>0</v>
      </c>
      <c r="S11" s="35">
        <f>INDEX(CurCloseProf[],MATCH(PlantAccountsQuery[[#This Row],[Reg/Unreg]],CurCloseProf[R/NR],0),MATCH(S$9,CurCloseProf[#Headers],0))*($J11+$M11)</f>
        <v>0</v>
      </c>
      <c r="T11" s="35">
        <f>INDEX(CurCloseProf[],MATCH(PlantAccountsQuery[[#This Row],[Reg/Unreg]],CurCloseProf[R/NR],0),MATCH(T$9,CurCloseProf[#Headers],0))*($J11+$M11)</f>
        <v>0</v>
      </c>
      <c r="U11" s="35">
        <f>INDEX(CurCloseProf[],MATCH(PlantAccountsQuery[[#This Row],[Reg/Unreg]],CurCloseProf[R/NR],0),MATCH(U$9,CurCloseProf[#Headers],0))*($J11+$M11)</f>
        <v>0</v>
      </c>
      <c r="V11" s="35">
        <f>INDEX(CurCloseProf[],MATCH(PlantAccountsQuery[[#This Row],[Reg/Unreg]],CurCloseProf[R/NR],0),MATCH(V$9,CurCloseProf[#Headers],0))*($J11+$M11)</f>
        <v>0</v>
      </c>
      <c r="W11" s="35">
        <f>INDEX(CurCloseProf[],MATCH(PlantAccountsQuery[[#This Row],[Reg/Unreg]],CurCloseProf[R/NR],0),MATCH(W$9,CurCloseProf[#Headers],0))*($J11+$M11)</f>
        <v>0</v>
      </c>
      <c r="X11" s="35">
        <f>INDEX(CurCloseProf[],MATCH(PlantAccountsQuery[[#This Row],[Reg/Unreg]],CurCloseProf[R/NR],0),MATCH(X$9,CurCloseProf[#Headers],0))*($J11+$M11)</f>
        <v>0</v>
      </c>
      <c r="Y11" s="35">
        <f>INDEX(CurCloseProf[],MATCH(PlantAccountsQuery[[#This Row],[Reg/Unreg]],CurCloseProf[R/NR],0),MATCH(Y$9,CurCloseProf[#Headers],0))*($J11+$M11)</f>
        <v>0</v>
      </c>
      <c r="Z11" s="35">
        <f>INDEX(CurCloseProf[],MATCH(PlantAccountsQuery[[#This Row],[Reg/Unreg]],CurCloseProf[R/NR],0),MATCH(Z$9,CurCloseProf[#Headers],0))*($J11+$M11)</f>
        <v>0</v>
      </c>
      <c r="AB11" s="59">
        <f>IF(INDEX(CurWIPHelper[],1,MATCH(AO$4,$AB$9:$AM$9,0))=0,0,($F11+$O11))</f>
        <v>126151.87000000001</v>
      </c>
      <c r="AC11" s="59">
        <f>IF(INDEX(CurWIPHelper[],1,MATCH(AP$4,$AB$9:$AM$9,0))=0,0,($F11+SUM($O11:P11)))</f>
        <v>126151.87000000001</v>
      </c>
      <c r="AD11" s="59">
        <f>IF(INDEX(CurWIPHelper[],1,MATCH(AQ$4,$AB$9:$AM$9,0))=0,0,($F11+SUM($O11:Q11)))</f>
        <v>126151.87000000001</v>
      </c>
      <c r="AE11" s="59">
        <f>IF(INDEX(CurWIPHelper[],1,MATCH(AR$4,$AB$9:$AM$9,0))=0,0,($F11+SUM($O11:R11)))</f>
        <v>126151.87000000001</v>
      </c>
      <c r="AF11" s="59">
        <f>IF(INDEX(CurWIPHelper[],1,MATCH(AS$4,$AB$9:$AM$9,0))=0,0,($F11+SUM($O11:S11)))</f>
        <v>126151.87000000001</v>
      </c>
      <c r="AG11" s="59">
        <f>IF(INDEX(CurWIPHelper[],1,MATCH(AT$4,$AB$9:$AM$9,0))=0,0,($F11+SUM($O11:T11)))</f>
        <v>126151.87000000001</v>
      </c>
      <c r="AH11" s="59">
        <f>IF(INDEX(CurWIPHelper[],1,MATCH(AU$4,$AB$9:$AM$9,0))=0,0,($F11+SUM($O11:U11)))</f>
        <v>126151.87000000001</v>
      </c>
      <c r="AI11" s="59">
        <f>IF(INDEX(CurWIPHelper[],1,MATCH(AV$4,$AB$9:$AM$9,0))=0,0,($F11+SUM($O11:V11)))</f>
        <v>126151.87000000001</v>
      </c>
      <c r="AJ11" s="59">
        <f>IF(INDEX(CurWIPHelper[],1,MATCH(AW$4,$AB$9:$AM$9,0))=0,0,($F11+SUM($O11:W11)))</f>
        <v>126151.87000000001</v>
      </c>
      <c r="AK11" s="59">
        <f>IF(INDEX(CurWIPHelper[],1,MATCH(AX$4,$AB$9:$AM$9,0))=0,0,($F11+SUM($O11:X11)))</f>
        <v>126151.87000000001</v>
      </c>
      <c r="AL11" s="59">
        <f>IF(INDEX(CurWIPHelper[],1,MATCH(AY$4,$AB$9:$AM$9,0))=0,0,($F11+SUM($O11:Y11)))</f>
        <v>126151.87000000001</v>
      </c>
      <c r="AM11" s="59">
        <f>IF(INDEX(CurWIPHelper[],1,MATCH(AZ$4,$AB$9:$AM$9,0))=0,0,($F11+SUM($O11:Z11)))</f>
        <v>126151.87000000001</v>
      </c>
      <c r="AO11" s="35">
        <f>IF(INDEX(CurWIPHelper[],1,MATCH(AO$4,CurWIPHelper[#Headers],0))=0,0,
     IF(AB11&gt;0,
        (IF(
             ((INDEX(PlantAccounts[],MATCH($C11,PlantAccounts[Power Plan Plant Account '#],0),7)/12)
                   *(AB11)
                   *(INDEX(CurWIPHelper[],1,MATCH(AO$4,CurWIPHelper[#Headers],0)))
                   +(INDEX(PlantAccounts[],MATCH($C11,PlantAccounts[Power Plan Plant Account '#],0),9))
                   )&gt;AB11,
              IF((INDEX(PlantAccounts[],MATCH($C11,PlantAccounts[Power Plan Plant Account '#],0),7))=0,0,AB11-(INDEX(PlantAccounts[],MATCH($C11,PlantAccounts[Power Plan Plant Account '#],0),9))),
             (INDEX(PlantAccounts[],MATCH($C11,PlantAccounts[Power Plan Plant Account '#],0),7)/12)*AB11*(INDEX(CurWIPHelper[],1,MATCH(AO$4,CurWIPHelper[#Headers],0))))
        ),
          IF(AB11=0,0,IF(
              ((INDEX(PlantAccounts[],MATCH($C11,PlantAccounts[Power Plan Plant Account '#],0),7)/12)
              *(AB11)
              *(INDEX(CurWIPHelper[],1,MATCH(AO$4,CurWIPHelper[#Headers],0)))
              +(INDEX(PlantAccounts[],MATCH($C11,PlantAccounts[Power Plan Plant Account '#],0),9))
              )&gt;AB11,
         (INDEX(PlantAccounts[],MATCH($C11,PlantAccounts[Power Plan Plant Account '#],0),7)/12)*AB11*(INDEX(CurWIPHelper[],1,MATCH(AO$4,CurWIPHelper[#Headers],0))),
         AB11-(INDEX(PlantAccounts[],MATCH($C11,PlantAccounts[Power Plan Plant Account '#],0),9))
    ))
)
)</f>
        <v>0</v>
      </c>
      <c r="AP11" s="35">
        <f>IF(INDEX(CurWIPHelper[],1,MATCH(AP$4,CurWIPHelper[#Headers],0))=0,0,
     IF(AC11&gt;0,
        (IF(
             ((INDEX(PlantAccounts[],MATCH($C11,PlantAccounts[Power Plan Plant Account '#],0),7)/12)
                   *(AC11)
                   *(INDEX(CurWIPHelper[],1,MATCH(AP$4,CurWIPHelper[#Headers],0)))
                   +(INDEX(PlantAccounts[],MATCH($C11,PlantAccounts[Power Plan Plant Account '#],0),9))
                   +(SUM($AO11:AO11))
                    )&gt;AC11,
              IF((INDEX(PlantAccounts[],MATCH($C11,PlantAccounts[Power Plan Plant Account '#],0),7))=0,0,AC11-(INDEX(PlantAccounts[],MATCH($C11,PlantAccounts[Power Plan Plant Account '#],0),9))-SUM($AO11:AO11)),
             (INDEX(PlantAccounts[],MATCH($C11,PlantAccounts[Power Plan Plant Account '#],0),7)/12)*AC11*(INDEX(CurWIPHelper[],1,MATCH(AP$4,CurWIPHelper[#Headers],0))))
        ),
        IF(AC11=0,0,IF(
              ((INDEX(PlantAccounts[],MATCH($C11,PlantAccounts[Power Plan Plant Account '#],0),7)/12)
              *(AC11)
              *(INDEX(CurWIPHelper[],1,MATCH(AP$4,CurWIPHelper[#Headers],0)))
              +(INDEX(PlantAccounts[],MATCH($C11,PlantAccounts[Power Plan Plant Account '#],0),9))
              +(SUM($AO11:AO11))
              )&gt;AC11,
         (INDEX(PlantAccounts[],MATCH($C11,PlantAccounts[Power Plan Plant Account '#],0),7)/12)*AC11*(INDEX(CurWIPHelper[],1,MATCH(AP$4,CurWIPHelper[#Headers],0))),
         AC11-(INDEX(PlantAccounts[],MATCH($C11,PlantAccounts[Power Plan Plant Account '#],0),9))-(SUM($AO11:AO11))
    ))
)
)</f>
        <v>0</v>
      </c>
      <c r="AQ11" s="35">
        <f>IF(INDEX(CurWIPHelper[],1,MATCH(AQ$4,CurWIPHelper[#Headers],0))=0,0,
     IF(AD11&gt;0,
        (IF(
             ((INDEX(PlantAccounts[],MATCH($C11,PlantAccounts[Power Plan Plant Account '#],0),7)/12)
                   *(AD11)
                   *(INDEX(CurWIPHelper[],1,MATCH(AQ$4,CurWIPHelper[#Headers],0)))
                   +(INDEX(PlantAccounts[],MATCH($C11,PlantAccounts[Power Plan Plant Account '#],0),9))
                   +(SUM($AO11:AP11))
                    )&gt;AD11,
              IF((INDEX(PlantAccounts[],MATCH($C11,PlantAccounts[Power Plan Plant Account '#],0),7))=0,0,AD11-(INDEX(PlantAccounts[],MATCH($C11,PlantAccounts[Power Plan Plant Account '#],0),9))-SUM($AO11:AP11)),
             (INDEX(PlantAccounts[],MATCH($C11,PlantAccounts[Power Plan Plant Account '#],0),7)/12)*AD11*(INDEX(CurWIPHelper[],1,MATCH(AQ$4,CurWIPHelper[#Headers],0))))
        ),
        IF(AD11=0,0,IF(
              ((INDEX(PlantAccounts[],MATCH($C11,PlantAccounts[Power Plan Plant Account '#],0),7)/12)
              *(AD11)
              *(INDEX(CurWIPHelper[],1,MATCH(AQ$4,CurWIPHelper[#Headers],0)))
              +(INDEX(PlantAccounts[],MATCH($C11,PlantAccounts[Power Plan Plant Account '#],0),9))
              +(SUM($AO11:AP11))
              )&gt;AD11,
         (INDEX(PlantAccounts[],MATCH($C11,PlantAccounts[Power Plan Plant Account '#],0),7)/12)*AD11*(INDEX(CurWIPHelper[],1,MATCH(AQ$4,CurWIPHelper[#Headers],0))),
         AD11-(INDEX(PlantAccounts[],MATCH($C11,PlantAccounts[Power Plan Plant Account '#],0),9))-(SUM($AO11:AP11))
    ))
)
)</f>
        <v>0</v>
      </c>
      <c r="AR11" s="35">
        <f>IF(INDEX(CurWIPHelper[],1,MATCH(AR$4,CurWIPHelper[#Headers],0))=0,0,
     IF(AE11&gt;0,
        (IF(
             ((INDEX(PlantAccounts[],MATCH($C11,PlantAccounts[Power Plan Plant Account '#],0),7)/12)
                   *(AE11)
                   *(INDEX(CurWIPHelper[],1,MATCH(AR$4,CurWIPHelper[#Headers],0)))
                   +(INDEX(PlantAccounts[],MATCH($C11,PlantAccounts[Power Plan Plant Account '#],0),9))
                   +(SUM($AO11:AQ11))
                    )&gt;AE11,
              IF((INDEX(PlantAccounts[],MATCH($C11,PlantAccounts[Power Plan Plant Account '#],0),7))=0,0,AE11-(INDEX(PlantAccounts[],MATCH($C11,PlantAccounts[Power Plan Plant Account '#],0),9))-SUM($AO11:AQ11)),
             (INDEX(PlantAccounts[],MATCH($C11,PlantAccounts[Power Plan Plant Account '#],0),7)/12)*AE11*(INDEX(CurWIPHelper[],1,MATCH(AR$4,CurWIPHelper[#Headers],0))))
        ),
        IF(AE11=0,0,IF(
              ((INDEX(PlantAccounts[],MATCH($C11,PlantAccounts[Power Plan Plant Account '#],0),7)/12)
              *(AE11)
              *(INDEX(CurWIPHelper[],1,MATCH(AR$4,CurWIPHelper[#Headers],0)))
              +(INDEX(PlantAccounts[],MATCH($C11,PlantAccounts[Power Plan Plant Account '#],0),9))
              +(SUM($AO11:AQ11))
              )&gt;AE11,
         (INDEX(PlantAccounts[],MATCH($C11,PlantAccounts[Power Plan Plant Account '#],0),7)/12)*AE11*(INDEX(CurWIPHelper[],1,MATCH(AR$4,CurWIPHelper[#Headers],0))),
         AE11-(INDEX(PlantAccounts[],MATCH($C11,PlantAccounts[Power Plan Plant Account '#],0),9))-(SUM($AO11:AQ11))
    ))
)
)</f>
        <v>0</v>
      </c>
      <c r="AS11" s="35">
        <f>IF(INDEX(CurWIPHelper[],1,MATCH(AS$4,CurWIPHelper[#Headers],0))=0,0,
     IF(AF11&gt;0,
        (IF(
             ((INDEX(PlantAccounts[],MATCH($C11,PlantAccounts[Power Plan Plant Account '#],0),7)/12)
                   *(AF11)
                   *(INDEX(CurWIPHelper[],1,MATCH(AS$4,CurWIPHelper[#Headers],0)))
                   +(INDEX(PlantAccounts[],MATCH($C11,PlantAccounts[Power Plan Plant Account '#],0),9))
                   +(SUM($AO11:AR11))
                    )&gt;AF11,
              IF((INDEX(PlantAccounts[],MATCH($C11,PlantAccounts[Power Plan Plant Account '#],0),7))=0,0,AF11-(INDEX(PlantAccounts[],MATCH($C11,PlantAccounts[Power Plan Plant Account '#],0),9))-SUM($AO11:AR11)),
             (INDEX(PlantAccounts[],MATCH($C11,PlantAccounts[Power Plan Plant Account '#],0),7)/12)*AF11*(INDEX(CurWIPHelper[],1,MATCH(AS$4,CurWIPHelper[#Headers],0))))
        ),
        IF(AF11=0,0,IF(
              ((INDEX(PlantAccounts[],MATCH($C11,PlantAccounts[Power Plan Plant Account '#],0),7)/12)
              *(AF11)
              *(INDEX(CurWIPHelper[],1,MATCH(AS$4,CurWIPHelper[#Headers],0)))
              +(INDEX(PlantAccounts[],MATCH($C11,PlantAccounts[Power Plan Plant Account '#],0),9))
              +(SUM($AO11:AR11))
              )&gt;AF11,
         (INDEX(PlantAccounts[],MATCH($C11,PlantAccounts[Power Plan Plant Account '#],0),7)/12)*AF11*(INDEX(CurWIPHelper[],1,MATCH(AS$4,CurWIPHelper[#Headers],0))),
         AF11-(INDEX(PlantAccounts[],MATCH($C11,PlantAccounts[Power Plan Plant Account '#],0),9))-(SUM($AO11:AR11))
    ))
)
)</f>
        <v>0</v>
      </c>
      <c r="AT11" s="35">
        <f>IF(INDEX(CurWIPHelper[],1,MATCH(AT$4,CurWIPHelper[#Headers],0))=0,0,
     IF(AG11&gt;0,
        (IF(
             ((INDEX(PlantAccounts[],MATCH($C11,PlantAccounts[Power Plan Plant Account '#],0),7)/12)
                   *(AG11)
                   *(INDEX(CurWIPHelper[],1,MATCH(AT$4,CurWIPHelper[#Headers],0)))
                   +(INDEX(PlantAccounts[],MATCH($C11,PlantAccounts[Power Plan Plant Account '#],0),9))
                   +(SUM($AO11:AS11))
                    )&gt;AG11,
              IF((INDEX(PlantAccounts[],MATCH($C11,PlantAccounts[Power Plan Plant Account '#],0),7))=0,0,AG11-(INDEX(PlantAccounts[],MATCH($C11,PlantAccounts[Power Plan Plant Account '#],0),9))-SUM($AO11:AS11)),
             (INDEX(PlantAccounts[],MATCH($C11,PlantAccounts[Power Plan Plant Account '#],0),7)/12)*AG11*(INDEX(CurWIPHelper[],1,MATCH(AT$4,CurWIPHelper[#Headers],0))))
        ),
        IF(AG11=0,0,IF(
              ((INDEX(PlantAccounts[],MATCH($C11,PlantAccounts[Power Plan Plant Account '#],0),7)/12)
              *(AG11)
              *(INDEX(CurWIPHelper[],1,MATCH(AT$4,CurWIPHelper[#Headers],0)))
              +(INDEX(PlantAccounts[],MATCH($C11,PlantAccounts[Power Plan Plant Account '#],0),9))
              +(SUM($AO11:AS11))
              )&gt;AG11,
         (INDEX(PlantAccounts[],MATCH($C11,PlantAccounts[Power Plan Plant Account '#],0),7)/12)*AG11*(INDEX(CurWIPHelper[],1,MATCH(AT$4,CurWIPHelper[#Headers],0))),
         AG11-(INDEX(PlantAccounts[],MATCH($C11,PlantAccounts[Power Plan Plant Account '#],0),9))-(SUM($AO11:AS11))
    ))
)
)</f>
        <v>0</v>
      </c>
      <c r="AU11" s="35">
        <f>IF(INDEX(CurWIPHelper[],1,MATCH(AU$4,CurWIPHelper[#Headers],0))=0,0,
     IF(AH11&gt;0,
        (IF(
             ((INDEX(PlantAccounts[],MATCH($C11,PlantAccounts[Power Plan Plant Account '#],0),7)/12)
                   *(AH11)
                   *(INDEX(CurWIPHelper[],1,MATCH(AU$4,CurWIPHelper[#Headers],0)))
                   +(INDEX(PlantAccounts[],MATCH($C11,PlantAccounts[Power Plan Plant Account '#],0),9))
                   +(SUM($AO11:AT11))
                    )&gt;AH11,
              IF((INDEX(PlantAccounts[],MATCH($C11,PlantAccounts[Power Plan Plant Account '#],0),7))=0,0,AH11-(INDEX(PlantAccounts[],MATCH($C11,PlantAccounts[Power Plan Plant Account '#],0),9))-SUM($AO11:AT11)),
             (INDEX(PlantAccounts[],MATCH($C11,PlantAccounts[Power Plan Plant Account '#],0),7)/12)*AH11*(INDEX(CurWIPHelper[],1,MATCH(AU$4,CurWIPHelper[#Headers],0))))
        ),
        IF(AH11=0,0,IF(
              ((INDEX(PlantAccounts[],MATCH($C11,PlantAccounts[Power Plan Plant Account '#],0),7)/12)
              *(AH11)
              *(INDEX(CurWIPHelper[],1,MATCH(AU$4,CurWIPHelper[#Headers],0)))
              +(INDEX(PlantAccounts[],MATCH($C11,PlantAccounts[Power Plan Plant Account '#],0),9))
              +(SUM($AO11:AT11))
              )&gt;AH11,
         (INDEX(PlantAccounts[],MATCH($C11,PlantAccounts[Power Plan Plant Account '#],0),7)/12)*AH11*(INDEX(CurWIPHelper[],1,MATCH(AU$4,CurWIPHelper[#Headers],0))),
         AH11-(INDEX(PlantAccounts[],MATCH($C11,PlantAccounts[Power Plan Plant Account '#],0),9))-(SUM($AO11:AT11))
    ))
)
)</f>
        <v>0</v>
      </c>
      <c r="AV11" s="35">
        <f>IF(INDEX(CurWIPHelper[],1,MATCH(AV$4,CurWIPHelper[#Headers],0))=0,0,
     IF(AI11&gt;0,
        (IF(
             ((INDEX(PlantAccounts[],MATCH($C11,PlantAccounts[Power Plan Plant Account '#],0),7)/12)
                   *(AI11)
                   *(INDEX(CurWIPHelper[],1,MATCH(AV$4,CurWIPHelper[#Headers],0)))
                   +(INDEX(PlantAccounts[],MATCH($C11,PlantAccounts[Power Plan Plant Account '#],0),9))
                   +(SUM($AO11:AU11))
                    )&gt;AI11,
              IF((INDEX(PlantAccounts[],MATCH($C11,PlantAccounts[Power Plan Plant Account '#],0),7))=0,0,AI11-(INDEX(PlantAccounts[],MATCH($C11,PlantAccounts[Power Plan Plant Account '#],0),9))-SUM($AO11:AU11)),
             (INDEX(PlantAccounts[],MATCH($C11,PlantAccounts[Power Plan Plant Account '#],0),7)/12)*AI11*(INDEX(CurWIPHelper[],1,MATCH(AV$4,CurWIPHelper[#Headers],0))))
        ),
        IF(AI11=0,0,IF(
              ((INDEX(PlantAccounts[],MATCH($C11,PlantAccounts[Power Plan Plant Account '#],0),7)/12)
              *(AI11)
              *(INDEX(CurWIPHelper[],1,MATCH(AV$4,CurWIPHelper[#Headers],0)))
              +(INDEX(PlantAccounts[],MATCH($C11,PlantAccounts[Power Plan Plant Account '#],0),9))
              +(SUM($AO11:AU11))
              )&gt;AI11,
         (INDEX(PlantAccounts[],MATCH($C11,PlantAccounts[Power Plan Plant Account '#],0),7)/12)*AI11*(INDEX(CurWIPHelper[],1,MATCH(AV$4,CurWIPHelper[#Headers],0))),
         AI11-(INDEX(PlantAccounts[],MATCH($C11,PlantAccounts[Power Plan Plant Account '#],0),9))-(SUM($AO11:AU11))
    ))
)
)</f>
        <v>0</v>
      </c>
      <c r="AW11" s="35">
        <f>IF(INDEX(CurWIPHelper[],1,MATCH(AW$4,CurWIPHelper[#Headers],0))=0,0,
     IF(AJ11&gt;0,
        (IF(
             ((INDEX(PlantAccounts[],MATCH($C11,PlantAccounts[Power Plan Plant Account '#],0),7)/12)
                   *(AJ11)
                   *(INDEX(CurWIPHelper[],1,MATCH(AW$4,CurWIPHelper[#Headers],0)))
                   +(INDEX(PlantAccounts[],MATCH($C11,PlantAccounts[Power Plan Plant Account '#],0),9))
                   +(SUM($AO11:AV11))
                    )&gt;AJ11,
              IF((INDEX(PlantAccounts[],MATCH($C11,PlantAccounts[Power Plan Plant Account '#],0),7))=0,0,AJ11-(INDEX(PlantAccounts[],MATCH($C11,PlantAccounts[Power Plan Plant Account '#],0),9))-SUM($AO11:AV11)),
             (INDEX(PlantAccounts[],MATCH($C11,PlantAccounts[Power Plan Plant Account '#],0),7)/12)*AJ11*(INDEX(CurWIPHelper[],1,MATCH(AW$4,CurWIPHelper[#Headers],0))))
        ),
        IF(AJ11=0,0,IF(
              ((INDEX(PlantAccounts[],MATCH($C11,PlantAccounts[Power Plan Plant Account '#],0),7)/12)
              *(AJ11)
              *(INDEX(CurWIPHelper[],1,MATCH(AW$4,CurWIPHelper[#Headers],0)))
              +(INDEX(PlantAccounts[],MATCH($C11,PlantAccounts[Power Plan Plant Account '#],0),9))
              +(SUM($AO11:AV11))
              )&gt;AJ11,
         (INDEX(PlantAccounts[],MATCH($C11,PlantAccounts[Power Plan Plant Account '#],0),7)/12)*AJ11*(INDEX(CurWIPHelper[],1,MATCH(AW$4,CurWIPHelper[#Headers],0))),
         AJ11-(INDEX(PlantAccounts[],MATCH($C11,PlantAccounts[Power Plan Plant Account '#],0),9))-(SUM($AO11:AV11))
    ))
)
)</f>
        <v>0</v>
      </c>
      <c r="AX11" s="35">
        <f>IF(INDEX(CurWIPHelper[],1,MATCH(AX$4,CurWIPHelper[#Headers],0))=0,0,
     IF(AK11&gt;0,
        (IF(
             ((INDEX(PlantAccounts[],MATCH($C11,PlantAccounts[Power Plan Plant Account '#],0),7)/12)
                   *(AK11)
                   *(INDEX(CurWIPHelper[],1,MATCH(AX$4,CurWIPHelper[#Headers],0)))
                   +(INDEX(PlantAccounts[],MATCH($C11,PlantAccounts[Power Plan Plant Account '#],0),9))
                   +(SUM($AO11:AW11))
                    )&gt;AK11,
              IF((INDEX(PlantAccounts[],MATCH($C11,PlantAccounts[Power Plan Plant Account '#],0),7))=0,0,AK11-(INDEX(PlantAccounts[],MATCH($C11,PlantAccounts[Power Plan Plant Account '#],0),9))-SUM($AO11:AW11)),
             (INDEX(PlantAccounts[],MATCH($C11,PlantAccounts[Power Plan Plant Account '#],0),7)/12)*AK11*(INDEX(CurWIPHelper[],1,MATCH(AX$4,CurWIPHelper[#Headers],0))))
        ),
        IF(AK11=0,0,IF(
              ((INDEX(PlantAccounts[],MATCH($C11,PlantAccounts[Power Plan Plant Account '#],0),7)/12)
              *(AK11)
              *(INDEX(CurWIPHelper[],1,MATCH(AX$4,CurWIPHelper[#Headers],0)))
              +(INDEX(PlantAccounts[],MATCH($C11,PlantAccounts[Power Plan Plant Account '#],0),9))
              +(SUM($AO11:AW11))
              )&gt;AK11,
         (INDEX(PlantAccounts[],MATCH($C11,PlantAccounts[Power Plan Plant Account '#],0),7)/12)*AK11*(INDEX(CurWIPHelper[],1,MATCH(AX$4,CurWIPHelper[#Headers],0))),
         AK11-(INDEX(PlantAccounts[],MATCH($C11,PlantAccounts[Power Plan Plant Account '#],0),9))-(SUM($AO11:AW11))
    ))
)
)</f>
        <v>0</v>
      </c>
      <c r="AY11" s="35">
        <f>IF(INDEX(CurWIPHelper[],1,MATCH(AY$4,CurWIPHelper[#Headers],0))=0,0,
     IF(AL11&gt;0,
        (IF(
             ((INDEX(PlantAccounts[],MATCH($C11,PlantAccounts[Power Plan Plant Account '#],0),7)/12)
                   *(AL11)
                   *(INDEX(CurWIPHelper[],1,MATCH(AY$4,CurWIPHelper[#Headers],0)))
                   +(INDEX(PlantAccounts[],MATCH($C11,PlantAccounts[Power Plan Plant Account '#],0),9))
                   +(SUM($AO11:AX11))
                    )&gt;AL11,
              IF((INDEX(PlantAccounts[],MATCH($C11,PlantAccounts[Power Plan Plant Account '#],0),7))=0,0,AL11-(INDEX(PlantAccounts[],MATCH($C11,PlantAccounts[Power Plan Plant Account '#],0),9))-SUM($AO11:AX11)),
             (INDEX(PlantAccounts[],MATCH($C11,PlantAccounts[Power Plan Plant Account '#],0),7)/12)*AL11*(INDEX(CurWIPHelper[],1,MATCH(AY$4,CurWIPHelper[#Headers],0))))
        ),
        IF(AL11=0,0,IF(
              ((INDEX(PlantAccounts[],MATCH($C11,PlantAccounts[Power Plan Plant Account '#],0),7)/12)
              *(AL11)
              *(INDEX(CurWIPHelper[],1,MATCH(AY$4,CurWIPHelper[#Headers],0)))
              +(INDEX(PlantAccounts[],MATCH($C11,PlantAccounts[Power Plan Plant Account '#],0),9))
              +(SUM($AO11:AX11))
              )&gt;AL11,
         (INDEX(PlantAccounts[],MATCH($C11,PlantAccounts[Power Plan Plant Account '#],0),7)/12)*AL11*(INDEX(CurWIPHelper[],1,MATCH(AY$4,CurWIPHelper[#Headers],0))),
         AL11-(INDEX(PlantAccounts[],MATCH($C11,PlantAccounts[Power Plan Plant Account '#],0),9))-(SUM($AO11:AX11))
    ))
)
)</f>
        <v>0</v>
      </c>
      <c r="AZ11" s="35">
        <f>IF(INDEX(CurWIPHelper[],1,MATCH(AZ$4,CurWIPHelper[#Headers],0))=0,0,
     IF(AM11&gt;0,
        (IF(
             ((INDEX(PlantAccounts[],MATCH($C11,PlantAccounts[Power Plan Plant Account '#],0),7)/12)
                   *(AM11)
                   *(INDEX(CurWIPHelper[],1,MATCH(AZ$4,CurWIPHelper[#Headers],0)))
                   +(INDEX(PlantAccounts[],MATCH($C11,PlantAccounts[Power Plan Plant Account '#],0),9))
                   +(SUM($AO11:AY11))
                    )&gt;AM11,
              IF((INDEX(PlantAccounts[],MATCH($C11,PlantAccounts[Power Plan Plant Account '#],0),7))=0,0,AM11-(INDEX(PlantAccounts[],MATCH($C11,PlantAccounts[Power Plan Plant Account '#],0),9))-SUM($AO11:AY11)),
             (INDEX(PlantAccounts[],MATCH($C11,PlantAccounts[Power Plan Plant Account '#],0),7)/12)*AM11*(INDEX(CurWIPHelper[],1,MATCH(AZ$4,CurWIPHelper[#Headers],0))))
        ),
        IF(AM11=0,0,IF(
              ((INDEX(PlantAccounts[],MATCH($C11,PlantAccounts[Power Plan Plant Account '#],0),7)/12)
              *(AM11)
              *(INDEX(CurWIPHelper[],1,MATCH(AZ$4,CurWIPHelper[#Headers],0)))
              +(INDEX(PlantAccounts[],MATCH($C11,PlantAccounts[Power Plan Plant Account '#],0),9))
              +(SUM($AO11:AY11))
              )&gt;AM11,
         (INDEX(PlantAccounts[],MATCH($C11,PlantAccounts[Power Plan Plant Account '#],0),7)/12)*AM11*(INDEX(CurWIPHelper[],1,MATCH(AZ$4,CurWIPHelper[#Headers],0))),
         AM11-(INDEX(PlantAccounts[],MATCH($C11,PlantAccounts[Power Plan Plant Account '#],0),9))-(SUM($AO11:AY11))
    ))
)
)</f>
        <v>0</v>
      </c>
      <c r="BA11" s="59">
        <f t="shared" ref="BA11:BA84" si="2">SUM(AO11:AZ11)</f>
        <v>0</v>
      </c>
      <c r="BC11" s="59">
        <f>INDEX(CurCloseProf[],MATCH(PlantAccountsQuery[[#This Row],[Reg/Unreg]],CurCloseProf[R/NR],0),MATCH(BC$9,CurCloseProf[#Headers],0))*($J11)</f>
        <v>0</v>
      </c>
      <c r="BD11" s="59">
        <f>INDEX(CurCloseProf[],MATCH(PlantAccountsQuery[[#This Row],[Reg/Unreg]],CurCloseProf[R/NR],0),MATCH(BD$9,CurCloseProf[#Headers],0))*($J11)</f>
        <v>0</v>
      </c>
      <c r="BE11" s="59">
        <f>INDEX(CurCloseProf[],MATCH(PlantAccountsQuery[[#This Row],[Reg/Unreg]],CurCloseProf[R/NR],0),MATCH(BE$9,CurCloseProf[#Headers],0))*($J11)</f>
        <v>0</v>
      </c>
      <c r="BF11" s="59">
        <f>INDEX(CurCloseProf[],MATCH(PlantAccountsQuery[[#This Row],[Reg/Unreg]],CurCloseProf[R/NR],0),MATCH(BF$9,CurCloseProf[#Headers],0))*($J11)</f>
        <v>0</v>
      </c>
      <c r="BG11" s="59">
        <f>INDEX(CurCloseProf[],MATCH(PlantAccountsQuery[[#This Row],[Reg/Unreg]],CurCloseProf[R/NR],0),MATCH(BG$9,CurCloseProf[#Headers],0))*($J11)</f>
        <v>0</v>
      </c>
      <c r="BH11" s="59">
        <f>INDEX(CurCloseProf[],MATCH(PlantAccountsQuery[[#This Row],[Reg/Unreg]],CurCloseProf[R/NR],0),MATCH(BH$9,CurCloseProf[#Headers],0))*($J11)</f>
        <v>0</v>
      </c>
      <c r="BI11" s="59">
        <f>INDEX(CurCloseProf[],MATCH(PlantAccountsQuery[[#This Row],[Reg/Unreg]],CurCloseProf[R/NR],0),MATCH(BI$9,CurCloseProf[#Headers],0))*($J11)</f>
        <v>0</v>
      </c>
      <c r="BJ11" s="59">
        <f>INDEX(CurCloseProf[],MATCH(PlantAccountsQuery[[#This Row],[Reg/Unreg]],CurCloseProf[R/NR],0),MATCH(BJ$9,CurCloseProf[#Headers],0))*($J11)</f>
        <v>0</v>
      </c>
      <c r="BK11" s="59">
        <f>INDEX(CurCloseProf[],MATCH(PlantAccountsQuery[[#This Row],[Reg/Unreg]],CurCloseProf[R/NR],0),MATCH(BK$9,CurCloseProf[#Headers],0))*($J11)</f>
        <v>0</v>
      </c>
      <c r="BL11" s="59">
        <f>INDEX(CurCloseProf[],MATCH(PlantAccountsQuery[[#This Row],[Reg/Unreg]],CurCloseProf[R/NR],0),MATCH(BL$9,CurCloseProf[#Headers],0))*($J11)</f>
        <v>0</v>
      </c>
      <c r="BM11" s="59">
        <f>INDEX(CurCloseProf[],MATCH(PlantAccountsQuery[[#This Row],[Reg/Unreg]],CurCloseProf[R/NR],0),MATCH(BM$9,CurCloseProf[#Headers],0))*($J11)</f>
        <v>0</v>
      </c>
      <c r="BN11" s="59">
        <f>INDEX(CurCloseProf[],MATCH(PlantAccountsQuery[[#This Row],[Reg/Unreg]],CurCloseProf[R/NR],0),MATCH(BN$9,CurCloseProf[#Headers],0))*($J11)</f>
        <v>0</v>
      </c>
      <c r="BP11" s="59">
        <f>IF(INDEX(CurWIPHelper[],1,MATCH(AO$4,$BP$9:$CA$9,0))=0,0,$BC11)</f>
        <v>0</v>
      </c>
      <c r="BQ11" s="59">
        <f>IF(INDEX(CurWIPHelper[],1,MATCH(AP$4,$BP$9:$CA$9,0))=0,0,(SUM($BC11:BD11)))</f>
        <v>0</v>
      </c>
      <c r="BR11" s="59">
        <f>IF(INDEX(CurWIPHelper[],1,MATCH(AQ$4,$BP$9:$CA$9,0))=0,0,(SUM($BC11:BE11)))</f>
        <v>0</v>
      </c>
      <c r="BS11" s="59">
        <f>IF(INDEX(CurWIPHelper[],1,MATCH(AR$4,$BP$9:$CA$9,0))=0,0,(SUM($BC11:BF11)))</f>
        <v>0</v>
      </c>
      <c r="BT11" s="59">
        <f>IF(INDEX(CurWIPHelper[],1,MATCH(AS$4,$BP$9:$CA$9,0))=0,0,(SUM($BC11:BG11)))</f>
        <v>0</v>
      </c>
      <c r="BU11" s="59">
        <f>IF(INDEX(CurWIPHelper[],1,MATCH(AT$4,$BP$9:$CA$9,0))=0,0,(SUM($BC11:BH11)))</f>
        <v>0</v>
      </c>
      <c r="BV11" s="59">
        <f>IF(INDEX(CurWIPHelper[],1,MATCH(AU$4,$BP$9:$CA$9,0))=0,0,(SUM($BC11:BI11)))</f>
        <v>0</v>
      </c>
      <c r="BW11" s="59">
        <f>IF(INDEX(CurWIPHelper[],1,MATCH(AV$4,$BP$9:$CA$9,0))=0,0,(SUM($BC11:BJ11)))</f>
        <v>0</v>
      </c>
      <c r="BX11" s="59">
        <f>IF(INDEX(CurWIPHelper[],1,MATCH(AW$4,$BP$9:$CA$9,0))=0,0,(SUM($BC11:BK11)))</f>
        <v>0</v>
      </c>
      <c r="BY11" s="59">
        <f>IF(INDEX(CurWIPHelper[],1,MATCH(AX$4,$BP$9:$CA$9,0))=0,0,(SUM($BC11:BL11)))</f>
        <v>0</v>
      </c>
      <c r="BZ11" s="59">
        <f>IF(INDEX(CurWIPHelper[],1,MATCH(AY$4,$BP$9:$CA$9,0))=0,0,(SUM($BC11:BM11)))</f>
        <v>0</v>
      </c>
      <c r="CA11" s="59">
        <f>IF(INDEX(CurWIPHelper[],1,MATCH(AZ$4,$BP$9:$CA$9,0))=0,0,(SUM($BC11:BN11)))</f>
        <v>0</v>
      </c>
      <c r="CC11" s="59">
        <f>((((INDEX(PlantAccounts[],MATCH($C11,PlantAccounts[Power Plan Plant Account '#],0),8)+(INDEX(PlantAccounts[],MATCH($C11,PlantAccounts[Power Plan Plant Account '#],0),8)+INDEX(PlantAccounts[],MATCH($C11,PlantAccounts[Power Plan Plant Account '#],0),16)+INDEX(PlantAccounts[],MATCH($C11,PlantAccounts[Power Plan Plant Account '#],0),17)))/2))/12)*(INDEX(CurWIPHelper[],1,MATCH(AO$4,CurWIPHelper[#Headers],0)))*(INDEX(PlantAccounts[],MATCH($C11,PlantAccounts[Power Plan Plant Account '#],0),7))</f>
        <v>0</v>
      </c>
      <c r="CD11" s="59">
        <f>((((INDEX(PlantAccounts[],MATCH($C11,PlantAccounts[Power Plan Plant Account '#],0),8)+(INDEX(PlantAccounts[],MATCH($C11,PlantAccounts[Power Plan Plant Account '#],0),8)+INDEX(PlantAccounts[],MATCH($C11,PlantAccounts[Power Plan Plant Account '#],0),16)+INDEX(PlantAccounts[],MATCH($C11,PlantAccounts[Power Plan Plant Account '#],0),17)))/2))/12)*(INDEX(CurWIPHelper[],1,MATCH(AP$4,CurWIPHelper[#Headers],0)))*(INDEX(PlantAccounts[],MATCH($C11,PlantAccounts[Power Plan Plant Account '#],0),7))</f>
        <v>0</v>
      </c>
      <c r="CE11" s="59">
        <f>((((INDEX(PlantAccounts[],MATCH($C11,PlantAccounts[Power Plan Plant Account '#],0),8)+(INDEX(PlantAccounts[],MATCH($C11,PlantAccounts[Power Plan Plant Account '#],0),8)+INDEX(PlantAccounts[],MATCH($C11,PlantAccounts[Power Plan Plant Account '#],0),16)+INDEX(PlantAccounts[],MATCH($C11,PlantAccounts[Power Plan Plant Account '#],0),17)))/2))/12)*(INDEX(CurWIPHelper[],1,MATCH(AQ$4,CurWIPHelper[#Headers],0)))*(INDEX(PlantAccounts[],MATCH($C11,PlantAccounts[Power Plan Plant Account '#],0),7))</f>
        <v>0</v>
      </c>
      <c r="CF11" s="59">
        <f>((((INDEX(PlantAccounts[],MATCH($C11,PlantAccounts[Power Plan Plant Account '#],0),8)+(INDEX(PlantAccounts[],MATCH($C11,PlantAccounts[Power Plan Plant Account '#],0),8)+INDEX(PlantAccounts[],MATCH($C11,PlantAccounts[Power Plan Plant Account '#],0),16)+INDEX(PlantAccounts[],MATCH($C11,PlantAccounts[Power Plan Plant Account '#],0),17)))/2))/12)*(INDEX(CurWIPHelper[],1,MATCH(AR$4,CurWIPHelper[#Headers],0)))*(INDEX(PlantAccounts[],MATCH($C11,PlantAccounts[Power Plan Plant Account '#],0),7))</f>
        <v>0</v>
      </c>
      <c r="CG11" s="59">
        <f>((((INDEX(PlantAccounts[],MATCH($C11,PlantAccounts[Power Plan Plant Account '#],0),8)+(INDEX(PlantAccounts[],MATCH($C11,PlantAccounts[Power Plan Plant Account '#],0),8)+INDEX(PlantAccounts[],MATCH($C11,PlantAccounts[Power Plan Plant Account '#],0),16)+INDEX(PlantAccounts[],MATCH($C11,PlantAccounts[Power Plan Plant Account '#],0),17)))/2))/12)*(INDEX(CurWIPHelper[],1,MATCH(AS$4,CurWIPHelper[#Headers],0)))*(INDEX(PlantAccounts[],MATCH($C11,PlantAccounts[Power Plan Plant Account '#],0),7))</f>
        <v>0</v>
      </c>
      <c r="CH11" s="59">
        <f>((((INDEX(PlantAccounts[],MATCH($C11,PlantAccounts[Power Plan Plant Account '#],0),8)+(INDEX(PlantAccounts[],MATCH($C11,PlantAccounts[Power Plan Plant Account '#],0),8)+INDEX(PlantAccounts[],MATCH($C11,PlantAccounts[Power Plan Plant Account '#],0),16)+INDEX(PlantAccounts[],MATCH($C11,PlantAccounts[Power Plan Plant Account '#],0),17)))/2))/12)*(INDEX(CurWIPHelper[],1,MATCH(AT$4,CurWIPHelper[#Headers],0)))*(INDEX(PlantAccounts[],MATCH($C11,PlantAccounts[Power Plan Plant Account '#],0),7))</f>
        <v>0</v>
      </c>
      <c r="CI11" s="59">
        <f>((((INDEX(PlantAccounts[],MATCH($C11,PlantAccounts[Power Plan Plant Account '#],0),8)+(INDEX(PlantAccounts[],MATCH($C11,PlantAccounts[Power Plan Plant Account '#],0),8)+INDEX(PlantAccounts[],MATCH($C11,PlantAccounts[Power Plan Plant Account '#],0),16)+INDEX(PlantAccounts[],MATCH($C11,PlantAccounts[Power Plan Plant Account '#],0),17)))/2))/12)*(INDEX(CurWIPHelper[],1,MATCH(AU$4,CurWIPHelper[#Headers],0)))*(INDEX(PlantAccounts[],MATCH($C11,PlantAccounts[Power Plan Plant Account '#],0),7))</f>
        <v>0</v>
      </c>
      <c r="CJ11" s="59">
        <f>((((INDEX(PlantAccounts[],MATCH($C11,PlantAccounts[Power Plan Plant Account '#],0),8)+(INDEX(PlantAccounts[],MATCH($C11,PlantAccounts[Power Plan Plant Account '#],0),8)+INDEX(PlantAccounts[],MATCH($C11,PlantAccounts[Power Plan Plant Account '#],0),16)+INDEX(PlantAccounts[],MATCH($C11,PlantAccounts[Power Plan Plant Account '#],0),17)))/2))/12)*(INDEX(CurWIPHelper[],1,MATCH(AV$4,CurWIPHelper[#Headers],0)))*(INDEX(PlantAccounts[],MATCH($C11,PlantAccounts[Power Plan Plant Account '#],0),7))</f>
        <v>0</v>
      </c>
      <c r="CK11" s="59">
        <f>((((INDEX(PlantAccounts[],MATCH($C11,PlantAccounts[Power Plan Plant Account '#],0),8)+(INDEX(PlantAccounts[],MATCH($C11,PlantAccounts[Power Plan Plant Account '#],0),8)+INDEX(PlantAccounts[],MATCH($C11,PlantAccounts[Power Plan Plant Account '#],0),16)+INDEX(PlantAccounts[],MATCH($C11,PlantAccounts[Power Plan Plant Account '#],0),17)))/2))/12)*(INDEX(CurWIPHelper[],1,MATCH(AW$4,CurWIPHelper[#Headers],0)))*(INDEX(PlantAccounts[],MATCH($C11,PlantAccounts[Power Plan Plant Account '#],0),7))</f>
        <v>0</v>
      </c>
      <c r="CL11" s="59">
        <f>((((INDEX(PlantAccounts[],MATCH($C11,PlantAccounts[Power Plan Plant Account '#],0),8)+(INDEX(PlantAccounts[],MATCH($C11,PlantAccounts[Power Plan Plant Account '#],0),8)+INDEX(PlantAccounts[],MATCH($C11,PlantAccounts[Power Plan Plant Account '#],0),16)+INDEX(PlantAccounts[],MATCH($C11,PlantAccounts[Power Plan Plant Account '#],0),17)))/2))/12)*(INDEX(CurWIPHelper[],1,MATCH(AX$4,CurWIPHelper[#Headers],0)))*(INDEX(PlantAccounts[],MATCH($C11,PlantAccounts[Power Plan Plant Account '#],0),7))</f>
        <v>0</v>
      </c>
      <c r="CM11" s="59">
        <f>((((INDEX(PlantAccounts[],MATCH($C11,PlantAccounts[Power Plan Plant Account '#],0),8)+(INDEX(PlantAccounts[],MATCH($C11,PlantAccounts[Power Plan Plant Account '#],0),8)+INDEX(PlantAccounts[],MATCH($C11,PlantAccounts[Power Plan Plant Account '#],0),16)+INDEX(PlantAccounts[],MATCH($C11,PlantAccounts[Power Plan Plant Account '#],0),17)))/2))/12)*(INDEX(CurWIPHelper[],1,MATCH(AY$4,CurWIPHelper[#Headers],0)))*(INDEX(PlantAccounts[],MATCH($C11,PlantAccounts[Power Plan Plant Account '#],0),7))</f>
        <v>0</v>
      </c>
      <c r="CN11" s="59">
        <f>((((INDEX(PlantAccounts[],MATCH($C11,PlantAccounts[Power Plan Plant Account '#],0),8)+(INDEX(PlantAccounts[],MATCH($C11,PlantAccounts[Power Plan Plant Account '#],0),8)+INDEX(PlantAccounts[],MATCH($C11,PlantAccounts[Power Plan Plant Account '#],0),16)+INDEX(PlantAccounts[],MATCH($C11,PlantAccounts[Power Plan Plant Account '#],0),17)))/2))/12)*(INDEX(CurWIPHelper[],1,MATCH(AZ$4,CurWIPHelper[#Headers],0)))*(INDEX(PlantAccounts[],MATCH($C11,PlantAccounts[Power Plan Plant Account '#],0),7))</f>
        <v>0</v>
      </c>
      <c r="CO11" s="59">
        <f t="shared" ref="CO11:CO84" si="3">SUM(CC11:CN11)</f>
        <v>0</v>
      </c>
      <c r="CQ11" s="59">
        <f>INDEX(PlantAccounts[],MATCH($C11,PlantAccounts[Power Plan Plant Account '#],0),12)*(INDEX(CurWIPHelper[],1,MATCH(AO$4,CurWIPHelper[#Headers],0)))*(INDEX(PlantAccounts[],MATCH($C11,PlantAccounts[Power Plan Plant Account '#],0),7)/12)*0.5</f>
        <v>0</v>
      </c>
      <c r="CR11" s="59">
        <f>INDEX(PlantAccounts[],MATCH($C11,PlantAccounts[Power Plan Plant Account '#],0),12)*(INDEX(CurWIPHelper[],1,MATCH(AP$4,CurWIPHelper[#Headers],0)))*(INDEX(PlantAccounts[],MATCH($C11,PlantAccounts[Power Plan Plant Account '#],0),7)/12)*0.5</f>
        <v>0</v>
      </c>
      <c r="CS11" s="59">
        <f>INDEX(PlantAccounts[],MATCH($C11,PlantAccounts[Power Plan Plant Account '#],0),12)*(INDEX(CurWIPHelper[],1,MATCH(AQ$4,CurWIPHelper[#Headers],0)))*(INDEX(PlantAccounts[],MATCH($C11,PlantAccounts[Power Plan Plant Account '#],0),7)/12)*0.5</f>
        <v>0</v>
      </c>
      <c r="CT11" s="59">
        <f>INDEX(PlantAccounts[],MATCH($C11,PlantAccounts[Power Plan Plant Account '#],0),12)*(INDEX(CurWIPHelper[],1,MATCH(AR$4,CurWIPHelper[#Headers],0)))*(INDEX(PlantAccounts[],MATCH($C11,PlantAccounts[Power Plan Plant Account '#],0),7)/12)*0.5</f>
        <v>0</v>
      </c>
      <c r="CU11" s="59">
        <f>INDEX(PlantAccounts[],MATCH($C11,PlantAccounts[Power Plan Plant Account '#],0),12)*(INDEX(CurWIPHelper[],1,MATCH(AS$4,CurWIPHelper[#Headers],0)))*(INDEX(PlantAccounts[],MATCH($C11,PlantAccounts[Power Plan Plant Account '#],0),7)/12)*0.5</f>
        <v>0</v>
      </c>
      <c r="CV11" s="59">
        <f>INDEX(PlantAccounts[],MATCH($C11,PlantAccounts[Power Plan Plant Account '#],0),12)*(INDEX(CurWIPHelper[],1,MATCH(AT$4,CurWIPHelper[#Headers],0)))*(INDEX(PlantAccounts[],MATCH($C11,PlantAccounts[Power Plan Plant Account '#],0),7)/12)*0.5</f>
        <v>0</v>
      </c>
      <c r="CW11" s="59">
        <f>INDEX(PlantAccounts[],MATCH($C11,PlantAccounts[Power Plan Plant Account '#],0),12)*(INDEX(CurWIPHelper[],1,MATCH(AU$4,CurWIPHelper[#Headers],0)))*(INDEX(PlantAccounts[],MATCH($C11,PlantAccounts[Power Plan Plant Account '#],0),7)/12)*0.5</f>
        <v>0</v>
      </c>
      <c r="CX11" s="59">
        <f>INDEX(PlantAccounts[],MATCH($C11,PlantAccounts[Power Plan Plant Account '#],0),12)*(INDEX(CurWIPHelper[],1,MATCH(AV$4,CurWIPHelper[#Headers],0)))*(INDEX(PlantAccounts[],MATCH($C11,PlantAccounts[Power Plan Plant Account '#],0),7)/12)*0.5</f>
        <v>0</v>
      </c>
      <c r="CY11" s="59">
        <f>INDEX(PlantAccounts[],MATCH($C11,PlantAccounts[Power Plan Plant Account '#],0),12)*(INDEX(CurWIPHelper[],1,MATCH(AW$4,CurWIPHelper[#Headers],0)))*(INDEX(PlantAccounts[],MATCH($C11,PlantAccounts[Power Plan Plant Account '#],0),7)/12)*0.5</f>
        <v>0</v>
      </c>
      <c r="CZ11" s="59">
        <f>INDEX(PlantAccounts[],MATCH($C11,PlantAccounts[Power Plan Plant Account '#],0),12)*(INDEX(CurWIPHelper[],1,MATCH(AX$4,CurWIPHelper[#Headers],0)))*(INDEX(PlantAccounts[],MATCH($C11,PlantAccounts[Power Plan Plant Account '#],0),7)/12)*0.5</f>
        <v>0</v>
      </c>
      <c r="DA11" s="59">
        <f>INDEX(PlantAccounts[],MATCH($C11,PlantAccounts[Power Plan Plant Account '#],0),12)*(INDEX(CurWIPHelper[],1,MATCH(AY$4,CurWIPHelper[#Headers],0)))*(INDEX(PlantAccounts[],MATCH($C11,PlantAccounts[Power Plan Plant Account '#],0),7)/12)*0.5</f>
        <v>0</v>
      </c>
      <c r="DB11" s="59">
        <f>INDEX(PlantAccounts[],MATCH($C11,PlantAccounts[Power Plan Plant Account '#],0),12)*(INDEX(CurWIPHelper[],1,MATCH(AZ$4,CurWIPHelper[#Headers],0)))*(INDEX(PlantAccounts[],MATCH($C11,PlantAccounts[Power Plan Plant Account '#],0),7)/12)*0.5</f>
        <v>0</v>
      </c>
      <c r="DC11" s="59">
        <f t="shared" ref="DC11:DC84" si="4">SUM(CQ11:DB11)</f>
        <v>0</v>
      </c>
      <c r="DE11" s="59">
        <f t="shared" ref="DE11:DE84" si="5">CO11+DC11</f>
        <v>0</v>
      </c>
    </row>
    <row r="12" spans="1:109">
      <c r="A12" t="s">
        <v>58</v>
      </c>
      <c r="B12" t="s">
        <v>61</v>
      </c>
      <c r="C12">
        <v>40202</v>
      </c>
      <c r="D12">
        <v>40202</v>
      </c>
      <c r="E12" s="130"/>
      <c r="F12" s="113">
        <f>INDEX(PlantAccounts[],MATCH($C12,PlantAccounts[Power Plan Plant Account '#],0),8)</f>
        <v>0</v>
      </c>
      <c r="G12" s="7">
        <f>INDEX(PlantAccounts[],MATCH($C12,PlantAccounts[Power Plan Plant Account '#],0),14)</f>
        <v>0</v>
      </c>
      <c r="H12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2" s="7"/>
      <c r="J12" s="7">
        <f t="shared" si="0"/>
        <v>0</v>
      </c>
      <c r="K12" s="7"/>
      <c r="L12" s="7">
        <f>INDEX(PlantAccounts[],MATCH($C12,PlantAccounts[Power Plan Plant Account '#],0),11)</f>
        <v>0</v>
      </c>
      <c r="M12" s="7">
        <f t="shared" si="1"/>
        <v>0</v>
      </c>
      <c r="O12" s="35">
        <f>INDEX(CurCloseProf[],MATCH(PlantAccountsQuery[[#This Row],[Reg/Unreg]],CurCloseProf[R/NR],0),MATCH(O$9,CurCloseProf[#Headers],0))*($J12+$M12)</f>
        <v>0</v>
      </c>
      <c r="P12" s="35">
        <f>INDEX(CurCloseProf[],MATCH(PlantAccountsQuery[[#This Row],[Reg/Unreg]],CurCloseProf[R/NR],0),MATCH(P$9,CurCloseProf[#Headers],0))*($J12+$M12)</f>
        <v>0</v>
      </c>
      <c r="Q12" s="35">
        <f>INDEX(CurCloseProf[],MATCH(PlantAccountsQuery[[#This Row],[Reg/Unreg]],CurCloseProf[R/NR],0),MATCH(Q$9,CurCloseProf[#Headers],0))*($J12+$M12)</f>
        <v>0</v>
      </c>
      <c r="R12" s="35">
        <f>INDEX(CurCloseProf[],MATCH(PlantAccountsQuery[[#This Row],[Reg/Unreg]],CurCloseProf[R/NR],0),MATCH(R$9,CurCloseProf[#Headers],0))*($J12+$M12)</f>
        <v>0</v>
      </c>
      <c r="S12" s="35">
        <f>INDEX(CurCloseProf[],MATCH(PlantAccountsQuery[[#This Row],[Reg/Unreg]],CurCloseProf[R/NR],0),MATCH(S$9,CurCloseProf[#Headers],0))*($J12+$M12)</f>
        <v>0</v>
      </c>
      <c r="T12" s="35">
        <f>INDEX(CurCloseProf[],MATCH(PlantAccountsQuery[[#This Row],[Reg/Unreg]],CurCloseProf[R/NR],0),MATCH(T$9,CurCloseProf[#Headers],0))*($J12+$M12)</f>
        <v>0</v>
      </c>
      <c r="U12" s="35">
        <f>INDEX(CurCloseProf[],MATCH(PlantAccountsQuery[[#This Row],[Reg/Unreg]],CurCloseProf[R/NR],0),MATCH(U$9,CurCloseProf[#Headers],0))*($J12+$M12)</f>
        <v>0</v>
      </c>
      <c r="V12" s="35">
        <f>INDEX(CurCloseProf[],MATCH(PlantAccountsQuery[[#This Row],[Reg/Unreg]],CurCloseProf[R/NR],0),MATCH(V$9,CurCloseProf[#Headers],0))*($J12+$M12)</f>
        <v>0</v>
      </c>
      <c r="W12" s="35">
        <f>INDEX(CurCloseProf[],MATCH(PlantAccountsQuery[[#This Row],[Reg/Unreg]],CurCloseProf[R/NR],0),MATCH(W$9,CurCloseProf[#Headers],0))*($J12+$M12)</f>
        <v>0</v>
      </c>
      <c r="X12" s="35">
        <f>INDEX(CurCloseProf[],MATCH(PlantAccountsQuery[[#This Row],[Reg/Unreg]],CurCloseProf[R/NR],0),MATCH(X$9,CurCloseProf[#Headers],0))*($J12+$M12)</f>
        <v>0</v>
      </c>
      <c r="Y12" s="35">
        <f>INDEX(CurCloseProf[],MATCH(PlantAccountsQuery[[#This Row],[Reg/Unreg]],CurCloseProf[R/NR],0),MATCH(Y$9,CurCloseProf[#Headers],0))*($J12+$M12)</f>
        <v>0</v>
      </c>
      <c r="Z12" s="35">
        <f>INDEX(CurCloseProf[],MATCH(PlantAccountsQuery[[#This Row],[Reg/Unreg]],CurCloseProf[R/NR],0),MATCH(Z$9,CurCloseProf[#Headers],0))*($J12+$M12)</f>
        <v>0</v>
      </c>
      <c r="AB12" s="59">
        <f>IF(INDEX(CurWIPHelper[],1,MATCH(AO$4,$AB$9:$AM$9,0))=0,0,($F12+$O12))</f>
        <v>0</v>
      </c>
      <c r="AC12" s="59">
        <f>IF(INDEX(CurWIPHelper[],1,MATCH(AP$4,$AB$9:$AM$9,0))=0,0,($F12+SUM($O12:P12)))</f>
        <v>0</v>
      </c>
      <c r="AD12" s="59">
        <f>IF(INDEX(CurWIPHelper[],1,MATCH(AQ$4,$AB$9:$AM$9,0))=0,0,($F12+SUM($O12:Q12)))</f>
        <v>0</v>
      </c>
      <c r="AE12" s="59">
        <f>IF(INDEX(CurWIPHelper[],1,MATCH(AR$4,$AB$9:$AM$9,0))=0,0,($F12+SUM($O12:R12)))</f>
        <v>0</v>
      </c>
      <c r="AF12" s="59">
        <f>IF(INDEX(CurWIPHelper[],1,MATCH(AS$4,$AB$9:$AM$9,0))=0,0,($F12+SUM($O12:S12)))</f>
        <v>0</v>
      </c>
      <c r="AG12" s="59">
        <f>IF(INDEX(CurWIPHelper[],1,MATCH(AT$4,$AB$9:$AM$9,0))=0,0,($F12+SUM($O12:T12)))</f>
        <v>0</v>
      </c>
      <c r="AH12" s="59">
        <f>IF(INDEX(CurWIPHelper[],1,MATCH(AU$4,$AB$9:$AM$9,0))=0,0,($F12+SUM($O12:U12)))</f>
        <v>0</v>
      </c>
      <c r="AI12" s="59">
        <f>IF(INDEX(CurWIPHelper[],1,MATCH(AV$4,$AB$9:$AM$9,0))=0,0,($F12+SUM($O12:V12)))</f>
        <v>0</v>
      </c>
      <c r="AJ12" s="59">
        <f>IF(INDEX(CurWIPHelper[],1,MATCH(AW$4,$AB$9:$AM$9,0))=0,0,($F12+SUM($O12:W12)))</f>
        <v>0</v>
      </c>
      <c r="AK12" s="59">
        <f>IF(INDEX(CurWIPHelper[],1,MATCH(AX$4,$AB$9:$AM$9,0))=0,0,($F12+SUM($O12:X12)))</f>
        <v>0</v>
      </c>
      <c r="AL12" s="59">
        <f>IF(INDEX(CurWIPHelper[],1,MATCH(AY$4,$AB$9:$AM$9,0))=0,0,($F12+SUM($O12:Y12)))</f>
        <v>0</v>
      </c>
      <c r="AM12" s="59">
        <f>IF(INDEX(CurWIPHelper[],1,MATCH(AZ$4,$AB$9:$AM$9,0))=0,0,($F12+SUM($O12:Z12)))</f>
        <v>0</v>
      </c>
      <c r="AO12" s="35">
        <f>IF(INDEX(CurWIPHelper[],1,MATCH(AO$4,CurWIPHelper[#Headers],0))=0,0,
     IF(AB12&gt;0,
        (IF(
             ((INDEX(PlantAccounts[],MATCH($C12,PlantAccounts[Power Plan Plant Account '#],0),7)/12)
                   *(AB12)
                   *(INDEX(CurWIPHelper[],1,MATCH(AO$4,CurWIPHelper[#Headers],0)))
                   +(INDEX(PlantAccounts[],MATCH($C12,PlantAccounts[Power Plan Plant Account '#],0),9))
                   )&gt;AB12,
              IF((INDEX(PlantAccounts[],MATCH($C12,PlantAccounts[Power Plan Plant Account '#],0),7))=0,0,AB12-(INDEX(PlantAccounts[],MATCH($C12,PlantAccounts[Power Plan Plant Account '#],0),9))),
             (INDEX(PlantAccounts[],MATCH($C12,PlantAccounts[Power Plan Plant Account '#],0),7)/12)*AB12*(INDEX(CurWIPHelper[],1,MATCH(AO$4,CurWIPHelper[#Headers],0))))
        ),
          IF(AB12=0,0,IF(
              ((INDEX(PlantAccounts[],MATCH($C12,PlantAccounts[Power Plan Plant Account '#],0),7)/12)
              *(AB12)
              *(INDEX(CurWIPHelper[],1,MATCH(AO$4,CurWIPHelper[#Headers],0)))
              +(INDEX(PlantAccounts[],MATCH($C12,PlantAccounts[Power Plan Plant Account '#],0),9))
              )&gt;AB12,
         (INDEX(PlantAccounts[],MATCH($C12,PlantAccounts[Power Plan Plant Account '#],0),7)/12)*AB12*(INDEX(CurWIPHelper[],1,MATCH(AO$4,CurWIPHelper[#Headers],0))),
         AB12-(INDEX(PlantAccounts[],MATCH($C12,PlantAccounts[Power Plan Plant Account '#],0),9))
    ))
)
)</f>
        <v>0</v>
      </c>
      <c r="AP12" s="35">
        <f>IF(INDEX(CurWIPHelper[],1,MATCH(AP$4,CurWIPHelper[#Headers],0))=0,0,
     IF(AC12&gt;0,
        (IF(
             ((INDEX(PlantAccounts[],MATCH($C12,PlantAccounts[Power Plan Plant Account '#],0),7)/12)
                   *(AC12)
                   *(INDEX(CurWIPHelper[],1,MATCH(AP$4,CurWIPHelper[#Headers],0)))
                   +(INDEX(PlantAccounts[],MATCH($C12,PlantAccounts[Power Plan Plant Account '#],0),9))
                   +(SUM($AO12:AO12))
                    )&gt;AC12,
              IF((INDEX(PlantAccounts[],MATCH($C12,PlantAccounts[Power Plan Plant Account '#],0),7))=0,0,AC12-(INDEX(PlantAccounts[],MATCH($C12,PlantAccounts[Power Plan Plant Account '#],0),9))-SUM($AO12:AO12)),
             (INDEX(PlantAccounts[],MATCH($C12,PlantAccounts[Power Plan Plant Account '#],0),7)/12)*AC12*(INDEX(CurWIPHelper[],1,MATCH(AP$4,CurWIPHelper[#Headers],0))))
        ),
        IF(AC12=0,0,IF(
              ((INDEX(PlantAccounts[],MATCH($C12,PlantAccounts[Power Plan Plant Account '#],0),7)/12)
              *(AC12)
              *(INDEX(CurWIPHelper[],1,MATCH(AP$4,CurWIPHelper[#Headers],0)))
              +(INDEX(PlantAccounts[],MATCH($C12,PlantAccounts[Power Plan Plant Account '#],0),9))
              +(SUM($AO12:AO12))
              )&gt;AC12,
         (INDEX(PlantAccounts[],MATCH($C12,PlantAccounts[Power Plan Plant Account '#],0),7)/12)*AC12*(INDEX(CurWIPHelper[],1,MATCH(AP$4,CurWIPHelper[#Headers],0))),
         AC12-(INDEX(PlantAccounts[],MATCH($C12,PlantAccounts[Power Plan Plant Account '#],0),9))-(SUM($AO12:AO12))
    ))
)
)</f>
        <v>0</v>
      </c>
      <c r="AQ12" s="35">
        <f>IF(INDEX(CurWIPHelper[],1,MATCH(AQ$4,CurWIPHelper[#Headers],0))=0,0,
     IF(AD12&gt;0,
        (IF(
             ((INDEX(PlantAccounts[],MATCH($C12,PlantAccounts[Power Plan Plant Account '#],0),7)/12)
                   *(AD12)
                   *(INDEX(CurWIPHelper[],1,MATCH(AQ$4,CurWIPHelper[#Headers],0)))
                   +(INDEX(PlantAccounts[],MATCH($C12,PlantAccounts[Power Plan Plant Account '#],0),9))
                   +(SUM($AO12:AP12))
                    )&gt;AD12,
              IF((INDEX(PlantAccounts[],MATCH($C12,PlantAccounts[Power Plan Plant Account '#],0),7))=0,0,AD12-(INDEX(PlantAccounts[],MATCH($C12,PlantAccounts[Power Plan Plant Account '#],0),9))-SUM($AO12:AP12)),
             (INDEX(PlantAccounts[],MATCH($C12,PlantAccounts[Power Plan Plant Account '#],0),7)/12)*AD12*(INDEX(CurWIPHelper[],1,MATCH(AQ$4,CurWIPHelper[#Headers],0))))
        ),
        IF(AD12=0,0,IF(
              ((INDEX(PlantAccounts[],MATCH($C12,PlantAccounts[Power Plan Plant Account '#],0),7)/12)
              *(AD12)
              *(INDEX(CurWIPHelper[],1,MATCH(AQ$4,CurWIPHelper[#Headers],0)))
              +(INDEX(PlantAccounts[],MATCH($C12,PlantAccounts[Power Plan Plant Account '#],0),9))
              +(SUM($AO12:AP12))
              )&gt;AD12,
         (INDEX(PlantAccounts[],MATCH($C12,PlantAccounts[Power Plan Plant Account '#],0),7)/12)*AD12*(INDEX(CurWIPHelper[],1,MATCH(AQ$4,CurWIPHelper[#Headers],0))),
         AD12-(INDEX(PlantAccounts[],MATCH($C12,PlantAccounts[Power Plan Plant Account '#],0),9))-(SUM($AO12:AP12))
    ))
)
)</f>
        <v>0</v>
      </c>
      <c r="AR12" s="35">
        <f>IF(INDEX(CurWIPHelper[],1,MATCH(AR$4,CurWIPHelper[#Headers],0))=0,0,
     IF(AE12&gt;0,
        (IF(
             ((INDEX(PlantAccounts[],MATCH($C12,PlantAccounts[Power Plan Plant Account '#],0),7)/12)
                   *(AE12)
                   *(INDEX(CurWIPHelper[],1,MATCH(AR$4,CurWIPHelper[#Headers],0)))
                   +(INDEX(PlantAccounts[],MATCH($C12,PlantAccounts[Power Plan Plant Account '#],0),9))
                   +(SUM($AO12:AQ12))
                    )&gt;AE12,
              IF((INDEX(PlantAccounts[],MATCH($C12,PlantAccounts[Power Plan Plant Account '#],0),7))=0,0,AE12-(INDEX(PlantAccounts[],MATCH($C12,PlantAccounts[Power Plan Plant Account '#],0),9))-SUM($AO12:AQ12)),
             (INDEX(PlantAccounts[],MATCH($C12,PlantAccounts[Power Plan Plant Account '#],0),7)/12)*AE12*(INDEX(CurWIPHelper[],1,MATCH(AR$4,CurWIPHelper[#Headers],0))))
        ),
        IF(AE12=0,0,IF(
              ((INDEX(PlantAccounts[],MATCH($C12,PlantAccounts[Power Plan Plant Account '#],0),7)/12)
              *(AE12)
              *(INDEX(CurWIPHelper[],1,MATCH(AR$4,CurWIPHelper[#Headers],0)))
              +(INDEX(PlantAccounts[],MATCH($C12,PlantAccounts[Power Plan Plant Account '#],0),9))
              +(SUM($AO12:AQ12))
              )&gt;AE12,
         (INDEX(PlantAccounts[],MATCH($C12,PlantAccounts[Power Plan Plant Account '#],0),7)/12)*AE12*(INDEX(CurWIPHelper[],1,MATCH(AR$4,CurWIPHelper[#Headers],0))),
         AE12-(INDEX(PlantAccounts[],MATCH($C12,PlantAccounts[Power Plan Plant Account '#],0),9))-(SUM($AO12:AQ12))
    ))
)
)</f>
        <v>0</v>
      </c>
      <c r="AS12" s="35">
        <f>IF(INDEX(CurWIPHelper[],1,MATCH(AS$4,CurWIPHelper[#Headers],0))=0,0,
     IF(AF12&gt;0,
        (IF(
             ((INDEX(PlantAccounts[],MATCH($C12,PlantAccounts[Power Plan Plant Account '#],0),7)/12)
                   *(AF12)
                   *(INDEX(CurWIPHelper[],1,MATCH(AS$4,CurWIPHelper[#Headers],0)))
                   +(INDEX(PlantAccounts[],MATCH($C12,PlantAccounts[Power Plan Plant Account '#],0),9))
                   +(SUM($AO12:AR12))
                    )&gt;AF12,
              IF((INDEX(PlantAccounts[],MATCH($C12,PlantAccounts[Power Plan Plant Account '#],0),7))=0,0,AF12-(INDEX(PlantAccounts[],MATCH($C12,PlantAccounts[Power Plan Plant Account '#],0),9))-SUM($AO12:AR12)),
             (INDEX(PlantAccounts[],MATCH($C12,PlantAccounts[Power Plan Plant Account '#],0),7)/12)*AF12*(INDEX(CurWIPHelper[],1,MATCH(AS$4,CurWIPHelper[#Headers],0))))
        ),
        IF(AF12=0,0,IF(
              ((INDEX(PlantAccounts[],MATCH($C12,PlantAccounts[Power Plan Plant Account '#],0),7)/12)
              *(AF12)
              *(INDEX(CurWIPHelper[],1,MATCH(AS$4,CurWIPHelper[#Headers],0)))
              +(INDEX(PlantAccounts[],MATCH($C12,PlantAccounts[Power Plan Plant Account '#],0),9))
              +(SUM($AO12:AR12))
              )&gt;AF12,
         (INDEX(PlantAccounts[],MATCH($C12,PlantAccounts[Power Plan Plant Account '#],0),7)/12)*AF12*(INDEX(CurWIPHelper[],1,MATCH(AS$4,CurWIPHelper[#Headers],0))),
         AF12-(INDEX(PlantAccounts[],MATCH($C12,PlantAccounts[Power Plan Plant Account '#],0),9))-(SUM($AO12:AR12))
    ))
)
)</f>
        <v>0</v>
      </c>
      <c r="AT12" s="35">
        <f>IF(INDEX(CurWIPHelper[],1,MATCH(AT$4,CurWIPHelper[#Headers],0))=0,0,
     IF(AG12&gt;0,
        (IF(
             ((INDEX(PlantAccounts[],MATCH($C12,PlantAccounts[Power Plan Plant Account '#],0),7)/12)
                   *(AG12)
                   *(INDEX(CurWIPHelper[],1,MATCH(AT$4,CurWIPHelper[#Headers],0)))
                   +(INDEX(PlantAccounts[],MATCH($C12,PlantAccounts[Power Plan Plant Account '#],0),9))
                   +(SUM($AO12:AS12))
                    )&gt;AG12,
              IF((INDEX(PlantAccounts[],MATCH($C12,PlantAccounts[Power Plan Plant Account '#],0),7))=0,0,AG12-(INDEX(PlantAccounts[],MATCH($C12,PlantAccounts[Power Plan Plant Account '#],0),9))-SUM($AO12:AS12)),
             (INDEX(PlantAccounts[],MATCH($C12,PlantAccounts[Power Plan Plant Account '#],0),7)/12)*AG12*(INDEX(CurWIPHelper[],1,MATCH(AT$4,CurWIPHelper[#Headers],0))))
        ),
        IF(AG12=0,0,IF(
              ((INDEX(PlantAccounts[],MATCH($C12,PlantAccounts[Power Plan Plant Account '#],0),7)/12)
              *(AG12)
              *(INDEX(CurWIPHelper[],1,MATCH(AT$4,CurWIPHelper[#Headers],0)))
              +(INDEX(PlantAccounts[],MATCH($C12,PlantAccounts[Power Plan Plant Account '#],0),9))
              +(SUM($AO12:AS12))
              )&gt;AG12,
         (INDEX(PlantAccounts[],MATCH($C12,PlantAccounts[Power Plan Plant Account '#],0),7)/12)*AG12*(INDEX(CurWIPHelper[],1,MATCH(AT$4,CurWIPHelper[#Headers],0))),
         AG12-(INDEX(PlantAccounts[],MATCH($C12,PlantAccounts[Power Plan Plant Account '#],0),9))-(SUM($AO12:AS12))
    ))
)
)</f>
        <v>0</v>
      </c>
      <c r="AU12" s="35">
        <f>IF(INDEX(CurWIPHelper[],1,MATCH(AU$4,CurWIPHelper[#Headers],0))=0,0,
     IF(AH12&gt;0,
        (IF(
             ((INDEX(PlantAccounts[],MATCH($C12,PlantAccounts[Power Plan Plant Account '#],0),7)/12)
                   *(AH12)
                   *(INDEX(CurWIPHelper[],1,MATCH(AU$4,CurWIPHelper[#Headers],0)))
                   +(INDEX(PlantAccounts[],MATCH($C12,PlantAccounts[Power Plan Plant Account '#],0),9))
                   +(SUM($AO12:AT12))
                    )&gt;AH12,
              IF((INDEX(PlantAccounts[],MATCH($C12,PlantAccounts[Power Plan Plant Account '#],0),7))=0,0,AH12-(INDEX(PlantAccounts[],MATCH($C12,PlantAccounts[Power Plan Plant Account '#],0),9))-SUM($AO12:AT12)),
             (INDEX(PlantAccounts[],MATCH($C12,PlantAccounts[Power Plan Plant Account '#],0),7)/12)*AH12*(INDEX(CurWIPHelper[],1,MATCH(AU$4,CurWIPHelper[#Headers],0))))
        ),
        IF(AH12=0,0,IF(
              ((INDEX(PlantAccounts[],MATCH($C12,PlantAccounts[Power Plan Plant Account '#],0),7)/12)
              *(AH12)
              *(INDEX(CurWIPHelper[],1,MATCH(AU$4,CurWIPHelper[#Headers],0)))
              +(INDEX(PlantAccounts[],MATCH($C12,PlantAccounts[Power Plan Plant Account '#],0),9))
              +(SUM($AO12:AT12))
              )&gt;AH12,
         (INDEX(PlantAccounts[],MATCH($C12,PlantAccounts[Power Plan Plant Account '#],0),7)/12)*AH12*(INDEX(CurWIPHelper[],1,MATCH(AU$4,CurWIPHelper[#Headers],0))),
         AH12-(INDEX(PlantAccounts[],MATCH($C12,PlantAccounts[Power Plan Plant Account '#],0),9))-(SUM($AO12:AT12))
    ))
)
)</f>
        <v>0</v>
      </c>
      <c r="AV12" s="35">
        <f>IF(INDEX(CurWIPHelper[],1,MATCH(AV$4,CurWIPHelper[#Headers],0))=0,0,
     IF(AI12&gt;0,
        (IF(
             ((INDEX(PlantAccounts[],MATCH($C12,PlantAccounts[Power Plan Plant Account '#],0),7)/12)
                   *(AI12)
                   *(INDEX(CurWIPHelper[],1,MATCH(AV$4,CurWIPHelper[#Headers],0)))
                   +(INDEX(PlantAccounts[],MATCH($C12,PlantAccounts[Power Plan Plant Account '#],0),9))
                   +(SUM($AO12:AU12))
                    )&gt;AI12,
              IF((INDEX(PlantAccounts[],MATCH($C12,PlantAccounts[Power Plan Plant Account '#],0),7))=0,0,AI12-(INDEX(PlantAccounts[],MATCH($C12,PlantAccounts[Power Plan Plant Account '#],0),9))-SUM($AO12:AU12)),
             (INDEX(PlantAccounts[],MATCH($C12,PlantAccounts[Power Plan Plant Account '#],0),7)/12)*AI12*(INDEX(CurWIPHelper[],1,MATCH(AV$4,CurWIPHelper[#Headers],0))))
        ),
        IF(AI12=0,0,IF(
              ((INDEX(PlantAccounts[],MATCH($C12,PlantAccounts[Power Plan Plant Account '#],0),7)/12)
              *(AI12)
              *(INDEX(CurWIPHelper[],1,MATCH(AV$4,CurWIPHelper[#Headers],0)))
              +(INDEX(PlantAccounts[],MATCH($C12,PlantAccounts[Power Plan Plant Account '#],0),9))
              +(SUM($AO12:AU12))
              )&gt;AI12,
         (INDEX(PlantAccounts[],MATCH($C12,PlantAccounts[Power Plan Plant Account '#],0),7)/12)*AI12*(INDEX(CurWIPHelper[],1,MATCH(AV$4,CurWIPHelper[#Headers],0))),
         AI12-(INDEX(PlantAccounts[],MATCH($C12,PlantAccounts[Power Plan Plant Account '#],0),9))-(SUM($AO12:AU12))
    ))
)
)</f>
        <v>0</v>
      </c>
      <c r="AW12" s="35">
        <f>IF(INDEX(CurWIPHelper[],1,MATCH(AW$4,CurWIPHelper[#Headers],0))=0,0,
     IF(AJ12&gt;0,
        (IF(
             ((INDEX(PlantAccounts[],MATCH($C12,PlantAccounts[Power Plan Plant Account '#],0),7)/12)
                   *(AJ12)
                   *(INDEX(CurWIPHelper[],1,MATCH(AW$4,CurWIPHelper[#Headers],0)))
                   +(INDEX(PlantAccounts[],MATCH($C12,PlantAccounts[Power Plan Plant Account '#],0),9))
                   +(SUM($AO12:AV12))
                    )&gt;AJ12,
              IF((INDEX(PlantAccounts[],MATCH($C12,PlantAccounts[Power Plan Plant Account '#],0),7))=0,0,AJ12-(INDEX(PlantAccounts[],MATCH($C12,PlantAccounts[Power Plan Plant Account '#],0),9))-SUM($AO12:AV12)),
             (INDEX(PlantAccounts[],MATCH($C12,PlantAccounts[Power Plan Plant Account '#],0),7)/12)*AJ12*(INDEX(CurWIPHelper[],1,MATCH(AW$4,CurWIPHelper[#Headers],0))))
        ),
        IF(AJ12=0,0,IF(
              ((INDEX(PlantAccounts[],MATCH($C12,PlantAccounts[Power Plan Plant Account '#],0),7)/12)
              *(AJ12)
              *(INDEX(CurWIPHelper[],1,MATCH(AW$4,CurWIPHelper[#Headers],0)))
              +(INDEX(PlantAccounts[],MATCH($C12,PlantAccounts[Power Plan Plant Account '#],0),9))
              +(SUM($AO12:AV12))
              )&gt;AJ12,
         (INDEX(PlantAccounts[],MATCH($C12,PlantAccounts[Power Plan Plant Account '#],0),7)/12)*AJ12*(INDEX(CurWIPHelper[],1,MATCH(AW$4,CurWIPHelper[#Headers],0))),
         AJ12-(INDEX(PlantAccounts[],MATCH($C12,PlantAccounts[Power Plan Plant Account '#],0),9))-(SUM($AO12:AV12))
    ))
)
)</f>
        <v>0</v>
      </c>
      <c r="AX12" s="35">
        <f>IF(INDEX(CurWIPHelper[],1,MATCH(AX$4,CurWIPHelper[#Headers],0))=0,0,
     IF(AK12&gt;0,
        (IF(
             ((INDEX(PlantAccounts[],MATCH($C12,PlantAccounts[Power Plan Plant Account '#],0),7)/12)
                   *(AK12)
                   *(INDEX(CurWIPHelper[],1,MATCH(AX$4,CurWIPHelper[#Headers],0)))
                   +(INDEX(PlantAccounts[],MATCH($C12,PlantAccounts[Power Plan Plant Account '#],0),9))
                   +(SUM($AO12:AW12))
                    )&gt;AK12,
              IF((INDEX(PlantAccounts[],MATCH($C12,PlantAccounts[Power Plan Plant Account '#],0),7))=0,0,AK12-(INDEX(PlantAccounts[],MATCH($C12,PlantAccounts[Power Plan Plant Account '#],0),9))-SUM($AO12:AW12)),
             (INDEX(PlantAccounts[],MATCH($C12,PlantAccounts[Power Plan Plant Account '#],0),7)/12)*AK12*(INDEX(CurWIPHelper[],1,MATCH(AX$4,CurWIPHelper[#Headers],0))))
        ),
        IF(AK12=0,0,IF(
              ((INDEX(PlantAccounts[],MATCH($C12,PlantAccounts[Power Plan Plant Account '#],0),7)/12)
              *(AK12)
              *(INDEX(CurWIPHelper[],1,MATCH(AX$4,CurWIPHelper[#Headers],0)))
              +(INDEX(PlantAccounts[],MATCH($C12,PlantAccounts[Power Plan Plant Account '#],0),9))
              +(SUM($AO12:AW12))
              )&gt;AK12,
         (INDEX(PlantAccounts[],MATCH($C12,PlantAccounts[Power Plan Plant Account '#],0),7)/12)*AK12*(INDEX(CurWIPHelper[],1,MATCH(AX$4,CurWIPHelper[#Headers],0))),
         AK12-(INDEX(PlantAccounts[],MATCH($C12,PlantAccounts[Power Plan Plant Account '#],0),9))-(SUM($AO12:AW12))
    ))
)
)</f>
        <v>0</v>
      </c>
      <c r="AY12" s="35">
        <f>IF(INDEX(CurWIPHelper[],1,MATCH(AY$4,CurWIPHelper[#Headers],0))=0,0,
     IF(AL12&gt;0,
        (IF(
             ((INDEX(PlantAccounts[],MATCH($C12,PlantAccounts[Power Plan Plant Account '#],0),7)/12)
                   *(AL12)
                   *(INDEX(CurWIPHelper[],1,MATCH(AY$4,CurWIPHelper[#Headers],0)))
                   +(INDEX(PlantAccounts[],MATCH($C12,PlantAccounts[Power Plan Plant Account '#],0),9))
                   +(SUM($AO12:AX12))
                    )&gt;AL12,
              IF((INDEX(PlantAccounts[],MATCH($C12,PlantAccounts[Power Plan Plant Account '#],0),7))=0,0,AL12-(INDEX(PlantAccounts[],MATCH($C12,PlantAccounts[Power Plan Plant Account '#],0),9))-SUM($AO12:AX12)),
             (INDEX(PlantAccounts[],MATCH($C12,PlantAccounts[Power Plan Plant Account '#],0),7)/12)*AL12*(INDEX(CurWIPHelper[],1,MATCH(AY$4,CurWIPHelper[#Headers],0))))
        ),
        IF(AL12=0,0,IF(
              ((INDEX(PlantAccounts[],MATCH($C12,PlantAccounts[Power Plan Plant Account '#],0),7)/12)
              *(AL12)
              *(INDEX(CurWIPHelper[],1,MATCH(AY$4,CurWIPHelper[#Headers],0)))
              +(INDEX(PlantAccounts[],MATCH($C12,PlantAccounts[Power Plan Plant Account '#],0),9))
              +(SUM($AO12:AX12))
              )&gt;AL12,
         (INDEX(PlantAccounts[],MATCH($C12,PlantAccounts[Power Plan Plant Account '#],0),7)/12)*AL12*(INDEX(CurWIPHelper[],1,MATCH(AY$4,CurWIPHelper[#Headers],0))),
         AL12-(INDEX(PlantAccounts[],MATCH($C12,PlantAccounts[Power Plan Plant Account '#],0),9))-(SUM($AO12:AX12))
    ))
)
)</f>
        <v>0</v>
      </c>
      <c r="AZ12" s="35">
        <f>IF(INDEX(CurWIPHelper[],1,MATCH(AZ$4,CurWIPHelper[#Headers],0))=0,0,
     IF(AM12&gt;0,
        (IF(
             ((INDEX(PlantAccounts[],MATCH($C12,PlantAccounts[Power Plan Plant Account '#],0),7)/12)
                   *(AM12)
                   *(INDEX(CurWIPHelper[],1,MATCH(AZ$4,CurWIPHelper[#Headers],0)))
                   +(INDEX(PlantAccounts[],MATCH($C12,PlantAccounts[Power Plan Plant Account '#],0),9))
                   +(SUM($AO12:AY12))
                    )&gt;AM12,
              IF((INDEX(PlantAccounts[],MATCH($C12,PlantAccounts[Power Plan Plant Account '#],0),7))=0,0,AM12-(INDEX(PlantAccounts[],MATCH($C12,PlantAccounts[Power Plan Plant Account '#],0),9))-SUM($AO12:AY12)),
             (INDEX(PlantAccounts[],MATCH($C12,PlantAccounts[Power Plan Plant Account '#],0),7)/12)*AM12*(INDEX(CurWIPHelper[],1,MATCH(AZ$4,CurWIPHelper[#Headers],0))))
        ),
        IF(AM12=0,0,IF(
              ((INDEX(PlantAccounts[],MATCH($C12,PlantAccounts[Power Plan Plant Account '#],0),7)/12)
              *(AM12)
              *(INDEX(CurWIPHelper[],1,MATCH(AZ$4,CurWIPHelper[#Headers],0)))
              +(INDEX(PlantAccounts[],MATCH($C12,PlantAccounts[Power Plan Plant Account '#],0),9))
              +(SUM($AO12:AY12))
              )&gt;AM12,
         (INDEX(PlantAccounts[],MATCH($C12,PlantAccounts[Power Plan Plant Account '#],0),7)/12)*AM12*(INDEX(CurWIPHelper[],1,MATCH(AZ$4,CurWIPHelper[#Headers],0))),
         AM12-(INDEX(PlantAccounts[],MATCH($C12,PlantAccounts[Power Plan Plant Account '#],0),9))-(SUM($AO12:AY12))
    ))
)
)</f>
        <v>0</v>
      </c>
      <c r="BA12" s="59">
        <f t="shared" si="2"/>
        <v>0</v>
      </c>
      <c r="BC12" s="59">
        <f>INDEX(CurCloseProf[],MATCH(PlantAccountsQuery[[#This Row],[Reg/Unreg]],CurCloseProf[R/NR],0),MATCH(BC$9,CurCloseProf[#Headers],0))*($J12)</f>
        <v>0</v>
      </c>
      <c r="BD12" s="59">
        <f>INDEX(CurCloseProf[],MATCH(PlantAccountsQuery[[#This Row],[Reg/Unreg]],CurCloseProf[R/NR],0),MATCH(BD$9,CurCloseProf[#Headers],0))*($J12)</f>
        <v>0</v>
      </c>
      <c r="BE12" s="59">
        <f>INDEX(CurCloseProf[],MATCH(PlantAccountsQuery[[#This Row],[Reg/Unreg]],CurCloseProf[R/NR],0),MATCH(BE$9,CurCloseProf[#Headers],0))*($J12)</f>
        <v>0</v>
      </c>
      <c r="BF12" s="59">
        <f>INDEX(CurCloseProf[],MATCH(PlantAccountsQuery[[#This Row],[Reg/Unreg]],CurCloseProf[R/NR],0),MATCH(BF$9,CurCloseProf[#Headers],0))*($J12)</f>
        <v>0</v>
      </c>
      <c r="BG12" s="59">
        <f>INDEX(CurCloseProf[],MATCH(PlantAccountsQuery[[#This Row],[Reg/Unreg]],CurCloseProf[R/NR],0),MATCH(BG$9,CurCloseProf[#Headers],0))*($J12)</f>
        <v>0</v>
      </c>
      <c r="BH12" s="59">
        <f>INDEX(CurCloseProf[],MATCH(PlantAccountsQuery[[#This Row],[Reg/Unreg]],CurCloseProf[R/NR],0),MATCH(BH$9,CurCloseProf[#Headers],0))*($J12)</f>
        <v>0</v>
      </c>
      <c r="BI12" s="59">
        <f>INDEX(CurCloseProf[],MATCH(PlantAccountsQuery[[#This Row],[Reg/Unreg]],CurCloseProf[R/NR],0),MATCH(BI$9,CurCloseProf[#Headers],0))*($J12)</f>
        <v>0</v>
      </c>
      <c r="BJ12" s="59">
        <f>INDEX(CurCloseProf[],MATCH(PlantAccountsQuery[[#This Row],[Reg/Unreg]],CurCloseProf[R/NR],0),MATCH(BJ$9,CurCloseProf[#Headers],0))*($J12)</f>
        <v>0</v>
      </c>
      <c r="BK12" s="59">
        <f>INDEX(CurCloseProf[],MATCH(PlantAccountsQuery[[#This Row],[Reg/Unreg]],CurCloseProf[R/NR],0),MATCH(BK$9,CurCloseProf[#Headers],0))*($J12)</f>
        <v>0</v>
      </c>
      <c r="BL12" s="59">
        <f>INDEX(CurCloseProf[],MATCH(PlantAccountsQuery[[#This Row],[Reg/Unreg]],CurCloseProf[R/NR],0),MATCH(BL$9,CurCloseProf[#Headers],0))*($J12)</f>
        <v>0</v>
      </c>
      <c r="BM12" s="59">
        <f>INDEX(CurCloseProf[],MATCH(PlantAccountsQuery[[#This Row],[Reg/Unreg]],CurCloseProf[R/NR],0),MATCH(BM$9,CurCloseProf[#Headers],0))*($J12)</f>
        <v>0</v>
      </c>
      <c r="BN12" s="59">
        <f>INDEX(CurCloseProf[],MATCH(PlantAccountsQuery[[#This Row],[Reg/Unreg]],CurCloseProf[R/NR],0),MATCH(BN$9,CurCloseProf[#Headers],0))*($J12)</f>
        <v>0</v>
      </c>
      <c r="BP12" s="59">
        <f>IF(INDEX(CurWIPHelper[],1,MATCH(AO$4,$BP$9:$CA$9,0))=0,0,$BC12)</f>
        <v>0</v>
      </c>
      <c r="BQ12" s="59">
        <f>IF(INDEX(CurWIPHelper[],1,MATCH(AP$4,$BP$9:$CA$9,0))=0,0,(SUM($BC12:BD12)))</f>
        <v>0</v>
      </c>
      <c r="BR12" s="59">
        <f>IF(INDEX(CurWIPHelper[],1,MATCH(AQ$4,$BP$9:$CA$9,0))=0,0,(SUM($BC12:BE12)))</f>
        <v>0</v>
      </c>
      <c r="BS12" s="59">
        <f>IF(INDEX(CurWIPHelper[],1,MATCH(AR$4,$BP$9:$CA$9,0))=0,0,(SUM($BC12:BF12)))</f>
        <v>0</v>
      </c>
      <c r="BT12" s="59">
        <f>IF(INDEX(CurWIPHelper[],1,MATCH(AS$4,$BP$9:$CA$9,0))=0,0,(SUM($BC12:BG12)))</f>
        <v>0</v>
      </c>
      <c r="BU12" s="59">
        <f>IF(INDEX(CurWIPHelper[],1,MATCH(AT$4,$BP$9:$CA$9,0))=0,0,(SUM($BC12:BH12)))</f>
        <v>0</v>
      </c>
      <c r="BV12" s="59">
        <f>IF(INDEX(CurWIPHelper[],1,MATCH(AU$4,$BP$9:$CA$9,0))=0,0,(SUM($BC12:BI12)))</f>
        <v>0</v>
      </c>
      <c r="BW12" s="59">
        <f>IF(INDEX(CurWIPHelper[],1,MATCH(AV$4,$BP$9:$CA$9,0))=0,0,(SUM($BC12:BJ12)))</f>
        <v>0</v>
      </c>
      <c r="BX12" s="59">
        <f>IF(INDEX(CurWIPHelper[],1,MATCH(AW$4,$BP$9:$CA$9,0))=0,0,(SUM($BC12:BK12)))</f>
        <v>0</v>
      </c>
      <c r="BY12" s="59">
        <f>IF(INDEX(CurWIPHelper[],1,MATCH(AX$4,$BP$9:$CA$9,0))=0,0,(SUM($BC12:BL12)))</f>
        <v>0</v>
      </c>
      <c r="BZ12" s="59">
        <f>IF(INDEX(CurWIPHelper[],1,MATCH(AY$4,$BP$9:$CA$9,0))=0,0,(SUM($BC12:BM12)))</f>
        <v>0</v>
      </c>
      <c r="CA12" s="59">
        <f>IF(INDEX(CurWIPHelper[],1,MATCH(AZ$4,$BP$9:$CA$9,0))=0,0,(SUM($BC12:BN12)))</f>
        <v>0</v>
      </c>
      <c r="CC12" s="59">
        <f>((((INDEX(PlantAccounts[],MATCH($C12,PlantAccounts[Power Plan Plant Account '#],0),8)+(INDEX(PlantAccounts[],MATCH($C12,PlantAccounts[Power Plan Plant Account '#],0),8)+INDEX(PlantAccounts[],MATCH($C12,PlantAccounts[Power Plan Plant Account '#],0),16)+INDEX(PlantAccounts[],MATCH($C12,PlantAccounts[Power Plan Plant Account '#],0),17)))/2))/12)*(INDEX(CurWIPHelper[],1,MATCH(AO$4,CurWIPHelper[#Headers],0)))*(INDEX(PlantAccounts[],MATCH($C12,PlantAccounts[Power Plan Plant Account '#],0),7))</f>
        <v>0</v>
      </c>
      <c r="CD12" s="59">
        <f>((((INDEX(PlantAccounts[],MATCH($C12,PlantAccounts[Power Plan Plant Account '#],0),8)+(INDEX(PlantAccounts[],MATCH($C12,PlantAccounts[Power Plan Plant Account '#],0),8)+INDEX(PlantAccounts[],MATCH($C12,PlantAccounts[Power Plan Plant Account '#],0),16)+INDEX(PlantAccounts[],MATCH($C12,PlantAccounts[Power Plan Plant Account '#],0),17)))/2))/12)*(INDEX(CurWIPHelper[],1,MATCH(AP$4,CurWIPHelper[#Headers],0)))*(INDEX(PlantAccounts[],MATCH($C12,PlantAccounts[Power Plan Plant Account '#],0),7))</f>
        <v>0</v>
      </c>
      <c r="CE12" s="59">
        <f>((((INDEX(PlantAccounts[],MATCH($C12,PlantAccounts[Power Plan Plant Account '#],0),8)+(INDEX(PlantAccounts[],MATCH($C12,PlantAccounts[Power Plan Plant Account '#],0),8)+INDEX(PlantAccounts[],MATCH($C12,PlantAccounts[Power Plan Plant Account '#],0),16)+INDEX(PlantAccounts[],MATCH($C12,PlantAccounts[Power Plan Plant Account '#],0),17)))/2))/12)*(INDEX(CurWIPHelper[],1,MATCH(AQ$4,CurWIPHelper[#Headers],0)))*(INDEX(PlantAccounts[],MATCH($C12,PlantAccounts[Power Plan Plant Account '#],0),7))</f>
        <v>0</v>
      </c>
      <c r="CF12" s="59">
        <f>((((INDEX(PlantAccounts[],MATCH($C12,PlantAccounts[Power Plan Plant Account '#],0),8)+(INDEX(PlantAccounts[],MATCH($C12,PlantAccounts[Power Plan Plant Account '#],0),8)+INDEX(PlantAccounts[],MATCH($C12,PlantAccounts[Power Plan Plant Account '#],0),16)+INDEX(PlantAccounts[],MATCH($C12,PlantAccounts[Power Plan Plant Account '#],0),17)))/2))/12)*(INDEX(CurWIPHelper[],1,MATCH(AR$4,CurWIPHelper[#Headers],0)))*(INDEX(PlantAccounts[],MATCH($C12,PlantAccounts[Power Plan Plant Account '#],0),7))</f>
        <v>0</v>
      </c>
      <c r="CG12" s="59">
        <f>((((INDEX(PlantAccounts[],MATCH($C12,PlantAccounts[Power Plan Plant Account '#],0),8)+(INDEX(PlantAccounts[],MATCH($C12,PlantAccounts[Power Plan Plant Account '#],0),8)+INDEX(PlantAccounts[],MATCH($C12,PlantAccounts[Power Plan Plant Account '#],0),16)+INDEX(PlantAccounts[],MATCH($C12,PlantAccounts[Power Plan Plant Account '#],0),17)))/2))/12)*(INDEX(CurWIPHelper[],1,MATCH(AS$4,CurWIPHelper[#Headers],0)))*(INDEX(PlantAccounts[],MATCH($C12,PlantAccounts[Power Plan Plant Account '#],0),7))</f>
        <v>0</v>
      </c>
      <c r="CH12" s="59">
        <f>((((INDEX(PlantAccounts[],MATCH($C12,PlantAccounts[Power Plan Plant Account '#],0),8)+(INDEX(PlantAccounts[],MATCH($C12,PlantAccounts[Power Plan Plant Account '#],0),8)+INDEX(PlantAccounts[],MATCH($C12,PlantAccounts[Power Plan Plant Account '#],0),16)+INDEX(PlantAccounts[],MATCH($C12,PlantAccounts[Power Plan Plant Account '#],0),17)))/2))/12)*(INDEX(CurWIPHelper[],1,MATCH(AT$4,CurWIPHelper[#Headers],0)))*(INDEX(PlantAccounts[],MATCH($C12,PlantAccounts[Power Plan Plant Account '#],0),7))</f>
        <v>0</v>
      </c>
      <c r="CI12" s="59">
        <f>((((INDEX(PlantAccounts[],MATCH($C12,PlantAccounts[Power Plan Plant Account '#],0),8)+(INDEX(PlantAccounts[],MATCH($C12,PlantAccounts[Power Plan Plant Account '#],0),8)+INDEX(PlantAccounts[],MATCH($C12,PlantAccounts[Power Plan Plant Account '#],0),16)+INDEX(PlantAccounts[],MATCH($C12,PlantAccounts[Power Plan Plant Account '#],0),17)))/2))/12)*(INDEX(CurWIPHelper[],1,MATCH(AU$4,CurWIPHelper[#Headers],0)))*(INDEX(PlantAccounts[],MATCH($C12,PlantAccounts[Power Plan Plant Account '#],0),7))</f>
        <v>0</v>
      </c>
      <c r="CJ12" s="59">
        <f>((((INDEX(PlantAccounts[],MATCH($C12,PlantAccounts[Power Plan Plant Account '#],0),8)+(INDEX(PlantAccounts[],MATCH($C12,PlantAccounts[Power Plan Plant Account '#],0),8)+INDEX(PlantAccounts[],MATCH($C12,PlantAccounts[Power Plan Plant Account '#],0),16)+INDEX(PlantAccounts[],MATCH($C12,PlantAccounts[Power Plan Plant Account '#],0),17)))/2))/12)*(INDEX(CurWIPHelper[],1,MATCH(AV$4,CurWIPHelper[#Headers],0)))*(INDEX(PlantAccounts[],MATCH($C12,PlantAccounts[Power Plan Plant Account '#],0),7))</f>
        <v>0</v>
      </c>
      <c r="CK12" s="59">
        <f>((((INDEX(PlantAccounts[],MATCH($C12,PlantAccounts[Power Plan Plant Account '#],0),8)+(INDEX(PlantAccounts[],MATCH($C12,PlantAccounts[Power Plan Plant Account '#],0),8)+INDEX(PlantAccounts[],MATCH($C12,PlantAccounts[Power Plan Plant Account '#],0),16)+INDEX(PlantAccounts[],MATCH($C12,PlantAccounts[Power Plan Plant Account '#],0),17)))/2))/12)*(INDEX(CurWIPHelper[],1,MATCH(AW$4,CurWIPHelper[#Headers],0)))*(INDEX(PlantAccounts[],MATCH($C12,PlantAccounts[Power Plan Plant Account '#],0),7))</f>
        <v>0</v>
      </c>
      <c r="CL12" s="59">
        <f>((((INDEX(PlantAccounts[],MATCH($C12,PlantAccounts[Power Plan Plant Account '#],0),8)+(INDEX(PlantAccounts[],MATCH($C12,PlantAccounts[Power Plan Plant Account '#],0),8)+INDEX(PlantAccounts[],MATCH($C12,PlantAccounts[Power Plan Plant Account '#],0),16)+INDEX(PlantAccounts[],MATCH($C12,PlantAccounts[Power Plan Plant Account '#],0),17)))/2))/12)*(INDEX(CurWIPHelper[],1,MATCH(AX$4,CurWIPHelper[#Headers],0)))*(INDEX(PlantAccounts[],MATCH($C12,PlantAccounts[Power Plan Plant Account '#],0),7))</f>
        <v>0</v>
      </c>
      <c r="CM12" s="59">
        <f>((((INDEX(PlantAccounts[],MATCH($C12,PlantAccounts[Power Plan Plant Account '#],0),8)+(INDEX(PlantAccounts[],MATCH($C12,PlantAccounts[Power Plan Plant Account '#],0),8)+INDEX(PlantAccounts[],MATCH($C12,PlantAccounts[Power Plan Plant Account '#],0),16)+INDEX(PlantAccounts[],MATCH($C12,PlantAccounts[Power Plan Plant Account '#],0),17)))/2))/12)*(INDEX(CurWIPHelper[],1,MATCH(AY$4,CurWIPHelper[#Headers],0)))*(INDEX(PlantAccounts[],MATCH($C12,PlantAccounts[Power Plan Plant Account '#],0),7))</f>
        <v>0</v>
      </c>
      <c r="CN12" s="59">
        <f>((((INDEX(PlantAccounts[],MATCH($C12,PlantAccounts[Power Plan Plant Account '#],0),8)+(INDEX(PlantAccounts[],MATCH($C12,PlantAccounts[Power Plan Plant Account '#],0),8)+INDEX(PlantAccounts[],MATCH($C12,PlantAccounts[Power Plan Plant Account '#],0),16)+INDEX(PlantAccounts[],MATCH($C12,PlantAccounts[Power Plan Plant Account '#],0),17)))/2))/12)*(INDEX(CurWIPHelper[],1,MATCH(AZ$4,CurWIPHelper[#Headers],0)))*(INDEX(PlantAccounts[],MATCH($C12,PlantAccounts[Power Plan Plant Account '#],0),7))</f>
        <v>0</v>
      </c>
      <c r="CO12" s="59">
        <f t="shared" si="3"/>
        <v>0</v>
      </c>
      <c r="CQ12" s="59">
        <f>INDEX(PlantAccounts[],MATCH($C12,PlantAccounts[Power Plan Plant Account '#],0),12)*(INDEX(CurWIPHelper[],1,MATCH(AO$4,CurWIPHelper[#Headers],0)))*(INDEX(PlantAccounts[],MATCH($C12,PlantAccounts[Power Plan Plant Account '#],0),7)/12)*0.5</f>
        <v>0</v>
      </c>
      <c r="CR12" s="59">
        <f>INDEX(PlantAccounts[],MATCH($C12,PlantAccounts[Power Plan Plant Account '#],0),12)*(INDEX(CurWIPHelper[],1,MATCH(AP$4,CurWIPHelper[#Headers],0)))*(INDEX(PlantAccounts[],MATCH($C12,PlantAccounts[Power Plan Plant Account '#],0),7)/12)*0.5</f>
        <v>0</v>
      </c>
      <c r="CS12" s="59">
        <f>INDEX(PlantAccounts[],MATCH($C12,PlantAccounts[Power Plan Plant Account '#],0),12)*(INDEX(CurWIPHelper[],1,MATCH(AQ$4,CurWIPHelper[#Headers],0)))*(INDEX(PlantAccounts[],MATCH($C12,PlantAccounts[Power Plan Plant Account '#],0),7)/12)*0.5</f>
        <v>0</v>
      </c>
      <c r="CT12" s="59">
        <f>INDEX(PlantAccounts[],MATCH($C12,PlantAccounts[Power Plan Plant Account '#],0),12)*(INDEX(CurWIPHelper[],1,MATCH(AR$4,CurWIPHelper[#Headers],0)))*(INDEX(PlantAccounts[],MATCH($C12,PlantAccounts[Power Plan Plant Account '#],0),7)/12)*0.5</f>
        <v>0</v>
      </c>
      <c r="CU12" s="59">
        <f>INDEX(PlantAccounts[],MATCH($C12,PlantAccounts[Power Plan Plant Account '#],0),12)*(INDEX(CurWIPHelper[],1,MATCH(AS$4,CurWIPHelper[#Headers],0)))*(INDEX(PlantAccounts[],MATCH($C12,PlantAccounts[Power Plan Plant Account '#],0),7)/12)*0.5</f>
        <v>0</v>
      </c>
      <c r="CV12" s="59">
        <f>INDEX(PlantAccounts[],MATCH($C12,PlantAccounts[Power Plan Plant Account '#],0),12)*(INDEX(CurWIPHelper[],1,MATCH(AT$4,CurWIPHelper[#Headers],0)))*(INDEX(PlantAccounts[],MATCH($C12,PlantAccounts[Power Plan Plant Account '#],0),7)/12)*0.5</f>
        <v>0</v>
      </c>
      <c r="CW12" s="59">
        <f>INDEX(PlantAccounts[],MATCH($C12,PlantAccounts[Power Plan Plant Account '#],0),12)*(INDEX(CurWIPHelper[],1,MATCH(AU$4,CurWIPHelper[#Headers],0)))*(INDEX(PlantAccounts[],MATCH($C12,PlantAccounts[Power Plan Plant Account '#],0),7)/12)*0.5</f>
        <v>0</v>
      </c>
      <c r="CX12" s="59">
        <f>INDEX(PlantAccounts[],MATCH($C12,PlantAccounts[Power Plan Plant Account '#],0),12)*(INDEX(CurWIPHelper[],1,MATCH(AV$4,CurWIPHelper[#Headers],0)))*(INDEX(PlantAccounts[],MATCH($C12,PlantAccounts[Power Plan Plant Account '#],0),7)/12)*0.5</f>
        <v>0</v>
      </c>
      <c r="CY12" s="59">
        <f>INDEX(PlantAccounts[],MATCH($C12,PlantAccounts[Power Plan Plant Account '#],0),12)*(INDEX(CurWIPHelper[],1,MATCH(AW$4,CurWIPHelper[#Headers],0)))*(INDEX(PlantAccounts[],MATCH($C12,PlantAccounts[Power Plan Plant Account '#],0),7)/12)*0.5</f>
        <v>0</v>
      </c>
      <c r="CZ12" s="59">
        <f>INDEX(PlantAccounts[],MATCH($C12,PlantAccounts[Power Plan Plant Account '#],0),12)*(INDEX(CurWIPHelper[],1,MATCH(AX$4,CurWIPHelper[#Headers],0)))*(INDEX(PlantAccounts[],MATCH($C12,PlantAccounts[Power Plan Plant Account '#],0),7)/12)*0.5</f>
        <v>0</v>
      </c>
      <c r="DA12" s="59">
        <f>INDEX(PlantAccounts[],MATCH($C12,PlantAccounts[Power Plan Plant Account '#],0),12)*(INDEX(CurWIPHelper[],1,MATCH(AY$4,CurWIPHelper[#Headers],0)))*(INDEX(PlantAccounts[],MATCH($C12,PlantAccounts[Power Plan Plant Account '#],0),7)/12)*0.5</f>
        <v>0</v>
      </c>
      <c r="DB12" s="59">
        <f>INDEX(PlantAccounts[],MATCH($C12,PlantAccounts[Power Plan Plant Account '#],0),12)*(INDEX(CurWIPHelper[],1,MATCH(AZ$4,CurWIPHelper[#Headers],0)))*(INDEX(PlantAccounts[],MATCH($C12,PlantAccounts[Power Plan Plant Account '#],0),7)/12)*0.5</f>
        <v>0</v>
      </c>
      <c r="DC12" s="59">
        <f t="shared" si="4"/>
        <v>0</v>
      </c>
      <c r="DE12" s="59">
        <f t="shared" si="5"/>
        <v>0</v>
      </c>
    </row>
    <row r="13" spans="1:109">
      <c r="A13" t="s">
        <v>58</v>
      </c>
      <c r="B13" t="s">
        <v>62</v>
      </c>
      <c r="C13">
        <v>40203</v>
      </c>
      <c r="D13">
        <v>40203</v>
      </c>
      <c r="E13" s="130"/>
      <c r="F13" s="113">
        <f>INDEX(PlantAccounts[],MATCH($C13,PlantAccounts[Power Plan Plant Account '#],0),8)</f>
        <v>0</v>
      </c>
      <c r="G13" s="7">
        <f>INDEX(PlantAccounts[],MATCH($C13,PlantAccounts[Power Plan Plant Account '#],0),14)</f>
        <v>0</v>
      </c>
      <c r="H13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3" s="7"/>
      <c r="J13" s="7">
        <f t="shared" si="0"/>
        <v>0</v>
      </c>
      <c r="K13" s="7"/>
      <c r="L13" s="7">
        <f>INDEX(PlantAccounts[],MATCH($C13,PlantAccounts[Power Plan Plant Account '#],0),11)</f>
        <v>0</v>
      </c>
      <c r="M13" s="7">
        <f t="shared" si="1"/>
        <v>0</v>
      </c>
      <c r="O13" s="35">
        <f>INDEX(CurCloseProf[],MATCH(PlantAccountsQuery[[#This Row],[Reg/Unreg]],CurCloseProf[R/NR],0),MATCH(O$9,CurCloseProf[#Headers],0))*($J13+$M13)</f>
        <v>0</v>
      </c>
      <c r="P13" s="35">
        <f>INDEX(CurCloseProf[],MATCH(PlantAccountsQuery[[#This Row],[Reg/Unreg]],CurCloseProf[R/NR],0),MATCH(P$9,CurCloseProf[#Headers],0))*($J13+$M13)</f>
        <v>0</v>
      </c>
      <c r="Q13" s="35">
        <f>INDEX(CurCloseProf[],MATCH(PlantAccountsQuery[[#This Row],[Reg/Unreg]],CurCloseProf[R/NR],0),MATCH(Q$9,CurCloseProf[#Headers],0))*($J13+$M13)</f>
        <v>0</v>
      </c>
      <c r="R13" s="35">
        <f>INDEX(CurCloseProf[],MATCH(PlantAccountsQuery[[#This Row],[Reg/Unreg]],CurCloseProf[R/NR],0),MATCH(R$9,CurCloseProf[#Headers],0))*($J13+$M13)</f>
        <v>0</v>
      </c>
      <c r="S13" s="35">
        <f>INDEX(CurCloseProf[],MATCH(PlantAccountsQuery[[#This Row],[Reg/Unreg]],CurCloseProf[R/NR],0),MATCH(S$9,CurCloseProf[#Headers],0))*($J13+$M13)</f>
        <v>0</v>
      </c>
      <c r="T13" s="35">
        <f>INDEX(CurCloseProf[],MATCH(PlantAccountsQuery[[#This Row],[Reg/Unreg]],CurCloseProf[R/NR],0),MATCH(T$9,CurCloseProf[#Headers],0))*($J13+$M13)</f>
        <v>0</v>
      </c>
      <c r="U13" s="35">
        <f>INDEX(CurCloseProf[],MATCH(PlantAccountsQuery[[#This Row],[Reg/Unreg]],CurCloseProf[R/NR],0),MATCH(U$9,CurCloseProf[#Headers],0))*($J13+$M13)</f>
        <v>0</v>
      </c>
      <c r="V13" s="35">
        <f>INDEX(CurCloseProf[],MATCH(PlantAccountsQuery[[#This Row],[Reg/Unreg]],CurCloseProf[R/NR],0),MATCH(V$9,CurCloseProf[#Headers],0))*($J13+$M13)</f>
        <v>0</v>
      </c>
      <c r="W13" s="35">
        <f>INDEX(CurCloseProf[],MATCH(PlantAccountsQuery[[#This Row],[Reg/Unreg]],CurCloseProf[R/NR],0),MATCH(W$9,CurCloseProf[#Headers],0))*($J13+$M13)</f>
        <v>0</v>
      </c>
      <c r="X13" s="35">
        <f>INDEX(CurCloseProf[],MATCH(PlantAccountsQuery[[#This Row],[Reg/Unreg]],CurCloseProf[R/NR],0),MATCH(X$9,CurCloseProf[#Headers],0))*($J13+$M13)</f>
        <v>0</v>
      </c>
      <c r="Y13" s="35">
        <f>INDEX(CurCloseProf[],MATCH(PlantAccountsQuery[[#This Row],[Reg/Unreg]],CurCloseProf[R/NR],0),MATCH(Y$9,CurCloseProf[#Headers],0))*($J13+$M13)</f>
        <v>0</v>
      </c>
      <c r="Z13" s="35">
        <f>INDEX(CurCloseProf[],MATCH(PlantAccountsQuery[[#This Row],[Reg/Unreg]],CurCloseProf[R/NR],0),MATCH(Z$9,CurCloseProf[#Headers],0))*($J13+$M13)</f>
        <v>0</v>
      </c>
      <c r="AB13" s="59">
        <f>IF(INDEX(CurWIPHelper[],1,MATCH(AO$4,$AB$9:$AM$9,0))=0,0,($F13+$O13))</f>
        <v>0</v>
      </c>
      <c r="AC13" s="59">
        <f>IF(INDEX(CurWIPHelper[],1,MATCH(AP$4,$AB$9:$AM$9,0))=0,0,($F13+SUM($O13:P13)))</f>
        <v>0</v>
      </c>
      <c r="AD13" s="59">
        <f>IF(INDEX(CurWIPHelper[],1,MATCH(AQ$4,$AB$9:$AM$9,0))=0,0,($F13+SUM($O13:Q13)))</f>
        <v>0</v>
      </c>
      <c r="AE13" s="59">
        <f>IF(INDEX(CurWIPHelper[],1,MATCH(AR$4,$AB$9:$AM$9,0))=0,0,($F13+SUM($O13:R13)))</f>
        <v>0</v>
      </c>
      <c r="AF13" s="59">
        <f>IF(INDEX(CurWIPHelper[],1,MATCH(AS$4,$AB$9:$AM$9,0))=0,0,($F13+SUM($O13:S13)))</f>
        <v>0</v>
      </c>
      <c r="AG13" s="59">
        <f>IF(INDEX(CurWIPHelper[],1,MATCH(AT$4,$AB$9:$AM$9,0))=0,0,($F13+SUM($O13:T13)))</f>
        <v>0</v>
      </c>
      <c r="AH13" s="59">
        <f>IF(INDEX(CurWIPHelper[],1,MATCH(AU$4,$AB$9:$AM$9,0))=0,0,($F13+SUM($O13:U13)))</f>
        <v>0</v>
      </c>
      <c r="AI13" s="59">
        <f>IF(INDEX(CurWIPHelper[],1,MATCH(AV$4,$AB$9:$AM$9,0))=0,0,($F13+SUM($O13:V13)))</f>
        <v>0</v>
      </c>
      <c r="AJ13" s="59">
        <f>IF(INDEX(CurWIPHelper[],1,MATCH(AW$4,$AB$9:$AM$9,0))=0,0,($F13+SUM($O13:W13)))</f>
        <v>0</v>
      </c>
      <c r="AK13" s="59">
        <f>IF(INDEX(CurWIPHelper[],1,MATCH(AX$4,$AB$9:$AM$9,0))=0,0,($F13+SUM($O13:X13)))</f>
        <v>0</v>
      </c>
      <c r="AL13" s="59">
        <f>IF(INDEX(CurWIPHelper[],1,MATCH(AY$4,$AB$9:$AM$9,0))=0,0,($F13+SUM($O13:Y13)))</f>
        <v>0</v>
      </c>
      <c r="AM13" s="59">
        <f>IF(INDEX(CurWIPHelper[],1,MATCH(AZ$4,$AB$9:$AM$9,0))=0,0,($F13+SUM($O13:Z13)))</f>
        <v>0</v>
      </c>
      <c r="AO13" s="35">
        <f>IF(INDEX(CurWIPHelper[],1,MATCH(AO$4,CurWIPHelper[#Headers],0))=0,0,
     IF(AB13&gt;0,
        (IF(
             ((INDEX(PlantAccounts[],MATCH($C13,PlantAccounts[Power Plan Plant Account '#],0),7)/12)
                   *(AB13)
                   *(INDEX(CurWIPHelper[],1,MATCH(AO$4,CurWIPHelper[#Headers],0)))
                   +(INDEX(PlantAccounts[],MATCH($C13,PlantAccounts[Power Plan Plant Account '#],0),9))
                   )&gt;AB13,
              IF((INDEX(PlantAccounts[],MATCH($C13,PlantAccounts[Power Plan Plant Account '#],0),7))=0,0,AB13-(INDEX(PlantAccounts[],MATCH($C13,PlantAccounts[Power Plan Plant Account '#],0),9))),
             (INDEX(PlantAccounts[],MATCH($C13,PlantAccounts[Power Plan Plant Account '#],0),7)/12)*AB13*(INDEX(CurWIPHelper[],1,MATCH(AO$4,CurWIPHelper[#Headers],0))))
        ),
          IF(AB13=0,0,IF(
              ((INDEX(PlantAccounts[],MATCH($C13,PlantAccounts[Power Plan Plant Account '#],0),7)/12)
              *(AB13)
              *(INDEX(CurWIPHelper[],1,MATCH(AO$4,CurWIPHelper[#Headers],0)))
              +(INDEX(PlantAccounts[],MATCH($C13,PlantAccounts[Power Plan Plant Account '#],0),9))
              )&gt;AB13,
         (INDEX(PlantAccounts[],MATCH($C13,PlantAccounts[Power Plan Plant Account '#],0),7)/12)*AB13*(INDEX(CurWIPHelper[],1,MATCH(AO$4,CurWIPHelper[#Headers],0))),
         AB13-(INDEX(PlantAccounts[],MATCH($C13,PlantAccounts[Power Plan Plant Account '#],0),9))
    ))
)
)</f>
        <v>0</v>
      </c>
      <c r="AP13" s="35">
        <f>IF(INDEX(CurWIPHelper[],1,MATCH(AP$4,CurWIPHelper[#Headers],0))=0,0,
     IF(AC13&gt;0,
        (IF(
             ((INDEX(PlantAccounts[],MATCH($C13,PlantAccounts[Power Plan Plant Account '#],0),7)/12)
                   *(AC13)
                   *(INDEX(CurWIPHelper[],1,MATCH(AP$4,CurWIPHelper[#Headers],0)))
                   +(INDEX(PlantAccounts[],MATCH($C13,PlantAccounts[Power Plan Plant Account '#],0),9))
                   +(SUM($AO13:AO13))
                    )&gt;AC13,
              IF((INDEX(PlantAccounts[],MATCH($C13,PlantAccounts[Power Plan Plant Account '#],0),7))=0,0,AC13-(INDEX(PlantAccounts[],MATCH($C13,PlantAccounts[Power Plan Plant Account '#],0),9))-SUM($AO13:AO13)),
             (INDEX(PlantAccounts[],MATCH($C13,PlantAccounts[Power Plan Plant Account '#],0),7)/12)*AC13*(INDEX(CurWIPHelper[],1,MATCH(AP$4,CurWIPHelper[#Headers],0))))
        ),
        IF(AC13=0,0,IF(
              ((INDEX(PlantAccounts[],MATCH($C13,PlantAccounts[Power Plan Plant Account '#],0),7)/12)
              *(AC13)
              *(INDEX(CurWIPHelper[],1,MATCH(AP$4,CurWIPHelper[#Headers],0)))
              +(INDEX(PlantAccounts[],MATCH($C13,PlantAccounts[Power Plan Plant Account '#],0),9))
              +(SUM($AO13:AO13))
              )&gt;AC13,
         (INDEX(PlantAccounts[],MATCH($C13,PlantAccounts[Power Plan Plant Account '#],0),7)/12)*AC13*(INDEX(CurWIPHelper[],1,MATCH(AP$4,CurWIPHelper[#Headers],0))),
         AC13-(INDEX(PlantAccounts[],MATCH($C13,PlantAccounts[Power Plan Plant Account '#],0),9))-(SUM($AO13:AO13))
    ))
)
)</f>
        <v>0</v>
      </c>
      <c r="AQ13" s="35">
        <f>IF(INDEX(CurWIPHelper[],1,MATCH(AQ$4,CurWIPHelper[#Headers],0))=0,0,
     IF(AD13&gt;0,
        (IF(
             ((INDEX(PlantAccounts[],MATCH($C13,PlantAccounts[Power Plan Plant Account '#],0),7)/12)
                   *(AD13)
                   *(INDEX(CurWIPHelper[],1,MATCH(AQ$4,CurWIPHelper[#Headers],0)))
                   +(INDEX(PlantAccounts[],MATCH($C13,PlantAccounts[Power Plan Plant Account '#],0),9))
                   +(SUM($AO13:AP13))
                    )&gt;AD13,
              IF((INDEX(PlantAccounts[],MATCH($C13,PlantAccounts[Power Plan Plant Account '#],0),7))=0,0,AD13-(INDEX(PlantAccounts[],MATCH($C13,PlantAccounts[Power Plan Plant Account '#],0),9))-SUM($AO13:AP13)),
             (INDEX(PlantAccounts[],MATCH($C13,PlantAccounts[Power Plan Plant Account '#],0),7)/12)*AD13*(INDEX(CurWIPHelper[],1,MATCH(AQ$4,CurWIPHelper[#Headers],0))))
        ),
        IF(AD13=0,0,IF(
              ((INDEX(PlantAccounts[],MATCH($C13,PlantAccounts[Power Plan Plant Account '#],0),7)/12)
              *(AD13)
              *(INDEX(CurWIPHelper[],1,MATCH(AQ$4,CurWIPHelper[#Headers],0)))
              +(INDEX(PlantAccounts[],MATCH($C13,PlantAccounts[Power Plan Plant Account '#],0),9))
              +(SUM($AO13:AP13))
              )&gt;AD13,
         (INDEX(PlantAccounts[],MATCH($C13,PlantAccounts[Power Plan Plant Account '#],0),7)/12)*AD13*(INDEX(CurWIPHelper[],1,MATCH(AQ$4,CurWIPHelper[#Headers],0))),
         AD13-(INDEX(PlantAccounts[],MATCH($C13,PlantAccounts[Power Plan Plant Account '#],0),9))-(SUM($AO13:AP13))
    ))
)
)</f>
        <v>0</v>
      </c>
      <c r="AR13" s="35">
        <f>IF(INDEX(CurWIPHelper[],1,MATCH(AR$4,CurWIPHelper[#Headers],0))=0,0,
     IF(AE13&gt;0,
        (IF(
             ((INDEX(PlantAccounts[],MATCH($C13,PlantAccounts[Power Plan Plant Account '#],0),7)/12)
                   *(AE13)
                   *(INDEX(CurWIPHelper[],1,MATCH(AR$4,CurWIPHelper[#Headers],0)))
                   +(INDEX(PlantAccounts[],MATCH($C13,PlantAccounts[Power Plan Plant Account '#],0),9))
                   +(SUM($AO13:AQ13))
                    )&gt;AE13,
              IF((INDEX(PlantAccounts[],MATCH($C13,PlantAccounts[Power Plan Plant Account '#],0),7))=0,0,AE13-(INDEX(PlantAccounts[],MATCH($C13,PlantAccounts[Power Plan Plant Account '#],0),9))-SUM($AO13:AQ13)),
             (INDEX(PlantAccounts[],MATCH($C13,PlantAccounts[Power Plan Plant Account '#],0),7)/12)*AE13*(INDEX(CurWIPHelper[],1,MATCH(AR$4,CurWIPHelper[#Headers],0))))
        ),
        IF(AE13=0,0,IF(
              ((INDEX(PlantAccounts[],MATCH($C13,PlantAccounts[Power Plan Plant Account '#],0),7)/12)
              *(AE13)
              *(INDEX(CurWIPHelper[],1,MATCH(AR$4,CurWIPHelper[#Headers],0)))
              +(INDEX(PlantAccounts[],MATCH($C13,PlantAccounts[Power Plan Plant Account '#],0),9))
              +(SUM($AO13:AQ13))
              )&gt;AE13,
         (INDEX(PlantAccounts[],MATCH($C13,PlantAccounts[Power Plan Plant Account '#],0),7)/12)*AE13*(INDEX(CurWIPHelper[],1,MATCH(AR$4,CurWIPHelper[#Headers],0))),
         AE13-(INDEX(PlantAccounts[],MATCH($C13,PlantAccounts[Power Plan Plant Account '#],0),9))-(SUM($AO13:AQ13))
    ))
)
)</f>
        <v>0</v>
      </c>
      <c r="AS13" s="35">
        <f>IF(INDEX(CurWIPHelper[],1,MATCH(AS$4,CurWIPHelper[#Headers],0))=0,0,
     IF(AF13&gt;0,
        (IF(
             ((INDEX(PlantAccounts[],MATCH($C13,PlantAccounts[Power Plan Plant Account '#],0),7)/12)
                   *(AF13)
                   *(INDEX(CurWIPHelper[],1,MATCH(AS$4,CurWIPHelper[#Headers],0)))
                   +(INDEX(PlantAccounts[],MATCH($C13,PlantAccounts[Power Plan Plant Account '#],0),9))
                   +(SUM($AO13:AR13))
                    )&gt;AF13,
              IF((INDEX(PlantAccounts[],MATCH($C13,PlantAccounts[Power Plan Plant Account '#],0),7))=0,0,AF13-(INDEX(PlantAccounts[],MATCH($C13,PlantAccounts[Power Plan Plant Account '#],0),9))-SUM($AO13:AR13)),
             (INDEX(PlantAccounts[],MATCH($C13,PlantAccounts[Power Plan Plant Account '#],0),7)/12)*AF13*(INDEX(CurWIPHelper[],1,MATCH(AS$4,CurWIPHelper[#Headers],0))))
        ),
        IF(AF13=0,0,IF(
              ((INDEX(PlantAccounts[],MATCH($C13,PlantAccounts[Power Plan Plant Account '#],0),7)/12)
              *(AF13)
              *(INDEX(CurWIPHelper[],1,MATCH(AS$4,CurWIPHelper[#Headers],0)))
              +(INDEX(PlantAccounts[],MATCH($C13,PlantAccounts[Power Plan Plant Account '#],0),9))
              +(SUM($AO13:AR13))
              )&gt;AF13,
         (INDEX(PlantAccounts[],MATCH($C13,PlantAccounts[Power Plan Plant Account '#],0),7)/12)*AF13*(INDEX(CurWIPHelper[],1,MATCH(AS$4,CurWIPHelper[#Headers],0))),
         AF13-(INDEX(PlantAccounts[],MATCH($C13,PlantAccounts[Power Plan Plant Account '#],0),9))-(SUM($AO13:AR13))
    ))
)
)</f>
        <v>0</v>
      </c>
      <c r="AT13" s="35">
        <f>IF(INDEX(CurWIPHelper[],1,MATCH(AT$4,CurWIPHelper[#Headers],0))=0,0,
     IF(AG13&gt;0,
        (IF(
             ((INDEX(PlantAccounts[],MATCH($C13,PlantAccounts[Power Plan Plant Account '#],0),7)/12)
                   *(AG13)
                   *(INDEX(CurWIPHelper[],1,MATCH(AT$4,CurWIPHelper[#Headers],0)))
                   +(INDEX(PlantAccounts[],MATCH($C13,PlantAccounts[Power Plan Plant Account '#],0),9))
                   +(SUM($AO13:AS13))
                    )&gt;AG13,
              IF((INDEX(PlantAccounts[],MATCH($C13,PlantAccounts[Power Plan Plant Account '#],0),7))=0,0,AG13-(INDEX(PlantAccounts[],MATCH($C13,PlantAccounts[Power Plan Plant Account '#],0),9))-SUM($AO13:AS13)),
             (INDEX(PlantAccounts[],MATCH($C13,PlantAccounts[Power Plan Plant Account '#],0),7)/12)*AG13*(INDEX(CurWIPHelper[],1,MATCH(AT$4,CurWIPHelper[#Headers],0))))
        ),
        IF(AG13=0,0,IF(
              ((INDEX(PlantAccounts[],MATCH($C13,PlantAccounts[Power Plan Plant Account '#],0),7)/12)
              *(AG13)
              *(INDEX(CurWIPHelper[],1,MATCH(AT$4,CurWIPHelper[#Headers],0)))
              +(INDEX(PlantAccounts[],MATCH($C13,PlantAccounts[Power Plan Plant Account '#],0),9))
              +(SUM($AO13:AS13))
              )&gt;AG13,
         (INDEX(PlantAccounts[],MATCH($C13,PlantAccounts[Power Plan Plant Account '#],0),7)/12)*AG13*(INDEX(CurWIPHelper[],1,MATCH(AT$4,CurWIPHelper[#Headers],0))),
         AG13-(INDEX(PlantAccounts[],MATCH($C13,PlantAccounts[Power Plan Plant Account '#],0),9))-(SUM($AO13:AS13))
    ))
)
)</f>
        <v>0</v>
      </c>
      <c r="AU13" s="35">
        <f>IF(INDEX(CurWIPHelper[],1,MATCH(AU$4,CurWIPHelper[#Headers],0))=0,0,
     IF(AH13&gt;0,
        (IF(
             ((INDEX(PlantAccounts[],MATCH($C13,PlantAccounts[Power Plan Plant Account '#],0),7)/12)
                   *(AH13)
                   *(INDEX(CurWIPHelper[],1,MATCH(AU$4,CurWIPHelper[#Headers],0)))
                   +(INDEX(PlantAccounts[],MATCH($C13,PlantAccounts[Power Plan Plant Account '#],0),9))
                   +(SUM($AO13:AT13))
                    )&gt;AH13,
              IF((INDEX(PlantAccounts[],MATCH($C13,PlantAccounts[Power Plan Plant Account '#],0),7))=0,0,AH13-(INDEX(PlantAccounts[],MATCH($C13,PlantAccounts[Power Plan Plant Account '#],0),9))-SUM($AO13:AT13)),
             (INDEX(PlantAccounts[],MATCH($C13,PlantAccounts[Power Plan Plant Account '#],0),7)/12)*AH13*(INDEX(CurWIPHelper[],1,MATCH(AU$4,CurWIPHelper[#Headers],0))))
        ),
        IF(AH13=0,0,IF(
              ((INDEX(PlantAccounts[],MATCH($C13,PlantAccounts[Power Plan Plant Account '#],0),7)/12)
              *(AH13)
              *(INDEX(CurWIPHelper[],1,MATCH(AU$4,CurWIPHelper[#Headers],0)))
              +(INDEX(PlantAccounts[],MATCH($C13,PlantAccounts[Power Plan Plant Account '#],0),9))
              +(SUM($AO13:AT13))
              )&gt;AH13,
         (INDEX(PlantAccounts[],MATCH($C13,PlantAccounts[Power Plan Plant Account '#],0),7)/12)*AH13*(INDEX(CurWIPHelper[],1,MATCH(AU$4,CurWIPHelper[#Headers],0))),
         AH13-(INDEX(PlantAccounts[],MATCH($C13,PlantAccounts[Power Plan Plant Account '#],0),9))-(SUM($AO13:AT13))
    ))
)
)</f>
        <v>0</v>
      </c>
      <c r="AV13" s="35">
        <f>IF(INDEX(CurWIPHelper[],1,MATCH(AV$4,CurWIPHelper[#Headers],0))=0,0,
     IF(AI13&gt;0,
        (IF(
             ((INDEX(PlantAccounts[],MATCH($C13,PlantAccounts[Power Plan Plant Account '#],0),7)/12)
                   *(AI13)
                   *(INDEX(CurWIPHelper[],1,MATCH(AV$4,CurWIPHelper[#Headers],0)))
                   +(INDEX(PlantAccounts[],MATCH($C13,PlantAccounts[Power Plan Plant Account '#],0),9))
                   +(SUM($AO13:AU13))
                    )&gt;AI13,
              IF((INDEX(PlantAccounts[],MATCH($C13,PlantAccounts[Power Plan Plant Account '#],0),7))=0,0,AI13-(INDEX(PlantAccounts[],MATCH($C13,PlantAccounts[Power Plan Plant Account '#],0),9))-SUM($AO13:AU13)),
             (INDEX(PlantAccounts[],MATCH($C13,PlantAccounts[Power Plan Plant Account '#],0),7)/12)*AI13*(INDEX(CurWIPHelper[],1,MATCH(AV$4,CurWIPHelper[#Headers],0))))
        ),
        IF(AI13=0,0,IF(
              ((INDEX(PlantAccounts[],MATCH($C13,PlantAccounts[Power Plan Plant Account '#],0),7)/12)
              *(AI13)
              *(INDEX(CurWIPHelper[],1,MATCH(AV$4,CurWIPHelper[#Headers],0)))
              +(INDEX(PlantAccounts[],MATCH($C13,PlantAccounts[Power Plan Plant Account '#],0),9))
              +(SUM($AO13:AU13))
              )&gt;AI13,
         (INDEX(PlantAccounts[],MATCH($C13,PlantAccounts[Power Plan Plant Account '#],0),7)/12)*AI13*(INDEX(CurWIPHelper[],1,MATCH(AV$4,CurWIPHelper[#Headers],0))),
         AI13-(INDEX(PlantAccounts[],MATCH($C13,PlantAccounts[Power Plan Plant Account '#],0),9))-(SUM($AO13:AU13))
    ))
)
)</f>
        <v>0</v>
      </c>
      <c r="AW13" s="35">
        <f>IF(INDEX(CurWIPHelper[],1,MATCH(AW$4,CurWIPHelper[#Headers],0))=0,0,
     IF(AJ13&gt;0,
        (IF(
             ((INDEX(PlantAccounts[],MATCH($C13,PlantAccounts[Power Plan Plant Account '#],0),7)/12)
                   *(AJ13)
                   *(INDEX(CurWIPHelper[],1,MATCH(AW$4,CurWIPHelper[#Headers],0)))
                   +(INDEX(PlantAccounts[],MATCH($C13,PlantAccounts[Power Plan Plant Account '#],0),9))
                   +(SUM($AO13:AV13))
                    )&gt;AJ13,
              IF((INDEX(PlantAccounts[],MATCH($C13,PlantAccounts[Power Plan Plant Account '#],0),7))=0,0,AJ13-(INDEX(PlantAccounts[],MATCH($C13,PlantAccounts[Power Plan Plant Account '#],0),9))-SUM($AO13:AV13)),
             (INDEX(PlantAccounts[],MATCH($C13,PlantAccounts[Power Plan Plant Account '#],0),7)/12)*AJ13*(INDEX(CurWIPHelper[],1,MATCH(AW$4,CurWIPHelper[#Headers],0))))
        ),
        IF(AJ13=0,0,IF(
              ((INDEX(PlantAccounts[],MATCH($C13,PlantAccounts[Power Plan Plant Account '#],0),7)/12)
              *(AJ13)
              *(INDEX(CurWIPHelper[],1,MATCH(AW$4,CurWIPHelper[#Headers],0)))
              +(INDEX(PlantAccounts[],MATCH($C13,PlantAccounts[Power Plan Plant Account '#],0),9))
              +(SUM($AO13:AV13))
              )&gt;AJ13,
         (INDEX(PlantAccounts[],MATCH($C13,PlantAccounts[Power Plan Plant Account '#],0),7)/12)*AJ13*(INDEX(CurWIPHelper[],1,MATCH(AW$4,CurWIPHelper[#Headers],0))),
         AJ13-(INDEX(PlantAccounts[],MATCH($C13,PlantAccounts[Power Plan Plant Account '#],0),9))-(SUM($AO13:AV13))
    ))
)
)</f>
        <v>0</v>
      </c>
      <c r="AX13" s="35">
        <f>IF(INDEX(CurWIPHelper[],1,MATCH(AX$4,CurWIPHelper[#Headers],0))=0,0,
     IF(AK13&gt;0,
        (IF(
             ((INDEX(PlantAccounts[],MATCH($C13,PlantAccounts[Power Plan Plant Account '#],0),7)/12)
                   *(AK13)
                   *(INDEX(CurWIPHelper[],1,MATCH(AX$4,CurWIPHelper[#Headers],0)))
                   +(INDEX(PlantAccounts[],MATCH($C13,PlantAccounts[Power Plan Plant Account '#],0),9))
                   +(SUM($AO13:AW13))
                    )&gt;AK13,
              IF((INDEX(PlantAccounts[],MATCH($C13,PlantAccounts[Power Plan Plant Account '#],0),7))=0,0,AK13-(INDEX(PlantAccounts[],MATCH($C13,PlantAccounts[Power Plan Plant Account '#],0),9))-SUM($AO13:AW13)),
             (INDEX(PlantAccounts[],MATCH($C13,PlantAccounts[Power Plan Plant Account '#],0),7)/12)*AK13*(INDEX(CurWIPHelper[],1,MATCH(AX$4,CurWIPHelper[#Headers],0))))
        ),
        IF(AK13=0,0,IF(
              ((INDEX(PlantAccounts[],MATCH($C13,PlantAccounts[Power Plan Plant Account '#],0),7)/12)
              *(AK13)
              *(INDEX(CurWIPHelper[],1,MATCH(AX$4,CurWIPHelper[#Headers],0)))
              +(INDEX(PlantAccounts[],MATCH($C13,PlantAccounts[Power Plan Plant Account '#],0),9))
              +(SUM($AO13:AW13))
              )&gt;AK13,
         (INDEX(PlantAccounts[],MATCH($C13,PlantAccounts[Power Plan Plant Account '#],0),7)/12)*AK13*(INDEX(CurWIPHelper[],1,MATCH(AX$4,CurWIPHelper[#Headers],0))),
         AK13-(INDEX(PlantAccounts[],MATCH($C13,PlantAccounts[Power Plan Plant Account '#],0),9))-(SUM($AO13:AW13))
    ))
)
)</f>
        <v>0</v>
      </c>
      <c r="AY13" s="35">
        <f>IF(INDEX(CurWIPHelper[],1,MATCH(AY$4,CurWIPHelper[#Headers],0))=0,0,
     IF(AL13&gt;0,
        (IF(
             ((INDEX(PlantAccounts[],MATCH($C13,PlantAccounts[Power Plan Plant Account '#],0),7)/12)
                   *(AL13)
                   *(INDEX(CurWIPHelper[],1,MATCH(AY$4,CurWIPHelper[#Headers],0)))
                   +(INDEX(PlantAccounts[],MATCH($C13,PlantAccounts[Power Plan Plant Account '#],0),9))
                   +(SUM($AO13:AX13))
                    )&gt;AL13,
              IF((INDEX(PlantAccounts[],MATCH($C13,PlantAccounts[Power Plan Plant Account '#],0),7))=0,0,AL13-(INDEX(PlantAccounts[],MATCH($C13,PlantAccounts[Power Plan Plant Account '#],0),9))-SUM($AO13:AX13)),
             (INDEX(PlantAccounts[],MATCH($C13,PlantAccounts[Power Plan Plant Account '#],0),7)/12)*AL13*(INDEX(CurWIPHelper[],1,MATCH(AY$4,CurWIPHelper[#Headers],0))))
        ),
        IF(AL13=0,0,IF(
              ((INDEX(PlantAccounts[],MATCH($C13,PlantAccounts[Power Plan Plant Account '#],0),7)/12)
              *(AL13)
              *(INDEX(CurWIPHelper[],1,MATCH(AY$4,CurWIPHelper[#Headers],0)))
              +(INDEX(PlantAccounts[],MATCH($C13,PlantAccounts[Power Plan Plant Account '#],0),9))
              +(SUM($AO13:AX13))
              )&gt;AL13,
         (INDEX(PlantAccounts[],MATCH($C13,PlantAccounts[Power Plan Plant Account '#],0),7)/12)*AL13*(INDEX(CurWIPHelper[],1,MATCH(AY$4,CurWIPHelper[#Headers],0))),
         AL13-(INDEX(PlantAccounts[],MATCH($C13,PlantAccounts[Power Plan Plant Account '#],0),9))-(SUM($AO13:AX13))
    ))
)
)</f>
        <v>0</v>
      </c>
      <c r="AZ13" s="35">
        <f>IF(INDEX(CurWIPHelper[],1,MATCH(AZ$4,CurWIPHelper[#Headers],0))=0,0,
     IF(AM13&gt;0,
        (IF(
             ((INDEX(PlantAccounts[],MATCH($C13,PlantAccounts[Power Plan Plant Account '#],0),7)/12)
                   *(AM13)
                   *(INDEX(CurWIPHelper[],1,MATCH(AZ$4,CurWIPHelper[#Headers],0)))
                   +(INDEX(PlantAccounts[],MATCH($C13,PlantAccounts[Power Plan Plant Account '#],0),9))
                   +(SUM($AO13:AY13))
                    )&gt;AM13,
              IF((INDEX(PlantAccounts[],MATCH($C13,PlantAccounts[Power Plan Plant Account '#],0),7))=0,0,AM13-(INDEX(PlantAccounts[],MATCH($C13,PlantAccounts[Power Plan Plant Account '#],0),9))-SUM($AO13:AY13)),
             (INDEX(PlantAccounts[],MATCH($C13,PlantAccounts[Power Plan Plant Account '#],0),7)/12)*AM13*(INDEX(CurWIPHelper[],1,MATCH(AZ$4,CurWIPHelper[#Headers],0))))
        ),
        IF(AM13=0,0,IF(
              ((INDEX(PlantAccounts[],MATCH($C13,PlantAccounts[Power Plan Plant Account '#],0),7)/12)
              *(AM13)
              *(INDEX(CurWIPHelper[],1,MATCH(AZ$4,CurWIPHelper[#Headers],0)))
              +(INDEX(PlantAccounts[],MATCH($C13,PlantAccounts[Power Plan Plant Account '#],0),9))
              +(SUM($AO13:AY13))
              )&gt;AM13,
         (INDEX(PlantAccounts[],MATCH($C13,PlantAccounts[Power Plan Plant Account '#],0),7)/12)*AM13*(INDEX(CurWIPHelper[],1,MATCH(AZ$4,CurWIPHelper[#Headers],0))),
         AM13-(INDEX(PlantAccounts[],MATCH($C13,PlantAccounts[Power Plan Plant Account '#],0),9))-(SUM($AO13:AY13))
    ))
)
)</f>
        <v>0</v>
      </c>
      <c r="BA13" s="59">
        <f t="shared" si="2"/>
        <v>0</v>
      </c>
      <c r="BC13" s="59">
        <f>INDEX(CurCloseProf[],MATCH(PlantAccountsQuery[[#This Row],[Reg/Unreg]],CurCloseProf[R/NR],0),MATCH(BC$9,CurCloseProf[#Headers],0))*($J13)</f>
        <v>0</v>
      </c>
      <c r="BD13" s="59">
        <f>INDEX(CurCloseProf[],MATCH(PlantAccountsQuery[[#This Row],[Reg/Unreg]],CurCloseProf[R/NR],0),MATCH(BD$9,CurCloseProf[#Headers],0))*($J13)</f>
        <v>0</v>
      </c>
      <c r="BE13" s="59">
        <f>INDEX(CurCloseProf[],MATCH(PlantAccountsQuery[[#This Row],[Reg/Unreg]],CurCloseProf[R/NR],0),MATCH(BE$9,CurCloseProf[#Headers],0))*($J13)</f>
        <v>0</v>
      </c>
      <c r="BF13" s="59">
        <f>INDEX(CurCloseProf[],MATCH(PlantAccountsQuery[[#This Row],[Reg/Unreg]],CurCloseProf[R/NR],0),MATCH(BF$9,CurCloseProf[#Headers],0))*($J13)</f>
        <v>0</v>
      </c>
      <c r="BG13" s="59">
        <f>INDEX(CurCloseProf[],MATCH(PlantAccountsQuery[[#This Row],[Reg/Unreg]],CurCloseProf[R/NR],0),MATCH(BG$9,CurCloseProf[#Headers],0))*($J13)</f>
        <v>0</v>
      </c>
      <c r="BH13" s="59">
        <f>INDEX(CurCloseProf[],MATCH(PlantAccountsQuery[[#This Row],[Reg/Unreg]],CurCloseProf[R/NR],0),MATCH(BH$9,CurCloseProf[#Headers],0))*($J13)</f>
        <v>0</v>
      </c>
      <c r="BI13" s="59">
        <f>INDEX(CurCloseProf[],MATCH(PlantAccountsQuery[[#This Row],[Reg/Unreg]],CurCloseProf[R/NR],0),MATCH(BI$9,CurCloseProf[#Headers],0))*($J13)</f>
        <v>0</v>
      </c>
      <c r="BJ13" s="59">
        <f>INDEX(CurCloseProf[],MATCH(PlantAccountsQuery[[#This Row],[Reg/Unreg]],CurCloseProf[R/NR],0),MATCH(BJ$9,CurCloseProf[#Headers],0))*($J13)</f>
        <v>0</v>
      </c>
      <c r="BK13" s="59">
        <f>INDEX(CurCloseProf[],MATCH(PlantAccountsQuery[[#This Row],[Reg/Unreg]],CurCloseProf[R/NR],0),MATCH(BK$9,CurCloseProf[#Headers],0))*($J13)</f>
        <v>0</v>
      </c>
      <c r="BL13" s="59">
        <f>INDEX(CurCloseProf[],MATCH(PlantAccountsQuery[[#This Row],[Reg/Unreg]],CurCloseProf[R/NR],0),MATCH(BL$9,CurCloseProf[#Headers],0))*($J13)</f>
        <v>0</v>
      </c>
      <c r="BM13" s="59">
        <f>INDEX(CurCloseProf[],MATCH(PlantAccountsQuery[[#This Row],[Reg/Unreg]],CurCloseProf[R/NR],0),MATCH(BM$9,CurCloseProf[#Headers],0))*($J13)</f>
        <v>0</v>
      </c>
      <c r="BN13" s="59">
        <f>INDEX(CurCloseProf[],MATCH(PlantAccountsQuery[[#This Row],[Reg/Unreg]],CurCloseProf[R/NR],0),MATCH(BN$9,CurCloseProf[#Headers],0))*($J13)</f>
        <v>0</v>
      </c>
      <c r="BP13" s="59">
        <f>IF(INDEX(CurWIPHelper[],1,MATCH(AO$4,$BP$9:$CA$9,0))=0,0,$BC13)</f>
        <v>0</v>
      </c>
      <c r="BQ13" s="59">
        <f>IF(INDEX(CurWIPHelper[],1,MATCH(AP$4,$BP$9:$CA$9,0))=0,0,(SUM($BC13:BD13)))</f>
        <v>0</v>
      </c>
      <c r="BR13" s="59">
        <f>IF(INDEX(CurWIPHelper[],1,MATCH(AQ$4,$BP$9:$CA$9,0))=0,0,(SUM($BC13:BE13)))</f>
        <v>0</v>
      </c>
      <c r="BS13" s="59">
        <f>IF(INDEX(CurWIPHelper[],1,MATCH(AR$4,$BP$9:$CA$9,0))=0,0,(SUM($BC13:BF13)))</f>
        <v>0</v>
      </c>
      <c r="BT13" s="59">
        <f>IF(INDEX(CurWIPHelper[],1,MATCH(AS$4,$BP$9:$CA$9,0))=0,0,(SUM($BC13:BG13)))</f>
        <v>0</v>
      </c>
      <c r="BU13" s="59">
        <f>IF(INDEX(CurWIPHelper[],1,MATCH(AT$4,$BP$9:$CA$9,0))=0,0,(SUM($BC13:BH13)))</f>
        <v>0</v>
      </c>
      <c r="BV13" s="59">
        <f>IF(INDEX(CurWIPHelper[],1,MATCH(AU$4,$BP$9:$CA$9,0))=0,0,(SUM($BC13:BI13)))</f>
        <v>0</v>
      </c>
      <c r="BW13" s="59">
        <f>IF(INDEX(CurWIPHelper[],1,MATCH(AV$4,$BP$9:$CA$9,0))=0,0,(SUM($BC13:BJ13)))</f>
        <v>0</v>
      </c>
      <c r="BX13" s="59">
        <f>IF(INDEX(CurWIPHelper[],1,MATCH(AW$4,$BP$9:$CA$9,0))=0,0,(SUM($BC13:BK13)))</f>
        <v>0</v>
      </c>
      <c r="BY13" s="59">
        <f>IF(INDEX(CurWIPHelper[],1,MATCH(AX$4,$BP$9:$CA$9,0))=0,0,(SUM($BC13:BL13)))</f>
        <v>0</v>
      </c>
      <c r="BZ13" s="59">
        <f>IF(INDEX(CurWIPHelper[],1,MATCH(AY$4,$BP$9:$CA$9,0))=0,0,(SUM($BC13:BM13)))</f>
        <v>0</v>
      </c>
      <c r="CA13" s="59">
        <f>IF(INDEX(CurWIPHelper[],1,MATCH(AZ$4,$BP$9:$CA$9,0))=0,0,(SUM($BC13:BN13)))</f>
        <v>0</v>
      </c>
      <c r="CC13" s="59">
        <f>((((INDEX(PlantAccounts[],MATCH($C13,PlantAccounts[Power Plan Plant Account '#],0),8)+(INDEX(PlantAccounts[],MATCH($C13,PlantAccounts[Power Plan Plant Account '#],0),8)+INDEX(PlantAccounts[],MATCH($C13,PlantAccounts[Power Plan Plant Account '#],0),16)+INDEX(PlantAccounts[],MATCH($C13,PlantAccounts[Power Plan Plant Account '#],0),17)))/2))/12)*(INDEX(CurWIPHelper[],1,MATCH(AO$4,CurWIPHelper[#Headers],0)))*(INDEX(PlantAccounts[],MATCH($C13,PlantAccounts[Power Plan Plant Account '#],0),7))</f>
        <v>0</v>
      </c>
      <c r="CD13" s="59">
        <f>((((INDEX(PlantAccounts[],MATCH($C13,PlantAccounts[Power Plan Plant Account '#],0),8)+(INDEX(PlantAccounts[],MATCH($C13,PlantAccounts[Power Plan Plant Account '#],0),8)+INDEX(PlantAccounts[],MATCH($C13,PlantAccounts[Power Plan Plant Account '#],0),16)+INDEX(PlantAccounts[],MATCH($C13,PlantAccounts[Power Plan Plant Account '#],0),17)))/2))/12)*(INDEX(CurWIPHelper[],1,MATCH(AP$4,CurWIPHelper[#Headers],0)))*(INDEX(PlantAccounts[],MATCH($C13,PlantAccounts[Power Plan Plant Account '#],0),7))</f>
        <v>0</v>
      </c>
      <c r="CE13" s="59">
        <f>((((INDEX(PlantAccounts[],MATCH($C13,PlantAccounts[Power Plan Plant Account '#],0),8)+(INDEX(PlantAccounts[],MATCH($C13,PlantAccounts[Power Plan Plant Account '#],0),8)+INDEX(PlantAccounts[],MATCH($C13,PlantAccounts[Power Plan Plant Account '#],0),16)+INDEX(PlantAccounts[],MATCH($C13,PlantAccounts[Power Plan Plant Account '#],0),17)))/2))/12)*(INDEX(CurWIPHelper[],1,MATCH(AQ$4,CurWIPHelper[#Headers],0)))*(INDEX(PlantAccounts[],MATCH($C13,PlantAccounts[Power Plan Plant Account '#],0),7))</f>
        <v>0</v>
      </c>
      <c r="CF13" s="59">
        <f>((((INDEX(PlantAccounts[],MATCH($C13,PlantAccounts[Power Plan Plant Account '#],0),8)+(INDEX(PlantAccounts[],MATCH($C13,PlantAccounts[Power Plan Plant Account '#],0),8)+INDEX(PlantAccounts[],MATCH($C13,PlantAccounts[Power Plan Plant Account '#],0),16)+INDEX(PlantAccounts[],MATCH($C13,PlantAccounts[Power Plan Plant Account '#],0),17)))/2))/12)*(INDEX(CurWIPHelper[],1,MATCH(AR$4,CurWIPHelper[#Headers],0)))*(INDEX(PlantAccounts[],MATCH($C13,PlantAccounts[Power Plan Plant Account '#],0),7))</f>
        <v>0</v>
      </c>
      <c r="CG13" s="59">
        <f>((((INDEX(PlantAccounts[],MATCH($C13,PlantAccounts[Power Plan Plant Account '#],0),8)+(INDEX(PlantAccounts[],MATCH($C13,PlantAccounts[Power Plan Plant Account '#],0),8)+INDEX(PlantAccounts[],MATCH($C13,PlantAccounts[Power Plan Plant Account '#],0),16)+INDEX(PlantAccounts[],MATCH($C13,PlantAccounts[Power Plan Plant Account '#],0),17)))/2))/12)*(INDEX(CurWIPHelper[],1,MATCH(AS$4,CurWIPHelper[#Headers],0)))*(INDEX(PlantAccounts[],MATCH($C13,PlantAccounts[Power Plan Plant Account '#],0),7))</f>
        <v>0</v>
      </c>
      <c r="CH13" s="59">
        <f>((((INDEX(PlantAccounts[],MATCH($C13,PlantAccounts[Power Plan Plant Account '#],0),8)+(INDEX(PlantAccounts[],MATCH($C13,PlantAccounts[Power Plan Plant Account '#],0),8)+INDEX(PlantAccounts[],MATCH($C13,PlantAccounts[Power Plan Plant Account '#],0),16)+INDEX(PlantAccounts[],MATCH($C13,PlantAccounts[Power Plan Plant Account '#],0),17)))/2))/12)*(INDEX(CurWIPHelper[],1,MATCH(AT$4,CurWIPHelper[#Headers],0)))*(INDEX(PlantAccounts[],MATCH($C13,PlantAccounts[Power Plan Plant Account '#],0),7))</f>
        <v>0</v>
      </c>
      <c r="CI13" s="59">
        <f>((((INDEX(PlantAccounts[],MATCH($C13,PlantAccounts[Power Plan Plant Account '#],0),8)+(INDEX(PlantAccounts[],MATCH($C13,PlantAccounts[Power Plan Plant Account '#],0),8)+INDEX(PlantAccounts[],MATCH($C13,PlantAccounts[Power Plan Plant Account '#],0),16)+INDEX(PlantAccounts[],MATCH($C13,PlantAccounts[Power Plan Plant Account '#],0),17)))/2))/12)*(INDEX(CurWIPHelper[],1,MATCH(AU$4,CurWIPHelper[#Headers],0)))*(INDEX(PlantAccounts[],MATCH($C13,PlantAccounts[Power Plan Plant Account '#],0),7))</f>
        <v>0</v>
      </c>
      <c r="CJ13" s="59">
        <f>((((INDEX(PlantAccounts[],MATCH($C13,PlantAccounts[Power Plan Plant Account '#],0),8)+(INDEX(PlantAccounts[],MATCH($C13,PlantAccounts[Power Plan Plant Account '#],0),8)+INDEX(PlantAccounts[],MATCH($C13,PlantAccounts[Power Plan Plant Account '#],0),16)+INDEX(PlantAccounts[],MATCH($C13,PlantAccounts[Power Plan Plant Account '#],0),17)))/2))/12)*(INDEX(CurWIPHelper[],1,MATCH(AV$4,CurWIPHelper[#Headers],0)))*(INDEX(PlantAccounts[],MATCH($C13,PlantAccounts[Power Plan Plant Account '#],0),7))</f>
        <v>0</v>
      </c>
      <c r="CK13" s="59">
        <f>((((INDEX(PlantAccounts[],MATCH($C13,PlantAccounts[Power Plan Plant Account '#],0),8)+(INDEX(PlantAccounts[],MATCH($C13,PlantAccounts[Power Plan Plant Account '#],0),8)+INDEX(PlantAccounts[],MATCH($C13,PlantAccounts[Power Plan Plant Account '#],0),16)+INDEX(PlantAccounts[],MATCH($C13,PlantAccounts[Power Plan Plant Account '#],0),17)))/2))/12)*(INDEX(CurWIPHelper[],1,MATCH(AW$4,CurWIPHelper[#Headers],0)))*(INDEX(PlantAccounts[],MATCH($C13,PlantAccounts[Power Plan Plant Account '#],0),7))</f>
        <v>0</v>
      </c>
      <c r="CL13" s="59">
        <f>((((INDEX(PlantAccounts[],MATCH($C13,PlantAccounts[Power Plan Plant Account '#],0),8)+(INDEX(PlantAccounts[],MATCH($C13,PlantAccounts[Power Plan Plant Account '#],0),8)+INDEX(PlantAccounts[],MATCH($C13,PlantAccounts[Power Plan Plant Account '#],0),16)+INDEX(PlantAccounts[],MATCH($C13,PlantAccounts[Power Plan Plant Account '#],0),17)))/2))/12)*(INDEX(CurWIPHelper[],1,MATCH(AX$4,CurWIPHelper[#Headers],0)))*(INDEX(PlantAccounts[],MATCH($C13,PlantAccounts[Power Plan Plant Account '#],0),7))</f>
        <v>0</v>
      </c>
      <c r="CM13" s="59">
        <f>((((INDEX(PlantAccounts[],MATCH($C13,PlantAccounts[Power Plan Plant Account '#],0),8)+(INDEX(PlantAccounts[],MATCH($C13,PlantAccounts[Power Plan Plant Account '#],0),8)+INDEX(PlantAccounts[],MATCH($C13,PlantAccounts[Power Plan Plant Account '#],0),16)+INDEX(PlantAccounts[],MATCH($C13,PlantAccounts[Power Plan Plant Account '#],0),17)))/2))/12)*(INDEX(CurWIPHelper[],1,MATCH(AY$4,CurWIPHelper[#Headers],0)))*(INDEX(PlantAccounts[],MATCH($C13,PlantAccounts[Power Plan Plant Account '#],0),7))</f>
        <v>0</v>
      </c>
      <c r="CN13" s="59">
        <f>((((INDEX(PlantAccounts[],MATCH($C13,PlantAccounts[Power Plan Plant Account '#],0),8)+(INDEX(PlantAccounts[],MATCH($C13,PlantAccounts[Power Plan Plant Account '#],0),8)+INDEX(PlantAccounts[],MATCH($C13,PlantAccounts[Power Plan Plant Account '#],0),16)+INDEX(PlantAccounts[],MATCH($C13,PlantAccounts[Power Plan Plant Account '#],0),17)))/2))/12)*(INDEX(CurWIPHelper[],1,MATCH(AZ$4,CurWIPHelper[#Headers],0)))*(INDEX(PlantAccounts[],MATCH($C13,PlantAccounts[Power Plan Plant Account '#],0),7))</f>
        <v>0</v>
      </c>
      <c r="CO13" s="59">
        <f t="shared" si="3"/>
        <v>0</v>
      </c>
      <c r="CQ13" s="59">
        <f>INDEX(PlantAccounts[],MATCH($C13,PlantAccounts[Power Plan Plant Account '#],0),12)*(INDEX(CurWIPHelper[],1,MATCH(AO$4,CurWIPHelper[#Headers],0)))*(INDEX(PlantAccounts[],MATCH($C13,PlantAccounts[Power Plan Plant Account '#],0),7)/12)*0.5</f>
        <v>0</v>
      </c>
      <c r="CR13" s="59">
        <f>INDEX(PlantAccounts[],MATCH($C13,PlantAccounts[Power Plan Plant Account '#],0),12)*(INDEX(CurWIPHelper[],1,MATCH(AP$4,CurWIPHelper[#Headers],0)))*(INDEX(PlantAccounts[],MATCH($C13,PlantAccounts[Power Plan Plant Account '#],0),7)/12)*0.5</f>
        <v>0</v>
      </c>
      <c r="CS13" s="59">
        <f>INDEX(PlantAccounts[],MATCH($C13,PlantAccounts[Power Plan Plant Account '#],0),12)*(INDEX(CurWIPHelper[],1,MATCH(AQ$4,CurWIPHelper[#Headers],0)))*(INDEX(PlantAccounts[],MATCH($C13,PlantAccounts[Power Plan Plant Account '#],0),7)/12)*0.5</f>
        <v>0</v>
      </c>
      <c r="CT13" s="59">
        <f>INDEX(PlantAccounts[],MATCH($C13,PlantAccounts[Power Plan Plant Account '#],0),12)*(INDEX(CurWIPHelper[],1,MATCH(AR$4,CurWIPHelper[#Headers],0)))*(INDEX(PlantAccounts[],MATCH($C13,PlantAccounts[Power Plan Plant Account '#],0),7)/12)*0.5</f>
        <v>0</v>
      </c>
      <c r="CU13" s="59">
        <f>INDEX(PlantAccounts[],MATCH($C13,PlantAccounts[Power Plan Plant Account '#],0),12)*(INDEX(CurWIPHelper[],1,MATCH(AS$4,CurWIPHelper[#Headers],0)))*(INDEX(PlantAccounts[],MATCH($C13,PlantAccounts[Power Plan Plant Account '#],0),7)/12)*0.5</f>
        <v>0</v>
      </c>
      <c r="CV13" s="59">
        <f>INDEX(PlantAccounts[],MATCH($C13,PlantAccounts[Power Plan Plant Account '#],0),12)*(INDEX(CurWIPHelper[],1,MATCH(AT$4,CurWIPHelper[#Headers],0)))*(INDEX(PlantAccounts[],MATCH($C13,PlantAccounts[Power Plan Plant Account '#],0),7)/12)*0.5</f>
        <v>0</v>
      </c>
      <c r="CW13" s="59">
        <f>INDEX(PlantAccounts[],MATCH($C13,PlantAccounts[Power Plan Plant Account '#],0),12)*(INDEX(CurWIPHelper[],1,MATCH(AU$4,CurWIPHelper[#Headers],0)))*(INDEX(PlantAccounts[],MATCH($C13,PlantAccounts[Power Plan Plant Account '#],0),7)/12)*0.5</f>
        <v>0</v>
      </c>
      <c r="CX13" s="59">
        <f>INDEX(PlantAccounts[],MATCH($C13,PlantAccounts[Power Plan Plant Account '#],0),12)*(INDEX(CurWIPHelper[],1,MATCH(AV$4,CurWIPHelper[#Headers],0)))*(INDEX(PlantAccounts[],MATCH($C13,PlantAccounts[Power Plan Plant Account '#],0),7)/12)*0.5</f>
        <v>0</v>
      </c>
      <c r="CY13" s="59">
        <f>INDEX(PlantAccounts[],MATCH($C13,PlantAccounts[Power Plan Plant Account '#],0),12)*(INDEX(CurWIPHelper[],1,MATCH(AW$4,CurWIPHelper[#Headers],0)))*(INDEX(PlantAccounts[],MATCH($C13,PlantAccounts[Power Plan Plant Account '#],0),7)/12)*0.5</f>
        <v>0</v>
      </c>
      <c r="CZ13" s="59">
        <f>INDEX(PlantAccounts[],MATCH($C13,PlantAccounts[Power Plan Plant Account '#],0),12)*(INDEX(CurWIPHelper[],1,MATCH(AX$4,CurWIPHelper[#Headers],0)))*(INDEX(PlantAccounts[],MATCH($C13,PlantAccounts[Power Plan Plant Account '#],0),7)/12)*0.5</f>
        <v>0</v>
      </c>
      <c r="DA13" s="59">
        <f>INDEX(PlantAccounts[],MATCH($C13,PlantAccounts[Power Plan Plant Account '#],0),12)*(INDEX(CurWIPHelper[],1,MATCH(AY$4,CurWIPHelper[#Headers],0)))*(INDEX(PlantAccounts[],MATCH($C13,PlantAccounts[Power Plan Plant Account '#],0),7)/12)*0.5</f>
        <v>0</v>
      </c>
      <c r="DB13" s="59">
        <f>INDEX(PlantAccounts[],MATCH($C13,PlantAccounts[Power Plan Plant Account '#],0),12)*(INDEX(CurWIPHelper[],1,MATCH(AZ$4,CurWIPHelper[#Headers],0)))*(INDEX(PlantAccounts[],MATCH($C13,PlantAccounts[Power Plan Plant Account '#],0),7)/12)*0.5</f>
        <v>0</v>
      </c>
      <c r="DC13" s="59">
        <f t="shared" si="4"/>
        <v>0</v>
      </c>
      <c r="DE13" s="59">
        <f t="shared" si="5"/>
        <v>0</v>
      </c>
    </row>
    <row r="14" spans="1:109">
      <c r="A14" t="s">
        <v>58</v>
      </c>
      <c r="B14" t="s">
        <v>63</v>
      </c>
      <c r="C14">
        <v>40204</v>
      </c>
      <c r="D14">
        <v>40204</v>
      </c>
      <c r="E14" s="130"/>
      <c r="F14" s="113">
        <f>INDEX(PlantAccounts[],MATCH($C14,PlantAccounts[Power Plan Plant Account '#],0),8)</f>
        <v>494760.59</v>
      </c>
      <c r="G14" s="7">
        <f>INDEX(PlantAccounts[],MATCH($C14,PlantAccounts[Power Plan Plant Account '#],0),14)</f>
        <v>0</v>
      </c>
      <c r="H14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4" s="7"/>
      <c r="J14" s="7">
        <f t="shared" si="0"/>
        <v>0</v>
      </c>
      <c r="K14" s="7">
        <v>0</v>
      </c>
      <c r="L14" s="7">
        <f>INDEX(PlantAccounts[],MATCH($C14,PlantAccounts[Power Plan Plant Account '#],0),11)</f>
        <v>0</v>
      </c>
      <c r="M14" s="7">
        <f t="shared" si="1"/>
        <v>0</v>
      </c>
      <c r="O14" s="35">
        <f>INDEX(CurCloseProf[],MATCH(PlantAccountsQuery[[#This Row],[Reg/Unreg]],CurCloseProf[R/NR],0),MATCH(O$9,CurCloseProf[#Headers],0))*($J14+$M14)</f>
        <v>0</v>
      </c>
      <c r="P14" s="35">
        <f>INDEX(CurCloseProf[],MATCH(PlantAccountsQuery[[#This Row],[Reg/Unreg]],CurCloseProf[R/NR],0),MATCH(P$9,CurCloseProf[#Headers],0))*($J14+$M14)</f>
        <v>0</v>
      </c>
      <c r="Q14" s="35">
        <f>INDEX(CurCloseProf[],MATCH(PlantAccountsQuery[[#This Row],[Reg/Unreg]],CurCloseProf[R/NR],0),MATCH(Q$9,CurCloseProf[#Headers],0))*($J14+$M14)</f>
        <v>0</v>
      </c>
      <c r="R14" s="35">
        <f>INDEX(CurCloseProf[],MATCH(PlantAccountsQuery[[#This Row],[Reg/Unreg]],CurCloseProf[R/NR],0),MATCH(R$9,CurCloseProf[#Headers],0))*($J14+$M14)</f>
        <v>0</v>
      </c>
      <c r="S14" s="35">
        <f>INDEX(CurCloseProf[],MATCH(PlantAccountsQuery[[#This Row],[Reg/Unreg]],CurCloseProf[R/NR],0),MATCH(S$9,CurCloseProf[#Headers],0))*($J14+$M14)</f>
        <v>0</v>
      </c>
      <c r="T14" s="35">
        <f>INDEX(CurCloseProf[],MATCH(PlantAccountsQuery[[#This Row],[Reg/Unreg]],CurCloseProf[R/NR],0),MATCH(T$9,CurCloseProf[#Headers],0))*($J14+$M14)</f>
        <v>0</v>
      </c>
      <c r="U14" s="35">
        <f>INDEX(CurCloseProf[],MATCH(PlantAccountsQuery[[#This Row],[Reg/Unreg]],CurCloseProf[R/NR],0),MATCH(U$9,CurCloseProf[#Headers],0))*($J14+$M14)</f>
        <v>0</v>
      </c>
      <c r="V14" s="35">
        <f>INDEX(CurCloseProf[],MATCH(PlantAccountsQuery[[#This Row],[Reg/Unreg]],CurCloseProf[R/NR],0),MATCH(V$9,CurCloseProf[#Headers],0))*($J14+$M14)</f>
        <v>0</v>
      </c>
      <c r="W14" s="35">
        <f>INDEX(CurCloseProf[],MATCH(PlantAccountsQuery[[#This Row],[Reg/Unreg]],CurCloseProf[R/NR],0),MATCH(W$9,CurCloseProf[#Headers],0))*($J14+$M14)</f>
        <v>0</v>
      </c>
      <c r="X14" s="35">
        <f>INDEX(CurCloseProf[],MATCH(PlantAccountsQuery[[#This Row],[Reg/Unreg]],CurCloseProf[R/NR],0),MATCH(X$9,CurCloseProf[#Headers],0))*($J14+$M14)</f>
        <v>0</v>
      </c>
      <c r="Y14" s="35">
        <f>INDEX(CurCloseProf[],MATCH(PlantAccountsQuery[[#This Row],[Reg/Unreg]],CurCloseProf[R/NR],0),MATCH(Y$9,CurCloseProf[#Headers],0))*($J14+$M14)</f>
        <v>0</v>
      </c>
      <c r="Z14" s="35">
        <f>INDEX(CurCloseProf[],MATCH(PlantAccountsQuery[[#This Row],[Reg/Unreg]],CurCloseProf[R/NR],0),MATCH(Z$9,CurCloseProf[#Headers],0))*($J14+$M14)</f>
        <v>0</v>
      </c>
      <c r="AB14" s="59">
        <f>IF(INDEX(CurWIPHelper[],1,MATCH(AO$4,$AB$9:$AM$9,0))=0,0,($F14+$O14))</f>
        <v>494760.59</v>
      </c>
      <c r="AC14" s="59">
        <f>IF(INDEX(CurWIPHelper[],1,MATCH(AP$4,$AB$9:$AM$9,0))=0,0,($F14+SUM($O14:P14)))</f>
        <v>494760.59</v>
      </c>
      <c r="AD14" s="59">
        <f>IF(INDEX(CurWIPHelper[],1,MATCH(AQ$4,$AB$9:$AM$9,0))=0,0,($F14+SUM($O14:Q14)))</f>
        <v>494760.59</v>
      </c>
      <c r="AE14" s="59">
        <f>IF(INDEX(CurWIPHelper[],1,MATCH(AR$4,$AB$9:$AM$9,0))=0,0,($F14+SUM($O14:R14)))</f>
        <v>494760.59</v>
      </c>
      <c r="AF14" s="59">
        <f>IF(INDEX(CurWIPHelper[],1,MATCH(AS$4,$AB$9:$AM$9,0))=0,0,($F14+SUM($O14:S14)))</f>
        <v>494760.59</v>
      </c>
      <c r="AG14" s="59">
        <f>IF(INDEX(CurWIPHelper[],1,MATCH(AT$4,$AB$9:$AM$9,0))=0,0,($F14+SUM($O14:T14)))</f>
        <v>494760.59</v>
      </c>
      <c r="AH14" s="59">
        <f>IF(INDEX(CurWIPHelper[],1,MATCH(AU$4,$AB$9:$AM$9,0))=0,0,($F14+SUM($O14:U14)))</f>
        <v>494760.59</v>
      </c>
      <c r="AI14" s="59">
        <f>IF(INDEX(CurWIPHelper[],1,MATCH(AV$4,$AB$9:$AM$9,0))=0,0,($F14+SUM($O14:V14)))</f>
        <v>494760.59</v>
      </c>
      <c r="AJ14" s="59">
        <f>IF(INDEX(CurWIPHelper[],1,MATCH(AW$4,$AB$9:$AM$9,0))=0,0,($F14+SUM($O14:W14)))</f>
        <v>494760.59</v>
      </c>
      <c r="AK14" s="59">
        <f>IF(INDEX(CurWIPHelper[],1,MATCH(AX$4,$AB$9:$AM$9,0))=0,0,($F14+SUM($O14:X14)))</f>
        <v>494760.59</v>
      </c>
      <c r="AL14" s="59">
        <f>IF(INDEX(CurWIPHelper[],1,MATCH(AY$4,$AB$9:$AM$9,0))=0,0,($F14+SUM($O14:Y14)))</f>
        <v>494760.59</v>
      </c>
      <c r="AM14" s="59">
        <f>IF(INDEX(CurWIPHelper[],1,MATCH(AZ$4,$AB$9:$AM$9,0))=0,0,($F14+SUM($O14:Z14)))</f>
        <v>494760.59</v>
      </c>
      <c r="AO14" s="35">
        <f>IF(INDEX(CurWIPHelper[],1,MATCH(AO$4,CurWIPHelper[#Headers],0))=0,0,
     IF(AB14&gt;0,
        (IF(
             ((INDEX(PlantAccounts[],MATCH($C14,PlantAccounts[Power Plan Plant Account '#],0),7)/12)
                   *(AB14)
                   *(INDEX(CurWIPHelper[],1,MATCH(AO$4,CurWIPHelper[#Headers],0)))
                   +(INDEX(PlantAccounts[],MATCH($C14,PlantAccounts[Power Plan Plant Account '#],0),9))
                   )&gt;AB14,
              IF((INDEX(PlantAccounts[],MATCH($C14,PlantAccounts[Power Plan Plant Account '#],0),7))=0,0,AB14-(INDEX(PlantAccounts[],MATCH($C14,PlantAccounts[Power Plan Plant Account '#],0),9))),
             (INDEX(PlantAccounts[],MATCH($C14,PlantAccounts[Power Plan Plant Account '#],0),7)/12)*AB14*(INDEX(CurWIPHelper[],1,MATCH(AO$4,CurWIPHelper[#Headers],0))))
        ),
          IF(AB14=0,0,IF(
              ((INDEX(PlantAccounts[],MATCH($C14,PlantAccounts[Power Plan Plant Account '#],0),7)/12)
              *(AB14)
              *(INDEX(CurWIPHelper[],1,MATCH(AO$4,CurWIPHelper[#Headers],0)))
              +(INDEX(PlantAccounts[],MATCH($C14,PlantAccounts[Power Plan Plant Account '#],0),9))
              )&gt;AB14,
         (INDEX(PlantAccounts[],MATCH($C14,PlantAccounts[Power Plan Plant Account '#],0),7)/12)*AB14*(INDEX(CurWIPHelper[],1,MATCH(AO$4,CurWIPHelper[#Headers],0))),
         AB14-(INDEX(PlantAccounts[],MATCH($C14,PlantAccounts[Power Plan Plant Account '#],0),9))
    ))
)
)</f>
        <v>0</v>
      </c>
      <c r="AP14" s="35">
        <f>IF(INDEX(CurWIPHelper[],1,MATCH(AP$4,CurWIPHelper[#Headers],0))=0,0,
     IF(AC14&gt;0,
        (IF(
             ((INDEX(PlantAccounts[],MATCH($C14,PlantAccounts[Power Plan Plant Account '#],0),7)/12)
                   *(AC14)
                   *(INDEX(CurWIPHelper[],1,MATCH(AP$4,CurWIPHelper[#Headers],0)))
                   +(INDEX(PlantAccounts[],MATCH($C14,PlantAccounts[Power Plan Plant Account '#],0),9))
                   +(SUM($AO14:AO14))
                    )&gt;AC14,
              IF((INDEX(PlantAccounts[],MATCH($C14,PlantAccounts[Power Plan Plant Account '#],0),7))=0,0,AC14-(INDEX(PlantAccounts[],MATCH($C14,PlantAccounts[Power Plan Plant Account '#],0),9))-SUM($AO14:AO14)),
             (INDEX(PlantAccounts[],MATCH($C14,PlantAccounts[Power Plan Plant Account '#],0),7)/12)*AC14*(INDEX(CurWIPHelper[],1,MATCH(AP$4,CurWIPHelper[#Headers],0))))
        ),
        IF(AC14=0,0,IF(
              ((INDEX(PlantAccounts[],MATCH($C14,PlantAccounts[Power Plan Plant Account '#],0),7)/12)
              *(AC14)
              *(INDEX(CurWIPHelper[],1,MATCH(AP$4,CurWIPHelper[#Headers],0)))
              +(INDEX(PlantAccounts[],MATCH($C14,PlantAccounts[Power Plan Plant Account '#],0),9))
              +(SUM($AO14:AO14))
              )&gt;AC14,
         (INDEX(PlantAccounts[],MATCH($C14,PlantAccounts[Power Plan Plant Account '#],0),7)/12)*AC14*(INDEX(CurWIPHelper[],1,MATCH(AP$4,CurWIPHelper[#Headers],0))),
         AC14-(INDEX(PlantAccounts[],MATCH($C14,PlantAccounts[Power Plan Plant Account '#],0),9))-(SUM($AO14:AO14))
    ))
)
)</f>
        <v>0</v>
      </c>
      <c r="AQ14" s="35">
        <f>IF(INDEX(CurWIPHelper[],1,MATCH(AQ$4,CurWIPHelper[#Headers],0))=0,0,
     IF(AD14&gt;0,
        (IF(
             ((INDEX(PlantAccounts[],MATCH($C14,PlantAccounts[Power Plan Plant Account '#],0),7)/12)
                   *(AD14)
                   *(INDEX(CurWIPHelper[],1,MATCH(AQ$4,CurWIPHelper[#Headers],0)))
                   +(INDEX(PlantAccounts[],MATCH($C14,PlantAccounts[Power Plan Plant Account '#],0),9))
                   +(SUM($AO14:AP14))
                    )&gt;AD14,
              IF((INDEX(PlantAccounts[],MATCH($C14,PlantAccounts[Power Plan Plant Account '#],0),7))=0,0,AD14-(INDEX(PlantAccounts[],MATCH($C14,PlantAccounts[Power Plan Plant Account '#],0),9))-SUM($AO14:AP14)),
             (INDEX(PlantAccounts[],MATCH($C14,PlantAccounts[Power Plan Plant Account '#],0),7)/12)*AD14*(INDEX(CurWIPHelper[],1,MATCH(AQ$4,CurWIPHelper[#Headers],0))))
        ),
        IF(AD14=0,0,IF(
              ((INDEX(PlantAccounts[],MATCH($C14,PlantAccounts[Power Plan Plant Account '#],0),7)/12)
              *(AD14)
              *(INDEX(CurWIPHelper[],1,MATCH(AQ$4,CurWIPHelper[#Headers],0)))
              +(INDEX(PlantAccounts[],MATCH($C14,PlantAccounts[Power Plan Plant Account '#],0),9))
              +(SUM($AO14:AP14))
              )&gt;AD14,
         (INDEX(PlantAccounts[],MATCH($C14,PlantAccounts[Power Plan Plant Account '#],0),7)/12)*AD14*(INDEX(CurWIPHelper[],1,MATCH(AQ$4,CurWIPHelper[#Headers],0))),
         AD14-(INDEX(PlantAccounts[],MATCH($C14,PlantAccounts[Power Plan Plant Account '#],0),9))-(SUM($AO14:AP14))
    ))
)
)</f>
        <v>0</v>
      </c>
      <c r="AR14" s="35">
        <f>IF(INDEX(CurWIPHelper[],1,MATCH(AR$4,CurWIPHelper[#Headers],0))=0,0,
     IF(AE14&gt;0,
        (IF(
             ((INDEX(PlantAccounts[],MATCH($C14,PlantAccounts[Power Plan Plant Account '#],0),7)/12)
                   *(AE14)
                   *(INDEX(CurWIPHelper[],1,MATCH(AR$4,CurWIPHelper[#Headers],0)))
                   +(INDEX(PlantAccounts[],MATCH($C14,PlantAccounts[Power Plan Plant Account '#],0),9))
                   +(SUM($AO14:AQ14))
                    )&gt;AE14,
              IF((INDEX(PlantAccounts[],MATCH($C14,PlantAccounts[Power Plan Plant Account '#],0),7))=0,0,AE14-(INDEX(PlantAccounts[],MATCH($C14,PlantAccounts[Power Plan Plant Account '#],0),9))-SUM($AO14:AQ14)),
             (INDEX(PlantAccounts[],MATCH($C14,PlantAccounts[Power Plan Plant Account '#],0),7)/12)*AE14*(INDEX(CurWIPHelper[],1,MATCH(AR$4,CurWIPHelper[#Headers],0))))
        ),
        IF(AE14=0,0,IF(
              ((INDEX(PlantAccounts[],MATCH($C14,PlantAccounts[Power Plan Plant Account '#],0),7)/12)
              *(AE14)
              *(INDEX(CurWIPHelper[],1,MATCH(AR$4,CurWIPHelper[#Headers],0)))
              +(INDEX(PlantAccounts[],MATCH($C14,PlantAccounts[Power Plan Plant Account '#],0),9))
              +(SUM($AO14:AQ14))
              )&gt;AE14,
         (INDEX(PlantAccounts[],MATCH($C14,PlantAccounts[Power Plan Plant Account '#],0),7)/12)*AE14*(INDEX(CurWIPHelper[],1,MATCH(AR$4,CurWIPHelper[#Headers],0))),
         AE14-(INDEX(PlantAccounts[],MATCH($C14,PlantAccounts[Power Plan Plant Account '#],0),9))-(SUM($AO14:AQ14))
    ))
)
)</f>
        <v>0</v>
      </c>
      <c r="AS14" s="35">
        <f>IF(INDEX(CurWIPHelper[],1,MATCH(AS$4,CurWIPHelper[#Headers],0))=0,0,
     IF(AF14&gt;0,
        (IF(
             ((INDEX(PlantAccounts[],MATCH($C14,PlantAccounts[Power Plan Plant Account '#],0),7)/12)
                   *(AF14)
                   *(INDEX(CurWIPHelper[],1,MATCH(AS$4,CurWIPHelper[#Headers],0)))
                   +(INDEX(PlantAccounts[],MATCH($C14,PlantAccounts[Power Plan Plant Account '#],0),9))
                   +(SUM($AO14:AR14))
                    )&gt;AF14,
              IF((INDEX(PlantAccounts[],MATCH($C14,PlantAccounts[Power Plan Plant Account '#],0),7))=0,0,AF14-(INDEX(PlantAccounts[],MATCH($C14,PlantAccounts[Power Plan Plant Account '#],0),9))-SUM($AO14:AR14)),
             (INDEX(PlantAccounts[],MATCH($C14,PlantAccounts[Power Plan Plant Account '#],0),7)/12)*AF14*(INDEX(CurWIPHelper[],1,MATCH(AS$4,CurWIPHelper[#Headers],0))))
        ),
        IF(AF14=0,0,IF(
              ((INDEX(PlantAccounts[],MATCH($C14,PlantAccounts[Power Plan Plant Account '#],0),7)/12)
              *(AF14)
              *(INDEX(CurWIPHelper[],1,MATCH(AS$4,CurWIPHelper[#Headers],0)))
              +(INDEX(PlantAccounts[],MATCH($C14,PlantAccounts[Power Plan Plant Account '#],0),9))
              +(SUM($AO14:AR14))
              )&gt;AF14,
         (INDEX(PlantAccounts[],MATCH($C14,PlantAccounts[Power Plan Plant Account '#],0),7)/12)*AF14*(INDEX(CurWIPHelper[],1,MATCH(AS$4,CurWIPHelper[#Headers],0))),
         AF14-(INDEX(PlantAccounts[],MATCH($C14,PlantAccounts[Power Plan Plant Account '#],0),9))-(SUM($AO14:AR14))
    ))
)
)</f>
        <v>0</v>
      </c>
      <c r="AT14" s="35">
        <f>IF(INDEX(CurWIPHelper[],1,MATCH(AT$4,CurWIPHelper[#Headers],0))=0,0,
     IF(AG14&gt;0,
        (IF(
             ((INDEX(PlantAccounts[],MATCH($C14,PlantAccounts[Power Plan Plant Account '#],0),7)/12)
                   *(AG14)
                   *(INDEX(CurWIPHelper[],1,MATCH(AT$4,CurWIPHelper[#Headers],0)))
                   +(INDEX(PlantAccounts[],MATCH($C14,PlantAccounts[Power Plan Plant Account '#],0),9))
                   +(SUM($AO14:AS14))
                    )&gt;AG14,
              IF((INDEX(PlantAccounts[],MATCH($C14,PlantAccounts[Power Plan Plant Account '#],0),7))=0,0,AG14-(INDEX(PlantAccounts[],MATCH($C14,PlantAccounts[Power Plan Plant Account '#],0),9))-SUM($AO14:AS14)),
             (INDEX(PlantAccounts[],MATCH($C14,PlantAccounts[Power Plan Plant Account '#],0),7)/12)*AG14*(INDEX(CurWIPHelper[],1,MATCH(AT$4,CurWIPHelper[#Headers],0))))
        ),
        IF(AG14=0,0,IF(
              ((INDEX(PlantAccounts[],MATCH($C14,PlantAccounts[Power Plan Plant Account '#],0),7)/12)
              *(AG14)
              *(INDEX(CurWIPHelper[],1,MATCH(AT$4,CurWIPHelper[#Headers],0)))
              +(INDEX(PlantAccounts[],MATCH($C14,PlantAccounts[Power Plan Plant Account '#],0),9))
              +(SUM($AO14:AS14))
              )&gt;AG14,
         (INDEX(PlantAccounts[],MATCH($C14,PlantAccounts[Power Plan Plant Account '#],0),7)/12)*AG14*(INDEX(CurWIPHelper[],1,MATCH(AT$4,CurWIPHelper[#Headers],0))),
         AG14-(INDEX(PlantAccounts[],MATCH($C14,PlantAccounts[Power Plan Plant Account '#],0),9))-(SUM($AO14:AS14))
    ))
)
)</f>
        <v>0</v>
      </c>
      <c r="AU14" s="35">
        <f>IF(INDEX(CurWIPHelper[],1,MATCH(AU$4,CurWIPHelper[#Headers],0))=0,0,
     IF(AH14&gt;0,
        (IF(
             ((INDEX(PlantAccounts[],MATCH($C14,PlantAccounts[Power Plan Plant Account '#],0),7)/12)
                   *(AH14)
                   *(INDEX(CurWIPHelper[],1,MATCH(AU$4,CurWIPHelper[#Headers],0)))
                   +(INDEX(PlantAccounts[],MATCH($C14,PlantAccounts[Power Plan Plant Account '#],0),9))
                   +(SUM($AO14:AT14))
                    )&gt;AH14,
              IF((INDEX(PlantAccounts[],MATCH($C14,PlantAccounts[Power Plan Plant Account '#],0),7))=0,0,AH14-(INDEX(PlantAccounts[],MATCH($C14,PlantAccounts[Power Plan Plant Account '#],0),9))-SUM($AO14:AT14)),
             (INDEX(PlantAccounts[],MATCH($C14,PlantAccounts[Power Plan Plant Account '#],0),7)/12)*AH14*(INDEX(CurWIPHelper[],1,MATCH(AU$4,CurWIPHelper[#Headers],0))))
        ),
        IF(AH14=0,0,IF(
              ((INDEX(PlantAccounts[],MATCH($C14,PlantAccounts[Power Plan Plant Account '#],0),7)/12)
              *(AH14)
              *(INDEX(CurWIPHelper[],1,MATCH(AU$4,CurWIPHelper[#Headers],0)))
              +(INDEX(PlantAccounts[],MATCH($C14,PlantAccounts[Power Plan Plant Account '#],0),9))
              +(SUM($AO14:AT14))
              )&gt;AH14,
         (INDEX(PlantAccounts[],MATCH($C14,PlantAccounts[Power Plan Plant Account '#],0),7)/12)*AH14*(INDEX(CurWIPHelper[],1,MATCH(AU$4,CurWIPHelper[#Headers],0))),
         AH14-(INDEX(PlantAccounts[],MATCH($C14,PlantAccounts[Power Plan Plant Account '#],0),9))-(SUM($AO14:AT14))
    ))
)
)</f>
        <v>0</v>
      </c>
      <c r="AV14" s="35">
        <f>IF(INDEX(CurWIPHelper[],1,MATCH(AV$4,CurWIPHelper[#Headers],0))=0,0,
     IF(AI14&gt;0,
        (IF(
             ((INDEX(PlantAccounts[],MATCH($C14,PlantAccounts[Power Plan Plant Account '#],0),7)/12)
                   *(AI14)
                   *(INDEX(CurWIPHelper[],1,MATCH(AV$4,CurWIPHelper[#Headers],0)))
                   +(INDEX(PlantAccounts[],MATCH($C14,PlantAccounts[Power Plan Plant Account '#],0),9))
                   +(SUM($AO14:AU14))
                    )&gt;AI14,
              IF((INDEX(PlantAccounts[],MATCH($C14,PlantAccounts[Power Plan Plant Account '#],0),7))=0,0,AI14-(INDEX(PlantAccounts[],MATCH($C14,PlantAccounts[Power Plan Plant Account '#],0),9))-SUM($AO14:AU14)),
             (INDEX(PlantAccounts[],MATCH($C14,PlantAccounts[Power Plan Plant Account '#],0),7)/12)*AI14*(INDEX(CurWIPHelper[],1,MATCH(AV$4,CurWIPHelper[#Headers],0))))
        ),
        IF(AI14=0,0,IF(
              ((INDEX(PlantAccounts[],MATCH($C14,PlantAccounts[Power Plan Plant Account '#],0),7)/12)
              *(AI14)
              *(INDEX(CurWIPHelper[],1,MATCH(AV$4,CurWIPHelper[#Headers],0)))
              +(INDEX(PlantAccounts[],MATCH($C14,PlantAccounts[Power Plan Plant Account '#],0),9))
              +(SUM($AO14:AU14))
              )&gt;AI14,
         (INDEX(PlantAccounts[],MATCH($C14,PlantAccounts[Power Plan Plant Account '#],0),7)/12)*AI14*(INDEX(CurWIPHelper[],1,MATCH(AV$4,CurWIPHelper[#Headers],0))),
         AI14-(INDEX(PlantAccounts[],MATCH($C14,PlantAccounts[Power Plan Plant Account '#],0),9))-(SUM($AO14:AU14))
    ))
)
)</f>
        <v>0</v>
      </c>
      <c r="AW14" s="35">
        <f>IF(INDEX(CurWIPHelper[],1,MATCH(AW$4,CurWIPHelper[#Headers],0))=0,0,
     IF(AJ14&gt;0,
        (IF(
             ((INDEX(PlantAccounts[],MATCH($C14,PlantAccounts[Power Plan Plant Account '#],0),7)/12)
                   *(AJ14)
                   *(INDEX(CurWIPHelper[],1,MATCH(AW$4,CurWIPHelper[#Headers],0)))
                   +(INDEX(PlantAccounts[],MATCH($C14,PlantAccounts[Power Plan Plant Account '#],0),9))
                   +(SUM($AO14:AV14))
                    )&gt;AJ14,
              IF((INDEX(PlantAccounts[],MATCH($C14,PlantAccounts[Power Plan Plant Account '#],0),7))=0,0,AJ14-(INDEX(PlantAccounts[],MATCH($C14,PlantAccounts[Power Plan Plant Account '#],0),9))-SUM($AO14:AV14)),
             (INDEX(PlantAccounts[],MATCH($C14,PlantAccounts[Power Plan Plant Account '#],0),7)/12)*AJ14*(INDEX(CurWIPHelper[],1,MATCH(AW$4,CurWIPHelper[#Headers],0))))
        ),
        IF(AJ14=0,0,IF(
              ((INDEX(PlantAccounts[],MATCH($C14,PlantAccounts[Power Plan Plant Account '#],0),7)/12)
              *(AJ14)
              *(INDEX(CurWIPHelper[],1,MATCH(AW$4,CurWIPHelper[#Headers],0)))
              +(INDEX(PlantAccounts[],MATCH($C14,PlantAccounts[Power Plan Plant Account '#],0),9))
              +(SUM($AO14:AV14))
              )&gt;AJ14,
         (INDEX(PlantAccounts[],MATCH($C14,PlantAccounts[Power Plan Plant Account '#],0),7)/12)*AJ14*(INDEX(CurWIPHelper[],1,MATCH(AW$4,CurWIPHelper[#Headers],0))),
         AJ14-(INDEX(PlantAccounts[],MATCH($C14,PlantAccounts[Power Plan Plant Account '#],0),9))-(SUM($AO14:AV14))
    ))
)
)</f>
        <v>0</v>
      </c>
      <c r="AX14" s="35">
        <f>IF(INDEX(CurWIPHelper[],1,MATCH(AX$4,CurWIPHelper[#Headers],0))=0,0,
     IF(AK14&gt;0,
        (IF(
             ((INDEX(PlantAccounts[],MATCH($C14,PlantAccounts[Power Plan Plant Account '#],0),7)/12)
                   *(AK14)
                   *(INDEX(CurWIPHelper[],1,MATCH(AX$4,CurWIPHelper[#Headers],0)))
                   +(INDEX(PlantAccounts[],MATCH($C14,PlantAccounts[Power Plan Plant Account '#],0),9))
                   +(SUM($AO14:AW14))
                    )&gt;AK14,
              IF((INDEX(PlantAccounts[],MATCH($C14,PlantAccounts[Power Plan Plant Account '#],0),7))=0,0,AK14-(INDEX(PlantAccounts[],MATCH($C14,PlantAccounts[Power Plan Plant Account '#],0),9))-SUM($AO14:AW14)),
             (INDEX(PlantAccounts[],MATCH($C14,PlantAccounts[Power Plan Plant Account '#],0),7)/12)*AK14*(INDEX(CurWIPHelper[],1,MATCH(AX$4,CurWIPHelper[#Headers],0))))
        ),
        IF(AK14=0,0,IF(
              ((INDEX(PlantAccounts[],MATCH($C14,PlantAccounts[Power Plan Plant Account '#],0),7)/12)
              *(AK14)
              *(INDEX(CurWIPHelper[],1,MATCH(AX$4,CurWIPHelper[#Headers],0)))
              +(INDEX(PlantAccounts[],MATCH($C14,PlantAccounts[Power Plan Plant Account '#],0),9))
              +(SUM($AO14:AW14))
              )&gt;AK14,
         (INDEX(PlantAccounts[],MATCH($C14,PlantAccounts[Power Plan Plant Account '#],0),7)/12)*AK14*(INDEX(CurWIPHelper[],1,MATCH(AX$4,CurWIPHelper[#Headers],0))),
         AK14-(INDEX(PlantAccounts[],MATCH($C14,PlantAccounts[Power Plan Plant Account '#],0),9))-(SUM($AO14:AW14))
    ))
)
)</f>
        <v>0</v>
      </c>
      <c r="AY14" s="35">
        <f>IF(INDEX(CurWIPHelper[],1,MATCH(AY$4,CurWIPHelper[#Headers],0))=0,0,
     IF(AL14&gt;0,
        (IF(
             ((INDEX(PlantAccounts[],MATCH($C14,PlantAccounts[Power Plan Plant Account '#],0),7)/12)
                   *(AL14)
                   *(INDEX(CurWIPHelper[],1,MATCH(AY$4,CurWIPHelper[#Headers],0)))
                   +(INDEX(PlantAccounts[],MATCH($C14,PlantAccounts[Power Plan Plant Account '#],0),9))
                   +(SUM($AO14:AX14))
                    )&gt;AL14,
              IF((INDEX(PlantAccounts[],MATCH($C14,PlantAccounts[Power Plan Plant Account '#],0),7))=0,0,AL14-(INDEX(PlantAccounts[],MATCH($C14,PlantAccounts[Power Plan Plant Account '#],0),9))-SUM($AO14:AX14)),
             (INDEX(PlantAccounts[],MATCH($C14,PlantAccounts[Power Plan Plant Account '#],0),7)/12)*AL14*(INDEX(CurWIPHelper[],1,MATCH(AY$4,CurWIPHelper[#Headers],0))))
        ),
        IF(AL14=0,0,IF(
              ((INDEX(PlantAccounts[],MATCH($C14,PlantAccounts[Power Plan Plant Account '#],0),7)/12)
              *(AL14)
              *(INDEX(CurWIPHelper[],1,MATCH(AY$4,CurWIPHelper[#Headers],0)))
              +(INDEX(PlantAccounts[],MATCH($C14,PlantAccounts[Power Plan Plant Account '#],0),9))
              +(SUM($AO14:AX14))
              )&gt;AL14,
         (INDEX(PlantAccounts[],MATCH($C14,PlantAccounts[Power Plan Plant Account '#],0),7)/12)*AL14*(INDEX(CurWIPHelper[],1,MATCH(AY$4,CurWIPHelper[#Headers],0))),
         AL14-(INDEX(PlantAccounts[],MATCH($C14,PlantAccounts[Power Plan Plant Account '#],0),9))-(SUM($AO14:AX14))
    ))
)
)</f>
        <v>0</v>
      </c>
      <c r="AZ14" s="35">
        <f>IF(INDEX(CurWIPHelper[],1,MATCH(AZ$4,CurWIPHelper[#Headers],0))=0,0,
     IF(AM14&gt;0,
        (IF(
             ((INDEX(PlantAccounts[],MATCH($C14,PlantAccounts[Power Plan Plant Account '#],0),7)/12)
                   *(AM14)
                   *(INDEX(CurWIPHelper[],1,MATCH(AZ$4,CurWIPHelper[#Headers],0)))
                   +(INDEX(PlantAccounts[],MATCH($C14,PlantAccounts[Power Plan Plant Account '#],0),9))
                   +(SUM($AO14:AY14))
                    )&gt;AM14,
              IF((INDEX(PlantAccounts[],MATCH($C14,PlantAccounts[Power Plan Plant Account '#],0),7))=0,0,AM14-(INDEX(PlantAccounts[],MATCH($C14,PlantAccounts[Power Plan Plant Account '#],0),9))-SUM($AO14:AY14)),
             (INDEX(PlantAccounts[],MATCH($C14,PlantAccounts[Power Plan Plant Account '#],0),7)/12)*AM14*(INDEX(CurWIPHelper[],1,MATCH(AZ$4,CurWIPHelper[#Headers],0))))
        ),
        IF(AM14=0,0,IF(
              ((INDEX(PlantAccounts[],MATCH($C14,PlantAccounts[Power Plan Plant Account '#],0),7)/12)
              *(AM14)
              *(INDEX(CurWIPHelper[],1,MATCH(AZ$4,CurWIPHelper[#Headers],0)))
              +(INDEX(PlantAccounts[],MATCH($C14,PlantAccounts[Power Plan Plant Account '#],0),9))
              +(SUM($AO14:AY14))
              )&gt;AM14,
         (INDEX(PlantAccounts[],MATCH($C14,PlantAccounts[Power Plan Plant Account '#],0),7)/12)*AM14*(INDEX(CurWIPHelper[],1,MATCH(AZ$4,CurWIPHelper[#Headers],0))),
         AM14-(INDEX(PlantAccounts[],MATCH($C14,PlantAccounts[Power Plan Plant Account '#],0),9))-(SUM($AO14:AY14))
    ))
)
)</f>
        <v>0</v>
      </c>
      <c r="BA14" s="59">
        <f t="shared" si="2"/>
        <v>0</v>
      </c>
      <c r="BC14" s="59">
        <f>INDEX(CurCloseProf[],MATCH(PlantAccountsQuery[[#This Row],[Reg/Unreg]],CurCloseProf[R/NR],0),MATCH(BC$9,CurCloseProf[#Headers],0))*($J14)</f>
        <v>0</v>
      </c>
      <c r="BD14" s="59">
        <f>INDEX(CurCloseProf[],MATCH(PlantAccountsQuery[[#This Row],[Reg/Unreg]],CurCloseProf[R/NR],0),MATCH(BD$9,CurCloseProf[#Headers],0))*($J14)</f>
        <v>0</v>
      </c>
      <c r="BE14" s="59">
        <f>INDEX(CurCloseProf[],MATCH(PlantAccountsQuery[[#This Row],[Reg/Unreg]],CurCloseProf[R/NR],0),MATCH(BE$9,CurCloseProf[#Headers],0))*($J14)</f>
        <v>0</v>
      </c>
      <c r="BF14" s="59">
        <f>INDEX(CurCloseProf[],MATCH(PlantAccountsQuery[[#This Row],[Reg/Unreg]],CurCloseProf[R/NR],0),MATCH(BF$9,CurCloseProf[#Headers],0))*($J14)</f>
        <v>0</v>
      </c>
      <c r="BG14" s="59">
        <f>INDEX(CurCloseProf[],MATCH(PlantAccountsQuery[[#This Row],[Reg/Unreg]],CurCloseProf[R/NR],0),MATCH(BG$9,CurCloseProf[#Headers],0))*($J14)</f>
        <v>0</v>
      </c>
      <c r="BH14" s="59">
        <f>INDEX(CurCloseProf[],MATCH(PlantAccountsQuery[[#This Row],[Reg/Unreg]],CurCloseProf[R/NR],0),MATCH(BH$9,CurCloseProf[#Headers],0))*($J14)</f>
        <v>0</v>
      </c>
      <c r="BI14" s="59">
        <f>INDEX(CurCloseProf[],MATCH(PlantAccountsQuery[[#This Row],[Reg/Unreg]],CurCloseProf[R/NR],0),MATCH(BI$9,CurCloseProf[#Headers],0))*($J14)</f>
        <v>0</v>
      </c>
      <c r="BJ14" s="59">
        <f>INDEX(CurCloseProf[],MATCH(PlantAccountsQuery[[#This Row],[Reg/Unreg]],CurCloseProf[R/NR],0),MATCH(BJ$9,CurCloseProf[#Headers],0))*($J14)</f>
        <v>0</v>
      </c>
      <c r="BK14" s="59">
        <f>INDEX(CurCloseProf[],MATCH(PlantAccountsQuery[[#This Row],[Reg/Unreg]],CurCloseProf[R/NR],0),MATCH(BK$9,CurCloseProf[#Headers],0))*($J14)</f>
        <v>0</v>
      </c>
      <c r="BL14" s="59">
        <f>INDEX(CurCloseProf[],MATCH(PlantAccountsQuery[[#This Row],[Reg/Unreg]],CurCloseProf[R/NR],0),MATCH(BL$9,CurCloseProf[#Headers],0))*($J14)</f>
        <v>0</v>
      </c>
      <c r="BM14" s="59">
        <f>INDEX(CurCloseProf[],MATCH(PlantAccountsQuery[[#This Row],[Reg/Unreg]],CurCloseProf[R/NR],0),MATCH(BM$9,CurCloseProf[#Headers],0))*($J14)</f>
        <v>0</v>
      </c>
      <c r="BN14" s="59">
        <f>INDEX(CurCloseProf[],MATCH(PlantAccountsQuery[[#This Row],[Reg/Unreg]],CurCloseProf[R/NR],0),MATCH(BN$9,CurCloseProf[#Headers],0))*($J14)</f>
        <v>0</v>
      </c>
      <c r="BP14" s="59">
        <f>IF(INDEX(CurWIPHelper[],1,MATCH(AO$4,$BP$9:$CA$9,0))=0,0,$BC14)</f>
        <v>0</v>
      </c>
      <c r="BQ14" s="59">
        <f>IF(INDEX(CurWIPHelper[],1,MATCH(AP$4,$BP$9:$CA$9,0))=0,0,(SUM($BC14:BD14)))</f>
        <v>0</v>
      </c>
      <c r="BR14" s="59">
        <f>IF(INDEX(CurWIPHelper[],1,MATCH(AQ$4,$BP$9:$CA$9,0))=0,0,(SUM($BC14:BE14)))</f>
        <v>0</v>
      </c>
      <c r="BS14" s="59">
        <f>IF(INDEX(CurWIPHelper[],1,MATCH(AR$4,$BP$9:$CA$9,0))=0,0,(SUM($BC14:BF14)))</f>
        <v>0</v>
      </c>
      <c r="BT14" s="59">
        <f>IF(INDEX(CurWIPHelper[],1,MATCH(AS$4,$BP$9:$CA$9,0))=0,0,(SUM($BC14:BG14)))</f>
        <v>0</v>
      </c>
      <c r="BU14" s="59">
        <f>IF(INDEX(CurWIPHelper[],1,MATCH(AT$4,$BP$9:$CA$9,0))=0,0,(SUM($BC14:BH14)))</f>
        <v>0</v>
      </c>
      <c r="BV14" s="59">
        <f>IF(INDEX(CurWIPHelper[],1,MATCH(AU$4,$BP$9:$CA$9,0))=0,0,(SUM($BC14:BI14)))</f>
        <v>0</v>
      </c>
      <c r="BW14" s="59">
        <f>IF(INDEX(CurWIPHelper[],1,MATCH(AV$4,$BP$9:$CA$9,0))=0,0,(SUM($BC14:BJ14)))</f>
        <v>0</v>
      </c>
      <c r="BX14" s="59">
        <f>IF(INDEX(CurWIPHelper[],1,MATCH(AW$4,$BP$9:$CA$9,0))=0,0,(SUM($BC14:BK14)))</f>
        <v>0</v>
      </c>
      <c r="BY14" s="59">
        <f>IF(INDEX(CurWIPHelper[],1,MATCH(AX$4,$BP$9:$CA$9,0))=0,0,(SUM($BC14:BL14)))</f>
        <v>0</v>
      </c>
      <c r="BZ14" s="59">
        <f>IF(INDEX(CurWIPHelper[],1,MATCH(AY$4,$BP$9:$CA$9,0))=0,0,(SUM($BC14:BM14)))</f>
        <v>0</v>
      </c>
      <c r="CA14" s="59">
        <f>IF(INDEX(CurWIPHelper[],1,MATCH(AZ$4,$BP$9:$CA$9,0))=0,0,(SUM($BC14:BN14)))</f>
        <v>0</v>
      </c>
      <c r="CC14" s="59">
        <f>((((INDEX(PlantAccounts[],MATCH($C14,PlantAccounts[Power Plan Plant Account '#],0),8)+(INDEX(PlantAccounts[],MATCH($C14,PlantAccounts[Power Plan Plant Account '#],0),8)+INDEX(PlantAccounts[],MATCH($C14,PlantAccounts[Power Plan Plant Account '#],0),16)+INDEX(PlantAccounts[],MATCH($C14,PlantAccounts[Power Plan Plant Account '#],0),17)))/2))/12)*(INDEX(CurWIPHelper[],1,MATCH(AO$4,CurWIPHelper[#Headers],0)))*(INDEX(PlantAccounts[],MATCH($C14,PlantAccounts[Power Plan Plant Account '#],0),7))</f>
        <v>0</v>
      </c>
      <c r="CD14" s="59">
        <f>((((INDEX(PlantAccounts[],MATCH($C14,PlantAccounts[Power Plan Plant Account '#],0),8)+(INDEX(PlantAccounts[],MATCH($C14,PlantAccounts[Power Plan Plant Account '#],0),8)+INDEX(PlantAccounts[],MATCH($C14,PlantAccounts[Power Plan Plant Account '#],0),16)+INDEX(PlantAccounts[],MATCH($C14,PlantAccounts[Power Plan Plant Account '#],0),17)))/2))/12)*(INDEX(CurWIPHelper[],1,MATCH(AP$4,CurWIPHelper[#Headers],0)))*(INDEX(PlantAccounts[],MATCH($C14,PlantAccounts[Power Plan Plant Account '#],0),7))</f>
        <v>0</v>
      </c>
      <c r="CE14" s="59">
        <f>((((INDEX(PlantAccounts[],MATCH($C14,PlantAccounts[Power Plan Plant Account '#],0),8)+(INDEX(PlantAccounts[],MATCH($C14,PlantAccounts[Power Plan Plant Account '#],0),8)+INDEX(PlantAccounts[],MATCH($C14,PlantAccounts[Power Plan Plant Account '#],0),16)+INDEX(PlantAccounts[],MATCH($C14,PlantAccounts[Power Plan Plant Account '#],0),17)))/2))/12)*(INDEX(CurWIPHelper[],1,MATCH(AQ$4,CurWIPHelper[#Headers],0)))*(INDEX(PlantAccounts[],MATCH($C14,PlantAccounts[Power Plan Plant Account '#],0),7))</f>
        <v>0</v>
      </c>
      <c r="CF14" s="59">
        <f>((((INDEX(PlantAccounts[],MATCH($C14,PlantAccounts[Power Plan Plant Account '#],0),8)+(INDEX(PlantAccounts[],MATCH($C14,PlantAccounts[Power Plan Plant Account '#],0),8)+INDEX(PlantAccounts[],MATCH($C14,PlantAccounts[Power Plan Plant Account '#],0),16)+INDEX(PlantAccounts[],MATCH($C14,PlantAccounts[Power Plan Plant Account '#],0),17)))/2))/12)*(INDEX(CurWIPHelper[],1,MATCH(AR$4,CurWIPHelper[#Headers],0)))*(INDEX(PlantAccounts[],MATCH($C14,PlantAccounts[Power Plan Plant Account '#],0),7))</f>
        <v>0</v>
      </c>
      <c r="CG14" s="59">
        <f>((((INDEX(PlantAccounts[],MATCH($C14,PlantAccounts[Power Plan Plant Account '#],0),8)+(INDEX(PlantAccounts[],MATCH($C14,PlantAccounts[Power Plan Plant Account '#],0),8)+INDEX(PlantAccounts[],MATCH($C14,PlantAccounts[Power Plan Plant Account '#],0),16)+INDEX(PlantAccounts[],MATCH($C14,PlantAccounts[Power Plan Plant Account '#],0),17)))/2))/12)*(INDEX(CurWIPHelper[],1,MATCH(AS$4,CurWIPHelper[#Headers],0)))*(INDEX(PlantAccounts[],MATCH($C14,PlantAccounts[Power Plan Plant Account '#],0),7))</f>
        <v>0</v>
      </c>
      <c r="CH14" s="59">
        <f>((((INDEX(PlantAccounts[],MATCH($C14,PlantAccounts[Power Plan Plant Account '#],0),8)+(INDEX(PlantAccounts[],MATCH($C14,PlantAccounts[Power Plan Plant Account '#],0),8)+INDEX(PlantAccounts[],MATCH($C14,PlantAccounts[Power Plan Plant Account '#],0),16)+INDEX(PlantAccounts[],MATCH($C14,PlantAccounts[Power Plan Plant Account '#],0),17)))/2))/12)*(INDEX(CurWIPHelper[],1,MATCH(AT$4,CurWIPHelper[#Headers],0)))*(INDEX(PlantAccounts[],MATCH($C14,PlantAccounts[Power Plan Plant Account '#],0),7))</f>
        <v>0</v>
      </c>
      <c r="CI14" s="59">
        <f>((((INDEX(PlantAccounts[],MATCH($C14,PlantAccounts[Power Plan Plant Account '#],0),8)+(INDEX(PlantAccounts[],MATCH($C14,PlantAccounts[Power Plan Plant Account '#],0),8)+INDEX(PlantAccounts[],MATCH($C14,PlantAccounts[Power Plan Plant Account '#],0),16)+INDEX(PlantAccounts[],MATCH($C14,PlantAccounts[Power Plan Plant Account '#],0),17)))/2))/12)*(INDEX(CurWIPHelper[],1,MATCH(AU$4,CurWIPHelper[#Headers],0)))*(INDEX(PlantAccounts[],MATCH($C14,PlantAccounts[Power Plan Plant Account '#],0),7))</f>
        <v>0</v>
      </c>
      <c r="CJ14" s="59">
        <f>((((INDEX(PlantAccounts[],MATCH($C14,PlantAccounts[Power Plan Plant Account '#],0),8)+(INDEX(PlantAccounts[],MATCH($C14,PlantAccounts[Power Plan Plant Account '#],0),8)+INDEX(PlantAccounts[],MATCH($C14,PlantAccounts[Power Plan Plant Account '#],0),16)+INDEX(PlantAccounts[],MATCH($C14,PlantAccounts[Power Plan Plant Account '#],0),17)))/2))/12)*(INDEX(CurWIPHelper[],1,MATCH(AV$4,CurWIPHelper[#Headers],0)))*(INDEX(PlantAccounts[],MATCH($C14,PlantAccounts[Power Plan Plant Account '#],0),7))</f>
        <v>0</v>
      </c>
      <c r="CK14" s="59">
        <f>((((INDEX(PlantAccounts[],MATCH($C14,PlantAccounts[Power Plan Plant Account '#],0),8)+(INDEX(PlantAccounts[],MATCH($C14,PlantAccounts[Power Plan Plant Account '#],0),8)+INDEX(PlantAccounts[],MATCH($C14,PlantAccounts[Power Plan Plant Account '#],0),16)+INDEX(PlantAccounts[],MATCH($C14,PlantAccounts[Power Plan Plant Account '#],0),17)))/2))/12)*(INDEX(CurWIPHelper[],1,MATCH(AW$4,CurWIPHelper[#Headers],0)))*(INDEX(PlantAccounts[],MATCH($C14,PlantAccounts[Power Plan Plant Account '#],0),7))</f>
        <v>0</v>
      </c>
      <c r="CL14" s="59">
        <f>((((INDEX(PlantAccounts[],MATCH($C14,PlantAccounts[Power Plan Plant Account '#],0),8)+(INDEX(PlantAccounts[],MATCH($C14,PlantAccounts[Power Plan Plant Account '#],0),8)+INDEX(PlantAccounts[],MATCH($C14,PlantAccounts[Power Plan Plant Account '#],0),16)+INDEX(PlantAccounts[],MATCH($C14,PlantAccounts[Power Plan Plant Account '#],0),17)))/2))/12)*(INDEX(CurWIPHelper[],1,MATCH(AX$4,CurWIPHelper[#Headers],0)))*(INDEX(PlantAccounts[],MATCH($C14,PlantAccounts[Power Plan Plant Account '#],0),7))</f>
        <v>0</v>
      </c>
      <c r="CM14" s="59">
        <f>((((INDEX(PlantAccounts[],MATCH($C14,PlantAccounts[Power Plan Plant Account '#],0),8)+(INDEX(PlantAccounts[],MATCH($C14,PlantAccounts[Power Plan Plant Account '#],0),8)+INDEX(PlantAccounts[],MATCH($C14,PlantAccounts[Power Plan Plant Account '#],0),16)+INDEX(PlantAccounts[],MATCH($C14,PlantAccounts[Power Plan Plant Account '#],0),17)))/2))/12)*(INDEX(CurWIPHelper[],1,MATCH(AY$4,CurWIPHelper[#Headers],0)))*(INDEX(PlantAccounts[],MATCH($C14,PlantAccounts[Power Plan Plant Account '#],0),7))</f>
        <v>0</v>
      </c>
      <c r="CN14" s="59">
        <f>((((INDEX(PlantAccounts[],MATCH($C14,PlantAccounts[Power Plan Plant Account '#],0),8)+(INDEX(PlantAccounts[],MATCH($C14,PlantAccounts[Power Plan Plant Account '#],0),8)+INDEX(PlantAccounts[],MATCH($C14,PlantAccounts[Power Plan Plant Account '#],0),16)+INDEX(PlantAccounts[],MATCH($C14,PlantAccounts[Power Plan Plant Account '#],0),17)))/2))/12)*(INDEX(CurWIPHelper[],1,MATCH(AZ$4,CurWIPHelper[#Headers],0)))*(INDEX(PlantAccounts[],MATCH($C14,PlantAccounts[Power Plan Plant Account '#],0),7))</f>
        <v>0</v>
      </c>
      <c r="CO14" s="59">
        <f t="shared" si="3"/>
        <v>0</v>
      </c>
      <c r="CQ14" s="59">
        <f>INDEX(PlantAccounts[],MATCH($C14,PlantAccounts[Power Plan Plant Account '#],0),12)*(INDEX(CurWIPHelper[],1,MATCH(AO$4,CurWIPHelper[#Headers],0)))*(INDEX(PlantAccounts[],MATCH($C14,PlantAccounts[Power Plan Plant Account '#],0),7)/12)*0.5</f>
        <v>0</v>
      </c>
      <c r="CR14" s="59">
        <f>INDEX(PlantAccounts[],MATCH($C14,PlantAccounts[Power Plan Plant Account '#],0),12)*(INDEX(CurWIPHelper[],1,MATCH(AP$4,CurWIPHelper[#Headers],0)))*(INDEX(PlantAccounts[],MATCH($C14,PlantAccounts[Power Plan Plant Account '#],0),7)/12)*0.5</f>
        <v>0</v>
      </c>
      <c r="CS14" s="59">
        <f>INDEX(PlantAccounts[],MATCH($C14,PlantAccounts[Power Plan Plant Account '#],0),12)*(INDEX(CurWIPHelper[],1,MATCH(AQ$4,CurWIPHelper[#Headers],0)))*(INDEX(PlantAccounts[],MATCH($C14,PlantAccounts[Power Plan Plant Account '#],0),7)/12)*0.5</f>
        <v>0</v>
      </c>
      <c r="CT14" s="59">
        <f>INDEX(PlantAccounts[],MATCH($C14,PlantAccounts[Power Plan Plant Account '#],0),12)*(INDEX(CurWIPHelper[],1,MATCH(AR$4,CurWIPHelper[#Headers],0)))*(INDEX(PlantAccounts[],MATCH($C14,PlantAccounts[Power Plan Plant Account '#],0),7)/12)*0.5</f>
        <v>0</v>
      </c>
      <c r="CU14" s="59">
        <f>INDEX(PlantAccounts[],MATCH($C14,PlantAccounts[Power Plan Plant Account '#],0),12)*(INDEX(CurWIPHelper[],1,MATCH(AS$4,CurWIPHelper[#Headers],0)))*(INDEX(PlantAccounts[],MATCH($C14,PlantAccounts[Power Plan Plant Account '#],0),7)/12)*0.5</f>
        <v>0</v>
      </c>
      <c r="CV14" s="59">
        <f>INDEX(PlantAccounts[],MATCH($C14,PlantAccounts[Power Plan Plant Account '#],0),12)*(INDEX(CurWIPHelper[],1,MATCH(AT$4,CurWIPHelper[#Headers],0)))*(INDEX(PlantAccounts[],MATCH($C14,PlantAccounts[Power Plan Plant Account '#],0),7)/12)*0.5</f>
        <v>0</v>
      </c>
      <c r="CW14" s="59">
        <f>INDEX(PlantAccounts[],MATCH($C14,PlantAccounts[Power Plan Plant Account '#],0),12)*(INDEX(CurWIPHelper[],1,MATCH(AU$4,CurWIPHelper[#Headers],0)))*(INDEX(PlantAccounts[],MATCH($C14,PlantAccounts[Power Plan Plant Account '#],0),7)/12)*0.5</f>
        <v>0</v>
      </c>
      <c r="CX14" s="59">
        <f>INDEX(PlantAccounts[],MATCH($C14,PlantAccounts[Power Plan Plant Account '#],0),12)*(INDEX(CurWIPHelper[],1,MATCH(AV$4,CurWIPHelper[#Headers],0)))*(INDEX(PlantAccounts[],MATCH($C14,PlantAccounts[Power Plan Plant Account '#],0),7)/12)*0.5</f>
        <v>0</v>
      </c>
      <c r="CY14" s="59">
        <f>INDEX(PlantAccounts[],MATCH($C14,PlantAccounts[Power Plan Plant Account '#],0),12)*(INDEX(CurWIPHelper[],1,MATCH(AW$4,CurWIPHelper[#Headers],0)))*(INDEX(PlantAccounts[],MATCH($C14,PlantAccounts[Power Plan Plant Account '#],0),7)/12)*0.5</f>
        <v>0</v>
      </c>
      <c r="CZ14" s="59">
        <f>INDEX(PlantAccounts[],MATCH($C14,PlantAccounts[Power Plan Plant Account '#],0),12)*(INDEX(CurWIPHelper[],1,MATCH(AX$4,CurWIPHelper[#Headers],0)))*(INDEX(PlantAccounts[],MATCH($C14,PlantAccounts[Power Plan Plant Account '#],0),7)/12)*0.5</f>
        <v>0</v>
      </c>
      <c r="DA14" s="59">
        <f>INDEX(PlantAccounts[],MATCH($C14,PlantAccounts[Power Plan Plant Account '#],0),12)*(INDEX(CurWIPHelper[],1,MATCH(AY$4,CurWIPHelper[#Headers],0)))*(INDEX(PlantAccounts[],MATCH($C14,PlantAccounts[Power Plan Plant Account '#],0),7)/12)*0.5</f>
        <v>0</v>
      </c>
      <c r="DB14" s="59">
        <f>INDEX(PlantAccounts[],MATCH($C14,PlantAccounts[Power Plan Plant Account '#],0),12)*(INDEX(CurWIPHelper[],1,MATCH(AZ$4,CurWIPHelper[#Headers],0)))*(INDEX(PlantAccounts[],MATCH($C14,PlantAccounts[Power Plan Plant Account '#],0),7)/12)*0.5</f>
        <v>0</v>
      </c>
      <c r="DC14" s="59">
        <f t="shared" si="4"/>
        <v>0</v>
      </c>
      <c r="DE14" s="59">
        <f t="shared" si="5"/>
        <v>0</v>
      </c>
    </row>
    <row r="15" spans="1:109">
      <c r="A15" t="s">
        <v>58</v>
      </c>
      <c r="B15" t="s">
        <v>64</v>
      </c>
      <c r="C15">
        <v>44000</v>
      </c>
      <c r="D15">
        <v>44000</v>
      </c>
      <c r="E15" s="130"/>
      <c r="F15" s="113">
        <f>INDEX(PlantAccounts[],MATCH($C15,PlantAccounts[Power Plan Plant Account '#],0),8)</f>
        <v>7302.7</v>
      </c>
      <c r="G15" s="7">
        <f>INDEX(PlantAccounts[],MATCH($C15,PlantAccounts[Power Plan Plant Account '#],0),14)</f>
        <v>0</v>
      </c>
      <c r="H15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5" s="7"/>
      <c r="J15" s="7">
        <f t="shared" si="0"/>
        <v>0</v>
      </c>
      <c r="K15" s="7">
        <v>0</v>
      </c>
      <c r="L15" s="7">
        <f>INDEX(PlantAccounts[],MATCH($C15,PlantAccounts[Power Plan Plant Account '#],0),11)</f>
        <v>0</v>
      </c>
      <c r="M15" s="7">
        <f t="shared" si="1"/>
        <v>0</v>
      </c>
      <c r="O15" s="35">
        <f>INDEX(CurCloseProf[],MATCH(PlantAccountsQuery[[#This Row],[Reg/Unreg]],CurCloseProf[R/NR],0),MATCH(O$9,CurCloseProf[#Headers],0))*($J15+$M15)</f>
        <v>0</v>
      </c>
      <c r="P15" s="35">
        <f>INDEX(CurCloseProf[],MATCH(PlantAccountsQuery[[#This Row],[Reg/Unreg]],CurCloseProf[R/NR],0),MATCH(P$9,CurCloseProf[#Headers],0))*($J15+$M15)</f>
        <v>0</v>
      </c>
      <c r="Q15" s="35">
        <f>INDEX(CurCloseProf[],MATCH(PlantAccountsQuery[[#This Row],[Reg/Unreg]],CurCloseProf[R/NR],0),MATCH(Q$9,CurCloseProf[#Headers],0))*($J15+$M15)</f>
        <v>0</v>
      </c>
      <c r="R15" s="35">
        <f>INDEX(CurCloseProf[],MATCH(PlantAccountsQuery[[#This Row],[Reg/Unreg]],CurCloseProf[R/NR],0),MATCH(R$9,CurCloseProf[#Headers],0))*($J15+$M15)</f>
        <v>0</v>
      </c>
      <c r="S15" s="35">
        <f>INDEX(CurCloseProf[],MATCH(PlantAccountsQuery[[#This Row],[Reg/Unreg]],CurCloseProf[R/NR],0),MATCH(S$9,CurCloseProf[#Headers],0))*($J15+$M15)</f>
        <v>0</v>
      </c>
      <c r="T15" s="35">
        <f>INDEX(CurCloseProf[],MATCH(PlantAccountsQuery[[#This Row],[Reg/Unreg]],CurCloseProf[R/NR],0),MATCH(T$9,CurCloseProf[#Headers],0))*($J15+$M15)</f>
        <v>0</v>
      </c>
      <c r="U15" s="35">
        <f>INDEX(CurCloseProf[],MATCH(PlantAccountsQuery[[#This Row],[Reg/Unreg]],CurCloseProf[R/NR],0),MATCH(U$9,CurCloseProf[#Headers],0))*($J15+$M15)</f>
        <v>0</v>
      </c>
      <c r="V15" s="35">
        <f>INDEX(CurCloseProf[],MATCH(PlantAccountsQuery[[#This Row],[Reg/Unreg]],CurCloseProf[R/NR],0),MATCH(V$9,CurCloseProf[#Headers],0))*($J15+$M15)</f>
        <v>0</v>
      </c>
      <c r="W15" s="35">
        <f>INDEX(CurCloseProf[],MATCH(PlantAccountsQuery[[#This Row],[Reg/Unreg]],CurCloseProf[R/NR],0),MATCH(W$9,CurCloseProf[#Headers],0))*($J15+$M15)</f>
        <v>0</v>
      </c>
      <c r="X15" s="35">
        <f>INDEX(CurCloseProf[],MATCH(PlantAccountsQuery[[#This Row],[Reg/Unreg]],CurCloseProf[R/NR],0),MATCH(X$9,CurCloseProf[#Headers],0))*($J15+$M15)</f>
        <v>0</v>
      </c>
      <c r="Y15" s="35">
        <f>INDEX(CurCloseProf[],MATCH(PlantAccountsQuery[[#This Row],[Reg/Unreg]],CurCloseProf[R/NR],0),MATCH(Y$9,CurCloseProf[#Headers],0))*($J15+$M15)</f>
        <v>0</v>
      </c>
      <c r="Z15" s="35">
        <f>INDEX(CurCloseProf[],MATCH(PlantAccountsQuery[[#This Row],[Reg/Unreg]],CurCloseProf[R/NR],0),MATCH(Z$9,CurCloseProf[#Headers],0))*($J15+$M15)</f>
        <v>0</v>
      </c>
      <c r="AB15" s="59">
        <f>IF(INDEX(CurWIPHelper[],1,MATCH(AO$4,$AB$9:$AM$9,0))=0,0,($F15+$O15))</f>
        <v>7302.7</v>
      </c>
      <c r="AC15" s="59">
        <f>IF(INDEX(CurWIPHelper[],1,MATCH(AP$4,$AB$9:$AM$9,0))=0,0,($F15+SUM($O15:P15)))</f>
        <v>7302.7</v>
      </c>
      <c r="AD15" s="59">
        <f>IF(INDEX(CurWIPHelper[],1,MATCH(AQ$4,$AB$9:$AM$9,0))=0,0,($F15+SUM($O15:Q15)))</f>
        <v>7302.7</v>
      </c>
      <c r="AE15" s="59">
        <f>IF(INDEX(CurWIPHelper[],1,MATCH(AR$4,$AB$9:$AM$9,0))=0,0,($F15+SUM($O15:R15)))</f>
        <v>7302.7</v>
      </c>
      <c r="AF15" s="59">
        <f>IF(INDEX(CurWIPHelper[],1,MATCH(AS$4,$AB$9:$AM$9,0))=0,0,($F15+SUM($O15:S15)))</f>
        <v>7302.7</v>
      </c>
      <c r="AG15" s="59">
        <f>IF(INDEX(CurWIPHelper[],1,MATCH(AT$4,$AB$9:$AM$9,0))=0,0,($F15+SUM($O15:T15)))</f>
        <v>7302.7</v>
      </c>
      <c r="AH15" s="59">
        <f>IF(INDEX(CurWIPHelper[],1,MATCH(AU$4,$AB$9:$AM$9,0))=0,0,($F15+SUM($O15:U15)))</f>
        <v>7302.7</v>
      </c>
      <c r="AI15" s="59">
        <f>IF(INDEX(CurWIPHelper[],1,MATCH(AV$4,$AB$9:$AM$9,0))=0,0,($F15+SUM($O15:V15)))</f>
        <v>7302.7</v>
      </c>
      <c r="AJ15" s="59">
        <f>IF(INDEX(CurWIPHelper[],1,MATCH(AW$4,$AB$9:$AM$9,0))=0,0,($F15+SUM($O15:W15)))</f>
        <v>7302.7</v>
      </c>
      <c r="AK15" s="59">
        <f>IF(INDEX(CurWIPHelper[],1,MATCH(AX$4,$AB$9:$AM$9,0))=0,0,($F15+SUM($O15:X15)))</f>
        <v>7302.7</v>
      </c>
      <c r="AL15" s="59">
        <f>IF(INDEX(CurWIPHelper[],1,MATCH(AY$4,$AB$9:$AM$9,0))=0,0,($F15+SUM($O15:Y15)))</f>
        <v>7302.7</v>
      </c>
      <c r="AM15" s="59">
        <f>IF(INDEX(CurWIPHelper[],1,MATCH(AZ$4,$AB$9:$AM$9,0))=0,0,($F15+SUM($O15:Z15)))</f>
        <v>7302.7</v>
      </c>
      <c r="AO15" s="35">
        <f>IF(INDEX(CurWIPHelper[],1,MATCH(AO$4,CurWIPHelper[#Headers],0))=0,0,
     IF(AB15&gt;0,
        (IF(
             ((INDEX(PlantAccounts[],MATCH($C15,PlantAccounts[Power Plan Plant Account '#],0),7)/12)
                   *(AB15)
                   *(INDEX(CurWIPHelper[],1,MATCH(AO$4,CurWIPHelper[#Headers],0)))
                   +(INDEX(PlantAccounts[],MATCH($C15,PlantAccounts[Power Plan Plant Account '#],0),9))
                   )&gt;AB15,
              IF((INDEX(PlantAccounts[],MATCH($C15,PlantAccounts[Power Plan Plant Account '#],0),7))=0,0,AB15-(INDEX(PlantAccounts[],MATCH($C15,PlantAccounts[Power Plan Plant Account '#],0),9))),
             (INDEX(PlantAccounts[],MATCH($C15,PlantAccounts[Power Plan Plant Account '#],0),7)/12)*AB15*(INDEX(CurWIPHelper[],1,MATCH(AO$4,CurWIPHelper[#Headers],0))))
        ),
          IF(AB15=0,0,IF(
              ((INDEX(PlantAccounts[],MATCH($C15,PlantAccounts[Power Plan Plant Account '#],0),7)/12)
              *(AB15)
              *(INDEX(CurWIPHelper[],1,MATCH(AO$4,CurWIPHelper[#Headers],0)))
              +(INDEX(PlantAccounts[],MATCH($C15,PlantAccounts[Power Plan Plant Account '#],0),9))
              )&gt;AB15,
         (INDEX(PlantAccounts[],MATCH($C15,PlantAccounts[Power Plan Plant Account '#],0),7)/12)*AB15*(INDEX(CurWIPHelper[],1,MATCH(AO$4,CurWIPHelper[#Headers],0))),
         AB15-(INDEX(PlantAccounts[],MATCH($C15,PlantAccounts[Power Plan Plant Account '#],0),9))
    ))
)
)</f>
        <v>0</v>
      </c>
      <c r="AP15" s="35">
        <f>IF(INDEX(CurWIPHelper[],1,MATCH(AP$4,CurWIPHelper[#Headers],0))=0,0,
     IF(AC15&gt;0,
        (IF(
             ((INDEX(PlantAccounts[],MATCH($C15,PlantAccounts[Power Plan Plant Account '#],0),7)/12)
                   *(AC15)
                   *(INDEX(CurWIPHelper[],1,MATCH(AP$4,CurWIPHelper[#Headers],0)))
                   +(INDEX(PlantAccounts[],MATCH($C15,PlantAccounts[Power Plan Plant Account '#],0),9))
                   +(SUM($AO15:AO15))
                    )&gt;AC15,
              IF((INDEX(PlantAccounts[],MATCH($C15,PlantAccounts[Power Plan Plant Account '#],0),7))=0,0,AC15-(INDEX(PlantAccounts[],MATCH($C15,PlantAccounts[Power Plan Plant Account '#],0),9))-SUM($AO15:AO15)),
             (INDEX(PlantAccounts[],MATCH($C15,PlantAccounts[Power Plan Plant Account '#],0),7)/12)*AC15*(INDEX(CurWIPHelper[],1,MATCH(AP$4,CurWIPHelper[#Headers],0))))
        ),
        IF(AC15=0,0,IF(
              ((INDEX(PlantAccounts[],MATCH($C15,PlantAccounts[Power Plan Plant Account '#],0),7)/12)
              *(AC15)
              *(INDEX(CurWIPHelper[],1,MATCH(AP$4,CurWIPHelper[#Headers],0)))
              +(INDEX(PlantAccounts[],MATCH($C15,PlantAccounts[Power Plan Plant Account '#],0),9))
              +(SUM($AO15:AO15))
              )&gt;AC15,
         (INDEX(PlantAccounts[],MATCH($C15,PlantAccounts[Power Plan Plant Account '#],0),7)/12)*AC15*(INDEX(CurWIPHelper[],1,MATCH(AP$4,CurWIPHelper[#Headers],0))),
         AC15-(INDEX(PlantAccounts[],MATCH($C15,PlantAccounts[Power Plan Plant Account '#],0),9))-(SUM($AO15:AO15))
    ))
)
)</f>
        <v>0</v>
      </c>
      <c r="AQ15" s="35">
        <f>IF(INDEX(CurWIPHelper[],1,MATCH(AQ$4,CurWIPHelper[#Headers],0))=0,0,
     IF(AD15&gt;0,
        (IF(
             ((INDEX(PlantAccounts[],MATCH($C15,PlantAccounts[Power Plan Plant Account '#],0),7)/12)
                   *(AD15)
                   *(INDEX(CurWIPHelper[],1,MATCH(AQ$4,CurWIPHelper[#Headers],0)))
                   +(INDEX(PlantAccounts[],MATCH($C15,PlantAccounts[Power Plan Plant Account '#],0),9))
                   +(SUM($AO15:AP15))
                    )&gt;AD15,
              IF((INDEX(PlantAccounts[],MATCH($C15,PlantAccounts[Power Plan Plant Account '#],0),7))=0,0,AD15-(INDEX(PlantAccounts[],MATCH($C15,PlantAccounts[Power Plan Plant Account '#],0),9))-SUM($AO15:AP15)),
             (INDEX(PlantAccounts[],MATCH($C15,PlantAccounts[Power Plan Plant Account '#],0),7)/12)*AD15*(INDEX(CurWIPHelper[],1,MATCH(AQ$4,CurWIPHelper[#Headers],0))))
        ),
        IF(AD15=0,0,IF(
              ((INDEX(PlantAccounts[],MATCH($C15,PlantAccounts[Power Plan Plant Account '#],0),7)/12)
              *(AD15)
              *(INDEX(CurWIPHelper[],1,MATCH(AQ$4,CurWIPHelper[#Headers],0)))
              +(INDEX(PlantAccounts[],MATCH($C15,PlantAccounts[Power Plan Plant Account '#],0),9))
              +(SUM($AO15:AP15))
              )&gt;AD15,
         (INDEX(PlantAccounts[],MATCH($C15,PlantAccounts[Power Plan Plant Account '#],0),7)/12)*AD15*(INDEX(CurWIPHelper[],1,MATCH(AQ$4,CurWIPHelper[#Headers],0))),
         AD15-(INDEX(PlantAccounts[],MATCH($C15,PlantAccounts[Power Plan Plant Account '#],0),9))-(SUM($AO15:AP15))
    ))
)
)</f>
        <v>0</v>
      </c>
      <c r="AR15" s="35">
        <f>IF(INDEX(CurWIPHelper[],1,MATCH(AR$4,CurWIPHelper[#Headers],0))=0,0,
     IF(AE15&gt;0,
        (IF(
             ((INDEX(PlantAccounts[],MATCH($C15,PlantAccounts[Power Plan Plant Account '#],0),7)/12)
                   *(AE15)
                   *(INDEX(CurWIPHelper[],1,MATCH(AR$4,CurWIPHelper[#Headers],0)))
                   +(INDEX(PlantAccounts[],MATCH($C15,PlantAccounts[Power Plan Plant Account '#],0),9))
                   +(SUM($AO15:AQ15))
                    )&gt;AE15,
              IF((INDEX(PlantAccounts[],MATCH($C15,PlantAccounts[Power Plan Plant Account '#],0),7))=0,0,AE15-(INDEX(PlantAccounts[],MATCH($C15,PlantAccounts[Power Plan Plant Account '#],0),9))-SUM($AO15:AQ15)),
             (INDEX(PlantAccounts[],MATCH($C15,PlantAccounts[Power Plan Plant Account '#],0),7)/12)*AE15*(INDEX(CurWIPHelper[],1,MATCH(AR$4,CurWIPHelper[#Headers],0))))
        ),
        IF(AE15=0,0,IF(
              ((INDEX(PlantAccounts[],MATCH($C15,PlantAccounts[Power Plan Plant Account '#],0),7)/12)
              *(AE15)
              *(INDEX(CurWIPHelper[],1,MATCH(AR$4,CurWIPHelper[#Headers],0)))
              +(INDEX(PlantAccounts[],MATCH($C15,PlantAccounts[Power Plan Plant Account '#],0),9))
              +(SUM($AO15:AQ15))
              )&gt;AE15,
         (INDEX(PlantAccounts[],MATCH($C15,PlantAccounts[Power Plan Plant Account '#],0),7)/12)*AE15*(INDEX(CurWIPHelper[],1,MATCH(AR$4,CurWIPHelper[#Headers],0))),
         AE15-(INDEX(PlantAccounts[],MATCH($C15,PlantAccounts[Power Plan Plant Account '#],0),9))-(SUM($AO15:AQ15))
    ))
)
)</f>
        <v>0</v>
      </c>
      <c r="AS15" s="35">
        <f>IF(INDEX(CurWIPHelper[],1,MATCH(AS$4,CurWIPHelper[#Headers],0))=0,0,
     IF(AF15&gt;0,
        (IF(
             ((INDEX(PlantAccounts[],MATCH($C15,PlantAccounts[Power Plan Plant Account '#],0),7)/12)
                   *(AF15)
                   *(INDEX(CurWIPHelper[],1,MATCH(AS$4,CurWIPHelper[#Headers],0)))
                   +(INDEX(PlantAccounts[],MATCH($C15,PlantAccounts[Power Plan Plant Account '#],0),9))
                   +(SUM($AO15:AR15))
                    )&gt;AF15,
              IF((INDEX(PlantAccounts[],MATCH($C15,PlantAccounts[Power Plan Plant Account '#],0),7))=0,0,AF15-(INDEX(PlantAccounts[],MATCH($C15,PlantAccounts[Power Plan Plant Account '#],0),9))-SUM($AO15:AR15)),
             (INDEX(PlantAccounts[],MATCH($C15,PlantAccounts[Power Plan Plant Account '#],0),7)/12)*AF15*(INDEX(CurWIPHelper[],1,MATCH(AS$4,CurWIPHelper[#Headers],0))))
        ),
        IF(AF15=0,0,IF(
              ((INDEX(PlantAccounts[],MATCH($C15,PlantAccounts[Power Plan Plant Account '#],0),7)/12)
              *(AF15)
              *(INDEX(CurWIPHelper[],1,MATCH(AS$4,CurWIPHelper[#Headers],0)))
              +(INDEX(PlantAccounts[],MATCH($C15,PlantAccounts[Power Plan Plant Account '#],0),9))
              +(SUM($AO15:AR15))
              )&gt;AF15,
         (INDEX(PlantAccounts[],MATCH($C15,PlantAccounts[Power Plan Plant Account '#],0),7)/12)*AF15*(INDEX(CurWIPHelper[],1,MATCH(AS$4,CurWIPHelper[#Headers],0))),
         AF15-(INDEX(PlantAccounts[],MATCH($C15,PlantAccounts[Power Plan Plant Account '#],0),9))-(SUM($AO15:AR15))
    ))
)
)</f>
        <v>0</v>
      </c>
      <c r="AT15" s="35">
        <f>IF(INDEX(CurWIPHelper[],1,MATCH(AT$4,CurWIPHelper[#Headers],0))=0,0,
     IF(AG15&gt;0,
        (IF(
             ((INDEX(PlantAccounts[],MATCH($C15,PlantAccounts[Power Plan Plant Account '#],0),7)/12)
                   *(AG15)
                   *(INDEX(CurWIPHelper[],1,MATCH(AT$4,CurWIPHelper[#Headers],0)))
                   +(INDEX(PlantAccounts[],MATCH($C15,PlantAccounts[Power Plan Plant Account '#],0),9))
                   +(SUM($AO15:AS15))
                    )&gt;AG15,
              IF((INDEX(PlantAccounts[],MATCH($C15,PlantAccounts[Power Plan Plant Account '#],0),7))=0,0,AG15-(INDEX(PlantAccounts[],MATCH($C15,PlantAccounts[Power Plan Plant Account '#],0),9))-SUM($AO15:AS15)),
             (INDEX(PlantAccounts[],MATCH($C15,PlantAccounts[Power Plan Plant Account '#],0),7)/12)*AG15*(INDEX(CurWIPHelper[],1,MATCH(AT$4,CurWIPHelper[#Headers],0))))
        ),
        IF(AG15=0,0,IF(
              ((INDEX(PlantAccounts[],MATCH($C15,PlantAccounts[Power Plan Plant Account '#],0),7)/12)
              *(AG15)
              *(INDEX(CurWIPHelper[],1,MATCH(AT$4,CurWIPHelper[#Headers],0)))
              +(INDEX(PlantAccounts[],MATCH($C15,PlantAccounts[Power Plan Plant Account '#],0),9))
              +(SUM($AO15:AS15))
              )&gt;AG15,
         (INDEX(PlantAccounts[],MATCH($C15,PlantAccounts[Power Plan Plant Account '#],0),7)/12)*AG15*(INDEX(CurWIPHelper[],1,MATCH(AT$4,CurWIPHelper[#Headers],0))),
         AG15-(INDEX(PlantAccounts[],MATCH($C15,PlantAccounts[Power Plan Plant Account '#],0),9))-(SUM($AO15:AS15))
    ))
)
)</f>
        <v>0</v>
      </c>
      <c r="AU15" s="35">
        <f>IF(INDEX(CurWIPHelper[],1,MATCH(AU$4,CurWIPHelper[#Headers],0))=0,0,
     IF(AH15&gt;0,
        (IF(
             ((INDEX(PlantAccounts[],MATCH($C15,PlantAccounts[Power Plan Plant Account '#],0),7)/12)
                   *(AH15)
                   *(INDEX(CurWIPHelper[],1,MATCH(AU$4,CurWIPHelper[#Headers],0)))
                   +(INDEX(PlantAccounts[],MATCH($C15,PlantAccounts[Power Plan Plant Account '#],0),9))
                   +(SUM($AO15:AT15))
                    )&gt;AH15,
              IF((INDEX(PlantAccounts[],MATCH($C15,PlantAccounts[Power Plan Plant Account '#],0),7))=0,0,AH15-(INDEX(PlantAccounts[],MATCH($C15,PlantAccounts[Power Plan Plant Account '#],0),9))-SUM($AO15:AT15)),
             (INDEX(PlantAccounts[],MATCH($C15,PlantAccounts[Power Plan Plant Account '#],0),7)/12)*AH15*(INDEX(CurWIPHelper[],1,MATCH(AU$4,CurWIPHelper[#Headers],0))))
        ),
        IF(AH15=0,0,IF(
              ((INDEX(PlantAccounts[],MATCH($C15,PlantAccounts[Power Plan Plant Account '#],0),7)/12)
              *(AH15)
              *(INDEX(CurWIPHelper[],1,MATCH(AU$4,CurWIPHelper[#Headers],0)))
              +(INDEX(PlantAccounts[],MATCH($C15,PlantAccounts[Power Plan Plant Account '#],0),9))
              +(SUM($AO15:AT15))
              )&gt;AH15,
         (INDEX(PlantAccounts[],MATCH($C15,PlantAccounts[Power Plan Plant Account '#],0),7)/12)*AH15*(INDEX(CurWIPHelper[],1,MATCH(AU$4,CurWIPHelper[#Headers],0))),
         AH15-(INDEX(PlantAccounts[],MATCH($C15,PlantAccounts[Power Plan Plant Account '#],0),9))-(SUM($AO15:AT15))
    ))
)
)</f>
        <v>0</v>
      </c>
      <c r="AV15" s="35">
        <f>IF(INDEX(CurWIPHelper[],1,MATCH(AV$4,CurWIPHelper[#Headers],0))=0,0,
     IF(AI15&gt;0,
        (IF(
             ((INDEX(PlantAccounts[],MATCH($C15,PlantAccounts[Power Plan Plant Account '#],0),7)/12)
                   *(AI15)
                   *(INDEX(CurWIPHelper[],1,MATCH(AV$4,CurWIPHelper[#Headers],0)))
                   +(INDEX(PlantAccounts[],MATCH($C15,PlantAccounts[Power Plan Plant Account '#],0),9))
                   +(SUM($AO15:AU15))
                    )&gt;AI15,
              IF((INDEX(PlantAccounts[],MATCH($C15,PlantAccounts[Power Plan Plant Account '#],0),7))=0,0,AI15-(INDEX(PlantAccounts[],MATCH($C15,PlantAccounts[Power Plan Plant Account '#],0),9))-SUM($AO15:AU15)),
             (INDEX(PlantAccounts[],MATCH($C15,PlantAccounts[Power Plan Plant Account '#],0),7)/12)*AI15*(INDEX(CurWIPHelper[],1,MATCH(AV$4,CurWIPHelper[#Headers],0))))
        ),
        IF(AI15=0,0,IF(
              ((INDEX(PlantAccounts[],MATCH($C15,PlantAccounts[Power Plan Plant Account '#],0),7)/12)
              *(AI15)
              *(INDEX(CurWIPHelper[],1,MATCH(AV$4,CurWIPHelper[#Headers],0)))
              +(INDEX(PlantAccounts[],MATCH($C15,PlantAccounts[Power Plan Plant Account '#],0),9))
              +(SUM($AO15:AU15))
              )&gt;AI15,
         (INDEX(PlantAccounts[],MATCH($C15,PlantAccounts[Power Plan Plant Account '#],0),7)/12)*AI15*(INDEX(CurWIPHelper[],1,MATCH(AV$4,CurWIPHelper[#Headers],0))),
         AI15-(INDEX(PlantAccounts[],MATCH($C15,PlantAccounts[Power Plan Plant Account '#],0),9))-(SUM($AO15:AU15))
    ))
)
)</f>
        <v>0</v>
      </c>
      <c r="AW15" s="35">
        <f>IF(INDEX(CurWIPHelper[],1,MATCH(AW$4,CurWIPHelper[#Headers],0))=0,0,
     IF(AJ15&gt;0,
        (IF(
             ((INDEX(PlantAccounts[],MATCH($C15,PlantAccounts[Power Plan Plant Account '#],0),7)/12)
                   *(AJ15)
                   *(INDEX(CurWIPHelper[],1,MATCH(AW$4,CurWIPHelper[#Headers],0)))
                   +(INDEX(PlantAccounts[],MATCH($C15,PlantAccounts[Power Plan Plant Account '#],0),9))
                   +(SUM($AO15:AV15))
                    )&gt;AJ15,
              IF((INDEX(PlantAccounts[],MATCH($C15,PlantAccounts[Power Plan Plant Account '#],0),7))=0,0,AJ15-(INDEX(PlantAccounts[],MATCH($C15,PlantAccounts[Power Plan Plant Account '#],0),9))-SUM($AO15:AV15)),
             (INDEX(PlantAccounts[],MATCH($C15,PlantAccounts[Power Plan Plant Account '#],0),7)/12)*AJ15*(INDEX(CurWIPHelper[],1,MATCH(AW$4,CurWIPHelper[#Headers],0))))
        ),
        IF(AJ15=0,0,IF(
              ((INDEX(PlantAccounts[],MATCH($C15,PlantAccounts[Power Plan Plant Account '#],0),7)/12)
              *(AJ15)
              *(INDEX(CurWIPHelper[],1,MATCH(AW$4,CurWIPHelper[#Headers],0)))
              +(INDEX(PlantAccounts[],MATCH($C15,PlantAccounts[Power Plan Plant Account '#],0),9))
              +(SUM($AO15:AV15))
              )&gt;AJ15,
         (INDEX(PlantAccounts[],MATCH($C15,PlantAccounts[Power Plan Plant Account '#],0),7)/12)*AJ15*(INDEX(CurWIPHelper[],1,MATCH(AW$4,CurWIPHelper[#Headers],0))),
         AJ15-(INDEX(PlantAccounts[],MATCH($C15,PlantAccounts[Power Plan Plant Account '#],0),9))-(SUM($AO15:AV15))
    ))
)
)</f>
        <v>0</v>
      </c>
      <c r="AX15" s="35">
        <f>IF(INDEX(CurWIPHelper[],1,MATCH(AX$4,CurWIPHelper[#Headers],0))=0,0,
     IF(AK15&gt;0,
        (IF(
             ((INDEX(PlantAccounts[],MATCH($C15,PlantAccounts[Power Plan Plant Account '#],0),7)/12)
                   *(AK15)
                   *(INDEX(CurWIPHelper[],1,MATCH(AX$4,CurWIPHelper[#Headers],0)))
                   +(INDEX(PlantAccounts[],MATCH($C15,PlantAccounts[Power Plan Plant Account '#],0),9))
                   +(SUM($AO15:AW15))
                    )&gt;AK15,
              IF((INDEX(PlantAccounts[],MATCH($C15,PlantAccounts[Power Plan Plant Account '#],0),7))=0,0,AK15-(INDEX(PlantAccounts[],MATCH($C15,PlantAccounts[Power Plan Plant Account '#],0),9))-SUM($AO15:AW15)),
             (INDEX(PlantAccounts[],MATCH($C15,PlantAccounts[Power Plan Plant Account '#],0),7)/12)*AK15*(INDEX(CurWIPHelper[],1,MATCH(AX$4,CurWIPHelper[#Headers],0))))
        ),
        IF(AK15=0,0,IF(
              ((INDEX(PlantAccounts[],MATCH($C15,PlantAccounts[Power Plan Plant Account '#],0),7)/12)
              *(AK15)
              *(INDEX(CurWIPHelper[],1,MATCH(AX$4,CurWIPHelper[#Headers],0)))
              +(INDEX(PlantAccounts[],MATCH($C15,PlantAccounts[Power Plan Plant Account '#],0),9))
              +(SUM($AO15:AW15))
              )&gt;AK15,
         (INDEX(PlantAccounts[],MATCH($C15,PlantAccounts[Power Plan Plant Account '#],0),7)/12)*AK15*(INDEX(CurWIPHelper[],1,MATCH(AX$4,CurWIPHelper[#Headers],0))),
         AK15-(INDEX(PlantAccounts[],MATCH($C15,PlantAccounts[Power Plan Plant Account '#],0),9))-(SUM($AO15:AW15))
    ))
)
)</f>
        <v>0</v>
      </c>
      <c r="AY15" s="35">
        <f>IF(INDEX(CurWIPHelper[],1,MATCH(AY$4,CurWIPHelper[#Headers],0))=0,0,
     IF(AL15&gt;0,
        (IF(
             ((INDEX(PlantAccounts[],MATCH($C15,PlantAccounts[Power Plan Plant Account '#],0),7)/12)
                   *(AL15)
                   *(INDEX(CurWIPHelper[],1,MATCH(AY$4,CurWIPHelper[#Headers],0)))
                   +(INDEX(PlantAccounts[],MATCH($C15,PlantAccounts[Power Plan Plant Account '#],0),9))
                   +(SUM($AO15:AX15))
                    )&gt;AL15,
              IF((INDEX(PlantAccounts[],MATCH($C15,PlantAccounts[Power Plan Plant Account '#],0),7))=0,0,AL15-(INDEX(PlantAccounts[],MATCH($C15,PlantAccounts[Power Plan Plant Account '#],0),9))-SUM($AO15:AX15)),
             (INDEX(PlantAccounts[],MATCH($C15,PlantAccounts[Power Plan Plant Account '#],0),7)/12)*AL15*(INDEX(CurWIPHelper[],1,MATCH(AY$4,CurWIPHelper[#Headers],0))))
        ),
        IF(AL15=0,0,IF(
              ((INDEX(PlantAccounts[],MATCH($C15,PlantAccounts[Power Plan Plant Account '#],0),7)/12)
              *(AL15)
              *(INDEX(CurWIPHelper[],1,MATCH(AY$4,CurWIPHelper[#Headers],0)))
              +(INDEX(PlantAccounts[],MATCH($C15,PlantAccounts[Power Plan Plant Account '#],0),9))
              +(SUM($AO15:AX15))
              )&gt;AL15,
         (INDEX(PlantAccounts[],MATCH($C15,PlantAccounts[Power Plan Plant Account '#],0),7)/12)*AL15*(INDEX(CurWIPHelper[],1,MATCH(AY$4,CurWIPHelper[#Headers],0))),
         AL15-(INDEX(PlantAccounts[],MATCH($C15,PlantAccounts[Power Plan Plant Account '#],0),9))-(SUM($AO15:AX15))
    ))
)
)</f>
        <v>0</v>
      </c>
      <c r="AZ15" s="35">
        <f>IF(INDEX(CurWIPHelper[],1,MATCH(AZ$4,CurWIPHelper[#Headers],0))=0,0,
     IF(AM15&gt;0,
        (IF(
             ((INDEX(PlantAccounts[],MATCH($C15,PlantAccounts[Power Plan Plant Account '#],0),7)/12)
                   *(AM15)
                   *(INDEX(CurWIPHelper[],1,MATCH(AZ$4,CurWIPHelper[#Headers],0)))
                   +(INDEX(PlantAccounts[],MATCH($C15,PlantAccounts[Power Plan Plant Account '#],0),9))
                   +(SUM($AO15:AY15))
                    )&gt;AM15,
              IF((INDEX(PlantAccounts[],MATCH($C15,PlantAccounts[Power Plan Plant Account '#],0),7))=0,0,AM15-(INDEX(PlantAccounts[],MATCH($C15,PlantAccounts[Power Plan Plant Account '#],0),9))-SUM($AO15:AY15)),
             (INDEX(PlantAccounts[],MATCH($C15,PlantAccounts[Power Plan Plant Account '#],0),7)/12)*AM15*(INDEX(CurWIPHelper[],1,MATCH(AZ$4,CurWIPHelper[#Headers],0))))
        ),
        IF(AM15=0,0,IF(
              ((INDEX(PlantAccounts[],MATCH($C15,PlantAccounts[Power Plan Plant Account '#],0),7)/12)
              *(AM15)
              *(INDEX(CurWIPHelper[],1,MATCH(AZ$4,CurWIPHelper[#Headers],0)))
              +(INDEX(PlantAccounts[],MATCH($C15,PlantAccounts[Power Plan Plant Account '#],0),9))
              +(SUM($AO15:AY15))
              )&gt;AM15,
         (INDEX(PlantAccounts[],MATCH($C15,PlantAccounts[Power Plan Plant Account '#],0),7)/12)*AM15*(INDEX(CurWIPHelper[],1,MATCH(AZ$4,CurWIPHelper[#Headers],0))),
         AM15-(INDEX(PlantAccounts[],MATCH($C15,PlantAccounts[Power Plan Plant Account '#],0),9))-(SUM($AO15:AY15))
    ))
)
)</f>
        <v>0</v>
      </c>
      <c r="BA15" s="59">
        <f t="shared" si="2"/>
        <v>0</v>
      </c>
      <c r="BC15" s="59">
        <f>INDEX(CurCloseProf[],MATCH(PlantAccountsQuery[[#This Row],[Reg/Unreg]],CurCloseProf[R/NR],0),MATCH(BC$9,CurCloseProf[#Headers],0))*($J15)</f>
        <v>0</v>
      </c>
      <c r="BD15" s="59">
        <f>INDEX(CurCloseProf[],MATCH(PlantAccountsQuery[[#This Row],[Reg/Unreg]],CurCloseProf[R/NR],0),MATCH(BD$9,CurCloseProf[#Headers],0))*($J15)</f>
        <v>0</v>
      </c>
      <c r="BE15" s="59">
        <f>INDEX(CurCloseProf[],MATCH(PlantAccountsQuery[[#This Row],[Reg/Unreg]],CurCloseProf[R/NR],0),MATCH(BE$9,CurCloseProf[#Headers],0))*($J15)</f>
        <v>0</v>
      </c>
      <c r="BF15" s="59">
        <f>INDEX(CurCloseProf[],MATCH(PlantAccountsQuery[[#This Row],[Reg/Unreg]],CurCloseProf[R/NR],0),MATCH(BF$9,CurCloseProf[#Headers],0))*($J15)</f>
        <v>0</v>
      </c>
      <c r="BG15" s="59">
        <f>INDEX(CurCloseProf[],MATCH(PlantAccountsQuery[[#This Row],[Reg/Unreg]],CurCloseProf[R/NR],0),MATCH(BG$9,CurCloseProf[#Headers],0))*($J15)</f>
        <v>0</v>
      </c>
      <c r="BH15" s="59">
        <f>INDEX(CurCloseProf[],MATCH(PlantAccountsQuery[[#This Row],[Reg/Unreg]],CurCloseProf[R/NR],0),MATCH(BH$9,CurCloseProf[#Headers],0))*($J15)</f>
        <v>0</v>
      </c>
      <c r="BI15" s="59">
        <f>INDEX(CurCloseProf[],MATCH(PlantAccountsQuery[[#This Row],[Reg/Unreg]],CurCloseProf[R/NR],0),MATCH(BI$9,CurCloseProf[#Headers],0))*($J15)</f>
        <v>0</v>
      </c>
      <c r="BJ15" s="59">
        <f>INDEX(CurCloseProf[],MATCH(PlantAccountsQuery[[#This Row],[Reg/Unreg]],CurCloseProf[R/NR],0),MATCH(BJ$9,CurCloseProf[#Headers],0))*($J15)</f>
        <v>0</v>
      </c>
      <c r="BK15" s="59">
        <f>INDEX(CurCloseProf[],MATCH(PlantAccountsQuery[[#This Row],[Reg/Unreg]],CurCloseProf[R/NR],0),MATCH(BK$9,CurCloseProf[#Headers],0))*($J15)</f>
        <v>0</v>
      </c>
      <c r="BL15" s="59">
        <f>INDEX(CurCloseProf[],MATCH(PlantAccountsQuery[[#This Row],[Reg/Unreg]],CurCloseProf[R/NR],0),MATCH(BL$9,CurCloseProf[#Headers],0))*($J15)</f>
        <v>0</v>
      </c>
      <c r="BM15" s="59">
        <f>INDEX(CurCloseProf[],MATCH(PlantAccountsQuery[[#This Row],[Reg/Unreg]],CurCloseProf[R/NR],0),MATCH(BM$9,CurCloseProf[#Headers],0))*($J15)</f>
        <v>0</v>
      </c>
      <c r="BN15" s="59">
        <f>INDEX(CurCloseProf[],MATCH(PlantAccountsQuery[[#This Row],[Reg/Unreg]],CurCloseProf[R/NR],0),MATCH(BN$9,CurCloseProf[#Headers],0))*($J15)</f>
        <v>0</v>
      </c>
      <c r="BP15" s="59">
        <f>IF(INDEX(CurWIPHelper[],1,MATCH(AO$4,$BP$9:$CA$9,0))=0,0,$BC15)</f>
        <v>0</v>
      </c>
      <c r="BQ15" s="59">
        <f>IF(INDEX(CurWIPHelper[],1,MATCH(AP$4,$BP$9:$CA$9,0))=0,0,(SUM($BC15:BD15)))</f>
        <v>0</v>
      </c>
      <c r="BR15" s="59">
        <f>IF(INDEX(CurWIPHelper[],1,MATCH(AQ$4,$BP$9:$CA$9,0))=0,0,(SUM($BC15:BE15)))</f>
        <v>0</v>
      </c>
      <c r="BS15" s="59">
        <f>IF(INDEX(CurWIPHelper[],1,MATCH(AR$4,$BP$9:$CA$9,0))=0,0,(SUM($BC15:BF15)))</f>
        <v>0</v>
      </c>
      <c r="BT15" s="59">
        <f>IF(INDEX(CurWIPHelper[],1,MATCH(AS$4,$BP$9:$CA$9,0))=0,0,(SUM($BC15:BG15)))</f>
        <v>0</v>
      </c>
      <c r="BU15" s="59">
        <f>IF(INDEX(CurWIPHelper[],1,MATCH(AT$4,$BP$9:$CA$9,0))=0,0,(SUM($BC15:BH15)))</f>
        <v>0</v>
      </c>
      <c r="BV15" s="59">
        <f>IF(INDEX(CurWIPHelper[],1,MATCH(AU$4,$BP$9:$CA$9,0))=0,0,(SUM($BC15:BI15)))</f>
        <v>0</v>
      </c>
      <c r="BW15" s="59">
        <f>IF(INDEX(CurWIPHelper[],1,MATCH(AV$4,$BP$9:$CA$9,0))=0,0,(SUM($BC15:BJ15)))</f>
        <v>0</v>
      </c>
      <c r="BX15" s="59">
        <f>IF(INDEX(CurWIPHelper[],1,MATCH(AW$4,$BP$9:$CA$9,0))=0,0,(SUM($BC15:BK15)))</f>
        <v>0</v>
      </c>
      <c r="BY15" s="59">
        <f>IF(INDEX(CurWIPHelper[],1,MATCH(AX$4,$BP$9:$CA$9,0))=0,0,(SUM($BC15:BL15)))</f>
        <v>0</v>
      </c>
      <c r="BZ15" s="59">
        <f>IF(INDEX(CurWIPHelper[],1,MATCH(AY$4,$BP$9:$CA$9,0))=0,0,(SUM($BC15:BM15)))</f>
        <v>0</v>
      </c>
      <c r="CA15" s="59">
        <f>IF(INDEX(CurWIPHelper[],1,MATCH(AZ$4,$BP$9:$CA$9,0))=0,0,(SUM($BC15:BN15)))</f>
        <v>0</v>
      </c>
      <c r="CC15" s="59">
        <f>((((INDEX(PlantAccounts[],MATCH($C15,PlantAccounts[Power Plan Plant Account '#],0),8)+(INDEX(PlantAccounts[],MATCH($C15,PlantAccounts[Power Plan Plant Account '#],0),8)+INDEX(PlantAccounts[],MATCH($C15,PlantAccounts[Power Plan Plant Account '#],0),16)+INDEX(PlantAccounts[],MATCH($C15,PlantAccounts[Power Plan Plant Account '#],0),17)))/2))/12)*(INDEX(CurWIPHelper[],1,MATCH(AO$4,CurWIPHelper[#Headers],0)))*(INDEX(PlantAccounts[],MATCH($C15,PlantAccounts[Power Plan Plant Account '#],0),7))</f>
        <v>0</v>
      </c>
      <c r="CD15" s="59">
        <f>((((INDEX(PlantAccounts[],MATCH($C15,PlantAccounts[Power Plan Plant Account '#],0),8)+(INDEX(PlantAccounts[],MATCH($C15,PlantAccounts[Power Plan Plant Account '#],0),8)+INDEX(PlantAccounts[],MATCH($C15,PlantAccounts[Power Plan Plant Account '#],0),16)+INDEX(PlantAccounts[],MATCH($C15,PlantAccounts[Power Plan Plant Account '#],0),17)))/2))/12)*(INDEX(CurWIPHelper[],1,MATCH(AP$4,CurWIPHelper[#Headers],0)))*(INDEX(PlantAccounts[],MATCH($C15,PlantAccounts[Power Plan Plant Account '#],0),7))</f>
        <v>0</v>
      </c>
      <c r="CE15" s="59">
        <f>((((INDEX(PlantAccounts[],MATCH($C15,PlantAccounts[Power Plan Plant Account '#],0),8)+(INDEX(PlantAccounts[],MATCH($C15,PlantAccounts[Power Plan Plant Account '#],0),8)+INDEX(PlantAccounts[],MATCH($C15,PlantAccounts[Power Plan Plant Account '#],0),16)+INDEX(PlantAccounts[],MATCH($C15,PlantAccounts[Power Plan Plant Account '#],0),17)))/2))/12)*(INDEX(CurWIPHelper[],1,MATCH(AQ$4,CurWIPHelper[#Headers],0)))*(INDEX(PlantAccounts[],MATCH($C15,PlantAccounts[Power Plan Plant Account '#],0),7))</f>
        <v>0</v>
      </c>
      <c r="CF15" s="59">
        <f>((((INDEX(PlantAccounts[],MATCH($C15,PlantAccounts[Power Plan Plant Account '#],0),8)+(INDEX(PlantAccounts[],MATCH($C15,PlantAccounts[Power Plan Plant Account '#],0),8)+INDEX(PlantAccounts[],MATCH($C15,PlantAccounts[Power Plan Plant Account '#],0),16)+INDEX(PlantAccounts[],MATCH($C15,PlantAccounts[Power Plan Plant Account '#],0),17)))/2))/12)*(INDEX(CurWIPHelper[],1,MATCH(AR$4,CurWIPHelper[#Headers],0)))*(INDEX(PlantAccounts[],MATCH($C15,PlantAccounts[Power Plan Plant Account '#],0),7))</f>
        <v>0</v>
      </c>
      <c r="CG15" s="59">
        <f>((((INDEX(PlantAccounts[],MATCH($C15,PlantAccounts[Power Plan Plant Account '#],0),8)+(INDEX(PlantAccounts[],MATCH($C15,PlantAccounts[Power Plan Plant Account '#],0),8)+INDEX(PlantAccounts[],MATCH($C15,PlantAccounts[Power Plan Plant Account '#],0),16)+INDEX(PlantAccounts[],MATCH($C15,PlantAccounts[Power Plan Plant Account '#],0),17)))/2))/12)*(INDEX(CurWIPHelper[],1,MATCH(AS$4,CurWIPHelper[#Headers],0)))*(INDEX(PlantAccounts[],MATCH($C15,PlantAccounts[Power Plan Plant Account '#],0),7))</f>
        <v>0</v>
      </c>
      <c r="CH15" s="59">
        <f>((((INDEX(PlantAccounts[],MATCH($C15,PlantAccounts[Power Plan Plant Account '#],0),8)+(INDEX(PlantAccounts[],MATCH($C15,PlantAccounts[Power Plan Plant Account '#],0),8)+INDEX(PlantAccounts[],MATCH($C15,PlantAccounts[Power Plan Plant Account '#],0),16)+INDEX(PlantAccounts[],MATCH($C15,PlantAccounts[Power Plan Plant Account '#],0),17)))/2))/12)*(INDEX(CurWIPHelper[],1,MATCH(AT$4,CurWIPHelper[#Headers],0)))*(INDEX(PlantAccounts[],MATCH($C15,PlantAccounts[Power Plan Plant Account '#],0),7))</f>
        <v>0</v>
      </c>
      <c r="CI15" s="59">
        <f>((((INDEX(PlantAccounts[],MATCH($C15,PlantAccounts[Power Plan Plant Account '#],0),8)+(INDEX(PlantAccounts[],MATCH($C15,PlantAccounts[Power Plan Plant Account '#],0),8)+INDEX(PlantAccounts[],MATCH($C15,PlantAccounts[Power Plan Plant Account '#],0),16)+INDEX(PlantAccounts[],MATCH($C15,PlantAccounts[Power Plan Plant Account '#],0),17)))/2))/12)*(INDEX(CurWIPHelper[],1,MATCH(AU$4,CurWIPHelper[#Headers],0)))*(INDEX(PlantAccounts[],MATCH($C15,PlantAccounts[Power Plan Plant Account '#],0),7))</f>
        <v>0</v>
      </c>
      <c r="CJ15" s="59">
        <f>((((INDEX(PlantAccounts[],MATCH($C15,PlantAccounts[Power Plan Plant Account '#],0),8)+(INDEX(PlantAccounts[],MATCH($C15,PlantAccounts[Power Plan Plant Account '#],0),8)+INDEX(PlantAccounts[],MATCH($C15,PlantAccounts[Power Plan Plant Account '#],0),16)+INDEX(PlantAccounts[],MATCH($C15,PlantAccounts[Power Plan Plant Account '#],0),17)))/2))/12)*(INDEX(CurWIPHelper[],1,MATCH(AV$4,CurWIPHelper[#Headers],0)))*(INDEX(PlantAccounts[],MATCH($C15,PlantAccounts[Power Plan Plant Account '#],0),7))</f>
        <v>0</v>
      </c>
      <c r="CK15" s="59">
        <f>((((INDEX(PlantAccounts[],MATCH($C15,PlantAccounts[Power Plan Plant Account '#],0),8)+(INDEX(PlantAccounts[],MATCH($C15,PlantAccounts[Power Plan Plant Account '#],0),8)+INDEX(PlantAccounts[],MATCH($C15,PlantAccounts[Power Plan Plant Account '#],0),16)+INDEX(PlantAccounts[],MATCH($C15,PlantAccounts[Power Plan Plant Account '#],0),17)))/2))/12)*(INDEX(CurWIPHelper[],1,MATCH(AW$4,CurWIPHelper[#Headers],0)))*(INDEX(PlantAccounts[],MATCH($C15,PlantAccounts[Power Plan Plant Account '#],0),7))</f>
        <v>0</v>
      </c>
      <c r="CL15" s="59">
        <f>((((INDEX(PlantAccounts[],MATCH($C15,PlantAccounts[Power Plan Plant Account '#],0),8)+(INDEX(PlantAccounts[],MATCH($C15,PlantAccounts[Power Plan Plant Account '#],0),8)+INDEX(PlantAccounts[],MATCH($C15,PlantAccounts[Power Plan Plant Account '#],0),16)+INDEX(PlantAccounts[],MATCH($C15,PlantAccounts[Power Plan Plant Account '#],0),17)))/2))/12)*(INDEX(CurWIPHelper[],1,MATCH(AX$4,CurWIPHelper[#Headers],0)))*(INDEX(PlantAccounts[],MATCH($C15,PlantAccounts[Power Plan Plant Account '#],0),7))</f>
        <v>0</v>
      </c>
      <c r="CM15" s="59">
        <f>((((INDEX(PlantAccounts[],MATCH($C15,PlantAccounts[Power Plan Plant Account '#],0),8)+(INDEX(PlantAccounts[],MATCH($C15,PlantAccounts[Power Plan Plant Account '#],0),8)+INDEX(PlantAccounts[],MATCH($C15,PlantAccounts[Power Plan Plant Account '#],0),16)+INDEX(PlantAccounts[],MATCH($C15,PlantAccounts[Power Plan Plant Account '#],0),17)))/2))/12)*(INDEX(CurWIPHelper[],1,MATCH(AY$4,CurWIPHelper[#Headers],0)))*(INDEX(PlantAccounts[],MATCH($C15,PlantAccounts[Power Plan Plant Account '#],0),7))</f>
        <v>0</v>
      </c>
      <c r="CN15" s="59">
        <f>((((INDEX(PlantAccounts[],MATCH($C15,PlantAccounts[Power Plan Plant Account '#],0),8)+(INDEX(PlantAccounts[],MATCH($C15,PlantAccounts[Power Plan Plant Account '#],0),8)+INDEX(PlantAccounts[],MATCH($C15,PlantAccounts[Power Plan Plant Account '#],0),16)+INDEX(PlantAccounts[],MATCH($C15,PlantAccounts[Power Plan Plant Account '#],0),17)))/2))/12)*(INDEX(CurWIPHelper[],1,MATCH(AZ$4,CurWIPHelper[#Headers],0)))*(INDEX(PlantAccounts[],MATCH($C15,PlantAccounts[Power Plan Plant Account '#],0),7))</f>
        <v>0</v>
      </c>
      <c r="CO15" s="59">
        <f t="shared" si="3"/>
        <v>0</v>
      </c>
      <c r="CQ15" s="59">
        <f>INDEX(PlantAccounts[],MATCH($C15,PlantAccounts[Power Plan Plant Account '#],0),12)*(INDEX(CurWIPHelper[],1,MATCH(AO$4,CurWIPHelper[#Headers],0)))*(INDEX(PlantAccounts[],MATCH($C15,PlantAccounts[Power Plan Plant Account '#],0),7)/12)*0.5</f>
        <v>0</v>
      </c>
      <c r="CR15" s="59">
        <f>INDEX(PlantAccounts[],MATCH($C15,PlantAccounts[Power Plan Plant Account '#],0),12)*(INDEX(CurWIPHelper[],1,MATCH(AP$4,CurWIPHelper[#Headers],0)))*(INDEX(PlantAccounts[],MATCH($C15,PlantAccounts[Power Plan Plant Account '#],0),7)/12)*0.5</f>
        <v>0</v>
      </c>
      <c r="CS15" s="59">
        <f>INDEX(PlantAccounts[],MATCH($C15,PlantAccounts[Power Plan Plant Account '#],0),12)*(INDEX(CurWIPHelper[],1,MATCH(AQ$4,CurWIPHelper[#Headers],0)))*(INDEX(PlantAccounts[],MATCH($C15,PlantAccounts[Power Plan Plant Account '#],0),7)/12)*0.5</f>
        <v>0</v>
      </c>
      <c r="CT15" s="59">
        <f>INDEX(PlantAccounts[],MATCH($C15,PlantAccounts[Power Plan Plant Account '#],0),12)*(INDEX(CurWIPHelper[],1,MATCH(AR$4,CurWIPHelper[#Headers],0)))*(INDEX(PlantAccounts[],MATCH($C15,PlantAccounts[Power Plan Plant Account '#],0),7)/12)*0.5</f>
        <v>0</v>
      </c>
      <c r="CU15" s="59">
        <f>INDEX(PlantAccounts[],MATCH($C15,PlantAccounts[Power Plan Plant Account '#],0),12)*(INDEX(CurWIPHelper[],1,MATCH(AS$4,CurWIPHelper[#Headers],0)))*(INDEX(PlantAccounts[],MATCH($C15,PlantAccounts[Power Plan Plant Account '#],0),7)/12)*0.5</f>
        <v>0</v>
      </c>
      <c r="CV15" s="59">
        <f>INDEX(PlantAccounts[],MATCH($C15,PlantAccounts[Power Plan Plant Account '#],0),12)*(INDEX(CurWIPHelper[],1,MATCH(AT$4,CurWIPHelper[#Headers],0)))*(INDEX(PlantAccounts[],MATCH($C15,PlantAccounts[Power Plan Plant Account '#],0),7)/12)*0.5</f>
        <v>0</v>
      </c>
      <c r="CW15" s="59">
        <f>INDEX(PlantAccounts[],MATCH($C15,PlantAccounts[Power Plan Plant Account '#],0),12)*(INDEX(CurWIPHelper[],1,MATCH(AU$4,CurWIPHelper[#Headers],0)))*(INDEX(PlantAccounts[],MATCH($C15,PlantAccounts[Power Plan Plant Account '#],0),7)/12)*0.5</f>
        <v>0</v>
      </c>
      <c r="CX15" s="59">
        <f>INDEX(PlantAccounts[],MATCH($C15,PlantAccounts[Power Plan Plant Account '#],0),12)*(INDEX(CurWIPHelper[],1,MATCH(AV$4,CurWIPHelper[#Headers],0)))*(INDEX(PlantAccounts[],MATCH($C15,PlantAccounts[Power Plan Plant Account '#],0),7)/12)*0.5</f>
        <v>0</v>
      </c>
      <c r="CY15" s="59">
        <f>INDEX(PlantAccounts[],MATCH($C15,PlantAccounts[Power Plan Plant Account '#],0),12)*(INDEX(CurWIPHelper[],1,MATCH(AW$4,CurWIPHelper[#Headers],0)))*(INDEX(PlantAccounts[],MATCH($C15,PlantAccounts[Power Plan Plant Account '#],0),7)/12)*0.5</f>
        <v>0</v>
      </c>
      <c r="CZ15" s="59">
        <f>INDEX(PlantAccounts[],MATCH($C15,PlantAccounts[Power Plan Plant Account '#],0),12)*(INDEX(CurWIPHelper[],1,MATCH(AX$4,CurWIPHelper[#Headers],0)))*(INDEX(PlantAccounts[],MATCH($C15,PlantAccounts[Power Plan Plant Account '#],0),7)/12)*0.5</f>
        <v>0</v>
      </c>
      <c r="DA15" s="59">
        <f>INDEX(PlantAccounts[],MATCH($C15,PlantAccounts[Power Plan Plant Account '#],0),12)*(INDEX(CurWIPHelper[],1,MATCH(AY$4,CurWIPHelper[#Headers],0)))*(INDEX(PlantAccounts[],MATCH($C15,PlantAccounts[Power Plan Plant Account '#],0),7)/12)*0.5</f>
        <v>0</v>
      </c>
      <c r="DB15" s="59">
        <f>INDEX(PlantAccounts[],MATCH($C15,PlantAccounts[Power Plan Plant Account '#],0),12)*(INDEX(CurWIPHelper[],1,MATCH(AZ$4,CurWIPHelper[#Headers],0)))*(INDEX(PlantAccounts[],MATCH($C15,PlantAccounts[Power Plan Plant Account '#],0),7)/12)*0.5</f>
        <v>0</v>
      </c>
      <c r="DC15" s="59">
        <f t="shared" si="4"/>
        <v>0</v>
      </c>
      <c r="DE15" s="59">
        <f t="shared" si="5"/>
        <v>0</v>
      </c>
    </row>
    <row r="16" spans="1:109">
      <c r="A16" t="s">
        <v>58</v>
      </c>
      <c r="B16" t="s">
        <v>65</v>
      </c>
      <c r="C16">
        <v>44200</v>
      </c>
      <c r="D16">
        <v>44200</v>
      </c>
      <c r="E16" s="130"/>
      <c r="F16" s="113">
        <f>INDEX(PlantAccounts[],MATCH($C16,PlantAccounts[Power Plan Plant Account '#],0),8)</f>
        <v>8347457.487285506</v>
      </c>
      <c r="G16" s="7">
        <f>INDEX(PlantAccounts[],MATCH($C16,PlantAccounts[Power Plan Plant Account '#],0),14)</f>
        <v>0</v>
      </c>
      <c r="H16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330893.49254309293</v>
      </c>
      <c r="I16" s="7"/>
      <c r="J16" s="7">
        <f t="shared" si="0"/>
        <v>330893.49254309293</v>
      </c>
      <c r="K16" s="7">
        <v>0</v>
      </c>
      <c r="L16" s="7">
        <f>INDEX(PlantAccounts[],MATCH($C16,PlantAccounts[Power Plan Plant Account '#],0),11)</f>
        <v>0</v>
      </c>
      <c r="M16" s="7">
        <f t="shared" si="1"/>
        <v>0</v>
      </c>
      <c r="O16" s="35">
        <f>INDEX(CurCloseProf[],MATCH(PlantAccountsQuery[[#This Row],[Reg/Unreg]],CurCloseProf[R/NR],0),MATCH(O$9,CurCloseProf[#Headers],0))*($J16+$M16)</f>
        <v>13344.085228886126</v>
      </c>
      <c r="P16" s="35">
        <f>INDEX(CurCloseProf[],MATCH(PlantAccountsQuery[[#This Row],[Reg/Unreg]],CurCloseProf[R/NR],0),MATCH(P$9,CurCloseProf[#Headers],0))*($J16+$M16)</f>
        <v>10522.946417094048</v>
      </c>
      <c r="Q16" s="35">
        <f>INDEX(CurCloseProf[],MATCH(PlantAccountsQuery[[#This Row],[Reg/Unreg]],CurCloseProf[R/NR],0),MATCH(Q$9,CurCloseProf[#Headers],0))*($J16+$M16)</f>
        <v>14278.299210844272</v>
      </c>
      <c r="R16" s="35">
        <f>INDEX(CurCloseProf[],MATCH(PlantAccountsQuery[[#This Row],[Reg/Unreg]],CurCloseProf[R/NR],0),MATCH(R$9,CurCloseProf[#Headers],0))*($J16+$M16)</f>
        <v>3926.3322247743504</v>
      </c>
      <c r="S16" s="35">
        <f>INDEX(CurCloseProf[],MATCH(PlantAccountsQuery[[#This Row],[Reg/Unreg]],CurCloseProf[R/NR],0),MATCH(S$9,CurCloseProf[#Headers],0))*($J16+$M16)</f>
        <v>11469.278991885445</v>
      </c>
      <c r="T16" s="35">
        <f>INDEX(CurCloseProf[],MATCH(PlantAccountsQuery[[#This Row],[Reg/Unreg]],CurCloseProf[R/NR],0),MATCH(T$9,CurCloseProf[#Headers],0))*($J16+$M16)</f>
        <v>19948.797956708902</v>
      </c>
      <c r="U16" s="35">
        <f>INDEX(CurCloseProf[],MATCH(PlantAccountsQuery[[#This Row],[Reg/Unreg]],CurCloseProf[R/NR],0),MATCH(U$9,CurCloseProf[#Headers],0))*($J16+$M16)</f>
        <v>16688.279333071911</v>
      </c>
      <c r="V16" s="35">
        <f>INDEX(CurCloseProf[],MATCH(PlantAccountsQuery[[#This Row],[Reg/Unreg]],CurCloseProf[R/NR],0),MATCH(V$9,CurCloseProf[#Headers],0))*($J16+$M16)</f>
        <v>9635.74867706855</v>
      </c>
      <c r="W16" s="35">
        <f>INDEX(CurCloseProf[],MATCH(PlantAccountsQuery[[#This Row],[Reg/Unreg]],CurCloseProf[R/NR],0),MATCH(W$9,CurCloseProf[#Headers],0))*($J16+$M16)</f>
        <v>20176.8136312645</v>
      </c>
      <c r="X16" s="35">
        <f>INDEX(CurCloseProf[],MATCH(PlantAccountsQuery[[#This Row],[Reg/Unreg]],CurCloseProf[R/NR],0),MATCH(X$9,CurCloseProf[#Headers],0))*($J16+$M16)</f>
        <v>40634.336232632995</v>
      </c>
      <c r="Y16" s="35">
        <f>INDEX(CurCloseProf[],MATCH(PlantAccountsQuery[[#This Row],[Reg/Unreg]],CurCloseProf[R/NR],0),MATCH(Y$9,CurCloseProf[#Headers],0))*($J16+$M16)</f>
        <v>36071.424338401921</v>
      </c>
      <c r="Z16" s="35">
        <f>INDEX(CurCloseProf[],MATCH(PlantAccountsQuery[[#This Row],[Reg/Unreg]],CurCloseProf[R/NR],0),MATCH(Z$9,CurCloseProf[#Headers],0))*($J16+$M16)</f>
        <v>134197.15030045991</v>
      </c>
      <c r="AB16" s="59">
        <f>IF(INDEX(CurWIPHelper[],1,MATCH(AO$4,$AB$9:$AM$9,0))=0,0,($F16+$O16))</f>
        <v>8360801.5725143924</v>
      </c>
      <c r="AC16" s="59">
        <f>IF(INDEX(CurWIPHelper[],1,MATCH(AP$4,$AB$9:$AM$9,0))=0,0,($F16+SUM($O16:P16)))</f>
        <v>8371324.5189314857</v>
      </c>
      <c r="AD16" s="59">
        <f>IF(INDEX(CurWIPHelper[],1,MATCH(AQ$4,$AB$9:$AM$9,0))=0,0,($F16+SUM($O16:Q16)))</f>
        <v>8385602.8181423303</v>
      </c>
      <c r="AE16" s="59">
        <f>IF(INDEX(CurWIPHelper[],1,MATCH(AR$4,$AB$9:$AM$9,0))=0,0,($F16+SUM($O16:R16)))</f>
        <v>8389529.1503671054</v>
      </c>
      <c r="AF16" s="59">
        <f>IF(INDEX(CurWIPHelper[],1,MATCH(AS$4,$AB$9:$AM$9,0))=0,0,($F16+SUM($O16:S16)))</f>
        <v>8400998.4293589909</v>
      </c>
      <c r="AG16" s="59">
        <f>IF(INDEX(CurWIPHelper[],1,MATCH(AT$4,$AB$9:$AM$9,0))=0,0,($F16+SUM($O16:T16)))</f>
        <v>8420947.2273156997</v>
      </c>
      <c r="AH16" s="59">
        <f>IF(INDEX(CurWIPHelper[],1,MATCH(AU$4,$AB$9:$AM$9,0))=0,0,($F16+SUM($O16:U16)))</f>
        <v>8437635.5066487715</v>
      </c>
      <c r="AI16" s="59">
        <f>IF(INDEX(CurWIPHelper[],1,MATCH(AV$4,$AB$9:$AM$9,0))=0,0,($F16+SUM($O16:V16)))</f>
        <v>8447271.2553258389</v>
      </c>
      <c r="AJ16" s="59">
        <f>IF(INDEX(CurWIPHelper[],1,MATCH(AW$4,$AB$9:$AM$9,0))=0,0,($F16+SUM($O16:W16)))</f>
        <v>8467448.0689571034</v>
      </c>
      <c r="AK16" s="59">
        <f>IF(INDEX(CurWIPHelper[],1,MATCH(AX$4,$AB$9:$AM$9,0))=0,0,($F16+SUM($O16:X16)))</f>
        <v>8508082.4051897377</v>
      </c>
      <c r="AL16" s="59">
        <f>IF(INDEX(CurWIPHelper[],1,MATCH(AY$4,$AB$9:$AM$9,0))=0,0,($F16+SUM($O16:Y16)))</f>
        <v>8544153.8295281399</v>
      </c>
      <c r="AM16" s="59">
        <f>IF(INDEX(CurWIPHelper[],1,MATCH(AZ$4,$AB$9:$AM$9,0))=0,0,($F16+SUM($O16:Z16)))</f>
        <v>8678350.9798285998</v>
      </c>
      <c r="AO16" s="35">
        <f>IF(INDEX(CurWIPHelper[],1,MATCH(AO$4,CurWIPHelper[#Headers],0))=0,0,
     IF(AB16&gt;0,
        (IF(
             ((INDEX(PlantAccounts[],MATCH($C16,PlantAccounts[Power Plan Plant Account '#],0),7)/12)
                   *(AB16)
                   *(INDEX(CurWIPHelper[],1,MATCH(AO$4,CurWIPHelper[#Headers],0)))
                   +(INDEX(PlantAccounts[],MATCH($C16,PlantAccounts[Power Plan Plant Account '#],0),9))
                   )&gt;AB16,
              IF((INDEX(PlantAccounts[],MATCH($C16,PlantAccounts[Power Plan Plant Account '#],0),7))=0,0,AB16-(INDEX(PlantAccounts[],MATCH($C16,PlantAccounts[Power Plan Plant Account '#],0),9))),
             (INDEX(PlantAccounts[],MATCH($C16,PlantAccounts[Power Plan Plant Account '#],0),7)/12)*AB16*(INDEX(CurWIPHelper[],1,MATCH(AO$4,CurWIPHelper[#Headers],0))))
        ),
          IF(AB16=0,0,IF(
              ((INDEX(PlantAccounts[],MATCH($C16,PlantAccounts[Power Plan Plant Account '#],0),7)/12)
              *(AB16)
              *(INDEX(CurWIPHelper[],1,MATCH(AO$4,CurWIPHelper[#Headers],0)))
              +(INDEX(PlantAccounts[],MATCH($C16,PlantAccounts[Power Plan Plant Account '#],0),9))
              )&gt;AB16,
         (INDEX(PlantAccounts[],MATCH($C16,PlantAccounts[Power Plan Plant Account '#],0),7)/12)*AB16*(INDEX(CurWIPHelper[],1,MATCH(AO$4,CurWIPHelper[#Headers],0))),
         AB16-(INDEX(PlantAccounts[],MATCH($C16,PlantAccounts[Power Plan Plant Account '#],0),9))
    ))
)
)</f>
        <v>11748.08260970431</v>
      </c>
      <c r="AP16" s="35">
        <f>IF(INDEX(CurWIPHelper[],1,MATCH(AP$4,CurWIPHelper[#Headers],0))=0,0,
     IF(AC16&gt;0,
        (IF(
             ((INDEX(PlantAccounts[],MATCH($C16,PlantAccounts[Power Plan Plant Account '#],0),7)/12)
                   *(AC16)
                   *(INDEX(CurWIPHelper[],1,MATCH(AP$4,CurWIPHelper[#Headers],0)))
                   +(INDEX(PlantAccounts[],MATCH($C16,PlantAccounts[Power Plan Plant Account '#],0),9))
                   +(SUM($AO16:AO16))
                    )&gt;AC16,
              IF((INDEX(PlantAccounts[],MATCH($C16,PlantAccounts[Power Plan Plant Account '#],0),7))=0,0,AC16-(INDEX(PlantAccounts[],MATCH($C16,PlantAccounts[Power Plan Plant Account '#],0),9))-SUM($AO16:AO16)),
             (INDEX(PlantAccounts[],MATCH($C16,PlantAccounts[Power Plan Plant Account '#],0),7)/12)*AC16*(INDEX(CurWIPHelper[],1,MATCH(AP$4,CurWIPHelper[#Headers],0))))
        ),
        IF(AC16=0,0,IF(
              ((INDEX(PlantAccounts[],MATCH($C16,PlantAccounts[Power Plan Plant Account '#],0),7)/12)
              *(AC16)
              *(INDEX(CurWIPHelper[],1,MATCH(AP$4,CurWIPHelper[#Headers],0)))
              +(INDEX(PlantAccounts[],MATCH($C16,PlantAccounts[Power Plan Plant Account '#],0),9))
              +(SUM($AO16:AO16))
              )&gt;AC16,
         (INDEX(PlantAccounts[],MATCH($C16,PlantAccounts[Power Plan Plant Account '#],0),7)/12)*AC16*(INDEX(CurWIPHelper[],1,MATCH(AP$4,CurWIPHelper[#Headers],0))),
         AC16-(INDEX(PlantAccounts[],MATCH($C16,PlantAccounts[Power Plan Plant Account '#],0),9))-(SUM($AO16:AO16))
    ))
)
)</f>
        <v>11762.868804871519</v>
      </c>
      <c r="AQ16" s="35">
        <f>IF(INDEX(CurWIPHelper[],1,MATCH(AQ$4,CurWIPHelper[#Headers],0))=0,0,
     IF(AD16&gt;0,
        (IF(
             ((INDEX(PlantAccounts[],MATCH($C16,PlantAccounts[Power Plan Plant Account '#],0),7)/12)
                   *(AD16)
                   *(INDEX(CurWIPHelper[],1,MATCH(AQ$4,CurWIPHelper[#Headers],0)))
                   +(INDEX(PlantAccounts[],MATCH($C16,PlantAccounts[Power Plan Plant Account '#],0),9))
                   +(SUM($AO16:AP16))
                    )&gt;AD16,
              IF((INDEX(PlantAccounts[],MATCH($C16,PlantAccounts[Power Plan Plant Account '#],0),7))=0,0,AD16-(INDEX(PlantAccounts[],MATCH($C16,PlantAccounts[Power Plan Plant Account '#],0),9))-SUM($AO16:AP16)),
             (INDEX(PlantAccounts[],MATCH($C16,PlantAccounts[Power Plan Plant Account '#],0),7)/12)*AD16*(INDEX(CurWIPHelper[],1,MATCH(AQ$4,CurWIPHelper[#Headers],0))))
        ),
        IF(AD16=0,0,IF(
              ((INDEX(PlantAccounts[],MATCH($C16,PlantAccounts[Power Plan Plant Account '#],0),7)/12)
              *(AD16)
              *(INDEX(CurWIPHelper[],1,MATCH(AQ$4,CurWIPHelper[#Headers],0)))
              +(INDEX(PlantAccounts[],MATCH($C16,PlantAccounts[Power Plan Plant Account '#],0),9))
              +(SUM($AO16:AP16))
              )&gt;AD16,
         (INDEX(PlantAccounts[],MATCH($C16,PlantAccounts[Power Plan Plant Account '#],0),7)/12)*AD16*(INDEX(CurWIPHelper[],1,MATCH(AQ$4,CurWIPHelper[#Headers],0))),
         AD16-(INDEX(PlantAccounts[],MATCH($C16,PlantAccounts[Power Plan Plant Account '#],0),9))-(SUM($AO16:AP16))
    ))
)
)</f>
        <v>11782.931790124812</v>
      </c>
      <c r="AR16" s="35">
        <f>IF(INDEX(CurWIPHelper[],1,MATCH(AR$4,CurWIPHelper[#Headers],0))=0,0,
     IF(AE16&gt;0,
        (IF(
             ((INDEX(PlantAccounts[],MATCH($C16,PlantAccounts[Power Plan Plant Account '#],0),7)/12)
                   *(AE16)
                   *(INDEX(CurWIPHelper[],1,MATCH(AR$4,CurWIPHelper[#Headers],0)))
                   +(INDEX(PlantAccounts[],MATCH($C16,PlantAccounts[Power Plan Plant Account '#],0),9))
                   +(SUM($AO16:AQ16))
                    )&gt;AE16,
              IF((INDEX(PlantAccounts[],MATCH($C16,PlantAccounts[Power Plan Plant Account '#],0),7))=0,0,AE16-(INDEX(PlantAccounts[],MATCH($C16,PlantAccounts[Power Plan Plant Account '#],0),9))-SUM($AO16:AQ16)),
             (INDEX(PlantAccounts[],MATCH($C16,PlantAccounts[Power Plan Plant Account '#],0),7)/12)*AE16*(INDEX(CurWIPHelper[],1,MATCH(AR$4,CurWIPHelper[#Headers],0))))
        ),
        IF(AE16=0,0,IF(
              ((INDEX(PlantAccounts[],MATCH($C16,PlantAccounts[Power Plan Plant Account '#],0),7)/12)
              *(AE16)
              *(INDEX(CurWIPHelper[],1,MATCH(AR$4,CurWIPHelper[#Headers],0)))
              +(INDEX(PlantAccounts[],MATCH($C16,PlantAccounts[Power Plan Plant Account '#],0),9))
              +(SUM($AO16:AQ16))
              )&gt;AE16,
         (INDEX(PlantAccounts[],MATCH($C16,PlantAccounts[Power Plan Plant Account '#],0),7)/12)*AE16*(INDEX(CurWIPHelper[],1,MATCH(AR$4,CurWIPHelper[#Headers],0))),
         AE16-(INDEX(PlantAccounts[],MATCH($C16,PlantAccounts[Power Plan Plant Account '#],0),9))-(SUM($AO16:AQ16))
    ))
)
)</f>
        <v>11788.448829960018</v>
      </c>
      <c r="AS16" s="35">
        <f>IF(INDEX(CurWIPHelper[],1,MATCH(AS$4,CurWIPHelper[#Headers],0))=0,0,
     IF(AF16&gt;0,
        (IF(
             ((INDEX(PlantAccounts[],MATCH($C16,PlantAccounts[Power Plan Plant Account '#],0),7)/12)
                   *(AF16)
                   *(INDEX(CurWIPHelper[],1,MATCH(AS$4,CurWIPHelper[#Headers],0)))
                   +(INDEX(PlantAccounts[],MATCH($C16,PlantAccounts[Power Plan Plant Account '#],0),9))
                   +(SUM($AO16:AR16))
                    )&gt;AF16,
              IF((INDEX(PlantAccounts[],MATCH($C16,PlantAccounts[Power Plan Plant Account '#],0),7))=0,0,AF16-(INDEX(PlantAccounts[],MATCH($C16,PlantAccounts[Power Plan Plant Account '#],0),9))-SUM($AO16:AR16)),
             (INDEX(PlantAccounts[],MATCH($C16,PlantAccounts[Power Plan Plant Account '#],0),7)/12)*AF16*(INDEX(CurWIPHelper[],1,MATCH(AS$4,CurWIPHelper[#Headers],0))))
        ),
        IF(AF16=0,0,IF(
              ((INDEX(PlantAccounts[],MATCH($C16,PlantAccounts[Power Plan Plant Account '#],0),7)/12)
              *(AF16)
              *(INDEX(CurWIPHelper[],1,MATCH(AS$4,CurWIPHelper[#Headers],0)))
              +(INDEX(PlantAccounts[],MATCH($C16,PlantAccounts[Power Plan Plant Account '#],0),9))
              +(SUM($AO16:AR16))
              )&gt;AF16,
         (INDEX(PlantAccounts[],MATCH($C16,PlantAccounts[Power Plan Plant Account '#],0),7)/12)*AF16*(INDEX(CurWIPHelper[],1,MATCH(AS$4,CurWIPHelper[#Headers],0))),
         AF16-(INDEX(PlantAccounts[],MATCH($C16,PlantAccounts[Power Plan Plant Account '#],0),9))-(SUM($AO16:AR16))
    ))
)
)</f>
        <v>11804.564753284089</v>
      </c>
      <c r="AT16" s="35">
        <f>IF(INDEX(CurWIPHelper[],1,MATCH(AT$4,CurWIPHelper[#Headers],0))=0,0,
     IF(AG16&gt;0,
        (IF(
             ((INDEX(PlantAccounts[],MATCH($C16,PlantAccounts[Power Plan Plant Account '#],0),7)/12)
                   *(AG16)
                   *(INDEX(CurWIPHelper[],1,MATCH(AT$4,CurWIPHelper[#Headers],0)))
                   +(INDEX(PlantAccounts[],MATCH($C16,PlantAccounts[Power Plan Plant Account '#],0),9))
                   +(SUM($AO16:AS16))
                    )&gt;AG16,
              IF((INDEX(PlantAccounts[],MATCH($C16,PlantAccounts[Power Plan Plant Account '#],0),7))=0,0,AG16-(INDEX(PlantAccounts[],MATCH($C16,PlantAccounts[Power Plan Plant Account '#],0),9))-SUM($AO16:AS16)),
             (INDEX(PlantAccounts[],MATCH($C16,PlantAccounts[Power Plan Plant Account '#],0),7)/12)*AG16*(INDEX(CurWIPHelper[],1,MATCH(AT$4,CurWIPHelper[#Headers],0))))
        ),
        IF(AG16=0,0,IF(
              ((INDEX(PlantAccounts[],MATCH($C16,PlantAccounts[Power Plan Plant Account '#],0),7)/12)
              *(AG16)
              *(INDEX(CurWIPHelper[],1,MATCH(AT$4,CurWIPHelper[#Headers],0)))
              +(INDEX(PlantAccounts[],MATCH($C16,PlantAccounts[Power Plan Plant Account '#],0),9))
              +(SUM($AO16:AS16))
              )&gt;AG16,
         (INDEX(PlantAccounts[],MATCH($C16,PlantAccounts[Power Plan Plant Account '#],0),7)/12)*AG16*(INDEX(CurWIPHelper[],1,MATCH(AT$4,CurWIPHelper[#Headers],0))),
         AG16-(INDEX(PlantAccounts[],MATCH($C16,PlantAccounts[Power Plan Plant Account '#],0),9))-(SUM($AO16:AS16))
    ))
)
)</f>
        <v>11832.595573574115</v>
      </c>
      <c r="AU16" s="35">
        <f>IF(INDEX(CurWIPHelper[],1,MATCH(AU$4,CurWIPHelper[#Headers],0))=0,0,
     IF(AH16&gt;0,
        (IF(
             ((INDEX(PlantAccounts[],MATCH($C16,PlantAccounts[Power Plan Plant Account '#],0),7)/12)
                   *(AH16)
                   *(INDEX(CurWIPHelper[],1,MATCH(AU$4,CurWIPHelper[#Headers],0)))
                   +(INDEX(PlantAccounts[],MATCH($C16,PlantAccounts[Power Plan Plant Account '#],0),9))
                   +(SUM($AO16:AT16))
                    )&gt;AH16,
              IF((INDEX(PlantAccounts[],MATCH($C16,PlantAccounts[Power Plan Plant Account '#],0),7))=0,0,AH16-(INDEX(PlantAccounts[],MATCH($C16,PlantAccounts[Power Plan Plant Account '#],0),9))-SUM($AO16:AT16)),
             (INDEX(PlantAccounts[],MATCH($C16,PlantAccounts[Power Plan Plant Account '#],0),7)/12)*AH16*(INDEX(CurWIPHelper[],1,MATCH(AU$4,CurWIPHelper[#Headers],0))))
        ),
        IF(AH16=0,0,IF(
              ((INDEX(PlantAccounts[],MATCH($C16,PlantAccounts[Power Plan Plant Account '#],0),7)/12)
              *(AH16)
              *(INDEX(CurWIPHelper[],1,MATCH(AU$4,CurWIPHelper[#Headers],0)))
              +(INDEX(PlantAccounts[],MATCH($C16,PlantAccounts[Power Plan Plant Account '#],0),9))
              +(SUM($AO16:AT16))
              )&gt;AH16,
         (INDEX(PlantAccounts[],MATCH($C16,PlantAccounts[Power Plan Plant Account '#],0),7)/12)*AH16*(INDEX(CurWIPHelper[],1,MATCH(AU$4,CurWIPHelper[#Headers],0))),
         AH16-(INDEX(PlantAccounts[],MATCH($C16,PlantAccounts[Power Plan Plant Account '#],0),9))-(SUM($AO16:AT16))
    ))
)
)</f>
        <v>11856.044914228636</v>
      </c>
      <c r="AV16" s="35">
        <f>IF(INDEX(CurWIPHelper[],1,MATCH(AV$4,CurWIPHelper[#Headers],0))=0,0,
     IF(AI16&gt;0,
        (IF(
             ((INDEX(PlantAccounts[],MATCH($C16,PlantAccounts[Power Plan Plant Account '#],0),7)/12)
                   *(AI16)
                   *(INDEX(CurWIPHelper[],1,MATCH(AV$4,CurWIPHelper[#Headers],0)))
                   +(INDEX(PlantAccounts[],MATCH($C16,PlantAccounts[Power Plan Plant Account '#],0),9))
                   +(SUM($AO16:AU16))
                    )&gt;AI16,
              IF((INDEX(PlantAccounts[],MATCH($C16,PlantAccounts[Power Plan Plant Account '#],0),7))=0,0,AI16-(INDEX(PlantAccounts[],MATCH($C16,PlantAccounts[Power Plan Plant Account '#],0),9))-SUM($AO16:AU16)),
             (INDEX(PlantAccounts[],MATCH($C16,PlantAccounts[Power Plan Plant Account '#],0),7)/12)*AI16*(INDEX(CurWIPHelper[],1,MATCH(AV$4,CurWIPHelper[#Headers],0))))
        ),
        IF(AI16=0,0,IF(
              ((INDEX(PlantAccounts[],MATCH($C16,PlantAccounts[Power Plan Plant Account '#],0),7)/12)
              *(AI16)
              *(INDEX(CurWIPHelper[],1,MATCH(AV$4,CurWIPHelper[#Headers],0)))
              +(INDEX(PlantAccounts[],MATCH($C16,PlantAccounts[Power Plan Plant Account '#],0),9))
              +(SUM($AO16:AU16))
              )&gt;AI16,
         (INDEX(PlantAccounts[],MATCH($C16,PlantAccounts[Power Plan Plant Account '#],0),7)/12)*AI16*(INDEX(CurWIPHelper[],1,MATCH(AV$4,CurWIPHelper[#Headers],0))),
         AI16-(INDEX(PlantAccounts[],MATCH($C16,PlantAccounts[Power Plan Plant Account '#],0),9))-(SUM($AO16:AU16))
    ))
)
)</f>
        <v>11869.584473860894</v>
      </c>
      <c r="AW16" s="35">
        <f>IF(INDEX(CurWIPHelper[],1,MATCH(AW$4,CurWIPHelper[#Headers],0))=0,0,
     IF(AJ16&gt;0,
        (IF(
             ((INDEX(PlantAccounts[],MATCH($C16,PlantAccounts[Power Plan Plant Account '#],0),7)/12)
                   *(AJ16)
                   *(INDEX(CurWIPHelper[],1,MATCH(AW$4,CurWIPHelper[#Headers],0)))
                   +(INDEX(PlantAccounts[],MATCH($C16,PlantAccounts[Power Plan Plant Account '#],0),9))
                   +(SUM($AO16:AV16))
                    )&gt;AJ16,
              IF((INDEX(PlantAccounts[],MATCH($C16,PlantAccounts[Power Plan Plant Account '#],0),7))=0,0,AJ16-(INDEX(PlantAccounts[],MATCH($C16,PlantAccounts[Power Plan Plant Account '#],0),9))-SUM($AO16:AV16)),
             (INDEX(PlantAccounts[],MATCH($C16,PlantAccounts[Power Plan Plant Account '#],0),7)/12)*AJ16*(INDEX(CurWIPHelper[],1,MATCH(AW$4,CurWIPHelper[#Headers],0))))
        ),
        IF(AJ16=0,0,IF(
              ((INDEX(PlantAccounts[],MATCH($C16,PlantAccounts[Power Plan Plant Account '#],0),7)/12)
              *(AJ16)
              *(INDEX(CurWIPHelper[],1,MATCH(AW$4,CurWIPHelper[#Headers],0)))
              +(INDEX(PlantAccounts[],MATCH($C16,PlantAccounts[Power Plan Plant Account '#],0),9))
              +(SUM($AO16:AV16))
              )&gt;AJ16,
         (INDEX(PlantAccounts[],MATCH($C16,PlantAccounts[Power Plan Plant Account '#],0),7)/12)*AJ16*(INDEX(CurWIPHelper[],1,MATCH(AW$4,CurWIPHelper[#Headers],0))),
         AJ16-(INDEX(PlantAccounts[],MATCH($C16,PlantAccounts[Power Plan Plant Account '#],0),9))-(SUM($AO16:AV16))
    ))
)
)</f>
        <v>11897.935687711006</v>
      </c>
      <c r="AX16" s="35">
        <f>IF(INDEX(CurWIPHelper[],1,MATCH(AX$4,CurWIPHelper[#Headers],0))=0,0,
     IF(AK16&gt;0,
        (IF(
             ((INDEX(PlantAccounts[],MATCH($C16,PlantAccounts[Power Plan Plant Account '#],0),7)/12)
                   *(AK16)
                   *(INDEX(CurWIPHelper[],1,MATCH(AX$4,CurWIPHelper[#Headers],0)))
                   +(INDEX(PlantAccounts[],MATCH($C16,PlantAccounts[Power Plan Plant Account '#],0),9))
                   +(SUM($AO16:AW16))
                    )&gt;AK16,
              IF((INDEX(PlantAccounts[],MATCH($C16,PlantAccounts[Power Plan Plant Account '#],0),7))=0,0,AK16-(INDEX(PlantAccounts[],MATCH($C16,PlantAccounts[Power Plan Plant Account '#],0),9))-SUM($AO16:AW16)),
             (INDEX(PlantAccounts[],MATCH($C16,PlantAccounts[Power Plan Plant Account '#],0),7)/12)*AK16*(INDEX(CurWIPHelper[],1,MATCH(AX$4,CurWIPHelper[#Headers],0))))
        ),
        IF(AK16=0,0,IF(
              ((INDEX(PlantAccounts[],MATCH($C16,PlantAccounts[Power Plan Plant Account '#],0),7)/12)
              *(AK16)
              *(INDEX(CurWIPHelper[],1,MATCH(AX$4,CurWIPHelper[#Headers],0)))
              +(INDEX(PlantAccounts[],MATCH($C16,PlantAccounts[Power Plan Plant Account '#],0),9))
              +(SUM($AO16:AW16))
              )&gt;AK16,
         (INDEX(PlantAccounts[],MATCH($C16,PlantAccounts[Power Plan Plant Account '#],0),7)/12)*AK16*(INDEX(CurWIPHelper[],1,MATCH(AX$4,CurWIPHelper[#Headers],0))),
         AK16-(INDEX(PlantAccounts[],MATCH($C16,PlantAccounts[Power Plan Plant Account '#],0),9))-(SUM($AO16:AW16))
    ))
)
)</f>
        <v>11955.032550339683</v>
      </c>
      <c r="AY16" s="35">
        <f>IF(INDEX(CurWIPHelper[],1,MATCH(AY$4,CurWIPHelper[#Headers],0))=0,0,
     IF(AL16&gt;0,
        (IF(
             ((INDEX(PlantAccounts[],MATCH($C16,PlantAccounts[Power Plan Plant Account '#],0),7)/12)
                   *(AL16)
                   *(INDEX(CurWIPHelper[],1,MATCH(AY$4,CurWIPHelper[#Headers],0)))
                   +(INDEX(PlantAccounts[],MATCH($C16,PlantAccounts[Power Plan Plant Account '#],0),9))
                   +(SUM($AO16:AX16))
                    )&gt;AL16,
              IF((INDEX(PlantAccounts[],MATCH($C16,PlantAccounts[Power Plan Plant Account '#],0),7))=0,0,AL16-(INDEX(PlantAccounts[],MATCH($C16,PlantAccounts[Power Plan Plant Account '#],0),9))-SUM($AO16:AX16)),
             (INDEX(PlantAccounts[],MATCH($C16,PlantAccounts[Power Plan Plant Account '#],0),7)/12)*AL16*(INDEX(CurWIPHelper[],1,MATCH(AY$4,CurWIPHelper[#Headers],0))))
        ),
        IF(AL16=0,0,IF(
              ((INDEX(PlantAccounts[],MATCH($C16,PlantAccounts[Power Plan Plant Account '#],0),7)/12)
              *(AL16)
              *(INDEX(CurWIPHelper[],1,MATCH(AY$4,CurWIPHelper[#Headers],0)))
              +(INDEX(PlantAccounts[],MATCH($C16,PlantAccounts[Power Plan Plant Account '#],0),9))
              +(SUM($AO16:AX16))
              )&gt;AL16,
         (INDEX(PlantAccounts[],MATCH($C16,PlantAccounts[Power Plan Plant Account '#],0),7)/12)*AL16*(INDEX(CurWIPHelper[],1,MATCH(AY$4,CurWIPHelper[#Headers],0))),
         AL16-(INDEX(PlantAccounts[],MATCH($C16,PlantAccounts[Power Plan Plant Account '#],0),9))-(SUM($AO16:AX16))
    ))
)
)</f>
        <v>12005.717890650876</v>
      </c>
      <c r="AZ16" s="35">
        <f>IF(INDEX(CurWIPHelper[],1,MATCH(AZ$4,CurWIPHelper[#Headers],0))=0,0,
     IF(AM16&gt;0,
        (IF(
             ((INDEX(PlantAccounts[],MATCH($C16,PlantAccounts[Power Plan Plant Account '#],0),7)/12)
                   *(AM16)
                   *(INDEX(CurWIPHelper[],1,MATCH(AZ$4,CurWIPHelper[#Headers],0)))
                   +(INDEX(PlantAccounts[],MATCH($C16,PlantAccounts[Power Plan Plant Account '#],0),9))
                   +(SUM($AO16:AY16))
                    )&gt;AM16,
              IF((INDEX(PlantAccounts[],MATCH($C16,PlantAccounts[Power Plan Plant Account '#],0),7))=0,0,AM16-(INDEX(PlantAccounts[],MATCH($C16,PlantAccounts[Power Plan Plant Account '#],0),9))-SUM($AO16:AY16)),
             (INDEX(PlantAccounts[],MATCH($C16,PlantAccounts[Power Plan Plant Account '#],0),7)/12)*AM16*(INDEX(CurWIPHelper[],1,MATCH(AZ$4,CurWIPHelper[#Headers],0))))
        ),
        IF(AM16=0,0,IF(
              ((INDEX(PlantAccounts[],MATCH($C16,PlantAccounts[Power Plan Plant Account '#],0),7)/12)
              *(AM16)
              *(INDEX(CurWIPHelper[],1,MATCH(AZ$4,CurWIPHelper[#Headers],0)))
              +(INDEX(PlantAccounts[],MATCH($C16,PlantAccounts[Power Plan Plant Account '#],0),9))
              +(SUM($AO16:AY16))
              )&gt;AM16,
         (INDEX(PlantAccounts[],MATCH($C16,PlantAccounts[Power Plan Plant Account '#],0),7)/12)*AM16*(INDEX(CurWIPHelper[],1,MATCH(AZ$4,CurWIPHelper[#Headers],0))),
         AM16-(INDEX(PlantAccounts[],MATCH($C16,PlantAccounts[Power Plan Plant Account '#],0),9))-(SUM($AO16:AY16))
    ))
)
)</f>
        <v>12194.283447917485</v>
      </c>
      <c r="BA16" s="59">
        <f t="shared" si="2"/>
        <v>142498.09132622747</v>
      </c>
      <c r="BC16" s="59">
        <f>INDEX(CurCloseProf[],MATCH(PlantAccountsQuery[[#This Row],[Reg/Unreg]],CurCloseProf[R/NR],0),MATCH(BC$9,CurCloseProf[#Headers],0))*($J16)</f>
        <v>13344.085228886126</v>
      </c>
      <c r="BD16" s="59">
        <f>INDEX(CurCloseProf[],MATCH(PlantAccountsQuery[[#This Row],[Reg/Unreg]],CurCloseProf[R/NR],0),MATCH(BD$9,CurCloseProf[#Headers],0))*($J16)</f>
        <v>10522.946417094048</v>
      </c>
      <c r="BE16" s="59">
        <f>INDEX(CurCloseProf[],MATCH(PlantAccountsQuery[[#This Row],[Reg/Unreg]],CurCloseProf[R/NR],0),MATCH(BE$9,CurCloseProf[#Headers],0))*($J16)</f>
        <v>14278.299210844272</v>
      </c>
      <c r="BF16" s="59">
        <f>INDEX(CurCloseProf[],MATCH(PlantAccountsQuery[[#This Row],[Reg/Unreg]],CurCloseProf[R/NR],0),MATCH(BF$9,CurCloseProf[#Headers],0))*($J16)</f>
        <v>3926.3322247743504</v>
      </c>
      <c r="BG16" s="59">
        <f>INDEX(CurCloseProf[],MATCH(PlantAccountsQuery[[#This Row],[Reg/Unreg]],CurCloseProf[R/NR],0),MATCH(BG$9,CurCloseProf[#Headers],0))*($J16)</f>
        <v>11469.278991885445</v>
      </c>
      <c r="BH16" s="59">
        <f>INDEX(CurCloseProf[],MATCH(PlantAccountsQuery[[#This Row],[Reg/Unreg]],CurCloseProf[R/NR],0),MATCH(BH$9,CurCloseProf[#Headers],0))*($J16)</f>
        <v>19948.797956708902</v>
      </c>
      <c r="BI16" s="59">
        <f>INDEX(CurCloseProf[],MATCH(PlantAccountsQuery[[#This Row],[Reg/Unreg]],CurCloseProf[R/NR],0),MATCH(BI$9,CurCloseProf[#Headers],0))*($J16)</f>
        <v>16688.279333071911</v>
      </c>
      <c r="BJ16" s="59">
        <f>INDEX(CurCloseProf[],MATCH(PlantAccountsQuery[[#This Row],[Reg/Unreg]],CurCloseProf[R/NR],0),MATCH(BJ$9,CurCloseProf[#Headers],0))*($J16)</f>
        <v>9635.74867706855</v>
      </c>
      <c r="BK16" s="59">
        <f>INDEX(CurCloseProf[],MATCH(PlantAccountsQuery[[#This Row],[Reg/Unreg]],CurCloseProf[R/NR],0),MATCH(BK$9,CurCloseProf[#Headers],0))*($J16)</f>
        <v>20176.8136312645</v>
      </c>
      <c r="BL16" s="59">
        <f>INDEX(CurCloseProf[],MATCH(PlantAccountsQuery[[#This Row],[Reg/Unreg]],CurCloseProf[R/NR],0),MATCH(BL$9,CurCloseProf[#Headers],0))*($J16)</f>
        <v>40634.336232632995</v>
      </c>
      <c r="BM16" s="59">
        <f>INDEX(CurCloseProf[],MATCH(PlantAccountsQuery[[#This Row],[Reg/Unreg]],CurCloseProf[R/NR],0),MATCH(BM$9,CurCloseProf[#Headers],0))*($J16)</f>
        <v>36071.424338401921</v>
      </c>
      <c r="BN16" s="59">
        <f>INDEX(CurCloseProf[],MATCH(PlantAccountsQuery[[#This Row],[Reg/Unreg]],CurCloseProf[R/NR],0),MATCH(BN$9,CurCloseProf[#Headers],0))*($J16)</f>
        <v>134197.15030045991</v>
      </c>
      <c r="BP16" s="59">
        <f>IF(INDEX(CurWIPHelper[],1,MATCH(AO$4,$BP$9:$CA$9,0))=0,0,$BC16)</f>
        <v>13344.085228886126</v>
      </c>
      <c r="BQ16" s="59">
        <f>IF(INDEX(CurWIPHelper[],1,MATCH(AP$4,$BP$9:$CA$9,0))=0,0,(SUM($BC16:BD16)))</f>
        <v>23867.031645980176</v>
      </c>
      <c r="BR16" s="59">
        <f>IF(INDEX(CurWIPHelper[],1,MATCH(AQ$4,$BP$9:$CA$9,0))=0,0,(SUM($BC16:BE16)))</f>
        <v>38145.330856824447</v>
      </c>
      <c r="BS16" s="59">
        <f>IF(INDEX(CurWIPHelper[],1,MATCH(AR$4,$BP$9:$CA$9,0))=0,0,(SUM($BC16:BF16)))</f>
        <v>42071.663081598796</v>
      </c>
      <c r="BT16" s="59">
        <f>IF(INDEX(CurWIPHelper[],1,MATCH(AS$4,$BP$9:$CA$9,0))=0,0,(SUM($BC16:BG16)))</f>
        <v>53540.942073484242</v>
      </c>
      <c r="BU16" s="59">
        <f>IF(INDEX(CurWIPHelper[],1,MATCH(AT$4,$BP$9:$CA$9,0))=0,0,(SUM($BC16:BH16)))</f>
        <v>73489.740030193148</v>
      </c>
      <c r="BV16" s="59">
        <f>IF(INDEX(CurWIPHelper[],1,MATCH(AU$4,$BP$9:$CA$9,0))=0,0,(SUM($BC16:BI16)))</f>
        <v>90178.019363265063</v>
      </c>
      <c r="BW16" s="59">
        <f>IF(INDEX(CurWIPHelper[],1,MATCH(AV$4,$BP$9:$CA$9,0))=0,0,(SUM($BC16:BJ16)))</f>
        <v>99813.768040333613</v>
      </c>
      <c r="BX16" s="59">
        <f>IF(INDEX(CurWIPHelper[],1,MATCH(AW$4,$BP$9:$CA$9,0))=0,0,(SUM($BC16:BK16)))</f>
        <v>119990.58167159811</v>
      </c>
      <c r="BY16" s="59">
        <f>IF(INDEX(CurWIPHelper[],1,MATCH(AX$4,$BP$9:$CA$9,0))=0,0,(SUM($BC16:BL16)))</f>
        <v>160624.91790423112</v>
      </c>
      <c r="BZ16" s="59">
        <f>IF(INDEX(CurWIPHelper[],1,MATCH(AY$4,$BP$9:$CA$9,0))=0,0,(SUM($BC16:BM16)))</f>
        <v>196696.34224263305</v>
      </c>
      <c r="CA16" s="59">
        <f>IF(INDEX(CurWIPHelper[],1,MATCH(AZ$4,$BP$9:$CA$9,0))=0,0,(SUM($BC16:BN16)))</f>
        <v>330893.49254309293</v>
      </c>
      <c r="CC16" s="59">
        <f>((((INDEX(PlantAccounts[],MATCH($C16,PlantAccounts[Power Plan Plant Account '#],0),8)+(INDEX(PlantAccounts[],MATCH($C16,PlantAccounts[Power Plan Plant Account '#],0),8)+INDEX(PlantAccounts[],MATCH($C16,PlantAccounts[Power Plan Plant Account '#],0),16)+INDEX(PlantAccounts[],MATCH($C16,PlantAccounts[Power Plan Plant Account '#],0),17)))/2))/12)*(INDEX(CurWIPHelper[],1,MATCH(AO$4,CurWIPHelper[#Headers],0)))*(INDEX(PlantAccounts[],MATCH($C16,PlantAccounts[Power Plan Plant Account '#],0),7))</f>
        <v>11961.807886113142</v>
      </c>
      <c r="CD16" s="59">
        <f>((((INDEX(PlantAccounts[],MATCH($C16,PlantAccounts[Power Plan Plant Account '#],0),8)+(INDEX(PlantAccounts[],MATCH($C16,PlantAccounts[Power Plan Plant Account '#],0),8)+INDEX(PlantAccounts[],MATCH($C16,PlantAccounts[Power Plan Plant Account '#],0),16)+INDEX(PlantAccounts[],MATCH($C16,PlantAccounts[Power Plan Plant Account '#],0),17)))/2))/12)*(INDEX(CurWIPHelper[],1,MATCH(AP$4,CurWIPHelper[#Headers],0)))*(INDEX(PlantAccounts[],MATCH($C16,PlantAccounts[Power Plan Plant Account '#],0),7))</f>
        <v>11961.807886113142</v>
      </c>
      <c r="CE16" s="59">
        <f>((((INDEX(PlantAccounts[],MATCH($C16,PlantAccounts[Power Plan Plant Account '#],0),8)+(INDEX(PlantAccounts[],MATCH($C16,PlantAccounts[Power Plan Plant Account '#],0),8)+INDEX(PlantAccounts[],MATCH($C16,PlantAccounts[Power Plan Plant Account '#],0),16)+INDEX(PlantAccounts[],MATCH($C16,PlantAccounts[Power Plan Plant Account '#],0),17)))/2))/12)*(INDEX(CurWIPHelper[],1,MATCH(AQ$4,CurWIPHelper[#Headers],0)))*(INDEX(PlantAccounts[],MATCH($C16,PlantAccounts[Power Plan Plant Account '#],0),7))</f>
        <v>11961.807886113142</v>
      </c>
      <c r="CF16" s="59">
        <f>((((INDEX(PlantAccounts[],MATCH($C16,PlantAccounts[Power Plan Plant Account '#],0),8)+(INDEX(PlantAccounts[],MATCH($C16,PlantAccounts[Power Plan Plant Account '#],0),8)+INDEX(PlantAccounts[],MATCH($C16,PlantAccounts[Power Plan Plant Account '#],0),16)+INDEX(PlantAccounts[],MATCH($C16,PlantAccounts[Power Plan Plant Account '#],0),17)))/2))/12)*(INDEX(CurWIPHelper[],1,MATCH(AR$4,CurWIPHelper[#Headers],0)))*(INDEX(PlantAccounts[],MATCH($C16,PlantAccounts[Power Plan Plant Account '#],0),7))</f>
        <v>11961.807886113142</v>
      </c>
      <c r="CG16" s="59">
        <f>((((INDEX(PlantAccounts[],MATCH($C16,PlantAccounts[Power Plan Plant Account '#],0),8)+(INDEX(PlantAccounts[],MATCH($C16,PlantAccounts[Power Plan Plant Account '#],0),8)+INDEX(PlantAccounts[],MATCH($C16,PlantAccounts[Power Plan Plant Account '#],0),16)+INDEX(PlantAccounts[],MATCH($C16,PlantAccounts[Power Plan Plant Account '#],0),17)))/2))/12)*(INDEX(CurWIPHelper[],1,MATCH(AS$4,CurWIPHelper[#Headers],0)))*(INDEX(PlantAccounts[],MATCH($C16,PlantAccounts[Power Plan Plant Account '#],0),7))</f>
        <v>11961.807886113142</v>
      </c>
      <c r="CH16" s="59">
        <f>((((INDEX(PlantAccounts[],MATCH($C16,PlantAccounts[Power Plan Plant Account '#],0),8)+(INDEX(PlantAccounts[],MATCH($C16,PlantAccounts[Power Plan Plant Account '#],0),8)+INDEX(PlantAccounts[],MATCH($C16,PlantAccounts[Power Plan Plant Account '#],0),16)+INDEX(PlantAccounts[],MATCH($C16,PlantAccounts[Power Plan Plant Account '#],0),17)))/2))/12)*(INDEX(CurWIPHelper[],1,MATCH(AT$4,CurWIPHelper[#Headers],0)))*(INDEX(PlantAccounts[],MATCH($C16,PlantAccounts[Power Plan Plant Account '#],0),7))</f>
        <v>11961.807886113142</v>
      </c>
      <c r="CI16" s="59">
        <f>((((INDEX(PlantAccounts[],MATCH($C16,PlantAccounts[Power Plan Plant Account '#],0),8)+(INDEX(PlantAccounts[],MATCH($C16,PlantAccounts[Power Plan Plant Account '#],0),8)+INDEX(PlantAccounts[],MATCH($C16,PlantAccounts[Power Plan Plant Account '#],0),16)+INDEX(PlantAccounts[],MATCH($C16,PlantAccounts[Power Plan Plant Account '#],0),17)))/2))/12)*(INDEX(CurWIPHelper[],1,MATCH(AU$4,CurWIPHelper[#Headers],0)))*(INDEX(PlantAccounts[],MATCH($C16,PlantAccounts[Power Plan Plant Account '#],0),7))</f>
        <v>11961.807886113142</v>
      </c>
      <c r="CJ16" s="59">
        <f>((((INDEX(PlantAccounts[],MATCH($C16,PlantAccounts[Power Plan Plant Account '#],0),8)+(INDEX(PlantAccounts[],MATCH($C16,PlantAccounts[Power Plan Plant Account '#],0),8)+INDEX(PlantAccounts[],MATCH($C16,PlantAccounts[Power Plan Plant Account '#],0),16)+INDEX(PlantAccounts[],MATCH($C16,PlantAccounts[Power Plan Plant Account '#],0),17)))/2))/12)*(INDEX(CurWIPHelper[],1,MATCH(AV$4,CurWIPHelper[#Headers],0)))*(INDEX(PlantAccounts[],MATCH($C16,PlantAccounts[Power Plan Plant Account '#],0),7))</f>
        <v>11961.807886113142</v>
      </c>
      <c r="CK16" s="59">
        <f>((((INDEX(PlantAccounts[],MATCH($C16,PlantAccounts[Power Plan Plant Account '#],0),8)+(INDEX(PlantAccounts[],MATCH($C16,PlantAccounts[Power Plan Plant Account '#],0),8)+INDEX(PlantAccounts[],MATCH($C16,PlantAccounts[Power Plan Plant Account '#],0),16)+INDEX(PlantAccounts[],MATCH($C16,PlantAccounts[Power Plan Plant Account '#],0),17)))/2))/12)*(INDEX(CurWIPHelper[],1,MATCH(AW$4,CurWIPHelper[#Headers],0)))*(INDEX(PlantAccounts[],MATCH($C16,PlantAccounts[Power Plan Plant Account '#],0),7))</f>
        <v>11961.807886113142</v>
      </c>
      <c r="CL16" s="59">
        <f>((((INDEX(PlantAccounts[],MATCH($C16,PlantAccounts[Power Plan Plant Account '#],0),8)+(INDEX(PlantAccounts[],MATCH($C16,PlantAccounts[Power Plan Plant Account '#],0),8)+INDEX(PlantAccounts[],MATCH($C16,PlantAccounts[Power Plan Plant Account '#],0),16)+INDEX(PlantAccounts[],MATCH($C16,PlantAccounts[Power Plan Plant Account '#],0),17)))/2))/12)*(INDEX(CurWIPHelper[],1,MATCH(AX$4,CurWIPHelper[#Headers],0)))*(INDEX(PlantAccounts[],MATCH($C16,PlantAccounts[Power Plan Plant Account '#],0),7))</f>
        <v>11961.807886113142</v>
      </c>
      <c r="CM16" s="59">
        <f>((((INDEX(PlantAccounts[],MATCH($C16,PlantAccounts[Power Plan Plant Account '#],0),8)+(INDEX(PlantAccounts[],MATCH($C16,PlantAccounts[Power Plan Plant Account '#],0),8)+INDEX(PlantAccounts[],MATCH($C16,PlantAccounts[Power Plan Plant Account '#],0),16)+INDEX(PlantAccounts[],MATCH($C16,PlantAccounts[Power Plan Plant Account '#],0),17)))/2))/12)*(INDEX(CurWIPHelper[],1,MATCH(AY$4,CurWIPHelper[#Headers],0)))*(INDEX(PlantAccounts[],MATCH($C16,PlantAccounts[Power Plan Plant Account '#],0),7))</f>
        <v>11961.807886113142</v>
      </c>
      <c r="CN16" s="59">
        <f>((((INDEX(PlantAccounts[],MATCH($C16,PlantAccounts[Power Plan Plant Account '#],0),8)+(INDEX(PlantAccounts[],MATCH($C16,PlantAccounts[Power Plan Plant Account '#],0),8)+INDEX(PlantAccounts[],MATCH($C16,PlantAccounts[Power Plan Plant Account '#],0),16)+INDEX(PlantAccounts[],MATCH($C16,PlantAccounts[Power Plan Plant Account '#],0),17)))/2))/12)*(INDEX(CurWIPHelper[],1,MATCH(AZ$4,CurWIPHelper[#Headers],0)))*(INDEX(PlantAccounts[],MATCH($C16,PlantAccounts[Power Plan Plant Account '#],0),7))</f>
        <v>11961.807886113142</v>
      </c>
      <c r="CO16" s="59">
        <f t="shared" si="3"/>
        <v>143541.69463335769</v>
      </c>
      <c r="CQ16" s="59">
        <f>INDEX(PlantAccounts[],MATCH($C16,PlantAccounts[Power Plan Plant Account '#],0),12)*(INDEX(CurWIPHelper[],1,MATCH(AO$4,CurWIPHelper[#Headers],0)))*(INDEX(PlantAccounts[],MATCH($C16,PlantAccounts[Power Plan Plant Account '#],0),7)/12)*0.5</f>
        <v>0</v>
      </c>
      <c r="CR16" s="59">
        <f>INDEX(PlantAccounts[],MATCH($C16,PlantAccounts[Power Plan Plant Account '#],0),12)*(INDEX(CurWIPHelper[],1,MATCH(AP$4,CurWIPHelper[#Headers],0)))*(INDEX(PlantAccounts[],MATCH($C16,PlantAccounts[Power Plan Plant Account '#],0),7)/12)*0.5</f>
        <v>0</v>
      </c>
      <c r="CS16" s="59">
        <f>INDEX(PlantAccounts[],MATCH($C16,PlantAccounts[Power Plan Plant Account '#],0),12)*(INDEX(CurWIPHelper[],1,MATCH(AQ$4,CurWIPHelper[#Headers],0)))*(INDEX(PlantAccounts[],MATCH($C16,PlantAccounts[Power Plan Plant Account '#],0),7)/12)*0.5</f>
        <v>0</v>
      </c>
      <c r="CT16" s="59">
        <f>INDEX(PlantAccounts[],MATCH($C16,PlantAccounts[Power Plan Plant Account '#],0),12)*(INDEX(CurWIPHelper[],1,MATCH(AR$4,CurWIPHelper[#Headers],0)))*(INDEX(PlantAccounts[],MATCH($C16,PlantAccounts[Power Plan Plant Account '#],0),7)/12)*0.5</f>
        <v>0</v>
      </c>
      <c r="CU16" s="59">
        <f>INDEX(PlantAccounts[],MATCH($C16,PlantAccounts[Power Plan Plant Account '#],0),12)*(INDEX(CurWIPHelper[],1,MATCH(AS$4,CurWIPHelper[#Headers],0)))*(INDEX(PlantAccounts[],MATCH($C16,PlantAccounts[Power Plan Plant Account '#],0),7)/12)*0.5</f>
        <v>0</v>
      </c>
      <c r="CV16" s="59">
        <f>INDEX(PlantAccounts[],MATCH($C16,PlantAccounts[Power Plan Plant Account '#],0),12)*(INDEX(CurWIPHelper[],1,MATCH(AT$4,CurWIPHelper[#Headers],0)))*(INDEX(PlantAccounts[],MATCH($C16,PlantAccounts[Power Plan Plant Account '#],0),7)/12)*0.5</f>
        <v>0</v>
      </c>
      <c r="CW16" s="59">
        <f>INDEX(PlantAccounts[],MATCH($C16,PlantAccounts[Power Plan Plant Account '#],0),12)*(INDEX(CurWIPHelper[],1,MATCH(AU$4,CurWIPHelper[#Headers],0)))*(INDEX(PlantAccounts[],MATCH($C16,PlantAccounts[Power Plan Plant Account '#],0),7)/12)*0.5</f>
        <v>0</v>
      </c>
      <c r="CX16" s="59">
        <f>INDEX(PlantAccounts[],MATCH($C16,PlantAccounts[Power Plan Plant Account '#],0),12)*(INDEX(CurWIPHelper[],1,MATCH(AV$4,CurWIPHelper[#Headers],0)))*(INDEX(PlantAccounts[],MATCH($C16,PlantAccounts[Power Plan Plant Account '#],0),7)/12)*0.5</f>
        <v>0</v>
      </c>
      <c r="CY16" s="59">
        <f>INDEX(PlantAccounts[],MATCH($C16,PlantAccounts[Power Plan Plant Account '#],0),12)*(INDEX(CurWIPHelper[],1,MATCH(AW$4,CurWIPHelper[#Headers],0)))*(INDEX(PlantAccounts[],MATCH($C16,PlantAccounts[Power Plan Plant Account '#],0),7)/12)*0.5</f>
        <v>0</v>
      </c>
      <c r="CZ16" s="59">
        <f>INDEX(PlantAccounts[],MATCH($C16,PlantAccounts[Power Plan Plant Account '#],0),12)*(INDEX(CurWIPHelper[],1,MATCH(AX$4,CurWIPHelper[#Headers],0)))*(INDEX(PlantAccounts[],MATCH($C16,PlantAccounts[Power Plan Plant Account '#],0),7)/12)*0.5</f>
        <v>0</v>
      </c>
      <c r="DA16" s="59">
        <f>INDEX(PlantAccounts[],MATCH($C16,PlantAccounts[Power Plan Plant Account '#],0),12)*(INDEX(CurWIPHelper[],1,MATCH(AY$4,CurWIPHelper[#Headers],0)))*(INDEX(PlantAccounts[],MATCH($C16,PlantAccounts[Power Plan Plant Account '#],0),7)/12)*0.5</f>
        <v>0</v>
      </c>
      <c r="DB16" s="59">
        <f>INDEX(PlantAccounts[],MATCH($C16,PlantAccounts[Power Plan Plant Account '#],0),12)*(INDEX(CurWIPHelper[],1,MATCH(AZ$4,CurWIPHelper[#Headers],0)))*(INDEX(PlantAccounts[],MATCH($C16,PlantAccounts[Power Plan Plant Account '#],0),7)/12)*0.5</f>
        <v>0</v>
      </c>
      <c r="DC16" s="59">
        <f t="shared" si="4"/>
        <v>0</v>
      </c>
      <c r="DE16" s="59">
        <f t="shared" si="5"/>
        <v>143541.69463335769</v>
      </c>
    </row>
    <row r="17" spans="1:109">
      <c r="A17" t="s">
        <v>58</v>
      </c>
      <c r="B17" t="s">
        <v>66</v>
      </c>
      <c r="C17">
        <v>44301</v>
      </c>
      <c r="D17">
        <v>44301</v>
      </c>
      <c r="E17" s="130"/>
      <c r="F17" s="113">
        <f>INDEX(PlantAccounts[],MATCH($C17,PlantAccounts[Power Plan Plant Account '#],0),8)</f>
        <v>7264797.6192699652</v>
      </c>
      <c r="G17" s="7">
        <f>INDEX(PlantAccounts[],MATCH($C17,PlantAccounts[Power Plan Plant Account '#],0),14)</f>
        <v>435368.22925567889</v>
      </c>
      <c r="H17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663.11321150920435</v>
      </c>
      <c r="I17" s="146">
        <v>435368.22925567889</v>
      </c>
      <c r="J17" s="7">
        <f t="shared" si="0"/>
        <v>663.11321150918957</v>
      </c>
      <c r="K17" s="7">
        <v>0</v>
      </c>
      <c r="L17" s="7">
        <f>INDEX(PlantAccounts[],MATCH($C17,PlantAccounts[Power Plan Plant Account '#],0),11)</f>
        <v>0</v>
      </c>
      <c r="M17" s="7">
        <f t="shared" si="1"/>
        <v>0</v>
      </c>
      <c r="O17" s="35">
        <f>INDEX(CurCloseProf[],MATCH(PlantAccountsQuery[[#This Row],[Reg/Unreg]],CurCloseProf[R/NR],0),MATCH(O$9,CurCloseProf[#Headers],0))*($J17+$M17)</f>
        <v>26.741653765302267</v>
      </c>
      <c r="P17" s="35">
        <f>INDEX(CurCloseProf[],MATCH(PlantAccountsQuery[[#This Row],[Reg/Unreg]],CurCloseProf[R/NR],0),MATCH(P$9,CurCloseProf[#Headers],0))*($J17+$M17)</f>
        <v>21.088068972131893</v>
      </c>
      <c r="Q17" s="35">
        <f>INDEX(CurCloseProf[],MATCH(PlantAccountsQuery[[#This Row],[Reg/Unreg]],CurCloseProf[R/NR],0),MATCH(Q$9,CurCloseProf[#Headers],0))*($J17+$M17)</f>
        <v>28.613826073835583</v>
      </c>
      <c r="R17" s="35">
        <f>INDEX(CurCloseProf[],MATCH(PlantAccountsQuery[[#This Row],[Reg/Unreg]],CurCloseProf[R/NR],0),MATCH(R$9,CurCloseProf[#Headers],0))*($J17+$M17)</f>
        <v>7.8684012520526316</v>
      </c>
      <c r="S17" s="35">
        <f>INDEX(CurCloseProf[],MATCH(PlantAccountsQuery[[#This Row],[Reg/Unreg]],CurCloseProf[R/NR],0),MATCH(S$9,CurCloseProf[#Headers],0))*($J17+$M17)</f>
        <v>22.984527037846071</v>
      </c>
      <c r="T17" s="35">
        <f>INDEX(CurCloseProf[],MATCH(PlantAccountsQuery[[#This Row],[Reg/Unreg]],CurCloseProf[R/NR],0),MATCH(T$9,CurCloseProf[#Headers],0))*($J17+$M17)</f>
        <v>39.977551015447816</v>
      </c>
      <c r="U17" s="35">
        <f>INDEX(CurCloseProf[],MATCH(PlantAccountsQuery[[#This Row],[Reg/Unreg]],CurCloseProf[R/NR],0),MATCH(U$9,CurCloseProf[#Headers],0))*($J17+$M17)</f>
        <v>33.443445557257597</v>
      </c>
      <c r="V17" s="35">
        <f>INDEX(CurCloseProf[],MATCH(PlantAccountsQuery[[#This Row],[Reg/Unreg]],CurCloseProf[R/NR],0),MATCH(V$9,CurCloseProf[#Headers],0))*($J17+$M17)</f>
        <v>19.310117589315304</v>
      </c>
      <c r="W17" s="35">
        <f>INDEX(CurCloseProf[],MATCH(PlantAccountsQuery[[#This Row],[Reg/Unreg]],CurCloseProf[R/NR],0),MATCH(W$9,CurCloseProf[#Headers],0))*($J17+$M17)</f>
        <v>40.434496255038184</v>
      </c>
      <c r="X17" s="35">
        <f>INDEX(CurCloseProf[],MATCH(PlantAccountsQuery[[#This Row],[Reg/Unreg]],CurCloseProf[R/NR],0),MATCH(X$9,CurCloseProf[#Headers],0))*($J17+$M17)</f>
        <v>81.431535536336867</v>
      </c>
      <c r="Y17" s="35">
        <f>INDEX(CurCloseProf[],MATCH(PlantAccountsQuery[[#This Row],[Reg/Unreg]],CurCloseProf[R/NR],0),MATCH(Y$9,CurCloseProf[#Headers],0))*($J17+$M17)</f>
        <v>72.287423523849938</v>
      </c>
      <c r="Z17" s="35">
        <f>INDEX(CurCloseProf[],MATCH(PlantAccountsQuery[[#This Row],[Reg/Unreg]],CurCloseProf[R/NR],0),MATCH(Z$9,CurCloseProf[#Headers],0))*($J17+$M17)</f>
        <v>268.9321649307754</v>
      </c>
      <c r="AB17" s="59">
        <f>IF(INDEX(CurWIPHelper[],1,MATCH(AO$4,$AB$9:$AM$9,0))=0,0,($F17+$O17))</f>
        <v>7264824.3609237308</v>
      </c>
      <c r="AC17" s="59">
        <f>IF(INDEX(CurWIPHelper[],1,MATCH(AP$4,$AB$9:$AM$9,0))=0,0,($F17+SUM($O17:P17)))</f>
        <v>7264845.4489927031</v>
      </c>
      <c r="AD17" s="59">
        <f>IF(INDEX(CurWIPHelper[],1,MATCH(AQ$4,$AB$9:$AM$9,0))=0,0,($F17+SUM($O17:Q17)))</f>
        <v>7264874.0628187768</v>
      </c>
      <c r="AE17" s="59">
        <f>IF(INDEX(CurWIPHelper[],1,MATCH(AR$4,$AB$9:$AM$9,0))=0,0,($F17+SUM($O17:R17)))</f>
        <v>7264881.9312200285</v>
      </c>
      <c r="AF17" s="59">
        <f>IF(INDEX(CurWIPHelper[],1,MATCH(AS$4,$AB$9:$AM$9,0))=0,0,($F17+SUM($O17:S17)))</f>
        <v>7264904.915747066</v>
      </c>
      <c r="AG17" s="59">
        <f>IF(INDEX(CurWIPHelper[],1,MATCH(AT$4,$AB$9:$AM$9,0))=0,0,($F17+SUM($O17:T17)))</f>
        <v>7264944.8932980821</v>
      </c>
      <c r="AH17" s="59">
        <f>IF(INDEX(CurWIPHelper[],1,MATCH(AU$4,$AB$9:$AM$9,0))=0,0,($F17+SUM($O17:U17)))</f>
        <v>7264978.3367436389</v>
      </c>
      <c r="AI17" s="59">
        <f>IF(INDEX(CurWIPHelper[],1,MATCH(AV$4,$AB$9:$AM$9,0))=0,0,($F17+SUM($O17:V17)))</f>
        <v>7264997.6468612282</v>
      </c>
      <c r="AJ17" s="59">
        <f>IF(INDEX(CurWIPHelper[],1,MATCH(AW$4,$AB$9:$AM$9,0))=0,0,($F17+SUM($O17:W17)))</f>
        <v>7265038.0813574838</v>
      </c>
      <c r="AK17" s="59">
        <f>IF(INDEX(CurWIPHelper[],1,MATCH(AX$4,$AB$9:$AM$9,0))=0,0,($F17+SUM($O17:X17)))</f>
        <v>7265119.5128930202</v>
      </c>
      <c r="AL17" s="59">
        <f>IF(INDEX(CurWIPHelper[],1,MATCH(AY$4,$AB$9:$AM$9,0))=0,0,($F17+SUM($O17:Y17)))</f>
        <v>7265191.8003165433</v>
      </c>
      <c r="AM17" s="59">
        <f>IF(INDEX(CurWIPHelper[],1,MATCH(AZ$4,$AB$9:$AM$9,0))=0,0,($F17+SUM($O17:Z17)))</f>
        <v>7265460.7324814741</v>
      </c>
      <c r="AO17" s="35">
        <f>IF(INDEX(CurWIPHelper[],1,MATCH(AO$4,CurWIPHelper[#Headers],0))=0,0,
     IF(AB17&gt;0,
        (IF(
             ((INDEX(PlantAccounts[],MATCH($C17,PlantAccounts[Power Plan Plant Account '#],0),7)/12)
                   *(AB17)
                   *(INDEX(CurWIPHelper[],1,MATCH(AO$4,CurWIPHelper[#Headers],0)))
                   +(INDEX(PlantAccounts[],MATCH($C17,PlantAccounts[Power Plan Plant Account '#],0),9))
                   )&gt;AB17,
              IF((INDEX(PlantAccounts[],MATCH($C17,PlantAccounts[Power Plan Plant Account '#],0),7))=0,0,AB17-(INDEX(PlantAccounts[],MATCH($C17,PlantAccounts[Power Plan Plant Account '#],0),9))),
             (INDEX(PlantAccounts[],MATCH($C17,PlantAccounts[Power Plan Plant Account '#],0),7)/12)*AB17*(INDEX(CurWIPHelper[],1,MATCH(AO$4,CurWIPHelper[#Headers],0))))
        ),
          IF(AB17=0,0,IF(
              ((INDEX(PlantAccounts[],MATCH($C17,PlantAccounts[Power Plan Plant Account '#],0),7)/12)
              *(AB17)
              *(INDEX(CurWIPHelper[],1,MATCH(AO$4,CurWIPHelper[#Headers],0)))
              +(INDEX(PlantAccounts[],MATCH($C17,PlantAccounts[Power Plan Plant Account '#],0),9))
              )&gt;AB17,
         (INDEX(PlantAccounts[],MATCH($C17,PlantAccounts[Power Plan Plant Account '#],0),7)/12)*AB17*(INDEX(CurWIPHelper[],1,MATCH(AO$4,CurWIPHelper[#Headers],0))),
         AB17-(INDEX(PlantAccounts[],MATCH($C17,PlantAccounts[Power Plan Plant Account '#],0),9))
    ))
)
)</f>
        <v>5798.4715407525491</v>
      </c>
      <c r="AP17" s="35">
        <f>IF(INDEX(CurWIPHelper[],1,MATCH(AP$4,CurWIPHelper[#Headers],0))=0,0,
     IF(AC17&gt;0,
        (IF(
             ((INDEX(PlantAccounts[],MATCH($C17,PlantAccounts[Power Plan Plant Account '#],0),7)/12)
                   *(AC17)
                   *(INDEX(CurWIPHelper[],1,MATCH(AP$4,CurWIPHelper[#Headers],0)))
                   +(INDEX(PlantAccounts[],MATCH($C17,PlantAccounts[Power Plan Plant Account '#],0),9))
                   +(SUM($AO17:AO17))
                    )&gt;AC17,
              IF((INDEX(PlantAccounts[],MATCH($C17,PlantAccounts[Power Plan Plant Account '#],0),7))=0,0,AC17-(INDEX(PlantAccounts[],MATCH($C17,PlantAccounts[Power Plan Plant Account '#],0),9))-SUM($AO17:AO17)),
             (INDEX(PlantAccounts[],MATCH($C17,PlantAccounts[Power Plan Plant Account '#],0),7)/12)*AC17*(INDEX(CurWIPHelper[],1,MATCH(AP$4,CurWIPHelper[#Headers],0))))
        ),
        IF(AC17=0,0,IF(
              ((INDEX(PlantAccounts[],MATCH($C17,PlantAccounts[Power Plan Plant Account '#],0),7)/12)
              *(AC17)
              *(INDEX(CurWIPHelper[],1,MATCH(AP$4,CurWIPHelper[#Headers],0)))
              +(INDEX(PlantAccounts[],MATCH($C17,PlantAccounts[Power Plan Plant Account '#],0),9))
              +(SUM($AO17:AO17))
              )&gt;AC17,
         (INDEX(PlantAccounts[],MATCH($C17,PlantAccounts[Power Plan Plant Account '#],0),7)/12)*AC17*(INDEX(CurWIPHelper[],1,MATCH(AP$4,CurWIPHelper[#Headers],0))),
         AC17-(INDEX(PlantAccounts[],MATCH($C17,PlantAccounts[Power Plan Plant Account '#],0),9))-(SUM($AO17:AO17))
    ))
)
)</f>
        <v>5798.488372345676</v>
      </c>
      <c r="AQ17" s="35">
        <f>IF(INDEX(CurWIPHelper[],1,MATCH(AQ$4,CurWIPHelper[#Headers],0))=0,0,
     IF(AD17&gt;0,
        (IF(
             ((INDEX(PlantAccounts[],MATCH($C17,PlantAccounts[Power Plan Plant Account '#],0),7)/12)
                   *(AD17)
                   *(INDEX(CurWIPHelper[],1,MATCH(AQ$4,CurWIPHelper[#Headers],0)))
                   +(INDEX(PlantAccounts[],MATCH($C17,PlantAccounts[Power Plan Plant Account '#],0),9))
                   +(SUM($AO17:AP17))
                    )&gt;AD17,
              IF((INDEX(PlantAccounts[],MATCH($C17,PlantAccounts[Power Plan Plant Account '#],0),7))=0,0,AD17-(INDEX(PlantAccounts[],MATCH($C17,PlantAccounts[Power Plan Plant Account '#],0),9))-SUM($AO17:AP17)),
             (INDEX(PlantAccounts[],MATCH($C17,PlantAccounts[Power Plan Plant Account '#],0),7)/12)*AD17*(INDEX(CurWIPHelper[],1,MATCH(AQ$4,CurWIPHelper[#Headers],0))))
        ),
        IF(AD17=0,0,IF(
              ((INDEX(PlantAccounts[],MATCH($C17,PlantAccounts[Power Plan Plant Account '#],0),7)/12)
              *(AD17)
              *(INDEX(CurWIPHelper[],1,MATCH(AQ$4,CurWIPHelper[#Headers],0)))
              +(INDEX(PlantAccounts[],MATCH($C17,PlantAccounts[Power Plan Plant Account '#],0),9))
              +(SUM($AO17:AP17))
              )&gt;AD17,
         (INDEX(PlantAccounts[],MATCH($C17,PlantAccounts[Power Plan Plant Account '#],0),7)/12)*AD17*(INDEX(CurWIPHelper[],1,MATCH(AQ$4,CurWIPHelper[#Headers],0))),
         AD17-(INDEX(PlantAccounts[],MATCH($C17,PlantAccounts[Power Plan Plant Account '#],0),9))-(SUM($AO17:AP17))
    ))
)
)</f>
        <v>5798.5112106756778</v>
      </c>
      <c r="AR17" s="35">
        <f>IF(INDEX(CurWIPHelper[],1,MATCH(AR$4,CurWIPHelper[#Headers],0))=0,0,
     IF(AE17&gt;0,
        (IF(
             ((INDEX(PlantAccounts[],MATCH($C17,PlantAccounts[Power Plan Plant Account '#],0),7)/12)
                   *(AE17)
                   *(INDEX(CurWIPHelper[],1,MATCH(AR$4,CurWIPHelper[#Headers],0)))
                   +(INDEX(PlantAccounts[],MATCH($C17,PlantAccounts[Power Plan Plant Account '#],0),9))
                   +(SUM($AO17:AQ17))
                    )&gt;AE17,
              IF((INDEX(PlantAccounts[],MATCH($C17,PlantAccounts[Power Plan Plant Account '#],0),7))=0,0,AE17-(INDEX(PlantAccounts[],MATCH($C17,PlantAccounts[Power Plan Plant Account '#],0),9))-SUM($AO17:AQ17)),
             (INDEX(PlantAccounts[],MATCH($C17,PlantAccounts[Power Plan Plant Account '#],0),7)/12)*AE17*(INDEX(CurWIPHelper[],1,MATCH(AR$4,CurWIPHelper[#Headers],0))))
        ),
        IF(AE17=0,0,IF(
              ((INDEX(PlantAccounts[],MATCH($C17,PlantAccounts[Power Plan Plant Account '#],0),7)/12)
              *(AE17)
              *(INDEX(CurWIPHelper[],1,MATCH(AR$4,CurWIPHelper[#Headers],0)))
              +(INDEX(PlantAccounts[],MATCH($C17,PlantAccounts[Power Plan Plant Account '#],0),9))
              +(SUM($AO17:AQ17))
              )&gt;AE17,
         (INDEX(PlantAccounts[],MATCH($C17,PlantAccounts[Power Plan Plant Account '#],0),7)/12)*AE17*(INDEX(CurWIPHelper[],1,MATCH(AR$4,CurWIPHelper[#Headers],0))),
         AE17-(INDEX(PlantAccounts[],MATCH($C17,PlantAccounts[Power Plan Plant Account '#],0),9))-(SUM($AO17:AQ17))
    ))
)
)</f>
        <v>5798.5174908964327</v>
      </c>
      <c r="AS17" s="35">
        <f>IF(INDEX(CurWIPHelper[],1,MATCH(AS$4,CurWIPHelper[#Headers],0))=0,0,
     IF(AF17&gt;0,
        (IF(
             ((INDEX(PlantAccounts[],MATCH($C17,PlantAccounts[Power Plan Plant Account '#],0),7)/12)
                   *(AF17)
                   *(INDEX(CurWIPHelper[],1,MATCH(AS$4,CurWIPHelper[#Headers],0)))
                   +(INDEX(PlantAccounts[],MATCH($C17,PlantAccounts[Power Plan Plant Account '#],0),9))
                   +(SUM($AO17:AR17))
                    )&gt;AF17,
              IF((INDEX(PlantAccounts[],MATCH($C17,PlantAccounts[Power Plan Plant Account '#],0),7))=0,0,AF17-(INDEX(PlantAccounts[],MATCH($C17,PlantAccounts[Power Plan Plant Account '#],0),9))-SUM($AO17:AR17)),
             (INDEX(PlantAccounts[],MATCH($C17,PlantAccounts[Power Plan Plant Account '#],0),7)/12)*AF17*(INDEX(CurWIPHelper[],1,MATCH(AS$4,CurWIPHelper[#Headers],0))))
        ),
        IF(AF17=0,0,IF(
              ((INDEX(PlantAccounts[],MATCH($C17,PlantAccounts[Power Plan Plant Account '#],0),7)/12)
              *(AF17)
              *(INDEX(CurWIPHelper[],1,MATCH(AS$4,CurWIPHelper[#Headers],0)))
              +(INDEX(PlantAccounts[],MATCH($C17,PlantAccounts[Power Plan Plant Account '#],0),9))
              +(SUM($AO17:AR17))
              )&gt;AF17,
         (INDEX(PlantAccounts[],MATCH($C17,PlantAccounts[Power Plan Plant Account '#],0),7)/12)*AF17*(INDEX(CurWIPHelper[],1,MATCH(AS$4,CurWIPHelper[#Headers],0))),
         AF17-(INDEX(PlantAccounts[],MATCH($C17,PlantAccounts[Power Plan Plant Account '#],0),9))-(SUM($AO17:AR17))
    ))
)
)</f>
        <v>5798.5358361611334</v>
      </c>
      <c r="AT17" s="35">
        <f>IF(INDEX(CurWIPHelper[],1,MATCH(AT$4,CurWIPHelper[#Headers],0))=0,0,
     IF(AG17&gt;0,
        (IF(
             ((INDEX(PlantAccounts[],MATCH($C17,PlantAccounts[Power Plan Plant Account '#],0),7)/12)
                   *(AG17)
                   *(INDEX(CurWIPHelper[],1,MATCH(AT$4,CurWIPHelper[#Headers],0)))
                   +(INDEX(PlantAccounts[],MATCH($C17,PlantAccounts[Power Plan Plant Account '#],0),9))
                   +(SUM($AO17:AS17))
                    )&gt;AG17,
              IF((INDEX(PlantAccounts[],MATCH($C17,PlantAccounts[Power Plan Plant Account '#],0),7))=0,0,AG17-(INDEX(PlantAccounts[],MATCH($C17,PlantAccounts[Power Plan Plant Account '#],0),9))-SUM($AO17:AS17)),
             (INDEX(PlantAccounts[],MATCH($C17,PlantAccounts[Power Plan Plant Account '#],0),7)/12)*AG17*(INDEX(CurWIPHelper[],1,MATCH(AT$4,CurWIPHelper[#Headers],0))))
        ),
        IF(AG17=0,0,IF(
              ((INDEX(PlantAccounts[],MATCH($C17,PlantAccounts[Power Plan Plant Account '#],0),7)/12)
              *(AG17)
              *(INDEX(CurWIPHelper[],1,MATCH(AT$4,CurWIPHelper[#Headers],0)))
              +(INDEX(PlantAccounts[],MATCH($C17,PlantAccounts[Power Plan Plant Account '#],0),9))
              +(SUM($AO17:AS17))
              )&gt;AG17,
         (INDEX(PlantAccounts[],MATCH($C17,PlantAccounts[Power Plan Plant Account '#],0),7)/12)*AG17*(INDEX(CurWIPHelper[],1,MATCH(AT$4,CurWIPHelper[#Headers],0))),
         AG17-(INDEX(PlantAccounts[],MATCH($C17,PlantAccounts[Power Plan Plant Account '#],0),9))-(SUM($AO17:AS17))
    ))
)
)</f>
        <v>5798.5677445295014</v>
      </c>
      <c r="AU17" s="35">
        <f>IF(INDEX(CurWIPHelper[],1,MATCH(AU$4,CurWIPHelper[#Headers],0))=0,0,
     IF(AH17&gt;0,
        (IF(
             ((INDEX(PlantAccounts[],MATCH($C17,PlantAccounts[Power Plan Plant Account '#],0),7)/12)
                   *(AH17)
                   *(INDEX(CurWIPHelper[],1,MATCH(AU$4,CurWIPHelper[#Headers],0)))
                   +(INDEX(PlantAccounts[],MATCH($C17,PlantAccounts[Power Plan Plant Account '#],0),9))
                   +(SUM($AO17:AT17))
                    )&gt;AH17,
              IF((INDEX(PlantAccounts[],MATCH($C17,PlantAccounts[Power Plan Plant Account '#],0),7))=0,0,AH17-(INDEX(PlantAccounts[],MATCH($C17,PlantAccounts[Power Plan Plant Account '#],0),9))-SUM($AO17:AT17)),
             (INDEX(PlantAccounts[],MATCH($C17,PlantAccounts[Power Plan Plant Account '#],0),7)/12)*AH17*(INDEX(CurWIPHelper[],1,MATCH(AU$4,CurWIPHelper[#Headers],0))))
        ),
        IF(AH17=0,0,IF(
              ((INDEX(PlantAccounts[],MATCH($C17,PlantAccounts[Power Plan Plant Account '#],0),7)/12)
              *(AH17)
              *(INDEX(CurWIPHelper[],1,MATCH(AU$4,CurWIPHelper[#Headers],0)))
              +(INDEX(PlantAccounts[],MATCH($C17,PlantAccounts[Power Plan Plant Account '#],0),9))
              +(SUM($AO17:AT17))
              )&gt;AH17,
         (INDEX(PlantAccounts[],MATCH($C17,PlantAccounts[Power Plan Plant Account '#],0),7)/12)*AH17*(INDEX(CurWIPHelper[],1,MATCH(AU$4,CurWIPHelper[#Headers],0))),
         AH17-(INDEX(PlantAccounts[],MATCH($C17,PlantAccounts[Power Plan Plant Account '#],0),9))-(SUM($AO17:AT17))
    ))
)
)</f>
        <v>5798.5944376548478</v>
      </c>
      <c r="AV17" s="35">
        <f>IF(INDEX(CurWIPHelper[],1,MATCH(AV$4,CurWIPHelper[#Headers],0))=0,0,
     IF(AI17&gt;0,
        (IF(
             ((INDEX(PlantAccounts[],MATCH($C17,PlantAccounts[Power Plan Plant Account '#],0),7)/12)
                   *(AI17)
                   *(INDEX(CurWIPHelper[],1,MATCH(AV$4,CurWIPHelper[#Headers],0)))
                   +(INDEX(PlantAccounts[],MATCH($C17,PlantAccounts[Power Plan Plant Account '#],0),9))
                   +(SUM($AO17:AU17))
                    )&gt;AI17,
              IF((INDEX(PlantAccounts[],MATCH($C17,PlantAccounts[Power Plan Plant Account '#],0),7))=0,0,AI17-(INDEX(PlantAccounts[],MATCH($C17,PlantAccounts[Power Plan Plant Account '#],0),9))-SUM($AO17:AU17)),
             (INDEX(PlantAccounts[],MATCH($C17,PlantAccounts[Power Plan Plant Account '#],0),7)/12)*AI17*(INDEX(CurWIPHelper[],1,MATCH(AV$4,CurWIPHelper[#Headers],0))))
        ),
        IF(AI17=0,0,IF(
              ((INDEX(PlantAccounts[],MATCH($C17,PlantAccounts[Power Plan Plant Account '#],0),7)/12)
              *(AI17)
              *(INDEX(CurWIPHelper[],1,MATCH(AV$4,CurWIPHelper[#Headers],0)))
              +(INDEX(PlantAccounts[],MATCH($C17,PlantAccounts[Power Plan Plant Account '#],0),9))
              +(SUM($AO17:AU17))
              )&gt;AI17,
         (INDEX(PlantAccounts[],MATCH($C17,PlantAccounts[Power Plan Plant Account '#],0),7)/12)*AI17*(INDEX(CurWIPHelper[],1,MATCH(AV$4,CurWIPHelper[#Headers],0))),
         AI17-(INDEX(PlantAccounts[],MATCH($C17,PlantAccounts[Power Plan Plant Account '#],0),9))-(SUM($AO17:AU17))
    ))
)
)</f>
        <v>5798.6098501633578</v>
      </c>
      <c r="AW17" s="35">
        <f>IF(INDEX(CurWIPHelper[],1,MATCH(AW$4,CurWIPHelper[#Headers],0))=0,0,
     IF(AJ17&gt;0,
        (IF(
             ((INDEX(PlantAccounts[],MATCH($C17,PlantAccounts[Power Plan Plant Account '#],0),7)/12)
                   *(AJ17)
                   *(INDEX(CurWIPHelper[],1,MATCH(AW$4,CurWIPHelper[#Headers],0)))
                   +(INDEX(PlantAccounts[],MATCH($C17,PlantAccounts[Power Plan Plant Account '#],0),9))
                   +(SUM($AO17:AV17))
                    )&gt;AJ17,
              IF((INDEX(PlantAccounts[],MATCH($C17,PlantAccounts[Power Plan Plant Account '#],0),7))=0,0,AJ17-(INDEX(PlantAccounts[],MATCH($C17,PlantAccounts[Power Plan Plant Account '#],0),9))-SUM($AO17:AV17)),
             (INDEX(PlantAccounts[],MATCH($C17,PlantAccounts[Power Plan Plant Account '#],0),7)/12)*AJ17*(INDEX(CurWIPHelper[],1,MATCH(AW$4,CurWIPHelper[#Headers],0))))
        ),
        IF(AJ17=0,0,IF(
              ((INDEX(PlantAccounts[],MATCH($C17,PlantAccounts[Power Plan Plant Account '#],0),7)/12)
              *(AJ17)
              *(INDEX(CurWIPHelper[],1,MATCH(AW$4,CurWIPHelper[#Headers],0)))
              +(INDEX(PlantAccounts[],MATCH($C17,PlantAccounts[Power Plan Plant Account '#],0),9))
              +(SUM($AO17:AV17))
              )&gt;AJ17,
         (INDEX(PlantAccounts[],MATCH($C17,PlantAccounts[Power Plan Plant Account '#],0),7)/12)*AJ17*(INDEX(CurWIPHelper[],1,MATCH(AW$4,CurWIPHelper[#Headers],0))),
         AJ17-(INDEX(PlantAccounts[],MATCH($C17,PlantAccounts[Power Plan Plant Account '#],0),9))-(SUM($AO17:AV17))
    ))
)
)</f>
        <v>5798.6421232458379</v>
      </c>
      <c r="AX17" s="35">
        <f>IF(INDEX(CurWIPHelper[],1,MATCH(AX$4,CurWIPHelper[#Headers],0))=0,0,
     IF(AK17&gt;0,
        (IF(
             ((INDEX(PlantAccounts[],MATCH($C17,PlantAccounts[Power Plan Plant Account '#],0),7)/12)
                   *(AK17)
                   *(INDEX(CurWIPHelper[],1,MATCH(AX$4,CurWIPHelper[#Headers],0)))
                   +(INDEX(PlantAccounts[],MATCH($C17,PlantAccounts[Power Plan Plant Account '#],0),9))
                   +(SUM($AO17:AW17))
                    )&gt;AK17,
              IF((INDEX(PlantAccounts[],MATCH($C17,PlantAccounts[Power Plan Plant Account '#],0),7))=0,0,AK17-(INDEX(PlantAccounts[],MATCH($C17,PlantAccounts[Power Plan Plant Account '#],0),9))-SUM($AO17:AW17)),
             (INDEX(PlantAccounts[],MATCH($C17,PlantAccounts[Power Plan Plant Account '#],0),7)/12)*AK17*(INDEX(CurWIPHelper[],1,MATCH(AX$4,CurWIPHelper[#Headers],0))))
        ),
        IF(AK17=0,0,IF(
              ((INDEX(PlantAccounts[],MATCH($C17,PlantAccounts[Power Plan Plant Account '#],0),7)/12)
              *(AK17)
              *(INDEX(CurWIPHelper[],1,MATCH(AX$4,CurWIPHelper[#Headers],0)))
              +(INDEX(PlantAccounts[],MATCH($C17,PlantAccounts[Power Plan Plant Account '#],0),9))
              +(SUM($AO17:AW17))
              )&gt;AK17,
         (INDEX(PlantAccounts[],MATCH($C17,PlantAccounts[Power Plan Plant Account '#],0),7)/12)*AK17*(INDEX(CurWIPHelper[],1,MATCH(AX$4,CurWIPHelper[#Headers],0))),
         AK17-(INDEX(PlantAccounts[],MATCH($C17,PlantAccounts[Power Plan Plant Account '#],0),9))-(SUM($AO17:AW17))
    ))
)
)</f>
        <v>5798.707118408538</v>
      </c>
      <c r="AY17" s="35">
        <f>IF(INDEX(CurWIPHelper[],1,MATCH(AY$4,CurWIPHelper[#Headers],0))=0,0,
     IF(AL17&gt;0,
        (IF(
             ((INDEX(PlantAccounts[],MATCH($C17,PlantAccounts[Power Plan Plant Account '#],0),7)/12)
                   *(AL17)
                   *(INDEX(CurWIPHelper[],1,MATCH(AY$4,CurWIPHelper[#Headers],0)))
                   +(INDEX(PlantAccounts[],MATCH($C17,PlantAccounts[Power Plan Plant Account '#],0),9))
                   +(SUM($AO17:AX17))
                    )&gt;AL17,
              IF((INDEX(PlantAccounts[],MATCH($C17,PlantAccounts[Power Plan Plant Account '#],0),7))=0,0,AL17-(INDEX(PlantAccounts[],MATCH($C17,PlantAccounts[Power Plan Plant Account '#],0),9))-SUM($AO17:AX17)),
             (INDEX(PlantAccounts[],MATCH($C17,PlantAccounts[Power Plan Plant Account '#],0),7)/12)*AL17*(INDEX(CurWIPHelper[],1,MATCH(AY$4,CurWIPHelper[#Headers],0))))
        ),
        IF(AL17=0,0,IF(
              ((INDEX(PlantAccounts[],MATCH($C17,PlantAccounts[Power Plan Plant Account '#],0),7)/12)
              *(AL17)
              *(INDEX(CurWIPHelper[],1,MATCH(AY$4,CurWIPHelper[#Headers],0)))
              +(INDEX(PlantAccounts[],MATCH($C17,PlantAccounts[Power Plan Plant Account '#],0),9))
              +(SUM($AO17:AX17))
              )&gt;AL17,
         (INDEX(PlantAccounts[],MATCH($C17,PlantAccounts[Power Plan Plant Account '#],0),7)/12)*AL17*(INDEX(CurWIPHelper[],1,MATCH(AY$4,CurWIPHelper[#Headers],0))),
         AL17-(INDEX(PlantAccounts[],MATCH($C17,PlantAccounts[Power Plan Plant Account '#],0),9))-(SUM($AO17:AX17))
    ))
)
)</f>
        <v>5798.7648151328121</v>
      </c>
      <c r="AZ17" s="35">
        <f>IF(INDEX(CurWIPHelper[],1,MATCH(AZ$4,CurWIPHelper[#Headers],0))=0,0,
     IF(AM17&gt;0,
        (IF(
             ((INDEX(PlantAccounts[],MATCH($C17,PlantAccounts[Power Plan Plant Account '#],0),7)/12)
                   *(AM17)
                   *(INDEX(CurWIPHelper[],1,MATCH(AZ$4,CurWIPHelper[#Headers],0)))
                   +(INDEX(PlantAccounts[],MATCH($C17,PlantAccounts[Power Plan Plant Account '#],0),9))
                   +(SUM($AO17:AY17))
                    )&gt;AM17,
              IF((INDEX(PlantAccounts[],MATCH($C17,PlantAccounts[Power Plan Plant Account '#],0),7))=0,0,AM17-(INDEX(PlantAccounts[],MATCH($C17,PlantAccounts[Power Plan Plant Account '#],0),9))-SUM($AO17:AY17)),
             (INDEX(PlantAccounts[],MATCH($C17,PlantAccounts[Power Plan Plant Account '#],0),7)/12)*AM17*(INDEX(CurWIPHelper[],1,MATCH(AZ$4,CurWIPHelper[#Headers],0))))
        ),
        IF(AM17=0,0,IF(
              ((INDEX(PlantAccounts[],MATCH($C17,PlantAccounts[Power Plan Plant Account '#],0),7)/12)
              *(AM17)
              *(INDEX(CurWIPHelper[],1,MATCH(AZ$4,CurWIPHelper[#Headers],0)))
              +(INDEX(PlantAccounts[],MATCH($C17,PlantAccounts[Power Plan Plant Account '#],0),9))
              +(SUM($AO17:AY17))
              )&gt;AM17,
         (INDEX(PlantAccounts[],MATCH($C17,PlantAccounts[Power Plan Plant Account '#],0),7)/12)*AM17*(INDEX(CurWIPHelper[],1,MATCH(AZ$4,CurWIPHelper[#Headers],0))),
         AM17-(INDEX(PlantAccounts[],MATCH($C17,PlantAccounts[Power Plan Plant Account '#],0),9))-(SUM($AO17:AY17))
    ))
)
)</f>
        <v>5798.9794652643604</v>
      </c>
      <c r="BA17" s="59">
        <f t="shared" si="2"/>
        <v>69583.390005230729</v>
      </c>
      <c r="BC17" s="59">
        <f>INDEX(CurCloseProf[],MATCH(PlantAccountsQuery[[#This Row],[Reg/Unreg]],CurCloseProf[R/NR],0),MATCH(BC$9,CurCloseProf[#Headers],0))*($J17)</f>
        <v>26.741653765302267</v>
      </c>
      <c r="BD17" s="59">
        <f>INDEX(CurCloseProf[],MATCH(PlantAccountsQuery[[#This Row],[Reg/Unreg]],CurCloseProf[R/NR],0),MATCH(BD$9,CurCloseProf[#Headers],0))*($J17)</f>
        <v>21.088068972131893</v>
      </c>
      <c r="BE17" s="59">
        <f>INDEX(CurCloseProf[],MATCH(PlantAccountsQuery[[#This Row],[Reg/Unreg]],CurCloseProf[R/NR],0),MATCH(BE$9,CurCloseProf[#Headers],0))*($J17)</f>
        <v>28.613826073835583</v>
      </c>
      <c r="BF17" s="59">
        <f>INDEX(CurCloseProf[],MATCH(PlantAccountsQuery[[#This Row],[Reg/Unreg]],CurCloseProf[R/NR],0),MATCH(BF$9,CurCloseProf[#Headers],0))*($J17)</f>
        <v>7.8684012520526316</v>
      </c>
      <c r="BG17" s="59">
        <f>INDEX(CurCloseProf[],MATCH(PlantAccountsQuery[[#This Row],[Reg/Unreg]],CurCloseProf[R/NR],0),MATCH(BG$9,CurCloseProf[#Headers],0))*($J17)</f>
        <v>22.984527037846071</v>
      </c>
      <c r="BH17" s="59">
        <f>INDEX(CurCloseProf[],MATCH(PlantAccountsQuery[[#This Row],[Reg/Unreg]],CurCloseProf[R/NR],0),MATCH(BH$9,CurCloseProf[#Headers],0))*($J17)</f>
        <v>39.977551015447816</v>
      </c>
      <c r="BI17" s="59">
        <f>INDEX(CurCloseProf[],MATCH(PlantAccountsQuery[[#This Row],[Reg/Unreg]],CurCloseProf[R/NR],0),MATCH(BI$9,CurCloseProf[#Headers],0))*($J17)</f>
        <v>33.443445557257597</v>
      </c>
      <c r="BJ17" s="59">
        <f>INDEX(CurCloseProf[],MATCH(PlantAccountsQuery[[#This Row],[Reg/Unreg]],CurCloseProf[R/NR],0),MATCH(BJ$9,CurCloseProf[#Headers],0))*($J17)</f>
        <v>19.310117589315304</v>
      </c>
      <c r="BK17" s="59">
        <f>INDEX(CurCloseProf[],MATCH(PlantAccountsQuery[[#This Row],[Reg/Unreg]],CurCloseProf[R/NR],0),MATCH(BK$9,CurCloseProf[#Headers],0))*($J17)</f>
        <v>40.434496255038184</v>
      </c>
      <c r="BL17" s="59">
        <f>INDEX(CurCloseProf[],MATCH(PlantAccountsQuery[[#This Row],[Reg/Unreg]],CurCloseProf[R/NR],0),MATCH(BL$9,CurCloseProf[#Headers],0))*($J17)</f>
        <v>81.431535536336867</v>
      </c>
      <c r="BM17" s="59">
        <f>INDEX(CurCloseProf[],MATCH(PlantAccountsQuery[[#This Row],[Reg/Unreg]],CurCloseProf[R/NR],0),MATCH(BM$9,CurCloseProf[#Headers],0))*($J17)</f>
        <v>72.287423523849938</v>
      </c>
      <c r="BN17" s="59">
        <f>INDEX(CurCloseProf[],MATCH(PlantAccountsQuery[[#This Row],[Reg/Unreg]],CurCloseProf[R/NR],0),MATCH(BN$9,CurCloseProf[#Headers],0))*($J17)</f>
        <v>268.9321649307754</v>
      </c>
      <c r="BP17" s="59">
        <f>IF(INDEX(CurWIPHelper[],1,MATCH(AO$4,$BP$9:$CA$9,0))=0,0,$BC17)</f>
        <v>26.741653765302267</v>
      </c>
      <c r="BQ17" s="59">
        <f>IF(INDEX(CurWIPHelper[],1,MATCH(AP$4,$BP$9:$CA$9,0))=0,0,(SUM($BC17:BD17)))</f>
        <v>47.82972273743416</v>
      </c>
      <c r="BR17" s="59">
        <f>IF(INDEX(CurWIPHelper[],1,MATCH(AQ$4,$BP$9:$CA$9,0))=0,0,(SUM($BC17:BE17)))</f>
        <v>76.44354881126975</v>
      </c>
      <c r="BS17" s="59">
        <f>IF(INDEX(CurWIPHelper[],1,MATCH(AR$4,$BP$9:$CA$9,0))=0,0,(SUM($BC17:BF17)))</f>
        <v>84.311950063322385</v>
      </c>
      <c r="BT17" s="59">
        <f>IF(INDEX(CurWIPHelper[],1,MATCH(AS$4,$BP$9:$CA$9,0))=0,0,(SUM($BC17:BG17)))</f>
        <v>107.29647710116845</v>
      </c>
      <c r="BU17" s="59">
        <f>IF(INDEX(CurWIPHelper[],1,MATCH(AT$4,$BP$9:$CA$9,0))=0,0,(SUM($BC17:BH17)))</f>
        <v>147.27402811661625</v>
      </c>
      <c r="BV17" s="59">
        <f>IF(INDEX(CurWIPHelper[],1,MATCH(AU$4,$BP$9:$CA$9,0))=0,0,(SUM($BC17:BI17)))</f>
        <v>180.71747367387385</v>
      </c>
      <c r="BW17" s="59">
        <f>IF(INDEX(CurWIPHelper[],1,MATCH(AV$4,$BP$9:$CA$9,0))=0,0,(SUM($BC17:BJ17)))</f>
        <v>200.02759126318915</v>
      </c>
      <c r="BX17" s="59">
        <f>IF(INDEX(CurWIPHelper[],1,MATCH(AW$4,$BP$9:$CA$9,0))=0,0,(SUM($BC17:BK17)))</f>
        <v>240.46208751822735</v>
      </c>
      <c r="BY17" s="59">
        <f>IF(INDEX(CurWIPHelper[],1,MATCH(AX$4,$BP$9:$CA$9,0))=0,0,(SUM($BC17:BL17)))</f>
        <v>321.89362305456422</v>
      </c>
      <c r="BZ17" s="59">
        <f>IF(INDEX(CurWIPHelper[],1,MATCH(AY$4,$BP$9:$CA$9,0))=0,0,(SUM($BC17:BM17)))</f>
        <v>394.18104657841417</v>
      </c>
      <c r="CA17" s="59">
        <f>IF(INDEX(CurWIPHelper[],1,MATCH(AZ$4,$BP$9:$CA$9,0))=0,0,(SUM($BC17:BN17)))</f>
        <v>663.11321150918957</v>
      </c>
      <c r="CC17" s="59">
        <f>((((INDEX(PlantAccounts[],MATCH($C17,PlantAccounts[Power Plan Plant Account '#],0),8)+(INDEX(PlantAccounts[],MATCH($C17,PlantAccounts[Power Plan Plant Account '#],0),8)+INDEX(PlantAccounts[],MATCH($C17,PlantAccounts[Power Plan Plant Account '#],0),16)+INDEX(PlantAccounts[],MATCH($C17,PlantAccounts[Power Plan Plant Account '#],0),17)))/2))/12)*(INDEX(CurWIPHelper[],1,MATCH(AO$4,CurWIPHelper[#Headers],0)))*(INDEX(PlantAccounts[],MATCH($C17,PlantAccounts[Power Plan Plant Account '#],0),7))</f>
        <v>5798.7148309873146</v>
      </c>
      <c r="CD17" s="59">
        <f>((((INDEX(PlantAccounts[],MATCH($C17,PlantAccounts[Power Plan Plant Account '#],0),8)+(INDEX(PlantAccounts[],MATCH($C17,PlantAccounts[Power Plan Plant Account '#],0),8)+INDEX(PlantAccounts[],MATCH($C17,PlantAccounts[Power Plan Plant Account '#],0),16)+INDEX(PlantAccounts[],MATCH($C17,PlantAccounts[Power Plan Plant Account '#],0),17)))/2))/12)*(INDEX(CurWIPHelper[],1,MATCH(AP$4,CurWIPHelper[#Headers],0)))*(INDEX(PlantAccounts[],MATCH($C17,PlantAccounts[Power Plan Plant Account '#],0),7))</f>
        <v>5798.7148309873146</v>
      </c>
      <c r="CE17" s="59">
        <f>((((INDEX(PlantAccounts[],MATCH($C17,PlantAccounts[Power Plan Plant Account '#],0),8)+(INDEX(PlantAccounts[],MATCH($C17,PlantAccounts[Power Plan Plant Account '#],0),8)+INDEX(PlantAccounts[],MATCH($C17,PlantAccounts[Power Plan Plant Account '#],0),16)+INDEX(PlantAccounts[],MATCH($C17,PlantAccounts[Power Plan Plant Account '#],0),17)))/2))/12)*(INDEX(CurWIPHelper[],1,MATCH(AQ$4,CurWIPHelper[#Headers],0)))*(INDEX(PlantAccounts[],MATCH($C17,PlantAccounts[Power Plan Plant Account '#],0),7))</f>
        <v>5798.7148309873146</v>
      </c>
      <c r="CF17" s="59">
        <f>((((INDEX(PlantAccounts[],MATCH($C17,PlantAccounts[Power Plan Plant Account '#],0),8)+(INDEX(PlantAccounts[],MATCH($C17,PlantAccounts[Power Plan Plant Account '#],0),8)+INDEX(PlantAccounts[],MATCH($C17,PlantAccounts[Power Plan Plant Account '#],0),16)+INDEX(PlantAccounts[],MATCH($C17,PlantAccounts[Power Plan Plant Account '#],0),17)))/2))/12)*(INDEX(CurWIPHelper[],1,MATCH(AR$4,CurWIPHelper[#Headers],0)))*(INDEX(PlantAccounts[],MATCH($C17,PlantAccounts[Power Plan Plant Account '#],0),7))</f>
        <v>5798.7148309873146</v>
      </c>
      <c r="CG17" s="59">
        <f>((((INDEX(PlantAccounts[],MATCH($C17,PlantAccounts[Power Plan Plant Account '#],0),8)+(INDEX(PlantAccounts[],MATCH($C17,PlantAccounts[Power Plan Plant Account '#],0),8)+INDEX(PlantAccounts[],MATCH($C17,PlantAccounts[Power Plan Plant Account '#],0),16)+INDEX(PlantAccounts[],MATCH($C17,PlantAccounts[Power Plan Plant Account '#],0),17)))/2))/12)*(INDEX(CurWIPHelper[],1,MATCH(AS$4,CurWIPHelper[#Headers],0)))*(INDEX(PlantAccounts[],MATCH($C17,PlantAccounts[Power Plan Plant Account '#],0),7))</f>
        <v>5798.7148309873146</v>
      </c>
      <c r="CH17" s="59">
        <f>((((INDEX(PlantAccounts[],MATCH($C17,PlantAccounts[Power Plan Plant Account '#],0),8)+(INDEX(PlantAccounts[],MATCH($C17,PlantAccounts[Power Plan Plant Account '#],0),8)+INDEX(PlantAccounts[],MATCH($C17,PlantAccounts[Power Plan Plant Account '#],0),16)+INDEX(PlantAccounts[],MATCH($C17,PlantAccounts[Power Plan Plant Account '#],0),17)))/2))/12)*(INDEX(CurWIPHelper[],1,MATCH(AT$4,CurWIPHelper[#Headers],0)))*(INDEX(PlantAccounts[],MATCH($C17,PlantAccounts[Power Plan Plant Account '#],0),7))</f>
        <v>5798.7148309873146</v>
      </c>
      <c r="CI17" s="59">
        <f>((((INDEX(PlantAccounts[],MATCH($C17,PlantAccounts[Power Plan Plant Account '#],0),8)+(INDEX(PlantAccounts[],MATCH($C17,PlantAccounts[Power Plan Plant Account '#],0),8)+INDEX(PlantAccounts[],MATCH($C17,PlantAccounts[Power Plan Plant Account '#],0),16)+INDEX(PlantAccounts[],MATCH($C17,PlantAccounts[Power Plan Plant Account '#],0),17)))/2))/12)*(INDEX(CurWIPHelper[],1,MATCH(AU$4,CurWIPHelper[#Headers],0)))*(INDEX(PlantAccounts[],MATCH($C17,PlantAccounts[Power Plan Plant Account '#],0),7))</f>
        <v>5798.7148309873146</v>
      </c>
      <c r="CJ17" s="59">
        <f>((((INDEX(PlantAccounts[],MATCH($C17,PlantAccounts[Power Plan Plant Account '#],0),8)+(INDEX(PlantAccounts[],MATCH($C17,PlantAccounts[Power Plan Plant Account '#],0),8)+INDEX(PlantAccounts[],MATCH($C17,PlantAccounts[Power Plan Plant Account '#],0),16)+INDEX(PlantAccounts[],MATCH($C17,PlantAccounts[Power Plan Plant Account '#],0),17)))/2))/12)*(INDEX(CurWIPHelper[],1,MATCH(AV$4,CurWIPHelper[#Headers],0)))*(INDEX(PlantAccounts[],MATCH($C17,PlantAccounts[Power Plan Plant Account '#],0),7))</f>
        <v>5798.7148309873146</v>
      </c>
      <c r="CK17" s="59">
        <f>((((INDEX(PlantAccounts[],MATCH($C17,PlantAccounts[Power Plan Plant Account '#],0),8)+(INDEX(PlantAccounts[],MATCH($C17,PlantAccounts[Power Plan Plant Account '#],0),8)+INDEX(PlantAccounts[],MATCH($C17,PlantAccounts[Power Plan Plant Account '#],0),16)+INDEX(PlantAccounts[],MATCH($C17,PlantAccounts[Power Plan Plant Account '#],0),17)))/2))/12)*(INDEX(CurWIPHelper[],1,MATCH(AW$4,CurWIPHelper[#Headers],0)))*(INDEX(PlantAccounts[],MATCH($C17,PlantAccounts[Power Plan Plant Account '#],0),7))</f>
        <v>5798.7148309873146</v>
      </c>
      <c r="CL17" s="59">
        <f>((((INDEX(PlantAccounts[],MATCH($C17,PlantAccounts[Power Plan Plant Account '#],0),8)+(INDEX(PlantAccounts[],MATCH($C17,PlantAccounts[Power Plan Plant Account '#],0),8)+INDEX(PlantAccounts[],MATCH($C17,PlantAccounts[Power Plan Plant Account '#],0),16)+INDEX(PlantAccounts[],MATCH($C17,PlantAccounts[Power Plan Plant Account '#],0),17)))/2))/12)*(INDEX(CurWIPHelper[],1,MATCH(AX$4,CurWIPHelper[#Headers],0)))*(INDEX(PlantAccounts[],MATCH($C17,PlantAccounts[Power Plan Plant Account '#],0),7))</f>
        <v>5798.7148309873146</v>
      </c>
      <c r="CM17" s="59">
        <f>((((INDEX(PlantAccounts[],MATCH($C17,PlantAccounts[Power Plan Plant Account '#],0),8)+(INDEX(PlantAccounts[],MATCH($C17,PlantAccounts[Power Plan Plant Account '#],0),8)+INDEX(PlantAccounts[],MATCH($C17,PlantAccounts[Power Plan Plant Account '#],0),16)+INDEX(PlantAccounts[],MATCH($C17,PlantAccounts[Power Plan Plant Account '#],0),17)))/2))/12)*(INDEX(CurWIPHelper[],1,MATCH(AY$4,CurWIPHelper[#Headers],0)))*(INDEX(PlantAccounts[],MATCH($C17,PlantAccounts[Power Plan Plant Account '#],0),7))</f>
        <v>5798.7148309873146</v>
      </c>
      <c r="CN17" s="59">
        <f>((((INDEX(PlantAccounts[],MATCH($C17,PlantAccounts[Power Plan Plant Account '#],0),8)+(INDEX(PlantAccounts[],MATCH($C17,PlantAccounts[Power Plan Plant Account '#],0),8)+INDEX(PlantAccounts[],MATCH($C17,PlantAccounts[Power Plan Plant Account '#],0),16)+INDEX(PlantAccounts[],MATCH($C17,PlantAccounts[Power Plan Plant Account '#],0),17)))/2))/12)*(INDEX(CurWIPHelper[],1,MATCH(AZ$4,CurWIPHelper[#Headers],0)))*(INDEX(PlantAccounts[],MATCH($C17,PlantAccounts[Power Plan Plant Account '#],0),7))</f>
        <v>5798.7148309873146</v>
      </c>
      <c r="CO17" s="59">
        <f t="shared" si="3"/>
        <v>69584.577971847772</v>
      </c>
      <c r="CQ17" s="59">
        <f>INDEX(PlantAccounts[],MATCH($C17,PlantAccounts[Power Plan Plant Account '#],0),12)*(INDEX(CurWIPHelper[],1,MATCH(AO$4,CurWIPHelper[#Headers],0)))*(INDEX(PlantAccounts[],MATCH($C17,PlantAccounts[Power Plan Plant Account '#],0),7)/12)*0.5</f>
        <v>0</v>
      </c>
      <c r="CR17" s="59">
        <f>INDEX(PlantAccounts[],MATCH($C17,PlantAccounts[Power Plan Plant Account '#],0),12)*(INDEX(CurWIPHelper[],1,MATCH(AP$4,CurWIPHelper[#Headers],0)))*(INDEX(PlantAccounts[],MATCH($C17,PlantAccounts[Power Plan Plant Account '#],0),7)/12)*0.5</f>
        <v>0</v>
      </c>
      <c r="CS17" s="59">
        <f>INDEX(PlantAccounts[],MATCH($C17,PlantAccounts[Power Plan Plant Account '#],0),12)*(INDEX(CurWIPHelper[],1,MATCH(AQ$4,CurWIPHelper[#Headers],0)))*(INDEX(PlantAccounts[],MATCH($C17,PlantAccounts[Power Plan Plant Account '#],0),7)/12)*0.5</f>
        <v>0</v>
      </c>
      <c r="CT17" s="59">
        <f>INDEX(PlantAccounts[],MATCH($C17,PlantAccounts[Power Plan Plant Account '#],0),12)*(INDEX(CurWIPHelper[],1,MATCH(AR$4,CurWIPHelper[#Headers],0)))*(INDEX(PlantAccounts[],MATCH($C17,PlantAccounts[Power Plan Plant Account '#],0),7)/12)*0.5</f>
        <v>0</v>
      </c>
      <c r="CU17" s="59">
        <f>INDEX(PlantAccounts[],MATCH($C17,PlantAccounts[Power Plan Plant Account '#],0),12)*(INDEX(CurWIPHelper[],1,MATCH(AS$4,CurWIPHelper[#Headers],0)))*(INDEX(PlantAccounts[],MATCH($C17,PlantAccounts[Power Plan Plant Account '#],0),7)/12)*0.5</f>
        <v>0</v>
      </c>
      <c r="CV17" s="59">
        <f>INDEX(PlantAccounts[],MATCH($C17,PlantAccounts[Power Plan Plant Account '#],0),12)*(INDEX(CurWIPHelper[],1,MATCH(AT$4,CurWIPHelper[#Headers],0)))*(INDEX(PlantAccounts[],MATCH($C17,PlantAccounts[Power Plan Plant Account '#],0),7)/12)*0.5</f>
        <v>0</v>
      </c>
      <c r="CW17" s="59">
        <f>INDEX(PlantAccounts[],MATCH($C17,PlantAccounts[Power Plan Plant Account '#],0),12)*(INDEX(CurWIPHelper[],1,MATCH(AU$4,CurWIPHelper[#Headers],0)))*(INDEX(PlantAccounts[],MATCH($C17,PlantAccounts[Power Plan Plant Account '#],0),7)/12)*0.5</f>
        <v>0</v>
      </c>
      <c r="CX17" s="59">
        <f>INDEX(PlantAccounts[],MATCH($C17,PlantAccounts[Power Plan Plant Account '#],0),12)*(INDEX(CurWIPHelper[],1,MATCH(AV$4,CurWIPHelper[#Headers],0)))*(INDEX(PlantAccounts[],MATCH($C17,PlantAccounts[Power Plan Plant Account '#],0),7)/12)*0.5</f>
        <v>0</v>
      </c>
      <c r="CY17" s="59">
        <f>INDEX(PlantAccounts[],MATCH($C17,PlantAccounts[Power Plan Plant Account '#],0),12)*(INDEX(CurWIPHelper[],1,MATCH(AW$4,CurWIPHelper[#Headers],0)))*(INDEX(PlantAccounts[],MATCH($C17,PlantAccounts[Power Plan Plant Account '#],0),7)/12)*0.5</f>
        <v>0</v>
      </c>
      <c r="CZ17" s="59">
        <f>INDEX(PlantAccounts[],MATCH($C17,PlantAccounts[Power Plan Plant Account '#],0),12)*(INDEX(CurWIPHelper[],1,MATCH(AX$4,CurWIPHelper[#Headers],0)))*(INDEX(PlantAccounts[],MATCH($C17,PlantAccounts[Power Plan Plant Account '#],0),7)/12)*0.5</f>
        <v>0</v>
      </c>
      <c r="DA17" s="59">
        <f>INDEX(PlantAccounts[],MATCH($C17,PlantAccounts[Power Plan Plant Account '#],0),12)*(INDEX(CurWIPHelper[],1,MATCH(AY$4,CurWIPHelper[#Headers],0)))*(INDEX(PlantAccounts[],MATCH($C17,PlantAccounts[Power Plan Plant Account '#],0),7)/12)*0.5</f>
        <v>0</v>
      </c>
      <c r="DB17" s="59">
        <f>INDEX(PlantAccounts[],MATCH($C17,PlantAccounts[Power Plan Plant Account '#],0),12)*(INDEX(CurWIPHelper[],1,MATCH(AZ$4,CurWIPHelper[#Headers],0)))*(INDEX(PlantAccounts[],MATCH($C17,PlantAccounts[Power Plan Plant Account '#],0),7)/12)*0.5</f>
        <v>0</v>
      </c>
      <c r="DC17" s="59">
        <f t="shared" si="4"/>
        <v>0</v>
      </c>
      <c r="DE17" s="59">
        <f t="shared" si="5"/>
        <v>69584.577971847772</v>
      </c>
    </row>
    <row r="18" spans="1:109">
      <c r="A18" t="s">
        <v>58</v>
      </c>
      <c r="B18" t="s">
        <v>67</v>
      </c>
      <c r="C18">
        <v>44302</v>
      </c>
      <c r="D18">
        <v>44302</v>
      </c>
      <c r="E18" s="130"/>
      <c r="F18" s="113">
        <f>INDEX(PlantAccounts[],MATCH($C18,PlantAccounts[Power Plan Plant Account '#],0),8)</f>
        <v>24756065.783854406</v>
      </c>
      <c r="G18" s="7">
        <f>INDEX(PlantAccounts[],MATCH($C18,PlantAccounts[Power Plan Plant Account '#],0),14)</f>
        <v>0</v>
      </c>
      <c r="H18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8" s="7"/>
      <c r="J18" s="7">
        <f t="shared" si="0"/>
        <v>0</v>
      </c>
      <c r="K18" s="7">
        <v>0</v>
      </c>
      <c r="L18" s="7">
        <f>INDEX(PlantAccounts[],MATCH($C18,PlantAccounts[Power Plan Plant Account '#],0),11)</f>
        <v>0</v>
      </c>
      <c r="M18" s="7">
        <f t="shared" si="1"/>
        <v>0</v>
      </c>
      <c r="O18" s="35">
        <f>INDEX(CurCloseProf[],MATCH(PlantAccountsQuery[[#This Row],[Reg/Unreg]],CurCloseProf[R/NR],0),MATCH(O$9,CurCloseProf[#Headers],0))*($J18+$M18)</f>
        <v>0</v>
      </c>
      <c r="P18" s="35">
        <f>INDEX(CurCloseProf[],MATCH(PlantAccountsQuery[[#This Row],[Reg/Unreg]],CurCloseProf[R/NR],0),MATCH(P$9,CurCloseProf[#Headers],0))*($J18+$M18)</f>
        <v>0</v>
      </c>
      <c r="Q18" s="35">
        <f>INDEX(CurCloseProf[],MATCH(PlantAccountsQuery[[#This Row],[Reg/Unreg]],CurCloseProf[R/NR],0),MATCH(Q$9,CurCloseProf[#Headers],0))*($J18+$M18)</f>
        <v>0</v>
      </c>
      <c r="R18" s="35">
        <f>INDEX(CurCloseProf[],MATCH(PlantAccountsQuery[[#This Row],[Reg/Unreg]],CurCloseProf[R/NR],0),MATCH(R$9,CurCloseProf[#Headers],0))*($J18+$M18)</f>
        <v>0</v>
      </c>
      <c r="S18" s="35">
        <f>INDEX(CurCloseProf[],MATCH(PlantAccountsQuery[[#This Row],[Reg/Unreg]],CurCloseProf[R/NR],0),MATCH(S$9,CurCloseProf[#Headers],0))*($J18+$M18)</f>
        <v>0</v>
      </c>
      <c r="T18" s="35">
        <f>INDEX(CurCloseProf[],MATCH(PlantAccountsQuery[[#This Row],[Reg/Unreg]],CurCloseProf[R/NR],0),MATCH(T$9,CurCloseProf[#Headers],0))*($J18+$M18)</f>
        <v>0</v>
      </c>
      <c r="U18" s="35">
        <f>INDEX(CurCloseProf[],MATCH(PlantAccountsQuery[[#This Row],[Reg/Unreg]],CurCloseProf[R/NR],0),MATCH(U$9,CurCloseProf[#Headers],0))*($J18+$M18)</f>
        <v>0</v>
      </c>
      <c r="V18" s="35">
        <f>INDEX(CurCloseProf[],MATCH(PlantAccountsQuery[[#This Row],[Reg/Unreg]],CurCloseProf[R/NR],0),MATCH(V$9,CurCloseProf[#Headers],0))*($J18+$M18)</f>
        <v>0</v>
      </c>
      <c r="W18" s="35">
        <f>INDEX(CurCloseProf[],MATCH(PlantAccountsQuery[[#This Row],[Reg/Unreg]],CurCloseProf[R/NR],0),MATCH(W$9,CurCloseProf[#Headers],0))*($J18+$M18)</f>
        <v>0</v>
      </c>
      <c r="X18" s="35">
        <f>INDEX(CurCloseProf[],MATCH(PlantAccountsQuery[[#This Row],[Reg/Unreg]],CurCloseProf[R/NR],0),MATCH(X$9,CurCloseProf[#Headers],0))*($J18+$M18)</f>
        <v>0</v>
      </c>
      <c r="Y18" s="35">
        <f>INDEX(CurCloseProf[],MATCH(PlantAccountsQuery[[#This Row],[Reg/Unreg]],CurCloseProf[R/NR],0),MATCH(Y$9,CurCloseProf[#Headers],0))*($J18+$M18)</f>
        <v>0</v>
      </c>
      <c r="Z18" s="35">
        <f>INDEX(CurCloseProf[],MATCH(PlantAccountsQuery[[#This Row],[Reg/Unreg]],CurCloseProf[R/NR],0),MATCH(Z$9,CurCloseProf[#Headers],0))*($J18+$M18)</f>
        <v>0</v>
      </c>
      <c r="AB18" s="59">
        <f>IF(INDEX(CurWIPHelper[],1,MATCH(AO$4,$AB$9:$AM$9,0))=0,0,($F18+$O18))</f>
        <v>24756065.783854406</v>
      </c>
      <c r="AC18" s="59">
        <f>IF(INDEX(CurWIPHelper[],1,MATCH(AP$4,$AB$9:$AM$9,0))=0,0,($F18+SUM($O18:P18)))</f>
        <v>24756065.783854406</v>
      </c>
      <c r="AD18" s="59">
        <f>IF(INDEX(CurWIPHelper[],1,MATCH(AQ$4,$AB$9:$AM$9,0))=0,0,($F18+SUM($O18:Q18)))</f>
        <v>24756065.783854406</v>
      </c>
      <c r="AE18" s="59">
        <f>IF(INDEX(CurWIPHelper[],1,MATCH(AR$4,$AB$9:$AM$9,0))=0,0,($F18+SUM($O18:R18)))</f>
        <v>24756065.783854406</v>
      </c>
      <c r="AF18" s="59">
        <f>IF(INDEX(CurWIPHelper[],1,MATCH(AS$4,$AB$9:$AM$9,0))=0,0,($F18+SUM($O18:S18)))</f>
        <v>24756065.783854406</v>
      </c>
      <c r="AG18" s="59">
        <f>IF(INDEX(CurWIPHelper[],1,MATCH(AT$4,$AB$9:$AM$9,0))=0,0,($F18+SUM($O18:T18)))</f>
        <v>24756065.783854406</v>
      </c>
      <c r="AH18" s="59">
        <f>IF(INDEX(CurWIPHelper[],1,MATCH(AU$4,$AB$9:$AM$9,0))=0,0,($F18+SUM($O18:U18)))</f>
        <v>24756065.783854406</v>
      </c>
      <c r="AI18" s="59">
        <f>IF(INDEX(CurWIPHelper[],1,MATCH(AV$4,$AB$9:$AM$9,0))=0,0,($F18+SUM($O18:V18)))</f>
        <v>24756065.783854406</v>
      </c>
      <c r="AJ18" s="59">
        <f>IF(INDEX(CurWIPHelper[],1,MATCH(AW$4,$AB$9:$AM$9,0))=0,0,($F18+SUM($O18:W18)))</f>
        <v>24756065.783854406</v>
      </c>
      <c r="AK18" s="59">
        <f>IF(INDEX(CurWIPHelper[],1,MATCH(AX$4,$AB$9:$AM$9,0))=0,0,($F18+SUM($O18:X18)))</f>
        <v>24756065.783854406</v>
      </c>
      <c r="AL18" s="59">
        <f>IF(INDEX(CurWIPHelper[],1,MATCH(AY$4,$AB$9:$AM$9,0))=0,0,($F18+SUM($O18:Y18)))</f>
        <v>24756065.783854406</v>
      </c>
      <c r="AM18" s="59">
        <f>IF(INDEX(CurWIPHelper[],1,MATCH(AZ$4,$AB$9:$AM$9,0))=0,0,($F18+SUM($O18:Z18)))</f>
        <v>24756065.783854406</v>
      </c>
      <c r="AO18" s="35">
        <f>IF(INDEX(CurWIPHelper[],1,MATCH(AO$4,CurWIPHelper[#Headers],0))=0,0,
     IF(AB18&gt;0,
        (IF(
             ((INDEX(PlantAccounts[],MATCH($C18,PlantAccounts[Power Plan Plant Account '#],0),7)/12)
                   *(AB18)
                   *(INDEX(CurWIPHelper[],1,MATCH(AO$4,CurWIPHelper[#Headers],0)))
                   +(INDEX(PlantAccounts[],MATCH($C18,PlantAccounts[Power Plan Plant Account '#],0),9))
                   )&gt;AB18,
              IF((INDEX(PlantAccounts[],MATCH($C18,PlantAccounts[Power Plan Plant Account '#],0),7))=0,0,AB18-(INDEX(PlantAccounts[],MATCH($C18,PlantAccounts[Power Plan Plant Account '#],0),9))),
             (INDEX(PlantAccounts[],MATCH($C18,PlantAccounts[Power Plan Plant Account '#],0),7)/12)*AB18*(INDEX(CurWIPHelper[],1,MATCH(AO$4,CurWIPHelper[#Headers],0))))
        ),
          IF(AB18=0,0,IF(
              ((INDEX(PlantAccounts[],MATCH($C18,PlantAccounts[Power Plan Plant Account '#],0),7)/12)
              *(AB18)
              *(INDEX(CurWIPHelper[],1,MATCH(AO$4,CurWIPHelper[#Headers],0)))
              +(INDEX(PlantAccounts[],MATCH($C18,PlantAccounts[Power Plan Plant Account '#],0),9))
              )&gt;AB18,
         (INDEX(PlantAccounts[],MATCH($C18,PlantAccounts[Power Plan Plant Account '#],0),7)/12)*AB18*(INDEX(CurWIPHelper[],1,MATCH(AO$4,CurWIPHelper[#Headers],0))),
         AB18-(INDEX(PlantAccounts[],MATCH($C18,PlantAccounts[Power Plan Plant Account '#],0),9))
    ))
)
)</f>
        <v>21935.340849307675</v>
      </c>
      <c r="AP18" s="35">
        <f>IF(INDEX(CurWIPHelper[],1,MATCH(AP$4,CurWIPHelper[#Headers],0))=0,0,
     IF(AC18&gt;0,
        (IF(
             ((INDEX(PlantAccounts[],MATCH($C18,PlantAccounts[Power Plan Plant Account '#],0),7)/12)
                   *(AC18)
                   *(INDEX(CurWIPHelper[],1,MATCH(AP$4,CurWIPHelper[#Headers],0)))
                   +(INDEX(PlantAccounts[],MATCH($C18,PlantAccounts[Power Plan Plant Account '#],0),9))
                   +(SUM($AO18:AO18))
                    )&gt;AC18,
              IF((INDEX(PlantAccounts[],MATCH($C18,PlantAccounts[Power Plan Plant Account '#],0),7))=0,0,AC18-(INDEX(PlantAccounts[],MATCH($C18,PlantAccounts[Power Plan Plant Account '#],0),9))-SUM($AO18:AO18)),
             (INDEX(PlantAccounts[],MATCH($C18,PlantAccounts[Power Plan Plant Account '#],0),7)/12)*AC18*(INDEX(CurWIPHelper[],1,MATCH(AP$4,CurWIPHelper[#Headers],0))))
        ),
        IF(AC18=0,0,IF(
              ((INDEX(PlantAccounts[],MATCH($C18,PlantAccounts[Power Plan Plant Account '#],0),7)/12)
              *(AC18)
              *(INDEX(CurWIPHelper[],1,MATCH(AP$4,CurWIPHelper[#Headers],0)))
              +(INDEX(PlantAccounts[],MATCH($C18,PlantAccounts[Power Plan Plant Account '#],0),9))
              +(SUM($AO18:AO18))
              )&gt;AC18,
         (INDEX(PlantAccounts[],MATCH($C18,PlantAccounts[Power Plan Plant Account '#],0),7)/12)*AC18*(INDEX(CurWIPHelper[],1,MATCH(AP$4,CurWIPHelper[#Headers],0))),
         AC18-(INDEX(PlantAccounts[],MATCH($C18,PlantAccounts[Power Plan Plant Account '#],0),9))-(SUM($AO18:AO18))
    ))
)
)</f>
        <v>21935.340849307675</v>
      </c>
      <c r="AQ18" s="35">
        <f>IF(INDEX(CurWIPHelper[],1,MATCH(AQ$4,CurWIPHelper[#Headers],0))=0,0,
     IF(AD18&gt;0,
        (IF(
             ((INDEX(PlantAccounts[],MATCH($C18,PlantAccounts[Power Plan Plant Account '#],0),7)/12)
                   *(AD18)
                   *(INDEX(CurWIPHelper[],1,MATCH(AQ$4,CurWIPHelper[#Headers],0)))
                   +(INDEX(PlantAccounts[],MATCH($C18,PlantAccounts[Power Plan Plant Account '#],0),9))
                   +(SUM($AO18:AP18))
                    )&gt;AD18,
              IF((INDEX(PlantAccounts[],MATCH($C18,PlantAccounts[Power Plan Plant Account '#],0),7))=0,0,AD18-(INDEX(PlantAccounts[],MATCH($C18,PlantAccounts[Power Plan Plant Account '#],0),9))-SUM($AO18:AP18)),
             (INDEX(PlantAccounts[],MATCH($C18,PlantAccounts[Power Plan Plant Account '#],0),7)/12)*AD18*(INDEX(CurWIPHelper[],1,MATCH(AQ$4,CurWIPHelper[#Headers],0))))
        ),
        IF(AD18=0,0,IF(
              ((INDEX(PlantAccounts[],MATCH($C18,PlantAccounts[Power Plan Plant Account '#],0),7)/12)
              *(AD18)
              *(INDEX(CurWIPHelper[],1,MATCH(AQ$4,CurWIPHelper[#Headers],0)))
              +(INDEX(PlantAccounts[],MATCH($C18,PlantAccounts[Power Plan Plant Account '#],0),9))
              +(SUM($AO18:AP18))
              )&gt;AD18,
         (INDEX(PlantAccounts[],MATCH($C18,PlantAccounts[Power Plan Plant Account '#],0),7)/12)*AD18*(INDEX(CurWIPHelper[],1,MATCH(AQ$4,CurWIPHelper[#Headers],0))),
         AD18-(INDEX(PlantAccounts[],MATCH($C18,PlantAccounts[Power Plan Plant Account '#],0),9))-(SUM($AO18:AP18))
    ))
)
)</f>
        <v>21935.340849307675</v>
      </c>
      <c r="AR18" s="35">
        <f>IF(INDEX(CurWIPHelper[],1,MATCH(AR$4,CurWIPHelper[#Headers],0))=0,0,
     IF(AE18&gt;0,
        (IF(
             ((INDEX(PlantAccounts[],MATCH($C18,PlantAccounts[Power Plan Plant Account '#],0),7)/12)
                   *(AE18)
                   *(INDEX(CurWIPHelper[],1,MATCH(AR$4,CurWIPHelper[#Headers],0)))
                   +(INDEX(PlantAccounts[],MATCH($C18,PlantAccounts[Power Plan Plant Account '#],0),9))
                   +(SUM($AO18:AQ18))
                    )&gt;AE18,
              IF((INDEX(PlantAccounts[],MATCH($C18,PlantAccounts[Power Plan Plant Account '#],0),7))=0,0,AE18-(INDEX(PlantAccounts[],MATCH($C18,PlantAccounts[Power Plan Plant Account '#],0),9))-SUM($AO18:AQ18)),
             (INDEX(PlantAccounts[],MATCH($C18,PlantAccounts[Power Plan Plant Account '#],0),7)/12)*AE18*(INDEX(CurWIPHelper[],1,MATCH(AR$4,CurWIPHelper[#Headers],0))))
        ),
        IF(AE18=0,0,IF(
              ((INDEX(PlantAccounts[],MATCH($C18,PlantAccounts[Power Plan Plant Account '#],0),7)/12)
              *(AE18)
              *(INDEX(CurWIPHelper[],1,MATCH(AR$4,CurWIPHelper[#Headers],0)))
              +(INDEX(PlantAccounts[],MATCH($C18,PlantAccounts[Power Plan Plant Account '#],0),9))
              +(SUM($AO18:AQ18))
              )&gt;AE18,
         (INDEX(PlantAccounts[],MATCH($C18,PlantAccounts[Power Plan Plant Account '#],0),7)/12)*AE18*(INDEX(CurWIPHelper[],1,MATCH(AR$4,CurWIPHelper[#Headers],0))),
         AE18-(INDEX(PlantAccounts[],MATCH($C18,PlantAccounts[Power Plan Plant Account '#],0),9))-(SUM($AO18:AQ18))
    ))
)
)</f>
        <v>21935.340849307675</v>
      </c>
      <c r="AS18" s="35">
        <f>IF(INDEX(CurWIPHelper[],1,MATCH(AS$4,CurWIPHelper[#Headers],0))=0,0,
     IF(AF18&gt;0,
        (IF(
             ((INDEX(PlantAccounts[],MATCH($C18,PlantAccounts[Power Plan Plant Account '#],0),7)/12)
                   *(AF18)
                   *(INDEX(CurWIPHelper[],1,MATCH(AS$4,CurWIPHelper[#Headers],0)))
                   +(INDEX(PlantAccounts[],MATCH($C18,PlantAccounts[Power Plan Plant Account '#],0),9))
                   +(SUM($AO18:AR18))
                    )&gt;AF18,
              IF((INDEX(PlantAccounts[],MATCH($C18,PlantAccounts[Power Plan Plant Account '#],0),7))=0,0,AF18-(INDEX(PlantAccounts[],MATCH($C18,PlantAccounts[Power Plan Plant Account '#],0),9))-SUM($AO18:AR18)),
             (INDEX(PlantAccounts[],MATCH($C18,PlantAccounts[Power Plan Plant Account '#],0),7)/12)*AF18*(INDEX(CurWIPHelper[],1,MATCH(AS$4,CurWIPHelper[#Headers],0))))
        ),
        IF(AF18=0,0,IF(
              ((INDEX(PlantAccounts[],MATCH($C18,PlantAccounts[Power Plan Plant Account '#],0),7)/12)
              *(AF18)
              *(INDEX(CurWIPHelper[],1,MATCH(AS$4,CurWIPHelper[#Headers],0)))
              +(INDEX(PlantAccounts[],MATCH($C18,PlantAccounts[Power Plan Plant Account '#],0),9))
              +(SUM($AO18:AR18))
              )&gt;AF18,
         (INDEX(PlantAccounts[],MATCH($C18,PlantAccounts[Power Plan Plant Account '#],0),7)/12)*AF18*(INDEX(CurWIPHelper[],1,MATCH(AS$4,CurWIPHelper[#Headers],0))),
         AF18-(INDEX(PlantAccounts[],MATCH($C18,PlantAccounts[Power Plan Plant Account '#],0),9))-(SUM($AO18:AR18))
    ))
)
)</f>
        <v>21935.340849307675</v>
      </c>
      <c r="AT18" s="35">
        <f>IF(INDEX(CurWIPHelper[],1,MATCH(AT$4,CurWIPHelper[#Headers],0))=0,0,
     IF(AG18&gt;0,
        (IF(
             ((INDEX(PlantAccounts[],MATCH($C18,PlantAccounts[Power Plan Plant Account '#],0),7)/12)
                   *(AG18)
                   *(INDEX(CurWIPHelper[],1,MATCH(AT$4,CurWIPHelper[#Headers],0)))
                   +(INDEX(PlantAccounts[],MATCH($C18,PlantAccounts[Power Plan Plant Account '#],0),9))
                   +(SUM($AO18:AS18))
                    )&gt;AG18,
              IF((INDEX(PlantAccounts[],MATCH($C18,PlantAccounts[Power Plan Plant Account '#],0),7))=0,0,AG18-(INDEX(PlantAccounts[],MATCH($C18,PlantAccounts[Power Plan Plant Account '#],0),9))-SUM($AO18:AS18)),
             (INDEX(PlantAccounts[],MATCH($C18,PlantAccounts[Power Plan Plant Account '#],0),7)/12)*AG18*(INDEX(CurWIPHelper[],1,MATCH(AT$4,CurWIPHelper[#Headers],0))))
        ),
        IF(AG18=0,0,IF(
              ((INDEX(PlantAccounts[],MATCH($C18,PlantAccounts[Power Plan Plant Account '#],0),7)/12)
              *(AG18)
              *(INDEX(CurWIPHelper[],1,MATCH(AT$4,CurWIPHelper[#Headers],0)))
              +(INDEX(PlantAccounts[],MATCH($C18,PlantAccounts[Power Plan Plant Account '#],0),9))
              +(SUM($AO18:AS18))
              )&gt;AG18,
         (INDEX(PlantAccounts[],MATCH($C18,PlantAccounts[Power Plan Plant Account '#],0),7)/12)*AG18*(INDEX(CurWIPHelper[],1,MATCH(AT$4,CurWIPHelper[#Headers],0))),
         AG18-(INDEX(PlantAccounts[],MATCH($C18,PlantAccounts[Power Plan Plant Account '#],0),9))-(SUM($AO18:AS18))
    ))
)
)</f>
        <v>21935.340849307675</v>
      </c>
      <c r="AU18" s="35">
        <f>IF(INDEX(CurWIPHelper[],1,MATCH(AU$4,CurWIPHelper[#Headers],0))=0,0,
     IF(AH18&gt;0,
        (IF(
             ((INDEX(PlantAccounts[],MATCH($C18,PlantAccounts[Power Plan Plant Account '#],0),7)/12)
                   *(AH18)
                   *(INDEX(CurWIPHelper[],1,MATCH(AU$4,CurWIPHelper[#Headers],0)))
                   +(INDEX(PlantAccounts[],MATCH($C18,PlantAccounts[Power Plan Plant Account '#],0),9))
                   +(SUM($AO18:AT18))
                    )&gt;AH18,
              IF((INDEX(PlantAccounts[],MATCH($C18,PlantAccounts[Power Plan Plant Account '#],0),7))=0,0,AH18-(INDEX(PlantAccounts[],MATCH($C18,PlantAccounts[Power Plan Plant Account '#],0),9))-SUM($AO18:AT18)),
             (INDEX(PlantAccounts[],MATCH($C18,PlantAccounts[Power Plan Plant Account '#],0),7)/12)*AH18*(INDEX(CurWIPHelper[],1,MATCH(AU$4,CurWIPHelper[#Headers],0))))
        ),
        IF(AH18=0,0,IF(
              ((INDEX(PlantAccounts[],MATCH($C18,PlantAccounts[Power Plan Plant Account '#],0),7)/12)
              *(AH18)
              *(INDEX(CurWIPHelper[],1,MATCH(AU$4,CurWIPHelper[#Headers],0)))
              +(INDEX(PlantAccounts[],MATCH($C18,PlantAccounts[Power Plan Plant Account '#],0),9))
              +(SUM($AO18:AT18))
              )&gt;AH18,
         (INDEX(PlantAccounts[],MATCH($C18,PlantAccounts[Power Plan Plant Account '#],0),7)/12)*AH18*(INDEX(CurWIPHelper[],1,MATCH(AU$4,CurWIPHelper[#Headers],0))),
         AH18-(INDEX(PlantAccounts[],MATCH($C18,PlantAccounts[Power Plan Plant Account '#],0),9))-(SUM($AO18:AT18))
    ))
)
)</f>
        <v>21935.340849307675</v>
      </c>
      <c r="AV18" s="35">
        <f>IF(INDEX(CurWIPHelper[],1,MATCH(AV$4,CurWIPHelper[#Headers],0))=0,0,
     IF(AI18&gt;0,
        (IF(
             ((INDEX(PlantAccounts[],MATCH($C18,PlantAccounts[Power Plan Plant Account '#],0),7)/12)
                   *(AI18)
                   *(INDEX(CurWIPHelper[],1,MATCH(AV$4,CurWIPHelper[#Headers],0)))
                   +(INDEX(PlantAccounts[],MATCH($C18,PlantAccounts[Power Plan Plant Account '#],0),9))
                   +(SUM($AO18:AU18))
                    )&gt;AI18,
              IF((INDEX(PlantAccounts[],MATCH($C18,PlantAccounts[Power Plan Plant Account '#],0),7))=0,0,AI18-(INDEX(PlantAccounts[],MATCH($C18,PlantAccounts[Power Plan Plant Account '#],0),9))-SUM($AO18:AU18)),
             (INDEX(PlantAccounts[],MATCH($C18,PlantAccounts[Power Plan Plant Account '#],0),7)/12)*AI18*(INDEX(CurWIPHelper[],1,MATCH(AV$4,CurWIPHelper[#Headers],0))))
        ),
        IF(AI18=0,0,IF(
              ((INDEX(PlantAccounts[],MATCH($C18,PlantAccounts[Power Plan Plant Account '#],0),7)/12)
              *(AI18)
              *(INDEX(CurWIPHelper[],1,MATCH(AV$4,CurWIPHelper[#Headers],0)))
              +(INDEX(PlantAccounts[],MATCH($C18,PlantAccounts[Power Plan Plant Account '#],0),9))
              +(SUM($AO18:AU18))
              )&gt;AI18,
         (INDEX(PlantAccounts[],MATCH($C18,PlantAccounts[Power Plan Plant Account '#],0),7)/12)*AI18*(INDEX(CurWIPHelper[],1,MATCH(AV$4,CurWIPHelper[#Headers],0))),
         AI18-(INDEX(PlantAccounts[],MATCH($C18,PlantAccounts[Power Plan Plant Account '#],0),9))-(SUM($AO18:AU18))
    ))
)
)</f>
        <v>21935.340849307675</v>
      </c>
      <c r="AW18" s="35">
        <f>IF(INDEX(CurWIPHelper[],1,MATCH(AW$4,CurWIPHelper[#Headers],0))=0,0,
     IF(AJ18&gt;0,
        (IF(
             ((INDEX(PlantAccounts[],MATCH($C18,PlantAccounts[Power Plan Plant Account '#],0),7)/12)
                   *(AJ18)
                   *(INDEX(CurWIPHelper[],1,MATCH(AW$4,CurWIPHelper[#Headers],0)))
                   +(INDEX(PlantAccounts[],MATCH($C18,PlantAccounts[Power Plan Plant Account '#],0),9))
                   +(SUM($AO18:AV18))
                    )&gt;AJ18,
              IF((INDEX(PlantAccounts[],MATCH($C18,PlantAccounts[Power Plan Plant Account '#],0),7))=0,0,AJ18-(INDEX(PlantAccounts[],MATCH($C18,PlantAccounts[Power Plan Plant Account '#],0),9))-SUM($AO18:AV18)),
             (INDEX(PlantAccounts[],MATCH($C18,PlantAccounts[Power Plan Plant Account '#],0),7)/12)*AJ18*(INDEX(CurWIPHelper[],1,MATCH(AW$4,CurWIPHelper[#Headers],0))))
        ),
        IF(AJ18=0,0,IF(
              ((INDEX(PlantAccounts[],MATCH($C18,PlantAccounts[Power Plan Plant Account '#],0),7)/12)
              *(AJ18)
              *(INDEX(CurWIPHelper[],1,MATCH(AW$4,CurWIPHelper[#Headers],0)))
              +(INDEX(PlantAccounts[],MATCH($C18,PlantAccounts[Power Plan Plant Account '#],0),9))
              +(SUM($AO18:AV18))
              )&gt;AJ18,
         (INDEX(PlantAccounts[],MATCH($C18,PlantAccounts[Power Plan Plant Account '#],0),7)/12)*AJ18*(INDEX(CurWIPHelper[],1,MATCH(AW$4,CurWIPHelper[#Headers],0))),
         AJ18-(INDEX(PlantAccounts[],MATCH($C18,PlantAccounts[Power Plan Plant Account '#],0),9))-(SUM($AO18:AV18))
    ))
)
)</f>
        <v>21935.340849307675</v>
      </c>
      <c r="AX18" s="35">
        <f>IF(INDEX(CurWIPHelper[],1,MATCH(AX$4,CurWIPHelper[#Headers],0))=0,0,
     IF(AK18&gt;0,
        (IF(
             ((INDEX(PlantAccounts[],MATCH($C18,PlantAccounts[Power Plan Plant Account '#],0),7)/12)
                   *(AK18)
                   *(INDEX(CurWIPHelper[],1,MATCH(AX$4,CurWIPHelper[#Headers],0)))
                   +(INDEX(PlantAccounts[],MATCH($C18,PlantAccounts[Power Plan Plant Account '#],0),9))
                   +(SUM($AO18:AW18))
                    )&gt;AK18,
              IF((INDEX(PlantAccounts[],MATCH($C18,PlantAccounts[Power Plan Plant Account '#],0),7))=0,0,AK18-(INDEX(PlantAccounts[],MATCH($C18,PlantAccounts[Power Plan Plant Account '#],0),9))-SUM($AO18:AW18)),
             (INDEX(PlantAccounts[],MATCH($C18,PlantAccounts[Power Plan Plant Account '#],0),7)/12)*AK18*(INDEX(CurWIPHelper[],1,MATCH(AX$4,CurWIPHelper[#Headers],0))))
        ),
        IF(AK18=0,0,IF(
              ((INDEX(PlantAccounts[],MATCH($C18,PlantAccounts[Power Plan Plant Account '#],0),7)/12)
              *(AK18)
              *(INDEX(CurWIPHelper[],1,MATCH(AX$4,CurWIPHelper[#Headers],0)))
              +(INDEX(PlantAccounts[],MATCH($C18,PlantAccounts[Power Plan Plant Account '#],0),9))
              +(SUM($AO18:AW18))
              )&gt;AK18,
         (INDEX(PlantAccounts[],MATCH($C18,PlantAccounts[Power Plan Plant Account '#],0),7)/12)*AK18*(INDEX(CurWIPHelper[],1,MATCH(AX$4,CurWIPHelper[#Headers],0))),
         AK18-(INDEX(PlantAccounts[],MATCH($C18,PlantAccounts[Power Plan Plant Account '#],0),9))-(SUM($AO18:AW18))
    ))
)
)</f>
        <v>21935.340849307675</v>
      </c>
      <c r="AY18" s="35">
        <f>IF(INDEX(CurWIPHelper[],1,MATCH(AY$4,CurWIPHelper[#Headers],0))=0,0,
     IF(AL18&gt;0,
        (IF(
             ((INDEX(PlantAccounts[],MATCH($C18,PlantAccounts[Power Plan Plant Account '#],0),7)/12)
                   *(AL18)
                   *(INDEX(CurWIPHelper[],1,MATCH(AY$4,CurWIPHelper[#Headers],0)))
                   +(INDEX(PlantAccounts[],MATCH($C18,PlantAccounts[Power Plan Plant Account '#],0),9))
                   +(SUM($AO18:AX18))
                    )&gt;AL18,
              IF((INDEX(PlantAccounts[],MATCH($C18,PlantAccounts[Power Plan Plant Account '#],0),7))=0,0,AL18-(INDEX(PlantAccounts[],MATCH($C18,PlantAccounts[Power Plan Plant Account '#],0),9))-SUM($AO18:AX18)),
             (INDEX(PlantAccounts[],MATCH($C18,PlantAccounts[Power Plan Plant Account '#],0),7)/12)*AL18*(INDEX(CurWIPHelper[],1,MATCH(AY$4,CurWIPHelper[#Headers],0))))
        ),
        IF(AL18=0,0,IF(
              ((INDEX(PlantAccounts[],MATCH($C18,PlantAccounts[Power Plan Plant Account '#],0),7)/12)
              *(AL18)
              *(INDEX(CurWIPHelper[],1,MATCH(AY$4,CurWIPHelper[#Headers],0)))
              +(INDEX(PlantAccounts[],MATCH($C18,PlantAccounts[Power Plan Plant Account '#],0),9))
              +(SUM($AO18:AX18))
              )&gt;AL18,
         (INDEX(PlantAccounts[],MATCH($C18,PlantAccounts[Power Plan Plant Account '#],0),7)/12)*AL18*(INDEX(CurWIPHelper[],1,MATCH(AY$4,CurWIPHelper[#Headers],0))),
         AL18-(INDEX(PlantAccounts[],MATCH($C18,PlantAccounts[Power Plan Plant Account '#],0),9))-(SUM($AO18:AX18))
    ))
)
)</f>
        <v>21935.340849307675</v>
      </c>
      <c r="AZ18" s="35">
        <f>IF(INDEX(CurWIPHelper[],1,MATCH(AZ$4,CurWIPHelper[#Headers],0))=0,0,
     IF(AM18&gt;0,
        (IF(
             ((INDEX(PlantAccounts[],MATCH($C18,PlantAccounts[Power Plan Plant Account '#],0),7)/12)
                   *(AM18)
                   *(INDEX(CurWIPHelper[],1,MATCH(AZ$4,CurWIPHelper[#Headers],0)))
                   +(INDEX(PlantAccounts[],MATCH($C18,PlantAccounts[Power Plan Plant Account '#],0),9))
                   +(SUM($AO18:AY18))
                    )&gt;AM18,
              IF((INDEX(PlantAccounts[],MATCH($C18,PlantAccounts[Power Plan Plant Account '#],0),7))=0,0,AM18-(INDEX(PlantAccounts[],MATCH($C18,PlantAccounts[Power Plan Plant Account '#],0),9))-SUM($AO18:AY18)),
             (INDEX(PlantAccounts[],MATCH($C18,PlantAccounts[Power Plan Plant Account '#],0),7)/12)*AM18*(INDEX(CurWIPHelper[],1,MATCH(AZ$4,CurWIPHelper[#Headers],0))))
        ),
        IF(AM18=0,0,IF(
              ((INDEX(PlantAccounts[],MATCH($C18,PlantAccounts[Power Plan Plant Account '#],0),7)/12)
              *(AM18)
              *(INDEX(CurWIPHelper[],1,MATCH(AZ$4,CurWIPHelper[#Headers],0)))
              +(INDEX(PlantAccounts[],MATCH($C18,PlantAccounts[Power Plan Plant Account '#],0),9))
              +(SUM($AO18:AY18))
              )&gt;AM18,
         (INDEX(PlantAccounts[],MATCH($C18,PlantAccounts[Power Plan Plant Account '#],0),7)/12)*AM18*(INDEX(CurWIPHelper[],1,MATCH(AZ$4,CurWIPHelper[#Headers],0))),
         AM18-(INDEX(PlantAccounts[],MATCH($C18,PlantAccounts[Power Plan Plant Account '#],0),9))-(SUM($AO18:AY18))
    ))
)
)</f>
        <v>21935.340849307675</v>
      </c>
      <c r="BA18" s="59">
        <f t="shared" si="2"/>
        <v>263224.09019169217</v>
      </c>
      <c r="BC18" s="59">
        <f>INDEX(CurCloseProf[],MATCH(PlantAccountsQuery[[#This Row],[Reg/Unreg]],CurCloseProf[R/NR],0),MATCH(BC$9,CurCloseProf[#Headers],0))*($J18)</f>
        <v>0</v>
      </c>
      <c r="BD18" s="59">
        <f>INDEX(CurCloseProf[],MATCH(PlantAccountsQuery[[#This Row],[Reg/Unreg]],CurCloseProf[R/NR],0),MATCH(BD$9,CurCloseProf[#Headers],0))*($J18)</f>
        <v>0</v>
      </c>
      <c r="BE18" s="59">
        <f>INDEX(CurCloseProf[],MATCH(PlantAccountsQuery[[#This Row],[Reg/Unreg]],CurCloseProf[R/NR],0),MATCH(BE$9,CurCloseProf[#Headers],0))*($J18)</f>
        <v>0</v>
      </c>
      <c r="BF18" s="59">
        <f>INDEX(CurCloseProf[],MATCH(PlantAccountsQuery[[#This Row],[Reg/Unreg]],CurCloseProf[R/NR],0),MATCH(BF$9,CurCloseProf[#Headers],0))*($J18)</f>
        <v>0</v>
      </c>
      <c r="BG18" s="59">
        <f>INDEX(CurCloseProf[],MATCH(PlantAccountsQuery[[#This Row],[Reg/Unreg]],CurCloseProf[R/NR],0),MATCH(BG$9,CurCloseProf[#Headers],0))*($J18)</f>
        <v>0</v>
      </c>
      <c r="BH18" s="59">
        <f>INDEX(CurCloseProf[],MATCH(PlantAccountsQuery[[#This Row],[Reg/Unreg]],CurCloseProf[R/NR],0),MATCH(BH$9,CurCloseProf[#Headers],0))*($J18)</f>
        <v>0</v>
      </c>
      <c r="BI18" s="59">
        <f>INDEX(CurCloseProf[],MATCH(PlantAccountsQuery[[#This Row],[Reg/Unreg]],CurCloseProf[R/NR],0),MATCH(BI$9,CurCloseProf[#Headers],0))*($J18)</f>
        <v>0</v>
      </c>
      <c r="BJ18" s="59">
        <f>INDEX(CurCloseProf[],MATCH(PlantAccountsQuery[[#This Row],[Reg/Unreg]],CurCloseProf[R/NR],0),MATCH(BJ$9,CurCloseProf[#Headers],0))*($J18)</f>
        <v>0</v>
      </c>
      <c r="BK18" s="59">
        <f>INDEX(CurCloseProf[],MATCH(PlantAccountsQuery[[#This Row],[Reg/Unreg]],CurCloseProf[R/NR],0),MATCH(BK$9,CurCloseProf[#Headers],0))*($J18)</f>
        <v>0</v>
      </c>
      <c r="BL18" s="59">
        <f>INDEX(CurCloseProf[],MATCH(PlantAccountsQuery[[#This Row],[Reg/Unreg]],CurCloseProf[R/NR],0),MATCH(BL$9,CurCloseProf[#Headers],0))*($J18)</f>
        <v>0</v>
      </c>
      <c r="BM18" s="59">
        <f>INDEX(CurCloseProf[],MATCH(PlantAccountsQuery[[#This Row],[Reg/Unreg]],CurCloseProf[R/NR],0),MATCH(BM$9,CurCloseProf[#Headers],0))*($J18)</f>
        <v>0</v>
      </c>
      <c r="BN18" s="59">
        <f>INDEX(CurCloseProf[],MATCH(PlantAccountsQuery[[#This Row],[Reg/Unreg]],CurCloseProf[R/NR],0),MATCH(BN$9,CurCloseProf[#Headers],0))*($J18)</f>
        <v>0</v>
      </c>
      <c r="BP18" s="59">
        <f>IF(INDEX(CurWIPHelper[],1,MATCH(AO$4,$BP$9:$CA$9,0))=0,0,$BC18)</f>
        <v>0</v>
      </c>
      <c r="BQ18" s="59">
        <f>IF(INDEX(CurWIPHelper[],1,MATCH(AP$4,$BP$9:$CA$9,0))=0,0,(SUM($BC18:BD18)))</f>
        <v>0</v>
      </c>
      <c r="BR18" s="59">
        <f>IF(INDEX(CurWIPHelper[],1,MATCH(AQ$4,$BP$9:$CA$9,0))=0,0,(SUM($BC18:BE18)))</f>
        <v>0</v>
      </c>
      <c r="BS18" s="59">
        <f>IF(INDEX(CurWIPHelper[],1,MATCH(AR$4,$BP$9:$CA$9,0))=0,0,(SUM($BC18:BF18)))</f>
        <v>0</v>
      </c>
      <c r="BT18" s="59">
        <f>IF(INDEX(CurWIPHelper[],1,MATCH(AS$4,$BP$9:$CA$9,0))=0,0,(SUM($BC18:BG18)))</f>
        <v>0</v>
      </c>
      <c r="BU18" s="59">
        <f>IF(INDEX(CurWIPHelper[],1,MATCH(AT$4,$BP$9:$CA$9,0))=0,0,(SUM($BC18:BH18)))</f>
        <v>0</v>
      </c>
      <c r="BV18" s="59">
        <f>IF(INDEX(CurWIPHelper[],1,MATCH(AU$4,$BP$9:$CA$9,0))=0,0,(SUM($BC18:BI18)))</f>
        <v>0</v>
      </c>
      <c r="BW18" s="59">
        <f>IF(INDEX(CurWIPHelper[],1,MATCH(AV$4,$BP$9:$CA$9,0))=0,0,(SUM($BC18:BJ18)))</f>
        <v>0</v>
      </c>
      <c r="BX18" s="59">
        <f>IF(INDEX(CurWIPHelper[],1,MATCH(AW$4,$BP$9:$CA$9,0))=0,0,(SUM($BC18:BK18)))</f>
        <v>0</v>
      </c>
      <c r="BY18" s="59">
        <f>IF(INDEX(CurWIPHelper[],1,MATCH(AX$4,$BP$9:$CA$9,0))=0,0,(SUM($BC18:BL18)))</f>
        <v>0</v>
      </c>
      <c r="BZ18" s="59">
        <f>IF(INDEX(CurWIPHelper[],1,MATCH(AY$4,$BP$9:$CA$9,0))=0,0,(SUM($BC18:BM18)))</f>
        <v>0</v>
      </c>
      <c r="CA18" s="59">
        <f>IF(INDEX(CurWIPHelper[],1,MATCH(AZ$4,$BP$9:$CA$9,0))=0,0,(SUM($BC18:BN18)))</f>
        <v>0</v>
      </c>
      <c r="CC18" s="59">
        <f>((((INDEX(PlantAccounts[],MATCH($C18,PlantAccounts[Power Plan Plant Account '#],0),8)+(INDEX(PlantAccounts[],MATCH($C18,PlantAccounts[Power Plan Plant Account '#],0),8)+INDEX(PlantAccounts[],MATCH($C18,PlantAccounts[Power Plan Plant Account '#],0),16)+INDEX(PlantAccounts[],MATCH($C18,PlantAccounts[Power Plan Plant Account '#],0),17)))/2))/12)*(INDEX(CurWIPHelper[],1,MATCH(AO$4,CurWIPHelper[#Headers],0)))*(INDEX(PlantAccounts[],MATCH($C18,PlantAccounts[Power Plan Plant Account '#],0),7))</f>
        <v>21935.340849307675</v>
      </c>
      <c r="CD18" s="59">
        <f>((((INDEX(PlantAccounts[],MATCH($C18,PlantAccounts[Power Plan Plant Account '#],0),8)+(INDEX(PlantAccounts[],MATCH($C18,PlantAccounts[Power Plan Plant Account '#],0),8)+INDEX(PlantAccounts[],MATCH($C18,PlantAccounts[Power Plan Plant Account '#],0),16)+INDEX(PlantAccounts[],MATCH($C18,PlantAccounts[Power Plan Plant Account '#],0),17)))/2))/12)*(INDEX(CurWIPHelper[],1,MATCH(AP$4,CurWIPHelper[#Headers],0)))*(INDEX(PlantAccounts[],MATCH($C18,PlantAccounts[Power Plan Plant Account '#],0),7))</f>
        <v>21935.340849307675</v>
      </c>
      <c r="CE18" s="59">
        <f>((((INDEX(PlantAccounts[],MATCH($C18,PlantAccounts[Power Plan Plant Account '#],0),8)+(INDEX(PlantAccounts[],MATCH($C18,PlantAccounts[Power Plan Plant Account '#],0),8)+INDEX(PlantAccounts[],MATCH($C18,PlantAccounts[Power Plan Plant Account '#],0),16)+INDEX(PlantAccounts[],MATCH($C18,PlantAccounts[Power Plan Plant Account '#],0),17)))/2))/12)*(INDEX(CurWIPHelper[],1,MATCH(AQ$4,CurWIPHelper[#Headers],0)))*(INDEX(PlantAccounts[],MATCH($C18,PlantAccounts[Power Plan Plant Account '#],0),7))</f>
        <v>21935.340849307675</v>
      </c>
      <c r="CF18" s="59">
        <f>((((INDEX(PlantAccounts[],MATCH($C18,PlantAccounts[Power Plan Plant Account '#],0),8)+(INDEX(PlantAccounts[],MATCH($C18,PlantAccounts[Power Plan Plant Account '#],0),8)+INDEX(PlantAccounts[],MATCH($C18,PlantAccounts[Power Plan Plant Account '#],0),16)+INDEX(PlantAccounts[],MATCH($C18,PlantAccounts[Power Plan Plant Account '#],0),17)))/2))/12)*(INDEX(CurWIPHelper[],1,MATCH(AR$4,CurWIPHelper[#Headers],0)))*(INDEX(PlantAccounts[],MATCH($C18,PlantAccounts[Power Plan Plant Account '#],0),7))</f>
        <v>21935.340849307675</v>
      </c>
      <c r="CG18" s="59">
        <f>((((INDEX(PlantAccounts[],MATCH($C18,PlantAccounts[Power Plan Plant Account '#],0),8)+(INDEX(PlantAccounts[],MATCH($C18,PlantAccounts[Power Plan Plant Account '#],0),8)+INDEX(PlantAccounts[],MATCH($C18,PlantAccounts[Power Plan Plant Account '#],0),16)+INDEX(PlantAccounts[],MATCH($C18,PlantAccounts[Power Plan Plant Account '#],0),17)))/2))/12)*(INDEX(CurWIPHelper[],1,MATCH(AS$4,CurWIPHelper[#Headers],0)))*(INDEX(PlantAccounts[],MATCH($C18,PlantAccounts[Power Plan Plant Account '#],0),7))</f>
        <v>21935.340849307675</v>
      </c>
      <c r="CH18" s="59">
        <f>((((INDEX(PlantAccounts[],MATCH($C18,PlantAccounts[Power Plan Plant Account '#],0),8)+(INDEX(PlantAccounts[],MATCH($C18,PlantAccounts[Power Plan Plant Account '#],0),8)+INDEX(PlantAccounts[],MATCH($C18,PlantAccounts[Power Plan Plant Account '#],0),16)+INDEX(PlantAccounts[],MATCH($C18,PlantAccounts[Power Plan Plant Account '#],0),17)))/2))/12)*(INDEX(CurWIPHelper[],1,MATCH(AT$4,CurWIPHelper[#Headers],0)))*(INDEX(PlantAccounts[],MATCH($C18,PlantAccounts[Power Plan Plant Account '#],0),7))</f>
        <v>21935.340849307675</v>
      </c>
      <c r="CI18" s="59">
        <f>((((INDEX(PlantAccounts[],MATCH($C18,PlantAccounts[Power Plan Plant Account '#],0),8)+(INDEX(PlantAccounts[],MATCH($C18,PlantAccounts[Power Plan Plant Account '#],0),8)+INDEX(PlantAccounts[],MATCH($C18,PlantAccounts[Power Plan Plant Account '#],0),16)+INDEX(PlantAccounts[],MATCH($C18,PlantAccounts[Power Plan Plant Account '#],0),17)))/2))/12)*(INDEX(CurWIPHelper[],1,MATCH(AU$4,CurWIPHelper[#Headers],0)))*(INDEX(PlantAccounts[],MATCH($C18,PlantAccounts[Power Plan Plant Account '#],0),7))</f>
        <v>21935.340849307675</v>
      </c>
      <c r="CJ18" s="59">
        <f>((((INDEX(PlantAccounts[],MATCH($C18,PlantAccounts[Power Plan Plant Account '#],0),8)+(INDEX(PlantAccounts[],MATCH($C18,PlantAccounts[Power Plan Plant Account '#],0),8)+INDEX(PlantAccounts[],MATCH($C18,PlantAccounts[Power Plan Plant Account '#],0),16)+INDEX(PlantAccounts[],MATCH($C18,PlantAccounts[Power Plan Plant Account '#],0),17)))/2))/12)*(INDEX(CurWIPHelper[],1,MATCH(AV$4,CurWIPHelper[#Headers],0)))*(INDEX(PlantAccounts[],MATCH($C18,PlantAccounts[Power Plan Plant Account '#],0),7))</f>
        <v>21935.340849307675</v>
      </c>
      <c r="CK18" s="59">
        <f>((((INDEX(PlantAccounts[],MATCH($C18,PlantAccounts[Power Plan Plant Account '#],0),8)+(INDEX(PlantAccounts[],MATCH($C18,PlantAccounts[Power Plan Plant Account '#],0),8)+INDEX(PlantAccounts[],MATCH($C18,PlantAccounts[Power Plan Plant Account '#],0),16)+INDEX(PlantAccounts[],MATCH($C18,PlantAccounts[Power Plan Plant Account '#],0),17)))/2))/12)*(INDEX(CurWIPHelper[],1,MATCH(AW$4,CurWIPHelper[#Headers],0)))*(INDEX(PlantAccounts[],MATCH($C18,PlantAccounts[Power Plan Plant Account '#],0),7))</f>
        <v>21935.340849307675</v>
      </c>
      <c r="CL18" s="59">
        <f>((((INDEX(PlantAccounts[],MATCH($C18,PlantAccounts[Power Plan Plant Account '#],0),8)+(INDEX(PlantAccounts[],MATCH($C18,PlantAccounts[Power Plan Plant Account '#],0),8)+INDEX(PlantAccounts[],MATCH($C18,PlantAccounts[Power Plan Plant Account '#],0),16)+INDEX(PlantAccounts[],MATCH($C18,PlantAccounts[Power Plan Plant Account '#],0),17)))/2))/12)*(INDEX(CurWIPHelper[],1,MATCH(AX$4,CurWIPHelper[#Headers],0)))*(INDEX(PlantAccounts[],MATCH($C18,PlantAccounts[Power Plan Plant Account '#],0),7))</f>
        <v>21935.340849307675</v>
      </c>
      <c r="CM18" s="59">
        <f>((((INDEX(PlantAccounts[],MATCH($C18,PlantAccounts[Power Plan Plant Account '#],0),8)+(INDEX(PlantAccounts[],MATCH($C18,PlantAccounts[Power Plan Plant Account '#],0),8)+INDEX(PlantAccounts[],MATCH($C18,PlantAccounts[Power Plan Plant Account '#],0),16)+INDEX(PlantAccounts[],MATCH($C18,PlantAccounts[Power Plan Plant Account '#],0),17)))/2))/12)*(INDEX(CurWIPHelper[],1,MATCH(AY$4,CurWIPHelper[#Headers],0)))*(INDEX(PlantAccounts[],MATCH($C18,PlantAccounts[Power Plan Plant Account '#],0),7))</f>
        <v>21935.340849307675</v>
      </c>
      <c r="CN18" s="59">
        <f>((((INDEX(PlantAccounts[],MATCH($C18,PlantAccounts[Power Plan Plant Account '#],0),8)+(INDEX(PlantAccounts[],MATCH($C18,PlantAccounts[Power Plan Plant Account '#],0),8)+INDEX(PlantAccounts[],MATCH($C18,PlantAccounts[Power Plan Plant Account '#],0),16)+INDEX(PlantAccounts[],MATCH($C18,PlantAccounts[Power Plan Plant Account '#],0),17)))/2))/12)*(INDEX(CurWIPHelper[],1,MATCH(AZ$4,CurWIPHelper[#Headers],0)))*(INDEX(PlantAccounts[],MATCH($C18,PlantAccounts[Power Plan Plant Account '#],0),7))</f>
        <v>21935.340849307675</v>
      </c>
      <c r="CO18" s="59">
        <f t="shared" si="3"/>
        <v>263224.09019169217</v>
      </c>
      <c r="CQ18" s="59">
        <f>INDEX(PlantAccounts[],MATCH($C18,PlantAccounts[Power Plan Plant Account '#],0),12)*(INDEX(CurWIPHelper[],1,MATCH(AO$4,CurWIPHelper[#Headers],0)))*(INDEX(PlantAccounts[],MATCH($C18,PlantAccounts[Power Plan Plant Account '#],0),7)/12)*0.5</f>
        <v>0</v>
      </c>
      <c r="CR18" s="59">
        <f>INDEX(PlantAccounts[],MATCH($C18,PlantAccounts[Power Plan Plant Account '#],0),12)*(INDEX(CurWIPHelper[],1,MATCH(AP$4,CurWIPHelper[#Headers],0)))*(INDEX(PlantAccounts[],MATCH($C18,PlantAccounts[Power Plan Plant Account '#],0),7)/12)*0.5</f>
        <v>0</v>
      </c>
      <c r="CS18" s="59">
        <f>INDEX(PlantAccounts[],MATCH($C18,PlantAccounts[Power Plan Plant Account '#],0),12)*(INDEX(CurWIPHelper[],1,MATCH(AQ$4,CurWIPHelper[#Headers],0)))*(INDEX(PlantAccounts[],MATCH($C18,PlantAccounts[Power Plan Plant Account '#],0),7)/12)*0.5</f>
        <v>0</v>
      </c>
      <c r="CT18" s="59">
        <f>INDEX(PlantAccounts[],MATCH($C18,PlantAccounts[Power Plan Plant Account '#],0),12)*(INDEX(CurWIPHelper[],1,MATCH(AR$4,CurWIPHelper[#Headers],0)))*(INDEX(PlantAccounts[],MATCH($C18,PlantAccounts[Power Plan Plant Account '#],0),7)/12)*0.5</f>
        <v>0</v>
      </c>
      <c r="CU18" s="59">
        <f>INDEX(PlantAccounts[],MATCH($C18,PlantAccounts[Power Plan Plant Account '#],0),12)*(INDEX(CurWIPHelper[],1,MATCH(AS$4,CurWIPHelper[#Headers],0)))*(INDEX(PlantAccounts[],MATCH($C18,PlantAccounts[Power Plan Plant Account '#],0),7)/12)*0.5</f>
        <v>0</v>
      </c>
      <c r="CV18" s="59">
        <f>INDEX(PlantAccounts[],MATCH($C18,PlantAccounts[Power Plan Plant Account '#],0),12)*(INDEX(CurWIPHelper[],1,MATCH(AT$4,CurWIPHelper[#Headers],0)))*(INDEX(PlantAccounts[],MATCH($C18,PlantAccounts[Power Plan Plant Account '#],0),7)/12)*0.5</f>
        <v>0</v>
      </c>
      <c r="CW18" s="59">
        <f>INDEX(PlantAccounts[],MATCH($C18,PlantAccounts[Power Plan Plant Account '#],0),12)*(INDEX(CurWIPHelper[],1,MATCH(AU$4,CurWIPHelper[#Headers],0)))*(INDEX(PlantAccounts[],MATCH($C18,PlantAccounts[Power Plan Plant Account '#],0),7)/12)*0.5</f>
        <v>0</v>
      </c>
      <c r="CX18" s="59">
        <f>INDEX(PlantAccounts[],MATCH($C18,PlantAccounts[Power Plan Plant Account '#],0),12)*(INDEX(CurWIPHelper[],1,MATCH(AV$4,CurWIPHelper[#Headers],0)))*(INDEX(PlantAccounts[],MATCH($C18,PlantAccounts[Power Plan Plant Account '#],0),7)/12)*0.5</f>
        <v>0</v>
      </c>
      <c r="CY18" s="59">
        <f>INDEX(PlantAccounts[],MATCH($C18,PlantAccounts[Power Plan Plant Account '#],0),12)*(INDEX(CurWIPHelper[],1,MATCH(AW$4,CurWIPHelper[#Headers],0)))*(INDEX(PlantAccounts[],MATCH($C18,PlantAccounts[Power Plan Plant Account '#],0),7)/12)*0.5</f>
        <v>0</v>
      </c>
      <c r="CZ18" s="59">
        <f>INDEX(PlantAccounts[],MATCH($C18,PlantAccounts[Power Plan Plant Account '#],0),12)*(INDEX(CurWIPHelper[],1,MATCH(AX$4,CurWIPHelper[#Headers],0)))*(INDEX(PlantAccounts[],MATCH($C18,PlantAccounts[Power Plan Plant Account '#],0),7)/12)*0.5</f>
        <v>0</v>
      </c>
      <c r="DA18" s="59">
        <f>INDEX(PlantAccounts[],MATCH($C18,PlantAccounts[Power Plan Plant Account '#],0),12)*(INDEX(CurWIPHelper[],1,MATCH(AY$4,CurWIPHelper[#Headers],0)))*(INDEX(PlantAccounts[],MATCH($C18,PlantAccounts[Power Plan Plant Account '#],0),7)/12)*0.5</f>
        <v>0</v>
      </c>
      <c r="DB18" s="59">
        <f>INDEX(PlantAccounts[],MATCH($C18,PlantAccounts[Power Plan Plant Account '#],0),12)*(INDEX(CurWIPHelper[],1,MATCH(AZ$4,CurWIPHelper[#Headers],0)))*(INDEX(PlantAccounts[],MATCH($C18,PlantAccounts[Power Plan Plant Account '#],0),7)/12)*0.5</f>
        <v>0</v>
      </c>
      <c r="DC18" s="59">
        <f t="shared" si="4"/>
        <v>0</v>
      </c>
      <c r="DE18" s="59">
        <f t="shared" si="5"/>
        <v>263224.09019169217</v>
      </c>
    </row>
    <row r="19" spans="1:109">
      <c r="A19" t="s">
        <v>58</v>
      </c>
      <c r="B19" t="s">
        <v>68</v>
      </c>
      <c r="C19">
        <v>45000</v>
      </c>
      <c r="D19">
        <v>45000</v>
      </c>
      <c r="E19" s="130"/>
      <c r="F19" s="113">
        <f>INDEX(PlantAccounts[],MATCH($C19,PlantAccounts[Power Plan Plant Account '#],0),8)</f>
        <v>11506442.683253333</v>
      </c>
      <c r="G19" s="7">
        <f>INDEX(PlantAccounts[],MATCH($C19,PlantAccounts[Power Plan Plant Account '#],0),14)</f>
        <v>0</v>
      </c>
      <c r="H19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3051268.0520000001</v>
      </c>
      <c r="I19" s="7">
        <f>CWIP!F7</f>
        <v>2955438.379581925</v>
      </c>
      <c r="J19" s="7">
        <f t="shared" si="0"/>
        <v>95829.672418075148</v>
      </c>
      <c r="K19" s="7">
        <v>0</v>
      </c>
      <c r="L19" s="7">
        <f>INDEX(PlantAccounts[],MATCH($C19,PlantAccounts[Power Plan Plant Account '#],0),11)</f>
        <v>0</v>
      </c>
      <c r="M19" s="7">
        <f t="shared" si="1"/>
        <v>0</v>
      </c>
      <c r="O19" s="35">
        <f>INDEX(CurCloseProf[],MATCH(PlantAccountsQuery[[#This Row],[Reg/Unreg]],CurCloseProf[R/NR],0),MATCH(O$9,CurCloseProf[#Headers],0))*($J19+$M19)</f>
        <v>3864.5647165046544</v>
      </c>
      <c r="P19" s="35">
        <f>INDEX(CurCloseProf[],MATCH(PlantAccountsQuery[[#This Row],[Reg/Unreg]],CurCloseProf[R/NR],0),MATCH(P$9,CurCloseProf[#Headers],0))*($J19+$M19)</f>
        <v>3047.5380469797328</v>
      </c>
      <c r="Q19" s="35">
        <f>INDEX(CurCloseProf[],MATCH(PlantAccountsQuery[[#This Row],[Reg/Unreg]],CurCloseProf[R/NR],0),MATCH(Q$9,CurCloseProf[#Headers],0))*($J19+$M19)</f>
        <v>4135.1213212035982</v>
      </c>
      <c r="R19" s="35">
        <f>INDEX(CurCloseProf[],MATCH(PlantAccountsQuery[[#This Row],[Reg/Unreg]],CurCloseProf[R/NR],0),MATCH(R$9,CurCloseProf[#Headers],0))*($J19+$M19)</f>
        <v>1137.100424710399</v>
      </c>
      <c r="S19" s="35">
        <f>INDEX(CurCloseProf[],MATCH(PlantAccountsQuery[[#This Row],[Reg/Unreg]],CurCloseProf[R/NR],0),MATCH(S$9,CurCloseProf[#Headers],0))*($J19+$M19)</f>
        <v>3321.6043029941293</v>
      </c>
      <c r="T19" s="35">
        <f>INDEX(CurCloseProf[],MATCH(PlantAccountsQuery[[#This Row],[Reg/Unreg]],CurCloseProf[R/NR],0),MATCH(T$9,CurCloseProf[#Headers],0))*($J19+$M19)</f>
        <v>5777.3477460479762</v>
      </c>
      <c r="U19" s="35">
        <f>INDEX(CurCloseProf[],MATCH(PlantAccountsQuery[[#This Row],[Reg/Unreg]],CurCloseProf[R/NR],0),MATCH(U$9,CurCloseProf[#Headers],0))*($J19+$M19)</f>
        <v>4833.0728096786115</v>
      </c>
      <c r="V19" s="35">
        <f>INDEX(CurCloseProf[],MATCH(PlantAccountsQuery[[#This Row],[Reg/Unreg]],CurCloseProf[R/NR],0),MATCH(V$9,CurCloseProf[#Headers],0))*($J19+$M19)</f>
        <v>2790.5977604141767</v>
      </c>
      <c r="W19" s="35">
        <f>INDEX(CurCloseProf[],MATCH(PlantAccountsQuery[[#This Row],[Reg/Unreg]],CurCloseProf[R/NR],0),MATCH(W$9,CurCloseProf[#Headers],0))*($J19+$M19)</f>
        <v>5843.3830954618188</v>
      </c>
      <c r="X19" s="35">
        <f>INDEX(CurCloseProf[],MATCH(PlantAccountsQuery[[#This Row],[Reg/Unreg]],CurCloseProf[R/NR],0),MATCH(X$9,CurCloseProf[#Headers],0))*($J19+$M19)</f>
        <v>11768.061983243813</v>
      </c>
      <c r="Y19" s="35">
        <f>INDEX(CurCloseProf[],MATCH(PlantAccountsQuery[[#This Row],[Reg/Unreg]],CurCloseProf[R/NR],0),MATCH(Y$9,CurCloseProf[#Headers],0))*($J19+$M19)</f>
        <v>10446.60247451758</v>
      </c>
      <c r="Z19" s="35">
        <f>INDEX(CurCloseProf[],MATCH(PlantAccountsQuery[[#This Row],[Reg/Unreg]],CurCloseProf[R/NR],0),MATCH(Z$9,CurCloseProf[#Headers],0))*($J19+$M19)</f>
        <v>38864.677736318663</v>
      </c>
      <c r="AB19" s="59">
        <f>IF(INDEX(CurWIPHelper[],1,MATCH(AO$4,$AB$9:$AM$9,0))=0,0,($F19+$O19))</f>
        <v>11510307.247969838</v>
      </c>
      <c r="AC19" s="59">
        <f>IF(INDEX(CurWIPHelper[],1,MATCH(AP$4,$AB$9:$AM$9,0))=0,0,($F19+SUM($O19:P19)))</f>
        <v>11513354.786016818</v>
      </c>
      <c r="AD19" s="59">
        <f>IF(INDEX(CurWIPHelper[],1,MATCH(AQ$4,$AB$9:$AM$9,0))=0,0,($F19+SUM($O19:Q19)))</f>
        <v>11517489.907338021</v>
      </c>
      <c r="AE19" s="59">
        <f>IF(INDEX(CurWIPHelper[],1,MATCH(AR$4,$AB$9:$AM$9,0))=0,0,($F19+SUM($O19:R19)))</f>
        <v>11518627.007762732</v>
      </c>
      <c r="AF19" s="59">
        <f>IF(INDEX(CurWIPHelper[],1,MATCH(AS$4,$AB$9:$AM$9,0))=0,0,($F19+SUM($O19:S19)))</f>
        <v>11521948.612065725</v>
      </c>
      <c r="AG19" s="59">
        <f>IF(INDEX(CurWIPHelper[],1,MATCH(AT$4,$AB$9:$AM$9,0))=0,0,($F19+SUM($O19:T19)))</f>
        <v>11527725.959811773</v>
      </c>
      <c r="AH19" s="59">
        <f>IF(INDEX(CurWIPHelper[],1,MATCH(AU$4,$AB$9:$AM$9,0))=0,0,($F19+SUM($O19:U19)))</f>
        <v>11532559.032621453</v>
      </c>
      <c r="AI19" s="59">
        <f>IF(INDEX(CurWIPHelper[],1,MATCH(AV$4,$AB$9:$AM$9,0))=0,0,($F19+SUM($O19:V19)))</f>
        <v>11535349.630381865</v>
      </c>
      <c r="AJ19" s="59">
        <f>IF(INDEX(CurWIPHelper[],1,MATCH(AW$4,$AB$9:$AM$9,0))=0,0,($F19+SUM($O19:W19)))</f>
        <v>11541193.013477327</v>
      </c>
      <c r="AK19" s="59">
        <f>IF(INDEX(CurWIPHelper[],1,MATCH(AX$4,$AB$9:$AM$9,0))=0,0,($F19+SUM($O19:X19)))</f>
        <v>11552961.075460572</v>
      </c>
      <c r="AL19" s="59">
        <f>IF(INDEX(CurWIPHelper[],1,MATCH(AY$4,$AB$9:$AM$9,0))=0,0,($F19+SUM($O19:Y19)))</f>
        <v>11563407.67793509</v>
      </c>
      <c r="AM19" s="59">
        <f>IF(INDEX(CurWIPHelper[],1,MATCH(AZ$4,$AB$9:$AM$9,0))=0,0,($F19+SUM($O19:Z19)))</f>
        <v>11602272.355671408</v>
      </c>
      <c r="AO19" s="35">
        <f>IF(INDEX(CurWIPHelper[],1,MATCH(AO$4,CurWIPHelper[#Headers],0))=0,0,
     IF(AB19&gt;0,
        (IF(
             ((INDEX(PlantAccounts[],MATCH($C19,PlantAccounts[Power Plan Plant Account '#],0),7)/12)
                   *(AB19)
                   *(INDEX(CurWIPHelper[],1,MATCH(AO$4,CurWIPHelper[#Headers],0)))
                   +(INDEX(PlantAccounts[],MATCH($C19,PlantAccounts[Power Plan Plant Account '#],0),9))
                   )&gt;AB19,
              IF((INDEX(PlantAccounts[],MATCH($C19,PlantAccounts[Power Plan Plant Account '#],0),7))=0,0,AB19-(INDEX(PlantAccounts[],MATCH($C19,PlantAccounts[Power Plan Plant Account '#],0),9))),
             (INDEX(PlantAccounts[],MATCH($C19,PlantAccounts[Power Plan Plant Account '#],0),7)/12)*AB19*(INDEX(CurWIPHelper[],1,MATCH(AO$4,CurWIPHelper[#Headers],0))))
        ),
          IF(AB19=0,0,IF(
              ((INDEX(PlantAccounts[],MATCH($C19,PlantAccounts[Power Plan Plant Account '#],0),7)/12)
              *(AB19)
              *(INDEX(CurWIPHelper[],1,MATCH(AO$4,CurWIPHelper[#Headers],0)))
              +(INDEX(PlantAccounts[],MATCH($C19,PlantAccounts[Power Plan Plant Account '#],0),9))
              )&gt;AB19,
         (INDEX(PlantAccounts[],MATCH($C19,PlantAccounts[Power Plan Plant Account '#],0),7)/12)*AB19*(INDEX(CurWIPHelper[],1,MATCH(AO$4,CurWIPHelper[#Headers],0))),
         AB19-(INDEX(PlantAccounts[],MATCH($C19,PlantAccounts[Power Plan Plant Account '#],0),9))
    ))
)
)</f>
        <v>0</v>
      </c>
      <c r="AP19" s="35">
        <f>IF(INDEX(CurWIPHelper[],1,MATCH(AP$4,CurWIPHelper[#Headers],0))=0,0,
     IF(AC19&gt;0,
        (IF(
             ((INDEX(PlantAccounts[],MATCH($C19,PlantAccounts[Power Plan Plant Account '#],0),7)/12)
                   *(AC19)
                   *(INDEX(CurWIPHelper[],1,MATCH(AP$4,CurWIPHelper[#Headers],0)))
                   +(INDEX(PlantAccounts[],MATCH($C19,PlantAccounts[Power Plan Plant Account '#],0),9))
                   +(SUM($AO19:AO19))
                    )&gt;AC19,
              IF((INDEX(PlantAccounts[],MATCH($C19,PlantAccounts[Power Plan Plant Account '#],0),7))=0,0,AC19-(INDEX(PlantAccounts[],MATCH($C19,PlantAccounts[Power Plan Plant Account '#],0),9))-SUM($AO19:AO19)),
             (INDEX(PlantAccounts[],MATCH($C19,PlantAccounts[Power Plan Plant Account '#],0),7)/12)*AC19*(INDEX(CurWIPHelper[],1,MATCH(AP$4,CurWIPHelper[#Headers],0))))
        ),
        IF(AC19=0,0,IF(
              ((INDEX(PlantAccounts[],MATCH($C19,PlantAccounts[Power Plan Plant Account '#],0),7)/12)
              *(AC19)
              *(INDEX(CurWIPHelper[],1,MATCH(AP$4,CurWIPHelper[#Headers],0)))
              +(INDEX(PlantAccounts[],MATCH($C19,PlantAccounts[Power Plan Plant Account '#],0),9))
              +(SUM($AO19:AO19))
              )&gt;AC19,
         (INDEX(PlantAccounts[],MATCH($C19,PlantAccounts[Power Plan Plant Account '#],0),7)/12)*AC19*(INDEX(CurWIPHelper[],1,MATCH(AP$4,CurWIPHelper[#Headers],0))),
         AC19-(INDEX(PlantAccounts[],MATCH($C19,PlantAccounts[Power Plan Plant Account '#],0),9))-(SUM($AO19:AO19))
    ))
)
)</f>
        <v>0</v>
      </c>
      <c r="AQ19" s="35">
        <f>IF(INDEX(CurWIPHelper[],1,MATCH(AQ$4,CurWIPHelper[#Headers],0))=0,0,
     IF(AD19&gt;0,
        (IF(
             ((INDEX(PlantAccounts[],MATCH($C19,PlantAccounts[Power Plan Plant Account '#],0),7)/12)
                   *(AD19)
                   *(INDEX(CurWIPHelper[],1,MATCH(AQ$4,CurWIPHelper[#Headers],0)))
                   +(INDEX(PlantAccounts[],MATCH($C19,PlantAccounts[Power Plan Plant Account '#],0),9))
                   +(SUM($AO19:AP19))
                    )&gt;AD19,
              IF((INDEX(PlantAccounts[],MATCH($C19,PlantAccounts[Power Plan Plant Account '#],0),7))=0,0,AD19-(INDEX(PlantAccounts[],MATCH($C19,PlantAccounts[Power Plan Plant Account '#],0),9))-SUM($AO19:AP19)),
             (INDEX(PlantAccounts[],MATCH($C19,PlantAccounts[Power Plan Plant Account '#],0),7)/12)*AD19*(INDEX(CurWIPHelper[],1,MATCH(AQ$4,CurWIPHelper[#Headers],0))))
        ),
        IF(AD19=0,0,IF(
              ((INDEX(PlantAccounts[],MATCH($C19,PlantAccounts[Power Plan Plant Account '#],0),7)/12)
              *(AD19)
              *(INDEX(CurWIPHelper[],1,MATCH(AQ$4,CurWIPHelper[#Headers],0)))
              +(INDEX(PlantAccounts[],MATCH($C19,PlantAccounts[Power Plan Plant Account '#],0),9))
              +(SUM($AO19:AP19))
              )&gt;AD19,
         (INDEX(PlantAccounts[],MATCH($C19,PlantAccounts[Power Plan Plant Account '#],0),7)/12)*AD19*(INDEX(CurWIPHelper[],1,MATCH(AQ$4,CurWIPHelper[#Headers],0))),
         AD19-(INDEX(PlantAccounts[],MATCH($C19,PlantAccounts[Power Plan Plant Account '#],0),9))-(SUM($AO19:AP19))
    ))
)
)</f>
        <v>0</v>
      </c>
      <c r="AR19" s="35">
        <f>IF(INDEX(CurWIPHelper[],1,MATCH(AR$4,CurWIPHelper[#Headers],0))=0,0,
     IF(AE19&gt;0,
        (IF(
             ((INDEX(PlantAccounts[],MATCH($C19,PlantAccounts[Power Plan Plant Account '#],0),7)/12)
                   *(AE19)
                   *(INDEX(CurWIPHelper[],1,MATCH(AR$4,CurWIPHelper[#Headers],0)))
                   +(INDEX(PlantAccounts[],MATCH($C19,PlantAccounts[Power Plan Plant Account '#],0),9))
                   +(SUM($AO19:AQ19))
                    )&gt;AE19,
              IF((INDEX(PlantAccounts[],MATCH($C19,PlantAccounts[Power Plan Plant Account '#],0),7))=0,0,AE19-(INDEX(PlantAccounts[],MATCH($C19,PlantAccounts[Power Plan Plant Account '#],0),9))-SUM($AO19:AQ19)),
             (INDEX(PlantAccounts[],MATCH($C19,PlantAccounts[Power Plan Plant Account '#],0),7)/12)*AE19*(INDEX(CurWIPHelper[],1,MATCH(AR$4,CurWIPHelper[#Headers],0))))
        ),
        IF(AE19=0,0,IF(
              ((INDEX(PlantAccounts[],MATCH($C19,PlantAccounts[Power Plan Plant Account '#],0),7)/12)
              *(AE19)
              *(INDEX(CurWIPHelper[],1,MATCH(AR$4,CurWIPHelper[#Headers],0)))
              +(INDEX(PlantAccounts[],MATCH($C19,PlantAccounts[Power Plan Plant Account '#],0),9))
              +(SUM($AO19:AQ19))
              )&gt;AE19,
         (INDEX(PlantAccounts[],MATCH($C19,PlantAccounts[Power Plan Plant Account '#],0),7)/12)*AE19*(INDEX(CurWIPHelper[],1,MATCH(AR$4,CurWIPHelper[#Headers],0))),
         AE19-(INDEX(PlantAccounts[],MATCH($C19,PlantAccounts[Power Plan Plant Account '#],0),9))-(SUM($AO19:AQ19))
    ))
)
)</f>
        <v>0</v>
      </c>
      <c r="AS19" s="35">
        <f>IF(INDEX(CurWIPHelper[],1,MATCH(AS$4,CurWIPHelper[#Headers],0))=0,0,
     IF(AF19&gt;0,
        (IF(
             ((INDEX(PlantAccounts[],MATCH($C19,PlantAccounts[Power Plan Plant Account '#],0),7)/12)
                   *(AF19)
                   *(INDEX(CurWIPHelper[],1,MATCH(AS$4,CurWIPHelper[#Headers],0)))
                   +(INDEX(PlantAccounts[],MATCH($C19,PlantAccounts[Power Plan Plant Account '#],0),9))
                   +(SUM($AO19:AR19))
                    )&gt;AF19,
              IF((INDEX(PlantAccounts[],MATCH($C19,PlantAccounts[Power Plan Plant Account '#],0),7))=0,0,AF19-(INDEX(PlantAccounts[],MATCH($C19,PlantAccounts[Power Plan Plant Account '#],0),9))-SUM($AO19:AR19)),
             (INDEX(PlantAccounts[],MATCH($C19,PlantAccounts[Power Plan Plant Account '#],0),7)/12)*AF19*(INDEX(CurWIPHelper[],1,MATCH(AS$4,CurWIPHelper[#Headers],0))))
        ),
        IF(AF19=0,0,IF(
              ((INDEX(PlantAccounts[],MATCH($C19,PlantAccounts[Power Plan Plant Account '#],0),7)/12)
              *(AF19)
              *(INDEX(CurWIPHelper[],1,MATCH(AS$4,CurWIPHelper[#Headers],0)))
              +(INDEX(PlantAccounts[],MATCH($C19,PlantAccounts[Power Plan Plant Account '#],0),9))
              +(SUM($AO19:AR19))
              )&gt;AF19,
         (INDEX(PlantAccounts[],MATCH($C19,PlantAccounts[Power Plan Plant Account '#],0),7)/12)*AF19*(INDEX(CurWIPHelper[],1,MATCH(AS$4,CurWIPHelper[#Headers],0))),
         AF19-(INDEX(PlantAccounts[],MATCH($C19,PlantAccounts[Power Plan Plant Account '#],0),9))-(SUM($AO19:AR19))
    ))
)
)</f>
        <v>0</v>
      </c>
      <c r="AT19" s="35">
        <f>IF(INDEX(CurWIPHelper[],1,MATCH(AT$4,CurWIPHelper[#Headers],0))=0,0,
     IF(AG19&gt;0,
        (IF(
             ((INDEX(PlantAccounts[],MATCH($C19,PlantAccounts[Power Plan Plant Account '#],0),7)/12)
                   *(AG19)
                   *(INDEX(CurWIPHelper[],1,MATCH(AT$4,CurWIPHelper[#Headers],0)))
                   +(INDEX(PlantAccounts[],MATCH($C19,PlantAccounts[Power Plan Plant Account '#],0),9))
                   +(SUM($AO19:AS19))
                    )&gt;AG19,
              IF((INDEX(PlantAccounts[],MATCH($C19,PlantAccounts[Power Plan Plant Account '#],0),7))=0,0,AG19-(INDEX(PlantAccounts[],MATCH($C19,PlantAccounts[Power Plan Plant Account '#],0),9))-SUM($AO19:AS19)),
             (INDEX(PlantAccounts[],MATCH($C19,PlantAccounts[Power Plan Plant Account '#],0),7)/12)*AG19*(INDEX(CurWIPHelper[],1,MATCH(AT$4,CurWIPHelper[#Headers],0))))
        ),
        IF(AG19=0,0,IF(
              ((INDEX(PlantAccounts[],MATCH($C19,PlantAccounts[Power Plan Plant Account '#],0),7)/12)
              *(AG19)
              *(INDEX(CurWIPHelper[],1,MATCH(AT$4,CurWIPHelper[#Headers],0)))
              +(INDEX(PlantAccounts[],MATCH($C19,PlantAccounts[Power Plan Plant Account '#],0),9))
              +(SUM($AO19:AS19))
              )&gt;AG19,
         (INDEX(PlantAccounts[],MATCH($C19,PlantAccounts[Power Plan Plant Account '#],0),7)/12)*AG19*(INDEX(CurWIPHelper[],1,MATCH(AT$4,CurWIPHelper[#Headers],0))),
         AG19-(INDEX(PlantAccounts[],MATCH($C19,PlantAccounts[Power Plan Plant Account '#],0),9))-(SUM($AO19:AS19))
    ))
)
)</f>
        <v>0</v>
      </c>
      <c r="AU19" s="35">
        <f>IF(INDEX(CurWIPHelper[],1,MATCH(AU$4,CurWIPHelper[#Headers],0))=0,0,
     IF(AH19&gt;0,
        (IF(
             ((INDEX(PlantAccounts[],MATCH($C19,PlantAccounts[Power Plan Plant Account '#],0),7)/12)
                   *(AH19)
                   *(INDEX(CurWIPHelper[],1,MATCH(AU$4,CurWIPHelper[#Headers],0)))
                   +(INDEX(PlantAccounts[],MATCH($C19,PlantAccounts[Power Plan Plant Account '#],0),9))
                   +(SUM($AO19:AT19))
                    )&gt;AH19,
              IF((INDEX(PlantAccounts[],MATCH($C19,PlantAccounts[Power Plan Plant Account '#],0),7))=0,0,AH19-(INDEX(PlantAccounts[],MATCH($C19,PlantAccounts[Power Plan Plant Account '#],0),9))-SUM($AO19:AT19)),
             (INDEX(PlantAccounts[],MATCH($C19,PlantAccounts[Power Plan Plant Account '#],0),7)/12)*AH19*(INDEX(CurWIPHelper[],1,MATCH(AU$4,CurWIPHelper[#Headers],0))))
        ),
        IF(AH19=0,0,IF(
              ((INDEX(PlantAccounts[],MATCH($C19,PlantAccounts[Power Plan Plant Account '#],0),7)/12)
              *(AH19)
              *(INDEX(CurWIPHelper[],1,MATCH(AU$4,CurWIPHelper[#Headers],0)))
              +(INDEX(PlantAccounts[],MATCH($C19,PlantAccounts[Power Plan Plant Account '#],0),9))
              +(SUM($AO19:AT19))
              )&gt;AH19,
         (INDEX(PlantAccounts[],MATCH($C19,PlantAccounts[Power Plan Plant Account '#],0),7)/12)*AH19*(INDEX(CurWIPHelper[],1,MATCH(AU$4,CurWIPHelper[#Headers],0))),
         AH19-(INDEX(PlantAccounts[],MATCH($C19,PlantAccounts[Power Plan Plant Account '#],0),9))-(SUM($AO19:AT19))
    ))
)
)</f>
        <v>0</v>
      </c>
      <c r="AV19" s="35">
        <f>IF(INDEX(CurWIPHelper[],1,MATCH(AV$4,CurWIPHelper[#Headers],0))=0,0,
     IF(AI19&gt;0,
        (IF(
             ((INDEX(PlantAccounts[],MATCH($C19,PlantAccounts[Power Plan Plant Account '#],0),7)/12)
                   *(AI19)
                   *(INDEX(CurWIPHelper[],1,MATCH(AV$4,CurWIPHelper[#Headers],0)))
                   +(INDEX(PlantAccounts[],MATCH($C19,PlantAccounts[Power Plan Plant Account '#],0),9))
                   +(SUM($AO19:AU19))
                    )&gt;AI19,
              IF((INDEX(PlantAccounts[],MATCH($C19,PlantAccounts[Power Plan Plant Account '#],0),7))=0,0,AI19-(INDEX(PlantAccounts[],MATCH($C19,PlantAccounts[Power Plan Plant Account '#],0),9))-SUM($AO19:AU19)),
             (INDEX(PlantAccounts[],MATCH($C19,PlantAccounts[Power Plan Plant Account '#],0),7)/12)*AI19*(INDEX(CurWIPHelper[],1,MATCH(AV$4,CurWIPHelper[#Headers],0))))
        ),
        IF(AI19=0,0,IF(
              ((INDEX(PlantAccounts[],MATCH($C19,PlantAccounts[Power Plan Plant Account '#],0),7)/12)
              *(AI19)
              *(INDEX(CurWIPHelper[],1,MATCH(AV$4,CurWIPHelper[#Headers],0)))
              +(INDEX(PlantAccounts[],MATCH($C19,PlantAccounts[Power Plan Plant Account '#],0),9))
              +(SUM($AO19:AU19))
              )&gt;AI19,
         (INDEX(PlantAccounts[],MATCH($C19,PlantAccounts[Power Plan Plant Account '#],0),7)/12)*AI19*(INDEX(CurWIPHelper[],1,MATCH(AV$4,CurWIPHelper[#Headers],0))),
         AI19-(INDEX(PlantAccounts[],MATCH($C19,PlantAccounts[Power Plan Plant Account '#],0),9))-(SUM($AO19:AU19))
    ))
)
)</f>
        <v>0</v>
      </c>
      <c r="AW19" s="35">
        <f>IF(INDEX(CurWIPHelper[],1,MATCH(AW$4,CurWIPHelper[#Headers],0))=0,0,
     IF(AJ19&gt;0,
        (IF(
             ((INDEX(PlantAccounts[],MATCH($C19,PlantAccounts[Power Plan Plant Account '#],0),7)/12)
                   *(AJ19)
                   *(INDEX(CurWIPHelper[],1,MATCH(AW$4,CurWIPHelper[#Headers],0)))
                   +(INDEX(PlantAccounts[],MATCH($C19,PlantAccounts[Power Plan Plant Account '#],0),9))
                   +(SUM($AO19:AV19))
                    )&gt;AJ19,
              IF((INDEX(PlantAccounts[],MATCH($C19,PlantAccounts[Power Plan Plant Account '#],0),7))=0,0,AJ19-(INDEX(PlantAccounts[],MATCH($C19,PlantAccounts[Power Plan Plant Account '#],0),9))-SUM($AO19:AV19)),
             (INDEX(PlantAccounts[],MATCH($C19,PlantAccounts[Power Plan Plant Account '#],0),7)/12)*AJ19*(INDEX(CurWIPHelper[],1,MATCH(AW$4,CurWIPHelper[#Headers],0))))
        ),
        IF(AJ19=0,0,IF(
              ((INDEX(PlantAccounts[],MATCH($C19,PlantAccounts[Power Plan Plant Account '#],0),7)/12)
              *(AJ19)
              *(INDEX(CurWIPHelper[],1,MATCH(AW$4,CurWIPHelper[#Headers],0)))
              +(INDEX(PlantAccounts[],MATCH($C19,PlantAccounts[Power Plan Plant Account '#],0),9))
              +(SUM($AO19:AV19))
              )&gt;AJ19,
         (INDEX(PlantAccounts[],MATCH($C19,PlantAccounts[Power Plan Plant Account '#],0),7)/12)*AJ19*(INDEX(CurWIPHelper[],1,MATCH(AW$4,CurWIPHelper[#Headers],0))),
         AJ19-(INDEX(PlantAccounts[],MATCH($C19,PlantAccounts[Power Plan Plant Account '#],0),9))-(SUM($AO19:AV19))
    ))
)
)</f>
        <v>0</v>
      </c>
      <c r="AX19" s="35">
        <f>IF(INDEX(CurWIPHelper[],1,MATCH(AX$4,CurWIPHelper[#Headers],0))=0,0,
     IF(AK19&gt;0,
        (IF(
             ((INDEX(PlantAccounts[],MATCH($C19,PlantAccounts[Power Plan Plant Account '#],0),7)/12)
                   *(AK19)
                   *(INDEX(CurWIPHelper[],1,MATCH(AX$4,CurWIPHelper[#Headers],0)))
                   +(INDEX(PlantAccounts[],MATCH($C19,PlantAccounts[Power Plan Plant Account '#],0),9))
                   +(SUM($AO19:AW19))
                    )&gt;AK19,
              IF((INDEX(PlantAccounts[],MATCH($C19,PlantAccounts[Power Plan Plant Account '#],0),7))=0,0,AK19-(INDEX(PlantAccounts[],MATCH($C19,PlantAccounts[Power Plan Plant Account '#],0),9))-SUM($AO19:AW19)),
             (INDEX(PlantAccounts[],MATCH($C19,PlantAccounts[Power Plan Plant Account '#],0),7)/12)*AK19*(INDEX(CurWIPHelper[],1,MATCH(AX$4,CurWIPHelper[#Headers],0))))
        ),
        IF(AK19=0,0,IF(
              ((INDEX(PlantAccounts[],MATCH($C19,PlantAccounts[Power Plan Plant Account '#],0),7)/12)
              *(AK19)
              *(INDEX(CurWIPHelper[],1,MATCH(AX$4,CurWIPHelper[#Headers],0)))
              +(INDEX(PlantAccounts[],MATCH($C19,PlantAccounts[Power Plan Plant Account '#],0),9))
              +(SUM($AO19:AW19))
              )&gt;AK19,
         (INDEX(PlantAccounts[],MATCH($C19,PlantAccounts[Power Plan Plant Account '#],0),7)/12)*AK19*(INDEX(CurWIPHelper[],1,MATCH(AX$4,CurWIPHelper[#Headers],0))),
         AK19-(INDEX(PlantAccounts[],MATCH($C19,PlantAccounts[Power Plan Plant Account '#],0),9))-(SUM($AO19:AW19))
    ))
)
)</f>
        <v>0</v>
      </c>
      <c r="AY19" s="35">
        <f>IF(INDEX(CurWIPHelper[],1,MATCH(AY$4,CurWIPHelper[#Headers],0))=0,0,
     IF(AL19&gt;0,
        (IF(
             ((INDEX(PlantAccounts[],MATCH($C19,PlantAccounts[Power Plan Plant Account '#],0),7)/12)
                   *(AL19)
                   *(INDEX(CurWIPHelper[],1,MATCH(AY$4,CurWIPHelper[#Headers],0)))
                   +(INDEX(PlantAccounts[],MATCH($C19,PlantAccounts[Power Plan Plant Account '#],0),9))
                   +(SUM($AO19:AX19))
                    )&gt;AL19,
              IF((INDEX(PlantAccounts[],MATCH($C19,PlantAccounts[Power Plan Plant Account '#],0),7))=0,0,AL19-(INDEX(PlantAccounts[],MATCH($C19,PlantAccounts[Power Plan Plant Account '#],0),9))-SUM($AO19:AX19)),
             (INDEX(PlantAccounts[],MATCH($C19,PlantAccounts[Power Plan Plant Account '#],0),7)/12)*AL19*(INDEX(CurWIPHelper[],1,MATCH(AY$4,CurWIPHelper[#Headers],0))))
        ),
        IF(AL19=0,0,IF(
              ((INDEX(PlantAccounts[],MATCH($C19,PlantAccounts[Power Plan Plant Account '#],0),7)/12)
              *(AL19)
              *(INDEX(CurWIPHelper[],1,MATCH(AY$4,CurWIPHelper[#Headers],0)))
              +(INDEX(PlantAccounts[],MATCH($C19,PlantAccounts[Power Plan Plant Account '#],0),9))
              +(SUM($AO19:AX19))
              )&gt;AL19,
         (INDEX(PlantAccounts[],MATCH($C19,PlantAccounts[Power Plan Plant Account '#],0),7)/12)*AL19*(INDEX(CurWIPHelper[],1,MATCH(AY$4,CurWIPHelper[#Headers],0))),
         AL19-(INDEX(PlantAccounts[],MATCH($C19,PlantAccounts[Power Plan Plant Account '#],0),9))-(SUM($AO19:AX19))
    ))
)
)</f>
        <v>0</v>
      </c>
      <c r="AZ19" s="35">
        <f>IF(INDEX(CurWIPHelper[],1,MATCH(AZ$4,CurWIPHelper[#Headers],0))=0,0,
     IF(AM19&gt;0,
        (IF(
             ((INDEX(PlantAccounts[],MATCH($C19,PlantAccounts[Power Plan Plant Account '#],0),7)/12)
                   *(AM19)
                   *(INDEX(CurWIPHelper[],1,MATCH(AZ$4,CurWIPHelper[#Headers],0)))
                   +(INDEX(PlantAccounts[],MATCH($C19,PlantAccounts[Power Plan Plant Account '#],0),9))
                   +(SUM($AO19:AY19))
                    )&gt;AM19,
              IF((INDEX(PlantAccounts[],MATCH($C19,PlantAccounts[Power Plan Plant Account '#],0),7))=0,0,AM19-(INDEX(PlantAccounts[],MATCH($C19,PlantAccounts[Power Plan Plant Account '#],0),9))-SUM($AO19:AY19)),
             (INDEX(PlantAccounts[],MATCH($C19,PlantAccounts[Power Plan Plant Account '#],0),7)/12)*AM19*(INDEX(CurWIPHelper[],1,MATCH(AZ$4,CurWIPHelper[#Headers],0))))
        ),
        IF(AM19=0,0,IF(
              ((INDEX(PlantAccounts[],MATCH($C19,PlantAccounts[Power Plan Plant Account '#],0),7)/12)
              *(AM19)
              *(INDEX(CurWIPHelper[],1,MATCH(AZ$4,CurWIPHelper[#Headers],0)))
              +(INDEX(PlantAccounts[],MATCH($C19,PlantAccounts[Power Plan Plant Account '#],0),9))
              +(SUM($AO19:AY19))
              )&gt;AM19,
         (INDEX(PlantAccounts[],MATCH($C19,PlantAccounts[Power Plan Plant Account '#],0),7)/12)*AM19*(INDEX(CurWIPHelper[],1,MATCH(AZ$4,CurWIPHelper[#Headers],0))),
         AM19-(INDEX(PlantAccounts[],MATCH($C19,PlantAccounts[Power Plan Plant Account '#],0),9))-(SUM($AO19:AY19))
    ))
)
)</f>
        <v>0</v>
      </c>
      <c r="BA19" s="59">
        <f t="shared" si="2"/>
        <v>0</v>
      </c>
      <c r="BC19" s="59">
        <f>INDEX(CurCloseProf[],MATCH(PlantAccountsQuery[[#This Row],[Reg/Unreg]],CurCloseProf[R/NR],0),MATCH(BC$9,CurCloseProf[#Headers],0))*($J19)</f>
        <v>3864.5647165046544</v>
      </c>
      <c r="BD19" s="59">
        <f>INDEX(CurCloseProf[],MATCH(PlantAccountsQuery[[#This Row],[Reg/Unreg]],CurCloseProf[R/NR],0),MATCH(BD$9,CurCloseProf[#Headers],0))*($J19)</f>
        <v>3047.5380469797328</v>
      </c>
      <c r="BE19" s="59">
        <f>INDEX(CurCloseProf[],MATCH(PlantAccountsQuery[[#This Row],[Reg/Unreg]],CurCloseProf[R/NR],0),MATCH(BE$9,CurCloseProf[#Headers],0))*($J19)</f>
        <v>4135.1213212035982</v>
      </c>
      <c r="BF19" s="59">
        <f>INDEX(CurCloseProf[],MATCH(PlantAccountsQuery[[#This Row],[Reg/Unreg]],CurCloseProf[R/NR],0),MATCH(BF$9,CurCloseProf[#Headers],0))*($J19)</f>
        <v>1137.100424710399</v>
      </c>
      <c r="BG19" s="59">
        <f>INDEX(CurCloseProf[],MATCH(PlantAccountsQuery[[#This Row],[Reg/Unreg]],CurCloseProf[R/NR],0),MATCH(BG$9,CurCloseProf[#Headers],0))*($J19)</f>
        <v>3321.6043029941293</v>
      </c>
      <c r="BH19" s="59">
        <f>INDEX(CurCloseProf[],MATCH(PlantAccountsQuery[[#This Row],[Reg/Unreg]],CurCloseProf[R/NR],0),MATCH(BH$9,CurCloseProf[#Headers],0))*($J19)</f>
        <v>5777.3477460479762</v>
      </c>
      <c r="BI19" s="59">
        <f>INDEX(CurCloseProf[],MATCH(PlantAccountsQuery[[#This Row],[Reg/Unreg]],CurCloseProf[R/NR],0),MATCH(BI$9,CurCloseProf[#Headers],0))*($J19)</f>
        <v>4833.0728096786115</v>
      </c>
      <c r="BJ19" s="59">
        <f>INDEX(CurCloseProf[],MATCH(PlantAccountsQuery[[#This Row],[Reg/Unreg]],CurCloseProf[R/NR],0),MATCH(BJ$9,CurCloseProf[#Headers],0))*($J19)</f>
        <v>2790.5977604141767</v>
      </c>
      <c r="BK19" s="59">
        <f>INDEX(CurCloseProf[],MATCH(PlantAccountsQuery[[#This Row],[Reg/Unreg]],CurCloseProf[R/NR],0),MATCH(BK$9,CurCloseProf[#Headers],0))*($J19)</f>
        <v>5843.3830954618188</v>
      </c>
      <c r="BL19" s="59">
        <f>INDEX(CurCloseProf[],MATCH(PlantAccountsQuery[[#This Row],[Reg/Unreg]],CurCloseProf[R/NR],0),MATCH(BL$9,CurCloseProf[#Headers],0))*($J19)</f>
        <v>11768.061983243813</v>
      </c>
      <c r="BM19" s="59">
        <f>INDEX(CurCloseProf[],MATCH(PlantAccountsQuery[[#This Row],[Reg/Unreg]],CurCloseProf[R/NR],0),MATCH(BM$9,CurCloseProf[#Headers],0))*($J19)</f>
        <v>10446.60247451758</v>
      </c>
      <c r="BN19" s="59">
        <f>INDEX(CurCloseProf[],MATCH(PlantAccountsQuery[[#This Row],[Reg/Unreg]],CurCloseProf[R/NR],0),MATCH(BN$9,CurCloseProf[#Headers],0))*($J19)</f>
        <v>38864.677736318663</v>
      </c>
      <c r="BP19" s="59">
        <f>IF(INDEX(CurWIPHelper[],1,MATCH(AO$4,$BP$9:$CA$9,0))=0,0,$BC19)</f>
        <v>3864.5647165046544</v>
      </c>
      <c r="BQ19" s="59">
        <f>IF(INDEX(CurWIPHelper[],1,MATCH(AP$4,$BP$9:$CA$9,0))=0,0,(SUM($BC19:BD19)))</f>
        <v>6912.1027634843867</v>
      </c>
      <c r="BR19" s="59">
        <f>IF(INDEX(CurWIPHelper[],1,MATCH(AQ$4,$BP$9:$CA$9,0))=0,0,(SUM($BC19:BE19)))</f>
        <v>11047.224084687985</v>
      </c>
      <c r="BS19" s="59">
        <f>IF(INDEX(CurWIPHelper[],1,MATCH(AR$4,$BP$9:$CA$9,0))=0,0,(SUM($BC19:BF19)))</f>
        <v>12184.324509398384</v>
      </c>
      <c r="BT19" s="59">
        <f>IF(INDEX(CurWIPHelper[],1,MATCH(AS$4,$BP$9:$CA$9,0))=0,0,(SUM($BC19:BG19)))</f>
        <v>15505.928812392514</v>
      </c>
      <c r="BU19" s="59">
        <f>IF(INDEX(CurWIPHelper[],1,MATCH(AT$4,$BP$9:$CA$9,0))=0,0,(SUM($BC19:BH19)))</f>
        <v>21283.276558440491</v>
      </c>
      <c r="BV19" s="59">
        <f>IF(INDEX(CurWIPHelper[],1,MATCH(AU$4,$BP$9:$CA$9,0))=0,0,(SUM($BC19:BI19)))</f>
        <v>26116.349368119103</v>
      </c>
      <c r="BW19" s="59">
        <f>IF(INDEX(CurWIPHelper[],1,MATCH(AV$4,$BP$9:$CA$9,0))=0,0,(SUM($BC19:BJ19)))</f>
        <v>28906.94712853328</v>
      </c>
      <c r="BX19" s="59">
        <f>IF(INDEX(CurWIPHelper[],1,MATCH(AW$4,$BP$9:$CA$9,0))=0,0,(SUM($BC19:BK19)))</f>
        <v>34750.330223995101</v>
      </c>
      <c r="BY19" s="59">
        <f>IF(INDEX(CurWIPHelper[],1,MATCH(AX$4,$BP$9:$CA$9,0))=0,0,(SUM($BC19:BL19)))</f>
        <v>46518.39220723891</v>
      </c>
      <c r="BZ19" s="59">
        <f>IF(INDEX(CurWIPHelper[],1,MATCH(AY$4,$BP$9:$CA$9,0))=0,0,(SUM($BC19:BM19)))</f>
        <v>56964.994681756492</v>
      </c>
      <c r="CA19" s="59">
        <f>IF(INDEX(CurWIPHelper[],1,MATCH(AZ$4,$BP$9:$CA$9,0))=0,0,(SUM($BC19:BN19)))</f>
        <v>95829.672418075148</v>
      </c>
      <c r="CC19" s="59">
        <f>((((INDEX(PlantAccounts[],MATCH($C19,PlantAccounts[Power Plan Plant Account '#],0),8)+(INDEX(PlantAccounts[],MATCH($C19,PlantAccounts[Power Plan Plant Account '#],0),8)+INDEX(PlantAccounts[],MATCH($C19,PlantAccounts[Power Plan Plant Account '#],0),16)+INDEX(PlantAccounts[],MATCH($C19,PlantAccounts[Power Plan Plant Account '#],0),17)))/2))/12)*(INDEX(CurWIPHelper[],1,MATCH(AO$4,CurWIPHelper[#Headers],0)))*(INDEX(PlantAccounts[],MATCH($C19,PlantAccounts[Power Plan Plant Account '#],0),7))</f>
        <v>0</v>
      </c>
      <c r="CD19" s="59">
        <f>((((INDEX(PlantAccounts[],MATCH($C19,PlantAccounts[Power Plan Plant Account '#],0),8)+(INDEX(PlantAccounts[],MATCH($C19,PlantAccounts[Power Plan Plant Account '#],0),8)+INDEX(PlantAccounts[],MATCH($C19,PlantAccounts[Power Plan Plant Account '#],0),16)+INDEX(PlantAccounts[],MATCH($C19,PlantAccounts[Power Plan Plant Account '#],0),17)))/2))/12)*(INDEX(CurWIPHelper[],1,MATCH(AP$4,CurWIPHelper[#Headers],0)))*(INDEX(PlantAccounts[],MATCH($C19,PlantAccounts[Power Plan Plant Account '#],0),7))</f>
        <v>0</v>
      </c>
      <c r="CE19" s="59">
        <f>((((INDEX(PlantAccounts[],MATCH($C19,PlantAccounts[Power Plan Plant Account '#],0),8)+(INDEX(PlantAccounts[],MATCH($C19,PlantAccounts[Power Plan Plant Account '#],0),8)+INDEX(PlantAccounts[],MATCH($C19,PlantAccounts[Power Plan Plant Account '#],0),16)+INDEX(PlantAccounts[],MATCH($C19,PlantAccounts[Power Plan Plant Account '#],0),17)))/2))/12)*(INDEX(CurWIPHelper[],1,MATCH(AQ$4,CurWIPHelper[#Headers],0)))*(INDEX(PlantAccounts[],MATCH($C19,PlantAccounts[Power Plan Plant Account '#],0),7))</f>
        <v>0</v>
      </c>
      <c r="CF19" s="59">
        <f>((((INDEX(PlantAccounts[],MATCH($C19,PlantAccounts[Power Plan Plant Account '#],0),8)+(INDEX(PlantAccounts[],MATCH($C19,PlantAccounts[Power Plan Plant Account '#],0),8)+INDEX(PlantAccounts[],MATCH($C19,PlantAccounts[Power Plan Plant Account '#],0),16)+INDEX(PlantAccounts[],MATCH($C19,PlantAccounts[Power Plan Plant Account '#],0),17)))/2))/12)*(INDEX(CurWIPHelper[],1,MATCH(AR$4,CurWIPHelper[#Headers],0)))*(INDEX(PlantAccounts[],MATCH($C19,PlantAccounts[Power Plan Plant Account '#],0),7))</f>
        <v>0</v>
      </c>
      <c r="CG19" s="59">
        <f>((((INDEX(PlantAccounts[],MATCH($C19,PlantAccounts[Power Plan Plant Account '#],0),8)+(INDEX(PlantAccounts[],MATCH($C19,PlantAccounts[Power Plan Plant Account '#],0),8)+INDEX(PlantAccounts[],MATCH($C19,PlantAccounts[Power Plan Plant Account '#],0),16)+INDEX(PlantAccounts[],MATCH($C19,PlantAccounts[Power Plan Plant Account '#],0),17)))/2))/12)*(INDEX(CurWIPHelper[],1,MATCH(AS$4,CurWIPHelper[#Headers],0)))*(INDEX(PlantAccounts[],MATCH($C19,PlantAccounts[Power Plan Plant Account '#],0),7))</f>
        <v>0</v>
      </c>
      <c r="CH19" s="59">
        <f>((((INDEX(PlantAccounts[],MATCH($C19,PlantAccounts[Power Plan Plant Account '#],0),8)+(INDEX(PlantAccounts[],MATCH($C19,PlantAccounts[Power Plan Plant Account '#],0),8)+INDEX(PlantAccounts[],MATCH($C19,PlantAccounts[Power Plan Plant Account '#],0),16)+INDEX(PlantAccounts[],MATCH($C19,PlantAccounts[Power Plan Plant Account '#],0),17)))/2))/12)*(INDEX(CurWIPHelper[],1,MATCH(AT$4,CurWIPHelper[#Headers],0)))*(INDEX(PlantAccounts[],MATCH($C19,PlantAccounts[Power Plan Plant Account '#],0),7))</f>
        <v>0</v>
      </c>
      <c r="CI19" s="59">
        <f>((((INDEX(PlantAccounts[],MATCH($C19,PlantAccounts[Power Plan Plant Account '#],0),8)+(INDEX(PlantAccounts[],MATCH($C19,PlantAccounts[Power Plan Plant Account '#],0),8)+INDEX(PlantAccounts[],MATCH($C19,PlantAccounts[Power Plan Plant Account '#],0),16)+INDEX(PlantAccounts[],MATCH($C19,PlantAccounts[Power Plan Plant Account '#],0),17)))/2))/12)*(INDEX(CurWIPHelper[],1,MATCH(AU$4,CurWIPHelper[#Headers],0)))*(INDEX(PlantAccounts[],MATCH($C19,PlantAccounts[Power Plan Plant Account '#],0),7))</f>
        <v>0</v>
      </c>
      <c r="CJ19" s="59">
        <f>((((INDEX(PlantAccounts[],MATCH($C19,PlantAccounts[Power Plan Plant Account '#],0),8)+(INDEX(PlantAccounts[],MATCH($C19,PlantAccounts[Power Plan Plant Account '#],0),8)+INDEX(PlantAccounts[],MATCH($C19,PlantAccounts[Power Plan Plant Account '#],0),16)+INDEX(PlantAccounts[],MATCH($C19,PlantAccounts[Power Plan Plant Account '#],0),17)))/2))/12)*(INDEX(CurWIPHelper[],1,MATCH(AV$4,CurWIPHelper[#Headers],0)))*(INDEX(PlantAccounts[],MATCH($C19,PlantAccounts[Power Plan Plant Account '#],0),7))</f>
        <v>0</v>
      </c>
      <c r="CK19" s="59">
        <f>((((INDEX(PlantAccounts[],MATCH($C19,PlantAccounts[Power Plan Plant Account '#],0),8)+(INDEX(PlantAccounts[],MATCH($C19,PlantAccounts[Power Plan Plant Account '#],0),8)+INDEX(PlantAccounts[],MATCH($C19,PlantAccounts[Power Plan Plant Account '#],0),16)+INDEX(PlantAccounts[],MATCH($C19,PlantAccounts[Power Plan Plant Account '#],0),17)))/2))/12)*(INDEX(CurWIPHelper[],1,MATCH(AW$4,CurWIPHelper[#Headers],0)))*(INDEX(PlantAccounts[],MATCH($C19,PlantAccounts[Power Plan Plant Account '#],0),7))</f>
        <v>0</v>
      </c>
      <c r="CL19" s="59">
        <f>((((INDEX(PlantAccounts[],MATCH($C19,PlantAccounts[Power Plan Plant Account '#],0),8)+(INDEX(PlantAccounts[],MATCH($C19,PlantAccounts[Power Plan Plant Account '#],0),8)+INDEX(PlantAccounts[],MATCH($C19,PlantAccounts[Power Plan Plant Account '#],0),16)+INDEX(PlantAccounts[],MATCH($C19,PlantAccounts[Power Plan Plant Account '#],0),17)))/2))/12)*(INDEX(CurWIPHelper[],1,MATCH(AX$4,CurWIPHelper[#Headers],0)))*(INDEX(PlantAccounts[],MATCH($C19,PlantAccounts[Power Plan Plant Account '#],0),7))</f>
        <v>0</v>
      </c>
      <c r="CM19" s="59">
        <f>((((INDEX(PlantAccounts[],MATCH($C19,PlantAccounts[Power Plan Plant Account '#],0),8)+(INDEX(PlantAccounts[],MATCH($C19,PlantAccounts[Power Plan Plant Account '#],0),8)+INDEX(PlantAccounts[],MATCH($C19,PlantAccounts[Power Plan Plant Account '#],0),16)+INDEX(PlantAccounts[],MATCH($C19,PlantAccounts[Power Plan Plant Account '#],0),17)))/2))/12)*(INDEX(CurWIPHelper[],1,MATCH(AY$4,CurWIPHelper[#Headers],0)))*(INDEX(PlantAccounts[],MATCH($C19,PlantAccounts[Power Plan Plant Account '#],0),7))</f>
        <v>0</v>
      </c>
      <c r="CN19" s="59">
        <f>((((INDEX(PlantAccounts[],MATCH($C19,PlantAccounts[Power Plan Plant Account '#],0),8)+(INDEX(PlantAccounts[],MATCH($C19,PlantAccounts[Power Plan Plant Account '#],0),8)+INDEX(PlantAccounts[],MATCH($C19,PlantAccounts[Power Plan Plant Account '#],0),16)+INDEX(PlantAccounts[],MATCH($C19,PlantAccounts[Power Plan Plant Account '#],0),17)))/2))/12)*(INDEX(CurWIPHelper[],1,MATCH(AZ$4,CurWIPHelper[#Headers],0)))*(INDEX(PlantAccounts[],MATCH($C19,PlantAccounts[Power Plan Plant Account '#],0),7))</f>
        <v>0</v>
      </c>
      <c r="CO19" s="59">
        <f t="shared" si="3"/>
        <v>0</v>
      </c>
      <c r="CQ19" s="59">
        <f>INDEX(PlantAccounts[],MATCH($C19,PlantAccounts[Power Plan Plant Account '#],0),12)*(INDEX(CurWIPHelper[],1,MATCH(AO$4,CurWIPHelper[#Headers],0)))*(INDEX(PlantAccounts[],MATCH($C19,PlantAccounts[Power Plan Plant Account '#],0),7)/12)*0.5</f>
        <v>0</v>
      </c>
      <c r="CR19" s="59">
        <f>INDEX(PlantAccounts[],MATCH($C19,PlantAccounts[Power Plan Plant Account '#],0),12)*(INDEX(CurWIPHelper[],1,MATCH(AP$4,CurWIPHelper[#Headers],0)))*(INDEX(PlantAccounts[],MATCH($C19,PlantAccounts[Power Plan Plant Account '#],0),7)/12)*0.5</f>
        <v>0</v>
      </c>
      <c r="CS19" s="59">
        <f>INDEX(PlantAccounts[],MATCH($C19,PlantAccounts[Power Plan Plant Account '#],0),12)*(INDEX(CurWIPHelper[],1,MATCH(AQ$4,CurWIPHelper[#Headers],0)))*(INDEX(PlantAccounts[],MATCH($C19,PlantAccounts[Power Plan Plant Account '#],0),7)/12)*0.5</f>
        <v>0</v>
      </c>
      <c r="CT19" s="59">
        <f>INDEX(PlantAccounts[],MATCH($C19,PlantAccounts[Power Plan Plant Account '#],0),12)*(INDEX(CurWIPHelper[],1,MATCH(AR$4,CurWIPHelper[#Headers],0)))*(INDEX(PlantAccounts[],MATCH($C19,PlantAccounts[Power Plan Plant Account '#],0),7)/12)*0.5</f>
        <v>0</v>
      </c>
      <c r="CU19" s="59">
        <f>INDEX(PlantAccounts[],MATCH($C19,PlantAccounts[Power Plan Plant Account '#],0),12)*(INDEX(CurWIPHelper[],1,MATCH(AS$4,CurWIPHelper[#Headers],0)))*(INDEX(PlantAccounts[],MATCH($C19,PlantAccounts[Power Plan Plant Account '#],0),7)/12)*0.5</f>
        <v>0</v>
      </c>
      <c r="CV19" s="59">
        <f>INDEX(PlantAccounts[],MATCH($C19,PlantAccounts[Power Plan Plant Account '#],0),12)*(INDEX(CurWIPHelper[],1,MATCH(AT$4,CurWIPHelper[#Headers],0)))*(INDEX(PlantAccounts[],MATCH($C19,PlantAccounts[Power Plan Plant Account '#],0),7)/12)*0.5</f>
        <v>0</v>
      </c>
      <c r="CW19" s="59">
        <f>INDEX(PlantAccounts[],MATCH($C19,PlantAccounts[Power Plan Plant Account '#],0),12)*(INDEX(CurWIPHelper[],1,MATCH(AU$4,CurWIPHelper[#Headers],0)))*(INDEX(PlantAccounts[],MATCH($C19,PlantAccounts[Power Plan Plant Account '#],0),7)/12)*0.5</f>
        <v>0</v>
      </c>
      <c r="CX19" s="59">
        <f>INDEX(PlantAccounts[],MATCH($C19,PlantAccounts[Power Plan Plant Account '#],0),12)*(INDEX(CurWIPHelper[],1,MATCH(AV$4,CurWIPHelper[#Headers],0)))*(INDEX(PlantAccounts[],MATCH($C19,PlantAccounts[Power Plan Plant Account '#],0),7)/12)*0.5</f>
        <v>0</v>
      </c>
      <c r="CY19" s="59">
        <f>INDEX(PlantAccounts[],MATCH($C19,PlantAccounts[Power Plan Plant Account '#],0),12)*(INDEX(CurWIPHelper[],1,MATCH(AW$4,CurWIPHelper[#Headers],0)))*(INDEX(PlantAccounts[],MATCH($C19,PlantAccounts[Power Plan Plant Account '#],0),7)/12)*0.5</f>
        <v>0</v>
      </c>
      <c r="CZ19" s="59">
        <f>INDEX(PlantAccounts[],MATCH($C19,PlantAccounts[Power Plan Plant Account '#],0),12)*(INDEX(CurWIPHelper[],1,MATCH(AX$4,CurWIPHelper[#Headers],0)))*(INDEX(PlantAccounts[],MATCH($C19,PlantAccounts[Power Plan Plant Account '#],0),7)/12)*0.5</f>
        <v>0</v>
      </c>
      <c r="DA19" s="59">
        <f>INDEX(PlantAccounts[],MATCH($C19,PlantAccounts[Power Plan Plant Account '#],0),12)*(INDEX(CurWIPHelper[],1,MATCH(AY$4,CurWIPHelper[#Headers],0)))*(INDEX(PlantAccounts[],MATCH($C19,PlantAccounts[Power Plan Plant Account '#],0),7)/12)*0.5</f>
        <v>0</v>
      </c>
      <c r="DB19" s="59">
        <f>INDEX(PlantAccounts[],MATCH($C19,PlantAccounts[Power Plan Plant Account '#],0),12)*(INDEX(CurWIPHelper[],1,MATCH(AZ$4,CurWIPHelper[#Headers],0)))*(INDEX(PlantAccounts[],MATCH($C19,PlantAccounts[Power Plan Plant Account '#],0),7)/12)*0.5</f>
        <v>0</v>
      </c>
      <c r="DC19" s="59">
        <f t="shared" si="4"/>
        <v>0</v>
      </c>
      <c r="DE19" s="59">
        <f t="shared" si="5"/>
        <v>0</v>
      </c>
    </row>
    <row r="20" spans="1:109">
      <c r="A20" t="s">
        <v>58</v>
      </c>
      <c r="B20" t="s">
        <v>69</v>
      </c>
      <c r="C20">
        <v>45100</v>
      </c>
      <c r="D20">
        <v>45100</v>
      </c>
      <c r="E20" s="130"/>
      <c r="F20" s="113">
        <f>INDEX(PlantAccounts[],MATCH($C20,PlantAccounts[Power Plan Plant Account '#],0),8)</f>
        <v>33741757.310000002</v>
      </c>
      <c r="G20" s="7">
        <f>INDEX(PlantAccounts[],MATCH($C20,PlantAccounts[Power Plan Plant Account '#],0),14)</f>
        <v>0</v>
      </c>
      <c r="H20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20" s="146">
        <v>0</v>
      </c>
      <c r="J20" s="7">
        <f t="shared" si="0"/>
        <v>0</v>
      </c>
      <c r="K20" s="7">
        <v>0</v>
      </c>
      <c r="L20" s="7">
        <f>INDEX(PlantAccounts[],MATCH($C20,PlantAccounts[Power Plan Plant Account '#],0),11)</f>
        <v>0</v>
      </c>
      <c r="M20" s="7">
        <f t="shared" si="1"/>
        <v>0</v>
      </c>
      <c r="O20" s="35">
        <f>INDEX(CurCloseProf[],MATCH(PlantAccountsQuery[[#This Row],[Reg/Unreg]],CurCloseProf[R/NR],0),MATCH(O$9,CurCloseProf[#Headers],0))*($J20+$M20)</f>
        <v>0</v>
      </c>
      <c r="P20" s="35">
        <f>INDEX(CurCloseProf[],MATCH(PlantAccountsQuery[[#This Row],[Reg/Unreg]],CurCloseProf[R/NR],0),MATCH(P$9,CurCloseProf[#Headers],0))*($J20+$M20)</f>
        <v>0</v>
      </c>
      <c r="Q20" s="35">
        <f>INDEX(CurCloseProf[],MATCH(PlantAccountsQuery[[#This Row],[Reg/Unreg]],CurCloseProf[R/NR],0),MATCH(Q$9,CurCloseProf[#Headers],0))*($J20+$M20)</f>
        <v>0</v>
      </c>
      <c r="R20" s="35">
        <f>INDEX(CurCloseProf[],MATCH(PlantAccountsQuery[[#This Row],[Reg/Unreg]],CurCloseProf[R/NR],0),MATCH(R$9,CurCloseProf[#Headers],0))*($J20+$M20)</f>
        <v>0</v>
      </c>
      <c r="S20" s="35">
        <f>INDEX(CurCloseProf[],MATCH(PlantAccountsQuery[[#This Row],[Reg/Unreg]],CurCloseProf[R/NR],0),MATCH(S$9,CurCloseProf[#Headers],0))*($J20+$M20)</f>
        <v>0</v>
      </c>
      <c r="T20" s="35">
        <f>INDEX(CurCloseProf[],MATCH(PlantAccountsQuery[[#This Row],[Reg/Unreg]],CurCloseProf[R/NR],0),MATCH(T$9,CurCloseProf[#Headers],0))*($J20+$M20)</f>
        <v>0</v>
      </c>
      <c r="U20" s="35">
        <f>INDEX(CurCloseProf[],MATCH(PlantAccountsQuery[[#This Row],[Reg/Unreg]],CurCloseProf[R/NR],0),MATCH(U$9,CurCloseProf[#Headers],0))*($J20+$M20)</f>
        <v>0</v>
      </c>
      <c r="V20" s="35">
        <f>INDEX(CurCloseProf[],MATCH(PlantAccountsQuery[[#This Row],[Reg/Unreg]],CurCloseProf[R/NR],0),MATCH(V$9,CurCloseProf[#Headers],0))*($J20+$M20)</f>
        <v>0</v>
      </c>
      <c r="W20" s="35">
        <f>INDEX(CurCloseProf[],MATCH(PlantAccountsQuery[[#This Row],[Reg/Unreg]],CurCloseProf[R/NR],0),MATCH(W$9,CurCloseProf[#Headers],0))*($J20+$M20)</f>
        <v>0</v>
      </c>
      <c r="X20" s="35">
        <f>INDEX(CurCloseProf[],MATCH(PlantAccountsQuery[[#This Row],[Reg/Unreg]],CurCloseProf[R/NR],0),MATCH(X$9,CurCloseProf[#Headers],0))*($J20+$M20)</f>
        <v>0</v>
      </c>
      <c r="Y20" s="35">
        <f>INDEX(CurCloseProf[],MATCH(PlantAccountsQuery[[#This Row],[Reg/Unreg]],CurCloseProf[R/NR],0),MATCH(Y$9,CurCloseProf[#Headers],0))*($J20+$M20)</f>
        <v>0</v>
      </c>
      <c r="Z20" s="35">
        <f>INDEX(CurCloseProf[],MATCH(PlantAccountsQuery[[#This Row],[Reg/Unreg]],CurCloseProf[R/NR],0),MATCH(Z$9,CurCloseProf[#Headers],0))*($J20+$M20)</f>
        <v>0</v>
      </c>
      <c r="AB20" s="59">
        <f>IF(INDEX(CurWIPHelper[],1,MATCH(AO$4,$AB$9:$AM$9,0))=0,0,($F20+$O20))</f>
        <v>33741757.310000002</v>
      </c>
      <c r="AC20" s="59">
        <f>IF(INDEX(CurWIPHelper[],1,MATCH(AP$4,$AB$9:$AM$9,0))=0,0,($F20+SUM($O20:P20)))</f>
        <v>33741757.310000002</v>
      </c>
      <c r="AD20" s="59">
        <f>IF(INDEX(CurWIPHelper[],1,MATCH(AQ$4,$AB$9:$AM$9,0))=0,0,($F20+SUM($O20:Q20)))</f>
        <v>33741757.310000002</v>
      </c>
      <c r="AE20" s="59">
        <f>IF(INDEX(CurWIPHelper[],1,MATCH(AR$4,$AB$9:$AM$9,0))=0,0,($F20+SUM($O20:R20)))</f>
        <v>33741757.310000002</v>
      </c>
      <c r="AF20" s="59">
        <f>IF(INDEX(CurWIPHelper[],1,MATCH(AS$4,$AB$9:$AM$9,0))=0,0,($F20+SUM($O20:S20)))</f>
        <v>33741757.310000002</v>
      </c>
      <c r="AG20" s="59">
        <f>IF(INDEX(CurWIPHelper[],1,MATCH(AT$4,$AB$9:$AM$9,0))=0,0,($F20+SUM($O20:T20)))</f>
        <v>33741757.310000002</v>
      </c>
      <c r="AH20" s="59">
        <f>IF(INDEX(CurWIPHelper[],1,MATCH(AU$4,$AB$9:$AM$9,0))=0,0,($F20+SUM($O20:U20)))</f>
        <v>33741757.310000002</v>
      </c>
      <c r="AI20" s="59">
        <f>IF(INDEX(CurWIPHelper[],1,MATCH(AV$4,$AB$9:$AM$9,0))=0,0,($F20+SUM($O20:V20)))</f>
        <v>33741757.310000002</v>
      </c>
      <c r="AJ20" s="59">
        <f>IF(INDEX(CurWIPHelper[],1,MATCH(AW$4,$AB$9:$AM$9,0))=0,0,($F20+SUM($O20:W20)))</f>
        <v>33741757.310000002</v>
      </c>
      <c r="AK20" s="59">
        <f>IF(INDEX(CurWIPHelper[],1,MATCH(AX$4,$AB$9:$AM$9,0))=0,0,($F20+SUM($O20:X20)))</f>
        <v>33741757.310000002</v>
      </c>
      <c r="AL20" s="59">
        <f>IF(INDEX(CurWIPHelper[],1,MATCH(AY$4,$AB$9:$AM$9,0))=0,0,($F20+SUM($O20:Y20)))</f>
        <v>33741757.310000002</v>
      </c>
      <c r="AM20" s="59">
        <f>IF(INDEX(CurWIPHelper[],1,MATCH(AZ$4,$AB$9:$AM$9,0))=0,0,($F20+SUM($O20:Z20)))</f>
        <v>33741757.310000002</v>
      </c>
      <c r="AO20" s="35">
        <f>IF(INDEX(CurWIPHelper[],1,MATCH(AO$4,CurWIPHelper[#Headers],0))=0,0,
     IF(AB20&gt;0,
        (IF(
             ((INDEX(PlantAccounts[],MATCH($C20,PlantAccounts[Power Plan Plant Account '#],0),7)/12)
                   *(AB20)
                   *(INDEX(CurWIPHelper[],1,MATCH(AO$4,CurWIPHelper[#Headers],0)))
                   +(INDEX(PlantAccounts[],MATCH($C20,PlantAccounts[Power Plan Plant Account '#],0),9))
                   )&gt;AB20,
              IF((INDEX(PlantAccounts[],MATCH($C20,PlantAccounts[Power Plan Plant Account '#],0),7))=0,0,AB20-(INDEX(PlantAccounts[],MATCH($C20,PlantAccounts[Power Plan Plant Account '#],0),9))),
             (INDEX(PlantAccounts[],MATCH($C20,PlantAccounts[Power Plan Plant Account '#],0),7)/12)*AB20*(INDEX(CurWIPHelper[],1,MATCH(AO$4,CurWIPHelper[#Headers],0))))
        ),
          IF(AB20=0,0,IF(
              ((INDEX(PlantAccounts[],MATCH($C20,PlantAccounts[Power Plan Plant Account '#],0),7)/12)
              *(AB20)
              *(INDEX(CurWIPHelper[],1,MATCH(AO$4,CurWIPHelper[#Headers],0)))
              +(INDEX(PlantAccounts[],MATCH($C20,PlantAccounts[Power Plan Plant Account '#],0),9))
              )&gt;AB20,
         (INDEX(PlantAccounts[],MATCH($C20,PlantAccounts[Power Plan Plant Account '#],0),7)/12)*AB20*(INDEX(CurWIPHelper[],1,MATCH(AO$4,CurWIPHelper[#Headers],0))),
         AB20-(INDEX(PlantAccounts[],MATCH($C20,PlantAccounts[Power Plan Plant Account '#],0),9))
    ))
)
)</f>
        <v>41480.234048602055</v>
      </c>
      <c r="AP20" s="35">
        <f>IF(INDEX(CurWIPHelper[],1,MATCH(AP$4,CurWIPHelper[#Headers],0))=0,0,
     IF(AC20&gt;0,
        (IF(
             ((INDEX(PlantAccounts[],MATCH($C20,PlantAccounts[Power Plan Plant Account '#],0),7)/12)
                   *(AC20)
                   *(INDEX(CurWIPHelper[],1,MATCH(AP$4,CurWIPHelper[#Headers],0)))
                   +(INDEX(PlantAccounts[],MATCH($C20,PlantAccounts[Power Plan Plant Account '#],0),9))
                   +(SUM($AO20:AO20))
                    )&gt;AC20,
              IF((INDEX(PlantAccounts[],MATCH($C20,PlantAccounts[Power Plan Plant Account '#],0),7))=0,0,AC20-(INDEX(PlantAccounts[],MATCH($C20,PlantAccounts[Power Plan Plant Account '#],0),9))-SUM($AO20:AO20)),
             (INDEX(PlantAccounts[],MATCH($C20,PlantAccounts[Power Plan Plant Account '#],0),7)/12)*AC20*(INDEX(CurWIPHelper[],1,MATCH(AP$4,CurWIPHelper[#Headers],0))))
        ),
        IF(AC20=0,0,IF(
              ((INDEX(PlantAccounts[],MATCH($C20,PlantAccounts[Power Plan Plant Account '#],0),7)/12)
              *(AC20)
              *(INDEX(CurWIPHelper[],1,MATCH(AP$4,CurWIPHelper[#Headers],0)))
              +(INDEX(PlantAccounts[],MATCH($C20,PlantAccounts[Power Plan Plant Account '#],0),9))
              +(SUM($AO20:AO20))
              )&gt;AC20,
         (INDEX(PlantAccounts[],MATCH($C20,PlantAccounts[Power Plan Plant Account '#],0),7)/12)*AC20*(INDEX(CurWIPHelper[],1,MATCH(AP$4,CurWIPHelper[#Headers],0))),
         AC20-(INDEX(PlantAccounts[],MATCH($C20,PlantAccounts[Power Plan Plant Account '#],0),9))-(SUM($AO20:AO20))
    ))
)
)</f>
        <v>41480.234048602055</v>
      </c>
      <c r="AQ20" s="35">
        <f>IF(INDEX(CurWIPHelper[],1,MATCH(AQ$4,CurWIPHelper[#Headers],0))=0,0,
     IF(AD20&gt;0,
        (IF(
             ((INDEX(PlantAccounts[],MATCH($C20,PlantAccounts[Power Plan Plant Account '#],0),7)/12)
                   *(AD20)
                   *(INDEX(CurWIPHelper[],1,MATCH(AQ$4,CurWIPHelper[#Headers],0)))
                   +(INDEX(PlantAccounts[],MATCH($C20,PlantAccounts[Power Plan Plant Account '#],0),9))
                   +(SUM($AO20:AP20))
                    )&gt;AD20,
              IF((INDEX(PlantAccounts[],MATCH($C20,PlantAccounts[Power Plan Plant Account '#],0),7))=0,0,AD20-(INDEX(PlantAccounts[],MATCH($C20,PlantAccounts[Power Plan Plant Account '#],0),9))-SUM($AO20:AP20)),
             (INDEX(PlantAccounts[],MATCH($C20,PlantAccounts[Power Plan Plant Account '#],0),7)/12)*AD20*(INDEX(CurWIPHelper[],1,MATCH(AQ$4,CurWIPHelper[#Headers],0))))
        ),
        IF(AD20=0,0,IF(
              ((INDEX(PlantAccounts[],MATCH($C20,PlantAccounts[Power Plan Plant Account '#],0),7)/12)
              *(AD20)
              *(INDEX(CurWIPHelper[],1,MATCH(AQ$4,CurWIPHelper[#Headers],0)))
              +(INDEX(PlantAccounts[],MATCH($C20,PlantAccounts[Power Plan Plant Account '#],0),9))
              +(SUM($AO20:AP20))
              )&gt;AD20,
         (INDEX(PlantAccounts[],MATCH($C20,PlantAccounts[Power Plan Plant Account '#],0),7)/12)*AD20*(INDEX(CurWIPHelper[],1,MATCH(AQ$4,CurWIPHelper[#Headers],0))),
         AD20-(INDEX(PlantAccounts[],MATCH($C20,PlantAccounts[Power Plan Plant Account '#],0),9))-(SUM($AO20:AP20))
    ))
)
)</f>
        <v>41480.234048602055</v>
      </c>
      <c r="AR20" s="35">
        <f>IF(INDEX(CurWIPHelper[],1,MATCH(AR$4,CurWIPHelper[#Headers],0))=0,0,
     IF(AE20&gt;0,
        (IF(
             ((INDEX(PlantAccounts[],MATCH($C20,PlantAccounts[Power Plan Plant Account '#],0),7)/12)
                   *(AE20)
                   *(INDEX(CurWIPHelper[],1,MATCH(AR$4,CurWIPHelper[#Headers],0)))
                   +(INDEX(PlantAccounts[],MATCH($C20,PlantAccounts[Power Plan Plant Account '#],0),9))
                   +(SUM($AO20:AQ20))
                    )&gt;AE20,
              IF((INDEX(PlantAccounts[],MATCH($C20,PlantAccounts[Power Plan Plant Account '#],0),7))=0,0,AE20-(INDEX(PlantAccounts[],MATCH($C20,PlantAccounts[Power Plan Plant Account '#],0),9))-SUM($AO20:AQ20)),
             (INDEX(PlantAccounts[],MATCH($C20,PlantAccounts[Power Plan Plant Account '#],0),7)/12)*AE20*(INDEX(CurWIPHelper[],1,MATCH(AR$4,CurWIPHelper[#Headers],0))))
        ),
        IF(AE20=0,0,IF(
              ((INDEX(PlantAccounts[],MATCH($C20,PlantAccounts[Power Plan Plant Account '#],0),7)/12)
              *(AE20)
              *(INDEX(CurWIPHelper[],1,MATCH(AR$4,CurWIPHelper[#Headers],0)))
              +(INDEX(PlantAccounts[],MATCH($C20,PlantAccounts[Power Plan Plant Account '#],0),9))
              +(SUM($AO20:AQ20))
              )&gt;AE20,
         (INDEX(PlantAccounts[],MATCH($C20,PlantAccounts[Power Plan Plant Account '#],0),7)/12)*AE20*(INDEX(CurWIPHelper[],1,MATCH(AR$4,CurWIPHelper[#Headers],0))),
         AE20-(INDEX(PlantAccounts[],MATCH($C20,PlantAccounts[Power Plan Plant Account '#],0),9))-(SUM($AO20:AQ20))
    ))
)
)</f>
        <v>41480.234048602055</v>
      </c>
      <c r="AS20" s="35">
        <f>IF(INDEX(CurWIPHelper[],1,MATCH(AS$4,CurWIPHelper[#Headers],0))=0,0,
     IF(AF20&gt;0,
        (IF(
             ((INDEX(PlantAccounts[],MATCH($C20,PlantAccounts[Power Plan Plant Account '#],0),7)/12)
                   *(AF20)
                   *(INDEX(CurWIPHelper[],1,MATCH(AS$4,CurWIPHelper[#Headers],0)))
                   +(INDEX(PlantAccounts[],MATCH($C20,PlantAccounts[Power Plan Plant Account '#],0),9))
                   +(SUM($AO20:AR20))
                    )&gt;AF20,
              IF((INDEX(PlantAccounts[],MATCH($C20,PlantAccounts[Power Plan Plant Account '#],0),7))=0,0,AF20-(INDEX(PlantAccounts[],MATCH($C20,PlantAccounts[Power Plan Plant Account '#],0),9))-SUM($AO20:AR20)),
             (INDEX(PlantAccounts[],MATCH($C20,PlantAccounts[Power Plan Plant Account '#],0),7)/12)*AF20*(INDEX(CurWIPHelper[],1,MATCH(AS$4,CurWIPHelper[#Headers],0))))
        ),
        IF(AF20=0,0,IF(
              ((INDEX(PlantAccounts[],MATCH($C20,PlantAccounts[Power Plan Plant Account '#],0),7)/12)
              *(AF20)
              *(INDEX(CurWIPHelper[],1,MATCH(AS$4,CurWIPHelper[#Headers],0)))
              +(INDEX(PlantAccounts[],MATCH($C20,PlantAccounts[Power Plan Plant Account '#],0),9))
              +(SUM($AO20:AR20))
              )&gt;AF20,
         (INDEX(PlantAccounts[],MATCH($C20,PlantAccounts[Power Plan Plant Account '#],0),7)/12)*AF20*(INDEX(CurWIPHelper[],1,MATCH(AS$4,CurWIPHelper[#Headers],0))),
         AF20-(INDEX(PlantAccounts[],MATCH($C20,PlantAccounts[Power Plan Plant Account '#],0),9))-(SUM($AO20:AR20))
    ))
)
)</f>
        <v>41480.234048602055</v>
      </c>
      <c r="AT20" s="35">
        <f>IF(INDEX(CurWIPHelper[],1,MATCH(AT$4,CurWIPHelper[#Headers],0))=0,0,
     IF(AG20&gt;0,
        (IF(
             ((INDEX(PlantAccounts[],MATCH($C20,PlantAccounts[Power Plan Plant Account '#],0),7)/12)
                   *(AG20)
                   *(INDEX(CurWIPHelper[],1,MATCH(AT$4,CurWIPHelper[#Headers],0)))
                   +(INDEX(PlantAccounts[],MATCH($C20,PlantAccounts[Power Plan Plant Account '#],0),9))
                   +(SUM($AO20:AS20))
                    )&gt;AG20,
              IF((INDEX(PlantAccounts[],MATCH($C20,PlantAccounts[Power Plan Plant Account '#],0),7))=0,0,AG20-(INDEX(PlantAccounts[],MATCH($C20,PlantAccounts[Power Plan Plant Account '#],0),9))-SUM($AO20:AS20)),
             (INDEX(PlantAccounts[],MATCH($C20,PlantAccounts[Power Plan Plant Account '#],0),7)/12)*AG20*(INDEX(CurWIPHelper[],1,MATCH(AT$4,CurWIPHelper[#Headers],0))))
        ),
        IF(AG20=0,0,IF(
              ((INDEX(PlantAccounts[],MATCH($C20,PlantAccounts[Power Plan Plant Account '#],0),7)/12)
              *(AG20)
              *(INDEX(CurWIPHelper[],1,MATCH(AT$4,CurWIPHelper[#Headers],0)))
              +(INDEX(PlantAccounts[],MATCH($C20,PlantAccounts[Power Plan Plant Account '#],0),9))
              +(SUM($AO20:AS20))
              )&gt;AG20,
         (INDEX(PlantAccounts[],MATCH($C20,PlantAccounts[Power Plan Plant Account '#],0),7)/12)*AG20*(INDEX(CurWIPHelper[],1,MATCH(AT$4,CurWIPHelper[#Headers],0))),
         AG20-(INDEX(PlantAccounts[],MATCH($C20,PlantAccounts[Power Plan Plant Account '#],0),9))-(SUM($AO20:AS20))
    ))
)
)</f>
        <v>41480.234048602055</v>
      </c>
      <c r="AU20" s="35">
        <f>IF(INDEX(CurWIPHelper[],1,MATCH(AU$4,CurWIPHelper[#Headers],0))=0,0,
     IF(AH20&gt;0,
        (IF(
             ((INDEX(PlantAccounts[],MATCH($C20,PlantAccounts[Power Plan Plant Account '#],0),7)/12)
                   *(AH20)
                   *(INDEX(CurWIPHelper[],1,MATCH(AU$4,CurWIPHelper[#Headers],0)))
                   +(INDEX(PlantAccounts[],MATCH($C20,PlantAccounts[Power Plan Plant Account '#],0),9))
                   +(SUM($AO20:AT20))
                    )&gt;AH20,
              IF((INDEX(PlantAccounts[],MATCH($C20,PlantAccounts[Power Plan Plant Account '#],0),7))=0,0,AH20-(INDEX(PlantAccounts[],MATCH($C20,PlantAccounts[Power Plan Plant Account '#],0),9))-SUM($AO20:AT20)),
             (INDEX(PlantAccounts[],MATCH($C20,PlantAccounts[Power Plan Plant Account '#],0),7)/12)*AH20*(INDEX(CurWIPHelper[],1,MATCH(AU$4,CurWIPHelper[#Headers],0))))
        ),
        IF(AH20=0,0,IF(
              ((INDEX(PlantAccounts[],MATCH($C20,PlantAccounts[Power Plan Plant Account '#],0),7)/12)
              *(AH20)
              *(INDEX(CurWIPHelper[],1,MATCH(AU$4,CurWIPHelper[#Headers],0)))
              +(INDEX(PlantAccounts[],MATCH($C20,PlantAccounts[Power Plan Plant Account '#],0),9))
              +(SUM($AO20:AT20))
              )&gt;AH20,
         (INDEX(PlantAccounts[],MATCH($C20,PlantAccounts[Power Plan Plant Account '#],0),7)/12)*AH20*(INDEX(CurWIPHelper[],1,MATCH(AU$4,CurWIPHelper[#Headers],0))),
         AH20-(INDEX(PlantAccounts[],MATCH($C20,PlantAccounts[Power Plan Plant Account '#],0),9))-(SUM($AO20:AT20))
    ))
)
)</f>
        <v>41480.234048602055</v>
      </c>
      <c r="AV20" s="35">
        <f>IF(INDEX(CurWIPHelper[],1,MATCH(AV$4,CurWIPHelper[#Headers],0))=0,0,
     IF(AI20&gt;0,
        (IF(
             ((INDEX(PlantAccounts[],MATCH($C20,PlantAccounts[Power Plan Plant Account '#],0),7)/12)
                   *(AI20)
                   *(INDEX(CurWIPHelper[],1,MATCH(AV$4,CurWIPHelper[#Headers],0)))
                   +(INDEX(PlantAccounts[],MATCH($C20,PlantAccounts[Power Plan Plant Account '#],0),9))
                   +(SUM($AO20:AU20))
                    )&gt;AI20,
              IF((INDEX(PlantAccounts[],MATCH($C20,PlantAccounts[Power Plan Plant Account '#],0),7))=0,0,AI20-(INDEX(PlantAccounts[],MATCH($C20,PlantAccounts[Power Plan Plant Account '#],0),9))-SUM($AO20:AU20)),
             (INDEX(PlantAccounts[],MATCH($C20,PlantAccounts[Power Plan Plant Account '#],0),7)/12)*AI20*(INDEX(CurWIPHelper[],1,MATCH(AV$4,CurWIPHelper[#Headers],0))))
        ),
        IF(AI20=0,0,IF(
              ((INDEX(PlantAccounts[],MATCH($C20,PlantAccounts[Power Plan Plant Account '#],0),7)/12)
              *(AI20)
              *(INDEX(CurWIPHelper[],1,MATCH(AV$4,CurWIPHelper[#Headers],0)))
              +(INDEX(PlantAccounts[],MATCH($C20,PlantAccounts[Power Plan Plant Account '#],0),9))
              +(SUM($AO20:AU20))
              )&gt;AI20,
         (INDEX(PlantAccounts[],MATCH($C20,PlantAccounts[Power Plan Plant Account '#],0),7)/12)*AI20*(INDEX(CurWIPHelper[],1,MATCH(AV$4,CurWIPHelper[#Headers],0))),
         AI20-(INDEX(PlantAccounts[],MATCH($C20,PlantAccounts[Power Plan Plant Account '#],0),9))-(SUM($AO20:AU20))
    ))
)
)</f>
        <v>41480.234048602055</v>
      </c>
      <c r="AW20" s="35">
        <f>IF(INDEX(CurWIPHelper[],1,MATCH(AW$4,CurWIPHelper[#Headers],0))=0,0,
     IF(AJ20&gt;0,
        (IF(
             ((INDEX(PlantAccounts[],MATCH($C20,PlantAccounts[Power Plan Plant Account '#],0),7)/12)
                   *(AJ20)
                   *(INDEX(CurWIPHelper[],1,MATCH(AW$4,CurWIPHelper[#Headers],0)))
                   +(INDEX(PlantAccounts[],MATCH($C20,PlantAccounts[Power Plan Plant Account '#],0),9))
                   +(SUM($AO20:AV20))
                    )&gt;AJ20,
              IF((INDEX(PlantAccounts[],MATCH($C20,PlantAccounts[Power Plan Plant Account '#],0),7))=0,0,AJ20-(INDEX(PlantAccounts[],MATCH($C20,PlantAccounts[Power Plan Plant Account '#],0),9))-SUM($AO20:AV20)),
             (INDEX(PlantAccounts[],MATCH($C20,PlantAccounts[Power Plan Plant Account '#],0),7)/12)*AJ20*(INDEX(CurWIPHelper[],1,MATCH(AW$4,CurWIPHelper[#Headers],0))))
        ),
        IF(AJ20=0,0,IF(
              ((INDEX(PlantAccounts[],MATCH($C20,PlantAccounts[Power Plan Plant Account '#],0),7)/12)
              *(AJ20)
              *(INDEX(CurWIPHelper[],1,MATCH(AW$4,CurWIPHelper[#Headers],0)))
              +(INDEX(PlantAccounts[],MATCH($C20,PlantAccounts[Power Plan Plant Account '#],0),9))
              +(SUM($AO20:AV20))
              )&gt;AJ20,
         (INDEX(PlantAccounts[],MATCH($C20,PlantAccounts[Power Plan Plant Account '#],0),7)/12)*AJ20*(INDEX(CurWIPHelper[],1,MATCH(AW$4,CurWIPHelper[#Headers],0))),
         AJ20-(INDEX(PlantAccounts[],MATCH($C20,PlantAccounts[Power Plan Plant Account '#],0),9))-(SUM($AO20:AV20))
    ))
)
)</f>
        <v>41480.234048602055</v>
      </c>
      <c r="AX20" s="35">
        <f>IF(INDEX(CurWIPHelper[],1,MATCH(AX$4,CurWIPHelper[#Headers],0))=0,0,
     IF(AK20&gt;0,
        (IF(
             ((INDEX(PlantAccounts[],MATCH($C20,PlantAccounts[Power Plan Plant Account '#],0),7)/12)
                   *(AK20)
                   *(INDEX(CurWIPHelper[],1,MATCH(AX$4,CurWIPHelper[#Headers],0)))
                   +(INDEX(PlantAccounts[],MATCH($C20,PlantAccounts[Power Plan Plant Account '#],0),9))
                   +(SUM($AO20:AW20))
                    )&gt;AK20,
              IF((INDEX(PlantAccounts[],MATCH($C20,PlantAccounts[Power Plan Plant Account '#],0),7))=0,0,AK20-(INDEX(PlantAccounts[],MATCH($C20,PlantAccounts[Power Plan Plant Account '#],0),9))-SUM($AO20:AW20)),
             (INDEX(PlantAccounts[],MATCH($C20,PlantAccounts[Power Plan Plant Account '#],0),7)/12)*AK20*(INDEX(CurWIPHelper[],1,MATCH(AX$4,CurWIPHelper[#Headers],0))))
        ),
        IF(AK20=0,0,IF(
              ((INDEX(PlantAccounts[],MATCH($C20,PlantAccounts[Power Plan Plant Account '#],0),7)/12)
              *(AK20)
              *(INDEX(CurWIPHelper[],1,MATCH(AX$4,CurWIPHelper[#Headers],0)))
              +(INDEX(PlantAccounts[],MATCH($C20,PlantAccounts[Power Plan Plant Account '#],0),9))
              +(SUM($AO20:AW20))
              )&gt;AK20,
         (INDEX(PlantAccounts[],MATCH($C20,PlantAccounts[Power Plan Plant Account '#],0),7)/12)*AK20*(INDEX(CurWIPHelper[],1,MATCH(AX$4,CurWIPHelper[#Headers],0))),
         AK20-(INDEX(PlantAccounts[],MATCH($C20,PlantAccounts[Power Plan Plant Account '#],0),9))-(SUM($AO20:AW20))
    ))
)
)</f>
        <v>41480.234048602055</v>
      </c>
      <c r="AY20" s="35">
        <f>IF(INDEX(CurWIPHelper[],1,MATCH(AY$4,CurWIPHelper[#Headers],0))=0,0,
     IF(AL20&gt;0,
        (IF(
             ((INDEX(PlantAccounts[],MATCH($C20,PlantAccounts[Power Plan Plant Account '#],0),7)/12)
                   *(AL20)
                   *(INDEX(CurWIPHelper[],1,MATCH(AY$4,CurWIPHelper[#Headers],0)))
                   +(INDEX(PlantAccounts[],MATCH($C20,PlantAccounts[Power Plan Plant Account '#],0),9))
                   +(SUM($AO20:AX20))
                    )&gt;AL20,
              IF((INDEX(PlantAccounts[],MATCH($C20,PlantAccounts[Power Plan Plant Account '#],0),7))=0,0,AL20-(INDEX(PlantAccounts[],MATCH($C20,PlantAccounts[Power Plan Plant Account '#],0),9))-SUM($AO20:AX20)),
             (INDEX(PlantAccounts[],MATCH($C20,PlantAccounts[Power Plan Plant Account '#],0),7)/12)*AL20*(INDEX(CurWIPHelper[],1,MATCH(AY$4,CurWIPHelper[#Headers],0))))
        ),
        IF(AL20=0,0,IF(
              ((INDEX(PlantAccounts[],MATCH($C20,PlantAccounts[Power Plan Plant Account '#],0),7)/12)
              *(AL20)
              *(INDEX(CurWIPHelper[],1,MATCH(AY$4,CurWIPHelper[#Headers],0)))
              +(INDEX(PlantAccounts[],MATCH($C20,PlantAccounts[Power Plan Plant Account '#],0),9))
              +(SUM($AO20:AX20))
              )&gt;AL20,
         (INDEX(PlantAccounts[],MATCH($C20,PlantAccounts[Power Plan Plant Account '#],0),7)/12)*AL20*(INDEX(CurWIPHelper[],1,MATCH(AY$4,CurWIPHelper[#Headers],0))),
         AL20-(INDEX(PlantAccounts[],MATCH($C20,PlantAccounts[Power Plan Plant Account '#],0),9))-(SUM($AO20:AX20))
    ))
)
)</f>
        <v>41480.234048602055</v>
      </c>
      <c r="AZ20" s="35">
        <f>IF(INDEX(CurWIPHelper[],1,MATCH(AZ$4,CurWIPHelper[#Headers],0))=0,0,
     IF(AM20&gt;0,
        (IF(
             ((INDEX(PlantAccounts[],MATCH($C20,PlantAccounts[Power Plan Plant Account '#],0),7)/12)
                   *(AM20)
                   *(INDEX(CurWIPHelper[],1,MATCH(AZ$4,CurWIPHelper[#Headers],0)))
                   +(INDEX(PlantAccounts[],MATCH($C20,PlantAccounts[Power Plan Plant Account '#],0),9))
                   +(SUM($AO20:AY20))
                    )&gt;AM20,
              IF((INDEX(PlantAccounts[],MATCH($C20,PlantAccounts[Power Plan Plant Account '#],0),7))=0,0,AM20-(INDEX(PlantAccounts[],MATCH($C20,PlantAccounts[Power Plan Plant Account '#],0),9))-SUM($AO20:AY20)),
             (INDEX(PlantAccounts[],MATCH($C20,PlantAccounts[Power Plan Plant Account '#],0),7)/12)*AM20*(INDEX(CurWIPHelper[],1,MATCH(AZ$4,CurWIPHelper[#Headers],0))))
        ),
        IF(AM20=0,0,IF(
              ((INDEX(PlantAccounts[],MATCH($C20,PlantAccounts[Power Plan Plant Account '#],0),7)/12)
              *(AM20)
              *(INDEX(CurWIPHelper[],1,MATCH(AZ$4,CurWIPHelper[#Headers],0)))
              +(INDEX(PlantAccounts[],MATCH($C20,PlantAccounts[Power Plan Plant Account '#],0),9))
              +(SUM($AO20:AY20))
              )&gt;AM20,
         (INDEX(PlantAccounts[],MATCH($C20,PlantAccounts[Power Plan Plant Account '#],0),7)/12)*AM20*(INDEX(CurWIPHelper[],1,MATCH(AZ$4,CurWIPHelper[#Headers],0))),
         AM20-(INDEX(PlantAccounts[],MATCH($C20,PlantAccounts[Power Plan Plant Account '#],0),9))-(SUM($AO20:AY20))
    ))
)
)</f>
        <v>41480.234048602055</v>
      </c>
      <c r="BA20" s="59">
        <f t="shared" si="2"/>
        <v>497762.80858322466</v>
      </c>
      <c r="BC20" s="59">
        <f>INDEX(CurCloseProf[],MATCH(PlantAccountsQuery[[#This Row],[Reg/Unreg]],CurCloseProf[R/NR],0),MATCH(BC$9,CurCloseProf[#Headers],0))*($J20)</f>
        <v>0</v>
      </c>
      <c r="BD20" s="59">
        <f>INDEX(CurCloseProf[],MATCH(PlantAccountsQuery[[#This Row],[Reg/Unreg]],CurCloseProf[R/NR],0),MATCH(BD$9,CurCloseProf[#Headers],0))*($J20)</f>
        <v>0</v>
      </c>
      <c r="BE20" s="59">
        <f>INDEX(CurCloseProf[],MATCH(PlantAccountsQuery[[#This Row],[Reg/Unreg]],CurCloseProf[R/NR],0),MATCH(BE$9,CurCloseProf[#Headers],0))*($J20)</f>
        <v>0</v>
      </c>
      <c r="BF20" s="59">
        <f>INDEX(CurCloseProf[],MATCH(PlantAccountsQuery[[#This Row],[Reg/Unreg]],CurCloseProf[R/NR],0),MATCH(BF$9,CurCloseProf[#Headers],0))*($J20)</f>
        <v>0</v>
      </c>
      <c r="BG20" s="59">
        <f>INDEX(CurCloseProf[],MATCH(PlantAccountsQuery[[#This Row],[Reg/Unreg]],CurCloseProf[R/NR],0),MATCH(BG$9,CurCloseProf[#Headers],0))*($J20)</f>
        <v>0</v>
      </c>
      <c r="BH20" s="59">
        <f>INDEX(CurCloseProf[],MATCH(PlantAccountsQuery[[#This Row],[Reg/Unreg]],CurCloseProf[R/NR],0),MATCH(BH$9,CurCloseProf[#Headers],0))*($J20)</f>
        <v>0</v>
      </c>
      <c r="BI20" s="59">
        <f>INDEX(CurCloseProf[],MATCH(PlantAccountsQuery[[#This Row],[Reg/Unreg]],CurCloseProf[R/NR],0),MATCH(BI$9,CurCloseProf[#Headers],0))*($J20)</f>
        <v>0</v>
      </c>
      <c r="BJ20" s="59">
        <f>INDEX(CurCloseProf[],MATCH(PlantAccountsQuery[[#This Row],[Reg/Unreg]],CurCloseProf[R/NR],0),MATCH(BJ$9,CurCloseProf[#Headers],0))*($J20)</f>
        <v>0</v>
      </c>
      <c r="BK20" s="59">
        <f>INDEX(CurCloseProf[],MATCH(PlantAccountsQuery[[#This Row],[Reg/Unreg]],CurCloseProf[R/NR],0),MATCH(BK$9,CurCloseProf[#Headers],0))*($J20)</f>
        <v>0</v>
      </c>
      <c r="BL20" s="59">
        <f>INDEX(CurCloseProf[],MATCH(PlantAccountsQuery[[#This Row],[Reg/Unreg]],CurCloseProf[R/NR],0),MATCH(BL$9,CurCloseProf[#Headers],0))*($J20)</f>
        <v>0</v>
      </c>
      <c r="BM20" s="59">
        <f>INDEX(CurCloseProf[],MATCH(PlantAccountsQuery[[#This Row],[Reg/Unreg]],CurCloseProf[R/NR],0),MATCH(BM$9,CurCloseProf[#Headers],0))*($J20)</f>
        <v>0</v>
      </c>
      <c r="BN20" s="59">
        <f>INDEX(CurCloseProf[],MATCH(PlantAccountsQuery[[#This Row],[Reg/Unreg]],CurCloseProf[R/NR],0),MATCH(BN$9,CurCloseProf[#Headers],0))*($J20)</f>
        <v>0</v>
      </c>
      <c r="BP20" s="59">
        <f>IF(INDEX(CurWIPHelper[],1,MATCH(AO$4,$BP$9:$CA$9,0))=0,0,$BC20)</f>
        <v>0</v>
      </c>
      <c r="BQ20" s="59">
        <f>IF(INDEX(CurWIPHelper[],1,MATCH(AP$4,$BP$9:$CA$9,0))=0,0,(SUM($BC20:BD20)))</f>
        <v>0</v>
      </c>
      <c r="BR20" s="59">
        <f>IF(INDEX(CurWIPHelper[],1,MATCH(AQ$4,$BP$9:$CA$9,0))=0,0,(SUM($BC20:BE20)))</f>
        <v>0</v>
      </c>
      <c r="BS20" s="59">
        <f>IF(INDEX(CurWIPHelper[],1,MATCH(AR$4,$BP$9:$CA$9,0))=0,0,(SUM($BC20:BF20)))</f>
        <v>0</v>
      </c>
      <c r="BT20" s="59">
        <f>IF(INDEX(CurWIPHelper[],1,MATCH(AS$4,$BP$9:$CA$9,0))=0,0,(SUM($BC20:BG20)))</f>
        <v>0</v>
      </c>
      <c r="BU20" s="59">
        <f>IF(INDEX(CurWIPHelper[],1,MATCH(AT$4,$BP$9:$CA$9,0))=0,0,(SUM($BC20:BH20)))</f>
        <v>0</v>
      </c>
      <c r="BV20" s="59">
        <f>IF(INDEX(CurWIPHelper[],1,MATCH(AU$4,$BP$9:$CA$9,0))=0,0,(SUM($BC20:BI20)))</f>
        <v>0</v>
      </c>
      <c r="BW20" s="59">
        <f>IF(INDEX(CurWIPHelper[],1,MATCH(AV$4,$BP$9:$CA$9,0))=0,0,(SUM($BC20:BJ20)))</f>
        <v>0</v>
      </c>
      <c r="BX20" s="59">
        <f>IF(INDEX(CurWIPHelper[],1,MATCH(AW$4,$BP$9:$CA$9,0))=0,0,(SUM($BC20:BK20)))</f>
        <v>0</v>
      </c>
      <c r="BY20" s="59">
        <f>IF(INDEX(CurWIPHelper[],1,MATCH(AX$4,$BP$9:$CA$9,0))=0,0,(SUM($BC20:BL20)))</f>
        <v>0</v>
      </c>
      <c r="BZ20" s="59">
        <f>IF(INDEX(CurWIPHelper[],1,MATCH(AY$4,$BP$9:$CA$9,0))=0,0,(SUM($BC20:BM20)))</f>
        <v>0</v>
      </c>
      <c r="CA20" s="59">
        <f>IF(INDEX(CurWIPHelper[],1,MATCH(AZ$4,$BP$9:$CA$9,0))=0,0,(SUM($BC20:BN20)))</f>
        <v>0</v>
      </c>
      <c r="CC20" s="59">
        <f>((((INDEX(PlantAccounts[],MATCH($C20,PlantAccounts[Power Plan Plant Account '#],0),8)+(INDEX(PlantAccounts[],MATCH($C20,PlantAccounts[Power Plan Plant Account '#],0),8)+INDEX(PlantAccounts[],MATCH($C20,PlantAccounts[Power Plan Plant Account '#],0),16)+INDEX(PlantAccounts[],MATCH($C20,PlantAccounts[Power Plan Plant Account '#],0),17)))/2))/12)*(INDEX(CurWIPHelper[],1,MATCH(AO$4,CurWIPHelper[#Headers],0)))*(INDEX(PlantAccounts[],MATCH($C20,PlantAccounts[Power Plan Plant Account '#],0),7))</f>
        <v>41480.234048602055</v>
      </c>
      <c r="CD20" s="59">
        <f>((((INDEX(PlantAccounts[],MATCH($C20,PlantAccounts[Power Plan Plant Account '#],0),8)+(INDEX(PlantAccounts[],MATCH($C20,PlantAccounts[Power Plan Plant Account '#],0),8)+INDEX(PlantAccounts[],MATCH($C20,PlantAccounts[Power Plan Plant Account '#],0),16)+INDEX(PlantAccounts[],MATCH($C20,PlantAccounts[Power Plan Plant Account '#],0),17)))/2))/12)*(INDEX(CurWIPHelper[],1,MATCH(AP$4,CurWIPHelper[#Headers],0)))*(INDEX(PlantAccounts[],MATCH($C20,PlantAccounts[Power Plan Plant Account '#],0),7))</f>
        <v>41480.234048602055</v>
      </c>
      <c r="CE20" s="59">
        <f>((((INDEX(PlantAccounts[],MATCH($C20,PlantAccounts[Power Plan Plant Account '#],0),8)+(INDEX(PlantAccounts[],MATCH($C20,PlantAccounts[Power Plan Plant Account '#],0),8)+INDEX(PlantAccounts[],MATCH($C20,PlantAccounts[Power Plan Plant Account '#],0),16)+INDEX(PlantAccounts[],MATCH($C20,PlantAccounts[Power Plan Plant Account '#],0),17)))/2))/12)*(INDEX(CurWIPHelper[],1,MATCH(AQ$4,CurWIPHelper[#Headers],0)))*(INDEX(PlantAccounts[],MATCH($C20,PlantAccounts[Power Plan Plant Account '#],0),7))</f>
        <v>41480.234048602055</v>
      </c>
      <c r="CF20" s="59">
        <f>((((INDEX(PlantAccounts[],MATCH($C20,PlantAccounts[Power Plan Plant Account '#],0),8)+(INDEX(PlantAccounts[],MATCH($C20,PlantAccounts[Power Plan Plant Account '#],0),8)+INDEX(PlantAccounts[],MATCH($C20,PlantAccounts[Power Plan Plant Account '#],0),16)+INDEX(PlantAccounts[],MATCH($C20,PlantAccounts[Power Plan Plant Account '#],0),17)))/2))/12)*(INDEX(CurWIPHelper[],1,MATCH(AR$4,CurWIPHelper[#Headers],0)))*(INDEX(PlantAccounts[],MATCH($C20,PlantAccounts[Power Plan Plant Account '#],0),7))</f>
        <v>41480.234048602055</v>
      </c>
      <c r="CG20" s="59">
        <f>((((INDEX(PlantAccounts[],MATCH($C20,PlantAccounts[Power Plan Plant Account '#],0),8)+(INDEX(PlantAccounts[],MATCH($C20,PlantAccounts[Power Plan Plant Account '#],0),8)+INDEX(PlantAccounts[],MATCH($C20,PlantAccounts[Power Plan Plant Account '#],0),16)+INDEX(PlantAccounts[],MATCH($C20,PlantAccounts[Power Plan Plant Account '#],0),17)))/2))/12)*(INDEX(CurWIPHelper[],1,MATCH(AS$4,CurWIPHelper[#Headers],0)))*(INDEX(PlantAccounts[],MATCH($C20,PlantAccounts[Power Plan Plant Account '#],0),7))</f>
        <v>41480.234048602055</v>
      </c>
      <c r="CH20" s="59">
        <f>((((INDEX(PlantAccounts[],MATCH($C20,PlantAccounts[Power Plan Plant Account '#],0),8)+(INDEX(PlantAccounts[],MATCH($C20,PlantAccounts[Power Plan Plant Account '#],0),8)+INDEX(PlantAccounts[],MATCH($C20,PlantAccounts[Power Plan Plant Account '#],0),16)+INDEX(PlantAccounts[],MATCH($C20,PlantAccounts[Power Plan Plant Account '#],0),17)))/2))/12)*(INDEX(CurWIPHelper[],1,MATCH(AT$4,CurWIPHelper[#Headers],0)))*(INDEX(PlantAccounts[],MATCH($C20,PlantAccounts[Power Plan Plant Account '#],0),7))</f>
        <v>41480.234048602055</v>
      </c>
      <c r="CI20" s="59">
        <f>((((INDEX(PlantAccounts[],MATCH($C20,PlantAccounts[Power Plan Plant Account '#],0),8)+(INDEX(PlantAccounts[],MATCH($C20,PlantAccounts[Power Plan Plant Account '#],0),8)+INDEX(PlantAccounts[],MATCH($C20,PlantAccounts[Power Plan Plant Account '#],0),16)+INDEX(PlantAccounts[],MATCH($C20,PlantAccounts[Power Plan Plant Account '#],0),17)))/2))/12)*(INDEX(CurWIPHelper[],1,MATCH(AU$4,CurWIPHelper[#Headers],0)))*(INDEX(PlantAccounts[],MATCH($C20,PlantAccounts[Power Plan Plant Account '#],0),7))</f>
        <v>41480.234048602055</v>
      </c>
      <c r="CJ20" s="59">
        <f>((((INDEX(PlantAccounts[],MATCH($C20,PlantAccounts[Power Plan Plant Account '#],0),8)+(INDEX(PlantAccounts[],MATCH($C20,PlantAccounts[Power Plan Plant Account '#],0),8)+INDEX(PlantAccounts[],MATCH($C20,PlantAccounts[Power Plan Plant Account '#],0),16)+INDEX(PlantAccounts[],MATCH($C20,PlantAccounts[Power Plan Plant Account '#],0),17)))/2))/12)*(INDEX(CurWIPHelper[],1,MATCH(AV$4,CurWIPHelper[#Headers],0)))*(INDEX(PlantAccounts[],MATCH($C20,PlantAccounts[Power Plan Plant Account '#],0),7))</f>
        <v>41480.234048602055</v>
      </c>
      <c r="CK20" s="59">
        <f>((((INDEX(PlantAccounts[],MATCH($C20,PlantAccounts[Power Plan Plant Account '#],0),8)+(INDEX(PlantAccounts[],MATCH($C20,PlantAccounts[Power Plan Plant Account '#],0),8)+INDEX(PlantAccounts[],MATCH($C20,PlantAccounts[Power Plan Plant Account '#],0),16)+INDEX(PlantAccounts[],MATCH($C20,PlantAccounts[Power Plan Plant Account '#],0),17)))/2))/12)*(INDEX(CurWIPHelper[],1,MATCH(AW$4,CurWIPHelper[#Headers],0)))*(INDEX(PlantAccounts[],MATCH($C20,PlantAccounts[Power Plan Plant Account '#],0),7))</f>
        <v>41480.234048602055</v>
      </c>
      <c r="CL20" s="59">
        <f>((((INDEX(PlantAccounts[],MATCH($C20,PlantAccounts[Power Plan Plant Account '#],0),8)+(INDEX(PlantAccounts[],MATCH($C20,PlantAccounts[Power Plan Plant Account '#],0),8)+INDEX(PlantAccounts[],MATCH($C20,PlantAccounts[Power Plan Plant Account '#],0),16)+INDEX(PlantAccounts[],MATCH($C20,PlantAccounts[Power Plan Plant Account '#],0),17)))/2))/12)*(INDEX(CurWIPHelper[],1,MATCH(AX$4,CurWIPHelper[#Headers],0)))*(INDEX(PlantAccounts[],MATCH($C20,PlantAccounts[Power Plan Plant Account '#],0),7))</f>
        <v>41480.234048602055</v>
      </c>
      <c r="CM20" s="59">
        <f>((((INDEX(PlantAccounts[],MATCH($C20,PlantAccounts[Power Plan Plant Account '#],0),8)+(INDEX(PlantAccounts[],MATCH($C20,PlantAccounts[Power Plan Plant Account '#],0),8)+INDEX(PlantAccounts[],MATCH($C20,PlantAccounts[Power Plan Plant Account '#],0),16)+INDEX(PlantAccounts[],MATCH($C20,PlantAccounts[Power Plan Plant Account '#],0),17)))/2))/12)*(INDEX(CurWIPHelper[],1,MATCH(AY$4,CurWIPHelper[#Headers],0)))*(INDEX(PlantAccounts[],MATCH($C20,PlantAccounts[Power Plan Plant Account '#],0),7))</f>
        <v>41480.234048602055</v>
      </c>
      <c r="CN20" s="59">
        <f>((((INDEX(PlantAccounts[],MATCH($C20,PlantAccounts[Power Plan Plant Account '#],0),8)+(INDEX(PlantAccounts[],MATCH($C20,PlantAccounts[Power Plan Plant Account '#],0),8)+INDEX(PlantAccounts[],MATCH($C20,PlantAccounts[Power Plan Plant Account '#],0),16)+INDEX(PlantAccounts[],MATCH($C20,PlantAccounts[Power Plan Plant Account '#],0),17)))/2))/12)*(INDEX(CurWIPHelper[],1,MATCH(AZ$4,CurWIPHelper[#Headers],0)))*(INDEX(PlantAccounts[],MATCH($C20,PlantAccounts[Power Plan Plant Account '#],0),7))</f>
        <v>41480.234048602055</v>
      </c>
      <c r="CO20" s="59">
        <f t="shared" si="3"/>
        <v>497762.80858322466</v>
      </c>
      <c r="CQ20" s="59">
        <f>INDEX(PlantAccounts[],MATCH($C20,PlantAccounts[Power Plan Plant Account '#],0),12)*(INDEX(CurWIPHelper[],1,MATCH(AO$4,CurWIPHelper[#Headers],0)))*(INDEX(PlantAccounts[],MATCH($C20,PlantAccounts[Power Plan Plant Account '#],0),7)/12)*0.5</f>
        <v>0</v>
      </c>
      <c r="CR20" s="59">
        <f>INDEX(PlantAccounts[],MATCH($C20,PlantAccounts[Power Plan Plant Account '#],0),12)*(INDEX(CurWIPHelper[],1,MATCH(AP$4,CurWIPHelper[#Headers],0)))*(INDEX(PlantAccounts[],MATCH($C20,PlantAccounts[Power Plan Plant Account '#],0),7)/12)*0.5</f>
        <v>0</v>
      </c>
      <c r="CS20" s="59">
        <f>INDEX(PlantAccounts[],MATCH($C20,PlantAccounts[Power Plan Plant Account '#],0),12)*(INDEX(CurWIPHelper[],1,MATCH(AQ$4,CurWIPHelper[#Headers],0)))*(INDEX(PlantAccounts[],MATCH($C20,PlantAccounts[Power Plan Plant Account '#],0),7)/12)*0.5</f>
        <v>0</v>
      </c>
      <c r="CT20" s="59">
        <f>INDEX(PlantAccounts[],MATCH($C20,PlantAccounts[Power Plan Plant Account '#],0),12)*(INDEX(CurWIPHelper[],1,MATCH(AR$4,CurWIPHelper[#Headers],0)))*(INDEX(PlantAccounts[],MATCH($C20,PlantAccounts[Power Plan Plant Account '#],0),7)/12)*0.5</f>
        <v>0</v>
      </c>
      <c r="CU20" s="59">
        <f>INDEX(PlantAccounts[],MATCH($C20,PlantAccounts[Power Plan Plant Account '#],0),12)*(INDEX(CurWIPHelper[],1,MATCH(AS$4,CurWIPHelper[#Headers],0)))*(INDEX(PlantAccounts[],MATCH($C20,PlantAccounts[Power Plan Plant Account '#],0),7)/12)*0.5</f>
        <v>0</v>
      </c>
      <c r="CV20" s="59">
        <f>INDEX(PlantAccounts[],MATCH($C20,PlantAccounts[Power Plan Plant Account '#],0),12)*(INDEX(CurWIPHelper[],1,MATCH(AT$4,CurWIPHelper[#Headers],0)))*(INDEX(PlantAccounts[],MATCH($C20,PlantAccounts[Power Plan Plant Account '#],0),7)/12)*0.5</f>
        <v>0</v>
      </c>
      <c r="CW20" s="59">
        <f>INDEX(PlantAccounts[],MATCH($C20,PlantAccounts[Power Plan Plant Account '#],0),12)*(INDEX(CurWIPHelper[],1,MATCH(AU$4,CurWIPHelper[#Headers],0)))*(INDEX(PlantAccounts[],MATCH($C20,PlantAccounts[Power Plan Plant Account '#],0),7)/12)*0.5</f>
        <v>0</v>
      </c>
      <c r="CX20" s="59">
        <f>INDEX(PlantAccounts[],MATCH($C20,PlantAccounts[Power Plan Plant Account '#],0),12)*(INDEX(CurWIPHelper[],1,MATCH(AV$4,CurWIPHelper[#Headers],0)))*(INDEX(PlantAccounts[],MATCH($C20,PlantAccounts[Power Plan Plant Account '#],0),7)/12)*0.5</f>
        <v>0</v>
      </c>
      <c r="CY20" s="59">
        <f>INDEX(PlantAccounts[],MATCH($C20,PlantAccounts[Power Plan Plant Account '#],0),12)*(INDEX(CurWIPHelper[],1,MATCH(AW$4,CurWIPHelper[#Headers],0)))*(INDEX(PlantAccounts[],MATCH($C20,PlantAccounts[Power Plan Plant Account '#],0),7)/12)*0.5</f>
        <v>0</v>
      </c>
      <c r="CZ20" s="59">
        <f>INDEX(PlantAccounts[],MATCH($C20,PlantAccounts[Power Plan Plant Account '#],0),12)*(INDEX(CurWIPHelper[],1,MATCH(AX$4,CurWIPHelper[#Headers],0)))*(INDEX(PlantAccounts[],MATCH($C20,PlantAccounts[Power Plan Plant Account '#],0),7)/12)*0.5</f>
        <v>0</v>
      </c>
      <c r="DA20" s="59">
        <f>INDEX(PlantAccounts[],MATCH($C20,PlantAccounts[Power Plan Plant Account '#],0),12)*(INDEX(CurWIPHelper[],1,MATCH(AY$4,CurWIPHelper[#Headers],0)))*(INDEX(PlantAccounts[],MATCH($C20,PlantAccounts[Power Plan Plant Account '#],0),7)/12)*0.5</f>
        <v>0</v>
      </c>
      <c r="DB20" s="59">
        <f>INDEX(PlantAccounts[],MATCH($C20,PlantAccounts[Power Plan Plant Account '#],0),12)*(INDEX(CurWIPHelper[],1,MATCH(AZ$4,CurWIPHelper[#Headers],0)))*(INDEX(PlantAccounts[],MATCH($C20,PlantAccounts[Power Plan Plant Account '#],0),7)/12)*0.5</f>
        <v>0</v>
      </c>
      <c r="DC20" s="59">
        <f t="shared" si="4"/>
        <v>0</v>
      </c>
      <c r="DE20" s="59">
        <f t="shared" si="5"/>
        <v>497762.80858322466</v>
      </c>
    </row>
    <row r="21" spans="1:109">
      <c r="A21" t="s">
        <v>58</v>
      </c>
      <c r="B21" t="s">
        <v>70</v>
      </c>
      <c r="C21">
        <v>45200</v>
      </c>
      <c r="D21">
        <v>45200</v>
      </c>
      <c r="E21" s="130"/>
      <c r="F21" s="113">
        <f>INDEX(PlantAccounts[],MATCH($C21,PlantAccounts[Power Plan Plant Account '#],0),8)</f>
        <v>81130460.585661113</v>
      </c>
      <c r="G21" s="7">
        <f>INDEX(PlantAccounts[],MATCH($C21,PlantAccounts[Power Plan Plant Account '#],0),14)</f>
        <v>151095.57996210642</v>
      </c>
      <c r="H21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4998782.7784540113</v>
      </c>
      <c r="I21" s="146">
        <v>151095.57996210677</v>
      </c>
      <c r="J21" s="7">
        <f t="shared" si="0"/>
        <v>4998782.7784540113</v>
      </c>
      <c r="K21" s="7">
        <v>-218204.00666666668</v>
      </c>
      <c r="L21" s="7">
        <f>INDEX(PlantAccounts[],MATCH($C21,PlantAccounts[Power Plan Plant Account '#],0),11)</f>
        <v>0</v>
      </c>
      <c r="M21" s="7">
        <f t="shared" si="1"/>
        <v>-218204.00666666668</v>
      </c>
      <c r="O21" s="35">
        <f>INDEX(CurCloseProf[],MATCH(PlantAccountsQuery[[#This Row],[Reg/Unreg]],CurCloseProf[R/NR],0),MATCH(O$9,CurCloseProf[#Headers],0))*($J21+$M21)</f>
        <v>192788.4712505377</v>
      </c>
      <c r="P21" s="35">
        <f>INDEX(CurCloseProf[],MATCH(PlantAccountsQuery[[#This Row],[Reg/Unreg]],CurCloseProf[R/NR],0),MATCH(P$9,CurCloseProf[#Headers],0))*($J21+$M21)</f>
        <v>152030.11056998675</v>
      </c>
      <c r="Q21" s="35">
        <f>INDEX(CurCloseProf[],MATCH(PlantAccountsQuery[[#This Row],[Reg/Unreg]],CurCloseProf[R/NR],0),MATCH(Q$9,CurCloseProf[#Headers],0))*($J21+$M21)</f>
        <v>206285.5137463928</v>
      </c>
      <c r="R21" s="35">
        <f>INDEX(CurCloseProf[],MATCH(PlantAccountsQuery[[#This Row],[Reg/Unreg]],CurCloseProf[R/NR],0),MATCH(R$9,CurCloseProf[#Headers],0))*($J21+$M21)</f>
        <v>56725.625942300336</v>
      </c>
      <c r="S21" s="35">
        <f>INDEX(CurCloseProf[],MATCH(PlantAccountsQuery[[#This Row],[Reg/Unreg]],CurCloseProf[R/NR],0),MATCH(S$9,CurCloseProf[#Headers],0))*($J21+$M21)</f>
        <v>165702.23625408261</v>
      </c>
      <c r="T21" s="35">
        <f>INDEX(CurCloseProf[],MATCH(PlantAccountsQuery[[#This Row],[Reg/Unreg]],CurCloseProf[R/NR],0),MATCH(T$9,CurCloseProf[#Headers],0))*($J21+$M21)</f>
        <v>288209.95934846776</v>
      </c>
      <c r="U21" s="35">
        <f>INDEX(CurCloseProf[],MATCH(PlantAccountsQuery[[#This Row],[Reg/Unreg]],CurCloseProf[R/NR],0),MATCH(U$9,CurCloseProf[#Headers],0))*($J21+$M21)</f>
        <v>241103.66542476256</v>
      </c>
      <c r="V21" s="35">
        <f>INDEX(CurCloseProf[],MATCH(PlantAccountsQuery[[#This Row],[Reg/Unreg]],CurCloseProf[R/NR],0),MATCH(V$9,CurCloseProf[#Headers],0))*($J21+$M21)</f>
        <v>139212.33452444771</v>
      </c>
      <c r="W21" s="35">
        <f>INDEX(CurCloseProf[],MATCH(PlantAccountsQuery[[#This Row],[Reg/Unreg]],CurCloseProf[R/NR],0),MATCH(W$9,CurCloseProf[#Headers],0))*($J21+$M21)</f>
        <v>291504.2123875278</v>
      </c>
      <c r="X21" s="35">
        <f>INDEX(CurCloseProf[],MATCH(PlantAccountsQuery[[#This Row],[Reg/Unreg]],CurCloseProf[R/NR],0),MATCH(X$9,CurCloseProf[#Headers],0))*($J21+$M21)</f>
        <v>587063.96341141802</v>
      </c>
      <c r="Y21" s="35">
        <f>INDEX(CurCloseProf[],MATCH(PlantAccountsQuery[[#This Row],[Reg/Unreg]],CurCloseProf[R/NR],0),MATCH(Y$9,CurCloseProf[#Headers],0))*($J21+$M21)</f>
        <v>521141.36224011739</v>
      </c>
      <c r="Z21" s="35">
        <f>INDEX(CurCloseProf[],MATCH(PlantAccountsQuery[[#This Row],[Reg/Unreg]],CurCloseProf[R/NR],0),MATCH(Z$9,CurCloseProf[#Headers],0))*($J21+$M21)</f>
        <v>1938811.3166873031</v>
      </c>
      <c r="AB21" s="59">
        <f>IF(INDEX(CurWIPHelper[],1,MATCH(AO$4,$AB$9:$AM$9,0))=0,0,($F21+$O21))</f>
        <v>81323249.056911647</v>
      </c>
      <c r="AC21" s="59">
        <f>IF(INDEX(CurWIPHelper[],1,MATCH(AP$4,$AB$9:$AM$9,0))=0,0,($F21+SUM($O21:P21)))</f>
        <v>81475279.167481631</v>
      </c>
      <c r="AD21" s="59">
        <f>IF(INDEX(CurWIPHelper[],1,MATCH(AQ$4,$AB$9:$AM$9,0))=0,0,($F21+SUM($O21:Q21)))</f>
        <v>81681564.681228027</v>
      </c>
      <c r="AE21" s="59">
        <f>IF(INDEX(CurWIPHelper[],1,MATCH(AR$4,$AB$9:$AM$9,0))=0,0,($F21+SUM($O21:R21)))</f>
        <v>81738290.307170331</v>
      </c>
      <c r="AF21" s="59">
        <f>IF(INDEX(CurWIPHelper[],1,MATCH(AS$4,$AB$9:$AM$9,0))=0,0,($F21+SUM($O21:S21)))</f>
        <v>81903992.543424413</v>
      </c>
      <c r="AG21" s="59">
        <f>IF(INDEX(CurWIPHelper[],1,MATCH(AT$4,$AB$9:$AM$9,0))=0,0,($F21+SUM($O21:T21)))</f>
        <v>82192202.502772883</v>
      </c>
      <c r="AH21" s="59">
        <f>IF(INDEX(CurWIPHelper[],1,MATCH(AU$4,$AB$9:$AM$9,0))=0,0,($F21+SUM($O21:U21)))</f>
        <v>82433306.168197647</v>
      </c>
      <c r="AI21" s="59">
        <f>IF(INDEX(CurWIPHelper[],1,MATCH(AV$4,$AB$9:$AM$9,0))=0,0,($F21+SUM($O21:V21)))</f>
        <v>82572518.502722085</v>
      </c>
      <c r="AJ21" s="59">
        <f>IF(INDEX(CurWIPHelper[],1,MATCH(AW$4,$AB$9:$AM$9,0))=0,0,($F21+SUM($O21:W21)))</f>
        <v>82864022.715109617</v>
      </c>
      <c r="AK21" s="59">
        <f>IF(INDEX(CurWIPHelper[],1,MATCH(AX$4,$AB$9:$AM$9,0))=0,0,($F21+SUM($O21:X21)))</f>
        <v>83451086.678521037</v>
      </c>
      <c r="AL21" s="59">
        <f>IF(INDEX(CurWIPHelper[],1,MATCH(AY$4,$AB$9:$AM$9,0))=0,0,($F21+SUM($O21:Y21)))</f>
        <v>83972228.040761158</v>
      </c>
      <c r="AM21" s="59">
        <f>IF(INDEX(CurWIPHelper[],1,MATCH(AZ$4,$AB$9:$AM$9,0))=0,0,($F21+SUM($O21:Z21)))</f>
        <v>85911039.357448459</v>
      </c>
      <c r="AO21" s="35">
        <f>IF(INDEX(CurWIPHelper[],1,MATCH(AO$4,CurWIPHelper[#Headers],0))=0,0,
     IF(AB21&gt;0,
        (IF(
             ((INDEX(PlantAccounts[],MATCH($C21,PlantAccounts[Power Plan Plant Account '#],0),7)/12)
                   *(AB21)
                   *(INDEX(CurWIPHelper[],1,MATCH(AO$4,CurWIPHelper[#Headers],0)))
                   +(INDEX(PlantAccounts[],MATCH($C21,PlantAccounts[Power Plan Plant Account '#],0),9))
                   )&gt;AB21,
              IF((INDEX(PlantAccounts[],MATCH($C21,PlantAccounts[Power Plan Plant Account '#],0),7))=0,0,AB21-(INDEX(PlantAccounts[],MATCH($C21,PlantAccounts[Power Plan Plant Account '#],0),9))),
             (INDEX(PlantAccounts[],MATCH($C21,PlantAccounts[Power Plan Plant Account '#],0),7)/12)*AB21*(INDEX(CurWIPHelper[],1,MATCH(AO$4,CurWIPHelper[#Headers],0))))
        ),
          IF(AB21=0,0,IF(
              ((INDEX(PlantAccounts[],MATCH($C21,PlantAccounts[Power Plan Plant Account '#],0),7)/12)
              *(AB21)
              *(INDEX(CurWIPHelper[],1,MATCH(AO$4,CurWIPHelper[#Headers],0)))
              +(INDEX(PlantAccounts[],MATCH($C21,PlantAccounts[Power Plan Plant Account '#],0),9))
              )&gt;AB21,
         (INDEX(PlantAccounts[],MATCH($C21,PlantAccounts[Power Plan Plant Account '#],0),7)/12)*AB21*(INDEX(CurWIPHelper[],1,MATCH(AO$4,CurWIPHelper[#Headers],0))),
         AB21-(INDEX(PlantAccounts[],MATCH($C21,PlantAccounts[Power Plan Plant Account '#],0),9))
    ))
)
)</f>
        <v>266974.76640404924</v>
      </c>
      <c r="AP21" s="35">
        <f>IF(INDEX(CurWIPHelper[],1,MATCH(AP$4,CurWIPHelper[#Headers],0))=0,0,
     IF(AC21&gt;0,
        (IF(
             ((INDEX(PlantAccounts[],MATCH($C21,PlantAccounts[Power Plan Plant Account '#],0),7)/12)
                   *(AC21)
                   *(INDEX(CurWIPHelper[],1,MATCH(AP$4,CurWIPHelper[#Headers],0)))
                   +(INDEX(PlantAccounts[],MATCH($C21,PlantAccounts[Power Plan Plant Account '#],0),9))
                   +(SUM($AO21:AO21))
                    )&gt;AC21,
              IF((INDEX(PlantAccounts[],MATCH($C21,PlantAccounts[Power Plan Plant Account '#],0),7))=0,0,AC21-(INDEX(PlantAccounts[],MATCH($C21,PlantAccounts[Power Plan Plant Account '#],0),9))-SUM($AO21:AO21)),
             (INDEX(PlantAccounts[],MATCH($C21,PlantAccounts[Power Plan Plant Account '#],0),7)/12)*AC21*(INDEX(CurWIPHelper[],1,MATCH(AP$4,CurWIPHelper[#Headers],0))))
        ),
        IF(AC21=0,0,IF(
              ((INDEX(PlantAccounts[],MATCH($C21,PlantAccounts[Power Plan Plant Account '#],0),7)/12)
              *(AC21)
              *(INDEX(CurWIPHelper[],1,MATCH(AP$4,CurWIPHelper[#Headers],0)))
              +(INDEX(PlantAccounts[],MATCH($C21,PlantAccounts[Power Plan Plant Account '#],0),9))
              +(SUM($AO21:AO21))
              )&gt;AC21,
         (INDEX(PlantAccounts[],MATCH($C21,PlantAccounts[Power Plan Plant Account '#],0),7)/12)*AC21*(INDEX(CurWIPHelper[],1,MATCH(AP$4,CurWIPHelper[#Headers],0))),
         AC21-(INDEX(PlantAccounts[],MATCH($C21,PlantAccounts[Power Plan Plant Account '#],0),9))-(SUM($AO21:AO21))
    ))
)
)</f>
        <v>267473.86357154429</v>
      </c>
      <c r="AQ21" s="35">
        <f>IF(INDEX(CurWIPHelper[],1,MATCH(AQ$4,CurWIPHelper[#Headers],0))=0,0,
     IF(AD21&gt;0,
        (IF(
             ((INDEX(PlantAccounts[],MATCH($C21,PlantAccounts[Power Plan Plant Account '#],0),7)/12)
                   *(AD21)
                   *(INDEX(CurWIPHelper[],1,MATCH(AQ$4,CurWIPHelper[#Headers],0)))
                   +(INDEX(PlantAccounts[],MATCH($C21,PlantAccounts[Power Plan Plant Account '#],0),9))
                   +(SUM($AO21:AP21))
                    )&gt;AD21,
              IF((INDEX(PlantAccounts[],MATCH($C21,PlantAccounts[Power Plan Plant Account '#],0),7))=0,0,AD21-(INDEX(PlantAccounts[],MATCH($C21,PlantAccounts[Power Plan Plant Account '#],0),9))-SUM($AO21:AP21)),
             (INDEX(PlantAccounts[],MATCH($C21,PlantAccounts[Power Plan Plant Account '#],0),7)/12)*AD21*(INDEX(CurWIPHelper[],1,MATCH(AQ$4,CurWIPHelper[#Headers],0))))
        ),
        IF(AD21=0,0,IF(
              ((INDEX(PlantAccounts[],MATCH($C21,PlantAccounts[Power Plan Plant Account '#],0),7)/12)
              *(AD21)
              *(INDEX(CurWIPHelper[],1,MATCH(AQ$4,CurWIPHelper[#Headers],0)))
              +(INDEX(PlantAccounts[],MATCH($C21,PlantAccounts[Power Plan Plant Account '#],0),9))
              +(SUM($AO21:AP21))
              )&gt;AD21,
         (INDEX(PlantAccounts[],MATCH($C21,PlantAccounts[Power Plan Plant Account '#],0),7)/12)*AD21*(INDEX(CurWIPHelper[],1,MATCH(AQ$4,CurWIPHelper[#Headers],0))),
         AD21-(INDEX(PlantAccounts[],MATCH($C21,PlantAccounts[Power Plan Plant Account '#],0),9))-(SUM($AO21:AP21))
    ))
)
)</f>
        <v>268151.07491619239</v>
      </c>
      <c r="AR21" s="35">
        <f>IF(INDEX(CurWIPHelper[],1,MATCH(AR$4,CurWIPHelper[#Headers],0))=0,0,
     IF(AE21&gt;0,
        (IF(
             ((INDEX(PlantAccounts[],MATCH($C21,PlantAccounts[Power Plan Plant Account '#],0),7)/12)
                   *(AE21)
                   *(INDEX(CurWIPHelper[],1,MATCH(AR$4,CurWIPHelper[#Headers],0)))
                   +(INDEX(PlantAccounts[],MATCH($C21,PlantAccounts[Power Plan Plant Account '#],0),9))
                   +(SUM($AO21:AQ21))
                    )&gt;AE21,
              IF((INDEX(PlantAccounts[],MATCH($C21,PlantAccounts[Power Plan Plant Account '#],0),7))=0,0,AE21-(INDEX(PlantAccounts[],MATCH($C21,PlantAccounts[Power Plan Plant Account '#],0),9))-SUM($AO21:AQ21)),
             (INDEX(PlantAccounts[],MATCH($C21,PlantAccounts[Power Plan Plant Account '#],0),7)/12)*AE21*(INDEX(CurWIPHelper[],1,MATCH(AR$4,CurWIPHelper[#Headers],0))))
        ),
        IF(AE21=0,0,IF(
              ((INDEX(PlantAccounts[],MATCH($C21,PlantAccounts[Power Plan Plant Account '#],0),7)/12)
              *(AE21)
              *(INDEX(CurWIPHelper[],1,MATCH(AR$4,CurWIPHelper[#Headers],0)))
              +(INDEX(PlantAccounts[],MATCH($C21,PlantAccounts[Power Plan Plant Account '#],0),9))
              +(SUM($AO21:AQ21))
              )&gt;AE21,
         (INDEX(PlantAccounts[],MATCH($C21,PlantAccounts[Power Plan Plant Account '#],0),7)/12)*AE21*(INDEX(CurWIPHelper[],1,MATCH(AR$4,CurWIPHelper[#Headers],0))),
         AE21-(INDEX(PlantAccounts[],MATCH($C21,PlantAccounts[Power Plan Plant Account '#],0),9))-(SUM($AO21:AQ21))
    ))
)
)</f>
        <v>268337.29854732734</v>
      </c>
      <c r="AS21" s="35">
        <f>IF(INDEX(CurWIPHelper[],1,MATCH(AS$4,CurWIPHelper[#Headers],0))=0,0,
     IF(AF21&gt;0,
        (IF(
             ((INDEX(PlantAccounts[],MATCH($C21,PlantAccounts[Power Plan Plant Account '#],0),7)/12)
                   *(AF21)
                   *(INDEX(CurWIPHelper[],1,MATCH(AS$4,CurWIPHelper[#Headers],0)))
                   +(INDEX(PlantAccounts[],MATCH($C21,PlantAccounts[Power Plan Plant Account '#],0),9))
                   +(SUM($AO21:AR21))
                    )&gt;AF21,
              IF((INDEX(PlantAccounts[],MATCH($C21,PlantAccounts[Power Plan Plant Account '#],0),7))=0,0,AF21-(INDEX(PlantAccounts[],MATCH($C21,PlantAccounts[Power Plan Plant Account '#],0),9))-SUM($AO21:AR21)),
             (INDEX(PlantAccounts[],MATCH($C21,PlantAccounts[Power Plan Plant Account '#],0),7)/12)*AF21*(INDEX(CurWIPHelper[],1,MATCH(AS$4,CurWIPHelper[#Headers],0))))
        ),
        IF(AF21=0,0,IF(
              ((INDEX(PlantAccounts[],MATCH($C21,PlantAccounts[Power Plan Plant Account '#],0),7)/12)
              *(AF21)
              *(INDEX(CurWIPHelper[],1,MATCH(AS$4,CurWIPHelper[#Headers],0)))
              +(INDEX(PlantAccounts[],MATCH($C21,PlantAccounts[Power Plan Plant Account '#],0),9))
              +(SUM($AO21:AR21))
              )&gt;AF21,
         (INDEX(PlantAccounts[],MATCH($C21,PlantAccounts[Power Plan Plant Account '#],0),7)/12)*AF21*(INDEX(CurWIPHelper[],1,MATCH(AS$4,CurWIPHelper[#Headers],0))),
         AF21-(INDEX(PlantAccounts[],MATCH($C21,PlantAccounts[Power Plan Plant Account '#],0),9))-(SUM($AO21:AR21))
    ))
)
)</f>
        <v>268881.27971297904</v>
      </c>
      <c r="AT21" s="35">
        <f>IF(INDEX(CurWIPHelper[],1,MATCH(AT$4,CurWIPHelper[#Headers],0))=0,0,
     IF(AG21&gt;0,
        (IF(
             ((INDEX(PlantAccounts[],MATCH($C21,PlantAccounts[Power Plan Plant Account '#],0),7)/12)
                   *(AG21)
                   *(INDEX(CurWIPHelper[],1,MATCH(AT$4,CurWIPHelper[#Headers],0)))
                   +(INDEX(PlantAccounts[],MATCH($C21,PlantAccounts[Power Plan Plant Account '#],0),9))
                   +(SUM($AO21:AS21))
                    )&gt;AG21,
              IF((INDEX(PlantAccounts[],MATCH($C21,PlantAccounts[Power Plan Plant Account '#],0),7))=0,0,AG21-(INDEX(PlantAccounts[],MATCH($C21,PlantAccounts[Power Plan Plant Account '#],0),9))-SUM($AO21:AS21)),
             (INDEX(PlantAccounts[],MATCH($C21,PlantAccounts[Power Plan Plant Account '#],0),7)/12)*AG21*(INDEX(CurWIPHelper[],1,MATCH(AT$4,CurWIPHelper[#Headers],0))))
        ),
        IF(AG21=0,0,IF(
              ((INDEX(PlantAccounts[],MATCH($C21,PlantAccounts[Power Plan Plant Account '#],0),7)/12)
              *(AG21)
              *(INDEX(CurWIPHelper[],1,MATCH(AT$4,CurWIPHelper[#Headers],0)))
              +(INDEX(PlantAccounts[],MATCH($C21,PlantAccounts[Power Plan Plant Account '#],0),9))
              +(SUM($AO21:AS21))
              )&gt;AG21,
         (INDEX(PlantAccounts[],MATCH($C21,PlantAccounts[Power Plan Plant Account '#],0),7)/12)*AG21*(INDEX(CurWIPHelper[],1,MATCH(AT$4,CurWIPHelper[#Headers],0))),
         AG21-(INDEX(PlantAccounts[],MATCH($C21,PlantAccounts[Power Plan Plant Account '#],0),9))-(SUM($AO21:AS21))
    ))
)
)</f>
        <v>269827.43948235241</v>
      </c>
      <c r="AU21" s="35">
        <f>IF(INDEX(CurWIPHelper[],1,MATCH(AU$4,CurWIPHelper[#Headers],0))=0,0,
     IF(AH21&gt;0,
        (IF(
             ((INDEX(PlantAccounts[],MATCH($C21,PlantAccounts[Power Plan Plant Account '#],0),7)/12)
                   *(AH21)
                   *(INDEX(CurWIPHelper[],1,MATCH(AU$4,CurWIPHelper[#Headers],0)))
                   +(INDEX(PlantAccounts[],MATCH($C21,PlantAccounts[Power Plan Plant Account '#],0),9))
                   +(SUM($AO21:AT21))
                    )&gt;AH21,
              IF((INDEX(PlantAccounts[],MATCH($C21,PlantAccounts[Power Plan Plant Account '#],0),7))=0,0,AH21-(INDEX(PlantAccounts[],MATCH($C21,PlantAccounts[Power Plan Plant Account '#],0),9))-SUM($AO21:AT21)),
             (INDEX(PlantAccounts[],MATCH($C21,PlantAccounts[Power Plan Plant Account '#],0),7)/12)*AH21*(INDEX(CurWIPHelper[],1,MATCH(AU$4,CurWIPHelper[#Headers],0))))
        ),
        IF(AH21=0,0,IF(
              ((INDEX(PlantAccounts[],MATCH($C21,PlantAccounts[Power Plan Plant Account '#],0),7)/12)
              *(AH21)
              *(INDEX(CurWIPHelper[],1,MATCH(AU$4,CurWIPHelper[#Headers],0)))
              +(INDEX(PlantAccounts[],MATCH($C21,PlantAccounts[Power Plan Plant Account '#],0),9))
              +(SUM($AO21:AT21))
              )&gt;AH21,
         (INDEX(PlantAccounts[],MATCH($C21,PlantAccounts[Power Plan Plant Account '#],0),7)/12)*AH21*(INDEX(CurWIPHelper[],1,MATCH(AU$4,CurWIPHelper[#Headers],0))),
         AH21-(INDEX(PlantAccounts[],MATCH($C21,PlantAccounts[Power Plan Plant Account '#],0),9))-(SUM($AO21:AT21))
    ))
)
)</f>
        <v>270618.95476860087</v>
      </c>
      <c r="AV21" s="35">
        <f>IF(INDEX(CurWIPHelper[],1,MATCH(AV$4,CurWIPHelper[#Headers],0))=0,0,
     IF(AI21&gt;0,
        (IF(
             ((INDEX(PlantAccounts[],MATCH($C21,PlantAccounts[Power Plan Plant Account '#],0),7)/12)
                   *(AI21)
                   *(INDEX(CurWIPHelper[],1,MATCH(AV$4,CurWIPHelper[#Headers],0)))
                   +(INDEX(PlantAccounts[],MATCH($C21,PlantAccounts[Power Plan Plant Account '#],0),9))
                   +(SUM($AO21:AU21))
                    )&gt;AI21,
              IF((INDEX(PlantAccounts[],MATCH($C21,PlantAccounts[Power Plan Plant Account '#],0),7))=0,0,AI21-(INDEX(PlantAccounts[],MATCH($C21,PlantAccounts[Power Plan Plant Account '#],0),9))-SUM($AO21:AU21)),
             (INDEX(PlantAccounts[],MATCH($C21,PlantAccounts[Power Plan Plant Account '#],0),7)/12)*AI21*(INDEX(CurWIPHelper[],1,MATCH(AV$4,CurWIPHelper[#Headers],0))))
        ),
        IF(AI21=0,0,IF(
              ((INDEX(PlantAccounts[],MATCH($C21,PlantAccounts[Power Plan Plant Account '#],0),7)/12)
              *(AI21)
              *(INDEX(CurWIPHelper[],1,MATCH(AV$4,CurWIPHelper[#Headers],0)))
              +(INDEX(PlantAccounts[],MATCH($C21,PlantAccounts[Power Plan Plant Account '#],0),9))
              +(SUM($AO21:AU21))
              )&gt;AI21,
         (INDEX(PlantAccounts[],MATCH($C21,PlantAccounts[Power Plan Plant Account '#],0),7)/12)*AI21*(INDEX(CurWIPHelper[],1,MATCH(AV$4,CurWIPHelper[#Headers],0))),
         AI21-(INDEX(PlantAccounts[],MATCH($C21,PlantAccounts[Power Plan Plant Account '#],0),9))-(SUM($AO21:AU21))
    ))
)
)</f>
        <v>271075.97266841715</v>
      </c>
      <c r="AW21" s="35">
        <f>IF(INDEX(CurWIPHelper[],1,MATCH(AW$4,CurWIPHelper[#Headers],0))=0,0,
     IF(AJ21&gt;0,
        (IF(
             ((INDEX(PlantAccounts[],MATCH($C21,PlantAccounts[Power Plan Plant Account '#],0),7)/12)
                   *(AJ21)
                   *(INDEX(CurWIPHelper[],1,MATCH(AW$4,CurWIPHelper[#Headers],0)))
                   +(INDEX(PlantAccounts[],MATCH($C21,PlantAccounts[Power Plan Plant Account '#],0),9))
                   +(SUM($AO21:AV21))
                    )&gt;AJ21,
              IF((INDEX(PlantAccounts[],MATCH($C21,PlantAccounts[Power Plan Plant Account '#],0),7))=0,0,AJ21-(INDEX(PlantAccounts[],MATCH($C21,PlantAccounts[Power Plan Plant Account '#],0),9))-SUM($AO21:AV21)),
             (INDEX(PlantAccounts[],MATCH($C21,PlantAccounts[Power Plan Plant Account '#],0),7)/12)*AJ21*(INDEX(CurWIPHelper[],1,MATCH(AW$4,CurWIPHelper[#Headers],0))))
        ),
        IF(AJ21=0,0,IF(
              ((INDEX(PlantAccounts[],MATCH($C21,PlantAccounts[Power Plan Plant Account '#],0),7)/12)
              *(AJ21)
              *(INDEX(CurWIPHelper[],1,MATCH(AW$4,CurWIPHelper[#Headers],0)))
              +(INDEX(PlantAccounts[],MATCH($C21,PlantAccounts[Power Plan Plant Account '#],0),9))
              +(SUM($AO21:AV21))
              )&gt;AJ21,
         (INDEX(PlantAccounts[],MATCH($C21,PlantAccounts[Power Plan Plant Account '#],0),7)/12)*AJ21*(INDEX(CurWIPHelper[],1,MATCH(AW$4,CurWIPHelper[#Headers],0))),
         AJ21-(INDEX(PlantAccounts[],MATCH($C21,PlantAccounts[Power Plan Plant Account '#],0),9))-(SUM($AO21:AV21))
    ))
)
)</f>
        <v>272032.94708730065</v>
      </c>
      <c r="AX21" s="35">
        <f>IF(INDEX(CurWIPHelper[],1,MATCH(AX$4,CurWIPHelper[#Headers],0))=0,0,
     IF(AK21&gt;0,
        (IF(
             ((INDEX(PlantAccounts[],MATCH($C21,PlantAccounts[Power Plan Plant Account '#],0),7)/12)
                   *(AK21)
                   *(INDEX(CurWIPHelper[],1,MATCH(AX$4,CurWIPHelper[#Headers],0)))
                   +(INDEX(PlantAccounts[],MATCH($C21,PlantAccounts[Power Plan Plant Account '#],0),9))
                   +(SUM($AO21:AW21))
                    )&gt;AK21,
              IF((INDEX(PlantAccounts[],MATCH($C21,PlantAccounts[Power Plan Plant Account '#],0),7))=0,0,AK21-(INDEX(PlantAccounts[],MATCH($C21,PlantAccounts[Power Plan Plant Account '#],0),9))-SUM($AO21:AW21)),
             (INDEX(PlantAccounts[],MATCH($C21,PlantAccounts[Power Plan Plant Account '#],0),7)/12)*AK21*(INDEX(CurWIPHelper[],1,MATCH(AX$4,CurWIPHelper[#Headers],0))))
        ),
        IF(AK21=0,0,IF(
              ((INDEX(PlantAccounts[],MATCH($C21,PlantAccounts[Power Plan Plant Account '#],0),7)/12)
              *(AK21)
              *(INDEX(CurWIPHelper[],1,MATCH(AX$4,CurWIPHelper[#Headers],0)))
              +(INDEX(PlantAccounts[],MATCH($C21,PlantAccounts[Power Plan Plant Account '#],0),9))
              +(SUM($AO21:AW21))
              )&gt;AK21,
         (INDEX(PlantAccounts[],MATCH($C21,PlantAccounts[Power Plan Plant Account '#],0),7)/12)*AK21*(INDEX(CurWIPHelper[],1,MATCH(AX$4,CurWIPHelper[#Headers],0))),
         AK21-(INDEX(PlantAccounts[],MATCH($C21,PlantAccounts[Power Plan Plant Account '#],0),9))-(SUM($AO21:AW21))
    ))
)
)</f>
        <v>273960.20978663419</v>
      </c>
      <c r="AY21" s="35">
        <f>IF(INDEX(CurWIPHelper[],1,MATCH(AY$4,CurWIPHelper[#Headers],0))=0,0,
     IF(AL21&gt;0,
        (IF(
             ((INDEX(PlantAccounts[],MATCH($C21,PlantAccounts[Power Plan Plant Account '#],0),7)/12)
                   *(AL21)
                   *(INDEX(CurWIPHelper[],1,MATCH(AY$4,CurWIPHelper[#Headers],0)))
                   +(INDEX(PlantAccounts[],MATCH($C21,PlantAccounts[Power Plan Plant Account '#],0),9))
                   +(SUM($AO21:AX21))
                    )&gt;AL21,
              IF((INDEX(PlantAccounts[],MATCH($C21,PlantAccounts[Power Plan Plant Account '#],0),7))=0,0,AL21-(INDEX(PlantAccounts[],MATCH($C21,PlantAccounts[Power Plan Plant Account '#],0),9))-SUM($AO21:AX21)),
             (INDEX(PlantAccounts[],MATCH($C21,PlantAccounts[Power Plan Plant Account '#],0),7)/12)*AL21*(INDEX(CurWIPHelper[],1,MATCH(AY$4,CurWIPHelper[#Headers],0))))
        ),
        IF(AL21=0,0,IF(
              ((INDEX(PlantAccounts[],MATCH($C21,PlantAccounts[Power Plan Plant Account '#],0),7)/12)
              *(AL21)
              *(INDEX(CurWIPHelper[],1,MATCH(AY$4,CurWIPHelper[#Headers],0)))
              +(INDEX(PlantAccounts[],MATCH($C21,PlantAccounts[Power Plan Plant Account '#],0),9))
              +(SUM($AO21:AX21))
              )&gt;AL21,
         (INDEX(PlantAccounts[],MATCH($C21,PlantAccounts[Power Plan Plant Account '#],0),7)/12)*AL21*(INDEX(CurWIPHelper[],1,MATCH(AY$4,CurWIPHelper[#Headers],0))),
         AL21-(INDEX(PlantAccounts[],MATCH($C21,PlantAccounts[Power Plan Plant Account '#],0),9))-(SUM($AO21:AX21))
    ))
)
)</f>
        <v>275671.05625503068</v>
      </c>
      <c r="AZ21" s="35">
        <f>IF(INDEX(CurWIPHelper[],1,MATCH(AZ$4,CurWIPHelper[#Headers],0))=0,0,
     IF(AM21&gt;0,
        (IF(
             ((INDEX(PlantAccounts[],MATCH($C21,PlantAccounts[Power Plan Plant Account '#],0),7)/12)
                   *(AM21)
                   *(INDEX(CurWIPHelper[],1,MATCH(AZ$4,CurWIPHelper[#Headers],0)))
                   +(INDEX(PlantAccounts[],MATCH($C21,PlantAccounts[Power Plan Plant Account '#],0),9))
                   +(SUM($AO21:AY21))
                    )&gt;AM21,
              IF((INDEX(PlantAccounts[],MATCH($C21,PlantAccounts[Power Plan Plant Account '#],0),7))=0,0,AM21-(INDEX(PlantAccounts[],MATCH($C21,PlantAccounts[Power Plan Plant Account '#],0),9))-SUM($AO21:AY21)),
             (INDEX(PlantAccounts[],MATCH($C21,PlantAccounts[Power Plan Plant Account '#],0),7)/12)*AM21*(INDEX(CurWIPHelper[],1,MATCH(AZ$4,CurWIPHelper[#Headers],0))))
        ),
        IF(AM21=0,0,IF(
              ((INDEX(PlantAccounts[],MATCH($C21,PlantAccounts[Power Plan Plant Account '#],0),7)/12)
              *(AM21)
              *(INDEX(CurWIPHelper[],1,MATCH(AZ$4,CurWIPHelper[#Headers],0)))
              +(INDEX(PlantAccounts[],MATCH($C21,PlantAccounts[Power Plan Plant Account '#],0),9))
              +(SUM($AO21:AY21))
              )&gt;AM21,
         (INDEX(PlantAccounts[],MATCH($C21,PlantAccounts[Power Plan Plant Account '#],0),7)/12)*AM21*(INDEX(CurWIPHelper[],1,MATCH(AZ$4,CurWIPHelper[#Headers],0))),
         AM21-(INDEX(PlantAccounts[],MATCH($C21,PlantAccounts[Power Plan Plant Account '#],0),9))-(SUM($AO21:AY21))
    ))
)
)</f>
        <v>282035.94826779177</v>
      </c>
      <c r="BA21" s="59">
        <f t="shared" si="2"/>
        <v>3255040.8114682199</v>
      </c>
      <c r="BC21" s="59">
        <f>INDEX(CurCloseProf[],MATCH(PlantAccountsQuery[[#This Row],[Reg/Unreg]],CurCloseProf[R/NR],0),MATCH(BC$9,CurCloseProf[#Headers],0))*($J21)</f>
        <v>201588.07876129961</v>
      </c>
      <c r="BD21" s="59">
        <f>INDEX(CurCloseProf[],MATCH(PlantAccountsQuery[[#This Row],[Reg/Unreg]],CurCloseProf[R/NR],0),MATCH(BD$9,CurCloseProf[#Headers],0))*($J21)</f>
        <v>158969.34969645442</v>
      </c>
      <c r="BE21" s="59">
        <f>INDEX(CurCloseProf[],MATCH(PlantAccountsQuery[[#This Row],[Reg/Unreg]],CurCloseProf[R/NR],0),MATCH(BE$9,CurCloseProf[#Headers],0))*($J21)</f>
        <v>215701.17820158295</v>
      </c>
      <c r="BF21" s="59">
        <f>INDEX(CurCloseProf[],MATCH(PlantAccountsQuery[[#This Row],[Reg/Unreg]],CurCloseProf[R/NR],0),MATCH(BF$9,CurCloseProf[#Headers],0))*($J21)</f>
        <v>59314.801741333729</v>
      </c>
      <c r="BG21" s="59">
        <f>INDEX(CurCloseProf[],MATCH(PlantAccountsQuery[[#This Row],[Reg/Unreg]],CurCloseProf[R/NR],0),MATCH(BG$9,CurCloseProf[#Headers],0))*($J21)</f>
        <v>173265.52379525814</v>
      </c>
      <c r="BH21" s="59">
        <f>INDEX(CurCloseProf[],MATCH(PlantAccountsQuery[[#This Row],[Reg/Unreg]],CurCloseProf[R/NR],0),MATCH(BH$9,CurCloseProf[#Headers],0))*($J21)</f>
        <v>301364.97067517374</v>
      </c>
      <c r="BI21" s="59">
        <f>INDEX(CurCloseProf[],MATCH(PlantAccountsQuery[[#This Row],[Reg/Unreg]],CurCloseProf[R/NR],0),MATCH(BI$9,CurCloseProf[#Headers],0))*($J21)</f>
        <v>252108.56427261338</v>
      </c>
      <c r="BJ21" s="59">
        <f>INDEX(CurCloseProf[],MATCH(PlantAccountsQuery[[#This Row],[Reg/Unreg]],CurCloseProf[R/NR],0),MATCH(BJ$9,CurCloseProf[#Headers],0))*($J21)</f>
        <v>145566.52104050794</v>
      </c>
      <c r="BK21" s="59">
        <f>INDEX(CurCloseProf[],MATCH(PlantAccountsQuery[[#This Row],[Reg/Unreg]],CurCloseProf[R/NR],0),MATCH(BK$9,CurCloseProf[#Headers],0))*($J21)</f>
        <v>304809.58609636605</v>
      </c>
      <c r="BL21" s="59">
        <f>INDEX(CurCloseProf[],MATCH(PlantAccountsQuery[[#This Row],[Reg/Unreg]],CurCloseProf[R/NR],0),MATCH(BL$9,CurCloseProf[#Headers],0))*($J21)</f>
        <v>613859.8212146546</v>
      </c>
      <c r="BM21" s="59">
        <f>INDEX(CurCloseProf[],MATCH(PlantAccountsQuery[[#This Row],[Reg/Unreg]],CurCloseProf[R/NR],0),MATCH(BM$9,CurCloseProf[#Headers],0))*($J21)</f>
        <v>544928.25891288219</v>
      </c>
      <c r="BN21" s="59">
        <f>INDEX(CurCloseProf[],MATCH(PlantAccountsQuery[[#This Row],[Reg/Unreg]],CurCloseProf[R/NR],0),MATCH(BN$9,CurCloseProf[#Headers],0))*($J21)</f>
        <v>2027306.1240458847</v>
      </c>
      <c r="BP21" s="59">
        <f>IF(INDEX(CurWIPHelper[],1,MATCH(AO$4,$BP$9:$CA$9,0))=0,0,$BC21)</f>
        <v>201588.07876129961</v>
      </c>
      <c r="BQ21" s="59">
        <f>IF(INDEX(CurWIPHelper[],1,MATCH(AP$4,$BP$9:$CA$9,0))=0,0,(SUM($BC21:BD21)))</f>
        <v>360557.42845775402</v>
      </c>
      <c r="BR21" s="59">
        <f>IF(INDEX(CurWIPHelper[],1,MATCH(AQ$4,$BP$9:$CA$9,0))=0,0,(SUM($BC21:BE21)))</f>
        <v>576258.60665933695</v>
      </c>
      <c r="BS21" s="59">
        <f>IF(INDEX(CurWIPHelper[],1,MATCH(AR$4,$BP$9:$CA$9,0))=0,0,(SUM($BC21:BF21)))</f>
        <v>635573.40840067063</v>
      </c>
      <c r="BT21" s="59">
        <f>IF(INDEX(CurWIPHelper[],1,MATCH(AS$4,$BP$9:$CA$9,0))=0,0,(SUM($BC21:BG21)))</f>
        <v>808838.93219592876</v>
      </c>
      <c r="BU21" s="59">
        <f>IF(INDEX(CurWIPHelper[],1,MATCH(AT$4,$BP$9:$CA$9,0))=0,0,(SUM($BC21:BH21)))</f>
        <v>1110203.9028711026</v>
      </c>
      <c r="BV21" s="59">
        <f>IF(INDEX(CurWIPHelper[],1,MATCH(AU$4,$BP$9:$CA$9,0))=0,0,(SUM($BC21:BI21)))</f>
        <v>1362312.4671437158</v>
      </c>
      <c r="BW21" s="59">
        <f>IF(INDEX(CurWIPHelper[],1,MATCH(AV$4,$BP$9:$CA$9,0))=0,0,(SUM($BC21:BJ21)))</f>
        <v>1507878.9881842239</v>
      </c>
      <c r="BX21" s="59">
        <f>IF(INDEX(CurWIPHelper[],1,MATCH(AW$4,$BP$9:$CA$9,0))=0,0,(SUM($BC21:BK21)))</f>
        <v>1812688.5742805898</v>
      </c>
      <c r="BY21" s="59">
        <f>IF(INDEX(CurWIPHelper[],1,MATCH(AX$4,$BP$9:$CA$9,0))=0,0,(SUM($BC21:BL21)))</f>
        <v>2426548.3954952443</v>
      </c>
      <c r="BZ21" s="59">
        <f>IF(INDEX(CurWIPHelper[],1,MATCH(AY$4,$BP$9:$CA$9,0))=0,0,(SUM($BC21:BM21)))</f>
        <v>2971476.6544081266</v>
      </c>
      <c r="CA21" s="59">
        <f>IF(INDEX(CurWIPHelper[],1,MATCH(AZ$4,$BP$9:$CA$9,0))=0,0,(SUM($BC21:BN21)))</f>
        <v>4998782.7784540113</v>
      </c>
      <c r="CC21" s="59">
        <f>((((INDEX(PlantAccounts[],MATCH($C21,PlantAccounts[Power Plan Plant Account '#],0),8)+(INDEX(PlantAccounts[],MATCH($C21,PlantAccounts[Power Plan Plant Account '#],0),8)+INDEX(PlantAccounts[],MATCH($C21,PlantAccounts[Power Plan Plant Account '#],0),16)+INDEX(PlantAccounts[],MATCH($C21,PlantAccounts[Power Plan Plant Account '#],0),17)))/2))/12)*(INDEX(CurWIPHelper[],1,MATCH(AO$4,CurWIPHelper[#Headers],0)))*(INDEX(PlantAccounts[],MATCH($C21,PlantAccounts[Power Plan Plant Account '#],0),7))</f>
        <v>274188.9062738049</v>
      </c>
      <c r="CD21" s="59">
        <f>((((INDEX(PlantAccounts[],MATCH($C21,PlantAccounts[Power Plan Plant Account '#],0),8)+(INDEX(PlantAccounts[],MATCH($C21,PlantAccounts[Power Plan Plant Account '#],0),8)+INDEX(PlantAccounts[],MATCH($C21,PlantAccounts[Power Plan Plant Account '#],0),16)+INDEX(PlantAccounts[],MATCH($C21,PlantAccounts[Power Plan Plant Account '#],0),17)))/2))/12)*(INDEX(CurWIPHelper[],1,MATCH(AP$4,CurWIPHelper[#Headers],0)))*(INDEX(PlantAccounts[],MATCH($C21,PlantAccounts[Power Plan Plant Account '#],0),7))</f>
        <v>274188.9062738049</v>
      </c>
      <c r="CE21" s="59">
        <f>((((INDEX(PlantAccounts[],MATCH($C21,PlantAccounts[Power Plan Plant Account '#],0),8)+(INDEX(PlantAccounts[],MATCH($C21,PlantAccounts[Power Plan Plant Account '#],0),8)+INDEX(PlantAccounts[],MATCH($C21,PlantAccounts[Power Plan Plant Account '#],0),16)+INDEX(PlantAccounts[],MATCH($C21,PlantAccounts[Power Plan Plant Account '#],0),17)))/2))/12)*(INDEX(CurWIPHelper[],1,MATCH(AQ$4,CurWIPHelper[#Headers],0)))*(INDEX(PlantAccounts[],MATCH($C21,PlantAccounts[Power Plan Plant Account '#],0),7))</f>
        <v>274188.9062738049</v>
      </c>
      <c r="CF21" s="59">
        <f>((((INDEX(PlantAccounts[],MATCH($C21,PlantAccounts[Power Plan Plant Account '#],0),8)+(INDEX(PlantAccounts[],MATCH($C21,PlantAccounts[Power Plan Plant Account '#],0),8)+INDEX(PlantAccounts[],MATCH($C21,PlantAccounts[Power Plan Plant Account '#],0),16)+INDEX(PlantAccounts[],MATCH($C21,PlantAccounts[Power Plan Plant Account '#],0),17)))/2))/12)*(INDEX(CurWIPHelper[],1,MATCH(AR$4,CurWIPHelper[#Headers],0)))*(INDEX(PlantAccounts[],MATCH($C21,PlantAccounts[Power Plan Plant Account '#],0),7))</f>
        <v>274188.9062738049</v>
      </c>
      <c r="CG21" s="59">
        <f>((((INDEX(PlantAccounts[],MATCH($C21,PlantAccounts[Power Plan Plant Account '#],0),8)+(INDEX(PlantAccounts[],MATCH($C21,PlantAccounts[Power Plan Plant Account '#],0),8)+INDEX(PlantAccounts[],MATCH($C21,PlantAccounts[Power Plan Plant Account '#],0),16)+INDEX(PlantAccounts[],MATCH($C21,PlantAccounts[Power Plan Plant Account '#],0),17)))/2))/12)*(INDEX(CurWIPHelper[],1,MATCH(AS$4,CurWIPHelper[#Headers],0)))*(INDEX(PlantAccounts[],MATCH($C21,PlantAccounts[Power Plan Plant Account '#],0),7))</f>
        <v>274188.9062738049</v>
      </c>
      <c r="CH21" s="59">
        <f>((((INDEX(PlantAccounts[],MATCH($C21,PlantAccounts[Power Plan Plant Account '#],0),8)+(INDEX(PlantAccounts[],MATCH($C21,PlantAccounts[Power Plan Plant Account '#],0),8)+INDEX(PlantAccounts[],MATCH($C21,PlantAccounts[Power Plan Plant Account '#],0),16)+INDEX(PlantAccounts[],MATCH($C21,PlantAccounts[Power Plan Plant Account '#],0),17)))/2))/12)*(INDEX(CurWIPHelper[],1,MATCH(AT$4,CurWIPHelper[#Headers],0)))*(INDEX(PlantAccounts[],MATCH($C21,PlantAccounts[Power Plan Plant Account '#],0),7))</f>
        <v>274188.9062738049</v>
      </c>
      <c r="CI21" s="59">
        <f>((((INDEX(PlantAccounts[],MATCH($C21,PlantAccounts[Power Plan Plant Account '#],0),8)+(INDEX(PlantAccounts[],MATCH($C21,PlantAccounts[Power Plan Plant Account '#],0),8)+INDEX(PlantAccounts[],MATCH($C21,PlantAccounts[Power Plan Plant Account '#],0),16)+INDEX(PlantAccounts[],MATCH($C21,PlantAccounts[Power Plan Plant Account '#],0),17)))/2))/12)*(INDEX(CurWIPHelper[],1,MATCH(AU$4,CurWIPHelper[#Headers],0)))*(INDEX(PlantAccounts[],MATCH($C21,PlantAccounts[Power Plan Plant Account '#],0),7))</f>
        <v>274188.9062738049</v>
      </c>
      <c r="CJ21" s="59">
        <f>((((INDEX(PlantAccounts[],MATCH($C21,PlantAccounts[Power Plan Plant Account '#],0),8)+(INDEX(PlantAccounts[],MATCH($C21,PlantAccounts[Power Plan Plant Account '#],0),8)+INDEX(PlantAccounts[],MATCH($C21,PlantAccounts[Power Plan Plant Account '#],0),16)+INDEX(PlantAccounts[],MATCH($C21,PlantAccounts[Power Plan Plant Account '#],0),17)))/2))/12)*(INDEX(CurWIPHelper[],1,MATCH(AV$4,CurWIPHelper[#Headers],0)))*(INDEX(PlantAccounts[],MATCH($C21,PlantAccounts[Power Plan Plant Account '#],0),7))</f>
        <v>274188.9062738049</v>
      </c>
      <c r="CK21" s="59">
        <f>((((INDEX(PlantAccounts[],MATCH($C21,PlantAccounts[Power Plan Plant Account '#],0),8)+(INDEX(PlantAccounts[],MATCH($C21,PlantAccounts[Power Plan Plant Account '#],0),8)+INDEX(PlantAccounts[],MATCH($C21,PlantAccounts[Power Plan Plant Account '#],0),16)+INDEX(PlantAccounts[],MATCH($C21,PlantAccounts[Power Plan Plant Account '#],0),17)))/2))/12)*(INDEX(CurWIPHelper[],1,MATCH(AW$4,CurWIPHelper[#Headers],0)))*(INDEX(PlantAccounts[],MATCH($C21,PlantAccounts[Power Plan Plant Account '#],0),7))</f>
        <v>274188.9062738049</v>
      </c>
      <c r="CL21" s="59">
        <f>((((INDEX(PlantAccounts[],MATCH($C21,PlantAccounts[Power Plan Plant Account '#],0),8)+(INDEX(PlantAccounts[],MATCH($C21,PlantAccounts[Power Plan Plant Account '#],0),8)+INDEX(PlantAccounts[],MATCH($C21,PlantAccounts[Power Plan Plant Account '#],0),16)+INDEX(PlantAccounts[],MATCH($C21,PlantAccounts[Power Plan Plant Account '#],0),17)))/2))/12)*(INDEX(CurWIPHelper[],1,MATCH(AX$4,CurWIPHelper[#Headers],0)))*(INDEX(PlantAccounts[],MATCH($C21,PlantAccounts[Power Plan Plant Account '#],0),7))</f>
        <v>274188.9062738049</v>
      </c>
      <c r="CM21" s="59">
        <f>((((INDEX(PlantAccounts[],MATCH($C21,PlantAccounts[Power Plan Plant Account '#],0),8)+(INDEX(PlantAccounts[],MATCH($C21,PlantAccounts[Power Plan Plant Account '#],0),8)+INDEX(PlantAccounts[],MATCH($C21,PlantAccounts[Power Plan Plant Account '#],0),16)+INDEX(PlantAccounts[],MATCH($C21,PlantAccounts[Power Plan Plant Account '#],0),17)))/2))/12)*(INDEX(CurWIPHelper[],1,MATCH(AY$4,CurWIPHelper[#Headers],0)))*(INDEX(PlantAccounts[],MATCH($C21,PlantAccounts[Power Plan Plant Account '#],0),7))</f>
        <v>274188.9062738049</v>
      </c>
      <c r="CN21" s="59">
        <f>((((INDEX(PlantAccounts[],MATCH($C21,PlantAccounts[Power Plan Plant Account '#],0),8)+(INDEX(PlantAccounts[],MATCH($C21,PlantAccounts[Power Plan Plant Account '#],0),8)+INDEX(PlantAccounts[],MATCH($C21,PlantAccounts[Power Plan Plant Account '#],0),16)+INDEX(PlantAccounts[],MATCH($C21,PlantAccounts[Power Plan Plant Account '#],0),17)))/2))/12)*(INDEX(CurWIPHelper[],1,MATCH(AZ$4,CurWIPHelper[#Headers],0)))*(INDEX(PlantAccounts[],MATCH($C21,PlantAccounts[Power Plan Plant Account '#],0),7))</f>
        <v>274188.9062738049</v>
      </c>
      <c r="CO21" s="59">
        <f t="shared" si="3"/>
        <v>3290266.8752856595</v>
      </c>
      <c r="CQ21" s="59">
        <f>INDEX(PlantAccounts[],MATCH($C21,PlantAccounts[Power Plan Plant Account '#],0),12)*(INDEX(CurWIPHelper[],1,MATCH(AO$4,CurWIPHelper[#Headers],0)))*(INDEX(PlantAccounts[],MATCH($C21,PlantAccounts[Power Plan Plant Account '#],0),7)/12)*0.5</f>
        <v>0</v>
      </c>
      <c r="CR21" s="59">
        <f>INDEX(PlantAccounts[],MATCH($C21,PlantAccounts[Power Plan Plant Account '#],0),12)*(INDEX(CurWIPHelper[],1,MATCH(AP$4,CurWIPHelper[#Headers],0)))*(INDEX(PlantAccounts[],MATCH($C21,PlantAccounts[Power Plan Plant Account '#],0),7)/12)*0.5</f>
        <v>0</v>
      </c>
      <c r="CS21" s="59">
        <f>INDEX(PlantAccounts[],MATCH($C21,PlantAccounts[Power Plan Plant Account '#],0),12)*(INDEX(CurWIPHelper[],1,MATCH(AQ$4,CurWIPHelper[#Headers],0)))*(INDEX(PlantAccounts[],MATCH($C21,PlantAccounts[Power Plan Plant Account '#],0),7)/12)*0.5</f>
        <v>0</v>
      </c>
      <c r="CT21" s="59">
        <f>INDEX(PlantAccounts[],MATCH($C21,PlantAccounts[Power Plan Plant Account '#],0),12)*(INDEX(CurWIPHelper[],1,MATCH(AR$4,CurWIPHelper[#Headers],0)))*(INDEX(PlantAccounts[],MATCH($C21,PlantAccounts[Power Plan Plant Account '#],0),7)/12)*0.5</f>
        <v>0</v>
      </c>
      <c r="CU21" s="59">
        <f>INDEX(PlantAccounts[],MATCH($C21,PlantAccounts[Power Plan Plant Account '#],0),12)*(INDEX(CurWIPHelper[],1,MATCH(AS$4,CurWIPHelper[#Headers],0)))*(INDEX(PlantAccounts[],MATCH($C21,PlantAccounts[Power Plan Plant Account '#],0),7)/12)*0.5</f>
        <v>0</v>
      </c>
      <c r="CV21" s="59">
        <f>INDEX(PlantAccounts[],MATCH($C21,PlantAccounts[Power Plan Plant Account '#],0),12)*(INDEX(CurWIPHelper[],1,MATCH(AT$4,CurWIPHelper[#Headers],0)))*(INDEX(PlantAccounts[],MATCH($C21,PlantAccounts[Power Plan Plant Account '#],0),7)/12)*0.5</f>
        <v>0</v>
      </c>
      <c r="CW21" s="59">
        <f>INDEX(PlantAccounts[],MATCH($C21,PlantAccounts[Power Plan Plant Account '#],0),12)*(INDEX(CurWIPHelper[],1,MATCH(AU$4,CurWIPHelper[#Headers],0)))*(INDEX(PlantAccounts[],MATCH($C21,PlantAccounts[Power Plan Plant Account '#],0),7)/12)*0.5</f>
        <v>0</v>
      </c>
      <c r="CX21" s="59">
        <f>INDEX(PlantAccounts[],MATCH($C21,PlantAccounts[Power Plan Plant Account '#],0),12)*(INDEX(CurWIPHelper[],1,MATCH(AV$4,CurWIPHelper[#Headers],0)))*(INDEX(PlantAccounts[],MATCH($C21,PlantAccounts[Power Plan Plant Account '#],0),7)/12)*0.5</f>
        <v>0</v>
      </c>
      <c r="CY21" s="59">
        <f>INDEX(PlantAccounts[],MATCH($C21,PlantAccounts[Power Plan Plant Account '#],0),12)*(INDEX(CurWIPHelper[],1,MATCH(AW$4,CurWIPHelper[#Headers],0)))*(INDEX(PlantAccounts[],MATCH($C21,PlantAccounts[Power Plan Plant Account '#],0),7)/12)*0.5</f>
        <v>0</v>
      </c>
      <c r="CZ21" s="59">
        <f>INDEX(PlantAccounts[],MATCH($C21,PlantAccounts[Power Plan Plant Account '#],0),12)*(INDEX(CurWIPHelper[],1,MATCH(AX$4,CurWIPHelper[#Headers],0)))*(INDEX(PlantAccounts[],MATCH($C21,PlantAccounts[Power Plan Plant Account '#],0),7)/12)*0.5</f>
        <v>0</v>
      </c>
      <c r="DA21" s="59">
        <f>INDEX(PlantAccounts[],MATCH($C21,PlantAccounts[Power Plan Plant Account '#],0),12)*(INDEX(CurWIPHelper[],1,MATCH(AY$4,CurWIPHelper[#Headers],0)))*(INDEX(PlantAccounts[],MATCH($C21,PlantAccounts[Power Plan Plant Account '#],0),7)/12)*0.5</f>
        <v>0</v>
      </c>
      <c r="DB21" s="59">
        <f>INDEX(PlantAccounts[],MATCH($C21,PlantAccounts[Power Plan Plant Account '#],0),12)*(INDEX(CurWIPHelper[],1,MATCH(AZ$4,CurWIPHelper[#Headers],0)))*(INDEX(PlantAccounts[],MATCH($C21,PlantAccounts[Power Plan Plant Account '#],0),7)/12)*0.5</f>
        <v>0</v>
      </c>
      <c r="DC21" s="59">
        <f t="shared" si="4"/>
        <v>0</v>
      </c>
      <c r="DE21" s="59">
        <f t="shared" si="5"/>
        <v>3290266.8752856595</v>
      </c>
    </row>
    <row r="22" spans="1:109">
      <c r="A22" t="s">
        <v>58</v>
      </c>
      <c r="B22" t="s">
        <v>71</v>
      </c>
      <c r="C22">
        <v>45290</v>
      </c>
      <c r="D22">
        <v>45290</v>
      </c>
      <c r="E22" s="130"/>
      <c r="F22" s="113">
        <f>INDEX(PlantAccounts[],MATCH($C22,PlantAccounts[Power Plan Plant Account '#],0),8)</f>
        <v>-68882.42</v>
      </c>
      <c r="G22" s="7">
        <f>INDEX(PlantAccounts[],MATCH($C22,PlantAccounts[Power Plan Plant Account '#],0),14)</f>
        <v>0</v>
      </c>
      <c r="H22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22" s="7"/>
      <c r="J22" s="7">
        <f t="shared" si="0"/>
        <v>0</v>
      </c>
      <c r="K22" s="7">
        <v>0</v>
      </c>
      <c r="L22" s="7">
        <f>INDEX(PlantAccounts[],MATCH($C22,PlantAccounts[Power Plan Plant Account '#],0),11)</f>
        <v>0</v>
      </c>
      <c r="M22" s="7">
        <f t="shared" si="1"/>
        <v>0</v>
      </c>
      <c r="O22" s="35">
        <f>INDEX(CurCloseProf[],MATCH(PlantAccountsQuery[[#This Row],[Reg/Unreg]],CurCloseProf[R/NR],0),MATCH(O$9,CurCloseProf[#Headers],0))*($J22+$M22)</f>
        <v>0</v>
      </c>
      <c r="P22" s="35">
        <f>INDEX(CurCloseProf[],MATCH(PlantAccountsQuery[[#This Row],[Reg/Unreg]],CurCloseProf[R/NR],0),MATCH(P$9,CurCloseProf[#Headers],0))*($J22+$M22)</f>
        <v>0</v>
      </c>
      <c r="Q22" s="35">
        <f>INDEX(CurCloseProf[],MATCH(PlantAccountsQuery[[#This Row],[Reg/Unreg]],CurCloseProf[R/NR],0),MATCH(Q$9,CurCloseProf[#Headers],0))*($J22+$M22)</f>
        <v>0</v>
      </c>
      <c r="R22" s="35">
        <f>INDEX(CurCloseProf[],MATCH(PlantAccountsQuery[[#This Row],[Reg/Unreg]],CurCloseProf[R/NR],0),MATCH(R$9,CurCloseProf[#Headers],0))*($J22+$M22)</f>
        <v>0</v>
      </c>
      <c r="S22" s="35">
        <f>INDEX(CurCloseProf[],MATCH(PlantAccountsQuery[[#This Row],[Reg/Unreg]],CurCloseProf[R/NR],0),MATCH(S$9,CurCloseProf[#Headers],0))*($J22+$M22)</f>
        <v>0</v>
      </c>
      <c r="T22" s="35">
        <f>INDEX(CurCloseProf[],MATCH(PlantAccountsQuery[[#This Row],[Reg/Unreg]],CurCloseProf[R/NR],0),MATCH(T$9,CurCloseProf[#Headers],0))*($J22+$M22)</f>
        <v>0</v>
      </c>
      <c r="U22" s="35">
        <f>INDEX(CurCloseProf[],MATCH(PlantAccountsQuery[[#This Row],[Reg/Unreg]],CurCloseProf[R/NR],0),MATCH(U$9,CurCloseProf[#Headers],0))*($J22+$M22)</f>
        <v>0</v>
      </c>
      <c r="V22" s="35">
        <f>INDEX(CurCloseProf[],MATCH(PlantAccountsQuery[[#This Row],[Reg/Unreg]],CurCloseProf[R/NR],0),MATCH(V$9,CurCloseProf[#Headers],0))*($J22+$M22)</f>
        <v>0</v>
      </c>
      <c r="W22" s="35">
        <f>INDEX(CurCloseProf[],MATCH(PlantAccountsQuery[[#This Row],[Reg/Unreg]],CurCloseProf[R/NR],0),MATCH(W$9,CurCloseProf[#Headers],0))*($J22+$M22)</f>
        <v>0</v>
      </c>
      <c r="X22" s="35">
        <f>INDEX(CurCloseProf[],MATCH(PlantAccountsQuery[[#This Row],[Reg/Unreg]],CurCloseProf[R/NR],0),MATCH(X$9,CurCloseProf[#Headers],0))*($J22+$M22)</f>
        <v>0</v>
      </c>
      <c r="Y22" s="35">
        <f>INDEX(CurCloseProf[],MATCH(PlantAccountsQuery[[#This Row],[Reg/Unreg]],CurCloseProf[R/NR],0),MATCH(Y$9,CurCloseProf[#Headers],0))*($J22+$M22)</f>
        <v>0</v>
      </c>
      <c r="Z22" s="35">
        <f>INDEX(CurCloseProf[],MATCH(PlantAccountsQuery[[#This Row],[Reg/Unreg]],CurCloseProf[R/NR],0),MATCH(Z$9,CurCloseProf[#Headers],0))*($J22+$M22)</f>
        <v>0</v>
      </c>
      <c r="AB22" s="59">
        <f>IF(INDEX(CurWIPHelper[],1,MATCH(AO$4,$AB$9:$AM$9,0))=0,0,($F22+$O22))</f>
        <v>-68882.42</v>
      </c>
      <c r="AC22" s="59">
        <f>IF(INDEX(CurWIPHelper[],1,MATCH(AP$4,$AB$9:$AM$9,0))=0,0,($F22+SUM($O22:P22)))</f>
        <v>-68882.42</v>
      </c>
      <c r="AD22" s="59">
        <f>IF(INDEX(CurWIPHelper[],1,MATCH(AQ$4,$AB$9:$AM$9,0))=0,0,($F22+SUM($O22:Q22)))</f>
        <v>-68882.42</v>
      </c>
      <c r="AE22" s="59">
        <f>IF(INDEX(CurWIPHelper[],1,MATCH(AR$4,$AB$9:$AM$9,0))=0,0,($F22+SUM($O22:R22)))</f>
        <v>-68882.42</v>
      </c>
      <c r="AF22" s="59">
        <f>IF(INDEX(CurWIPHelper[],1,MATCH(AS$4,$AB$9:$AM$9,0))=0,0,($F22+SUM($O22:S22)))</f>
        <v>-68882.42</v>
      </c>
      <c r="AG22" s="59">
        <f>IF(INDEX(CurWIPHelper[],1,MATCH(AT$4,$AB$9:$AM$9,0))=0,0,($F22+SUM($O22:T22)))</f>
        <v>-68882.42</v>
      </c>
      <c r="AH22" s="59">
        <f>IF(INDEX(CurWIPHelper[],1,MATCH(AU$4,$AB$9:$AM$9,0))=0,0,($F22+SUM($O22:U22)))</f>
        <v>-68882.42</v>
      </c>
      <c r="AI22" s="59">
        <f>IF(INDEX(CurWIPHelper[],1,MATCH(AV$4,$AB$9:$AM$9,0))=0,0,($F22+SUM($O22:V22)))</f>
        <v>-68882.42</v>
      </c>
      <c r="AJ22" s="59">
        <f>IF(INDEX(CurWIPHelper[],1,MATCH(AW$4,$AB$9:$AM$9,0))=0,0,($F22+SUM($O22:W22)))</f>
        <v>-68882.42</v>
      </c>
      <c r="AK22" s="59">
        <f>IF(INDEX(CurWIPHelper[],1,MATCH(AX$4,$AB$9:$AM$9,0))=0,0,($F22+SUM($O22:X22)))</f>
        <v>-68882.42</v>
      </c>
      <c r="AL22" s="59">
        <f>IF(INDEX(CurWIPHelper[],1,MATCH(AY$4,$AB$9:$AM$9,0))=0,0,($F22+SUM($O22:Y22)))</f>
        <v>-68882.42</v>
      </c>
      <c r="AM22" s="59">
        <f>IF(INDEX(CurWIPHelper[],1,MATCH(AZ$4,$AB$9:$AM$9,0))=0,0,($F22+SUM($O22:Z22)))</f>
        <v>-68882.42</v>
      </c>
      <c r="AO22" s="35">
        <f>IF(INDEX(CurWIPHelper[],1,MATCH(AO$4,CurWIPHelper[#Headers],0))=0,0,
     IF(AB22&gt;0,
        (IF(
             ((INDEX(PlantAccounts[],MATCH($C22,PlantAccounts[Power Plan Plant Account '#],0),7)/12)
                   *(AB22)
                   *(INDEX(CurWIPHelper[],1,MATCH(AO$4,CurWIPHelper[#Headers],0)))
                   +(INDEX(PlantAccounts[],MATCH($C22,PlantAccounts[Power Plan Plant Account '#],0),9))
                   )&gt;AB22,
              IF((INDEX(PlantAccounts[],MATCH($C22,PlantAccounts[Power Plan Plant Account '#],0),7))=0,0,AB22-(INDEX(PlantAccounts[],MATCH($C22,PlantAccounts[Power Plan Plant Account '#],0),9))),
             (INDEX(PlantAccounts[],MATCH($C22,PlantAccounts[Power Plan Plant Account '#],0),7)/12)*AB22*(INDEX(CurWIPHelper[],1,MATCH(AO$4,CurWIPHelper[#Headers],0))))
        ),
          IF(AB22=0,0,IF(
              ((INDEX(PlantAccounts[],MATCH($C22,PlantAccounts[Power Plan Plant Account '#],0),7)/12)
              *(AB22)
              *(INDEX(CurWIPHelper[],1,MATCH(AO$4,CurWIPHelper[#Headers],0)))
              +(INDEX(PlantAccounts[],MATCH($C22,PlantAccounts[Power Plan Plant Account '#],0),9))
              )&gt;AB22,
         (INDEX(PlantAccounts[],MATCH($C22,PlantAccounts[Power Plan Plant Account '#],0),7)/12)*AB22*(INDEX(CurWIPHelper[],1,MATCH(AO$4,CurWIPHelper[#Headers],0))),
         AB22-(INDEX(PlantAccounts[],MATCH($C22,PlantAccounts[Power Plan Plant Account '#],0),9))
    ))
)
)</f>
        <v>-226.13297183903717</v>
      </c>
      <c r="AP22" s="35">
        <f>IF(INDEX(CurWIPHelper[],1,MATCH(AP$4,CurWIPHelper[#Headers],0))=0,0,
     IF(AC22&gt;0,
        (IF(
             ((INDEX(PlantAccounts[],MATCH($C22,PlantAccounts[Power Plan Plant Account '#],0),7)/12)
                   *(AC22)
                   *(INDEX(CurWIPHelper[],1,MATCH(AP$4,CurWIPHelper[#Headers],0)))
                   +(INDEX(PlantAccounts[],MATCH($C22,PlantAccounts[Power Plan Plant Account '#],0),9))
                   +(SUM($AO22:AO22))
                    )&gt;AC22,
              IF((INDEX(PlantAccounts[],MATCH($C22,PlantAccounts[Power Plan Plant Account '#],0),7))=0,0,AC22-(INDEX(PlantAccounts[],MATCH($C22,PlantAccounts[Power Plan Plant Account '#],0),9))-SUM($AO22:AO22)),
             (INDEX(PlantAccounts[],MATCH($C22,PlantAccounts[Power Plan Plant Account '#],0),7)/12)*AC22*(INDEX(CurWIPHelper[],1,MATCH(AP$4,CurWIPHelper[#Headers],0))))
        ),
        IF(AC22=0,0,IF(
              ((INDEX(PlantAccounts[],MATCH($C22,PlantAccounts[Power Plan Plant Account '#],0),7)/12)
              *(AC22)
              *(INDEX(CurWIPHelper[],1,MATCH(AP$4,CurWIPHelper[#Headers],0)))
              +(INDEX(PlantAccounts[],MATCH($C22,PlantAccounts[Power Plan Plant Account '#],0),9))
              +(SUM($AO22:AO22))
              )&gt;AC22,
         (INDEX(PlantAccounts[],MATCH($C22,PlantAccounts[Power Plan Plant Account '#],0),7)/12)*AC22*(INDEX(CurWIPHelper[],1,MATCH(AP$4,CurWIPHelper[#Headers],0))),
         AC22-(INDEX(PlantAccounts[],MATCH($C22,PlantAccounts[Power Plan Plant Account '#],0),9))-(SUM($AO22:AO22))
    ))
)
)</f>
        <v>-226.13297183903717</v>
      </c>
      <c r="AQ22" s="35">
        <f>IF(INDEX(CurWIPHelper[],1,MATCH(AQ$4,CurWIPHelper[#Headers],0))=0,0,
     IF(AD22&gt;0,
        (IF(
             ((INDEX(PlantAccounts[],MATCH($C22,PlantAccounts[Power Plan Plant Account '#],0),7)/12)
                   *(AD22)
                   *(INDEX(CurWIPHelper[],1,MATCH(AQ$4,CurWIPHelper[#Headers],0)))
                   +(INDEX(PlantAccounts[],MATCH($C22,PlantAccounts[Power Plan Plant Account '#],0),9))
                   +(SUM($AO22:AP22))
                    )&gt;AD22,
              IF((INDEX(PlantAccounts[],MATCH($C22,PlantAccounts[Power Plan Plant Account '#],0),7))=0,0,AD22-(INDEX(PlantAccounts[],MATCH($C22,PlantAccounts[Power Plan Plant Account '#],0),9))-SUM($AO22:AP22)),
             (INDEX(PlantAccounts[],MATCH($C22,PlantAccounts[Power Plan Plant Account '#],0),7)/12)*AD22*(INDEX(CurWIPHelper[],1,MATCH(AQ$4,CurWIPHelper[#Headers],0))))
        ),
        IF(AD22=0,0,IF(
              ((INDEX(PlantAccounts[],MATCH($C22,PlantAccounts[Power Plan Plant Account '#],0),7)/12)
              *(AD22)
              *(INDEX(CurWIPHelper[],1,MATCH(AQ$4,CurWIPHelper[#Headers],0)))
              +(INDEX(PlantAccounts[],MATCH($C22,PlantAccounts[Power Plan Plant Account '#],0),9))
              +(SUM($AO22:AP22))
              )&gt;AD22,
         (INDEX(PlantAccounts[],MATCH($C22,PlantAccounts[Power Plan Plant Account '#],0),7)/12)*AD22*(INDEX(CurWIPHelper[],1,MATCH(AQ$4,CurWIPHelper[#Headers],0))),
         AD22-(INDEX(PlantAccounts[],MATCH($C22,PlantAccounts[Power Plan Plant Account '#],0),9))-(SUM($AO22:AP22))
    ))
)
)</f>
        <v>-226.13297183903717</v>
      </c>
      <c r="AR22" s="35">
        <f>IF(INDEX(CurWIPHelper[],1,MATCH(AR$4,CurWIPHelper[#Headers],0))=0,0,
     IF(AE22&gt;0,
        (IF(
             ((INDEX(PlantAccounts[],MATCH($C22,PlantAccounts[Power Plan Plant Account '#],0),7)/12)
                   *(AE22)
                   *(INDEX(CurWIPHelper[],1,MATCH(AR$4,CurWIPHelper[#Headers],0)))
                   +(INDEX(PlantAccounts[],MATCH($C22,PlantAccounts[Power Plan Plant Account '#],0),9))
                   +(SUM($AO22:AQ22))
                    )&gt;AE22,
              IF((INDEX(PlantAccounts[],MATCH($C22,PlantAccounts[Power Plan Plant Account '#],0),7))=0,0,AE22-(INDEX(PlantAccounts[],MATCH($C22,PlantAccounts[Power Plan Plant Account '#],0),9))-SUM($AO22:AQ22)),
             (INDEX(PlantAccounts[],MATCH($C22,PlantAccounts[Power Plan Plant Account '#],0),7)/12)*AE22*(INDEX(CurWIPHelper[],1,MATCH(AR$4,CurWIPHelper[#Headers],0))))
        ),
        IF(AE22=0,0,IF(
              ((INDEX(PlantAccounts[],MATCH($C22,PlantAccounts[Power Plan Plant Account '#],0),7)/12)
              *(AE22)
              *(INDEX(CurWIPHelper[],1,MATCH(AR$4,CurWIPHelper[#Headers],0)))
              +(INDEX(PlantAccounts[],MATCH($C22,PlantAccounts[Power Plan Plant Account '#],0),9))
              +(SUM($AO22:AQ22))
              )&gt;AE22,
         (INDEX(PlantAccounts[],MATCH($C22,PlantAccounts[Power Plan Plant Account '#],0),7)/12)*AE22*(INDEX(CurWIPHelper[],1,MATCH(AR$4,CurWIPHelper[#Headers],0))),
         AE22-(INDEX(PlantAccounts[],MATCH($C22,PlantAccounts[Power Plan Plant Account '#],0),9))-(SUM($AO22:AQ22))
    ))
)
)</f>
        <v>-226.13297183903717</v>
      </c>
      <c r="AS22" s="35">
        <f>IF(INDEX(CurWIPHelper[],1,MATCH(AS$4,CurWIPHelper[#Headers],0))=0,0,
     IF(AF22&gt;0,
        (IF(
             ((INDEX(PlantAccounts[],MATCH($C22,PlantAccounts[Power Plan Plant Account '#],0),7)/12)
                   *(AF22)
                   *(INDEX(CurWIPHelper[],1,MATCH(AS$4,CurWIPHelper[#Headers],0)))
                   +(INDEX(PlantAccounts[],MATCH($C22,PlantAccounts[Power Plan Plant Account '#],0),9))
                   +(SUM($AO22:AR22))
                    )&gt;AF22,
              IF((INDEX(PlantAccounts[],MATCH($C22,PlantAccounts[Power Plan Plant Account '#],0),7))=0,0,AF22-(INDEX(PlantAccounts[],MATCH($C22,PlantAccounts[Power Plan Plant Account '#],0),9))-SUM($AO22:AR22)),
             (INDEX(PlantAccounts[],MATCH($C22,PlantAccounts[Power Plan Plant Account '#],0),7)/12)*AF22*(INDEX(CurWIPHelper[],1,MATCH(AS$4,CurWIPHelper[#Headers],0))))
        ),
        IF(AF22=0,0,IF(
              ((INDEX(PlantAccounts[],MATCH($C22,PlantAccounts[Power Plan Plant Account '#],0),7)/12)
              *(AF22)
              *(INDEX(CurWIPHelper[],1,MATCH(AS$4,CurWIPHelper[#Headers],0)))
              +(INDEX(PlantAccounts[],MATCH($C22,PlantAccounts[Power Plan Plant Account '#],0),9))
              +(SUM($AO22:AR22))
              )&gt;AF22,
         (INDEX(PlantAccounts[],MATCH($C22,PlantAccounts[Power Plan Plant Account '#],0),7)/12)*AF22*(INDEX(CurWIPHelper[],1,MATCH(AS$4,CurWIPHelper[#Headers],0))),
         AF22-(INDEX(PlantAccounts[],MATCH($C22,PlantAccounts[Power Plan Plant Account '#],0),9))-(SUM($AO22:AR22))
    ))
)
)</f>
        <v>-226.13297183903717</v>
      </c>
      <c r="AT22" s="35">
        <f>IF(INDEX(CurWIPHelper[],1,MATCH(AT$4,CurWIPHelper[#Headers],0))=0,0,
     IF(AG22&gt;0,
        (IF(
             ((INDEX(PlantAccounts[],MATCH($C22,PlantAccounts[Power Plan Plant Account '#],0),7)/12)
                   *(AG22)
                   *(INDEX(CurWIPHelper[],1,MATCH(AT$4,CurWIPHelper[#Headers],0)))
                   +(INDEX(PlantAccounts[],MATCH($C22,PlantAccounts[Power Plan Plant Account '#],0),9))
                   +(SUM($AO22:AS22))
                    )&gt;AG22,
              IF((INDEX(PlantAccounts[],MATCH($C22,PlantAccounts[Power Plan Plant Account '#],0),7))=0,0,AG22-(INDEX(PlantAccounts[],MATCH($C22,PlantAccounts[Power Plan Plant Account '#],0),9))-SUM($AO22:AS22)),
             (INDEX(PlantAccounts[],MATCH($C22,PlantAccounts[Power Plan Plant Account '#],0),7)/12)*AG22*(INDEX(CurWIPHelper[],1,MATCH(AT$4,CurWIPHelper[#Headers],0))))
        ),
        IF(AG22=0,0,IF(
              ((INDEX(PlantAccounts[],MATCH($C22,PlantAccounts[Power Plan Plant Account '#],0),7)/12)
              *(AG22)
              *(INDEX(CurWIPHelper[],1,MATCH(AT$4,CurWIPHelper[#Headers],0)))
              +(INDEX(PlantAccounts[],MATCH($C22,PlantAccounts[Power Plan Plant Account '#],0),9))
              +(SUM($AO22:AS22))
              )&gt;AG22,
         (INDEX(PlantAccounts[],MATCH($C22,PlantAccounts[Power Plan Plant Account '#],0),7)/12)*AG22*(INDEX(CurWIPHelper[],1,MATCH(AT$4,CurWIPHelper[#Headers],0))),
         AG22-(INDEX(PlantAccounts[],MATCH($C22,PlantAccounts[Power Plan Plant Account '#],0),9))-(SUM($AO22:AS22))
    ))
)
)</f>
        <v>-226.13297183903717</v>
      </c>
      <c r="AU22" s="35">
        <f>IF(INDEX(CurWIPHelper[],1,MATCH(AU$4,CurWIPHelper[#Headers],0))=0,0,
     IF(AH22&gt;0,
        (IF(
             ((INDEX(PlantAccounts[],MATCH($C22,PlantAccounts[Power Plan Plant Account '#],0),7)/12)
                   *(AH22)
                   *(INDEX(CurWIPHelper[],1,MATCH(AU$4,CurWIPHelper[#Headers],0)))
                   +(INDEX(PlantAccounts[],MATCH($C22,PlantAccounts[Power Plan Plant Account '#],0),9))
                   +(SUM($AO22:AT22))
                    )&gt;AH22,
              IF((INDEX(PlantAccounts[],MATCH($C22,PlantAccounts[Power Plan Plant Account '#],0),7))=0,0,AH22-(INDEX(PlantAccounts[],MATCH($C22,PlantAccounts[Power Plan Plant Account '#],0),9))-SUM($AO22:AT22)),
             (INDEX(PlantAccounts[],MATCH($C22,PlantAccounts[Power Plan Plant Account '#],0),7)/12)*AH22*(INDEX(CurWIPHelper[],1,MATCH(AU$4,CurWIPHelper[#Headers],0))))
        ),
        IF(AH22=0,0,IF(
              ((INDEX(PlantAccounts[],MATCH($C22,PlantAccounts[Power Plan Plant Account '#],0),7)/12)
              *(AH22)
              *(INDEX(CurWIPHelper[],1,MATCH(AU$4,CurWIPHelper[#Headers],0)))
              +(INDEX(PlantAccounts[],MATCH($C22,PlantAccounts[Power Plan Plant Account '#],0),9))
              +(SUM($AO22:AT22))
              )&gt;AH22,
         (INDEX(PlantAccounts[],MATCH($C22,PlantAccounts[Power Plan Plant Account '#],0),7)/12)*AH22*(INDEX(CurWIPHelper[],1,MATCH(AU$4,CurWIPHelper[#Headers],0))),
         AH22-(INDEX(PlantAccounts[],MATCH($C22,PlantAccounts[Power Plan Plant Account '#],0),9))-(SUM($AO22:AT22))
    ))
)
)</f>
        <v>-226.13297183903717</v>
      </c>
      <c r="AV22" s="35">
        <f>IF(INDEX(CurWIPHelper[],1,MATCH(AV$4,CurWIPHelper[#Headers],0))=0,0,
     IF(AI22&gt;0,
        (IF(
             ((INDEX(PlantAccounts[],MATCH($C22,PlantAccounts[Power Plan Plant Account '#],0),7)/12)
                   *(AI22)
                   *(INDEX(CurWIPHelper[],1,MATCH(AV$4,CurWIPHelper[#Headers],0)))
                   +(INDEX(PlantAccounts[],MATCH($C22,PlantAccounts[Power Plan Plant Account '#],0),9))
                   +(SUM($AO22:AU22))
                    )&gt;AI22,
              IF((INDEX(PlantAccounts[],MATCH($C22,PlantAccounts[Power Plan Plant Account '#],0),7))=0,0,AI22-(INDEX(PlantAccounts[],MATCH($C22,PlantAccounts[Power Plan Plant Account '#],0),9))-SUM($AO22:AU22)),
             (INDEX(PlantAccounts[],MATCH($C22,PlantAccounts[Power Plan Plant Account '#],0),7)/12)*AI22*(INDEX(CurWIPHelper[],1,MATCH(AV$4,CurWIPHelper[#Headers],0))))
        ),
        IF(AI22=0,0,IF(
              ((INDEX(PlantAccounts[],MATCH($C22,PlantAccounts[Power Plan Plant Account '#],0),7)/12)
              *(AI22)
              *(INDEX(CurWIPHelper[],1,MATCH(AV$4,CurWIPHelper[#Headers],0)))
              +(INDEX(PlantAccounts[],MATCH($C22,PlantAccounts[Power Plan Plant Account '#],0),9))
              +(SUM($AO22:AU22))
              )&gt;AI22,
         (INDEX(PlantAccounts[],MATCH($C22,PlantAccounts[Power Plan Plant Account '#],0),7)/12)*AI22*(INDEX(CurWIPHelper[],1,MATCH(AV$4,CurWIPHelper[#Headers],0))),
         AI22-(INDEX(PlantAccounts[],MATCH($C22,PlantAccounts[Power Plan Plant Account '#],0),9))-(SUM($AO22:AU22))
    ))
)
)</f>
        <v>-226.13297183903717</v>
      </c>
      <c r="AW22" s="35">
        <f>IF(INDEX(CurWIPHelper[],1,MATCH(AW$4,CurWIPHelper[#Headers],0))=0,0,
     IF(AJ22&gt;0,
        (IF(
             ((INDEX(PlantAccounts[],MATCH($C22,PlantAccounts[Power Plan Plant Account '#],0),7)/12)
                   *(AJ22)
                   *(INDEX(CurWIPHelper[],1,MATCH(AW$4,CurWIPHelper[#Headers],0)))
                   +(INDEX(PlantAccounts[],MATCH($C22,PlantAccounts[Power Plan Plant Account '#],0),9))
                   +(SUM($AO22:AV22))
                    )&gt;AJ22,
              IF((INDEX(PlantAccounts[],MATCH($C22,PlantAccounts[Power Plan Plant Account '#],0),7))=0,0,AJ22-(INDEX(PlantAccounts[],MATCH($C22,PlantAccounts[Power Plan Plant Account '#],0),9))-SUM($AO22:AV22)),
             (INDEX(PlantAccounts[],MATCH($C22,PlantAccounts[Power Plan Plant Account '#],0),7)/12)*AJ22*(INDEX(CurWIPHelper[],1,MATCH(AW$4,CurWIPHelper[#Headers],0))))
        ),
        IF(AJ22=0,0,IF(
              ((INDEX(PlantAccounts[],MATCH($C22,PlantAccounts[Power Plan Plant Account '#],0),7)/12)
              *(AJ22)
              *(INDEX(CurWIPHelper[],1,MATCH(AW$4,CurWIPHelper[#Headers],0)))
              +(INDEX(PlantAccounts[],MATCH($C22,PlantAccounts[Power Plan Plant Account '#],0),9))
              +(SUM($AO22:AV22))
              )&gt;AJ22,
         (INDEX(PlantAccounts[],MATCH($C22,PlantAccounts[Power Plan Plant Account '#],0),7)/12)*AJ22*(INDEX(CurWIPHelper[],1,MATCH(AW$4,CurWIPHelper[#Headers],0))),
         AJ22-(INDEX(PlantAccounts[],MATCH($C22,PlantAccounts[Power Plan Plant Account '#],0),9))-(SUM($AO22:AV22))
    ))
)
)</f>
        <v>-226.13297183903717</v>
      </c>
      <c r="AX22" s="35">
        <f>IF(INDEX(CurWIPHelper[],1,MATCH(AX$4,CurWIPHelper[#Headers],0))=0,0,
     IF(AK22&gt;0,
        (IF(
             ((INDEX(PlantAccounts[],MATCH($C22,PlantAccounts[Power Plan Plant Account '#],0),7)/12)
                   *(AK22)
                   *(INDEX(CurWIPHelper[],1,MATCH(AX$4,CurWIPHelper[#Headers],0)))
                   +(INDEX(PlantAccounts[],MATCH($C22,PlantAccounts[Power Plan Plant Account '#],0),9))
                   +(SUM($AO22:AW22))
                    )&gt;AK22,
              IF((INDEX(PlantAccounts[],MATCH($C22,PlantAccounts[Power Plan Plant Account '#],0),7))=0,0,AK22-(INDEX(PlantAccounts[],MATCH($C22,PlantAccounts[Power Plan Plant Account '#],0),9))-SUM($AO22:AW22)),
             (INDEX(PlantAccounts[],MATCH($C22,PlantAccounts[Power Plan Plant Account '#],0),7)/12)*AK22*(INDEX(CurWIPHelper[],1,MATCH(AX$4,CurWIPHelper[#Headers],0))))
        ),
        IF(AK22=0,0,IF(
              ((INDEX(PlantAccounts[],MATCH($C22,PlantAccounts[Power Plan Plant Account '#],0),7)/12)
              *(AK22)
              *(INDEX(CurWIPHelper[],1,MATCH(AX$4,CurWIPHelper[#Headers],0)))
              +(INDEX(PlantAccounts[],MATCH($C22,PlantAccounts[Power Plan Plant Account '#],0),9))
              +(SUM($AO22:AW22))
              )&gt;AK22,
         (INDEX(PlantAccounts[],MATCH($C22,PlantAccounts[Power Plan Plant Account '#],0),7)/12)*AK22*(INDEX(CurWIPHelper[],1,MATCH(AX$4,CurWIPHelper[#Headers],0))),
         AK22-(INDEX(PlantAccounts[],MATCH($C22,PlantAccounts[Power Plan Plant Account '#],0),9))-(SUM($AO22:AW22))
    ))
)
)</f>
        <v>-226.13297183903717</v>
      </c>
      <c r="AY22" s="35">
        <f>IF(INDEX(CurWIPHelper[],1,MATCH(AY$4,CurWIPHelper[#Headers],0))=0,0,
     IF(AL22&gt;0,
        (IF(
             ((INDEX(PlantAccounts[],MATCH($C22,PlantAccounts[Power Plan Plant Account '#],0),7)/12)
                   *(AL22)
                   *(INDEX(CurWIPHelper[],1,MATCH(AY$4,CurWIPHelper[#Headers],0)))
                   +(INDEX(PlantAccounts[],MATCH($C22,PlantAccounts[Power Plan Plant Account '#],0),9))
                   +(SUM($AO22:AX22))
                    )&gt;AL22,
              IF((INDEX(PlantAccounts[],MATCH($C22,PlantAccounts[Power Plan Plant Account '#],0),7))=0,0,AL22-(INDEX(PlantAccounts[],MATCH($C22,PlantAccounts[Power Plan Plant Account '#],0),9))-SUM($AO22:AX22)),
             (INDEX(PlantAccounts[],MATCH($C22,PlantAccounts[Power Plan Plant Account '#],0),7)/12)*AL22*(INDEX(CurWIPHelper[],1,MATCH(AY$4,CurWIPHelper[#Headers],0))))
        ),
        IF(AL22=0,0,IF(
              ((INDEX(PlantAccounts[],MATCH($C22,PlantAccounts[Power Plan Plant Account '#],0),7)/12)
              *(AL22)
              *(INDEX(CurWIPHelper[],1,MATCH(AY$4,CurWIPHelper[#Headers],0)))
              +(INDEX(PlantAccounts[],MATCH($C22,PlantAccounts[Power Plan Plant Account '#],0),9))
              +(SUM($AO22:AX22))
              )&gt;AL22,
         (INDEX(PlantAccounts[],MATCH($C22,PlantAccounts[Power Plan Plant Account '#],0),7)/12)*AL22*(INDEX(CurWIPHelper[],1,MATCH(AY$4,CurWIPHelper[#Headers],0))),
         AL22-(INDEX(PlantAccounts[],MATCH($C22,PlantAccounts[Power Plan Plant Account '#],0),9))-(SUM($AO22:AX22))
    ))
)
)</f>
        <v>-226.13297183903717</v>
      </c>
      <c r="AZ22" s="35">
        <f>IF(INDEX(CurWIPHelper[],1,MATCH(AZ$4,CurWIPHelper[#Headers],0))=0,0,
     IF(AM22&gt;0,
        (IF(
             ((INDEX(PlantAccounts[],MATCH($C22,PlantAccounts[Power Plan Plant Account '#],0),7)/12)
                   *(AM22)
                   *(INDEX(CurWIPHelper[],1,MATCH(AZ$4,CurWIPHelper[#Headers],0)))
                   +(INDEX(PlantAccounts[],MATCH($C22,PlantAccounts[Power Plan Plant Account '#],0),9))
                   +(SUM($AO22:AY22))
                    )&gt;AM22,
              IF((INDEX(PlantAccounts[],MATCH($C22,PlantAccounts[Power Plan Plant Account '#],0),7))=0,0,AM22-(INDEX(PlantAccounts[],MATCH($C22,PlantAccounts[Power Plan Plant Account '#],0),9))-SUM($AO22:AY22)),
             (INDEX(PlantAccounts[],MATCH($C22,PlantAccounts[Power Plan Plant Account '#],0),7)/12)*AM22*(INDEX(CurWIPHelper[],1,MATCH(AZ$4,CurWIPHelper[#Headers],0))))
        ),
        IF(AM22=0,0,IF(
              ((INDEX(PlantAccounts[],MATCH($C22,PlantAccounts[Power Plan Plant Account '#],0),7)/12)
              *(AM22)
              *(INDEX(CurWIPHelper[],1,MATCH(AZ$4,CurWIPHelper[#Headers],0)))
              +(INDEX(PlantAccounts[],MATCH($C22,PlantAccounts[Power Plan Plant Account '#],0),9))
              +(SUM($AO22:AY22))
              )&gt;AM22,
         (INDEX(PlantAccounts[],MATCH($C22,PlantAccounts[Power Plan Plant Account '#],0),7)/12)*AM22*(INDEX(CurWIPHelper[],1,MATCH(AZ$4,CurWIPHelper[#Headers],0))),
         AM22-(INDEX(PlantAccounts[],MATCH($C22,PlantAccounts[Power Plan Plant Account '#],0),9))-(SUM($AO22:AY22))
    ))
)
)</f>
        <v>-226.13297183903717</v>
      </c>
      <c r="BA22" s="59">
        <f t="shared" si="2"/>
        <v>-2713.5956620684451</v>
      </c>
      <c r="BC22" s="59">
        <f>INDEX(CurCloseProf[],MATCH(PlantAccountsQuery[[#This Row],[Reg/Unreg]],CurCloseProf[R/NR],0),MATCH(BC$9,CurCloseProf[#Headers],0))*($J22)</f>
        <v>0</v>
      </c>
      <c r="BD22" s="59">
        <f>INDEX(CurCloseProf[],MATCH(PlantAccountsQuery[[#This Row],[Reg/Unreg]],CurCloseProf[R/NR],0),MATCH(BD$9,CurCloseProf[#Headers],0))*($J22)</f>
        <v>0</v>
      </c>
      <c r="BE22" s="59">
        <f>INDEX(CurCloseProf[],MATCH(PlantAccountsQuery[[#This Row],[Reg/Unreg]],CurCloseProf[R/NR],0),MATCH(BE$9,CurCloseProf[#Headers],0))*($J22)</f>
        <v>0</v>
      </c>
      <c r="BF22" s="59">
        <f>INDEX(CurCloseProf[],MATCH(PlantAccountsQuery[[#This Row],[Reg/Unreg]],CurCloseProf[R/NR],0),MATCH(BF$9,CurCloseProf[#Headers],0))*($J22)</f>
        <v>0</v>
      </c>
      <c r="BG22" s="59">
        <f>INDEX(CurCloseProf[],MATCH(PlantAccountsQuery[[#This Row],[Reg/Unreg]],CurCloseProf[R/NR],0),MATCH(BG$9,CurCloseProf[#Headers],0))*($J22)</f>
        <v>0</v>
      </c>
      <c r="BH22" s="59">
        <f>INDEX(CurCloseProf[],MATCH(PlantAccountsQuery[[#This Row],[Reg/Unreg]],CurCloseProf[R/NR],0),MATCH(BH$9,CurCloseProf[#Headers],0))*($J22)</f>
        <v>0</v>
      </c>
      <c r="BI22" s="59">
        <f>INDEX(CurCloseProf[],MATCH(PlantAccountsQuery[[#This Row],[Reg/Unreg]],CurCloseProf[R/NR],0),MATCH(BI$9,CurCloseProf[#Headers],0))*($J22)</f>
        <v>0</v>
      </c>
      <c r="BJ22" s="59">
        <f>INDEX(CurCloseProf[],MATCH(PlantAccountsQuery[[#This Row],[Reg/Unreg]],CurCloseProf[R/NR],0),MATCH(BJ$9,CurCloseProf[#Headers],0))*($J22)</f>
        <v>0</v>
      </c>
      <c r="BK22" s="59">
        <f>INDEX(CurCloseProf[],MATCH(PlantAccountsQuery[[#This Row],[Reg/Unreg]],CurCloseProf[R/NR],0),MATCH(BK$9,CurCloseProf[#Headers],0))*($J22)</f>
        <v>0</v>
      </c>
      <c r="BL22" s="59">
        <f>INDEX(CurCloseProf[],MATCH(PlantAccountsQuery[[#This Row],[Reg/Unreg]],CurCloseProf[R/NR],0),MATCH(BL$9,CurCloseProf[#Headers],0))*($J22)</f>
        <v>0</v>
      </c>
      <c r="BM22" s="59">
        <f>INDEX(CurCloseProf[],MATCH(PlantAccountsQuery[[#This Row],[Reg/Unreg]],CurCloseProf[R/NR],0),MATCH(BM$9,CurCloseProf[#Headers],0))*($J22)</f>
        <v>0</v>
      </c>
      <c r="BN22" s="59">
        <f>INDEX(CurCloseProf[],MATCH(PlantAccountsQuery[[#This Row],[Reg/Unreg]],CurCloseProf[R/NR],0),MATCH(BN$9,CurCloseProf[#Headers],0))*($J22)</f>
        <v>0</v>
      </c>
      <c r="BP22" s="59">
        <f>IF(INDEX(CurWIPHelper[],1,MATCH(AO$4,$BP$9:$CA$9,0))=0,0,$BC22)</f>
        <v>0</v>
      </c>
      <c r="BQ22" s="59">
        <f>IF(INDEX(CurWIPHelper[],1,MATCH(AP$4,$BP$9:$CA$9,0))=0,0,(SUM($BC22:BD22)))</f>
        <v>0</v>
      </c>
      <c r="BR22" s="59">
        <f>IF(INDEX(CurWIPHelper[],1,MATCH(AQ$4,$BP$9:$CA$9,0))=0,0,(SUM($BC22:BE22)))</f>
        <v>0</v>
      </c>
      <c r="BS22" s="59">
        <f>IF(INDEX(CurWIPHelper[],1,MATCH(AR$4,$BP$9:$CA$9,0))=0,0,(SUM($BC22:BF22)))</f>
        <v>0</v>
      </c>
      <c r="BT22" s="59">
        <f>IF(INDEX(CurWIPHelper[],1,MATCH(AS$4,$BP$9:$CA$9,0))=0,0,(SUM($BC22:BG22)))</f>
        <v>0</v>
      </c>
      <c r="BU22" s="59">
        <f>IF(INDEX(CurWIPHelper[],1,MATCH(AT$4,$BP$9:$CA$9,0))=0,0,(SUM($BC22:BH22)))</f>
        <v>0</v>
      </c>
      <c r="BV22" s="59">
        <f>IF(INDEX(CurWIPHelper[],1,MATCH(AU$4,$BP$9:$CA$9,0))=0,0,(SUM($BC22:BI22)))</f>
        <v>0</v>
      </c>
      <c r="BW22" s="59">
        <f>IF(INDEX(CurWIPHelper[],1,MATCH(AV$4,$BP$9:$CA$9,0))=0,0,(SUM($BC22:BJ22)))</f>
        <v>0</v>
      </c>
      <c r="BX22" s="59">
        <f>IF(INDEX(CurWIPHelper[],1,MATCH(AW$4,$BP$9:$CA$9,0))=0,0,(SUM($BC22:BK22)))</f>
        <v>0</v>
      </c>
      <c r="BY22" s="59">
        <f>IF(INDEX(CurWIPHelper[],1,MATCH(AX$4,$BP$9:$CA$9,0))=0,0,(SUM($BC22:BL22)))</f>
        <v>0</v>
      </c>
      <c r="BZ22" s="59">
        <f>IF(INDEX(CurWIPHelper[],1,MATCH(AY$4,$BP$9:$CA$9,0))=0,0,(SUM($BC22:BM22)))</f>
        <v>0</v>
      </c>
      <c r="CA22" s="59">
        <f>IF(INDEX(CurWIPHelper[],1,MATCH(AZ$4,$BP$9:$CA$9,0))=0,0,(SUM($BC22:BN22)))</f>
        <v>0</v>
      </c>
      <c r="CC22" s="59">
        <f>((((INDEX(PlantAccounts[],MATCH($C22,PlantAccounts[Power Plan Plant Account '#],0),8)+(INDEX(PlantAccounts[],MATCH($C22,PlantAccounts[Power Plan Plant Account '#],0),8)+INDEX(PlantAccounts[],MATCH($C22,PlantAccounts[Power Plan Plant Account '#],0),16)+INDEX(PlantAccounts[],MATCH($C22,PlantAccounts[Power Plan Plant Account '#],0),17)))/2))/12)*(INDEX(CurWIPHelper[],1,MATCH(AO$4,CurWIPHelper[#Headers],0)))*(INDEX(PlantAccounts[],MATCH($C22,PlantAccounts[Power Plan Plant Account '#],0),7))</f>
        <v>-226.13297183903717</v>
      </c>
      <c r="CD22" s="59">
        <f>((((INDEX(PlantAccounts[],MATCH($C22,PlantAccounts[Power Plan Plant Account '#],0),8)+(INDEX(PlantAccounts[],MATCH($C22,PlantAccounts[Power Plan Plant Account '#],0),8)+INDEX(PlantAccounts[],MATCH($C22,PlantAccounts[Power Plan Plant Account '#],0),16)+INDEX(PlantAccounts[],MATCH($C22,PlantAccounts[Power Plan Plant Account '#],0),17)))/2))/12)*(INDEX(CurWIPHelper[],1,MATCH(AP$4,CurWIPHelper[#Headers],0)))*(INDEX(PlantAccounts[],MATCH($C22,PlantAccounts[Power Plan Plant Account '#],0),7))</f>
        <v>-226.13297183903717</v>
      </c>
      <c r="CE22" s="59">
        <f>((((INDEX(PlantAccounts[],MATCH($C22,PlantAccounts[Power Plan Plant Account '#],0),8)+(INDEX(PlantAccounts[],MATCH($C22,PlantAccounts[Power Plan Plant Account '#],0),8)+INDEX(PlantAccounts[],MATCH($C22,PlantAccounts[Power Plan Plant Account '#],0),16)+INDEX(PlantAccounts[],MATCH($C22,PlantAccounts[Power Plan Plant Account '#],0),17)))/2))/12)*(INDEX(CurWIPHelper[],1,MATCH(AQ$4,CurWIPHelper[#Headers],0)))*(INDEX(PlantAccounts[],MATCH($C22,PlantAccounts[Power Plan Plant Account '#],0),7))</f>
        <v>-226.13297183903717</v>
      </c>
      <c r="CF22" s="59">
        <f>((((INDEX(PlantAccounts[],MATCH($C22,PlantAccounts[Power Plan Plant Account '#],0),8)+(INDEX(PlantAccounts[],MATCH($C22,PlantAccounts[Power Plan Plant Account '#],0),8)+INDEX(PlantAccounts[],MATCH($C22,PlantAccounts[Power Plan Plant Account '#],0),16)+INDEX(PlantAccounts[],MATCH($C22,PlantAccounts[Power Plan Plant Account '#],0),17)))/2))/12)*(INDEX(CurWIPHelper[],1,MATCH(AR$4,CurWIPHelper[#Headers],0)))*(INDEX(PlantAccounts[],MATCH($C22,PlantAccounts[Power Plan Plant Account '#],0),7))</f>
        <v>-226.13297183903717</v>
      </c>
      <c r="CG22" s="59">
        <f>((((INDEX(PlantAccounts[],MATCH($C22,PlantAccounts[Power Plan Plant Account '#],0),8)+(INDEX(PlantAccounts[],MATCH($C22,PlantAccounts[Power Plan Plant Account '#],0),8)+INDEX(PlantAccounts[],MATCH($C22,PlantAccounts[Power Plan Plant Account '#],0),16)+INDEX(PlantAccounts[],MATCH($C22,PlantAccounts[Power Plan Plant Account '#],0),17)))/2))/12)*(INDEX(CurWIPHelper[],1,MATCH(AS$4,CurWIPHelper[#Headers],0)))*(INDEX(PlantAccounts[],MATCH($C22,PlantAccounts[Power Plan Plant Account '#],0),7))</f>
        <v>-226.13297183903717</v>
      </c>
      <c r="CH22" s="59">
        <f>((((INDEX(PlantAccounts[],MATCH($C22,PlantAccounts[Power Plan Plant Account '#],0),8)+(INDEX(PlantAccounts[],MATCH($C22,PlantAccounts[Power Plan Plant Account '#],0),8)+INDEX(PlantAccounts[],MATCH($C22,PlantAccounts[Power Plan Plant Account '#],0),16)+INDEX(PlantAccounts[],MATCH($C22,PlantAccounts[Power Plan Plant Account '#],0),17)))/2))/12)*(INDEX(CurWIPHelper[],1,MATCH(AT$4,CurWIPHelper[#Headers],0)))*(INDEX(PlantAccounts[],MATCH($C22,PlantAccounts[Power Plan Plant Account '#],0),7))</f>
        <v>-226.13297183903717</v>
      </c>
      <c r="CI22" s="59">
        <f>((((INDEX(PlantAccounts[],MATCH($C22,PlantAccounts[Power Plan Plant Account '#],0),8)+(INDEX(PlantAccounts[],MATCH($C22,PlantAccounts[Power Plan Plant Account '#],0),8)+INDEX(PlantAccounts[],MATCH($C22,PlantAccounts[Power Plan Plant Account '#],0),16)+INDEX(PlantAccounts[],MATCH($C22,PlantAccounts[Power Plan Plant Account '#],0),17)))/2))/12)*(INDEX(CurWIPHelper[],1,MATCH(AU$4,CurWIPHelper[#Headers],0)))*(INDEX(PlantAccounts[],MATCH($C22,PlantAccounts[Power Plan Plant Account '#],0),7))</f>
        <v>-226.13297183903717</v>
      </c>
      <c r="CJ22" s="59">
        <f>((((INDEX(PlantAccounts[],MATCH($C22,PlantAccounts[Power Plan Plant Account '#],0),8)+(INDEX(PlantAccounts[],MATCH($C22,PlantAccounts[Power Plan Plant Account '#],0),8)+INDEX(PlantAccounts[],MATCH($C22,PlantAccounts[Power Plan Plant Account '#],0),16)+INDEX(PlantAccounts[],MATCH($C22,PlantAccounts[Power Plan Plant Account '#],0),17)))/2))/12)*(INDEX(CurWIPHelper[],1,MATCH(AV$4,CurWIPHelper[#Headers],0)))*(INDEX(PlantAccounts[],MATCH($C22,PlantAccounts[Power Plan Plant Account '#],0),7))</f>
        <v>-226.13297183903717</v>
      </c>
      <c r="CK22" s="59">
        <f>((((INDEX(PlantAccounts[],MATCH($C22,PlantAccounts[Power Plan Plant Account '#],0),8)+(INDEX(PlantAccounts[],MATCH($C22,PlantAccounts[Power Plan Plant Account '#],0),8)+INDEX(PlantAccounts[],MATCH($C22,PlantAccounts[Power Plan Plant Account '#],0),16)+INDEX(PlantAccounts[],MATCH($C22,PlantAccounts[Power Plan Plant Account '#],0),17)))/2))/12)*(INDEX(CurWIPHelper[],1,MATCH(AW$4,CurWIPHelper[#Headers],0)))*(INDEX(PlantAccounts[],MATCH($C22,PlantAccounts[Power Plan Plant Account '#],0),7))</f>
        <v>-226.13297183903717</v>
      </c>
      <c r="CL22" s="59">
        <f>((((INDEX(PlantAccounts[],MATCH($C22,PlantAccounts[Power Plan Plant Account '#],0),8)+(INDEX(PlantAccounts[],MATCH($C22,PlantAccounts[Power Plan Plant Account '#],0),8)+INDEX(PlantAccounts[],MATCH($C22,PlantAccounts[Power Plan Plant Account '#],0),16)+INDEX(PlantAccounts[],MATCH($C22,PlantAccounts[Power Plan Plant Account '#],0),17)))/2))/12)*(INDEX(CurWIPHelper[],1,MATCH(AX$4,CurWIPHelper[#Headers],0)))*(INDEX(PlantAccounts[],MATCH($C22,PlantAccounts[Power Plan Plant Account '#],0),7))</f>
        <v>-226.13297183903717</v>
      </c>
      <c r="CM22" s="59">
        <f>((((INDEX(PlantAccounts[],MATCH($C22,PlantAccounts[Power Plan Plant Account '#],0),8)+(INDEX(PlantAccounts[],MATCH($C22,PlantAccounts[Power Plan Plant Account '#],0),8)+INDEX(PlantAccounts[],MATCH($C22,PlantAccounts[Power Plan Plant Account '#],0),16)+INDEX(PlantAccounts[],MATCH($C22,PlantAccounts[Power Plan Plant Account '#],0),17)))/2))/12)*(INDEX(CurWIPHelper[],1,MATCH(AY$4,CurWIPHelper[#Headers],0)))*(INDEX(PlantAccounts[],MATCH($C22,PlantAccounts[Power Plan Plant Account '#],0),7))</f>
        <v>-226.13297183903717</v>
      </c>
      <c r="CN22" s="59">
        <f>((((INDEX(PlantAccounts[],MATCH($C22,PlantAccounts[Power Plan Plant Account '#],0),8)+(INDEX(PlantAccounts[],MATCH($C22,PlantAccounts[Power Plan Plant Account '#],0),8)+INDEX(PlantAccounts[],MATCH($C22,PlantAccounts[Power Plan Plant Account '#],0),16)+INDEX(PlantAccounts[],MATCH($C22,PlantAccounts[Power Plan Plant Account '#],0),17)))/2))/12)*(INDEX(CurWIPHelper[],1,MATCH(AZ$4,CurWIPHelper[#Headers],0)))*(INDEX(PlantAccounts[],MATCH($C22,PlantAccounts[Power Plan Plant Account '#],0),7))</f>
        <v>-226.13297183903717</v>
      </c>
      <c r="CO22" s="59">
        <f t="shared" si="3"/>
        <v>-2713.5956620684451</v>
      </c>
      <c r="CQ22" s="59">
        <f>INDEX(PlantAccounts[],MATCH($C22,PlantAccounts[Power Plan Plant Account '#],0),12)*(INDEX(CurWIPHelper[],1,MATCH(AO$4,CurWIPHelper[#Headers],0)))*(INDEX(PlantAccounts[],MATCH($C22,PlantAccounts[Power Plan Plant Account '#],0),7)/12)*0.5</f>
        <v>0</v>
      </c>
      <c r="CR22" s="59">
        <f>INDEX(PlantAccounts[],MATCH($C22,PlantAccounts[Power Plan Plant Account '#],0),12)*(INDEX(CurWIPHelper[],1,MATCH(AP$4,CurWIPHelper[#Headers],0)))*(INDEX(PlantAccounts[],MATCH($C22,PlantAccounts[Power Plan Plant Account '#],0),7)/12)*0.5</f>
        <v>0</v>
      </c>
      <c r="CS22" s="59">
        <f>INDEX(PlantAccounts[],MATCH($C22,PlantAccounts[Power Plan Plant Account '#],0),12)*(INDEX(CurWIPHelper[],1,MATCH(AQ$4,CurWIPHelper[#Headers],0)))*(INDEX(PlantAccounts[],MATCH($C22,PlantAccounts[Power Plan Plant Account '#],0),7)/12)*0.5</f>
        <v>0</v>
      </c>
      <c r="CT22" s="59">
        <f>INDEX(PlantAccounts[],MATCH($C22,PlantAccounts[Power Plan Plant Account '#],0),12)*(INDEX(CurWIPHelper[],1,MATCH(AR$4,CurWIPHelper[#Headers],0)))*(INDEX(PlantAccounts[],MATCH($C22,PlantAccounts[Power Plan Plant Account '#],0),7)/12)*0.5</f>
        <v>0</v>
      </c>
      <c r="CU22" s="59">
        <f>INDEX(PlantAccounts[],MATCH($C22,PlantAccounts[Power Plan Plant Account '#],0),12)*(INDEX(CurWIPHelper[],1,MATCH(AS$4,CurWIPHelper[#Headers],0)))*(INDEX(PlantAccounts[],MATCH($C22,PlantAccounts[Power Plan Plant Account '#],0),7)/12)*0.5</f>
        <v>0</v>
      </c>
      <c r="CV22" s="59">
        <f>INDEX(PlantAccounts[],MATCH($C22,PlantAccounts[Power Plan Plant Account '#],0),12)*(INDEX(CurWIPHelper[],1,MATCH(AT$4,CurWIPHelper[#Headers],0)))*(INDEX(PlantAccounts[],MATCH($C22,PlantAccounts[Power Plan Plant Account '#],0),7)/12)*0.5</f>
        <v>0</v>
      </c>
      <c r="CW22" s="59">
        <f>INDEX(PlantAccounts[],MATCH($C22,PlantAccounts[Power Plan Plant Account '#],0),12)*(INDEX(CurWIPHelper[],1,MATCH(AU$4,CurWIPHelper[#Headers],0)))*(INDEX(PlantAccounts[],MATCH($C22,PlantAccounts[Power Plan Plant Account '#],0),7)/12)*0.5</f>
        <v>0</v>
      </c>
      <c r="CX22" s="59">
        <f>INDEX(PlantAccounts[],MATCH($C22,PlantAccounts[Power Plan Plant Account '#],0),12)*(INDEX(CurWIPHelper[],1,MATCH(AV$4,CurWIPHelper[#Headers],0)))*(INDEX(PlantAccounts[],MATCH($C22,PlantAccounts[Power Plan Plant Account '#],0),7)/12)*0.5</f>
        <v>0</v>
      </c>
      <c r="CY22" s="59">
        <f>INDEX(PlantAccounts[],MATCH($C22,PlantAccounts[Power Plan Plant Account '#],0),12)*(INDEX(CurWIPHelper[],1,MATCH(AW$4,CurWIPHelper[#Headers],0)))*(INDEX(PlantAccounts[],MATCH($C22,PlantAccounts[Power Plan Plant Account '#],0),7)/12)*0.5</f>
        <v>0</v>
      </c>
      <c r="CZ22" s="59">
        <f>INDEX(PlantAccounts[],MATCH($C22,PlantAccounts[Power Plan Plant Account '#],0),12)*(INDEX(CurWIPHelper[],1,MATCH(AX$4,CurWIPHelper[#Headers],0)))*(INDEX(PlantAccounts[],MATCH($C22,PlantAccounts[Power Plan Plant Account '#],0),7)/12)*0.5</f>
        <v>0</v>
      </c>
      <c r="DA22" s="59">
        <f>INDEX(PlantAccounts[],MATCH($C22,PlantAccounts[Power Plan Plant Account '#],0),12)*(INDEX(CurWIPHelper[],1,MATCH(AY$4,CurWIPHelper[#Headers],0)))*(INDEX(PlantAccounts[],MATCH($C22,PlantAccounts[Power Plan Plant Account '#],0),7)/12)*0.5</f>
        <v>0</v>
      </c>
      <c r="DB22" s="59">
        <f>INDEX(PlantAccounts[],MATCH($C22,PlantAccounts[Power Plan Plant Account '#],0),12)*(INDEX(CurWIPHelper[],1,MATCH(AZ$4,CurWIPHelper[#Headers],0)))*(INDEX(PlantAccounts[],MATCH($C22,PlantAccounts[Power Plan Plant Account '#],0),7)/12)*0.5</f>
        <v>0</v>
      </c>
      <c r="DC22" s="59">
        <f t="shared" si="4"/>
        <v>0</v>
      </c>
      <c r="DE22" s="59">
        <f t="shared" si="5"/>
        <v>-2713.5956620684451</v>
      </c>
    </row>
    <row r="23" spans="1:109">
      <c r="A23" t="s">
        <v>58</v>
      </c>
      <c r="B23" t="s">
        <v>72</v>
      </c>
      <c r="C23">
        <v>45300</v>
      </c>
      <c r="D23">
        <v>45300</v>
      </c>
      <c r="E23" s="130"/>
      <c r="F23" s="113">
        <f>INDEX(PlantAccounts[],MATCH($C23,PlantAccounts[Power Plan Plant Account '#],0),8)</f>
        <v>74323098.767444819</v>
      </c>
      <c r="G23" s="7">
        <f>INDEX(PlantAccounts[],MATCH($C23,PlantAccounts[Power Plan Plant Account '#],0),14)</f>
        <v>2933294.3638179004</v>
      </c>
      <c r="H23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17778255.58878633</v>
      </c>
      <c r="I23" s="146">
        <v>4056233.390871068</v>
      </c>
      <c r="J23" s="7">
        <f t="shared" si="0"/>
        <v>16655316.561733162</v>
      </c>
      <c r="K23" s="7">
        <v>-22999.763333333336</v>
      </c>
      <c r="L23" s="7">
        <f>INDEX(PlantAccounts[],MATCH($C23,PlantAccounts[Power Plan Plant Account '#],0),11)</f>
        <v>0</v>
      </c>
      <c r="M23" s="7">
        <f t="shared" si="1"/>
        <v>-22999.763333333336</v>
      </c>
      <c r="O23" s="35">
        <f>INDEX(CurCloseProf[],MATCH(PlantAccountsQuery[[#This Row],[Reg/Unreg]],CurCloseProf[R/NR],0),MATCH(O$9,CurCloseProf[#Headers],0))*($J23+$M23)</f>
        <v>670738.64525388833</v>
      </c>
      <c r="P23" s="35">
        <f>INDEX(CurCloseProf[],MATCH(PlantAccountsQuery[[#This Row],[Reg/Unreg]],CurCloseProf[R/NR],0),MATCH(P$9,CurCloseProf[#Headers],0))*($J23+$M23)</f>
        <v>528934.48316727253</v>
      </c>
      <c r="Q23" s="35">
        <f>INDEX(CurCloseProf[],MATCH(PlantAccountsQuery[[#This Row],[Reg/Unreg]],CurCloseProf[R/NR],0),MATCH(Q$9,CurCloseProf[#Headers],0))*($J23+$M23)</f>
        <v>717696.78512543289</v>
      </c>
      <c r="R23" s="35">
        <f>INDEX(CurCloseProf[],MATCH(PlantAccountsQuery[[#This Row],[Reg/Unreg]],CurCloseProf[R/NR],0),MATCH(R$9,CurCloseProf[#Headers],0))*($J23+$M23)</f>
        <v>197356.56001064551</v>
      </c>
      <c r="S23" s="35">
        <f>INDEX(CurCloseProf[],MATCH(PlantAccountsQuery[[#This Row],[Reg/Unreg]],CurCloseProf[R/NR],0),MATCH(S$9,CurCloseProf[#Headers],0))*($J23+$M23)</f>
        <v>576501.76247400022</v>
      </c>
      <c r="T23" s="35">
        <f>INDEX(CurCloseProf[],MATCH(PlantAccountsQuery[[#This Row],[Reg/Unreg]],CurCloseProf[R/NR],0),MATCH(T$9,CurCloseProf[#Headers],0))*($J23+$M23)</f>
        <v>1002723.640205899</v>
      </c>
      <c r="U23" s="35">
        <f>INDEX(CurCloseProf[],MATCH(PlantAccountsQuery[[#This Row],[Reg/Unreg]],CurCloseProf[R/NR],0),MATCH(U$9,CurCloseProf[#Headers],0))*($J23+$M23)</f>
        <v>838834.11110507953</v>
      </c>
      <c r="V23" s="35">
        <f>INDEX(CurCloseProf[],MATCH(PlantAccountsQuery[[#This Row],[Reg/Unreg]],CurCloseProf[R/NR],0),MATCH(V$9,CurCloseProf[#Headers],0))*($J23+$M23)</f>
        <v>484339.60835870641</v>
      </c>
      <c r="W23" s="35">
        <f>INDEX(CurCloseProf[],MATCH(PlantAccountsQuery[[#This Row],[Reg/Unreg]],CurCloseProf[R/NR],0),MATCH(W$9,CurCloseProf[#Headers],0))*($J23+$M23)</f>
        <v>1014184.8173510364</v>
      </c>
      <c r="X23" s="35">
        <f>INDEX(CurCloseProf[],MATCH(PlantAccountsQuery[[#This Row],[Reg/Unreg]],CurCloseProf[R/NR],0),MATCH(X$9,CurCloseProf[#Headers],0))*($J23+$M23)</f>
        <v>2042479.4332449199</v>
      </c>
      <c r="Y23" s="35">
        <f>INDEX(CurCloseProf[],MATCH(PlantAccountsQuery[[#This Row],[Reg/Unreg]],CurCloseProf[R/NR],0),MATCH(Y$9,CurCloseProf[#Headers],0))*($J23+$M23)</f>
        <v>1813125.2819596559</v>
      </c>
      <c r="Z23" s="35">
        <f>INDEX(CurCloseProf[],MATCH(PlantAccountsQuery[[#This Row],[Reg/Unreg]],CurCloseProf[R/NR],0),MATCH(Z$9,CurCloseProf[#Headers],0))*($J23+$M23)</f>
        <v>6745401.6701432923</v>
      </c>
      <c r="AB23" s="59">
        <f>IF(INDEX(CurWIPHelper[],1,MATCH(AO$4,$AB$9:$AM$9,0))=0,0,($F23+$O23))</f>
        <v>74993837.412698701</v>
      </c>
      <c r="AC23" s="59">
        <f>IF(INDEX(CurWIPHelper[],1,MATCH(AP$4,$AB$9:$AM$9,0))=0,0,($F23+SUM($O23:P23)))</f>
        <v>75522771.895865977</v>
      </c>
      <c r="AD23" s="59">
        <f>IF(INDEX(CurWIPHelper[],1,MATCH(AQ$4,$AB$9:$AM$9,0))=0,0,($F23+SUM($O23:Q23)))</f>
        <v>76240468.680991411</v>
      </c>
      <c r="AE23" s="59">
        <f>IF(INDEX(CurWIPHelper[],1,MATCH(AR$4,$AB$9:$AM$9,0))=0,0,($F23+SUM($O23:R23)))</f>
        <v>76437825.241002053</v>
      </c>
      <c r="AF23" s="59">
        <f>IF(INDEX(CurWIPHelper[],1,MATCH(AS$4,$AB$9:$AM$9,0))=0,0,($F23+SUM($O23:S23)))</f>
        <v>77014327.003476053</v>
      </c>
      <c r="AG23" s="59">
        <f>IF(INDEX(CurWIPHelper[],1,MATCH(AT$4,$AB$9:$AM$9,0))=0,0,($F23+SUM($O23:T23)))</f>
        <v>78017050.643681958</v>
      </c>
      <c r="AH23" s="59">
        <f>IF(INDEX(CurWIPHelper[],1,MATCH(AU$4,$AB$9:$AM$9,0))=0,0,($F23+SUM($O23:U23)))</f>
        <v>78855884.754787043</v>
      </c>
      <c r="AI23" s="59">
        <f>IF(INDEX(CurWIPHelper[],1,MATCH(AV$4,$AB$9:$AM$9,0))=0,0,($F23+SUM($O23:V23)))</f>
        <v>79340224.363145739</v>
      </c>
      <c r="AJ23" s="59">
        <f>IF(INDEX(CurWIPHelper[],1,MATCH(AW$4,$AB$9:$AM$9,0))=0,0,($F23+SUM($O23:W23)))</f>
        <v>80354409.180496782</v>
      </c>
      <c r="AK23" s="59">
        <f>IF(INDEX(CurWIPHelper[],1,MATCH(AX$4,$AB$9:$AM$9,0))=0,0,($F23+SUM($O23:X23)))</f>
        <v>82396888.613741696</v>
      </c>
      <c r="AL23" s="59">
        <f>IF(INDEX(CurWIPHelper[],1,MATCH(AY$4,$AB$9:$AM$9,0))=0,0,($F23+SUM($O23:Y23)))</f>
        <v>84210013.895701364</v>
      </c>
      <c r="AM23" s="59">
        <f>IF(INDEX(CurWIPHelper[],1,MATCH(AZ$4,$AB$9:$AM$9,0))=0,0,($F23+SUM($O23:Z23)))</f>
        <v>90955415.565844655</v>
      </c>
      <c r="AO23" s="35">
        <f>IF(INDEX(CurWIPHelper[],1,MATCH(AO$4,CurWIPHelper[#Headers],0))=0,0,
     IF(AB23&gt;0,
        (IF(
             ((INDEX(PlantAccounts[],MATCH($C23,PlantAccounts[Power Plan Plant Account '#],0),7)/12)
                   *(AB23)
                   *(INDEX(CurWIPHelper[],1,MATCH(AO$4,CurWIPHelper[#Headers],0)))
                   +(INDEX(PlantAccounts[],MATCH($C23,PlantAccounts[Power Plan Plant Account '#],0),9))
                   )&gt;AB23,
              IF((INDEX(PlantAccounts[],MATCH($C23,PlantAccounts[Power Plan Plant Account '#],0),7))=0,0,AB23-(INDEX(PlantAccounts[],MATCH($C23,PlantAccounts[Power Plan Plant Account '#],0),9))),
             (INDEX(PlantAccounts[],MATCH($C23,PlantAccounts[Power Plan Plant Account '#],0),7)/12)*AB23*(INDEX(CurWIPHelper[],1,MATCH(AO$4,CurWIPHelper[#Headers],0))))
        ),
          IF(AB23=0,0,IF(
              ((INDEX(PlantAccounts[],MATCH($C23,PlantAccounts[Power Plan Plant Account '#],0),7)/12)
              *(AB23)
              *(INDEX(CurWIPHelper[],1,MATCH(AO$4,CurWIPHelper[#Headers],0)))
              +(INDEX(PlantAccounts[],MATCH($C23,PlantAccounts[Power Plan Plant Account '#],0),9))
              )&gt;AB23,
         (INDEX(PlantAccounts[],MATCH($C23,PlantAccounts[Power Plan Plant Account '#],0),7)/12)*AB23*(INDEX(CurWIPHelper[],1,MATCH(AO$4,CurWIPHelper[#Headers],0))),
         AB23-(INDEX(PlantAccounts[],MATCH($C23,PlantAccounts[Power Plan Plant Account '#],0),9))
    ))
)
)</f>
        <v>240801.33442882964</v>
      </c>
      <c r="AP23" s="35">
        <f>IF(INDEX(CurWIPHelper[],1,MATCH(AP$4,CurWIPHelper[#Headers],0))=0,0,
     IF(AC23&gt;0,
        (IF(
             ((INDEX(PlantAccounts[],MATCH($C23,PlantAccounts[Power Plan Plant Account '#],0),7)/12)
                   *(AC23)
                   *(INDEX(CurWIPHelper[],1,MATCH(AP$4,CurWIPHelper[#Headers],0)))
                   +(INDEX(PlantAccounts[],MATCH($C23,PlantAccounts[Power Plan Plant Account '#],0),9))
                   +(SUM($AO23:AO23))
                    )&gt;AC23,
              IF((INDEX(PlantAccounts[],MATCH($C23,PlantAccounts[Power Plan Plant Account '#],0),7))=0,0,AC23-(INDEX(PlantAccounts[],MATCH($C23,PlantAccounts[Power Plan Plant Account '#],0),9))-SUM($AO23:AO23)),
             (INDEX(PlantAccounts[],MATCH($C23,PlantAccounts[Power Plan Plant Account '#],0),7)/12)*AC23*(INDEX(CurWIPHelper[],1,MATCH(AP$4,CurWIPHelper[#Headers],0))))
        ),
        IF(AC23=0,0,IF(
              ((INDEX(PlantAccounts[],MATCH($C23,PlantAccounts[Power Plan Plant Account '#],0),7)/12)
              *(AC23)
              *(INDEX(CurWIPHelper[],1,MATCH(AP$4,CurWIPHelper[#Headers],0)))
              +(INDEX(PlantAccounts[],MATCH($C23,PlantAccounts[Power Plan Plant Account '#],0),9))
              +(SUM($AO23:AO23))
              )&gt;AC23,
         (INDEX(PlantAccounts[],MATCH($C23,PlantAccounts[Power Plan Plant Account '#],0),7)/12)*AC23*(INDEX(CurWIPHelper[],1,MATCH(AP$4,CurWIPHelper[#Headers],0))),
         AC23-(INDEX(PlantAccounts[],MATCH($C23,PlantAccounts[Power Plan Plant Account '#],0),9))-(SUM($AO23:AO23))
    ))
)
)</f>
        <v>242499.71570609623</v>
      </c>
      <c r="AQ23" s="35">
        <f>IF(INDEX(CurWIPHelper[],1,MATCH(AQ$4,CurWIPHelper[#Headers],0))=0,0,
     IF(AD23&gt;0,
        (IF(
             ((INDEX(PlantAccounts[],MATCH($C23,PlantAccounts[Power Plan Plant Account '#],0),7)/12)
                   *(AD23)
                   *(INDEX(CurWIPHelper[],1,MATCH(AQ$4,CurWIPHelper[#Headers],0)))
                   +(INDEX(PlantAccounts[],MATCH($C23,PlantAccounts[Power Plan Plant Account '#],0),9))
                   +(SUM($AO23:AP23))
                    )&gt;AD23,
              IF((INDEX(PlantAccounts[],MATCH($C23,PlantAccounts[Power Plan Plant Account '#],0),7))=0,0,AD23-(INDEX(PlantAccounts[],MATCH($C23,PlantAccounts[Power Plan Plant Account '#],0),9))-SUM($AO23:AP23)),
             (INDEX(PlantAccounts[],MATCH($C23,PlantAccounts[Power Plan Plant Account '#],0),7)/12)*AD23*(INDEX(CurWIPHelper[],1,MATCH(AQ$4,CurWIPHelper[#Headers],0))))
        ),
        IF(AD23=0,0,IF(
              ((INDEX(PlantAccounts[],MATCH($C23,PlantAccounts[Power Plan Plant Account '#],0),7)/12)
              *(AD23)
              *(INDEX(CurWIPHelper[],1,MATCH(AQ$4,CurWIPHelper[#Headers],0)))
              +(INDEX(PlantAccounts[],MATCH($C23,PlantAccounts[Power Plan Plant Account '#],0),9))
              +(SUM($AO23:AP23))
              )&gt;AD23,
         (INDEX(PlantAccounts[],MATCH($C23,PlantAccounts[Power Plan Plant Account '#],0),7)/12)*AD23*(INDEX(CurWIPHelper[],1,MATCH(AQ$4,CurWIPHelper[#Headers],0))),
         AD23-(INDEX(PlantAccounts[],MATCH($C23,PlantAccounts[Power Plan Plant Account '#],0),9))-(SUM($AO23:AP23))
    ))
)
)</f>
        <v>244804.2029751291</v>
      </c>
      <c r="AR23" s="35">
        <f>IF(INDEX(CurWIPHelper[],1,MATCH(AR$4,CurWIPHelper[#Headers],0))=0,0,
     IF(AE23&gt;0,
        (IF(
             ((INDEX(PlantAccounts[],MATCH($C23,PlantAccounts[Power Plan Plant Account '#],0),7)/12)
                   *(AE23)
                   *(INDEX(CurWIPHelper[],1,MATCH(AR$4,CurWIPHelper[#Headers],0)))
                   +(INDEX(PlantAccounts[],MATCH($C23,PlantAccounts[Power Plan Plant Account '#],0),9))
                   +(SUM($AO23:AQ23))
                    )&gt;AE23,
              IF((INDEX(PlantAccounts[],MATCH($C23,PlantAccounts[Power Plan Plant Account '#],0),7))=0,0,AE23-(INDEX(PlantAccounts[],MATCH($C23,PlantAccounts[Power Plan Plant Account '#],0),9))-SUM($AO23:AQ23)),
             (INDEX(PlantAccounts[],MATCH($C23,PlantAccounts[Power Plan Plant Account '#],0),7)/12)*AE23*(INDEX(CurWIPHelper[],1,MATCH(AR$4,CurWIPHelper[#Headers],0))))
        ),
        IF(AE23=0,0,IF(
              ((INDEX(PlantAccounts[],MATCH($C23,PlantAccounts[Power Plan Plant Account '#],0),7)/12)
              *(AE23)
              *(INDEX(CurWIPHelper[],1,MATCH(AR$4,CurWIPHelper[#Headers],0)))
              +(INDEX(PlantAccounts[],MATCH($C23,PlantAccounts[Power Plan Plant Account '#],0),9))
              +(SUM($AO23:AQ23))
              )&gt;AE23,
         (INDEX(PlantAccounts[],MATCH($C23,PlantAccounts[Power Plan Plant Account '#],0),7)/12)*AE23*(INDEX(CurWIPHelper[],1,MATCH(AR$4,CurWIPHelper[#Headers],0))),
         AE23-(INDEX(PlantAccounts[],MATCH($C23,PlantAccounts[Power Plan Plant Account '#],0),9))-(SUM($AO23:AQ23))
    ))
)
)</f>
        <v>245437.90468514187</v>
      </c>
      <c r="AS23" s="35">
        <f>IF(INDEX(CurWIPHelper[],1,MATCH(AS$4,CurWIPHelper[#Headers],0))=0,0,
     IF(AF23&gt;0,
        (IF(
             ((INDEX(PlantAccounts[],MATCH($C23,PlantAccounts[Power Plan Plant Account '#],0),7)/12)
                   *(AF23)
                   *(INDEX(CurWIPHelper[],1,MATCH(AS$4,CurWIPHelper[#Headers],0)))
                   +(INDEX(PlantAccounts[],MATCH($C23,PlantAccounts[Power Plan Plant Account '#],0),9))
                   +(SUM($AO23:AR23))
                    )&gt;AF23,
              IF((INDEX(PlantAccounts[],MATCH($C23,PlantAccounts[Power Plan Plant Account '#],0),7))=0,0,AF23-(INDEX(PlantAccounts[],MATCH($C23,PlantAccounts[Power Plan Plant Account '#],0),9))-SUM($AO23:AR23)),
             (INDEX(PlantAccounts[],MATCH($C23,PlantAccounts[Power Plan Plant Account '#],0),7)/12)*AF23*(INDEX(CurWIPHelper[],1,MATCH(AS$4,CurWIPHelper[#Headers],0))))
        ),
        IF(AF23=0,0,IF(
              ((INDEX(PlantAccounts[],MATCH($C23,PlantAccounts[Power Plan Plant Account '#],0),7)/12)
              *(AF23)
              *(INDEX(CurWIPHelper[],1,MATCH(AS$4,CurWIPHelper[#Headers],0)))
              +(INDEX(PlantAccounts[],MATCH($C23,PlantAccounts[Power Plan Plant Account '#],0),9))
              +(SUM($AO23:AR23))
              )&gt;AF23,
         (INDEX(PlantAccounts[],MATCH($C23,PlantAccounts[Power Plan Plant Account '#],0),7)/12)*AF23*(INDEX(CurWIPHelper[],1,MATCH(AS$4,CurWIPHelper[#Headers],0))),
         AF23-(INDEX(PlantAccounts[],MATCH($C23,PlantAccounts[Power Plan Plant Account '#],0),9))-(SUM($AO23:AR23))
    ))
)
)</f>
        <v>247289.02203682982</v>
      </c>
      <c r="AT23" s="35">
        <f>IF(INDEX(CurWIPHelper[],1,MATCH(AT$4,CurWIPHelper[#Headers],0))=0,0,
     IF(AG23&gt;0,
        (IF(
             ((INDEX(PlantAccounts[],MATCH($C23,PlantAccounts[Power Plan Plant Account '#],0),7)/12)
                   *(AG23)
                   *(INDEX(CurWIPHelper[],1,MATCH(AT$4,CurWIPHelper[#Headers],0)))
                   +(INDEX(PlantAccounts[],MATCH($C23,PlantAccounts[Power Plan Plant Account '#],0),9))
                   +(SUM($AO23:AS23))
                    )&gt;AG23,
              IF((INDEX(PlantAccounts[],MATCH($C23,PlantAccounts[Power Plan Plant Account '#],0),7))=0,0,AG23-(INDEX(PlantAccounts[],MATCH($C23,PlantAccounts[Power Plan Plant Account '#],0),9))-SUM($AO23:AS23)),
             (INDEX(PlantAccounts[],MATCH($C23,PlantAccounts[Power Plan Plant Account '#],0),7)/12)*AG23*(INDEX(CurWIPHelper[],1,MATCH(AT$4,CurWIPHelper[#Headers],0))))
        ),
        IF(AG23=0,0,IF(
              ((INDEX(PlantAccounts[],MATCH($C23,PlantAccounts[Power Plan Plant Account '#],0),7)/12)
              *(AG23)
              *(INDEX(CurWIPHelper[],1,MATCH(AT$4,CurWIPHelper[#Headers],0)))
              +(INDEX(PlantAccounts[],MATCH($C23,PlantAccounts[Power Plan Plant Account '#],0),9))
              +(SUM($AO23:AS23))
              )&gt;AG23,
         (INDEX(PlantAccounts[],MATCH($C23,PlantAccounts[Power Plan Plant Account '#],0),7)/12)*AG23*(INDEX(CurWIPHelper[],1,MATCH(AT$4,CurWIPHelper[#Headers],0))),
         AG23-(INDEX(PlantAccounts[],MATCH($C23,PlantAccounts[Power Plan Plant Account '#],0),9))-(SUM($AO23:AS23))
    ))
)
)</f>
        <v>250508.71580041404</v>
      </c>
      <c r="AU23" s="35">
        <f>IF(INDEX(CurWIPHelper[],1,MATCH(AU$4,CurWIPHelper[#Headers],0))=0,0,
     IF(AH23&gt;0,
        (IF(
             ((INDEX(PlantAccounts[],MATCH($C23,PlantAccounts[Power Plan Plant Account '#],0),7)/12)
                   *(AH23)
                   *(INDEX(CurWIPHelper[],1,MATCH(AU$4,CurWIPHelper[#Headers],0)))
                   +(INDEX(PlantAccounts[],MATCH($C23,PlantAccounts[Power Plan Plant Account '#],0),9))
                   +(SUM($AO23:AT23))
                    )&gt;AH23,
              IF((INDEX(PlantAccounts[],MATCH($C23,PlantAccounts[Power Plan Plant Account '#],0),7))=0,0,AH23-(INDEX(PlantAccounts[],MATCH($C23,PlantAccounts[Power Plan Plant Account '#],0),9))-SUM($AO23:AT23)),
             (INDEX(PlantAccounts[],MATCH($C23,PlantAccounts[Power Plan Plant Account '#],0),7)/12)*AH23*(INDEX(CurWIPHelper[],1,MATCH(AU$4,CurWIPHelper[#Headers],0))))
        ),
        IF(AH23=0,0,IF(
              ((INDEX(PlantAccounts[],MATCH($C23,PlantAccounts[Power Plan Plant Account '#],0),7)/12)
              *(AH23)
              *(INDEX(CurWIPHelper[],1,MATCH(AU$4,CurWIPHelper[#Headers],0)))
              +(INDEX(PlantAccounts[],MATCH($C23,PlantAccounts[Power Plan Plant Account '#],0),9))
              +(SUM($AO23:AT23))
              )&gt;AH23,
         (INDEX(PlantAccounts[],MATCH($C23,PlantAccounts[Power Plan Plant Account '#],0),7)/12)*AH23*(INDEX(CurWIPHelper[],1,MATCH(AU$4,CurWIPHelper[#Headers],0))),
         AH23-(INDEX(PlantAccounts[],MATCH($C23,PlantAccounts[Power Plan Plant Account '#],0),9))-(SUM($AO23:AT23))
    ))
)
)</f>
        <v>253202.16875984779</v>
      </c>
      <c r="AV23" s="35">
        <f>IF(INDEX(CurWIPHelper[],1,MATCH(AV$4,CurWIPHelper[#Headers],0))=0,0,
     IF(AI23&gt;0,
        (IF(
             ((INDEX(PlantAccounts[],MATCH($C23,PlantAccounts[Power Plan Plant Account '#],0),7)/12)
                   *(AI23)
                   *(INDEX(CurWIPHelper[],1,MATCH(AV$4,CurWIPHelper[#Headers],0)))
                   +(INDEX(PlantAccounts[],MATCH($C23,PlantAccounts[Power Plan Plant Account '#],0),9))
                   +(SUM($AO23:AU23))
                    )&gt;AI23,
              IF((INDEX(PlantAccounts[],MATCH($C23,PlantAccounts[Power Plan Plant Account '#],0),7))=0,0,AI23-(INDEX(PlantAccounts[],MATCH($C23,PlantAccounts[Power Plan Plant Account '#],0),9))-SUM($AO23:AU23)),
             (INDEX(PlantAccounts[],MATCH($C23,PlantAccounts[Power Plan Plant Account '#],0),7)/12)*AI23*(INDEX(CurWIPHelper[],1,MATCH(AV$4,CurWIPHelper[#Headers],0))))
        ),
        IF(AI23=0,0,IF(
              ((INDEX(PlantAccounts[],MATCH($C23,PlantAccounts[Power Plan Plant Account '#],0),7)/12)
              *(AI23)
              *(INDEX(CurWIPHelper[],1,MATCH(AV$4,CurWIPHelper[#Headers],0)))
              +(INDEX(PlantAccounts[],MATCH($C23,PlantAccounts[Power Plan Plant Account '#],0),9))
              +(SUM($AO23:AU23))
              )&gt;AI23,
         (INDEX(PlantAccounts[],MATCH($C23,PlantAccounts[Power Plan Plant Account '#],0),7)/12)*AI23*(INDEX(CurWIPHelper[],1,MATCH(AV$4,CurWIPHelper[#Headers],0))),
         AI23-(INDEX(PlantAccounts[],MATCH($C23,PlantAccounts[Power Plan Plant Account '#],0),9))-(SUM($AO23:AU23))
    ))
)
)</f>
        <v>254757.35819985051</v>
      </c>
      <c r="AW23" s="35">
        <f>IF(INDEX(CurWIPHelper[],1,MATCH(AW$4,CurWIPHelper[#Headers],0))=0,0,
     IF(AJ23&gt;0,
        (IF(
             ((INDEX(PlantAccounts[],MATCH($C23,PlantAccounts[Power Plan Plant Account '#],0),7)/12)
                   *(AJ23)
                   *(INDEX(CurWIPHelper[],1,MATCH(AW$4,CurWIPHelper[#Headers],0)))
                   +(INDEX(PlantAccounts[],MATCH($C23,PlantAccounts[Power Plan Plant Account '#],0),9))
                   +(SUM($AO23:AV23))
                    )&gt;AJ23,
              IF((INDEX(PlantAccounts[],MATCH($C23,PlantAccounts[Power Plan Plant Account '#],0),7))=0,0,AJ23-(INDEX(PlantAccounts[],MATCH($C23,PlantAccounts[Power Plan Plant Account '#],0),9))-SUM($AO23:AV23)),
             (INDEX(PlantAccounts[],MATCH($C23,PlantAccounts[Power Plan Plant Account '#],0),7)/12)*AJ23*(INDEX(CurWIPHelper[],1,MATCH(AW$4,CurWIPHelper[#Headers],0))))
        ),
        IF(AJ23=0,0,IF(
              ((INDEX(PlantAccounts[],MATCH($C23,PlantAccounts[Power Plan Plant Account '#],0),7)/12)
              *(AJ23)
              *(INDEX(CurWIPHelper[],1,MATCH(AW$4,CurWIPHelper[#Headers],0)))
              +(INDEX(PlantAccounts[],MATCH($C23,PlantAccounts[Power Plan Plant Account '#],0),9))
              +(SUM($AO23:AV23))
              )&gt;AJ23,
         (INDEX(PlantAccounts[],MATCH($C23,PlantAccounts[Power Plan Plant Account '#],0),7)/12)*AJ23*(INDEX(CurWIPHelper[],1,MATCH(AW$4,CurWIPHelper[#Headers],0))),
         AJ23-(INDEX(PlantAccounts[],MATCH($C23,PlantAccounts[Power Plan Plant Account '#],0),9))-(SUM($AO23:AV23))
    ))
)
)</f>
        <v>258013.85321065571</v>
      </c>
      <c r="AX23" s="35">
        <f>IF(INDEX(CurWIPHelper[],1,MATCH(AX$4,CurWIPHelper[#Headers],0))=0,0,
     IF(AK23&gt;0,
        (IF(
             ((INDEX(PlantAccounts[],MATCH($C23,PlantAccounts[Power Plan Plant Account '#],0),7)/12)
                   *(AK23)
                   *(INDEX(CurWIPHelper[],1,MATCH(AX$4,CurWIPHelper[#Headers],0)))
                   +(INDEX(PlantAccounts[],MATCH($C23,PlantAccounts[Power Plan Plant Account '#],0),9))
                   +(SUM($AO23:AW23))
                    )&gt;AK23,
              IF((INDEX(PlantAccounts[],MATCH($C23,PlantAccounts[Power Plan Plant Account '#],0),7))=0,0,AK23-(INDEX(PlantAccounts[],MATCH($C23,PlantAccounts[Power Plan Plant Account '#],0),9))-SUM($AO23:AW23)),
             (INDEX(PlantAccounts[],MATCH($C23,PlantAccounts[Power Plan Plant Account '#],0),7)/12)*AK23*(INDEX(CurWIPHelper[],1,MATCH(AX$4,CurWIPHelper[#Headers],0))))
        ),
        IF(AK23=0,0,IF(
              ((INDEX(PlantAccounts[],MATCH($C23,PlantAccounts[Power Plan Plant Account '#],0),7)/12)
              *(AK23)
              *(INDEX(CurWIPHelper[],1,MATCH(AX$4,CurWIPHelper[#Headers],0)))
              +(INDEX(PlantAccounts[],MATCH($C23,PlantAccounts[Power Plan Plant Account '#],0),9))
              +(SUM($AO23:AW23))
              )&gt;AK23,
         (INDEX(PlantAccounts[],MATCH($C23,PlantAccounts[Power Plan Plant Account '#],0),7)/12)*AK23*(INDEX(CurWIPHelper[],1,MATCH(AX$4,CurWIPHelper[#Headers],0))),
         AK23-(INDEX(PlantAccounts[],MATCH($C23,PlantAccounts[Power Plan Plant Account '#],0),9))-(SUM($AO23:AW23))
    ))
)
)</f>
        <v>264572.14906585001</v>
      </c>
      <c r="AY23" s="35">
        <f>IF(INDEX(CurWIPHelper[],1,MATCH(AY$4,CurWIPHelper[#Headers],0))=0,0,
     IF(AL23&gt;0,
        (IF(
             ((INDEX(PlantAccounts[],MATCH($C23,PlantAccounts[Power Plan Plant Account '#],0),7)/12)
                   *(AL23)
                   *(INDEX(CurWIPHelper[],1,MATCH(AY$4,CurWIPHelper[#Headers],0)))
                   +(INDEX(PlantAccounts[],MATCH($C23,PlantAccounts[Power Plan Plant Account '#],0),9))
                   +(SUM($AO23:AX23))
                    )&gt;AL23,
              IF((INDEX(PlantAccounts[],MATCH($C23,PlantAccounts[Power Plan Plant Account '#],0),7))=0,0,AL23-(INDEX(PlantAccounts[],MATCH($C23,PlantAccounts[Power Plan Plant Account '#],0),9))-SUM($AO23:AX23)),
             (INDEX(PlantAccounts[],MATCH($C23,PlantAccounts[Power Plan Plant Account '#],0),7)/12)*AL23*(INDEX(CurWIPHelper[],1,MATCH(AY$4,CurWIPHelper[#Headers],0))))
        ),
        IF(AL23=0,0,IF(
              ((INDEX(PlantAccounts[],MATCH($C23,PlantAccounts[Power Plan Plant Account '#],0),7)/12)
              *(AL23)
              *(INDEX(CurWIPHelper[],1,MATCH(AY$4,CurWIPHelper[#Headers],0)))
              +(INDEX(PlantAccounts[],MATCH($C23,PlantAccounts[Power Plan Plant Account '#],0),9))
              +(SUM($AO23:AX23))
              )&gt;AL23,
         (INDEX(PlantAccounts[],MATCH($C23,PlantAccounts[Power Plan Plant Account '#],0),7)/12)*AL23*(INDEX(CurWIPHelper[],1,MATCH(AY$4,CurWIPHelper[#Headers],0))),
         AL23-(INDEX(PlantAccounts[],MATCH($C23,PlantAccounts[Power Plan Plant Account '#],0),9))-(SUM($AO23:AX23))
    ))
)
)</f>
        <v>270394.00059986155</v>
      </c>
      <c r="AZ23" s="35">
        <f>IF(INDEX(CurWIPHelper[],1,MATCH(AZ$4,CurWIPHelper[#Headers],0))=0,0,
     IF(AM23&gt;0,
        (IF(
             ((INDEX(PlantAccounts[],MATCH($C23,PlantAccounts[Power Plan Plant Account '#],0),7)/12)
                   *(AM23)
                   *(INDEX(CurWIPHelper[],1,MATCH(AZ$4,CurWIPHelper[#Headers],0)))
                   +(INDEX(PlantAccounts[],MATCH($C23,PlantAccounts[Power Plan Plant Account '#],0),9))
                   +(SUM($AO23:AY23))
                    )&gt;AM23,
              IF((INDEX(PlantAccounts[],MATCH($C23,PlantAccounts[Power Plan Plant Account '#],0),7))=0,0,AM23-(INDEX(PlantAccounts[],MATCH($C23,PlantAccounts[Power Plan Plant Account '#],0),9))-SUM($AO23:AY23)),
             (INDEX(PlantAccounts[],MATCH($C23,PlantAccounts[Power Plan Plant Account '#],0),7)/12)*AM23*(INDEX(CurWIPHelper[],1,MATCH(AZ$4,CurWIPHelper[#Headers],0))))
        ),
        IF(AM23=0,0,IF(
              ((INDEX(PlantAccounts[],MATCH($C23,PlantAccounts[Power Plan Plant Account '#],0),7)/12)
              *(AM23)
              *(INDEX(CurWIPHelper[],1,MATCH(AZ$4,CurWIPHelper[#Headers],0)))
              +(INDEX(PlantAccounts[],MATCH($C23,PlantAccounts[Power Plan Plant Account '#],0),9))
              +(SUM($AO23:AY23))
              )&gt;AM23,
         (INDEX(PlantAccounts[],MATCH($C23,PlantAccounts[Power Plan Plant Account '#],0),7)/12)*AM23*(INDEX(CurWIPHelper[],1,MATCH(AZ$4,CurWIPHelper[#Headers],0))),
         AM23-(INDEX(PlantAccounts[],MATCH($C23,PlantAccounts[Power Plan Plant Account '#],0),9))-(SUM($AO23:AY23))
    ))
)
)</f>
        <v>292053.13659646705</v>
      </c>
      <c r="BA23" s="59">
        <f t="shared" si="2"/>
        <v>3064333.5620649727</v>
      </c>
      <c r="BC23" s="59">
        <f>INDEX(CurCloseProf[],MATCH(PlantAccountsQuery[[#This Row],[Reg/Unreg]],CurCloseProf[R/NR],0),MATCH(BC$9,CurCloseProf[#Headers],0))*($J23)</f>
        <v>671666.16667416599</v>
      </c>
      <c r="BD23" s="59">
        <f>INDEX(CurCloseProf[],MATCH(PlantAccountsQuery[[#This Row],[Reg/Unreg]],CurCloseProf[R/NR],0),MATCH(BD$9,CurCloseProf[#Headers],0))*($J23)</f>
        <v>529665.91271368775</v>
      </c>
      <c r="BE23" s="59">
        <f>INDEX(CurCloseProf[],MATCH(PlantAccountsQuery[[#This Row],[Reg/Unreg]],CurCloseProf[R/NR],0),MATCH(BE$9,CurCloseProf[#Headers],0))*($J23)</f>
        <v>718689.24194326892</v>
      </c>
      <c r="BF23" s="59">
        <f>INDEX(CurCloseProf[],MATCH(PlantAccountsQuery[[#This Row],[Reg/Unreg]],CurCloseProf[R/NR],0),MATCH(BF$9,CurCloseProf[#Headers],0))*($J23)</f>
        <v>197629.47172989332</v>
      </c>
      <c r="BG23" s="59">
        <f>INDEX(CurCloseProf[],MATCH(PlantAccountsQuery[[#This Row],[Reg/Unreg]],CurCloseProf[R/NR],0),MATCH(BG$9,CurCloseProf[#Headers],0))*($J23)</f>
        <v>577298.96975780011</v>
      </c>
      <c r="BH23" s="59">
        <f>INDEX(CurCloseProf[],MATCH(PlantAccountsQuery[[#This Row],[Reg/Unreg]],CurCloseProf[R/NR],0),MATCH(BH$9,CurCloseProf[#Headers],0))*($J23)</f>
        <v>1004110.2423668014</v>
      </c>
      <c r="BI23" s="59">
        <f>INDEX(CurCloseProf[],MATCH(PlantAccountsQuery[[#This Row],[Reg/Unreg]],CurCloseProf[R/NR],0),MATCH(BI$9,CurCloseProf[#Headers],0))*($J23)</f>
        <v>839994.08095565392</v>
      </c>
      <c r="BJ23" s="59">
        <f>INDEX(CurCloseProf[],MATCH(PlantAccountsQuery[[#This Row],[Reg/Unreg]],CurCloseProf[R/NR],0),MATCH(BJ$9,CurCloseProf[#Headers],0))*($J23)</f>
        <v>485009.37051512959</v>
      </c>
      <c r="BK23" s="59">
        <f>INDEX(CurCloseProf[],MATCH(PlantAccountsQuery[[#This Row],[Reg/Unreg]],CurCloseProf[R/NR],0),MATCH(BK$9,CurCloseProf[#Headers],0))*($J23)</f>
        <v>1015587.268438162</v>
      </c>
      <c r="BL23" s="59">
        <f>INDEX(CurCloseProf[],MATCH(PlantAccountsQuery[[#This Row],[Reg/Unreg]],CurCloseProf[R/NR],0),MATCH(BL$9,CurCloseProf[#Headers],0))*($J23)</f>
        <v>2045303.8469539201</v>
      </c>
      <c r="BM23" s="59">
        <f>INDEX(CurCloseProf[],MATCH(PlantAccountsQuery[[#This Row],[Reg/Unreg]],CurCloseProf[R/NR],0),MATCH(BM$9,CurCloseProf[#Headers],0))*($J23)</f>
        <v>1815632.5365342421</v>
      </c>
      <c r="BN23" s="59">
        <f>INDEX(CurCloseProf[],MATCH(PlantAccountsQuery[[#This Row],[Reg/Unreg]],CurCloseProf[R/NR],0),MATCH(BN$9,CurCloseProf[#Headers],0))*($J23)</f>
        <v>6754729.4531504372</v>
      </c>
      <c r="BP23" s="59">
        <f>IF(INDEX(CurWIPHelper[],1,MATCH(AO$4,$BP$9:$CA$9,0))=0,0,$BC23)</f>
        <v>671666.16667416599</v>
      </c>
      <c r="BQ23" s="59">
        <f>IF(INDEX(CurWIPHelper[],1,MATCH(AP$4,$BP$9:$CA$9,0))=0,0,(SUM($BC23:BD23)))</f>
        <v>1201332.0793878539</v>
      </c>
      <c r="BR23" s="59">
        <f>IF(INDEX(CurWIPHelper[],1,MATCH(AQ$4,$BP$9:$CA$9,0))=0,0,(SUM($BC23:BE23)))</f>
        <v>1920021.3213311229</v>
      </c>
      <c r="BS23" s="59">
        <f>IF(INDEX(CurWIPHelper[],1,MATCH(AR$4,$BP$9:$CA$9,0))=0,0,(SUM($BC23:BF23)))</f>
        <v>2117650.7930610161</v>
      </c>
      <c r="BT23" s="59">
        <f>IF(INDEX(CurWIPHelper[],1,MATCH(AS$4,$BP$9:$CA$9,0))=0,0,(SUM($BC23:BG23)))</f>
        <v>2694949.7628188161</v>
      </c>
      <c r="BU23" s="59">
        <f>IF(INDEX(CurWIPHelper[],1,MATCH(AT$4,$BP$9:$CA$9,0))=0,0,(SUM($BC23:BH23)))</f>
        <v>3699060.0051856176</v>
      </c>
      <c r="BV23" s="59">
        <f>IF(INDEX(CurWIPHelper[],1,MATCH(AU$4,$BP$9:$CA$9,0))=0,0,(SUM($BC23:BI23)))</f>
        <v>4539054.0861412715</v>
      </c>
      <c r="BW23" s="59">
        <f>IF(INDEX(CurWIPHelper[],1,MATCH(AV$4,$BP$9:$CA$9,0))=0,0,(SUM($BC23:BJ23)))</f>
        <v>5024063.456656401</v>
      </c>
      <c r="BX23" s="59">
        <f>IF(INDEX(CurWIPHelper[],1,MATCH(AW$4,$BP$9:$CA$9,0))=0,0,(SUM($BC23:BK23)))</f>
        <v>6039650.7250945633</v>
      </c>
      <c r="BY23" s="59">
        <f>IF(INDEX(CurWIPHelper[],1,MATCH(AX$4,$BP$9:$CA$9,0))=0,0,(SUM($BC23:BL23)))</f>
        <v>8084954.5720484834</v>
      </c>
      <c r="BZ23" s="59">
        <f>IF(INDEX(CurWIPHelper[],1,MATCH(AY$4,$BP$9:$CA$9,0))=0,0,(SUM($BC23:BM23)))</f>
        <v>9900587.1085827257</v>
      </c>
      <c r="CA23" s="59">
        <f>IF(INDEX(CurWIPHelper[],1,MATCH(AZ$4,$BP$9:$CA$9,0))=0,0,(SUM($BC23:BN23)))</f>
        <v>16655316.561733164</v>
      </c>
      <c r="CC23" s="59">
        <f>((((INDEX(PlantAccounts[],MATCH($C23,PlantAccounts[Power Plan Plant Account '#],0),8)+(INDEX(PlantAccounts[],MATCH($C23,PlantAccounts[Power Plan Plant Account '#],0),8)+INDEX(PlantAccounts[],MATCH($C23,PlantAccounts[Power Plan Plant Account '#],0),16)+INDEX(PlantAccounts[],MATCH($C23,PlantAccounts[Power Plan Plant Account '#],0),17)))/2))/12)*(INDEX(CurWIPHelper[],1,MATCH(AO$4,CurWIPHelper[#Headers],0)))*(INDEX(PlantAccounts[],MATCH($C23,PlantAccounts[Power Plan Plant Account '#],0),7))</f>
        <v>265350.3819577269</v>
      </c>
      <c r="CD23" s="59">
        <f>((((INDEX(PlantAccounts[],MATCH($C23,PlantAccounts[Power Plan Plant Account '#],0),8)+(INDEX(PlantAccounts[],MATCH($C23,PlantAccounts[Power Plan Plant Account '#],0),8)+INDEX(PlantAccounts[],MATCH($C23,PlantAccounts[Power Plan Plant Account '#],0),16)+INDEX(PlantAccounts[],MATCH($C23,PlantAccounts[Power Plan Plant Account '#],0),17)))/2))/12)*(INDEX(CurWIPHelper[],1,MATCH(AP$4,CurWIPHelper[#Headers],0)))*(INDEX(PlantAccounts[],MATCH($C23,PlantAccounts[Power Plan Plant Account '#],0),7))</f>
        <v>265350.3819577269</v>
      </c>
      <c r="CE23" s="59">
        <f>((((INDEX(PlantAccounts[],MATCH($C23,PlantAccounts[Power Plan Plant Account '#],0),8)+(INDEX(PlantAccounts[],MATCH($C23,PlantAccounts[Power Plan Plant Account '#],0),8)+INDEX(PlantAccounts[],MATCH($C23,PlantAccounts[Power Plan Plant Account '#],0),16)+INDEX(PlantAccounts[],MATCH($C23,PlantAccounts[Power Plan Plant Account '#],0),17)))/2))/12)*(INDEX(CurWIPHelper[],1,MATCH(AQ$4,CurWIPHelper[#Headers],0)))*(INDEX(PlantAccounts[],MATCH($C23,PlantAccounts[Power Plan Plant Account '#],0),7))</f>
        <v>265350.3819577269</v>
      </c>
      <c r="CF23" s="59">
        <f>((((INDEX(PlantAccounts[],MATCH($C23,PlantAccounts[Power Plan Plant Account '#],0),8)+(INDEX(PlantAccounts[],MATCH($C23,PlantAccounts[Power Plan Plant Account '#],0),8)+INDEX(PlantAccounts[],MATCH($C23,PlantAccounts[Power Plan Plant Account '#],0),16)+INDEX(PlantAccounts[],MATCH($C23,PlantAccounts[Power Plan Plant Account '#],0),17)))/2))/12)*(INDEX(CurWIPHelper[],1,MATCH(AR$4,CurWIPHelper[#Headers],0)))*(INDEX(PlantAccounts[],MATCH($C23,PlantAccounts[Power Plan Plant Account '#],0),7))</f>
        <v>265350.3819577269</v>
      </c>
      <c r="CG23" s="59">
        <f>((((INDEX(PlantAccounts[],MATCH($C23,PlantAccounts[Power Plan Plant Account '#],0),8)+(INDEX(PlantAccounts[],MATCH($C23,PlantAccounts[Power Plan Plant Account '#],0),8)+INDEX(PlantAccounts[],MATCH($C23,PlantAccounts[Power Plan Plant Account '#],0),16)+INDEX(PlantAccounts[],MATCH($C23,PlantAccounts[Power Plan Plant Account '#],0),17)))/2))/12)*(INDEX(CurWIPHelper[],1,MATCH(AS$4,CurWIPHelper[#Headers],0)))*(INDEX(PlantAccounts[],MATCH($C23,PlantAccounts[Power Plan Plant Account '#],0),7))</f>
        <v>265350.3819577269</v>
      </c>
      <c r="CH23" s="59">
        <f>((((INDEX(PlantAccounts[],MATCH($C23,PlantAccounts[Power Plan Plant Account '#],0),8)+(INDEX(PlantAccounts[],MATCH($C23,PlantAccounts[Power Plan Plant Account '#],0),8)+INDEX(PlantAccounts[],MATCH($C23,PlantAccounts[Power Plan Plant Account '#],0),16)+INDEX(PlantAccounts[],MATCH($C23,PlantAccounts[Power Plan Plant Account '#],0),17)))/2))/12)*(INDEX(CurWIPHelper[],1,MATCH(AT$4,CurWIPHelper[#Headers],0)))*(INDEX(PlantAccounts[],MATCH($C23,PlantAccounts[Power Plan Plant Account '#],0),7))</f>
        <v>265350.3819577269</v>
      </c>
      <c r="CI23" s="59">
        <f>((((INDEX(PlantAccounts[],MATCH($C23,PlantAccounts[Power Plan Plant Account '#],0),8)+(INDEX(PlantAccounts[],MATCH($C23,PlantAccounts[Power Plan Plant Account '#],0),8)+INDEX(PlantAccounts[],MATCH($C23,PlantAccounts[Power Plan Plant Account '#],0),16)+INDEX(PlantAccounts[],MATCH($C23,PlantAccounts[Power Plan Plant Account '#],0),17)))/2))/12)*(INDEX(CurWIPHelper[],1,MATCH(AU$4,CurWIPHelper[#Headers],0)))*(INDEX(PlantAccounts[],MATCH($C23,PlantAccounts[Power Plan Plant Account '#],0),7))</f>
        <v>265350.3819577269</v>
      </c>
      <c r="CJ23" s="59">
        <f>((((INDEX(PlantAccounts[],MATCH($C23,PlantAccounts[Power Plan Plant Account '#],0),8)+(INDEX(PlantAccounts[],MATCH($C23,PlantAccounts[Power Plan Plant Account '#],0),8)+INDEX(PlantAccounts[],MATCH($C23,PlantAccounts[Power Plan Plant Account '#],0),16)+INDEX(PlantAccounts[],MATCH($C23,PlantAccounts[Power Plan Plant Account '#],0),17)))/2))/12)*(INDEX(CurWIPHelper[],1,MATCH(AV$4,CurWIPHelper[#Headers],0)))*(INDEX(PlantAccounts[],MATCH($C23,PlantAccounts[Power Plan Plant Account '#],0),7))</f>
        <v>265350.3819577269</v>
      </c>
      <c r="CK23" s="59">
        <f>((((INDEX(PlantAccounts[],MATCH($C23,PlantAccounts[Power Plan Plant Account '#],0),8)+(INDEX(PlantAccounts[],MATCH($C23,PlantAccounts[Power Plan Plant Account '#],0),8)+INDEX(PlantAccounts[],MATCH($C23,PlantAccounts[Power Plan Plant Account '#],0),16)+INDEX(PlantAccounts[],MATCH($C23,PlantAccounts[Power Plan Plant Account '#],0),17)))/2))/12)*(INDEX(CurWIPHelper[],1,MATCH(AW$4,CurWIPHelper[#Headers],0)))*(INDEX(PlantAccounts[],MATCH($C23,PlantAccounts[Power Plan Plant Account '#],0),7))</f>
        <v>265350.3819577269</v>
      </c>
      <c r="CL23" s="59">
        <f>((((INDEX(PlantAccounts[],MATCH($C23,PlantAccounts[Power Plan Plant Account '#],0),8)+(INDEX(PlantAccounts[],MATCH($C23,PlantAccounts[Power Plan Plant Account '#],0),8)+INDEX(PlantAccounts[],MATCH($C23,PlantAccounts[Power Plan Plant Account '#],0),16)+INDEX(PlantAccounts[],MATCH($C23,PlantAccounts[Power Plan Plant Account '#],0),17)))/2))/12)*(INDEX(CurWIPHelper[],1,MATCH(AX$4,CurWIPHelper[#Headers],0)))*(INDEX(PlantAccounts[],MATCH($C23,PlantAccounts[Power Plan Plant Account '#],0),7))</f>
        <v>265350.3819577269</v>
      </c>
      <c r="CM23" s="59">
        <f>((((INDEX(PlantAccounts[],MATCH($C23,PlantAccounts[Power Plan Plant Account '#],0),8)+(INDEX(PlantAccounts[],MATCH($C23,PlantAccounts[Power Plan Plant Account '#],0),8)+INDEX(PlantAccounts[],MATCH($C23,PlantAccounts[Power Plan Plant Account '#],0),16)+INDEX(PlantAccounts[],MATCH($C23,PlantAccounts[Power Plan Plant Account '#],0),17)))/2))/12)*(INDEX(CurWIPHelper[],1,MATCH(AY$4,CurWIPHelper[#Headers],0)))*(INDEX(PlantAccounts[],MATCH($C23,PlantAccounts[Power Plan Plant Account '#],0),7))</f>
        <v>265350.3819577269</v>
      </c>
      <c r="CN23" s="59">
        <f>((((INDEX(PlantAccounts[],MATCH($C23,PlantAccounts[Power Plan Plant Account '#],0),8)+(INDEX(PlantAccounts[],MATCH($C23,PlantAccounts[Power Plan Plant Account '#],0),8)+INDEX(PlantAccounts[],MATCH($C23,PlantAccounts[Power Plan Plant Account '#],0),16)+INDEX(PlantAccounts[],MATCH($C23,PlantAccounts[Power Plan Plant Account '#],0),17)))/2))/12)*(INDEX(CurWIPHelper[],1,MATCH(AZ$4,CurWIPHelper[#Headers],0)))*(INDEX(PlantAccounts[],MATCH($C23,PlantAccounts[Power Plan Plant Account '#],0),7))</f>
        <v>265350.3819577269</v>
      </c>
      <c r="CO23" s="59">
        <f t="shared" si="3"/>
        <v>3184204.5834927238</v>
      </c>
      <c r="CQ23" s="59">
        <f>INDEX(PlantAccounts[],MATCH($C23,PlantAccounts[Power Plan Plant Account '#],0),12)*(INDEX(CurWIPHelper[],1,MATCH(AO$4,CurWIPHelper[#Headers],0)))*(INDEX(PlantAccounts[],MATCH($C23,PlantAccounts[Power Plan Plant Account '#],0),7)/12)*0.5</f>
        <v>0</v>
      </c>
      <c r="CR23" s="59">
        <f>INDEX(PlantAccounts[],MATCH($C23,PlantAccounts[Power Plan Plant Account '#],0),12)*(INDEX(CurWIPHelper[],1,MATCH(AP$4,CurWIPHelper[#Headers],0)))*(INDEX(PlantAccounts[],MATCH($C23,PlantAccounts[Power Plan Plant Account '#],0),7)/12)*0.5</f>
        <v>0</v>
      </c>
      <c r="CS23" s="59">
        <f>INDEX(PlantAccounts[],MATCH($C23,PlantAccounts[Power Plan Plant Account '#],0),12)*(INDEX(CurWIPHelper[],1,MATCH(AQ$4,CurWIPHelper[#Headers],0)))*(INDEX(PlantAccounts[],MATCH($C23,PlantAccounts[Power Plan Plant Account '#],0),7)/12)*0.5</f>
        <v>0</v>
      </c>
      <c r="CT23" s="59">
        <f>INDEX(PlantAccounts[],MATCH($C23,PlantAccounts[Power Plan Plant Account '#],0),12)*(INDEX(CurWIPHelper[],1,MATCH(AR$4,CurWIPHelper[#Headers],0)))*(INDEX(PlantAccounts[],MATCH($C23,PlantAccounts[Power Plan Plant Account '#],0),7)/12)*0.5</f>
        <v>0</v>
      </c>
      <c r="CU23" s="59">
        <f>INDEX(PlantAccounts[],MATCH($C23,PlantAccounts[Power Plan Plant Account '#],0),12)*(INDEX(CurWIPHelper[],1,MATCH(AS$4,CurWIPHelper[#Headers],0)))*(INDEX(PlantAccounts[],MATCH($C23,PlantAccounts[Power Plan Plant Account '#],0),7)/12)*0.5</f>
        <v>0</v>
      </c>
      <c r="CV23" s="59">
        <f>INDEX(PlantAccounts[],MATCH($C23,PlantAccounts[Power Plan Plant Account '#],0),12)*(INDEX(CurWIPHelper[],1,MATCH(AT$4,CurWIPHelper[#Headers],0)))*(INDEX(PlantAccounts[],MATCH($C23,PlantAccounts[Power Plan Plant Account '#],0),7)/12)*0.5</f>
        <v>0</v>
      </c>
      <c r="CW23" s="59">
        <f>INDEX(PlantAccounts[],MATCH($C23,PlantAccounts[Power Plan Plant Account '#],0),12)*(INDEX(CurWIPHelper[],1,MATCH(AU$4,CurWIPHelper[#Headers],0)))*(INDEX(PlantAccounts[],MATCH($C23,PlantAccounts[Power Plan Plant Account '#],0),7)/12)*0.5</f>
        <v>0</v>
      </c>
      <c r="CX23" s="59">
        <f>INDEX(PlantAccounts[],MATCH($C23,PlantAccounts[Power Plan Plant Account '#],0),12)*(INDEX(CurWIPHelper[],1,MATCH(AV$4,CurWIPHelper[#Headers],0)))*(INDEX(PlantAccounts[],MATCH($C23,PlantAccounts[Power Plan Plant Account '#],0),7)/12)*0.5</f>
        <v>0</v>
      </c>
      <c r="CY23" s="59">
        <f>INDEX(PlantAccounts[],MATCH($C23,PlantAccounts[Power Plan Plant Account '#],0),12)*(INDEX(CurWIPHelper[],1,MATCH(AW$4,CurWIPHelper[#Headers],0)))*(INDEX(PlantAccounts[],MATCH($C23,PlantAccounts[Power Plan Plant Account '#],0),7)/12)*0.5</f>
        <v>0</v>
      </c>
      <c r="CZ23" s="59">
        <f>INDEX(PlantAccounts[],MATCH($C23,PlantAccounts[Power Plan Plant Account '#],0),12)*(INDEX(CurWIPHelper[],1,MATCH(AX$4,CurWIPHelper[#Headers],0)))*(INDEX(PlantAccounts[],MATCH($C23,PlantAccounts[Power Plan Plant Account '#],0),7)/12)*0.5</f>
        <v>0</v>
      </c>
      <c r="DA23" s="59">
        <f>INDEX(PlantAccounts[],MATCH($C23,PlantAccounts[Power Plan Plant Account '#],0),12)*(INDEX(CurWIPHelper[],1,MATCH(AY$4,CurWIPHelper[#Headers],0)))*(INDEX(PlantAccounts[],MATCH($C23,PlantAccounts[Power Plan Plant Account '#],0),7)/12)*0.5</f>
        <v>0</v>
      </c>
      <c r="DB23" s="59">
        <f>INDEX(PlantAccounts[],MATCH($C23,PlantAccounts[Power Plan Plant Account '#],0),12)*(INDEX(CurWIPHelper[],1,MATCH(AZ$4,CurWIPHelper[#Headers],0)))*(INDEX(PlantAccounts[],MATCH($C23,PlantAccounts[Power Plan Plant Account '#],0),7)/12)*0.5</f>
        <v>0</v>
      </c>
      <c r="DC23" s="59">
        <f t="shared" si="4"/>
        <v>0</v>
      </c>
      <c r="DE23" s="59">
        <f t="shared" si="5"/>
        <v>3184204.5834927238</v>
      </c>
    </row>
    <row r="24" spans="1:109">
      <c r="A24" t="s">
        <v>58</v>
      </c>
      <c r="B24" t="s">
        <v>73</v>
      </c>
      <c r="C24">
        <v>45500</v>
      </c>
      <c r="D24">
        <v>45500</v>
      </c>
      <c r="E24" s="130"/>
      <c r="F24" s="113">
        <f>INDEX(PlantAccounts[],MATCH($C24,PlantAccounts[Power Plan Plant Account '#],0),8)</f>
        <v>38424459.345930211</v>
      </c>
      <c r="G24" s="7">
        <f>INDEX(PlantAccounts[],MATCH($C24,PlantAccounts[Power Plan Plant Account '#],0),14)</f>
        <v>3281283.5494225658</v>
      </c>
      <c r="H24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20104319.005467579</v>
      </c>
      <c r="I24" s="146">
        <v>4543253.1226823162</v>
      </c>
      <c r="J24" s="7">
        <f t="shared" si="0"/>
        <v>18842349.43220783</v>
      </c>
      <c r="K24" s="7">
        <v>0</v>
      </c>
      <c r="L24" s="7">
        <f>INDEX(PlantAccounts[],MATCH($C24,PlantAccounts[Power Plan Plant Account '#],0),11)</f>
        <v>0</v>
      </c>
      <c r="M24" s="7">
        <f t="shared" si="1"/>
        <v>0</v>
      </c>
      <c r="O24" s="35">
        <f>INDEX(CurCloseProf[],MATCH(PlantAccountsQuery[[#This Row],[Reg/Unreg]],CurCloseProf[R/NR],0),MATCH(O$9,CurCloseProf[#Headers],0))*($J24+$M24)</f>
        <v>759863.5887440145</v>
      </c>
      <c r="P24" s="35">
        <f>INDEX(CurCloseProf[],MATCH(PlantAccountsQuery[[#This Row],[Reg/Unreg]],CurCloseProf[R/NR],0),MATCH(P$9,CurCloseProf[#Headers],0))*($J24+$M24)</f>
        <v>599217.08318716311</v>
      </c>
      <c r="Q24" s="35">
        <f>INDEX(CurCloseProf[],MATCH(PlantAccountsQuery[[#This Row],[Reg/Unreg]],CurCloseProf[R/NR],0),MATCH(Q$9,CurCloseProf[#Headers],0))*($J24+$M24)</f>
        <v>813061.32967636979</v>
      </c>
      <c r="R24" s="35">
        <f>INDEX(CurCloseProf[],MATCH(PlantAccountsQuery[[#This Row],[Reg/Unreg]],CurCloseProf[R/NR],0),MATCH(R$9,CurCloseProf[#Headers],0))*($J24+$M24)</f>
        <v>223580.47357640782</v>
      </c>
      <c r="S24" s="35">
        <f>INDEX(CurCloseProf[],MATCH(PlantAccountsQuery[[#This Row],[Reg/Unreg]],CurCloseProf[R/NR],0),MATCH(S$9,CurCloseProf[#Headers],0))*($J24+$M24)</f>
        <v>653104.90345300967</v>
      </c>
      <c r="T24" s="35">
        <f>INDEX(CurCloseProf[],MATCH(PlantAccountsQuery[[#This Row],[Reg/Unreg]],CurCloseProf[R/NR],0),MATCH(T$9,CurCloseProf[#Headers],0))*($J24+$M24)</f>
        <v>1135961.3601463342</v>
      </c>
      <c r="U24" s="35">
        <f>INDEX(CurCloseProf[],MATCH(PlantAccountsQuery[[#This Row],[Reg/Unreg]],CurCloseProf[R/NR],0),MATCH(U$9,CurCloseProf[#Headers],0))*($J24+$M24)</f>
        <v>950294.87645509443</v>
      </c>
      <c r="V24" s="35">
        <f>INDEX(CurCloseProf[],MATCH(PlantAccountsQuery[[#This Row],[Reg/Unreg]],CurCloseProf[R/NR],0),MATCH(V$9,CurCloseProf[#Headers],0))*($J24+$M24)</f>
        <v>548696.62808680045</v>
      </c>
      <c r="W24" s="35">
        <f>INDEX(CurCloseProf[],MATCH(PlantAccountsQuery[[#This Row],[Reg/Unreg]],CurCloseProf[R/NR],0),MATCH(W$9,CurCloseProf[#Headers],0))*($J24+$M24)</f>
        <v>1148945.4505343845</v>
      </c>
      <c r="X24" s="35">
        <f>INDEX(CurCloseProf[],MATCH(PlantAccountsQuery[[#This Row],[Reg/Unreg]],CurCloseProf[R/NR],0),MATCH(X$9,CurCloseProf[#Headers],0))*($J24+$M24)</f>
        <v>2313875.5505788098</v>
      </c>
      <c r="Y24" s="35">
        <f>INDEX(CurCloseProf[],MATCH(PlantAccountsQuery[[#This Row],[Reg/Unreg]],CurCloseProf[R/NR],0),MATCH(Y$9,CurCloseProf[#Headers],0))*($J24+$M24)</f>
        <v>2054045.7797401387</v>
      </c>
      <c r="Z24" s="35">
        <f>INDEX(CurCloseProf[],MATCH(PlantAccountsQuery[[#This Row],[Reg/Unreg]],CurCloseProf[R/NR],0),MATCH(Z$9,CurCloseProf[#Headers],0))*($J24+$M24)</f>
        <v>7641702.4080293039</v>
      </c>
      <c r="AB24" s="59">
        <f>IF(INDEX(CurWIPHelper[],1,MATCH(AO$4,$AB$9:$AM$9,0))=0,0,($F24+$O24))</f>
        <v>39184322.934674226</v>
      </c>
      <c r="AC24" s="59">
        <f>IF(INDEX(CurWIPHelper[],1,MATCH(AP$4,$AB$9:$AM$9,0))=0,0,($F24+SUM($O24:P24)))</f>
        <v>39783540.017861389</v>
      </c>
      <c r="AD24" s="59">
        <f>IF(INDEX(CurWIPHelper[],1,MATCH(AQ$4,$AB$9:$AM$9,0))=0,0,($F24+SUM($O24:Q24)))</f>
        <v>40596601.347537756</v>
      </c>
      <c r="AE24" s="59">
        <f>IF(INDEX(CurWIPHelper[],1,MATCH(AR$4,$AB$9:$AM$9,0))=0,0,($F24+SUM($O24:R24)))</f>
        <v>40820181.821114168</v>
      </c>
      <c r="AF24" s="59">
        <f>IF(INDEX(CurWIPHelper[],1,MATCH(AS$4,$AB$9:$AM$9,0))=0,0,($F24+SUM($O24:S24)))</f>
        <v>41473286.724567175</v>
      </c>
      <c r="AG24" s="59">
        <f>IF(INDEX(CurWIPHelper[],1,MATCH(AT$4,$AB$9:$AM$9,0))=0,0,($F24+SUM($O24:T24)))</f>
        <v>42609248.084713511</v>
      </c>
      <c r="AH24" s="59">
        <f>IF(INDEX(CurWIPHelper[],1,MATCH(AU$4,$AB$9:$AM$9,0))=0,0,($F24+SUM($O24:U24)))</f>
        <v>43559542.961168602</v>
      </c>
      <c r="AI24" s="59">
        <f>IF(INDEX(CurWIPHelper[],1,MATCH(AV$4,$AB$9:$AM$9,0))=0,0,($F24+SUM($O24:V24)))</f>
        <v>44108239.589255407</v>
      </c>
      <c r="AJ24" s="59">
        <f>IF(INDEX(CurWIPHelper[],1,MATCH(AW$4,$AB$9:$AM$9,0))=0,0,($F24+SUM($O24:W24)))</f>
        <v>45257185.039789788</v>
      </c>
      <c r="AK24" s="59">
        <f>IF(INDEX(CurWIPHelper[],1,MATCH(AX$4,$AB$9:$AM$9,0))=0,0,($F24+SUM($O24:X24)))</f>
        <v>47571060.590368599</v>
      </c>
      <c r="AL24" s="59">
        <f>IF(INDEX(CurWIPHelper[],1,MATCH(AY$4,$AB$9:$AM$9,0))=0,0,($F24+SUM($O24:Y24)))</f>
        <v>49625106.370108739</v>
      </c>
      <c r="AM24" s="59">
        <f>IF(INDEX(CurWIPHelper[],1,MATCH(AZ$4,$AB$9:$AM$9,0))=0,0,($F24+SUM($O24:Z24)))</f>
        <v>57266808.778138041</v>
      </c>
      <c r="AO24" s="35">
        <f>IF(INDEX(CurWIPHelper[],1,MATCH(AO$4,CurWIPHelper[#Headers],0))=0,0,
     IF(AB24&gt;0,
        (IF(
             ((INDEX(PlantAccounts[],MATCH($C24,PlantAccounts[Power Plan Plant Account '#],0),7)/12)
                   *(AB24)
                   *(INDEX(CurWIPHelper[],1,MATCH(AO$4,CurWIPHelper[#Headers],0)))
                   +(INDEX(PlantAccounts[],MATCH($C24,PlantAccounts[Power Plan Plant Account '#],0),9))
                   )&gt;AB24,
              IF((INDEX(PlantAccounts[],MATCH($C24,PlantAccounts[Power Plan Plant Account '#],0),7))=0,0,AB24-(INDEX(PlantAccounts[],MATCH($C24,PlantAccounts[Power Plan Plant Account '#],0),9))),
             (INDEX(PlantAccounts[],MATCH($C24,PlantAccounts[Power Plan Plant Account '#],0),7)/12)*AB24*(INDEX(CurWIPHelper[],1,MATCH(AO$4,CurWIPHelper[#Headers],0))))
        ),
          IF(AB24=0,0,IF(
              ((INDEX(PlantAccounts[],MATCH($C24,PlantAccounts[Power Plan Plant Account '#],0),7)/12)
              *(AB24)
              *(INDEX(CurWIPHelper[],1,MATCH(AO$4,CurWIPHelper[#Headers],0)))
              +(INDEX(PlantAccounts[],MATCH($C24,PlantAccounts[Power Plan Plant Account '#],0),9))
              )&gt;AB24,
         (INDEX(PlantAccounts[],MATCH($C24,PlantAccounts[Power Plan Plant Account '#],0),7)/12)*AB24*(INDEX(CurWIPHelper[],1,MATCH(AO$4,CurWIPHelper[#Headers],0))),
         AB24-(INDEX(PlantAccounts[],MATCH($C24,PlantAccounts[Power Plan Plant Account '#],0),9))
    ))
)
)</f>
        <v>82970.180081659026</v>
      </c>
      <c r="AP24" s="35">
        <f>IF(INDEX(CurWIPHelper[],1,MATCH(AP$4,CurWIPHelper[#Headers],0))=0,0,
     IF(AC24&gt;0,
        (IF(
             ((INDEX(PlantAccounts[],MATCH($C24,PlantAccounts[Power Plan Plant Account '#],0),7)/12)
                   *(AC24)
                   *(INDEX(CurWIPHelper[],1,MATCH(AP$4,CurWIPHelper[#Headers],0)))
                   +(INDEX(PlantAccounts[],MATCH($C24,PlantAccounts[Power Plan Plant Account '#],0),9))
                   +(SUM($AO24:AO24))
                    )&gt;AC24,
              IF((INDEX(PlantAccounts[],MATCH($C24,PlantAccounts[Power Plan Plant Account '#],0),7))=0,0,AC24-(INDEX(PlantAccounts[],MATCH($C24,PlantAccounts[Power Plan Plant Account '#],0),9))-SUM($AO24:AO24)),
             (INDEX(PlantAccounts[],MATCH($C24,PlantAccounts[Power Plan Plant Account '#],0),7)/12)*AC24*(INDEX(CurWIPHelper[],1,MATCH(AP$4,CurWIPHelper[#Headers],0))))
        ),
        IF(AC24=0,0,IF(
              ((INDEX(PlantAccounts[],MATCH($C24,PlantAccounts[Power Plan Plant Account '#],0),7)/12)
              *(AC24)
              *(INDEX(CurWIPHelper[],1,MATCH(AP$4,CurWIPHelper[#Headers],0)))
              +(INDEX(PlantAccounts[],MATCH($C24,PlantAccounts[Power Plan Plant Account '#],0),9))
              +(SUM($AO24:AO24))
              )&gt;AC24,
         (INDEX(PlantAccounts[],MATCH($C24,PlantAccounts[Power Plan Plant Account '#],0),7)/12)*AC24*(INDEX(CurWIPHelper[],1,MATCH(AP$4,CurWIPHelper[#Headers],0))),
         AC24-(INDEX(PlantAccounts[],MATCH($C24,PlantAccounts[Power Plan Plant Account '#],0),9))-(SUM($AO24:AO24))
    ))
)
)</f>
        <v>84238.982132492747</v>
      </c>
      <c r="AQ24" s="35">
        <f>IF(INDEX(CurWIPHelper[],1,MATCH(AQ$4,CurWIPHelper[#Headers],0))=0,0,
     IF(AD24&gt;0,
        (IF(
             ((INDEX(PlantAccounts[],MATCH($C24,PlantAccounts[Power Plan Plant Account '#],0),7)/12)
                   *(AD24)
                   *(INDEX(CurWIPHelper[],1,MATCH(AQ$4,CurWIPHelper[#Headers],0)))
                   +(INDEX(PlantAccounts[],MATCH($C24,PlantAccounts[Power Plan Plant Account '#],0),9))
                   +(SUM($AO24:AP24))
                    )&gt;AD24,
              IF((INDEX(PlantAccounts[],MATCH($C24,PlantAccounts[Power Plan Plant Account '#],0),7))=0,0,AD24-(INDEX(PlantAccounts[],MATCH($C24,PlantAccounts[Power Plan Plant Account '#],0),9))-SUM($AO24:AP24)),
             (INDEX(PlantAccounts[],MATCH($C24,PlantAccounts[Power Plan Plant Account '#],0),7)/12)*AD24*(INDEX(CurWIPHelper[],1,MATCH(AQ$4,CurWIPHelper[#Headers],0))))
        ),
        IF(AD24=0,0,IF(
              ((INDEX(PlantAccounts[],MATCH($C24,PlantAccounts[Power Plan Plant Account '#],0),7)/12)
              *(AD24)
              *(INDEX(CurWIPHelper[],1,MATCH(AQ$4,CurWIPHelper[#Headers],0)))
              +(INDEX(PlantAccounts[],MATCH($C24,PlantAccounts[Power Plan Plant Account '#],0),9))
              +(SUM($AO24:AP24))
              )&gt;AD24,
         (INDEX(PlantAccounts[],MATCH($C24,PlantAccounts[Power Plan Plant Account '#],0),7)/12)*AD24*(INDEX(CurWIPHelper[],1,MATCH(AQ$4,CurWIPHelper[#Headers],0))),
         AD24-(INDEX(PlantAccounts[],MATCH($C24,PlantAccounts[Power Plan Plant Account '#],0),9))-(SUM($AO24:AP24))
    ))
)
)</f>
        <v>85960.585056528114</v>
      </c>
      <c r="AR24" s="35">
        <f>IF(INDEX(CurWIPHelper[],1,MATCH(AR$4,CurWIPHelper[#Headers],0))=0,0,
     IF(AE24&gt;0,
        (IF(
             ((INDEX(PlantAccounts[],MATCH($C24,PlantAccounts[Power Plan Plant Account '#],0),7)/12)
                   *(AE24)
                   *(INDEX(CurWIPHelper[],1,MATCH(AR$4,CurWIPHelper[#Headers],0)))
                   +(INDEX(PlantAccounts[],MATCH($C24,PlantAccounts[Power Plan Plant Account '#],0),9))
                   +(SUM($AO24:AQ24))
                    )&gt;AE24,
              IF((INDEX(PlantAccounts[],MATCH($C24,PlantAccounts[Power Plan Plant Account '#],0),7))=0,0,AE24-(INDEX(PlantAccounts[],MATCH($C24,PlantAccounts[Power Plan Plant Account '#],0),9))-SUM($AO24:AQ24)),
             (INDEX(PlantAccounts[],MATCH($C24,PlantAccounts[Power Plan Plant Account '#],0),7)/12)*AE24*(INDEX(CurWIPHelper[],1,MATCH(AR$4,CurWIPHelper[#Headers],0))))
        ),
        IF(AE24=0,0,IF(
              ((INDEX(PlantAccounts[],MATCH($C24,PlantAccounts[Power Plan Plant Account '#],0),7)/12)
              *(AE24)
              *(INDEX(CurWIPHelper[],1,MATCH(AR$4,CurWIPHelper[#Headers],0)))
              +(INDEX(PlantAccounts[],MATCH($C24,PlantAccounts[Power Plan Plant Account '#],0),9))
              +(SUM($AO24:AQ24))
              )&gt;AE24,
         (INDEX(PlantAccounts[],MATCH($C24,PlantAccounts[Power Plan Plant Account '#],0),7)/12)*AE24*(INDEX(CurWIPHelper[],1,MATCH(AR$4,CurWIPHelper[#Headers],0))),
         AE24-(INDEX(PlantAccounts[],MATCH($C24,PlantAccounts[Power Plan Plant Account '#],0),9))-(SUM($AO24:AQ24))
    ))
)
)</f>
        <v>86434.001738661522</v>
      </c>
      <c r="AS24" s="35">
        <f>IF(INDEX(CurWIPHelper[],1,MATCH(AS$4,CurWIPHelper[#Headers],0))=0,0,
     IF(AF24&gt;0,
        (IF(
             ((INDEX(PlantAccounts[],MATCH($C24,PlantAccounts[Power Plan Plant Account '#],0),7)/12)
                   *(AF24)
                   *(INDEX(CurWIPHelper[],1,MATCH(AS$4,CurWIPHelper[#Headers],0)))
                   +(INDEX(PlantAccounts[],MATCH($C24,PlantAccounts[Power Plan Plant Account '#],0),9))
                   +(SUM($AO24:AR24))
                    )&gt;AF24,
              IF((INDEX(PlantAccounts[],MATCH($C24,PlantAccounts[Power Plan Plant Account '#],0),7))=0,0,AF24-(INDEX(PlantAccounts[],MATCH($C24,PlantAccounts[Power Plan Plant Account '#],0),9))-SUM($AO24:AR24)),
             (INDEX(PlantAccounts[],MATCH($C24,PlantAccounts[Power Plan Plant Account '#],0),7)/12)*AF24*(INDEX(CurWIPHelper[],1,MATCH(AS$4,CurWIPHelper[#Headers],0))))
        ),
        IF(AF24=0,0,IF(
              ((INDEX(PlantAccounts[],MATCH($C24,PlantAccounts[Power Plan Plant Account '#],0),7)/12)
              *(AF24)
              *(INDEX(CurWIPHelper[],1,MATCH(AS$4,CurWIPHelper[#Headers],0)))
              +(INDEX(PlantAccounts[],MATCH($C24,PlantAccounts[Power Plan Plant Account '#],0),9))
              +(SUM($AO24:AR24))
              )&gt;AF24,
         (INDEX(PlantAccounts[],MATCH($C24,PlantAccounts[Power Plan Plant Account '#],0),7)/12)*AF24*(INDEX(CurWIPHelper[],1,MATCH(AS$4,CurWIPHelper[#Headers],0))),
         AF24-(INDEX(PlantAccounts[],MATCH($C24,PlantAccounts[Power Plan Plant Account '#],0),9))-(SUM($AO24:AR24))
    ))
)
)</f>
        <v>87816.907640648147</v>
      </c>
      <c r="AT24" s="35">
        <f>IF(INDEX(CurWIPHelper[],1,MATCH(AT$4,CurWIPHelper[#Headers],0))=0,0,
     IF(AG24&gt;0,
        (IF(
             ((INDEX(PlantAccounts[],MATCH($C24,PlantAccounts[Power Plan Plant Account '#],0),7)/12)
                   *(AG24)
                   *(INDEX(CurWIPHelper[],1,MATCH(AT$4,CurWIPHelper[#Headers],0)))
                   +(INDEX(PlantAccounts[],MATCH($C24,PlantAccounts[Power Plan Plant Account '#],0),9))
                   +(SUM($AO24:AS24))
                    )&gt;AG24,
              IF((INDEX(PlantAccounts[],MATCH($C24,PlantAccounts[Power Plan Plant Account '#],0),7))=0,0,AG24-(INDEX(PlantAccounts[],MATCH($C24,PlantAccounts[Power Plan Plant Account '#],0),9))-SUM($AO24:AS24)),
             (INDEX(PlantAccounts[],MATCH($C24,PlantAccounts[Power Plan Plant Account '#],0),7)/12)*AG24*(INDEX(CurWIPHelper[],1,MATCH(AT$4,CurWIPHelper[#Headers],0))))
        ),
        IF(AG24=0,0,IF(
              ((INDEX(PlantAccounts[],MATCH($C24,PlantAccounts[Power Plan Plant Account '#],0),7)/12)
              *(AG24)
              *(INDEX(CurWIPHelper[],1,MATCH(AT$4,CurWIPHelper[#Headers],0)))
              +(INDEX(PlantAccounts[],MATCH($C24,PlantAccounts[Power Plan Plant Account '#],0),9))
              +(SUM($AO24:AS24))
              )&gt;AG24,
         (INDEX(PlantAccounts[],MATCH($C24,PlantAccounts[Power Plan Plant Account '#],0),7)/12)*AG24*(INDEX(CurWIPHelper[],1,MATCH(AT$4,CurWIPHelper[#Headers],0))),
         AG24-(INDEX(PlantAccounts[],MATCH($C24,PlantAccounts[Power Plan Plant Account '#],0),9))-(SUM($AO24:AS24))
    ))
)
)</f>
        <v>90222.229758227593</v>
      </c>
      <c r="AU24" s="35">
        <f>IF(INDEX(CurWIPHelper[],1,MATCH(AU$4,CurWIPHelper[#Headers],0))=0,0,
     IF(AH24&gt;0,
        (IF(
             ((INDEX(PlantAccounts[],MATCH($C24,PlantAccounts[Power Plan Plant Account '#],0),7)/12)
                   *(AH24)
                   *(INDEX(CurWIPHelper[],1,MATCH(AU$4,CurWIPHelper[#Headers],0)))
                   +(INDEX(PlantAccounts[],MATCH($C24,PlantAccounts[Power Plan Plant Account '#],0),9))
                   +(SUM($AO24:AT24))
                    )&gt;AH24,
              IF((INDEX(PlantAccounts[],MATCH($C24,PlantAccounts[Power Plan Plant Account '#],0),7))=0,0,AH24-(INDEX(PlantAccounts[],MATCH($C24,PlantAccounts[Power Plan Plant Account '#],0),9))-SUM($AO24:AT24)),
             (INDEX(PlantAccounts[],MATCH($C24,PlantAccounts[Power Plan Plant Account '#],0),7)/12)*AH24*(INDEX(CurWIPHelper[],1,MATCH(AU$4,CurWIPHelper[#Headers],0))))
        ),
        IF(AH24=0,0,IF(
              ((INDEX(PlantAccounts[],MATCH($C24,PlantAccounts[Power Plan Plant Account '#],0),7)/12)
              *(AH24)
              *(INDEX(CurWIPHelper[],1,MATCH(AU$4,CurWIPHelper[#Headers],0)))
              +(INDEX(PlantAccounts[],MATCH($C24,PlantAccounts[Power Plan Plant Account '#],0),9))
              +(SUM($AO24:AT24))
              )&gt;AH24,
         (INDEX(PlantAccounts[],MATCH($C24,PlantAccounts[Power Plan Plant Account '#],0),7)/12)*AH24*(INDEX(CurWIPHelper[],1,MATCH(AU$4,CurWIPHelper[#Headers],0))),
         AH24-(INDEX(PlantAccounts[],MATCH($C24,PlantAccounts[Power Plan Plant Account '#],0),9))-(SUM($AO24:AT24))
    ))
)
)</f>
        <v>92234.41552858286</v>
      </c>
      <c r="AV24" s="35">
        <f>IF(INDEX(CurWIPHelper[],1,MATCH(AV$4,CurWIPHelper[#Headers],0))=0,0,
     IF(AI24&gt;0,
        (IF(
             ((INDEX(PlantAccounts[],MATCH($C24,PlantAccounts[Power Plan Plant Account '#],0),7)/12)
                   *(AI24)
                   *(INDEX(CurWIPHelper[],1,MATCH(AV$4,CurWIPHelper[#Headers],0)))
                   +(INDEX(PlantAccounts[],MATCH($C24,PlantAccounts[Power Plan Plant Account '#],0),9))
                   +(SUM($AO24:AU24))
                    )&gt;AI24,
              IF((INDEX(PlantAccounts[],MATCH($C24,PlantAccounts[Power Plan Plant Account '#],0),7))=0,0,AI24-(INDEX(PlantAccounts[],MATCH($C24,PlantAccounts[Power Plan Plant Account '#],0),9))-SUM($AO24:AU24)),
             (INDEX(PlantAccounts[],MATCH($C24,PlantAccounts[Power Plan Plant Account '#],0),7)/12)*AI24*(INDEX(CurWIPHelper[],1,MATCH(AV$4,CurWIPHelper[#Headers],0))))
        ),
        IF(AI24=0,0,IF(
              ((INDEX(PlantAccounts[],MATCH($C24,PlantAccounts[Power Plan Plant Account '#],0),7)/12)
              *(AI24)
              *(INDEX(CurWIPHelper[],1,MATCH(AV$4,CurWIPHelper[#Headers],0)))
              +(INDEX(PlantAccounts[],MATCH($C24,PlantAccounts[Power Plan Plant Account '#],0),9))
              +(SUM($AO24:AU24))
              )&gt;AI24,
         (INDEX(PlantAccounts[],MATCH($C24,PlantAccounts[Power Plan Plant Account '#],0),7)/12)*AI24*(INDEX(CurWIPHelper[],1,MATCH(AV$4,CurWIPHelper[#Headers],0))),
         AI24-(INDEX(PlantAccounts[],MATCH($C24,PlantAccounts[Power Plan Plant Account '#],0),9))-(SUM($AO24:AU24))
    ))
)
)</f>
        <v>93396.2438985271</v>
      </c>
      <c r="AW24" s="35">
        <f>IF(INDEX(CurWIPHelper[],1,MATCH(AW$4,CurWIPHelper[#Headers],0))=0,0,
     IF(AJ24&gt;0,
        (IF(
             ((INDEX(PlantAccounts[],MATCH($C24,PlantAccounts[Power Plan Plant Account '#],0),7)/12)
                   *(AJ24)
                   *(INDEX(CurWIPHelper[],1,MATCH(AW$4,CurWIPHelper[#Headers],0)))
                   +(INDEX(PlantAccounts[],MATCH($C24,PlantAccounts[Power Plan Plant Account '#],0),9))
                   +(SUM($AO24:AV24))
                    )&gt;AJ24,
              IF((INDEX(PlantAccounts[],MATCH($C24,PlantAccounts[Power Plan Plant Account '#],0),7))=0,0,AJ24-(INDEX(PlantAccounts[],MATCH($C24,PlantAccounts[Power Plan Plant Account '#],0),9))-SUM($AO24:AV24)),
             (INDEX(PlantAccounts[],MATCH($C24,PlantAccounts[Power Plan Plant Account '#],0),7)/12)*AJ24*(INDEX(CurWIPHelper[],1,MATCH(AW$4,CurWIPHelper[#Headers],0))))
        ),
        IF(AJ24=0,0,IF(
              ((INDEX(PlantAccounts[],MATCH($C24,PlantAccounts[Power Plan Plant Account '#],0),7)/12)
              *(AJ24)
              *(INDEX(CurWIPHelper[],1,MATCH(AW$4,CurWIPHelper[#Headers],0)))
              +(INDEX(PlantAccounts[],MATCH($C24,PlantAccounts[Power Plan Plant Account '#],0),9))
              +(SUM($AO24:AV24))
              )&gt;AJ24,
         (INDEX(PlantAccounts[],MATCH($C24,PlantAccounts[Power Plan Plant Account '#],0),7)/12)*AJ24*(INDEX(CurWIPHelper[],1,MATCH(AW$4,CurWIPHelper[#Headers],0))),
         AJ24-(INDEX(PlantAccounts[],MATCH($C24,PlantAccounts[Power Plan Plant Account '#],0),9))-(SUM($AO24:AV24))
    ))
)
)</f>
        <v>95829.05895810503</v>
      </c>
      <c r="AX24" s="35">
        <f>IF(INDEX(CurWIPHelper[],1,MATCH(AX$4,CurWIPHelper[#Headers],0))=0,0,
     IF(AK24&gt;0,
        (IF(
             ((INDEX(PlantAccounts[],MATCH($C24,PlantAccounts[Power Plan Plant Account '#],0),7)/12)
                   *(AK24)
                   *(INDEX(CurWIPHelper[],1,MATCH(AX$4,CurWIPHelper[#Headers],0)))
                   +(INDEX(PlantAccounts[],MATCH($C24,PlantAccounts[Power Plan Plant Account '#],0),9))
                   +(SUM($AO24:AW24))
                    )&gt;AK24,
              IF((INDEX(PlantAccounts[],MATCH($C24,PlantAccounts[Power Plan Plant Account '#],0),7))=0,0,AK24-(INDEX(PlantAccounts[],MATCH($C24,PlantAccounts[Power Plan Plant Account '#],0),9))-SUM($AO24:AW24)),
             (INDEX(PlantAccounts[],MATCH($C24,PlantAccounts[Power Plan Plant Account '#],0),7)/12)*AK24*(INDEX(CurWIPHelper[],1,MATCH(AX$4,CurWIPHelper[#Headers],0))))
        ),
        IF(AK24=0,0,IF(
              ((INDEX(PlantAccounts[],MATCH($C24,PlantAccounts[Power Plan Plant Account '#],0),7)/12)
              *(AK24)
              *(INDEX(CurWIPHelper[],1,MATCH(AX$4,CurWIPHelper[#Headers],0)))
              +(INDEX(PlantAccounts[],MATCH($C24,PlantAccounts[Power Plan Plant Account '#],0),9))
              +(SUM($AO24:AW24))
              )&gt;AK24,
         (INDEX(PlantAccounts[],MATCH($C24,PlantAccounts[Power Plan Plant Account '#],0),7)/12)*AK24*(INDEX(CurWIPHelper[],1,MATCH(AX$4,CurWIPHelper[#Headers],0))),
         AK24-(INDEX(PlantAccounts[],MATCH($C24,PlantAccounts[Power Plan Plant Account '#],0),9))-(SUM($AO24:AW24))
    ))
)
)</f>
        <v>100728.53550228658</v>
      </c>
      <c r="AY24" s="35">
        <f>IF(INDEX(CurWIPHelper[],1,MATCH(AY$4,CurWIPHelper[#Headers],0))=0,0,
     IF(AL24&gt;0,
        (IF(
             ((INDEX(PlantAccounts[],MATCH($C24,PlantAccounts[Power Plan Plant Account '#],0),7)/12)
                   *(AL24)
                   *(INDEX(CurWIPHelper[],1,MATCH(AY$4,CurWIPHelper[#Headers],0)))
                   +(INDEX(PlantAccounts[],MATCH($C24,PlantAccounts[Power Plan Plant Account '#],0),9))
                   +(SUM($AO24:AX24))
                    )&gt;AL24,
              IF((INDEX(PlantAccounts[],MATCH($C24,PlantAccounts[Power Plan Plant Account '#],0),7))=0,0,AL24-(INDEX(PlantAccounts[],MATCH($C24,PlantAccounts[Power Plan Plant Account '#],0),9))-SUM($AO24:AX24)),
             (INDEX(PlantAccounts[],MATCH($C24,PlantAccounts[Power Plan Plant Account '#],0),7)/12)*AL24*(INDEX(CurWIPHelper[],1,MATCH(AY$4,CurWIPHelper[#Headers],0))))
        ),
        IF(AL24=0,0,IF(
              ((INDEX(PlantAccounts[],MATCH($C24,PlantAccounts[Power Plan Plant Account '#],0),7)/12)
              *(AL24)
              *(INDEX(CurWIPHelper[],1,MATCH(AY$4,CurWIPHelper[#Headers],0)))
              +(INDEX(PlantAccounts[],MATCH($C24,PlantAccounts[Power Plan Plant Account '#],0),9))
              +(SUM($AO24:AX24))
              )&gt;AL24,
         (INDEX(PlantAccounts[],MATCH($C24,PlantAccounts[Power Plan Plant Account '#],0),7)/12)*AL24*(INDEX(CurWIPHelper[],1,MATCH(AY$4,CurWIPHelper[#Headers],0))),
         AL24-(INDEX(PlantAccounts[],MATCH($C24,PlantAccounts[Power Plan Plant Account '#],0),9))-(SUM($AO24:AX24))
    ))
)
)</f>
        <v>105077.83990458882</v>
      </c>
      <c r="AZ24" s="35">
        <f>IF(INDEX(CurWIPHelper[],1,MATCH(AZ$4,CurWIPHelper[#Headers],0))=0,0,
     IF(AM24&gt;0,
        (IF(
             ((INDEX(PlantAccounts[],MATCH($C24,PlantAccounts[Power Plan Plant Account '#],0),7)/12)
                   *(AM24)
                   *(INDEX(CurWIPHelper[],1,MATCH(AZ$4,CurWIPHelper[#Headers],0)))
                   +(INDEX(PlantAccounts[],MATCH($C24,PlantAccounts[Power Plan Plant Account '#],0),9))
                   +(SUM($AO24:AY24))
                    )&gt;AM24,
              IF((INDEX(PlantAccounts[],MATCH($C24,PlantAccounts[Power Plan Plant Account '#],0),7))=0,0,AM24-(INDEX(PlantAccounts[],MATCH($C24,PlantAccounts[Power Plan Plant Account '#],0),9))-SUM($AO24:AY24)),
             (INDEX(PlantAccounts[],MATCH($C24,PlantAccounts[Power Plan Plant Account '#],0),7)/12)*AM24*(INDEX(CurWIPHelper[],1,MATCH(AZ$4,CurWIPHelper[#Headers],0))))
        ),
        IF(AM24=0,0,IF(
              ((INDEX(PlantAccounts[],MATCH($C24,PlantAccounts[Power Plan Plant Account '#],0),7)/12)
              *(AM24)
              *(INDEX(CurWIPHelper[],1,MATCH(AZ$4,CurWIPHelper[#Headers],0)))
              +(INDEX(PlantAccounts[],MATCH($C24,PlantAccounts[Power Plan Plant Account '#],0),9))
              +(SUM($AO24:AY24))
              )&gt;AM24,
         (INDEX(PlantAccounts[],MATCH($C24,PlantAccounts[Power Plan Plant Account '#],0),7)/12)*AM24*(INDEX(CurWIPHelper[],1,MATCH(AZ$4,CurWIPHelper[#Headers],0))),
         AM24-(INDEX(PlantAccounts[],MATCH($C24,PlantAccounts[Power Plan Plant Account '#],0),9))-(SUM($AO24:AY24))
    ))
)
)</f>
        <v>121258.63307489986</v>
      </c>
      <c r="BA24" s="59">
        <f t="shared" si="2"/>
        <v>1126167.6132752073</v>
      </c>
      <c r="BC24" s="59">
        <f>INDEX(CurCloseProf[],MATCH(PlantAccountsQuery[[#This Row],[Reg/Unreg]],CurCloseProf[R/NR],0),MATCH(BC$9,CurCloseProf[#Headers],0))*($J24)</f>
        <v>759863.5887440145</v>
      </c>
      <c r="BD24" s="59">
        <f>INDEX(CurCloseProf[],MATCH(PlantAccountsQuery[[#This Row],[Reg/Unreg]],CurCloseProf[R/NR],0),MATCH(BD$9,CurCloseProf[#Headers],0))*($J24)</f>
        <v>599217.08318716311</v>
      </c>
      <c r="BE24" s="59">
        <f>INDEX(CurCloseProf[],MATCH(PlantAccountsQuery[[#This Row],[Reg/Unreg]],CurCloseProf[R/NR],0),MATCH(BE$9,CurCloseProf[#Headers],0))*($J24)</f>
        <v>813061.32967636979</v>
      </c>
      <c r="BF24" s="59">
        <f>INDEX(CurCloseProf[],MATCH(PlantAccountsQuery[[#This Row],[Reg/Unreg]],CurCloseProf[R/NR],0),MATCH(BF$9,CurCloseProf[#Headers],0))*($J24)</f>
        <v>223580.47357640782</v>
      </c>
      <c r="BG24" s="59">
        <f>INDEX(CurCloseProf[],MATCH(PlantAccountsQuery[[#This Row],[Reg/Unreg]],CurCloseProf[R/NR],0),MATCH(BG$9,CurCloseProf[#Headers],0))*($J24)</f>
        <v>653104.90345300967</v>
      </c>
      <c r="BH24" s="59">
        <f>INDEX(CurCloseProf[],MATCH(PlantAccountsQuery[[#This Row],[Reg/Unreg]],CurCloseProf[R/NR],0),MATCH(BH$9,CurCloseProf[#Headers],0))*($J24)</f>
        <v>1135961.3601463342</v>
      </c>
      <c r="BI24" s="59">
        <f>INDEX(CurCloseProf[],MATCH(PlantAccountsQuery[[#This Row],[Reg/Unreg]],CurCloseProf[R/NR],0),MATCH(BI$9,CurCloseProf[#Headers],0))*($J24)</f>
        <v>950294.87645509443</v>
      </c>
      <c r="BJ24" s="59">
        <f>INDEX(CurCloseProf[],MATCH(PlantAccountsQuery[[#This Row],[Reg/Unreg]],CurCloseProf[R/NR],0),MATCH(BJ$9,CurCloseProf[#Headers],0))*($J24)</f>
        <v>548696.62808680045</v>
      </c>
      <c r="BK24" s="59">
        <f>INDEX(CurCloseProf[],MATCH(PlantAccountsQuery[[#This Row],[Reg/Unreg]],CurCloseProf[R/NR],0),MATCH(BK$9,CurCloseProf[#Headers],0))*($J24)</f>
        <v>1148945.4505343845</v>
      </c>
      <c r="BL24" s="59">
        <f>INDEX(CurCloseProf[],MATCH(PlantAccountsQuery[[#This Row],[Reg/Unreg]],CurCloseProf[R/NR],0),MATCH(BL$9,CurCloseProf[#Headers],0))*($J24)</f>
        <v>2313875.5505788098</v>
      </c>
      <c r="BM24" s="59">
        <f>INDEX(CurCloseProf[],MATCH(PlantAccountsQuery[[#This Row],[Reg/Unreg]],CurCloseProf[R/NR],0),MATCH(BM$9,CurCloseProf[#Headers],0))*($J24)</f>
        <v>2054045.7797401387</v>
      </c>
      <c r="BN24" s="59">
        <f>INDEX(CurCloseProf[],MATCH(PlantAccountsQuery[[#This Row],[Reg/Unreg]],CurCloseProf[R/NR],0),MATCH(BN$9,CurCloseProf[#Headers],0))*($J24)</f>
        <v>7641702.4080293039</v>
      </c>
      <c r="BP24" s="59">
        <f>IF(INDEX(CurWIPHelper[],1,MATCH(AO$4,$BP$9:$CA$9,0))=0,0,$BC24)</f>
        <v>759863.5887440145</v>
      </c>
      <c r="BQ24" s="59">
        <f>IF(INDEX(CurWIPHelper[],1,MATCH(AP$4,$BP$9:$CA$9,0))=0,0,(SUM($BC24:BD24)))</f>
        <v>1359080.6719311776</v>
      </c>
      <c r="BR24" s="59">
        <f>IF(INDEX(CurWIPHelper[],1,MATCH(AQ$4,$BP$9:$CA$9,0))=0,0,(SUM($BC24:BE24)))</f>
        <v>2172142.0016075475</v>
      </c>
      <c r="BS24" s="59">
        <f>IF(INDEX(CurWIPHelper[],1,MATCH(AR$4,$BP$9:$CA$9,0))=0,0,(SUM($BC24:BF24)))</f>
        <v>2395722.4751839554</v>
      </c>
      <c r="BT24" s="59">
        <f>IF(INDEX(CurWIPHelper[],1,MATCH(AS$4,$BP$9:$CA$9,0))=0,0,(SUM($BC24:BG24)))</f>
        <v>3048827.3786369651</v>
      </c>
      <c r="BU24" s="59">
        <f>IF(INDEX(CurWIPHelper[],1,MATCH(AT$4,$BP$9:$CA$9,0))=0,0,(SUM($BC24:BH24)))</f>
        <v>4184788.738783299</v>
      </c>
      <c r="BV24" s="59">
        <f>IF(INDEX(CurWIPHelper[],1,MATCH(AU$4,$BP$9:$CA$9,0))=0,0,(SUM($BC24:BI24)))</f>
        <v>5135083.6152383937</v>
      </c>
      <c r="BW24" s="59">
        <f>IF(INDEX(CurWIPHelper[],1,MATCH(AV$4,$BP$9:$CA$9,0))=0,0,(SUM($BC24:BJ24)))</f>
        <v>5683780.2433251943</v>
      </c>
      <c r="BX24" s="59">
        <f>IF(INDEX(CurWIPHelper[],1,MATCH(AW$4,$BP$9:$CA$9,0))=0,0,(SUM($BC24:BK24)))</f>
        <v>6832725.693859579</v>
      </c>
      <c r="BY24" s="59">
        <f>IF(INDEX(CurWIPHelper[],1,MATCH(AX$4,$BP$9:$CA$9,0))=0,0,(SUM($BC24:BL24)))</f>
        <v>9146601.2444383893</v>
      </c>
      <c r="BZ24" s="59">
        <f>IF(INDEX(CurWIPHelper[],1,MATCH(AY$4,$BP$9:$CA$9,0))=0,0,(SUM($BC24:BM24)))</f>
        <v>11200647.024178527</v>
      </c>
      <c r="CA24" s="59">
        <f>IF(INDEX(CurWIPHelper[],1,MATCH(AZ$4,$BP$9:$CA$9,0))=0,0,(SUM($BC24:BN24)))</f>
        <v>18842349.43220783</v>
      </c>
      <c r="CC24" s="59">
        <f>((((INDEX(PlantAccounts[],MATCH($C24,PlantAccounts[Power Plan Plant Account '#],0),8)+(INDEX(PlantAccounts[],MATCH($C24,PlantAccounts[Power Plan Plant Account '#],0),8)+INDEX(PlantAccounts[],MATCH($C24,PlantAccounts[Power Plan Plant Account '#],0),16)+INDEX(PlantAccounts[],MATCH($C24,PlantAccounts[Power Plan Plant Account '#],0),17)))/2))/12)*(INDEX(CurWIPHelper[],1,MATCH(AO$4,CurWIPHelper[#Headers],0)))*(INDEX(PlantAccounts[],MATCH($C24,PlantAccounts[Power Plan Plant Account '#],0),7))</f>
        <v>101309.92644344729</v>
      </c>
      <c r="CD24" s="59">
        <f>((((INDEX(PlantAccounts[],MATCH($C24,PlantAccounts[Power Plan Plant Account '#],0),8)+(INDEX(PlantAccounts[],MATCH($C24,PlantAccounts[Power Plan Plant Account '#],0),8)+INDEX(PlantAccounts[],MATCH($C24,PlantAccounts[Power Plan Plant Account '#],0),16)+INDEX(PlantAccounts[],MATCH($C24,PlantAccounts[Power Plan Plant Account '#],0),17)))/2))/12)*(INDEX(CurWIPHelper[],1,MATCH(AP$4,CurWIPHelper[#Headers],0)))*(INDEX(PlantAccounts[],MATCH($C24,PlantAccounts[Power Plan Plant Account '#],0),7))</f>
        <v>101309.92644344729</v>
      </c>
      <c r="CE24" s="59">
        <f>((((INDEX(PlantAccounts[],MATCH($C24,PlantAccounts[Power Plan Plant Account '#],0),8)+(INDEX(PlantAccounts[],MATCH($C24,PlantAccounts[Power Plan Plant Account '#],0),8)+INDEX(PlantAccounts[],MATCH($C24,PlantAccounts[Power Plan Plant Account '#],0),16)+INDEX(PlantAccounts[],MATCH($C24,PlantAccounts[Power Plan Plant Account '#],0),17)))/2))/12)*(INDEX(CurWIPHelper[],1,MATCH(AQ$4,CurWIPHelper[#Headers],0)))*(INDEX(PlantAccounts[],MATCH($C24,PlantAccounts[Power Plan Plant Account '#],0),7))</f>
        <v>101309.92644344729</v>
      </c>
      <c r="CF24" s="59">
        <f>((((INDEX(PlantAccounts[],MATCH($C24,PlantAccounts[Power Plan Plant Account '#],0),8)+(INDEX(PlantAccounts[],MATCH($C24,PlantAccounts[Power Plan Plant Account '#],0),8)+INDEX(PlantAccounts[],MATCH($C24,PlantAccounts[Power Plan Plant Account '#],0),16)+INDEX(PlantAccounts[],MATCH($C24,PlantAccounts[Power Plan Plant Account '#],0),17)))/2))/12)*(INDEX(CurWIPHelper[],1,MATCH(AR$4,CurWIPHelper[#Headers],0)))*(INDEX(PlantAccounts[],MATCH($C24,PlantAccounts[Power Plan Plant Account '#],0),7))</f>
        <v>101309.92644344729</v>
      </c>
      <c r="CG24" s="59">
        <f>((((INDEX(PlantAccounts[],MATCH($C24,PlantAccounts[Power Plan Plant Account '#],0),8)+(INDEX(PlantAccounts[],MATCH($C24,PlantAccounts[Power Plan Plant Account '#],0),8)+INDEX(PlantAccounts[],MATCH($C24,PlantAccounts[Power Plan Plant Account '#],0),16)+INDEX(PlantAccounts[],MATCH($C24,PlantAccounts[Power Plan Plant Account '#],0),17)))/2))/12)*(INDEX(CurWIPHelper[],1,MATCH(AS$4,CurWIPHelper[#Headers],0)))*(INDEX(PlantAccounts[],MATCH($C24,PlantAccounts[Power Plan Plant Account '#],0),7))</f>
        <v>101309.92644344729</v>
      </c>
      <c r="CH24" s="59">
        <f>((((INDEX(PlantAccounts[],MATCH($C24,PlantAccounts[Power Plan Plant Account '#],0),8)+(INDEX(PlantAccounts[],MATCH($C24,PlantAccounts[Power Plan Plant Account '#],0),8)+INDEX(PlantAccounts[],MATCH($C24,PlantAccounts[Power Plan Plant Account '#],0),16)+INDEX(PlantAccounts[],MATCH($C24,PlantAccounts[Power Plan Plant Account '#],0),17)))/2))/12)*(INDEX(CurWIPHelper[],1,MATCH(AT$4,CurWIPHelper[#Headers],0)))*(INDEX(PlantAccounts[],MATCH($C24,PlantAccounts[Power Plan Plant Account '#],0),7))</f>
        <v>101309.92644344729</v>
      </c>
      <c r="CI24" s="59">
        <f>((((INDEX(PlantAccounts[],MATCH($C24,PlantAccounts[Power Plan Plant Account '#],0),8)+(INDEX(PlantAccounts[],MATCH($C24,PlantAccounts[Power Plan Plant Account '#],0),8)+INDEX(PlantAccounts[],MATCH($C24,PlantAccounts[Power Plan Plant Account '#],0),16)+INDEX(PlantAccounts[],MATCH($C24,PlantAccounts[Power Plan Plant Account '#],0),17)))/2))/12)*(INDEX(CurWIPHelper[],1,MATCH(AU$4,CurWIPHelper[#Headers],0)))*(INDEX(PlantAccounts[],MATCH($C24,PlantAccounts[Power Plan Plant Account '#],0),7))</f>
        <v>101309.92644344729</v>
      </c>
      <c r="CJ24" s="59">
        <f>((((INDEX(PlantAccounts[],MATCH($C24,PlantAccounts[Power Plan Plant Account '#],0),8)+(INDEX(PlantAccounts[],MATCH($C24,PlantAccounts[Power Plan Plant Account '#],0),8)+INDEX(PlantAccounts[],MATCH($C24,PlantAccounts[Power Plan Plant Account '#],0),16)+INDEX(PlantAccounts[],MATCH($C24,PlantAccounts[Power Plan Plant Account '#],0),17)))/2))/12)*(INDEX(CurWIPHelper[],1,MATCH(AV$4,CurWIPHelper[#Headers],0)))*(INDEX(PlantAccounts[],MATCH($C24,PlantAccounts[Power Plan Plant Account '#],0),7))</f>
        <v>101309.92644344729</v>
      </c>
      <c r="CK24" s="59">
        <f>((((INDEX(PlantAccounts[],MATCH($C24,PlantAccounts[Power Plan Plant Account '#],0),8)+(INDEX(PlantAccounts[],MATCH($C24,PlantAccounts[Power Plan Plant Account '#],0),8)+INDEX(PlantAccounts[],MATCH($C24,PlantAccounts[Power Plan Plant Account '#],0),16)+INDEX(PlantAccounts[],MATCH($C24,PlantAccounts[Power Plan Plant Account '#],0),17)))/2))/12)*(INDEX(CurWIPHelper[],1,MATCH(AW$4,CurWIPHelper[#Headers],0)))*(INDEX(PlantAccounts[],MATCH($C24,PlantAccounts[Power Plan Plant Account '#],0),7))</f>
        <v>101309.92644344729</v>
      </c>
      <c r="CL24" s="59">
        <f>((((INDEX(PlantAccounts[],MATCH($C24,PlantAccounts[Power Plan Plant Account '#],0),8)+(INDEX(PlantAccounts[],MATCH($C24,PlantAccounts[Power Plan Plant Account '#],0),8)+INDEX(PlantAccounts[],MATCH($C24,PlantAccounts[Power Plan Plant Account '#],0),16)+INDEX(PlantAccounts[],MATCH($C24,PlantAccounts[Power Plan Plant Account '#],0),17)))/2))/12)*(INDEX(CurWIPHelper[],1,MATCH(AX$4,CurWIPHelper[#Headers],0)))*(INDEX(PlantAccounts[],MATCH($C24,PlantAccounts[Power Plan Plant Account '#],0),7))</f>
        <v>101309.92644344729</v>
      </c>
      <c r="CM24" s="59">
        <f>((((INDEX(PlantAccounts[],MATCH($C24,PlantAccounts[Power Plan Plant Account '#],0),8)+(INDEX(PlantAccounts[],MATCH($C24,PlantAccounts[Power Plan Plant Account '#],0),8)+INDEX(PlantAccounts[],MATCH($C24,PlantAccounts[Power Plan Plant Account '#],0),16)+INDEX(PlantAccounts[],MATCH($C24,PlantAccounts[Power Plan Plant Account '#],0),17)))/2))/12)*(INDEX(CurWIPHelper[],1,MATCH(AY$4,CurWIPHelper[#Headers],0)))*(INDEX(PlantAccounts[],MATCH($C24,PlantAccounts[Power Plan Plant Account '#],0),7))</f>
        <v>101309.92644344729</v>
      </c>
      <c r="CN24" s="59">
        <f>((((INDEX(PlantAccounts[],MATCH($C24,PlantAccounts[Power Plan Plant Account '#],0),8)+(INDEX(PlantAccounts[],MATCH($C24,PlantAccounts[Power Plan Plant Account '#],0),8)+INDEX(PlantAccounts[],MATCH($C24,PlantAccounts[Power Plan Plant Account '#],0),16)+INDEX(PlantAccounts[],MATCH($C24,PlantAccounts[Power Plan Plant Account '#],0),17)))/2))/12)*(INDEX(CurWIPHelper[],1,MATCH(AZ$4,CurWIPHelper[#Headers],0)))*(INDEX(PlantAccounts[],MATCH($C24,PlantAccounts[Power Plan Plant Account '#],0),7))</f>
        <v>101309.92644344729</v>
      </c>
      <c r="CO24" s="59">
        <f t="shared" si="3"/>
        <v>1215719.1173213674</v>
      </c>
      <c r="CQ24" s="59">
        <f>INDEX(PlantAccounts[],MATCH($C24,PlantAccounts[Power Plan Plant Account '#],0),12)*(INDEX(CurWIPHelper[],1,MATCH(AO$4,CurWIPHelper[#Headers],0)))*(INDEX(PlantAccounts[],MATCH($C24,PlantAccounts[Power Plan Plant Account '#],0),7)/12)*0.5</f>
        <v>0</v>
      </c>
      <c r="CR24" s="59">
        <f>INDEX(PlantAccounts[],MATCH($C24,PlantAccounts[Power Plan Plant Account '#],0),12)*(INDEX(CurWIPHelper[],1,MATCH(AP$4,CurWIPHelper[#Headers],0)))*(INDEX(PlantAccounts[],MATCH($C24,PlantAccounts[Power Plan Plant Account '#],0),7)/12)*0.5</f>
        <v>0</v>
      </c>
      <c r="CS24" s="59">
        <f>INDEX(PlantAccounts[],MATCH($C24,PlantAccounts[Power Plan Plant Account '#],0),12)*(INDEX(CurWIPHelper[],1,MATCH(AQ$4,CurWIPHelper[#Headers],0)))*(INDEX(PlantAccounts[],MATCH($C24,PlantAccounts[Power Plan Plant Account '#],0),7)/12)*0.5</f>
        <v>0</v>
      </c>
      <c r="CT24" s="59">
        <f>INDEX(PlantAccounts[],MATCH($C24,PlantAccounts[Power Plan Plant Account '#],0),12)*(INDEX(CurWIPHelper[],1,MATCH(AR$4,CurWIPHelper[#Headers],0)))*(INDEX(PlantAccounts[],MATCH($C24,PlantAccounts[Power Plan Plant Account '#],0),7)/12)*0.5</f>
        <v>0</v>
      </c>
      <c r="CU24" s="59">
        <f>INDEX(PlantAccounts[],MATCH($C24,PlantAccounts[Power Plan Plant Account '#],0),12)*(INDEX(CurWIPHelper[],1,MATCH(AS$4,CurWIPHelper[#Headers],0)))*(INDEX(PlantAccounts[],MATCH($C24,PlantAccounts[Power Plan Plant Account '#],0),7)/12)*0.5</f>
        <v>0</v>
      </c>
      <c r="CV24" s="59">
        <f>INDEX(PlantAccounts[],MATCH($C24,PlantAccounts[Power Plan Plant Account '#],0),12)*(INDEX(CurWIPHelper[],1,MATCH(AT$4,CurWIPHelper[#Headers],0)))*(INDEX(PlantAccounts[],MATCH($C24,PlantAccounts[Power Plan Plant Account '#],0),7)/12)*0.5</f>
        <v>0</v>
      </c>
      <c r="CW24" s="59">
        <f>INDEX(PlantAccounts[],MATCH($C24,PlantAccounts[Power Plan Plant Account '#],0),12)*(INDEX(CurWIPHelper[],1,MATCH(AU$4,CurWIPHelper[#Headers],0)))*(INDEX(PlantAccounts[],MATCH($C24,PlantAccounts[Power Plan Plant Account '#],0),7)/12)*0.5</f>
        <v>0</v>
      </c>
      <c r="CX24" s="59">
        <f>INDEX(PlantAccounts[],MATCH($C24,PlantAccounts[Power Plan Plant Account '#],0),12)*(INDEX(CurWIPHelper[],1,MATCH(AV$4,CurWIPHelper[#Headers],0)))*(INDEX(PlantAccounts[],MATCH($C24,PlantAccounts[Power Plan Plant Account '#],0),7)/12)*0.5</f>
        <v>0</v>
      </c>
      <c r="CY24" s="59">
        <f>INDEX(PlantAccounts[],MATCH($C24,PlantAccounts[Power Plan Plant Account '#],0),12)*(INDEX(CurWIPHelper[],1,MATCH(AW$4,CurWIPHelper[#Headers],0)))*(INDEX(PlantAccounts[],MATCH($C24,PlantAccounts[Power Plan Plant Account '#],0),7)/12)*0.5</f>
        <v>0</v>
      </c>
      <c r="CZ24" s="59">
        <f>INDEX(PlantAccounts[],MATCH($C24,PlantAccounts[Power Plan Plant Account '#],0),12)*(INDEX(CurWIPHelper[],1,MATCH(AX$4,CurWIPHelper[#Headers],0)))*(INDEX(PlantAccounts[],MATCH($C24,PlantAccounts[Power Plan Plant Account '#],0),7)/12)*0.5</f>
        <v>0</v>
      </c>
      <c r="DA24" s="59">
        <f>INDEX(PlantAccounts[],MATCH($C24,PlantAccounts[Power Plan Plant Account '#],0),12)*(INDEX(CurWIPHelper[],1,MATCH(AY$4,CurWIPHelper[#Headers],0)))*(INDEX(PlantAccounts[],MATCH($C24,PlantAccounts[Power Plan Plant Account '#],0),7)/12)*0.5</f>
        <v>0</v>
      </c>
      <c r="DB24" s="59">
        <f>INDEX(PlantAccounts[],MATCH($C24,PlantAccounts[Power Plan Plant Account '#],0),12)*(INDEX(CurWIPHelper[],1,MATCH(AZ$4,CurWIPHelper[#Headers],0)))*(INDEX(PlantAccounts[],MATCH($C24,PlantAccounts[Power Plan Plant Account '#],0),7)/12)*0.5</f>
        <v>0</v>
      </c>
      <c r="DC24" s="59">
        <f t="shared" si="4"/>
        <v>0</v>
      </c>
      <c r="DE24" s="59">
        <f t="shared" si="5"/>
        <v>1215719.1173213674</v>
      </c>
    </row>
    <row r="25" spans="1:109">
      <c r="A25" t="s">
        <v>58</v>
      </c>
      <c r="B25" t="s">
        <v>74</v>
      </c>
      <c r="C25">
        <v>45600</v>
      </c>
      <c r="D25">
        <v>45600</v>
      </c>
      <c r="E25" s="130"/>
      <c r="F25" s="113">
        <f>INDEX(PlantAccounts[],MATCH($C25,PlantAccounts[Power Plan Plant Account '#],0),8)</f>
        <v>490983540.94502431</v>
      </c>
      <c r="G25" s="7">
        <f>INDEX(PlantAccounts[],MATCH($C25,PlantAccounts[Power Plan Plant Account '#],0),14)</f>
        <v>605639.08469101787</v>
      </c>
      <c r="H25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8357935.6325424546</v>
      </c>
      <c r="I25" s="146">
        <v>6956312.7194610322</v>
      </c>
      <c r="J25" s="7">
        <f t="shared" si="0"/>
        <v>2007261.9977724394</v>
      </c>
      <c r="K25" s="7">
        <v>-693160.01333333331</v>
      </c>
      <c r="L25" s="7">
        <f>INDEX(PlantAccounts[],MATCH($C25,PlantAccounts[Power Plan Plant Account '#],0),11)</f>
        <v>0</v>
      </c>
      <c r="M25" s="7">
        <f t="shared" si="1"/>
        <v>-693160.01333333331</v>
      </c>
      <c r="O25" s="35">
        <f>INDEX(CurCloseProf[],MATCH(PlantAccountsQuery[[#This Row],[Reg/Unreg]],CurCloseProf[R/NR],0),MATCH(O$9,CurCloseProf[#Headers],0))*($J25+$M25)</f>
        <v>52994.360043270244</v>
      </c>
      <c r="P25" s="35">
        <f>INDEX(CurCloseProf[],MATCH(PlantAccountsQuery[[#This Row],[Reg/Unreg]],CurCloseProf[R/NR],0),MATCH(P$9,CurCloseProf[#Headers],0))*($J25+$M25)</f>
        <v>41790.561254536588</v>
      </c>
      <c r="Q25" s="35">
        <f>INDEX(CurCloseProf[],MATCH(PlantAccountsQuery[[#This Row],[Reg/Unreg]],CurCloseProf[R/NR],0),MATCH(Q$9,CurCloseProf[#Headers],0))*($J25+$M25)</f>
        <v>56704.473645525744</v>
      </c>
      <c r="R25" s="35">
        <f>INDEX(CurCloseProf[],MATCH(PlantAccountsQuery[[#This Row],[Reg/Unreg]],CurCloseProf[R/NR],0),MATCH(R$9,CurCloseProf[#Headers],0))*($J25+$M25)</f>
        <v>15592.935746450919</v>
      </c>
      <c r="S25" s="35">
        <f>INDEX(CurCloseProf[],MATCH(PlantAccountsQuery[[#This Row],[Reg/Unreg]],CurCloseProf[R/NR],0),MATCH(S$9,CurCloseProf[#Headers],0))*($J25+$M25)</f>
        <v>45548.802327563397</v>
      </c>
      <c r="T25" s="35">
        <f>INDEX(CurCloseProf[],MATCH(PlantAccountsQuery[[#This Row],[Reg/Unreg]],CurCloseProf[R/NR],0),MATCH(T$9,CurCloseProf[#Headers],0))*($J25+$M25)</f>
        <v>79224.147868885499</v>
      </c>
      <c r="U25" s="35">
        <f>INDEX(CurCloseProf[],MATCH(PlantAccountsQuery[[#This Row],[Reg/Unreg]],CurCloseProf[R/NR],0),MATCH(U$9,CurCloseProf[#Headers],0))*($J25+$M25)</f>
        <v>66275.407291691969</v>
      </c>
      <c r="V25" s="35">
        <f>INDEX(CurCloseProf[],MATCH(PlantAccountsQuery[[#This Row],[Reg/Unreg]],CurCloseProf[R/NR],0),MATCH(V$9,CurCloseProf[#Headers],0))*($J25+$M25)</f>
        <v>38267.166757421888</v>
      </c>
      <c r="W25" s="35">
        <f>INDEX(CurCloseProf[],MATCH(PlantAccountsQuery[[#This Row],[Reg/Unreg]],CurCloseProf[R/NR],0),MATCH(W$9,CurCloseProf[#Headers],0))*($J25+$M25)</f>
        <v>80129.683508507398</v>
      </c>
      <c r="X25" s="35">
        <f>INDEX(CurCloseProf[],MATCH(PlantAccountsQuery[[#This Row],[Reg/Unreg]],CurCloseProf[R/NR],0),MATCH(X$9,CurCloseProf[#Headers],0))*($J25+$M25)</f>
        <v>161374.16746784409</v>
      </c>
      <c r="Y25" s="35">
        <f>INDEX(CurCloseProf[],MATCH(PlantAccountsQuery[[#This Row],[Reg/Unreg]],CurCloseProf[R/NR],0),MATCH(Y$9,CurCloseProf[#Headers],0))*($J25+$M25)</f>
        <v>143253.13544347155</v>
      </c>
      <c r="Z25" s="35">
        <f>INDEX(CurCloseProf[],MATCH(PlantAccountsQuery[[#This Row],[Reg/Unreg]],CurCloseProf[R/NR],0),MATCH(Z$9,CurCloseProf[#Headers],0))*($J25+$M25)</f>
        <v>532947.14308393688</v>
      </c>
      <c r="AB25" s="59">
        <f>IF(INDEX(CurWIPHelper[],1,MATCH(AO$4,$AB$9:$AM$9,0))=0,0,($F25+$O25))</f>
        <v>491036535.3050676</v>
      </c>
      <c r="AC25" s="59">
        <f>IF(INDEX(CurWIPHelper[],1,MATCH(AP$4,$AB$9:$AM$9,0))=0,0,($F25+SUM($O25:P25)))</f>
        <v>491078325.8663221</v>
      </c>
      <c r="AD25" s="59">
        <f>IF(INDEX(CurWIPHelper[],1,MATCH(AQ$4,$AB$9:$AM$9,0))=0,0,($F25+SUM($O25:Q25)))</f>
        <v>491135030.33996767</v>
      </c>
      <c r="AE25" s="59">
        <f>IF(INDEX(CurWIPHelper[],1,MATCH(AR$4,$AB$9:$AM$9,0))=0,0,($F25+SUM($O25:R25)))</f>
        <v>491150623.2757141</v>
      </c>
      <c r="AF25" s="59">
        <f>IF(INDEX(CurWIPHelper[],1,MATCH(AS$4,$AB$9:$AM$9,0))=0,0,($F25+SUM($O25:S25)))</f>
        <v>491196172.07804167</v>
      </c>
      <c r="AG25" s="59">
        <f>IF(INDEX(CurWIPHelper[],1,MATCH(AT$4,$AB$9:$AM$9,0))=0,0,($F25+SUM($O25:T25)))</f>
        <v>491275396.22591054</v>
      </c>
      <c r="AH25" s="59">
        <f>IF(INDEX(CurWIPHelper[],1,MATCH(AU$4,$AB$9:$AM$9,0))=0,0,($F25+SUM($O25:U25)))</f>
        <v>491341671.63320225</v>
      </c>
      <c r="AI25" s="59">
        <f>IF(INDEX(CurWIPHelper[],1,MATCH(AV$4,$AB$9:$AM$9,0))=0,0,($F25+SUM($O25:V25)))</f>
        <v>491379938.79995966</v>
      </c>
      <c r="AJ25" s="59">
        <f>IF(INDEX(CurWIPHelper[],1,MATCH(AW$4,$AB$9:$AM$9,0))=0,0,($F25+SUM($O25:W25)))</f>
        <v>491460068.48346817</v>
      </c>
      <c r="AK25" s="59">
        <f>IF(INDEX(CurWIPHelper[],1,MATCH(AX$4,$AB$9:$AM$9,0))=0,0,($F25+SUM($O25:X25)))</f>
        <v>491621442.65093601</v>
      </c>
      <c r="AL25" s="59">
        <f>IF(INDEX(CurWIPHelper[],1,MATCH(AY$4,$AB$9:$AM$9,0))=0,0,($F25+SUM($O25:Y25)))</f>
        <v>491764695.78637946</v>
      </c>
      <c r="AM25" s="59">
        <f>IF(INDEX(CurWIPHelper[],1,MATCH(AZ$4,$AB$9:$AM$9,0))=0,0,($F25+SUM($O25:Z25)))</f>
        <v>492297642.92946345</v>
      </c>
      <c r="AO25" s="35">
        <f>IF(INDEX(CurWIPHelper[],1,MATCH(AO$4,CurWIPHelper[#Headers],0))=0,0,
     IF(AB25&gt;0,
        (IF(
             ((INDEX(PlantAccounts[],MATCH($C25,PlantAccounts[Power Plan Plant Account '#],0),7)/12)
                   *(AB25)
                   *(INDEX(CurWIPHelper[],1,MATCH(AO$4,CurWIPHelper[#Headers],0)))
                   +(INDEX(PlantAccounts[],MATCH($C25,PlantAccounts[Power Plan Plant Account '#],0),9))
                   )&gt;AB25,
              IF((INDEX(PlantAccounts[],MATCH($C25,PlantAccounts[Power Plan Plant Account '#],0),7))=0,0,AB25-(INDEX(PlantAccounts[],MATCH($C25,PlantAccounts[Power Plan Plant Account '#],0),9))),
             (INDEX(PlantAccounts[],MATCH($C25,PlantAccounts[Power Plan Plant Account '#],0),7)/12)*AB25*(INDEX(CurWIPHelper[],1,MATCH(AO$4,CurWIPHelper[#Headers],0))))
        ),
          IF(AB25=0,0,IF(
              ((INDEX(PlantAccounts[],MATCH($C25,PlantAccounts[Power Plan Plant Account '#],0),7)/12)
              *(AB25)
              *(INDEX(CurWIPHelper[],1,MATCH(AO$4,CurWIPHelper[#Headers],0)))
              +(INDEX(PlantAccounts[],MATCH($C25,PlantAccounts[Power Plan Plant Account '#],0),9))
              )&gt;AB25,
         (INDEX(PlantAccounts[],MATCH($C25,PlantAccounts[Power Plan Plant Account '#],0),7)/12)*AB25*(INDEX(CurWIPHelper[],1,MATCH(AO$4,CurWIPHelper[#Headers],0))),
         AB25-(INDEX(PlantAccounts[],MATCH($C25,PlantAccounts[Power Plan Plant Account '#],0),9))
    ))
)
)</f>
        <v>1179110.4687464328</v>
      </c>
      <c r="AP25" s="35">
        <f>IF(INDEX(CurWIPHelper[],1,MATCH(AP$4,CurWIPHelper[#Headers],0))=0,0,
     IF(AC25&gt;0,
        (IF(
             ((INDEX(PlantAccounts[],MATCH($C25,PlantAccounts[Power Plan Plant Account '#],0),7)/12)
                   *(AC25)
                   *(INDEX(CurWIPHelper[],1,MATCH(AP$4,CurWIPHelper[#Headers],0)))
                   +(INDEX(PlantAccounts[],MATCH($C25,PlantAccounts[Power Plan Plant Account '#],0),9))
                   +(SUM($AO25:AO25))
                    )&gt;AC25,
              IF((INDEX(PlantAccounts[],MATCH($C25,PlantAccounts[Power Plan Plant Account '#],0),7))=0,0,AC25-(INDEX(PlantAccounts[],MATCH($C25,PlantAccounts[Power Plan Plant Account '#],0),9))-SUM($AO25:AO25)),
             (INDEX(PlantAccounts[],MATCH($C25,PlantAccounts[Power Plan Plant Account '#],0),7)/12)*AC25*(INDEX(CurWIPHelper[],1,MATCH(AP$4,CurWIPHelper[#Headers],0))))
        ),
        IF(AC25=0,0,IF(
              ((INDEX(PlantAccounts[],MATCH($C25,PlantAccounts[Power Plan Plant Account '#],0),7)/12)
              *(AC25)
              *(INDEX(CurWIPHelper[],1,MATCH(AP$4,CurWIPHelper[#Headers],0)))
              +(INDEX(PlantAccounts[],MATCH($C25,PlantAccounts[Power Plan Plant Account '#],0),9))
              +(SUM($AO25:AO25))
              )&gt;AC25,
         (INDEX(PlantAccounts[],MATCH($C25,PlantAccounts[Power Plan Plant Account '#],0),7)/12)*AC25*(INDEX(CurWIPHelper[],1,MATCH(AP$4,CurWIPHelper[#Headers],0))),
         AC25-(INDEX(PlantAccounts[],MATCH($C25,PlantAccounts[Power Plan Plant Account '#],0),9))-(SUM($AO25:AO25))
    ))
)
)</f>
        <v>1179210.8190966146</v>
      </c>
      <c r="AQ25" s="35">
        <f>IF(INDEX(CurWIPHelper[],1,MATCH(AQ$4,CurWIPHelper[#Headers],0))=0,0,
     IF(AD25&gt;0,
        (IF(
             ((INDEX(PlantAccounts[],MATCH($C25,PlantAccounts[Power Plan Plant Account '#],0),7)/12)
                   *(AD25)
                   *(INDEX(CurWIPHelper[],1,MATCH(AQ$4,CurWIPHelper[#Headers],0)))
                   +(INDEX(PlantAccounts[],MATCH($C25,PlantAccounts[Power Plan Plant Account '#],0),9))
                   +(SUM($AO25:AP25))
                    )&gt;AD25,
              IF((INDEX(PlantAccounts[],MATCH($C25,PlantAccounts[Power Plan Plant Account '#],0),7))=0,0,AD25-(INDEX(PlantAccounts[],MATCH($C25,PlantAccounts[Power Plan Plant Account '#],0),9))-SUM($AO25:AP25)),
             (INDEX(PlantAccounts[],MATCH($C25,PlantAccounts[Power Plan Plant Account '#],0),7)/12)*AD25*(INDEX(CurWIPHelper[],1,MATCH(AQ$4,CurWIPHelper[#Headers],0))))
        ),
        IF(AD25=0,0,IF(
              ((INDEX(PlantAccounts[],MATCH($C25,PlantAccounts[Power Plan Plant Account '#],0),7)/12)
              *(AD25)
              *(INDEX(CurWIPHelper[],1,MATCH(AQ$4,CurWIPHelper[#Headers],0)))
              +(INDEX(PlantAccounts[],MATCH($C25,PlantAccounts[Power Plan Plant Account '#],0),9))
              +(SUM($AO25:AP25))
              )&gt;AD25,
         (INDEX(PlantAccounts[],MATCH($C25,PlantAccounts[Power Plan Plant Account '#],0),7)/12)*AD25*(INDEX(CurWIPHelper[],1,MATCH(AQ$4,CurWIPHelper[#Headers],0))),
         AD25-(INDEX(PlantAccounts[],MATCH($C25,PlantAccounts[Power Plan Plant Account '#],0),9))-(SUM($AO25:AP25))
    ))
)
)</f>
        <v>1179346.9817519223</v>
      </c>
      <c r="AR25" s="35">
        <f>IF(INDEX(CurWIPHelper[],1,MATCH(AR$4,CurWIPHelper[#Headers],0))=0,0,
     IF(AE25&gt;0,
        (IF(
             ((INDEX(PlantAccounts[],MATCH($C25,PlantAccounts[Power Plan Plant Account '#],0),7)/12)
                   *(AE25)
                   *(INDEX(CurWIPHelper[],1,MATCH(AR$4,CurWIPHelper[#Headers],0)))
                   +(INDEX(PlantAccounts[],MATCH($C25,PlantAccounts[Power Plan Plant Account '#],0),9))
                   +(SUM($AO25:AQ25))
                    )&gt;AE25,
              IF((INDEX(PlantAccounts[],MATCH($C25,PlantAccounts[Power Plan Plant Account '#],0),7))=0,0,AE25-(INDEX(PlantAccounts[],MATCH($C25,PlantAccounts[Power Plan Plant Account '#],0),9))-SUM($AO25:AQ25)),
             (INDEX(PlantAccounts[],MATCH($C25,PlantAccounts[Power Plan Plant Account '#],0),7)/12)*AE25*(INDEX(CurWIPHelper[],1,MATCH(AR$4,CurWIPHelper[#Headers],0))))
        ),
        IF(AE25=0,0,IF(
              ((INDEX(PlantAccounts[],MATCH($C25,PlantAccounts[Power Plan Plant Account '#],0),7)/12)
              *(AE25)
              *(INDEX(CurWIPHelper[],1,MATCH(AR$4,CurWIPHelper[#Headers],0)))
              +(INDEX(PlantAccounts[],MATCH($C25,PlantAccounts[Power Plan Plant Account '#],0),9))
              +(SUM($AO25:AQ25))
              )&gt;AE25,
         (INDEX(PlantAccounts[],MATCH($C25,PlantAccounts[Power Plan Plant Account '#],0),7)/12)*AE25*(INDEX(CurWIPHelper[],1,MATCH(AR$4,CurWIPHelper[#Headers],0))),
         AE25-(INDEX(PlantAccounts[],MATCH($C25,PlantAccounts[Power Plan Plant Account '#],0),9))-(SUM($AO25:AQ25))
    ))
)
)</f>
        <v>1179384.4245743097</v>
      </c>
      <c r="AS25" s="35">
        <f>IF(INDEX(CurWIPHelper[],1,MATCH(AS$4,CurWIPHelper[#Headers],0))=0,0,
     IF(AF25&gt;0,
        (IF(
             ((INDEX(PlantAccounts[],MATCH($C25,PlantAccounts[Power Plan Plant Account '#],0),7)/12)
                   *(AF25)
                   *(INDEX(CurWIPHelper[],1,MATCH(AS$4,CurWIPHelper[#Headers],0)))
                   +(INDEX(PlantAccounts[],MATCH($C25,PlantAccounts[Power Plan Plant Account '#],0),9))
                   +(SUM($AO25:AR25))
                    )&gt;AF25,
              IF((INDEX(PlantAccounts[],MATCH($C25,PlantAccounts[Power Plan Plant Account '#],0),7))=0,0,AF25-(INDEX(PlantAccounts[],MATCH($C25,PlantAccounts[Power Plan Plant Account '#],0),9))-SUM($AO25:AR25)),
             (INDEX(PlantAccounts[],MATCH($C25,PlantAccounts[Power Plan Plant Account '#],0),7)/12)*AF25*(INDEX(CurWIPHelper[],1,MATCH(AS$4,CurWIPHelper[#Headers],0))))
        ),
        IF(AF25=0,0,IF(
              ((INDEX(PlantAccounts[],MATCH($C25,PlantAccounts[Power Plan Plant Account '#],0),7)/12)
              *(AF25)
              *(INDEX(CurWIPHelper[],1,MATCH(AS$4,CurWIPHelper[#Headers],0)))
              +(INDEX(PlantAccounts[],MATCH($C25,PlantAccounts[Power Plan Plant Account '#],0),9))
              +(SUM($AO25:AR25))
              )&gt;AF25,
         (INDEX(PlantAccounts[],MATCH($C25,PlantAccounts[Power Plan Plant Account '#],0),7)/12)*AF25*(INDEX(CurWIPHelper[],1,MATCH(AS$4,CurWIPHelper[#Headers],0))),
         AF25-(INDEX(PlantAccounts[],MATCH($C25,PlantAccounts[Power Plan Plant Account '#],0),9))-(SUM($AO25:AR25))
    ))
)
)</f>
        <v>1179493.7994696624</v>
      </c>
      <c r="AT25" s="35">
        <f>IF(INDEX(CurWIPHelper[],1,MATCH(AT$4,CurWIPHelper[#Headers],0))=0,0,
     IF(AG25&gt;0,
        (IF(
             ((INDEX(PlantAccounts[],MATCH($C25,PlantAccounts[Power Plan Plant Account '#],0),7)/12)
                   *(AG25)
                   *(INDEX(CurWIPHelper[],1,MATCH(AT$4,CurWIPHelper[#Headers],0)))
                   +(INDEX(PlantAccounts[],MATCH($C25,PlantAccounts[Power Plan Plant Account '#],0),9))
                   +(SUM($AO25:AS25))
                    )&gt;AG25,
              IF((INDEX(PlantAccounts[],MATCH($C25,PlantAccounts[Power Plan Plant Account '#],0),7))=0,0,AG25-(INDEX(PlantAccounts[],MATCH($C25,PlantAccounts[Power Plan Plant Account '#],0),9))-SUM($AO25:AS25)),
             (INDEX(PlantAccounts[],MATCH($C25,PlantAccounts[Power Plan Plant Account '#],0),7)/12)*AG25*(INDEX(CurWIPHelper[],1,MATCH(AT$4,CurWIPHelper[#Headers],0))))
        ),
        IF(AG25=0,0,IF(
              ((INDEX(PlantAccounts[],MATCH($C25,PlantAccounts[Power Plan Plant Account '#],0),7)/12)
              *(AG25)
              *(INDEX(CurWIPHelper[],1,MATCH(AT$4,CurWIPHelper[#Headers],0)))
              +(INDEX(PlantAccounts[],MATCH($C25,PlantAccounts[Power Plan Plant Account '#],0),9))
              +(SUM($AO25:AS25))
              )&gt;AG25,
         (INDEX(PlantAccounts[],MATCH($C25,PlantAccounts[Power Plan Plant Account '#],0),7)/12)*AG25*(INDEX(CurWIPHelper[],1,MATCH(AT$4,CurWIPHelper[#Headers],0))),
         AG25-(INDEX(PlantAccounts[],MATCH($C25,PlantAccounts[Power Plan Plant Account '#],0),9))-(SUM($AO25:AS25))
    ))
)
)</f>
        <v>1179684.0379049177</v>
      </c>
      <c r="AU25" s="35">
        <f>IF(INDEX(CurWIPHelper[],1,MATCH(AU$4,CurWIPHelper[#Headers],0))=0,0,
     IF(AH25&gt;0,
        (IF(
             ((INDEX(PlantAccounts[],MATCH($C25,PlantAccounts[Power Plan Plant Account '#],0),7)/12)
                   *(AH25)
                   *(INDEX(CurWIPHelper[],1,MATCH(AU$4,CurWIPHelper[#Headers],0)))
                   +(INDEX(PlantAccounts[],MATCH($C25,PlantAccounts[Power Plan Plant Account '#],0),9))
                   +(SUM($AO25:AT25))
                    )&gt;AH25,
              IF((INDEX(PlantAccounts[],MATCH($C25,PlantAccounts[Power Plan Plant Account '#],0),7))=0,0,AH25-(INDEX(PlantAccounts[],MATCH($C25,PlantAccounts[Power Plan Plant Account '#],0),9))-SUM($AO25:AT25)),
             (INDEX(PlantAccounts[],MATCH($C25,PlantAccounts[Power Plan Plant Account '#],0),7)/12)*AH25*(INDEX(CurWIPHelper[],1,MATCH(AU$4,CurWIPHelper[#Headers],0))))
        ),
        IF(AH25=0,0,IF(
              ((INDEX(PlantAccounts[],MATCH($C25,PlantAccounts[Power Plan Plant Account '#],0),7)/12)
              *(AH25)
              *(INDEX(CurWIPHelper[],1,MATCH(AU$4,CurWIPHelper[#Headers],0)))
              +(INDEX(PlantAccounts[],MATCH($C25,PlantAccounts[Power Plan Plant Account '#],0),9))
              +(SUM($AO25:AT25))
              )&gt;AH25,
         (INDEX(PlantAccounts[],MATCH($C25,PlantAccounts[Power Plan Plant Account '#],0),7)/12)*AH25*(INDEX(CurWIPHelper[],1,MATCH(AU$4,CurWIPHelper[#Headers],0))),
         AH25-(INDEX(PlantAccounts[],MATCH($C25,PlantAccounts[Power Plan Plant Account '#],0),9))-(SUM($AO25:AT25))
    ))
)
)</f>
        <v>1179843.1829398377</v>
      </c>
      <c r="AV25" s="35">
        <f>IF(INDEX(CurWIPHelper[],1,MATCH(AV$4,CurWIPHelper[#Headers],0))=0,0,
     IF(AI25&gt;0,
        (IF(
             ((INDEX(PlantAccounts[],MATCH($C25,PlantAccounts[Power Plan Plant Account '#],0),7)/12)
                   *(AI25)
                   *(INDEX(CurWIPHelper[],1,MATCH(AV$4,CurWIPHelper[#Headers],0)))
                   +(INDEX(PlantAccounts[],MATCH($C25,PlantAccounts[Power Plan Plant Account '#],0),9))
                   +(SUM($AO25:AU25))
                    )&gt;AI25,
              IF((INDEX(PlantAccounts[],MATCH($C25,PlantAccounts[Power Plan Plant Account '#],0),7))=0,0,AI25-(INDEX(PlantAccounts[],MATCH($C25,PlantAccounts[Power Plan Plant Account '#],0),9))-SUM($AO25:AU25)),
             (INDEX(PlantAccounts[],MATCH($C25,PlantAccounts[Power Plan Plant Account '#],0),7)/12)*AI25*(INDEX(CurWIPHelper[],1,MATCH(AV$4,CurWIPHelper[#Headers],0))))
        ),
        IF(AI25=0,0,IF(
              ((INDEX(PlantAccounts[],MATCH($C25,PlantAccounts[Power Plan Plant Account '#],0),7)/12)
              *(AI25)
              *(INDEX(CurWIPHelper[],1,MATCH(AV$4,CurWIPHelper[#Headers],0)))
              +(INDEX(PlantAccounts[],MATCH($C25,PlantAccounts[Power Plan Plant Account '#],0),9))
              +(SUM($AO25:AU25))
              )&gt;AI25,
         (INDEX(PlantAccounts[],MATCH($C25,PlantAccounts[Power Plan Plant Account '#],0),7)/12)*AI25*(INDEX(CurWIPHelper[],1,MATCH(AV$4,CurWIPHelper[#Headers],0))),
         AI25-(INDEX(PlantAccounts[],MATCH($C25,PlantAccounts[Power Plan Plant Account '#],0),9))-(SUM($AO25:AU25))
    ))
)
)</f>
        <v>1179935.0726744882</v>
      </c>
      <c r="AW25" s="35">
        <f>IF(INDEX(CurWIPHelper[],1,MATCH(AW$4,CurWIPHelper[#Headers],0))=0,0,
     IF(AJ25&gt;0,
        (IF(
             ((INDEX(PlantAccounts[],MATCH($C25,PlantAccounts[Power Plan Plant Account '#],0),7)/12)
                   *(AJ25)
                   *(INDEX(CurWIPHelper[],1,MATCH(AW$4,CurWIPHelper[#Headers],0)))
                   +(INDEX(PlantAccounts[],MATCH($C25,PlantAccounts[Power Plan Plant Account '#],0),9))
                   +(SUM($AO25:AV25))
                    )&gt;AJ25,
              IF((INDEX(PlantAccounts[],MATCH($C25,PlantAccounts[Power Plan Plant Account '#],0),7))=0,0,AJ25-(INDEX(PlantAccounts[],MATCH($C25,PlantAccounts[Power Plan Plant Account '#],0),9))-SUM($AO25:AV25)),
             (INDEX(PlantAccounts[],MATCH($C25,PlantAccounts[Power Plan Plant Account '#],0),7)/12)*AJ25*(INDEX(CurWIPHelper[],1,MATCH(AW$4,CurWIPHelper[#Headers],0))))
        ),
        IF(AJ25=0,0,IF(
              ((INDEX(PlantAccounts[],MATCH($C25,PlantAccounts[Power Plan Plant Account '#],0),7)/12)
              *(AJ25)
              *(INDEX(CurWIPHelper[],1,MATCH(AW$4,CurWIPHelper[#Headers],0)))
              +(INDEX(PlantAccounts[],MATCH($C25,PlantAccounts[Power Plan Plant Account '#],0),9))
              +(SUM($AO25:AV25))
              )&gt;AJ25,
         (INDEX(PlantAccounts[],MATCH($C25,PlantAccounts[Power Plan Plant Account '#],0),7)/12)*AJ25*(INDEX(CurWIPHelper[],1,MATCH(AW$4,CurWIPHelper[#Headers],0))),
         AJ25-(INDEX(PlantAccounts[],MATCH($C25,PlantAccounts[Power Plan Plant Account '#],0),9))-(SUM($AO25:AV25))
    ))
)
)</f>
        <v>1180127.4855437742</v>
      </c>
      <c r="AX25" s="35">
        <f>IF(INDEX(CurWIPHelper[],1,MATCH(AX$4,CurWIPHelper[#Headers],0))=0,0,
     IF(AK25&gt;0,
        (IF(
             ((INDEX(PlantAccounts[],MATCH($C25,PlantAccounts[Power Plan Plant Account '#],0),7)/12)
                   *(AK25)
                   *(INDEX(CurWIPHelper[],1,MATCH(AX$4,CurWIPHelper[#Headers],0)))
                   +(INDEX(PlantAccounts[],MATCH($C25,PlantAccounts[Power Plan Plant Account '#],0),9))
                   +(SUM($AO25:AW25))
                    )&gt;AK25,
              IF((INDEX(PlantAccounts[],MATCH($C25,PlantAccounts[Power Plan Plant Account '#],0),7))=0,0,AK25-(INDEX(PlantAccounts[],MATCH($C25,PlantAccounts[Power Plan Plant Account '#],0),9))-SUM($AO25:AW25)),
             (INDEX(PlantAccounts[],MATCH($C25,PlantAccounts[Power Plan Plant Account '#],0),7)/12)*AK25*(INDEX(CurWIPHelper[],1,MATCH(AX$4,CurWIPHelper[#Headers],0))))
        ),
        IF(AK25=0,0,IF(
              ((INDEX(PlantAccounts[],MATCH($C25,PlantAccounts[Power Plan Plant Account '#],0),7)/12)
              *(AK25)
              *(INDEX(CurWIPHelper[],1,MATCH(AX$4,CurWIPHelper[#Headers],0)))
              +(INDEX(PlantAccounts[],MATCH($C25,PlantAccounts[Power Plan Plant Account '#],0),9))
              +(SUM($AO25:AW25))
              )&gt;AK25,
         (INDEX(PlantAccounts[],MATCH($C25,PlantAccounts[Power Plan Plant Account '#],0),7)/12)*AK25*(INDEX(CurWIPHelper[],1,MATCH(AX$4,CurWIPHelper[#Headers],0))),
         AK25-(INDEX(PlantAccounts[],MATCH($C25,PlantAccounts[Power Plan Plant Account '#],0),9))-(SUM($AO25:AW25))
    ))
)
)</f>
        <v>1180514.9882173345</v>
      </c>
      <c r="AY25" s="35">
        <f>IF(INDEX(CurWIPHelper[],1,MATCH(AY$4,CurWIPHelper[#Headers],0))=0,0,
     IF(AL25&gt;0,
        (IF(
             ((INDEX(PlantAccounts[],MATCH($C25,PlantAccounts[Power Plan Plant Account '#],0),7)/12)
                   *(AL25)
                   *(INDEX(CurWIPHelper[],1,MATCH(AY$4,CurWIPHelper[#Headers],0)))
                   +(INDEX(PlantAccounts[],MATCH($C25,PlantAccounts[Power Plan Plant Account '#],0),9))
                   +(SUM($AO25:AX25))
                    )&gt;AL25,
              IF((INDEX(PlantAccounts[],MATCH($C25,PlantAccounts[Power Plan Plant Account '#],0),7))=0,0,AL25-(INDEX(PlantAccounts[],MATCH($C25,PlantAccounts[Power Plan Plant Account '#],0),9))-SUM($AO25:AX25)),
             (INDEX(PlantAccounts[],MATCH($C25,PlantAccounts[Power Plan Plant Account '#],0),7)/12)*AL25*(INDEX(CurWIPHelper[],1,MATCH(AY$4,CurWIPHelper[#Headers],0))))
        ),
        IF(AL25=0,0,IF(
              ((INDEX(PlantAccounts[],MATCH($C25,PlantAccounts[Power Plan Plant Account '#],0),7)/12)
              *(AL25)
              *(INDEX(CurWIPHelper[],1,MATCH(AY$4,CurWIPHelper[#Headers],0)))
              +(INDEX(PlantAccounts[],MATCH($C25,PlantAccounts[Power Plan Plant Account '#],0),9))
              +(SUM($AO25:AX25))
              )&gt;AL25,
         (INDEX(PlantAccounts[],MATCH($C25,PlantAccounts[Power Plan Plant Account '#],0),7)/12)*AL25*(INDEX(CurWIPHelper[],1,MATCH(AY$4,CurWIPHelper[#Headers],0))),
         AL25-(INDEX(PlantAccounts[],MATCH($C25,PlantAccounts[Power Plan Plant Account '#],0),9))-(SUM($AO25:AX25))
    ))
)
)</f>
        <v>1180858.9774310437</v>
      </c>
      <c r="AZ25" s="35">
        <f>IF(INDEX(CurWIPHelper[],1,MATCH(AZ$4,CurWIPHelper[#Headers],0))=0,0,
     IF(AM25&gt;0,
        (IF(
             ((INDEX(PlantAccounts[],MATCH($C25,PlantAccounts[Power Plan Plant Account '#],0),7)/12)
                   *(AM25)
                   *(INDEX(CurWIPHelper[],1,MATCH(AZ$4,CurWIPHelper[#Headers],0)))
                   +(INDEX(PlantAccounts[],MATCH($C25,PlantAccounts[Power Plan Plant Account '#],0),9))
                   +(SUM($AO25:AY25))
                    )&gt;AM25,
              IF((INDEX(PlantAccounts[],MATCH($C25,PlantAccounts[Power Plan Plant Account '#],0),7))=0,0,AM25-(INDEX(PlantAccounts[],MATCH($C25,PlantAccounts[Power Plan Plant Account '#],0),9))-SUM($AO25:AY25)),
             (INDEX(PlantAccounts[],MATCH($C25,PlantAccounts[Power Plan Plant Account '#],0),7)/12)*AM25*(INDEX(CurWIPHelper[],1,MATCH(AZ$4,CurWIPHelper[#Headers],0))))
        ),
        IF(AM25=0,0,IF(
              ((INDEX(PlantAccounts[],MATCH($C25,PlantAccounts[Power Plan Plant Account '#],0),7)/12)
              *(AM25)
              *(INDEX(CurWIPHelper[],1,MATCH(AZ$4,CurWIPHelper[#Headers],0)))
              +(INDEX(PlantAccounts[],MATCH($C25,PlantAccounts[Power Plan Plant Account '#],0),9))
              +(SUM($AO25:AY25))
              )&gt;AM25,
         (INDEX(PlantAccounts[],MATCH($C25,PlantAccounts[Power Plan Plant Account '#],0),7)/12)*AM25*(INDEX(CurWIPHelper[],1,MATCH(AZ$4,CurWIPHelper[#Headers],0))),
         AM25-(INDEX(PlantAccounts[],MATCH($C25,PlantAccounts[Power Plan Plant Account '#],0),9))-(SUM($AO25:AY25))
    ))
)
)</f>
        <v>1182138.7265138864</v>
      </c>
      <c r="BA25" s="59">
        <f t="shared" si="2"/>
        <v>14159648.964864226</v>
      </c>
      <c r="BC25" s="59">
        <f>INDEX(CurCloseProf[],MATCH(PlantAccountsQuery[[#This Row],[Reg/Unreg]],CurCloseProf[R/NR],0),MATCH(BC$9,CurCloseProf[#Headers],0))*($J25)</f>
        <v>80947.724203102582</v>
      </c>
      <c r="BD25" s="59">
        <f>INDEX(CurCloseProf[],MATCH(PlantAccountsQuery[[#This Row],[Reg/Unreg]],CurCloseProf[R/NR],0),MATCH(BD$9,CurCloseProf[#Headers],0))*($J25)</f>
        <v>63834.166955935922</v>
      </c>
      <c r="BE25" s="59">
        <f>INDEX(CurCloseProf[],MATCH(PlantAccountsQuery[[#This Row],[Reg/Unreg]],CurCloseProf[R/NR],0),MATCH(BE$9,CurCloseProf[#Headers],0))*($J25)</f>
        <v>86614.841466002632</v>
      </c>
      <c r="BF25" s="59">
        <f>INDEX(CurCloseProf[],MATCH(PlantAccountsQuery[[#This Row],[Reg/Unreg]],CurCloseProf[R/NR],0),MATCH(BF$9,CurCloseProf[#Headers],0))*($J25)</f>
        <v>23817.867812533324</v>
      </c>
      <c r="BG25" s="59">
        <f>INDEX(CurCloseProf[],MATCH(PlantAccountsQuery[[#This Row],[Reg/Unreg]],CurCloseProf[R/NR],0),MATCH(BG$9,CurCloseProf[#Headers],0))*($J25)</f>
        <v>69574.797876278171</v>
      </c>
      <c r="BH25" s="59">
        <f>INDEX(CurCloseProf[],MATCH(PlantAccountsQuery[[#This Row],[Reg/Unreg]],CurCloseProf[R/NR],0),MATCH(BH$9,CurCloseProf[#Headers],0))*($J25)</f>
        <v>121013.15058206367</v>
      </c>
      <c r="BI25" s="59">
        <f>INDEX(CurCloseProf[],MATCH(PlantAccountsQuery[[#This Row],[Reg/Unreg]],CurCloseProf[R/NR],0),MATCH(BI$9,CurCloseProf[#Headers],0))*($J25)</f>
        <v>101234.23297339086</v>
      </c>
      <c r="BJ25" s="59">
        <f>INDEX(CurCloseProf[],MATCH(PlantAccountsQuery[[#This Row],[Reg/Unreg]],CurCloseProf[R/NR],0),MATCH(BJ$9,CurCloseProf[#Headers],0))*($J25)</f>
        <v>58452.259036332907</v>
      </c>
      <c r="BK25" s="59">
        <f>INDEX(CurCloseProf[],MATCH(PlantAccountsQuery[[#This Row],[Reg/Unreg]],CurCloseProf[R/NR],0),MATCH(BK$9,CurCloseProf[#Headers],0))*($J25)</f>
        <v>122396.33643716869</v>
      </c>
      <c r="BL25" s="59">
        <f>INDEX(CurCloseProf[],MATCH(PlantAccountsQuery[[#This Row],[Reg/Unreg]],CurCloseProf[R/NR],0),MATCH(BL$9,CurCloseProf[#Headers],0))*($J25)</f>
        <v>246495.50614492581</v>
      </c>
      <c r="BM25" s="59">
        <f>INDEX(CurCloseProf[],MATCH(PlantAccountsQuery[[#This Row],[Reg/Unreg]],CurCloseProf[R/NR],0),MATCH(BM$9,CurCloseProf[#Headers],0))*($J25)</f>
        <v>218816.02664207306</v>
      </c>
      <c r="BN25" s="59">
        <f>INDEX(CurCloseProf[],MATCH(PlantAccountsQuery[[#This Row],[Reg/Unreg]],CurCloseProf[R/NR],0),MATCH(BN$9,CurCloseProf[#Headers],0))*($J25)</f>
        <v>814065.08764263184</v>
      </c>
      <c r="BP25" s="59">
        <f>IF(INDEX(CurWIPHelper[],1,MATCH(AO$4,$BP$9:$CA$9,0))=0,0,$BC25)</f>
        <v>80947.724203102582</v>
      </c>
      <c r="BQ25" s="59">
        <f>IF(INDEX(CurWIPHelper[],1,MATCH(AP$4,$BP$9:$CA$9,0))=0,0,(SUM($BC25:BD25)))</f>
        <v>144781.8911590385</v>
      </c>
      <c r="BR25" s="59">
        <f>IF(INDEX(CurWIPHelper[],1,MATCH(AQ$4,$BP$9:$CA$9,0))=0,0,(SUM($BC25:BE25)))</f>
        <v>231396.73262504113</v>
      </c>
      <c r="BS25" s="59">
        <f>IF(INDEX(CurWIPHelper[],1,MATCH(AR$4,$BP$9:$CA$9,0))=0,0,(SUM($BC25:BF25)))</f>
        <v>255214.60043757444</v>
      </c>
      <c r="BT25" s="59">
        <f>IF(INDEX(CurWIPHelper[],1,MATCH(AS$4,$BP$9:$CA$9,0))=0,0,(SUM($BC25:BG25)))</f>
        <v>324789.39831385261</v>
      </c>
      <c r="BU25" s="59">
        <f>IF(INDEX(CurWIPHelper[],1,MATCH(AT$4,$BP$9:$CA$9,0))=0,0,(SUM($BC25:BH25)))</f>
        <v>445802.54889591626</v>
      </c>
      <c r="BV25" s="59">
        <f>IF(INDEX(CurWIPHelper[],1,MATCH(AU$4,$BP$9:$CA$9,0))=0,0,(SUM($BC25:BI25)))</f>
        <v>547036.78186930716</v>
      </c>
      <c r="BW25" s="59">
        <f>IF(INDEX(CurWIPHelper[],1,MATCH(AV$4,$BP$9:$CA$9,0))=0,0,(SUM($BC25:BJ25)))</f>
        <v>605489.04090564011</v>
      </c>
      <c r="BX25" s="59">
        <f>IF(INDEX(CurWIPHelper[],1,MATCH(AW$4,$BP$9:$CA$9,0))=0,0,(SUM($BC25:BK25)))</f>
        <v>727885.37734280876</v>
      </c>
      <c r="BY25" s="59">
        <f>IF(INDEX(CurWIPHelper[],1,MATCH(AX$4,$BP$9:$CA$9,0))=0,0,(SUM($BC25:BL25)))</f>
        <v>974380.88348773459</v>
      </c>
      <c r="BZ25" s="59">
        <f>IF(INDEX(CurWIPHelper[],1,MATCH(AY$4,$BP$9:$CA$9,0))=0,0,(SUM($BC25:BM25)))</f>
        <v>1193196.9101298077</v>
      </c>
      <c r="CA25" s="59">
        <f>IF(INDEX(CurWIPHelper[],1,MATCH(AZ$4,$BP$9:$CA$9,0))=0,0,(SUM($BC25:BN25)))</f>
        <v>2007261.9977724394</v>
      </c>
      <c r="CC25" s="59">
        <f>((((INDEX(PlantAccounts[],MATCH($C25,PlantAccounts[Power Plan Plant Account '#],0),8)+(INDEX(PlantAccounts[],MATCH($C25,PlantAccounts[Power Plan Plant Account '#],0),8)+INDEX(PlantAccounts[],MATCH($C25,PlantAccounts[Power Plan Plant Account '#],0),16)+INDEX(PlantAccounts[],MATCH($C25,PlantAccounts[Power Plan Plant Account '#],0),17)))/2))/12)*(INDEX(CurWIPHelper[],1,MATCH(AO$4,CurWIPHelper[#Headers],0)))*(INDEX(PlantAccounts[],MATCH($C25,PlantAccounts[Power Plan Plant Account '#],0),7))</f>
        <v>1180560.970791606</v>
      </c>
      <c r="CD25" s="59">
        <f>((((INDEX(PlantAccounts[],MATCH($C25,PlantAccounts[Power Plan Plant Account '#],0),8)+(INDEX(PlantAccounts[],MATCH($C25,PlantAccounts[Power Plan Plant Account '#],0),8)+INDEX(PlantAccounts[],MATCH($C25,PlantAccounts[Power Plan Plant Account '#],0),16)+INDEX(PlantAccounts[],MATCH($C25,PlantAccounts[Power Plan Plant Account '#],0),17)))/2))/12)*(INDEX(CurWIPHelper[],1,MATCH(AP$4,CurWIPHelper[#Headers],0)))*(INDEX(PlantAccounts[],MATCH($C25,PlantAccounts[Power Plan Plant Account '#],0),7))</f>
        <v>1180560.970791606</v>
      </c>
      <c r="CE25" s="59">
        <f>((((INDEX(PlantAccounts[],MATCH($C25,PlantAccounts[Power Plan Plant Account '#],0),8)+(INDEX(PlantAccounts[],MATCH($C25,PlantAccounts[Power Plan Plant Account '#],0),8)+INDEX(PlantAccounts[],MATCH($C25,PlantAccounts[Power Plan Plant Account '#],0),16)+INDEX(PlantAccounts[],MATCH($C25,PlantAccounts[Power Plan Plant Account '#],0),17)))/2))/12)*(INDEX(CurWIPHelper[],1,MATCH(AQ$4,CurWIPHelper[#Headers],0)))*(INDEX(PlantAccounts[],MATCH($C25,PlantAccounts[Power Plan Plant Account '#],0),7))</f>
        <v>1180560.970791606</v>
      </c>
      <c r="CF25" s="59">
        <f>((((INDEX(PlantAccounts[],MATCH($C25,PlantAccounts[Power Plan Plant Account '#],0),8)+(INDEX(PlantAccounts[],MATCH($C25,PlantAccounts[Power Plan Plant Account '#],0),8)+INDEX(PlantAccounts[],MATCH($C25,PlantAccounts[Power Plan Plant Account '#],0),16)+INDEX(PlantAccounts[],MATCH($C25,PlantAccounts[Power Plan Plant Account '#],0),17)))/2))/12)*(INDEX(CurWIPHelper[],1,MATCH(AR$4,CurWIPHelper[#Headers],0)))*(INDEX(PlantAccounts[],MATCH($C25,PlantAccounts[Power Plan Plant Account '#],0),7))</f>
        <v>1180560.970791606</v>
      </c>
      <c r="CG25" s="59">
        <f>((((INDEX(PlantAccounts[],MATCH($C25,PlantAccounts[Power Plan Plant Account '#],0),8)+(INDEX(PlantAccounts[],MATCH($C25,PlantAccounts[Power Plan Plant Account '#],0),8)+INDEX(PlantAccounts[],MATCH($C25,PlantAccounts[Power Plan Plant Account '#],0),16)+INDEX(PlantAccounts[],MATCH($C25,PlantAccounts[Power Plan Plant Account '#],0),17)))/2))/12)*(INDEX(CurWIPHelper[],1,MATCH(AS$4,CurWIPHelper[#Headers],0)))*(INDEX(PlantAccounts[],MATCH($C25,PlantAccounts[Power Plan Plant Account '#],0),7))</f>
        <v>1180560.970791606</v>
      </c>
      <c r="CH25" s="59">
        <f>((((INDEX(PlantAccounts[],MATCH($C25,PlantAccounts[Power Plan Plant Account '#],0),8)+(INDEX(PlantAccounts[],MATCH($C25,PlantAccounts[Power Plan Plant Account '#],0),8)+INDEX(PlantAccounts[],MATCH($C25,PlantAccounts[Power Plan Plant Account '#],0),16)+INDEX(PlantAccounts[],MATCH($C25,PlantAccounts[Power Plan Plant Account '#],0),17)))/2))/12)*(INDEX(CurWIPHelper[],1,MATCH(AT$4,CurWIPHelper[#Headers],0)))*(INDEX(PlantAccounts[],MATCH($C25,PlantAccounts[Power Plan Plant Account '#],0),7))</f>
        <v>1180560.970791606</v>
      </c>
      <c r="CI25" s="59">
        <f>((((INDEX(PlantAccounts[],MATCH($C25,PlantAccounts[Power Plan Plant Account '#],0),8)+(INDEX(PlantAccounts[],MATCH($C25,PlantAccounts[Power Plan Plant Account '#],0),8)+INDEX(PlantAccounts[],MATCH($C25,PlantAccounts[Power Plan Plant Account '#],0),16)+INDEX(PlantAccounts[],MATCH($C25,PlantAccounts[Power Plan Plant Account '#],0),17)))/2))/12)*(INDEX(CurWIPHelper[],1,MATCH(AU$4,CurWIPHelper[#Headers],0)))*(INDEX(PlantAccounts[],MATCH($C25,PlantAccounts[Power Plan Plant Account '#],0),7))</f>
        <v>1180560.970791606</v>
      </c>
      <c r="CJ25" s="59">
        <f>((((INDEX(PlantAccounts[],MATCH($C25,PlantAccounts[Power Plan Plant Account '#],0),8)+(INDEX(PlantAccounts[],MATCH($C25,PlantAccounts[Power Plan Plant Account '#],0),8)+INDEX(PlantAccounts[],MATCH($C25,PlantAccounts[Power Plan Plant Account '#],0),16)+INDEX(PlantAccounts[],MATCH($C25,PlantAccounts[Power Plan Plant Account '#],0),17)))/2))/12)*(INDEX(CurWIPHelper[],1,MATCH(AV$4,CurWIPHelper[#Headers],0)))*(INDEX(PlantAccounts[],MATCH($C25,PlantAccounts[Power Plan Plant Account '#],0),7))</f>
        <v>1180560.970791606</v>
      </c>
      <c r="CK25" s="59">
        <f>((((INDEX(PlantAccounts[],MATCH($C25,PlantAccounts[Power Plan Plant Account '#],0),8)+(INDEX(PlantAccounts[],MATCH($C25,PlantAccounts[Power Plan Plant Account '#],0),8)+INDEX(PlantAccounts[],MATCH($C25,PlantAccounts[Power Plan Plant Account '#],0),16)+INDEX(PlantAccounts[],MATCH($C25,PlantAccounts[Power Plan Plant Account '#],0),17)))/2))/12)*(INDEX(CurWIPHelper[],1,MATCH(AW$4,CurWIPHelper[#Headers],0)))*(INDEX(PlantAccounts[],MATCH($C25,PlantAccounts[Power Plan Plant Account '#],0),7))</f>
        <v>1180560.970791606</v>
      </c>
      <c r="CL25" s="59">
        <f>((((INDEX(PlantAccounts[],MATCH($C25,PlantAccounts[Power Plan Plant Account '#],0),8)+(INDEX(PlantAccounts[],MATCH($C25,PlantAccounts[Power Plan Plant Account '#],0),8)+INDEX(PlantAccounts[],MATCH($C25,PlantAccounts[Power Plan Plant Account '#],0),16)+INDEX(PlantAccounts[],MATCH($C25,PlantAccounts[Power Plan Plant Account '#],0),17)))/2))/12)*(INDEX(CurWIPHelper[],1,MATCH(AX$4,CurWIPHelper[#Headers],0)))*(INDEX(PlantAccounts[],MATCH($C25,PlantAccounts[Power Plan Plant Account '#],0),7))</f>
        <v>1180560.970791606</v>
      </c>
      <c r="CM25" s="59">
        <f>((((INDEX(PlantAccounts[],MATCH($C25,PlantAccounts[Power Plan Plant Account '#],0),8)+(INDEX(PlantAccounts[],MATCH($C25,PlantAccounts[Power Plan Plant Account '#],0),8)+INDEX(PlantAccounts[],MATCH($C25,PlantAccounts[Power Plan Plant Account '#],0),16)+INDEX(PlantAccounts[],MATCH($C25,PlantAccounts[Power Plan Plant Account '#],0),17)))/2))/12)*(INDEX(CurWIPHelper[],1,MATCH(AY$4,CurWIPHelper[#Headers],0)))*(INDEX(PlantAccounts[],MATCH($C25,PlantAccounts[Power Plan Plant Account '#],0),7))</f>
        <v>1180560.970791606</v>
      </c>
      <c r="CN25" s="59">
        <f>((((INDEX(PlantAccounts[],MATCH($C25,PlantAccounts[Power Plan Plant Account '#],0),8)+(INDEX(PlantAccounts[],MATCH($C25,PlantAccounts[Power Plan Plant Account '#],0),8)+INDEX(PlantAccounts[],MATCH($C25,PlantAccounts[Power Plan Plant Account '#],0),16)+INDEX(PlantAccounts[],MATCH($C25,PlantAccounts[Power Plan Plant Account '#],0),17)))/2))/12)*(INDEX(CurWIPHelper[],1,MATCH(AZ$4,CurWIPHelper[#Headers],0)))*(INDEX(PlantAccounts[],MATCH($C25,PlantAccounts[Power Plan Plant Account '#],0),7))</f>
        <v>1180560.970791606</v>
      </c>
      <c r="CO25" s="59">
        <f t="shared" si="3"/>
        <v>14166731.649499273</v>
      </c>
      <c r="CQ25" s="59">
        <f>INDEX(PlantAccounts[],MATCH($C25,PlantAccounts[Power Plan Plant Account '#],0),12)*(INDEX(CurWIPHelper[],1,MATCH(AO$4,CurWIPHelper[#Headers],0)))*(INDEX(PlantAccounts[],MATCH($C25,PlantAccounts[Power Plan Plant Account '#],0),7)/12)*0.5</f>
        <v>0</v>
      </c>
      <c r="CR25" s="59">
        <f>INDEX(PlantAccounts[],MATCH($C25,PlantAccounts[Power Plan Plant Account '#],0),12)*(INDEX(CurWIPHelper[],1,MATCH(AP$4,CurWIPHelper[#Headers],0)))*(INDEX(PlantAccounts[],MATCH($C25,PlantAccounts[Power Plan Plant Account '#],0),7)/12)*0.5</f>
        <v>0</v>
      </c>
      <c r="CS25" s="59">
        <f>INDEX(PlantAccounts[],MATCH($C25,PlantAccounts[Power Plan Plant Account '#],0),12)*(INDEX(CurWIPHelper[],1,MATCH(AQ$4,CurWIPHelper[#Headers],0)))*(INDEX(PlantAccounts[],MATCH($C25,PlantAccounts[Power Plan Plant Account '#],0),7)/12)*0.5</f>
        <v>0</v>
      </c>
      <c r="CT25" s="59">
        <f>INDEX(PlantAccounts[],MATCH($C25,PlantAccounts[Power Plan Plant Account '#],0),12)*(INDEX(CurWIPHelper[],1,MATCH(AR$4,CurWIPHelper[#Headers],0)))*(INDEX(PlantAccounts[],MATCH($C25,PlantAccounts[Power Plan Plant Account '#],0),7)/12)*0.5</f>
        <v>0</v>
      </c>
      <c r="CU25" s="59">
        <f>INDEX(PlantAccounts[],MATCH($C25,PlantAccounts[Power Plan Plant Account '#],0),12)*(INDEX(CurWIPHelper[],1,MATCH(AS$4,CurWIPHelper[#Headers],0)))*(INDEX(PlantAccounts[],MATCH($C25,PlantAccounts[Power Plan Plant Account '#],0),7)/12)*0.5</f>
        <v>0</v>
      </c>
      <c r="CV25" s="59">
        <f>INDEX(PlantAccounts[],MATCH($C25,PlantAccounts[Power Plan Plant Account '#],0),12)*(INDEX(CurWIPHelper[],1,MATCH(AT$4,CurWIPHelper[#Headers],0)))*(INDEX(PlantAccounts[],MATCH($C25,PlantAccounts[Power Plan Plant Account '#],0),7)/12)*0.5</f>
        <v>0</v>
      </c>
      <c r="CW25" s="59">
        <f>INDEX(PlantAccounts[],MATCH($C25,PlantAccounts[Power Plan Plant Account '#],0),12)*(INDEX(CurWIPHelper[],1,MATCH(AU$4,CurWIPHelper[#Headers],0)))*(INDEX(PlantAccounts[],MATCH($C25,PlantAccounts[Power Plan Plant Account '#],0),7)/12)*0.5</f>
        <v>0</v>
      </c>
      <c r="CX25" s="59">
        <f>INDEX(PlantAccounts[],MATCH($C25,PlantAccounts[Power Plan Plant Account '#],0),12)*(INDEX(CurWIPHelper[],1,MATCH(AV$4,CurWIPHelper[#Headers],0)))*(INDEX(PlantAccounts[],MATCH($C25,PlantAccounts[Power Plan Plant Account '#],0),7)/12)*0.5</f>
        <v>0</v>
      </c>
      <c r="CY25" s="59">
        <f>INDEX(PlantAccounts[],MATCH($C25,PlantAccounts[Power Plan Plant Account '#],0),12)*(INDEX(CurWIPHelper[],1,MATCH(AW$4,CurWIPHelper[#Headers],0)))*(INDEX(PlantAccounts[],MATCH($C25,PlantAccounts[Power Plan Plant Account '#],0),7)/12)*0.5</f>
        <v>0</v>
      </c>
      <c r="CZ25" s="59">
        <f>INDEX(PlantAccounts[],MATCH($C25,PlantAccounts[Power Plan Plant Account '#],0),12)*(INDEX(CurWIPHelper[],1,MATCH(AX$4,CurWIPHelper[#Headers],0)))*(INDEX(PlantAccounts[],MATCH($C25,PlantAccounts[Power Plan Plant Account '#],0),7)/12)*0.5</f>
        <v>0</v>
      </c>
      <c r="DA25" s="59">
        <f>INDEX(PlantAccounts[],MATCH($C25,PlantAccounts[Power Plan Plant Account '#],0),12)*(INDEX(CurWIPHelper[],1,MATCH(AY$4,CurWIPHelper[#Headers],0)))*(INDEX(PlantAccounts[],MATCH($C25,PlantAccounts[Power Plan Plant Account '#],0),7)/12)*0.5</f>
        <v>0</v>
      </c>
      <c r="DB25" s="59">
        <f>INDEX(PlantAccounts[],MATCH($C25,PlantAccounts[Power Plan Plant Account '#],0),12)*(INDEX(CurWIPHelper[],1,MATCH(AZ$4,CurWIPHelper[#Headers],0)))*(INDEX(PlantAccounts[],MATCH($C25,PlantAccounts[Power Plan Plant Account '#],0),7)/12)*0.5</f>
        <v>0</v>
      </c>
      <c r="DC25" s="59">
        <f t="shared" si="4"/>
        <v>0</v>
      </c>
      <c r="DE25" s="59">
        <f t="shared" si="5"/>
        <v>14166731.649499273</v>
      </c>
    </row>
    <row r="26" spans="1:109">
      <c r="A26" t="s">
        <v>58</v>
      </c>
      <c r="B26" t="s">
        <v>75</v>
      </c>
      <c r="C26">
        <v>45700</v>
      </c>
      <c r="D26">
        <v>45700</v>
      </c>
      <c r="E26" s="130"/>
      <c r="F26" s="113">
        <f>INDEX(PlantAccounts[],MATCH($C26,PlantAccounts[Power Plan Plant Account '#],0),8)</f>
        <v>105851132.33666267</v>
      </c>
      <c r="G26" s="7">
        <f>INDEX(PlantAccounts[],MATCH($C26,PlantAccounts[Power Plan Plant Account '#],0),14)</f>
        <v>2008500.9252932817</v>
      </c>
      <c r="H26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15023871.824791141</v>
      </c>
      <c r="I26" s="146">
        <v>2874768.1747342972</v>
      </c>
      <c r="J26" s="7">
        <f t="shared" si="0"/>
        <v>14157604.575350124</v>
      </c>
      <c r="K26" s="7">
        <v>-919702.39333333343</v>
      </c>
      <c r="L26" s="7">
        <f>INDEX(PlantAccounts[],MATCH($C26,PlantAccounts[Power Plan Plant Account '#],0),11)</f>
        <v>0</v>
      </c>
      <c r="M26" s="7">
        <f t="shared" si="1"/>
        <v>-919702.39333333343</v>
      </c>
      <c r="O26" s="35">
        <f>INDEX(CurCloseProf[],MATCH(PlantAccountsQuery[[#This Row],[Reg/Unreg]],CurCloseProf[R/NR],0),MATCH(O$9,CurCloseProf[#Headers],0))*($J26+$M26)</f>
        <v>533850.61643508903</v>
      </c>
      <c r="P26" s="35">
        <f>INDEX(CurCloseProf[],MATCH(PlantAccountsQuery[[#This Row],[Reg/Unreg]],CurCloseProf[R/NR],0),MATCH(P$9,CurCloseProf[#Headers],0))*($J26+$M26)</f>
        <v>420986.62704269873</v>
      </c>
      <c r="Q26" s="35">
        <f>INDEX(CurCloseProf[],MATCH(PlantAccountsQuery[[#This Row],[Reg/Unreg]],CurCloseProf[R/NR],0),MATCH(Q$9,CurCloseProf[#Headers],0))*($J26+$M26)</f>
        <v>571225.28105960938</v>
      </c>
      <c r="R26" s="35">
        <f>INDEX(CurCloseProf[],MATCH(PlantAccountsQuery[[#This Row],[Reg/Unreg]],CurCloseProf[R/NR],0),MATCH(R$9,CurCloseProf[#Headers],0))*($J26+$M26)</f>
        <v>157078.948655644</v>
      </c>
      <c r="S26" s="35">
        <f>INDEX(CurCloseProf[],MATCH(PlantAccountsQuery[[#This Row],[Reg/Unreg]],CurCloseProf[R/NR],0),MATCH(S$9,CurCloseProf[#Headers],0))*($J26+$M26)</f>
        <v>458846.11457889777</v>
      </c>
      <c r="T26" s="35">
        <f>INDEX(CurCloseProf[],MATCH(PlantAccountsQuery[[#This Row],[Reg/Unreg]],CurCloseProf[R/NR],0),MATCH(T$9,CurCloseProf[#Headers],0))*($J26+$M26)</f>
        <v>798082.28916843142</v>
      </c>
      <c r="U26" s="35">
        <f>INDEX(CurCloseProf[],MATCH(PlantAccountsQuery[[#This Row],[Reg/Unreg]],CurCloseProf[R/NR],0),MATCH(U$9,CurCloseProf[#Headers],0))*($J26+$M26)</f>
        <v>667640.23583391507</v>
      </c>
      <c r="V26" s="35">
        <f>INDEX(CurCloseProf[],MATCH(PlantAccountsQuery[[#This Row],[Reg/Unreg]],CurCloseProf[R/NR],0),MATCH(V$9,CurCloseProf[#Headers],0))*($J26+$M26)</f>
        <v>385492.91935960075</v>
      </c>
      <c r="W26" s="35">
        <f>INDEX(CurCloseProf[],MATCH(PlantAccountsQuery[[#This Row],[Reg/Unreg]],CurCloseProf[R/NR],0),MATCH(W$9,CurCloseProf[#Headers],0))*($J26+$M26)</f>
        <v>807204.40629601595</v>
      </c>
      <c r="X26" s="35">
        <f>INDEX(CurCloseProf[],MATCH(PlantAccountsQuery[[#This Row],[Reg/Unreg]],CurCloseProf[R/NR],0),MATCH(X$9,CurCloseProf[#Headers],0))*($J26+$M26)</f>
        <v>1625639.0059067807</v>
      </c>
      <c r="Y26" s="35">
        <f>INDEX(CurCloseProf[],MATCH(PlantAccountsQuery[[#This Row],[Reg/Unreg]],CurCloseProf[R/NR],0),MATCH(Y$9,CurCloseProf[#Headers],0))*($J26+$M26)</f>
        <v>1443092.7102490456</v>
      </c>
      <c r="Z26" s="35">
        <f>INDEX(CurCloseProf[],MATCH(PlantAccountsQuery[[#This Row],[Reg/Unreg]],CurCloseProf[R/NR],0),MATCH(Z$9,CurCloseProf[#Headers],0))*($J26+$M26)</f>
        <v>5368763.0274310634</v>
      </c>
      <c r="AB26" s="59">
        <f>IF(INDEX(CurWIPHelper[],1,MATCH(AO$4,$AB$9:$AM$9,0))=0,0,($F26+$O26))</f>
        <v>106384982.95309776</v>
      </c>
      <c r="AC26" s="59">
        <f>IF(INDEX(CurWIPHelper[],1,MATCH(AP$4,$AB$9:$AM$9,0))=0,0,($F26+SUM($O26:P26)))</f>
        <v>106805969.58014046</v>
      </c>
      <c r="AD26" s="59">
        <f>IF(INDEX(CurWIPHelper[],1,MATCH(AQ$4,$AB$9:$AM$9,0))=0,0,($F26+SUM($O26:Q26)))</f>
        <v>107377194.86120006</v>
      </c>
      <c r="AE26" s="59">
        <f>IF(INDEX(CurWIPHelper[],1,MATCH(AR$4,$AB$9:$AM$9,0))=0,0,($F26+SUM($O26:R26)))</f>
        <v>107534273.8098557</v>
      </c>
      <c r="AF26" s="59">
        <f>IF(INDEX(CurWIPHelper[],1,MATCH(AS$4,$AB$9:$AM$9,0))=0,0,($F26+SUM($O26:S26)))</f>
        <v>107993119.9244346</v>
      </c>
      <c r="AG26" s="59">
        <f>IF(INDEX(CurWIPHelper[],1,MATCH(AT$4,$AB$9:$AM$9,0))=0,0,($F26+SUM($O26:T26)))</f>
        <v>108791202.21360303</v>
      </c>
      <c r="AH26" s="59">
        <f>IF(INDEX(CurWIPHelper[],1,MATCH(AU$4,$AB$9:$AM$9,0))=0,0,($F26+SUM($O26:U26)))</f>
        <v>109458842.44943695</v>
      </c>
      <c r="AI26" s="59">
        <f>IF(INDEX(CurWIPHelper[],1,MATCH(AV$4,$AB$9:$AM$9,0))=0,0,($F26+SUM($O26:V26)))</f>
        <v>109844335.36879656</v>
      </c>
      <c r="AJ26" s="59">
        <f>IF(INDEX(CurWIPHelper[],1,MATCH(AW$4,$AB$9:$AM$9,0))=0,0,($F26+SUM($O26:W26)))</f>
        <v>110651539.77509257</v>
      </c>
      <c r="AK26" s="59">
        <f>IF(INDEX(CurWIPHelper[],1,MATCH(AX$4,$AB$9:$AM$9,0))=0,0,($F26+SUM($O26:X26)))</f>
        <v>112277178.78099935</v>
      </c>
      <c r="AL26" s="59">
        <f>IF(INDEX(CurWIPHelper[],1,MATCH(AY$4,$AB$9:$AM$9,0))=0,0,($F26+SUM($O26:Y26)))</f>
        <v>113720271.4912484</v>
      </c>
      <c r="AM26" s="59">
        <f>IF(INDEX(CurWIPHelper[],1,MATCH(AZ$4,$AB$9:$AM$9,0))=0,0,($F26+SUM($O26:Z26)))</f>
        <v>119089034.51867945</v>
      </c>
      <c r="AO26" s="35">
        <f>IF(INDEX(CurWIPHelper[],1,MATCH(AO$4,CurWIPHelper[#Headers],0))=0,0,
     IF(AB26&gt;0,
        (IF(
             ((INDEX(PlantAccounts[],MATCH($C26,PlantAccounts[Power Plan Plant Account '#],0),7)/12)
                   *(AB26)
                   *(INDEX(CurWIPHelper[],1,MATCH(AO$4,CurWIPHelper[#Headers],0)))
                   +(INDEX(PlantAccounts[],MATCH($C26,PlantAccounts[Power Plan Plant Account '#],0),9))
                   )&gt;AB26,
              IF((INDEX(PlantAccounts[],MATCH($C26,PlantAccounts[Power Plan Plant Account '#],0),7))=0,0,AB26-(INDEX(PlantAccounts[],MATCH($C26,PlantAccounts[Power Plan Plant Account '#],0),9))),
             (INDEX(PlantAccounts[],MATCH($C26,PlantAccounts[Power Plan Plant Account '#],0),7)/12)*AB26*(INDEX(CurWIPHelper[],1,MATCH(AO$4,CurWIPHelper[#Headers],0))))
        ),
          IF(AB26=0,0,IF(
              ((INDEX(PlantAccounts[],MATCH($C26,PlantAccounts[Power Plan Plant Account '#],0),7)/12)
              *(AB26)
              *(INDEX(CurWIPHelper[],1,MATCH(AO$4,CurWIPHelper[#Headers],0)))
              +(INDEX(PlantAccounts[],MATCH($C26,PlantAccounts[Power Plan Plant Account '#],0),9))
              )&gt;AB26,
         (INDEX(PlantAccounts[],MATCH($C26,PlantAccounts[Power Plan Plant Account '#],0),7)/12)*AB26*(INDEX(CurWIPHelper[],1,MATCH(AO$4,CurWIPHelper[#Headers],0))),
         AB26-(INDEX(PlantAccounts[],MATCH($C26,PlantAccounts[Power Plan Plant Account '#],0),9))
    ))
)
)</f>
        <v>230108.77573818131</v>
      </c>
      <c r="AP26" s="35">
        <f>IF(INDEX(CurWIPHelper[],1,MATCH(AP$4,CurWIPHelper[#Headers],0))=0,0,
     IF(AC26&gt;0,
        (IF(
             ((INDEX(PlantAccounts[],MATCH($C26,PlantAccounts[Power Plan Plant Account '#],0),7)/12)
                   *(AC26)
                   *(INDEX(CurWIPHelper[],1,MATCH(AP$4,CurWIPHelper[#Headers],0)))
                   +(INDEX(PlantAccounts[],MATCH($C26,PlantAccounts[Power Plan Plant Account '#],0),9))
                   +(SUM($AO26:AO26))
                    )&gt;AC26,
              IF((INDEX(PlantAccounts[],MATCH($C26,PlantAccounts[Power Plan Plant Account '#],0),7))=0,0,AC26-(INDEX(PlantAccounts[],MATCH($C26,PlantAccounts[Power Plan Plant Account '#],0),9))-SUM($AO26:AO26)),
             (INDEX(PlantAccounts[],MATCH($C26,PlantAccounts[Power Plan Plant Account '#],0),7)/12)*AC26*(INDEX(CurWIPHelper[],1,MATCH(AP$4,CurWIPHelper[#Headers],0))))
        ),
        IF(AC26=0,0,IF(
              ((INDEX(PlantAccounts[],MATCH($C26,PlantAccounts[Power Plan Plant Account '#],0),7)/12)
              *(AC26)
              *(INDEX(CurWIPHelper[],1,MATCH(AP$4,CurWIPHelper[#Headers],0)))
              +(INDEX(PlantAccounts[],MATCH($C26,PlantAccounts[Power Plan Plant Account '#],0),9))
              +(SUM($AO26:AO26))
              )&gt;AC26,
         (INDEX(PlantAccounts[],MATCH($C26,PlantAccounts[Power Plan Plant Account '#],0),7)/12)*AC26*(INDEX(CurWIPHelper[],1,MATCH(AP$4,CurWIPHelper[#Headers],0))),
         AC26-(INDEX(PlantAccounts[],MATCH($C26,PlantAccounts[Power Plan Plant Account '#],0),9))-(SUM($AO26:AO26))
    ))
)
)</f>
        <v>231019.36212605194</v>
      </c>
      <c r="AQ26" s="35">
        <f>IF(INDEX(CurWIPHelper[],1,MATCH(AQ$4,CurWIPHelper[#Headers],0))=0,0,
     IF(AD26&gt;0,
        (IF(
             ((INDEX(PlantAccounts[],MATCH($C26,PlantAccounts[Power Plan Plant Account '#],0),7)/12)
                   *(AD26)
                   *(INDEX(CurWIPHelper[],1,MATCH(AQ$4,CurWIPHelper[#Headers],0)))
                   +(INDEX(PlantAccounts[],MATCH($C26,PlantAccounts[Power Plan Plant Account '#],0),9))
                   +(SUM($AO26:AP26))
                    )&gt;AD26,
              IF((INDEX(PlantAccounts[],MATCH($C26,PlantAccounts[Power Plan Plant Account '#],0),7))=0,0,AD26-(INDEX(PlantAccounts[],MATCH($C26,PlantAccounts[Power Plan Plant Account '#],0),9))-SUM($AO26:AP26)),
             (INDEX(PlantAccounts[],MATCH($C26,PlantAccounts[Power Plan Plant Account '#],0),7)/12)*AD26*(INDEX(CurWIPHelper[],1,MATCH(AQ$4,CurWIPHelper[#Headers],0))))
        ),
        IF(AD26=0,0,IF(
              ((INDEX(PlantAccounts[],MATCH($C26,PlantAccounts[Power Plan Plant Account '#],0),7)/12)
              *(AD26)
              *(INDEX(CurWIPHelper[],1,MATCH(AQ$4,CurWIPHelper[#Headers],0)))
              +(INDEX(PlantAccounts[],MATCH($C26,PlantAccounts[Power Plan Plant Account '#],0),9))
              +(SUM($AO26:AP26))
              )&gt;AD26,
         (INDEX(PlantAccounts[],MATCH($C26,PlantAccounts[Power Plan Plant Account '#],0),7)/12)*AD26*(INDEX(CurWIPHelper[],1,MATCH(AQ$4,CurWIPHelper[#Headers],0))),
         AD26-(INDEX(PlantAccounts[],MATCH($C26,PlantAccounts[Power Plan Plant Account '#],0),9))-(SUM($AO26:AP26))
    ))
)
)</f>
        <v>232254.91197948638</v>
      </c>
      <c r="AR26" s="35">
        <f>IF(INDEX(CurWIPHelper[],1,MATCH(AR$4,CurWIPHelper[#Headers],0))=0,0,
     IF(AE26&gt;0,
        (IF(
             ((INDEX(PlantAccounts[],MATCH($C26,PlantAccounts[Power Plan Plant Account '#],0),7)/12)
                   *(AE26)
                   *(INDEX(CurWIPHelper[],1,MATCH(AR$4,CurWIPHelper[#Headers],0)))
                   +(INDEX(PlantAccounts[],MATCH($C26,PlantAccounts[Power Plan Plant Account '#],0),9))
                   +(SUM($AO26:AQ26))
                    )&gt;AE26,
              IF((INDEX(PlantAccounts[],MATCH($C26,PlantAccounts[Power Plan Plant Account '#],0),7))=0,0,AE26-(INDEX(PlantAccounts[],MATCH($C26,PlantAccounts[Power Plan Plant Account '#],0),9))-SUM($AO26:AQ26)),
             (INDEX(PlantAccounts[],MATCH($C26,PlantAccounts[Power Plan Plant Account '#],0),7)/12)*AE26*(INDEX(CurWIPHelper[],1,MATCH(AR$4,CurWIPHelper[#Headers],0))))
        ),
        IF(AE26=0,0,IF(
              ((INDEX(PlantAccounts[],MATCH($C26,PlantAccounts[Power Plan Plant Account '#],0),7)/12)
              *(AE26)
              *(INDEX(CurWIPHelper[],1,MATCH(AR$4,CurWIPHelper[#Headers],0)))
              +(INDEX(PlantAccounts[],MATCH($C26,PlantAccounts[Power Plan Plant Account '#],0),9))
              +(SUM($AO26:AQ26))
              )&gt;AE26,
         (INDEX(PlantAccounts[],MATCH($C26,PlantAccounts[Power Plan Plant Account '#],0),7)/12)*AE26*(INDEX(CurWIPHelper[],1,MATCH(AR$4,CurWIPHelper[#Headers],0))),
         AE26-(INDEX(PlantAccounts[],MATCH($C26,PlantAccounts[Power Plan Plant Account '#],0),9))-(SUM($AO26:AQ26))
    ))
)
)</f>
        <v>232594.67087746284</v>
      </c>
      <c r="AS26" s="35">
        <f>IF(INDEX(CurWIPHelper[],1,MATCH(AS$4,CurWIPHelper[#Headers],0))=0,0,
     IF(AF26&gt;0,
        (IF(
             ((INDEX(PlantAccounts[],MATCH($C26,PlantAccounts[Power Plan Plant Account '#],0),7)/12)
                   *(AF26)
                   *(INDEX(CurWIPHelper[],1,MATCH(AS$4,CurWIPHelper[#Headers],0)))
                   +(INDEX(PlantAccounts[],MATCH($C26,PlantAccounts[Power Plan Plant Account '#],0),9))
                   +(SUM($AO26:AR26))
                    )&gt;AF26,
              IF((INDEX(PlantAccounts[],MATCH($C26,PlantAccounts[Power Plan Plant Account '#],0),7))=0,0,AF26-(INDEX(PlantAccounts[],MATCH($C26,PlantAccounts[Power Plan Plant Account '#],0),9))-SUM($AO26:AR26)),
             (INDEX(PlantAccounts[],MATCH($C26,PlantAccounts[Power Plan Plant Account '#],0),7)/12)*AF26*(INDEX(CurWIPHelper[],1,MATCH(AS$4,CurWIPHelper[#Headers],0))))
        ),
        IF(AF26=0,0,IF(
              ((INDEX(PlantAccounts[],MATCH($C26,PlantAccounts[Power Plan Plant Account '#],0),7)/12)
              *(AF26)
              *(INDEX(CurWIPHelper[],1,MATCH(AS$4,CurWIPHelper[#Headers],0)))
              +(INDEX(PlantAccounts[],MATCH($C26,PlantAccounts[Power Plan Plant Account '#],0),9))
              +(SUM($AO26:AR26))
              )&gt;AF26,
         (INDEX(PlantAccounts[],MATCH($C26,PlantAccounts[Power Plan Plant Account '#],0),7)/12)*AF26*(INDEX(CurWIPHelper[],1,MATCH(AS$4,CurWIPHelper[#Headers],0))),
         AF26-(INDEX(PlantAccounts[],MATCH($C26,PlantAccounts[Power Plan Plant Account '#],0),9))-(SUM($AO26:AR26))
    ))
)
)</f>
        <v>233587.14664563138</v>
      </c>
      <c r="AT26" s="35">
        <f>IF(INDEX(CurWIPHelper[],1,MATCH(AT$4,CurWIPHelper[#Headers],0))=0,0,
     IF(AG26&gt;0,
        (IF(
             ((INDEX(PlantAccounts[],MATCH($C26,PlantAccounts[Power Plan Plant Account '#],0),7)/12)
                   *(AG26)
                   *(INDEX(CurWIPHelper[],1,MATCH(AT$4,CurWIPHelper[#Headers],0)))
                   +(INDEX(PlantAccounts[],MATCH($C26,PlantAccounts[Power Plan Plant Account '#],0),9))
                   +(SUM($AO26:AS26))
                    )&gt;AG26,
              IF((INDEX(PlantAccounts[],MATCH($C26,PlantAccounts[Power Plan Plant Account '#],0),7))=0,0,AG26-(INDEX(PlantAccounts[],MATCH($C26,PlantAccounts[Power Plan Plant Account '#],0),9))-SUM($AO26:AS26)),
             (INDEX(PlantAccounts[],MATCH($C26,PlantAccounts[Power Plan Plant Account '#],0),7)/12)*AG26*(INDEX(CurWIPHelper[],1,MATCH(AT$4,CurWIPHelper[#Headers],0))))
        ),
        IF(AG26=0,0,IF(
              ((INDEX(PlantAccounts[],MATCH($C26,PlantAccounts[Power Plan Plant Account '#],0),7)/12)
              *(AG26)
              *(INDEX(CurWIPHelper[],1,MATCH(AT$4,CurWIPHelper[#Headers],0)))
              +(INDEX(PlantAccounts[],MATCH($C26,PlantAccounts[Power Plan Plant Account '#],0),9))
              +(SUM($AO26:AS26))
              )&gt;AG26,
         (INDEX(PlantAccounts[],MATCH($C26,PlantAccounts[Power Plan Plant Account '#],0),7)/12)*AG26*(INDEX(CurWIPHelper[],1,MATCH(AT$4,CurWIPHelper[#Headers],0))),
         AG26-(INDEX(PlantAccounts[],MATCH($C26,PlantAccounts[Power Plan Plant Account '#],0),9))-(SUM($AO26:AS26))
    ))
)
)</f>
        <v>235313.3840656236</v>
      </c>
      <c r="AU26" s="35">
        <f>IF(INDEX(CurWIPHelper[],1,MATCH(AU$4,CurWIPHelper[#Headers],0))=0,0,
     IF(AH26&gt;0,
        (IF(
             ((INDEX(PlantAccounts[],MATCH($C26,PlantAccounts[Power Plan Plant Account '#],0),7)/12)
                   *(AH26)
                   *(INDEX(CurWIPHelper[],1,MATCH(AU$4,CurWIPHelper[#Headers],0)))
                   +(INDEX(PlantAccounts[],MATCH($C26,PlantAccounts[Power Plan Plant Account '#],0),9))
                   +(SUM($AO26:AT26))
                    )&gt;AH26,
              IF((INDEX(PlantAccounts[],MATCH($C26,PlantAccounts[Power Plan Plant Account '#],0),7))=0,0,AH26-(INDEX(PlantAccounts[],MATCH($C26,PlantAccounts[Power Plan Plant Account '#],0),9))-SUM($AO26:AT26)),
             (INDEX(PlantAccounts[],MATCH($C26,PlantAccounts[Power Plan Plant Account '#],0),7)/12)*AH26*(INDEX(CurWIPHelper[],1,MATCH(AU$4,CurWIPHelper[#Headers],0))))
        ),
        IF(AH26=0,0,IF(
              ((INDEX(PlantAccounts[],MATCH($C26,PlantAccounts[Power Plan Plant Account '#],0),7)/12)
              *(AH26)
              *(INDEX(CurWIPHelper[],1,MATCH(AU$4,CurWIPHelper[#Headers],0)))
              +(INDEX(PlantAccounts[],MATCH($C26,PlantAccounts[Power Plan Plant Account '#],0),9))
              +(SUM($AO26:AT26))
              )&gt;AH26,
         (INDEX(PlantAccounts[],MATCH($C26,PlantAccounts[Power Plan Plant Account '#],0),7)/12)*AH26*(INDEX(CurWIPHelper[],1,MATCH(AU$4,CurWIPHelper[#Headers],0))),
         AH26-(INDEX(PlantAccounts[],MATCH($C26,PlantAccounts[Power Plan Plant Account '#],0),9))-(SUM($AO26:AT26))
    ))
)
)</f>
        <v>236757.47770587943</v>
      </c>
      <c r="AV26" s="35">
        <f>IF(INDEX(CurWIPHelper[],1,MATCH(AV$4,CurWIPHelper[#Headers],0))=0,0,
     IF(AI26&gt;0,
        (IF(
             ((INDEX(PlantAccounts[],MATCH($C26,PlantAccounts[Power Plan Plant Account '#],0),7)/12)
                   *(AI26)
                   *(INDEX(CurWIPHelper[],1,MATCH(AV$4,CurWIPHelper[#Headers],0)))
                   +(INDEX(PlantAccounts[],MATCH($C26,PlantAccounts[Power Plan Plant Account '#],0),9))
                   +(SUM($AO26:AU26))
                    )&gt;AI26,
              IF((INDEX(PlantAccounts[],MATCH($C26,PlantAccounts[Power Plan Plant Account '#],0),7))=0,0,AI26-(INDEX(PlantAccounts[],MATCH($C26,PlantAccounts[Power Plan Plant Account '#],0),9))-SUM($AO26:AU26)),
             (INDEX(PlantAccounts[],MATCH($C26,PlantAccounts[Power Plan Plant Account '#],0),7)/12)*AI26*(INDEX(CurWIPHelper[],1,MATCH(AV$4,CurWIPHelper[#Headers],0))))
        ),
        IF(AI26=0,0,IF(
              ((INDEX(PlantAccounts[],MATCH($C26,PlantAccounts[Power Plan Plant Account '#],0),7)/12)
              *(AI26)
              *(INDEX(CurWIPHelper[],1,MATCH(AV$4,CurWIPHelper[#Headers],0)))
              +(INDEX(PlantAccounts[],MATCH($C26,PlantAccounts[Power Plan Plant Account '#],0),9))
              +(SUM($AO26:AU26))
              )&gt;AI26,
         (INDEX(PlantAccounts[],MATCH($C26,PlantAccounts[Power Plan Plant Account '#],0),7)/12)*AI26*(INDEX(CurWIPHelper[],1,MATCH(AV$4,CurWIPHelper[#Headers],0))),
         AI26-(INDEX(PlantAccounts[],MATCH($C26,PlantAccounts[Power Plan Plant Account '#],0),9))-(SUM($AO26:AU26))
    ))
)
)</f>
        <v>237591.2918520798</v>
      </c>
      <c r="AW26" s="35">
        <f>IF(INDEX(CurWIPHelper[],1,MATCH(AW$4,CurWIPHelper[#Headers],0))=0,0,
     IF(AJ26&gt;0,
        (IF(
             ((INDEX(PlantAccounts[],MATCH($C26,PlantAccounts[Power Plan Plant Account '#],0),7)/12)
                   *(AJ26)
                   *(INDEX(CurWIPHelper[],1,MATCH(AW$4,CurWIPHelper[#Headers],0)))
                   +(INDEX(PlantAccounts[],MATCH($C26,PlantAccounts[Power Plan Plant Account '#],0),9))
                   +(SUM($AO26:AV26))
                    )&gt;AJ26,
              IF((INDEX(PlantAccounts[],MATCH($C26,PlantAccounts[Power Plan Plant Account '#],0),7))=0,0,AJ26-(INDEX(PlantAccounts[],MATCH($C26,PlantAccounts[Power Plan Plant Account '#],0),9))-SUM($AO26:AV26)),
             (INDEX(PlantAccounts[],MATCH($C26,PlantAccounts[Power Plan Plant Account '#],0),7)/12)*AJ26*(INDEX(CurWIPHelper[],1,MATCH(AW$4,CurWIPHelper[#Headers],0))))
        ),
        IF(AJ26=0,0,IF(
              ((INDEX(PlantAccounts[],MATCH($C26,PlantAccounts[Power Plan Plant Account '#],0),7)/12)
              *(AJ26)
              *(INDEX(CurWIPHelper[],1,MATCH(AW$4,CurWIPHelper[#Headers],0)))
              +(INDEX(PlantAccounts[],MATCH($C26,PlantAccounts[Power Plan Plant Account '#],0),9))
              +(SUM($AO26:AV26))
              )&gt;AJ26,
         (INDEX(PlantAccounts[],MATCH($C26,PlantAccounts[Power Plan Plant Account '#],0),7)/12)*AJ26*(INDEX(CurWIPHelper[],1,MATCH(AW$4,CurWIPHelper[#Headers],0))),
         AJ26-(INDEX(PlantAccounts[],MATCH($C26,PlantAccounts[Power Plan Plant Account '#],0),9))-(SUM($AO26:AV26))
    ))
)
)</f>
        <v>239337.26024486631</v>
      </c>
      <c r="AX26" s="35">
        <f>IF(INDEX(CurWIPHelper[],1,MATCH(AX$4,CurWIPHelper[#Headers],0))=0,0,
     IF(AK26&gt;0,
        (IF(
             ((INDEX(PlantAccounts[],MATCH($C26,PlantAccounts[Power Plan Plant Account '#],0),7)/12)
                   *(AK26)
                   *(INDEX(CurWIPHelper[],1,MATCH(AX$4,CurWIPHelper[#Headers],0)))
                   +(INDEX(PlantAccounts[],MATCH($C26,PlantAccounts[Power Plan Plant Account '#],0),9))
                   +(SUM($AO26:AW26))
                    )&gt;AK26,
              IF((INDEX(PlantAccounts[],MATCH($C26,PlantAccounts[Power Plan Plant Account '#],0),7))=0,0,AK26-(INDEX(PlantAccounts[],MATCH($C26,PlantAccounts[Power Plan Plant Account '#],0),9))-SUM($AO26:AW26)),
             (INDEX(PlantAccounts[],MATCH($C26,PlantAccounts[Power Plan Plant Account '#],0),7)/12)*AK26*(INDEX(CurWIPHelper[],1,MATCH(AX$4,CurWIPHelper[#Headers],0))))
        ),
        IF(AK26=0,0,IF(
              ((INDEX(PlantAccounts[],MATCH($C26,PlantAccounts[Power Plan Plant Account '#],0),7)/12)
              *(AK26)
              *(INDEX(CurWIPHelper[],1,MATCH(AX$4,CurWIPHelper[#Headers],0)))
              +(INDEX(PlantAccounts[],MATCH($C26,PlantAccounts[Power Plan Plant Account '#],0),9))
              +(SUM($AO26:AW26))
              )&gt;AK26,
         (INDEX(PlantAccounts[],MATCH($C26,PlantAccounts[Power Plan Plant Account '#],0),7)/12)*AK26*(INDEX(CurWIPHelper[],1,MATCH(AX$4,CurWIPHelper[#Headers],0))),
         AK26-(INDEX(PlantAccounts[],MATCH($C26,PlantAccounts[Power Plan Plant Account '#],0),9))-(SUM($AO26:AW26))
    ))
)
)</f>
        <v>242853.48773353698</v>
      </c>
      <c r="AY26" s="35">
        <f>IF(INDEX(CurWIPHelper[],1,MATCH(AY$4,CurWIPHelper[#Headers],0))=0,0,
     IF(AL26&gt;0,
        (IF(
             ((INDEX(PlantAccounts[],MATCH($C26,PlantAccounts[Power Plan Plant Account '#],0),7)/12)
                   *(AL26)
                   *(INDEX(CurWIPHelper[],1,MATCH(AY$4,CurWIPHelper[#Headers],0)))
                   +(INDEX(PlantAccounts[],MATCH($C26,PlantAccounts[Power Plan Plant Account '#],0),9))
                   +(SUM($AO26:AX26))
                    )&gt;AL26,
              IF((INDEX(PlantAccounts[],MATCH($C26,PlantAccounts[Power Plan Plant Account '#],0),7))=0,0,AL26-(INDEX(PlantAccounts[],MATCH($C26,PlantAccounts[Power Plan Plant Account '#],0),9))-SUM($AO26:AX26)),
             (INDEX(PlantAccounts[],MATCH($C26,PlantAccounts[Power Plan Plant Account '#],0),7)/12)*AL26*(INDEX(CurWIPHelper[],1,MATCH(AY$4,CurWIPHelper[#Headers],0))))
        ),
        IF(AL26=0,0,IF(
              ((INDEX(PlantAccounts[],MATCH($C26,PlantAccounts[Power Plan Plant Account '#],0),7)/12)
              *(AL26)
              *(INDEX(CurWIPHelper[],1,MATCH(AY$4,CurWIPHelper[#Headers],0)))
              +(INDEX(PlantAccounts[],MATCH($C26,PlantAccounts[Power Plan Plant Account '#],0),9))
              +(SUM($AO26:AX26))
              )&gt;AL26,
         (INDEX(PlantAccounts[],MATCH($C26,PlantAccounts[Power Plan Plant Account '#],0),7)/12)*AL26*(INDEX(CurWIPHelper[],1,MATCH(AY$4,CurWIPHelper[#Headers],0))),
         AL26-(INDEX(PlantAccounts[],MATCH($C26,PlantAccounts[Power Plan Plant Account '#],0),9))-(SUM($AO26:AX26))
    ))
)
)</f>
        <v>245974.87091765145</v>
      </c>
      <c r="AZ26" s="35">
        <f>IF(INDEX(CurWIPHelper[],1,MATCH(AZ$4,CurWIPHelper[#Headers],0))=0,0,
     IF(AM26&gt;0,
        (IF(
             ((INDEX(PlantAccounts[],MATCH($C26,PlantAccounts[Power Plan Plant Account '#],0),7)/12)
                   *(AM26)
                   *(INDEX(CurWIPHelper[],1,MATCH(AZ$4,CurWIPHelper[#Headers],0)))
                   +(INDEX(PlantAccounts[],MATCH($C26,PlantAccounts[Power Plan Plant Account '#],0),9))
                   +(SUM($AO26:AY26))
                    )&gt;AM26,
              IF((INDEX(PlantAccounts[],MATCH($C26,PlantAccounts[Power Plan Plant Account '#],0),7))=0,0,AM26-(INDEX(PlantAccounts[],MATCH($C26,PlantAccounts[Power Plan Plant Account '#],0),9))-SUM($AO26:AY26)),
             (INDEX(PlantAccounts[],MATCH($C26,PlantAccounts[Power Plan Plant Account '#],0),7)/12)*AM26*(INDEX(CurWIPHelper[],1,MATCH(AZ$4,CurWIPHelper[#Headers],0))))
        ),
        IF(AM26=0,0,IF(
              ((INDEX(PlantAccounts[],MATCH($C26,PlantAccounts[Power Plan Plant Account '#],0),7)/12)
              *(AM26)
              *(INDEX(CurWIPHelper[],1,MATCH(AZ$4,CurWIPHelper[#Headers],0)))
              +(INDEX(PlantAccounts[],MATCH($C26,PlantAccounts[Power Plan Plant Account '#],0),9))
              +(SUM($AO26:AY26))
              )&gt;AM26,
         (INDEX(PlantAccounts[],MATCH($C26,PlantAccounts[Power Plan Plant Account '#],0),7)/12)*AM26*(INDEX(CurWIPHelper[],1,MATCH(AZ$4,CurWIPHelper[#Headers],0))),
         AM26-(INDEX(PlantAccounts[],MATCH($C26,PlantAccounts[Power Plan Plant Account '#],0),9))-(SUM($AO26:AY26))
    ))
)
)</f>
        <v>257587.40732248619</v>
      </c>
      <c r="BA26" s="59">
        <f t="shared" si="2"/>
        <v>2854980.0472089374</v>
      </c>
      <c r="BC26" s="59">
        <f>INDEX(CurCloseProf[],MATCH(PlantAccountsQuery[[#This Row],[Reg/Unreg]],CurCloseProf[R/NR],0),MATCH(BC$9,CurCloseProf[#Headers],0))*($J26)</f>
        <v>570939.85329958331</v>
      </c>
      <c r="BD26" s="59">
        <f>INDEX(CurCloseProf[],MATCH(PlantAccountsQuery[[#This Row],[Reg/Unreg]],CurCloseProf[R/NR],0),MATCH(BD$9,CurCloseProf[#Headers],0))*($J26)</f>
        <v>450234.64558286214</v>
      </c>
      <c r="BE26" s="59">
        <f>INDEX(CurCloseProf[],MATCH(PlantAccountsQuery[[#This Row],[Reg/Unreg]],CurCloseProf[R/NR],0),MATCH(BE$9,CurCloseProf[#Headers],0))*($J26)</f>
        <v>610911.1203186959</v>
      </c>
      <c r="BF26" s="59">
        <f>INDEX(CurCloseProf[],MATCH(PlantAccountsQuery[[#This Row],[Reg/Unreg]],CurCloseProf[R/NR],0),MATCH(BF$9,CurCloseProf[#Headers],0))*($J26)</f>
        <v>167991.99839981957</v>
      </c>
      <c r="BG26" s="59">
        <f>INDEX(CurCloseProf[],MATCH(PlantAccountsQuery[[#This Row],[Reg/Unreg]],CurCloseProf[R/NR],0),MATCH(BG$9,CurCloseProf[#Headers],0))*($J26)</f>
        <v>490724.41855391784</v>
      </c>
      <c r="BH26" s="59">
        <f>INDEX(CurCloseProf[],MATCH(PlantAccountsQuery[[#This Row],[Reg/Unreg]],CurCloseProf[R/NR],0),MATCH(BH$9,CurCloseProf[#Headers],0))*($J26)</f>
        <v>853529.00431505486</v>
      </c>
      <c r="BI26" s="59">
        <f>INDEX(CurCloseProf[],MATCH(PlantAccountsQuery[[#This Row],[Reg/Unreg]],CurCloseProf[R/NR],0),MATCH(BI$9,CurCloseProf[#Headers],0))*($J26)</f>
        <v>714024.49780679925</v>
      </c>
      <c r="BJ26" s="59">
        <f>INDEX(CurCloseProf[],MATCH(PlantAccountsQuery[[#This Row],[Reg/Unreg]],CurCloseProf[R/NR],0),MATCH(BJ$9,CurCloseProf[#Headers],0))*($J26)</f>
        <v>412275.01486637269</v>
      </c>
      <c r="BK26" s="59">
        <f>INDEX(CurCloseProf[],MATCH(PlantAccountsQuery[[#This Row],[Reg/Unreg]],CurCloseProf[R/NR],0),MATCH(BK$9,CurCloseProf[#Headers],0))*($J26)</f>
        <v>863284.87993693503</v>
      </c>
      <c r="BL26" s="59">
        <f>INDEX(CurCloseProf[],MATCH(PlantAccountsQuery[[#This Row],[Reg/Unreg]],CurCloseProf[R/NR],0),MATCH(BL$9,CurCloseProf[#Headers],0))*($J26)</f>
        <v>1738580.1701389451</v>
      </c>
      <c r="BM26" s="59">
        <f>INDEX(CurCloseProf[],MATCH(PlantAccountsQuery[[#This Row],[Reg/Unreg]],CurCloseProf[R/NR],0),MATCH(BM$9,CurCloseProf[#Headers],0))*($J26)</f>
        <v>1543351.4824600164</v>
      </c>
      <c r="BN26" s="59">
        <f>INDEX(CurCloseProf[],MATCH(PlantAccountsQuery[[#This Row],[Reg/Unreg]],CurCloseProf[R/NR],0),MATCH(BN$9,CurCloseProf[#Headers],0))*($J26)</f>
        <v>5741757.4896711223</v>
      </c>
      <c r="BP26" s="59">
        <f>IF(INDEX(CurWIPHelper[],1,MATCH(AO$4,$BP$9:$CA$9,0))=0,0,$BC26)</f>
        <v>570939.85329958331</v>
      </c>
      <c r="BQ26" s="59">
        <f>IF(INDEX(CurWIPHelper[],1,MATCH(AP$4,$BP$9:$CA$9,0))=0,0,(SUM($BC26:BD26)))</f>
        <v>1021174.4988824455</v>
      </c>
      <c r="BR26" s="59">
        <f>IF(INDEX(CurWIPHelper[],1,MATCH(AQ$4,$BP$9:$CA$9,0))=0,0,(SUM($BC26:BE26)))</f>
        <v>1632085.6192011414</v>
      </c>
      <c r="BS26" s="59">
        <f>IF(INDEX(CurWIPHelper[],1,MATCH(AR$4,$BP$9:$CA$9,0))=0,0,(SUM($BC26:BF26)))</f>
        <v>1800077.6176009609</v>
      </c>
      <c r="BT26" s="59">
        <f>IF(INDEX(CurWIPHelper[],1,MATCH(AS$4,$BP$9:$CA$9,0))=0,0,(SUM($BC26:BG26)))</f>
        <v>2290802.0361548788</v>
      </c>
      <c r="BU26" s="59">
        <f>IF(INDEX(CurWIPHelper[],1,MATCH(AT$4,$BP$9:$CA$9,0))=0,0,(SUM($BC26:BH26)))</f>
        <v>3144331.0404699338</v>
      </c>
      <c r="BV26" s="59">
        <f>IF(INDEX(CurWIPHelper[],1,MATCH(AU$4,$BP$9:$CA$9,0))=0,0,(SUM($BC26:BI26)))</f>
        <v>3858355.5382767329</v>
      </c>
      <c r="BW26" s="59">
        <f>IF(INDEX(CurWIPHelper[],1,MATCH(AV$4,$BP$9:$CA$9,0))=0,0,(SUM($BC26:BJ26)))</f>
        <v>4270630.5531431055</v>
      </c>
      <c r="BX26" s="59">
        <f>IF(INDEX(CurWIPHelper[],1,MATCH(AW$4,$BP$9:$CA$9,0))=0,0,(SUM($BC26:BK26)))</f>
        <v>5133915.4330800408</v>
      </c>
      <c r="BY26" s="59">
        <f>IF(INDEX(CurWIPHelper[],1,MATCH(AX$4,$BP$9:$CA$9,0))=0,0,(SUM($BC26:BL26)))</f>
        <v>6872495.6032189857</v>
      </c>
      <c r="BZ26" s="59">
        <f>IF(INDEX(CurWIPHelper[],1,MATCH(AY$4,$BP$9:$CA$9,0))=0,0,(SUM($BC26:BM26)))</f>
        <v>8415847.0856790021</v>
      </c>
      <c r="CA26" s="59">
        <f>IF(INDEX(CurWIPHelper[],1,MATCH(AZ$4,$BP$9:$CA$9,0))=0,0,(SUM($BC26:BN26)))</f>
        <v>14157604.575350124</v>
      </c>
      <c r="CC26" s="59">
        <f>((((INDEX(PlantAccounts[],MATCH($C26,PlantAccounts[Power Plan Plant Account '#],0),8)+(INDEX(PlantAccounts[],MATCH($C26,PlantAccounts[Power Plan Plant Account '#],0),8)+INDEX(PlantAccounts[],MATCH($C26,PlantAccounts[Power Plan Plant Account '#],0),16)+INDEX(PlantAccounts[],MATCH($C26,PlantAccounts[Power Plan Plant Account '#],0),17)))/2))/12)*(INDEX(CurWIPHelper[],1,MATCH(AO$4,CurWIPHelper[#Headers],0)))*(INDEX(PlantAccounts[],MATCH($C26,PlantAccounts[Power Plan Plant Account '#],0),7))</f>
        <v>243270.73696221245</v>
      </c>
      <c r="CD26" s="59">
        <f>((((INDEX(PlantAccounts[],MATCH($C26,PlantAccounts[Power Plan Plant Account '#],0),8)+(INDEX(PlantAccounts[],MATCH($C26,PlantAccounts[Power Plan Plant Account '#],0),8)+INDEX(PlantAccounts[],MATCH($C26,PlantAccounts[Power Plan Plant Account '#],0),16)+INDEX(PlantAccounts[],MATCH($C26,PlantAccounts[Power Plan Plant Account '#],0),17)))/2))/12)*(INDEX(CurWIPHelper[],1,MATCH(AP$4,CurWIPHelper[#Headers],0)))*(INDEX(PlantAccounts[],MATCH($C26,PlantAccounts[Power Plan Plant Account '#],0),7))</f>
        <v>243270.73696221245</v>
      </c>
      <c r="CE26" s="59">
        <f>((((INDEX(PlantAccounts[],MATCH($C26,PlantAccounts[Power Plan Plant Account '#],0),8)+(INDEX(PlantAccounts[],MATCH($C26,PlantAccounts[Power Plan Plant Account '#],0),8)+INDEX(PlantAccounts[],MATCH($C26,PlantAccounts[Power Plan Plant Account '#],0),16)+INDEX(PlantAccounts[],MATCH($C26,PlantAccounts[Power Plan Plant Account '#],0),17)))/2))/12)*(INDEX(CurWIPHelper[],1,MATCH(AQ$4,CurWIPHelper[#Headers],0)))*(INDEX(PlantAccounts[],MATCH($C26,PlantAccounts[Power Plan Plant Account '#],0),7))</f>
        <v>243270.73696221245</v>
      </c>
      <c r="CF26" s="59">
        <f>((((INDEX(PlantAccounts[],MATCH($C26,PlantAccounts[Power Plan Plant Account '#],0),8)+(INDEX(PlantAccounts[],MATCH($C26,PlantAccounts[Power Plan Plant Account '#],0),8)+INDEX(PlantAccounts[],MATCH($C26,PlantAccounts[Power Plan Plant Account '#],0),16)+INDEX(PlantAccounts[],MATCH($C26,PlantAccounts[Power Plan Plant Account '#],0),17)))/2))/12)*(INDEX(CurWIPHelper[],1,MATCH(AR$4,CurWIPHelper[#Headers],0)))*(INDEX(PlantAccounts[],MATCH($C26,PlantAccounts[Power Plan Plant Account '#],0),7))</f>
        <v>243270.73696221245</v>
      </c>
      <c r="CG26" s="59">
        <f>((((INDEX(PlantAccounts[],MATCH($C26,PlantAccounts[Power Plan Plant Account '#],0),8)+(INDEX(PlantAccounts[],MATCH($C26,PlantAccounts[Power Plan Plant Account '#],0),8)+INDEX(PlantAccounts[],MATCH($C26,PlantAccounts[Power Plan Plant Account '#],0),16)+INDEX(PlantAccounts[],MATCH($C26,PlantAccounts[Power Plan Plant Account '#],0),17)))/2))/12)*(INDEX(CurWIPHelper[],1,MATCH(AS$4,CurWIPHelper[#Headers],0)))*(INDEX(PlantAccounts[],MATCH($C26,PlantAccounts[Power Plan Plant Account '#],0),7))</f>
        <v>243270.73696221245</v>
      </c>
      <c r="CH26" s="59">
        <f>((((INDEX(PlantAccounts[],MATCH($C26,PlantAccounts[Power Plan Plant Account '#],0),8)+(INDEX(PlantAccounts[],MATCH($C26,PlantAccounts[Power Plan Plant Account '#],0),8)+INDEX(PlantAccounts[],MATCH($C26,PlantAccounts[Power Plan Plant Account '#],0),16)+INDEX(PlantAccounts[],MATCH($C26,PlantAccounts[Power Plan Plant Account '#],0),17)))/2))/12)*(INDEX(CurWIPHelper[],1,MATCH(AT$4,CurWIPHelper[#Headers],0)))*(INDEX(PlantAccounts[],MATCH($C26,PlantAccounts[Power Plan Plant Account '#],0),7))</f>
        <v>243270.73696221245</v>
      </c>
      <c r="CI26" s="59">
        <f>((((INDEX(PlantAccounts[],MATCH($C26,PlantAccounts[Power Plan Plant Account '#],0),8)+(INDEX(PlantAccounts[],MATCH($C26,PlantAccounts[Power Plan Plant Account '#],0),8)+INDEX(PlantAccounts[],MATCH($C26,PlantAccounts[Power Plan Plant Account '#],0),16)+INDEX(PlantAccounts[],MATCH($C26,PlantAccounts[Power Plan Plant Account '#],0),17)))/2))/12)*(INDEX(CurWIPHelper[],1,MATCH(AU$4,CurWIPHelper[#Headers],0)))*(INDEX(PlantAccounts[],MATCH($C26,PlantAccounts[Power Plan Plant Account '#],0),7))</f>
        <v>243270.73696221245</v>
      </c>
      <c r="CJ26" s="59">
        <f>((((INDEX(PlantAccounts[],MATCH($C26,PlantAccounts[Power Plan Plant Account '#],0),8)+(INDEX(PlantAccounts[],MATCH($C26,PlantAccounts[Power Plan Plant Account '#],0),8)+INDEX(PlantAccounts[],MATCH($C26,PlantAccounts[Power Plan Plant Account '#],0),16)+INDEX(PlantAccounts[],MATCH($C26,PlantAccounts[Power Plan Plant Account '#],0),17)))/2))/12)*(INDEX(CurWIPHelper[],1,MATCH(AV$4,CurWIPHelper[#Headers],0)))*(INDEX(PlantAccounts[],MATCH($C26,PlantAccounts[Power Plan Plant Account '#],0),7))</f>
        <v>243270.73696221245</v>
      </c>
      <c r="CK26" s="59">
        <f>((((INDEX(PlantAccounts[],MATCH($C26,PlantAccounts[Power Plan Plant Account '#],0),8)+(INDEX(PlantAccounts[],MATCH($C26,PlantAccounts[Power Plan Plant Account '#],0),8)+INDEX(PlantAccounts[],MATCH($C26,PlantAccounts[Power Plan Plant Account '#],0),16)+INDEX(PlantAccounts[],MATCH($C26,PlantAccounts[Power Plan Plant Account '#],0),17)))/2))/12)*(INDEX(CurWIPHelper[],1,MATCH(AW$4,CurWIPHelper[#Headers],0)))*(INDEX(PlantAccounts[],MATCH($C26,PlantAccounts[Power Plan Plant Account '#],0),7))</f>
        <v>243270.73696221245</v>
      </c>
      <c r="CL26" s="59">
        <f>((((INDEX(PlantAccounts[],MATCH($C26,PlantAccounts[Power Plan Plant Account '#],0),8)+(INDEX(PlantAccounts[],MATCH($C26,PlantAccounts[Power Plan Plant Account '#],0),8)+INDEX(PlantAccounts[],MATCH($C26,PlantAccounts[Power Plan Plant Account '#],0),16)+INDEX(PlantAccounts[],MATCH($C26,PlantAccounts[Power Plan Plant Account '#],0),17)))/2))/12)*(INDEX(CurWIPHelper[],1,MATCH(AX$4,CurWIPHelper[#Headers],0)))*(INDEX(PlantAccounts[],MATCH($C26,PlantAccounts[Power Plan Plant Account '#],0),7))</f>
        <v>243270.73696221245</v>
      </c>
      <c r="CM26" s="59">
        <f>((((INDEX(PlantAccounts[],MATCH($C26,PlantAccounts[Power Plan Plant Account '#],0),8)+(INDEX(PlantAccounts[],MATCH($C26,PlantAccounts[Power Plan Plant Account '#],0),8)+INDEX(PlantAccounts[],MATCH($C26,PlantAccounts[Power Plan Plant Account '#],0),16)+INDEX(PlantAccounts[],MATCH($C26,PlantAccounts[Power Plan Plant Account '#],0),17)))/2))/12)*(INDEX(CurWIPHelper[],1,MATCH(AY$4,CurWIPHelper[#Headers],0)))*(INDEX(PlantAccounts[],MATCH($C26,PlantAccounts[Power Plan Plant Account '#],0),7))</f>
        <v>243270.73696221245</v>
      </c>
      <c r="CN26" s="59">
        <f>((((INDEX(PlantAccounts[],MATCH($C26,PlantAccounts[Power Plan Plant Account '#],0),8)+(INDEX(PlantAccounts[],MATCH($C26,PlantAccounts[Power Plan Plant Account '#],0),8)+INDEX(PlantAccounts[],MATCH($C26,PlantAccounts[Power Plan Plant Account '#],0),16)+INDEX(PlantAccounts[],MATCH($C26,PlantAccounts[Power Plan Plant Account '#],0),17)))/2))/12)*(INDEX(CurWIPHelper[],1,MATCH(AZ$4,CurWIPHelper[#Headers],0)))*(INDEX(PlantAccounts[],MATCH($C26,PlantAccounts[Power Plan Plant Account '#],0),7))</f>
        <v>243270.73696221245</v>
      </c>
      <c r="CO26" s="59">
        <f t="shared" si="3"/>
        <v>2919248.8435465489</v>
      </c>
      <c r="CQ26" s="59">
        <f>INDEX(PlantAccounts[],MATCH($C26,PlantAccounts[Power Plan Plant Account '#],0),12)*(INDEX(CurWIPHelper[],1,MATCH(AO$4,CurWIPHelper[#Headers],0)))*(INDEX(PlantAccounts[],MATCH($C26,PlantAccounts[Power Plan Plant Account '#],0),7)/12)*0.5</f>
        <v>0</v>
      </c>
      <c r="CR26" s="59">
        <f>INDEX(PlantAccounts[],MATCH($C26,PlantAccounts[Power Plan Plant Account '#],0),12)*(INDEX(CurWIPHelper[],1,MATCH(AP$4,CurWIPHelper[#Headers],0)))*(INDEX(PlantAccounts[],MATCH($C26,PlantAccounts[Power Plan Plant Account '#],0),7)/12)*0.5</f>
        <v>0</v>
      </c>
      <c r="CS26" s="59">
        <f>INDEX(PlantAccounts[],MATCH($C26,PlantAccounts[Power Plan Plant Account '#],0),12)*(INDEX(CurWIPHelper[],1,MATCH(AQ$4,CurWIPHelper[#Headers],0)))*(INDEX(PlantAccounts[],MATCH($C26,PlantAccounts[Power Plan Plant Account '#],0),7)/12)*0.5</f>
        <v>0</v>
      </c>
      <c r="CT26" s="59">
        <f>INDEX(PlantAccounts[],MATCH($C26,PlantAccounts[Power Plan Plant Account '#],0),12)*(INDEX(CurWIPHelper[],1,MATCH(AR$4,CurWIPHelper[#Headers],0)))*(INDEX(PlantAccounts[],MATCH($C26,PlantAccounts[Power Plan Plant Account '#],0),7)/12)*0.5</f>
        <v>0</v>
      </c>
      <c r="CU26" s="59">
        <f>INDEX(PlantAccounts[],MATCH($C26,PlantAccounts[Power Plan Plant Account '#],0),12)*(INDEX(CurWIPHelper[],1,MATCH(AS$4,CurWIPHelper[#Headers],0)))*(INDEX(PlantAccounts[],MATCH($C26,PlantAccounts[Power Plan Plant Account '#],0),7)/12)*0.5</f>
        <v>0</v>
      </c>
      <c r="CV26" s="59">
        <f>INDEX(PlantAccounts[],MATCH($C26,PlantAccounts[Power Plan Plant Account '#],0),12)*(INDEX(CurWIPHelper[],1,MATCH(AT$4,CurWIPHelper[#Headers],0)))*(INDEX(PlantAccounts[],MATCH($C26,PlantAccounts[Power Plan Plant Account '#],0),7)/12)*0.5</f>
        <v>0</v>
      </c>
      <c r="CW26" s="59">
        <f>INDEX(PlantAccounts[],MATCH($C26,PlantAccounts[Power Plan Plant Account '#],0),12)*(INDEX(CurWIPHelper[],1,MATCH(AU$4,CurWIPHelper[#Headers],0)))*(INDEX(PlantAccounts[],MATCH($C26,PlantAccounts[Power Plan Plant Account '#],0),7)/12)*0.5</f>
        <v>0</v>
      </c>
      <c r="CX26" s="59">
        <f>INDEX(PlantAccounts[],MATCH($C26,PlantAccounts[Power Plan Plant Account '#],0),12)*(INDEX(CurWIPHelper[],1,MATCH(AV$4,CurWIPHelper[#Headers],0)))*(INDEX(PlantAccounts[],MATCH($C26,PlantAccounts[Power Plan Plant Account '#],0),7)/12)*0.5</f>
        <v>0</v>
      </c>
      <c r="CY26" s="59">
        <f>INDEX(PlantAccounts[],MATCH($C26,PlantAccounts[Power Plan Plant Account '#],0),12)*(INDEX(CurWIPHelper[],1,MATCH(AW$4,CurWIPHelper[#Headers],0)))*(INDEX(PlantAccounts[],MATCH($C26,PlantAccounts[Power Plan Plant Account '#],0),7)/12)*0.5</f>
        <v>0</v>
      </c>
      <c r="CZ26" s="59">
        <f>INDEX(PlantAccounts[],MATCH($C26,PlantAccounts[Power Plan Plant Account '#],0),12)*(INDEX(CurWIPHelper[],1,MATCH(AX$4,CurWIPHelper[#Headers],0)))*(INDEX(PlantAccounts[],MATCH($C26,PlantAccounts[Power Plan Plant Account '#],0),7)/12)*0.5</f>
        <v>0</v>
      </c>
      <c r="DA26" s="59">
        <f>INDEX(PlantAccounts[],MATCH($C26,PlantAccounts[Power Plan Plant Account '#],0),12)*(INDEX(CurWIPHelper[],1,MATCH(AY$4,CurWIPHelper[#Headers],0)))*(INDEX(PlantAccounts[],MATCH($C26,PlantAccounts[Power Plan Plant Account '#],0),7)/12)*0.5</f>
        <v>0</v>
      </c>
      <c r="DB26" s="59">
        <f>INDEX(PlantAccounts[],MATCH($C26,PlantAccounts[Power Plan Plant Account '#],0),12)*(INDEX(CurWIPHelper[],1,MATCH(AZ$4,CurWIPHelper[#Headers],0)))*(INDEX(PlantAccounts[],MATCH($C26,PlantAccounts[Power Plan Plant Account '#],0),7)/12)*0.5</f>
        <v>0</v>
      </c>
      <c r="DC26" s="59">
        <f t="shared" si="4"/>
        <v>0</v>
      </c>
      <c r="DE26" s="59">
        <f t="shared" si="5"/>
        <v>2919248.8435465489</v>
      </c>
    </row>
    <row r="27" spans="1:109">
      <c r="A27" t="s">
        <v>58</v>
      </c>
      <c r="B27" t="s">
        <v>76</v>
      </c>
      <c r="C27">
        <v>45790</v>
      </c>
      <c r="D27">
        <v>45790</v>
      </c>
      <c r="E27" s="130"/>
      <c r="F27" s="113">
        <f>INDEX(PlantAccounts[],MATCH($C27,PlantAccounts[Power Plan Plant Account '#],0),8)</f>
        <v>-14748761.710000001</v>
      </c>
      <c r="G27" s="7">
        <f>INDEX(PlantAccounts[],MATCH($C27,PlantAccounts[Power Plan Plant Account '#],0),14)</f>
        <v>0</v>
      </c>
      <c r="H27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27" s="7"/>
      <c r="J27" s="7">
        <f t="shared" si="0"/>
        <v>0</v>
      </c>
      <c r="K27" s="7">
        <v>0</v>
      </c>
      <c r="L27" s="7">
        <f>INDEX(PlantAccounts[],MATCH($C27,PlantAccounts[Power Plan Plant Account '#],0),11)</f>
        <v>0</v>
      </c>
      <c r="M27" s="7">
        <f t="shared" si="1"/>
        <v>0</v>
      </c>
      <c r="O27" s="35">
        <f>INDEX(CurCloseProf[],MATCH(PlantAccountsQuery[[#This Row],[Reg/Unreg]],CurCloseProf[R/NR],0),MATCH(O$9,CurCloseProf[#Headers],0))*($J27+$M27)</f>
        <v>0</v>
      </c>
      <c r="P27" s="35">
        <f>INDEX(CurCloseProf[],MATCH(PlantAccountsQuery[[#This Row],[Reg/Unreg]],CurCloseProf[R/NR],0),MATCH(P$9,CurCloseProf[#Headers],0))*($J27+$M27)</f>
        <v>0</v>
      </c>
      <c r="Q27" s="35">
        <f>INDEX(CurCloseProf[],MATCH(PlantAccountsQuery[[#This Row],[Reg/Unreg]],CurCloseProf[R/NR],0),MATCH(Q$9,CurCloseProf[#Headers],0))*($J27+$M27)</f>
        <v>0</v>
      </c>
      <c r="R27" s="35">
        <f>INDEX(CurCloseProf[],MATCH(PlantAccountsQuery[[#This Row],[Reg/Unreg]],CurCloseProf[R/NR],0),MATCH(R$9,CurCloseProf[#Headers],0))*($J27+$M27)</f>
        <v>0</v>
      </c>
      <c r="S27" s="35">
        <f>INDEX(CurCloseProf[],MATCH(PlantAccountsQuery[[#This Row],[Reg/Unreg]],CurCloseProf[R/NR],0),MATCH(S$9,CurCloseProf[#Headers],0))*($J27+$M27)</f>
        <v>0</v>
      </c>
      <c r="T27" s="35">
        <f>INDEX(CurCloseProf[],MATCH(PlantAccountsQuery[[#This Row],[Reg/Unreg]],CurCloseProf[R/NR],0),MATCH(T$9,CurCloseProf[#Headers],0))*($J27+$M27)</f>
        <v>0</v>
      </c>
      <c r="U27" s="35">
        <f>INDEX(CurCloseProf[],MATCH(PlantAccountsQuery[[#This Row],[Reg/Unreg]],CurCloseProf[R/NR],0),MATCH(U$9,CurCloseProf[#Headers],0))*($J27+$M27)</f>
        <v>0</v>
      </c>
      <c r="V27" s="35">
        <f>INDEX(CurCloseProf[],MATCH(PlantAccountsQuery[[#This Row],[Reg/Unreg]],CurCloseProf[R/NR],0),MATCH(V$9,CurCloseProf[#Headers],0))*($J27+$M27)</f>
        <v>0</v>
      </c>
      <c r="W27" s="35">
        <f>INDEX(CurCloseProf[],MATCH(PlantAccountsQuery[[#This Row],[Reg/Unreg]],CurCloseProf[R/NR],0),MATCH(W$9,CurCloseProf[#Headers],0))*($J27+$M27)</f>
        <v>0</v>
      </c>
      <c r="X27" s="35">
        <f>INDEX(CurCloseProf[],MATCH(PlantAccountsQuery[[#This Row],[Reg/Unreg]],CurCloseProf[R/NR],0),MATCH(X$9,CurCloseProf[#Headers],0))*($J27+$M27)</f>
        <v>0</v>
      </c>
      <c r="Y27" s="35">
        <f>INDEX(CurCloseProf[],MATCH(PlantAccountsQuery[[#This Row],[Reg/Unreg]],CurCloseProf[R/NR],0),MATCH(Y$9,CurCloseProf[#Headers],0))*($J27+$M27)</f>
        <v>0</v>
      </c>
      <c r="Z27" s="35">
        <f>INDEX(CurCloseProf[],MATCH(PlantAccountsQuery[[#This Row],[Reg/Unreg]],CurCloseProf[R/NR],0),MATCH(Z$9,CurCloseProf[#Headers],0))*($J27+$M27)</f>
        <v>0</v>
      </c>
      <c r="AB27" s="59">
        <f>IF(INDEX(CurWIPHelper[],1,MATCH(AO$4,$AB$9:$AM$9,0))=0,0,($F27+$O27))</f>
        <v>-14748761.710000001</v>
      </c>
      <c r="AC27" s="59">
        <f>IF(INDEX(CurWIPHelper[],1,MATCH(AP$4,$AB$9:$AM$9,0))=0,0,($F27+SUM($O27:P27)))</f>
        <v>-14748761.710000001</v>
      </c>
      <c r="AD27" s="59">
        <f>IF(INDEX(CurWIPHelper[],1,MATCH(AQ$4,$AB$9:$AM$9,0))=0,0,($F27+SUM($O27:Q27)))</f>
        <v>-14748761.710000001</v>
      </c>
      <c r="AE27" s="59">
        <f>IF(INDEX(CurWIPHelper[],1,MATCH(AR$4,$AB$9:$AM$9,0))=0,0,($F27+SUM($O27:R27)))</f>
        <v>-14748761.710000001</v>
      </c>
      <c r="AF27" s="59">
        <f>IF(INDEX(CurWIPHelper[],1,MATCH(AS$4,$AB$9:$AM$9,0))=0,0,($F27+SUM($O27:S27)))</f>
        <v>-14748761.710000001</v>
      </c>
      <c r="AG27" s="59">
        <f>IF(INDEX(CurWIPHelper[],1,MATCH(AT$4,$AB$9:$AM$9,0))=0,0,($F27+SUM($O27:T27)))</f>
        <v>-14748761.710000001</v>
      </c>
      <c r="AH27" s="59">
        <f>IF(INDEX(CurWIPHelper[],1,MATCH(AU$4,$AB$9:$AM$9,0))=0,0,($F27+SUM($O27:U27)))</f>
        <v>-14748761.710000001</v>
      </c>
      <c r="AI27" s="59">
        <f>IF(INDEX(CurWIPHelper[],1,MATCH(AV$4,$AB$9:$AM$9,0))=0,0,($F27+SUM($O27:V27)))</f>
        <v>-14748761.710000001</v>
      </c>
      <c r="AJ27" s="59">
        <f>IF(INDEX(CurWIPHelper[],1,MATCH(AW$4,$AB$9:$AM$9,0))=0,0,($F27+SUM($O27:W27)))</f>
        <v>-14748761.710000001</v>
      </c>
      <c r="AK27" s="59">
        <f>IF(INDEX(CurWIPHelper[],1,MATCH(AX$4,$AB$9:$AM$9,0))=0,0,($F27+SUM($O27:X27)))</f>
        <v>-14748761.710000001</v>
      </c>
      <c r="AL27" s="59">
        <f>IF(INDEX(CurWIPHelper[],1,MATCH(AY$4,$AB$9:$AM$9,0))=0,0,($F27+SUM($O27:Y27)))</f>
        <v>-14748761.710000001</v>
      </c>
      <c r="AM27" s="59">
        <f>IF(INDEX(CurWIPHelper[],1,MATCH(AZ$4,$AB$9:$AM$9,0))=0,0,($F27+SUM($O27:Z27)))</f>
        <v>-14748761.710000001</v>
      </c>
      <c r="AO27" s="35">
        <f>IF(INDEX(CurWIPHelper[],1,MATCH(AO$4,CurWIPHelper[#Headers],0))=0,0,
     IF(AB27&gt;0,
        (IF(
             ((INDEX(PlantAccounts[],MATCH($C27,PlantAccounts[Power Plan Plant Account '#],0),7)/12)
                   *(AB27)
                   *(INDEX(CurWIPHelper[],1,MATCH(AO$4,CurWIPHelper[#Headers],0)))
                   +(INDEX(PlantAccounts[],MATCH($C27,PlantAccounts[Power Plan Plant Account '#],0),9))
                   )&gt;AB27,
              IF((INDEX(PlantAccounts[],MATCH($C27,PlantAccounts[Power Plan Plant Account '#],0),7))=0,0,AB27-(INDEX(PlantAccounts[],MATCH($C27,PlantAccounts[Power Plan Plant Account '#],0),9))),
             (INDEX(PlantAccounts[],MATCH($C27,PlantAccounts[Power Plan Plant Account '#],0),7)/12)*AB27*(INDEX(CurWIPHelper[],1,MATCH(AO$4,CurWIPHelper[#Headers],0))))
        ),
          IF(AB27=0,0,IF(
              ((INDEX(PlantAccounts[],MATCH($C27,PlantAccounts[Power Plan Plant Account '#],0),7)/12)
              *(AB27)
              *(INDEX(CurWIPHelper[],1,MATCH(AO$4,CurWIPHelper[#Headers],0)))
              +(INDEX(PlantAccounts[],MATCH($C27,PlantAccounts[Power Plan Plant Account '#],0),9))
              )&gt;AB27,
         (INDEX(PlantAccounts[],MATCH($C27,PlantAccounts[Power Plan Plant Account '#],0),7)/12)*AB27*(INDEX(CurWIPHelper[],1,MATCH(AO$4,CurWIPHelper[#Headers],0))),
         AB27-(INDEX(PlantAccounts[],MATCH($C27,PlantAccounts[Power Plan Plant Account '#],0),9))
    ))
)
)</f>
        <v>-31901.302294126494</v>
      </c>
      <c r="AP27" s="35">
        <f>IF(INDEX(CurWIPHelper[],1,MATCH(AP$4,CurWIPHelper[#Headers],0))=0,0,
     IF(AC27&gt;0,
        (IF(
             ((INDEX(PlantAccounts[],MATCH($C27,PlantAccounts[Power Plan Plant Account '#],0),7)/12)
                   *(AC27)
                   *(INDEX(CurWIPHelper[],1,MATCH(AP$4,CurWIPHelper[#Headers],0)))
                   +(INDEX(PlantAccounts[],MATCH($C27,PlantAccounts[Power Plan Plant Account '#],0),9))
                   +(SUM($AO27:AO27))
                    )&gt;AC27,
              IF((INDEX(PlantAccounts[],MATCH($C27,PlantAccounts[Power Plan Plant Account '#],0),7))=0,0,AC27-(INDEX(PlantAccounts[],MATCH($C27,PlantAccounts[Power Plan Plant Account '#],0),9))-SUM($AO27:AO27)),
             (INDEX(PlantAccounts[],MATCH($C27,PlantAccounts[Power Plan Plant Account '#],0),7)/12)*AC27*(INDEX(CurWIPHelper[],1,MATCH(AP$4,CurWIPHelper[#Headers],0))))
        ),
        IF(AC27=0,0,IF(
              ((INDEX(PlantAccounts[],MATCH($C27,PlantAccounts[Power Plan Plant Account '#],0),7)/12)
              *(AC27)
              *(INDEX(CurWIPHelper[],1,MATCH(AP$4,CurWIPHelper[#Headers],0)))
              +(INDEX(PlantAccounts[],MATCH($C27,PlantAccounts[Power Plan Plant Account '#],0),9))
              +(SUM($AO27:AO27))
              )&gt;AC27,
         (INDEX(PlantAccounts[],MATCH($C27,PlantAccounts[Power Plan Plant Account '#],0),7)/12)*AC27*(INDEX(CurWIPHelper[],1,MATCH(AP$4,CurWIPHelper[#Headers],0))),
         AC27-(INDEX(PlantAccounts[],MATCH($C27,PlantAccounts[Power Plan Plant Account '#],0),9))-(SUM($AO27:AO27))
    ))
)
)</f>
        <v>-31901.302294126494</v>
      </c>
      <c r="AQ27" s="35">
        <f>IF(INDEX(CurWIPHelper[],1,MATCH(AQ$4,CurWIPHelper[#Headers],0))=0,0,
     IF(AD27&gt;0,
        (IF(
             ((INDEX(PlantAccounts[],MATCH($C27,PlantAccounts[Power Plan Plant Account '#],0),7)/12)
                   *(AD27)
                   *(INDEX(CurWIPHelper[],1,MATCH(AQ$4,CurWIPHelper[#Headers],0)))
                   +(INDEX(PlantAccounts[],MATCH($C27,PlantAccounts[Power Plan Plant Account '#],0),9))
                   +(SUM($AO27:AP27))
                    )&gt;AD27,
              IF((INDEX(PlantAccounts[],MATCH($C27,PlantAccounts[Power Plan Plant Account '#],0),7))=0,0,AD27-(INDEX(PlantAccounts[],MATCH($C27,PlantAccounts[Power Plan Plant Account '#],0),9))-SUM($AO27:AP27)),
             (INDEX(PlantAccounts[],MATCH($C27,PlantAccounts[Power Plan Plant Account '#],0),7)/12)*AD27*(INDEX(CurWIPHelper[],1,MATCH(AQ$4,CurWIPHelper[#Headers],0))))
        ),
        IF(AD27=0,0,IF(
              ((INDEX(PlantAccounts[],MATCH($C27,PlantAccounts[Power Plan Plant Account '#],0),7)/12)
              *(AD27)
              *(INDEX(CurWIPHelper[],1,MATCH(AQ$4,CurWIPHelper[#Headers],0)))
              +(INDEX(PlantAccounts[],MATCH($C27,PlantAccounts[Power Plan Plant Account '#],0),9))
              +(SUM($AO27:AP27))
              )&gt;AD27,
         (INDEX(PlantAccounts[],MATCH($C27,PlantAccounts[Power Plan Plant Account '#],0),7)/12)*AD27*(INDEX(CurWIPHelper[],1,MATCH(AQ$4,CurWIPHelper[#Headers],0))),
         AD27-(INDEX(PlantAccounts[],MATCH($C27,PlantAccounts[Power Plan Plant Account '#],0),9))-(SUM($AO27:AP27))
    ))
)
)</f>
        <v>-31901.302294126494</v>
      </c>
      <c r="AR27" s="35">
        <f>IF(INDEX(CurWIPHelper[],1,MATCH(AR$4,CurWIPHelper[#Headers],0))=0,0,
     IF(AE27&gt;0,
        (IF(
             ((INDEX(PlantAccounts[],MATCH($C27,PlantAccounts[Power Plan Plant Account '#],0),7)/12)
                   *(AE27)
                   *(INDEX(CurWIPHelper[],1,MATCH(AR$4,CurWIPHelper[#Headers],0)))
                   +(INDEX(PlantAccounts[],MATCH($C27,PlantAccounts[Power Plan Plant Account '#],0),9))
                   +(SUM($AO27:AQ27))
                    )&gt;AE27,
              IF((INDEX(PlantAccounts[],MATCH($C27,PlantAccounts[Power Plan Plant Account '#],0),7))=0,0,AE27-(INDEX(PlantAccounts[],MATCH($C27,PlantAccounts[Power Plan Plant Account '#],0),9))-SUM($AO27:AQ27)),
             (INDEX(PlantAccounts[],MATCH($C27,PlantAccounts[Power Plan Plant Account '#],0),7)/12)*AE27*(INDEX(CurWIPHelper[],1,MATCH(AR$4,CurWIPHelper[#Headers],0))))
        ),
        IF(AE27=0,0,IF(
              ((INDEX(PlantAccounts[],MATCH($C27,PlantAccounts[Power Plan Plant Account '#],0),7)/12)
              *(AE27)
              *(INDEX(CurWIPHelper[],1,MATCH(AR$4,CurWIPHelper[#Headers],0)))
              +(INDEX(PlantAccounts[],MATCH($C27,PlantAccounts[Power Plan Plant Account '#],0),9))
              +(SUM($AO27:AQ27))
              )&gt;AE27,
         (INDEX(PlantAccounts[],MATCH($C27,PlantAccounts[Power Plan Plant Account '#],0),7)/12)*AE27*(INDEX(CurWIPHelper[],1,MATCH(AR$4,CurWIPHelper[#Headers],0))),
         AE27-(INDEX(PlantAccounts[],MATCH($C27,PlantAccounts[Power Plan Plant Account '#],0),9))-(SUM($AO27:AQ27))
    ))
)
)</f>
        <v>-31901.302294126494</v>
      </c>
      <c r="AS27" s="35">
        <f>IF(INDEX(CurWIPHelper[],1,MATCH(AS$4,CurWIPHelper[#Headers],0))=0,0,
     IF(AF27&gt;0,
        (IF(
             ((INDEX(PlantAccounts[],MATCH($C27,PlantAccounts[Power Plan Plant Account '#],0),7)/12)
                   *(AF27)
                   *(INDEX(CurWIPHelper[],1,MATCH(AS$4,CurWIPHelper[#Headers],0)))
                   +(INDEX(PlantAccounts[],MATCH($C27,PlantAccounts[Power Plan Plant Account '#],0),9))
                   +(SUM($AO27:AR27))
                    )&gt;AF27,
              IF((INDEX(PlantAccounts[],MATCH($C27,PlantAccounts[Power Plan Plant Account '#],0),7))=0,0,AF27-(INDEX(PlantAccounts[],MATCH($C27,PlantAccounts[Power Plan Plant Account '#],0),9))-SUM($AO27:AR27)),
             (INDEX(PlantAccounts[],MATCH($C27,PlantAccounts[Power Plan Plant Account '#],0),7)/12)*AF27*(INDEX(CurWIPHelper[],1,MATCH(AS$4,CurWIPHelper[#Headers],0))))
        ),
        IF(AF27=0,0,IF(
              ((INDEX(PlantAccounts[],MATCH($C27,PlantAccounts[Power Plan Plant Account '#],0),7)/12)
              *(AF27)
              *(INDEX(CurWIPHelper[],1,MATCH(AS$4,CurWIPHelper[#Headers],0)))
              +(INDEX(PlantAccounts[],MATCH($C27,PlantAccounts[Power Plan Plant Account '#],0),9))
              +(SUM($AO27:AR27))
              )&gt;AF27,
         (INDEX(PlantAccounts[],MATCH($C27,PlantAccounts[Power Plan Plant Account '#],0),7)/12)*AF27*(INDEX(CurWIPHelper[],1,MATCH(AS$4,CurWIPHelper[#Headers],0))),
         AF27-(INDEX(PlantAccounts[],MATCH($C27,PlantAccounts[Power Plan Plant Account '#],0),9))-(SUM($AO27:AR27))
    ))
)
)</f>
        <v>-31901.302294126494</v>
      </c>
      <c r="AT27" s="35">
        <f>IF(INDEX(CurWIPHelper[],1,MATCH(AT$4,CurWIPHelper[#Headers],0))=0,0,
     IF(AG27&gt;0,
        (IF(
             ((INDEX(PlantAccounts[],MATCH($C27,PlantAccounts[Power Plan Plant Account '#],0),7)/12)
                   *(AG27)
                   *(INDEX(CurWIPHelper[],1,MATCH(AT$4,CurWIPHelper[#Headers],0)))
                   +(INDEX(PlantAccounts[],MATCH($C27,PlantAccounts[Power Plan Plant Account '#],0),9))
                   +(SUM($AO27:AS27))
                    )&gt;AG27,
              IF((INDEX(PlantAccounts[],MATCH($C27,PlantAccounts[Power Plan Plant Account '#],0),7))=0,0,AG27-(INDEX(PlantAccounts[],MATCH($C27,PlantAccounts[Power Plan Plant Account '#],0),9))-SUM($AO27:AS27)),
             (INDEX(PlantAccounts[],MATCH($C27,PlantAccounts[Power Plan Plant Account '#],0),7)/12)*AG27*(INDEX(CurWIPHelper[],1,MATCH(AT$4,CurWIPHelper[#Headers],0))))
        ),
        IF(AG27=0,0,IF(
              ((INDEX(PlantAccounts[],MATCH($C27,PlantAccounts[Power Plan Plant Account '#],0),7)/12)
              *(AG27)
              *(INDEX(CurWIPHelper[],1,MATCH(AT$4,CurWIPHelper[#Headers],0)))
              +(INDEX(PlantAccounts[],MATCH($C27,PlantAccounts[Power Plan Plant Account '#],0),9))
              +(SUM($AO27:AS27))
              )&gt;AG27,
         (INDEX(PlantAccounts[],MATCH($C27,PlantAccounts[Power Plan Plant Account '#],0),7)/12)*AG27*(INDEX(CurWIPHelper[],1,MATCH(AT$4,CurWIPHelper[#Headers],0))),
         AG27-(INDEX(PlantAccounts[],MATCH($C27,PlantAccounts[Power Plan Plant Account '#],0),9))-(SUM($AO27:AS27))
    ))
)
)</f>
        <v>-31901.302294126494</v>
      </c>
      <c r="AU27" s="35">
        <f>IF(INDEX(CurWIPHelper[],1,MATCH(AU$4,CurWIPHelper[#Headers],0))=0,0,
     IF(AH27&gt;0,
        (IF(
             ((INDEX(PlantAccounts[],MATCH($C27,PlantAccounts[Power Plan Plant Account '#],0),7)/12)
                   *(AH27)
                   *(INDEX(CurWIPHelper[],1,MATCH(AU$4,CurWIPHelper[#Headers],0)))
                   +(INDEX(PlantAccounts[],MATCH($C27,PlantAccounts[Power Plan Plant Account '#],0),9))
                   +(SUM($AO27:AT27))
                    )&gt;AH27,
              IF((INDEX(PlantAccounts[],MATCH($C27,PlantAccounts[Power Plan Plant Account '#],0),7))=0,0,AH27-(INDEX(PlantAccounts[],MATCH($C27,PlantAccounts[Power Plan Plant Account '#],0),9))-SUM($AO27:AT27)),
             (INDEX(PlantAccounts[],MATCH($C27,PlantAccounts[Power Plan Plant Account '#],0),7)/12)*AH27*(INDEX(CurWIPHelper[],1,MATCH(AU$4,CurWIPHelper[#Headers],0))))
        ),
        IF(AH27=0,0,IF(
              ((INDEX(PlantAccounts[],MATCH($C27,PlantAccounts[Power Plan Plant Account '#],0),7)/12)
              *(AH27)
              *(INDEX(CurWIPHelper[],1,MATCH(AU$4,CurWIPHelper[#Headers],0)))
              +(INDEX(PlantAccounts[],MATCH($C27,PlantAccounts[Power Plan Plant Account '#],0),9))
              +(SUM($AO27:AT27))
              )&gt;AH27,
         (INDEX(PlantAccounts[],MATCH($C27,PlantAccounts[Power Plan Plant Account '#],0),7)/12)*AH27*(INDEX(CurWIPHelper[],1,MATCH(AU$4,CurWIPHelper[#Headers],0))),
         AH27-(INDEX(PlantAccounts[],MATCH($C27,PlantAccounts[Power Plan Plant Account '#],0),9))-(SUM($AO27:AT27))
    ))
)
)</f>
        <v>-31901.302294126494</v>
      </c>
      <c r="AV27" s="35">
        <f>IF(INDEX(CurWIPHelper[],1,MATCH(AV$4,CurWIPHelper[#Headers],0))=0,0,
     IF(AI27&gt;0,
        (IF(
             ((INDEX(PlantAccounts[],MATCH($C27,PlantAccounts[Power Plan Plant Account '#],0),7)/12)
                   *(AI27)
                   *(INDEX(CurWIPHelper[],1,MATCH(AV$4,CurWIPHelper[#Headers],0)))
                   +(INDEX(PlantAccounts[],MATCH($C27,PlantAccounts[Power Plan Plant Account '#],0),9))
                   +(SUM($AO27:AU27))
                    )&gt;AI27,
              IF((INDEX(PlantAccounts[],MATCH($C27,PlantAccounts[Power Plan Plant Account '#],0),7))=0,0,AI27-(INDEX(PlantAccounts[],MATCH($C27,PlantAccounts[Power Plan Plant Account '#],0),9))-SUM($AO27:AU27)),
             (INDEX(PlantAccounts[],MATCH($C27,PlantAccounts[Power Plan Plant Account '#],0),7)/12)*AI27*(INDEX(CurWIPHelper[],1,MATCH(AV$4,CurWIPHelper[#Headers],0))))
        ),
        IF(AI27=0,0,IF(
              ((INDEX(PlantAccounts[],MATCH($C27,PlantAccounts[Power Plan Plant Account '#],0),7)/12)
              *(AI27)
              *(INDEX(CurWIPHelper[],1,MATCH(AV$4,CurWIPHelper[#Headers],0)))
              +(INDEX(PlantAccounts[],MATCH($C27,PlantAccounts[Power Plan Plant Account '#],0),9))
              +(SUM($AO27:AU27))
              )&gt;AI27,
         (INDEX(PlantAccounts[],MATCH($C27,PlantAccounts[Power Plan Plant Account '#],0),7)/12)*AI27*(INDEX(CurWIPHelper[],1,MATCH(AV$4,CurWIPHelper[#Headers],0))),
         AI27-(INDEX(PlantAccounts[],MATCH($C27,PlantAccounts[Power Plan Plant Account '#],0),9))-(SUM($AO27:AU27))
    ))
)
)</f>
        <v>-31901.302294126494</v>
      </c>
      <c r="AW27" s="35">
        <f>IF(INDEX(CurWIPHelper[],1,MATCH(AW$4,CurWIPHelper[#Headers],0))=0,0,
     IF(AJ27&gt;0,
        (IF(
             ((INDEX(PlantAccounts[],MATCH($C27,PlantAccounts[Power Plan Plant Account '#],0),7)/12)
                   *(AJ27)
                   *(INDEX(CurWIPHelper[],1,MATCH(AW$4,CurWIPHelper[#Headers],0)))
                   +(INDEX(PlantAccounts[],MATCH($C27,PlantAccounts[Power Plan Plant Account '#],0),9))
                   +(SUM($AO27:AV27))
                    )&gt;AJ27,
              IF((INDEX(PlantAccounts[],MATCH($C27,PlantAccounts[Power Plan Plant Account '#],0),7))=0,0,AJ27-(INDEX(PlantAccounts[],MATCH($C27,PlantAccounts[Power Plan Plant Account '#],0),9))-SUM($AO27:AV27)),
             (INDEX(PlantAccounts[],MATCH($C27,PlantAccounts[Power Plan Plant Account '#],0),7)/12)*AJ27*(INDEX(CurWIPHelper[],1,MATCH(AW$4,CurWIPHelper[#Headers],0))))
        ),
        IF(AJ27=0,0,IF(
              ((INDEX(PlantAccounts[],MATCH($C27,PlantAccounts[Power Plan Plant Account '#],0),7)/12)
              *(AJ27)
              *(INDEX(CurWIPHelper[],1,MATCH(AW$4,CurWIPHelper[#Headers],0)))
              +(INDEX(PlantAccounts[],MATCH($C27,PlantAccounts[Power Plan Plant Account '#],0),9))
              +(SUM($AO27:AV27))
              )&gt;AJ27,
         (INDEX(PlantAccounts[],MATCH($C27,PlantAccounts[Power Plan Plant Account '#],0),7)/12)*AJ27*(INDEX(CurWIPHelper[],1,MATCH(AW$4,CurWIPHelper[#Headers],0))),
         AJ27-(INDEX(PlantAccounts[],MATCH($C27,PlantAccounts[Power Plan Plant Account '#],0),9))-(SUM($AO27:AV27))
    ))
)
)</f>
        <v>-31901.302294126494</v>
      </c>
      <c r="AX27" s="35">
        <f>IF(INDEX(CurWIPHelper[],1,MATCH(AX$4,CurWIPHelper[#Headers],0))=0,0,
     IF(AK27&gt;0,
        (IF(
             ((INDEX(PlantAccounts[],MATCH($C27,PlantAccounts[Power Plan Plant Account '#],0),7)/12)
                   *(AK27)
                   *(INDEX(CurWIPHelper[],1,MATCH(AX$4,CurWIPHelper[#Headers],0)))
                   +(INDEX(PlantAccounts[],MATCH($C27,PlantAccounts[Power Plan Plant Account '#],0),9))
                   +(SUM($AO27:AW27))
                    )&gt;AK27,
              IF((INDEX(PlantAccounts[],MATCH($C27,PlantAccounts[Power Plan Plant Account '#],0),7))=0,0,AK27-(INDEX(PlantAccounts[],MATCH($C27,PlantAccounts[Power Plan Plant Account '#],0),9))-SUM($AO27:AW27)),
             (INDEX(PlantAccounts[],MATCH($C27,PlantAccounts[Power Plan Plant Account '#],0),7)/12)*AK27*(INDEX(CurWIPHelper[],1,MATCH(AX$4,CurWIPHelper[#Headers],0))))
        ),
        IF(AK27=0,0,IF(
              ((INDEX(PlantAccounts[],MATCH($C27,PlantAccounts[Power Plan Plant Account '#],0),7)/12)
              *(AK27)
              *(INDEX(CurWIPHelper[],1,MATCH(AX$4,CurWIPHelper[#Headers],0)))
              +(INDEX(PlantAccounts[],MATCH($C27,PlantAccounts[Power Plan Plant Account '#],0),9))
              +(SUM($AO27:AW27))
              )&gt;AK27,
         (INDEX(PlantAccounts[],MATCH($C27,PlantAccounts[Power Plan Plant Account '#],0),7)/12)*AK27*(INDEX(CurWIPHelper[],1,MATCH(AX$4,CurWIPHelper[#Headers],0))),
         AK27-(INDEX(PlantAccounts[],MATCH($C27,PlantAccounts[Power Plan Plant Account '#],0),9))-(SUM($AO27:AW27))
    ))
)
)</f>
        <v>-31901.302294126494</v>
      </c>
      <c r="AY27" s="35">
        <f>IF(INDEX(CurWIPHelper[],1,MATCH(AY$4,CurWIPHelper[#Headers],0))=0,0,
     IF(AL27&gt;0,
        (IF(
             ((INDEX(PlantAccounts[],MATCH($C27,PlantAccounts[Power Plan Plant Account '#],0),7)/12)
                   *(AL27)
                   *(INDEX(CurWIPHelper[],1,MATCH(AY$4,CurWIPHelper[#Headers],0)))
                   +(INDEX(PlantAccounts[],MATCH($C27,PlantAccounts[Power Plan Plant Account '#],0),9))
                   +(SUM($AO27:AX27))
                    )&gt;AL27,
              IF((INDEX(PlantAccounts[],MATCH($C27,PlantAccounts[Power Plan Plant Account '#],0),7))=0,0,AL27-(INDEX(PlantAccounts[],MATCH($C27,PlantAccounts[Power Plan Plant Account '#],0),9))-SUM($AO27:AX27)),
             (INDEX(PlantAccounts[],MATCH($C27,PlantAccounts[Power Plan Plant Account '#],0),7)/12)*AL27*(INDEX(CurWIPHelper[],1,MATCH(AY$4,CurWIPHelper[#Headers],0))))
        ),
        IF(AL27=0,0,IF(
              ((INDEX(PlantAccounts[],MATCH($C27,PlantAccounts[Power Plan Plant Account '#],0),7)/12)
              *(AL27)
              *(INDEX(CurWIPHelper[],1,MATCH(AY$4,CurWIPHelper[#Headers],0)))
              +(INDEX(PlantAccounts[],MATCH($C27,PlantAccounts[Power Plan Plant Account '#],0),9))
              +(SUM($AO27:AX27))
              )&gt;AL27,
         (INDEX(PlantAccounts[],MATCH($C27,PlantAccounts[Power Plan Plant Account '#],0),7)/12)*AL27*(INDEX(CurWIPHelper[],1,MATCH(AY$4,CurWIPHelper[#Headers],0))),
         AL27-(INDEX(PlantAccounts[],MATCH($C27,PlantAccounts[Power Plan Plant Account '#],0),9))-(SUM($AO27:AX27))
    ))
)
)</f>
        <v>-31901.302294126494</v>
      </c>
      <c r="AZ27" s="35">
        <f>IF(INDEX(CurWIPHelper[],1,MATCH(AZ$4,CurWIPHelper[#Headers],0))=0,0,
     IF(AM27&gt;0,
        (IF(
             ((INDEX(PlantAccounts[],MATCH($C27,PlantAccounts[Power Plan Plant Account '#],0),7)/12)
                   *(AM27)
                   *(INDEX(CurWIPHelper[],1,MATCH(AZ$4,CurWIPHelper[#Headers],0)))
                   +(INDEX(PlantAccounts[],MATCH($C27,PlantAccounts[Power Plan Plant Account '#],0),9))
                   +(SUM($AO27:AY27))
                    )&gt;AM27,
              IF((INDEX(PlantAccounts[],MATCH($C27,PlantAccounts[Power Plan Plant Account '#],0),7))=0,0,AM27-(INDEX(PlantAccounts[],MATCH($C27,PlantAccounts[Power Plan Plant Account '#],0),9))-SUM($AO27:AY27)),
             (INDEX(PlantAccounts[],MATCH($C27,PlantAccounts[Power Plan Plant Account '#],0),7)/12)*AM27*(INDEX(CurWIPHelper[],1,MATCH(AZ$4,CurWIPHelper[#Headers],0))))
        ),
        IF(AM27=0,0,IF(
              ((INDEX(PlantAccounts[],MATCH($C27,PlantAccounts[Power Plan Plant Account '#],0),7)/12)
              *(AM27)
              *(INDEX(CurWIPHelper[],1,MATCH(AZ$4,CurWIPHelper[#Headers],0)))
              +(INDEX(PlantAccounts[],MATCH($C27,PlantAccounts[Power Plan Plant Account '#],0),9))
              +(SUM($AO27:AY27))
              )&gt;AM27,
         (INDEX(PlantAccounts[],MATCH($C27,PlantAccounts[Power Plan Plant Account '#],0),7)/12)*AM27*(INDEX(CurWIPHelper[],1,MATCH(AZ$4,CurWIPHelper[#Headers],0))),
         AM27-(INDEX(PlantAccounts[],MATCH($C27,PlantAccounts[Power Plan Plant Account '#],0),9))-(SUM($AO27:AY27))
    ))
)
)</f>
        <v>-31901.302294126494</v>
      </c>
      <c r="BA27" s="59">
        <f t="shared" si="2"/>
        <v>-382815.62752951781</v>
      </c>
      <c r="BC27" s="59">
        <f>INDEX(CurCloseProf[],MATCH(PlantAccountsQuery[[#This Row],[Reg/Unreg]],CurCloseProf[R/NR],0),MATCH(BC$9,CurCloseProf[#Headers],0))*($J27)</f>
        <v>0</v>
      </c>
      <c r="BD27" s="59">
        <f>INDEX(CurCloseProf[],MATCH(PlantAccountsQuery[[#This Row],[Reg/Unreg]],CurCloseProf[R/NR],0),MATCH(BD$9,CurCloseProf[#Headers],0))*($J27)</f>
        <v>0</v>
      </c>
      <c r="BE27" s="59">
        <f>INDEX(CurCloseProf[],MATCH(PlantAccountsQuery[[#This Row],[Reg/Unreg]],CurCloseProf[R/NR],0),MATCH(BE$9,CurCloseProf[#Headers],0))*($J27)</f>
        <v>0</v>
      </c>
      <c r="BF27" s="59">
        <f>INDEX(CurCloseProf[],MATCH(PlantAccountsQuery[[#This Row],[Reg/Unreg]],CurCloseProf[R/NR],0),MATCH(BF$9,CurCloseProf[#Headers],0))*($J27)</f>
        <v>0</v>
      </c>
      <c r="BG27" s="59">
        <f>INDEX(CurCloseProf[],MATCH(PlantAccountsQuery[[#This Row],[Reg/Unreg]],CurCloseProf[R/NR],0),MATCH(BG$9,CurCloseProf[#Headers],0))*($J27)</f>
        <v>0</v>
      </c>
      <c r="BH27" s="59">
        <f>INDEX(CurCloseProf[],MATCH(PlantAccountsQuery[[#This Row],[Reg/Unreg]],CurCloseProf[R/NR],0),MATCH(BH$9,CurCloseProf[#Headers],0))*($J27)</f>
        <v>0</v>
      </c>
      <c r="BI27" s="59">
        <f>INDEX(CurCloseProf[],MATCH(PlantAccountsQuery[[#This Row],[Reg/Unreg]],CurCloseProf[R/NR],0),MATCH(BI$9,CurCloseProf[#Headers],0))*($J27)</f>
        <v>0</v>
      </c>
      <c r="BJ27" s="59">
        <f>INDEX(CurCloseProf[],MATCH(PlantAccountsQuery[[#This Row],[Reg/Unreg]],CurCloseProf[R/NR],0),MATCH(BJ$9,CurCloseProf[#Headers],0))*($J27)</f>
        <v>0</v>
      </c>
      <c r="BK27" s="59">
        <f>INDEX(CurCloseProf[],MATCH(PlantAccountsQuery[[#This Row],[Reg/Unreg]],CurCloseProf[R/NR],0),MATCH(BK$9,CurCloseProf[#Headers],0))*($J27)</f>
        <v>0</v>
      </c>
      <c r="BL27" s="59">
        <f>INDEX(CurCloseProf[],MATCH(PlantAccountsQuery[[#This Row],[Reg/Unreg]],CurCloseProf[R/NR],0),MATCH(BL$9,CurCloseProf[#Headers],0))*($J27)</f>
        <v>0</v>
      </c>
      <c r="BM27" s="59">
        <f>INDEX(CurCloseProf[],MATCH(PlantAccountsQuery[[#This Row],[Reg/Unreg]],CurCloseProf[R/NR],0),MATCH(BM$9,CurCloseProf[#Headers],0))*($J27)</f>
        <v>0</v>
      </c>
      <c r="BN27" s="59">
        <f>INDEX(CurCloseProf[],MATCH(PlantAccountsQuery[[#This Row],[Reg/Unreg]],CurCloseProf[R/NR],0),MATCH(BN$9,CurCloseProf[#Headers],0))*($J27)</f>
        <v>0</v>
      </c>
      <c r="BP27" s="59">
        <f>IF(INDEX(CurWIPHelper[],1,MATCH(AO$4,$BP$9:$CA$9,0))=0,0,$BC27)</f>
        <v>0</v>
      </c>
      <c r="BQ27" s="59">
        <f>IF(INDEX(CurWIPHelper[],1,MATCH(AP$4,$BP$9:$CA$9,0))=0,0,(SUM($BC27:BD27)))</f>
        <v>0</v>
      </c>
      <c r="BR27" s="59">
        <f>IF(INDEX(CurWIPHelper[],1,MATCH(AQ$4,$BP$9:$CA$9,0))=0,0,(SUM($BC27:BE27)))</f>
        <v>0</v>
      </c>
      <c r="BS27" s="59">
        <f>IF(INDEX(CurWIPHelper[],1,MATCH(AR$4,$BP$9:$CA$9,0))=0,0,(SUM($BC27:BF27)))</f>
        <v>0</v>
      </c>
      <c r="BT27" s="59">
        <f>IF(INDEX(CurWIPHelper[],1,MATCH(AS$4,$BP$9:$CA$9,0))=0,0,(SUM($BC27:BG27)))</f>
        <v>0</v>
      </c>
      <c r="BU27" s="59">
        <f>IF(INDEX(CurWIPHelper[],1,MATCH(AT$4,$BP$9:$CA$9,0))=0,0,(SUM($BC27:BH27)))</f>
        <v>0</v>
      </c>
      <c r="BV27" s="59">
        <f>IF(INDEX(CurWIPHelper[],1,MATCH(AU$4,$BP$9:$CA$9,0))=0,0,(SUM($BC27:BI27)))</f>
        <v>0</v>
      </c>
      <c r="BW27" s="59">
        <f>IF(INDEX(CurWIPHelper[],1,MATCH(AV$4,$BP$9:$CA$9,0))=0,0,(SUM($BC27:BJ27)))</f>
        <v>0</v>
      </c>
      <c r="BX27" s="59">
        <f>IF(INDEX(CurWIPHelper[],1,MATCH(AW$4,$BP$9:$CA$9,0))=0,0,(SUM($BC27:BK27)))</f>
        <v>0</v>
      </c>
      <c r="BY27" s="59">
        <f>IF(INDEX(CurWIPHelper[],1,MATCH(AX$4,$BP$9:$CA$9,0))=0,0,(SUM($BC27:BL27)))</f>
        <v>0</v>
      </c>
      <c r="BZ27" s="59">
        <f>IF(INDEX(CurWIPHelper[],1,MATCH(AY$4,$BP$9:$CA$9,0))=0,0,(SUM($BC27:BM27)))</f>
        <v>0</v>
      </c>
      <c r="CA27" s="59">
        <f>IF(INDEX(CurWIPHelper[],1,MATCH(AZ$4,$BP$9:$CA$9,0))=0,0,(SUM($BC27:BN27)))</f>
        <v>0</v>
      </c>
      <c r="CC27" s="59">
        <f>((((INDEX(PlantAccounts[],MATCH($C27,PlantAccounts[Power Plan Plant Account '#],0),8)+(INDEX(PlantAccounts[],MATCH($C27,PlantAccounts[Power Plan Plant Account '#],0),8)+INDEX(PlantAccounts[],MATCH($C27,PlantAccounts[Power Plan Plant Account '#],0),16)+INDEX(PlantAccounts[],MATCH($C27,PlantAccounts[Power Plan Plant Account '#],0),17)))/2))/12)*(INDEX(CurWIPHelper[],1,MATCH(AO$4,CurWIPHelper[#Headers],0)))*(INDEX(PlantAccounts[],MATCH($C27,PlantAccounts[Power Plan Plant Account '#],0),7))</f>
        <v>-31901.30229412649</v>
      </c>
      <c r="CD27" s="59">
        <f>((((INDEX(PlantAccounts[],MATCH($C27,PlantAccounts[Power Plan Plant Account '#],0),8)+(INDEX(PlantAccounts[],MATCH($C27,PlantAccounts[Power Plan Plant Account '#],0),8)+INDEX(PlantAccounts[],MATCH($C27,PlantAccounts[Power Plan Plant Account '#],0),16)+INDEX(PlantAccounts[],MATCH($C27,PlantAccounts[Power Plan Plant Account '#],0),17)))/2))/12)*(INDEX(CurWIPHelper[],1,MATCH(AP$4,CurWIPHelper[#Headers],0)))*(INDEX(PlantAccounts[],MATCH($C27,PlantAccounts[Power Plan Plant Account '#],0),7))</f>
        <v>-31901.30229412649</v>
      </c>
      <c r="CE27" s="59">
        <f>((((INDEX(PlantAccounts[],MATCH($C27,PlantAccounts[Power Plan Plant Account '#],0),8)+(INDEX(PlantAccounts[],MATCH($C27,PlantAccounts[Power Plan Plant Account '#],0),8)+INDEX(PlantAccounts[],MATCH($C27,PlantAccounts[Power Plan Plant Account '#],0),16)+INDEX(PlantAccounts[],MATCH($C27,PlantAccounts[Power Plan Plant Account '#],0),17)))/2))/12)*(INDEX(CurWIPHelper[],1,MATCH(AQ$4,CurWIPHelper[#Headers],0)))*(INDEX(PlantAccounts[],MATCH($C27,PlantAccounts[Power Plan Plant Account '#],0),7))</f>
        <v>-31901.30229412649</v>
      </c>
      <c r="CF27" s="59">
        <f>((((INDEX(PlantAccounts[],MATCH($C27,PlantAccounts[Power Plan Plant Account '#],0),8)+(INDEX(PlantAccounts[],MATCH($C27,PlantAccounts[Power Plan Plant Account '#],0),8)+INDEX(PlantAccounts[],MATCH($C27,PlantAccounts[Power Plan Plant Account '#],0),16)+INDEX(PlantAccounts[],MATCH($C27,PlantAccounts[Power Plan Plant Account '#],0),17)))/2))/12)*(INDEX(CurWIPHelper[],1,MATCH(AR$4,CurWIPHelper[#Headers],0)))*(INDEX(PlantAccounts[],MATCH($C27,PlantAccounts[Power Plan Plant Account '#],0),7))</f>
        <v>-31901.30229412649</v>
      </c>
      <c r="CG27" s="59">
        <f>((((INDEX(PlantAccounts[],MATCH($C27,PlantAccounts[Power Plan Plant Account '#],0),8)+(INDEX(PlantAccounts[],MATCH($C27,PlantAccounts[Power Plan Plant Account '#],0),8)+INDEX(PlantAccounts[],MATCH($C27,PlantAccounts[Power Plan Plant Account '#],0),16)+INDEX(PlantAccounts[],MATCH($C27,PlantAccounts[Power Plan Plant Account '#],0),17)))/2))/12)*(INDEX(CurWIPHelper[],1,MATCH(AS$4,CurWIPHelper[#Headers],0)))*(INDEX(PlantAccounts[],MATCH($C27,PlantAccounts[Power Plan Plant Account '#],0),7))</f>
        <v>-31901.30229412649</v>
      </c>
      <c r="CH27" s="59">
        <f>((((INDEX(PlantAccounts[],MATCH($C27,PlantAccounts[Power Plan Plant Account '#],0),8)+(INDEX(PlantAccounts[],MATCH($C27,PlantAccounts[Power Plan Plant Account '#],0),8)+INDEX(PlantAccounts[],MATCH($C27,PlantAccounts[Power Plan Plant Account '#],0),16)+INDEX(PlantAccounts[],MATCH($C27,PlantAccounts[Power Plan Plant Account '#],0),17)))/2))/12)*(INDEX(CurWIPHelper[],1,MATCH(AT$4,CurWIPHelper[#Headers],0)))*(INDEX(PlantAccounts[],MATCH($C27,PlantAccounts[Power Plan Plant Account '#],0),7))</f>
        <v>-31901.30229412649</v>
      </c>
      <c r="CI27" s="59">
        <f>((((INDEX(PlantAccounts[],MATCH($C27,PlantAccounts[Power Plan Plant Account '#],0),8)+(INDEX(PlantAccounts[],MATCH($C27,PlantAccounts[Power Plan Plant Account '#],0),8)+INDEX(PlantAccounts[],MATCH($C27,PlantAccounts[Power Plan Plant Account '#],0),16)+INDEX(PlantAccounts[],MATCH($C27,PlantAccounts[Power Plan Plant Account '#],0),17)))/2))/12)*(INDEX(CurWIPHelper[],1,MATCH(AU$4,CurWIPHelper[#Headers],0)))*(INDEX(PlantAccounts[],MATCH($C27,PlantAccounts[Power Plan Plant Account '#],0),7))</f>
        <v>-31901.30229412649</v>
      </c>
      <c r="CJ27" s="59">
        <f>((((INDEX(PlantAccounts[],MATCH($C27,PlantAccounts[Power Plan Plant Account '#],0),8)+(INDEX(PlantAccounts[],MATCH($C27,PlantAccounts[Power Plan Plant Account '#],0),8)+INDEX(PlantAccounts[],MATCH($C27,PlantAccounts[Power Plan Plant Account '#],0),16)+INDEX(PlantAccounts[],MATCH($C27,PlantAccounts[Power Plan Plant Account '#],0),17)))/2))/12)*(INDEX(CurWIPHelper[],1,MATCH(AV$4,CurWIPHelper[#Headers],0)))*(INDEX(PlantAccounts[],MATCH($C27,PlantAccounts[Power Plan Plant Account '#],0),7))</f>
        <v>-31901.30229412649</v>
      </c>
      <c r="CK27" s="59">
        <f>((((INDEX(PlantAccounts[],MATCH($C27,PlantAccounts[Power Plan Plant Account '#],0),8)+(INDEX(PlantAccounts[],MATCH($C27,PlantAccounts[Power Plan Plant Account '#],0),8)+INDEX(PlantAccounts[],MATCH($C27,PlantAccounts[Power Plan Plant Account '#],0),16)+INDEX(PlantAccounts[],MATCH($C27,PlantAccounts[Power Plan Plant Account '#],0),17)))/2))/12)*(INDEX(CurWIPHelper[],1,MATCH(AW$4,CurWIPHelper[#Headers],0)))*(INDEX(PlantAccounts[],MATCH($C27,PlantAccounts[Power Plan Plant Account '#],0),7))</f>
        <v>-31901.30229412649</v>
      </c>
      <c r="CL27" s="59">
        <f>((((INDEX(PlantAccounts[],MATCH($C27,PlantAccounts[Power Plan Plant Account '#],0),8)+(INDEX(PlantAccounts[],MATCH($C27,PlantAccounts[Power Plan Plant Account '#],0),8)+INDEX(PlantAccounts[],MATCH($C27,PlantAccounts[Power Plan Plant Account '#],0),16)+INDEX(PlantAccounts[],MATCH($C27,PlantAccounts[Power Plan Plant Account '#],0),17)))/2))/12)*(INDEX(CurWIPHelper[],1,MATCH(AX$4,CurWIPHelper[#Headers],0)))*(INDEX(PlantAccounts[],MATCH($C27,PlantAccounts[Power Plan Plant Account '#],0),7))</f>
        <v>-31901.30229412649</v>
      </c>
      <c r="CM27" s="59">
        <f>((((INDEX(PlantAccounts[],MATCH($C27,PlantAccounts[Power Plan Plant Account '#],0),8)+(INDEX(PlantAccounts[],MATCH($C27,PlantAccounts[Power Plan Plant Account '#],0),8)+INDEX(PlantAccounts[],MATCH($C27,PlantAccounts[Power Plan Plant Account '#],0),16)+INDEX(PlantAccounts[],MATCH($C27,PlantAccounts[Power Plan Plant Account '#],0),17)))/2))/12)*(INDEX(CurWIPHelper[],1,MATCH(AY$4,CurWIPHelper[#Headers],0)))*(INDEX(PlantAccounts[],MATCH($C27,PlantAccounts[Power Plan Plant Account '#],0),7))</f>
        <v>-31901.30229412649</v>
      </c>
      <c r="CN27" s="59">
        <f>((((INDEX(PlantAccounts[],MATCH($C27,PlantAccounts[Power Plan Plant Account '#],0),8)+(INDEX(PlantAccounts[],MATCH($C27,PlantAccounts[Power Plan Plant Account '#],0),8)+INDEX(PlantAccounts[],MATCH($C27,PlantAccounts[Power Plan Plant Account '#],0),16)+INDEX(PlantAccounts[],MATCH($C27,PlantAccounts[Power Plan Plant Account '#],0),17)))/2))/12)*(INDEX(CurWIPHelper[],1,MATCH(AZ$4,CurWIPHelper[#Headers],0)))*(INDEX(PlantAccounts[],MATCH($C27,PlantAccounts[Power Plan Plant Account '#],0),7))</f>
        <v>-31901.30229412649</v>
      </c>
      <c r="CO27" s="59">
        <f t="shared" si="3"/>
        <v>-382815.62752951781</v>
      </c>
      <c r="CQ27" s="59">
        <f>INDEX(PlantAccounts[],MATCH($C27,PlantAccounts[Power Plan Plant Account '#],0),12)*(INDEX(CurWIPHelper[],1,MATCH(AO$4,CurWIPHelper[#Headers],0)))*(INDEX(PlantAccounts[],MATCH($C27,PlantAccounts[Power Plan Plant Account '#],0),7)/12)*0.5</f>
        <v>0</v>
      </c>
      <c r="CR27" s="59">
        <f>INDEX(PlantAccounts[],MATCH($C27,PlantAccounts[Power Plan Plant Account '#],0),12)*(INDEX(CurWIPHelper[],1,MATCH(AP$4,CurWIPHelper[#Headers],0)))*(INDEX(PlantAccounts[],MATCH($C27,PlantAccounts[Power Plan Plant Account '#],0),7)/12)*0.5</f>
        <v>0</v>
      </c>
      <c r="CS27" s="59">
        <f>INDEX(PlantAccounts[],MATCH($C27,PlantAccounts[Power Plan Plant Account '#],0),12)*(INDEX(CurWIPHelper[],1,MATCH(AQ$4,CurWIPHelper[#Headers],0)))*(INDEX(PlantAccounts[],MATCH($C27,PlantAccounts[Power Plan Plant Account '#],0),7)/12)*0.5</f>
        <v>0</v>
      </c>
      <c r="CT27" s="59">
        <f>INDEX(PlantAccounts[],MATCH($C27,PlantAccounts[Power Plan Plant Account '#],0),12)*(INDEX(CurWIPHelper[],1,MATCH(AR$4,CurWIPHelper[#Headers],0)))*(INDEX(PlantAccounts[],MATCH($C27,PlantAccounts[Power Plan Plant Account '#],0),7)/12)*0.5</f>
        <v>0</v>
      </c>
      <c r="CU27" s="59">
        <f>INDEX(PlantAccounts[],MATCH($C27,PlantAccounts[Power Plan Plant Account '#],0),12)*(INDEX(CurWIPHelper[],1,MATCH(AS$4,CurWIPHelper[#Headers],0)))*(INDEX(PlantAccounts[],MATCH($C27,PlantAccounts[Power Plan Plant Account '#],0),7)/12)*0.5</f>
        <v>0</v>
      </c>
      <c r="CV27" s="59">
        <f>INDEX(PlantAccounts[],MATCH($C27,PlantAccounts[Power Plan Plant Account '#],0),12)*(INDEX(CurWIPHelper[],1,MATCH(AT$4,CurWIPHelper[#Headers],0)))*(INDEX(PlantAccounts[],MATCH($C27,PlantAccounts[Power Plan Plant Account '#],0),7)/12)*0.5</f>
        <v>0</v>
      </c>
      <c r="CW27" s="59">
        <f>INDEX(PlantAccounts[],MATCH($C27,PlantAccounts[Power Plan Plant Account '#],0),12)*(INDEX(CurWIPHelper[],1,MATCH(AU$4,CurWIPHelper[#Headers],0)))*(INDEX(PlantAccounts[],MATCH($C27,PlantAccounts[Power Plan Plant Account '#],0),7)/12)*0.5</f>
        <v>0</v>
      </c>
      <c r="CX27" s="59">
        <f>INDEX(PlantAccounts[],MATCH($C27,PlantAccounts[Power Plan Plant Account '#],0),12)*(INDEX(CurWIPHelper[],1,MATCH(AV$4,CurWIPHelper[#Headers],0)))*(INDEX(PlantAccounts[],MATCH($C27,PlantAccounts[Power Plan Plant Account '#],0),7)/12)*0.5</f>
        <v>0</v>
      </c>
      <c r="CY27" s="59">
        <f>INDEX(PlantAccounts[],MATCH($C27,PlantAccounts[Power Plan Plant Account '#],0),12)*(INDEX(CurWIPHelper[],1,MATCH(AW$4,CurWIPHelper[#Headers],0)))*(INDEX(PlantAccounts[],MATCH($C27,PlantAccounts[Power Plan Plant Account '#],0),7)/12)*0.5</f>
        <v>0</v>
      </c>
      <c r="CZ27" s="59">
        <f>INDEX(PlantAccounts[],MATCH($C27,PlantAccounts[Power Plan Plant Account '#],0),12)*(INDEX(CurWIPHelper[],1,MATCH(AX$4,CurWIPHelper[#Headers],0)))*(INDEX(PlantAccounts[],MATCH($C27,PlantAccounts[Power Plan Plant Account '#],0),7)/12)*0.5</f>
        <v>0</v>
      </c>
      <c r="DA27" s="59">
        <f>INDEX(PlantAccounts[],MATCH($C27,PlantAccounts[Power Plan Plant Account '#],0),12)*(INDEX(CurWIPHelper[],1,MATCH(AY$4,CurWIPHelper[#Headers],0)))*(INDEX(PlantAccounts[],MATCH($C27,PlantAccounts[Power Plan Plant Account '#],0),7)/12)*0.5</f>
        <v>0</v>
      </c>
      <c r="DB27" s="59">
        <f>INDEX(PlantAccounts[],MATCH($C27,PlantAccounts[Power Plan Plant Account '#],0),12)*(INDEX(CurWIPHelper[],1,MATCH(AZ$4,CurWIPHelper[#Headers],0)))*(INDEX(PlantAccounts[],MATCH($C27,PlantAccounts[Power Plan Plant Account '#],0),7)/12)*0.5</f>
        <v>0</v>
      </c>
      <c r="DC27" s="59">
        <f t="shared" si="4"/>
        <v>0</v>
      </c>
      <c r="DE27" s="59">
        <f t="shared" si="5"/>
        <v>-382815.62752951781</v>
      </c>
    </row>
    <row r="28" spans="1:109">
      <c r="A28" t="s">
        <v>58</v>
      </c>
      <c r="B28" t="s">
        <v>77</v>
      </c>
      <c r="C28">
        <v>45800</v>
      </c>
      <c r="D28">
        <v>45800</v>
      </c>
      <c r="E28" s="130"/>
      <c r="F28" s="113">
        <f>INDEX(PlantAccounts[],MATCH($C28,PlantAccounts[Power Plan Plant Account '#],0),8)</f>
        <v>37138294.850000001</v>
      </c>
      <c r="G28" s="7">
        <f>INDEX(PlantAccounts[],MATCH($C28,PlantAccounts[Power Plan Plant Account '#],0),14)</f>
        <v>0</v>
      </c>
      <c r="H28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28" s="7"/>
      <c r="J28" s="7">
        <f t="shared" si="0"/>
        <v>0</v>
      </c>
      <c r="K28" s="7">
        <v>-118945.07</v>
      </c>
      <c r="L28" s="7">
        <f>INDEX(PlantAccounts[],MATCH($C28,PlantAccounts[Power Plan Plant Account '#],0),11)</f>
        <v>0</v>
      </c>
      <c r="M28" s="7">
        <f t="shared" si="1"/>
        <v>-118945.07</v>
      </c>
      <c r="O28" s="35">
        <f>INDEX(CurCloseProf[],MATCH(PlantAccountsQuery[[#This Row],[Reg/Unreg]],CurCloseProf[R/NR],0),MATCH(O$9,CurCloseProf[#Headers],0))*($J28+$M28)</f>
        <v>-4796.7493692222442</v>
      </c>
      <c r="P28" s="35">
        <f>INDEX(CurCloseProf[],MATCH(PlantAccountsQuery[[#This Row],[Reg/Unreg]],CurCloseProf[R/NR],0),MATCH(P$9,CurCloseProf[#Headers],0))*($J28+$M28)</f>
        <v>-3782.6449488863718</v>
      </c>
      <c r="Q28" s="35">
        <f>INDEX(CurCloseProf[],MATCH(PlantAccountsQuery[[#This Row],[Reg/Unreg]],CurCloseProf[R/NR],0),MATCH(Q$9,CurCloseProf[#Headers],0))*($J28+$M28)</f>
        <v>-5132.5678424867765</v>
      </c>
      <c r="R28" s="35">
        <f>INDEX(CurCloseProf[],MATCH(PlantAccountsQuery[[#This Row],[Reg/Unreg]],CurCloseProf[R/NR],0),MATCH(R$9,CurCloseProf[#Headers],0))*($J28+$M28)</f>
        <v>-1411.3842424937388</v>
      </c>
      <c r="S28" s="35">
        <f>INDEX(CurCloseProf[],MATCH(PlantAccountsQuery[[#This Row],[Reg/Unreg]],CurCloseProf[R/NR],0),MATCH(S$9,CurCloseProf[#Headers],0))*($J28+$M28)</f>
        <v>-4122.8196482639478</v>
      </c>
      <c r="T28" s="35">
        <f>INDEX(CurCloseProf[],MATCH(PlantAccountsQuery[[#This Row],[Reg/Unreg]],CurCloseProf[R/NR],0),MATCH(T$9,CurCloseProf[#Headers],0))*($J28+$M28)</f>
        <v>-7170.9212264655862</v>
      </c>
      <c r="U28" s="35">
        <f>INDEX(CurCloseProf[],MATCH(PlantAccountsQuery[[#This Row],[Reg/Unreg]],CurCloseProf[R/NR],0),MATCH(U$9,CurCloseProf[#Headers],0))*($J28+$M28)</f>
        <v>-5998.8745568735621</v>
      </c>
      <c r="V28" s="35">
        <f>INDEX(CurCloseProf[],MATCH(PlantAccountsQuery[[#This Row],[Reg/Unreg]],CurCloseProf[R/NR],0),MATCH(V$9,CurCloseProf[#Headers],0))*($J28+$M28)</f>
        <v>-3463.7272316470958</v>
      </c>
      <c r="W28" s="35">
        <f>INDEX(CurCloseProf[],MATCH(PlantAccountsQuery[[#This Row],[Reg/Unreg]],CurCloseProf[R/NR],0),MATCH(W$9,CurCloseProf[#Headers],0))*($J28+$M28)</f>
        <v>-7252.8851846041134</v>
      </c>
      <c r="X28" s="35">
        <f>INDEX(CurCloseProf[],MATCH(PlantAccountsQuery[[#This Row],[Reg/Unreg]],CurCloseProf[R/NR],0),MATCH(X$9,CurCloseProf[#Headers],0))*($J28+$M28)</f>
        <v>-14606.675793011022</v>
      </c>
      <c r="Y28" s="35">
        <f>INDEX(CurCloseProf[],MATCH(PlantAccountsQuery[[#This Row],[Reg/Unreg]],CurCloseProf[R/NR],0),MATCH(Y$9,CurCloseProf[#Headers],0))*($J28+$M28)</f>
        <v>-12966.462591802579</v>
      </c>
      <c r="Z28" s="35">
        <f>INDEX(CurCloseProf[],MATCH(PlantAccountsQuery[[#This Row],[Reg/Unreg]],CurCloseProf[R/NR],0),MATCH(Z$9,CurCloseProf[#Headers],0))*($J28+$M28)</f>
        <v>-48239.357364242969</v>
      </c>
      <c r="AB28" s="59">
        <f>IF(INDEX(CurWIPHelper[],1,MATCH(AO$4,$AB$9:$AM$9,0))=0,0,($F28+$O28))</f>
        <v>37133498.100630783</v>
      </c>
      <c r="AC28" s="59">
        <f>IF(INDEX(CurWIPHelper[],1,MATCH(AP$4,$AB$9:$AM$9,0))=0,0,($F28+SUM($O28:P28)))</f>
        <v>37129715.45568189</v>
      </c>
      <c r="AD28" s="59">
        <f>IF(INDEX(CurWIPHelper[],1,MATCH(AQ$4,$AB$9:$AM$9,0))=0,0,($F28+SUM($O28:Q28)))</f>
        <v>37124582.887839407</v>
      </c>
      <c r="AE28" s="59">
        <f>IF(INDEX(CurWIPHelper[],1,MATCH(AR$4,$AB$9:$AM$9,0))=0,0,($F28+SUM($O28:R28)))</f>
        <v>37123171.503596909</v>
      </c>
      <c r="AF28" s="59">
        <f>IF(INDEX(CurWIPHelper[],1,MATCH(AS$4,$AB$9:$AM$9,0))=0,0,($F28+SUM($O28:S28)))</f>
        <v>37119048.683948651</v>
      </c>
      <c r="AG28" s="59">
        <f>IF(INDEX(CurWIPHelper[],1,MATCH(AT$4,$AB$9:$AM$9,0))=0,0,($F28+SUM($O28:T28)))</f>
        <v>37111877.762722179</v>
      </c>
      <c r="AH28" s="59">
        <f>IF(INDEX(CurWIPHelper[],1,MATCH(AU$4,$AB$9:$AM$9,0))=0,0,($F28+SUM($O28:U28)))</f>
        <v>37105878.88816531</v>
      </c>
      <c r="AI28" s="59">
        <f>IF(INDEX(CurWIPHelper[],1,MATCH(AV$4,$AB$9:$AM$9,0))=0,0,($F28+SUM($O28:V28)))</f>
        <v>37102415.160933658</v>
      </c>
      <c r="AJ28" s="59">
        <f>IF(INDEX(CurWIPHelper[],1,MATCH(AW$4,$AB$9:$AM$9,0))=0,0,($F28+SUM($O28:W28)))</f>
        <v>37095162.275749058</v>
      </c>
      <c r="AK28" s="59">
        <f>IF(INDEX(CurWIPHelper[],1,MATCH(AX$4,$AB$9:$AM$9,0))=0,0,($F28+SUM($O28:X28)))</f>
        <v>37080555.599956051</v>
      </c>
      <c r="AL28" s="59">
        <f>IF(INDEX(CurWIPHelper[],1,MATCH(AY$4,$AB$9:$AM$9,0))=0,0,($F28+SUM($O28:Y28)))</f>
        <v>37067589.137364246</v>
      </c>
      <c r="AM28" s="59">
        <f>IF(INDEX(CurWIPHelper[],1,MATCH(AZ$4,$AB$9:$AM$9,0))=0,0,($F28+SUM($O28:Z28)))</f>
        <v>37019349.780000001</v>
      </c>
      <c r="AO28" s="35">
        <f>IF(INDEX(CurWIPHelper[],1,MATCH(AO$4,CurWIPHelper[#Headers],0))=0,0,
     IF(AB28&gt;0,
        (IF(
             ((INDEX(PlantAccounts[],MATCH($C28,PlantAccounts[Power Plan Plant Account '#],0),7)/12)
                   *(AB28)
                   *(INDEX(CurWIPHelper[],1,MATCH(AO$4,CurWIPHelper[#Headers],0)))
                   +(INDEX(PlantAccounts[],MATCH($C28,PlantAccounts[Power Plan Plant Account '#],0),9))
                   )&gt;AB28,
              IF((INDEX(PlantAccounts[],MATCH($C28,PlantAccounts[Power Plan Plant Account '#],0),7))=0,0,AB28-(INDEX(PlantAccounts[],MATCH($C28,PlantAccounts[Power Plan Plant Account '#],0),9))),
             (INDEX(PlantAccounts[],MATCH($C28,PlantAccounts[Power Plan Plant Account '#],0),7)/12)*AB28*(INDEX(CurWIPHelper[],1,MATCH(AO$4,CurWIPHelper[#Headers],0))))
        ),
          IF(AB28=0,0,IF(
              ((INDEX(PlantAccounts[],MATCH($C28,PlantAccounts[Power Plan Plant Account '#],0),7)/12)
              *(AB28)
              *(INDEX(CurWIPHelper[],1,MATCH(AO$4,CurWIPHelper[#Headers],0)))
              +(INDEX(PlantAccounts[],MATCH($C28,PlantAccounts[Power Plan Plant Account '#],0),9))
              )&gt;AB28,
         (INDEX(PlantAccounts[],MATCH($C28,PlantAccounts[Power Plan Plant Account '#],0),7)/12)*AB28*(INDEX(CurWIPHelper[],1,MATCH(AO$4,CurWIPHelper[#Headers],0))),
         AB28-(INDEX(PlantAccounts[],MATCH($C28,PlantAccounts[Power Plan Plant Account '#],0),9))
    ))
)
)</f>
        <v>0</v>
      </c>
      <c r="AP28" s="35">
        <f>IF(INDEX(CurWIPHelper[],1,MATCH(AP$4,CurWIPHelper[#Headers],0))=0,0,
     IF(AC28&gt;0,
        (IF(
             ((INDEX(PlantAccounts[],MATCH($C28,PlantAccounts[Power Plan Plant Account '#],0),7)/12)
                   *(AC28)
                   *(INDEX(CurWIPHelper[],1,MATCH(AP$4,CurWIPHelper[#Headers],0)))
                   +(INDEX(PlantAccounts[],MATCH($C28,PlantAccounts[Power Plan Plant Account '#],0),9))
                   +(SUM($AO28:AO28))
                    )&gt;AC28,
              IF((INDEX(PlantAccounts[],MATCH($C28,PlantAccounts[Power Plan Plant Account '#],0),7))=0,0,AC28-(INDEX(PlantAccounts[],MATCH($C28,PlantAccounts[Power Plan Plant Account '#],0),9))-SUM($AO28:AO28)),
             (INDEX(PlantAccounts[],MATCH($C28,PlantAccounts[Power Plan Plant Account '#],0),7)/12)*AC28*(INDEX(CurWIPHelper[],1,MATCH(AP$4,CurWIPHelper[#Headers],0))))
        ),
        IF(AC28=0,0,IF(
              ((INDEX(PlantAccounts[],MATCH($C28,PlantAccounts[Power Plan Plant Account '#],0),7)/12)
              *(AC28)
              *(INDEX(CurWIPHelper[],1,MATCH(AP$4,CurWIPHelper[#Headers],0)))
              +(INDEX(PlantAccounts[],MATCH($C28,PlantAccounts[Power Plan Plant Account '#],0),9))
              +(SUM($AO28:AO28))
              )&gt;AC28,
         (INDEX(PlantAccounts[],MATCH($C28,PlantAccounts[Power Plan Plant Account '#],0),7)/12)*AC28*(INDEX(CurWIPHelper[],1,MATCH(AP$4,CurWIPHelper[#Headers],0))),
         AC28-(INDEX(PlantAccounts[],MATCH($C28,PlantAccounts[Power Plan Plant Account '#],0),9))-(SUM($AO28:AO28))
    ))
)
)</f>
        <v>0</v>
      </c>
      <c r="AQ28" s="35">
        <f>IF(INDEX(CurWIPHelper[],1,MATCH(AQ$4,CurWIPHelper[#Headers],0))=0,0,
     IF(AD28&gt;0,
        (IF(
             ((INDEX(PlantAccounts[],MATCH($C28,PlantAccounts[Power Plan Plant Account '#],0),7)/12)
                   *(AD28)
                   *(INDEX(CurWIPHelper[],1,MATCH(AQ$4,CurWIPHelper[#Headers],0)))
                   +(INDEX(PlantAccounts[],MATCH($C28,PlantAccounts[Power Plan Plant Account '#],0),9))
                   +(SUM($AO28:AP28))
                    )&gt;AD28,
              IF((INDEX(PlantAccounts[],MATCH($C28,PlantAccounts[Power Plan Plant Account '#],0),7))=0,0,AD28-(INDEX(PlantAccounts[],MATCH($C28,PlantAccounts[Power Plan Plant Account '#],0),9))-SUM($AO28:AP28)),
             (INDEX(PlantAccounts[],MATCH($C28,PlantAccounts[Power Plan Plant Account '#],0),7)/12)*AD28*(INDEX(CurWIPHelper[],1,MATCH(AQ$4,CurWIPHelper[#Headers],0))))
        ),
        IF(AD28=0,0,IF(
              ((INDEX(PlantAccounts[],MATCH($C28,PlantAccounts[Power Plan Plant Account '#],0),7)/12)
              *(AD28)
              *(INDEX(CurWIPHelper[],1,MATCH(AQ$4,CurWIPHelper[#Headers],0)))
              +(INDEX(PlantAccounts[],MATCH($C28,PlantAccounts[Power Plan Plant Account '#],0),9))
              +(SUM($AO28:AP28))
              )&gt;AD28,
         (INDEX(PlantAccounts[],MATCH($C28,PlantAccounts[Power Plan Plant Account '#],0),7)/12)*AD28*(INDEX(CurWIPHelper[],1,MATCH(AQ$4,CurWIPHelper[#Headers],0))),
         AD28-(INDEX(PlantAccounts[],MATCH($C28,PlantAccounts[Power Plan Plant Account '#],0),9))-(SUM($AO28:AP28))
    ))
)
)</f>
        <v>0</v>
      </c>
      <c r="AR28" s="35">
        <f>IF(INDEX(CurWIPHelper[],1,MATCH(AR$4,CurWIPHelper[#Headers],0))=0,0,
     IF(AE28&gt;0,
        (IF(
             ((INDEX(PlantAccounts[],MATCH($C28,PlantAccounts[Power Plan Plant Account '#],0),7)/12)
                   *(AE28)
                   *(INDEX(CurWIPHelper[],1,MATCH(AR$4,CurWIPHelper[#Headers],0)))
                   +(INDEX(PlantAccounts[],MATCH($C28,PlantAccounts[Power Plan Plant Account '#],0),9))
                   +(SUM($AO28:AQ28))
                    )&gt;AE28,
              IF((INDEX(PlantAccounts[],MATCH($C28,PlantAccounts[Power Plan Plant Account '#],0),7))=0,0,AE28-(INDEX(PlantAccounts[],MATCH($C28,PlantAccounts[Power Plan Plant Account '#],0),9))-SUM($AO28:AQ28)),
             (INDEX(PlantAccounts[],MATCH($C28,PlantAccounts[Power Plan Plant Account '#],0),7)/12)*AE28*(INDEX(CurWIPHelper[],1,MATCH(AR$4,CurWIPHelper[#Headers],0))))
        ),
        IF(AE28=0,0,IF(
              ((INDEX(PlantAccounts[],MATCH($C28,PlantAccounts[Power Plan Plant Account '#],0),7)/12)
              *(AE28)
              *(INDEX(CurWIPHelper[],1,MATCH(AR$4,CurWIPHelper[#Headers],0)))
              +(INDEX(PlantAccounts[],MATCH($C28,PlantAccounts[Power Plan Plant Account '#],0),9))
              +(SUM($AO28:AQ28))
              )&gt;AE28,
         (INDEX(PlantAccounts[],MATCH($C28,PlantAccounts[Power Plan Plant Account '#],0),7)/12)*AE28*(INDEX(CurWIPHelper[],1,MATCH(AR$4,CurWIPHelper[#Headers],0))),
         AE28-(INDEX(PlantAccounts[],MATCH($C28,PlantAccounts[Power Plan Plant Account '#],0),9))-(SUM($AO28:AQ28))
    ))
)
)</f>
        <v>0</v>
      </c>
      <c r="AS28" s="35">
        <f>IF(INDEX(CurWIPHelper[],1,MATCH(AS$4,CurWIPHelper[#Headers],0))=0,0,
     IF(AF28&gt;0,
        (IF(
             ((INDEX(PlantAccounts[],MATCH($C28,PlantAccounts[Power Plan Plant Account '#],0),7)/12)
                   *(AF28)
                   *(INDEX(CurWIPHelper[],1,MATCH(AS$4,CurWIPHelper[#Headers],0)))
                   +(INDEX(PlantAccounts[],MATCH($C28,PlantAccounts[Power Plan Plant Account '#],0),9))
                   +(SUM($AO28:AR28))
                    )&gt;AF28,
              IF((INDEX(PlantAccounts[],MATCH($C28,PlantAccounts[Power Plan Plant Account '#],0),7))=0,0,AF28-(INDEX(PlantAccounts[],MATCH($C28,PlantAccounts[Power Plan Plant Account '#],0),9))-SUM($AO28:AR28)),
             (INDEX(PlantAccounts[],MATCH($C28,PlantAccounts[Power Plan Plant Account '#],0),7)/12)*AF28*(INDEX(CurWIPHelper[],1,MATCH(AS$4,CurWIPHelper[#Headers],0))))
        ),
        IF(AF28=0,0,IF(
              ((INDEX(PlantAccounts[],MATCH($C28,PlantAccounts[Power Plan Plant Account '#],0),7)/12)
              *(AF28)
              *(INDEX(CurWIPHelper[],1,MATCH(AS$4,CurWIPHelper[#Headers],0)))
              +(INDEX(PlantAccounts[],MATCH($C28,PlantAccounts[Power Plan Plant Account '#],0),9))
              +(SUM($AO28:AR28))
              )&gt;AF28,
         (INDEX(PlantAccounts[],MATCH($C28,PlantAccounts[Power Plan Plant Account '#],0),7)/12)*AF28*(INDEX(CurWIPHelper[],1,MATCH(AS$4,CurWIPHelper[#Headers],0))),
         AF28-(INDEX(PlantAccounts[],MATCH($C28,PlantAccounts[Power Plan Plant Account '#],0),9))-(SUM($AO28:AR28))
    ))
)
)</f>
        <v>0</v>
      </c>
      <c r="AT28" s="35">
        <f>IF(INDEX(CurWIPHelper[],1,MATCH(AT$4,CurWIPHelper[#Headers],0))=0,0,
     IF(AG28&gt;0,
        (IF(
             ((INDEX(PlantAccounts[],MATCH($C28,PlantAccounts[Power Plan Plant Account '#],0),7)/12)
                   *(AG28)
                   *(INDEX(CurWIPHelper[],1,MATCH(AT$4,CurWIPHelper[#Headers],0)))
                   +(INDEX(PlantAccounts[],MATCH($C28,PlantAccounts[Power Plan Plant Account '#],0),9))
                   +(SUM($AO28:AS28))
                    )&gt;AG28,
              IF((INDEX(PlantAccounts[],MATCH($C28,PlantAccounts[Power Plan Plant Account '#],0),7))=0,0,AG28-(INDEX(PlantAccounts[],MATCH($C28,PlantAccounts[Power Plan Plant Account '#],0),9))-SUM($AO28:AS28)),
             (INDEX(PlantAccounts[],MATCH($C28,PlantAccounts[Power Plan Plant Account '#],0),7)/12)*AG28*(INDEX(CurWIPHelper[],1,MATCH(AT$4,CurWIPHelper[#Headers],0))))
        ),
        IF(AG28=0,0,IF(
              ((INDEX(PlantAccounts[],MATCH($C28,PlantAccounts[Power Plan Plant Account '#],0),7)/12)
              *(AG28)
              *(INDEX(CurWIPHelper[],1,MATCH(AT$4,CurWIPHelper[#Headers],0)))
              +(INDEX(PlantAccounts[],MATCH($C28,PlantAccounts[Power Plan Plant Account '#],0),9))
              +(SUM($AO28:AS28))
              )&gt;AG28,
         (INDEX(PlantAccounts[],MATCH($C28,PlantAccounts[Power Plan Plant Account '#],0),7)/12)*AG28*(INDEX(CurWIPHelper[],1,MATCH(AT$4,CurWIPHelper[#Headers],0))),
         AG28-(INDEX(PlantAccounts[],MATCH($C28,PlantAccounts[Power Plan Plant Account '#],0),9))-(SUM($AO28:AS28))
    ))
)
)</f>
        <v>0</v>
      </c>
      <c r="AU28" s="35">
        <f>IF(INDEX(CurWIPHelper[],1,MATCH(AU$4,CurWIPHelper[#Headers],0))=0,0,
     IF(AH28&gt;0,
        (IF(
             ((INDEX(PlantAccounts[],MATCH($C28,PlantAccounts[Power Plan Plant Account '#],0),7)/12)
                   *(AH28)
                   *(INDEX(CurWIPHelper[],1,MATCH(AU$4,CurWIPHelper[#Headers],0)))
                   +(INDEX(PlantAccounts[],MATCH($C28,PlantAccounts[Power Plan Plant Account '#],0),9))
                   +(SUM($AO28:AT28))
                    )&gt;AH28,
              IF((INDEX(PlantAccounts[],MATCH($C28,PlantAccounts[Power Plan Plant Account '#],0),7))=0,0,AH28-(INDEX(PlantAccounts[],MATCH($C28,PlantAccounts[Power Plan Plant Account '#],0),9))-SUM($AO28:AT28)),
             (INDEX(PlantAccounts[],MATCH($C28,PlantAccounts[Power Plan Plant Account '#],0),7)/12)*AH28*(INDEX(CurWIPHelper[],1,MATCH(AU$4,CurWIPHelper[#Headers],0))))
        ),
        IF(AH28=0,0,IF(
              ((INDEX(PlantAccounts[],MATCH($C28,PlantAccounts[Power Plan Plant Account '#],0),7)/12)
              *(AH28)
              *(INDEX(CurWIPHelper[],1,MATCH(AU$4,CurWIPHelper[#Headers],0)))
              +(INDEX(PlantAccounts[],MATCH($C28,PlantAccounts[Power Plan Plant Account '#],0),9))
              +(SUM($AO28:AT28))
              )&gt;AH28,
         (INDEX(PlantAccounts[],MATCH($C28,PlantAccounts[Power Plan Plant Account '#],0),7)/12)*AH28*(INDEX(CurWIPHelper[],1,MATCH(AU$4,CurWIPHelper[#Headers],0))),
         AH28-(INDEX(PlantAccounts[],MATCH($C28,PlantAccounts[Power Plan Plant Account '#],0),9))-(SUM($AO28:AT28))
    ))
)
)</f>
        <v>0</v>
      </c>
      <c r="AV28" s="35">
        <f>IF(INDEX(CurWIPHelper[],1,MATCH(AV$4,CurWIPHelper[#Headers],0))=0,0,
     IF(AI28&gt;0,
        (IF(
             ((INDEX(PlantAccounts[],MATCH($C28,PlantAccounts[Power Plan Plant Account '#],0),7)/12)
                   *(AI28)
                   *(INDEX(CurWIPHelper[],1,MATCH(AV$4,CurWIPHelper[#Headers],0)))
                   +(INDEX(PlantAccounts[],MATCH($C28,PlantAccounts[Power Plan Plant Account '#],0),9))
                   +(SUM($AO28:AU28))
                    )&gt;AI28,
              IF((INDEX(PlantAccounts[],MATCH($C28,PlantAccounts[Power Plan Plant Account '#],0),7))=0,0,AI28-(INDEX(PlantAccounts[],MATCH($C28,PlantAccounts[Power Plan Plant Account '#],0),9))-SUM($AO28:AU28)),
             (INDEX(PlantAccounts[],MATCH($C28,PlantAccounts[Power Plan Plant Account '#],0),7)/12)*AI28*(INDEX(CurWIPHelper[],1,MATCH(AV$4,CurWIPHelper[#Headers],0))))
        ),
        IF(AI28=0,0,IF(
              ((INDEX(PlantAccounts[],MATCH($C28,PlantAccounts[Power Plan Plant Account '#],0),7)/12)
              *(AI28)
              *(INDEX(CurWIPHelper[],1,MATCH(AV$4,CurWIPHelper[#Headers],0)))
              +(INDEX(PlantAccounts[],MATCH($C28,PlantAccounts[Power Plan Plant Account '#],0),9))
              +(SUM($AO28:AU28))
              )&gt;AI28,
         (INDEX(PlantAccounts[],MATCH($C28,PlantAccounts[Power Plan Plant Account '#],0),7)/12)*AI28*(INDEX(CurWIPHelper[],1,MATCH(AV$4,CurWIPHelper[#Headers],0))),
         AI28-(INDEX(PlantAccounts[],MATCH($C28,PlantAccounts[Power Plan Plant Account '#],0),9))-(SUM($AO28:AU28))
    ))
)
)</f>
        <v>0</v>
      </c>
      <c r="AW28" s="35">
        <f>IF(INDEX(CurWIPHelper[],1,MATCH(AW$4,CurWIPHelper[#Headers],0))=0,0,
     IF(AJ28&gt;0,
        (IF(
             ((INDEX(PlantAccounts[],MATCH($C28,PlantAccounts[Power Plan Plant Account '#],0),7)/12)
                   *(AJ28)
                   *(INDEX(CurWIPHelper[],1,MATCH(AW$4,CurWIPHelper[#Headers],0)))
                   +(INDEX(PlantAccounts[],MATCH($C28,PlantAccounts[Power Plan Plant Account '#],0),9))
                   +(SUM($AO28:AV28))
                    )&gt;AJ28,
              IF((INDEX(PlantAccounts[],MATCH($C28,PlantAccounts[Power Plan Plant Account '#],0),7))=0,0,AJ28-(INDEX(PlantAccounts[],MATCH($C28,PlantAccounts[Power Plan Plant Account '#],0),9))-SUM($AO28:AV28)),
             (INDEX(PlantAccounts[],MATCH($C28,PlantAccounts[Power Plan Plant Account '#],0),7)/12)*AJ28*(INDEX(CurWIPHelper[],1,MATCH(AW$4,CurWIPHelper[#Headers],0))))
        ),
        IF(AJ28=0,0,IF(
              ((INDEX(PlantAccounts[],MATCH($C28,PlantAccounts[Power Plan Plant Account '#],0),7)/12)
              *(AJ28)
              *(INDEX(CurWIPHelper[],1,MATCH(AW$4,CurWIPHelper[#Headers],0)))
              +(INDEX(PlantAccounts[],MATCH($C28,PlantAccounts[Power Plan Plant Account '#],0),9))
              +(SUM($AO28:AV28))
              )&gt;AJ28,
         (INDEX(PlantAccounts[],MATCH($C28,PlantAccounts[Power Plan Plant Account '#],0),7)/12)*AJ28*(INDEX(CurWIPHelper[],1,MATCH(AW$4,CurWIPHelper[#Headers],0))),
         AJ28-(INDEX(PlantAccounts[],MATCH($C28,PlantAccounts[Power Plan Plant Account '#],0),9))-(SUM($AO28:AV28))
    ))
)
)</f>
        <v>0</v>
      </c>
      <c r="AX28" s="35">
        <f>IF(INDEX(CurWIPHelper[],1,MATCH(AX$4,CurWIPHelper[#Headers],0))=0,0,
     IF(AK28&gt;0,
        (IF(
             ((INDEX(PlantAccounts[],MATCH($C28,PlantAccounts[Power Plan Plant Account '#],0),7)/12)
                   *(AK28)
                   *(INDEX(CurWIPHelper[],1,MATCH(AX$4,CurWIPHelper[#Headers],0)))
                   +(INDEX(PlantAccounts[],MATCH($C28,PlantAccounts[Power Plan Plant Account '#],0),9))
                   +(SUM($AO28:AW28))
                    )&gt;AK28,
              IF((INDEX(PlantAccounts[],MATCH($C28,PlantAccounts[Power Plan Plant Account '#],0),7))=0,0,AK28-(INDEX(PlantAccounts[],MATCH($C28,PlantAccounts[Power Plan Plant Account '#],0),9))-SUM($AO28:AW28)),
             (INDEX(PlantAccounts[],MATCH($C28,PlantAccounts[Power Plan Plant Account '#],0),7)/12)*AK28*(INDEX(CurWIPHelper[],1,MATCH(AX$4,CurWIPHelper[#Headers],0))))
        ),
        IF(AK28=0,0,IF(
              ((INDEX(PlantAccounts[],MATCH($C28,PlantAccounts[Power Plan Plant Account '#],0),7)/12)
              *(AK28)
              *(INDEX(CurWIPHelper[],1,MATCH(AX$4,CurWIPHelper[#Headers],0)))
              +(INDEX(PlantAccounts[],MATCH($C28,PlantAccounts[Power Plan Plant Account '#],0),9))
              +(SUM($AO28:AW28))
              )&gt;AK28,
         (INDEX(PlantAccounts[],MATCH($C28,PlantAccounts[Power Plan Plant Account '#],0),7)/12)*AK28*(INDEX(CurWIPHelper[],1,MATCH(AX$4,CurWIPHelper[#Headers],0))),
         AK28-(INDEX(PlantAccounts[],MATCH($C28,PlantAccounts[Power Plan Plant Account '#],0),9))-(SUM($AO28:AW28))
    ))
)
)</f>
        <v>0</v>
      </c>
      <c r="AY28" s="35">
        <f>IF(INDEX(CurWIPHelper[],1,MATCH(AY$4,CurWIPHelper[#Headers],0))=0,0,
     IF(AL28&gt;0,
        (IF(
             ((INDEX(PlantAccounts[],MATCH($C28,PlantAccounts[Power Plan Plant Account '#],0),7)/12)
                   *(AL28)
                   *(INDEX(CurWIPHelper[],1,MATCH(AY$4,CurWIPHelper[#Headers],0)))
                   +(INDEX(PlantAccounts[],MATCH($C28,PlantAccounts[Power Plan Plant Account '#],0),9))
                   +(SUM($AO28:AX28))
                    )&gt;AL28,
              IF((INDEX(PlantAccounts[],MATCH($C28,PlantAccounts[Power Plan Plant Account '#],0),7))=0,0,AL28-(INDEX(PlantAccounts[],MATCH($C28,PlantAccounts[Power Plan Plant Account '#],0),9))-SUM($AO28:AX28)),
             (INDEX(PlantAccounts[],MATCH($C28,PlantAccounts[Power Plan Plant Account '#],0),7)/12)*AL28*(INDEX(CurWIPHelper[],1,MATCH(AY$4,CurWIPHelper[#Headers],0))))
        ),
        IF(AL28=0,0,IF(
              ((INDEX(PlantAccounts[],MATCH($C28,PlantAccounts[Power Plan Plant Account '#],0),7)/12)
              *(AL28)
              *(INDEX(CurWIPHelper[],1,MATCH(AY$4,CurWIPHelper[#Headers],0)))
              +(INDEX(PlantAccounts[],MATCH($C28,PlantAccounts[Power Plan Plant Account '#],0),9))
              +(SUM($AO28:AX28))
              )&gt;AL28,
         (INDEX(PlantAccounts[],MATCH($C28,PlantAccounts[Power Plan Plant Account '#],0),7)/12)*AL28*(INDEX(CurWIPHelper[],1,MATCH(AY$4,CurWIPHelper[#Headers],0))),
         AL28-(INDEX(PlantAccounts[],MATCH($C28,PlantAccounts[Power Plan Plant Account '#],0),9))-(SUM($AO28:AX28))
    ))
)
)</f>
        <v>0</v>
      </c>
      <c r="AZ28" s="35">
        <f>IF(INDEX(CurWIPHelper[],1,MATCH(AZ$4,CurWIPHelper[#Headers],0))=0,0,
     IF(AM28&gt;0,
        (IF(
             ((INDEX(PlantAccounts[],MATCH($C28,PlantAccounts[Power Plan Plant Account '#],0),7)/12)
                   *(AM28)
                   *(INDEX(CurWIPHelper[],1,MATCH(AZ$4,CurWIPHelper[#Headers],0)))
                   +(INDEX(PlantAccounts[],MATCH($C28,PlantAccounts[Power Plan Plant Account '#],0),9))
                   +(SUM($AO28:AY28))
                    )&gt;AM28,
              IF((INDEX(PlantAccounts[],MATCH($C28,PlantAccounts[Power Plan Plant Account '#],0),7))=0,0,AM28-(INDEX(PlantAccounts[],MATCH($C28,PlantAccounts[Power Plan Plant Account '#],0),9))-SUM($AO28:AY28)),
             (INDEX(PlantAccounts[],MATCH($C28,PlantAccounts[Power Plan Plant Account '#],0),7)/12)*AM28*(INDEX(CurWIPHelper[],1,MATCH(AZ$4,CurWIPHelper[#Headers],0))))
        ),
        IF(AM28=0,0,IF(
              ((INDEX(PlantAccounts[],MATCH($C28,PlantAccounts[Power Plan Plant Account '#],0),7)/12)
              *(AM28)
              *(INDEX(CurWIPHelper[],1,MATCH(AZ$4,CurWIPHelper[#Headers],0)))
              +(INDEX(PlantAccounts[],MATCH($C28,PlantAccounts[Power Plan Plant Account '#],0),9))
              +(SUM($AO28:AY28))
              )&gt;AM28,
         (INDEX(PlantAccounts[],MATCH($C28,PlantAccounts[Power Plan Plant Account '#],0),7)/12)*AM28*(INDEX(CurWIPHelper[],1,MATCH(AZ$4,CurWIPHelper[#Headers],0))),
         AM28-(INDEX(PlantAccounts[],MATCH($C28,PlantAccounts[Power Plan Plant Account '#],0),9))-(SUM($AO28:AY28))
    ))
)
)</f>
        <v>0</v>
      </c>
      <c r="BA28" s="59">
        <f t="shared" si="2"/>
        <v>0</v>
      </c>
      <c r="BC28" s="59">
        <f>INDEX(CurCloseProf[],MATCH(PlantAccountsQuery[[#This Row],[Reg/Unreg]],CurCloseProf[R/NR],0),MATCH(BC$9,CurCloseProf[#Headers],0))*($J28)</f>
        <v>0</v>
      </c>
      <c r="BD28" s="59">
        <f>INDEX(CurCloseProf[],MATCH(PlantAccountsQuery[[#This Row],[Reg/Unreg]],CurCloseProf[R/NR],0),MATCH(BD$9,CurCloseProf[#Headers],0))*($J28)</f>
        <v>0</v>
      </c>
      <c r="BE28" s="59">
        <f>INDEX(CurCloseProf[],MATCH(PlantAccountsQuery[[#This Row],[Reg/Unreg]],CurCloseProf[R/NR],0),MATCH(BE$9,CurCloseProf[#Headers],0))*($J28)</f>
        <v>0</v>
      </c>
      <c r="BF28" s="59">
        <f>INDEX(CurCloseProf[],MATCH(PlantAccountsQuery[[#This Row],[Reg/Unreg]],CurCloseProf[R/NR],0),MATCH(BF$9,CurCloseProf[#Headers],0))*($J28)</f>
        <v>0</v>
      </c>
      <c r="BG28" s="59">
        <f>INDEX(CurCloseProf[],MATCH(PlantAccountsQuery[[#This Row],[Reg/Unreg]],CurCloseProf[R/NR],0),MATCH(BG$9,CurCloseProf[#Headers],0))*($J28)</f>
        <v>0</v>
      </c>
      <c r="BH28" s="59">
        <f>INDEX(CurCloseProf[],MATCH(PlantAccountsQuery[[#This Row],[Reg/Unreg]],CurCloseProf[R/NR],0),MATCH(BH$9,CurCloseProf[#Headers],0))*($J28)</f>
        <v>0</v>
      </c>
      <c r="BI28" s="59">
        <f>INDEX(CurCloseProf[],MATCH(PlantAccountsQuery[[#This Row],[Reg/Unreg]],CurCloseProf[R/NR],0),MATCH(BI$9,CurCloseProf[#Headers],0))*($J28)</f>
        <v>0</v>
      </c>
      <c r="BJ28" s="59">
        <f>INDEX(CurCloseProf[],MATCH(PlantAccountsQuery[[#This Row],[Reg/Unreg]],CurCloseProf[R/NR],0),MATCH(BJ$9,CurCloseProf[#Headers],0))*($J28)</f>
        <v>0</v>
      </c>
      <c r="BK28" s="59">
        <f>INDEX(CurCloseProf[],MATCH(PlantAccountsQuery[[#This Row],[Reg/Unreg]],CurCloseProf[R/NR],0),MATCH(BK$9,CurCloseProf[#Headers],0))*($J28)</f>
        <v>0</v>
      </c>
      <c r="BL28" s="59">
        <f>INDEX(CurCloseProf[],MATCH(PlantAccountsQuery[[#This Row],[Reg/Unreg]],CurCloseProf[R/NR],0),MATCH(BL$9,CurCloseProf[#Headers],0))*($J28)</f>
        <v>0</v>
      </c>
      <c r="BM28" s="59">
        <f>INDEX(CurCloseProf[],MATCH(PlantAccountsQuery[[#This Row],[Reg/Unreg]],CurCloseProf[R/NR],0),MATCH(BM$9,CurCloseProf[#Headers],0))*($J28)</f>
        <v>0</v>
      </c>
      <c r="BN28" s="59">
        <f>INDEX(CurCloseProf[],MATCH(PlantAccountsQuery[[#This Row],[Reg/Unreg]],CurCloseProf[R/NR],0),MATCH(BN$9,CurCloseProf[#Headers],0))*($J28)</f>
        <v>0</v>
      </c>
      <c r="BP28" s="59">
        <f>IF(INDEX(CurWIPHelper[],1,MATCH(AO$4,$BP$9:$CA$9,0))=0,0,$BC28)</f>
        <v>0</v>
      </c>
      <c r="BQ28" s="59">
        <f>IF(INDEX(CurWIPHelper[],1,MATCH(AP$4,$BP$9:$CA$9,0))=0,0,(SUM($BC28:BD28)))</f>
        <v>0</v>
      </c>
      <c r="BR28" s="59">
        <f>IF(INDEX(CurWIPHelper[],1,MATCH(AQ$4,$BP$9:$CA$9,0))=0,0,(SUM($BC28:BE28)))</f>
        <v>0</v>
      </c>
      <c r="BS28" s="59">
        <f>IF(INDEX(CurWIPHelper[],1,MATCH(AR$4,$BP$9:$CA$9,0))=0,0,(SUM($BC28:BF28)))</f>
        <v>0</v>
      </c>
      <c r="BT28" s="59">
        <f>IF(INDEX(CurWIPHelper[],1,MATCH(AS$4,$BP$9:$CA$9,0))=0,0,(SUM($BC28:BG28)))</f>
        <v>0</v>
      </c>
      <c r="BU28" s="59">
        <f>IF(INDEX(CurWIPHelper[],1,MATCH(AT$4,$BP$9:$CA$9,0))=0,0,(SUM($BC28:BH28)))</f>
        <v>0</v>
      </c>
      <c r="BV28" s="59">
        <f>IF(INDEX(CurWIPHelper[],1,MATCH(AU$4,$BP$9:$CA$9,0))=0,0,(SUM($BC28:BI28)))</f>
        <v>0</v>
      </c>
      <c r="BW28" s="59">
        <f>IF(INDEX(CurWIPHelper[],1,MATCH(AV$4,$BP$9:$CA$9,0))=0,0,(SUM($BC28:BJ28)))</f>
        <v>0</v>
      </c>
      <c r="BX28" s="59">
        <f>IF(INDEX(CurWIPHelper[],1,MATCH(AW$4,$BP$9:$CA$9,0))=0,0,(SUM($BC28:BK28)))</f>
        <v>0</v>
      </c>
      <c r="BY28" s="59">
        <f>IF(INDEX(CurWIPHelper[],1,MATCH(AX$4,$BP$9:$CA$9,0))=0,0,(SUM($BC28:BL28)))</f>
        <v>0</v>
      </c>
      <c r="BZ28" s="59">
        <f>IF(INDEX(CurWIPHelper[],1,MATCH(AY$4,$BP$9:$CA$9,0))=0,0,(SUM($BC28:BM28)))</f>
        <v>0</v>
      </c>
      <c r="CA28" s="59">
        <f>IF(INDEX(CurWIPHelper[],1,MATCH(AZ$4,$BP$9:$CA$9,0))=0,0,(SUM($BC28:BN28)))</f>
        <v>0</v>
      </c>
      <c r="CC28" s="59">
        <f>((((INDEX(PlantAccounts[],MATCH($C28,PlantAccounts[Power Plan Plant Account '#],0),8)+(INDEX(PlantAccounts[],MATCH($C28,PlantAccounts[Power Plan Plant Account '#],0),8)+INDEX(PlantAccounts[],MATCH($C28,PlantAccounts[Power Plan Plant Account '#],0),16)+INDEX(PlantAccounts[],MATCH($C28,PlantAccounts[Power Plan Plant Account '#],0),17)))/2))/12)*(INDEX(CurWIPHelper[],1,MATCH(AO$4,CurWIPHelper[#Headers],0)))*(INDEX(PlantAccounts[],MATCH($C28,PlantAccounts[Power Plan Plant Account '#],0),7))</f>
        <v>0</v>
      </c>
      <c r="CD28" s="59">
        <f>((((INDEX(PlantAccounts[],MATCH($C28,PlantAccounts[Power Plan Plant Account '#],0),8)+(INDEX(PlantAccounts[],MATCH($C28,PlantAccounts[Power Plan Plant Account '#],0),8)+INDEX(PlantAccounts[],MATCH($C28,PlantAccounts[Power Plan Plant Account '#],0),16)+INDEX(PlantAccounts[],MATCH($C28,PlantAccounts[Power Plan Plant Account '#],0),17)))/2))/12)*(INDEX(CurWIPHelper[],1,MATCH(AP$4,CurWIPHelper[#Headers],0)))*(INDEX(PlantAccounts[],MATCH($C28,PlantAccounts[Power Plan Plant Account '#],0),7))</f>
        <v>0</v>
      </c>
      <c r="CE28" s="59">
        <f>((((INDEX(PlantAccounts[],MATCH($C28,PlantAccounts[Power Plan Plant Account '#],0),8)+(INDEX(PlantAccounts[],MATCH($C28,PlantAccounts[Power Plan Plant Account '#],0),8)+INDEX(PlantAccounts[],MATCH($C28,PlantAccounts[Power Plan Plant Account '#],0),16)+INDEX(PlantAccounts[],MATCH($C28,PlantAccounts[Power Plan Plant Account '#],0),17)))/2))/12)*(INDEX(CurWIPHelper[],1,MATCH(AQ$4,CurWIPHelper[#Headers],0)))*(INDEX(PlantAccounts[],MATCH($C28,PlantAccounts[Power Plan Plant Account '#],0),7))</f>
        <v>0</v>
      </c>
      <c r="CF28" s="59">
        <f>((((INDEX(PlantAccounts[],MATCH($C28,PlantAccounts[Power Plan Plant Account '#],0),8)+(INDEX(PlantAccounts[],MATCH($C28,PlantAccounts[Power Plan Plant Account '#],0),8)+INDEX(PlantAccounts[],MATCH($C28,PlantAccounts[Power Plan Plant Account '#],0),16)+INDEX(PlantAccounts[],MATCH($C28,PlantAccounts[Power Plan Plant Account '#],0),17)))/2))/12)*(INDEX(CurWIPHelper[],1,MATCH(AR$4,CurWIPHelper[#Headers],0)))*(INDEX(PlantAccounts[],MATCH($C28,PlantAccounts[Power Plan Plant Account '#],0),7))</f>
        <v>0</v>
      </c>
      <c r="CG28" s="59">
        <f>((((INDEX(PlantAccounts[],MATCH($C28,PlantAccounts[Power Plan Plant Account '#],0),8)+(INDEX(PlantAccounts[],MATCH($C28,PlantAccounts[Power Plan Plant Account '#],0),8)+INDEX(PlantAccounts[],MATCH($C28,PlantAccounts[Power Plan Plant Account '#],0),16)+INDEX(PlantAccounts[],MATCH($C28,PlantAccounts[Power Plan Plant Account '#],0),17)))/2))/12)*(INDEX(CurWIPHelper[],1,MATCH(AS$4,CurWIPHelper[#Headers],0)))*(INDEX(PlantAccounts[],MATCH($C28,PlantAccounts[Power Plan Plant Account '#],0),7))</f>
        <v>0</v>
      </c>
      <c r="CH28" s="59">
        <f>((((INDEX(PlantAccounts[],MATCH($C28,PlantAccounts[Power Plan Plant Account '#],0),8)+(INDEX(PlantAccounts[],MATCH($C28,PlantAccounts[Power Plan Plant Account '#],0),8)+INDEX(PlantAccounts[],MATCH($C28,PlantAccounts[Power Plan Plant Account '#],0),16)+INDEX(PlantAccounts[],MATCH($C28,PlantAccounts[Power Plan Plant Account '#],0),17)))/2))/12)*(INDEX(CurWIPHelper[],1,MATCH(AT$4,CurWIPHelper[#Headers],0)))*(INDEX(PlantAccounts[],MATCH($C28,PlantAccounts[Power Plan Plant Account '#],0),7))</f>
        <v>0</v>
      </c>
      <c r="CI28" s="59">
        <f>((((INDEX(PlantAccounts[],MATCH($C28,PlantAccounts[Power Plan Plant Account '#],0),8)+(INDEX(PlantAccounts[],MATCH($C28,PlantAccounts[Power Plan Plant Account '#],0),8)+INDEX(PlantAccounts[],MATCH($C28,PlantAccounts[Power Plan Plant Account '#],0),16)+INDEX(PlantAccounts[],MATCH($C28,PlantAccounts[Power Plan Plant Account '#],0),17)))/2))/12)*(INDEX(CurWIPHelper[],1,MATCH(AU$4,CurWIPHelper[#Headers],0)))*(INDEX(PlantAccounts[],MATCH($C28,PlantAccounts[Power Plan Plant Account '#],0),7))</f>
        <v>0</v>
      </c>
      <c r="CJ28" s="59">
        <f>((((INDEX(PlantAccounts[],MATCH($C28,PlantAccounts[Power Plan Plant Account '#],0),8)+(INDEX(PlantAccounts[],MATCH($C28,PlantAccounts[Power Plan Plant Account '#],0),8)+INDEX(PlantAccounts[],MATCH($C28,PlantAccounts[Power Plan Plant Account '#],0),16)+INDEX(PlantAccounts[],MATCH($C28,PlantAccounts[Power Plan Plant Account '#],0),17)))/2))/12)*(INDEX(CurWIPHelper[],1,MATCH(AV$4,CurWIPHelper[#Headers],0)))*(INDEX(PlantAccounts[],MATCH($C28,PlantAccounts[Power Plan Plant Account '#],0),7))</f>
        <v>0</v>
      </c>
      <c r="CK28" s="59">
        <f>((((INDEX(PlantAccounts[],MATCH($C28,PlantAccounts[Power Plan Plant Account '#],0),8)+(INDEX(PlantAccounts[],MATCH($C28,PlantAccounts[Power Plan Plant Account '#],0),8)+INDEX(PlantAccounts[],MATCH($C28,PlantAccounts[Power Plan Plant Account '#],0),16)+INDEX(PlantAccounts[],MATCH($C28,PlantAccounts[Power Plan Plant Account '#],0),17)))/2))/12)*(INDEX(CurWIPHelper[],1,MATCH(AW$4,CurWIPHelper[#Headers],0)))*(INDEX(PlantAccounts[],MATCH($C28,PlantAccounts[Power Plan Plant Account '#],0),7))</f>
        <v>0</v>
      </c>
      <c r="CL28" s="59">
        <f>((((INDEX(PlantAccounts[],MATCH($C28,PlantAccounts[Power Plan Plant Account '#],0),8)+(INDEX(PlantAccounts[],MATCH($C28,PlantAccounts[Power Plan Plant Account '#],0),8)+INDEX(PlantAccounts[],MATCH($C28,PlantAccounts[Power Plan Plant Account '#],0),16)+INDEX(PlantAccounts[],MATCH($C28,PlantAccounts[Power Plan Plant Account '#],0),17)))/2))/12)*(INDEX(CurWIPHelper[],1,MATCH(AX$4,CurWIPHelper[#Headers],0)))*(INDEX(PlantAccounts[],MATCH($C28,PlantAccounts[Power Plan Plant Account '#],0),7))</f>
        <v>0</v>
      </c>
      <c r="CM28" s="59">
        <f>((((INDEX(PlantAccounts[],MATCH($C28,PlantAccounts[Power Plan Plant Account '#],0),8)+(INDEX(PlantAccounts[],MATCH($C28,PlantAccounts[Power Plan Plant Account '#],0),8)+INDEX(PlantAccounts[],MATCH($C28,PlantAccounts[Power Plan Plant Account '#],0),16)+INDEX(PlantAccounts[],MATCH($C28,PlantAccounts[Power Plan Plant Account '#],0),17)))/2))/12)*(INDEX(CurWIPHelper[],1,MATCH(AY$4,CurWIPHelper[#Headers],0)))*(INDEX(PlantAccounts[],MATCH($C28,PlantAccounts[Power Plan Plant Account '#],0),7))</f>
        <v>0</v>
      </c>
      <c r="CN28" s="59">
        <f>((((INDEX(PlantAccounts[],MATCH($C28,PlantAccounts[Power Plan Plant Account '#],0),8)+(INDEX(PlantAccounts[],MATCH($C28,PlantAccounts[Power Plan Plant Account '#],0),8)+INDEX(PlantAccounts[],MATCH($C28,PlantAccounts[Power Plan Plant Account '#],0),16)+INDEX(PlantAccounts[],MATCH($C28,PlantAccounts[Power Plan Plant Account '#],0),17)))/2))/12)*(INDEX(CurWIPHelper[],1,MATCH(AZ$4,CurWIPHelper[#Headers],0)))*(INDEX(PlantAccounts[],MATCH($C28,PlantAccounts[Power Plan Plant Account '#],0),7))</f>
        <v>0</v>
      </c>
      <c r="CO28" s="59">
        <f t="shared" si="3"/>
        <v>0</v>
      </c>
      <c r="CQ28" s="59">
        <f>INDEX(PlantAccounts[],MATCH($C28,PlantAccounts[Power Plan Plant Account '#],0),12)*(INDEX(CurWIPHelper[],1,MATCH(AO$4,CurWIPHelper[#Headers],0)))*(INDEX(PlantAccounts[],MATCH($C28,PlantAccounts[Power Plan Plant Account '#],0),7)/12)*0.5</f>
        <v>0</v>
      </c>
      <c r="CR28" s="59">
        <f>INDEX(PlantAccounts[],MATCH($C28,PlantAccounts[Power Plan Plant Account '#],0),12)*(INDEX(CurWIPHelper[],1,MATCH(AP$4,CurWIPHelper[#Headers],0)))*(INDEX(PlantAccounts[],MATCH($C28,PlantAccounts[Power Plan Plant Account '#],0),7)/12)*0.5</f>
        <v>0</v>
      </c>
      <c r="CS28" s="59">
        <f>INDEX(PlantAccounts[],MATCH($C28,PlantAccounts[Power Plan Plant Account '#],0),12)*(INDEX(CurWIPHelper[],1,MATCH(AQ$4,CurWIPHelper[#Headers],0)))*(INDEX(PlantAccounts[],MATCH($C28,PlantAccounts[Power Plan Plant Account '#],0),7)/12)*0.5</f>
        <v>0</v>
      </c>
      <c r="CT28" s="59">
        <f>INDEX(PlantAccounts[],MATCH($C28,PlantAccounts[Power Plan Plant Account '#],0),12)*(INDEX(CurWIPHelper[],1,MATCH(AR$4,CurWIPHelper[#Headers],0)))*(INDEX(PlantAccounts[],MATCH($C28,PlantAccounts[Power Plan Plant Account '#],0),7)/12)*0.5</f>
        <v>0</v>
      </c>
      <c r="CU28" s="59">
        <f>INDEX(PlantAccounts[],MATCH($C28,PlantAccounts[Power Plan Plant Account '#],0),12)*(INDEX(CurWIPHelper[],1,MATCH(AS$4,CurWIPHelper[#Headers],0)))*(INDEX(PlantAccounts[],MATCH($C28,PlantAccounts[Power Plan Plant Account '#],0),7)/12)*0.5</f>
        <v>0</v>
      </c>
      <c r="CV28" s="59">
        <f>INDEX(PlantAccounts[],MATCH($C28,PlantAccounts[Power Plan Plant Account '#],0),12)*(INDEX(CurWIPHelper[],1,MATCH(AT$4,CurWIPHelper[#Headers],0)))*(INDEX(PlantAccounts[],MATCH($C28,PlantAccounts[Power Plan Plant Account '#],0),7)/12)*0.5</f>
        <v>0</v>
      </c>
      <c r="CW28" s="59">
        <f>INDEX(PlantAccounts[],MATCH($C28,PlantAccounts[Power Plan Plant Account '#],0),12)*(INDEX(CurWIPHelper[],1,MATCH(AU$4,CurWIPHelper[#Headers],0)))*(INDEX(PlantAccounts[],MATCH($C28,PlantAccounts[Power Plan Plant Account '#],0),7)/12)*0.5</f>
        <v>0</v>
      </c>
      <c r="CX28" s="59">
        <f>INDEX(PlantAccounts[],MATCH($C28,PlantAccounts[Power Plan Plant Account '#],0),12)*(INDEX(CurWIPHelper[],1,MATCH(AV$4,CurWIPHelper[#Headers],0)))*(INDEX(PlantAccounts[],MATCH($C28,PlantAccounts[Power Plan Plant Account '#],0),7)/12)*0.5</f>
        <v>0</v>
      </c>
      <c r="CY28" s="59">
        <f>INDEX(PlantAccounts[],MATCH($C28,PlantAccounts[Power Plan Plant Account '#],0),12)*(INDEX(CurWIPHelper[],1,MATCH(AW$4,CurWIPHelper[#Headers],0)))*(INDEX(PlantAccounts[],MATCH($C28,PlantAccounts[Power Plan Plant Account '#],0),7)/12)*0.5</f>
        <v>0</v>
      </c>
      <c r="CZ28" s="59">
        <f>INDEX(PlantAccounts[],MATCH($C28,PlantAccounts[Power Plan Plant Account '#],0),12)*(INDEX(CurWIPHelper[],1,MATCH(AX$4,CurWIPHelper[#Headers],0)))*(INDEX(PlantAccounts[],MATCH($C28,PlantAccounts[Power Plan Plant Account '#],0),7)/12)*0.5</f>
        <v>0</v>
      </c>
      <c r="DA28" s="59">
        <f>INDEX(PlantAccounts[],MATCH($C28,PlantAccounts[Power Plan Plant Account '#],0),12)*(INDEX(CurWIPHelper[],1,MATCH(AY$4,CurWIPHelper[#Headers],0)))*(INDEX(PlantAccounts[],MATCH($C28,PlantAccounts[Power Plan Plant Account '#],0),7)/12)*0.5</f>
        <v>0</v>
      </c>
      <c r="DB28" s="59">
        <f>INDEX(PlantAccounts[],MATCH($C28,PlantAccounts[Power Plan Plant Account '#],0),12)*(INDEX(CurWIPHelper[],1,MATCH(AZ$4,CurWIPHelper[#Headers],0)))*(INDEX(PlantAccounts[],MATCH($C28,PlantAccounts[Power Plan Plant Account '#],0),7)/12)*0.5</f>
        <v>0</v>
      </c>
      <c r="DC28" s="59">
        <f t="shared" si="4"/>
        <v>0</v>
      </c>
      <c r="DE28" s="59">
        <f t="shared" si="5"/>
        <v>0</v>
      </c>
    </row>
    <row r="29" spans="1:109">
      <c r="A29" t="s">
        <v>58</v>
      </c>
      <c r="B29" t="s">
        <v>78</v>
      </c>
      <c r="C29">
        <v>46001</v>
      </c>
      <c r="D29">
        <v>46000</v>
      </c>
      <c r="E29" s="130"/>
      <c r="F29" s="113">
        <f>INDEX(PlantAccounts[],MATCH($C29,PlantAccounts[Power Plan Plant Account '#],0),8)</f>
        <v>86811918.514038518</v>
      </c>
      <c r="G29" s="7">
        <f>INDEX(PlantAccounts[],MATCH($C29,PlantAccounts[Power Plan Plant Account '#],0),14)</f>
        <v>15788.213085509371</v>
      </c>
      <c r="H29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4637377.13636389</v>
      </c>
      <c r="I29" s="7">
        <f>CWIP!F13</f>
        <v>2551145.2859827909</v>
      </c>
      <c r="J29" s="7">
        <f t="shared" si="0"/>
        <v>2102020.063466609</v>
      </c>
      <c r="K29" s="7">
        <v>-1171483.1033333333</v>
      </c>
      <c r="L29" s="7">
        <f>INDEX(PlantAccounts[],MATCH($C29,PlantAccounts[Power Plan Plant Account '#],0),11)</f>
        <v>0</v>
      </c>
      <c r="M29" s="7">
        <f t="shared" si="1"/>
        <v>-1171483.1033333333</v>
      </c>
      <c r="O29" s="35">
        <f>INDEX(CurCloseProf[],MATCH(PlantAccountsQuery[[#This Row],[Reg/Unreg]],CurCloseProf[R/NR],0),MATCH(O$9,CurCloseProf[#Headers],0))*($J29+$M29)</f>
        <v>37526.167133764138</v>
      </c>
      <c r="P29" s="35">
        <f>INDEX(CurCloseProf[],MATCH(PlantAccountsQuery[[#This Row],[Reg/Unreg]],CurCloseProf[R/NR],0),MATCH(P$9,CurCloseProf[#Headers],0))*($J29+$M29)</f>
        <v>29592.575228214286</v>
      </c>
      <c r="Q29" s="35">
        <f>INDEX(CurCloseProf[],MATCH(PlantAccountsQuery[[#This Row],[Reg/Unreg]],CurCloseProf[R/NR],0),MATCH(Q$9,CurCloseProf[#Headers],0))*($J29+$M29)</f>
        <v>40153.358838877903</v>
      </c>
      <c r="R29" s="35">
        <f>INDEX(CurCloseProf[],MATCH(PlantAccountsQuery[[#This Row],[Reg/Unreg]],CurCloseProf[R/NR],0),MATCH(R$9,CurCloseProf[#Headers],0))*($J29+$M29)</f>
        <v>11041.611078039046</v>
      </c>
      <c r="S29" s="35">
        <f>INDEX(CurCloseProf[],MATCH(PlantAccountsQuery[[#This Row],[Reg/Unreg]],CurCloseProf[R/NR],0),MATCH(S$9,CurCloseProf[#Headers],0))*($J29+$M29)</f>
        <v>32253.846777115479</v>
      </c>
      <c r="T29" s="35">
        <f>INDEX(CurCloseProf[],MATCH(PlantAccountsQuery[[#This Row],[Reg/Unreg]],CurCloseProf[R/NR],0),MATCH(T$9,CurCloseProf[#Headers],0))*($J29+$M29)</f>
        <v>56099.905943394442</v>
      </c>
      <c r="U29" s="35">
        <f>INDEX(CurCloseProf[],MATCH(PlantAccountsQuery[[#This Row],[Reg/Unreg]],CurCloseProf[R/NR],0),MATCH(U$9,CurCloseProf[#Headers],0))*($J29+$M29)</f>
        <v>46930.692414355428</v>
      </c>
      <c r="V29" s="35">
        <f>INDEX(CurCloseProf[],MATCH(PlantAccountsQuery[[#This Row],[Reg/Unreg]],CurCloseProf[R/NR],0),MATCH(V$9,CurCloseProf[#Headers],0))*($J29+$M29)</f>
        <v>27097.602354328217</v>
      </c>
      <c r="W29" s="35">
        <f>INDEX(CurCloseProf[],MATCH(PlantAccountsQuery[[#This Row],[Reg/Unreg]],CurCloseProf[R/NR],0),MATCH(W$9,CurCloseProf[#Headers],0))*($J29+$M29)</f>
        <v>56741.130438421569</v>
      </c>
      <c r="X29" s="35">
        <f>INDEX(CurCloseProf[],MATCH(PlantAccountsQuery[[#This Row],[Reg/Unreg]],CurCloseProf[R/NR],0),MATCH(X$9,CurCloseProf[#Headers],0))*($J29+$M29)</f>
        <v>114271.66918377348</v>
      </c>
      <c r="Y29" s="35">
        <f>INDEX(CurCloseProf[],MATCH(PlantAccountsQuery[[#This Row],[Reg/Unreg]],CurCloseProf[R/NR],0),MATCH(Y$9,CurCloseProf[#Headers],0))*($J29+$M29)</f>
        <v>101439.87206748297</v>
      </c>
      <c r="Z29" s="35">
        <f>INDEX(CurCloseProf[],MATCH(PlantAccountsQuery[[#This Row],[Reg/Unreg]],CurCloseProf[R/NR],0),MATCH(Z$9,CurCloseProf[#Headers],0))*($J29+$M29)</f>
        <v>377388.52867550874</v>
      </c>
      <c r="AB29" s="59">
        <f>IF(INDEX(CurWIPHelper[],1,MATCH(AO$4,$AB$9:$AM$9,0))=0,0,($F29+$O29))</f>
        <v>86849444.681172282</v>
      </c>
      <c r="AC29" s="59">
        <f>IF(INDEX(CurWIPHelper[],1,MATCH(AP$4,$AB$9:$AM$9,0))=0,0,($F29+SUM($O29:P29)))</f>
        <v>86879037.256400496</v>
      </c>
      <c r="AD29" s="59">
        <f>IF(INDEX(CurWIPHelper[],1,MATCH(AQ$4,$AB$9:$AM$9,0))=0,0,($F29+SUM($O29:Q29)))</f>
        <v>86919190.615239382</v>
      </c>
      <c r="AE29" s="59">
        <f>IF(INDEX(CurWIPHelper[],1,MATCH(AR$4,$AB$9:$AM$9,0))=0,0,($F29+SUM($O29:R29)))</f>
        <v>86930232.226317421</v>
      </c>
      <c r="AF29" s="59">
        <f>IF(INDEX(CurWIPHelper[],1,MATCH(AS$4,$AB$9:$AM$9,0))=0,0,($F29+SUM($O29:S29)))</f>
        <v>86962486.073094532</v>
      </c>
      <c r="AG29" s="59">
        <f>IF(INDEX(CurWIPHelper[],1,MATCH(AT$4,$AB$9:$AM$9,0))=0,0,($F29+SUM($O29:T29)))</f>
        <v>87018585.979037926</v>
      </c>
      <c r="AH29" s="59">
        <f>IF(INDEX(CurWIPHelper[],1,MATCH(AU$4,$AB$9:$AM$9,0))=0,0,($F29+SUM($O29:U29)))</f>
        <v>87065516.671452284</v>
      </c>
      <c r="AI29" s="59">
        <f>IF(INDEX(CurWIPHelper[],1,MATCH(AV$4,$AB$9:$AM$9,0))=0,0,($F29+SUM($O29:V29)))</f>
        <v>87092614.273806602</v>
      </c>
      <c r="AJ29" s="59">
        <f>IF(INDEX(CurWIPHelper[],1,MATCH(AW$4,$AB$9:$AM$9,0))=0,0,($F29+SUM($O29:W29)))</f>
        <v>87149355.404245034</v>
      </c>
      <c r="AK29" s="59">
        <f>IF(INDEX(CurWIPHelper[],1,MATCH(AX$4,$AB$9:$AM$9,0))=0,0,($F29+SUM($O29:X29)))</f>
        <v>87263627.073428795</v>
      </c>
      <c r="AL29" s="59">
        <f>IF(INDEX(CurWIPHelper[],1,MATCH(AY$4,$AB$9:$AM$9,0))=0,0,($F29+SUM($O29:Y29)))</f>
        <v>87365066.945496291</v>
      </c>
      <c r="AM29" s="59">
        <f>IF(INDEX(CurWIPHelper[],1,MATCH(AZ$4,$AB$9:$AM$9,0))=0,0,($F29+SUM($O29:Z29)))</f>
        <v>87742455.474171788</v>
      </c>
      <c r="AO29" s="35">
        <f>IF(INDEX(CurWIPHelper[],1,MATCH(AO$4,CurWIPHelper[#Headers],0))=0,0,
     IF(AB29&gt;0,
        (IF(
             ((INDEX(PlantAccounts[],MATCH($C29,PlantAccounts[Power Plan Plant Account '#],0),7)/12)
                   *(AB29)
                   *(INDEX(CurWIPHelper[],1,MATCH(AO$4,CurWIPHelper[#Headers],0)))
                   +(INDEX(PlantAccounts[],MATCH($C29,PlantAccounts[Power Plan Plant Account '#],0),9))
                   )&gt;AB29,
              IF((INDEX(PlantAccounts[],MATCH($C29,PlantAccounts[Power Plan Plant Account '#],0),7))=0,0,AB29-(INDEX(PlantAccounts[],MATCH($C29,PlantAccounts[Power Plan Plant Account '#],0),9))),
             (INDEX(PlantAccounts[],MATCH($C29,PlantAccounts[Power Plan Plant Account '#],0),7)/12)*AB29*(INDEX(CurWIPHelper[],1,MATCH(AO$4,CurWIPHelper[#Headers],0))))
        ),
          IF(AB29=0,0,IF(
              ((INDEX(PlantAccounts[],MATCH($C29,PlantAccounts[Power Plan Plant Account '#],0),7)/12)
              *(AB29)
              *(INDEX(CurWIPHelper[],1,MATCH(AO$4,CurWIPHelper[#Headers],0)))
              +(INDEX(PlantAccounts[],MATCH($C29,PlantAccounts[Power Plan Plant Account '#],0),9))
              )&gt;AB29,
         (INDEX(PlantAccounts[],MATCH($C29,PlantAccounts[Power Plan Plant Account '#],0),7)/12)*AB29*(INDEX(CurWIPHelper[],1,MATCH(AO$4,CurWIPHelper[#Headers],0))),
         AB29-(INDEX(PlantAccounts[],MATCH($C29,PlantAccounts[Power Plan Plant Account '#],0),9))
    ))
)
)</f>
        <v>0</v>
      </c>
      <c r="AP29" s="35">
        <f>IF(INDEX(CurWIPHelper[],1,MATCH(AP$4,CurWIPHelper[#Headers],0))=0,0,
     IF(AC29&gt;0,
        (IF(
             ((INDEX(PlantAccounts[],MATCH($C29,PlantAccounts[Power Plan Plant Account '#],0),7)/12)
                   *(AC29)
                   *(INDEX(CurWIPHelper[],1,MATCH(AP$4,CurWIPHelper[#Headers],0)))
                   +(INDEX(PlantAccounts[],MATCH($C29,PlantAccounts[Power Plan Plant Account '#],0),9))
                   +(SUM($AO29:AO29))
                    )&gt;AC29,
              IF((INDEX(PlantAccounts[],MATCH($C29,PlantAccounts[Power Plan Plant Account '#],0),7))=0,0,AC29-(INDEX(PlantAccounts[],MATCH($C29,PlantAccounts[Power Plan Plant Account '#],0),9))-SUM($AO29:AO29)),
             (INDEX(PlantAccounts[],MATCH($C29,PlantAccounts[Power Plan Plant Account '#],0),7)/12)*AC29*(INDEX(CurWIPHelper[],1,MATCH(AP$4,CurWIPHelper[#Headers],0))))
        ),
        IF(AC29=0,0,IF(
              ((INDEX(PlantAccounts[],MATCH($C29,PlantAccounts[Power Plan Plant Account '#],0),7)/12)
              *(AC29)
              *(INDEX(CurWIPHelper[],1,MATCH(AP$4,CurWIPHelper[#Headers],0)))
              +(INDEX(PlantAccounts[],MATCH($C29,PlantAccounts[Power Plan Plant Account '#],0),9))
              +(SUM($AO29:AO29))
              )&gt;AC29,
         (INDEX(PlantAccounts[],MATCH($C29,PlantAccounts[Power Plan Plant Account '#],0),7)/12)*AC29*(INDEX(CurWIPHelper[],1,MATCH(AP$4,CurWIPHelper[#Headers],0))),
         AC29-(INDEX(PlantAccounts[],MATCH($C29,PlantAccounts[Power Plan Plant Account '#],0),9))-(SUM($AO29:AO29))
    ))
)
)</f>
        <v>0</v>
      </c>
      <c r="AQ29" s="35">
        <f>IF(INDEX(CurWIPHelper[],1,MATCH(AQ$4,CurWIPHelper[#Headers],0))=0,0,
     IF(AD29&gt;0,
        (IF(
             ((INDEX(PlantAccounts[],MATCH($C29,PlantAccounts[Power Plan Plant Account '#],0),7)/12)
                   *(AD29)
                   *(INDEX(CurWIPHelper[],1,MATCH(AQ$4,CurWIPHelper[#Headers],0)))
                   +(INDEX(PlantAccounts[],MATCH($C29,PlantAccounts[Power Plan Plant Account '#],0),9))
                   +(SUM($AO29:AP29))
                    )&gt;AD29,
              IF((INDEX(PlantAccounts[],MATCH($C29,PlantAccounts[Power Plan Plant Account '#],0),7))=0,0,AD29-(INDEX(PlantAccounts[],MATCH($C29,PlantAccounts[Power Plan Plant Account '#],0),9))-SUM($AO29:AP29)),
             (INDEX(PlantAccounts[],MATCH($C29,PlantAccounts[Power Plan Plant Account '#],0),7)/12)*AD29*(INDEX(CurWIPHelper[],1,MATCH(AQ$4,CurWIPHelper[#Headers],0))))
        ),
        IF(AD29=0,0,IF(
              ((INDEX(PlantAccounts[],MATCH($C29,PlantAccounts[Power Plan Plant Account '#],0),7)/12)
              *(AD29)
              *(INDEX(CurWIPHelper[],1,MATCH(AQ$4,CurWIPHelper[#Headers],0)))
              +(INDEX(PlantAccounts[],MATCH($C29,PlantAccounts[Power Plan Plant Account '#],0),9))
              +(SUM($AO29:AP29))
              )&gt;AD29,
         (INDEX(PlantAccounts[],MATCH($C29,PlantAccounts[Power Plan Plant Account '#],0),7)/12)*AD29*(INDEX(CurWIPHelper[],1,MATCH(AQ$4,CurWIPHelper[#Headers],0))),
         AD29-(INDEX(PlantAccounts[],MATCH($C29,PlantAccounts[Power Plan Plant Account '#],0),9))-(SUM($AO29:AP29))
    ))
)
)</f>
        <v>0</v>
      </c>
      <c r="AR29" s="35">
        <f>IF(INDEX(CurWIPHelper[],1,MATCH(AR$4,CurWIPHelper[#Headers],0))=0,0,
     IF(AE29&gt;0,
        (IF(
             ((INDEX(PlantAccounts[],MATCH($C29,PlantAccounts[Power Plan Plant Account '#],0),7)/12)
                   *(AE29)
                   *(INDEX(CurWIPHelper[],1,MATCH(AR$4,CurWIPHelper[#Headers],0)))
                   +(INDEX(PlantAccounts[],MATCH($C29,PlantAccounts[Power Plan Plant Account '#],0),9))
                   +(SUM($AO29:AQ29))
                    )&gt;AE29,
              IF((INDEX(PlantAccounts[],MATCH($C29,PlantAccounts[Power Plan Plant Account '#],0),7))=0,0,AE29-(INDEX(PlantAccounts[],MATCH($C29,PlantAccounts[Power Plan Plant Account '#],0),9))-SUM($AO29:AQ29)),
             (INDEX(PlantAccounts[],MATCH($C29,PlantAccounts[Power Plan Plant Account '#],0),7)/12)*AE29*(INDEX(CurWIPHelper[],1,MATCH(AR$4,CurWIPHelper[#Headers],0))))
        ),
        IF(AE29=0,0,IF(
              ((INDEX(PlantAccounts[],MATCH($C29,PlantAccounts[Power Plan Plant Account '#],0),7)/12)
              *(AE29)
              *(INDEX(CurWIPHelper[],1,MATCH(AR$4,CurWIPHelper[#Headers],0)))
              +(INDEX(PlantAccounts[],MATCH($C29,PlantAccounts[Power Plan Plant Account '#],0),9))
              +(SUM($AO29:AQ29))
              )&gt;AE29,
         (INDEX(PlantAccounts[],MATCH($C29,PlantAccounts[Power Plan Plant Account '#],0),7)/12)*AE29*(INDEX(CurWIPHelper[],1,MATCH(AR$4,CurWIPHelper[#Headers],0))),
         AE29-(INDEX(PlantAccounts[],MATCH($C29,PlantAccounts[Power Plan Plant Account '#],0),9))-(SUM($AO29:AQ29))
    ))
)
)</f>
        <v>0</v>
      </c>
      <c r="AS29" s="35">
        <f>IF(INDEX(CurWIPHelper[],1,MATCH(AS$4,CurWIPHelper[#Headers],0))=0,0,
     IF(AF29&gt;0,
        (IF(
             ((INDEX(PlantAccounts[],MATCH($C29,PlantAccounts[Power Plan Plant Account '#],0),7)/12)
                   *(AF29)
                   *(INDEX(CurWIPHelper[],1,MATCH(AS$4,CurWIPHelper[#Headers],0)))
                   +(INDEX(PlantAccounts[],MATCH($C29,PlantAccounts[Power Plan Plant Account '#],0),9))
                   +(SUM($AO29:AR29))
                    )&gt;AF29,
              IF((INDEX(PlantAccounts[],MATCH($C29,PlantAccounts[Power Plan Plant Account '#],0),7))=0,0,AF29-(INDEX(PlantAccounts[],MATCH($C29,PlantAccounts[Power Plan Plant Account '#],0),9))-SUM($AO29:AR29)),
             (INDEX(PlantAccounts[],MATCH($C29,PlantAccounts[Power Plan Plant Account '#],0),7)/12)*AF29*(INDEX(CurWIPHelper[],1,MATCH(AS$4,CurWIPHelper[#Headers],0))))
        ),
        IF(AF29=0,0,IF(
              ((INDEX(PlantAccounts[],MATCH($C29,PlantAccounts[Power Plan Plant Account '#],0),7)/12)
              *(AF29)
              *(INDEX(CurWIPHelper[],1,MATCH(AS$4,CurWIPHelper[#Headers],0)))
              +(INDEX(PlantAccounts[],MATCH($C29,PlantAccounts[Power Plan Plant Account '#],0),9))
              +(SUM($AO29:AR29))
              )&gt;AF29,
         (INDEX(PlantAccounts[],MATCH($C29,PlantAccounts[Power Plan Plant Account '#],0),7)/12)*AF29*(INDEX(CurWIPHelper[],1,MATCH(AS$4,CurWIPHelper[#Headers],0))),
         AF29-(INDEX(PlantAccounts[],MATCH($C29,PlantAccounts[Power Plan Plant Account '#],0),9))-(SUM($AO29:AR29))
    ))
)
)</f>
        <v>0</v>
      </c>
      <c r="AT29" s="35">
        <f>IF(INDEX(CurWIPHelper[],1,MATCH(AT$4,CurWIPHelper[#Headers],0))=0,0,
     IF(AG29&gt;0,
        (IF(
             ((INDEX(PlantAccounts[],MATCH($C29,PlantAccounts[Power Plan Plant Account '#],0),7)/12)
                   *(AG29)
                   *(INDEX(CurWIPHelper[],1,MATCH(AT$4,CurWIPHelper[#Headers],0)))
                   +(INDEX(PlantAccounts[],MATCH($C29,PlantAccounts[Power Plan Plant Account '#],0),9))
                   +(SUM($AO29:AS29))
                    )&gt;AG29,
              IF((INDEX(PlantAccounts[],MATCH($C29,PlantAccounts[Power Plan Plant Account '#],0),7))=0,0,AG29-(INDEX(PlantAccounts[],MATCH($C29,PlantAccounts[Power Plan Plant Account '#],0),9))-SUM($AO29:AS29)),
             (INDEX(PlantAccounts[],MATCH($C29,PlantAccounts[Power Plan Plant Account '#],0),7)/12)*AG29*(INDEX(CurWIPHelper[],1,MATCH(AT$4,CurWIPHelper[#Headers],0))))
        ),
        IF(AG29=0,0,IF(
              ((INDEX(PlantAccounts[],MATCH($C29,PlantAccounts[Power Plan Plant Account '#],0),7)/12)
              *(AG29)
              *(INDEX(CurWIPHelper[],1,MATCH(AT$4,CurWIPHelper[#Headers],0)))
              +(INDEX(PlantAccounts[],MATCH($C29,PlantAccounts[Power Plan Plant Account '#],0),9))
              +(SUM($AO29:AS29))
              )&gt;AG29,
         (INDEX(PlantAccounts[],MATCH($C29,PlantAccounts[Power Plan Plant Account '#],0),7)/12)*AG29*(INDEX(CurWIPHelper[],1,MATCH(AT$4,CurWIPHelper[#Headers],0))),
         AG29-(INDEX(PlantAccounts[],MATCH($C29,PlantAccounts[Power Plan Plant Account '#],0),9))-(SUM($AO29:AS29))
    ))
)
)</f>
        <v>0</v>
      </c>
      <c r="AU29" s="35">
        <f>IF(INDEX(CurWIPHelper[],1,MATCH(AU$4,CurWIPHelper[#Headers],0))=0,0,
     IF(AH29&gt;0,
        (IF(
             ((INDEX(PlantAccounts[],MATCH($C29,PlantAccounts[Power Plan Plant Account '#],0),7)/12)
                   *(AH29)
                   *(INDEX(CurWIPHelper[],1,MATCH(AU$4,CurWIPHelper[#Headers],0)))
                   +(INDEX(PlantAccounts[],MATCH($C29,PlantAccounts[Power Plan Plant Account '#],0),9))
                   +(SUM($AO29:AT29))
                    )&gt;AH29,
              IF((INDEX(PlantAccounts[],MATCH($C29,PlantAccounts[Power Plan Plant Account '#],0),7))=0,0,AH29-(INDEX(PlantAccounts[],MATCH($C29,PlantAccounts[Power Plan Plant Account '#],0),9))-SUM($AO29:AT29)),
             (INDEX(PlantAccounts[],MATCH($C29,PlantAccounts[Power Plan Plant Account '#],0),7)/12)*AH29*(INDEX(CurWIPHelper[],1,MATCH(AU$4,CurWIPHelper[#Headers],0))))
        ),
        IF(AH29=0,0,IF(
              ((INDEX(PlantAccounts[],MATCH($C29,PlantAccounts[Power Plan Plant Account '#],0),7)/12)
              *(AH29)
              *(INDEX(CurWIPHelper[],1,MATCH(AU$4,CurWIPHelper[#Headers],0)))
              +(INDEX(PlantAccounts[],MATCH($C29,PlantAccounts[Power Plan Plant Account '#],0),9))
              +(SUM($AO29:AT29))
              )&gt;AH29,
         (INDEX(PlantAccounts[],MATCH($C29,PlantAccounts[Power Plan Plant Account '#],0),7)/12)*AH29*(INDEX(CurWIPHelper[],1,MATCH(AU$4,CurWIPHelper[#Headers],0))),
         AH29-(INDEX(PlantAccounts[],MATCH($C29,PlantAccounts[Power Plan Plant Account '#],0),9))-(SUM($AO29:AT29))
    ))
)
)</f>
        <v>0</v>
      </c>
      <c r="AV29" s="35">
        <f>IF(INDEX(CurWIPHelper[],1,MATCH(AV$4,CurWIPHelper[#Headers],0))=0,0,
     IF(AI29&gt;0,
        (IF(
             ((INDEX(PlantAccounts[],MATCH($C29,PlantAccounts[Power Plan Plant Account '#],0),7)/12)
                   *(AI29)
                   *(INDEX(CurWIPHelper[],1,MATCH(AV$4,CurWIPHelper[#Headers],0)))
                   +(INDEX(PlantAccounts[],MATCH($C29,PlantAccounts[Power Plan Plant Account '#],0),9))
                   +(SUM($AO29:AU29))
                    )&gt;AI29,
              IF((INDEX(PlantAccounts[],MATCH($C29,PlantAccounts[Power Plan Plant Account '#],0),7))=0,0,AI29-(INDEX(PlantAccounts[],MATCH($C29,PlantAccounts[Power Plan Plant Account '#],0),9))-SUM($AO29:AU29)),
             (INDEX(PlantAccounts[],MATCH($C29,PlantAccounts[Power Plan Plant Account '#],0),7)/12)*AI29*(INDEX(CurWIPHelper[],1,MATCH(AV$4,CurWIPHelper[#Headers],0))))
        ),
        IF(AI29=0,0,IF(
              ((INDEX(PlantAccounts[],MATCH($C29,PlantAccounts[Power Plan Plant Account '#],0),7)/12)
              *(AI29)
              *(INDEX(CurWIPHelper[],1,MATCH(AV$4,CurWIPHelper[#Headers],0)))
              +(INDEX(PlantAccounts[],MATCH($C29,PlantAccounts[Power Plan Plant Account '#],0),9))
              +(SUM($AO29:AU29))
              )&gt;AI29,
         (INDEX(PlantAccounts[],MATCH($C29,PlantAccounts[Power Plan Plant Account '#],0),7)/12)*AI29*(INDEX(CurWIPHelper[],1,MATCH(AV$4,CurWIPHelper[#Headers],0))),
         AI29-(INDEX(PlantAccounts[],MATCH($C29,PlantAccounts[Power Plan Plant Account '#],0),9))-(SUM($AO29:AU29))
    ))
)
)</f>
        <v>0</v>
      </c>
      <c r="AW29" s="35">
        <f>IF(INDEX(CurWIPHelper[],1,MATCH(AW$4,CurWIPHelper[#Headers],0))=0,0,
     IF(AJ29&gt;0,
        (IF(
             ((INDEX(PlantAccounts[],MATCH($C29,PlantAccounts[Power Plan Plant Account '#],0),7)/12)
                   *(AJ29)
                   *(INDEX(CurWIPHelper[],1,MATCH(AW$4,CurWIPHelper[#Headers],0)))
                   +(INDEX(PlantAccounts[],MATCH($C29,PlantAccounts[Power Plan Plant Account '#],0),9))
                   +(SUM($AO29:AV29))
                    )&gt;AJ29,
              IF((INDEX(PlantAccounts[],MATCH($C29,PlantAccounts[Power Plan Plant Account '#],0),7))=0,0,AJ29-(INDEX(PlantAccounts[],MATCH($C29,PlantAccounts[Power Plan Plant Account '#],0),9))-SUM($AO29:AV29)),
             (INDEX(PlantAccounts[],MATCH($C29,PlantAccounts[Power Plan Plant Account '#],0),7)/12)*AJ29*(INDEX(CurWIPHelper[],1,MATCH(AW$4,CurWIPHelper[#Headers],0))))
        ),
        IF(AJ29=0,0,IF(
              ((INDEX(PlantAccounts[],MATCH($C29,PlantAccounts[Power Plan Plant Account '#],0),7)/12)
              *(AJ29)
              *(INDEX(CurWIPHelper[],1,MATCH(AW$4,CurWIPHelper[#Headers],0)))
              +(INDEX(PlantAccounts[],MATCH($C29,PlantAccounts[Power Plan Plant Account '#],0),9))
              +(SUM($AO29:AV29))
              )&gt;AJ29,
         (INDEX(PlantAccounts[],MATCH($C29,PlantAccounts[Power Plan Plant Account '#],0),7)/12)*AJ29*(INDEX(CurWIPHelper[],1,MATCH(AW$4,CurWIPHelper[#Headers],0))),
         AJ29-(INDEX(PlantAccounts[],MATCH($C29,PlantAccounts[Power Plan Plant Account '#],0),9))-(SUM($AO29:AV29))
    ))
)
)</f>
        <v>0</v>
      </c>
      <c r="AX29" s="35">
        <f>IF(INDEX(CurWIPHelper[],1,MATCH(AX$4,CurWIPHelper[#Headers],0))=0,0,
     IF(AK29&gt;0,
        (IF(
             ((INDEX(PlantAccounts[],MATCH($C29,PlantAccounts[Power Plan Plant Account '#],0),7)/12)
                   *(AK29)
                   *(INDEX(CurWIPHelper[],1,MATCH(AX$4,CurWIPHelper[#Headers],0)))
                   +(INDEX(PlantAccounts[],MATCH($C29,PlantAccounts[Power Plan Plant Account '#],0),9))
                   +(SUM($AO29:AW29))
                    )&gt;AK29,
              IF((INDEX(PlantAccounts[],MATCH($C29,PlantAccounts[Power Plan Plant Account '#],0),7))=0,0,AK29-(INDEX(PlantAccounts[],MATCH($C29,PlantAccounts[Power Plan Plant Account '#],0),9))-SUM($AO29:AW29)),
             (INDEX(PlantAccounts[],MATCH($C29,PlantAccounts[Power Plan Plant Account '#],0),7)/12)*AK29*(INDEX(CurWIPHelper[],1,MATCH(AX$4,CurWIPHelper[#Headers],0))))
        ),
        IF(AK29=0,0,IF(
              ((INDEX(PlantAccounts[],MATCH($C29,PlantAccounts[Power Plan Plant Account '#],0),7)/12)
              *(AK29)
              *(INDEX(CurWIPHelper[],1,MATCH(AX$4,CurWIPHelper[#Headers],0)))
              +(INDEX(PlantAccounts[],MATCH($C29,PlantAccounts[Power Plan Plant Account '#],0),9))
              +(SUM($AO29:AW29))
              )&gt;AK29,
         (INDEX(PlantAccounts[],MATCH($C29,PlantAccounts[Power Plan Plant Account '#],0),7)/12)*AK29*(INDEX(CurWIPHelper[],1,MATCH(AX$4,CurWIPHelper[#Headers],0))),
         AK29-(INDEX(PlantAccounts[],MATCH($C29,PlantAccounts[Power Plan Plant Account '#],0),9))-(SUM($AO29:AW29))
    ))
)
)</f>
        <v>0</v>
      </c>
      <c r="AY29" s="35">
        <f>IF(INDEX(CurWIPHelper[],1,MATCH(AY$4,CurWIPHelper[#Headers],0))=0,0,
     IF(AL29&gt;0,
        (IF(
             ((INDEX(PlantAccounts[],MATCH($C29,PlantAccounts[Power Plan Plant Account '#],0),7)/12)
                   *(AL29)
                   *(INDEX(CurWIPHelper[],1,MATCH(AY$4,CurWIPHelper[#Headers],0)))
                   +(INDEX(PlantAccounts[],MATCH($C29,PlantAccounts[Power Plan Plant Account '#],0),9))
                   +(SUM($AO29:AX29))
                    )&gt;AL29,
              IF((INDEX(PlantAccounts[],MATCH($C29,PlantAccounts[Power Plan Plant Account '#],0),7))=0,0,AL29-(INDEX(PlantAccounts[],MATCH($C29,PlantAccounts[Power Plan Plant Account '#],0),9))-SUM($AO29:AX29)),
             (INDEX(PlantAccounts[],MATCH($C29,PlantAccounts[Power Plan Plant Account '#],0),7)/12)*AL29*(INDEX(CurWIPHelper[],1,MATCH(AY$4,CurWIPHelper[#Headers],0))))
        ),
        IF(AL29=0,0,IF(
              ((INDEX(PlantAccounts[],MATCH($C29,PlantAccounts[Power Plan Plant Account '#],0),7)/12)
              *(AL29)
              *(INDEX(CurWIPHelper[],1,MATCH(AY$4,CurWIPHelper[#Headers],0)))
              +(INDEX(PlantAccounts[],MATCH($C29,PlantAccounts[Power Plan Plant Account '#],0),9))
              +(SUM($AO29:AX29))
              )&gt;AL29,
         (INDEX(PlantAccounts[],MATCH($C29,PlantAccounts[Power Plan Plant Account '#],0),7)/12)*AL29*(INDEX(CurWIPHelper[],1,MATCH(AY$4,CurWIPHelper[#Headers],0))),
         AL29-(INDEX(PlantAccounts[],MATCH($C29,PlantAccounts[Power Plan Plant Account '#],0),9))-(SUM($AO29:AX29))
    ))
)
)</f>
        <v>0</v>
      </c>
      <c r="AZ29" s="35">
        <f>IF(INDEX(CurWIPHelper[],1,MATCH(AZ$4,CurWIPHelper[#Headers],0))=0,0,
     IF(AM29&gt;0,
        (IF(
             ((INDEX(PlantAccounts[],MATCH($C29,PlantAccounts[Power Plan Plant Account '#],0),7)/12)
                   *(AM29)
                   *(INDEX(CurWIPHelper[],1,MATCH(AZ$4,CurWIPHelper[#Headers],0)))
                   +(INDEX(PlantAccounts[],MATCH($C29,PlantAccounts[Power Plan Plant Account '#],0),9))
                   +(SUM($AO29:AY29))
                    )&gt;AM29,
              IF((INDEX(PlantAccounts[],MATCH($C29,PlantAccounts[Power Plan Plant Account '#],0),7))=0,0,AM29-(INDEX(PlantAccounts[],MATCH($C29,PlantAccounts[Power Plan Plant Account '#],0),9))-SUM($AO29:AY29)),
             (INDEX(PlantAccounts[],MATCH($C29,PlantAccounts[Power Plan Plant Account '#],0),7)/12)*AM29*(INDEX(CurWIPHelper[],1,MATCH(AZ$4,CurWIPHelper[#Headers],0))))
        ),
        IF(AM29=0,0,IF(
              ((INDEX(PlantAccounts[],MATCH($C29,PlantAccounts[Power Plan Plant Account '#],0),7)/12)
              *(AM29)
              *(INDEX(CurWIPHelper[],1,MATCH(AZ$4,CurWIPHelper[#Headers],0)))
              +(INDEX(PlantAccounts[],MATCH($C29,PlantAccounts[Power Plan Plant Account '#],0),9))
              +(SUM($AO29:AY29))
              )&gt;AM29,
         (INDEX(PlantAccounts[],MATCH($C29,PlantAccounts[Power Plan Plant Account '#],0),7)/12)*AM29*(INDEX(CurWIPHelper[],1,MATCH(AZ$4,CurWIPHelper[#Headers],0))),
         AM29-(INDEX(PlantAccounts[],MATCH($C29,PlantAccounts[Power Plan Plant Account '#],0),9))-(SUM($AO29:AY29))
    ))
)
)</f>
        <v>0</v>
      </c>
      <c r="BA29" s="59">
        <f t="shared" si="2"/>
        <v>0</v>
      </c>
      <c r="BC29" s="59">
        <f>INDEX(CurCloseProf[],MATCH(PlantAccountsQuery[[#This Row],[Reg/Unreg]],CurCloseProf[R/NR],0),MATCH(BC$9,CurCloseProf[#Headers],0))*($J29)</f>
        <v>84769.073770993273</v>
      </c>
      <c r="BD29" s="59">
        <f>INDEX(CurCloseProf[],MATCH(PlantAccountsQuery[[#This Row],[Reg/Unreg]],CurCloseProf[R/NR],0),MATCH(BD$9,CurCloseProf[#Headers],0))*($J29)</f>
        <v>66847.626181814674</v>
      </c>
      <c r="BE29" s="59">
        <f>INDEX(CurCloseProf[],MATCH(PlantAccountsQuery[[#This Row],[Reg/Unreg]],CurCloseProf[R/NR],0),MATCH(BE$9,CurCloseProf[#Headers],0))*($J29)</f>
        <v>90703.722163606537</v>
      </c>
      <c r="BF29" s="59">
        <f>INDEX(CurCloseProf[],MATCH(PlantAccountsQuery[[#This Row],[Reg/Unreg]],CurCloseProf[R/NR],0),MATCH(BF$9,CurCloseProf[#Headers],0))*($J29)</f>
        <v>24942.252713647238</v>
      </c>
      <c r="BG29" s="59">
        <f>INDEX(CurCloseProf[],MATCH(PlantAccountsQuery[[#This Row],[Reg/Unreg]],CurCloseProf[R/NR],0),MATCH(BG$9,CurCloseProf[#Headers],0))*($J29)</f>
        <v>72859.258636824263</v>
      </c>
      <c r="BH29" s="59">
        <f>INDEX(CurCloseProf[],MATCH(PlantAccountsQuery[[#This Row],[Reg/Unreg]],CurCloseProf[R/NR],0),MATCH(BH$9,CurCloseProf[#Headers],0))*($J29)</f>
        <v>126725.89365468653</v>
      </c>
      <c r="BI29" s="59">
        <f>INDEX(CurCloseProf[],MATCH(PlantAccountsQuery[[#This Row],[Reg/Unreg]],CurCloseProf[R/NR],0),MATCH(BI$9,CurCloseProf[#Headers],0))*($J29)</f>
        <v>106013.26037949778</v>
      </c>
      <c r="BJ29" s="59">
        <f>INDEX(CurCloseProf[],MATCH(PlantAccountsQuery[[#This Row],[Reg/Unreg]],CurCloseProf[R/NR],0),MATCH(BJ$9,CurCloseProf[#Headers],0))*($J29)</f>
        <v>61211.651187374555</v>
      </c>
      <c r="BK29" s="59">
        <f>INDEX(CurCloseProf[],MATCH(PlantAccountsQuery[[#This Row],[Reg/Unreg]],CurCloseProf[R/NR],0),MATCH(BK$9,CurCloseProf[#Headers],0))*($J29)</f>
        <v>128174.37642482843</v>
      </c>
      <c r="BL29" s="59">
        <f>INDEX(CurCloseProf[],MATCH(PlantAccountsQuery[[#This Row],[Reg/Unreg]],CurCloseProf[R/NR],0),MATCH(BL$9,CurCloseProf[#Headers],0))*($J29)</f>
        <v>258131.97282965327</v>
      </c>
      <c r="BM29" s="59">
        <f>INDEX(CurCloseProf[],MATCH(PlantAccountsQuery[[#This Row],[Reg/Unreg]],CurCloseProf[R/NR],0),MATCH(BM$9,CurCloseProf[#Headers],0))*($J29)</f>
        <v>229145.81092060619</v>
      </c>
      <c r="BN29" s="59">
        <f>INDEX(CurCloseProf[],MATCH(PlantAccountsQuery[[#This Row],[Reg/Unreg]],CurCloseProf[R/NR],0),MATCH(BN$9,CurCloseProf[#Headers],0))*($J29)</f>
        <v>852495.16460307629</v>
      </c>
      <c r="BP29" s="59">
        <f>IF(INDEX(CurWIPHelper[],1,MATCH(AO$4,$BP$9:$CA$9,0))=0,0,$BC29)</f>
        <v>84769.073770993273</v>
      </c>
      <c r="BQ29" s="59">
        <f>IF(INDEX(CurWIPHelper[],1,MATCH(AP$4,$BP$9:$CA$9,0))=0,0,(SUM($BC29:BD29)))</f>
        <v>151616.69995280795</v>
      </c>
      <c r="BR29" s="59">
        <f>IF(INDEX(CurWIPHelper[],1,MATCH(AQ$4,$BP$9:$CA$9,0))=0,0,(SUM($BC29:BE29)))</f>
        <v>242320.42211641447</v>
      </c>
      <c r="BS29" s="59">
        <f>IF(INDEX(CurWIPHelper[],1,MATCH(AR$4,$BP$9:$CA$9,0))=0,0,(SUM($BC29:BF29)))</f>
        <v>267262.67483006173</v>
      </c>
      <c r="BT29" s="59">
        <f>IF(INDEX(CurWIPHelper[],1,MATCH(AS$4,$BP$9:$CA$9,0))=0,0,(SUM($BC29:BG29)))</f>
        <v>340121.933466886</v>
      </c>
      <c r="BU29" s="59">
        <f>IF(INDEX(CurWIPHelper[],1,MATCH(AT$4,$BP$9:$CA$9,0))=0,0,(SUM($BC29:BH29)))</f>
        <v>466847.82712157251</v>
      </c>
      <c r="BV29" s="59">
        <f>IF(INDEX(CurWIPHelper[],1,MATCH(AU$4,$BP$9:$CA$9,0))=0,0,(SUM($BC29:BI29)))</f>
        <v>572861.08750107023</v>
      </c>
      <c r="BW29" s="59">
        <f>IF(INDEX(CurWIPHelper[],1,MATCH(AV$4,$BP$9:$CA$9,0))=0,0,(SUM($BC29:BJ29)))</f>
        <v>634072.73868844484</v>
      </c>
      <c r="BX29" s="59">
        <f>IF(INDEX(CurWIPHelper[],1,MATCH(AW$4,$BP$9:$CA$9,0))=0,0,(SUM($BC29:BK29)))</f>
        <v>762247.11511327326</v>
      </c>
      <c r="BY29" s="59">
        <f>IF(INDEX(CurWIPHelper[],1,MATCH(AX$4,$BP$9:$CA$9,0))=0,0,(SUM($BC29:BL29)))</f>
        <v>1020379.0879429266</v>
      </c>
      <c r="BZ29" s="59">
        <f>IF(INDEX(CurWIPHelper[],1,MATCH(AY$4,$BP$9:$CA$9,0))=0,0,(SUM($BC29:BM29)))</f>
        <v>1249524.8988635328</v>
      </c>
      <c r="CA29" s="59">
        <f>IF(INDEX(CurWIPHelper[],1,MATCH(AZ$4,$BP$9:$CA$9,0))=0,0,(SUM($BC29:BN29)))</f>
        <v>2102020.063466609</v>
      </c>
      <c r="CC29" s="59">
        <f>((((INDEX(PlantAccounts[],MATCH($C29,PlantAccounts[Power Plan Plant Account '#],0),8)+(INDEX(PlantAccounts[],MATCH($C29,PlantAccounts[Power Plan Plant Account '#],0),8)+INDEX(PlantAccounts[],MATCH($C29,PlantAccounts[Power Plan Plant Account '#],0),16)+INDEX(PlantAccounts[],MATCH($C29,PlantAccounts[Power Plan Plant Account '#],0),17)))/2))/12)*(INDEX(CurWIPHelper[],1,MATCH(AO$4,CurWIPHelper[#Headers],0)))*(INDEX(PlantAccounts[],MATCH($C29,PlantAccounts[Power Plan Plant Account '#],0),7))</f>
        <v>0</v>
      </c>
      <c r="CD29" s="59">
        <f>((((INDEX(PlantAccounts[],MATCH($C29,PlantAccounts[Power Plan Plant Account '#],0),8)+(INDEX(PlantAccounts[],MATCH($C29,PlantAccounts[Power Plan Plant Account '#],0),8)+INDEX(PlantAccounts[],MATCH($C29,PlantAccounts[Power Plan Plant Account '#],0),16)+INDEX(PlantAccounts[],MATCH($C29,PlantAccounts[Power Plan Plant Account '#],0),17)))/2))/12)*(INDEX(CurWIPHelper[],1,MATCH(AP$4,CurWIPHelper[#Headers],0)))*(INDEX(PlantAccounts[],MATCH($C29,PlantAccounts[Power Plan Plant Account '#],0),7))</f>
        <v>0</v>
      </c>
      <c r="CE29" s="59">
        <f>((((INDEX(PlantAccounts[],MATCH($C29,PlantAccounts[Power Plan Plant Account '#],0),8)+(INDEX(PlantAccounts[],MATCH($C29,PlantAccounts[Power Plan Plant Account '#],0),8)+INDEX(PlantAccounts[],MATCH($C29,PlantAccounts[Power Plan Plant Account '#],0),16)+INDEX(PlantAccounts[],MATCH($C29,PlantAccounts[Power Plan Plant Account '#],0),17)))/2))/12)*(INDEX(CurWIPHelper[],1,MATCH(AQ$4,CurWIPHelper[#Headers],0)))*(INDEX(PlantAccounts[],MATCH($C29,PlantAccounts[Power Plan Plant Account '#],0),7))</f>
        <v>0</v>
      </c>
      <c r="CF29" s="59">
        <f>((((INDEX(PlantAccounts[],MATCH($C29,PlantAccounts[Power Plan Plant Account '#],0),8)+(INDEX(PlantAccounts[],MATCH($C29,PlantAccounts[Power Plan Plant Account '#],0),8)+INDEX(PlantAccounts[],MATCH($C29,PlantAccounts[Power Plan Plant Account '#],0),16)+INDEX(PlantAccounts[],MATCH($C29,PlantAccounts[Power Plan Plant Account '#],0),17)))/2))/12)*(INDEX(CurWIPHelper[],1,MATCH(AR$4,CurWIPHelper[#Headers],0)))*(INDEX(PlantAccounts[],MATCH($C29,PlantAccounts[Power Plan Plant Account '#],0),7))</f>
        <v>0</v>
      </c>
      <c r="CG29" s="59">
        <f>((((INDEX(PlantAccounts[],MATCH($C29,PlantAccounts[Power Plan Plant Account '#],0),8)+(INDEX(PlantAccounts[],MATCH($C29,PlantAccounts[Power Plan Plant Account '#],0),8)+INDEX(PlantAccounts[],MATCH($C29,PlantAccounts[Power Plan Plant Account '#],0),16)+INDEX(PlantAccounts[],MATCH($C29,PlantAccounts[Power Plan Plant Account '#],0),17)))/2))/12)*(INDEX(CurWIPHelper[],1,MATCH(AS$4,CurWIPHelper[#Headers],0)))*(INDEX(PlantAccounts[],MATCH($C29,PlantAccounts[Power Plan Plant Account '#],0),7))</f>
        <v>0</v>
      </c>
      <c r="CH29" s="59">
        <f>((((INDEX(PlantAccounts[],MATCH($C29,PlantAccounts[Power Plan Plant Account '#],0),8)+(INDEX(PlantAccounts[],MATCH($C29,PlantAccounts[Power Plan Plant Account '#],0),8)+INDEX(PlantAccounts[],MATCH($C29,PlantAccounts[Power Plan Plant Account '#],0),16)+INDEX(PlantAccounts[],MATCH($C29,PlantAccounts[Power Plan Plant Account '#],0),17)))/2))/12)*(INDEX(CurWIPHelper[],1,MATCH(AT$4,CurWIPHelper[#Headers],0)))*(INDEX(PlantAccounts[],MATCH($C29,PlantAccounts[Power Plan Plant Account '#],0),7))</f>
        <v>0</v>
      </c>
      <c r="CI29" s="59">
        <f>((((INDEX(PlantAccounts[],MATCH($C29,PlantAccounts[Power Plan Plant Account '#],0),8)+(INDEX(PlantAccounts[],MATCH($C29,PlantAccounts[Power Plan Plant Account '#],0),8)+INDEX(PlantAccounts[],MATCH($C29,PlantAccounts[Power Plan Plant Account '#],0),16)+INDEX(PlantAccounts[],MATCH($C29,PlantAccounts[Power Plan Plant Account '#],0),17)))/2))/12)*(INDEX(CurWIPHelper[],1,MATCH(AU$4,CurWIPHelper[#Headers],0)))*(INDEX(PlantAccounts[],MATCH($C29,PlantAccounts[Power Plan Plant Account '#],0),7))</f>
        <v>0</v>
      </c>
      <c r="CJ29" s="59">
        <f>((((INDEX(PlantAccounts[],MATCH($C29,PlantAccounts[Power Plan Plant Account '#],0),8)+(INDEX(PlantAccounts[],MATCH($C29,PlantAccounts[Power Plan Plant Account '#],0),8)+INDEX(PlantAccounts[],MATCH($C29,PlantAccounts[Power Plan Plant Account '#],0),16)+INDEX(PlantAccounts[],MATCH($C29,PlantAccounts[Power Plan Plant Account '#],0),17)))/2))/12)*(INDEX(CurWIPHelper[],1,MATCH(AV$4,CurWIPHelper[#Headers],0)))*(INDEX(PlantAccounts[],MATCH($C29,PlantAccounts[Power Plan Plant Account '#],0),7))</f>
        <v>0</v>
      </c>
      <c r="CK29" s="59">
        <f>((((INDEX(PlantAccounts[],MATCH($C29,PlantAccounts[Power Plan Plant Account '#],0),8)+(INDEX(PlantAccounts[],MATCH($C29,PlantAccounts[Power Plan Plant Account '#],0),8)+INDEX(PlantAccounts[],MATCH($C29,PlantAccounts[Power Plan Plant Account '#],0),16)+INDEX(PlantAccounts[],MATCH($C29,PlantAccounts[Power Plan Plant Account '#],0),17)))/2))/12)*(INDEX(CurWIPHelper[],1,MATCH(AW$4,CurWIPHelper[#Headers],0)))*(INDEX(PlantAccounts[],MATCH($C29,PlantAccounts[Power Plan Plant Account '#],0),7))</f>
        <v>0</v>
      </c>
      <c r="CL29" s="59">
        <f>((((INDEX(PlantAccounts[],MATCH($C29,PlantAccounts[Power Plan Plant Account '#],0),8)+(INDEX(PlantAccounts[],MATCH($C29,PlantAccounts[Power Plan Plant Account '#],0),8)+INDEX(PlantAccounts[],MATCH($C29,PlantAccounts[Power Plan Plant Account '#],0),16)+INDEX(PlantAccounts[],MATCH($C29,PlantAccounts[Power Plan Plant Account '#],0),17)))/2))/12)*(INDEX(CurWIPHelper[],1,MATCH(AX$4,CurWIPHelper[#Headers],0)))*(INDEX(PlantAccounts[],MATCH($C29,PlantAccounts[Power Plan Plant Account '#],0),7))</f>
        <v>0</v>
      </c>
      <c r="CM29" s="59">
        <f>((((INDEX(PlantAccounts[],MATCH($C29,PlantAccounts[Power Plan Plant Account '#],0),8)+(INDEX(PlantAccounts[],MATCH($C29,PlantAccounts[Power Plan Plant Account '#],0),8)+INDEX(PlantAccounts[],MATCH($C29,PlantAccounts[Power Plan Plant Account '#],0),16)+INDEX(PlantAccounts[],MATCH($C29,PlantAccounts[Power Plan Plant Account '#],0),17)))/2))/12)*(INDEX(CurWIPHelper[],1,MATCH(AY$4,CurWIPHelper[#Headers],0)))*(INDEX(PlantAccounts[],MATCH($C29,PlantAccounts[Power Plan Plant Account '#],0),7))</f>
        <v>0</v>
      </c>
      <c r="CN29" s="59">
        <f>((((INDEX(PlantAccounts[],MATCH($C29,PlantAccounts[Power Plan Plant Account '#],0),8)+(INDEX(PlantAccounts[],MATCH($C29,PlantAccounts[Power Plan Plant Account '#],0),8)+INDEX(PlantAccounts[],MATCH($C29,PlantAccounts[Power Plan Plant Account '#],0),16)+INDEX(PlantAccounts[],MATCH($C29,PlantAccounts[Power Plan Plant Account '#],0),17)))/2))/12)*(INDEX(CurWIPHelper[],1,MATCH(AZ$4,CurWIPHelper[#Headers],0)))*(INDEX(PlantAccounts[],MATCH($C29,PlantAccounts[Power Plan Plant Account '#],0),7))</f>
        <v>0</v>
      </c>
      <c r="CO29" s="59">
        <f t="shared" si="3"/>
        <v>0</v>
      </c>
      <c r="CQ29" s="59">
        <f>INDEX(PlantAccounts[],MATCH($C29,PlantAccounts[Power Plan Plant Account '#],0),12)*(INDEX(CurWIPHelper[],1,MATCH(AO$4,CurWIPHelper[#Headers],0)))*(INDEX(PlantAccounts[],MATCH($C29,PlantAccounts[Power Plan Plant Account '#],0),7)/12)*0.5</f>
        <v>0</v>
      </c>
      <c r="CR29" s="59">
        <f>INDEX(PlantAccounts[],MATCH($C29,PlantAccounts[Power Plan Plant Account '#],0),12)*(INDEX(CurWIPHelper[],1,MATCH(AP$4,CurWIPHelper[#Headers],0)))*(INDEX(PlantAccounts[],MATCH($C29,PlantAccounts[Power Plan Plant Account '#],0),7)/12)*0.5</f>
        <v>0</v>
      </c>
      <c r="CS29" s="59">
        <f>INDEX(PlantAccounts[],MATCH($C29,PlantAccounts[Power Plan Plant Account '#],0),12)*(INDEX(CurWIPHelper[],1,MATCH(AQ$4,CurWIPHelper[#Headers],0)))*(INDEX(PlantAccounts[],MATCH($C29,PlantAccounts[Power Plan Plant Account '#],0),7)/12)*0.5</f>
        <v>0</v>
      </c>
      <c r="CT29" s="59">
        <f>INDEX(PlantAccounts[],MATCH($C29,PlantAccounts[Power Plan Plant Account '#],0),12)*(INDEX(CurWIPHelper[],1,MATCH(AR$4,CurWIPHelper[#Headers],0)))*(INDEX(PlantAccounts[],MATCH($C29,PlantAccounts[Power Plan Plant Account '#],0),7)/12)*0.5</f>
        <v>0</v>
      </c>
      <c r="CU29" s="59">
        <f>INDEX(PlantAccounts[],MATCH($C29,PlantAccounts[Power Plan Plant Account '#],0),12)*(INDEX(CurWIPHelper[],1,MATCH(AS$4,CurWIPHelper[#Headers],0)))*(INDEX(PlantAccounts[],MATCH($C29,PlantAccounts[Power Plan Plant Account '#],0),7)/12)*0.5</f>
        <v>0</v>
      </c>
      <c r="CV29" s="59">
        <f>INDEX(PlantAccounts[],MATCH($C29,PlantAccounts[Power Plan Plant Account '#],0),12)*(INDEX(CurWIPHelper[],1,MATCH(AT$4,CurWIPHelper[#Headers],0)))*(INDEX(PlantAccounts[],MATCH($C29,PlantAccounts[Power Plan Plant Account '#],0),7)/12)*0.5</f>
        <v>0</v>
      </c>
      <c r="CW29" s="59">
        <f>INDEX(PlantAccounts[],MATCH($C29,PlantAccounts[Power Plan Plant Account '#],0),12)*(INDEX(CurWIPHelper[],1,MATCH(AU$4,CurWIPHelper[#Headers],0)))*(INDEX(PlantAccounts[],MATCH($C29,PlantAccounts[Power Plan Plant Account '#],0),7)/12)*0.5</f>
        <v>0</v>
      </c>
      <c r="CX29" s="59">
        <f>INDEX(PlantAccounts[],MATCH($C29,PlantAccounts[Power Plan Plant Account '#],0),12)*(INDEX(CurWIPHelper[],1,MATCH(AV$4,CurWIPHelper[#Headers],0)))*(INDEX(PlantAccounts[],MATCH($C29,PlantAccounts[Power Plan Plant Account '#],0),7)/12)*0.5</f>
        <v>0</v>
      </c>
      <c r="CY29" s="59">
        <f>INDEX(PlantAccounts[],MATCH($C29,PlantAccounts[Power Plan Plant Account '#],0),12)*(INDEX(CurWIPHelper[],1,MATCH(AW$4,CurWIPHelper[#Headers],0)))*(INDEX(PlantAccounts[],MATCH($C29,PlantAccounts[Power Plan Plant Account '#],0),7)/12)*0.5</f>
        <v>0</v>
      </c>
      <c r="CZ29" s="59">
        <f>INDEX(PlantAccounts[],MATCH($C29,PlantAccounts[Power Plan Plant Account '#],0),12)*(INDEX(CurWIPHelper[],1,MATCH(AX$4,CurWIPHelper[#Headers],0)))*(INDEX(PlantAccounts[],MATCH($C29,PlantAccounts[Power Plan Plant Account '#],0),7)/12)*0.5</f>
        <v>0</v>
      </c>
      <c r="DA29" s="59">
        <f>INDEX(PlantAccounts[],MATCH($C29,PlantAccounts[Power Plan Plant Account '#],0),12)*(INDEX(CurWIPHelper[],1,MATCH(AY$4,CurWIPHelper[#Headers],0)))*(INDEX(PlantAccounts[],MATCH($C29,PlantAccounts[Power Plan Plant Account '#],0),7)/12)*0.5</f>
        <v>0</v>
      </c>
      <c r="DB29" s="59">
        <f>INDEX(PlantAccounts[],MATCH($C29,PlantAccounts[Power Plan Plant Account '#],0),12)*(INDEX(CurWIPHelper[],1,MATCH(AZ$4,CurWIPHelper[#Headers],0)))*(INDEX(PlantAccounts[],MATCH($C29,PlantAccounts[Power Plan Plant Account '#],0),7)/12)*0.5</f>
        <v>0</v>
      </c>
      <c r="DC29" s="59">
        <f t="shared" si="4"/>
        <v>0</v>
      </c>
      <c r="DE29" s="59">
        <f t="shared" si="5"/>
        <v>0</v>
      </c>
    </row>
    <row r="30" spans="1:109">
      <c r="A30" t="s">
        <v>58</v>
      </c>
      <c r="B30" t="s">
        <v>79</v>
      </c>
      <c r="C30">
        <v>46105</v>
      </c>
      <c r="D30">
        <v>46100</v>
      </c>
      <c r="E30" s="130"/>
      <c r="F30" s="113">
        <f>INDEX(PlantAccounts[],MATCH($C30,PlantAccounts[Power Plan Plant Account '#],0),8)</f>
        <v>71114075.163864002</v>
      </c>
      <c r="G30" s="7">
        <f>INDEX(PlantAccounts[],MATCH($C30,PlantAccounts[Power Plan Plant Account '#],0),14)</f>
        <v>0</v>
      </c>
      <c r="H30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1641195.3207795999</v>
      </c>
      <c r="I30" s="7">
        <f>CWIP!F152</f>
        <v>0</v>
      </c>
      <c r="J30" s="7">
        <f t="shared" si="0"/>
        <v>1641195.3207795999</v>
      </c>
      <c r="K30" s="7">
        <v>0</v>
      </c>
      <c r="L30" s="7">
        <f>INDEX(PlantAccounts[],MATCH($C30,PlantAccounts[Power Plan Plant Account '#],0),11)</f>
        <v>0</v>
      </c>
      <c r="M30" s="7">
        <f t="shared" si="1"/>
        <v>0</v>
      </c>
      <c r="O30" s="35">
        <f>INDEX(CurCloseProf[],MATCH(PlantAccountsQuery[[#This Row],[Reg/Unreg]],CurCloseProf[R/NR],0),MATCH(O$9,CurCloseProf[#Headers],0))*($J30+$M30)</f>
        <v>66185.194726608213</v>
      </c>
      <c r="P30" s="35">
        <f>INDEX(CurCloseProf[],MATCH(PlantAccountsQuery[[#This Row],[Reg/Unreg]],CurCloseProf[R/NR],0),MATCH(P$9,CurCloseProf[#Headers],0))*($J30+$M30)</f>
        <v>52192.656579065464</v>
      </c>
      <c r="Q30" s="35">
        <f>INDEX(CurCloseProf[],MATCH(PlantAccountsQuery[[#This Row],[Reg/Unreg]],CurCloseProf[R/NR],0),MATCH(Q$9,CurCloseProf[#Headers],0))*($J30+$M30)</f>
        <v>70818.79330243064</v>
      </c>
      <c r="R30" s="35">
        <f>INDEX(CurCloseProf[],MATCH(PlantAccountsQuery[[#This Row],[Reg/Unreg]],CurCloseProf[R/NR],0),MATCH(R$9,CurCloseProf[#Headers],0))*($J30+$M30)</f>
        <v>19474.17589146641</v>
      </c>
      <c r="S30" s="35">
        <f>INDEX(CurCloseProf[],MATCH(PlantAccountsQuery[[#This Row],[Reg/Unreg]],CurCloseProf[R/NR],0),MATCH(S$9,CurCloseProf[#Headers],0))*($J30+$M30)</f>
        <v>56886.362042150948</v>
      </c>
      <c r="T30" s="35">
        <f>INDEX(CurCloseProf[],MATCH(PlantAccountsQuery[[#This Row],[Reg/Unreg]],CurCloseProf[R/NR],0),MATCH(T$9,CurCloseProf[#Headers],0))*($J30+$M30)</f>
        <v>98943.843259366942</v>
      </c>
      <c r="U30" s="35">
        <f>INDEX(CurCloseProf[],MATCH(PlantAccountsQuery[[#This Row],[Reg/Unreg]],CurCloseProf[R/NR],0),MATCH(U$9,CurCloseProf[#Headers],0))*($J30+$M30)</f>
        <v>82772.029582097734</v>
      </c>
      <c r="V30" s="35">
        <f>INDEX(CurCloseProf[],MATCH(PlantAccountsQuery[[#This Row],[Reg/Unreg]],CurCloseProf[R/NR],0),MATCH(V$9,CurCloseProf[#Headers],0))*($J30+$M30)</f>
        <v>47792.253390881109</v>
      </c>
      <c r="W30" s="35">
        <f>INDEX(CurCloseProf[],MATCH(PlantAccountsQuery[[#This Row],[Reg/Unreg]],CurCloseProf[R/NR],0),MATCH(W$9,CurCloseProf[#Headers],0))*($J30+$M30)</f>
        <v>100074.77592071664</v>
      </c>
      <c r="X30" s="35">
        <f>INDEX(CurCloseProf[],MATCH(PlantAccountsQuery[[#This Row],[Reg/Unreg]],CurCloseProf[R/NR],0),MATCH(X$9,CurCloseProf[#Headers],0))*($J30+$M30)</f>
        <v>201541.8374518115</v>
      </c>
      <c r="Y30" s="35">
        <f>INDEX(CurCloseProf[],MATCH(PlantAccountsQuery[[#This Row],[Reg/Unreg]],CurCloseProf[R/NR],0),MATCH(Y$9,CurCloseProf[#Headers],0))*($J30+$M30)</f>
        <v>178910.29643120238</v>
      </c>
      <c r="Z30" s="35">
        <f>INDEX(CurCloseProf[],MATCH(PlantAccountsQuery[[#This Row],[Reg/Unreg]],CurCloseProf[R/NR],0),MATCH(Z$9,CurCloseProf[#Headers],0))*($J30+$M30)</f>
        <v>665603.10220180196</v>
      </c>
      <c r="AB30" s="59">
        <f>IF(INDEX(CurWIPHelper[],1,MATCH(AO$4,$AB$9:$AM$9,0))=0,0,($F30+$O30))</f>
        <v>71180260.358590603</v>
      </c>
      <c r="AC30" s="59">
        <f>IF(INDEX(CurWIPHelper[],1,MATCH(AP$4,$AB$9:$AM$9,0))=0,0,($F30+SUM($O30:P30)))</f>
        <v>71232453.01516968</v>
      </c>
      <c r="AD30" s="59">
        <f>IF(INDEX(CurWIPHelper[],1,MATCH(AQ$4,$AB$9:$AM$9,0))=0,0,($F30+SUM($O30:Q30)))</f>
        <v>71303271.808472112</v>
      </c>
      <c r="AE30" s="59">
        <f>IF(INDEX(CurWIPHelper[],1,MATCH(AR$4,$AB$9:$AM$9,0))=0,0,($F30+SUM($O30:R30)))</f>
        <v>71322745.984363571</v>
      </c>
      <c r="AF30" s="59">
        <f>IF(INDEX(CurWIPHelper[],1,MATCH(AS$4,$AB$9:$AM$9,0))=0,0,($F30+SUM($O30:S30)))</f>
        <v>71379632.34640573</v>
      </c>
      <c r="AG30" s="59">
        <f>IF(INDEX(CurWIPHelper[],1,MATCH(AT$4,$AB$9:$AM$9,0))=0,0,($F30+SUM($O30:T30)))</f>
        <v>71478576.189665094</v>
      </c>
      <c r="AH30" s="59">
        <f>IF(INDEX(CurWIPHelper[],1,MATCH(AU$4,$AB$9:$AM$9,0))=0,0,($F30+SUM($O30:U30)))</f>
        <v>71561348.219247192</v>
      </c>
      <c r="AI30" s="59">
        <f>IF(INDEX(CurWIPHelper[],1,MATCH(AV$4,$AB$9:$AM$9,0))=0,0,($F30+SUM($O30:V30)))</f>
        <v>71609140.472638071</v>
      </c>
      <c r="AJ30" s="59">
        <f>IF(INDEX(CurWIPHelper[],1,MATCH(AW$4,$AB$9:$AM$9,0))=0,0,($F30+SUM($O30:W30)))</f>
        <v>71709215.248558789</v>
      </c>
      <c r="AK30" s="59">
        <f>IF(INDEX(CurWIPHelper[],1,MATCH(AX$4,$AB$9:$AM$9,0))=0,0,($F30+SUM($O30:X30)))</f>
        <v>71910757.08601059</v>
      </c>
      <c r="AL30" s="59">
        <f>IF(INDEX(CurWIPHelper[],1,MATCH(AY$4,$AB$9:$AM$9,0))=0,0,($F30+SUM($O30:Y30)))</f>
        <v>72089667.382441804</v>
      </c>
      <c r="AM30" s="59">
        <f>IF(INDEX(CurWIPHelper[],1,MATCH(AZ$4,$AB$9:$AM$9,0))=0,0,($F30+SUM($O30:Z30)))</f>
        <v>72755270.484643608</v>
      </c>
      <c r="AO30" s="35">
        <f>IF(INDEX(CurWIPHelper[],1,MATCH(AO$4,CurWIPHelper[#Headers],0))=0,0,
     IF(AB30&gt;0,
        (IF(
             ((INDEX(PlantAccounts[],MATCH($C30,PlantAccounts[Power Plan Plant Account '#],0),7)/12)
                   *(AB30)
                   *(INDEX(CurWIPHelper[],1,MATCH(AO$4,CurWIPHelper[#Headers],0)))
                   +(INDEX(PlantAccounts[],MATCH($C30,PlantAccounts[Power Plan Plant Account '#],0),9))
                   )&gt;AB30,
              IF((INDEX(PlantAccounts[],MATCH($C30,PlantAccounts[Power Plan Plant Account '#],0),7))=0,0,AB30-(INDEX(PlantAccounts[],MATCH($C30,PlantAccounts[Power Plan Plant Account '#],0),9))),
             (INDEX(PlantAccounts[],MATCH($C30,PlantAccounts[Power Plan Plant Account '#],0),7)/12)*AB30*(INDEX(CurWIPHelper[],1,MATCH(AO$4,CurWIPHelper[#Headers],0))))
        ),
          IF(AB30=0,0,IF(
              ((INDEX(PlantAccounts[],MATCH($C30,PlantAccounts[Power Plan Plant Account '#],0),7)/12)
              *(AB30)
              *(INDEX(CurWIPHelper[],1,MATCH(AO$4,CurWIPHelper[#Headers],0)))
              +(INDEX(PlantAccounts[],MATCH($C30,PlantAccounts[Power Plan Plant Account '#],0),9))
              )&gt;AB30,
         (INDEX(PlantAccounts[],MATCH($C30,PlantAccounts[Power Plan Plant Account '#],0),7)/12)*AB30*(INDEX(CurWIPHelper[],1,MATCH(AO$4,CurWIPHelper[#Headers],0))),
         AB30-(INDEX(PlantAccounts[],MATCH($C30,PlantAccounts[Power Plan Plant Account '#],0),9))
    ))
)
)</f>
        <v>101422.92552366655</v>
      </c>
      <c r="AP30" s="35">
        <f>IF(INDEX(CurWIPHelper[],1,MATCH(AP$4,CurWIPHelper[#Headers],0))=0,0,
     IF(AC30&gt;0,
        (IF(
             ((INDEX(PlantAccounts[],MATCH($C30,PlantAccounts[Power Plan Plant Account '#],0),7)/12)
                   *(AC30)
                   *(INDEX(CurWIPHelper[],1,MATCH(AP$4,CurWIPHelper[#Headers],0)))
                   +(INDEX(PlantAccounts[],MATCH($C30,PlantAccounts[Power Plan Plant Account '#],0),9))
                   +(SUM($AO30:AO30))
                    )&gt;AC30,
              IF((INDEX(PlantAccounts[],MATCH($C30,PlantAccounts[Power Plan Plant Account '#],0),7))=0,0,AC30-(INDEX(PlantAccounts[],MATCH($C30,PlantAccounts[Power Plan Plant Account '#],0),9))-SUM($AO30:AO30)),
             (INDEX(PlantAccounts[],MATCH($C30,PlantAccounts[Power Plan Plant Account '#],0),7)/12)*AC30*(INDEX(CurWIPHelper[],1,MATCH(AP$4,CurWIPHelper[#Headers],0))))
        ),
        IF(AC30=0,0,IF(
              ((INDEX(PlantAccounts[],MATCH($C30,PlantAccounts[Power Plan Plant Account '#],0),7)/12)
              *(AC30)
              *(INDEX(CurWIPHelper[],1,MATCH(AP$4,CurWIPHelper[#Headers],0)))
              +(INDEX(PlantAccounts[],MATCH($C30,PlantAccounts[Power Plan Plant Account '#],0),9))
              +(SUM($AO30:AO30))
              )&gt;AC30,
         (INDEX(PlantAccounts[],MATCH($C30,PlantAccounts[Power Plan Plant Account '#],0),7)/12)*AC30*(INDEX(CurWIPHelper[],1,MATCH(AP$4,CurWIPHelper[#Headers],0))),
         AC30-(INDEX(PlantAccounts[],MATCH($C30,PlantAccounts[Power Plan Plant Account '#],0),9))-(SUM($AO30:AO30))
    ))
)
)</f>
        <v>101497.29350004699</v>
      </c>
      <c r="AQ30" s="35">
        <f>IF(INDEX(CurWIPHelper[],1,MATCH(AQ$4,CurWIPHelper[#Headers],0))=0,0,
     IF(AD30&gt;0,
        (IF(
             ((INDEX(PlantAccounts[],MATCH($C30,PlantAccounts[Power Plan Plant Account '#],0),7)/12)
                   *(AD30)
                   *(INDEX(CurWIPHelper[],1,MATCH(AQ$4,CurWIPHelper[#Headers],0)))
                   +(INDEX(PlantAccounts[],MATCH($C30,PlantAccounts[Power Plan Plant Account '#],0),9))
                   +(SUM($AO30:AP30))
                    )&gt;AD30,
              IF((INDEX(PlantAccounts[],MATCH($C30,PlantAccounts[Power Plan Plant Account '#],0),7))=0,0,AD30-(INDEX(PlantAccounts[],MATCH($C30,PlantAccounts[Power Plan Plant Account '#],0),9))-SUM($AO30:AP30)),
             (INDEX(PlantAccounts[],MATCH($C30,PlantAccounts[Power Plan Plant Account '#],0),7)/12)*AD30*(INDEX(CurWIPHelper[],1,MATCH(AQ$4,CurWIPHelper[#Headers],0))))
        ),
        IF(AD30=0,0,IF(
              ((INDEX(PlantAccounts[],MATCH($C30,PlantAccounts[Power Plan Plant Account '#],0),7)/12)
              *(AD30)
              *(INDEX(CurWIPHelper[],1,MATCH(AQ$4,CurWIPHelper[#Headers],0)))
              +(INDEX(PlantAccounts[],MATCH($C30,PlantAccounts[Power Plan Plant Account '#],0),9))
              +(SUM($AO30:AP30))
              )&gt;AD30,
         (INDEX(PlantAccounts[],MATCH($C30,PlantAccounts[Power Plan Plant Account '#],0),7)/12)*AD30*(INDEX(CurWIPHelper[],1,MATCH(AQ$4,CurWIPHelper[#Headers],0))),
         AD30-(INDEX(PlantAccounts[],MATCH($C30,PlantAccounts[Power Plan Plant Account '#],0),9))-(SUM($AO30:AP30))
    ))
)
)</f>
        <v>101598.20138044254</v>
      </c>
      <c r="AR30" s="35">
        <f>IF(INDEX(CurWIPHelper[],1,MATCH(AR$4,CurWIPHelper[#Headers],0))=0,0,
     IF(AE30&gt;0,
        (IF(
             ((INDEX(PlantAccounts[],MATCH($C30,PlantAccounts[Power Plan Plant Account '#],0),7)/12)
                   *(AE30)
                   *(INDEX(CurWIPHelper[],1,MATCH(AR$4,CurWIPHelper[#Headers],0)))
                   +(INDEX(PlantAccounts[],MATCH($C30,PlantAccounts[Power Plan Plant Account '#],0),9))
                   +(SUM($AO30:AQ30))
                    )&gt;AE30,
              IF((INDEX(PlantAccounts[],MATCH($C30,PlantAccounts[Power Plan Plant Account '#],0),7))=0,0,AE30-(INDEX(PlantAccounts[],MATCH($C30,PlantAccounts[Power Plan Plant Account '#],0),9))-SUM($AO30:AQ30)),
             (INDEX(PlantAccounts[],MATCH($C30,PlantAccounts[Power Plan Plant Account '#],0),7)/12)*AE30*(INDEX(CurWIPHelper[],1,MATCH(AR$4,CurWIPHelper[#Headers],0))))
        ),
        IF(AE30=0,0,IF(
              ((INDEX(PlantAccounts[],MATCH($C30,PlantAccounts[Power Plan Plant Account '#],0),7)/12)
              *(AE30)
              *(INDEX(CurWIPHelper[],1,MATCH(AR$4,CurWIPHelper[#Headers],0)))
              +(INDEX(PlantAccounts[],MATCH($C30,PlantAccounts[Power Plan Plant Account '#],0),9))
              +(SUM($AO30:AQ30))
              )&gt;AE30,
         (INDEX(PlantAccounts[],MATCH($C30,PlantAccounts[Power Plan Plant Account '#],0),7)/12)*AE30*(INDEX(CurWIPHelper[],1,MATCH(AR$4,CurWIPHelper[#Headers],0))),
         AE30-(INDEX(PlantAccounts[],MATCH($C30,PlantAccounts[Power Plan Plant Account '#],0),9))-(SUM($AO30:AQ30))
    ))
)
)</f>
        <v>101625.94963369596</v>
      </c>
      <c r="AS30" s="35">
        <f>IF(INDEX(CurWIPHelper[],1,MATCH(AS$4,CurWIPHelper[#Headers],0))=0,0,
     IF(AF30&gt;0,
        (IF(
             ((INDEX(PlantAccounts[],MATCH($C30,PlantAccounts[Power Plan Plant Account '#],0),7)/12)
                   *(AF30)
                   *(INDEX(CurWIPHelper[],1,MATCH(AS$4,CurWIPHelper[#Headers],0)))
                   +(INDEX(PlantAccounts[],MATCH($C30,PlantAccounts[Power Plan Plant Account '#],0),9))
                   +(SUM($AO30:AR30))
                    )&gt;AF30,
              IF((INDEX(PlantAccounts[],MATCH($C30,PlantAccounts[Power Plan Plant Account '#],0),7))=0,0,AF30-(INDEX(PlantAccounts[],MATCH($C30,PlantAccounts[Power Plan Plant Account '#],0),9))-SUM($AO30:AR30)),
             (INDEX(PlantAccounts[],MATCH($C30,PlantAccounts[Power Plan Plant Account '#],0),7)/12)*AF30*(INDEX(CurWIPHelper[],1,MATCH(AS$4,CurWIPHelper[#Headers],0))))
        ),
        IF(AF30=0,0,IF(
              ((INDEX(PlantAccounts[],MATCH($C30,PlantAccounts[Power Plan Plant Account '#],0),7)/12)
              *(AF30)
              *(INDEX(CurWIPHelper[],1,MATCH(AS$4,CurWIPHelper[#Headers],0)))
              +(INDEX(PlantAccounts[],MATCH($C30,PlantAccounts[Power Plan Plant Account '#],0),9))
              +(SUM($AO30:AR30))
              )&gt;AF30,
         (INDEX(PlantAccounts[],MATCH($C30,PlantAccounts[Power Plan Plant Account '#],0),7)/12)*AF30*(INDEX(CurWIPHelper[],1,MATCH(AS$4,CurWIPHelper[#Headers],0))),
         AF30-(INDEX(PlantAccounts[],MATCH($C30,PlantAccounts[Power Plan Plant Account '#],0),9))-(SUM($AO30:AR30))
    ))
)
)</f>
        <v>101707.00555048592</v>
      </c>
      <c r="AT30" s="35">
        <f>IF(INDEX(CurWIPHelper[],1,MATCH(AT$4,CurWIPHelper[#Headers],0))=0,0,
     IF(AG30&gt;0,
        (IF(
             ((INDEX(PlantAccounts[],MATCH($C30,PlantAccounts[Power Plan Plant Account '#],0),7)/12)
                   *(AG30)
                   *(INDEX(CurWIPHelper[],1,MATCH(AT$4,CurWIPHelper[#Headers],0)))
                   +(INDEX(PlantAccounts[],MATCH($C30,PlantAccounts[Power Plan Plant Account '#],0),9))
                   +(SUM($AO30:AS30))
                    )&gt;AG30,
              IF((INDEX(PlantAccounts[],MATCH($C30,PlantAccounts[Power Plan Plant Account '#],0),7))=0,0,AG30-(INDEX(PlantAccounts[],MATCH($C30,PlantAccounts[Power Plan Plant Account '#],0),9))-SUM($AO30:AS30)),
             (INDEX(PlantAccounts[],MATCH($C30,PlantAccounts[Power Plan Plant Account '#],0),7)/12)*AG30*(INDEX(CurWIPHelper[],1,MATCH(AT$4,CurWIPHelper[#Headers],0))))
        ),
        IF(AG30=0,0,IF(
              ((INDEX(PlantAccounts[],MATCH($C30,PlantAccounts[Power Plan Plant Account '#],0),7)/12)
              *(AG30)
              *(INDEX(CurWIPHelper[],1,MATCH(AT$4,CurWIPHelper[#Headers],0)))
              +(INDEX(PlantAccounts[],MATCH($C30,PlantAccounts[Power Plan Plant Account '#],0),9))
              +(SUM($AO30:AS30))
              )&gt;AG30,
         (INDEX(PlantAccounts[],MATCH($C30,PlantAccounts[Power Plan Plant Account '#],0),7)/12)*AG30*(INDEX(CurWIPHelper[],1,MATCH(AT$4,CurWIPHelper[#Headers],0))),
         AG30-(INDEX(PlantAccounts[],MATCH($C30,PlantAccounts[Power Plan Plant Account '#],0),9))-(SUM($AO30:AS30))
    ))
)
)</f>
        <v>101847.98809249075</v>
      </c>
      <c r="AU30" s="35">
        <f>IF(INDEX(CurWIPHelper[],1,MATCH(AU$4,CurWIPHelper[#Headers],0))=0,0,
     IF(AH30&gt;0,
        (IF(
             ((INDEX(PlantAccounts[],MATCH($C30,PlantAccounts[Power Plan Plant Account '#],0),7)/12)
                   *(AH30)
                   *(INDEX(CurWIPHelper[],1,MATCH(AU$4,CurWIPHelper[#Headers],0)))
                   +(INDEX(PlantAccounts[],MATCH($C30,PlantAccounts[Power Plan Plant Account '#],0),9))
                   +(SUM($AO30:AT30))
                    )&gt;AH30,
              IF((INDEX(PlantAccounts[],MATCH($C30,PlantAccounts[Power Plan Plant Account '#],0),7))=0,0,AH30-(INDEX(PlantAccounts[],MATCH($C30,PlantAccounts[Power Plan Plant Account '#],0),9))-SUM($AO30:AT30)),
             (INDEX(PlantAccounts[],MATCH($C30,PlantAccounts[Power Plan Plant Account '#],0),7)/12)*AH30*(INDEX(CurWIPHelper[],1,MATCH(AU$4,CurWIPHelper[#Headers],0))))
        ),
        IF(AH30=0,0,IF(
              ((INDEX(PlantAccounts[],MATCH($C30,PlantAccounts[Power Plan Plant Account '#],0),7)/12)
              *(AH30)
              *(INDEX(CurWIPHelper[],1,MATCH(AU$4,CurWIPHelper[#Headers],0)))
              +(INDEX(PlantAccounts[],MATCH($C30,PlantAccounts[Power Plan Plant Account '#],0),9))
              +(SUM($AO30:AT30))
              )&gt;AH30,
         (INDEX(PlantAccounts[],MATCH($C30,PlantAccounts[Power Plan Plant Account '#],0),7)/12)*AH30*(INDEX(CurWIPHelper[],1,MATCH(AU$4,CurWIPHelper[#Headers],0))),
         AH30-(INDEX(PlantAccounts[],MATCH($C30,PlantAccounts[Power Plan Plant Account '#],0),9))-(SUM($AO30:AT30))
    ))
)
)</f>
        <v>101965.92783237729</v>
      </c>
      <c r="AV30" s="35">
        <f>IF(INDEX(CurWIPHelper[],1,MATCH(AV$4,CurWIPHelper[#Headers],0))=0,0,
     IF(AI30&gt;0,
        (IF(
             ((INDEX(PlantAccounts[],MATCH($C30,PlantAccounts[Power Plan Plant Account '#],0),7)/12)
                   *(AI30)
                   *(INDEX(CurWIPHelper[],1,MATCH(AV$4,CurWIPHelper[#Headers],0)))
                   +(INDEX(PlantAccounts[],MATCH($C30,PlantAccounts[Power Plan Plant Account '#],0),9))
                   +(SUM($AO30:AU30))
                    )&gt;AI30,
              IF((INDEX(PlantAccounts[],MATCH($C30,PlantAccounts[Power Plan Plant Account '#],0),7))=0,0,AI30-(INDEX(PlantAccounts[],MATCH($C30,PlantAccounts[Power Plan Plant Account '#],0),9))-SUM($AO30:AU30)),
             (INDEX(PlantAccounts[],MATCH($C30,PlantAccounts[Power Plan Plant Account '#],0),7)/12)*AI30*(INDEX(CurWIPHelper[],1,MATCH(AV$4,CurWIPHelper[#Headers],0))))
        ),
        IF(AI30=0,0,IF(
              ((INDEX(PlantAccounts[],MATCH($C30,PlantAccounts[Power Plan Plant Account '#],0),7)/12)
              *(AI30)
              *(INDEX(CurWIPHelper[],1,MATCH(AV$4,CurWIPHelper[#Headers],0)))
              +(INDEX(PlantAccounts[],MATCH($C30,PlantAccounts[Power Plan Plant Account '#],0),9))
              +(SUM($AO30:AU30))
              )&gt;AI30,
         (INDEX(PlantAccounts[],MATCH($C30,PlantAccounts[Power Plan Plant Account '#],0),7)/12)*AI30*(INDEX(CurWIPHelper[],1,MATCH(AV$4,CurWIPHelper[#Headers],0))),
         AI30-(INDEX(PlantAccounts[],MATCH($C30,PlantAccounts[Power Plan Plant Account '#],0),9))-(SUM($AO30:AU30))
    ))
)
)</f>
        <v>102034.02578722955</v>
      </c>
      <c r="AW30" s="35">
        <f>IF(INDEX(CurWIPHelper[],1,MATCH(AW$4,CurWIPHelper[#Headers],0))=0,0,
     IF(AJ30&gt;0,
        (IF(
             ((INDEX(PlantAccounts[],MATCH($C30,PlantAccounts[Power Plan Plant Account '#],0),7)/12)
                   *(AJ30)
                   *(INDEX(CurWIPHelper[],1,MATCH(AW$4,CurWIPHelper[#Headers],0)))
                   +(INDEX(PlantAccounts[],MATCH($C30,PlantAccounts[Power Plan Plant Account '#],0),9))
                   +(SUM($AO30:AV30))
                    )&gt;AJ30,
              IF((INDEX(PlantAccounts[],MATCH($C30,PlantAccounts[Power Plan Plant Account '#],0),7))=0,0,AJ30-(INDEX(PlantAccounts[],MATCH($C30,PlantAccounts[Power Plan Plant Account '#],0),9))-SUM($AO30:AV30)),
             (INDEX(PlantAccounts[],MATCH($C30,PlantAccounts[Power Plan Plant Account '#],0),7)/12)*AJ30*(INDEX(CurWIPHelper[],1,MATCH(AW$4,CurWIPHelper[#Headers],0))))
        ),
        IF(AJ30=0,0,IF(
              ((INDEX(PlantAccounts[],MATCH($C30,PlantAccounts[Power Plan Plant Account '#],0),7)/12)
              *(AJ30)
              *(INDEX(CurWIPHelper[],1,MATCH(AW$4,CurWIPHelper[#Headers],0)))
              +(INDEX(PlantAccounts[],MATCH($C30,PlantAccounts[Power Plan Plant Account '#],0),9))
              +(SUM($AO30:AV30))
              )&gt;AJ30,
         (INDEX(PlantAccounts[],MATCH($C30,PlantAccounts[Power Plan Plant Account '#],0),7)/12)*AJ30*(INDEX(CurWIPHelper[],1,MATCH(AW$4,CurWIPHelper[#Headers],0))),
         AJ30-(INDEX(PlantAccounts[],MATCH($C30,PlantAccounts[Power Plan Plant Account '#],0),9))-(SUM($AO30:AV30))
    ))
)
)</f>
        <v>102176.6197661483</v>
      </c>
      <c r="AX30" s="35">
        <f>IF(INDEX(CurWIPHelper[],1,MATCH(AX$4,CurWIPHelper[#Headers],0))=0,0,
     IF(AK30&gt;0,
        (IF(
             ((INDEX(PlantAccounts[],MATCH($C30,PlantAccounts[Power Plan Plant Account '#],0),7)/12)
                   *(AK30)
                   *(INDEX(CurWIPHelper[],1,MATCH(AX$4,CurWIPHelper[#Headers],0)))
                   +(INDEX(PlantAccounts[],MATCH($C30,PlantAccounts[Power Plan Plant Account '#],0),9))
                   +(SUM($AO30:AW30))
                    )&gt;AK30,
              IF((INDEX(PlantAccounts[],MATCH($C30,PlantAccounts[Power Plan Plant Account '#],0),7))=0,0,AK30-(INDEX(PlantAccounts[],MATCH($C30,PlantAccounts[Power Plan Plant Account '#],0),9))-SUM($AO30:AW30)),
             (INDEX(PlantAccounts[],MATCH($C30,PlantAccounts[Power Plan Plant Account '#],0),7)/12)*AK30*(INDEX(CurWIPHelper[],1,MATCH(AX$4,CurWIPHelper[#Headers],0))))
        ),
        IF(AK30=0,0,IF(
              ((INDEX(PlantAccounts[],MATCH($C30,PlantAccounts[Power Plan Plant Account '#],0),7)/12)
              *(AK30)
              *(INDEX(CurWIPHelper[],1,MATCH(AX$4,CurWIPHelper[#Headers],0)))
              +(INDEX(PlantAccounts[],MATCH($C30,PlantAccounts[Power Plan Plant Account '#],0),9))
              +(SUM($AO30:AW30))
              )&gt;AK30,
         (INDEX(PlantAccounts[],MATCH($C30,PlantAccounts[Power Plan Plant Account '#],0),7)/12)*AK30*(INDEX(CurWIPHelper[],1,MATCH(AX$4,CurWIPHelper[#Headers],0))),
         AK30-(INDEX(PlantAccounts[],MATCH($C30,PlantAccounts[Power Plan Plant Account '#],0),9))-(SUM($AO30:AW30))
    ))
)
)</f>
        <v>102463.79155600689</v>
      </c>
      <c r="AY30" s="35">
        <f>IF(INDEX(CurWIPHelper[],1,MATCH(AY$4,CurWIPHelper[#Headers],0))=0,0,
     IF(AL30&gt;0,
        (IF(
             ((INDEX(PlantAccounts[],MATCH($C30,PlantAccounts[Power Plan Plant Account '#],0),7)/12)
                   *(AL30)
                   *(INDEX(CurWIPHelper[],1,MATCH(AY$4,CurWIPHelper[#Headers],0)))
                   +(INDEX(PlantAccounts[],MATCH($C30,PlantAccounts[Power Plan Plant Account '#],0),9))
                   +(SUM($AO30:AX30))
                    )&gt;AL30,
              IF((INDEX(PlantAccounts[],MATCH($C30,PlantAccounts[Power Plan Plant Account '#],0),7))=0,0,AL30-(INDEX(PlantAccounts[],MATCH($C30,PlantAccounts[Power Plan Plant Account '#],0),9))-SUM($AO30:AX30)),
             (INDEX(PlantAccounts[],MATCH($C30,PlantAccounts[Power Plan Plant Account '#],0),7)/12)*AL30*(INDEX(CurWIPHelper[],1,MATCH(AY$4,CurWIPHelper[#Headers],0))))
        ),
        IF(AL30=0,0,IF(
              ((INDEX(PlantAccounts[],MATCH($C30,PlantAccounts[Power Plan Plant Account '#],0),7)/12)
              *(AL30)
              *(INDEX(CurWIPHelper[],1,MATCH(AY$4,CurWIPHelper[#Headers],0)))
              +(INDEX(PlantAccounts[],MATCH($C30,PlantAccounts[Power Plan Plant Account '#],0),9))
              +(SUM($AO30:AX30))
              )&gt;AL30,
         (INDEX(PlantAccounts[],MATCH($C30,PlantAccounts[Power Plan Plant Account '#],0),7)/12)*AL30*(INDEX(CurWIPHelper[],1,MATCH(AY$4,CurWIPHelper[#Headers],0))),
         AL30-(INDEX(PlantAccounts[],MATCH($C30,PlantAccounts[Power Plan Plant Account '#],0),9))-(SUM($AO30:AX30))
    ))
)
)</f>
        <v>102718.71624410084</v>
      </c>
      <c r="AZ30" s="35">
        <f>IF(INDEX(CurWIPHelper[],1,MATCH(AZ$4,CurWIPHelper[#Headers],0))=0,0,
     IF(AM30&gt;0,
        (IF(
             ((INDEX(PlantAccounts[],MATCH($C30,PlantAccounts[Power Plan Plant Account '#],0),7)/12)
                   *(AM30)
                   *(INDEX(CurWIPHelper[],1,MATCH(AZ$4,CurWIPHelper[#Headers],0)))
                   +(INDEX(PlantAccounts[],MATCH($C30,PlantAccounts[Power Plan Plant Account '#],0),9))
                   +(SUM($AO30:AY30))
                    )&gt;AM30,
              IF((INDEX(PlantAccounts[],MATCH($C30,PlantAccounts[Power Plan Plant Account '#],0),7))=0,0,AM30-(INDEX(PlantAccounts[],MATCH($C30,PlantAccounts[Power Plan Plant Account '#],0),9))-SUM($AO30:AY30)),
             (INDEX(PlantAccounts[],MATCH($C30,PlantAccounts[Power Plan Plant Account '#],0),7)/12)*AM30*(INDEX(CurWIPHelper[],1,MATCH(AZ$4,CurWIPHelper[#Headers],0))))
        ),
        IF(AM30=0,0,IF(
              ((INDEX(PlantAccounts[],MATCH($C30,PlantAccounts[Power Plan Plant Account '#],0),7)/12)
              *(AM30)
              *(INDEX(CurWIPHelper[],1,MATCH(AZ$4,CurWIPHelper[#Headers],0)))
              +(INDEX(PlantAccounts[],MATCH($C30,PlantAccounts[Power Plan Plant Account '#],0),9))
              +(SUM($AO30:AY30))
              )&gt;AM30,
         (INDEX(PlantAccounts[],MATCH($C30,PlantAccounts[Power Plan Plant Account '#],0),7)/12)*AM30*(INDEX(CurWIPHelper[],1,MATCH(AZ$4,CurWIPHelper[#Headers],0))),
         AM30-(INDEX(PlantAccounts[],MATCH($C30,PlantAccounts[Power Plan Plant Account '#],0),9))-(SUM($AO30:AY30))
    ))
)
)</f>
        <v>103667.11701592786</v>
      </c>
      <c r="BA30" s="59">
        <f t="shared" si="2"/>
        <v>1224725.5618826193</v>
      </c>
      <c r="BC30" s="59">
        <f>INDEX(CurCloseProf[],MATCH(PlantAccountsQuery[[#This Row],[Reg/Unreg]],CurCloseProf[R/NR],0),MATCH(BC$9,CurCloseProf[#Headers],0))*($J30)</f>
        <v>66185.194726608213</v>
      </c>
      <c r="BD30" s="59">
        <f>INDEX(CurCloseProf[],MATCH(PlantAccountsQuery[[#This Row],[Reg/Unreg]],CurCloseProf[R/NR],0),MATCH(BD$9,CurCloseProf[#Headers],0))*($J30)</f>
        <v>52192.656579065464</v>
      </c>
      <c r="BE30" s="59">
        <f>INDEX(CurCloseProf[],MATCH(PlantAccountsQuery[[#This Row],[Reg/Unreg]],CurCloseProf[R/NR],0),MATCH(BE$9,CurCloseProf[#Headers],0))*($J30)</f>
        <v>70818.79330243064</v>
      </c>
      <c r="BF30" s="59">
        <f>INDEX(CurCloseProf[],MATCH(PlantAccountsQuery[[#This Row],[Reg/Unreg]],CurCloseProf[R/NR],0),MATCH(BF$9,CurCloseProf[#Headers],0))*($J30)</f>
        <v>19474.17589146641</v>
      </c>
      <c r="BG30" s="59">
        <f>INDEX(CurCloseProf[],MATCH(PlantAccountsQuery[[#This Row],[Reg/Unreg]],CurCloseProf[R/NR],0),MATCH(BG$9,CurCloseProf[#Headers],0))*($J30)</f>
        <v>56886.362042150948</v>
      </c>
      <c r="BH30" s="59">
        <f>INDEX(CurCloseProf[],MATCH(PlantAccountsQuery[[#This Row],[Reg/Unreg]],CurCloseProf[R/NR],0),MATCH(BH$9,CurCloseProf[#Headers],0))*($J30)</f>
        <v>98943.843259366942</v>
      </c>
      <c r="BI30" s="59">
        <f>INDEX(CurCloseProf[],MATCH(PlantAccountsQuery[[#This Row],[Reg/Unreg]],CurCloseProf[R/NR],0),MATCH(BI$9,CurCloseProf[#Headers],0))*($J30)</f>
        <v>82772.029582097734</v>
      </c>
      <c r="BJ30" s="59">
        <f>INDEX(CurCloseProf[],MATCH(PlantAccountsQuery[[#This Row],[Reg/Unreg]],CurCloseProf[R/NR],0),MATCH(BJ$9,CurCloseProf[#Headers],0))*($J30)</f>
        <v>47792.253390881109</v>
      </c>
      <c r="BK30" s="59">
        <f>INDEX(CurCloseProf[],MATCH(PlantAccountsQuery[[#This Row],[Reg/Unreg]],CurCloseProf[R/NR],0),MATCH(BK$9,CurCloseProf[#Headers],0))*($J30)</f>
        <v>100074.77592071664</v>
      </c>
      <c r="BL30" s="59">
        <f>INDEX(CurCloseProf[],MATCH(PlantAccountsQuery[[#This Row],[Reg/Unreg]],CurCloseProf[R/NR],0),MATCH(BL$9,CurCloseProf[#Headers],0))*($J30)</f>
        <v>201541.8374518115</v>
      </c>
      <c r="BM30" s="59">
        <f>INDEX(CurCloseProf[],MATCH(PlantAccountsQuery[[#This Row],[Reg/Unreg]],CurCloseProf[R/NR],0),MATCH(BM$9,CurCloseProf[#Headers],0))*($J30)</f>
        <v>178910.29643120238</v>
      </c>
      <c r="BN30" s="59">
        <f>INDEX(CurCloseProf[],MATCH(PlantAccountsQuery[[#This Row],[Reg/Unreg]],CurCloseProf[R/NR],0),MATCH(BN$9,CurCloseProf[#Headers],0))*($J30)</f>
        <v>665603.10220180196</v>
      </c>
      <c r="BP30" s="59">
        <f>IF(INDEX(CurWIPHelper[],1,MATCH(AO$4,$BP$9:$CA$9,0))=0,0,$BC30)</f>
        <v>66185.194726608213</v>
      </c>
      <c r="BQ30" s="59">
        <f>IF(INDEX(CurWIPHelper[],1,MATCH(AP$4,$BP$9:$CA$9,0))=0,0,(SUM($BC30:BD30)))</f>
        <v>118377.85130567368</v>
      </c>
      <c r="BR30" s="59">
        <f>IF(INDEX(CurWIPHelper[],1,MATCH(AQ$4,$BP$9:$CA$9,0))=0,0,(SUM($BC30:BE30)))</f>
        <v>189196.64460810431</v>
      </c>
      <c r="BS30" s="59">
        <f>IF(INDEX(CurWIPHelper[],1,MATCH(AR$4,$BP$9:$CA$9,0))=0,0,(SUM($BC30:BF30)))</f>
        <v>208670.82049957072</v>
      </c>
      <c r="BT30" s="59">
        <f>IF(INDEX(CurWIPHelper[],1,MATCH(AS$4,$BP$9:$CA$9,0))=0,0,(SUM($BC30:BG30)))</f>
        <v>265557.18254172168</v>
      </c>
      <c r="BU30" s="59">
        <f>IF(INDEX(CurWIPHelper[],1,MATCH(AT$4,$BP$9:$CA$9,0))=0,0,(SUM($BC30:BH30)))</f>
        <v>364501.0258010886</v>
      </c>
      <c r="BV30" s="59">
        <f>IF(INDEX(CurWIPHelper[],1,MATCH(AU$4,$BP$9:$CA$9,0))=0,0,(SUM($BC30:BI30)))</f>
        <v>447273.05538318632</v>
      </c>
      <c r="BW30" s="59">
        <f>IF(INDEX(CurWIPHelper[],1,MATCH(AV$4,$BP$9:$CA$9,0))=0,0,(SUM($BC30:BJ30)))</f>
        <v>495065.30877406744</v>
      </c>
      <c r="BX30" s="59">
        <f>IF(INDEX(CurWIPHelper[],1,MATCH(AW$4,$BP$9:$CA$9,0))=0,0,(SUM($BC30:BK30)))</f>
        <v>595140.08469478413</v>
      </c>
      <c r="BY30" s="59">
        <f>IF(INDEX(CurWIPHelper[],1,MATCH(AX$4,$BP$9:$CA$9,0))=0,0,(SUM($BC30:BL30)))</f>
        <v>796681.92214659567</v>
      </c>
      <c r="BZ30" s="59">
        <f>IF(INDEX(CurWIPHelper[],1,MATCH(AY$4,$BP$9:$CA$9,0))=0,0,(SUM($BC30:BM30)))</f>
        <v>975592.21857779799</v>
      </c>
      <c r="CA30" s="59">
        <f>IF(INDEX(CurWIPHelper[],1,MATCH(AZ$4,$BP$9:$CA$9,0))=0,0,(SUM($BC30:BN30)))</f>
        <v>1641195.3207795999</v>
      </c>
      <c r="CC30" s="59">
        <f>((((INDEX(PlantAccounts[],MATCH($C30,PlantAccounts[Power Plan Plant Account '#],0),8)+(INDEX(PlantAccounts[],MATCH($C30,PlantAccounts[Power Plan Plant Account '#],0),8)+INDEX(PlantAccounts[],MATCH($C30,PlantAccounts[Power Plan Plant Account '#],0),16)+INDEX(PlantAccounts[],MATCH($C30,PlantAccounts[Power Plan Plant Account '#],0),17)))/2))/12)*(INDEX(CurWIPHelper[],1,MATCH(AO$4,CurWIPHelper[#Headers],0)))*(INDEX(PlantAccounts[],MATCH($C30,PlantAccounts[Power Plan Plant Account '#],0),7))</f>
        <v>102497.86847742394</v>
      </c>
      <c r="CD30" s="59">
        <f>((((INDEX(PlantAccounts[],MATCH($C30,PlantAccounts[Power Plan Plant Account '#],0),8)+(INDEX(PlantAccounts[],MATCH($C30,PlantAccounts[Power Plan Plant Account '#],0),8)+INDEX(PlantAccounts[],MATCH($C30,PlantAccounts[Power Plan Plant Account '#],0),16)+INDEX(PlantAccounts[],MATCH($C30,PlantAccounts[Power Plan Plant Account '#],0),17)))/2))/12)*(INDEX(CurWIPHelper[],1,MATCH(AP$4,CurWIPHelper[#Headers],0)))*(INDEX(PlantAccounts[],MATCH($C30,PlantAccounts[Power Plan Plant Account '#],0),7))</f>
        <v>102497.86847742394</v>
      </c>
      <c r="CE30" s="59">
        <f>((((INDEX(PlantAccounts[],MATCH($C30,PlantAccounts[Power Plan Plant Account '#],0),8)+(INDEX(PlantAccounts[],MATCH($C30,PlantAccounts[Power Plan Plant Account '#],0),8)+INDEX(PlantAccounts[],MATCH($C30,PlantAccounts[Power Plan Plant Account '#],0),16)+INDEX(PlantAccounts[],MATCH($C30,PlantAccounts[Power Plan Plant Account '#],0),17)))/2))/12)*(INDEX(CurWIPHelper[],1,MATCH(AQ$4,CurWIPHelper[#Headers],0)))*(INDEX(PlantAccounts[],MATCH($C30,PlantAccounts[Power Plan Plant Account '#],0),7))</f>
        <v>102497.86847742394</v>
      </c>
      <c r="CF30" s="59">
        <f>((((INDEX(PlantAccounts[],MATCH($C30,PlantAccounts[Power Plan Plant Account '#],0),8)+(INDEX(PlantAccounts[],MATCH($C30,PlantAccounts[Power Plan Plant Account '#],0),8)+INDEX(PlantAccounts[],MATCH($C30,PlantAccounts[Power Plan Plant Account '#],0),16)+INDEX(PlantAccounts[],MATCH($C30,PlantAccounts[Power Plan Plant Account '#],0),17)))/2))/12)*(INDEX(CurWIPHelper[],1,MATCH(AR$4,CurWIPHelper[#Headers],0)))*(INDEX(PlantAccounts[],MATCH($C30,PlantAccounts[Power Plan Plant Account '#],0),7))</f>
        <v>102497.86847742394</v>
      </c>
      <c r="CG30" s="59">
        <f>((((INDEX(PlantAccounts[],MATCH($C30,PlantAccounts[Power Plan Plant Account '#],0),8)+(INDEX(PlantAccounts[],MATCH($C30,PlantAccounts[Power Plan Plant Account '#],0),8)+INDEX(PlantAccounts[],MATCH($C30,PlantAccounts[Power Plan Plant Account '#],0),16)+INDEX(PlantAccounts[],MATCH($C30,PlantAccounts[Power Plan Plant Account '#],0),17)))/2))/12)*(INDEX(CurWIPHelper[],1,MATCH(AS$4,CurWIPHelper[#Headers],0)))*(INDEX(PlantAccounts[],MATCH($C30,PlantAccounts[Power Plan Plant Account '#],0),7))</f>
        <v>102497.86847742394</v>
      </c>
      <c r="CH30" s="59">
        <f>((((INDEX(PlantAccounts[],MATCH($C30,PlantAccounts[Power Plan Plant Account '#],0),8)+(INDEX(PlantAccounts[],MATCH($C30,PlantAccounts[Power Plan Plant Account '#],0),8)+INDEX(PlantAccounts[],MATCH($C30,PlantAccounts[Power Plan Plant Account '#],0),16)+INDEX(PlantAccounts[],MATCH($C30,PlantAccounts[Power Plan Plant Account '#],0),17)))/2))/12)*(INDEX(CurWIPHelper[],1,MATCH(AT$4,CurWIPHelper[#Headers],0)))*(INDEX(PlantAccounts[],MATCH($C30,PlantAccounts[Power Plan Plant Account '#],0),7))</f>
        <v>102497.86847742394</v>
      </c>
      <c r="CI30" s="59">
        <f>((((INDEX(PlantAccounts[],MATCH($C30,PlantAccounts[Power Plan Plant Account '#],0),8)+(INDEX(PlantAccounts[],MATCH($C30,PlantAccounts[Power Plan Plant Account '#],0),8)+INDEX(PlantAccounts[],MATCH($C30,PlantAccounts[Power Plan Plant Account '#],0),16)+INDEX(PlantAccounts[],MATCH($C30,PlantAccounts[Power Plan Plant Account '#],0),17)))/2))/12)*(INDEX(CurWIPHelper[],1,MATCH(AU$4,CurWIPHelper[#Headers],0)))*(INDEX(PlantAccounts[],MATCH($C30,PlantAccounts[Power Plan Plant Account '#],0),7))</f>
        <v>102497.86847742394</v>
      </c>
      <c r="CJ30" s="59">
        <f>((((INDEX(PlantAccounts[],MATCH($C30,PlantAccounts[Power Plan Plant Account '#],0),8)+(INDEX(PlantAccounts[],MATCH($C30,PlantAccounts[Power Plan Plant Account '#],0),8)+INDEX(PlantAccounts[],MATCH($C30,PlantAccounts[Power Plan Plant Account '#],0),16)+INDEX(PlantAccounts[],MATCH($C30,PlantAccounts[Power Plan Plant Account '#],0),17)))/2))/12)*(INDEX(CurWIPHelper[],1,MATCH(AV$4,CurWIPHelper[#Headers],0)))*(INDEX(PlantAccounts[],MATCH($C30,PlantAccounts[Power Plan Plant Account '#],0),7))</f>
        <v>102497.86847742394</v>
      </c>
      <c r="CK30" s="59">
        <f>((((INDEX(PlantAccounts[],MATCH($C30,PlantAccounts[Power Plan Plant Account '#],0),8)+(INDEX(PlantAccounts[],MATCH($C30,PlantAccounts[Power Plan Plant Account '#],0),8)+INDEX(PlantAccounts[],MATCH($C30,PlantAccounts[Power Plan Plant Account '#],0),16)+INDEX(PlantAccounts[],MATCH($C30,PlantAccounts[Power Plan Plant Account '#],0),17)))/2))/12)*(INDEX(CurWIPHelper[],1,MATCH(AW$4,CurWIPHelper[#Headers],0)))*(INDEX(PlantAccounts[],MATCH($C30,PlantAccounts[Power Plan Plant Account '#],0),7))</f>
        <v>102497.86847742394</v>
      </c>
      <c r="CL30" s="59">
        <f>((((INDEX(PlantAccounts[],MATCH($C30,PlantAccounts[Power Plan Plant Account '#],0),8)+(INDEX(PlantAccounts[],MATCH($C30,PlantAccounts[Power Plan Plant Account '#],0),8)+INDEX(PlantAccounts[],MATCH($C30,PlantAccounts[Power Plan Plant Account '#],0),16)+INDEX(PlantAccounts[],MATCH($C30,PlantAccounts[Power Plan Plant Account '#],0),17)))/2))/12)*(INDEX(CurWIPHelper[],1,MATCH(AX$4,CurWIPHelper[#Headers],0)))*(INDEX(PlantAccounts[],MATCH($C30,PlantAccounts[Power Plan Plant Account '#],0),7))</f>
        <v>102497.86847742394</v>
      </c>
      <c r="CM30" s="59">
        <f>((((INDEX(PlantAccounts[],MATCH($C30,PlantAccounts[Power Plan Plant Account '#],0),8)+(INDEX(PlantAccounts[],MATCH($C30,PlantAccounts[Power Plan Plant Account '#],0),8)+INDEX(PlantAccounts[],MATCH($C30,PlantAccounts[Power Plan Plant Account '#],0),16)+INDEX(PlantAccounts[],MATCH($C30,PlantAccounts[Power Plan Plant Account '#],0),17)))/2))/12)*(INDEX(CurWIPHelper[],1,MATCH(AY$4,CurWIPHelper[#Headers],0)))*(INDEX(PlantAccounts[],MATCH($C30,PlantAccounts[Power Plan Plant Account '#],0),7))</f>
        <v>102497.86847742394</v>
      </c>
      <c r="CN30" s="59">
        <f>((((INDEX(PlantAccounts[],MATCH($C30,PlantAccounts[Power Plan Plant Account '#],0),8)+(INDEX(PlantAccounts[],MATCH($C30,PlantAccounts[Power Plan Plant Account '#],0),8)+INDEX(PlantAccounts[],MATCH($C30,PlantAccounts[Power Plan Plant Account '#],0),16)+INDEX(PlantAccounts[],MATCH($C30,PlantAccounts[Power Plan Plant Account '#],0),17)))/2))/12)*(INDEX(CurWIPHelper[],1,MATCH(AZ$4,CurWIPHelper[#Headers],0)))*(INDEX(PlantAccounts[],MATCH($C30,PlantAccounts[Power Plan Plant Account '#],0),7))</f>
        <v>102497.86847742394</v>
      </c>
      <c r="CO30" s="59">
        <f t="shared" si="3"/>
        <v>1229974.4217290871</v>
      </c>
      <c r="CQ30" s="59">
        <f>INDEX(PlantAccounts[],MATCH($C30,PlantAccounts[Power Plan Plant Account '#],0),12)*(INDEX(CurWIPHelper[],1,MATCH(AO$4,CurWIPHelper[#Headers],0)))*(INDEX(PlantAccounts[],MATCH($C30,PlantAccounts[Power Plan Plant Account '#],0),7)/12)*0.5</f>
        <v>0</v>
      </c>
      <c r="CR30" s="59">
        <f>INDEX(PlantAccounts[],MATCH($C30,PlantAccounts[Power Plan Plant Account '#],0),12)*(INDEX(CurWIPHelper[],1,MATCH(AP$4,CurWIPHelper[#Headers],0)))*(INDEX(PlantAccounts[],MATCH($C30,PlantAccounts[Power Plan Plant Account '#],0),7)/12)*0.5</f>
        <v>0</v>
      </c>
      <c r="CS30" s="59">
        <f>INDEX(PlantAccounts[],MATCH($C30,PlantAccounts[Power Plan Plant Account '#],0),12)*(INDEX(CurWIPHelper[],1,MATCH(AQ$4,CurWIPHelper[#Headers],0)))*(INDEX(PlantAccounts[],MATCH($C30,PlantAccounts[Power Plan Plant Account '#],0),7)/12)*0.5</f>
        <v>0</v>
      </c>
      <c r="CT30" s="59">
        <f>INDEX(PlantAccounts[],MATCH($C30,PlantAccounts[Power Plan Plant Account '#],0),12)*(INDEX(CurWIPHelper[],1,MATCH(AR$4,CurWIPHelper[#Headers],0)))*(INDEX(PlantAccounts[],MATCH($C30,PlantAccounts[Power Plan Plant Account '#],0),7)/12)*0.5</f>
        <v>0</v>
      </c>
      <c r="CU30" s="59">
        <f>INDEX(PlantAccounts[],MATCH($C30,PlantAccounts[Power Plan Plant Account '#],0),12)*(INDEX(CurWIPHelper[],1,MATCH(AS$4,CurWIPHelper[#Headers],0)))*(INDEX(PlantAccounts[],MATCH($C30,PlantAccounts[Power Plan Plant Account '#],0),7)/12)*0.5</f>
        <v>0</v>
      </c>
      <c r="CV30" s="59">
        <f>INDEX(PlantAccounts[],MATCH($C30,PlantAccounts[Power Plan Plant Account '#],0),12)*(INDEX(CurWIPHelper[],1,MATCH(AT$4,CurWIPHelper[#Headers],0)))*(INDEX(PlantAccounts[],MATCH($C30,PlantAccounts[Power Plan Plant Account '#],0),7)/12)*0.5</f>
        <v>0</v>
      </c>
      <c r="CW30" s="59">
        <f>INDEX(PlantAccounts[],MATCH($C30,PlantAccounts[Power Plan Plant Account '#],0),12)*(INDEX(CurWIPHelper[],1,MATCH(AU$4,CurWIPHelper[#Headers],0)))*(INDEX(PlantAccounts[],MATCH($C30,PlantAccounts[Power Plan Plant Account '#],0),7)/12)*0.5</f>
        <v>0</v>
      </c>
      <c r="CX30" s="59">
        <f>INDEX(PlantAccounts[],MATCH($C30,PlantAccounts[Power Plan Plant Account '#],0),12)*(INDEX(CurWIPHelper[],1,MATCH(AV$4,CurWIPHelper[#Headers],0)))*(INDEX(PlantAccounts[],MATCH($C30,PlantAccounts[Power Plan Plant Account '#],0),7)/12)*0.5</f>
        <v>0</v>
      </c>
      <c r="CY30" s="59">
        <f>INDEX(PlantAccounts[],MATCH($C30,PlantAccounts[Power Plan Plant Account '#],0),12)*(INDEX(CurWIPHelper[],1,MATCH(AW$4,CurWIPHelper[#Headers],0)))*(INDEX(PlantAccounts[],MATCH($C30,PlantAccounts[Power Plan Plant Account '#],0),7)/12)*0.5</f>
        <v>0</v>
      </c>
      <c r="CZ30" s="59">
        <f>INDEX(PlantAccounts[],MATCH($C30,PlantAccounts[Power Plan Plant Account '#],0),12)*(INDEX(CurWIPHelper[],1,MATCH(AX$4,CurWIPHelper[#Headers],0)))*(INDEX(PlantAccounts[],MATCH($C30,PlantAccounts[Power Plan Plant Account '#],0),7)/12)*0.5</f>
        <v>0</v>
      </c>
      <c r="DA30" s="59">
        <f>INDEX(PlantAccounts[],MATCH($C30,PlantAccounts[Power Plan Plant Account '#],0),12)*(INDEX(CurWIPHelper[],1,MATCH(AY$4,CurWIPHelper[#Headers],0)))*(INDEX(PlantAccounts[],MATCH($C30,PlantAccounts[Power Plan Plant Account '#],0),7)/12)*0.5</f>
        <v>0</v>
      </c>
      <c r="DB30" s="59">
        <f>INDEX(PlantAccounts[],MATCH($C30,PlantAccounts[Power Plan Plant Account '#],0),12)*(INDEX(CurWIPHelper[],1,MATCH(AZ$4,CurWIPHelper[#Headers],0)))*(INDEX(PlantAccounts[],MATCH($C30,PlantAccounts[Power Plan Plant Account '#],0),7)/12)*0.5</f>
        <v>0</v>
      </c>
      <c r="DC30" s="59">
        <f t="shared" si="4"/>
        <v>0</v>
      </c>
      <c r="DE30" s="59">
        <f t="shared" si="5"/>
        <v>1229974.4217290871</v>
      </c>
    </row>
    <row r="31" spans="1:109">
      <c r="A31" t="s">
        <v>58</v>
      </c>
      <c r="B31" t="s">
        <v>80</v>
      </c>
      <c r="C31">
        <v>46200</v>
      </c>
      <c r="D31">
        <v>46200</v>
      </c>
      <c r="E31" s="130"/>
      <c r="F31" s="113">
        <f>INDEX(PlantAccounts[],MATCH($C31,PlantAccounts[Power Plan Plant Account '#],0),8)</f>
        <v>167341386.12727678</v>
      </c>
      <c r="G31" s="7">
        <f>INDEX(PlantAccounts[],MATCH($C31,PlantAccounts[Power Plan Plant Account '#],0),14)</f>
        <v>76120.891293377499</v>
      </c>
      <c r="H31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648366.07450279885</v>
      </c>
      <c r="I31" s="146">
        <v>76120.891293377499</v>
      </c>
      <c r="J31" s="7">
        <f t="shared" si="0"/>
        <v>648366.07450279885</v>
      </c>
      <c r="K31" s="7">
        <v>0</v>
      </c>
      <c r="L31" s="7">
        <f>INDEX(PlantAccounts[],MATCH($C31,PlantAccounts[Power Plan Plant Account '#],0),11)</f>
        <v>0</v>
      </c>
      <c r="M31" s="7">
        <f t="shared" si="1"/>
        <v>0</v>
      </c>
      <c r="O31" s="35">
        <f>INDEX(CurCloseProf[],MATCH(PlantAccountsQuery[[#This Row],[Reg/Unreg]],CurCloseProf[R/NR],0),MATCH(O$9,CurCloseProf[#Headers],0))*($J31+$M31)</f>
        <v>26146.939582249208</v>
      </c>
      <c r="P31" s="35">
        <f>INDEX(CurCloseProf[],MATCH(PlantAccountsQuery[[#This Row],[Reg/Unreg]],CurCloseProf[R/NR],0),MATCH(P$9,CurCloseProf[#Headers],0))*($J31+$M31)</f>
        <v>20619.086244997769</v>
      </c>
      <c r="Q31" s="35">
        <f>INDEX(CurCloseProf[],MATCH(PlantAccountsQuery[[#This Row],[Reg/Unreg]],CurCloseProf[R/NR],0),MATCH(Q$9,CurCloseProf[#Headers],0))*($J31+$M31)</f>
        <v>27977.476192602608</v>
      </c>
      <c r="R31" s="35">
        <f>INDEX(CurCloseProf[],MATCH(PlantAccountsQuery[[#This Row],[Reg/Unreg]],CurCloseProf[R/NR],0),MATCH(R$9,CurCloseProf[#Headers],0))*($J31+$M31)</f>
        <v>7693.413950832698</v>
      </c>
      <c r="S31" s="35">
        <f>INDEX(CurCloseProf[],MATCH(PlantAccountsQuery[[#This Row],[Reg/Unreg]],CurCloseProf[R/NR],0),MATCH(S$9,CurCloseProf[#Headers],0))*($J31+$M31)</f>
        <v>22473.368515634196</v>
      </c>
      <c r="T31" s="35">
        <f>INDEX(CurCloseProf[],MATCH(PlantAccountsQuery[[#This Row],[Reg/Unreg]],CurCloseProf[R/NR],0),MATCH(T$9,CurCloseProf[#Headers],0))*($J31+$M31)</f>
        <v>39088.480473989279</v>
      </c>
      <c r="U31" s="35">
        <f>INDEX(CurCloseProf[],MATCH(PlantAccountsQuery[[#This Row],[Reg/Unreg]],CurCloseProf[R/NR],0),MATCH(U$9,CurCloseProf[#Headers],0))*($J31+$M31)</f>
        <v>32699.688586293054</v>
      </c>
      <c r="V31" s="35">
        <f>INDEX(CurCloseProf[],MATCH(PlantAccountsQuery[[#This Row],[Reg/Unreg]],CurCloseProf[R/NR],0),MATCH(V$9,CurCloseProf[#Headers],0))*($J31+$M31)</f>
        <v>18880.675158133698</v>
      </c>
      <c r="W31" s="35">
        <f>INDEX(CurCloseProf[],MATCH(PlantAccountsQuery[[#This Row],[Reg/Unreg]],CurCloseProf[R/NR],0),MATCH(W$9,CurCloseProf[#Headers],0))*($J31+$M31)</f>
        <v>39535.263596559962</v>
      </c>
      <c r="X31" s="35">
        <f>INDEX(CurCloseProf[],MATCH(PlantAccountsQuery[[#This Row],[Reg/Unreg]],CurCloseProf[R/NR],0),MATCH(X$9,CurCloseProf[#Headers],0))*($J31+$M31)</f>
        <v>79620.559687338129</v>
      </c>
      <c r="Y31" s="35">
        <f>INDEX(CurCloseProf[],MATCH(PlantAccountsQuery[[#This Row],[Reg/Unreg]],CurCloseProf[R/NR],0),MATCH(Y$9,CurCloseProf[#Headers],0))*($J31+$M31)</f>
        <v>70679.805819900095</v>
      </c>
      <c r="Z31" s="35">
        <f>INDEX(CurCloseProf[],MATCH(PlantAccountsQuery[[#This Row],[Reg/Unreg]],CurCloseProf[R/NR],0),MATCH(Z$9,CurCloseProf[#Headers],0))*($J31+$M31)</f>
        <v>262951.31669426814</v>
      </c>
      <c r="AB31" s="59">
        <f>IF(INDEX(CurWIPHelper[],1,MATCH(AO$4,$AB$9:$AM$9,0))=0,0,($F31+$O31))</f>
        <v>167367533.06685904</v>
      </c>
      <c r="AC31" s="59">
        <f>IF(INDEX(CurWIPHelper[],1,MATCH(AP$4,$AB$9:$AM$9,0))=0,0,($F31+SUM($O31:P31)))</f>
        <v>167388152.15310404</v>
      </c>
      <c r="AD31" s="59">
        <f>IF(INDEX(CurWIPHelper[],1,MATCH(AQ$4,$AB$9:$AM$9,0))=0,0,($F31+SUM($O31:Q31)))</f>
        <v>167416129.62929663</v>
      </c>
      <c r="AE31" s="59">
        <f>IF(INDEX(CurWIPHelper[],1,MATCH(AR$4,$AB$9:$AM$9,0))=0,0,($F31+SUM($O31:R31)))</f>
        <v>167423823.04324746</v>
      </c>
      <c r="AF31" s="59">
        <f>IF(INDEX(CurWIPHelper[],1,MATCH(AS$4,$AB$9:$AM$9,0))=0,0,($F31+SUM($O31:S31)))</f>
        <v>167446296.4117631</v>
      </c>
      <c r="AG31" s="59">
        <f>IF(INDEX(CurWIPHelper[],1,MATCH(AT$4,$AB$9:$AM$9,0))=0,0,($F31+SUM($O31:T31)))</f>
        <v>167485384.8922371</v>
      </c>
      <c r="AH31" s="59">
        <f>IF(INDEX(CurWIPHelper[],1,MATCH(AU$4,$AB$9:$AM$9,0))=0,0,($F31+SUM($O31:U31)))</f>
        <v>167518084.58082339</v>
      </c>
      <c r="AI31" s="59">
        <f>IF(INDEX(CurWIPHelper[],1,MATCH(AV$4,$AB$9:$AM$9,0))=0,0,($F31+SUM($O31:V31)))</f>
        <v>167536965.2559815</v>
      </c>
      <c r="AJ31" s="59">
        <f>IF(INDEX(CurWIPHelper[],1,MATCH(AW$4,$AB$9:$AM$9,0))=0,0,($F31+SUM($O31:W31)))</f>
        <v>167576500.51957807</v>
      </c>
      <c r="AK31" s="59">
        <f>IF(INDEX(CurWIPHelper[],1,MATCH(AX$4,$AB$9:$AM$9,0))=0,0,($F31+SUM($O31:X31)))</f>
        <v>167656121.07926542</v>
      </c>
      <c r="AL31" s="59">
        <f>IF(INDEX(CurWIPHelper[],1,MATCH(AY$4,$AB$9:$AM$9,0))=0,0,($F31+SUM($O31:Y31)))</f>
        <v>167726800.88508531</v>
      </c>
      <c r="AM31" s="59">
        <f>IF(INDEX(CurWIPHelper[],1,MATCH(AZ$4,$AB$9:$AM$9,0))=0,0,($F31+SUM($O31:Z31)))</f>
        <v>167989752.20177957</v>
      </c>
      <c r="AO31" s="35">
        <f>IF(INDEX(CurWIPHelper[],1,MATCH(AO$4,CurWIPHelper[#Headers],0))=0,0,
     IF(AB31&gt;0,
        (IF(
             ((INDEX(PlantAccounts[],MATCH($C31,PlantAccounts[Power Plan Plant Account '#],0),7)/12)
                   *(AB31)
                   *(INDEX(CurWIPHelper[],1,MATCH(AO$4,CurWIPHelper[#Headers],0)))
                   +(INDEX(PlantAccounts[],MATCH($C31,PlantAccounts[Power Plan Plant Account '#],0),9))
                   )&gt;AB31,
              IF((INDEX(PlantAccounts[],MATCH($C31,PlantAccounts[Power Plan Plant Account '#],0),7))=0,0,AB31-(INDEX(PlantAccounts[],MATCH($C31,PlantAccounts[Power Plan Plant Account '#],0),9))),
             (INDEX(PlantAccounts[],MATCH($C31,PlantAccounts[Power Plan Plant Account '#],0),7)/12)*AB31*(INDEX(CurWIPHelper[],1,MATCH(AO$4,CurWIPHelper[#Headers],0))))
        ),
          IF(AB31=0,0,IF(
              ((INDEX(PlantAccounts[],MATCH($C31,PlantAccounts[Power Plan Plant Account '#],0),7)/12)
              *(AB31)
              *(INDEX(CurWIPHelper[],1,MATCH(AO$4,CurWIPHelper[#Headers],0)))
              +(INDEX(PlantAccounts[],MATCH($C31,PlantAccounts[Power Plan Plant Account '#],0),9))
              )&gt;AB31,
         (INDEX(PlantAccounts[],MATCH($C31,PlantAccounts[Power Plan Plant Account '#],0),7)/12)*AB31*(INDEX(CurWIPHelper[],1,MATCH(AO$4,CurWIPHelper[#Headers],0))),
         AB31-(INDEX(PlantAccounts[],MATCH($C31,PlantAccounts[Power Plan Plant Account '#],0),9))
    ))
)
)</f>
        <v>288412.58891545917</v>
      </c>
      <c r="AP31" s="35">
        <f>IF(INDEX(CurWIPHelper[],1,MATCH(AP$4,CurWIPHelper[#Headers],0))=0,0,
     IF(AC31&gt;0,
        (IF(
             ((INDEX(PlantAccounts[],MATCH($C31,PlantAccounts[Power Plan Plant Account '#],0),7)/12)
                   *(AC31)
                   *(INDEX(CurWIPHelper[],1,MATCH(AP$4,CurWIPHelper[#Headers],0)))
                   +(INDEX(PlantAccounts[],MATCH($C31,PlantAccounts[Power Plan Plant Account '#],0),9))
                   +(SUM($AO31:AO31))
                    )&gt;AC31,
              IF((INDEX(PlantAccounts[],MATCH($C31,PlantAccounts[Power Plan Plant Account '#],0),7))=0,0,AC31-(INDEX(PlantAccounts[],MATCH($C31,PlantAccounts[Power Plan Plant Account '#],0),9))-SUM($AO31:AO31)),
             (INDEX(PlantAccounts[],MATCH($C31,PlantAccounts[Power Plan Plant Account '#],0),7)/12)*AC31*(INDEX(CurWIPHelper[],1,MATCH(AP$4,CurWIPHelper[#Headers],0))))
        ),
        IF(AC31=0,0,IF(
              ((INDEX(PlantAccounts[],MATCH($C31,PlantAccounts[Power Plan Plant Account '#],0),7)/12)
              *(AC31)
              *(INDEX(CurWIPHelper[],1,MATCH(AP$4,CurWIPHelper[#Headers],0)))
              +(INDEX(PlantAccounts[],MATCH($C31,PlantAccounts[Power Plan Plant Account '#],0),9))
              +(SUM($AO31:AO31))
              )&gt;AC31,
         (INDEX(PlantAccounts[],MATCH($C31,PlantAccounts[Power Plan Plant Account '#],0),7)/12)*AC31*(INDEX(CurWIPHelper[],1,MATCH(AP$4,CurWIPHelper[#Headers],0))),
         AC31-(INDEX(PlantAccounts[],MATCH($C31,PlantAccounts[Power Plan Plant Account '#],0),9))-(SUM($AO31:AO31))
    ))
)
)</f>
        <v>288448.12032311043</v>
      </c>
      <c r="AQ31" s="35">
        <f>IF(INDEX(CurWIPHelper[],1,MATCH(AQ$4,CurWIPHelper[#Headers],0))=0,0,
     IF(AD31&gt;0,
        (IF(
             ((INDEX(PlantAccounts[],MATCH($C31,PlantAccounts[Power Plan Plant Account '#],0),7)/12)
                   *(AD31)
                   *(INDEX(CurWIPHelper[],1,MATCH(AQ$4,CurWIPHelper[#Headers],0)))
                   +(INDEX(PlantAccounts[],MATCH($C31,PlantAccounts[Power Plan Plant Account '#],0),9))
                   +(SUM($AO31:AP31))
                    )&gt;AD31,
              IF((INDEX(PlantAccounts[],MATCH($C31,PlantAccounts[Power Plan Plant Account '#],0),7))=0,0,AD31-(INDEX(PlantAccounts[],MATCH($C31,PlantAccounts[Power Plan Plant Account '#],0),9))-SUM($AO31:AP31)),
             (INDEX(PlantAccounts[],MATCH($C31,PlantAccounts[Power Plan Plant Account '#],0),7)/12)*AD31*(INDEX(CurWIPHelper[],1,MATCH(AQ$4,CurWIPHelper[#Headers],0))))
        ),
        IF(AD31=0,0,IF(
              ((INDEX(PlantAccounts[],MATCH($C31,PlantAccounts[Power Plan Plant Account '#],0),7)/12)
              *(AD31)
              *(INDEX(CurWIPHelper[],1,MATCH(AQ$4,CurWIPHelper[#Headers],0)))
              +(INDEX(PlantAccounts[],MATCH($C31,PlantAccounts[Power Plan Plant Account '#],0),9))
              +(SUM($AO31:AP31))
              )&gt;AD31,
         (INDEX(PlantAccounts[],MATCH($C31,PlantAccounts[Power Plan Plant Account '#],0),7)/12)*AD31*(INDEX(CurWIPHelper[],1,MATCH(AQ$4,CurWIPHelper[#Headers],0))),
         AD31-(INDEX(PlantAccounts[],MATCH($C31,PlantAccounts[Power Plan Plant Account '#],0),9))-(SUM($AO31:AP31))
    ))
)
)</f>
        <v>288496.33192181285</v>
      </c>
      <c r="AR31" s="35">
        <f>IF(INDEX(CurWIPHelper[],1,MATCH(AR$4,CurWIPHelper[#Headers],0))=0,0,
     IF(AE31&gt;0,
        (IF(
             ((INDEX(PlantAccounts[],MATCH($C31,PlantAccounts[Power Plan Plant Account '#],0),7)/12)
                   *(AE31)
                   *(INDEX(CurWIPHelper[],1,MATCH(AR$4,CurWIPHelper[#Headers],0)))
                   +(INDEX(PlantAccounts[],MATCH($C31,PlantAccounts[Power Plan Plant Account '#],0),9))
                   +(SUM($AO31:AQ31))
                    )&gt;AE31,
              IF((INDEX(PlantAccounts[],MATCH($C31,PlantAccounts[Power Plan Plant Account '#],0),7))=0,0,AE31-(INDEX(PlantAccounts[],MATCH($C31,PlantAccounts[Power Plan Plant Account '#],0),9))-SUM($AO31:AQ31)),
             (INDEX(PlantAccounts[],MATCH($C31,PlantAccounts[Power Plan Plant Account '#],0),7)/12)*AE31*(INDEX(CurWIPHelper[],1,MATCH(AR$4,CurWIPHelper[#Headers],0))))
        ),
        IF(AE31=0,0,IF(
              ((INDEX(PlantAccounts[],MATCH($C31,PlantAccounts[Power Plan Plant Account '#],0),7)/12)
              *(AE31)
              *(INDEX(CurWIPHelper[],1,MATCH(AR$4,CurWIPHelper[#Headers],0)))
              +(INDEX(PlantAccounts[],MATCH($C31,PlantAccounts[Power Plan Plant Account '#],0),9))
              +(SUM($AO31:AQ31))
              )&gt;AE31,
         (INDEX(PlantAccounts[],MATCH($C31,PlantAccounts[Power Plan Plant Account '#],0),7)/12)*AE31*(INDEX(CurWIPHelper[],1,MATCH(AR$4,CurWIPHelper[#Headers],0))),
         AE31-(INDEX(PlantAccounts[],MATCH($C31,PlantAccounts[Power Plan Plant Account '#],0),9))-(SUM($AO31:AQ31))
    ))
)
)</f>
        <v>288509.58943594655</v>
      </c>
      <c r="AS31" s="35">
        <f>IF(INDEX(CurWIPHelper[],1,MATCH(AS$4,CurWIPHelper[#Headers],0))=0,0,
     IF(AF31&gt;0,
        (IF(
             ((INDEX(PlantAccounts[],MATCH($C31,PlantAccounts[Power Plan Plant Account '#],0),7)/12)
                   *(AF31)
                   *(INDEX(CurWIPHelper[],1,MATCH(AS$4,CurWIPHelper[#Headers],0)))
                   +(INDEX(PlantAccounts[],MATCH($C31,PlantAccounts[Power Plan Plant Account '#],0),9))
                   +(SUM($AO31:AR31))
                    )&gt;AF31,
              IF((INDEX(PlantAccounts[],MATCH($C31,PlantAccounts[Power Plan Plant Account '#],0),7))=0,0,AF31-(INDEX(PlantAccounts[],MATCH($C31,PlantAccounts[Power Plan Plant Account '#],0),9))-SUM($AO31:AR31)),
             (INDEX(PlantAccounts[],MATCH($C31,PlantAccounts[Power Plan Plant Account '#],0),7)/12)*AF31*(INDEX(CurWIPHelper[],1,MATCH(AS$4,CurWIPHelper[#Headers],0))))
        ),
        IF(AF31=0,0,IF(
              ((INDEX(PlantAccounts[],MATCH($C31,PlantAccounts[Power Plan Plant Account '#],0),7)/12)
              *(AF31)
              *(INDEX(CurWIPHelper[],1,MATCH(AS$4,CurWIPHelper[#Headers],0)))
              +(INDEX(PlantAccounts[],MATCH($C31,PlantAccounts[Power Plan Plant Account '#],0),9))
              +(SUM($AO31:AR31))
              )&gt;AF31,
         (INDEX(PlantAccounts[],MATCH($C31,PlantAccounts[Power Plan Plant Account '#],0),7)/12)*AF31*(INDEX(CurWIPHelper[],1,MATCH(AS$4,CurWIPHelper[#Headers],0))),
         AF31-(INDEX(PlantAccounts[],MATCH($C31,PlantAccounts[Power Plan Plant Account '#],0),9))-(SUM($AO31:AR31))
    ))
)
)</f>
        <v>288548.31619660603</v>
      </c>
      <c r="AT31" s="35">
        <f>IF(INDEX(CurWIPHelper[],1,MATCH(AT$4,CurWIPHelper[#Headers],0))=0,0,
     IF(AG31&gt;0,
        (IF(
             ((INDEX(PlantAccounts[],MATCH($C31,PlantAccounts[Power Plan Plant Account '#],0),7)/12)
                   *(AG31)
                   *(INDEX(CurWIPHelper[],1,MATCH(AT$4,CurWIPHelper[#Headers],0)))
                   +(INDEX(PlantAccounts[],MATCH($C31,PlantAccounts[Power Plan Plant Account '#],0),9))
                   +(SUM($AO31:AS31))
                    )&gt;AG31,
              IF((INDEX(PlantAccounts[],MATCH($C31,PlantAccounts[Power Plan Plant Account '#],0),7))=0,0,AG31-(INDEX(PlantAccounts[],MATCH($C31,PlantAccounts[Power Plan Plant Account '#],0),9))-SUM($AO31:AS31)),
             (INDEX(PlantAccounts[],MATCH($C31,PlantAccounts[Power Plan Plant Account '#],0),7)/12)*AG31*(INDEX(CurWIPHelper[],1,MATCH(AT$4,CurWIPHelper[#Headers],0))))
        ),
        IF(AG31=0,0,IF(
              ((INDEX(PlantAccounts[],MATCH($C31,PlantAccounts[Power Plan Plant Account '#],0),7)/12)
              *(AG31)
              *(INDEX(CurWIPHelper[],1,MATCH(AT$4,CurWIPHelper[#Headers],0)))
              +(INDEX(PlantAccounts[],MATCH($C31,PlantAccounts[Power Plan Plant Account '#],0),9))
              +(SUM($AO31:AS31))
              )&gt;AG31,
         (INDEX(PlantAccounts[],MATCH($C31,PlantAccounts[Power Plan Plant Account '#],0),7)/12)*AG31*(INDEX(CurWIPHelper[],1,MATCH(AT$4,CurWIPHelper[#Headers],0))),
         AG31-(INDEX(PlantAccounts[],MATCH($C31,PlantAccounts[Power Plan Plant Account '#],0),9))-(SUM($AO31:AS31))
    ))
)
)</f>
        <v>288615.67460025632</v>
      </c>
      <c r="AU31" s="35">
        <f>IF(INDEX(CurWIPHelper[],1,MATCH(AU$4,CurWIPHelper[#Headers],0))=0,0,
     IF(AH31&gt;0,
        (IF(
             ((INDEX(PlantAccounts[],MATCH($C31,PlantAccounts[Power Plan Plant Account '#],0),7)/12)
                   *(AH31)
                   *(INDEX(CurWIPHelper[],1,MATCH(AU$4,CurWIPHelper[#Headers],0)))
                   +(INDEX(PlantAccounts[],MATCH($C31,PlantAccounts[Power Plan Plant Account '#],0),9))
                   +(SUM($AO31:AT31))
                    )&gt;AH31,
              IF((INDEX(PlantAccounts[],MATCH($C31,PlantAccounts[Power Plan Plant Account '#],0),7))=0,0,AH31-(INDEX(PlantAccounts[],MATCH($C31,PlantAccounts[Power Plan Plant Account '#],0),9))-SUM($AO31:AT31)),
             (INDEX(PlantAccounts[],MATCH($C31,PlantAccounts[Power Plan Plant Account '#],0),7)/12)*AH31*(INDEX(CurWIPHelper[],1,MATCH(AU$4,CurWIPHelper[#Headers],0))))
        ),
        IF(AH31=0,0,IF(
              ((INDEX(PlantAccounts[],MATCH($C31,PlantAccounts[Power Plan Plant Account '#],0),7)/12)
              *(AH31)
              *(INDEX(CurWIPHelper[],1,MATCH(AU$4,CurWIPHelper[#Headers],0)))
              +(INDEX(PlantAccounts[],MATCH($C31,PlantAccounts[Power Plan Plant Account '#],0),9))
              +(SUM($AO31:AT31))
              )&gt;AH31,
         (INDEX(PlantAccounts[],MATCH($C31,PlantAccounts[Power Plan Plant Account '#],0),7)/12)*AH31*(INDEX(CurWIPHelper[],1,MATCH(AU$4,CurWIPHelper[#Headers],0))),
         AH31-(INDEX(PlantAccounts[],MATCH($C31,PlantAccounts[Power Plan Plant Account '#],0),9))-(SUM($AO31:AT31))
    ))
)
)</f>
        <v>288672.02365236392</v>
      </c>
      <c r="AV31" s="35">
        <f>IF(INDEX(CurWIPHelper[],1,MATCH(AV$4,CurWIPHelper[#Headers],0))=0,0,
     IF(AI31&gt;0,
        (IF(
             ((INDEX(PlantAccounts[],MATCH($C31,PlantAccounts[Power Plan Plant Account '#],0),7)/12)
                   *(AI31)
                   *(INDEX(CurWIPHelper[],1,MATCH(AV$4,CurWIPHelper[#Headers],0)))
                   +(INDEX(PlantAccounts[],MATCH($C31,PlantAccounts[Power Plan Plant Account '#],0),9))
                   +(SUM($AO31:AU31))
                    )&gt;AI31,
              IF((INDEX(PlantAccounts[],MATCH($C31,PlantAccounts[Power Plan Plant Account '#],0),7))=0,0,AI31-(INDEX(PlantAccounts[],MATCH($C31,PlantAccounts[Power Plan Plant Account '#],0),9))-SUM($AO31:AU31)),
             (INDEX(PlantAccounts[],MATCH($C31,PlantAccounts[Power Plan Plant Account '#],0),7)/12)*AI31*(INDEX(CurWIPHelper[],1,MATCH(AV$4,CurWIPHelper[#Headers],0))))
        ),
        IF(AI31=0,0,IF(
              ((INDEX(PlantAccounts[],MATCH($C31,PlantAccounts[Power Plan Plant Account '#],0),7)/12)
              *(AI31)
              *(INDEX(CurWIPHelper[],1,MATCH(AV$4,CurWIPHelper[#Headers],0)))
              +(INDEX(PlantAccounts[],MATCH($C31,PlantAccounts[Power Plan Plant Account '#],0),9))
              +(SUM($AO31:AU31))
              )&gt;AI31,
         (INDEX(PlantAccounts[],MATCH($C31,PlantAccounts[Power Plan Plant Account '#],0),7)/12)*AI31*(INDEX(CurWIPHelper[],1,MATCH(AV$4,CurWIPHelper[#Headers],0))),
         AI31-(INDEX(PlantAccounts[],MATCH($C31,PlantAccounts[Power Plan Plant Account '#],0),9))-(SUM($AO31:AU31))
    ))
)
)</f>
        <v>288704.55937959271</v>
      </c>
      <c r="AW31" s="35">
        <f>IF(INDEX(CurWIPHelper[],1,MATCH(AW$4,CurWIPHelper[#Headers],0))=0,0,
     IF(AJ31&gt;0,
        (IF(
             ((INDEX(PlantAccounts[],MATCH($C31,PlantAccounts[Power Plan Plant Account '#],0),7)/12)
                   *(AJ31)
                   *(INDEX(CurWIPHelper[],1,MATCH(AW$4,CurWIPHelper[#Headers],0)))
                   +(INDEX(PlantAccounts[],MATCH($C31,PlantAccounts[Power Plan Plant Account '#],0),9))
                   +(SUM($AO31:AV31))
                    )&gt;AJ31,
              IF((INDEX(PlantAccounts[],MATCH($C31,PlantAccounts[Power Plan Plant Account '#],0),7))=0,0,AJ31-(INDEX(PlantAccounts[],MATCH($C31,PlantAccounts[Power Plan Plant Account '#],0),9))-SUM($AO31:AV31)),
             (INDEX(PlantAccounts[],MATCH($C31,PlantAccounts[Power Plan Plant Account '#],0),7)/12)*AJ31*(INDEX(CurWIPHelper[],1,MATCH(AW$4,CurWIPHelper[#Headers],0))))
        ),
        IF(AJ31=0,0,IF(
              ((INDEX(PlantAccounts[],MATCH($C31,PlantAccounts[Power Plan Plant Account '#],0),7)/12)
              *(AJ31)
              *(INDEX(CurWIPHelper[],1,MATCH(AW$4,CurWIPHelper[#Headers],0)))
              +(INDEX(PlantAccounts[],MATCH($C31,PlantAccounts[Power Plan Plant Account '#],0),9))
              +(SUM($AO31:AV31))
              )&gt;AJ31,
         (INDEX(PlantAccounts[],MATCH($C31,PlantAccounts[Power Plan Plant Account '#],0),7)/12)*AJ31*(INDEX(CurWIPHelper[],1,MATCH(AW$4,CurWIPHelper[#Headers],0))),
         AJ31-(INDEX(PlantAccounts[],MATCH($C31,PlantAccounts[Power Plan Plant Account '#],0),9))-(SUM($AO31:AV31))
    ))
)
)</f>
        <v>288772.68769288267</v>
      </c>
      <c r="AX31" s="35">
        <f>IF(INDEX(CurWIPHelper[],1,MATCH(AX$4,CurWIPHelper[#Headers],0))=0,0,
     IF(AK31&gt;0,
        (IF(
             ((INDEX(PlantAccounts[],MATCH($C31,PlantAccounts[Power Plan Plant Account '#],0),7)/12)
                   *(AK31)
                   *(INDEX(CurWIPHelper[],1,MATCH(AX$4,CurWIPHelper[#Headers],0)))
                   +(INDEX(PlantAccounts[],MATCH($C31,PlantAccounts[Power Plan Plant Account '#],0),9))
                   +(SUM($AO31:AW31))
                    )&gt;AK31,
              IF((INDEX(PlantAccounts[],MATCH($C31,PlantAccounts[Power Plan Plant Account '#],0),7))=0,0,AK31-(INDEX(PlantAccounts[],MATCH($C31,PlantAccounts[Power Plan Plant Account '#],0),9))-SUM($AO31:AW31)),
             (INDEX(PlantAccounts[],MATCH($C31,PlantAccounts[Power Plan Plant Account '#],0),7)/12)*AK31*(INDEX(CurWIPHelper[],1,MATCH(AX$4,CurWIPHelper[#Headers],0))))
        ),
        IF(AK31=0,0,IF(
              ((INDEX(PlantAccounts[],MATCH($C31,PlantAccounts[Power Plan Plant Account '#],0),7)/12)
              *(AK31)
              *(INDEX(CurWIPHelper[],1,MATCH(AX$4,CurWIPHelper[#Headers],0)))
              +(INDEX(PlantAccounts[],MATCH($C31,PlantAccounts[Power Plan Plant Account '#],0),9))
              +(SUM($AO31:AW31))
              )&gt;AK31,
         (INDEX(PlantAccounts[],MATCH($C31,PlantAccounts[Power Plan Plant Account '#],0),7)/12)*AK31*(INDEX(CurWIPHelper[],1,MATCH(AX$4,CurWIPHelper[#Headers],0))),
         AK31-(INDEX(PlantAccounts[],MATCH($C31,PlantAccounts[Power Plan Plant Account '#],0),9))-(SUM($AO31:AW31))
    ))
)
)</f>
        <v>288909.89215141494</v>
      </c>
      <c r="AY31" s="35">
        <f>IF(INDEX(CurWIPHelper[],1,MATCH(AY$4,CurWIPHelper[#Headers],0))=0,0,
     IF(AL31&gt;0,
        (IF(
             ((INDEX(PlantAccounts[],MATCH($C31,PlantAccounts[Power Plan Plant Account '#],0),7)/12)
                   *(AL31)
                   *(INDEX(CurWIPHelper[],1,MATCH(AY$4,CurWIPHelper[#Headers],0)))
                   +(INDEX(PlantAccounts[],MATCH($C31,PlantAccounts[Power Plan Plant Account '#],0),9))
                   +(SUM($AO31:AX31))
                    )&gt;AL31,
              IF((INDEX(PlantAccounts[],MATCH($C31,PlantAccounts[Power Plan Plant Account '#],0),7))=0,0,AL31-(INDEX(PlantAccounts[],MATCH($C31,PlantAccounts[Power Plan Plant Account '#],0),9))-SUM($AO31:AX31)),
             (INDEX(PlantAccounts[],MATCH($C31,PlantAccounts[Power Plan Plant Account '#],0),7)/12)*AL31*(INDEX(CurWIPHelper[],1,MATCH(AY$4,CurWIPHelper[#Headers],0))))
        ),
        IF(AL31=0,0,IF(
              ((INDEX(PlantAccounts[],MATCH($C31,PlantAccounts[Power Plan Plant Account '#],0),7)/12)
              *(AL31)
              *(INDEX(CurWIPHelper[],1,MATCH(AY$4,CurWIPHelper[#Headers],0)))
              +(INDEX(PlantAccounts[],MATCH($C31,PlantAccounts[Power Plan Plant Account '#],0),9))
              +(SUM($AO31:AX31))
              )&gt;AL31,
         (INDEX(PlantAccounts[],MATCH($C31,PlantAccounts[Power Plan Plant Account '#],0),7)/12)*AL31*(INDEX(CurWIPHelper[],1,MATCH(AY$4,CurWIPHelper[#Headers],0))),
         AL31-(INDEX(PlantAccounts[],MATCH($C31,PlantAccounts[Power Plan Plant Account '#],0),9))-(SUM($AO31:AX31))
    ))
)
)</f>
        <v>289031.68964347942</v>
      </c>
      <c r="AZ31" s="35">
        <f>IF(INDEX(CurWIPHelper[],1,MATCH(AZ$4,CurWIPHelper[#Headers],0))=0,0,
     IF(AM31&gt;0,
        (IF(
             ((INDEX(PlantAccounts[],MATCH($C31,PlantAccounts[Power Plan Plant Account '#],0),7)/12)
                   *(AM31)
                   *(INDEX(CurWIPHelper[],1,MATCH(AZ$4,CurWIPHelper[#Headers],0)))
                   +(INDEX(PlantAccounts[],MATCH($C31,PlantAccounts[Power Plan Plant Account '#],0),9))
                   +(SUM($AO31:AY31))
                    )&gt;AM31,
              IF((INDEX(PlantAccounts[],MATCH($C31,PlantAccounts[Power Plan Plant Account '#],0),7))=0,0,AM31-(INDEX(PlantAccounts[],MATCH($C31,PlantAccounts[Power Plan Plant Account '#],0),9))-SUM($AO31:AY31)),
             (INDEX(PlantAccounts[],MATCH($C31,PlantAccounts[Power Plan Plant Account '#],0),7)/12)*AM31*(INDEX(CurWIPHelper[],1,MATCH(AZ$4,CurWIPHelper[#Headers],0))))
        ),
        IF(AM31=0,0,IF(
              ((INDEX(PlantAccounts[],MATCH($C31,PlantAccounts[Power Plan Plant Account '#],0),7)/12)
              *(AM31)
              *(INDEX(CurWIPHelper[],1,MATCH(AZ$4,CurWIPHelper[#Headers],0)))
              +(INDEX(PlantAccounts[],MATCH($C31,PlantAccounts[Power Plan Plant Account '#],0),9))
              +(SUM($AO31:AY31))
              )&gt;AM31,
         (INDEX(PlantAccounts[],MATCH($C31,PlantAccounts[Power Plan Plant Account '#],0),7)/12)*AM31*(INDEX(CurWIPHelper[],1,MATCH(AZ$4,CurWIPHelper[#Headers],0))),
         AM31-(INDEX(PlantAccounts[],MATCH($C31,PlantAccounts[Power Plan Plant Account '#],0),9))-(SUM($AO31:AY31))
    ))
)
)</f>
        <v>289484.81498157128</v>
      </c>
      <c r="BA31" s="59">
        <f t="shared" si="2"/>
        <v>3464606.2888944959</v>
      </c>
      <c r="BC31" s="59">
        <f>INDEX(CurCloseProf[],MATCH(PlantAccountsQuery[[#This Row],[Reg/Unreg]],CurCloseProf[R/NR],0),MATCH(BC$9,CurCloseProf[#Headers],0))*($J31)</f>
        <v>26146.939582249208</v>
      </c>
      <c r="BD31" s="59">
        <f>INDEX(CurCloseProf[],MATCH(PlantAccountsQuery[[#This Row],[Reg/Unreg]],CurCloseProf[R/NR],0),MATCH(BD$9,CurCloseProf[#Headers],0))*($J31)</f>
        <v>20619.086244997769</v>
      </c>
      <c r="BE31" s="59">
        <f>INDEX(CurCloseProf[],MATCH(PlantAccountsQuery[[#This Row],[Reg/Unreg]],CurCloseProf[R/NR],0),MATCH(BE$9,CurCloseProf[#Headers],0))*($J31)</f>
        <v>27977.476192602608</v>
      </c>
      <c r="BF31" s="59">
        <f>INDEX(CurCloseProf[],MATCH(PlantAccountsQuery[[#This Row],[Reg/Unreg]],CurCloseProf[R/NR],0),MATCH(BF$9,CurCloseProf[#Headers],0))*($J31)</f>
        <v>7693.413950832698</v>
      </c>
      <c r="BG31" s="59">
        <f>INDEX(CurCloseProf[],MATCH(PlantAccountsQuery[[#This Row],[Reg/Unreg]],CurCloseProf[R/NR],0),MATCH(BG$9,CurCloseProf[#Headers],0))*($J31)</f>
        <v>22473.368515634196</v>
      </c>
      <c r="BH31" s="59">
        <f>INDEX(CurCloseProf[],MATCH(PlantAccountsQuery[[#This Row],[Reg/Unreg]],CurCloseProf[R/NR],0),MATCH(BH$9,CurCloseProf[#Headers],0))*($J31)</f>
        <v>39088.480473989279</v>
      </c>
      <c r="BI31" s="59">
        <f>INDEX(CurCloseProf[],MATCH(PlantAccountsQuery[[#This Row],[Reg/Unreg]],CurCloseProf[R/NR],0),MATCH(BI$9,CurCloseProf[#Headers],0))*($J31)</f>
        <v>32699.688586293054</v>
      </c>
      <c r="BJ31" s="59">
        <f>INDEX(CurCloseProf[],MATCH(PlantAccountsQuery[[#This Row],[Reg/Unreg]],CurCloseProf[R/NR],0),MATCH(BJ$9,CurCloseProf[#Headers],0))*($J31)</f>
        <v>18880.675158133698</v>
      </c>
      <c r="BK31" s="59">
        <f>INDEX(CurCloseProf[],MATCH(PlantAccountsQuery[[#This Row],[Reg/Unreg]],CurCloseProf[R/NR],0),MATCH(BK$9,CurCloseProf[#Headers],0))*($J31)</f>
        <v>39535.263596559962</v>
      </c>
      <c r="BL31" s="59">
        <f>INDEX(CurCloseProf[],MATCH(PlantAccountsQuery[[#This Row],[Reg/Unreg]],CurCloseProf[R/NR],0),MATCH(BL$9,CurCloseProf[#Headers],0))*($J31)</f>
        <v>79620.559687338129</v>
      </c>
      <c r="BM31" s="59">
        <f>INDEX(CurCloseProf[],MATCH(PlantAccountsQuery[[#This Row],[Reg/Unreg]],CurCloseProf[R/NR],0),MATCH(BM$9,CurCloseProf[#Headers],0))*($J31)</f>
        <v>70679.805819900095</v>
      </c>
      <c r="BN31" s="59">
        <f>INDEX(CurCloseProf[],MATCH(PlantAccountsQuery[[#This Row],[Reg/Unreg]],CurCloseProf[R/NR],0),MATCH(BN$9,CurCloseProf[#Headers],0))*($J31)</f>
        <v>262951.31669426814</v>
      </c>
      <c r="BP31" s="59">
        <f>IF(INDEX(CurWIPHelper[],1,MATCH(AO$4,$BP$9:$CA$9,0))=0,0,$BC31)</f>
        <v>26146.939582249208</v>
      </c>
      <c r="BQ31" s="59">
        <f>IF(INDEX(CurWIPHelper[],1,MATCH(AP$4,$BP$9:$CA$9,0))=0,0,(SUM($BC31:BD31)))</f>
        <v>46766.02582724698</v>
      </c>
      <c r="BR31" s="59">
        <f>IF(INDEX(CurWIPHelper[],1,MATCH(AQ$4,$BP$9:$CA$9,0))=0,0,(SUM($BC31:BE31)))</f>
        <v>74743.502019849591</v>
      </c>
      <c r="BS31" s="59">
        <f>IF(INDEX(CurWIPHelper[],1,MATCH(AR$4,$BP$9:$CA$9,0))=0,0,(SUM($BC31:BF31)))</f>
        <v>82436.915970682283</v>
      </c>
      <c r="BT31" s="59">
        <f>IF(INDEX(CurWIPHelper[],1,MATCH(AS$4,$BP$9:$CA$9,0))=0,0,(SUM($BC31:BG31)))</f>
        <v>104910.28448631648</v>
      </c>
      <c r="BU31" s="59">
        <f>IF(INDEX(CurWIPHelper[],1,MATCH(AT$4,$BP$9:$CA$9,0))=0,0,(SUM($BC31:BH31)))</f>
        <v>143998.76496030577</v>
      </c>
      <c r="BV31" s="59">
        <f>IF(INDEX(CurWIPHelper[],1,MATCH(AU$4,$BP$9:$CA$9,0))=0,0,(SUM($BC31:BI31)))</f>
        <v>176698.45354659882</v>
      </c>
      <c r="BW31" s="59">
        <f>IF(INDEX(CurWIPHelper[],1,MATCH(AV$4,$BP$9:$CA$9,0))=0,0,(SUM($BC31:BJ31)))</f>
        <v>195579.12870473252</v>
      </c>
      <c r="BX31" s="59">
        <f>IF(INDEX(CurWIPHelper[],1,MATCH(AW$4,$BP$9:$CA$9,0))=0,0,(SUM($BC31:BK31)))</f>
        <v>235114.39230129248</v>
      </c>
      <c r="BY31" s="59">
        <f>IF(INDEX(CurWIPHelper[],1,MATCH(AX$4,$BP$9:$CA$9,0))=0,0,(SUM($BC31:BL31)))</f>
        <v>314734.95198863058</v>
      </c>
      <c r="BZ31" s="59">
        <f>IF(INDEX(CurWIPHelper[],1,MATCH(AY$4,$BP$9:$CA$9,0))=0,0,(SUM($BC31:BM31)))</f>
        <v>385414.7578085307</v>
      </c>
      <c r="CA31" s="59">
        <f>IF(INDEX(CurWIPHelper[],1,MATCH(AZ$4,$BP$9:$CA$9,0))=0,0,(SUM($BC31:BN31)))</f>
        <v>648366.07450279885</v>
      </c>
      <c r="CC31" s="59">
        <f>((((INDEX(PlantAccounts[],MATCH($C31,PlantAccounts[Power Plan Plant Account '#],0),8)+(INDEX(PlantAccounts[],MATCH($C31,PlantAccounts[Power Plan Plant Account '#],0),8)+INDEX(PlantAccounts[],MATCH($C31,PlantAccounts[Power Plan Plant Account '#],0),16)+INDEX(PlantAccounts[],MATCH($C31,PlantAccounts[Power Plan Plant Account '#],0),17)))/2))/12)*(INDEX(CurWIPHelper[],1,MATCH(AO$4,CurWIPHelper[#Headers],0)))*(INDEX(PlantAccounts[],MATCH($C31,PlantAccounts[Power Plan Plant Account '#],0),7))</f>
        <v>288926.17336606275</v>
      </c>
      <c r="CD31" s="59">
        <f>((((INDEX(PlantAccounts[],MATCH($C31,PlantAccounts[Power Plan Plant Account '#],0),8)+(INDEX(PlantAccounts[],MATCH($C31,PlantAccounts[Power Plan Plant Account '#],0),8)+INDEX(PlantAccounts[],MATCH($C31,PlantAccounts[Power Plan Plant Account '#],0),16)+INDEX(PlantAccounts[],MATCH($C31,PlantAccounts[Power Plan Plant Account '#],0),17)))/2))/12)*(INDEX(CurWIPHelper[],1,MATCH(AP$4,CurWIPHelper[#Headers],0)))*(INDEX(PlantAccounts[],MATCH($C31,PlantAccounts[Power Plan Plant Account '#],0),7))</f>
        <v>288926.17336606275</v>
      </c>
      <c r="CE31" s="59">
        <f>((((INDEX(PlantAccounts[],MATCH($C31,PlantAccounts[Power Plan Plant Account '#],0),8)+(INDEX(PlantAccounts[],MATCH($C31,PlantAccounts[Power Plan Plant Account '#],0),8)+INDEX(PlantAccounts[],MATCH($C31,PlantAccounts[Power Plan Plant Account '#],0),16)+INDEX(PlantAccounts[],MATCH($C31,PlantAccounts[Power Plan Plant Account '#],0),17)))/2))/12)*(INDEX(CurWIPHelper[],1,MATCH(AQ$4,CurWIPHelper[#Headers],0)))*(INDEX(PlantAccounts[],MATCH($C31,PlantAccounts[Power Plan Plant Account '#],0),7))</f>
        <v>288926.17336606275</v>
      </c>
      <c r="CF31" s="59">
        <f>((((INDEX(PlantAccounts[],MATCH($C31,PlantAccounts[Power Plan Plant Account '#],0),8)+(INDEX(PlantAccounts[],MATCH($C31,PlantAccounts[Power Plan Plant Account '#],0),8)+INDEX(PlantAccounts[],MATCH($C31,PlantAccounts[Power Plan Plant Account '#],0),16)+INDEX(PlantAccounts[],MATCH($C31,PlantAccounts[Power Plan Plant Account '#],0),17)))/2))/12)*(INDEX(CurWIPHelper[],1,MATCH(AR$4,CurWIPHelper[#Headers],0)))*(INDEX(PlantAccounts[],MATCH($C31,PlantAccounts[Power Plan Plant Account '#],0),7))</f>
        <v>288926.17336606275</v>
      </c>
      <c r="CG31" s="59">
        <f>((((INDEX(PlantAccounts[],MATCH($C31,PlantAccounts[Power Plan Plant Account '#],0),8)+(INDEX(PlantAccounts[],MATCH($C31,PlantAccounts[Power Plan Plant Account '#],0),8)+INDEX(PlantAccounts[],MATCH($C31,PlantAccounts[Power Plan Plant Account '#],0),16)+INDEX(PlantAccounts[],MATCH($C31,PlantAccounts[Power Plan Plant Account '#],0),17)))/2))/12)*(INDEX(CurWIPHelper[],1,MATCH(AS$4,CurWIPHelper[#Headers],0)))*(INDEX(PlantAccounts[],MATCH($C31,PlantAccounts[Power Plan Plant Account '#],0),7))</f>
        <v>288926.17336606275</v>
      </c>
      <c r="CH31" s="59">
        <f>((((INDEX(PlantAccounts[],MATCH($C31,PlantAccounts[Power Plan Plant Account '#],0),8)+(INDEX(PlantAccounts[],MATCH($C31,PlantAccounts[Power Plan Plant Account '#],0),8)+INDEX(PlantAccounts[],MATCH($C31,PlantAccounts[Power Plan Plant Account '#],0),16)+INDEX(PlantAccounts[],MATCH($C31,PlantAccounts[Power Plan Plant Account '#],0),17)))/2))/12)*(INDEX(CurWIPHelper[],1,MATCH(AT$4,CurWIPHelper[#Headers],0)))*(INDEX(PlantAccounts[],MATCH($C31,PlantAccounts[Power Plan Plant Account '#],0),7))</f>
        <v>288926.17336606275</v>
      </c>
      <c r="CI31" s="59">
        <f>((((INDEX(PlantAccounts[],MATCH($C31,PlantAccounts[Power Plan Plant Account '#],0),8)+(INDEX(PlantAccounts[],MATCH($C31,PlantAccounts[Power Plan Plant Account '#],0),8)+INDEX(PlantAccounts[],MATCH($C31,PlantAccounts[Power Plan Plant Account '#],0),16)+INDEX(PlantAccounts[],MATCH($C31,PlantAccounts[Power Plan Plant Account '#],0),17)))/2))/12)*(INDEX(CurWIPHelper[],1,MATCH(AU$4,CurWIPHelper[#Headers],0)))*(INDEX(PlantAccounts[],MATCH($C31,PlantAccounts[Power Plan Plant Account '#],0),7))</f>
        <v>288926.17336606275</v>
      </c>
      <c r="CJ31" s="59">
        <f>((((INDEX(PlantAccounts[],MATCH($C31,PlantAccounts[Power Plan Plant Account '#],0),8)+(INDEX(PlantAccounts[],MATCH($C31,PlantAccounts[Power Plan Plant Account '#],0),8)+INDEX(PlantAccounts[],MATCH($C31,PlantAccounts[Power Plan Plant Account '#],0),16)+INDEX(PlantAccounts[],MATCH($C31,PlantAccounts[Power Plan Plant Account '#],0),17)))/2))/12)*(INDEX(CurWIPHelper[],1,MATCH(AV$4,CurWIPHelper[#Headers],0)))*(INDEX(PlantAccounts[],MATCH($C31,PlantAccounts[Power Plan Plant Account '#],0),7))</f>
        <v>288926.17336606275</v>
      </c>
      <c r="CK31" s="59">
        <f>((((INDEX(PlantAccounts[],MATCH($C31,PlantAccounts[Power Plan Plant Account '#],0),8)+(INDEX(PlantAccounts[],MATCH($C31,PlantAccounts[Power Plan Plant Account '#],0),8)+INDEX(PlantAccounts[],MATCH($C31,PlantAccounts[Power Plan Plant Account '#],0),16)+INDEX(PlantAccounts[],MATCH($C31,PlantAccounts[Power Plan Plant Account '#],0),17)))/2))/12)*(INDEX(CurWIPHelper[],1,MATCH(AW$4,CurWIPHelper[#Headers],0)))*(INDEX(PlantAccounts[],MATCH($C31,PlantAccounts[Power Plan Plant Account '#],0),7))</f>
        <v>288926.17336606275</v>
      </c>
      <c r="CL31" s="59">
        <f>((((INDEX(PlantAccounts[],MATCH($C31,PlantAccounts[Power Plan Plant Account '#],0),8)+(INDEX(PlantAccounts[],MATCH($C31,PlantAccounts[Power Plan Plant Account '#],0),8)+INDEX(PlantAccounts[],MATCH($C31,PlantAccounts[Power Plan Plant Account '#],0),16)+INDEX(PlantAccounts[],MATCH($C31,PlantAccounts[Power Plan Plant Account '#],0),17)))/2))/12)*(INDEX(CurWIPHelper[],1,MATCH(AX$4,CurWIPHelper[#Headers],0)))*(INDEX(PlantAccounts[],MATCH($C31,PlantAccounts[Power Plan Plant Account '#],0),7))</f>
        <v>288926.17336606275</v>
      </c>
      <c r="CM31" s="59">
        <f>((((INDEX(PlantAccounts[],MATCH($C31,PlantAccounts[Power Plan Plant Account '#],0),8)+(INDEX(PlantAccounts[],MATCH($C31,PlantAccounts[Power Plan Plant Account '#],0),8)+INDEX(PlantAccounts[],MATCH($C31,PlantAccounts[Power Plan Plant Account '#],0),16)+INDEX(PlantAccounts[],MATCH($C31,PlantAccounts[Power Plan Plant Account '#],0),17)))/2))/12)*(INDEX(CurWIPHelper[],1,MATCH(AY$4,CurWIPHelper[#Headers],0)))*(INDEX(PlantAccounts[],MATCH($C31,PlantAccounts[Power Plan Plant Account '#],0),7))</f>
        <v>288926.17336606275</v>
      </c>
      <c r="CN31" s="59">
        <f>((((INDEX(PlantAccounts[],MATCH($C31,PlantAccounts[Power Plan Plant Account '#],0),8)+(INDEX(PlantAccounts[],MATCH($C31,PlantAccounts[Power Plan Plant Account '#],0),8)+INDEX(PlantAccounts[],MATCH($C31,PlantAccounts[Power Plan Plant Account '#],0),16)+INDEX(PlantAccounts[],MATCH($C31,PlantAccounts[Power Plan Plant Account '#],0),17)))/2))/12)*(INDEX(CurWIPHelper[],1,MATCH(AZ$4,CurWIPHelper[#Headers],0)))*(INDEX(PlantAccounts[],MATCH($C31,PlantAccounts[Power Plan Plant Account '#],0),7))</f>
        <v>288926.17336606275</v>
      </c>
      <c r="CO31" s="59">
        <f t="shared" si="3"/>
        <v>3467114.0803927532</v>
      </c>
      <c r="CQ31" s="59">
        <f>INDEX(PlantAccounts[],MATCH($C31,PlantAccounts[Power Plan Plant Account '#],0),12)*(INDEX(CurWIPHelper[],1,MATCH(AO$4,CurWIPHelper[#Headers],0)))*(INDEX(PlantAccounts[],MATCH($C31,PlantAccounts[Power Plan Plant Account '#],0),7)/12)*0.5</f>
        <v>0</v>
      </c>
      <c r="CR31" s="59">
        <f>INDEX(PlantAccounts[],MATCH($C31,PlantAccounts[Power Plan Plant Account '#],0),12)*(INDEX(CurWIPHelper[],1,MATCH(AP$4,CurWIPHelper[#Headers],0)))*(INDEX(PlantAccounts[],MATCH($C31,PlantAccounts[Power Plan Plant Account '#],0),7)/12)*0.5</f>
        <v>0</v>
      </c>
      <c r="CS31" s="59">
        <f>INDEX(PlantAccounts[],MATCH($C31,PlantAccounts[Power Plan Plant Account '#],0),12)*(INDEX(CurWIPHelper[],1,MATCH(AQ$4,CurWIPHelper[#Headers],0)))*(INDEX(PlantAccounts[],MATCH($C31,PlantAccounts[Power Plan Plant Account '#],0),7)/12)*0.5</f>
        <v>0</v>
      </c>
      <c r="CT31" s="59">
        <f>INDEX(PlantAccounts[],MATCH($C31,PlantAccounts[Power Plan Plant Account '#],0),12)*(INDEX(CurWIPHelper[],1,MATCH(AR$4,CurWIPHelper[#Headers],0)))*(INDEX(PlantAccounts[],MATCH($C31,PlantAccounts[Power Plan Plant Account '#],0),7)/12)*0.5</f>
        <v>0</v>
      </c>
      <c r="CU31" s="59">
        <f>INDEX(PlantAccounts[],MATCH($C31,PlantAccounts[Power Plan Plant Account '#],0),12)*(INDEX(CurWIPHelper[],1,MATCH(AS$4,CurWIPHelper[#Headers],0)))*(INDEX(PlantAccounts[],MATCH($C31,PlantAccounts[Power Plan Plant Account '#],0),7)/12)*0.5</f>
        <v>0</v>
      </c>
      <c r="CV31" s="59">
        <f>INDEX(PlantAccounts[],MATCH($C31,PlantAccounts[Power Plan Plant Account '#],0),12)*(INDEX(CurWIPHelper[],1,MATCH(AT$4,CurWIPHelper[#Headers],0)))*(INDEX(PlantAccounts[],MATCH($C31,PlantAccounts[Power Plan Plant Account '#],0),7)/12)*0.5</f>
        <v>0</v>
      </c>
      <c r="CW31" s="59">
        <f>INDEX(PlantAccounts[],MATCH($C31,PlantAccounts[Power Plan Plant Account '#],0),12)*(INDEX(CurWIPHelper[],1,MATCH(AU$4,CurWIPHelper[#Headers],0)))*(INDEX(PlantAccounts[],MATCH($C31,PlantAccounts[Power Plan Plant Account '#],0),7)/12)*0.5</f>
        <v>0</v>
      </c>
      <c r="CX31" s="59">
        <f>INDEX(PlantAccounts[],MATCH($C31,PlantAccounts[Power Plan Plant Account '#],0),12)*(INDEX(CurWIPHelper[],1,MATCH(AV$4,CurWIPHelper[#Headers],0)))*(INDEX(PlantAccounts[],MATCH($C31,PlantAccounts[Power Plan Plant Account '#],0),7)/12)*0.5</f>
        <v>0</v>
      </c>
      <c r="CY31" s="59">
        <f>INDEX(PlantAccounts[],MATCH($C31,PlantAccounts[Power Plan Plant Account '#],0),12)*(INDEX(CurWIPHelper[],1,MATCH(AW$4,CurWIPHelper[#Headers],0)))*(INDEX(PlantAccounts[],MATCH($C31,PlantAccounts[Power Plan Plant Account '#],0),7)/12)*0.5</f>
        <v>0</v>
      </c>
      <c r="CZ31" s="59">
        <f>INDEX(PlantAccounts[],MATCH($C31,PlantAccounts[Power Plan Plant Account '#],0),12)*(INDEX(CurWIPHelper[],1,MATCH(AX$4,CurWIPHelper[#Headers],0)))*(INDEX(PlantAccounts[],MATCH($C31,PlantAccounts[Power Plan Plant Account '#],0),7)/12)*0.5</f>
        <v>0</v>
      </c>
      <c r="DA31" s="59">
        <f>INDEX(PlantAccounts[],MATCH($C31,PlantAccounts[Power Plan Plant Account '#],0),12)*(INDEX(CurWIPHelper[],1,MATCH(AY$4,CurWIPHelper[#Headers],0)))*(INDEX(PlantAccounts[],MATCH($C31,PlantAccounts[Power Plan Plant Account '#],0),7)/12)*0.5</f>
        <v>0</v>
      </c>
      <c r="DB31" s="59">
        <f>INDEX(PlantAccounts[],MATCH($C31,PlantAccounts[Power Plan Plant Account '#],0),12)*(INDEX(CurWIPHelper[],1,MATCH(AZ$4,CurWIPHelper[#Headers],0)))*(INDEX(PlantAccounts[],MATCH($C31,PlantAccounts[Power Plan Plant Account '#],0),7)/12)*0.5</f>
        <v>0</v>
      </c>
      <c r="DC31" s="59">
        <f t="shared" si="4"/>
        <v>0</v>
      </c>
      <c r="DE31" s="59">
        <f t="shared" si="5"/>
        <v>3467114.0803927532</v>
      </c>
    </row>
    <row r="32" spans="1:109">
      <c r="A32" t="s">
        <v>58</v>
      </c>
      <c r="B32" t="s">
        <v>81</v>
      </c>
      <c r="C32">
        <v>46290</v>
      </c>
      <c r="D32">
        <v>46290</v>
      </c>
      <c r="E32" s="130"/>
      <c r="F32" s="113">
        <f>INDEX(PlantAccounts[],MATCH($C32,PlantAccounts[Power Plan Plant Account '#],0),8)</f>
        <v>-118620.36</v>
      </c>
      <c r="G32" s="7">
        <f>INDEX(PlantAccounts[],MATCH($C32,PlantAccounts[Power Plan Plant Account '#],0),14)</f>
        <v>0</v>
      </c>
      <c r="H32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32" s="7"/>
      <c r="J32" s="7">
        <f t="shared" si="0"/>
        <v>0</v>
      </c>
      <c r="K32" s="7">
        <v>0</v>
      </c>
      <c r="L32" s="7">
        <f>INDEX(PlantAccounts[],MATCH($C32,PlantAccounts[Power Plan Plant Account '#],0),11)</f>
        <v>0</v>
      </c>
      <c r="M32" s="7">
        <f t="shared" si="1"/>
        <v>0</v>
      </c>
      <c r="O32" s="35">
        <f>INDEX(CurCloseProf[],MATCH(PlantAccountsQuery[[#This Row],[Reg/Unreg]],CurCloseProf[R/NR],0),MATCH(O$9,CurCloseProf[#Headers],0))*($J32+$M32)</f>
        <v>0</v>
      </c>
      <c r="P32" s="35">
        <f>INDEX(CurCloseProf[],MATCH(PlantAccountsQuery[[#This Row],[Reg/Unreg]],CurCloseProf[R/NR],0),MATCH(P$9,CurCloseProf[#Headers],0))*($J32+$M32)</f>
        <v>0</v>
      </c>
      <c r="Q32" s="35">
        <f>INDEX(CurCloseProf[],MATCH(PlantAccountsQuery[[#This Row],[Reg/Unreg]],CurCloseProf[R/NR],0),MATCH(Q$9,CurCloseProf[#Headers],0))*($J32+$M32)</f>
        <v>0</v>
      </c>
      <c r="R32" s="35">
        <f>INDEX(CurCloseProf[],MATCH(PlantAccountsQuery[[#This Row],[Reg/Unreg]],CurCloseProf[R/NR],0),MATCH(R$9,CurCloseProf[#Headers],0))*($J32+$M32)</f>
        <v>0</v>
      </c>
      <c r="S32" s="35">
        <f>INDEX(CurCloseProf[],MATCH(PlantAccountsQuery[[#This Row],[Reg/Unreg]],CurCloseProf[R/NR],0),MATCH(S$9,CurCloseProf[#Headers],0))*($J32+$M32)</f>
        <v>0</v>
      </c>
      <c r="T32" s="35">
        <f>INDEX(CurCloseProf[],MATCH(PlantAccountsQuery[[#This Row],[Reg/Unreg]],CurCloseProf[R/NR],0),MATCH(T$9,CurCloseProf[#Headers],0))*($J32+$M32)</f>
        <v>0</v>
      </c>
      <c r="U32" s="35">
        <f>INDEX(CurCloseProf[],MATCH(PlantAccountsQuery[[#This Row],[Reg/Unreg]],CurCloseProf[R/NR],0),MATCH(U$9,CurCloseProf[#Headers],0))*($J32+$M32)</f>
        <v>0</v>
      </c>
      <c r="V32" s="35">
        <f>INDEX(CurCloseProf[],MATCH(PlantAccountsQuery[[#This Row],[Reg/Unreg]],CurCloseProf[R/NR],0),MATCH(V$9,CurCloseProf[#Headers],0))*($J32+$M32)</f>
        <v>0</v>
      </c>
      <c r="W32" s="35">
        <f>INDEX(CurCloseProf[],MATCH(PlantAccountsQuery[[#This Row],[Reg/Unreg]],CurCloseProf[R/NR],0),MATCH(W$9,CurCloseProf[#Headers],0))*($J32+$M32)</f>
        <v>0</v>
      </c>
      <c r="X32" s="35">
        <f>INDEX(CurCloseProf[],MATCH(PlantAccountsQuery[[#This Row],[Reg/Unreg]],CurCloseProf[R/NR],0),MATCH(X$9,CurCloseProf[#Headers],0))*($J32+$M32)</f>
        <v>0</v>
      </c>
      <c r="Y32" s="35">
        <f>INDEX(CurCloseProf[],MATCH(PlantAccountsQuery[[#This Row],[Reg/Unreg]],CurCloseProf[R/NR],0),MATCH(Y$9,CurCloseProf[#Headers],0))*($J32+$M32)</f>
        <v>0</v>
      </c>
      <c r="Z32" s="35">
        <f>INDEX(CurCloseProf[],MATCH(PlantAccountsQuery[[#This Row],[Reg/Unreg]],CurCloseProf[R/NR],0),MATCH(Z$9,CurCloseProf[#Headers],0))*($J32+$M32)</f>
        <v>0</v>
      </c>
      <c r="AB32" s="59">
        <f>IF(INDEX(CurWIPHelper[],1,MATCH(AO$4,$AB$9:$AM$9,0))=0,0,($F32+$O32))</f>
        <v>-118620.36</v>
      </c>
      <c r="AC32" s="59">
        <f>IF(INDEX(CurWIPHelper[],1,MATCH(AP$4,$AB$9:$AM$9,0))=0,0,($F32+SUM($O32:P32)))</f>
        <v>-118620.36</v>
      </c>
      <c r="AD32" s="59">
        <f>IF(INDEX(CurWIPHelper[],1,MATCH(AQ$4,$AB$9:$AM$9,0))=0,0,($F32+SUM($O32:Q32)))</f>
        <v>-118620.36</v>
      </c>
      <c r="AE32" s="59">
        <f>IF(INDEX(CurWIPHelper[],1,MATCH(AR$4,$AB$9:$AM$9,0))=0,0,($F32+SUM($O32:R32)))</f>
        <v>-118620.36</v>
      </c>
      <c r="AF32" s="59">
        <f>IF(INDEX(CurWIPHelper[],1,MATCH(AS$4,$AB$9:$AM$9,0))=0,0,($F32+SUM($O32:S32)))</f>
        <v>-118620.36</v>
      </c>
      <c r="AG32" s="59">
        <f>IF(INDEX(CurWIPHelper[],1,MATCH(AT$4,$AB$9:$AM$9,0))=0,0,($F32+SUM($O32:T32)))</f>
        <v>-118620.36</v>
      </c>
      <c r="AH32" s="59">
        <f>IF(INDEX(CurWIPHelper[],1,MATCH(AU$4,$AB$9:$AM$9,0))=0,0,($F32+SUM($O32:U32)))</f>
        <v>-118620.36</v>
      </c>
      <c r="AI32" s="59">
        <f>IF(INDEX(CurWIPHelper[],1,MATCH(AV$4,$AB$9:$AM$9,0))=0,0,($F32+SUM($O32:V32)))</f>
        <v>-118620.36</v>
      </c>
      <c r="AJ32" s="59">
        <f>IF(INDEX(CurWIPHelper[],1,MATCH(AW$4,$AB$9:$AM$9,0))=0,0,($F32+SUM($O32:W32)))</f>
        <v>-118620.36</v>
      </c>
      <c r="AK32" s="59">
        <f>IF(INDEX(CurWIPHelper[],1,MATCH(AX$4,$AB$9:$AM$9,0))=0,0,($F32+SUM($O32:X32)))</f>
        <v>-118620.36</v>
      </c>
      <c r="AL32" s="59">
        <f>IF(INDEX(CurWIPHelper[],1,MATCH(AY$4,$AB$9:$AM$9,0))=0,0,($F32+SUM($O32:Y32)))</f>
        <v>-118620.36</v>
      </c>
      <c r="AM32" s="59">
        <f>IF(INDEX(CurWIPHelper[],1,MATCH(AZ$4,$AB$9:$AM$9,0))=0,0,($F32+SUM($O32:Z32)))</f>
        <v>-118620.36</v>
      </c>
      <c r="AO32" s="35">
        <f>IF(INDEX(CurWIPHelper[],1,MATCH(AO$4,CurWIPHelper[#Headers],0))=0,0,
     IF(AB32&gt;0,
        (IF(
             ((INDEX(PlantAccounts[],MATCH($C32,PlantAccounts[Power Plan Plant Account '#],0),7)/12)
                   *(AB32)
                   *(INDEX(CurWIPHelper[],1,MATCH(AO$4,CurWIPHelper[#Headers],0)))
                   +(INDEX(PlantAccounts[],MATCH($C32,PlantAccounts[Power Plan Plant Account '#],0),9))
                   )&gt;AB32,
              IF((INDEX(PlantAccounts[],MATCH($C32,PlantAccounts[Power Plan Plant Account '#],0),7))=0,0,AB32-(INDEX(PlantAccounts[],MATCH($C32,PlantAccounts[Power Plan Plant Account '#],0),9))),
             (INDEX(PlantAccounts[],MATCH($C32,PlantAccounts[Power Plan Plant Account '#],0),7)/12)*AB32*(INDEX(CurWIPHelper[],1,MATCH(AO$4,CurWIPHelper[#Headers],0))))
        ),
          IF(AB32=0,0,IF(
              ((INDEX(PlantAccounts[],MATCH($C32,PlantAccounts[Power Plan Plant Account '#],0),7)/12)
              *(AB32)
              *(INDEX(CurWIPHelper[],1,MATCH(AO$4,CurWIPHelper[#Headers],0)))
              +(INDEX(PlantAccounts[],MATCH($C32,PlantAccounts[Power Plan Plant Account '#],0),9))
              )&gt;AB32,
         (INDEX(PlantAccounts[],MATCH($C32,PlantAccounts[Power Plan Plant Account '#],0),7)/12)*AB32*(INDEX(CurWIPHelper[],1,MATCH(AO$4,CurWIPHelper[#Headers],0))),
         AB32-(INDEX(PlantAccounts[],MATCH($C32,PlantAccounts[Power Plan Plant Account '#],0),9))
    ))
)
)</f>
        <v>-204.41004595567</v>
      </c>
      <c r="AP32" s="35">
        <f>IF(INDEX(CurWIPHelper[],1,MATCH(AP$4,CurWIPHelper[#Headers],0))=0,0,
     IF(AC32&gt;0,
        (IF(
             ((INDEX(PlantAccounts[],MATCH($C32,PlantAccounts[Power Plan Plant Account '#],0),7)/12)
                   *(AC32)
                   *(INDEX(CurWIPHelper[],1,MATCH(AP$4,CurWIPHelper[#Headers],0)))
                   +(INDEX(PlantAccounts[],MATCH($C32,PlantAccounts[Power Plan Plant Account '#],0),9))
                   +(SUM($AO32:AO32))
                    )&gt;AC32,
              IF((INDEX(PlantAccounts[],MATCH($C32,PlantAccounts[Power Plan Plant Account '#],0),7))=0,0,AC32-(INDEX(PlantAccounts[],MATCH($C32,PlantAccounts[Power Plan Plant Account '#],0),9))-SUM($AO32:AO32)),
             (INDEX(PlantAccounts[],MATCH($C32,PlantAccounts[Power Plan Plant Account '#],0),7)/12)*AC32*(INDEX(CurWIPHelper[],1,MATCH(AP$4,CurWIPHelper[#Headers],0))))
        ),
        IF(AC32=0,0,IF(
              ((INDEX(PlantAccounts[],MATCH($C32,PlantAccounts[Power Plan Plant Account '#],0),7)/12)
              *(AC32)
              *(INDEX(CurWIPHelper[],1,MATCH(AP$4,CurWIPHelper[#Headers],0)))
              +(INDEX(PlantAccounts[],MATCH($C32,PlantAccounts[Power Plan Plant Account '#],0),9))
              +(SUM($AO32:AO32))
              )&gt;AC32,
         (INDEX(PlantAccounts[],MATCH($C32,PlantAccounts[Power Plan Plant Account '#],0),7)/12)*AC32*(INDEX(CurWIPHelper[],1,MATCH(AP$4,CurWIPHelper[#Headers],0))),
         AC32-(INDEX(PlantAccounts[],MATCH($C32,PlantAccounts[Power Plan Plant Account '#],0),9))-(SUM($AO32:AO32))
    ))
)
)</f>
        <v>-204.41004595567</v>
      </c>
      <c r="AQ32" s="35">
        <f>IF(INDEX(CurWIPHelper[],1,MATCH(AQ$4,CurWIPHelper[#Headers],0))=0,0,
     IF(AD32&gt;0,
        (IF(
             ((INDEX(PlantAccounts[],MATCH($C32,PlantAccounts[Power Plan Plant Account '#],0),7)/12)
                   *(AD32)
                   *(INDEX(CurWIPHelper[],1,MATCH(AQ$4,CurWIPHelper[#Headers],0)))
                   +(INDEX(PlantAccounts[],MATCH($C32,PlantAccounts[Power Plan Plant Account '#],0),9))
                   +(SUM($AO32:AP32))
                    )&gt;AD32,
              IF((INDEX(PlantAccounts[],MATCH($C32,PlantAccounts[Power Plan Plant Account '#],0),7))=0,0,AD32-(INDEX(PlantAccounts[],MATCH($C32,PlantAccounts[Power Plan Plant Account '#],0),9))-SUM($AO32:AP32)),
             (INDEX(PlantAccounts[],MATCH($C32,PlantAccounts[Power Plan Plant Account '#],0),7)/12)*AD32*(INDEX(CurWIPHelper[],1,MATCH(AQ$4,CurWIPHelper[#Headers],0))))
        ),
        IF(AD32=0,0,IF(
              ((INDEX(PlantAccounts[],MATCH($C32,PlantAccounts[Power Plan Plant Account '#],0),7)/12)
              *(AD32)
              *(INDEX(CurWIPHelper[],1,MATCH(AQ$4,CurWIPHelper[#Headers],0)))
              +(INDEX(PlantAccounts[],MATCH($C32,PlantAccounts[Power Plan Plant Account '#],0),9))
              +(SUM($AO32:AP32))
              )&gt;AD32,
         (INDEX(PlantAccounts[],MATCH($C32,PlantAccounts[Power Plan Plant Account '#],0),7)/12)*AD32*(INDEX(CurWIPHelper[],1,MATCH(AQ$4,CurWIPHelper[#Headers],0))),
         AD32-(INDEX(PlantAccounts[],MATCH($C32,PlantAccounts[Power Plan Plant Account '#],0),9))-(SUM($AO32:AP32))
    ))
)
)</f>
        <v>-204.41004595567</v>
      </c>
      <c r="AR32" s="35">
        <f>IF(INDEX(CurWIPHelper[],1,MATCH(AR$4,CurWIPHelper[#Headers],0))=0,0,
     IF(AE32&gt;0,
        (IF(
             ((INDEX(PlantAccounts[],MATCH($C32,PlantAccounts[Power Plan Plant Account '#],0),7)/12)
                   *(AE32)
                   *(INDEX(CurWIPHelper[],1,MATCH(AR$4,CurWIPHelper[#Headers],0)))
                   +(INDEX(PlantAccounts[],MATCH($C32,PlantAccounts[Power Plan Plant Account '#],0),9))
                   +(SUM($AO32:AQ32))
                    )&gt;AE32,
              IF((INDEX(PlantAccounts[],MATCH($C32,PlantAccounts[Power Plan Plant Account '#],0),7))=0,0,AE32-(INDEX(PlantAccounts[],MATCH($C32,PlantAccounts[Power Plan Plant Account '#],0),9))-SUM($AO32:AQ32)),
             (INDEX(PlantAccounts[],MATCH($C32,PlantAccounts[Power Plan Plant Account '#],0),7)/12)*AE32*(INDEX(CurWIPHelper[],1,MATCH(AR$4,CurWIPHelper[#Headers],0))))
        ),
        IF(AE32=0,0,IF(
              ((INDEX(PlantAccounts[],MATCH($C32,PlantAccounts[Power Plan Plant Account '#],0),7)/12)
              *(AE32)
              *(INDEX(CurWIPHelper[],1,MATCH(AR$4,CurWIPHelper[#Headers],0)))
              +(INDEX(PlantAccounts[],MATCH($C32,PlantAccounts[Power Plan Plant Account '#],0),9))
              +(SUM($AO32:AQ32))
              )&gt;AE32,
         (INDEX(PlantAccounts[],MATCH($C32,PlantAccounts[Power Plan Plant Account '#],0),7)/12)*AE32*(INDEX(CurWIPHelper[],1,MATCH(AR$4,CurWIPHelper[#Headers],0))),
         AE32-(INDEX(PlantAccounts[],MATCH($C32,PlantAccounts[Power Plan Plant Account '#],0),9))-(SUM($AO32:AQ32))
    ))
)
)</f>
        <v>-204.41004595567</v>
      </c>
      <c r="AS32" s="35">
        <f>IF(INDEX(CurWIPHelper[],1,MATCH(AS$4,CurWIPHelper[#Headers],0))=0,0,
     IF(AF32&gt;0,
        (IF(
             ((INDEX(PlantAccounts[],MATCH($C32,PlantAccounts[Power Plan Plant Account '#],0),7)/12)
                   *(AF32)
                   *(INDEX(CurWIPHelper[],1,MATCH(AS$4,CurWIPHelper[#Headers],0)))
                   +(INDEX(PlantAccounts[],MATCH($C32,PlantAccounts[Power Plan Plant Account '#],0),9))
                   +(SUM($AO32:AR32))
                    )&gt;AF32,
              IF((INDEX(PlantAccounts[],MATCH($C32,PlantAccounts[Power Plan Plant Account '#],0),7))=0,0,AF32-(INDEX(PlantAccounts[],MATCH($C32,PlantAccounts[Power Plan Plant Account '#],0),9))-SUM($AO32:AR32)),
             (INDEX(PlantAccounts[],MATCH($C32,PlantAccounts[Power Plan Plant Account '#],0),7)/12)*AF32*(INDEX(CurWIPHelper[],1,MATCH(AS$4,CurWIPHelper[#Headers],0))))
        ),
        IF(AF32=0,0,IF(
              ((INDEX(PlantAccounts[],MATCH($C32,PlantAccounts[Power Plan Plant Account '#],0),7)/12)
              *(AF32)
              *(INDEX(CurWIPHelper[],1,MATCH(AS$4,CurWIPHelper[#Headers],0)))
              +(INDEX(PlantAccounts[],MATCH($C32,PlantAccounts[Power Plan Plant Account '#],0),9))
              +(SUM($AO32:AR32))
              )&gt;AF32,
         (INDEX(PlantAccounts[],MATCH($C32,PlantAccounts[Power Plan Plant Account '#],0),7)/12)*AF32*(INDEX(CurWIPHelper[],1,MATCH(AS$4,CurWIPHelper[#Headers],0))),
         AF32-(INDEX(PlantAccounts[],MATCH($C32,PlantAccounts[Power Plan Plant Account '#],0),9))-(SUM($AO32:AR32))
    ))
)
)</f>
        <v>-204.41004595567</v>
      </c>
      <c r="AT32" s="35">
        <f>IF(INDEX(CurWIPHelper[],1,MATCH(AT$4,CurWIPHelper[#Headers],0))=0,0,
     IF(AG32&gt;0,
        (IF(
             ((INDEX(PlantAccounts[],MATCH($C32,PlantAccounts[Power Plan Plant Account '#],0),7)/12)
                   *(AG32)
                   *(INDEX(CurWIPHelper[],1,MATCH(AT$4,CurWIPHelper[#Headers],0)))
                   +(INDEX(PlantAccounts[],MATCH($C32,PlantAccounts[Power Plan Plant Account '#],0),9))
                   +(SUM($AO32:AS32))
                    )&gt;AG32,
              IF((INDEX(PlantAccounts[],MATCH($C32,PlantAccounts[Power Plan Plant Account '#],0),7))=0,0,AG32-(INDEX(PlantAccounts[],MATCH($C32,PlantAccounts[Power Plan Plant Account '#],0),9))-SUM($AO32:AS32)),
             (INDEX(PlantAccounts[],MATCH($C32,PlantAccounts[Power Plan Plant Account '#],0),7)/12)*AG32*(INDEX(CurWIPHelper[],1,MATCH(AT$4,CurWIPHelper[#Headers],0))))
        ),
        IF(AG32=0,0,IF(
              ((INDEX(PlantAccounts[],MATCH($C32,PlantAccounts[Power Plan Plant Account '#],0),7)/12)
              *(AG32)
              *(INDEX(CurWIPHelper[],1,MATCH(AT$4,CurWIPHelper[#Headers],0)))
              +(INDEX(PlantAccounts[],MATCH($C32,PlantAccounts[Power Plan Plant Account '#],0),9))
              +(SUM($AO32:AS32))
              )&gt;AG32,
         (INDEX(PlantAccounts[],MATCH($C32,PlantAccounts[Power Plan Plant Account '#],0),7)/12)*AG32*(INDEX(CurWIPHelper[],1,MATCH(AT$4,CurWIPHelper[#Headers],0))),
         AG32-(INDEX(PlantAccounts[],MATCH($C32,PlantAccounts[Power Plan Plant Account '#],0),9))-(SUM($AO32:AS32))
    ))
)
)</f>
        <v>-204.41004595567</v>
      </c>
      <c r="AU32" s="35">
        <f>IF(INDEX(CurWIPHelper[],1,MATCH(AU$4,CurWIPHelper[#Headers],0))=0,0,
     IF(AH32&gt;0,
        (IF(
             ((INDEX(PlantAccounts[],MATCH($C32,PlantAccounts[Power Plan Plant Account '#],0),7)/12)
                   *(AH32)
                   *(INDEX(CurWIPHelper[],1,MATCH(AU$4,CurWIPHelper[#Headers],0)))
                   +(INDEX(PlantAccounts[],MATCH($C32,PlantAccounts[Power Plan Plant Account '#],0),9))
                   +(SUM($AO32:AT32))
                    )&gt;AH32,
              IF((INDEX(PlantAccounts[],MATCH($C32,PlantAccounts[Power Plan Plant Account '#],0),7))=0,0,AH32-(INDEX(PlantAccounts[],MATCH($C32,PlantAccounts[Power Plan Plant Account '#],0),9))-SUM($AO32:AT32)),
             (INDEX(PlantAccounts[],MATCH($C32,PlantAccounts[Power Plan Plant Account '#],0),7)/12)*AH32*(INDEX(CurWIPHelper[],1,MATCH(AU$4,CurWIPHelper[#Headers],0))))
        ),
        IF(AH32=0,0,IF(
              ((INDEX(PlantAccounts[],MATCH($C32,PlantAccounts[Power Plan Plant Account '#],0),7)/12)
              *(AH32)
              *(INDEX(CurWIPHelper[],1,MATCH(AU$4,CurWIPHelper[#Headers],0)))
              +(INDEX(PlantAccounts[],MATCH($C32,PlantAccounts[Power Plan Plant Account '#],0),9))
              +(SUM($AO32:AT32))
              )&gt;AH32,
         (INDEX(PlantAccounts[],MATCH($C32,PlantAccounts[Power Plan Plant Account '#],0),7)/12)*AH32*(INDEX(CurWIPHelper[],1,MATCH(AU$4,CurWIPHelper[#Headers],0))),
         AH32-(INDEX(PlantAccounts[],MATCH($C32,PlantAccounts[Power Plan Plant Account '#],0),9))-(SUM($AO32:AT32))
    ))
)
)</f>
        <v>-204.41004595567</v>
      </c>
      <c r="AV32" s="35">
        <f>IF(INDEX(CurWIPHelper[],1,MATCH(AV$4,CurWIPHelper[#Headers],0))=0,0,
     IF(AI32&gt;0,
        (IF(
             ((INDEX(PlantAccounts[],MATCH($C32,PlantAccounts[Power Plan Plant Account '#],0),7)/12)
                   *(AI32)
                   *(INDEX(CurWIPHelper[],1,MATCH(AV$4,CurWIPHelper[#Headers],0)))
                   +(INDEX(PlantAccounts[],MATCH($C32,PlantAccounts[Power Plan Plant Account '#],0),9))
                   +(SUM($AO32:AU32))
                    )&gt;AI32,
              IF((INDEX(PlantAccounts[],MATCH($C32,PlantAccounts[Power Plan Plant Account '#],0),7))=0,0,AI32-(INDEX(PlantAccounts[],MATCH($C32,PlantAccounts[Power Plan Plant Account '#],0),9))-SUM($AO32:AU32)),
             (INDEX(PlantAccounts[],MATCH($C32,PlantAccounts[Power Plan Plant Account '#],0),7)/12)*AI32*(INDEX(CurWIPHelper[],1,MATCH(AV$4,CurWIPHelper[#Headers],0))))
        ),
        IF(AI32=0,0,IF(
              ((INDEX(PlantAccounts[],MATCH($C32,PlantAccounts[Power Plan Plant Account '#],0),7)/12)
              *(AI32)
              *(INDEX(CurWIPHelper[],1,MATCH(AV$4,CurWIPHelper[#Headers],0)))
              +(INDEX(PlantAccounts[],MATCH($C32,PlantAccounts[Power Plan Plant Account '#],0),9))
              +(SUM($AO32:AU32))
              )&gt;AI32,
         (INDEX(PlantAccounts[],MATCH($C32,PlantAccounts[Power Plan Plant Account '#],0),7)/12)*AI32*(INDEX(CurWIPHelper[],1,MATCH(AV$4,CurWIPHelper[#Headers],0))),
         AI32-(INDEX(PlantAccounts[],MATCH($C32,PlantAccounts[Power Plan Plant Account '#],0),9))-(SUM($AO32:AU32))
    ))
)
)</f>
        <v>-204.41004595567</v>
      </c>
      <c r="AW32" s="35">
        <f>IF(INDEX(CurWIPHelper[],1,MATCH(AW$4,CurWIPHelper[#Headers],0))=0,0,
     IF(AJ32&gt;0,
        (IF(
             ((INDEX(PlantAccounts[],MATCH($C32,PlantAccounts[Power Plan Plant Account '#],0),7)/12)
                   *(AJ32)
                   *(INDEX(CurWIPHelper[],1,MATCH(AW$4,CurWIPHelper[#Headers],0)))
                   +(INDEX(PlantAccounts[],MATCH($C32,PlantAccounts[Power Plan Plant Account '#],0),9))
                   +(SUM($AO32:AV32))
                    )&gt;AJ32,
              IF((INDEX(PlantAccounts[],MATCH($C32,PlantAccounts[Power Plan Plant Account '#],0),7))=0,0,AJ32-(INDEX(PlantAccounts[],MATCH($C32,PlantAccounts[Power Plan Plant Account '#],0),9))-SUM($AO32:AV32)),
             (INDEX(PlantAccounts[],MATCH($C32,PlantAccounts[Power Plan Plant Account '#],0),7)/12)*AJ32*(INDEX(CurWIPHelper[],1,MATCH(AW$4,CurWIPHelper[#Headers],0))))
        ),
        IF(AJ32=0,0,IF(
              ((INDEX(PlantAccounts[],MATCH($C32,PlantAccounts[Power Plan Plant Account '#],0),7)/12)
              *(AJ32)
              *(INDEX(CurWIPHelper[],1,MATCH(AW$4,CurWIPHelper[#Headers],0)))
              +(INDEX(PlantAccounts[],MATCH($C32,PlantAccounts[Power Plan Plant Account '#],0),9))
              +(SUM($AO32:AV32))
              )&gt;AJ32,
         (INDEX(PlantAccounts[],MATCH($C32,PlantAccounts[Power Plan Plant Account '#],0),7)/12)*AJ32*(INDEX(CurWIPHelper[],1,MATCH(AW$4,CurWIPHelper[#Headers],0))),
         AJ32-(INDEX(PlantAccounts[],MATCH($C32,PlantAccounts[Power Plan Plant Account '#],0),9))-(SUM($AO32:AV32))
    ))
)
)</f>
        <v>-204.41004595567</v>
      </c>
      <c r="AX32" s="35">
        <f>IF(INDEX(CurWIPHelper[],1,MATCH(AX$4,CurWIPHelper[#Headers],0))=0,0,
     IF(AK32&gt;0,
        (IF(
             ((INDEX(PlantAccounts[],MATCH($C32,PlantAccounts[Power Plan Plant Account '#],0),7)/12)
                   *(AK32)
                   *(INDEX(CurWIPHelper[],1,MATCH(AX$4,CurWIPHelper[#Headers],0)))
                   +(INDEX(PlantAccounts[],MATCH($C32,PlantAccounts[Power Plan Plant Account '#],0),9))
                   +(SUM($AO32:AW32))
                    )&gt;AK32,
              IF((INDEX(PlantAccounts[],MATCH($C32,PlantAccounts[Power Plan Plant Account '#],0),7))=0,0,AK32-(INDEX(PlantAccounts[],MATCH($C32,PlantAccounts[Power Plan Plant Account '#],0),9))-SUM($AO32:AW32)),
             (INDEX(PlantAccounts[],MATCH($C32,PlantAccounts[Power Plan Plant Account '#],0),7)/12)*AK32*(INDEX(CurWIPHelper[],1,MATCH(AX$4,CurWIPHelper[#Headers],0))))
        ),
        IF(AK32=0,0,IF(
              ((INDEX(PlantAccounts[],MATCH($C32,PlantAccounts[Power Plan Plant Account '#],0),7)/12)
              *(AK32)
              *(INDEX(CurWIPHelper[],1,MATCH(AX$4,CurWIPHelper[#Headers],0)))
              +(INDEX(PlantAccounts[],MATCH($C32,PlantAccounts[Power Plan Plant Account '#],0),9))
              +(SUM($AO32:AW32))
              )&gt;AK32,
         (INDEX(PlantAccounts[],MATCH($C32,PlantAccounts[Power Plan Plant Account '#],0),7)/12)*AK32*(INDEX(CurWIPHelper[],1,MATCH(AX$4,CurWIPHelper[#Headers],0))),
         AK32-(INDEX(PlantAccounts[],MATCH($C32,PlantAccounts[Power Plan Plant Account '#],0),9))-(SUM($AO32:AW32))
    ))
)
)</f>
        <v>-204.41004595567</v>
      </c>
      <c r="AY32" s="35">
        <f>IF(INDEX(CurWIPHelper[],1,MATCH(AY$4,CurWIPHelper[#Headers],0))=0,0,
     IF(AL32&gt;0,
        (IF(
             ((INDEX(PlantAccounts[],MATCH($C32,PlantAccounts[Power Plan Plant Account '#],0),7)/12)
                   *(AL32)
                   *(INDEX(CurWIPHelper[],1,MATCH(AY$4,CurWIPHelper[#Headers],0)))
                   +(INDEX(PlantAccounts[],MATCH($C32,PlantAccounts[Power Plan Plant Account '#],0),9))
                   +(SUM($AO32:AX32))
                    )&gt;AL32,
              IF((INDEX(PlantAccounts[],MATCH($C32,PlantAccounts[Power Plan Plant Account '#],0),7))=0,0,AL32-(INDEX(PlantAccounts[],MATCH($C32,PlantAccounts[Power Plan Plant Account '#],0),9))-SUM($AO32:AX32)),
             (INDEX(PlantAccounts[],MATCH($C32,PlantAccounts[Power Plan Plant Account '#],0),7)/12)*AL32*(INDEX(CurWIPHelper[],1,MATCH(AY$4,CurWIPHelper[#Headers],0))))
        ),
        IF(AL32=0,0,IF(
              ((INDEX(PlantAccounts[],MATCH($C32,PlantAccounts[Power Plan Plant Account '#],0),7)/12)
              *(AL32)
              *(INDEX(CurWIPHelper[],1,MATCH(AY$4,CurWIPHelper[#Headers],0)))
              +(INDEX(PlantAccounts[],MATCH($C32,PlantAccounts[Power Plan Plant Account '#],0),9))
              +(SUM($AO32:AX32))
              )&gt;AL32,
         (INDEX(PlantAccounts[],MATCH($C32,PlantAccounts[Power Plan Plant Account '#],0),7)/12)*AL32*(INDEX(CurWIPHelper[],1,MATCH(AY$4,CurWIPHelper[#Headers],0))),
         AL32-(INDEX(PlantAccounts[],MATCH($C32,PlantAccounts[Power Plan Plant Account '#],0),9))-(SUM($AO32:AX32))
    ))
)
)</f>
        <v>-204.41004595567</v>
      </c>
      <c r="AZ32" s="35">
        <f>IF(INDEX(CurWIPHelper[],1,MATCH(AZ$4,CurWIPHelper[#Headers],0))=0,0,
     IF(AM32&gt;0,
        (IF(
             ((INDEX(PlantAccounts[],MATCH($C32,PlantAccounts[Power Plan Plant Account '#],0),7)/12)
                   *(AM32)
                   *(INDEX(CurWIPHelper[],1,MATCH(AZ$4,CurWIPHelper[#Headers],0)))
                   +(INDEX(PlantAccounts[],MATCH($C32,PlantAccounts[Power Plan Plant Account '#],0),9))
                   +(SUM($AO32:AY32))
                    )&gt;AM32,
              IF((INDEX(PlantAccounts[],MATCH($C32,PlantAccounts[Power Plan Plant Account '#],0),7))=0,0,AM32-(INDEX(PlantAccounts[],MATCH($C32,PlantAccounts[Power Plan Plant Account '#],0),9))-SUM($AO32:AY32)),
             (INDEX(PlantAccounts[],MATCH($C32,PlantAccounts[Power Plan Plant Account '#],0),7)/12)*AM32*(INDEX(CurWIPHelper[],1,MATCH(AZ$4,CurWIPHelper[#Headers],0))))
        ),
        IF(AM32=0,0,IF(
              ((INDEX(PlantAccounts[],MATCH($C32,PlantAccounts[Power Plan Plant Account '#],0),7)/12)
              *(AM32)
              *(INDEX(CurWIPHelper[],1,MATCH(AZ$4,CurWIPHelper[#Headers],0)))
              +(INDEX(PlantAccounts[],MATCH($C32,PlantAccounts[Power Plan Plant Account '#],0),9))
              +(SUM($AO32:AY32))
              )&gt;AM32,
         (INDEX(PlantAccounts[],MATCH($C32,PlantAccounts[Power Plan Plant Account '#],0),7)/12)*AM32*(INDEX(CurWIPHelper[],1,MATCH(AZ$4,CurWIPHelper[#Headers],0))),
         AM32-(INDEX(PlantAccounts[],MATCH($C32,PlantAccounts[Power Plan Plant Account '#],0),9))-(SUM($AO32:AY32))
    ))
)
)</f>
        <v>-204.41004595567</v>
      </c>
      <c r="BA32" s="59">
        <f t="shared" si="2"/>
        <v>-2452.9205514680402</v>
      </c>
      <c r="BC32" s="59">
        <f>INDEX(CurCloseProf[],MATCH(PlantAccountsQuery[[#This Row],[Reg/Unreg]],CurCloseProf[R/NR],0),MATCH(BC$9,CurCloseProf[#Headers],0))*($J32)</f>
        <v>0</v>
      </c>
      <c r="BD32" s="59">
        <f>INDEX(CurCloseProf[],MATCH(PlantAccountsQuery[[#This Row],[Reg/Unreg]],CurCloseProf[R/NR],0),MATCH(BD$9,CurCloseProf[#Headers],0))*($J32)</f>
        <v>0</v>
      </c>
      <c r="BE32" s="59">
        <f>INDEX(CurCloseProf[],MATCH(PlantAccountsQuery[[#This Row],[Reg/Unreg]],CurCloseProf[R/NR],0),MATCH(BE$9,CurCloseProf[#Headers],0))*($J32)</f>
        <v>0</v>
      </c>
      <c r="BF32" s="59">
        <f>INDEX(CurCloseProf[],MATCH(PlantAccountsQuery[[#This Row],[Reg/Unreg]],CurCloseProf[R/NR],0),MATCH(BF$9,CurCloseProf[#Headers],0))*($J32)</f>
        <v>0</v>
      </c>
      <c r="BG32" s="59">
        <f>INDEX(CurCloseProf[],MATCH(PlantAccountsQuery[[#This Row],[Reg/Unreg]],CurCloseProf[R/NR],0),MATCH(BG$9,CurCloseProf[#Headers],0))*($J32)</f>
        <v>0</v>
      </c>
      <c r="BH32" s="59">
        <f>INDEX(CurCloseProf[],MATCH(PlantAccountsQuery[[#This Row],[Reg/Unreg]],CurCloseProf[R/NR],0),MATCH(BH$9,CurCloseProf[#Headers],0))*($J32)</f>
        <v>0</v>
      </c>
      <c r="BI32" s="59">
        <f>INDEX(CurCloseProf[],MATCH(PlantAccountsQuery[[#This Row],[Reg/Unreg]],CurCloseProf[R/NR],0),MATCH(BI$9,CurCloseProf[#Headers],0))*($J32)</f>
        <v>0</v>
      </c>
      <c r="BJ32" s="59">
        <f>INDEX(CurCloseProf[],MATCH(PlantAccountsQuery[[#This Row],[Reg/Unreg]],CurCloseProf[R/NR],0),MATCH(BJ$9,CurCloseProf[#Headers],0))*($J32)</f>
        <v>0</v>
      </c>
      <c r="BK32" s="59">
        <f>INDEX(CurCloseProf[],MATCH(PlantAccountsQuery[[#This Row],[Reg/Unreg]],CurCloseProf[R/NR],0),MATCH(BK$9,CurCloseProf[#Headers],0))*($J32)</f>
        <v>0</v>
      </c>
      <c r="BL32" s="59">
        <f>INDEX(CurCloseProf[],MATCH(PlantAccountsQuery[[#This Row],[Reg/Unreg]],CurCloseProf[R/NR],0),MATCH(BL$9,CurCloseProf[#Headers],0))*($J32)</f>
        <v>0</v>
      </c>
      <c r="BM32" s="59">
        <f>INDEX(CurCloseProf[],MATCH(PlantAccountsQuery[[#This Row],[Reg/Unreg]],CurCloseProf[R/NR],0),MATCH(BM$9,CurCloseProf[#Headers],0))*($J32)</f>
        <v>0</v>
      </c>
      <c r="BN32" s="59">
        <f>INDEX(CurCloseProf[],MATCH(PlantAccountsQuery[[#This Row],[Reg/Unreg]],CurCloseProf[R/NR],0),MATCH(BN$9,CurCloseProf[#Headers],0))*($J32)</f>
        <v>0</v>
      </c>
      <c r="BP32" s="59">
        <f>IF(INDEX(CurWIPHelper[],1,MATCH(AO$4,$BP$9:$CA$9,0))=0,0,$BC32)</f>
        <v>0</v>
      </c>
      <c r="BQ32" s="59">
        <f>IF(INDEX(CurWIPHelper[],1,MATCH(AP$4,$BP$9:$CA$9,0))=0,0,(SUM($BC32:BD32)))</f>
        <v>0</v>
      </c>
      <c r="BR32" s="59">
        <f>IF(INDEX(CurWIPHelper[],1,MATCH(AQ$4,$BP$9:$CA$9,0))=0,0,(SUM($BC32:BE32)))</f>
        <v>0</v>
      </c>
      <c r="BS32" s="59">
        <f>IF(INDEX(CurWIPHelper[],1,MATCH(AR$4,$BP$9:$CA$9,0))=0,0,(SUM($BC32:BF32)))</f>
        <v>0</v>
      </c>
      <c r="BT32" s="59">
        <f>IF(INDEX(CurWIPHelper[],1,MATCH(AS$4,$BP$9:$CA$9,0))=0,0,(SUM($BC32:BG32)))</f>
        <v>0</v>
      </c>
      <c r="BU32" s="59">
        <f>IF(INDEX(CurWIPHelper[],1,MATCH(AT$4,$BP$9:$CA$9,0))=0,0,(SUM($BC32:BH32)))</f>
        <v>0</v>
      </c>
      <c r="BV32" s="59">
        <f>IF(INDEX(CurWIPHelper[],1,MATCH(AU$4,$BP$9:$CA$9,0))=0,0,(SUM($BC32:BI32)))</f>
        <v>0</v>
      </c>
      <c r="BW32" s="59">
        <f>IF(INDEX(CurWIPHelper[],1,MATCH(AV$4,$BP$9:$CA$9,0))=0,0,(SUM($BC32:BJ32)))</f>
        <v>0</v>
      </c>
      <c r="BX32" s="59">
        <f>IF(INDEX(CurWIPHelper[],1,MATCH(AW$4,$BP$9:$CA$9,0))=0,0,(SUM($BC32:BK32)))</f>
        <v>0</v>
      </c>
      <c r="BY32" s="59">
        <f>IF(INDEX(CurWIPHelper[],1,MATCH(AX$4,$BP$9:$CA$9,0))=0,0,(SUM($BC32:BL32)))</f>
        <v>0</v>
      </c>
      <c r="BZ32" s="59">
        <f>IF(INDEX(CurWIPHelper[],1,MATCH(AY$4,$BP$9:$CA$9,0))=0,0,(SUM($BC32:BM32)))</f>
        <v>0</v>
      </c>
      <c r="CA32" s="59">
        <f>IF(INDEX(CurWIPHelper[],1,MATCH(AZ$4,$BP$9:$CA$9,0))=0,0,(SUM($BC32:BN32)))</f>
        <v>0</v>
      </c>
      <c r="CC32" s="59">
        <f>((((INDEX(PlantAccounts[],MATCH($C32,PlantAccounts[Power Plan Plant Account '#],0),8)+(INDEX(PlantAccounts[],MATCH($C32,PlantAccounts[Power Plan Plant Account '#],0),8)+INDEX(PlantAccounts[],MATCH($C32,PlantAccounts[Power Plan Plant Account '#],0),16)+INDEX(PlantAccounts[],MATCH($C32,PlantAccounts[Power Plan Plant Account '#],0),17)))/2))/12)*(INDEX(CurWIPHelper[],1,MATCH(AO$4,CurWIPHelper[#Headers],0)))*(INDEX(PlantAccounts[],MATCH($C32,PlantAccounts[Power Plan Plant Account '#],0),7))</f>
        <v>-204.41004595567</v>
      </c>
      <c r="CD32" s="59">
        <f>((((INDEX(PlantAccounts[],MATCH($C32,PlantAccounts[Power Plan Plant Account '#],0),8)+(INDEX(PlantAccounts[],MATCH($C32,PlantAccounts[Power Plan Plant Account '#],0),8)+INDEX(PlantAccounts[],MATCH($C32,PlantAccounts[Power Plan Plant Account '#],0),16)+INDEX(PlantAccounts[],MATCH($C32,PlantAccounts[Power Plan Plant Account '#],0),17)))/2))/12)*(INDEX(CurWIPHelper[],1,MATCH(AP$4,CurWIPHelper[#Headers],0)))*(INDEX(PlantAccounts[],MATCH($C32,PlantAccounts[Power Plan Plant Account '#],0),7))</f>
        <v>-204.41004595567</v>
      </c>
      <c r="CE32" s="59">
        <f>((((INDEX(PlantAccounts[],MATCH($C32,PlantAccounts[Power Plan Plant Account '#],0),8)+(INDEX(PlantAccounts[],MATCH($C32,PlantAccounts[Power Plan Plant Account '#],0),8)+INDEX(PlantAccounts[],MATCH($C32,PlantAccounts[Power Plan Plant Account '#],0),16)+INDEX(PlantAccounts[],MATCH($C32,PlantAccounts[Power Plan Plant Account '#],0),17)))/2))/12)*(INDEX(CurWIPHelper[],1,MATCH(AQ$4,CurWIPHelper[#Headers],0)))*(INDEX(PlantAccounts[],MATCH($C32,PlantAccounts[Power Plan Plant Account '#],0),7))</f>
        <v>-204.41004595567</v>
      </c>
      <c r="CF32" s="59">
        <f>((((INDEX(PlantAccounts[],MATCH($C32,PlantAccounts[Power Plan Plant Account '#],0),8)+(INDEX(PlantAccounts[],MATCH($C32,PlantAccounts[Power Plan Plant Account '#],0),8)+INDEX(PlantAccounts[],MATCH($C32,PlantAccounts[Power Plan Plant Account '#],0),16)+INDEX(PlantAccounts[],MATCH($C32,PlantAccounts[Power Plan Plant Account '#],0),17)))/2))/12)*(INDEX(CurWIPHelper[],1,MATCH(AR$4,CurWIPHelper[#Headers],0)))*(INDEX(PlantAccounts[],MATCH($C32,PlantAccounts[Power Plan Plant Account '#],0),7))</f>
        <v>-204.41004595567</v>
      </c>
      <c r="CG32" s="59">
        <f>((((INDEX(PlantAccounts[],MATCH($C32,PlantAccounts[Power Plan Plant Account '#],0),8)+(INDEX(PlantAccounts[],MATCH($C32,PlantAccounts[Power Plan Plant Account '#],0),8)+INDEX(PlantAccounts[],MATCH($C32,PlantAccounts[Power Plan Plant Account '#],0),16)+INDEX(PlantAccounts[],MATCH($C32,PlantAccounts[Power Plan Plant Account '#],0),17)))/2))/12)*(INDEX(CurWIPHelper[],1,MATCH(AS$4,CurWIPHelper[#Headers],0)))*(INDEX(PlantAccounts[],MATCH($C32,PlantAccounts[Power Plan Plant Account '#],0),7))</f>
        <v>-204.41004595567</v>
      </c>
      <c r="CH32" s="59">
        <f>((((INDEX(PlantAccounts[],MATCH($C32,PlantAccounts[Power Plan Plant Account '#],0),8)+(INDEX(PlantAccounts[],MATCH($C32,PlantAccounts[Power Plan Plant Account '#],0),8)+INDEX(PlantAccounts[],MATCH($C32,PlantAccounts[Power Plan Plant Account '#],0),16)+INDEX(PlantAccounts[],MATCH($C32,PlantAccounts[Power Plan Plant Account '#],0),17)))/2))/12)*(INDEX(CurWIPHelper[],1,MATCH(AT$4,CurWIPHelper[#Headers],0)))*(INDEX(PlantAccounts[],MATCH($C32,PlantAccounts[Power Plan Plant Account '#],0),7))</f>
        <v>-204.41004595567</v>
      </c>
      <c r="CI32" s="59">
        <f>((((INDEX(PlantAccounts[],MATCH($C32,PlantAccounts[Power Plan Plant Account '#],0),8)+(INDEX(PlantAccounts[],MATCH($C32,PlantAccounts[Power Plan Plant Account '#],0),8)+INDEX(PlantAccounts[],MATCH($C32,PlantAccounts[Power Plan Plant Account '#],0),16)+INDEX(PlantAccounts[],MATCH($C32,PlantAccounts[Power Plan Plant Account '#],0),17)))/2))/12)*(INDEX(CurWIPHelper[],1,MATCH(AU$4,CurWIPHelper[#Headers],0)))*(INDEX(PlantAccounts[],MATCH($C32,PlantAccounts[Power Plan Plant Account '#],0),7))</f>
        <v>-204.41004595567</v>
      </c>
      <c r="CJ32" s="59">
        <f>((((INDEX(PlantAccounts[],MATCH($C32,PlantAccounts[Power Plan Plant Account '#],0),8)+(INDEX(PlantAccounts[],MATCH($C32,PlantAccounts[Power Plan Plant Account '#],0),8)+INDEX(PlantAccounts[],MATCH($C32,PlantAccounts[Power Plan Plant Account '#],0),16)+INDEX(PlantAccounts[],MATCH($C32,PlantAccounts[Power Plan Plant Account '#],0),17)))/2))/12)*(INDEX(CurWIPHelper[],1,MATCH(AV$4,CurWIPHelper[#Headers],0)))*(INDEX(PlantAccounts[],MATCH($C32,PlantAccounts[Power Plan Plant Account '#],0),7))</f>
        <v>-204.41004595567</v>
      </c>
      <c r="CK32" s="59">
        <f>((((INDEX(PlantAccounts[],MATCH($C32,PlantAccounts[Power Plan Plant Account '#],0),8)+(INDEX(PlantAccounts[],MATCH($C32,PlantAccounts[Power Plan Plant Account '#],0),8)+INDEX(PlantAccounts[],MATCH($C32,PlantAccounts[Power Plan Plant Account '#],0),16)+INDEX(PlantAccounts[],MATCH($C32,PlantAccounts[Power Plan Plant Account '#],0),17)))/2))/12)*(INDEX(CurWIPHelper[],1,MATCH(AW$4,CurWIPHelper[#Headers],0)))*(INDEX(PlantAccounts[],MATCH($C32,PlantAccounts[Power Plan Plant Account '#],0),7))</f>
        <v>-204.41004595567</v>
      </c>
      <c r="CL32" s="59">
        <f>((((INDEX(PlantAccounts[],MATCH($C32,PlantAccounts[Power Plan Plant Account '#],0),8)+(INDEX(PlantAccounts[],MATCH($C32,PlantAccounts[Power Plan Plant Account '#],0),8)+INDEX(PlantAccounts[],MATCH($C32,PlantAccounts[Power Plan Plant Account '#],0),16)+INDEX(PlantAccounts[],MATCH($C32,PlantAccounts[Power Plan Plant Account '#],0),17)))/2))/12)*(INDEX(CurWIPHelper[],1,MATCH(AX$4,CurWIPHelper[#Headers],0)))*(INDEX(PlantAccounts[],MATCH($C32,PlantAccounts[Power Plan Plant Account '#],0),7))</f>
        <v>-204.41004595567</v>
      </c>
      <c r="CM32" s="59">
        <f>((((INDEX(PlantAccounts[],MATCH($C32,PlantAccounts[Power Plan Plant Account '#],0),8)+(INDEX(PlantAccounts[],MATCH($C32,PlantAccounts[Power Plan Plant Account '#],0),8)+INDEX(PlantAccounts[],MATCH($C32,PlantAccounts[Power Plan Plant Account '#],0),16)+INDEX(PlantAccounts[],MATCH($C32,PlantAccounts[Power Plan Plant Account '#],0),17)))/2))/12)*(INDEX(CurWIPHelper[],1,MATCH(AY$4,CurWIPHelper[#Headers],0)))*(INDEX(PlantAccounts[],MATCH($C32,PlantAccounts[Power Plan Plant Account '#],0),7))</f>
        <v>-204.41004595567</v>
      </c>
      <c r="CN32" s="59">
        <f>((((INDEX(PlantAccounts[],MATCH($C32,PlantAccounts[Power Plan Plant Account '#],0),8)+(INDEX(PlantAccounts[],MATCH($C32,PlantAccounts[Power Plan Plant Account '#],0),8)+INDEX(PlantAccounts[],MATCH($C32,PlantAccounts[Power Plan Plant Account '#],0),16)+INDEX(PlantAccounts[],MATCH($C32,PlantAccounts[Power Plan Plant Account '#],0),17)))/2))/12)*(INDEX(CurWIPHelper[],1,MATCH(AZ$4,CurWIPHelper[#Headers],0)))*(INDEX(PlantAccounts[],MATCH($C32,PlantAccounts[Power Plan Plant Account '#],0),7))</f>
        <v>-204.41004595567</v>
      </c>
      <c r="CO32" s="59">
        <f t="shared" si="3"/>
        <v>-2452.9205514680402</v>
      </c>
      <c r="CQ32" s="59">
        <f>INDEX(PlantAccounts[],MATCH($C32,PlantAccounts[Power Plan Plant Account '#],0),12)*(INDEX(CurWIPHelper[],1,MATCH(AO$4,CurWIPHelper[#Headers],0)))*(INDEX(PlantAccounts[],MATCH($C32,PlantAccounts[Power Plan Plant Account '#],0),7)/12)*0.5</f>
        <v>0</v>
      </c>
      <c r="CR32" s="59">
        <f>INDEX(PlantAccounts[],MATCH($C32,PlantAccounts[Power Plan Plant Account '#],0),12)*(INDEX(CurWIPHelper[],1,MATCH(AP$4,CurWIPHelper[#Headers],0)))*(INDEX(PlantAccounts[],MATCH($C32,PlantAccounts[Power Plan Plant Account '#],0),7)/12)*0.5</f>
        <v>0</v>
      </c>
      <c r="CS32" s="59">
        <f>INDEX(PlantAccounts[],MATCH($C32,PlantAccounts[Power Plan Plant Account '#],0),12)*(INDEX(CurWIPHelper[],1,MATCH(AQ$4,CurWIPHelper[#Headers],0)))*(INDEX(PlantAccounts[],MATCH($C32,PlantAccounts[Power Plan Plant Account '#],0),7)/12)*0.5</f>
        <v>0</v>
      </c>
      <c r="CT32" s="59">
        <f>INDEX(PlantAccounts[],MATCH($C32,PlantAccounts[Power Plan Plant Account '#],0),12)*(INDEX(CurWIPHelper[],1,MATCH(AR$4,CurWIPHelper[#Headers],0)))*(INDEX(PlantAccounts[],MATCH($C32,PlantAccounts[Power Plan Plant Account '#],0),7)/12)*0.5</f>
        <v>0</v>
      </c>
      <c r="CU32" s="59">
        <f>INDEX(PlantAccounts[],MATCH($C32,PlantAccounts[Power Plan Plant Account '#],0),12)*(INDEX(CurWIPHelper[],1,MATCH(AS$4,CurWIPHelper[#Headers],0)))*(INDEX(PlantAccounts[],MATCH($C32,PlantAccounts[Power Plan Plant Account '#],0),7)/12)*0.5</f>
        <v>0</v>
      </c>
      <c r="CV32" s="59">
        <f>INDEX(PlantAccounts[],MATCH($C32,PlantAccounts[Power Plan Plant Account '#],0),12)*(INDEX(CurWIPHelper[],1,MATCH(AT$4,CurWIPHelper[#Headers],0)))*(INDEX(PlantAccounts[],MATCH($C32,PlantAccounts[Power Plan Plant Account '#],0),7)/12)*0.5</f>
        <v>0</v>
      </c>
      <c r="CW32" s="59">
        <f>INDEX(PlantAccounts[],MATCH($C32,PlantAccounts[Power Plan Plant Account '#],0),12)*(INDEX(CurWIPHelper[],1,MATCH(AU$4,CurWIPHelper[#Headers],0)))*(INDEX(PlantAccounts[],MATCH($C32,PlantAccounts[Power Plan Plant Account '#],0),7)/12)*0.5</f>
        <v>0</v>
      </c>
      <c r="CX32" s="59">
        <f>INDEX(PlantAccounts[],MATCH($C32,PlantAccounts[Power Plan Plant Account '#],0),12)*(INDEX(CurWIPHelper[],1,MATCH(AV$4,CurWIPHelper[#Headers],0)))*(INDEX(PlantAccounts[],MATCH($C32,PlantAccounts[Power Plan Plant Account '#],0),7)/12)*0.5</f>
        <v>0</v>
      </c>
      <c r="CY32" s="59">
        <f>INDEX(PlantAccounts[],MATCH($C32,PlantAccounts[Power Plan Plant Account '#],0),12)*(INDEX(CurWIPHelper[],1,MATCH(AW$4,CurWIPHelper[#Headers],0)))*(INDEX(PlantAccounts[],MATCH($C32,PlantAccounts[Power Plan Plant Account '#],0),7)/12)*0.5</f>
        <v>0</v>
      </c>
      <c r="CZ32" s="59">
        <f>INDEX(PlantAccounts[],MATCH($C32,PlantAccounts[Power Plan Plant Account '#],0),12)*(INDEX(CurWIPHelper[],1,MATCH(AX$4,CurWIPHelper[#Headers],0)))*(INDEX(PlantAccounts[],MATCH($C32,PlantAccounts[Power Plan Plant Account '#],0),7)/12)*0.5</f>
        <v>0</v>
      </c>
      <c r="DA32" s="59">
        <f>INDEX(PlantAccounts[],MATCH($C32,PlantAccounts[Power Plan Plant Account '#],0),12)*(INDEX(CurWIPHelper[],1,MATCH(AY$4,CurWIPHelper[#Headers],0)))*(INDEX(PlantAccounts[],MATCH($C32,PlantAccounts[Power Plan Plant Account '#],0),7)/12)*0.5</f>
        <v>0</v>
      </c>
      <c r="DB32" s="59">
        <f>INDEX(PlantAccounts[],MATCH($C32,PlantAccounts[Power Plan Plant Account '#],0),12)*(INDEX(CurWIPHelper[],1,MATCH(AZ$4,CurWIPHelper[#Headers],0)))*(INDEX(PlantAccounts[],MATCH($C32,PlantAccounts[Power Plan Plant Account '#],0),7)/12)*0.5</f>
        <v>0</v>
      </c>
      <c r="DC32" s="59">
        <f t="shared" si="4"/>
        <v>0</v>
      </c>
      <c r="DE32" s="59">
        <f t="shared" si="5"/>
        <v>-2452.9205514680402</v>
      </c>
    </row>
    <row r="33" spans="1:109">
      <c r="A33" t="s">
        <v>58</v>
      </c>
      <c r="B33" t="s">
        <v>82</v>
      </c>
      <c r="C33">
        <v>46300</v>
      </c>
      <c r="D33">
        <v>46300</v>
      </c>
      <c r="E33" s="130"/>
      <c r="F33" s="113">
        <f>INDEX(PlantAccounts[],MATCH($C33,PlantAccounts[Power Plan Plant Account '#],0),8)</f>
        <v>11474276.115166359</v>
      </c>
      <c r="G33" s="7">
        <f>INDEX(PlantAccounts[],MATCH($C33,PlantAccounts[Power Plan Plant Account '#],0),14)</f>
        <v>0</v>
      </c>
      <c r="H33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37737.977105857964</v>
      </c>
      <c r="I33" s="7"/>
      <c r="J33" s="7">
        <f t="shared" si="0"/>
        <v>37737.977105857964</v>
      </c>
      <c r="K33" s="7">
        <v>-4948.1933333333336</v>
      </c>
      <c r="L33" s="7">
        <f>INDEX(PlantAccounts[],MATCH($C33,PlantAccounts[Power Plan Plant Account '#],0),11)</f>
        <v>0</v>
      </c>
      <c r="M33" s="7">
        <f t="shared" si="1"/>
        <v>-4948.1933333333336</v>
      </c>
      <c r="O33" s="35">
        <f>INDEX(CurCloseProf[],MATCH(PlantAccountsQuery[[#This Row],[Reg/Unreg]],CurCloseProf[R/NR],0),MATCH(O$9,CurCloseProf[#Headers],0))*($J33+$M33)</f>
        <v>1322.3278159220158</v>
      </c>
      <c r="P33" s="35">
        <f>INDEX(CurCloseProf[],MATCH(PlantAccountsQuery[[#This Row],[Reg/Unreg]],CurCloseProf[R/NR],0),MATCH(P$9,CurCloseProf[#Headers],0))*($J33+$M33)</f>
        <v>1042.7679765308187</v>
      </c>
      <c r="Q33" s="35">
        <f>INDEX(CurCloseProf[],MATCH(PlantAccountsQuery[[#This Row],[Reg/Unreg]],CurCloseProf[R/NR],0),MATCH(Q$9,CurCloseProf[#Headers],0))*($J33+$M33)</f>
        <v>1414.9034487344002</v>
      </c>
      <c r="R33" s="35">
        <f>INDEX(CurCloseProf[],MATCH(PlantAccountsQuery[[#This Row],[Reg/Unreg]],CurCloseProf[R/NR],0),MATCH(R$9,CurCloseProf[#Headers],0))*($J33+$M33)</f>
        <v>389.07862369846993</v>
      </c>
      <c r="S33" s="35">
        <f>INDEX(CurCloseProf[],MATCH(PlantAccountsQuery[[#This Row],[Reg/Unreg]],CurCloseProf[R/NR],0),MATCH(S$9,CurCloseProf[#Headers],0))*($J33+$M33)</f>
        <v>1136.5444973859858</v>
      </c>
      <c r="T33" s="35">
        <f>INDEX(CurCloseProf[],MATCH(PlantAccountsQuery[[#This Row],[Reg/Unreg]],CurCloseProf[R/NR],0),MATCH(T$9,CurCloseProf[#Headers],0))*($J33+$M33)</f>
        <v>1976.8196905144002</v>
      </c>
      <c r="U33" s="35">
        <f>INDEX(CurCloseProf[],MATCH(PlantAccountsQuery[[#This Row],[Reg/Unreg]],CurCloseProf[R/NR],0),MATCH(U$9,CurCloseProf[#Headers],0))*($J33+$M33)</f>
        <v>1653.719650578066</v>
      </c>
      <c r="V33" s="35">
        <f>INDEX(CurCloseProf[],MATCH(PlantAccountsQuery[[#This Row],[Reg/Unreg]],CurCloseProf[R/NR],0),MATCH(V$9,CurCloseProf[#Headers],0))*($J33+$M33)</f>
        <v>954.85140302757895</v>
      </c>
      <c r="W33" s="35">
        <f>INDEX(CurCloseProf[],MATCH(PlantAccountsQuery[[#This Row],[Reg/Unreg]],CurCloseProf[R/NR],0),MATCH(W$9,CurCloseProf[#Headers],0))*($J33+$M33)</f>
        <v>1999.4148301406376</v>
      </c>
      <c r="X33" s="35">
        <f>INDEX(CurCloseProf[],MATCH(PlantAccountsQuery[[#This Row],[Reg/Unreg]],CurCloseProf[R/NR],0),MATCH(X$9,CurCloseProf[#Headers],0))*($J33+$M33)</f>
        <v>4026.6464250111508</v>
      </c>
      <c r="Y33" s="35">
        <f>INDEX(CurCloseProf[],MATCH(PlantAccountsQuery[[#This Row],[Reg/Unreg]],CurCloseProf[R/NR],0),MATCH(Y$9,CurCloseProf[#Headers],0))*($J33+$M33)</f>
        <v>3574.486144568546</v>
      </c>
      <c r="Z33" s="35">
        <f>INDEX(CurCloseProf[],MATCH(PlantAccountsQuery[[#This Row],[Reg/Unreg]],CurCloseProf[R/NR],0),MATCH(Z$9,CurCloseProf[#Headers],0))*($J33+$M33)</f>
        <v>13298.223266412559</v>
      </c>
      <c r="AB33" s="59">
        <f>IF(INDEX(CurWIPHelper[],1,MATCH(AO$4,$AB$9:$AM$9,0))=0,0,($F33+$O33))</f>
        <v>11475598.442982281</v>
      </c>
      <c r="AC33" s="59">
        <f>IF(INDEX(CurWIPHelper[],1,MATCH(AP$4,$AB$9:$AM$9,0))=0,0,($F33+SUM($O33:P33)))</f>
        <v>11476641.210958812</v>
      </c>
      <c r="AD33" s="59">
        <f>IF(INDEX(CurWIPHelper[],1,MATCH(AQ$4,$AB$9:$AM$9,0))=0,0,($F33+SUM($O33:Q33)))</f>
        <v>11478056.114407545</v>
      </c>
      <c r="AE33" s="59">
        <f>IF(INDEX(CurWIPHelper[],1,MATCH(AR$4,$AB$9:$AM$9,0))=0,0,($F33+SUM($O33:R33)))</f>
        <v>11478445.193031244</v>
      </c>
      <c r="AF33" s="59">
        <f>IF(INDEX(CurWIPHelper[],1,MATCH(AS$4,$AB$9:$AM$9,0))=0,0,($F33+SUM($O33:S33)))</f>
        <v>11479581.73752863</v>
      </c>
      <c r="AG33" s="59">
        <f>IF(INDEX(CurWIPHelper[],1,MATCH(AT$4,$AB$9:$AM$9,0))=0,0,($F33+SUM($O33:T33)))</f>
        <v>11481558.557219144</v>
      </c>
      <c r="AH33" s="59">
        <f>IF(INDEX(CurWIPHelper[],1,MATCH(AU$4,$AB$9:$AM$9,0))=0,0,($F33+SUM($O33:U33)))</f>
        <v>11483212.276869724</v>
      </c>
      <c r="AI33" s="59">
        <f>IF(INDEX(CurWIPHelper[],1,MATCH(AV$4,$AB$9:$AM$9,0))=0,0,($F33+SUM($O33:V33)))</f>
        <v>11484167.128272749</v>
      </c>
      <c r="AJ33" s="59">
        <f>IF(INDEX(CurWIPHelper[],1,MATCH(AW$4,$AB$9:$AM$9,0))=0,0,($F33+SUM($O33:W33)))</f>
        <v>11486166.54310289</v>
      </c>
      <c r="AK33" s="59">
        <f>IF(INDEX(CurWIPHelper[],1,MATCH(AX$4,$AB$9:$AM$9,0))=0,0,($F33+SUM($O33:X33)))</f>
        <v>11490193.189527903</v>
      </c>
      <c r="AL33" s="59">
        <f>IF(INDEX(CurWIPHelper[],1,MATCH(AY$4,$AB$9:$AM$9,0))=0,0,($F33+SUM($O33:Y33)))</f>
        <v>11493767.675672472</v>
      </c>
      <c r="AM33" s="59">
        <f>IF(INDEX(CurWIPHelper[],1,MATCH(AZ$4,$AB$9:$AM$9,0))=0,0,($F33+SUM($O33:Z33)))</f>
        <v>11507065.898938883</v>
      </c>
      <c r="AO33" s="35">
        <f>IF(INDEX(CurWIPHelper[],1,MATCH(AO$4,CurWIPHelper[#Headers],0))=0,0,
     IF(AB33&gt;0,
        (IF(
             ((INDEX(PlantAccounts[],MATCH($C33,PlantAccounts[Power Plan Plant Account '#],0),7)/12)
                   *(AB33)
                   *(INDEX(CurWIPHelper[],1,MATCH(AO$4,CurWIPHelper[#Headers],0)))
                   +(INDEX(PlantAccounts[],MATCH($C33,PlantAccounts[Power Plan Plant Account '#],0),9))
                   )&gt;AB33,
              IF((INDEX(PlantAccounts[],MATCH($C33,PlantAccounts[Power Plan Plant Account '#],0),7))=0,0,AB33-(INDEX(PlantAccounts[],MATCH($C33,PlantAccounts[Power Plan Plant Account '#],0),9))),
             (INDEX(PlantAccounts[],MATCH($C33,PlantAccounts[Power Plan Plant Account '#],0),7)/12)*AB33*(INDEX(CurWIPHelper[],1,MATCH(AO$4,CurWIPHelper[#Headers],0))))
        ),
          IF(AB33=0,0,IF(
              ((INDEX(PlantAccounts[],MATCH($C33,PlantAccounts[Power Plan Plant Account '#],0),7)/12)
              *(AB33)
              *(INDEX(CurWIPHelper[],1,MATCH(AO$4,CurWIPHelper[#Headers],0)))
              +(INDEX(PlantAccounts[],MATCH($C33,PlantAccounts[Power Plan Plant Account '#],0),9))
              )&gt;AB33,
         (INDEX(PlantAccounts[],MATCH($C33,PlantAccounts[Power Plan Plant Account '#],0),7)/12)*AB33*(INDEX(CurWIPHelper[],1,MATCH(AO$4,CurWIPHelper[#Headers],0))),
         AB33-(INDEX(PlantAccounts[],MATCH($C33,PlantAccounts[Power Plan Plant Account '#],0),9))
    ))
)
)</f>
        <v>13397.888880603028</v>
      </c>
      <c r="AP33" s="35">
        <f>IF(INDEX(CurWIPHelper[],1,MATCH(AP$4,CurWIPHelper[#Headers],0))=0,0,
     IF(AC33&gt;0,
        (IF(
             ((INDEX(PlantAccounts[],MATCH($C33,PlantAccounts[Power Plan Plant Account '#],0),7)/12)
                   *(AC33)
                   *(INDEX(CurWIPHelper[],1,MATCH(AP$4,CurWIPHelper[#Headers],0)))
                   +(INDEX(PlantAccounts[],MATCH($C33,PlantAccounts[Power Plan Plant Account '#],0),9))
                   +(SUM($AO33:AO33))
                    )&gt;AC33,
              IF((INDEX(PlantAccounts[],MATCH($C33,PlantAccounts[Power Plan Plant Account '#],0),7))=0,0,AC33-(INDEX(PlantAccounts[],MATCH($C33,PlantAccounts[Power Plan Plant Account '#],0),9))-SUM($AO33:AO33)),
             (INDEX(PlantAccounts[],MATCH($C33,PlantAccounts[Power Plan Plant Account '#],0),7)/12)*AC33*(INDEX(CurWIPHelper[],1,MATCH(AP$4,CurWIPHelper[#Headers],0))))
        ),
        IF(AC33=0,0,IF(
              ((INDEX(PlantAccounts[],MATCH($C33,PlantAccounts[Power Plan Plant Account '#],0),7)/12)
              *(AC33)
              *(INDEX(CurWIPHelper[],1,MATCH(AP$4,CurWIPHelper[#Headers],0)))
              +(INDEX(PlantAccounts[],MATCH($C33,PlantAccounts[Power Plan Plant Account '#],0),9))
              +(SUM($AO33:AO33))
              )&gt;AC33,
         (INDEX(PlantAccounts[],MATCH($C33,PlantAccounts[Power Plan Plant Account '#],0),7)/12)*AC33*(INDEX(CurWIPHelper[],1,MATCH(AP$4,CurWIPHelper[#Headers],0))),
         AC33-(INDEX(PlantAccounts[],MATCH($C33,PlantAccounts[Power Plan Plant Account '#],0),9))-(SUM($AO33:AO33))
    ))
)
)</f>
        <v>13399.106323819366</v>
      </c>
      <c r="AQ33" s="35">
        <f>IF(INDEX(CurWIPHelper[],1,MATCH(AQ$4,CurWIPHelper[#Headers],0))=0,0,
     IF(AD33&gt;0,
        (IF(
             ((INDEX(PlantAccounts[],MATCH($C33,PlantAccounts[Power Plan Plant Account '#],0),7)/12)
                   *(AD33)
                   *(INDEX(CurWIPHelper[],1,MATCH(AQ$4,CurWIPHelper[#Headers],0)))
                   +(INDEX(PlantAccounts[],MATCH($C33,PlantAccounts[Power Plan Plant Account '#],0),9))
                   +(SUM($AO33:AP33))
                    )&gt;AD33,
              IF((INDEX(PlantAccounts[],MATCH($C33,PlantAccounts[Power Plan Plant Account '#],0),7))=0,0,AD33-(INDEX(PlantAccounts[],MATCH($C33,PlantAccounts[Power Plan Plant Account '#],0),9))-SUM($AO33:AP33)),
             (INDEX(PlantAccounts[],MATCH($C33,PlantAccounts[Power Plan Plant Account '#],0),7)/12)*AD33*(INDEX(CurWIPHelper[],1,MATCH(AQ$4,CurWIPHelper[#Headers],0))))
        ),
        IF(AD33=0,0,IF(
              ((INDEX(PlantAccounts[],MATCH($C33,PlantAccounts[Power Plan Plant Account '#],0),7)/12)
              *(AD33)
              *(INDEX(CurWIPHelper[],1,MATCH(AQ$4,CurWIPHelper[#Headers],0)))
              +(INDEX(PlantAccounts[],MATCH($C33,PlantAccounts[Power Plan Plant Account '#],0),9))
              +(SUM($AO33:AP33))
              )&gt;AD33,
         (INDEX(PlantAccounts[],MATCH($C33,PlantAccounts[Power Plan Plant Account '#],0),7)/12)*AD33*(INDEX(CurWIPHelper[],1,MATCH(AQ$4,CurWIPHelper[#Headers],0))),
         AD33-(INDEX(PlantAccounts[],MATCH($C33,PlantAccounts[Power Plan Plant Account '#],0),9))-(SUM($AO33:AP33))
    ))
)
)</f>
        <v>13400.758239340556</v>
      </c>
      <c r="AR33" s="35">
        <f>IF(INDEX(CurWIPHelper[],1,MATCH(AR$4,CurWIPHelper[#Headers],0))=0,0,
     IF(AE33&gt;0,
        (IF(
             ((INDEX(PlantAccounts[],MATCH($C33,PlantAccounts[Power Plan Plant Account '#],0),7)/12)
                   *(AE33)
                   *(INDEX(CurWIPHelper[],1,MATCH(AR$4,CurWIPHelper[#Headers],0)))
                   +(INDEX(PlantAccounts[],MATCH($C33,PlantAccounts[Power Plan Plant Account '#],0),9))
                   +(SUM($AO33:AQ33))
                    )&gt;AE33,
              IF((INDEX(PlantAccounts[],MATCH($C33,PlantAccounts[Power Plan Plant Account '#],0),7))=0,0,AE33-(INDEX(PlantAccounts[],MATCH($C33,PlantAccounts[Power Plan Plant Account '#],0),9))-SUM($AO33:AQ33)),
             (INDEX(PlantAccounts[],MATCH($C33,PlantAccounts[Power Plan Plant Account '#],0),7)/12)*AE33*(INDEX(CurWIPHelper[],1,MATCH(AR$4,CurWIPHelper[#Headers],0))))
        ),
        IF(AE33=0,0,IF(
              ((INDEX(PlantAccounts[],MATCH($C33,PlantAccounts[Power Plan Plant Account '#],0),7)/12)
              *(AE33)
              *(INDEX(CurWIPHelper[],1,MATCH(AR$4,CurWIPHelper[#Headers],0)))
              +(INDEX(PlantAccounts[],MATCH($C33,PlantAccounts[Power Plan Plant Account '#],0),9))
              +(SUM($AO33:AQ33))
              )&gt;AE33,
         (INDEX(PlantAccounts[],MATCH($C33,PlantAccounts[Power Plan Plant Account '#],0),7)/12)*AE33*(INDEX(CurWIPHelper[],1,MATCH(AR$4,CurWIPHelper[#Headers],0))),
         AE33-(INDEX(PlantAccounts[],MATCH($C33,PlantAccounts[Power Plan Plant Account '#],0),9))-(SUM($AO33:AQ33))
    ))
)
)</f>
        <v>13401.212492963321</v>
      </c>
      <c r="AS33" s="35">
        <f>IF(INDEX(CurWIPHelper[],1,MATCH(AS$4,CurWIPHelper[#Headers],0))=0,0,
     IF(AF33&gt;0,
        (IF(
             ((INDEX(PlantAccounts[],MATCH($C33,PlantAccounts[Power Plan Plant Account '#],0),7)/12)
                   *(AF33)
                   *(INDEX(CurWIPHelper[],1,MATCH(AS$4,CurWIPHelper[#Headers],0)))
                   +(INDEX(PlantAccounts[],MATCH($C33,PlantAccounts[Power Plan Plant Account '#],0),9))
                   +(SUM($AO33:AR33))
                    )&gt;AF33,
              IF((INDEX(PlantAccounts[],MATCH($C33,PlantAccounts[Power Plan Plant Account '#],0),7))=0,0,AF33-(INDEX(PlantAccounts[],MATCH($C33,PlantAccounts[Power Plan Plant Account '#],0),9))-SUM($AO33:AR33)),
             (INDEX(PlantAccounts[],MATCH($C33,PlantAccounts[Power Plan Plant Account '#],0),7)/12)*AF33*(INDEX(CurWIPHelper[],1,MATCH(AS$4,CurWIPHelper[#Headers],0))))
        ),
        IF(AF33=0,0,IF(
              ((INDEX(PlantAccounts[],MATCH($C33,PlantAccounts[Power Plan Plant Account '#],0),7)/12)
              *(AF33)
              *(INDEX(CurWIPHelper[],1,MATCH(AS$4,CurWIPHelper[#Headers],0)))
              +(INDEX(PlantAccounts[],MATCH($C33,PlantAccounts[Power Plan Plant Account '#],0),9))
              +(SUM($AO33:AR33))
              )&gt;AF33,
         (INDEX(PlantAccounts[],MATCH($C33,PlantAccounts[Power Plan Plant Account '#],0),7)/12)*AF33*(INDEX(CurWIPHelper[],1,MATCH(AS$4,CurWIPHelper[#Headers],0))),
         AF33-(INDEX(PlantAccounts[],MATCH($C33,PlantAccounts[Power Plan Plant Account '#],0),9))-(SUM($AO33:AR33))
    ))
)
)</f>
        <v>13402.539421311285</v>
      </c>
      <c r="AT33" s="35">
        <f>IF(INDEX(CurWIPHelper[],1,MATCH(AT$4,CurWIPHelper[#Headers],0))=0,0,
     IF(AG33&gt;0,
        (IF(
             ((INDEX(PlantAccounts[],MATCH($C33,PlantAccounts[Power Plan Plant Account '#],0),7)/12)
                   *(AG33)
                   *(INDEX(CurWIPHelper[],1,MATCH(AT$4,CurWIPHelper[#Headers],0)))
                   +(INDEX(PlantAccounts[],MATCH($C33,PlantAccounts[Power Plan Plant Account '#],0),9))
                   +(SUM($AO33:AS33))
                    )&gt;AG33,
              IF((INDEX(PlantAccounts[],MATCH($C33,PlantAccounts[Power Plan Plant Account '#],0),7))=0,0,AG33-(INDEX(PlantAccounts[],MATCH($C33,PlantAccounts[Power Plan Plant Account '#],0),9))-SUM($AO33:AS33)),
             (INDEX(PlantAccounts[],MATCH($C33,PlantAccounts[Power Plan Plant Account '#],0),7)/12)*AG33*(INDEX(CurWIPHelper[],1,MATCH(AT$4,CurWIPHelper[#Headers],0))))
        ),
        IF(AG33=0,0,IF(
              ((INDEX(PlantAccounts[],MATCH($C33,PlantAccounts[Power Plan Plant Account '#],0),7)/12)
              *(AG33)
              *(INDEX(CurWIPHelper[],1,MATCH(AT$4,CurWIPHelper[#Headers],0)))
              +(INDEX(PlantAccounts[],MATCH($C33,PlantAccounts[Power Plan Plant Account '#],0),9))
              +(SUM($AO33:AS33))
              )&gt;AG33,
         (INDEX(PlantAccounts[],MATCH($C33,PlantAccounts[Power Plan Plant Account '#],0),7)/12)*AG33*(INDEX(CurWIPHelper[],1,MATCH(AT$4,CurWIPHelper[#Headers],0))),
         AG33-(INDEX(PlantAccounts[],MATCH($C33,PlantAccounts[Power Plan Plant Account '#],0),9))-(SUM($AO33:AS33))
    ))
)
)</f>
        <v>13404.847380297659</v>
      </c>
      <c r="AU33" s="35">
        <f>IF(INDEX(CurWIPHelper[],1,MATCH(AU$4,CurWIPHelper[#Headers],0))=0,0,
     IF(AH33&gt;0,
        (IF(
             ((INDEX(PlantAccounts[],MATCH($C33,PlantAccounts[Power Plan Plant Account '#],0),7)/12)
                   *(AH33)
                   *(INDEX(CurWIPHelper[],1,MATCH(AU$4,CurWIPHelper[#Headers],0)))
                   +(INDEX(PlantAccounts[],MATCH($C33,PlantAccounts[Power Plan Plant Account '#],0),9))
                   +(SUM($AO33:AT33))
                    )&gt;AH33,
              IF((INDEX(PlantAccounts[],MATCH($C33,PlantAccounts[Power Plan Plant Account '#],0),7))=0,0,AH33-(INDEX(PlantAccounts[],MATCH($C33,PlantAccounts[Power Plan Plant Account '#],0),9))-SUM($AO33:AT33)),
             (INDEX(PlantAccounts[],MATCH($C33,PlantAccounts[Power Plan Plant Account '#],0),7)/12)*AH33*(INDEX(CurWIPHelper[],1,MATCH(AU$4,CurWIPHelper[#Headers],0))))
        ),
        IF(AH33=0,0,IF(
              ((INDEX(PlantAccounts[],MATCH($C33,PlantAccounts[Power Plan Plant Account '#],0),7)/12)
              *(AH33)
              *(INDEX(CurWIPHelper[],1,MATCH(AU$4,CurWIPHelper[#Headers],0)))
              +(INDEX(PlantAccounts[],MATCH($C33,PlantAccounts[Power Plan Plant Account '#],0),9))
              +(SUM($AO33:AT33))
              )&gt;AH33,
         (INDEX(PlantAccounts[],MATCH($C33,PlantAccounts[Power Plan Plant Account '#],0),7)/12)*AH33*(INDEX(CurWIPHelper[],1,MATCH(AU$4,CurWIPHelper[#Headers],0))),
         AH33-(INDEX(PlantAccounts[],MATCH($C33,PlantAccounts[Power Plan Plant Account '#],0),9))-(SUM($AO33:AT33))
    ))
)
)</f>
        <v>13406.77811639201</v>
      </c>
      <c r="AV33" s="35">
        <f>IF(INDEX(CurWIPHelper[],1,MATCH(AV$4,CurWIPHelper[#Headers],0))=0,0,
     IF(AI33&gt;0,
        (IF(
             ((INDEX(PlantAccounts[],MATCH($C33,PlantAccounts[Power Plan Plant Account '#],0),7)/12)
                   *(AI33)
                   *(INDEX(CurWIPHelper[],1,MATCH(AV$4,CurWIPHelper[#Headers],0)))
                   +(INDEX(PlantAccounts[],MATCH($C33,PlantAccounts[Power Plan Plant Account '#],0),9))
                   +(SUM($AO33:AU33))
                    )&gt;AI33,
              IF((INDEX(PlantAccounts[],MATCH($C33,PlantAccounts[Power Plan Plant Account '#],0),7))=0,0,AI33-(INDEX(PlantAccounts[],MATCH($C33,PlantAccounts[Power Plan Plant Account '#],0),9))-SUM($AO33:AU33)),
             (INDEX(PlantAccounts[],MATCH($C33,PlantAccounts[Power Plan Plant Account '#],0),7)/12)*AI33*(INDEX(CurWIPHelper[],1,MATCH(AV$4,CurWIPHelper[#Headers],0))))
        ),
        IF(AI33=0,0,IF(
              ((INDEX(PlantAccounts[],MATCH($C33,PlantAccounts[Power Plan Plant Account '#],0),7)/12)
              *(AI33)
              *(INDEX(CurWIPHelper[],1,MATCH(AV$4,CurWIPHelper[#Headers],0)))
              +(INDEX(PlantAccounts[],MATCH($C33,PlantAccounts[Power Plan Plant Account '#],0),9))
              +(SUM($AO33:AU33))
              )&gt;AI33,
         (INDEX(PlantAccounts[],MATCH($C33,PlantAccounts[Power Plan Plant Account '#],0),7)/12)*AI33*(INDEX(CurWIPHelper[],1,MATCH(AV$4,CurWIPHelper[#Headers],0))),
         AI33-(INDEX(PlantAccounts[],MATCH($C33,PlantAccounts[Power Plan Plant Account '#],0),9))-(SUM($AO33:AU33))
    ))
)
)</f>
        <v>13407.892916030458</v>
      </c>
      <c r="AW33" s="35">
        <f>IF(INDEX(CurWIPHelper[],1,MATCH(AW$4,CurWIPHelper[#Headers],0))=0,0,
     IF(AJ33&gt;0,
        (IF(
             ((INDEX(PlantAccounts[],MATCH($C33,PlantAccounts[Power Plan Plant Account '#],0),7)/12)
                   *(AJ33)
                   *(INDEX(CurWIPHelper[],1,MATCH(AW$4,CurWIPHelper[#Headers],0)))
                   +(INDEX(PlantAccounts[],MATCH($C33,PlantAccounts[Power Plan Plant Account '#],0),9))
                   +(SUM($AO33:AV33))
                    )&gt;AJ33,
              IF((INDEX(PlantAccounts[],MATCH($C33,PlantAccounts[Power Plan Plant Account '#],0),7))=0,0,AJ33-(INDEX(PlantAccounts[],MATCH($C33,PlantAccounts[Power Plan Plant Account '#],0),9))-SUM($AO33:AV33)),
             (INDEX(PlantAccounts[],MATCH($C33,PlantAccounts[Power Plan Plant Account '#],0),7)/12)*AJ33*(INDEX(CurWIPHelper[],1,MATCH(AW$4,CurWIPHelper[#Headers],0))))
        ),
        IF(AJ33=0,0,IF(
              ((INDEX(PlantAccounts[],MATCH($C33,PlantAccounts[Power Plan Plant Account '#],0),7)/12)
              *(AJ33)
              *(INDEX(CurWIPHelper[],1,MATCH(AW$4,CurWIPHelper[#Headers],0)))
              +(INDEX(PlantAccounts[],MATCH($C33,PlantAccounts[Power Plan Plant Account '#],0),9))
              +(SUM($AO33:AV33))
              )&gt;AJ33,
         (INDEX(PlantAccounts[],MATCH($C33,PlantAccounts[Power Plan Plant Account '#],0),7)/12)*AJ33*(INDEX(CurWIPHelper[],1,MATCH(AW$4,CurWIPHelper[#Headers],0))),
         AJ33-(INDEX(PlantAccounts[],MATCH($C33,PlantAccounts[Power Plan Plant Account '#],0),9))-(SUM($AO33:AV33))
    ))
)
)</f>
        <v>13410.227255093781</v>
      </c>
      <c r="AX33" s="35">
        <f>IF(INDEX(CurWIPHelper[],1,MATCH(AX$4,CurWIPHelper[#Headers],0))=0,0,
     IF(AK33&gt;0,
        (IF(
             ((INDEX(PlantAccounts[],MATCH($C33,PlantAccounts[Power Plan Plant Account '#],0),7)/12)
                   *(AK33)
                   *(INDEX(CurWIPHelper[],1,MATCH(AX$4,CurWIPHelper[#Headers],0)))
                   +(INDEX(PlantAccounts[],MATCH($C33,PlantAccounts[Power Plan Plant Account '#],0),9))
                   +(SUM($AO33:AW33))
                    )&gt;AK33,
              IF((INDEX(PlantAccounts[],MATCH($C33,PlantAccounts[Power Plan Plant Account '#],0),7))=0,0,AK33-(INDEX(PlantAccounts[],MATCH($C33,PlantAccounts[Power Plan Plant Account '#],0),9))-SUM($AO33:AW33)),
             (INDEX(PlantAccounts[],MATCH($C33,PlantAccounts[Power Plan Plant Account '#],0),7)/12)*AK33*(INDEX(CurWIPHelper[],1,MATCH(AX$4,CurWIPHelper[#Headers],0))))
        ),
        IF(AK33=0,0,IF(
              ((INDEX(PlantAccounts[],MATCH($C33,PlantAccounts[Power Plan Plant Account '#],0),7)/12)
              *(AK33)
              *(INDEX(CurWIPHelper[],1,MATCH(AX$4,CurWIPHelper[#Headers],0)))
              +(INDEX(PlantAccounts[],MATCH($C33,PlantAccounts[Power Plan Plant Account '#],0),9))
              +(SUM($AO33:AW33))
              )&gt;AK33,
         (INDEX(PlantAccounts[],MATCH($C33,PlantAccounts[Power Plan Plant Account '#],0),7)/12)*AK33*(INDEX(CurWIPHelper[],1,MATCH(AX$4,CurWIPHelper[#Headers],0))),
         AK33-(INDEX(PlantAccounts[],MATCH($C33,PlantAccounts[Power Plan Plant Account '#],0),9))-(SUM($AO33:AW33))
    ))
)
)</f>
        <v>13414.92840960279</v>
      </c>
      <c r="AY33" s="35">
        <f>IF(INDEX(CurWIPHelper[],1,MATCH(AY$4,CurWIPHelper[#Headers],0))=0,0,
     IF(AL33&gt;0,
        (IF(
             ((INDEX(PlantAccounts[],MATCH($C33,PlantAccounts[Power Plan Plant Account '#],0),7)/12)
                   *(AL33)
                   *(INDEX(CurWIPHelper[],1,MATCH(AY$4,CurWIPHelper[#Headers],0)))
                   +(INDEX(PlantAccounts[],MATCH($C33,PlantAccounts[Power Plan Plant Account '#],0),9))
                   +(SUM($AO33:AX33))
                    )&gt;AL33,
              IF((INDEX(PlantAccounts[],MATCH($C33,PlantAccounts[Power Plan Plant Account '#],0),7))=0,0,AL33-(INDEX(PlantAccounts[],MATCH($C33,PlantAccounts[Power Plan Plant Account '#],0),9))-SUM($AO33:AX33)),
             (INDEX(PlantAccounts[],MATCH($C33,PlantAccounts[Power Plan Plant Account '#],0),7)/12)*AL33*(INDEX(CurWIPHelper[],1,MATCH(AY$4,CurWIPHelper[#Headers],0))))
        ),
        IF(AL33=0,0,IF(
              ((INDEX(PlantAccounts[],MATCH($C33,PlantAccounts[Power Plan Plant Account '#],0),7)/12)
              *(AL33)
              *(INDEX(CurWIPHelper[],1,MATCH(AY$4,CurWIPHelper[#Headers],0)))
              +(INDEX(PlantAccounts[],MATCH($C33,PlantAccounts[Power Plan Plant Account '#],0),9))
              +(SUM($AO33:AX33))
              )&gt;AL33,
         (INDEX(PlantAccounts[],MATCH($C33,PlantAccounts[Power Plan Plant Account '#],0),7)/12)*AL33*(INDEX(CurWIPHelper[],1,MATCH(AY$4,CurWIPHelper[#Headers],0))),
         AL33-(INDEX(PlantAccounts[],MATCH($C33,PlantAccounts[Power Plan Plant Account '#],0),9))-(SUM($AO33:AX33))
    ))
)
)</f>
        <v>13419.10166195282</v>
      </c>
      <c r="AZ33" s="35">
        <f>IF(INDEX(CurWIPHelper[],1,MATCH(AZ$4,CurWIPHelper[#Headers],0))=0,0,
     IF(AM33&gt;0,
        (IF(
             ((INDEX(PlantAccounts[],MATCH($C33,PlantAccounts[Power Plan Plant Account '#],0),7)/12)
                   *(AM33)
                   *(INDEX(CurWIPHelper[],1,MATCH(AZ$4,CurWIPHelper[#Headers],0)))
                   +(INDEX(PlantAccounts[],MATCH($C33,PlantAccounts[Power Plan Plant Account '#],0),9))
                   +(SUM($AO33:AY33))
                    )&gt;AM33,
              IF((INDEX(PlantAccounts[],MATCH($C33,PlantAccounts[Power Plan Plant Account '#],0),7))=0,0,AM33-(INDEX(PlantAccounts[],MATCH($C33,PlantAccounts[Power Plan Plant Account '#],0),9))-SUM($AO33:AY33)),
             (INDEX(PlantAccounts[],MATCH($C33,PlantAccounts[Power Plan Plant Account '#],0),7)/12)*AM33*(INDEX(CurWIPHelper[],1,MATCH(AZ$4,CurWIPHelper[#Headers],0))))
        ),
        IF(AM33=0,0,IF(
              ((INDEX(PlantAccounts[],MATCH($C33,PlantAccounts[Power Plan Plant Account '#],0),7)/12)
              *(AM33)
              *(INDEX(CurWIPHelper[],1,MATCH(AZ$4,CurWIPHelper[#Headers],0)))
              +(INDEX(PlantAccounts[],MATCH($C33,PlantAccounts[Power Plan Plant Account '#],0),9))
              +(SUM($AO33:AY33))
              )&gt;AM33,
         (INDEX(PlantAccounts[],MATCH($C33,PlantAccounts[Power Plan Plant Account '#],0),7)/12)*AM33*(INDEX(CurWIPHelper[],1,MATCH(AZ$4,CurWIPHelper[#Headers],0))),
         AM33-(INDEX(PlantAccounts[],MATCH($C33,PlantAccounts[Power Plan Plant Account '#],0),9))-(SUM($AO33:AY33))
    ))
)
)</f>
        <v>13434.627485596622</v>
      </c>
      <c r="BA33" s="59">
        <f t="shared" si="2"/>
        <v>160899.90858300371</v>
      </c>
      <c r="BC33" s="59">
        <f>INDEX(CurCloseProf[],MATCH(PlantAccountsQuery[[#This Row],[Reg/Unreg]],CurCloseProf[R/NR],0),MATCH(BC$9,CurCloseProf[#Headers],0))*($J33)</f>
        <v>1521.8757522127455</v>
      </c>
      <c r="BD33" s="59">
        <f>INDEX(CurCloseProf[],MATCH(PlantAccountsQuery[[#This Row],[Reg/Unreg]],CurCloseProf[R/NR],0),MATCH(BD$9,CurCloseProf[#Headers],0))*($J33)</f>
        <v>1200.1285003292962</v>
      </c>
      <c r="BE33" s="59">
        <f>INDEX(CurCloseProf[],MATCH(PlantAccountsQuery[[#This Row],[Reg/Unreg]],CurCloseProf[R/NR],0),MATCH(BE$9,CurCloseProf[#Headers],0))*($J33)</f>
        <v>1628.42165492045</v>
      </c>
      <c r="BF33" s="59">
        <f>INDEX(CurCloseProf[],MATCH(PlantAccountsQuery[[#This Row],[Reg/Unreg]],CurCloseProf[R/NR],0),MATCH(BF$9,CurCloseProf[#Headers],0))*($J33)</f>
        <v>447.79313872191091</v>
      </c>
      <c r="BG33" s="59">
        <f>INDEX(CurCloseProf[],MATCH(PlantAccountsQuery[[#This Row],[Reg/Unreg]],CurCloseProf[R/NR],0),MATCH(BG$9,CurCloseProf[#Headers],0))*($J33)</f>
        <v>1308.0565129581769</v>
      </c>
      <c r="BH33" s="59">
        <f>INDEX(CurCloseProf[],MATCH(PlantAccountsQuery[[#This Row],[Reg/Unreg]],CurCloseProf[R/NR],0),MATCH(BH$9,CurCloseProf[#Headers],0))*($J33)</f>
        <v>2275.1347413748986</v>
      </c>
      <c r="BI33" s="59">
        <f>INDEX(CurCloseProf[],MATCH(PlantAccountsQuery[[#This Row],[Reg/Unreg]],CurCloseProf[R/NR],0),MATCH(BI$9,CurCloseProf[#Headers],0))*($J33)</f>
        <v>1903.2767872448039</v>
      </c>
      <c r="BJ33" s="59">
        <f>INDEX(CurCloseProf[],MATCH(PlantAccountsQuery[[#This Row],[Reg/Unreg]],CurCloseProf[R/NR],0),MATCH(BJ$9,CurCloseProf[#Headers],0))*($J33)</f>
        <v>1098.9447395241759</v>
      </c>
      <c r="BK33" s="59">
        <f>INDEX(CurCloseProf[],MATCH(PlantAccountsQuery[[#This Row],[Reg/Unreg]],CurCloseProf[R/NR],0),MATCH(BK$9,CurCloseProf[#Headers],0))*($J33)</f>
        <v>2301.1396356991208</v>
      </c>
      <c r="BL33" s="59">
        <f>INDEX(CurCloseProf[],MATCH(PlantAccountsQuery[[#This Row],[Reg/Unreg]],CurCloseProf[R/NR],0),MATCH(BL$9,CurCloseProf[#Headers],0))*($J33)</f>
        <v>4634.2937682859792</v>
      </c>
      <c r="BM33" s="59">
        <f>INDEX(CurCloseProf[],MATCH(PlantAccountsQuery[[#This Row],[Reg/Unreg]],CurCloseProf[R/NR],0),MATCH(BM$9,CurCloseProf[#Headers],0))*($J33)</f>
        <v>4113.8995372688369</v>
      </c>
      <c r="BN33" s="59">
        <f>INDEX(CurCloseProf[],MATCH(PlantAccountsQuery[[#This Row],[Reg/Unreg]],CurCloseProf[R/NR],0),MATCH(BN$9,CurCloseProf[#Headers],0))*($J33)</f>
        <v>15305.01233731757</v>
      </c>
      <c r="BP33" s="59">
        <f>IF(INDEX(CurWIPHelper[],1,MATCH(AO$4,$BP$9:$CA$9,0))=0,0,$BC33)</f>
        <v>1521.8757522127455</v>
      </c>
      <c r="BQ33" s="59">
        <f>IF(INDEX(CurWIPHelper[],1,MATCH(AP$4,$BP$9:$CA$9,0))=0,0,(SUM($BC33:BD33)))</f>
        <v>2722.0042525420417</v>
      </c>
      <c r="BR33" s="59">
        <f>IF(INDEX(CurWIPHelper[],1,MATCH(AQ$4,$BP$9:$CA$9,0))=0,0,(SUM($BC33:BE33)))</f>
        <v>4350.4259074624915</v>
      </c>
      <c r="BS33" s="59">
        <f>IF(INDEX(CurWIPHelper[],1,MATCH(AR$4,$BP$9:$CA$9,0))=0,0,(SUM($BC33:BF33)))</f>
        <v>4798.219046184402</v>
      </c>
      <c r="BT33" s="59">
        <f>IF(INDEX(CurWIPHelper[],1,MATCH(AS$4,$BP$9:$CA$9,0))=0,0,(SUM($BC33:BG33)))</f>
        <v>6106.2755591425794</v>
      </c>
      <c r="BU33" s="59">
        <f>IF(INDEX(CurWIPHelper[],1,MATCH(AT$4,$BP$9:$CA$9,0))=0,0,(SUM($BC33:BH33)))</f>
        <v>8381.4103005174784</v>
      </c>
      <c r="BV33" s="59">
        <f>IF(INDEX(CurWIPHelper[],1,MATCH(AU$4,$BP$9:$CA$9,0))=0,0,(SUM($BC33:BI33)))</f>
        <v>10284.687087762282</v>
      </c>
      <c r="BW33" s="59">
        <f>IF(INDEX(CurWIPHelper[],1,MATCH(AV$4,$BP$9:$CA$9,0))=0,0,(SUM($BC33:BJ33)))</f>
        <v>11383.631827286459</v>
      </c>
      <c r="BX33" s="59">
        <f>IF(INDEX(CurWIPHelper[],1,MATCH(AW$4,$BP$9:$CA$9,0))=0,0,(SUM($BC33:BK33)))</f>
        <v>13684.77146298558</v>
      </c>
      <c r="BY33" s="59">
        <f>IF(INDEX(CurWIPHelper[],1,MATCH(AX$4,$BP$9:$CA$9,0))=0,0,(SUM($BC33:BL33)))</f>
        <v>18319.065231271561</v>
      </c>
      <c r="BZ33" s="59">
        <f>IF(INDEX(CurWIPHelper[],1,MATCH(AY$4,$BP$9:$CA$9,0))=0,0,(SUM($BC33:BM33)))</f>
        <v>22432.964768540398</v>
      </c>
      <c r="CA33" s="59">
        <f>IF(INDEX(CurWIPHelper[],1,MATCH(AZ$4,$BP$9:$CA$9,0))=0,0,(SUM($BC33:BN33)))</f>
        <v>37737.977105857964</v>
      </c>
      <c r="CC33" s="59">
        <f>((((INDEX(PlantAccounts[],MATCH($C33,PlantAccounts[Power Plan Plant Account '#],0),8)+(INDEX(PlantAccounts[],MATCH($C33,PlantAccounts[Power Plan Plant Account '#],0),8)+INDEX(PlantAccounts[],MATCH($C33,PlantAccounts[Power Plan Plant Account '#],0),16)+INDEX(PlantAccounts[],MATCH($C33,PlantAccounts[Power Plan Plant Account '#],0),17)))/2))/12)*(INDEX(CurWIPHelper[],1,MATCH(AO$4,CurWIPHelper[#Headers],0)))*(INDEX(PlantAccounts[],MATCH($C33,PlantAccounts[Power Plan Plant Account '#],0),7))</f>
        <v>13415.486266879967</v>
      </c>
      <c r="CD33" s="59">
        <f>((((INDEX(PlantAccounts[],MATCH($C33,PlantAccounts[Power Plan Plant Account '#],0),8)+(INDEX(PlantAccounts[],MATCH($C33,PlantAccounts[Power Plan Plant Account '#],0),8)+INDEX(PlantAccounts[],MATCH($C33,PlantAccounts[Power Plan Plant Account '#],0),16)+INDEX(PlantAccounts[],MATCH($C33,PlantAccounts[Power Plan Plant Account '#],0),17)))/2))/12)*(INDEX(CurWIPHelper[],1,MATCH(AP$4,CurWIPHelper[#Headers],0)))*(INDEX(PlantAccounts[],MATCH($C33,PlantAccounts[Power Plan Plant Account '#],0),7))</f>
        <v>13415.486266879967</v>
      </c>
      <c r="CE33" s="59">
        <f>((((INDEX(PlantAccounts[],MATCH($C33,PlantAccounts[Power Plan Plant Account '#],0),8)+(INDEX(PlantAccounts[],MATCH($C33,PlantAccounts[Power Plan Plant Account '#],0),8)+INDEX(PlantAccounts[],MATCH($C33,PlantAccounts[Power Plan Plant Account '#],0),16)+INDEX(PlantAccounts[],MATCH($C33,PlantAccounts[Power Plan Plant Account '#],0),17)))/2))/12)*(INDEX(CurWIPHelper[],1,MATCH(AQ$4,CurWIPHelper[#Headers],0)))*(INDEX(PlantAccounts[],MATCH($C33,PlantAccounts[Power Plan Plant Account '#],0),7))</f>
        <v>13415.486266879967</v>
      </c>
      <c r="CF33" s="59">
        <f>((((INDEX(PlantAccounts[],MATCH($C33,PlantAccounts[Power Plan Plant Account '#],0),8)+(INDEX(PlantAccounts[],MATCH($C33,PlantAccounts[Power Plan Plant Account '#],0),8)+INDEX(PlantAccounts[],MATCH($C33,PlantAccounts[Power Plan Plant Account '#],0),16)+INDEX(PlantAccounts[],MATCH($C33,PlantAccounts[Power Plan Plant Account '#],0),17)))/2))/12)*(INDEX(CurWIPHelper[],1,MATCH(AR$4,CurWIPHelper[#Headers],0)))*(INDEX(PlantAccounts[],MATCH($C33,PlantAccounts[Power Plan Plant Account '#],0),7))</f>
        <v>13415.486266879967</v>
      </c>
      <c r="CG33" s="59">
        <f>((((INDEX(PlantAccounts[],MATCH($C33,PlantAccounts[Power Plan Plant Account '#],0),8)+(INDEX(PlantAccounts[],MATCH($C33,PlantAccounts[Power Plan Plant Account '#],0),8)+INDEX(PlantAccounts[],MATCH($C33,PlantAccounts[Power Plan Plant Account '#],0),16)+INDEX(PlantAccounts[],MATCH($C33,PlantAccounts[Power Plan Plant Account '#],0),17)))/2))/12)*(INDEX(CurWIPHelper[],1,MATCH(AS$4,CurWIPHelper[#Headers],0)))*(INDEX(PlantAccounts[],MATCH($C33,PlantAccounts[Power Plan Plant Account '#],0),7))</f>
        <v>13415.486266879967</v>
      </c>
      <c r="CH33" s="59">
        <f>((((INDEX(PlantAccounts[],MATCH($C33,PlantAccounts[Power Plan Plant Account '#],0),8)+(INDEX(PlantAccounts[],MATCH($C33,PlantAccounts[Power Plan Plant Account '#],0),8)+INDEX(PlantAccounts[],MATCH($C33,PlantAccounts[Power Plan Plant Account '#],0),16)+INDEX(PlantAccounts[],MATCH($C33,PlantAccounts[Power Plan Plant Account '#],0),17)))/2))/12)*(INDEX(CurWIPHelper[],1,MATCH(AT$4,CurWIPHelper[#Headers],0)))*(INDEX(PlantAccounts[],MATCH($C33,PlantAccounts[Power Plan Plant Account '#],0),7))</f>
        <v>13415.486266879967</v>
      </c>
      <c r="CI33" s="59">
        <f>((((INDEX(PlantAccounts[],MATCH($C33,PlantAccounts[Power Plan Plant Account '#],0),8)+(INDEX(PlantAccounts[],MATCH($C33,PlantAccounts[Power Plan Plant Account '#],0),8)+INDEX(PlantAccounts[],MATCH($C33,PlantAccounts[Power Plan Plant Account '#],0),16)+INDEX(PlantAccounts[],MATCH($C33,PlantAccounts[Power Plan Plant Account '#],0),17)))/2))/12)*(INDEX(CurWIPHelper[],1,MATCH(AU$4,CurWIPHelper[#Headers],0)))*(INDEX(PlantAccounts[],MATCH($C33,PlantAccounts[Power Plan Plant Account '#],0),7))</f>
        <v>13415.486266879967</v>
      </c>
      <c r="CJ33" s="59">
        <f>((((INDEX(PlantAccounts[],MATCH($C33,PlantAccounts[Power Plan Plant Account '#],0),8)+(INDEX(PlantAccounts[],MATCH($C33,PlantAccounts[Power Plan Plant Account '#],0),8)+INDEX(PlantAccounts[],MATCH($C33,PlantAccounts[Power Plan Plant Account '#],0),16)+INDEX(PlantAccounts[],MATCH($C33,PlantAccounts[Power Plan Plant Account '#],0),17)))/2))/12)*(INDEX(CurWIPHelper[],1,MATCH(AV$4,CurWIPHelper[#Headers],0)))*(INDEX(PlantAccounts[],MATCH($C33,PlantAccounts[Power Plan Plant Account '#],0),7))</f>
        <v>13415.486266879967</v>
      </c>
      <c r="CK33" s="59">
        <f>((((INDEX(PlantAccounts[],MATCH($C33,PlantAccounts[Power Plan Plant Account '#],0),8)+(INDEX(PlantAccounts[],MATCH($C33,PlantAccounts[Power Plan Plant Account '#],0),8)+INDEX(PlantAccounts[],MATCH($C33,PlantAccounts[Power Plan Plant Account '#],0),16)+INDEX(PlantAccounts[],MATCH($C33,PlantAccounts[Power Plan Plant Account '#],0),17)))/2))/12)*(INDEX(CurWIPHelper[],1,MATCH(AW$4,CurWIPHelper[#Headers],0)))*(INDEX(PlantAccounts[],MATCH($C33,PlantAccounts[Power Plan Plant Account '#],0),7))</f>
        <v>13415.486266879967</v>
      </c>
      <c r="CL33" s="59">
        <f>((((INDEX(PlantAccounts[],MATCH($C33,PlantAccounts[Power Plan Plant Account '#],0),8)+(INDEX(PlantAccounts[],MATCH($C33,PlantAccounts[Power Plan Plant Account '#],0),8)+INDEX(PlantAccounts[],MATCH($C33,PlantAccounts[Power Plan Plant Account '#],0),16)+INDEX(PlantAccounts[],MATCH($C33,PlantAccounts[Power Plan Plant Account '#],0),17)))/2))/12)*(INDEX(CurWIPHelper[],1,MATCH(AX$4,CurWIPHelper[#Headers],0)))*(INDEX(PlantAccounts[],MATCH($C33,PlantAccounts[Power Plan Plant Account '#],0),7))</f>
        <v>13415.486266879967</v>
      </c>
      <c r="CM33" s="59">
        <f>((((INDEX(PlantAccounts[],MATCH($C33,PlantAccounts[Power Plan Plant Account '#],0),8)+(INDEX(PlantAccounts[],MATCH($C33,PlantAccounts[Power Plan Plant Account '#],0),8)+INDEX(PlantAccounts[],MATCH($C33,PlantAccounts[Power Plan Plant Account '#],0),16)+INDEX(PlantAccounts[],MATCH($C33,PlantAccounts[Power Plan Plant Account '#],0),17)))/2))/12)*(INDEX(CurWIPHelper[],1,MATCH(AY$4,CurWIPHelper[#Headers],0)))*(INDEX(PlantAccounts[],MATCH($C33,PlantAccounts[Power Plan Plant Account '#],0),7))</f>
        <v>13415.486266879967</v>
      </c>
      <c r="CN33" s="59">
        <f>((((INDEX(PlantAccounts[],MATCH($C33,PlantAccounts[Power Plan Plant Account '#],0),8)+(INDEX(PlantAccounts[],MATCH($C33,PlantAccounts[Power Plan Plant Account '#],0),8)+INDEX(PlantAccounts[],MATCH($C33,PlantAccounts[Power Plan Plant Account '#],0),16)+INDEX(PlantAccounts[],MATCH($C33,PlantAccounts[Power Plan Plant Account '#],0),17)))/2))/12)*(INDEX(CurWIPHelper[],1,MATCH(AZ$4,CurWIPHelper[#Headers],0)))*(INDEX(PlantAccounts[],MATCH($C33,PlantAccounts[Power Plan Plant Account '#],0),7))</f>
        <v>13415.486266879967</v>
      </c>
      <c r="CO33" s="59">
        <f t="shared" si="3"/>
        <v>160985.8352025596</v>
      </c>
      <c r="CQ33" s="59">
        <f>INDEX(PlantAccounts[],MATCH($C33,PlantAccounts[Power Plan Plant Account '#],0),12)*(INDEX(CurWIPHelper[],1,MATCH(AO$4,CurWIPHelper[#Headers],0)))*(INDEX(PlantAccounts[],MATCH($C33,PlantAccounts[Power Plan Plant Account '#],0),7)/12)*0.5</f>
        <v>0</v>
      </c>
      <c r="CR33" s="59">
        <f>INDEX(PlantAccounts[],MATCH($C33,PlantAccounts[Power Plan Plant Account '#],0),12)*(INDEX(CurWIPHelper[],1,MATCH(AP$4,CurWIPHelper[#Headers],0)))*(INDEX(PlantAccounts[],MATCH($C33,PlantAccounts[Power Plan Plant Account '#],0),7)/12)*0.5</f>
        <v>0</v>
      </c>
      <c r="CS33" s="59">
        <f>INDEX(PlantAccounts[],MATCH($C33,PlantAccounts[Power Plan Plant Account '#],0),12)*(INDEX(CurWIPHelper[],1,MATCH(AQ$4,CurWIPHelper[#Headers],0)))*(INDEX(PlantAccounts[],MATCH($C33,PlantAccounts[Power Plan Plant Account '#],0),7)/12)*0.5</f>
        <v>0</v>
      </c>
      <c r="CT33" s="59">
        <f>INDEX(PlantAccounts[],MATCH($C33,PlantAccounts[Power Plan Plant Account '#],0),12)*(INDEX(CurWIPHelper[],1,MATCH(AR$4,CurWIPHelper[#Headers],0)))*(INDEX(PlantAccounts[],MATCH($C33,PlantAccounts[Power Plan Plant Account '#],0),7)/12)*0.5</f>
        <v>0</v>
      </c>
      <c r="CU33" s="59">
        <f>INDEX(PlantAccounts[],MATCH($C33,PlantAccounts[Power Plan Plant Account '#],0),12)*(INDEX(CurWIPHelper[],1,MATCH(AS$4,CurWIPHelper[#Headers],0)))*(INDEX(PlantAccounts[],MATCH($C33,PlantAccounts[Power Plan Plant Account '#],0),7)/12)*0.5</f>
        <v>0</v>
      </c>
      <c r="CV33" s="59">
        <f>INDEX(PlantAccounts[],MATCH($C33,PlantAccounts[Power Plan Plant Account '#],0),12)*(INDEX(CurWIPHelper[],1,MATCH(AT$4,CurWIPHelper[#Headers],0)))*(INDEX(PlantAccounts[],MATCH($C33,PlantAccounts[Power Plan Plant Account '#],0),7)/12)*0.5</f>
        <v>0</v>
      </c>
      <c r="CW33" s="59">
        <f>INDEX(PlantAccounts[],MATCH($C33,PlantAccounts[Power Plan Plant Account '#],0),12)*(INDEX(CurWIPHelper[],1,MATCH(AU$4,CurWIPHelper[#Headers],0)))*(INDEX(PlantAccounts[],MATCH($C33,PlantAccounts[Power Plan Plant Account '#],0),7)/12)*0.5</f>
        <v>0</v>
      </c>
      <c r="CX33" s="59">
        <f>INDEX(PlantAccounts[],MATCH($C33,PlantAccounts[Power Plan Plant Account '#],0),12)*(INDEX(CurWIPHelper[],1,MATCH(AV$4,CurWIPHelper[#Headers],0)))*(INDEX(PlantAccounts[],MATCH($C33,PlantAccounts[Power Plan Plant Account '#],0),7)/12)*0.5</f>
        <v>0</v>
      </c>
      <c r="CY33" s="59">
        <f>INDEX(PlantAccounts[],MATCH($C33,PlantAccounts[Power Plan Plant Account '#],0),12)*(INDEX(CurWIPHelper[],1,MATCH(AW$4,CurWIPHelper[#Headers],0)))*(INDEX(PlantAccounts[],MATCH($C33,PlantAccounts[Power Plan Plant Account '#],0),7)/12)*0.5</f>
        <v>0</v>
      </c>
      <c r="CZ33" s="59">
        <f>INDEX(PlantAccounts[],MATCH($C33,PlantAccounts[Power Plan Plant Account '#],0),12)*(INDEX(CurWIPHelper[],1,MATCH(AX$4,CurWIPHelper[#Headers],0)))*(INDEX(PlantAccounts[],MATCH($C33,PlantAccounts[Power Plan Plant Account '#],0),7)/12)*0.5</f>
        <v>0</v>
      </c>
      <c r="DA33" s="59">
        <f>INDEX(PlantAccounts[],MATCH($C33,PlantAccounts[Power Plan Plant Account '#],0),12)*(INDEX(CurWIPHelper[],1,MATCH(AY$4,CurWIPHelper[#Headers],0)))*(INDEX(PlantAccounts[],MATCH($C33,PlantAccounts[Power Plan Plant Account '#],0),7)/12)*0.5</f>
        <v>0</v>
      </c>
      <c r="DB33" s="59">
        <f>INDEX(PlantAccounts[],MATCH($C33,PlantAccounts[Power Plan Plant Account '#],0),12)*(INDEX(CurWIPHelper[],1,MATCH(AZ$4,CurWIPHelper[#Headers],0)))*(INDEX(PlantAccounts[],MATCH($C33,PlantAccounts[Power Plan Plant Account '#],0),7)/12)*0.5</f>
        <v>0</v>
      </c>
      <c r="DC33" s="59">
        <f t="shared" si="4"/>
        <v>0</v>
      </c>
      <c r="DE33" s="59">
        <f t="shared" si="5"/>
        <v>160985.8352025596</v>
      </c>
    </row>
    <row r="34" spans="1:109">
      <c r="A34" t="s">
        <v>58</v>
      </c>
      <c r="B34" t="s">
        <v>83</v>
      </c>
      <c r="C34">
        <v>46390</v>
      </c>
      <c r="D34">
        <v>46390</v>
      </c>
      <c r="E34" s="130"/>
      <c r="F34" s="113">
        <f>INDEX(PlantAccounts[],MATCH($C34,PlantAccounts[Power Plan Plant Account '#],0),8)</f>
        <v>-2036.46</v>
      </c>
      <c r="G34" s="7">
        <f>INDEX(PlantAccounts[],MATCH($C34,PlantAccounts[Power Plan Plant Account '#],0),14)</f>
        <v>0</v>
      </c>
      <c r="H34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34" s="7"/>
      <c r="J34" s="7">
        <f t="shared" si="0"/>
        <v>0</v>
      </c>
      <c r="K34" s="7">
        <v>0</v>
      </c>
      <c r="L34" s="7">
        <f>INDEX(PlantAccounts[],MATCH($C34,PlantAccounts[Power Plan Plant Account '#],0),11)</f>
        <v>0</v>
      </c>
      <c r="M34" s="7">
        <f t="shared" si="1"/>
        <v>0</v>
      </c>
      <c r="O34" s="35">
        <f>INDEX(CurCloseProf[],MATCH(PlantAccountsQuery[[#This Row],[Reg/Unreg]],CurCloseProf[R/NR],0),MATCH(O$9,CurCloseProf[#Headers],0))*($J34+$M34)</f>
        <v>0</v>
      </c>
      <c r="P34" s="35">
        <f>INDEX(CurCloseProf[],MATCH(PlantAccountsQuery[[#This Row],[Reg/Unreg]],CurCloseProf[R/NR],0),MATCH(P$9,CurCloseProf[#Headers],0))*($J34+$M34)</f>
        <v>0</v>
      </c>
      <c r="Q34" s="35">
        <f>INDEX(CurCloseProf[],MATCH(PlantAccountsQuery[[#This Row],[Reg/Unreg]],CurCloseProf[R/NR],0),MATCH(Q$9,CurCloseProf[#Headers],0))*($J34+$M34)</f>
        <v>0</v>
      </c>
      <c r="R34" s="35">
        <f>INDEX(CurCloseProf[],MATCH(PlantAccountsQuery[[#This Row],[Reg/Unreg]],CurCloseProf[R/NR],0),MATCH(R$9,CurCloseProf[#Headers],0))*($J34+$M34)</f>
        <v>0</v>
      </c>
      <c r="S34" s="35">
        <f>INDEX(CurCloseProf[],MATCH(PlantAccountsQuery[[#This Row],[Reg/Unreg]],CurCloseProf[R/NR],0),MATCH(S$9,CurCloseProf[#Headers],0))*($J34+$M34)</f>
        <v>0</v>
      </c>
      <c r="T34" s="35">
        <f>INDEX(CurCloseProf[],MATCH(PlantAccountsQuery[[#This Row],[Reg/Unreg]],CurCloseProf[R/NR],0),MATCH(T$9,CurCloseProf[#Headers],0))*($J34+$M34)</f>
        <v>0</v>
      </c>
      <c r="U34" s="35">
        <f>INDEX(CurCloseProf[],MATCH(PlantAccountsQuery[[#This Row],[Reg/Unreg]],CurCloseProf[R/NR],0),MATCH(U$9,CurCloseProf[#Headers],0))*($J34+$M34)</f>
        <v>0</v>
      </c>
      <c r="V34" s="35">
        <f>INDEX(CurCloseProf[],MATCH(PlantAccountsQuery[[#This Row],[Reg/Unreg]],CurCloseProf[R/NR],0),MATCH(V$9,CurCloseProf[#Headers],0))*($J34+$M34)</f>
        <v>0</v>
      </c>
      <c r="W34" s="35">
        <f>INDEX(CurCloseProf[],MATCH(PlantAccountsQuery[[#This Row],[Reg/Unreg]],CurCloseProf[R/NR],0),MATCH(W$9,CurCloseProf[#Headers],0))*($J34+$M34)</f>
        <v>0</v>
      </c>
      <c r="X34" s="35">
        <f>INDEX(CurCloseProf[],MATCH(PlantAccountsQuery[[#This Row],[Reg/Unreg]],CurCloseProf[R/NR],0),MATCH(X$9,CurCloseProf[#Headers],0))*($J34+$M34)</f>
        <v>0</v>
      </c>
      <c r="Y34" s="35">
        <f>INDEX(CurCloseProf[],MATCH(PlantAccountsQuery[[#This Row],[Reg/Unreg]],CurCloseProf[R/NR],0),MATCH(Y$9,CurCloseProf[#Headers],0))*($J34+$M34)</f>
        <v>0</v>
      </c>
      <c r="Z34" s="35">
        <f>INDEX(CurCloseProf[],MATCH(PlantAccountsQuery[[#This Row],[Reg/Unreg]],CurCloseProf[R/NR],0),MATCH(Z$9,CurCloseProf[#Headers],0))*($J34+$M34)</f>
        <v>0</v>
      </c>
      <c r="AB34" s="59">
        <f>IF(INDEX(CurWIPHelper[],1,MATCH(AO$4,$AB$9:$AM$9,0))=0,0,($F34+$O34))</f>
        <v>-2036.46</v>
      </c>
      <c r="AC34" s="59">
        <f>IF(INDEX(CurWIPHelper[],1,MATCH(AP$4,$AB$9:$AM$9,0))=0,0,($F34+SUM($O34:P34)))</f>
        <v>-2036.46</v>
      </c>
      <c r="AD34" s="59">
        <f>IF(INDEX(CurWIPHelper[],1,MATCH(AQ$4,$AB$9:$AM$9,0))=0,0,($F34+SUM($O34:Q34)))</f>
        <v>-2036.46</v>
      </c>
      <c r="AE34" s="59">
        <f>IF(INDEX(CurWIPHelper[],1,MATCH(AR$4,$AB$9:$AM$9,0))=0,0,($F34+SUM($O34:R34)))</f>
        <v>-2036.46</v>
      </c>
      <c r="AF34" s="59">
        <f>IF(INDEX(CurWIPHelper[],1,MATCH(AS$4,$AB$9:$AM$9,0))=0,0,($F34+SUM($O34:S34)))</f>
        <v>-2036.46</v>
      </c>
      <c r="AG34" s="59">
        <f>IF(INDEX(CurWIPHelper[],1,MATCH(AT$4,$AB$9:$AM$9,0))=0,0,($F34+SUM($O34:T34)))</f>
        <v>-2036.46</v>
      </c>
      <c r="AH34" s="59">
        <f>IF(INDEX(CurWIPHelper[],1,MATCH(AU$4,$AB$9:$AM$9,0))=0,0,($F34+SUM($O34:U34)))</f>
        <v>-2036.46</v>
      </c>
      <c r="AI34" s="59">
        <f>IF(INDEX(CurWIPHelper[],1,MATCH(AV$4,$AB$9:$AM$9,0))=0,0,($F34+SUM($O34:V34)))</f>
        <v>-2036.46</v>
      </c>
      <c r="AJ34" s="59">
        <f>IF(INDEX(CurWIPHelper[],1,MATCH(AW$4,$AB$9:$AM$9,0))=0,0,($F34+SUM($O34:W34)))</f>
        <v>-2036.46</v>
      </c>
      <c r="AK34" s="59">
        <f>IF(INDEX(CurWIPHelper[],1,MATCH(AX$4,$AB$9:$AM$9,0))=0,0,($F34+SUM($O34:X34)))</f>
        <v>-2036.46</v>
      </c>
      <c r="AL34" s="59">
        <f>IF(INDEX(CurWIPHelper[],1,MATCH(AY$4,$AB$9:$AM$9,0))=0,0,($F34+SUM($O34:Y34)))</f>
        <v>-2036.46</v>
      </c>
      <c r="AM34" s="59">
        <f>IF(INDEX(CurWIPHelper[],1,MATCH(AZ$4,$AB$9:$AM$9,0))=0,0,($F34+SUM($O34:Z34)))</f>
        <v>-2036.46</v>
      </c>
      <c r="AO34" s="35">
        <f>IF(INDEX(CurWIPHelper[],1,MATCH(AO$4,CurWIPHelper[#Headers],0))=0,0,
     IF(AB34&gt;0,
        (IF(
             ((INDEX(PlantAccounts[],MATCH($C34,PlantAccounts[Power Plan Plant Account '#],0),7)/12)
                   *(AB34)
                   *(INDEX(CurWIPHelper[],1,MATCH(AO$4,CurWIPHelper[#Headers],0)))
                   +(INDEX(PlantAccounts[],MATCH($C34,PlantAccounts[Power Plan Plant Account '#],0),9))
                   )&gt;AB34,
              IF((INDEX(PlantAccounts[],MATCH($C34,PlantAccounts[Power Plan Plant Account '#],0),7))=0,0,AB34-(INDEX(PlantAccounts[],MATCH($C34,PlantAccounts[Power Plan Plant Account '#],0),9))),
             (INDEX(PlantAccounts[],MATCH($C34,PlantAccounts[Power Plan Plant Account '#],0),7)/12)*AB34*(INDEX(CurWIPHelper[],1,MATCH(AO$4,CurWIPHelper[#Headers],0))))
        ),
          IF(AB34=0,0,IF(
              ((INDEX(PlantAccounts[],MATCH($C34,PlantAccounts[Power Plan Plant Account '#],0),7)/12)
              *(AB34)
              *(INDEX(CurWIPHelper[],1,MATCH(AO$4,CurWIPHelper[#Headers],0)))
              +(INDEX(PlantAccounts[],MATCH($C34,PlantAccounts[Power Plan Plant Account '#],0),9))
              )&gt;AB34,
         (INDEX(PlantAccounts[],MATCH($C34,PlantAccounts[Power Plan Plant Account '#],0),7)/12)*AB34*(INDEX(CurWIPHelper[],1,MATCH(AO$4,CurWIPHelper[#Headers],0))),
         AB34-(INDEX(PlantAccounts[],MATCH($C34,PlantAccounts[Power Plan Plant Account '#],0),9))
    ))
)
)</f>
        <v>-2.3775897113651707</v>
      </c>
      <c r="AP34" s="35">
        <f>IF(INDEX(CurWIPHelper[],1,MATCH(AP$4,CurWIPHelper[#Headers],0))=0,0,
     IF(AC34&gt;0,
        (IF(
             ((INDEX(PlantAccounts[],MATCH($C34,PlantAccounts[Power Plan Plant Account '#],0),7)/12)
                   *(AC34)
                   *(INDEX(CurWIPHelper[],1,MATCH(AP$4,CurWIPHelper[#Headers],0)))
                   +(INDEX(PlantAccounts[],MATCH($C34,PlantAccounts[Power Plan Plant Account '#],0),9))
                   +(SUM($AO34:AO34))
                    )&gt;AC34,
              IF((INDEX(PlantAccounts[],MATCH($C34,PlantAccounts[Power Plan Plant Account '#],0),7))=0,0,AC34-(INDEX(PlantAccounts[],MATCH($C34,PlantAccounts[Power Plan Plant Account '#],0),9))-SUM($AO34:AO34)),
             (INDEX(PlantAccounts[],MATCH($C34,PlantAccounts[Power Plan Plant Account '#],0),7)/12)*AC34*(INDEX(CurWIPHelper[],1,MATCH(AP$4,CurWIPHelper[#Headers],0))))
        ),
        IF(AC34=0,0,IF(
              ((INDEX(PlantAccounts[],MATCH($C34,PlantAccounts[Power Plan Plant Account '#],0),7)/12)
              *(AC34)
              *(INDEX(CurWIPHelper[],1,MATCH(AP$4,CurWIPHelper[#Headers],0)))
              +(INDEX(PlantAccounts[],MATCH($C34,PlantAccounts[Power Plan Plant Account '#],0),9))
              +(SUM($AO34:AO34))
              )&gt;AC34,
         (INDEX(PlantAccounts[],MATCH($C34,PlantAccounts[Power Plan Plant Account '#],0),7)/12)*AC34*(INDEX(CurWIPHelper[],1,MATCH(AP$4,CurWIPHelper[#Headers],0))),
         AC34-(INDEX(PlantAccounts[],MATCH($C34,PlantAccounts[Power Plan Plant Account '#],0),9))-(SUM($AO34:AO34))
    ))
)
)</f>
        <v>-2.3775897113651707</v>
      </c>
      <c r="AQ34" s="35">
        <f>IF(INDEX(CurWIPHelper[],1,MATCH(AQ$4,CurWIPHelper[#Headers],0))=0,0,
     IF(AD34&gt;0,
        (IF(
             ((INDEX(PlantAccounts[],MATCH($C34,PlantAccounts[Power Plan Plant Account '#],0),7)/12)
                   *(AD34)
                   *(INDEX(CurWIPHelper[],1,MATCH(AQ$4,CurWIPHelper[#Headers],0)))
                   +(INDEX(PlantAccounts[],MATCH($C34,PlantAccounts[Power Plan Plant Account '#],0),9))
                   +(SUM($AO34:AP34))
                    )&gt;AD34,
              IF((INDEX(PlantAccounts[],MATCH($C34,PlantAccounts[Power Plan Plant Account '#],0),7))=0,0,AD34-(INDEX(PlantAccounts[],MATCH($C34,PlantAccounts[Power Plan Plant Account '#],0),9))-SUM($AO34:AP34)),
             (INDEX(PlantAccounts[],MATCH($C34,PlantAccounts[Power Plan Plant Account '#],0),7)/12)*AD34*(INDEX(CurWIPHelper[],1,MATCH(AQ$4,CurWIPHelper[#Headers],0))))
        ),
        IF(AD34=0,0,IF(
              ((INDEX(PlantAccounts[],MATCH($C34,PlantAccounts[Power Plan Plant Account '#],0),7)/12)
              *(AD34)
              *(INDEX(CurWIPHelper[],1,MATCH(AQ$4,CurWIPHelper[#Headers],0)))
              +(INDEX(PlantAccounts[],MATCH($C34,PlantAccounts[Power Plan Plant Account '#],0),9))
              +(SUM($AO34:AP34))
              )&gt;AD34,
         (INDEX(PlantAccounts[],MATCH($C34,PlantAccounts[Power Plan Plant Account '#],0),7)/12)*AD34*(INDEX(CurWIPHelper[],1,MATCH(AQ$4,CurWIPHelper[#Headers],0))),
         AD34-(INDEX(PlantAccounts[],MATCH($C34,PlantAccounts[Power Plan Plant Account '#],0),9))-(SUM($AO34:AP34))
    ))
)
)</f>
        <v>-2.3775897113651707</v>
      </c>
      <c r="AR34" s="35">
        <f>IF(INDEX(CurWIPHelper[],1,MATCH(AR$4,CurWIPHelper[#Headers],0))=0,0,
     IF(AE34&gt;0,
        (IF(
             ((INDEX(PlantAccounts[],MATCH($C34,PlantAccounts[Power Plan Plant Account '#],0),7)/12)
                   *(AE34)
                   *(INDEX(CurWIPHelper[],1,MATCH(AR$4,CurWIPHelper[#Headers],0)))
                   +(INDEX(PlantAccounts[],MATCH($C34,PlantAccounts[Power Plan Plant Account '#],0),9))
                   +(SUM($AO34:AQ34))
                    )&gt;AE34,
              IF((INDEX(PlantAccounts[],MATCH($C34,PlantAccounts[Power Plan Plant Account '#],0),7))=0,0,AE34-(INDEX(PlantAccounts[],MATCH($C34,PlantAccounts[Power Plan Plant Account '#],0),9))-SUM($AO34:AQ34)),
             (INDEX(PlantAccounts[],MATCH($C34,PlantAccounts[Power Plan Plant Account '#],0),7)/12)*AE34*(INDEX(CurWIPHelper[],1,MATCH(AR$4,CurWIPHelper[#Headers],0))))
        ),
        IF(AE34=0,0,IF(
              ((INDEX(PlantAccounts[],MATCH($C34,PlantAccounts[Power Plan Plant Account '#],0),7)/12)
              *(AE34)
              *(INDEX(CurWIPHelper[],1,MATCH(AR$4,CurWIPHelper[#Headers],0)))
              +(INDEX(PlantAccounts[],MATCH($C34,PlantAccounts[Power Plan Plant Account '#],0),9))
              +(SUM($AO34:AQ34))
              )&gt;AE34,
         (INDEX(PlantAccounts[],MATCH($C34,PlantAccounts[Power Plan Plant Account '#],0),7)/12)*AE34*(INDEX(CurWIPHelper[],1,MATCH(AR$4,CurWIPHelper[#Headers],0))),
         AE34-(INDEX(PlantAccounts[],MATCH($C34,PlantAccounts[Power Plan Plant Account '#],0),9))-(SUM($AO34:AQ34))
    ))
)
)</f>
        <v>-2.3775897113651707</v>
      </c>
      <c r="AS34" s="35">
        <f>IF(INDEX(CurWIPHelper[],1,MATCH(AS$4,CurWIPHelper[#Headers],0))=0,0,
     IF(AF34&gt;0,
        (IF(
             ((INDEX(PlantAccounts[],MATCH($C34,PlantAccounts[Power Plan Plant Account '#],0),7)/12)
                   *(AF34)
                   *(INDEX(CurWIPHelper[],1,MATCH(AS$4,CurWIPHelper[#Headers],0)))
                   +(INDEX(PlantAccounts[],MATCH($C34,PlantAccounts[Power Plan Plant Account '#],0),9))
                   +(SUM($AO34:AR34))
                    )&gt;AF34,
              IF((INDEX(PlantAccounts[],MATCH($C34,PlantAccounts[Power Plan Plant Account '#],0),7))=0,0,AF34-(INDEX(PlantAccounts[],MATCH($C34,PlantAccounts[Power Plan Plant Account '#],0),9))-SUM($AO34:AR34)),
             (INDEX(PlantAccounts[],MATCH($C34,PlantAccounts[Power Plan Plant Account '#],0),7)/12)*AF34*(INDEX(CurWIPHelper[],1,MATCH(AS$4,CurWIPHelper[#Headers],0))))
        ),
        IF(AF34=0,0,IF(
              ((INDEX(PlantAccounts[],MATCH($C34,PlantAccounts[Power Plan Plant Account '#],0),7)/12)
              *(AF34)
              *(INDEX(CurWIPHelper[],1,MATCH(AS$4,CurWIPHelper[#Headers],0)))
              +(INDEX(PlantAccounts[],MATCH($C34,PlantAccounts[Power Plan Plant Account '#],0),9))
              +(SUM($AO34:AR34))
              )&gt;AF34,
         (INDEX(PlantAccounts[],MATCH($C34,PlantAccounts[Power Plan Plant Account '#],0),7)/12)*AF34*(INDEX(CurWIPHelper[],1,MATCH(AS$4,CurWIPHelper[#Headers],0))),
         AF34-(INDEX(PlantAccounts[],MATCH($C34,PlantAccounts[Power Plan Plant Account '#],0),9))-(SUM($AO34:AR34))
    ))
)
)</f>
        <v>-2.3775897113651707</v>
      </c>
      <c r="AT34" s="35">
        <f>IF(INDEX(CurWIPHelper[],1,MATCH(AT$4,CurWIPHelper[#Headers],0))=0,0,
     IF(AG34&gt;0,
        (IF(
             ((INDEX(PlantAccounts[],MATCH($C34,PlantAccounts[Power Plan Plant Account '#],0),7)/12)
                   *(AG34)
                   *(INDEX(CurWIPHelper[],1,MATCH(AT$4,CurWIPHelper[#Headers],0)))
                   +(INDEX(PlantAccounts[],MATCH($C34,PlantAccounts[Power Plan Plant Account '#],0),9))
                   +(SUM($AO34:AS34))
                    )&gt;AG34,
              IF((INDEX(PlantAccounts[],MATCH($C34,PlantAccounts[Power Plan Plant Account '#],0),7))=0,0,AG34-(INDEX(PlantAccounts[],MATCH($C34,PlantAccounts[Power Plan Plant Account '#],0),9))-SUM($AO34:AS34)),
             (INDEX(PlantAccounts[],MATCH($C34,PlantAccounts[Power Plan Plant Account '#],0),7)/12)*AG34*(INDEX(CurWIPHelper[],1,MATCH(AT$4,CurWIPHelper[#Headers],0))))
        ),
        IF(AG34=0,0,IF(
              ((INDEX(PlantAccounts[],MATCH($C34,PlantAccounts[Power Plan Plant Account '#],0),7)/12)
              *(AG34)
              *(INDEX(CurWIPHelper[],1,MATCH(AT$4,CurWIPHelper[#Headers],0)))
              +(INDEX(PlantAccounts[],MATCH($C34,PlantAccounts[Power Plan Plant Account '#],0),9))
              +(SUM($AO34:AS34))
              )&gt;AG34,
         (INDEX(PlantAccounts[],MATCH($C34,PlantAccounts[Power Plan Plant Account '#],0),7)/12)*AG34*(INDEX(CurWIPHelper[],1,MATCH(AT$4,CurWIPHelper[#Headers],0))),
         AG34-(INDEX(PlantAccounts[],MATCH($C34,PlantAccounts[Power Plan Plant Account '#],0),9))-(SUM($AO34:AS34))
    ))
)
)</f>
        <v>-2.3775897113651707</v>
      </c>
      <c r="AU34" s="35">
        <f>IF(INDEX(CurWIPHelper[],1,MATCH(AU$4,CurWIPHelper[#Headers],0))=0,0,
     IF(AH34&gt;0,
        (IF(
             ((INDEX(PlantAccounts[],MATCH($C34,PlantAccounts[Power Plan Plant Account '#],0),7)/12)
                   *(AH34)
                   *(INDEX(CurWIPHelper[],1,MATCH(AU$4,CurWIPHelper[#Headers],0)))
                   +(INDEX(PlantAccounts[],MATCH($C34,PlantAccounts[Power Plan Plant Account '#],0),9))
                   +(SUM($AO34:AT34))
                    )&gt;AH34,
              IF((INDEX(PlantAccounts[],MATCH($C34,PlantAccounts[Power Plan Plant Account '#],0),7))=0,0,AH34-(INDEX(PlantAccounts[],MATCH($C34,PlantAccounts[Power Plan Plant Account '#],0),9))-SUM($AO34:AT34)),
             (INDEX(PlantAccounts[],MATCH($C34,PlantAccounts[Power Plan Plant Account '#],0),7)/12)*AH34*(INDEX(CurWIPHelper[],1,MATCH(AU$4,CurWIPHelper[#Headers],0))))
        ),
        IF(AH34=0,0,IF(
              ((INDEX(PlantAccounts[],MATCH($C34,PlantAccounts[Power Plan Plant Account '#],0),7)/12)
              *(AH34)
              *(INDEX(CurWIPHelper[],1,MATCH(AU$4,CurWIPHelper[#Headers],0)))
              +(INDEX(PlantAccounts[],MATCH($C34,PlantAccounts[Power Plan Plant Account '#],0),9))
              +(SUM($AO34:AT34))
              )&gt;AH34,
         (INDEX(PlantAccounts[],MATCH($C34,PlantAccounts[Power Plan Plant Account '#],0),7)/12)*AH34*(INDEX(CurWIPHelper[],1,MATCH(AU$4,CurWIPHelper[#Headers],0))),
         AH34-(INDEX(PlantAccounts[],MATCH($C34,PlantAccounts[Power Plan Plant Account '#],0),9))-(SUM($AO34:AT34))
    ))
)
)</f>
        <v>-2.3775897113651707</v>
      </c>
      <c r="AV34" s="35">
        <f>IF(INDEX(CurWIPHelper[],1,MATCH(AV$4,CurWIPHelper[#Headers],0))=0,0,
     IF(AI34&gt;0,
        (IF(
             ((INDEX(PlantAccounts[],MATCH($C34,PlantAccounts[Power Plan Plant Account '#],0),7)/12)
                   *(AI34)
                   *(INDEX(CurWIPHelper[],1,MATCH(AV$4,CurWIPHelper[#Headers],0)))
                   +(INDEX(PlantAccounts[],MATCH($C34,PlantAccounts[Power Plan Plant Account '#],0),9))
                   +(SUM($AO34:AU34))
                    )&gt;AI34,
              IF((INDEX(PlantAccounts[],MATCH($C34,PlantAccounts[Power Plan Plant Account '#],0),7))=0,0,AI34-(INDEX(PlantAccounts[],MATCH($C34,PlantAccounts[Power Plan Plant Account '#],0),9))-SUM($AO34:AU34)),
             (INDEX(PlantAccounts[],MATCH($C34,PlantAccounts[Power Plan Plant Account '#],0),7)/12)*AI34*(INDEX(CurWIPHelper[],1,MATCH(AV$4,CurWIPHelper[#Headers],0))))
        ),
        IF(AI34=0,0,IF(
              ((INDEX(PlantAccounts[],MATCH($C34,PlantAccounts[Power Plan Plant Account '#],0),7)/12)
              *(AI34)
              *(INDEX(CurWIPHelper[],1,MATCH(AV$4,CurWIPHelper[#Headers],0)))
              +(INDEX(PlantAccounts[],MATCH($C34,PlantAccounts[Power Plan Plant Account '#],0),9))
              +(SUM($AO34:AU34))
              )&gt;AI34,
         (INDEX(PlantAccounts[],MATCH($C34,PlantAccounts[Power Plan Plant Account '#],0),7)/12)*AI34*(INDEX(CurWIPHelper[],1,MATCH(AV$4,CurWIPHelper[#Headers],0))),
         AI34-(INDEX(PlantAccounts[],MATCH($C34,PlantAccounts[Power Plan Plant Account '#],0),9))-(SUM($AO34:AU34))
    ))
)
)</f>
        <v>-2.3775897113651707</v>
      </c>
      <c r="AW34" s="35">
        <f>IF(INDEX(CurWIPHelper[],1,MATCH(AW$4,CurWIPHelper[#Headers],0))=0,0,
     IF(AJ34&gt;0,
        (IF(
             ((INDEX(PlantAccounts[],MATCH($C34,PlantAccounts[Power Plan Plant Account '#],0),7)/12)
                   *(AJ34)
                   *(INDEX(CurWIPHelper[],1,MATCH(AW$4,CurWIPHelper[#Headers],0)))
                   +(INDEX(PlantAccounts[],MATCH($C34,PlantAccounts[Power Plan Plant Account '#],0),9))
                   +(SUM($AO34:AV34))
                    )&gt;AJ34,
              IF((INDEX(PlantAccounts[],MATCH($C34,PlantAccounts[Power Plan Plant Account '#],0),7))=0,0,AJ34-(INDEX(PlantAccounts[],MATCH($C34,PlantAccounts[Power Plan Plant Account '#],0),9))-SUM($AO34:AV34)),
             (INDEX(PlantAccounts[],MATCH($C34,PlantAccounts[Power Plan Plant Account '#],0),7)/12)*AJ34*(INDEX(CurWIPHelper[],1,MATCH(AW$4,CurWIPHelper[#Headers],0))))
        ),
        IF(AJ34=0,0,IF(
              ((INDEX(PlantAccounts[],MATCH($C34,PlantAccounts[Power Plan Plant Account '#],0),7)/12)
              *(AJ34)
              *(INDEX(CurWIPHelper[],1,MATCH(AW$4,CurWIPHelper[#Headers],0)))
              +(INDEX(PlantAccounts[],MATCH($C34,PlantAccounts[Power Plan Plant Account '#],0),9))
              +(SUM($AO34:AV34))
              )&gt;AJ34,
         (INDEX(PlantAccounts[],MATCH($C34,PlantAccounts[Power Plan Plant Account '#],0),7)/12)*AJ34*(INDEX(CurWIPHelper[],1,MATCH(AW$4,CurWIPHelper[#Headers],0))),
         AJ34-(INDEX(PlantAccounts[],MATCH($C34,PlantAccounts[Power Plan Plant Account '#],0),9))-(SUM($AO34:AV34))
    ))
)
)</f>
        <v>-2.3775897113651707</v>
      </c>
      <c r="AX34" s="35">
        <f>IF(INDEX(CurWIPHelper[],1,MATCH(AX$4,CurWIPHelper[#Headers],0))=0,0,
     IF(AK34&gt;0,
        (IF(
             ((INDEX(PlantAccounts[],MATCH($C34,PlantAccounts[Power Plan Plant Account '#],0),7)/12)
                   *(AK34)
                   *(INDEX(CurWIPHelper[],1,MATCH(AX$4,CurWIPHelper[#Headers],0)))
                   +(INDEX(PlantAccounts[],MATCH($C34,PlantAccounts[Power Plan Plant Account '#],0),9))
                   +(SUM($AO34:AW34))
                    )&gt;AK34,
              IF((INDEX(PlantAccounts[],MATCH($C34,PlantAccounts[Power Plan Plant Account '#],0),7))=0,0,AK34-(INDEX(PlantAccounts[],MATCH($C34,PlantAccounts[Power Plan Plant Account '#],0),9))-SUM($AO34:AW34)),
             (INDEX(PlantAccounts[],MATCH($C34,PlantAccounts[Power Plan Plant Account '#],0),7)/12)*AK34*(INDEX(CurWIPHelper[],1,MATCH(AX$4,CurWIPHelper[#Headers],0))))
        ),
        IF(AK34=0,0,IF(
              ((INDEX(PlantAccounts[],MATCH($C34,PlantAccounts[Power Plan Plant Account '#],0),7)/12)
              *(AK34)
              *(INDEX(CurWIPHelper[],1,MATCH(AX$4,CurWIPHelper[#Headers],0)))
              +(INDEX(PlantAccounts[],MATCH($C34,PlantAccounts[Power Plan Plant Account '#],0),9))
              +(SUM($AO34:AW34))
              )&gt;AK34,
         (INDEX(PlantAccounts[],MATCH($C34,PlantAccounts[Power Plan Plant Account '#],0),7)/12)*AK34*(INDEX(CurWIPHelper[],1,MATCH(AX$4,CurWIPHelper[#Headers],0))),
         AK34-(INDEX(PlantAccounts[],MATCH($C34,PlantAccounts[Power Plan Plant Account '#],0),9))-(SUM($AO34:AW34))
    ))
)
)</f>
        <v>-2.3775897113651707</v>
      </c>
      <c r="AY34" s="35">
        <f>IF(INDEX(CurWIPHelper[],1,MATCH(AY$4,CurWIPHelper[#Headers],0))=0,0,
     IF(AL34&gt;0,
        (IF(
             ((INDEX(PlantAccounts[],MATCH($C34,PlantAccounts[Power Plan Plant Account '#],0),7)/12)
                   *(AL34)
                   *(INDEX(CurWIPHelper[],1,MATCH(AY$4,CurWIPHelper[#Headers],0)))
                   +(INDEX(PlantAccounts[],MATCH($C34,PlantAccounts[Power Plan Plant Account '#],0),9))
                   +(SUM($AO34:AX34))
                    )&gt;AL34,
              IF((INDEX(PlantAccounts[],MATCH($C34,PlantAccounts[Power Plan Plant Account '#],0),7))=0,0,AL34-(INDEX(PlantAccounts[],MATCH($C34,PlantAccounts[Power Plan Plant Account '#],0),9))-SUM($AO34:AX34)),
             (INDEX(PlantAccounts[],MATCH($C34,PlantAccounts[Power Plan Plant Account '#],0),7)/12)*AL34*(INDEX(CurWIPHelper[],1,MATCH(AY$4,CurWIPHelper[#Headers],0))))
        ),
        IF(AL34=0,0,IF(
              ((INDEX(PlantAccounts[],MATCH($C34,PlantAccounts[Power Plan Plant Account '#],0),7)/12)
              *(AL34)
              *(INDEX(CurWIPHelper[],1,MATCH(AY$4,CurWIPHelper[#Headers],0)))
              +(INDEX(PlantAccounts[],MATCH($C34,PlantAccounts[Power Plan Plant Account '#],0),9))
              +(SUM($AO34:AX34))
              )&gt;AL34,
         (INDEX(PlantAccounts[],MATCH($C34,PlantAccounts[Power Plan Plant Account '#],0),7)/12)*AL34*(INDEX(CurWIPHelper[],1,MATCH(AY$4,CurWIPHelper[#Headers],0))),
         AL34-(INDEX(PlantAccounts[],MATCH($C34,PlantAccounts[Power Plan Plant Account '#],0),9))-(SUM($AO34:AX34))
    ))
)
)</f>
        <v>-2.3775897113651707</v>
      </c>
      <c r="AZ34" s="35">
        <f>IF(INDEX(CurWIPHelper[],1,MATCH(AZ$4,CurWIPHelper[#Headers],0))=0,0,
     IF(AM34&gt;0,
        (IF(
             ((INDEX(PlantAccounts[],MATCH($C34,PlantAccounts[Power Plan Plant Account '#],0),7)/12)
                   *(AM34)
                   *(INDEX(CurWIPHelper[],1,MATCH(AZ$4,CurWIPHelper[#Headers],0)))
                   +(INDEX(PlantAccounts[],MATCH($C34,PlantAccounts[Power Plan Plant Account '#],0),9))
                   +(SUM($AO34:AY34))
                    )&gt;AM34,
              IF((INDEX(PlantAccounts[],MATCH($C34,PlantAccounts[Power Plan Plant Account '#],0),7))=0,0,AM34-(INDEX(PlantAccounts[],MATCH($C34,PlantAccounts[Power Plan Plant Account '#],0),9))-SUM($AO34:AY34)),
             (INDEX(PlantAccounts[],MATCH($C34,PlantAccounts[Power Plan Plant Account '#],0),7)/12)*AM34*(INDEX(CurWIPHelper[],1,MATCH(AZ$4,CurWIPHelper[#Headers],0))))
        ),
        IF(AM34=0,0,IF(
              ((INDEX(PlantAccounts[],MATCH($C34,PlantAccounts[Power Plan Plant Account '#],0),7)/12)
              *(AM34)
              *(INDEX(CurWIPHelper[],1,MATCH(AZ$4,CurWIPHelper[#Headers],0)))
              +(INDEX(PlantAccounts[],MATCH($C34,PlantAccounts[Power Plan Plant Account '#],0),9))
              +(SUM($AO34:AY34))
              )&gt;AM34,
         (INDEX(PlantAccounts[],MATCH($C34,PlantAccounts[Power Plan Plant Account '#],0),7)/12)*AM34*(INDEX(CurWIPHelper[],1,MATCH(AZ$4,CurWIPHelper[#Headers],0))),
         AM34-(INDEX(PlantAccounts[],MATCH($C34,PlantAccounts[Power Plan Plant Account '#],0),9))-(SUM($AO34:AY34))
    ))
)
)</f>
        <v>-2.3775897113651707</v>
      </c>
      <c r="BA34" s="59">
        <f t="shared" si="2"/>
        <v>-28.531076536382056</v>
      </c>
      <c r="BC34" s="59">
        <f>INDEX(CurCloseProf[],MATCH(PlantAccountsQuery[[#This Row],[Reg/Unreg]],CurCloseProf[R/NR],0),MATCH(BC$9,CurCloseProf[#Headers],0))*($J34)</f>
        <v>0</v>
      </c>
      <c r="BD34" s="59">
        <f>INDEX(CurCloseProf[],MATCH(PlantAccountsQuery[[#This Row],[Reg/Unreg]],CurCloseProf[R/NR],0),MATCH(BD$9,CurCloseProf[#Headers],0))*($J34)</f>
        <v>0</v>
      </c>
      <c r="BE34" s="59">
        <f>INDEX(CurCloseProf[],MATCH(PlantAccountsQuery[[#This Row],[Reg/Unreg]],CurCloseProf[R/NR],0),MATCH(BE$9,CurCloseProf[#Headers],0))*($J34)</f>
        <v>0</v>
      </c>
      <c r="BF34" s="59">
        <f>INDEX(CurCloseProf[],MATCH(PlantAccountsQuery[[#This Row],[Reg/Unreg]],CurCloseProf[R/NR],0),MATCH(BF$9,CurCloseProf[#Headers],0))*($J34)</f>
        <v>0</v>
      </c>
      <c r="BG34" s="59">
        <f>INDEX(CurCloseProf[],MATCH(PlantAccountsQuery[[#This Row],[Reg/Unreg]],CurCloseProf[R/NR],0),MATCH(BG$9,CurCloseProf[#Headers],0))*($J34)</f>
        <v>0</v>
      </c>
      <c r="BH34" s="59">
        <f>INDEX(CurCloseProf[],MATCH(PlantAccountsQuery[[#This Row],[Reg/Unreg]],CurCloseProf[R/NR],0),MATCH(BH$9,CurCloseProf[#Headers],0))*($J34)</f>
        <v>0</v>
      </c>
      <c r="BI34" s="59">
        <f>INDEX(CurCloseProf[],MATCH(PlantAccountsQuery[[#This Row],[Reg/Unreg]],CurCloseProf[R/NR],0),MATCH(BI$9,CurCloseProf[#Headers],0))*($J34)</f>
        <v>0</v>
      </c>
      <c r="BJ34" s="59">
        <f>INDEX(CurCloseProf[],MATCH(PlantAccountsQuery[[#This Row],[Reg/Unreg]],CurCloseProf[R/NR],0),MATCH(BJ$9,CurCloseProf[#Headers],0))*($J34)</f>
        <v>0</v>
      </c>
      <c r="BK34" s="59">
        <f>INDEX(CurCloseProf[],MATCH(PlantAccountsQuery[[#This Row],[Reg/Unreg]],CurCloseProf[R/NR],0),MATCH(BK$9,CurCloseProf[#Headers],0))*($J34)</f>
        <v>0</v>
      </c>
      <c r="BL34" s="59">
        <f>INDEX(CurCloseProf[],MATCH(PlantAccountsQuery[[#This Row],[Reg/Unreg]],CurCloseProf[R/NR],0),MATCH(BL$9,CurCloseProf[#Headers],0))*($J34)</f>
        <v>0</v>
      </c>
      <c r="BM34" s="59">
        <f>INDEX(CurCloseProf[],MATCH(PlantAccountsQuery[[#This Row],[Reg/Unreg]],CurCloseProf[R/NR],0),MATCH(BM$9,CurCloseProf[#Headers],0))*($J34)</f>
        <v>0</v>
      </c>
      <c r="BN34" s="59">
        <f>INDEX(CurCloseProf[],MATCH(PlantAccountsQuery[[#This Row],[Reg/Unreg]],CurCloseProf[R/NR],0),MATCH(BN$9,CurCloseProf[#Headers],0))*($J34)</f>
        <v>0</v>
      </c>
      <c r="BP34" s="59">
        <f>IF(INDEX(CurWIPHelper[],1,MATCH(AO$4,$BP$9:$CA$9,0))=0,0,$BC34)</f>
        <v>0</v>
      </c>
      <c r="BQ34" s="59">
        <f>IF(INDEX(CurWIPHelper[],1,MATCH(AP$4,$BP$9:$CA$9,0))=0,0,(SUM($BC34:BD34)))</f>
        <v>0</v>
      </c>
      <c r="BR34" s="59">
        <f>IF(INDEX(CurWIPHelper[],1,MATCH(AQ$4,$BP$9:$CA$9,0))=0,0,(SUM($BC34:BE34)))</f>
        <v>0</v>
      </c>
      <c r="BS34" s="59">
        <f>IF(INDEX(CurWIPHelper[],1,MATCH(AR$4,$BP$9:$CA$9,0))=0,0,(SUM($BC34:BF34)))</f>
        <v>0</v>
      </c>
      <c r="BT34" s="59">
        <f>IF(INDEX(CurWIPHelper[],1,MATCH(AS$4,$BP$9:$CA$9,0))=0,0,(SUM($BC34:BG34)))</f>
        <v>0</v>
      </c>
      <c r="BU34" s="59">
        <f>IF(INDEX(CurWIPHelper[],1,MATCH(AT$4,$BP$9:$CA$9,0))=0,0,(SUM($BC34:BH34)))</f>
        <v>0</v>
      </c>
      <c r="BV34" s="59">
        <f>IF(INDEX(CurWIPHelper[],1,MATCH(AU$4,$BP$9:$CA$9,0))=0,0,(SUM($BC34:BI34)))</f>
        <v>0</v>
      </c>
      <c r="BW34" s="59">
        <f>IF(INDEX(CurWIPHelper[],1,MATCH(AV$4,$BP$9:$CA$9,0))=0,0,(SUM($BC34:BJ34)))</f>
        <v>0</v>
      </c>
      <c r="BX34" s="59">
        <f>IF(INDEX(CurWIPHelper[],1,MATCH(AW$4,$BP$9:$CA$9,0))=0,0,(SUM($BC34:BK34)))</f>
        <v>0</v>
      </c>
      <c r="BY34" s="59">
        <f>IF(INDEX(CurWIPHelper[],1,MATCH(AX$4,$BP$9:$CA$9,0))=0,0,(SUM($BC34:BL34)))</f>
        <v>0</v>
      </c>
      <c r="BZ34" s="59">
        <f>IF(INDEX(CurWIPHelper[],1,MATCH(AY$4,$BP$9:$CA$9,0))=0,0,(SUM($BC34:BM34)))</f>
        <v>0</v>
      </c>
      <c r="CA34" s="59">
        <f>IF(INDEX(CurWIPHelper[],1,MATCH(AZ$4,$BP$9:$CA$9,0))=0,0,(SUM($BC34:BN34)))</f>
        <v>0</v>
      </c>
      <c r="CC34" s="59">
        <f>((((INDEX(PlantAccounts[],MATCH($C34,PlantAccounts[Power Plan Plant Account '#],0),8)+(INDEX(PlantAccounts[],MATCH($C34,PlantAccounts[Power Plan Plant Account '#],0),8)+INDEX(PlantAccounts[],MATCH($C34,PlantAccounts[Power Plan Plant Account '#],0),16)+INDEX(PlantAccounts[],MATCH($C34,PlantAccounts[Power Plan Plant Account '#],0),17)))/2))/12)*(INDEX(CurWIPHelper[],1,MATCH(AO$4,CurWIPHelper[#Headers],0)))*(INDEX(PlantAccounts[],MATCH($C34,PlantAccounts[Power Plan Plant Account '#],0),7))</f>
        <v>-2.3775897113651707</v>
      </c>
      <c r="CD34" s="59">
        <f>((((INDEX(PlantAccounts[],MATCH($C34,PlantAccounts[Power Plan Plant Account '#],0),8)+(INDEX(PlantAccounts[],MATCH($C34,PlantAccounts[Power Plan Plant Account '#],0),8)+INDEX(PlantAccounts[],MATCH($C34,PlantAccounts[Power Plan Plant Account '#],0),16)+INDEX(PlantAccounts[],MATCH($C34,PlantAccounts[Power Plan Plant Account '#],0),17)))/2))/12)*(INDEX(CurWIPHelper[],1,MATCH(AP$4,CurWIPHelper[#Headers],0)))*(INDEX(PlantAccounts[],MATCH($C34,PlantAccounts[Power Plan Plant Account '#],0),7))</f>
        <v>-2.3775897113651707</v>
      </c>
      <c r="CE34" s="59">
        <f>((((INDEX(PlantAccounts[],MATCH($C34,PlantAccounts[Power Plan Plant Account '#],0),8)+(INDEX(PlantAccounts[],MATCH($C34,PlantAccounts[Power Plan Plant Account '#],0),8)+INDEX(PlantAccounts[],MATCH($C34,PlantAccounts[Power Plan Plant Account '#],0),16)+INDEX(PlantAccounts[],MATCH($C34,PlantAccounts[Power Plan Plant Account '#],0),17)))/2))/12)*(INDEX(CurWIPHelper[],1,MATCH(AQ$4,CurWIPHelper[#Headers],0)))*(INDEX(PlantAccounts[],MATCH($C34,PlantAccounts[Power Plan Plant Account '#],0),7))</f>
        <v>-2.3775897113651707</v>
      </c>
      <c r="CF34" s="59">
        <f>((((INDEX(PlantAccounts[],MATCH($C34,PlantAccounts[Power Plan Plant Account '#],0),8)+(INDEX(PlantAccounts[],MATCH($C34,PlantAccounts[Power Plan Plant Account '#],0),8)+INDEX(PlantAccounts[],MATCH($C34,PlantAccounts[Power Plan Plant Account '#],0),16)+INDEX(PlantAccounts[],MATCH($C34,PlantAccounts[Power Plan Plant Account '#],0),17)))/2))/12)*(INDEX(CurWIPHelper[],1,MATCH(AR$4,CurWIPHelper[#Headers],0)))*(INDEX(PlantAccounts[],MATCH($C34,PlantAccounts[Power Plan Plant Account '#],0),7))</f>
        <v>-2.3775897113651707</v>
      </c>
      <c r="CG34" s="59">
        <f>((((INDEX(PlantAccounts[],MATCH($C34,PlantAccounts[Power Plan Plant Account '#],0),8)+(INDEX(PlantAccounts[],MATCH($C34,PlantAccounts[Power Plan Plant Account '#],0),8)+INDEX(PlantAccounts[],MATCH($C34,PlantAccounts[Power Plan Plant Account '#],0),16)+INDEX(PlantAccounts[],MATCH($C34,PlantAccounts[Power Plan Plant Account '#],0),17)))/2))/12)*(INDEX(CurWIPHelper[],1,MATCH(AS$4,CurWIPHelper[#Headers],0)))*(INDEX(PlantAccounts[],MATCH($C34,PlantAccounts[Power Plan Plant Account '#],0),7))</f>
        <v>-2.3775897113651707</v>
      </c>
      <c r="CH34" s="59">
        <f>((((INDEX(PlantAccounts[],MATCH($C34,PlantAccounts[Power Plan Plant Account '#],0),8)+(INDEX(PlantAccounts[],MATCH($C34,PlantAccounts[Power Plan Plant Account '#],0),8)+INDEX(PlantAccounts[],MATCH($C34,PlantAccounts[Power Plan Plant Account '#],0),16)+INDEX(PlantAccounts[],MATCH($C34,PlantAccounts[Power Plan Plant Account '#],0),17)))/2))/12)*(INDEX(CurWIPHelper[],1,MATCH(AT$4,CurWIPHelper[#Headers],0)))*(INDEX(PlantAccounts[],MATCH($C34,PlantAccounts[Power Plan Plant Account '#],0),7))</f>
        <v>-2.3775897113651707</v>
      </c>
      <c r="CI34" s="59">
        <f>((((INDEX(PlantAccounts[],MATCH($C34,PlantAccounts[Power Plan Plant Account '#],0),8)+(INDEX(PlantAccounts[],MATCH($C34,PlantAccounts[Power Plan Plant Account '#],0),8)+INDEX(PlantAccounts[],MATCH($C34,PlantAccounts[Power Plan Plant Account '#],0),16)+INDEX(PlantAccounts[],MATCH($C34,PlantAccounts[Power Plan Plant Account '#],0),17)))/2))/12)*(INDEX(CurWIPHelper[],1,MATCH(AU$4,CurWIPHelper[#Headers],0)))*(INDEX(PlantAccounts[],MATCH($C34,PlantAccounts[Power Plan Plant Account '#],0),7))</f>
        <v>-2.3775897113651707</v>
      </c>
      <c r="CJ34" s="59">
        <f>((((INDEX(PlantAccounts[],MATCH($C34,PlantAccounts[Power Plan Plant Account '#],0),8)+(INDEX(PlantAccounts[],MATCH($C34,PlantAccounts[Power Plan Plant Account '#],0),8)+INDEX(PlantAccounts[],MATCH($C34,PlantAccounts[Power Plan Plant Account '#],0),16)+INDEX(PlantAccounts[],MATCH($C34,PlantAccounts[Power Plan Plant Account '#],0),17)))/2))/12)*(INDEX(CurWIPHelper[],1,MATCH(AV$4,CurWIPHelper[#Headers],0)))*(INDEX(PlantAccounts[],MATCH($C34,PlantAccounts[Power Plan Plant Account '#],0),7))</f>
        <v>-2.3775897113651707</v>
      </c>
      <c r="CK34" s="59">
        <f>((((INDEX(PlantAccounts[],MATCH($C34,PlantAccounts[Power Plan Plant Account '#],0),8)+(INDEX(PlantAccounts[],MATCH($C34,PlantAccounts[Power Plan Plant Account '#],0),8)+INDEX(PlantAccounts[],MATCH($C34,PlantAccounts[Power Plan Plant Account '#],0),16)+INDEX(PlantAccounts[],MATCH($C34,PlantAccounts[Power Plan Plant Account '#],0),17)))/2))/12)*(INDEX(CurWIPHelper[],1,MATCH(AW$4,CurWIPHelper[#Headers],0)))*(INDEX(PlantAccounts[],MATCH($C34,PlantAccounts[Power Plan Plant Account '#],0),7))</f>
        <v>-2.3775897113651707</v>
      </c>
      <c r="CL34" s="59">
        <f>((((INDEX(PlantAccounts[],MATCH($C34,PlantAccounts[Power Plan Plant Account '#],0),8)+(INDEX(PlantAccounts[],MATCH($C34,PlantAccounts[Power Plan Plant Account '#],0),8)+INDEX(PlantAccounts[],MATCH($C34,PlantAccounts[Power Plan Plant Account '#],0),16)+INDEX(PlantAccounts[],MATCH($C34,PlantAccounts[Power Plan Plant Account '#],0),17)))/2))/12)*(INDEX(CurWIPHelper[],1,MATCH(AX$4,CurWIPHelper[#Headers],0)))*(INDEX(PlantAccounts[],MATCH($C34,PlantAccounts[Power Plan Plant Account '#],0),7))</f>
        <v>-2.3775897113651707</v>
      </c>
      <c r="CM34" s="59">
        <f>((((INDEX(PlantAccounts[],MATCH($C34,PlantAccounts[Power Plan Plant Account '#],0),8)+(INDEX(PlantAccounts[],MATCH($C34,PlantAccounts[Power Plan Plant Account '#],0),8)+INDEX(PlantAccounts[],MATCH($C34,PlantAccounts[Power Plan Plant Account '#],0),16)+INDEX(PlantAccounts[],MATCH($C34,PlantAccounts[Power Plan Plant Account '#],0),17)))/2))/12)*(INDEX(CurWIPHelper[],1,MATCH(AY$4,CurWIPHelper[#Headers],0)))*(INDEX(PlantAccounts[],MATCH($C34,PlantAccounts[Power Plan Plant Account '#],0),7))</f>
        <v>-2.3775897113651707</v>
      </c>
      <c r="CN34" s="59">
        <f>((((INDEX(PlantAccounts[],MATCH($C34,PlantAccounts[Power Plan Plant Account '#],0),8)+(INDEX(PlantAccounts[],MATCH($C34,PlantAccounts[Power Plan Plant Account '#],0),8)+INDEX(PlantAccounts[],MATCH($C34,PlantAccounts[Power Plan Plant Account '#],0),16)+INDEX(PlantAccounts[],MATCH($C34,PlantAccounts[Power Plan Plant Account '#],0),17)))/2))/12)*(INDEX(CurWIPHelper[],1,MATCH(AZ$4,CurWIPHelper[#Headers],0)))*(INDEX(PlantAccounts[],MATCH($C34,PlantAccounts[Power Plan Plant Account '#],0),7))</f>
        <v>-2.3775897113651707</v>
      </c>
      <c r="CO34" s="59">
        <f t="shared" si="3"/>
        <v>-28.531076536382056</v>
      </c>
      <c r="CQ34" s="59">
        <f>INDEX(PlantAccounts[],MATCH($C34,PlantAccounts[Power Plan Plant Account '#],0),12)*(INDEX(CurWIPHelper[],1,MATCH(AO$4,CurWIPHelper[#Headers],0)))*(INDEX(PlantAccounts[],MATCH($C34,PlantAccounts[Power Plan Plant Account '#],0),7)/12)*0.5</f>
        <v>0</v>
      </c>
      <c r="CR34" s="59">
        <f>INDEX(PlantAccounts[],MATCH($C34,PlantAccounts[Power Plan Plant Account '#],0),12)*(INDEX(CurWIPHelper[],1,MATCH(AP$4,CurWIPHelper[#Headers],0)))*(INDEX(PlantAccounts[],MATCH($C34,PlantAccounts[Power Plan Plant Account '#],0),7)/12)*0.5</f>
        <v>0</v>
      </c>
      <c r="CS34" s="59">
        <f>INDEX(PlantAccounts[],MATCH($C34,PlantAccounts[Power Plan Plant Account '#],0),12)*(INDEX(CurWIPHelper[],1,MATCH(AQ$4,CurWIPHelper[#Headers],0)))*(INDEX(PlantAccounts[],MATCH($C34,PlantAccounts[Power Plan Plant Account '#],0),7)/12)*0.5</f>
        <v>0</v>
      </c>
      <c r="CT34" s="59">
        <f>INDEX(PlantAccounts[],MATCH($C34,PlantAccounts[Power Plan Plant Account '#],0),12)*(INDEX(CurWIPHelper[],1,MATCH(AR$4,CurWIPHelper[#Headers],0)))*(INDEX(PlantAccounts[],MATCH($C34,PlantAccounts[Power Plan Plant Account '#],0),7)/12)*0.5</f>
        <v>0</v>
      </c>
      <c r="CU34" s="59">
        <f>INDEX(PlantAccounts[],MATCH($C34,PlantAccounts[Power Plan Plant Account '#],0),12)*(INDEX(CurWIPHelper[],1,MATCH(AS$4,CurWIPHelper[#Headers],0)))*(INDEX(PlantAccounts[],MATCH($C34,PlantAccounts[Power Plan Plant Account '#],0),7)/12)*0.5</f>
        <v>0</v>
      </c>
      <c r="CV34" s="59">
        <f>INDEX(PlantAccounts[],MATCH($C34,PlantAccounts[Power Plan Plant Account '#],0),12)*(INDEX(CurWIPHelper[],1,MATCH(AT$4,CurWIPHelper[#Headers],0)))*(INDEX(PlantAccounts[],MATCH($C34,PlantAccounts[Power Plan Plant Account '#],0),7)/12)*0.5</f>
        <v>0</v>
      </c>
      <c r="CW34" s="59">
        <f>INDEX(PlantAccounts[],MATCH($C34,PlantAccounts[Power Plan Plant Account '#],0),12)*(INDEX(CurWIPHelper[],1,MATCH(AU$4,CurWIPHelper[#Headers],0)))*(INDEX(PlantAccounts[],MATCH($C34,PlantAccounts[Power Plan Plant Account '#],0),7)/12)*0.5</f>
        <v>0</v>
      </c>
      <c r="CX34" s="59">
        <f>INDEX(PlantAccounts[],MATCH($C34,PlantAccounts[Power Plan Plant Account '#],0),12)*(INDEX(CurWIPHelper[],1,MATCH(AV$4,CurWIPHelper[#Headers],0)))*(INDEX(PlantAccounts[],MATCH($C34,PlantAccounts[Power Plan Plant Account '#],0),7)/12)*0.5</f>
        <v>0</v>
      </c>
      <c r="CY34" s="59">
        <f>INDEX(PlantAccounts[],MATCH($C34,PlantAccounts[Power Plan Plant Account '#],0),12)*(INDEX(CurWIPHelper[],1,MATCH(AW$4,CurWIPHelper[#Headers],0)))*(INDEX(PlantAccounts[],MATCH($C34,PlantAccounts[Power Plan Plant Account '#],0),7)/12)*0.5</f>
        <v>0</v>
      </c>
      <c r="CZ34" s="59">
        <f>INDEX(PlantAccounts[],MATCH($C34,PlantAccounts[Power Plan Plant Account '#],0),12)*(INDEX(CurWIPHelper[],1,MATCH(AX$4,CurWIPHelper[#Headers],0)))*(INDEX(PlantAccounts[],MATCH($C34,PlantAccounts[Power Plan Plant Account '#],0),7)/12)*0.5</f>
        <v>0</v>
      </c>
      <c r="DA34" s="59">
        <f>INDEX(PlantAccounts[],MATCH($C34,PlantAccounts[Power Plan Plant Account '#],0),12)*(INDEX(CurWIPHelper[],1,MATCH(AY$4,CurWIPHelper[#Headers],0)))*(INDEX(PlantAccounts[],MATCH($C34,PlantAccounts[Power Plan Plant Account '#],0),7)/12)*0.5</f>
        <v>0</v>
      </c>
      <c r="DB34" s="59">
        <f>INDEX(PlantAccounts[],MATCH($C34,PlantAccounts[Power Plan Plant Account '#],0),12)*(INDEX(CurWIPHelper[],1,MATCH(AZ$4,CurWIPHelper[#Headers],0)))*(INDEX(PlantAccounts[],MATCH($C34,PlantAccounts[Power Plan Plant Account '#],0),7)/12)*0.5</f>
        <v>0</v>
      </c>
      <c r="DC34" s="59">
        <f t="shared" si="4"/>
        <v>0</v>
      </c>
      <c r="DE34" s="59">
        <f t="shared" si="5"/>
        <v>-28.531076536382056</v>
      </c>
    </row>
    <row r="35" spans="1:109">
      <c r="A35" t="s">
        <v>58</v>
      </c>
      <c r="B35" t="s">
        <v>84</v>
      </c>
      <c r="C35">
        <v>46400</v>
      </c>
      <c r="D35">
        <v>46400</v>
      </c>
      <c r="E35" s="130"/>
      <c r="F35" s="113">
        <f>INDEX(PlantAccounts[],MATCH($C35,PlantAccounts[Power Plan Plant Account '#],0),8)</f>
        <v>2971774.7257279763</v>
      </c>
      <c r="G35" s="7">
        <f>INDEX(PlantAccounts[],MATCH($C35,PlantAccounts[Power Plan Plant Account '#],0),14)</f>
        <v>0</v>
      </c>
      <c r="H35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35" s="7"/>
      <c r="J35" s="7">
        <f t="shared" si="0"/>
        <v>0</v>
      </c>
      <c r="K35" s="7">
        <v>0</v>
      </c>
      <c r="L35" s="7">
        <f>INDEX(PlantAccounts[],MATCH($C35,PlantAccounts[Power Plan Plant Account '#],0),11)</f>
        <v>0</v>
      </c>
      <c r="M35" s="7">
        <f t="shared" si="1"/>
        <v>0</v>
      </c>
      <c r="O35" s="35">
        <f>INDEX(CurCloseProf[],MATCH(PlantAccountsQuery[[#This Row],[Reg/Unreg]],CurCloseProf[R/NR],0),MATCH(O$9,CurCloseProf[#Headers],0))*($J35+$M35)</f>
        <v>0</v>
      </c>
      <c r="P35" s="35">
        <f>INDEX(CurCloseProf[],MATCH(PlantAccountsQuery[[#This Row],[Reg/Unreg]],CurCloseProf[R/NR],0),MATCH(P$9,CurCloseProf[#Headers],0))*($J35+$M35)</f>
        <v>0</v>
      </c>
      <c r="Q35" s="35">
        <f>INDEX(CurCloseProf[],MATCH(PlantAccountsQuery[[#This Row],[Reg/Unreg]],CurCloseProf[R/NR],0),MATCH(Q$9,CurCloseProf[#Headers],0))*($J35+$M35)</f>
        <v>0</v>
      </c>
      <c r="R35" s="35">
        <f>INDEX(CurCloseProf[],MATCH(PlantAccountsQuery[[#This Row],[Reg/Unreg]],CurCloseProf[R/NR],0),MATCH(R$9,CurCloseProf[#Headers],0))*($J35+$M35)</f>
        <v>0</v>
      </c>
      <c r="S35" s="35">
        <f>INDEX(CurCloseProf[],MATCH(PlantAccountsQuery[[#This Row],[Reg/Unreg]],CurCloseProf[R/NR],0),MATCH(S$9,CurCloseProf[#Headers],0))*($J35+$M35)</f>
        <v>0</v>
      </c>
      <c r="T35" s="35">
        <f>INDEX(CurCloseProf[],MATCH(PlantAccountsQuery[[#This Row],[Reg/Unreg]],CurCloseProf[R/NR],0),MATCH(T$9,CurCloseProf[#Headers],0))*($J35+$M35)</f>
        <v>0</v>
      </c>
      <c r="U35" s="35">
        <f>INDEX(CurCloseProf[],MATCH(PlantAccountsQuery[[#This Row],[Reg/Unreg]],CurCloseProf[R/NR],0),MATCH(U$9,CurCloseProf[#Headers],0))*($J35+$M35)</f>
        <v>0</v>
      </c>
      <c r="V35" s="35">
        <f>INDEX(CurCloseProf[],MATCH(PlantAccountsQuery[[#This Row],[Reg/Unreg]],CurCloseProf[R/NR],0),MATCH(V$9,CurCloseProf[#Headers],0))*($J35+$M35)</f>
        <v>0</v>
      </c>
      <c r="W35" s="35">
        <f>INDEX(CurCloseProf[],MATCH(PlantAccountsQuery[[#This Row],[Reg/Unreg]],CurCloseProf[R/NR],0),MATCH(W$9,CurCloseProf[#Headers],0))*($J35+$M35)</f>
        <v>0</v>
      </c>
      <c r="X35" s="35">
        <f>INDEX(CurCloseProf[],MATCH(PlantAccountsQuery[[#This Row],[Reg/Unreg]],CurCloseProf[R/NR],0),MATCH(X$9,CurCloseProf[#Headers],0))*($J35+$M35)</f>
        <v>0</v>
      </c>
      <c r="Y35" s="35">
        <f>INDEX(CurCloseProf[],MATCH(PlantAccountsQuery[[#This Row],[Reg/Unreg]],CurCloseProf[R/NR],0),MATCH(Y$9,CurCloseProf[#Headers],0))*($J35+$M35)</f>
        <v>0</v>
      </c>
      <c r="Z35" s="35">
        <f>INDEX(CurCloseProf[],MATCH(PlantAccountsQuery[[#This Row],[Reg/Unreg]],CurCloseProf[R/NR],0),MATCH(Z$9,CurCloseProf[#Headers],0))*($J35+$M35)</f>
        <v>0</v>
      </c>
      <c r="AB35" s="59">
        <f>IF(INDEX(CurWIPHelper[],1,MATCH(AO$4,$AB$9:$AM$9,0))=0,0,($F35+$O35))</f>
        <v>2971774.7257279763</v>
      </c>
      <c r="AC35" s="59">
        <f>IF(INDEX(CurWIPHelper[],1,MATCH(AP$4,$AB$9:$AM$9,0))=0,0,($F35+SUM($O35:P35)))</f>
        <v>2971774.7257279763</v>
      </c>
      <c r="AD35" s="59">
        <f>IF(INDEX(CurWIPHelper[],1,MATCH(AQ$4,$AB$9:$AM$9,0))=0,0,($F35+SUM($O35:Q35)))</f>
        <v>2971774.7257279763</v>
      </c>
      <c r="AE35" s="59">
        <f>IF(INDEX(CurWIPHelper[],1,MATCH(AR$4,$AB$9:$AM$9,0))=0,0,($F35+SUM($O35:R35)))</f>
        <v>2971774.7257279763</v>
      </c>
      <c r="AF35" s="59">
        <f>IF(INDEX(CurWIPHelper[],1,MATCH(AS$4,$AB$9:$AM$9,0))=0,0,($F35+SUM($O35:S35)))</f>
        <v>2971774.7257279763</v>
      </c>
      <c r="AG35" s="59">
        <f>IF(INDEX(CurWIPHelper[],1,MATCH(AT$4,$AB$9:$AM$9,0))=0,0,($F35+SUM($O35:T35)))</f>
        <v>2971774.7257279763</v>
      </c>
      <c r="AH35" s="59">
        <f>IF(INDEX(CurWIPHelper[],1,MATCH(AU$4,$AB$9:$AM$9,0))=0,0,($F35+SUM($O35:U35)))</f>
        <v>2971774.7257279763</v>
      </c>
      <c r="AI35" s="59">
        <f>IF(INDEX(CurWIPHelper[],1,MATCH(AV$4,$AB$9:$AM$9,0))=0,0,($F35+SUM($O35:V35)))</f>
        <v>2971774.7257279763</v>
      </c>
      <c r="AJ35" s="59">
        <f>IF(INDEX(CurWIPHelper[],1,MATCH(AW$4,$AB$9:$AM$9,0))=0,0,($F35+SUM($O35:W35)))</f>
        <v>2971774.7257279763</v>
      </c>
      <c r="AK35" s="59">
        <f>IF(INDEX(CurWIPHelper[],1,MATCH(AX$4,$AB$9:$AM$9,0))=0,0,($F35+SUM($O35:X35)))</f>
        <v>2971774.7257279763</v>
      </c>
      <c r="AL35" s="59">
        <f>IF(INDEX(CurWIPHelper[],1,MATCH(AY$4,$AB$9:$AM$9,0))=0,0,($F35+SUM($O35:Y35)))</f>
        <v>2971774.7257279763</v>
      </c>
      <c r="AM35" s="59">
        <f>IF(INDEX(CurWIPHelper[],1,MATCH(AZ$4,$AB$9:$AM$9,0))=0,0,($F35+SUM($O35:Z35)))</f>
        <v>2971774.7257279763</v>
      </c>
      <c r="AO35" s="35">
        <f>IF(INDEX(CurWIPHelper[],1,MATCH(AO$4,CurWIPHelper[#Headers],0))=0,0,
     IF(AB35&gt;0,
        (IF(
             ((INDEX(PlantAccounts[],MATCH($C35,PlantAccounts[Power Plan Plant Account '#],0),7)/12)
                   *(AB35)
                   *(INDEX(CurWIPHelper[],1,MATCH(AO$4,CurWIPHelper[#Headers],0)))
                   +(INDEX(PlantAccounts[],MATCH($C35,PlantAccounts[Power Plan Plant Account '#],0),9))
                   )&gt;AB35,
              IF((INDEX(PlantAccounts[],MATCH($C35,PlantAccounts[Power Plan Plant Account '#],0),7))=0,0,AB35-(INDEX(PlantAccounts[],MATCH($C35,PlantAccounts[Power Plan Plant Account '#],0),9))),
             (INDEX(PlantAccounts[],MATCH($C35,PlantAccounts[Power Plan Plant Account '#],0),7)/12)*AB35*(INDEX(CurWIPHelper[],1,MATCH(AO$4,CurWIPHelper[#Headers],0))))
        ),
          IF(AB35=0,0,IF(
              ((INDEX(PlantAccounts[],MATCH($C35,PlantAccounts[Power Plan Plant Account '#],0),7)/12)
              *(AB35)
              *(INDEX(CurWIPHelper[],1,MATCH(AO$4,CurWIPHelper[#Headers],0)))
              +(INDEX(PlantAccounts[],MATCH($C35,PlantAccounts[Power Plan Plant Account '#],0),9))
              )&gt;AB35,
         (INDEX(PlantAccounts[],MATCH($C35,PlantAccounts[Power Plan Plant Account '#],0),7)/12)*AB35*(INDEX(CurWIPHelper[],1,MATCH(AO$4,CurWIPHelper[#Headers],0))),
         AB35-(INDEX(PlantAccounts[],MATCH($C35,PlantAccounts[Power Plan Plant Account '#],0),9))
    ))
)
)</f>
        <v>5527.9881126556129</v>
      </c>
      <c r="AP35" s="35">
        <f>IF(INDEX(CurWIPHelper[],1,MATCH(AP$4,CurWIPHelper[#Headers],0))=0,0,
     IF(AC35&gt;0,
        (IF(
             ((INDEX(PlantAccounts[],MATCH($C35,PlantAccounts[Power Plan Plant Account '#],0),7)/12)
                   *(AC35)
                   *(INDEX(CurWIPHelper[],1,MATCH(AP$4,CurWIPHelper[#Headers],0)))
                   +(INDEX(PlantAccounts[],MATCH($C35,PlantAccounts[Power Plan Plant Account '#],0),9))
                   +(SUM($AO35:AO35))
                    )&gt;AC35,
              IF((INDEX(PlantAccounts[],MATCH($C35,PlantAccounts[Power Plan Plant Account '#],0),7))=0,0,AC35-(INDEX(PlantAccounts[],MATCH($C35,PlantAccounts[Power Plan Plant Account '#],0),9))-SUM($AO35:AO35)),
             (INDEX(PlantAccounts[],MATCH($C35,PlantAccounts[Power Plan Plant Account '#],0),7)/12)*AC35*(INDEX(CurWIPHelper[],1,MATCH(AP$4,CurWIPHelper[#Headers],0))))
        ),
        IF(AC35=0,0,IF(
              ((INDEX(PlantAccounts[],MATCH($C35,PlantAccounts[Power Plan Plant Account '#],0),7)/12)
              *(AC35)
              *(INDEX(CurWIPHelper[],1,MATCH(AP$4,CurWIPHelper[#Headers],0)))
              +(INDEX(PlantAccounts[],MATCH($C35,PlantAccounts[Power Plan Plant Account '#],0),9))
              +(SUM($AO35:AO35))
              )&gt;AC35,
         (INDEX(PlantAccounts[],MATCH($C35,PlantAccounts[Power Plan Plant Account '#],0),7)/12)*AC35*(INDEX(CurWIPHelper[],1,MATCH(AP$4,CurWIPHelper[#Headers],0))),
         AC35-(INDEX(PlantAccounts[],MATCH($C35,PlantAccounts[Power Plan Plant Account '#],0),9))-(SUM($AO35:AO35))
    ))
)
)</f>
        <v>5527.9881126556129</v>
      </c>
      <c r="AQ35" s="35">
        <f>IF(INDEX(CurWIPHelper[],1,MATCH(AQ$4,CurWIPHelper[#Headers],0))=0,0,
     IF(AD35&gt;0,
        (IF(
             ((INDEX(PlantAccounts[],MATCH($C35,PlantAccounts[Power Plan Plant Account '#],0),7)/12)
                   *(AD35)
                   *(INDEX(CurWIPHelper[],1,MATCH(AQ$4,CurWIPHelper[#Headers],0)))
                   +(INDEX(PlantAccounts[],MATCH($C35,PlantAccounts[Power Plan Plant Account '#],0),9))
                   +(SUM($AO35:AP35))
                    )&gt;AD35,
              IF((INDEX(PlantAccounts[],MATCH($C35,PlantAccounts[Power Plan Plant Account '#],0),7))=0,0,AD35-(INDEX(PlantAccounts[],MATCH($C35,PlantAccounts[Power Plan Plant Account '#],0),9))-SUM($AO35:AP35)),
             (INDEX(PlantAccounts[],MATCH($C35,PlantAccounts[Power Plan Plant Account '#],0),7)/12)*AD35*(INDEX(CurWIPHelper[],1,MATCH(AQ$4,CurWIPHelper[#Headers],0))))
        ),
        IF(AD35=0,0,IF(
              ((INDEX(PlantAccounts[],MATCH($C35,PlantAccounts[Power Plan Plant Account '#],0),7)/12)
              *(AD35)
              *(INDEX(CurWIPHelper[],1,MATCH(AQ$4,CurWIPHelper[#Headers],0)))
              +(INDEX(PlantAccounts[],MATCH($C35,PlantAccounts[Power Plan Plant Account '#],0),9))
              +(SUM($AO35:AP35))
              )&gt;AD35,
         (INDEX(PlantAccounts[],MATCH($C35,PlantAccounts[Power Plan Plant Account '#],0),7)/12)*AD35*(INDEX(CurWIPHelper[],1,MATCH(AQ$4,CurWIPHelper[#Headers],0))),
         AD35-(INDEX(PlantAccounts[],MATCH($C35,PlantAccounts[Power Plan Plant Account '#],0),9))-(SUM($AO35:AP35))
    ))
)
)</f>
        <v>5527.9881126556129</v>
      </c>
      <c r="AR35" s="35">
        <f>IF(INDEX(CurWIPHelper[],1,MATCH(AR$4,CurWIPHelper[#Headers],0))=0,0,
     IF(AE35&gt;0,
        (IF(
             ((INDEX(PlantAccounts[],MATCH($C35,PlantAccounts[Power Plan Plant Account '#],0),7)/12)
                   *(AE35)
                   *(INDEX(CurWIPHelper[],1,MATCH(AR$4,CurWIPHelper[#Headers],0)))
                   +(INDEX(PlantAccounts[],MATCH($C35,PlantAccounts[Power Plan Plant Account '#],0),9))
                   +(SUM($AO35:AQ35))
                    )&gt;AE35,
              IF((INDEX(PlantAccounts[],MATCH($C35,PlantAccounts[Power Plan Plant Account '#],0),7))=0,0,AE35-(INDEX(PlantAccounts[],MATCH($C35,PlantAccounts[Power Plan Plant Account '#],0),9))-SUM($AO35:AQ35)),
             (INDEX(PlantAccounts[],MATCH($C35,PlantAccounts[Power Plan Plant Account '#],0),7)/12)*AE35*(INDEX(CurWIPHelper[],1,MATCH(AR$4,CurWIPHelper[#Headers],0))))
        ),
        IF(AE35=0,0,IF(
              ((INDEX(PlantAccounts[],MATCH($C35,PlantAccounts[Power Plan Plant Account '#],0),7)/12)
              *(AE35)
              *(INDEX(CurWIPHelper[],1,MATCH(AR$4,CurWIPHelper[#Headers],0)))
              +(INDEX(PlantAccounts[],MATCH($C35,PlantAccounts[Power Plan Plant Account '#],0),9))
              +(SUM($AO35:AQ35))
              )&gt;AE35,
         (INDEX(PlantAccounts[],MATCH($C35,PlantAccounts[Power Plan Plant Account '#],0),7)/12)*AE35*(INDEX(CurWIPHelper[],1,MATCH(AR$4,CurWIPHelper[#Headers],0))),
         AE35-(INDEX(PlantAccounts[],MATCH($C35,PlantAccounts[Power Plan Plant Account '#],0),9))-(SUM($AO35:AQ35))
    ))
)
)</f>
        <v>5527.9881126556129</v>
      </c>
      <c r="AS35" s="35">
        <f>IF(INDEX(CurWIPHelper[],1,MATCH(AS$4,CurWIPHelper[#Headers],0))=0,0,
     IF(AF35&gt;0,
        (IF(
             ((INDEX(PlantAccounts[],MATCH($C35,PlantAccounts[Power Plan Plant Account '#],0),7)/12)
                   *(AF35)
                   *(INDEX(CurWIPHelper[],1,MATCH(AS$4,CurWIPHelper[#Headers],0)))
                   +(INDEX(PlantAccounts[],MATCH($C35,PlantAccounts[Power Plan Plant Account '#],0),9))
                   +(SUM($AO35:AR35))
                    )&gt;AF35,
              IF((INDEX(PlantAccounts[],MATCH($C35,PlantAccounts[Power Plan Plant Account '#],0),7))=0,0,AF35-(INDEX(PlantAccounts[],MATCH($C35,PlantAccounts[Power Plan Plant Account '#],0),9))-SUM($AO35:AR35)),
             (INDEX(PlantAccounts[],MATCH($C35,PlantAccounts[Power Plan Plant Account '#],0),7)/12)*AF35*(INDEX(CurWIPHelper[],1,MATCH(AS$4,CurWIPHelper[#Headers],0))))
        ),
        IF(AF35=0,0,IF(
              ((INDEX(PlantAccounts[],MATCH($C35,PlantAccounts[Power Plan Plant Account '#],0),7)/12)
              *(AF35)
              *(INDEX(CurWIPHelper[],1,MATCH(AS$4,CurWIPHelper[#Headers],0)))
              +(INDEX(PlantAccounts[],MATCH($C35,PlantAccounts[Power Plan Plant Account '#],0),9))
              +(SUM($AO35:AR35))
              )&gt;AF35,
         (INDEX(PlantAccounts[],MATCH($C35,PlantAccounts[Power Plan Plant Account '#],0),7)/12)*AF35*(INDEX(CurWIPHelper[],1,MATCH(AS$4,CurWIPHelper[#Headers],0))),
         AF35-(INDEX(PlantAccounts[],MATCH($C35,PlantAccounts[Power Plan Plant Account '#],0),9))-(SUM($AO35:AR35))
    ))
)
)</f>
        <v>5527.9881126556129</v>
      </c>
      <c r="AT35" s="35">
        <f>IF(INDEX(CurWIPHelper[],1,MATCH(AT$4,CurWIPHelper[#Headers],0))=0,0,
     IF(AG35&gt;0,
        (IF(
             ((INDEX(PlantAccounts[],MATCH($C35,PlantAccounts[Power Plan Plant Account '#],0),7)/12)
                   *(AG35)
                   *(INDEX(CurWIPHelper[],1,MATCH(AT$4,CurWIPHelper[#Headers],0)))
                   +(INDEX(PlantAccounts[],MATCH($C35,PlantAccounts[Power Plan Plant Account '#],0),9))
                   +(SUM($AO35:AS35))
                    )&gt;AG35,
              IF((INDEX(PlantAccounts[],MATCH($C35,PlantAccounts[Power Plan Plant Account '#],0),7))=0,0,AG35-(INDEX(PlantAccounts[],MATCH($C35,PlantAccounts[Power Plan Plant Account '#],0),9))-SUM($AO35:AS35)),
             (INDEX(PlantAccounts[],MATCH($C35,PlantAccounts[Power Plan Plant Account '#],0),7)/12)*AG35*(INDEX(CurWIPHelper[],1,MATCH(AT$4,CurWIPHelper[#Headers],0))))
        ),
        IF(AG35=0,0,IF(
              ((INDEX(PlantAccounts[],MATCH($C35,PlantAccounts[Power Plan Plant Account '#],0),7)/12)
              *(AG35)
              *(INDEX(CurWIPHelper[],1,MATCH(AT$4,CurWIPHelper[#Headers],0)))
              +(INDEX(PlantAccounts[],MATCH($C35,PlantAccounts[Power Plan Plant Account '#],0),9))
              +(SUM($AO35:AS35))
              )&gt;AG35,
         (INDEX(PlantAccounts[],MATCH($C35,PlantAccounts[Power Plan Plant Account '#],0),7)/12)*AG35*(INDEX(CurWIPHelper[],1,MATCH(AT$4,CurWIPHelper[#Headers],0))),
         AG35-(INDEX(PlantAccounts[],MATCH($C35,PlantAccounts[Power Plan Plant Account '#],0),9))-(SUM($AO35:AS35))
    ))
)
)</f>
        <v>5527.9881126556129</v>
      </c>
      <c r="AU35" s="35">
        <f>IF(INDEX(CurWIPHelper[],1,MATCH(AU$4,CurWIPHelper[#Headers],0))=0,0,
     IF(AH35&gt;0,
        (IF(
             ((INDEX(PlantAccounts[],MATCH($C35,PlantAccounts[Power Plan Plant Account '#],0),7)/12)
                   *(AH35)
                   *(INDEX(CurWIPHelper[],1,MATCH(AU$4,CurWIPHelper[#Headers],0)))
                   +(INDEX(PlantAccounts[],MATCH($C35,PlantAccounts[Power Plan Plant Account '#],0),9))
                   +(SUM($AO35:AT35))
                    )&gt;AH35,
              IF((INDEX(PlantAccounts[],MATCH($C35,PlantAccounts[Power Plan Plant Account '#],0),7))=0,0,AH35-(INDEX(PlantAccounts[],MATCH($C35,PlantAccounts[Power Plan Plant Account '#],0),9))-SUM($AO35:AT35)),
             (INDEX(PlantAccounts[],MATCH($C35,PlantAccounts[Power Plan Plant Account '#],0),7)/12)*AH35*(INDEX(CurWIPHelper[],1,MATCH(AU$4,CurWIPHelper[#Headers],0))))
        ),
        IF(AH35=0,0,IF(
              ((INDEX(PlantAccounts[],MATCH($C35,PlantAccounts[Power Plan Plant Account '#],0),7)/12)
              *(AH35)
              *(INDEX(CurWIPHelper[],1,MATCH(AU$4,CurWIPHelper[#Headers],0)))
              +(INDEX(PlantAccounts[],MATCH($C35,PlantAccounts[Power Plan Plant Account '#],0),9))
              +(SUM($AO35:AT35))
              )&gt;AH35,
         (INDEX(PlantAccounts[],MATCH($C35,PlantAccounts[Power Plan Plant Account '#],0),7)/12)*AH35*(INDEX(CurWIPHelper[],1,MATCH(AU$4,CurWIPHelper[#Headers],0))),
         AH35-(INDEX(PlantAccounts[],MATCH($C35,PlantAccounts[Power Plan Plant Account '#],0),9))-(SUM($AO35:AT35))
    ))
)
)</f>
        <v>5527.9881126556129</v>
      </c>
      <c r="AV35" s="35">
        <f>IF(INDEX(CurWIPHelper[],1,MATCH(AV$4,CurWIPHelper[#Headers],0))=0,0,
     IF(AI35&gt;0,
        (IF(
             ((INDEX(PlantAccounts[],MATCH($C35,PlantAccounts[Power Plan Plant Account '#],0),7)/12)
                   *(AI35)
                   *(INDEX(CurWIPHelper[],1,MATCH(AV$4,CurWIPHelper[#Headers],0)))
                   +(INDEX(PlantAccounts[],MATCH($C35,PlantAccounts[Power Plan Plant Account '#],0),9))
                   +(SUM($AO35:AU35))
                    )&gt;AI35,
              IF((INDEX(PlantAccounts[],MATCH($C35,PlantAccounts[Power Plan Plant Account '#],0),7))=0,0,AI35-(INDEX(PlantAccounts[],MATCH($C35,PlantAccounts[Power Plan Plant Account '#],0),9))-SUM($AO35:AU35)),
             (INDEX(PlantAccounts[],MATCH($C35,PlantAccounts[Power Plan Plant Account '#],0),7)/12)*AI35*(INDEX(CurWIPHelper[],1,MATCH(AV$4,CurWIPHelper[#Headers],0))))
        ),
        IF(AI35=0,0,IF(
              ((INDEX(PlantAccounts[],MATCH($C35,PlantAccounts[Power Plan Plant Account '#],0),7)/12)
              *(AI35)
              *(INDEX(CurWIPHelper[],1,MATCH(AV$4,CurWIPHelper[#Headers],0)))
              +(INDEX(PlantAccounts[],MATCH($C35,PlantAccounts[Power Plan Plant Account '#],0),9))
              +(SUM($AO35:AU35))
              )&gt;AI35,
         (INDEX(PlantAccounts[],MATCH($C35,PlantAccounts[Power Plan Plant Account '#],0),7)/12)*AI35*(INDEX(CurWIPHelper[],1,MATCH(AV$4,CurWIPHelper[#Headers],0))),
         AI35-(INDEX(PlantAccounts[],MATCH($C35,PlantAccounts[Power Plan Plant Account '#],0),9))-(SUM($AO35:AU35))
    ))
)
)</f>
        <v>5527.9881126556129</v>
      </c>
      <c r="AW35" s="35">
        <f>IF(INDEX(CurWIPHelper[],1,MATCH(AW$4,CurWIPHelper[#Headers],0))=0,0,
     IF(AJ35&gt;0,
        (IF(
             ((INDEX(PlantAccounts[],MATCH($C35,PlantAccounts[Power Plan Plant Account '#],0),7)/12)
                   *(AJ35)
                   *(INDEX(CurWIPHelper[],1,MATCH(AW$4,CurWIPHelper[#Headers],0)))
                   +(INDEX(PlantAccounts[],MATCH($C35,PlantAccounts[Power Plan Plant Account '#],0),9))
                   +(SUM($AO35:AV35))
                    )&gt;AJ35,
              IF((INDEX(PlantAccounts[],MATCH($C35,PlantAccounts[Power Plan Plant Account '#],0),7))=0,0,AJ35-(INDEX(PlantAccounts[],MATCH($C35,PlantAccounts[Power Plan Plant Account '#],0),9))-SUM($AO35:AV35)),
             (INDEX(PlantAccounts[],MATCH($C35,PlantAccounts[Power Plan Plant Account '#],0),7)/12)*AJ35*(INDEX(CurWIPHelper[],1,MATCH(AW$4,CurWIPHelper[#Headers],0))))
        ),
        IF(AJ35=0,0,IF(
              ((INDEX(PlantAccounts[],MATCH($C35,PlantAccounts[Power Plan Plant Account '#],0),7)/12)
              *(AJ35)
              *(INDEX(CurWIPHelper[],1,MATCH(AW$4,CurWIPHelper[#Headers],0)))
              +(INDEX(PlantAccounts[],MATCH($C35,PlantAccounts[Power Plan Plant Account '#],0),9))
              +(SUM($AO35:AV35))
              )&gt;AJ35,
         (INDEX(PlantAccounts[],MATCH($C35,PlantAccounts[Power Plan Plant Account '#],0),7)/12)*AJ35*(INDEX(CurWIPHelper[],1,MATCH(AW$4,CurWIPHelper[#Headers],0))),
         AJ35-(INDEX(PlantAccounts[],MATCH($C35,PlantAccounts[Power Plan Plant Account '#],0),9))-(SUM($AO35:AV35))
    ))
)
)</f>
        <v>5527.9881126556129</v>
      </c>
      <c r="AX35" s="35">
        <f>IF(INDEX(CurWIPHelper[],1,MATCH(AX$4,CurWIPHelper[#Headers],0))=0,0,
     IF(AK35&gt;0,
        (IF(
             ((INDEX(PlantAccounts[],MATCH($C35,PlantAccounts[Power Plan Plant Account '#],0),7)/12)
                   *(AK35)
                   *(INDEX(CurWIPHelper[],1,MATCH(AX$4,CurWIPHelper[#Headers],0)))
                   +(INDEX(PlantAccounts[],MATCH($C35,PlantAccounts[Power Plan Plant Account '#],0),9))
                   +(SUM($AO35:AW35))
                    )&gt;AK35,
              IF((INDEX(PlantAccounts[],MATCH($C35,PlantAccounts[Power Plan Plant Account '#],0),7))=0,0,AK35-(INDEX(PlantAccounts[],MATCH($C35,PlantAccounts[Power Plan Plant Account '#],0),9))-SUM($AO35:AW35)),
             (INDEX(PlantAccounts[],MATCH($C35,PlantAccounts[Power Plan Plant Account '#],0),7)/12)*AK35*(INDEX(CurWIPHelper[],1,MATCH(AX$4,CurWIPHelper[#Headers],0))))
        ),
        IF(AK35=0,0,IF(
              ((INDEX(PlantAccounts[],MATCH($C35,PlantAccounts[Power Plan Plant Account '#],0),7)/12)
              *(AK35)
              *(INDEX(CurWIPHelper[],1,MATCH(AX$4,CurWIPHelper[#Headers],0)))
              +(INDEX(PlantAccounts[],MATCH($C35,PlantAccounts[Power Plan Plant Account '#],0),9))
              +(SUM($AO35:AW35))
              )&gt;AK35,
         (INDEX(PlantAccounts[],MATCH($C35,PlantAccounts[Power Plan Plant Account '#],0),7)/12)*AK35*(INDEX(CurWIPHelper[],1,MATCH(AX$4,CurWIPHelper[#Headers],0))),
         AK35-(INDEX(PlantAccounts[],MATCH($C35,PlantAccounts[Power Plan Plant Account '#],0),9))-(SUM($AO35:AW35))
    ))
)
)</f>
        <v>5527.9881126556129</v>
      </c>
      <c r="AY35" s="35">
        <f>IF(INDEX(CurWIPHelper[],1,MATCH(AY$4,CurWIPHelper[#Headers],0))=0,0,
     IF(AL35&gt;0,
        (IF(
             ((INDEX(PlantAccounts[],MATCH($C35,PlantAccounts[Power Plan Plant Account '#],0),7)/12)
                   *(AL35)
                   *(INDEX(CurWIPHelper[],1,MATCH(AY$4,CurWIPHelper[#Headers],0)))
                   +(INDEX(PlantAccounts[],MATCH($C35,PlantAccounts[Power Plan Plant Account '#],0),9))
                   +(SUM($AO35:AX35))
                    )&gt;AL35,
              IF((INDEX(PlantAccounts[],MATCH($C35,PlantAccounts[Power Plan Plant Account '#],0),7))=0,0,AL35-(INDEX(PlantAccounts[],MATCH($C35,PlantAccounts[Power Plan Plant Account '#],0),9))-SUM($AO35:AX35)),
             (INDEX(PlantAccounts[],MATCH($C35,PlantAccounts[Power Plan Plant Account '#],0),7)/12)*AL35*(INDEX(CurWIPHelper[],1,MATCH(AY$4,CurWIPHelper[#Headers],0))))
        ),
        IF(AL35=0,0,IF(
              ((INDEX(PlantAccounts[],MATCH($C35,PlantAccounts[Power Plan Plant Account '#],0),7)/12)
              *(AL35)
              *(INDEX(CurWIPHelper[],1,MATCH(AY$4,CurWIPHelper[#Headers],0)))
              +(INDEX(PlantAccounts[],MATCH($C35,PlantAccounts[Power Plan Plant Account '#],0),9))
              +(SUM($AO35:AX35))
              )&gt;AL35,
         (INDEX(PlantAccounts[],MATCH($C35,PlantAccounts[Power Plan Plant Account '#],0),7)/12)*AL35*(INDEX(CurWIPHelper[],1,MATCH(AY$4,CurWIPHelper[#Headers],0))),
         AL35-(INDEX(PlantAccounts[],MATCH($C35,PlantAccounts[Power Plan Plant Account '#],0),9))-(SUM($AO35:AX35))
    ))
)
)</f>
        <v>5527.9881126556129</v>
      </c>
      <c r="AZ35" s="35">
        <f>IF(INDEX(CurWIPHelper[],1,MATCH(AZ$4,CurWIPHelper[#Headers],0))=0,0,
     IF(AM35&gt;0,
        (IF(
             ((INDEX(PlantAccounts[],MATCH($C35,PlantAccounts[Power Plan Plant Account '#],0),7)/12)
                   *(AM35)
                   *(INDEX(CurWIPHelper[],1,MATCH(AZ$4,CurWIPHelper[#Headers],0)))
                   +(INDEX(PlantAccounts[],MATCH($C35,PlantAccounts[Power Plan Plant Account '#],0),9))
                   +(SUM($AO35:AY35))
                    )&gt;AM35,
              IF((INDEX(PlantAccounts[],MATCH($C35,PlantAccounts[Power Plan Plant Account '#],0),7))=0,0,AM35-(INDEX(PlantAccounts[],MATCH($C35,PlantAccounts[Power Plan Plant Account '#],0),9))-SUM($AO35:AY35)),
             (INDEX(PlantAccounts[],MATCH($C35,PlantAccounts[Power Plan Plant Account '#],0),7)/12)*AM35*(INDEX(CurWIPHelper[],1,MATCH(AZ$4,CurWIPHelper[#Headers],0))))
        ),
        IF(AM35=0,0,IF(
              ((INDEX(PlantAccounts[],MATCH($C35,PlantAccounts[Power Plan Plant Account '#],0),7)/12)
              *(AM35)
              *(INDEX(CurWIPHelper[],1,MATCH(AZ$4,CurWIPHelper[#Headers],0)))
              +(INDEX(PlantAccounts[],MATCH($C35,PlantAccounts[Power Plan Plant Account '#],0),9))
              +(SUM($AO35:AY35))
              )&gt;AM35,
         (INDEX(PlantAccounts[],MATCH($C35,PlantAccounts[Power Plan Plant Account '#],0),7)/12)*AM35*(INDEX(CurWIPHelper[],1,MATCH(AZ$4,CurWIPHelper[#Headers],0))),
         AM35-(INDEX(PlantAccounts[],MATCH($C35,PlantAccounts[Power Plan Plant Account '#],0),9))-(SUM($AO35:AY35))
    ))
)
)</f>
        <v>5527.9881126556129</v>
      </c>
      <c r="BA35" s="59">
        <f t="shared" si="2"/>
        <v>66335.857351867351</v>
      </c>
      <c r="BC35" s="59">
        <f>INDEX(CurCloseProf[],MATCH(PlantAccountsQuery[[#This Row],[Reg/Unreg]],CurCloseProf[R/NR],0),MATCH(BC$9,CurCloseProf[#Headers],0))*($J35)</f>
        <v>0</v>
      </c>
      <c r="BD35" s="59">
        <f>INDEX(CurCloseProf[],MATCH(PlantAccountsQuery[[#This Row],[Reg/Unreg]],CurCloseProf[R/NR],0),MATCH(BD$9,CurCloseProf[#Headers],0))*($J35)</f>
        <v>0</v>
      </c>
      <c r="BE35" s="59">
        <f>INDEX(CurCloseProf[],MATCH(PlantAccountsQuery[[#This Row],[Reg/Unreg]],CurCloseProf[R/NR],0),MATCH(BE$9,CurCloseProf[#Headers],0))*($J35)</f>
        <v>0</v>
      </c>
      <c r="BF35" s="59">
        <f>INDEX(CurCloseProf[],MATCH(PlantAccountsQuery[[#This Row],[Reg/Unreg]],CurCloseProf[R/NR],0),MATCH(BF$9,CurCloseProf[#Headers],0))*($J35)</f>
        <v>0</v>
      </c>
      <c r="BG35" s="59">
        <f>INDEX(CurCloseProf[],MATCH(PlantAccountsQuery[[#This Row],[Reg/Unreg]],CurCloseProf[R/NR],0),MATCH(BG$9,CurCloseProf[#Headers],0))*($J35)</f>
        <v>0</v>
      </c>
      <c r="BH35" s="59">
        <f>INDEX(CurCloseProf[],MATCH(PlantAccountsQuery[[#This Row],[Reg/Unreg]],CurCloseProf[R/NR],0),MATCH(BH$9,CurCloseProf[#Headers],0))*($J35)</f>
        <v>0</v>
      </c>
      <c r="BI35" s="59">
        <f>INDEX(CurCloseProf[],MATCH(PlantAccountsQuery[[#This Row],[Reg/Unreg]],CurCloseProf[R/NR],0),MATCH(BI$9,CurCloseProf[#Headers],0))*($J35)</f>
        <v>0</v>
      </c>
      <c r="BJ35" s="59">
        <f>INDEX(CurCloseProf[],MATCH(PlantAccountsQuery[[#This Row],[Reg/Unreg]],CurCloseProf[R/NR],0),MATCH(BJ$9,CurCloseProf[#Headers],0))*($J35)</f>
        <v>0</v>
      </c>
      <c r="BK35" s="59">
        <f>INDEX(CurCloseProf[],MATCH(PlantAccountsQuery[[#This Row],[Reg/Unreg]],CurCloseProf[R/NR],0),MATCH(BK$9,CurCloseProf[#Headers],0))*($J35)</f>
        <v>0</v>
      </c>
      <c r="BL35" s="59">
        <f>INDEX(CurCloseProf[],MATCH(PlantAccountsQuery[[#This Row],[Reg/Unreg]],CurCloseProf[R/NR],0),MATCH(BL$9,CurCloseProf[#Headers],0))*($J35)</f>
        <v>0</v>
      </c>
      <c r="BM35" s="59">
        <f>INDEX(CurCloseProf[],MATCH(PlantAccountsQuery[[#This Row],[Reg/Unreg]],CurCloseProf[R/NR],0),MATCH(BM$9,CurCloseProf[#Headers],0))*($J35)</f>
        <v>0</v>
      </c>
      <c r="BN35" s="59">
        <f>INDEX(CurCloseProf[],MATCH(PlantAccountsQuery[[#This Row],[Reg/Unreg]],CurCloseProf[R/NR],0),MATCH(BN$9,CurCloseProf[#Headers],0))*($J35)</f>
        <v>0</v>
      </c>
      <c r="BP35" s="59">
        <f>IF(INDEX(CurWIPHelper[],1,MATCH(AO$4,$BP$9:$CA$9,0))=0,0,$BC35)</f>
        <v>0</v>
      </c>
      <c r="BQ35" s="59">
        <f>IF(INDEX(CurWIPHelper[],1,MATCH(AP$4,$BP$9:$CA$9,0))=0,0,(SUM($BC35:BD35)))</f>
        <v>0</v>
      </c>
      <c r="BR35" s="59">
        <f>IF(INDEX(CurWIPHelper[],1,MATCH(AQ$4,$BP$9:$CA$9,0))=0,0,(SUM($BC35:BE35)))</f>
        <v>0</v>
      </c>
      <c r="BS35" s="59">
        <f>IF(INDEX(CurWIPHelper[],1,MATCH(AR$4,$BP$9:$CA$9,0))=0,0,(SUM($BC35:BF35)))</f>
        <v>0</v>
      </c>
      <c r="BT35" s="59">
        <f>IF(INDEX(CurWIPHelper[],1,MATCH(AS$4,$BP$9:$CA$9,0))=0,0,(SUM($BC35:BG35)))</f>
        <v>0</v>
      </c>
      <c r="BU35" s="59">
        <f>IF(INDEX(CurWIPHelper[],1,MATCH(AT$4,$BP$9:$CA$9,0))=0,0,(SUM($BC35:BH35)))</f>
        <v>0</v>
      </c>
      <c r="BV35" s="59">
        <f>IF(INDEX(CurWIPHelper[],1,MATCH(AU$4,$BP$9:$CA$9,0))=0,0,(SUM($BC35:BI35)))</f>
        <v>0</v>
      </c>
      <c r="BW35" s="59">
        <f>IF(INDEX(CurWIPHelper[],1,MATCH(AV$4,$BP$9:$CA$9,0))=0,0,(SUM($BC35:BJ35)))</f>
        <v>0</v>
      </c>
      <c r="BX35" s="59">
        <f>IF(INDEX(CurWIPHelper[],1,MATCH(AW$4,$BP$9:$CA$9,0))=0,0,(SUM($BC35:BK35)))</f>
        <v>0</v>
      </c>
      <c r="BY35" s="59">
        <f>IF(INDEX(CurWIPHelper[],1,MATCH(AX$4,$BP$9:$CA$9,0))=0,0,(SUM($BC35:BL35)))</f>
        <v>0</v>
      </c>
      <c r="BZ35" s="59">
        <f>IF(INDEX(CurWIPHelper[],1,MATCH(AY$4,$BP$9:$CA$9,0))=0,0,(SUM($BC35:BM35)))</f>
        <v>0</v>
      </c>
      <c r="CA35" s="59">
        <f>IF(INDEX(CurWIPHelper[],1,MATCH(AZ$4,$BP$9:$CA$9,0))=0,0,(SUM($BC35:BN35)))</f>
        <v>0</v>
      </c>
      <c r="CC35" s="59">
        <f>((((INDEX(PlantAccounts[],MATCH($C35,PlantAccounts[Power Plan Plant Account '#],0),8)+(INDEX(PlantAccounts[],MATCH($C35,PlantAccounts[Power Plan Plant Account '#],0),8)+INDEX(PlantAccounts[],MATCH($C35,PlantAccounts[Power Plan Plant Account '#],0),16)+INDEX(PlantAccounts[],MATCH($C35,PlantAccounts[Power Plan Plant Account '#],0),17)))/2))/12)*(INDEX(CurWIPHelper[],1,MATCH(AO$4,CurWIPHelper[#Headers],0)))*(INDEX(PlantAccounts[],MATCH($C35,PlantAccounts[Power Plan Plant Account '#],0),7))</f>
        <v>5527.9881126556129</v>
      </c>
      <c r="CD35" s="59">
        <f>((((INDEX(PlantAccounts[],MATCH($C35,PlantAccounts[Power Plan Plant Account '#],0),8)+(INDEX(PlantAccounts[],MATCH($C35,PlantAccounts[Power Plan Plant Account '#],0),8)+INDEX(PlantAccounts[],MATCH($C35,PlantAccounts[Power Plan Plant Account '#],0),16)+INDEX(PlantAccounts[],MATCH($C35,PlantAccounts[Power Plan Plant Account '#],0),17)))/2))/12)*(INDEX(CurWIPHelper[],1,MATCH(AP$4,CurWIPHelper[#Headers],0)))*(INDEX(PlantAccounts[],MATCH($C35,PlantAccounts[Power Plan Plant Account '#],0),7))</f>
        <v>5527.9881126556129</v>
      </c>
      <c r="CE35" s="59">
        <f>((((INDEX(PlantAccounts[],MATCH($C35,PlantAccounts[Power Plan Plant Account '#],0),8)+(INDEX(PlantAccounts[],MATCH($C35,PlantAccounts[Power Plan Plant Account '#],0),8)+INDEX(PlantAccounts[],MATCH($C35,PlantAccounts[Power Plan Plant Account '#],0),16)+INDEX(PlantAccounts[],MATCH($C35,PlantAccounts[Power Plan Plant Account '#],0),17)))/2))/12)*(INDEX(CurWIPHelper[],1,MATCH(AQ$4,CurWIPHelper[#Headers],0)))*(INDEX(PlantAccounts[],MATCH($C35,PlantAccounts[Power Plan Plant Account '#],0),7))</f>
        <v>5527.9881126556129</v>
      </c>
      <c r="CF35" s="59">
        <f>((((INDEX(PlantAccounts[],MATCH($C35,PlantAccounts[Power Plan Plant Account '#],0),8)+(INDEX(PlantAccounts[],MATCH($C35,PlantAccounts[Power Plan Plant Account '#],0),8)+INDEX(PlantAccounts[],MATCH($C35,PlantAccounts[Power Plan Plant Account '#],0),16)+INDEX(PlantAccounts[],MATCH($C35,PlantAccounts[Power Plan Plant Account '#],0),17)))/2))/12)*(INDEX(CurWIPHelper[],1,MATCH(AR$4,CurWIPHelper[#Headers],0)))*(INDEX(PlantAccounts[],MATCH($C35,PlantAccounts[Power Plan Plant Account '#],0),7))</f>
        <v>5527.9881126556129</v>
      </c>
      <c r="CG35" s="59">
        <f>((((INDEX(PlantAccounts[],MATCH($C35,PlantAccounts[Power Plan Plant Account '#],0),8)+(INDEX(PlantAccounts[],MATCH($C35,PlantAccounts[Power Plan Plant Account '#],0),8)+INDEX(PlantAccounts[],MATCH($C35,PlantAccounts[Power Plan Plant Account '#],0),16)+INDEX(PlantAccounts[],MATCH($C35,PlantAccounts[Power Plan Plant Account '#],0),17)))/2))/12)*(INDEX(CurWIPHelper[],1,MATCH(AS$4,CurWIPHelper[#Headers],0)))*(INDEX(PlantAccounts[],MATCH($C35,PlantAccounts[Power Plan Plant Account '#],0),7))</f>
        <v>5527.9881126556129</v>
      </c>
      <c r="CH35" s="59">
        <f>((((INDEX(PlantAccounts[],MATCH($C35,PlantAccounts[Power Plan Plant Account '#],0),8)+(INDEX(PlantAccounts[],MATCH($C35,PlantAccounts[Power Plan Plant Account '#],0),8)+INDEX(PlantAccounts[],MATCH($C35,PlantAccounts[Power Plan Plant Account '#],0),16)+INDEX(PlantAccounts[],MATCH($C35,PlantAccounts[Power Plan Plant Account '#],0),17)))/2))/12)*(INDEX(CurWIPHelper[],1,MATCH(AT$4,CurWIPHelper[#Headers],0)))*(INDEX(PlantAccounts[],MATCH($C35,PlantAccounts[Power Plan Plant Account '#],0),7))</f>
        <v>5527.9881126556129</v>
      </c>
      <c r="CI35" s="59">
        <f>((((INDEX(PlantAccounts[],MATCH($C35,PlantAccounts[Power Plan Plant Account '#],0),8)+(INDEX(PlantAccounts[],MATCH($C35,PlantAccounts[Power Plan Plant Account '#],0),8)+INDEX(PlantAccounts[],MATCH($C35,PlantAccounts[Power Plan Plant Account '#],0),16)+INDEX(PlantAccounts[],MATCH($C35,PlantAccounts[Power Plan Plant Account '#],0),17)))/2))/12)*(INDEX(CurWIPHelper[],1,MATCH(AU$4,CurWIPHelper[#Headers],0)))*(INDEX(PlantAccounts[],MATCH($C35,PlantAccounts[Power Plan Plant Account '#],0),7))</f>
        <v>5527.9881126556129</v>
      </c>
      <c r="CJ35" s="59">
        <f>((((INDEX(PlantAccounts[],MATCH($C35,PlantAccounts[Power Plan Plant Account '#],0),8)+(INDEX(PlantAccounts[],MATCH($C35,PlantAccounts[Power Plan Plant Account '#],0),8)+INDEX(PlantAccounts[],MATCH($C35,PlantAccounts[Power Plan Plant Account '#],0),16)+INDEX(PlantAccounts[],MATCH($C35,PlantAccounts[Power Plan Plant Account '#],0),17)))/2))/12)*(INDEX(CurWIPHelper[],1,MATCH(AV$4,CurWIPHelper[#Headers],0)))*(INDEX(PlantAccounts[],MATCH($C35,PlantAccounts[Power Plan Plant Account '#],0),7))</f>
        <v>5527.9881126556129</v>
      </c>
      <c r="CK35" s="59">
        <f>((((INDEX(PlantAccounts[],MATCH($C35,PlantAccounts[Power Plan Plant Account '#],0),8)+(INDEX(PlantAccounts[],MATCH($C35,PlantAccounts[Power Plan Plant Account '#],0),8)+INDEX(PlantAccounts[],MATCH($C35,PlantAccounts[Power Plan Plant Account '#],0),16)+INDEX(PlantAccounts[],MATCH($C35,PlantAccounts[Power Plan Plant Account '#],0),17)))/2))/12)*(INDEX(CurWIPHelper[],1,MATCH(AW$4,CurWIPHelper[#Headers],0)))*(INDEX(PlantAccounts[],MATCH($C35,PlantAccounts[Power Plan Plant Account '#],0),7))</f>
        <v>5527.9881126556129</v>
      </c>
      <c r="CL35" s="59">
        <f>((((INDEX(PlantAccounts[],MATCH($C35,PlantAccounts[Power Plan Plant Account '#],0),8)+(INDEX(PlantAccounts[],MATCH($C35,PlantAccounts[Power Plan Plant Account '#],0),8)+INDEX(PlantAccounts[],MATCH($C35,PlantAccounts[Power Plan Plant Account '#],0),16)+INDEX(PlantAccounts[],MATCH($C35,PlantAccounts[Power Plan Plant Account '#],0),17)))/2))/12)*(INDEX(CurWIPHelper[],1,MATCH(AX$4,CurWIPHelper[#Headers],0)))*(INDEX(PlantAccounts[],MATCH($C35,PlantAccounts[Power Plan Plant Account '#],0),7))</f>
        <v>5527.9881126556129</v>
      </c>
      <c r="CM35" s="59">
        <f>((((INDEX(PlantAccounts[],MATCH($C35,PlantAccounts[Power Plan Plant Account '#],0),8)+(INDEX(PlantAccounts[],MATCH($C35,PlantAccounts[Power Plan Plant Account '#],0),8)+INDEX(PlantAccounts[],MATCH($C35,PlantAccounts[Power Plan Plant Account '#],0),16)+INDEX(PlantAccounts[],MATCH($C35,PlantAccounts[Power Plan Plant Account '#],0),17)))/2))/12)*(INDEX(CurWIPHelper[],1,MATCH(AY$4,CurWIPHelper[#Headers],0)))*(INDEX(PlantAccounts[],MATCH($C35,PlantAccounts[Power Plan Plant Account '#],0),7))</f>
        <v>5527.9881126556129</v>
      </c>
      <c r="CN35" s="59">
        <f>((((INDEX(PlantAccounts[],MATCH($C35,PlantAccounts[Power Plan Plant Account '#],0),8)+(INDEX(PlantAccounts[],MATCH($C35,PlantAccounts[Power Plan Plant Account '#],0),8)+INDEX(PlantAccounts[],MATCH($C35,PlantAccounts[Power Plan Plant Account '#],0),16)+INDEX(PlantAccounts[],MATCH($C35,PlantAccounts[Power Plan Plant Account '#],0),17)))/2))/12)*(INDEX(CurWIPHelper[],1,MATCH(AZ$4,CurWIPHelper[#Headers],0)))*(INDEX(PlantAccounts[],MATCH($C35,PlantAccounts[Power Plan Plant Account '#],0),7))</f>
        <v>5527.9881126556129</v>
      </c>
      <c r="CO35" s="59">
        <f t="shared" si="3"/>
        <v>66335.857351867351</v>
      </c>
      <c r="CQ35" s="59">
        <f>INDEX(PlantAccounts[],MATCH($C35,PlantAccounts[Power Plan Plant Account '#],0),12)*(INDEX(CurWIPHelper[],1,MATCH(AO$4,CurWIPHelper[#Headers],0)))*(INDEX(PlantAccounts[],MATCH($C35,PlantAccounts[Power Plan Plant Account '#],0),7)/12)*0.5</f>
        <v>0</v>
      </c>
      <c r="CR35" s="59">
        <f>INDEX(PlantAccounts[],MATCH($C35,PlantAccounts[Power Plan Plant Account '#],0),12)*(INDEX(CurWIPHelper[],1,MATCH(AP$4,CurWIPHelper[#Headers],0)))*(INDEX(PlantAccounts[],MATCH($C35,PlantAccounts[Power Plan Plant Account '#],0),7)/12)*0.5</f>
        <v>0</v>
      </c>
      <c r="CS35" s="59">
        <f>INDEX(PlantAccounts[],MATCH($C35,PlantAccounts[Power Plan Plant Account '#],0),12)*(INDEX(CurWIPHelper[],1,MATCH(AQ$4,CurWIPHelper[#Headers],0)))*(INDEX(PlantAccounts[],MATCH($C35,PlantAccounts[Power Plan Plant Account '#],0),7)/12)*0.5</f>
        <v>0</v>
      </c>
      <c r="CT35" s="59">
        <f>INDEX(PlantAccounts[],MATCH($C35,PlantAccounts[Power Plan Plant Account '#],0),12)*(INDEX(CurWIPHelper[],1,MATCH(AR$4,CurWIPHelper[#Headers],0)))*(INDEX(PlantAccounts[],MATCH($C35,PlantAccounts[Power Plan Plant Account '#],0),7)/12)*0.5</f>
        <v>0</v>
      </c>
      <c r="CU35" s="59">
        <f>INDEX(PlantAccounts[],MATCH($C35,PlantAccounts[Power Plan Plant Account '#],0),12)*(INDEX(CurWIPHelper[],1,MATCH(AS$4,CurWIPHelper[#Headers],0)))*(INDEX(PlantAccounts[],MATCH($C35,PlantAccounts[Power Plan Plant Account '#],0),7)/12)*0.5</f>
        <v>0</v>
      </c>
      <c r="CV35" s="59">
        <f>INDEX(PlantAccounts[],MATCH($C35,PlantAccounts[Power Plan Plant Account '#],0),12)*(INDEX(CurWIPHelper[],1,MATCH(AT$4,CurWIPHelper[#Headers],0)))*(INDEX(PlantAccounts[],MATCH($C35,PlantAccounts[Power Plan Plant Account '#],0),7)/12)*0.5</f>
        <v>0</v>
      </c>
      <c r="CW35" s="59">
        <f>INDEX(PlantAccounts[],MATCH($C35,PlantAccounts[Power Plan Plant Account '#],0),12)*(INDEX(CurWIPHelper[],1,MATCH(AU$4,CurWIPHelper[#Headers],0)))*(INDEX(PlantAccounts[],MATCH($C35,PlantAccounts[Power Plan Plant Account '#],0),7)/12)*0.5</f>
        <v>0</v>
      </c>
      <c r="CX35" s="59">
        <f>INDEX(PlantAccounts[],MATCH($C35,PlantAccounts[Power Plan Plant Account '#],0),12)*(INDEX(CurWIPHelper[],1,MATCH(AV$4,CurWIPHelper[#Headers],0)))*(INDEX(PlantAccounts[],MATCH($C35,PlantAccounts[Power Plan Plant Account '#],0),7)/12)*0.5</f>
        <v>0</v>
      </c>
      <c r="CY35" s="59">
        <f>INDEX(PlantAccounts[],MATCH($C35,PlantAccounts[Power Plan Plant Account '#],0),12)*(INDEX(CurWIPHelper[],1,MATCH(AW$4,CurWIPHelper[#Headers],0)))*(INDEX(PlantAccounts[],MATCH($C35,PlantAccounts[Power Plan Plant Account '#],0),7)/12)*0.5</f>
        <v>0</v>
      </c>
      <c r="CZ35" s="59">
        <f>INDEX(PlantAccounts[],MATCH($C35,PlantAccounts[Power Plan Plant Account '#],0),12)*(INDEX(CurWIPHelper[],1,MATCH(AX$4,CurWIPHelper[#Headers],0)))*(INDEX(PlantAccounts[],MATCH($C35,PlantAccounts[Power Plan Plant Account '#],0),7)/12)*0.5</f>
        <v>0</v>
      </c>
      <c r="DA35" s="59">
        <f>INDEX(PlantAccounts[],MATCH($C35,PlantAccounts[Power Plan Plant Account '#],0),12)*(INDEX(CurWIPHelper[],1,MATCH(AY$4,CurWIPHelper[#Headers],0)))*(INDEX(PlantAccounts[],MATCH($C35,PlantAccounts[Power Plan Plant Account '#],0),7)/12)*0.5</f>
        <v>0</v>
      </c>
      <c r="DB35" s="59">
        <f>INDEX(PlantAccounts[],MATCH($C35,PlantAccounts[Power Plan Plant Account '#],0),12)*(INDEX(CurWIPHelper[],1,MATCH(AZ$4,CurWIPHelper[#Headers],0)))*(INDEX(PlantAccounts[],MATCH($C35,PlantAccounts[Power Plan Plant Account '#],0),7)/12)*0.5</f>
        <v>0</v>
      </c>
      <c r="DC35" s="59">
        <f t="shared" si="4"/>
        <v>0</v>
      </c>
      <c r="DE35" s="59">
        <f t="shared" si="5"/>
        <v>66335.857351867351</v>
      </c>
    </row>
    <row r="36" spans="1:109">
      <c r="A36" t="s">
        <v>58</v>
      </c>
      <c r="B36" t="s">
        <v>85</v>
      </c>
      <c r="C36">
        <v>46500</v>
      </c>
      <c r="D36">
        <v>46501</v>
      </c>
      <c r="E36" s="130"/>
      <c r="F36" s="113">
        <f>INDEX(PlantAccounts[],MATCH($C36,PlantAccounts[Power Plan Plant Account '#],0),8)</f>
        <v>2661296440.910017</v>
      </c>
      <c r="G36" s="7">
        <f>INDEX(PlantAccounts[],MATCH($C36,PlantAccounts[Power Plan Plant Account '#],0),14)</f>
        <v>20228655.912163824</v>
      </c>
      <c r="H36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139342630.57946038</v>
      </c>
      <c r="I36" s="146">
        <v>22507109.201112729</v>
      </c>
      <c r="J36" s="7">
        <f t="shared" si="0"/>
        <v>137064177.29051149</v>
      </c>
      <c r="K36" s="7">
        <v>-2001418.2355555557</v>
      </c>
      <c r="L36" s="7">
        <f>INDEX(PlantAccounts[],MATCH($C36,PlantAccounts[Power Plan Plant Account '#],0),11)</f>
        <v>0</v>
      </c>
      <c r="M36" s="7">
        <f t="shared" si="1"/>
        <v>-2001418.2355555557</v>
      </c>
      <c r="O36" s="35">
        <f>INDEX(CurCloseProf[],MATCH(PlantAccountsQuery[[#This Row],[Reg/Unreg]],CurCloseProf[R/NR],0),MATCH(O$9,CurCloseProf[#Headers],0))*($J36+$M36)</f>
        <v>5446734.3985108063</v>
      </c>
      <c r="P36" s="35">
        <f>INDEX(CurCloseProf[],MATCH(PlantAccountsQuery[[#This Row],[Reg/Unreg]],CurCloseProf[R/NR],0),MATCH(P$9,CurCloseProf[#Headers],0))*($J36+$M36)</f>
        <v>4295213.4403038826</v>
      </c>
      <c r="Q36" s="35">
        <f>INDEX(CurCloseProf[],MATCH(PlantAccountsQuery[[#This Row],[Reg/Unreg]],CurCloseProf[R/NR],0),MATCH(Q$9,CurCloseProf[#Headers],0))*($J36+$M36)</f>
        <v>5828058.059430344</v>
      </c>
      <c r="R36" s="35">
        <f>INDEX(CurCloseProf[],MATCH(PlantAccountsQuery[[#This Row],[Reg/Unreg]],CurCloseProf[R/NR],0),MATCH(R$9,CurCloseProf[#Headers],0))*($J36+$M36)</f>
        <v>1602634.3073983088</v>
      </c>
      <c r="S36" s="35">
        <f>INDEX(CurCloseProf[],MATCH(PlantAccountsQuery[[#This Row],[Reg/Unreg]],CurCloseProf[R/NR],0),MATCH(S$9,CurCloseProf[#Headers],0))*($J36+$M36)</f>
        <v>4681483.6191236153</v>
      </c>
      <c r="T36" s="35">
        <f>INDEX(CurCloseProf[],MATCH(PlantAccountsQuery[[#This Row],[Reg/Unreg]],CurCloseProf[R/NR],0),MATCH(T$9,CurCloseProf[#Headers],0))*($J36+$M36)</f>
        <v>8142619.1586771151</v>
      </c>
      <c r="U36" s="35">
        <f>INDEX(CurCloseProf[],MATCH(PlantAccountsQuery[[#This Row],[Reg/Unreg]],CurCloseProf[R/NR],0),MATCH(U$9,CurCloseProf[#Headers],0))*($J36+$M36)</f>
        <v>6811753.9371402226</v>
      </c>
      <c r="V36" s="35">
        <f>INDEX(CurCloseProf[],MATCH(PlantAccountsQuery[[#This Row],[Reg/Unreg]],CurCloseProf[R/NR],0),MATCH(V$9,CurCloseProf[#Headers],0))*($J36+$M36)</f>
        <v>3933080.6776610515</v>
      </c>
      <c r="W36" s="35">
        <f>INDEX(CurCloseProf[],MATCH(PlantAccountsQuery[[#This Row],[Reg/Unreg]],CurCloseProf[R/NR],0),MATCH(W$9,CurCloseProf[#Headers],0))*($J36+$M36)</f>
        <v>8235689.6686970294</v>
      </c>
      <c r="X36" s="35">
        <f>INDEX(CurCloseProf[],MATCH(PlantAccountsQuery[[#This Row],[Reg/Unreg]],CurCloseProf[R/NR],0),MATCH(X$9,CurCloseProf[#Headers],0))*($J36+$M36)</f>
        <v>16585957.982330035</v>
      </c>
      <c r="Y36" s="35">
        <f>INDEX(CurCloseProf[],MATCH(PlantAccountsQuery[[#This Row],[Reg/Unreg]],CurCloseProf[R/NR],0),MATCH(Y$9,CurCloseProf[#Headers],0))*($J36+$M36)</f>
        <v>14723487.176322071</v>
      </c>
      <c r="Z36" s="35">
        <f>INDEX(CurCloseProf[],MATCH(PlantAccountsQuery[[#This Row],[Reg/Unreg]],CurCloseProf[R/NR],0),MATCH(Z$9,CurCloseProf[#Headers],0))*($J36+$M36)</f>
        <v>54776046.629361451</v>
      </c>
      <c r="AB36" s="59">
        <f>IF(INDEX(CurWIPHelper[],1,MATCH(AO$4,$AB$9:$AM$9,0))=0,0,($F36+$O36))</f>
        <v>2666743175.3085279</v>
      </c>
      <c r="AC36" s="59">
        <f>IF(INDEX(CurWIPHelper[],1,MATCH(AP$4,$AB$9:$AM$9,0))=0,0,($F36+SUM($O36:P36)))</f>
        <v>2671038388.7488317</v>
      </c>
      <c r="AD36" s="59">
        <f>IF(INDEX(CurWIPHelper[],1,MATCH(AQ$4,$AB$9:$AM$9,0))=0,0,($F36+SUM($O36:Q36)))</f>
        <v>2676866446.8082619</v>
      </c>
      <c r="AE36" s="59">
        <f>IF(INDEX(CurWIPHelper[],1,MATCH(AR$4,$AB$9:$AM$9,0))=0,0,($F36+SUM($O36:R36)))</f>
        <v>2678469081.1156602</v>
      </c>
      <c r="AF36" s="59">
        <f>IF(INDEX(CurWIPHelper[],1,MATCH(AS$4,$AB$9:$AM$9,0))=0,0,($F36+SUM($O36:S36)))</f>
        <v>2683150564.7347841</v>
      </c>
      <c r="AG36" s="59">
        <f>IF(INDEX(CurWIPHelper[],1,MATCH(AT$4,$AB$9:$AM$9,0))=0,0,($F36+SUM($O36:T36)))</f>
        <v>2691293183.8934612</v>
      </c>
      <c r="AH36" s="59">
        <f>IF(INDEX(CurWIPHelper[],1,MATCH(AU$4,$AB$9:$AM$9,0))=0,0,($F36+SUM($O36:U36)))</f>
        <v>2698104937.8306012</v>
      </c>
      <c r="AI36" s="59">
        <f>IF(INDEX(CurWIPHelper[],1,MATCH(AV$4,$AB$9:$AM$9,0))=0,0,($F36+SUM($O36:V36)))</f>
        <v>2702038018.5082622</v>
      </c>
      <c r="AJ36" s="59">
        <f>IF(INDEX(CurWIPHelper[],1,MATCH(AW$4,$AB$9:$AM$9,0))=0,0,($F36+SUM($O36:W36)))</f>
        <v>2710273708.1769595</v>
      </c>
      <c r="AK36" s="59">
        <f>IF(INDEX(CurWIPHelper[],1,MATCH(AX$4,$AB$9:$AM$9,0))=0,0,($F36+SUM($O36:X36)))</f>
        <v>2726859666.1592894</v>
      </c>
      <c r="AL36" s="59">
        <f>IF(INDEX(CurWIPHelper[],1,MATCH(AY$4,$AB$9:$AM$9,0))=0,0,($F36+SUM($O36:Y36)))</f>
        <v>2741583153.3356113</v>
      </c>
      <c r="AM36" s="59">
        <f>IF(INDEX(CurWIPHelper[],1,MATCH(AZ$4,$AB$9:$AM$9,0))=0,0,($F36+SUM($O36:Z36)))</f>
        <v>2796359199.964973</v>
      </c>
      <c r="AO36" s="35">
        <f>IF(INDEX(CurWIPHelper[],1,MATCH(AO$4,CurWIPHelper[#Headers],0))=0,0,
     IF(AB36&gt;0,
        (IF(
             ((INDEX(PlantAccounts[],MATCH($C36,PlantAccounts[Power Plan Plant Account '#],0),7)/12)
                   *(AB36)
                   *(INDEX(CurWIPHelper[],1,MATCH(AO$4,CurWIPHelper[#Headers],0)))
                   +(INDEX(PlantAccounts[],MATCH($C36,PlantAccounts[Power Plan Plant Account '#],0),9))
                   )&gt;AB36,
              IF((INDEX(PlantAccounts[],MATCH($C36,PlantAccounts[Power Plan Plant Account '#],0),7))=0,0,AB36-(INDEX(PlantAccounts[],MATCH($C36,PlantAccounts[Power Plan Plant Account '#],0),9))),
             (INDEX(PlantAccounts[],MATCH($C36,PlantAccounts[Power Plan Plant Account '#],0),7)/12)*AB36*(INDEX(CurWIPHelper[],1,MATCH(AO$4,CurWIPHelper[#Headers],0))))
        ),
          IF(AB36=0,0,IF(
              ((INDEX(PlantAccounts[],MATCH($C36,PlantAccounts[Power Plan Plant Account '#],0),7)/12)
              *(AB36)
              *(INDEX(CurWIPHelper[],1,MATCH(AO$4,CurWIPHelper[#Headers],0)))
              +(INDEX(PlantAccounts[],MATCH($C36,PlantAccounts[Power Plan Plant Account '#],0),9))
              )&gt;AB36,
         (INDEX(PlantAccounts[],MATCH($C36,PlantAccounts[Power Plan Plant Account '#],0),7)/12)*AB36*(INDEX(CurWIPHelper[],1,MATCH(AO$4,CurWIPHelper[#Headers],0))),
         AB36-(INDEX(PlantAccounts[],MATCH($C36,PlantAccounts[Power Plan Plant Account '#],0),9))
    ))
)
)</f>
        <v>3928505.1537280283</v>
      </c>
      <c r="AP36" s="35">
        <f>IF(INDEX(CurWIPHelper[],1,MATCH(AP$4,CurWIPHelper[#Headers],0))=0,0,
     IF(AC36&gt;0,
        (IF(
             ((INDEX(PlantAccounts[],MATCH($C36,PlantAccounts[Power Plan Plant Account '#],0),7)/12)
                   *(AC36)
                   *(INDEX(CurWIPHelper[],1,MATCH(AP$4,CurWIPHelper[#Headers],0)))
                   +(INDEX(PlantAccounts[],MATCH($C36,PlantAccounts[Power Plan Plant Account '#],0),9))
                   +(SUM($AO36:AO36))
                    )&gt;AC36,
              IF((INDEX(PlantAccounts[],MATCH($C36,PlantAccounts[Power Plan Plant Account '#],0),7))=0,0,AC36-(INDEX(PlantAccounts[],MATCH($C36,PlantAccounts[Power Plan Plant Account '#],0),9))-SUM($AO36:AO36)),
             (INDEX(PlantAccounts[],MATCH($C36,PlantAccounts[Power Plan Plant Account '#],0),7)/12)*AC36*(INDEX(CurWIPHelper[],1,MATCH(AP$4,CurWIPHelper[#Headers],0))))
        ),
        IF(AC36=0,0,IF(
              ((INDEX(PlantAccounts[],MATCH($C36,PlantAccounts[Power Plan Plant Account '#],0),7)/12)
              *(AC36)
              *(INDEX(CurWIPHelper[],1,MATCH(AP$4,CurWIPHelper[#Headers],0)))
              +(INDEX(PlantAccounts[],MATCH($C36,PlantAccounts[Power Plan Plant Account '#],0),9))
              +(SUM($AO36:AO36))
              )&gt;AC36,
         (INDEX(PlantAccounts[],MATCH($C36,PlantAccounts[Power Plan Plant Account '#],0),7)/12)*AC36*(INDEX(CurWIPHelper[],1,MATCH(AP$4,CurWIPHelper[#Headers],0))),
         AC36-(INDEX(PlantAccounts[],MATCH($C36,PlantAccounts[Power Plan Plant Account '#],0),9))-(SUM($AO36:AO36))
    ))
)
)</f>
        <v>3934832.6352391201</v>
      </c>
      <c r="AQ36" s="35">
        <f>IF(INDEX(CurWIPHelper[],1,MATCH(AQ$4,CurWIPHelper[#Headers],0))=0,0,
     IF(AD36&gt;0,
        (IF(
             ((INDEX(PlantAccounts[],MATCH($C36,PlantAccounts[Power Plan Plant Account '#],0),7)/12)
                   *(AD36)
                   *(INDEX(CurWIPHelper[],1,MATCH(AQ$4,CurWIPHelper[#Headers],0)))
                   +(INDEX(PlantAccounts[],MATCH($C36,PlantAccounts[Power Plan Plant Account '#],0),9))
                   +(SUM($AO36:AP36))
                    )&gt;AD36,
              IF((INDEX(PlantAccounts[],MATCH($C36,PlantAccounts[Power Plan Plant Account '#],0),7))=0,0,AD36-(INDEX(PlantAccounts[],MATCH($C36,PlantAccounts[Power Plan Plant Account '#],0),9))-SUM($AO36:AP36)),
             (INDEX(PlantAccounts[],MATCH($C36,PlantAccounts[Power Plan Plant Account '#],0),7)/12)*AD36*(INDEX(CurWIPHelper[],1,MATCH(AQ$4,CurWIPHelper[#Headers],0))))
        ),
        IF(AD36=0,0,IF(
              ((INDEX(PlantAccounts[],MATCH($C36,PlantAccounts[Power Plan Plant Account '#],0),7)/12)
              *(AD36)
              *(INDEX(CurWIPHelper[],1,MATCH(AQ$4,CurWIPHelper[#Headers],0)))
              +(INDEX(PlantAccounts[],MATCH($C36,PlantAccounts[Power Plan Plant Account '#],0),9))
              +(SUM($AO36:AP36))
              )&gt;AD36,
         (INDEX(PlantAccounts[],MATCH($C36,PlantAccounts[Power Plan Plant Account '#],0),7)/12)*AD36*(INDEX(CurWIPHelper[],1,MATCH(AQ$4,CurWIPHelper[#Headers],0))),
         AD36-(INDEX(PlantAccounts[],MATCH($C36,PlantAccounts[Power Plan Plant Account '#],0),9))-(SUM($AO36:AP36))
    ))
)
)</f>
        <v>3943418.222458275</v>
      </c>
      <c r="AR36" s="35">
        <f>IF(INDEX(CurWIPHelper[],1,MATCH(AR$4,CurWIPHelper[#Headers],0))=0,0,
     IF(AE36&gt;0,
        (IF(
             ((INDEX(PlantAccounts[],MATCH($C36,PlantAccounts[Power Plan Plant Account '#],0),7)/12)
                   *(AE36)
                   *(INDEX(CurWIPHelper[],1,MATCH(AR$4,CurWIPHelper[#Headers],0)))
                   +(INDEX(PlantAccounts[],MATCH($C36,PlantAccounts[Power Plan Plant Account '#],0),9))
                   +(SUM($AO36:AQ36))
                    )&gt;AE36,
              IF((INDEX(PlantAccounts[],MATCH($C36,PlantAccounts[Power Plan Plant Account '#],0),7))=0,0,AE36-(INDEX(PlantAccounts[],MATCH($C36,PlantAccounts[Power Plan Plant Account '#],0),9))-SUM($AO36:AQ36)),
             (INDEX(PlantAccounts[],MATCH($C36,PlantAccounts[Power Plan Plant Account '#],0),7)/12)*AE36*(INDEX(CurWIPHelper[],1,MATCH(AR$4,CurWIPHelper[#Headers],0))))
        ),
        IF(AE36=0,0,IF(
              ((INDEX(PlantAccounts[],MATCH($C36,PlantAccounts[Power Plan Plant Account '#],0),7)/12)
              *(AE36)
              *(INDEX(CurWIPHelper[],1,MATCH(AR$4,CurWIPHelper[#Headers],0)))
              +(INDEX(PlantAccounts[],MATCH($C36,PlantAccounts[Power Plan Plant Account '#],0),9))
              +(SUM($AO36:AQ36))
              )&gt;AE36,
         (INDEX(PlantAccounts[],MATCH($C36,PlantAccounts[Power Plan Plant Account '#],0),7)/12)*AE36*(INDEX(CurWIPHelper[],1,MATCH(AR$4,CurWIPHelper[#Headers],0))),
         AE36-(INDEX(PlantAccounts[],MATCH($C36,PlantAccounts[Power Plan Plant Account '#],0),9))-(SUM($AO36:AQ36))
    ))
)
)</f>
        <v>3945779.1386478995</v>
      </c>
      <c r="AS36" s="35">
        <f>IF(INDEX(CurWIPHelper[],1,MATCH(AS$4,CurWIPHelper[#Headers],0))=0,0,
     IF(AF36&gt;0,
        (IF(
             ((INDEX(PlantAccounts[],MATCH($C36,PlantAccounts[Power Plan Plant Account '#],0),7)/12)
                   *(AF36)
                   *(INDEX(CurWIPHelper[],1,MATCH(AS$4,CurWIPHelper[#Headers],0)))
                   +(INDEX(PlantAccounts[],MATCH($C36,PlantAccounts[Power Plan Plant Account '#],0),9))
                   +(SUM($AO36:AR36))
                    )&gt;AF36,
              IF((INDEX(PlantAccounts[],MATCH($C36,PlantAccounts[Power Plan Plant Account '#],0),7))=0,0,AF36-(INDEX(PlantAccounts[],MATCH($C36,PlantAccounts[Power Plan Plant Account '#],0),9))-SUM($AO36:AR36)),
             (INDEX(PlantAccounts[],MATCH($C36,PlantAccounts[Power Plan Plant Account '#],0),7)/12)*AF36*(INDEX(CurWIPHelper[],1,MATCH(AS$4,CurWIPHelper[#Headers],0))))
        ),
        IF(AF36=0,0,IF(
              ((INDEX(PlantAccounts[],MATCH($C36,PlantAccounts[Power Plan Plant Account '#],0),7)/12)
              *(AF36)
              *(INDEX(CurWIPHelper[],1,MATCH(AS$4,CurWIPHelper[#Headers],0)))
              +(INDEX(PlantAccounts[],MATCH($C36,PlantAccounts[Power Plan Plant Account '#],0),9))
              +(SUM($AO36:AR36))
              )&gt;AF36,
         (INDEX(PlantAccounts[],MATCH($C36,PlantAccounts[Power Plan Plant Account '#],0),7)/12)*AF36*(INDEX(CurWIPHelper[],1,MATCH(AS$4,CurWIPHelper[#Headers],0))),
         AF36-(INDEX(PlantAccounts[],MATCH($C36,PlantAccounts[Power Plan Plant Account '#],0),9))-(SUM($AO36:AR36))
    ))
)
)</f>
        <v>3952675.6529786033</v>
      </c>
      <c r="AT36" s="35">
        <f>IF(INDEX(CurWIPHelper[],1,MATCH(AT$4,CurWIPHelper[#Headers],0))=0,0,
     IF(AG36&gt;0,
        (IF(
             ((INDEX(PlantAccounts[],MATCH($C36,PlantAccounts[Power Plan Plant Account '#],0),7)/12)
                   *(AG36)
                   *(INDEX(CurWIPHelper[],1,MATCH(AT$4,CurWIPHelper[#Headers],0)))
                   +(INDEX(PlantAccounts[],MATCH($C36,PlantAccounts[Power Plan Plant Account '#],0),9))
                   +(SUM($AO36:AS36))
                    )&gt;AG36,
              IF((INDEX(PlantAccounts[],MATCH($C36,PlantAccounts[Power Plan Plant Account '#],0),7))=0,0,AG36-(INDEX(PlantAccounts[],MATCH($C36,PlantAccounts[Power Plan Plant Account '#],0),9))-SUM($AO36:AS36)),
             (INDEX(PlantAccounts[],MATCH($C36,PlantAccounts[Power Plan Plant Account '#],0),7)/12)*AG36*(INDEX(CurWIPHelper[],1,MATCH(AT$4,CurWIPHelper[#Headers],0))))
        ),
        IF(AG36=0,0,IF(
              ((INDEX(PlantAccounts[],MATCH($C36,PlantAccounts[Power Plan Plant Account '#],0),7)/12)
              *(AG36)
              *(INDEX(CurWIPHelper[],1,MATCH(AT$4,CurWIPHelper[#Headers],0)))
              +(INDEX(PlantAccounts[],MATCH($C36,PlantAccounts[Power Plan Plant Account '#],0),9))
              +(SUM($AO36:AS36))
              )&gt;AG36,
         (INDEX(PlantAccounts[],MATCH($C36,PlantAccounts[Power Plan Plant Account '#],0),7)/12)*AG36*(INDEX(CurWIPHelper[],1,MATCH(AT$4,CurWIPHelper[#Headers],0))),
         AG36-(INDEX(PlantAccounts[],MATCH($C36,PlantAccounts[Power Plan Plant Account '#],0),9))-(SUM($AO36:AS36))
    ))
)
)</f>
        <v>3964670.92932388</v>
      </c>
      <c r="AU36" s="35">
        <f>IF(INDEX(CurWIPHelper[],1,MATCH(AU$4,CurWIPHelper[#Headers],0))=0,0,
     IF(AH36&gt;0,
        (IF(
             ((INDEX(PlantAccounts[],MATCH($C36,PlantAccounts[Power Plan Plant Account '#],0),7)/12)
                   *(AH36)
                   *(INDEX(CurWIPHelper[],1,MATCH(AU$4,CurWIPHelper[#Headers],0)))
                   +(INDEX(PlantAccounts[],MATCH($C36,PlantAccounts[Power Plan Plant Account '#],0),9))
                   +(SUM($AO36:AT36))
                    )&gt;AH36,
              IF((INDEX(PlantAccounts[],MATCH($C36,PlantAccounts[Power Plan Plant Account '#],0),7))=0,0,AH36-(INDEX(PlantAccounts[],MATCH($C36,PlantAccounts[Power Plan Plant Account '#],0),9))-SUM($AO36:AT36)),
             (INDEX(PlantAccounts[],MATCH($C36,PlantAccounts[Power Plan Plant Account '#],0),7)/12)*AH36*(INDEX(CurWIPHelper[],1,MATCH(AU$4,CurWIPHelper[#Headers],0))))
        ),
        IF(AH36=0,0,IF(
              ((INDEX(PlantAccounts[],MATCH($C36,PlantAccounts[Power Plan Plant Account '#],0),7)/12)
              *(AH36)
              *(INDEX(CurWIPHelper[],1,MATCH(AU$4,CurWIPHelper[#Headers],0)))
              +(INDEX(PlantAccounts[],MATCH($C36,PlantAccounts[Power Plan Plant Account '#],0),9))
              +(SUM($AO36:AT36))
              )&gt;AH36,
         (INDEX(PlantAccounts[],MATCH($C36,PlantAccounts[Power Plan Plant Account '#],0),7)/12)*AH36*(INDEX(CurWIPHelper[],1,MATCH(AU$4,CurWIPHelper[#Headers],0))),
         AH36-(INDEX(PlantAccounts[],MATCH($C36,PlantAccounts[Power Plan Plant Account '#],0),9))-(SUM($AO36:AT36))
    ))
)
)</f>
        <v>3974705.645338438</v>
      </c>
      <c r="AV36" s="35">
        <f>IF(INDEX(CurWIPHelper[],1,MATCH(AV$4,CurWIPHelper[#Headers],0))=0,0,
     IF(AI36&gt;0,
        (IF(
             ((INDEX(PlantAccounts[],MATCH($C36,PlantAccounts[Power Plan Plant Account '#],0),7)/12)
                   *(AI36)
                   *(INDEX(CurWIPHelper[],1,MATCH(AV$4,CurWIPHelper[#Headers],0)))
                   +(INDEX(PlantAccounts[],MATCH($C36,PlantAccounts[Power Plan Plant Account '#],0),9))
                   +(SUM($AO36:AU36))
                    )&gt;AI36,
              IF((INDEX(PlantAccounts[],MATCH($C36,PlantAccounts[Power Plan Plant Account '#],0),7))=0,0,AI36-(INDEX(PlantAccounts[],MATCH($C36,PlantAccounts[Power Plan Plant Account '#],0),9))-SUM($AO36:AU36)),
             (INDEX(PlantAccounts[],MATCH($C36,PlantAccounts[Power Plan Plant Account '#],0),7)/12)*AI36*(INDEX(CurWIPHelper[],1,MATCH(AV$4,CurWIPHelper[#Headers],0))))
        ),
        IF(AI36=0,0,IF(
              ((INDEX(PlantAccounts[],MATCH($C36,PlantAccounts[Power Plan Plant Account '#],0),7)/12)
              *(AI36)
              *(INDEX(CurWIPHelper[],1,MATCH(AV$4,CurWIPHelper[#Headers],0)))
              +(INDEX(PlantAccounts[],MATCH($C36,PlantAccounts[Power Plan Plant Account '#],0),9))
              +(SUM($AO36:AU36))
              )&gt;AI36,
         (INDEX(PlantAccounts[],MATCH($C36,PlantAccounts[Power Plan Plant Account '#],0),7)/12)*AI36*(INDEX(CurWIPHelper[],1,MATCH(AV$4,CurWIPHelper[#Headers],0))),
         AI36-(INDEX(PlantAccounts[],MATCH($C36,PlantAccounts[Power Plan Plant Account '#],0),9))-(SUM($AO36:AU36))
    ))
)
)</f>
        <v>3980499.6519961776</v>
      </c>
      <c r="AW36" s="35">
        <f>IF(INDEX(CurWIPHelper[],1,MATCH(AW$4,CurWIPHelper[#Headers],0))=0,0,
     IF(AJ36&gt;0,
        (IF(
             ((INDEX(PlantAccounts[],MATCH($C36,PlantAccounts[Power Plan Plant Account '#],0),7)/12)
                   *(AJ36)
                   *(INDEX(CurWIPHelper[],1,MATCH(AW$4,CurWIPHelper[#Headers],0)))
                   +(INDEX(PlantAccounts[],MATCH($C36,PlantAccounts[Power Plan Plant Account '#],0),9))
                   +(SUM($AO36:AV36))
                    )&gt;AJ36,
              IF((INDEX(PlantAccounts[],MATCH($C36,PlantAccounts[Power Plan Plant Account '#],0),7))=0,0,AJ36-(INDEX(PlantAccounts[],MATCH($C36,PlantAccounts[Power Plan Plant Account '#],0),9))-SUM($AO36:AV36)),
             (INDEX(PlantAccounts[],MATCH($C36,PlantAccounts[Power Plan Plant Account '#],0),7)/12)*AJ36*(INDEX(CurWIPHelper[],1,MATCH(AW$4,CurWIPHelper[#Headers],0))))
        ),
        IF(AJ36=0,0,IF(
              ((INDEX(PlantAccounts[],MATCH($C36,PlantAccounts[Power Plan Plant Account '#],0),7)/12)
              *(AJ36)
              *(INDEX(CurWIPHelper[],1,MATCH(AW$4,CurWIPHelper[#Headers],0)))
              +(INDEX(PlantAccounts[],MATCH($C36,PlantAccounts[Power Plan Plant Account '#],0),9))
              +(SUM($AO36:AV36))
              )&gt;AJ36,
         (INDEX(PlantAccounts[],MATCH($C36,PlantAccounts[Power Plan Plant Account '#],0),7)/12)*AJ36*(INDEX(CurWIPHelper[],1,MATCH(AW$4,CurWIPHelper[#Headers],0))),
         AJ36-(INDEX(PlantAccounts[],MATCH($C36,PlantAccounts[Power Plan Plant Account '#],0),9))-(SUM($AO36:AV36))
    ))
)
)</f>
        <v>3992632.0348996189</v>
      </c>
      <c r="AX36" s="35">
        <f>IF(INDEX(CurWIPHelper[],1,MATCH(AX$4,CurWIPHelper[#Headers],0))=0,0,
     IF(AK36&gt;0,
        (IF(
             ((INDEX(PlantAccounts[],MATCH($C36,PlantAccounts[Power Plan Plant Account '#],0),7)/12)
                   *(AK36)
                   *(INDEX(CurWIPHelper[],1,MATCH(AX$4,CurWIPHelper[#Headers],0)))
                   +(INDEX(PlantAccounts[],MATCH($C36,PlantAccounts[Power Plan Plant Account '#],0),9))
                   +(SUM($AO36:AW36))
                    )&gt;AK36,
              IF((INDEX(PlantAccounts[],MATCH($C36,PlantAccounts[Power Plan Plant Account '#],0),7))=0,0,AK36-(INDEX(PlantAccounts[],MATCH($C36,PlantAccounts[Power Plan Plant Account '#],0),9))-SUM($AO36:AW36)),
             (INDEX(PlantAccounts[],MATCH($C36,PlantAccounts[Power Plan Plant Account '#],0),7)/12)*AK36*(INDEX(CurWIPHelper[],1,MATCH(AX$4,CurWIPHelper[#Headers],0))))
        ),
        IF(AK36=0,0,IF(
              ((INDEX(PlantAccounts[],MATCH($C36,PlantAccounts[Power Plan Plant Account '#],0),7)/12)
              *(AK36)
              *(INDEX(CurWIPHelper[],1,MATCH(AX$4,CurWIPHelper[#Headers],0)))
              +(INDEX(PlantAccounts[],MATCH($C36,PlantAccounts[Power Plan Plant Account '#],0),9))
              +(SUM($AO36:AW36))
              )&gt;AK36,
         (INDEX(PlantAccounts[],MATCH($C36,PlantAccounts[Power Plan Plant Account '#],0),7)/12)*AK36*(INDEX(CurWIPHelper[],1,MATCH(AX$4,CurWIPHelper[#Headers],0))),
         AK36-(INDEX(PlantAccounts[],MATCH($C36,PlantAccounts[Power Plan Plant Account '#],0),9))-(SUM($AO36:AW36))
    ))
)
)</f>
        <v>4017065.5919126826</v>
      </c>
      <c r="AY36" s="35">
        <f>IF(INDEX(CurWIPHelper[],1,MATCH(AY$4,CurWIPHelper[#Headers],0))=0,0,
     IF(AL36&gt;0,
        (IF(
             ((INDEX(PlantAccounts[],MATCH($C36,PlantAccounts[Power Plan Plant Account '#],0),7)/12)
                   *(AL36)
                   *(INDEX(CurWIPHelper[],1,MATCH(AY$4,CurWIPHelper[#Headers],0)))
                   +(INDEX(PlantAccounts[],MATCH($C36,PlantAccounts[Power Plan Plant Account '#],0),9))
                   +(SUM($AO36:AX36))
                    )&gt;AL36,
              IF((INDEX(PlantAccounts[],MATCH($C36,PlantAccounts[Power Plan Plant Account '#],0),7))=0,0,AL36-(INDEX(PlantAccounts[],MATCH($C36,PlantAccounts[Power Plan Plant Account '#],0),9))-SUM($AO36:AX36)),
             (INDEX(PlantAccounts[],MATCH($C36,PlantAccounts[Power Plan Plant Account '#],0),7)/12)*AL36*(INDEX(CurWIPHelper[],1,MATCH(AY$4,CurWIPHelper[#Headers],0))))
        ),
        IF(AL36=0,0,IF(
              ((INDEX(PlantAccounts[],MATCH($C36,PlantAccounts[Power Plan Plant Account '#],0),7)/12)
              *(AL36)
              *(INDEX(CurWIPHelper[],1,MATCH(AY$4,CurWIPHelper[#Headers],0)))
              +(INDEX(PlantAccounts[],MATCH($C36,PlantAccounts[Power Plan Plant Account '#],0),9))
              +(SUM($AO36:AX36))
              )&gt;AL36,
         (INDEX(PlantAccounts[],MATCH($C36,PlantAccounts[Power Plan Plant Account '#],0),7)/12)*AL36*(INDEX(CurWIPHelper[],1,MATCH(AY$4,CurWIPHelper[#Headers],0))),
         AL36-(INDEX(PlantAccounts[],MATCH($C36,PlantAccounts[Power Plan Plant Account '#],0),9))-(SUM($AO36:AX36))
    ))
)
)</f>
        <v>4038755.4553343216</v>
      </c>
      <c r="AZ36" s="35">
        <f>IF(INDEX(CurWIPHelper[],1,MATCH(AZ$4,CurWIPHelper[#Headers],0))=0,0,
     IF(AM36&gt;0,
        (IF(
             ((INDEX(PlantAccounts[],MATCH($C36,PlantAccounts[Power Plan Plant Account '#],0),7)/12)
                   *(AM36)
                   *(INDEX(CurWIPHelper[],1,MATCH(AZ$4,CurWIPHelper[#Headers],0)))
                   +(INDEX(PlantAccounts[],MATCH($C36,PlantAccounts[Power Plan Plant Account '#],0),9))
                   +(SUM($AO36:AY36))
                    )&gt;AM36,
              IF((INDEX(PlantAccounts[],MATCH($C36,PlantAccounts[Power Plan Plant Account '#],0),7))=0,0,AM36-(INDEX(PlantAccounts[],MATCH($C36,PlantAccounts[Power Plan Plant Account '#],0),9))-SUM($AO36:AY36)),
             (INDEX(PlantAccounts[],MATCH($C36,PlantAccounts[Power Plan Plant Account '#],0),7)/12)*AM36*(INDEX(CurWIPHelper[],1,MATCH(AZ$4,CurWIPHelper[#Headers],0))))
        ),
        IF(AM36=0,0,IF(
              ((INDEX(PlantAccounts[],MATCH($C36,PlantAccounts[Power Plan Plant Account '#],0),7)/12)
              *(AM36)
              *(INDEX(CurWIPHelper[],1,MATCH(AZ$4,CurWIPHelper[#Headers],0)))
              +(INDEX(PlantAccounts[],MATCH($C36,PlantAccounts[Power Plan Plant Account '#],0),9))
              +(SUM($AO36:AY36))
              )&gt;AM36,
         (INDEX(PlantAccounts[],MATCH($C36,PlantAccounts[Power Plan Plant Account '#],0),7)/12)*AM36*(INDEX(CurWIPHelper[],1,MATCH(AZ$4,CurWIPHelper[#Headers],0))),
         AM36-(INDEX(PlantAccounts[],MATCH($C36,PlantAccounts[Power Plan Plant Account '#],0),9))-(SUM($AO36:AY36))
    ))
)
)</f>
        <v>4119448.6332438882</v>
      </c>
      <c r="BA36" s="59">
        <f t="shared" si="2"/>
        <v>47792988.74510093</v>
      </c>
      <c r="BC36" s="59">
        <f>INDEX(CurCloseProf[],MATCH(PlantAccountsQuery[[#This Row],[Reg/Unreg]],CurCloseProf[R/NR],0),MATCH(BC$9,CurCloseProf[#Headers],0))*($J36)</f>
        <v>5527446.4587832587</v>
      </c>
      <c r="BD36" s="59">
        <f>INDEX(CurCloseProf[],MATCH(PlantAccountsQuery[[#This Row],[Reg/Unreg]],CurCloseProf[R/NR],0),MATCH(BD$9,CurCloseProf[#Headers],0))*($J36)</f>
        <v>4358861.7662019907</v>
      </c>
      <c r="BE36" s="59">
        <f>INDEX(CurCloseProf[],MATCH(PlantAccountsQuery[[#This Row],[Reg/Unreg]],CurCloseProf[R/NR],0),MATCH(BE$9,CurCloseProf[#Headers],0))*($J36)</f>
        <v>5914420.738229719</v>
      </c>
      <c r="BF36" s="59">
        <f>INDEX(CurCloseProf[],MATCH(PlantAccountsQuery[[#This Row],[Reg/Unreg]],CurCloseProf[R/NR],0),MATCH(BF$9,CurCloseProf[#Headers],0))*($J36)</f>
        <v>1626382.8340106579</v>
      </c>
      <c r="BG36" s="59">
        <f>INDEX(CurCloseProf[],MATCH(PlantAccountsQuery[[#This Row],[Reg/Unreg]],CurCloseProf[R/NR],0),MATCH(BG$9,CurCloseProf[#Headers],0))*($J36)</f>
        <v>4750855.8631850313</v>
      </c>
      <c r="BH36" s="59">
        <f>INDEX(CurCloseProf[],MATCH(PlantAccountsQuery[[#This Row],[Reg/Unreg]],CurCloseProf[R/NR],0),MATCH(BH$9,CurCloseProf[#Headers],0))*($J36)</f>
        <v>8263280.002446265</v>
      </c>
      <c r="BI36" s="59">
        <f>INDEX(CurCloseProf[],MATCH(PlantAccountsQuery[[#This Row],[Reg/Unreg]],CurCloseProf[R/NR],0),MATCH(BI$9,CurCloseProf[#Headers],0))*($J36)</f>
        <v>6912693.4458641829</v>
      </c>
      <c r="BJ36" s="59">
        <f>INDEX(CurCloseProf[],MATCH(PlantAccountsQuery[[#This Row],[Reg/Unreg]],CurCloseProf[R/NR],0),MATCH(BJ$9,CurCloseProf[#Headers],0))*($J36)</f>
        <v>3991362.7640426802</v>
      </c>
      <c r="BK36" s="59">
        <f>INDEX(CurCloseProf[],MATCH(PlantAccountsQuery[[#This Row],[Reg/Unreg]],CurCloseProf[R/NR],0),MATCH(BK$9,CurCloseProf[#Headers],0))*($J36)</f>
        <v>8357729.671438273</v>
      </c>
      <c r="BL36" s="59">
        <f>INDEX(CurCloseProf[],MATCH(PlantAccountsQuery[[#This Row],[Reg/Unreg]],CurCloseProf[R/NR],0),MATCH(BL$9,CurCloseProf[#Headers],0))*($J36)</f>
        <v>16831735.863607336</v>
      </c>
      <c r="BM36" s="59">
        <f>INDEX(CurCloseProf[],MATCH(PlantAccountsQuery[[#This Row],[Reg/Unreg]],CurCloseProf[R/NR],0),MATCH(BM$9,CurCloseProf[#Headers],0))*($J36)</f>
        <v>14941666.161645992</v>
      </c>
      <c r="BN36" s="59">
        <f>INDEX(CurCloseProf[],MATCH(PlantAccountsQuery[[#This Row],[Reg/Unreg]],CurCloseProf[R/NR],0),MATCH(BN$9,CurCloseProf[#Headers],0))*($J36)</f>
        <v>55587741.721056104</v>
      </c>
      <c r="BP36" s="59">
        <f>IF(INDEX(CurWIPHelper[],1,MATCH(AO$4,$BP$9:$CA$9,0))=0,0,$BC36)</f>
        <v>5527446.4587832587</v>
      </c>
      <c r="BQ36" s="59">
        <f>IF(INDEX(CurWIPHelper[],1,MATCH(AP$4,$BP$9:$CA$9,0))=0,0,(SUM($BC36:BD36)))</f>
        <v>9886308.2249852493</v>
      </c>
      <c r="BR36" s="59">
        <f>IF(INDEX(CurWIPHelper[],1,MATCH(AQ$4,$BP$9:$CA$9,0))=0,0,(SUM($BC36:BE36)))</f>
        <v>15800728.963214967</v>
      </c>
      <c r="BS36" s="59">
        <f>IF(INDEX(CurWIPHelper[],1,MATCH(AR$4,$BP$9:$CA$9,0))=0,0,(SUM($BC36:BF36)))</f>
        <v>17427111.797225624</v>
      </c>
      <c r="BT36" s="59">
        <f>IF(INDEX(CurWIPHelper[],1,MATCH(AS$4,$BP$9:$CA$9,0))=0,0,(SUM($BC36:BG36)))</f>
        <v>22177967.660410658</v>
      </c>
      <c r="BU36" s="59">
        <f>IF(INDEX(CurWIPHelper[],1,MATCH(AT$4,$BP$9:$CA$9,0))=0,0,(SUM($BC36:BH36)))</f>
        <v>30441247.662856922</v>
      </c>
      <c r="BV36" s="59">
        <f>IF(INDEX(CurWIPHelper[],1,MATCH(AU$4,$BP$9:$CA$9,0))=0,0,(SUM($BC36:BI36)))</f>
        <v>37353941.108721107</v>
      </c>
      <c r="BW36" s="59">
        <f>IF(INDEX(CurWIPHelper[],1,MATCH(AV$4,$BP$9:$CA$9,0))=0,0,(SUM($BC36:BJ36)))</f>
        <v>41345303.87276379</v>
      </c>
      <c r="BX36" s="59">
        <f>IF(INDEX(CurWIPHelper[],1,MATCH(AW$4,$BP$9:$CA$9,0))=0,0,(SUM($BC36:BK36)))</f>
        <v>49703033.54420206</v>
      </c>
      <c r="BY36" s="59">
        <f>IF(INDEX(CurWIPHelper[],1,MATCH(AX$4,$BP$9:$CA$9,0))=0,0,(SUM($BC36:BL36)))</f>
        <v>66534769.407809392</v>
      </c>
      <c r="BZ36" s="59">
        <f>IF(INDEX(CurWIPHelper[],1,MATCH(AY$4,$BP$9:$CA$9,0))=0,0,(SUM($BC36:BM36)))</f>
        <v>81476435.569455385</v>
      </c>
      <c r="CA36" s="59">
        <f>IF(INDEX(CurWIPHelper[],1,MATCH(AZ$4,$BP$9:$CA$9,0))=0,0,(SUM($BC36:BN36)))</f>
        <v>137064177.29051149</v>
      </c>
      <c r="CC36" s="59">
        <f>((((INDEX(PlantAccounts[],MATCH($C36,PlantAccounts[Power Plan Plant Account '#],0),8)+(INDEX(PlantAccounts[],MATCH($C36,PlantAccounts[Power Plan Plant Account '#],0),8)+INDEX(PlantAccounts[],MATCH($C36,PlantAccounts[Power Plan Plant Account '#],0),16)+INDEX(PlantAccounts[],MATCH($C36,PlantAccounts[Power Plan Plant Account '#],0),17)))/2))/12)*(INDEX(CurWIPHelper[],1,MATCH(AO$4,CurWIPHelper[#Headers],0)))*(INDEX(PlantAccounts[],MATCH($C36,PlantAccounts[Power Plan Plant Account '#],0),7))</f>
        <v>4019964.9728117711</v>
      </c>
      <c r="CD36" s="59">
        <f>((((INDEX(PlantAccounts[],MATCH($C36,PlantAccounts[Power Plan Plant Account '#],0),8)+(INDEX(PlantAccounts[],MATCH($C36,PlantAccounts[Power Plan Plant Account '#],0),8)+INDEX(PlantAccounts[],MATCH($C36,PlantAccounts[Power Plan Plant Account '#],0),16)+INDEX(PlantAccounts[],MATCH($C36,PlantAccounts[Power Plan Plant Account '#],0),17)))/2))/12)*(INDEX(CurWIPHelper[],1,MATCH(AP$4,CurWIPHelper[#Headers],0)))*(INDEX(PlantAccounts[],MATCH($C36,PlantAccounts[Power Plan Plant Account '#],0),7))</f>
        <v>4019964.9728117711</v>
      </c>
      <c r="CE36" s="59">
        <f>((((INDEX(PlantAccounts[],MATCH($C36,PlantAccounts[Power Plan Plant Account '#],0),8)+(INDEX(PlantAccounts[],MATCH($C36,PlantAccounts[Power Plan Plant Account '#],0),8)+INDEX(PlantAccounts[],MATCH($C36,PlantAccounts[Power Plan Plant Account '#],0),16)+INDEX(PlantAccounts[],MATCH($C36,PlantAccounts[Power Plan Plant Account '#],0),17)))/2))/12)*(INDEX(CurWIPHelper[],1,MATCH(AQ$4,CurWIPHelper[#Headers],0)))*(INDEX(PlantAccounts[],MATCH($C36,PlantAccounts[Power Plan Plant Account '#],0),7))</f>
        <v>4019964.9728117711</v>
      </c>
      <c r="CF36" s="59">
        <f>((((INDEX(PlantAccounts[],MATCH($C36,PlantAccounts[Power Plan Plant Account '#],0),8)+(INDEX(PlantAccounts[],MATCH($C36,PlantAccounts[Power Plan Plant Account '#],0),8)+INDEX(PlantAccounts[],MATCH($C36,PlantAccounts[Power Plan Plant Account '#],0),16)+INDEX(PlantAccounts[],MATCH($C36,PlantAccounts[Power Plan Plant Account '#],0),17)))/2))/12)*(INDEX(CurWIPHelper[],1,MATCH(AR$4,CurWIPHelper[#Headers],0)))*(INDEX(PlantAccounts[],MATCH($C36,PlantAccounts[Power Plan Plant Account '#],0),7))</f>
        <v>4019964.9728117711</v>
      </c>
      <c r="CG36" s="59">
        <f>((((INDEX(PlantAccounts[],MATCH($C36,PlantAccounts[Power Plan Plant Account '#],0),8)+(INDEX(PlantAccounts[],MATCH($C36,PlantAccounts[Power Plan Plant Account '#],0),8)+INDEX(PlantAccounts[],MATCH($C36,PlantAccounts[Power Plan Plant Account '#],0),16)+INDEX(PlantAccounts[],MATCH($C36,PlantAccounts[Power Plan Plant Account '#],0),17)))/2))/12)*(INDEX(CurWIPHelper[],1,MATCH(AS$4,CurWIPHelper[#Headers],0)))*(INDEX(PlantAccounts[],MATCH($C36,PlantAccounts[Power Plan Plant Account '#],0),7))</f>
        <v>4019964.9728117711</v>
      </c>
      <c r="CH36" s="59">
        <f>((((INDEX(PlantAccounts[],MATCH($C36,PlantAccounts[Power Plan Plant Account '#],0),8)+(INDEX(PlantAccounts[],MATCH($C36,PlantAccounts[Power Plan Plant Account '#],0),8)+INDEX(PlantAccounts[],MATCH($C36,PlantAccounts[Power Plan Plant Account '#],0),16)+INDEX(PlantAccounts[],MATCH($C36,PlantAccounts[Power Plan Plant Account '#],0),17)))/2))/12)*(INDEX(CurWIPHelper[],1,MATCH(AT$4,CurWIPHelper[#Headers],0)))*(INDEX(PlantAccounts[],MATCH($C36,PlantAccounts[Power Plan Plant Account '#],0),7))</f>
        <v>4019964.9728117711</v>
      </c>
      <c r="CI36" s="59">
        <f>((((INDEX(PlantAccounts[],MATCH($C36,PlantAccounts[Power Plan Plant Account '#],0),8)+(INDEX(PlantAccounts[],MATCH($C36,PlantAccounts[Power Plan Plant Account '#],0),8)+INDEX(PlantAccounts[],MATCH($C36,PlantAccounts[Power Plan Plant Account '#],0),16)+INDEX(PlantAccounts[],MATCH($C36,PlantAccounts[Power Plan Plant Account '#],0),17)))/2))/12)*(INDEX(CurWIPHelper[],1,MATCH(AU$4,CurWIPHelper[#Headers],0)))*(INDEX(PlantAccounts[],MATCH($C36,PlantAccounts[Power Plan Plant Account '#],0),7))</f>
        <v>4019964.9728117711</v>
      </c>
      <c r="CJ36" s="59">
        <f>((((INDEX(PlantAccounts[],MATCH($C36,PlantAccounts[Power Plan Plant Account '#],0),8)+(INDEX(PlantAccounts[],MATCH($C36,PlantAccounts[Power Plan Plant Account '#],0),8)+INDEX(PlantAccounts[],MATCH($C36,PlantAccounts[Power Plan Plant Account '#],0),16)+INDEX(PlantAccounts[],MATCH($C36,PlantAccounts[Power Plan Plant Account '#],0),17)))/2))/12)*(INDEX(CurWIPHelper[],1,MATCH(AV$4,CurWIPHelper[#Headers],0)))*(INDEX(PlantAccounts[],MATCH($C36,PlantAccounts[Power Plan Plant Account '#],0),7))</f>
        <v>4019964.9728117711</v>
      </c>
      <c r="CK36" s="59">
        <f>((((INDEX(PlantAccounts[],MATCH($C36,PlantAccounts[Power Plan Plant Account '#],0),8)+(INDEX(PlantAccounts[],MATCH($C36,PlantAccounts[Power Plan Plant Account '#],0),8)+INDEX(PlantAccounts[],MATCH($C36,PlantAccounts[Power Plan Plant Account '#],0),16)+INDEX(PlantAccounts[],MATCH($C36,PlantAccounts[Power Plan Plant Account '#],0),17)))/2))/12)*(INDEX(CurWIPHelper[],1,MATCH(AW$4,CurWIPHelper[#Headers],0)))*(INDEX(PlantAccounts[],MATCH($C36,PlantAccounts[Power Plan Plant Account '#],0),7))</f>
        <v>4019964.9728117711</v>
      </c>
      <c r="CL36" s="59">
        <f>((((INDEX(PlantAccounts[],MATCH($C36,PlantAccounts[Power Plan Plant Account '#],0),8)+(INDEX(PlantAccounts[],MATCH($C36,PlantAccounts[Power Plan Plant Account '#],0),8)+INDEX(PlantAccounts[],MATCH($C36,PlantAccounts[Power Plan Plant Account '#],0),16)+INDEX(PlantAccounts[],MATCH($C36,PlantAccounts[Power Plan Plant Account '#],0),17)))/2))/12)*(INDEX(CurWIPHelper[],1,MATCH(AX$4,CurWIPHelper[#Headers],0)))*(INDEX(PlantAccounts[],MATCH($C36,PlantAccounts[Power Plan Plant Account '#],0),7))</f>
        <v>4019964.9728117711</v>
      </c>
      <c r="CM36" s="59">
        <f>((((INDEX(PlantAccounts[],MATCH($C36,PlantAccounts[Power Plan Plant Account '#],0),8)+(INDEX(PlantAccounts[],MATCH($C36,PlantAccounts[Power Plan Plant Account '#],0),8)+INDEX(PlantAccounts[],MATCH($C36,PlantAccounts[Power Plan Plant Account '#],0),16)+INDEX(PlantAccounts[],MATCH($C36,PlantAccounts[Power Plan Plant Account '#],0),17)))/2))/12)*(INDEX(CurWIPHelper[],1,MATCH(AY$4,CurWIPHelper[#Headers],0)))*(INDEX(PlantAccounts[],MATCH($C36,PlantAccounts[Power Plan Plant Account '#],0),7))</f>
        <v>4019964.9728117711</v>
      </c>
      <c r="CN36" s="59">
        <f>((((INDEX(PlantAccounts[],MATCH($C36,PlantAccounts[Power Plan Plant Account '#],0),8)+(INDEX(PlantAccounts[],MATCH($C36,PlantAccounts[Power Plan Plant Account '#],0),8)+INDEX(PlantAccounts[],MATCH($C36,PlantAccounts[Power Plan Plant Account '#],0),16)+INDEX(PlantAccounts[],MATCH($C36,PlantAccounts[Power Plan Plant Account '#],0),17)))/2))/12)*(INDEX(CurWIPHelper[],1,MATCH(AZ$4,CurWIPHelper[#Headers],0)))*(INDEX(PlantAccounts[],MATCH($C36,PlantAccounts[Power Plan Plant Account '#],0),7))</f>
        <v>4019964.9728117711</v>
      </c>
      <c r="CO36" s="59">
        <f t="shared" si="3"/>
        <v>48239579.673741259</v>
      </c>
      <c r="CQ36" s="59">
        <f>INDEX(PlantAccounts[],MATCH($C36,PlantAccounts[Power Plan Plant Account '#],0),12)*(INDEX(CurWIPHelper[],1,MATCH(AO$4,CurWIPHelper[#Headers],0)))*(INDEX(PlantAccounts[],MATCH($C36,PlantAccounts[Power Plan Plant Account '#],0),7)/12)*0.5</f>
        <v>0</v>
      </c>
      <c r="CR36" s="59">
        <f>INDEX(PlantAccounts[],MATCH($C36,PlantAccounts[Power Plan Plant Account '#],0),12)*(INDEX(CurWIPHelper[],1,MATCH(AP$4,CurWIPHelper[#Headers],0)))*(INDEX(PlantAccounts[],MATCH($C36,PlantAccounts[Power Plan Plant Account '#],0),7)/12)*0.5</f>
        <v>0</v>
      </c>
      <c r="CS36" s="59">
        <f>INDEX(PlantAccounts[],MATCH($C36,PlantAccounts[Power Plan Plant Account '#],0),12)*(INDEX(CurWIPHelper[],1,MATCH(AQ$4,CurWIPHelper[#Headers],0)))*(INDEX(PlantAccounts[],MATCH($C36,PlantAccounts[Power Plan Plant Account '#],0),7)/12)*0.5</f>
        <v>0</v>
      </c>
      <c r="CT36" s="59">
        <f>INDEX(PlantAccounts[],MATCH($C36,PlantAccounts[Power Plan Plant Account '#],0),12)*(INDEX(CurWIPHelper[],1,MATCH(AR$4,CurWIPHelper[#Headers],0)))*(INDEX(PlantAccounts[],MATCH($C36,PlantAccounts[Power Plan Plant Account '#],0),7)/12)*0.5</f>
        <v>0</v>
      </c>
      <c r="CU36" s="59">
        <f>INDEX(PlantAccounts[],MATCH($C36,PlantAccounts[Power Plan Plant Account '#],0),12)*(INDEX(CurWIPHelper[],1,MATCH(AS$4,CurWIPHelper[#Headers],0)))*(INDEX(PlantAccounts[],MATCH($C36,PlantAccounts[Power Plan Plant Account '#],0),7)/12)*0.5</f>
        <v>0</v>
      </c>
      <c r="CV36" s="59">
        <f>INDEX(PlantAccounts[],MATCH($C36,PlantAccounts[Power Plan Plant Account '#],0),12)*(INDEX(CurWIPHelper[],1,MATCH(AT$4,CurWIPHelper[#Headers],0)))*(INDEX(PlantAccounts[],MATCH($C36,PlantAccounts[Power Plan Plant Account '#],0),7)/12)*0.5</f>
        <v>0</v>
      </c>
      <c r="CW36" s="59">
        <f>INDEX(PlantAccounts[],MATCH($C36,PlantAccounts[Power Plan Plant Account '#],0),12)*(INDEX(CurWIPHelper[],1,MATCH(AU$4,CurWIPHelper[#Headers],0)))*(INDEX(PlantAccounts[],MATCH($C36,PlantAccounts[Power Plan Plant Account '#],0),7)/12)*0.5</f>
        <v>0</v>
      </c>
      <c r="CX36" s="59">
        <f>INDEX(PlantAccounts[],MATCH($C36,PlantAccounts[Power Plan Plant Account '#],0),12)*(INDEX(CurWIPHelper[],1,MATCH(AV$4,CurWIPHelper[#Headers],0)))*(INDEX(PlantAccounts[],MATCH($C36,PlantAccounts[Power Plan Plant Account '#],0),7)/12)*0.5</f>
        <v>0</v>
      </c>
      <c r="CY36" s="59">
        <f>INDEX(PlantAccounts[],MATCH($C36,PlantAccounts[Power Plan Plant Account '#],0),12)*(INDEX(CurWIPHelper[],1,MATCH(AW$4,CurWIPHelper[#Headers],0)))*(INDEX(PlantAccounts[],MATCH($C36,PlantAccounts[Power Plan Plant Account '#],0),7)/12)*0.5</f>
        <v>0</v>
      </c>
      <c r="CZ36" s="59">
        <f>INDEX(PlantAccounts[],MATCH($C36,PlantAccounts[Power Plan Plant Account '#],0),12)*(INDEX(CurWIPHelper[],1,MATCH(AX$4,CurWIPHelper[#Headers],0)))*(INDEX(PlantAccounts[],MATCH($C36,PlantAccounts[Power Plan Plant Account '#],0),7)/12)*0.5</f>
        <v>0</v>
      </c>
      <c r="DA36" s="59">
        <f>INDEX(PlantAccounts[],MATCH($C36,PlantAccounts[Power Plan Plant Account '#],0),12)*(INDEX(CurWIPHelper[],1,MATCH(AY$4,CurWIPHelper[#Headers],0)))*(INDEX(PlantAccounts[],MATCH($C36,PlantAccounts[Power Plan Plant Account '#],0),7)/12)*0.5</f>
        <v>0</v>
      </c>
      <c r="DB36" s="59">
        <f>INDEX(PlantAccounts[],MATCH($C36,PlantAccounts[Power Plan Plant Account '#],0),12)*(INDEX(CurWIPHelper[],1,MATCH(AZ$4,CurWIPHelper[#Headers],0)))*(INDEX(PlantAccounts[],MATCH($C36,PlantAccounts[Power Plan Plant Account '#],0),7)/12)*0.5</f>
        <v>0</v>
      </c>
      <c r="DC36" s="59">
        <f t="shared" si="4"/>
        <v>0</v>
      </c>
      <c r="DE36" s="59">
        <f t="shared" si="5"/>
        <v>48239579.673741259</v>
      </c>
    </row>
    <row r="37" spans="1:109">
      <c r="A37" t="s">
        <v>58</v>
      </c>
      <c r="B37" t="s">
        <v>86</v>
      </c>
      <c r="C37">
        <v>46591</v>
      </c>
      <c r="D37">
        <v>46591</v>
      </c>
      <c r="E37" s="130"/>
      <c r="F37" s="113">
        <f>INDEX(PlantAccounts[],MATCH($C37,PlantAccounts[Power Plan Plant Account '#],0),8)</f>
        <v>-15167634.050000001</v>
      </c>
      <c r="G37" s="7">
        <f>INDEX(PlantAccounts[],MATCH($C37,PlantAccounts[Power Plan Plant Account '#],0),14)</f>
        <v>0</v>
      </c>
      <c r="H37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37" s="7"/>
      <c r="J37" s="7">
        <f t="shared" si="0"/>
        <v>0</v>
      </c>
      <c r="K37" s="7">
        <v>0</v>
      </c>
      <c r="L37" s="7">
        <f>INDEX(PlantAccounts[],MATCH($C37,PlantAccounts[Power Plan Plant Account '#],0),11)</f>
        <v>0</v>
      </c>
      <c r="M37" s="7">
        <f t="shared" si="1"/>
        <v>0</v>
      </c>
      <c r="O37" s="35">
        <f>INDEX(CurCloseProf[],MATCH(PlantAccountsQuery[[#This Row],[Reg/Unreg]],CurCloseProf[R/NR],0),MATCH(O$9,CurCloseProf[#Headers],0))*($J37+$M37)</f>
        <v>0</v>
      </c>
      <c r="P37" s="35">
        <f>INDEX(CurCloseProf[],MATCH(PlantAccountsQuery[[#This Row],[Reg/Unreg]],CurCloseProf[R/NR],0),MATCH(P$9,CurCloseProf[#Headers],0))*($J37+$M37)</f>
        <v>0</v>
      </c>
      <c r="Q37" s="35">
        <f>INDEX(CurCloseProf[],MATCH(PlantAccountsQuery[[#This Row],[Reg/Unreg]],CurCloseProf[R/NR],0),MATCH(Q$9,CurCloseProf[#Headers],0))*($J37+$M37)</f>
        <v>0</v>
      </c>
      <c r="R37" s="35">
        <f>INDEX(CurCloseProf[],MATCH(PlantAccountsQuery[[#This Row],[Reg/Unreg]],CurCloseProf[R/NR],0),MATCH(R$9,CurCloseProf[#Headers],0))*($J37+$M37)</f>
        <v>0</v>
      </c>
      <c r="S37" s="35">
        <f>INDEX(CurCloseProf[],MATCH(PlantAccountsQuery[[#This Row],[Reg/Unreg]],CurCloseProf[R/NR],0),MATCH(S$9,CurCloseProf[#Headers],0))*($J37+$M37)</f>
        <v>0</v>
      </c>
      <c r="T37" s="35">
        <f>INDEX(CurCloseProf[],MATCH(PlantAccountsQuery[[#This Row],[Reg/Unreg]],CurCloseProf[R/NR],0),MATCH(T$9,CurCloseProf[#Headers],0))*($J37+$M37)</f>
        <v>0</v>
      </c>
      <c r="U37" s="35">
        <f>INDEX(CurCloseProf[],MATCH(PlantAccountsQuery[[#This Row],[Reg/Unreg]],CurCloseProf[R/NR],0),MATCH(U$9,CurCloseProf[#Headers],0))*($J37+$M37)</f>
        <v>0</v>
      </c>
      <c r="V37" s="35">
        <f>INDEX(CurCloseProf[],MATCH(PlantAccountsQuery[[#This Row],[Reg/Unreg]],CurCloseProf[R/NR],0),MATCH(V$9,CurCloseProf[#Headers],0))*($J37+$M37)</f>
        <v>0</v>
      </c>
      <c r="W37" s="35">
        <f>INDEX(CurCloseProf[],MATCH(PlantAccountsQuery[[#This Row],[Reg/Unreg]],CurCloseProf[R/NR],0),MATCH(W$9,CurCloseProf[#Headers],0))*($J37+$M37)</f>
        <v>0</v>
      </c>
      <c r="X37" s="35">
        <f>INDEX(CurCloseProf[],MATCH(PlantAccountsQuery[[#This Row],[Reg/Unreg]],CurCloseProf[R/NR],0),MATCH(X$9,CurCloseProf[#Headers],0))*($J37+$M37)</f>
        <v>0</v>
      </c>
      <c r="Y37" s="35">
        <f>INDEX(CurCloseProf[],MATCH(PlantAccountsQuery[[#This Row],[Reg/Unreg]],CurCloseProf[R/NR],0),MATCH(Y$9,CurCloseProf[#Headers],0))*($J37+$M37)</f>
        <v>0</v>
      </c>
      <c r="Z37" s="35">
        <f>INDEX(CurCloseProf[],MATCH(PlantAccountsQuery[[#This Row],[Reg/Unreg]],CurCloseProf[R/NR],0),MATCH(Z$9,CurCloseProf[#Headers],0))*($J37+$M37)</f>
        <v>0</v>
      </c>
      <c r="AB37" s="59">
        <f>IF(INDEX(CurWIPHelper[],1,MATCH(AO$4,$AB$9:$AM$9,0))=0,0,($F37+$O37))</f>
        <v>-15167634.050000001</v>
      </c>
      <c r="AC37" s="59">
        <f>IF(INDEX(CurWIPHelper[],1,MATCH(AP$4,$AB$9:$AM$9,0))=0,0,($F37+SUM($O37:P37)))</f>
        <v>-15167634.050000001</v>
      </c>
      <c r="AD37" s="59">
        <f>IF(INDEX(CurWIPHelper[],1,MATCH(AQ$4,$AB$9:$AM$9,0))=0,0,($F37+SUM($O37:Q37)))</f>
        <v>-15167634.050000001</v>
      </c>
      <c r="AE37" s="59">
        <f>IF(INDEX(CurWIPHelper[],1,MATCH(AR$4,$AB$9:$AM$9,0))=0,0,($F37+SUM($O37:R37)))</f>
        <v>-15167634.050000001</v>
      </c>
      <c r="AF37" s="59">
        <f>IF(INDEX(CurWIPHelper[],1,MATCH(AS$4,$AB$9:$AM$9,0))=0,0,($F37+SUM($O37:S37)))</f>
        <v>-15167634.050000001</v>
      </c>
      <c r="AG37" s="59">
        <f>IF(INDEX(CurWIPHelper[],1,MATCH(AT$4,$AB$9:$AM$9,0))=0,0,($F37+SUM($O37:T37)))</f>
        <v>-15167634.050000001</v>
      </c>
      <c r="AH37" s="59">
        <f>IF(INDEX(CurWIPHelper[],1,MATCH(AU$4,$AB$9:$AM$9,0))=0,0,($F37+SUM($O37:U37)))</f>
        <v>-15167634.050000001</v>
      </c>
      <c r="AI37" s="59">
        <f>IF(INDEX(CurWIPHelper[],1,MATCH(AV$4,$AB$9:$AM$9,0))=0,0,($F37+SUM($O37:V37)))</f>
        <v>-15167634.050000001</v>
      </c>
      <c r="AJ37" s="59">
        <f>IF(INDEX(CurWIPHelper[],1,MATCH(AW$4,$AB$9:$AM$9,0))=0,0,($F37+SUM($O37:W37)))</f>
        <v>-15167634.050000001</v>
      </c>
      <c r="AK37" s="59">
        <f>IF(INDEX(CurWIPHelper[],1,MATCH(AX$4,$AB$9:$AM$9,0))=0,0,($F37+SUM($O37:X37)))</f>
        <v>-15167634.050000001</v>
      </c>
      <c r="AL37" s="59">
        <f>IF(INDEX(CurWIPHelper[],1,MATCH(AY$4,$AB$9:$AM$9,0))=0,0,($F37+SUM($O37:Y37)))</f>
        <v>-15167634.050000001</v>
      </c>
      <c r="AM37" s="59">
        <f>IF(INDEX(CurWIPHelper[],1,MATCH(AZ$4,$AB$9:$AM$9,0))=0,0,($F37+SUM($O37:Z37)))</f>
        <v>-15167634.050000001</v>
      </c>
      <c r="AO37" s="35">
        <f>IF(INDEX(CurWIPHelper[],1,MATCH(AO$4,CurWIPHelper[#Headers],0))=0,0,
     IF(AB37&gt;0,
        (IF(
             ((INDEX(PlantAccounts[],MATCH($C37,PlantAccounts[Power Plan Plant Account '#],0),7)/12)
                   *(AB37)
                   *(INDEX(CurWIPHelper[],1,MATCH(AO$4,CurWIPHelper[#Headers],0)))
                   +(INDEX(PlantAccounts[],MATCH($C37,PlantAccounts[Power Plan Plant Account '#],0),9))
                   )&gt;AB37,
              IF((INDEX(PlantAccounts[],MATCH($C37,PlantAccounts[Power Plan Plant Account '#],0),7))=0,0,AB37-(INDEX(PlantAccounts[],MATCH($C37,PlantAccounts[Power Plan Plant Account '#],0),9))),
             (INDEX(PlantAccounts[],MATCH($C37,PlantAccounts[Power Plan Plant Account '#],0),7)/12)*AB37*(INDEX(CurWIPHelper[],1,MATCH(AO$4,CurWIPHelper[#Headers],0))))
        ),
          IF(AB37=0,0,IF(
              ((INDEX(PlantAccounts[],MATCH($C37,PlantAccounts[Power Plan Plant Account '#],0),7)/12)
              *(AB37)
              *(INDEX(CurWIPHelper[],1,MATCH(AO$4,CurWIPHelper[#Headers],0)))
              +(INDEX(PlantAccounts[],MATCH($C37,PlantAccounts[Power Plan Plant Account '#],0),9))
              )&gt;AB37,
         (INDEX(PlantAccounts[],MATCH($C37,PlantAccounts[Power Plan Plant Account '#],0),7)/12)*AB37*(INDEX(CurWIPHelper[],1,MATCH(AO$4,CurWIPHelper[#Headers],0))),
         AB37-(INDEX(PlantAccounts[],MATCH($C37,PlantAccounts[Power Plan Plant Account '#],0),9))
    ))
)
)</f>
        <v>-22344.157130313808</v>
      </c>
      <c r="AP37" s="35">
        <f>IF(INDEX(CurWIPHelper[],1,MATCH(AP$4,CurWIPHelper[#Headers],0))=0,0,
     IF(AC37&gt;0,
        (IF(
             ((INDEX(PlantAccounts[],MATCH($C37,PlantAccounts[Power Plan Plant Account '#],0),7)/12)
                   *(AC37)
                   *(INDEX(CurWIPHelper[],1,MATCH(AP$4,CurWIPHelper[#Headers],0)))
                   +(INDEX(PlantAccounts[],MATCH($C37,PlantAccounts[Power Plan Plant Account '#],0),9))
                   +(SUM($AO37:AO37))
                    )&gt;AC37,
              IF((INDEX(PlantAccounts[],MATCH($C37,PlantAccounts[Power Plan Plant Account '#],0),7))=0,0,AC37-(INDEX(PlantAccounts[],MATCH($C37,PlantAccounts[Power Plan Plant Account '#],0),9))-SUM($AO37:AO37)),
             (INDEX(PlantAccounts[],MATCH($C37,PlantAccounts[Power Plan Plant Account '#],0),7)/12)*AC37*(INDEX(CurWIPHelper[],1,MATCH(AP$4,CurWIPHelper[#Headers],0))))
        ),
        IF(AC37=0,0,IF(
              ((INDEX(PlantAccounts[],MATCH($C37,PlantAccounts[Power Plan Plant Account '#],0),7)/12)
              *(AC37)
              *(INDEX(CurWIPHelper[],1,MATCH(AP$4,CurWIPHelper[#Headers],0)))
              +(INDEX(PlantAccounts[],MATCH($C37,PlantAccounts[Power Plan Plant Account '#],0),9))
              +(SUM($AO37:AO37))
              )&gt;AC37,
         (INDEX(PlantAccounts[],MATCH($C37,PlantAccounts[Power Plan Plant Account '#],0),7)/12)*AC37*(INDEX(CurWIPHelper[],1,MATCH(AP$4,CurWIPHelper[#Headers],0))),
         AC37-(INDEX(PlantAccounts[],MATCH($C37,PlantAccounts[Power Plan Plant Account '#],0),9))-(SUM($AO37:AO37))
    ))
)
)</f>
        <v>-22344.157130313808</v>
      </c>
      <c r="AQ37" s="35">
        <f>IF(INDEX(CurWIPHelper[],1,MATCH(AQ$4,CurWIPHelper[#Headers],0))=0,0,
     IF(AD37&gt;0,
        (IF(
             ((INDEX(PlantAccounts[],MATCH($C37,PlantAccounts[Power Plan Plant Account '#],0),7)/12)
                   *(AD37)
                   *(INDEX(CurWIPHelper[],1,MATCH(AQ$4,CurWIPHelper[#Headers],0)))
                   +(INDEX(PlantAccounts[],MATCH($C37,PlantAccounts[Power Plan Plant Account '#],0),9))
                   +(SUM($AO37:AP37))
                    )&gt;AD37,
              IF((INDEX(PlantAccounts[],MATCH($C37,PlantAccounts[Power Plan Plant Account '#],0),7))=0,0,AD37-(INDEX(PlantAccounts[],MATCH($C37,PlantAccounts[Power Plan Plant Account '#],0),9))-SUM($AO37:AP37)),
             (INDEX(PlantAccounts[],MATCH($C37,PlantAccounts[Power Plan Plant Account '#],0),7)/12)*AD37*(INDEX(CurWIPHelper[],1,MATCH(AQ$4,CurWIPHelper[#Headers],0))))
        ),
        IF(AD37=0,0,IF(
              ((INDEX(PlantAccounts[],MATCH($C37,PlantAccounts[Power Plan Plant Account '#],0),7)/12)
              *(AD37)
              *(INDEX(CurWIPHelper[],1,MATCH(AQ$4,CurWIPHelper[#Headers],0)))
              +(INDEX(PlantAccounts[],MATCH($C37,PlantAccounts[Power Plan Plant Account '#],0),9))
              +(SUM($AO37:AP37))
              )&gt;AD37,
         (INDEX(PlantAccounts[],MATCH($C37,PlantAccounts[Power Plan Plant Account '#],0),7)/12)*AD37*(INDEX(CurWIPHelper[],1,MATCH(AQ$4,CurWIPHelper[#Headers],0))),
         AD37-(INDEX(PlantAccounts[],MATCH($C37,PlantAccounts[Power Plan Plant Account '#],0),9))-(SUM($AO37:AP37))
    ))
)
)</f>
        <v>-22344.157130313808</v>
      </c>
      <c r="AR37" s="35">
        <f>IF(INDEX(CurWIPHelper[],1,MATCH(AR$4,CurWIPHelper[#Headers],0))=0,0,
     IF(AE37&gt;0,
        (IF(
             ((INDEX(PlantAccounts[],MATCH($C37,PlantAccounts[Power Plan Plant Account '#],0),7)/12)
                   *(AE37)
                   *(INDEX(CurWIPHelper[],1,MATCH(AR$4,CurWIPHelper[#Headers],0)))
                   +(INDEX(PlantAccounts[],MATCH($C37,PlantAccounts[Power Plan Plant Account '#],0),9))
                   +(SUM($AO37:AQ37))
                    )&gt;AE37,
              IF((INDEX(PlantAccounts[],MATCH($C37,PlantAccounts[Power Plan Plant Account '#],0),7))=0,0,AE37-(INDEX(PlantAccounts[],MATCH($C37,PlantAccounts[Power Plan Plant Account '#],0),9))-SUM($AO37:AQ37)),
             (INDEX(PlantAccounts[],MATCH($C37,PlantAccounts[Power Plan Plant Account '#],0),7)/12)*AE37*(INDEX(CurWIPHelper[],1,MATCH(AR$4,CurWIPHelper[#Headers],0))))
        ),
        IF(AE37=0,0,IF(
              ((INDEX(PlantAccounts[],MATCH($C37,PlantAccounts[Power Plan Plant Account '#],0),7)/12)
              *(AE37)
              *(INDEX(CurWIPHelper[],1,MATCH(AR$4,CurWIPHelper[#Headers],0)))
              +(INDEX(PlantAccounts[],MATCH($C37,PlantAccounts[Power Plan Plant Account '#],0),9))
              +(SUM($AO37:AQ37))
              )&gt;AE37,
         (INDEX(PlantAccounts[],MATCH($C37,PlantAccounts[Power Plan Plant Account '#],0),7)/12)*AE37*(INDEX(CurWIPHelper[],1,MATCH(AR$4,CurWIPHelper[#Headers],0))),
         AE37-(INDEX(PlantAccounts[],MATCH($C37,PlantAccounts[Power Plan Plant Account '#],0),9))-(SUM($AO37:AQ37))
    ))
)
)</f>
        <v>-22344.157130313808</v>
      </c>
      <c r="AS37" s="35">
        <f>IF(INDEX(CurWIPHelper[],1,MATCH(AS$4,CurWIPHelper[#Headers],0))=0,0,
     IF(AF37&gt;0,
        (IF(
             ((INDEX(PlantAccounts[],MATCH($C37,PlantAccounts[Power Plan Plant Account '#],0),7)/12)
                   *(AF37)
                   *(INDEX(CurWIPHelper[],1,MATCH(AS$4,CurWIPHelper[#Headers],0)))
                   +(INDEX(PlantAccounts[],MATCH($C37,PlantAccounts[Power Plan Plant Account '#],0),9))
                   +(SUM($AO37:AR37))
                    )&gt;AF37,
              IF((INDEX(PlantAccounts[],MATCH($C37,PlantAccounts[Power Plan Plant Account '#],0),7))=0,0,AF37-(INDEX(PlantAccounts[],MATCH($C37,PlantAccounts[Power Plan Plant Account '#],0),9))-SUM($AO37:AR37)),
             (INDEX(PlantAccounts[],MATCH($C37,PlantAccounts[Power Plan Plant Account '#],0),7)/12)*AF37*(INDEX(CurWIPHelper[],1,MATCH(AS$4,CurWIPHelper[#Headers],0))))
        ),
        IF(AF37=0,0,IF(
              ((INDEX(PlantAccounts[],MATCH($C37,PlantAccounts[Power Plan Plant Account '#],0),7)/12)
              *(AF37)
              *(INDEX(CurWIPHelper[],1,MATCH(AS$4,CurWIPHelper[#Headers],0)))
              +(INDEX(PlantAccounts[],MATCH($C37,PlantAccounts[Power Plan Plant Account '#],0),9))
              +(SUM($AO37:AR37))
              )&gt;AF37,
         (INDEX(PlantAccounts[],MATCH($C37,PlantAccounts[Power Plan Plant Account '#],0),7)/12)*AF37*(INDEX(CurWIPHelper[],1,MATCH(AS$4,CurWIPHelper[#Headers],0))),
         AF37-(INDEX(PlantAccounts[],MATCH($C37,PlantAccounts[Power Plan Plant Account '#],0),9))-(SUM($AO37:AR37))
    ))
)
)</f>
        <v>-22344.157130313808</v>
      </c>
      <c r="AT37" s="35">
        <f>IF(INDEX(CurWIPHelper[],1,MATCH(AT$4,CurWIPHelper[#Headers],0))=0,0,
     IF(AG37&gt;0,
        (IF(
             ((INDEX(PlantAccounts[],MATCH($C37,PlantAccounts[Power Plan Plant Account '#],0),7)/12)
                   *(AG37)
                   *(INDEX(CurWIPHelper[],1,MATCH(AT$4,CurWIPHelper[#Headers],0)))
                   +(INDEX(PlantAccounts[],MATCH($C37,PlantAccounts[Power Plan Plant Account '#],0),9))
                   +(SUM($AO37:AS37))
                    )&gt;AG37,
              IF((INDEX(PlantAccounts[],MATCH($C37,PlantAccounts[Power Plan Plant Account '#],0),7))=0,0,AG37-(INDEX(PlantAccounts[],MATCH($C37,PlantAccounts[Power Plan Plant Account '#],0),9))-SUM($AO37:AS37)),
             (INDEX(PlantAccounts[],MATCH($C37,PlantAccounts[Power Plan Plant Account '#],0),7)/12)*AG37*(INDEX(CurWIPHelper[],1,MATCH(AT$4,CurWIPHelper[#Headers],0))))
        ),
        IF(AG37=0,0,IF(
              ((INDEX(PlantAccounts[],MATCH($C37,PlantAccounts[Power Plan Plant Account '#],0),7)/12)
              *(AG37)
              *(INDEX(CurWIPHelper[],1,MATCH(AT$4,CurWIPHelper[#Headers],0)))
              +(INDEX(PlantAccounts[],MATCH($C37,PlantAccounts[Power Plan Plant Account '#],0),9))
              +(SUM($AO37:AS37))
              )&gt;AG37,
         (INDEX(PlantAccounts[],MATCH($C37,PlantAccounts[Power Plan Plant Account '#],0),7)/12)*AG37*(INDEX(CurWIPHelper[],1,MATCH(AT$4,CurWIPHelper[#Headers],0))),
         AG37-(INDEX(PlantAccounts[],MATCH($C37,PlantAccounts[Power Plan Plant Account '#],0),9))-(SUM($AO37:AS37))
    ))
)
)</f>
        <v>-22344.157130313808</v>
      </c>
      <c r="AU37" s="35">
        <f>IF(INDEX(CurWIPHelper[],1,MATCH(AU$4,CurWIPHelper[#Headers],0))=0,0,
     IF(AH37&gt;0,
        (IF(
             ((INDEX(PlantAccounts[],MATCH($C37,PlantAccounts[Power Plan Plant Account '#],0),7)/12)
                   *(AH37)
                   *(INDEX(CurWIPHelper[],1,MATCH(AU$4,CurWIPHelper[#Headers],0)))
                   +(INDEX(PlantAccounts[],MATCH($C37,PlantAccounts[Power Plan Plant Account '#],0),9))
                   +(SUM($AO37:AT37))
                    )&gt;AH37,
              IF((INDEX(PlantAccounts[],MATCH($C37,PlantAccounts[Power Plan Plant Account '#],0),7))=0,0,AH37-(INDEX(PlantAccounts[],MATCH($C37,PlantAccounts[Power Plan Plant Account '#],0),9))-SUM($AO37:AT37)),
             (INDEX(PlantAccounts[],MATCH($C37,PlantAccounts[Power Plan Plant Account '#],0),7)/12)*AH37*(INDEX(CurWIPHelper[],1,MATCH(AU$4,CurWIPHelper[#Headers],0))))
        ),
        IF(AH37=0,0,IF(
              ((INDEX(PlantAccounts[],MATCH($C37,PlantAccounts[Power Plan Plant Account '#],0),7)/12)
              *(AH37)
              *(INDEX(CurWIPHelper[],1,MATCH(AU$4,CurWIPHelper[#Headers],0)))
              +(INDEX(PlantAccounts[],MATCH($C37,PlantAccounts[Power Plan Plant Account '#],0),9))
              +(SUM($AO37:AT37))
              )&gt;AH37,
         (INDEX(PlantAccounts[],MATCH($C37,PlantAccounts[Power Plan Plant Account '#],0),7)/12)*AH37*(INDEX(CurWIPHelper[],1,MATCH(AU$4,CurWIPHelper[#Headers],0))),
         AH37-(INDEX(PlantAccounts[],MATCH($C37,PlantAccounts[Power Plan Plant Account '#],0),9))-(SUM($AO37:AT37))
    ))
)
)</f>
        <v>-22344.157130313808</v>
      </c>
      <c r="AV37" s="35">
        <f>IF(INDEX(CurWIPHelper[],1,MATCH(AV$4,CurWIPHelper[#Headers],0))=0,0,
     IF(AI37&gt;0,
        (IF(
             ((INDEX(PlantAccounts[],MATCH($C37,PlantAccounts[Power Plan Plant Account '#],0),7)/12)
                   *(AI37)
                   *(INDEX(CurWIPHelper[],1,MATCH(AV$4,CurWIPHelper[#Headers],0)))
                   +(INDEX(PlantAccounts[],MATCH($C37,PlantAccounts[Power Plan Plant Account '#],0),9))
                   +(SUM($AO37:AU37))
                    )&gt;AI37,
              IF((INDEX(PlantAccounts[],MATCH($C37,PlantAccounts[Power Plan Plant Account '#],0),7))=0,0,AI37-(INDEX(PlantAccounts[],MATCH($C37,PlantAccounts[Power Plan Plant Account '#],0),9))-SUM($AO37:AU37)),
             (INDEX(PlantAccounts[],MATCH($C37,PlantAccounts[Power Plan Plant Account '#],0),7)/12)*AI37*(INDEX(CurWIPHelper[],1,MATCH(AV$4,CurWIPHelper[#Headers],0))))
        ),
        IF(AI37=0,0,IF(
              ((INDEX(PlantAccounts[],MATCH($C37,PlantAccounts[Power Plan Plant Account '#],0),7)/12)
              *(AI37)
              *(INDEX(CurWIPHelper[],1,MATCH(AV$4,CurWIPHelper[#Headers],0)))
              +(INDEX(PlantAccounts[],MATCH($C37,PlantAccounts[Power Plan Plant Account '#],0),9))
              +(SUM($AO37:AU37))
              )&gt;AI37,
         (INDEX(PlantAccounts[],MATCH($C37,PlantAccounts[Power Plan Plant Account '#],0),7)/12)*AI37*(INDEX(CurWIPHelper[],1,MATCH(AV$4,CurWIPHelper[#Headers],0))),
         AI37-(INDEX(PlantAccounts[],MATCH($C37,PlantAccounts[Power Plan Plant Account '#],0),9))-(SUM($AO37:AU37))
    ))
)
)</f>
        <v>-22344.157130313808</v>
      </c>
      <c r="AW37" s="35">
        <f>IF(INDEX(CurWIPHelper[],1,MATCH(AW$4,CurWIPHelper[#Headers],0))=0,0,
     IF(AJ37&gt;0,
        (IF(
             ((INDEX(PlantAccounts[],MATCH($C37,PlantAccounts[Power Plan Plant Account '#],0),7)/12)
                   *(AJ37)
                   *(INDEX(CurWIPHelper[],1,MATCH(AW$4,CurWIPHelper[#Headers],0)))
                   +(INDEX(PlantAccounts[],MATCH($C37,PlantAccounts[Power Plan Plant Account '#],0),9))
                   +(SUM($AO37:AV37))
                    )&gt;AJ37,
              IF((INDEX(PlantAccounts[],MATCH($C37,PlantAccounts[Power Plan Plant Account '#],0),7))=0,0,AJ37-(INDEX(PlantAccounts[],MATCH($C37,PlantAccounts[Power Plan Plant Account '#],0),9))-SUM($AO37:AV37)),
             (INDEX(PlantAccounts[],MATCH($C37,PlantAccounts[Power Plan Plant Account '#],0),7)/12)*AJ37*(INDEX(CurWIPHelper[],1,MATCH(AW$4,CurWIPHelper[#Headers],0))))
        ),
        IF(AJ37=0,0,IF(
              ((INDEX(PlantAccounts[],MATCH($C37,PlantAccounts[Power Plan Plant Account '#],0),7)/12)
              *(AJ37)
              *(INDEX(CurWIPHelper[],1,MATCH(AW$4,CurWIPHelper[#Headers],0)))
              +(INDEX(PlantAccounts[],MATCH($C37,PlantAccounts[Power Plan Plant Account '#],0),9))
              +(SUM($AO37:AV37))
              )&gt;AJ37,
         (INDEX(PlantAccounts[],MATCH($C37,PlantAccounts[Power Plan Plant Account '#],0),7)/12)*AJ37*(INDEX(CurWIPHelper[],1,MATCH(AW$4,CurWIPHelper[#Headers],0))),
         AJ37-(INDEX(PlantAccounts[],MATCH($C37,PlantAccounts[Power Plan Plant Account '#],0),9))-(SUM($AO37:AV37))
    ))
)
)</f>
        <v>-22344.157130313808</v>
      </c>
      <c r="AX37" s="35">
        <f>IF(INDEX(CurWIPHelper[],1,MATCH(AX$4,CurWIPHelper[#Headers],0))=0,0,
     IF(AK37&gt;0,
        (IF(
             ((INDEX(PlantAccounts[],MATCH($C37,PlantAccounts[Power Plan Plant Account '#],0),7)/12)
                   *(AK37)
                   *(INDEX(CurWIPHelper[],1,MATCH(AX$4,CurWIPHelper[#Headers],0)))
                   +(INDEX(PlantAccounts[],MATCH($C37,PlantAccounts[Power Plan Plant Account '#],0),9))
                   +(SUM($AO37:AW37))
                    )&gt;AK37,
              IF((INDEX(PlantAccounts[],MATCH($C37,PlantAccounts[Power Plan Plant Account '#],0),7))=0,0,AK37-(INDEX(PlantAccounts[],MATCH($C37,PlantAccounts[Power Plan Plant Account '#],0),9))-SUM($AO37:AW37)),
             (INDEX(PlantAccounts[],MATCH($C37,PlantAccounts[Power Plan Plant Account '#],0),7)/12)*AK37*(INDEX(CurWIPHelper[],1,MATCH(AX$4,CurWIPHelper[#Headers],0))))
        ),
        IF(AK37=0,0,IF(
              ((INDEX(PlantAccounts[],MATCH($C37,PlantAccounts[Power Plan Plant Account '#],0),7)/12)
              *(AK37)
              *(INDEX(CurWIPHelper[],1,MATCH(AX$4,CurWIPHelper[#Headers],0)))
              +(INDEX(PlantAccounts[],MATCH($C37,PlantAccounts[Power Plan Plant Account '#],0),9))
              +(SUM($AO37:AW37))
              )&gt;AK37,
         (INDEX(PlantAccounts[],MATCH($C37,PlantAccounts[Power Plan Plant Account '#],0),7)/12)*AK37*(INDEX(CurWIPHelper[],1,MATCH(AX$4,CurWIPHelper[#Headers],0))),
         AK37-(INDEX(PlantAccounts[],MATCH($C37,PlantAccounts[Power Plan Plant Account '#],0),9))-(SUM($AO37:AW37))
    ))
)
)</f>
        <v>-22344.157130313808</v>
      </c>
      <c r="AY37" s="35">
        <f>IF(INDEX(CurWIPHelper[],1,MATCH(AY$4,CurWIPHelper[#Headers],0))=0,0,
     IF(AL37&gt;0,
        (IF(
             ((INDEX(PlantAccounts[],MATCH($C37,PlantAccounts[Power Plan Plant Account '#],0),7)/12)
                   *(AL37)
                   *(INDEX(CurWIPHelper[],1,MATCH(AY$4,CurWIPHelper[#Headers],0)))
                   +(INDEX(PlantAccounts[],MATCH($C37,PlantAccounts[Power Plan Plant Account '#],0),9))
                   +(SUM($AO37:AX37))
                    )&gt;AL37,
              IF((INDEX(PlantAccounts[],MATCH($C37,PlantAccounts[Power Plan Plant Account '#],0),7))=0,0,AL37-(INDEX(PlantAccounts[],MATCH($C37,PlantAccounts[Power Plan Plant Account '#],0),9))-SUM($AO37:AX37)),
             (INDEX(PlantAccounts[],MATCH($C37,PlantAccounts[Power Plan Plant Account '#],0),7)/12)*AL37*(INDEX(CurWIPHelper[],1,MATCH(AY$4,CurWIPHelper[#Headers],0))))
        ),
        IF(AL37=0,0,IF(
              ((INDEX(PlantAccounts[],MATCH($C37,PlantAccounts[Power Plan Plant Account '#],0),7)/12)
              *(AL37)
              *(INDEX(CurWIPHelper[],1,MATCH(AY$4,CurWIPHelper[#Headers],0)))
              +(INDEX(PlantAccounts[],MATCH($C37,PlantAccounts[Power Plan Plant Account '#],0),9))
              +(SUM($AO37:AX37))
              )&gt;AL37,
         (INDEX(PlantAccounts[],MATCH($C37,PlantAccounts[Power Plan Plant Account '#],0),7)/12)*AL37*(INDEX(CurWIPHelper[],1,MATCH(AY$4,CurWIPHelper[#Headers],0))),
         AL37-(INDEX(PlantAccounts[],MATCH($C37,PlantAccounts[Power Plan Plant Account '#],0),9))-(SUM($AO37:AX37))
    ))
)
)</f>
        <v>-22344.157130313808</v>
      </c>
      <c r="AZ37" s="35">
        <f>IF(INDEX(CurWIPHelper[],1,MATCH(AZ$4,CurWIPHelper[#Headers],0))=0,0,
     IF(AM37&gt;0,
        (IF(
             ((INDEX(PlantAccounts[],MATCH($C37,PlantAccounts[Power Plan Plant Account '#],0),7)/12)
                   *(AM37)
                   *(INDEX(CurWIPHelper[],1,MATCH(AZ$4,CurWIPHelper[#Headers],0)))
                   +(INDEX(PlantAccounts[],MATCH($C37,PlantAccounts[Power Plan Plant Account '#],0),9))
                   +(SUM($AO37:AY37))
                    )&gt;AM37,
              IF((INDEX(PlantAccounts[],MATCH($C37,PlantAccounts[Power Plan Plant Account '#],0),7))=0,0,AM37-(INDEX(PlantAccounts[],MATCH($C37,PlantAccounts[Power Plan Plant Account '#],0),9))-SUM($AO37:AY37)),
             (INDEX(PlantAccounts[],MATCH($C37,PlantAccounts[Power Plan Plant Account '#],0),7)/12)*AM37*(INDEX(CurWIPHelper[],1,MATCH(AZ$4,CurWIPHelper[#Headers],0))))
        ),
        IF(AM37=0,0,IF(
              ((INDEX(PlantAccounts[],MATCH($C37,PlantAccounts[Power Plan Plant Account '#],0),7)/12)
              *(AM37)
              *(INDEX(CurWIPHelper[],1,MATCH(AZ$4,CurWIPHelper[#Headers],0)))
              +(INDEX(PlantAccounts[],MATCH($C37,PlantAccounts[Power Plan Plant Account '#],0),9))
              +(SUM($AO37:AY37))
              )&gt;AM37,
         (INDEX(PlantAccounts[],MATCH($C37,PlantAccounts[Power Plan Plant Account '#],0),7)/12)*AM37*(INDEX(CurWIPHelper[],1,MATCH(AZ$4,CurWIPHelper[#Headers],0))),
         AM37-(INDEX(PlantAccounts[],MATCH($C37,PlantAccounts[Power Plan Plant Account '#],0),9))-(SUM($AO37:AY37))
    ))
)
)</f>
        <v>-22344.157130313808</v>
      </c>
      <c r="BA37" s="59">
        <f t="shared" si="2"/>
        <v>-268129.88556376571</v>
      </c>
      <c r="BC37" s="59">
        <f>INDEX(CurCloseProf[],MATCH(PlantAccountsQuery[[#This Row],[Reg/Unreg]],CurCloseProf[R/NR],0),MATCH(BC$9,CurCloseProf[#Headers],0))*($J37)</f>
        <v>0</v>
      </c>
      <c r="BD37" s="59">
        <f>INDEX(CurCloseProf[],MATCH(PlantAccountsQuery[[#This Row],[Reg/Unreg]],CurCloseProf[R/NR],0),MATCH(BD$9,CurCloseProf[#Headers],0))*($J37)</f>
        <v>0</v>
      </c>
      <c r="BE37" s="59">
        <f>INDEX(CurCloseProf[],MATCH(PlantAccountsQuery[[#This Row],[Reg/Unreg]],CurCloseProf[R/NR],0),MATCH(BE$9,CurCloseProf[#Headers],0))*($J37)</f>
        <v>0</v>
      </c>
      <c r="BF37" s="59">
        <f>INDEX(CurCloseProf[],MATCH(PlantAccountsQuery[[#This Row],[Reg/Unreg]],CurCloseProf[R/NR],0),MATCH(BF$9,CurCloseProf[#Headers],0))*($J37)</f>
        <v>0</v>
      </c>
      <c r="BG37" s="59">
        <f>INDEX(CurCloseProf[],MATCH(PlantAccountsQuery[[#This Row],[Reg/Unreg]],CurCloseProf[R/NR],0),MATCH(BG$9,CurCloseProf[#Headers],0))*($J37)</f>
        <v>0</v>
      </c>
      <c r="BH37" s="59">
        <f>INDEX(CurCloseProf[],MATCH(PlantAccountsQuery[[#This Row],[Reg/Unreg]],CurCloseProf[R/NR],0),MATCH(BH$9,CurCloseProf[#Headers],0))*($J37)</f>
        <v>0</v>
      </c>
      <c r="BI37" s="59">
        <f>INDEX(CurCloseProf[],MATCH(PlantAccountsQuery[[#This Row],[Reg/Unreg]],CurCloseProf[R/NR],0),MATCH(BI$9,CurCloseProf[#Headers],0))*($J37)</f>
        <v>0</v>
      </c>
      <c r="BJ37" s="59">
        <f>INDEX(CurCloseProf[],MATCH(PlantAccountsQuery[[#This Row],[Reg/Unreg]],CurCloseProf[R/NR],0),MATCH(BJ$9,CurCloseProf[#Headers],0))*($J37)</f>
        <v>0</v>
      </c>
      <c r="BK37" s="59">
        <f>INDEX(CurCloseProf[],MATCH(PlantAccountsQuery[[#This Row],[Reg/Unreg]],CurCloseProf[R/NR],0),MATCH(BK$9,CurCloseProf[#Headers],0))*($J37)</f>
        <v>0</v>
      </c>
      <c r="BL37" s="59">
        <f>INDEX(CurCloseProf[],MATCH(PlantAccountsQuery[[#This Row],[Reg/Unreg]],CurCloseProf[R/NR],0),MATCH(BL$9,CurCloseProf[#Headers],0))*($J37)</f>
        <v>0</v>
      </c>
      <c r="BM37" s="59">
        <f>INDEX(CurCloseProf[],MATCH(PlantAccountsQuery[[#This Row],[Reg/Unreg]],CurCloseProf[R/NR],0),MATCH(BM$9,CurCloseProf[#Headers],0))*($J37)</f>
        <v>0</v>
      </c>
      <c r="BN37" s="59">
        <f>INDEX(CurCloseProf[],MATCH(PlantAccountsQuery[[#This Row],[Reg/Unreg]],CurCloseProf[R/NR],0),MATCH(BN$9,CurCloseProf[#Headers],0))*($J37)</f>
        <v>0</v>
      </c>
      <c r="BP37" s="59">
        <f>IF(INDEX(CurWIPHelper[],1,MATCH(AO$4,$BP$9:$CA$9,0))=0,0,$BC37)</f>
        <v>0</v>
      </c>
      <c r="BQ37" s="59">
        <f>IF(INDEX(CurWIPHelper[],1,MATCH(AP$4,$BP$9:$CA$9,0))=0,0,(SUM($BC37:BD37)))</f>
        <v>0</v>
      </c>
      <c r="BR37" s="59">
        <f>IF(INDEX(CurWIPHelper[],1,MATCH(AQ$4,$BP$9:$CA$9,0))=0,0,(SUM($BC37:BE37)))</f>
        <v>0</v>
      </c>
      <c r="BS37" s="59">
        <f>IF(INDEX(CurWIPHelper[],1,MATCH(AR$4,$BP$9:$CA$9,0))=0,0,(SUM($BC37:BF37)))</f>
        <v>0</v>
      </c>
      <c r="BT37" s="59">
        <f>IF(INDEX(CurWIPHelper[],1,MATCH(AS$4,$BP$9:$CA$9,0))=0,0,(SUM($BC37:BG37)))</f>
        <v>0</v>
      </c>
      <c r="BU37" s="59">
        <f>IF(INDEX(CurWIPHelper[],1,MATCH(AT$4,$BP$9:$CA$9,0))=0,0,(SUM($BC37:BH37)))</f>
        <v>0</v>
      </c>
      <c r="BV37" s="59">
        <f>IF(INDEX(CurWIPHelper[],1,MATCH(AU$4,$BP$9:$CA$9,0))=0,0,(SUM($BC37:BI37)))</f>
        <v>0</v>
      </c>
      <c r="BW37" s="59">
        <f>IF(INDEX(CurWIPHelper[],1,MATCH(AV$4,$BP$9:$CA$9,0))=0,0,(SUM($BC37:BJ37)))</f>
        <v>0</v>
      </c>
      <c r="BX37" s="59">
        <f>IF(INDEX(CurWIPHelper[],1,MATCH(AW$4,$BP$9:$CA$9,0))=0,0,(SUM($BC37:BK37)))</f>
        <v>0</v>
      </c>
      <c r="BY37" s="59">
        <f>IF(INDEX(CurWIPHelper[],1,MATCH(AX$4,$BP$9:$CA$9,0))=0,0,(SUM($BC37:BL37)))</f>
        <v>0</v>
      </c>
      <c r="BZ37" s="59">
        <f>IF(INDEX(CurWIPHelper[],1,MATCH(AY$4,$BP$9:$CA$9,0))=0,0,(SUM($BC37:BM37)))</f>
        <v>0</v>
      </c>
      <c r="CA37" s="59">
        <f>IF(INDEX(CurWIPHelper[],1,MATCH(AZ$4,$BP$9:$CA$9,0))=0,0,(SUM($BC37:BN37)))</f>
        <v>0</v>
      </c>
      <c r="CC37" s="59">
        <f>((((INDEX(PlantAccounts[],MATCH($C37,PlantAccounts[Power Plan Plant Account '#],0),8)+(INDEX(PlantAccounts[],MATCH($C37,PlantAccounts[Power Plan Plant Account '#],0),8)+INDEX(PlantAccounts[],MATCH($C37,PlantAccounts[Power Plan Plant Account '#],0),16)+INDEX(PlantAccounts[],MATCH($C37,PlantAccounts[Power Plan Plant Account '#],0),17)))/2))/12)*(INDEX(CurWIPHelper[],1,MATCH(AO$4,CurWIPHelper[#Headers],0)))*(INDEX(PlantAccounts[],MATCH($C37,PlantAccounts[Power Plan Plant Account '#],0),7))</f>
        <v>-22344.157130313808</v>
      </c>
      <c r="CD37" s="59">
        <f>((((INDEX(PlantAccounts[],MATCH($C37,PlantAccounts[Power Plan Plant Account '#],0),8)+(INDEX(PlantAccounts[],MATCH($C37,PlantAccounts[Power Plan Plant Account '#],0),8)+INDEX(PlantAccounts[],MATCH($C37,PlantAccounts[Power Plan Plant Account '#],0),16)+INDEX(PlantAccounts[],MATCH($C37,PlantAccounts[Power Plan Plant Account '#],0),17)))/2))/12)*(INDEX(CurWIPHelper[],1,MATCH(AP$4,CurWIPHelper[#Headers],0)))*(INDEX(PlantAccounts[],MATCH($C37,PlantAccounts[Power Plan Plant Account '#],0),7))</f>
        <v>-22344.157130313808</v>
      </c>
      <c r="CE37" s="59">
        <f>((((INDEX(PlantAccounts[],MATCH($C37,PlantAccounts[Power Plan Plant Account '#],0),8)+(INDEX(PlantAccounts[],MATCH($C37,PlantAccounts[Power Plan Plant Account '#],0),8)+INDEX(PlantAccounts[],MATCH($C37,PlantAccounts[Power Plan Plant Account '#],0),16)+INDEX(PlantAccounts[],MATCH($C37,PlantAccounts[Power Plan Plant Account '#],0),17)))/2))/12)*(INDEX(CurWIPHelper[],1,MATCH(AQ$4,CurWIPHelper[#Headers],0)))*(INDEX(PlantAccounts[],MATCH($C37,PlantAccounts[Power Plan Plant Account '#],0),7))</f>
        <v>-22344.157130313808</v>
      </c>
      <c r="CF37" s="59">
        <f>((((INDEX(PlantAccounts[],MATCH($C37,PlantAccounts[Power Plan Plant Account '#],0),8)+(INDEX(PlantAccounts[],MATCH($C37,PlantAccounts[Power Plan Plant Account '#],0),8)+INDEX(PlantAccounts[],MATCH($C37,PlantAccounts[Power Plan Plant Account '#],0),16)+INDEX(PlantAccounts[],MATCH($C37,PlantAccounts[Power Plan Plant Account '#],0),17)))/2))/12)*(INDEX(CurWIPHelper[],1,MATCH(AR$4,CurWIPHelper[#Headers],0)))*(INDEX(PlantAccounts[],MATCH($C37,PlantAccounts[Power Plan Plant Account '#],0),7))</f>
        <v>-22344.157130313808</v>
      </c>
      <c r="CG37" s="59">
        <f>((((INDEX(PlantAccounts[],MATCH($C37,PlantAccounts[Power Plan Plant Account '#],0),8)+(INDEX(PlantAccounts[],MATCH($C37,PlantAccounts[Power Plan Plant Account '#],0),8)+INDEX(PlantAccounts[],MATCH($C37,PlantAccounts[Power Plan Plant Account '#],0),16)+INDEX(PlantAccounts[],MATCH($C37,PlantAccounts[Power Plan Plant Account '#],0),17)))/2))/12)*(INDEX(CurWIPHelper[],1,MATCH(AS$4,CurWIPHelper[#Headers],0)))*(INDEX(PlantAccounts[],MATCH($C37,PlantAccounts[Power Plan Plant Account '#],0),7))</f>
        <v>-22344.157130313808</v>
      </c>
      <c r="CH37" s="59">
        <f>((((INDEX(PlantAccounts[],MATCH($C37,PlantAccounts[Power Plan Plant Account '#],0),8)+(INDEX(PlantAccounts[],MATCH($C37,PlantAccounts[Power Plan Plant Account '#],0),8)+INDEX(PlantAccounts[],MATCH($C37,PlantAccounts[Power Plan Plant Account '#],0),16)+INDEX(PlantAccounts[],MATCH($C37,PlantAccounts[Power Plan Plant Account '#],0),17)))/2))/12)*(INDEX(CurWIPHelper[],1,MATCH(AT$4,CurWIPHelper[#Headers],0)))*(INDEX(PlantAccounts[],MATCH($C37,PlantAccounts[Power Plan Plant Account '#],0),7))</f>
        <v>-22344.157130313808</v>
      </c>
      <c r="CI37" s="59">
        <f>((((INDEX(PlantAccounts[],MATCH($C37,PlantAccounts[Power Plan Plant Account '#],0),8)+(INDEX(PlantAccounts[],MATCH($C37,PlantAccounts[Power Plan Plant Account '#],0),8)+INDEX(PlantAccounts[],MATCH($C37,PlantAccounts[Power Plan Plant Account '#],0),16)+INDEX(PlantAccounts[],MATCH($C37,PlantAccounts[Power Plan Plant Account '#],0),17)))/2))/12)*(INDEX(CurWIPHelper[],1,MATCH(AU$4,CurWIPHelper[#Headers],0)))*(INDEX(PlantAccounts[],MATCH($C37,PlantAccounts[Power Plan Plant Account '#],0),7))</f>
        <v>-22344.157130313808</v>
      </c>
      <c r="CJ37" s="59">
        <f>((((INDEX(PlantAccounts[],MATCH($C37,PlantAccounts[Power Plan Plant Account '#],0),8)+(INDEX(PlantAccounts[],MATCH($C37,PlantAccounts[Power Plan Plant Account '#],0),8)+INDEX(PlantAccounts[],MATCH($C37,PlantAccounts[Power Plan Plant Account '#],0),16)+INDEX(PlantAccounts[],MATCH($C37,PlantAccounts[Power Plan Plant Account '#],0),17)))/2))/12)*(INDEX(CurWIPHelper[],1,MATCH(AV$4,CurWIPHelper[#Headers],0)))*(INDEX(PlantAccounts[],MATCH($C37,PlantAccounts[Power Plan Plant Account '#],0),7))</f>
        <v>-22344.157130313808</v>
      </c>
      <c r="CK37" s="59">
        <f>((((INDEX(PlantAccounts[],MATCH($C37,PlantAccounts[Power Plan Plant Account '#],0),8)+(INDEX(PlantAccounts[],MATCH($C37,PlantAccounts[Power Plan Plant Account '#],0),8)+INDEX(PlantAccounts[],MATCH($C37,PlantAccounts[Power Plan Plant Account '#],0),16)+INDEX(PlantAccounts[],MATCH($C37,PlantAccounts[Power Plan Plant Account '#],0),17)))/2))/12)*(INDEX(CurWIPHelper[],1,MATCH(AW$4,CurWIPHelper[#Headers],0)))*(INDEX(PlantAccounts[],MATCH($C37,PlantAccounts[Power Plan Plant Account '#],0),7))</f>
        <v>-22344.157130313808</v>
      </c>
      <c r="CL37" s="59">
        <f>((((INDEX(PlantAccounts[],MATCH($C37,PlantAccounts[Power Plan Plant Account '#],0),8)+(INDEX(PlantAccounts[],MATCH($C37,PlantAccounts[Power Plan Plant Account '#],0),8)+INDEX(PlantAccounts[],MATCH($C37,PlantAccounts[Power Plan Plant Account '#],0),16)+INDEX(PlantAccounts[],MATCH($C37,PlantAccounts[Power Plan Plant Account '#],0),17)))/2))/12)*(INDEX(CurWIPHelper[],1,MATCH(AX$4,CurWIPHelper[#Headers],0)))*(INDEX(PlantAccounts[],MATCH($C37,PlantAccounts[Power Plan Plant Account '#],0),7))</f>
        <v>-22344.157130313808</v>
      </c>
      <c r="CM37" s="59">
        <f>((((INDEX(PlantAccounts[],MATCH($C37,PlantAccounts[Power Plan Plant Account '#],0),8)+(INDEX(PlantAccounts[],MATCH($C37,PlantAccounts[Power Plan Plant Account '#],0),8)+INDEX(PlantAccounts[],MATCH($C37,PlantAccounts[Power Plan Plant Account '#],0),16)+INDEX(PlantAccounts[],MATCH($C37,PlantAccounts[Power Plan Plant Account '#],0),17)))/2))/12)*(INDEX(CurWIPHelper[],1,MATCH(AY$4,CurWIPHelper[#Headers],0)))*(INDEX(PlantAccounts[],MATCH($C37,PlantAccounts[Power Plan Plant Account '#],0),7))</f>
        <v>-22344.157130313808</v>
      </c>
      <c r="CN37" s="59">
        <f>((((INDEX(PlantAccounts[],MATCH($C37,PlantAccounts[Power Plan Plant Account '#],0),8)+(INDEX(PlantAccounts[],MATCH($C37,PlantAccounts[Power Plan Plant Account '#],0),8)+INDEX(PlantAccounts[],MATCH($C37,PlantAccounts[Power Plan Plant Account '#],0),16)+INDEX(PlantAccounts[],MATCH($C37,PlantAccounts[Power Plan Plant Account '#],0),17)))/2))/12)*(INDEX(CurWIPHelper[],1,MATCH(AZ$4,CurWIPHelper[#Headers],0)))*(INDEX(PlantAccounts[],MATCH($C37,PlantAccounts[Power Plan Plant Account '#],0),7))</f>
        <v>-22344.157130313808</v>
      </c>
      <c r="CO37" s="59">
        <f t="shared" si="3"/>
        <v>-268129.88556376571</v>
      </c>
      <c r="CQ37" s="59">
        <f>INDEX(PlantAccounts[],MATCH($C37,PlantAccounts[Power Plan Plant Account '#],0),12)*(INDEX(CurWIPHelper[],1,MATCH(AO$4,CurWIPHelper[#Headers],0)))*(INDEX(PlantAccounts[],MATCH($C37,PlantAccounts[Power Plan Plant Account '#],0),7)/12)*0.5</f>
        <v>0</v>
      </c>
      <c r="CR37" s="59">
        <f>INDEX(PlantAccounts[],MATCH($C37,PlantAccounts[Power Plan Plant Account '#],0),12)*(INDEX(CurWIPHelper[],1,MATCH(AP$4,CurWIPHelper[#Headers],0)))*(INDEX(PlantAccounts[],MATCH($C37,PlantAccounts[Power Plan Plant Account '#],0),7)/12)*0.5</f>
        <v>0</v>
      </c>
      <c r="CS37" s="59">
        <f>INDEX(PlantAccounts[],MATCH($C37,PlantAccounts[Power Plan Plant Account '#],0),12)*(INDEX(CurWIPHelper[],1,MATCH(AQ$4,CurWIPHelper[#Headers],0)))*(INDEX(PlantAccounts[],MATCH($C37,PlantAccounts[Power Plan Plant Account '#],0),7)/12)*0.5</f>
        <v>0</v>
      </c>
      <c r="CT37" s="59">
        <f>INDEX(PlantAccounts[],MATCH($C37,PlantAccounts[Power Plan Plant Account '#],0),12)*(INDEX(CurWIPHelper[],1,MATCH(AR$4,CurWIPHelper[#Headers],0)))*(INDEX(PlantAccounts[],MATCH($C37,PlantAccounts[Power Plan Plant Account '#],0),7)/12)*0.5</f>
        <v>0</v>
      </c>
      <c r="CU37" s="59">
        <f>INDEX(PlantAccounts[],MATCH($C37,PlantAccounts[Power Plan Plant Account '#],0),12)*(INDEX(CurWIPHelper[],1,MATCH(AS$4,CurWIPHelper[#Headers],0)))*(INDEX(PlantAccounts[],MATCH($C37,PlantAccounts[Power Plan Plant Account '#],0),7)/12)*0.5</f>
        <v>0</v>
      </c>
      <c r="CV37" s="59">
        <f>INDEX(PlantAccounts[],MATCH($C37,PlantAccounts[Power Plan Plant Account '#],0),12)*(INDEX(CurWIPHelper[],1,MATCH(AT$4,CurWIPHelper[#Headers],0)))*(INDEX(PlantAccounts[],MATCH($C37,PlantAccounts[Power Plan Plant Account '#],0),7)/12)*0.5</f>
        <v>0</v>
      </c>
      <c r="CW37" s="59">
        <f>INDEX(PlantAccounts[],MATCH($C37,PlantAccounts[Power Plan Plant Account '#],0),12)*(INDEX(CurWIPHelper[],1,MATCH(AU$4,CurWIPHelper[#Headers],0)))*(INDEX(PlantAccounts[],MATCH($C37,PlantAccounts[Power Plan Plant Account '#],0),7)/12)*0.5</f>
        <v>0</v>
      </c>
      <c r="CX37" s="59">
        <f>INDEX(PlantAccounts[],MATCH($C37,PlantAccounts[Power Plan Plant Account '#],0),12)*(INDEX(CurWIPHelper[],1,MATCH(AV$4,CurWIPHelper[#Headers],0)))*(INDEX(PlantAccounts[],MATCH($C37,PlantAccounts[Power Plan Plant Account '#],0),7)/12)*0.5</f>
        <v>0</v>
      </c>
      <c r="CY37" s="59">
        <f>INDEX(PlantAccounts[],MATCH($C37,PlantAccounts[Power Plan Plant Account '#],0),12)*(INDEX(CurWIPHelper[],1,MATCH(AW$4,CurWIPHelper[#Headers],0)))*(INDEX(PlantAccounts[],MATCH($C37,PlantAccounts[Power Plan Plant Account '#],0),7)/12)*0.5</f>
        <v>0</v>
      </c>
      <c r="CZ37" s="59">
        <f>INDEX(PlantAccounts[],MATCH($C37,PlantAccounts[Power Plan Plant Account '#],0),12)*(INDEX(CurWIPHelper[],1,MATCH(AX$4,CurWIPHelper[#Headers],0)))*(INDEX(PlantAccounts[],MATCH($C37,PlantAccounts[Power Plan Plant Account '#],0),7)/12)*0.5</f>
        <v>0</v>
      </c>
      <c r="DA37" s="59">
        <f>INDEX(PlantAccounts[],MATCH($C37,PlantAccounts[Power Plan Plant Account '#],0),12)*(INDEX(CurWIPHelper[],1,MATCH(AY$4,CurWIPHelper[#Headers],0)))*(INDEX(PlantAccounts[],MATCH($C37,PlantAccounts[Power Plan Plant Account '#],0),7)/12)*0.5</f>
        <v>0</v>
      </c>
      <c r="DB37" s="59">
        <f>INDEX(PlantAccounts[],MATCH($C37,PlantAccounts[Power Plan Plant Account '#],0),12)*(INDEX(CurWIPHelper[],1,MATCH(AZ$4,CurWIPHelper[#Headers],0)))*(INDEX(PlantAccounts[],MATCH($C37,PlantAccounts[Power Plan Plant Account '#],0),7)/12)*0.5</f>
        <v>0</v>
      </c>
      <c r="DC37" s="59">
        <f t="shared" si="4"/>
        <v>0</v>
      </c>
      <c r="DE37" s="59">
        <f t="shared" si="5"/>
        <v>-268129.88556376571</v>
      </c>
    </row>
    <row r="38" spans="1:109">
      <c r="A38" t="s">
        <v>58</v>
      </c>
      <c r="B38" t="s">
        <v>87</v>
      </c>
      <c r="C38">
        <v>46651</v>
      </c>
      <c r="D38">
        <v>46600</v>
      </c>
      <c r="E38" s="130"/>
      <c r="F38" s="113">
        <f>INDEX(PlantAccounts[],MATCH($C38,PlantAccounts[Power Plan Plant Account '#],0),8)</f>
        <v>1030991415.104786</v>
      </c>
      <c r="G38" s="7">
        <f>INDEX(PlantAccounts[],MATCH($C38,PlantAccounts[Power Plan Plant Account '#],0),14)</f>
        <v>596028.65093443077</v>
      </c>
      <c r="H38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6101940.6058856491</v>
      </c>
      <c r="I38" s="146">
        <v>5116102.8038013941</v>
      </c>
      <c r="J38" s="7">
        <f t="shared" si="0"/>
        <v>1581866.4530186858</v>
      </c>
      <c r="K38" s="7">
        <v>0</v>
      </c>
      <c r="L38" s="7">
        <f>INDEX(PlantAccounts[],MATCH($C38,PlantAccounts[Power Plan Plant Account '#],0),11)</f>
        <v>0</v>
      </c>
      <c r="M38" s="7">
        <f t="shared" si="1"/>
        <v>0</v>
      </c>
      <c r="O38" s="35">
        <f>INDEX(CurCloseProf[],MATCH(PlantAccountsQuery[[#This Row],[Reg/Unreg]],CurCloseProf[R/NR],0),MATCH(O$9,CurCloseProf[#Headers],0))*($J38+$M38)</f>
        <v>63792.613772989578</v>
      </c>
      <c r="P38" s="35">
        <f>INDEX(CurCloseProf[],MATCH(PlantAccountsQuery[[#This Row],[Reg/Unreg]],CurCloseProf[R/NR],0),MATCH(P$9,CurCloseProf[#Headers],0))*($J38+$M38)</f>
        <v>50305.902954396784</v>
      </c>
      <c r="Q38" s="35">
        <f>INDEX(CurCloseProf[],MATCH(PlantAccountsQuery[[#This Row],[Reg/Unreg]],CurCloseProf[R/NR],0),MATCH(Q$9,CurCloseProf[#Headers],0))*($J38+$M38)</f>
        <v>68258.708728931146</v>
      </c>
      <c r="R38" s="35">
        <f>INDEX(CurCloseProf[],MATCH(PlantAccountsQuery[[#This Row],[Reg/Unreg]],CurCloseProf[R/NR],0),MATCH(R$9,CurCloseProf[#Headers],0))*($J38+$M38)</f>
        <v>18770.188503987894</v>
      </c>
      <c r="S38" s="35">
        <f>INDEX(CurCloseProf[],MATCH(PlantAccountsQuery[[#This Row],[Reg/Unreg]],CurCloseProf[R/NR],0),MATCH(S$9,CurCloseProf[#Headers],0))*($J38+$M38)</f>
        <v>54829.931946191944</v>
      </c>
      <c r="T38" s="35">
        <f>INDEX(CurCloseProf[],MATCH(PlantAccountsQuery[[#This Row],[Reg/Unreg]],CurCloseProf[R/NR],0),MATCH(T$9,CurCloseProf[#Headers],0))*($J38+$M38)</f>
        <v>95367.044009352554</v>
      </c>
      <c r="U38" s="35">
        <f>INDEX(CurCloseProf[],MATCH(PlantAccountsQuery[[#This Row],[Reg/Unreg]],CurCloseProf[R/NR],0),MATCH(U$9,CurCloseProf[#Headers],0))*($J38+$M38)</f>
        <v>79779.838015864138</v>
      </c>
      <c r="V38" s="35">
        <f>INDEX(CurCloseProf[],MATCH(PlantAccountsQuery[[#This Row],[Reg/Unreg]],CurCloseProf[R/NR],0),MATCH(V$9,CurCloseProf[#Headers],0))*($J38+$M38)</f>
        <v>46064.573421578738</v>
      </c>
      <c r="W38" s="35">
        <f>INDEX(CurCloseProf[],MATCH(PlantAccountsQuery[[#This Row],[Reg/Unreg]],CurCloseProf[R/NR],0),MATCH(W$9,CurCloseProf[#Headers],0))*($J38+$M38)</f>
        <v>96457.093691411384</v>
      </c>
      <c r="X38" s="35">
        <f>INDEX(CurCloseProf[],MATCH(PlantAccountsQuery[[#This Row],[Reg/Unreg]],CurCloseProf[R/NR],0),MATCH(X$9,CurCloseProf[#Headers],0))*($J38+$M38)</f>
        <v>194256.14215943747</v>
      </c>
      <c r="Y38" s="35">
        <f>INDEX(CurCloseProf[],MATCH(PlantAccountsQuery[[#This Row],[Reg/Unreg]],CurCloseProf[R/NR],0),MATCH(Y$9,CurCloseProf[#Headers],0))*($J38+$M38)</f>
        <v>172442.72661569092</v>
      </c>
      <c r="Z38" s="35">
        <f>INDEX(CurCloseProf[],MATCH(PlantAccountsQuery[[#This Row],[Reg/Unreg]],CurCloseProf[R/NR],0),MATCH(Z$9,CurCloseProf[#Headers],0))*($J38+$M38)</f>
        <v>641541.68919885322</v>
      </c>
      <c r="AB38" s="59">
        <f>IF(INDEX(CurWIPHelper[],1,MATCH(AO$4,$AB$9:$AM$9,0))=0,0,($F38+$O38))</f>
        <v>1031055207.718559</v>
      </c>
      <c r="AC38" s="59">
        <f>IF(INDEX(CurWIPHelper[],1,MATCH(AP$4,$AB$9:$AM$9,0))=0,0,($F38+SUM($O38:P38)))</f>
        <v>1031105513.6215134</v>
      </c>
      <c r="AD38" s="59">
        <f>IF(INDEX(CurWIPHelper[],1,MATCH(AQ$4,$AB$9:$AM$9,0))=0,0,($F38+SUM($O38:Q38)))</f>
        <v>1031173772.3302424</v>
      </c>
      <c r="AE38" s="59">
        <f>IF(INDEX(CurWIPHelper[],1,MATCH(AR$4,$AB$9:$AM$9,0))=0,0,($F38+SUM($O38:R38)))</f>
        <v>1031192542.5187464</v>
      </c>
      <c r="AF38" s="59">
        <f>IF(INDEX(CurWIPHelper[],1,MATCH(AS$4,$AB$9:$AM$9,0))=0,0,($F38+SUM($O38:S38)))</f>
        <v>1031247372.4506925</v>
      </c>
      <c r="AG38" s="59">
        <f>IF(INDEX(CurWIPHelper[],1,MATCH(AT$4,$AB$9:$AM$9,0))=0,0,($F38+SUM($O38:T38)))</f>
        <v>1031342739.4947019</v>
      </c>
      <c r="AH38" s="59">
        <f>IF(INDEX(CurWIPHelper[],1,MATCH(AU$4,$AB$9:$AM$9,0))=0,0,($F38+SUM($O38:U38)))</f>
        <v>1031422519.3327178</v>
      </c>
      <c r="AI38" s="59">
        <f>IF(INDEX(CurWIPHelper[],1,MATCH(AV$4,$AB$9:$AM$9,0))=0,0,($F38+SUM($O38:V38)))</f>
        <v>1031468583.9061394</v>
      </c>
      <c r="AJ38" s="59">
        <f>IF(INDEX(CurWIPHelper[],1,MATCH(AW$4,$AB$9:$AM$9,0))=0,0,($F38+SUM($O38:W38)))</f>
        <v>1031565040.9998307</v>
      </c>
      <c r="AK38" s="59">
        <f>IF(INDEX(CurWIPHelper[],1,MATCH(AX$4,$AB$9:$AM$9,0))=0,0,($F38+SUM($O38:X38)))</f>
        <v>1031759297.1419902</v>
      </c>
      <c r="AL38" s="59">
        <f>IF(INDEX(CurWIPHelper[],1,MATCH(AY$4,$AB$9:$AM$9,0))=0,0,($F38+SUM($O38:Y38)))</f>
        <v>1031931739.8686059</v>
      </c>
      <c r="AM38" s="59">
        <f>IF(INDEX(CurWIPHelper[],1,MATCH(AZ$4,$AB$9:$AM$9,0))=0,0,($F38+SUM($O38:Z38)))</f>
        <v>1032573281.5578047</v>
      </c>
      <c r="AO38" s="35">
        <f>IF(INDEX(CurWIPHelper[],1,MATCH(AO$4,CurWIPHelper[#Headers],0))=0,0,
     IF(AB38&gt;0,
        (IF(
             ((INDEX(PlantAccounts[],MATCH($C38,PlantAccounts[Power Plan Plant Account '#],0),7)/12)
                   *(AB38)
                   *(INDEX(CurWIPHelper[],1,MATCH(AO$4,CurWIPHelper[#Headers],0)))
                   +(INDEX(PlantAccounts[],MATCH($C38,PlantAccounts[Power Plan Plant Account '#],0),9))
                   )&gt;AB38,
              IF((INDEX(PlantAccounts[],MATCH($C38,PlantAccounts[Power Plan Plant Account '#],0),7))=0,0,AB38-(INDEX(PlantAccounts[],MATCH($C38,PlantAccounts[Power Plan Plant Account '#],0),9))),
             (INDEX(PlantAccounts[],MATCH($C38,PlantAccounts[Power Plan Plant Account '#],0),7)/12)*AB38*(INDEX(CurWIPHelper[],1,MATCH(AO$4,CurWIPHelper[#Headers],0))))
        ),
          IF(AB38=0,0,IF(
              ((INDEX(PlantAccounts[],MATCH($C38,PlantAccounts[Power Plan Plant Account '#],0),7)/12)
              *(AB38)
              *(INDEX(CurWIPHelper[],1,MATCH(AO$4,CurWIPHelper[#Headers],0)))
              +(INDEX(PlantAccounts[],MATCH($C38,PlantAccounts[Power Plan Plant Account '#],0),9))
              )&gt;AB38,
         (INDEX(PlantAccounts[],MATCH($C38,PlantAccounts[Power Plan Plant Account '#],0),7)/12)*AB38*(INDEX(CurWIPHelper[],1,MATCH(AO$4,CurWIPHelper[#Headers],0))),
         AB38-(INDEX(PlantAccounts[],MATCH($C38,PlantAccounts[Power Plan Plant Account '#],0),9))
    ))
)
)</f>
        <v>3198769.3421759582</v>
      </c>
      <c r="AP38" s="35">
        <f>IF(INDEX(CurWIPHelper[],1,MATCH(AP$4,CurWIPHelper[#Headers],0))=0,0,
     IF(AC38&gt;0,
        (IF(
             ((INDEX(PlantAccounts[],MATCH($C38,PlantAccounts[Power Plan Plant Account '#],0),7)/12)
                   *(AC38)
                   *(INDEX(CurWIPHelper[],1,MATCH(AP$4,CurWIPHelper[#Headers],0)))
                   +(INDEX(PlantAccounts[],MATCH($C38,PlantAccounts[Power Plan Plant Account '#],0),9))
                   +(SUM($AO38:AO38))
                    )&gt;AC38,
              IF((INDEX(PlantAccounts[],MATCH($C38,PlantAccounts[Power Plan Plant Account '#],0),7))=0,0,AC38-(INDEX(PlantAccounts[],MATCH($C38,PlantAccounts[Power Plan Plant Account '#],0),9))-SUM($AO38:AO38)),
             (INDEX(PlantAccounts[],MATCH($C38,PlantAccounts[Power Plan Plant Account '#],0),7)/12)*AC38*(INDEX(CurWIPHelper[],1,MATCH(AP$4,CurWIPHelper[#Headers],0))))
        ),
        IF(AC38=0,0,IF(
              ((INDEX(PlantAccounts[],MATCH($C38,PlantAccounts[Power Plan Plant Account '#],0),7)/12)
              *(AC38)
              *(INDEX(CurWIPHelper[],1,MATCH(AP$4,CurWIPHelper[#Headers],0)))
              +(INDEX(PlantAccounts[],MATCH($C38,PlantAccounts[Power Plan Plant Account '#],0),9))
              +(SUM($AO38:AO38))
              )&gt;AC38,
         (INDEX(PlantAccounts[],MATCH($C38,PlantAccounts[Power Plan Plant Account '#],0),7)/12)*AC38*(INDEX(CurWIPHelper[],1,MATCH(AP$4,CurWIPHelper[#Headers],0))),
         AC38-(INDEX(PlantAccounts[],MATCH($C38,PlantAccounts[Power Plan Plant Account '#],0),9))-(SUM($AO38:AO38))
    ))
)
)</f>
        <v>3198925.412363952</v>
      </c>
      <c r="AQ38" s="35">
        <f>IF(INDEX(CurWIPHelper[],1,MATCH(AQ$4,CurWIPHelper[#Headers],0))=0,0,
     IF(AD38&gt;0,
        (IF(
             ((INDEX(PlantAccounts[],MATCH($C38,PlantAccounts[Power Plan Plant Account '#],0),7)/12)
                   *(AD38)
                   *(INDEX(CurWIPHelper[],1,MATCH(AQ$4,CurWIPHelper[#Headers],0)))
                   +(INDEX(PlantAccounts[],MATCH($C38,PlantAccounts[Power Plan Plant Account '#],0),9))
                   +(SUM($AO38:AP38))
                    )&gt;AD38,
              IF((INDEX(PlantAccounts[],MATCH($C38,PlantAccounts[Power Plan Plant Account '#],0),7))=0,0,AD38-(INDEX(PlantAccounts[],MATCH($C38,PlantAccounts[Power Plan Plant Account '#],0),9))-SUM($AO38:AP38)),
             (INDEX(PlantAccounts[],MATCH($C38,PlantAccounts[Power Plan Plant Account '#],0),7)/12)*AD38*(INDEX(CurWIPHelper[],1,MATCH(AQ$4,CurWIPHelper[#Headers],0))))
        ),
        IF(AD38=0,0,IF(
              ((INDEX(PlantAccounts[],MATCH($C38,PlantAccounts[Power Plan Plant Account '#],0),7)/12)
              *(AD38)
              *(INDEX(CurWIPHelper[],1,MATCH(AQ$4,CurWIPHelper[#Headers],0)))
              +(INDEX(PlantAccounts[],MATCH($C38,PlantAccounts[Power Plan Plant Account '#],0),9))
              +(SUM($AO38:AP38))
              )&gt;AD38,
         (INDEX(PlantAccounts[],MATCH($C38,PlantAccounts[Power Plan Plant Account '#],0),7)/12)*AD38*(INDEX(CurWIPHelper[],1,MATCH(AQ$4,CurWIPHelper[#Headers],0))),
         AD38-(INDEX(PlantAccounts[],MATCH($C38,PlantAccounts[Power Plan Plant Account '#],0),9))-(SUM($AO38:AP38))
    ))
)
)</f>
        <v>3199137.1797486511</v>
      </c>
      <c r="AR38" s="35">
        <f>IF(INDEX(CurWIPHelper[],1,MATCH(AR$4,CurWIPHelper[#Headers],0))=0,0,
     IF(AE38&gt;0,
        (IF(
             ((INDEX(PlantAccounts[],MATCH($C38,PlantAccounts[Power Plan Plant Account '#],0),7)/12)
                   *(AE38)
                   *(INDEX(CurWIPHelper[],1,MATCH(AR$4,CurWIPHelper[#Headers],0)))
                   +(INDEX(PlantAccounts[],MATCH($C38,PlantAccounts[Power Plan Plant Account '#],0),9))
                   +(SUM($AO38:AQ38))
                    )&gt;AE38,
              IF((INDEX(PlantAccounts[],MATCH($C38,PlantAccounts[Power Plan Plant Account '#],0),7))=0,0,AE38-(INDEX(PlantAccounts[],MATCH($C38,PlantAccounts[Power Plan Plant Account '#],0),9))-SUM($AO38:AQ38)),
             (INDEX(PlantAccounts[],MATCH($C38,PlantAccounts[Power Plan Plant Account '#],0),7)/12)*AE38*(INDEX(CurWIPHelper[],1,MATCH(AR$4,CurWIPHelper[#Headers],0))))
        ),
        IF(AE38=0,0,IF(
              ((INDEX(PlantAccounts[],MATCH($C38,PlantAccounts[Power Plan Plant Account '#],0),7)/12)
              *(AE38)
              *(INDEX(CurWIPHelper[],1,MATCH(AR$4,CurWIPHelper[#Headers],0)))
              +(INDEX(PlantAccounts[],MATCH($C38,PlantAccounts[Power Plan Plant Account '#],0),9))
              +(SUM($AO38:AQ38))
              )&gt;AE38,
         (INDEX(PlantAccounts[],MATCH($C38,PlantAccounts[Power Plan Plant Account '#],0),7)/12)*AE38*(INDEX(CurWIPHelper[],1,MATCH(AR$4,CurWIPHelper[#Headers],0))),
         AE38-(INDEX(PlantAccounts[],MATCH($C38,PlantAccounts[Power Plan Plant Account '#],0),9))-(SUM($AO38:AQ38))
    ))
)
)</f>
        <v>3199195.4128122968</v>
      </c>
      <c r="AS38" s="35">
        <f>IF(INDEX(CurWIPHelper[],1,MATCH(AS$4,CurWIPHelper[#Headers],0))=0,0,
     IF(AF38&gt;0,
        (IF(
             ((INDEX(PlantAccounts[],MATCH($C38,PlantAccounts[Power Plan Plant Account '#],0),7)/12)
                   *(AF38)
                   *(INDEX(CurWIPHelper[],1,MATCH(AS$4,CurWIPHelper[#Headers],0)))
                   +(INDEX(PlantAccounts[],MATCH($C38,PlantAccounts[Power Plan Plant Account '#],0),9))
                   +(SUM($AO38:AR38))
                    )&gt;AF38,
              IF((INDEX(PlantAccounts[],MATCH($C38,PlantAccounts[Power Plan Plant Account '#],0),7))=0,0,AF38-(INDEX(PlantAccounts[],MATCH($C38,PlantAccounts[Power Plan Plant Account '#],0),9))-SUM($AO38:AR38)),
             (INDEX(PlantAccounts[],MATCH($C38,PlantAccounts[Power Plan Plant Account '#],0),7)/12)*AF38*(INDEX(CurWIPHelper[],1,MATCH(AS$4,CurWIPHelper[#Headers],0))))
        ),
        IF(AF38=0,0,IF(
              ((INDEX(PlantAccounts[],MATCH($C38,PlantAccounts[Power Plan Plant Account '#],0),7)/12)
              *(AF38)
              *(INDEX(CurWIPHelper[],1,MATCH(AS$4,CurWIPHelper[#Headers],0)))
              +(INDEX(PlantAccounts[],MATCH($C38,PlantAccounts[Power Plan Plant Account '#],0),9))
              +(SUM($AO38:AR38))
              )&gt;AF38,
         (INDEX(PlantAccounts[],MATCH($C38,PlantAccounts[Power Plan Plant Account '#],0),7)/12)*AF38*(INDEX(CurWIPHelper[],1,MATCH(AS$4,CurWIPHelper[#Headers],0))),
         AF38-(INDEX(PlantAccounts[],MATCH($C38,PlantAccounts[Power Plan Plant Account '#],0),9))-(SUM($AO38:AR38))
    ))
)
)</f>
        <v>3199365.5184516748</v>
      </c>
      <c r="AT38" s="35">
        <f>IF(INDEX(CurWIPHelper[],1,MATCH(AT$4,CurWIPHelper[#Headers],0))=0,0,
     IF(AG38&gt;0,
        (IF(
             ((INDEX(PlantAccounts[],MATCH($C38,PlantAccounts[Power Plan Plant Account '#],0),7)/12)
                   *(AG38)
                   *(INDEX(CurWIPHelper[],1,MATCH(AT$4,CurWIPHelper[#Headers],0)))
                   +(INDEX(PlantAccounts[],MATCH($C38,PlantAccounts[Power Plan Plant Account '#],0),9))
                   +(SUM($AO38:AS38))
                    )&gt;AG38,
              IF((INDEX(PlantAccounts[],MATCH($C38,PlantAccounts[Power Plan Plant Account '#],0),7))=0,0,AG38-(INDEX(PlantAccounts[],MATCH($C38,PlantAccounts[Power Plan Plant Account '#],0),9))-SUM($AO38:AS38)),
             (INDEX(PlantAccounts[],MATCH($C38,PlantAccounts[Power Plan Plant Account '#],0),7)/12)*AG38*(INDEX(CurWIPHelper[],1,MATCH(AT$4,CurWIPHelper[#Headers],0))))
        ),
        IF(AG38=0,0,IF(
              ((INDEX(PlantAccounts[],MATCH($C38,PlantAccounts[Power Plan Plant Account '#],0),7)/12)
              *(AG38)
              *(INDEX(CurWIPHelper[],1,MATCH(AT$4,CurWIPHelper[#Headers],0)))
              +(INDEX(PlantAccounts[],MATCH($C38,PlantAccounts[Power Plan Plant Account '#],0),9))
              +(SUM($AO38:AS38))
              )&gt;AG38,
         (INDEX(PlantAccounts[],MATCH($C38,PlantAccounts[Power Plan Plant Account '#],0),7)/12)*AG38*(INDEX(CurWIPHelper[],1,MATCH(AT$4,CurWIPHelper[#Headers],0))),
         AG38-(INDEX(PlantAccounts[],MATCH($C38,PlantAccounts[Power Plan Plant Account '#],0),9))-(SUM($AO38:AS38))
    ))
)
)</f>
        <v>3199661.3873579637</v>
      </c>
      <c r="AU38" s="35">
        <f>IF(INDEX(CurWIPHelper[],1,MATCH(AU$4,CurWIPHelper[#Headers],0))=0,0,
     IF(AH38&gt;0,
        (IF(
             ((INDEX(PlantAccounts[],MATCH($C38,PlantAccounts[Power Plan Plant Account '#],0),7)/12)
                   *(AH38)
                   *(INDEX(CurWIPHelper[],1,MATCH(AU$4,CurWIPHelper[#Headers],0)))
                   +(INDEX(PlantAccounts[],MATCH($C38,PlantAccounts[Power Plan Plant Account '#],0),9))
                   +(SUM($AO38:AT38))
                    )&gt;AH38,
              IF((INDEX(PlantAccounts[],MATCH($C38,PlantAccounts[Power Plan Plant Account '#],0),7))=0,0,AH38-(INDEX(PlantAccounts[],MATCH($C38,PlantAccounts[Power Plan Plant Account '#],0),9))-SUM($AO38:AT38)),
             (INDEX(PlantAccounts[],MATCH($C38,PlantAccounts[Power Plan Plant Account '#],0),7)/12)*AH38*(INDEX(CurWIPHelper[],1,MATCH(AU$4,CurWIPHelper[#Headers],0))))
        ),
        IF(AH38=0,0,IF(
              ((INDEX(PlantAccounts[],MATCH($C38,PlantAccounts[Power Plan Plant Account '#],0),7)/12)
              *(AH38)
              *(INDEX(CurWIPHelper[],1,MATCH(AU$4,CurWIPHelper[#Headers],0)))
              +(INDEX(PlantAccounts[],MATCH($C38,PlantAccounts[Power Plan Plant Account '#],0),9))
              +(SUM($AO38:AT38))
              )&gt;AH38,
         (INDEX(PlantAccounts[],MATCH($C38,PlantAccounts[Power Plan Plant Account '#],0),7)/12)*AH38*(INDEX(CurWIPHelper[],1,MATCH(AU$4,CurWIPHelper[#Headers],0))),
         AH38-(INDEX(PlantAccounts[],MATCH($C38,PlantAccounts[Power Plan Plant Account '#],0),9))-(SUM($AO38:AT38))
    ))
)
)</f>
        <v>3199908.8981586061</v>
      </c>
      <c r="AV38" s="35">
        <f>IF(INDEX(CurWIPHelper[],1,MATCH(AV$4,CurWIPHelper[#Headers],0))=0,0,
     IF(AI38&gt;0,
        (IF(
             ((INDEX(PlantAccounts[],MATCH($C38,PlantAccounts[Power Plan Plant Account '#],0),7)/12)
                   *(AI38)
                   *(INDEX(CurWIPHelper[],1,MATCH(AV$4,CurWIPHelper[#Headers],0)))
                   +(INDEX(PlantAccounts[],MATCH($C38,PlantAccounts[Power Plan Plant Account '#],0),9))
                   +(SUM($AO38:AU38))
                    )&gt;AI38,
              IF((INDEX(PlantAccounts[],MATCH($C38,PlantAccounts[Power Plan Plant Account '#],0),7))=0,0,AI38-(INDEX(PlantAccounts[],MATCH($C38,PlantAccounts[Power Plan Plant Account '#],0),9))-SUM($AO38:AU38)),
             (INDEX(PlantAccounts[],MATCH($C38,PlantAccounts[Power Plan Plant Account '#],0),7)/12)*AI38*(INDEX(CurWIPHelper[],1,MATCH(AV$4,CurWIPHelper[#Headers],0))))
        ),
        IF(AI38=0,0,IF(
              ((INDEX(PlantAccounts[],MATCH($C38,PlantAccounts[Power Plan Plant Account '#],0),7)/12)
              *(AI38)
              *(INDEX(CurWIPHelper[],1,MATCH(AV$4,CurWIPHelper[#Headers],0)))
              +(INDEX(PlantAccounts[],MATCH($C38,PlantAccounts[Power Plan Plant Account '#],0),9))
              +(SUM($AO38:AU38))
              )&gt;AI38,
         (INDEX(PlantAccounts[],MATCH($C38,PlantAccounts[Power Plan Plant Account '#],0),7)/12)*AI38*(INDEX(CurWIPHelper[],1,MATCH(AV$4,CurWIPHelper[#Headers],0))),
         AI38-(INDEX(PlantAccounts[],MATCH($C38,PlantAccounts[Power Plan Plant Account '#],0),9))-(SUM($AO38:AU38))
    ))
)
)</f>
        <v>3200051.8099485068</v>
      </c>
      <c r="AW38" s="35">
        <f>IF(INDEX(CurWIPHelper[],1,MATCH(AW$4,CurWIPHelper[#Headers],0))=0,0,
     IF(AJ38&gt;0,
        (IF(
             ((INDEX(PlantAccounts[],MATCH($C38,PlantAccounts[Power Plan Plant Account '#],0),7)/12)
                   *(AJ38)
                   *(INDEX(CurWIPHelper[],1,MATCH(AW$4,CurWIPHelper[#Headers],0)))
                   +(INDEX(PlantAccounts[],MATCH($C38,PlantAccounts[Power Plan Plant Account '#],0),9))
                   +(SUM($AO38:AV38))
                    )&gt;AJ38,
              IF((INDEX(PlantAccounts[],MATCH($C38,PlantAccounts[Power Plan Plant Account '#],0),7))=0,0,AJ38-(INDEX(PlantAccounts[],MATCH($C38,PlantAccounts[Power Plan Plant Account '#],0),9))-SUM($AO38:AV38)),
             (INDEX(PlantAccounts[],MATCH($C38,PlantAccounts[Power Plan Plant Account '#],0),7)/12)*AJ38*(INDEX(CurWIPHelper[],1,MATCH(AW$4,CurWIPHelper[#Headers],0))))
        ),
        IF(AJ38=0,0,IF(
              ((INDEX(PlantAccounts[],MATCH($C38,PlantAccounts[Power Plan Plant Account '#],0),7)/12)
              *(AJ38)
              *(INDEX(CurWIPHelper[],1,MATCH(AW$4,CurWIPHelper[#Headers],0)))
              +(INDEX(PlantAccounts[],MATCH($C38,PlantAccounts[Power Plan Plant Account '#],0),9))
              +(SUM($AO38:AV38))
              )&gt;AJ38,
         (INDEX(PlantAccounts[],MATCH($C38,PlantAccounts[Power Plan Plant Account '#],0),7)/12)*AJ38*(INDEX(CurWIPHelper[],1,MATCH(AW$4,CurWIPHelper[#Headers],0))),
         AJ38-(INDEX(PlantAccounts[],MATCH($C38,PlantAccounts[Power Plan Plant Account '#],0),9))-(SUM($AO38:AV38))
    ))
)
)</f>
        <v>3200351.0606499491</v>
      </c>
      <c r="AX38" s="35">
        <f>IF(INDEX(CurWIPHelper[],1,MATCH(AX$4,CurWIPHelper[#Headers],0))=0,0,
     IF(AK38&gt;0,
        (IF(
             ((INDEX(PlantAccounts[],MATCH($C38,PlantAccounts[Power Plan Plant Account '#],0),7)/12)
                   *(AK38)
                   *(INDEX(CurWIPHelper[],1,MATCH(AX$4,CurWIPHelper[#Headers],0)))
                   +(INDEX(PlantAccounts[],MATCH($C38,PlantAccounts[Power Plan Plant Account '#],0),9))
                   +(SUM($AO38:AW38))
                    )&gt;AK38,
              IF((INDEX(PlantAccounts[],MATCH($C38,PlantAccounts[Power Plan Plant Account '#],0),7))=0,0,AK38-(INDEX(PlantAccounts[],MATCH($C38,PlantAccounts[Power Plan Plant Account '#],0),9))-SUM($AO38:AW38)),
             (INDEX(PlantAccounts[],MATCH($C38,PlantAccounts[Power Plan Plant Account '#],0),7)/12)*AK38*(INDEX(CurWIPHelper[],1,MATCH(AX$4,CurWIPHelper[#Headers],0))))
        ),
        IF(AK38=0,0,IF(
              ((INDEX(PlantAccounts[],MATCH($C38,PlantAccounts[Power Plan Plant Account '#],0),7)/12)
              *(AK38)
              *(INDEX(CurWIPHelper[],1,MATCH(AX$4,CurWIPHelper[#Headers],0)))
              +(INDEX(PlantAccounts[],MATCH($C38,PlantAccounts[Power Plan Plant Account '#],0),9))
              +(SUM($AO38:AW38))
              )&gt;AK38,
         (INDEX(PlantAccounts[],MATCH($C38,PlantAccounts[Power Plan Plant Account '#],0),7)/12)*AK38*(INDEX(CurWIPHelper[],1,MATCH(AX$4,CurWIPHelper[#Headers],0))),
         AK38-(INDEX(PlantAccounts[],MATCH($C38,PlantAccounts[Power Plan Plant Account '#],0),9))-(SUM($AO38:AW38))
    ))
)
)</f>
        <v>3200953.7253641342</v>
      </c>
      <c r="AY38" s="35">
        <f>IF(INDEX(CurWIPHelper[],1,MATCH(AY$4,CurWIPHelper[#Headers],0))=0,0,
     IF(AL38&gt;0,
        (IF(
             ((INDEX(PlantAccounts[],MATCH($C38,PlantAccounts[Power Plan Plant Account '#],0),7)/12)
                   *(AL38)
                   *(INDEX(CurWIPHelper[],1,MATCH(AY$4,CurWIPHelper[#Headers],0)))
                   +(INDEX(PlantAccounts[],MATCH($C38,PlantAccounts[Power Plan Plant Account '#],0),9))
                   +(SUM($AO38:AX38))
                    )&gt;AL38,
              IF((INDEX(PlantAccounts[],MATCH($C38,PlantAccounts[Power Plan Plant Account '#],0),7))=0,0,AL38-(INDEX(PlantAccounts[],MATCH($C38,PlantAccounts[Power Plan Plant Account '#],0),9))-SUM($AO38:AX38)),
             (INDEX(PlantAccounts[],MATCH($C38,PlantAccounts[Power Plan Plant Account '#],0),7)/12)*AL38*(INDEX(CurWIPHelper[],1,MATCH(AY$4,CurWIPHelper[#Headers],0))))
        ),
        IF(AL38=0,0,IF(
              ((INDEX(PlantAccounts[],MATCH($C38,PlantAccounts[Power Plan Plant Account '#],0),7)/12)
              *(AL38)
              *(INDEX(CurWIPHelper[],1,MATCH(AY$4,CurWIPHelper[#Headers],0)))
              +(INDEX(PlantAccounts[],MATCH($C38,PlantAccounts[Power Plan Plant Account '#],0),9))
              +(SUM($AO38:AX38))
              )&gt;AL38,
         (INDEX(PlantAccounts[],MATCH($C38,PlantAccounts[Power Plan Plant Account '#],0),7)/12)*AL38*(INDEX(CurWIPHelper[],1,MATCH(AY$4,CurWIPHelper[#Headers],0))),
         AL38-(INDEX(PlantAccounts[],MATCH($C38,PlantAccounts[Power Plan Plant Account '#],0),9))-(SUM($AO38:AX38))
    ))
)
)</f>
        <v>3201488.7156372545</v>
      </c>
      <c r="AZ38" s="35">
        <f>IF(INDEX(CurWIPHelper[],1,MATCH(AZ$4,CurWIPHelper[#Headers],0))=0,0,
     IF(AM38&gt;0,
        (IF(
             ((INDEX(PlantAccounts[],MATCH($C38,PlantAccounts[Power Plan Plant Account '#],0),7)/12)
                   *(AM38)
                   *(INDEX(CurWIPHelper[],1,MATCH(AZ$4,CurWIPHelper[#Headers],0)))
                   +(INDEX(PlantAccounts[],MATCH($C38,PlantAccounts[Power Plan Plant Account '#],0),9))
                   +(SUM($AO38:AY38))
                    )&gt;AM38,
              IF((INDEX(PlantAccounts[],MATCH($C38,PlantAccounts[Power Plan Plant Account '#],0),7))=0,0,AM38-(INDEX(PlantAccounts[],MATCH($C38,PlantAccounts[Power Plan Plant Account '#],0),9))-SUM($AO38:AY38)),
             (INDEX(PlantAccounts[],MATCH($C38,PlantAccounts[Power Plan Plant Account '#],0),7)/12)*AM38*(INDEX(CurWIPHelper[],1,MATCH(AZ$4,CurWIPHelper[#Headers],0))))
        ),
        IF(AM38=0,0,IF(
              ((INDEX(PlantAccounts[],MATCH($C38,PlantAccounts[Power Plan Plant Account '#],0),7)/12)
              *(AM38)
              *(INDEX(CurWIPHelper[],1,MATCH(AZ$4,CurWIPHelper[#Headers],0)))
              +(INDEX(PlantAccounts[],MATCH($C38,PlantAccounts[Power Plan Plant Account '#],0),9))
              +(SUM($AO38:AY38))
              )&gt;AM38,
         (INDEX(PlantAccounts[],MATCH($C38,PlantAccounts[Power Plan Plant Account '#],0),7)/12)*AM38*(INDEX(CurWIPHelper[],1,MATCH(AZ$4,CurWIPHelper[#Headers],0))),
         AM38-(INDEX(PlantAccounts[],MATCH($C38,PlantAccounts[Power Plan Plant Account '#],0),9))-(SUM($AO38:AY38))
    ))
)
)</f>
        <v>3203479.0492990939</v>
      </c>
      <c r="BA38" s="59">
        <f t="shared" si="2"/>
        <v>38401287.511968039</v>
      </c>
      <c r="BC38" s="59">
        <f>INDEX(CurCloseProf[],MATCH(PlantAccountsQuery[[#This Row],[Reg/Unreg]],CurCloseProf[R/NR],0),MATCH(BC$9,CurCloseProf[#Headers],0))*($J38)</f>
        <v>63792.613772989578</v>
      </c>
      <c r="BD38" s="59">
        <f>INDEX(CurCloseProf[],MATCH(PlantAccountsQuery[[#This Row],[Reg/Unreg]],CurCloseProf[R/NR],0),MATCH(BD$9,CurCloseProf[#Headers],0))*($J38)</f>
        <v>50305.902954396784</v>
      </c>
      <c r="BE38" s="59">
        <f>INDEX(CurCloseProf[],MATCH(PlantAccountsQuery[[#This Row],[Reg/Unreg]],CurCloseProf[R/NR],0),MATCH(BE$9,CurCloseProf[#Headers],0))*($J38)</f>
        <v>68258.708728931146</v>
      </c>
      <c r="BF38" s="59">
        <f>INDEX(CurCloseProf[],MATCH(PlantAccountsQuery[[#This Row],[Reg/Unreg]],CurCloseProf[R/NR],0),MATCH(BF$9,CurCloseProf[#Headers],0))*($J38)</f>
        <v>18770.188503987894</v>
      </c>
      <c r="BG38" s="59">
        <f>INDEX(CurCloseProf[],MATCH(PlantAccountsQuery[[#This Row],[Reg/Unreg]],CurCloseProf[R/NR],0),MATCH(BG$9,CurCloseProf[#Headers],0))*($J38)</f>
        <v>54829.931946191944</v>
      </c>
      <c r="BH38" s="59">
        <f>INDEX(CurCloseProf[],MATCH(PlantAccountsQuery[[#This Row],[Reg/Unreg]],CurCloseProf[R/NR],0),MATCH(BH$9,CurCloseProf[#Headers],0))*($J38)</f>
        <v>95367.044009352554</v>
      </c>
      <c r="BI38" s="59">
        <f>INDEX(CurCloseProf[],MATCH(PlantAccountsQuery[[#This Row],[Reg/Unreg]],CurCloseProf[R/NR],0),MATCH(BI$9,CurCloseProf[#Headers],0))*($J38)</f>
        <v>79779.838015864138</v>
      </c>
      <c r="BJ38" s="59">
        <f>INDEX(CurCloseProf[],MATCH(PlantAccountsQuery[[#This Row],[Reg/Unreg]],CurCloseProf[R/NR],0),MATCH(BJ$9,CurCloseProf[#Headers],0))*($J38)</f>
        <v>46064.573421578738</v>
      </c>
      <c r="BK38" s="59">
        <f>INDEX(CurCloseProf[],MATCH(PlantAccountsQuery[[#This Row],[Reg/Unreg]],CurCloseProf[R/NR],0),MATCH(BK$9,CurCloseProf[#Headers],0))*($J38)</f>
        <v>96457.093691411384</v>
      </c>
      <c r="BL38" s="59">
        <f>INDEX(CurCloseProf[],MATCH(PlantAccountsQuery[[#This Row],[Reg/Unreg]],CurCloseProf[R/NR],0),MATCH(BL$9,CurCloseProf[#Headers],0))*($J38)</f>
        <v>194256.14215943747</v>
      </c>
      <c r="BM38" s="59">
        <f>INDEX(CurCloseProf[],MATCH(PlantAccountsQuery[[#This Row],[Reg/Unreg]],CurCloseProf[R/NR],0),MATCH(BM$9,CurCloseProf[#Headers],0))*($J38)</f>
        <v>172442.72661569092</v>
      </c>
      <c r="BN38" s="59">
        <f>INDEX(CurCloseProf[],MATCH(PlantAccountsQuery[[#This Row],[Reg/Unreg]],CurCloseProf[R/NR],0),MATCH(BN$9,CurCloseProf[#Headers],0))*($J38)</f>
        <v>641541.68919885322</v>
      </c>
      <c r="BP38" s="59">
        <f>IF(INDEX(CurWIPHelper[],1,MATCH(AO$4,$BP$9:$CA$9,0))=0,0,$BC38)</f>
        <v>63792.613772989578</v>
      </c>
      <c r="BQ38" s="59">
        <f>IF(INDEX(CurWIPHelper[],1,MATCH(AP$4,$BP$9:$CA$9,0))=0,0,(SUM($BC38:BD38)))</f>
        <v>114098.51672738636</v>
      </c>
      <c r="BR38" s="59">
        <f>IF(INDEX(CurWIPHelper[],1,MATCH(AQ$4,$BP$9:$CA$9,0))=0,0,(SUM($BC38:BE38)))</f>
        <v>182357.22545631751</v>
      </c>
      <c r="BS38" s="59">
        <f>IF(INDEX(CurWIPHelper[],1,MATCH(AR$4,$BP$9:$CA$9,0))=0,0,(SUM($BC38:BF38)))</f>
        <v>201127.41396030539</v>
      </c>
      <c r="BT38" s="59">
        <f>IF(INDEX(CurWIPHelper[],1,MATCH(AS$4,$BP$9:$CA$9,0))=0,0,(SUM($BC38:BG38)))</f>
        <v>255957.34590649733</v>
      </c>
      <c r="BU38" s="59">
        <f>IF(INDEX(CurWIPHelper[],1,MATCH(AT$4,$BP$9:$CA$9,0))=0,0,(SUM($BC38:BH38)))</f>
        <v>351324.3899158499</v>
      </c>
      <c r="BV38" s="59">
        <f>IF(INDEX(CurWIPHelper[],1,MATCH(AU$4,$BP$9:$CA$9,0))=0,0,(SUM($BC38:BI38)))</f>
        <v>431104.22793171403</v>
      </c>
      <c r="BW38" s="59">
        <f>IF(INDEX(CurWIPHelper[],1,MATCH(AV$4,$BP$9:$CA$9,0))=0,0,(SUM($BC38:BJ38)))</f>
        <v>477168.80135329277</v>
      </c>
      <c r="BX38" s="59">
        <f>IF(INDEX(CurWIPHelper[],1,MATCH(AW$4,$BP$9:$CA$9,0))=0,0,(SUM($BC38:BK38)))</f>
        <v>573625.8950447042</v>
      </c>
      <c r="BY38" s="59">
        <f>IF(INDEX(CurWIPHelper[],1,MATCH(AX$4,$BP$9:$CA$9,0))=0,0,(SUM($BC38:BL38)))</f>
        <v>767882.03720414173</v>
      </c>
      <c r="BZ38" s="59">
        <f>IF(INDEX(CurWIPHelper[],1,MATCH(AY$4,$BP$9:$CA$9,0))=0,0,(SUM($BC38:BM38)))</f>
        <v>940324.76381983259</v>
      </c>
      <c r="CA38" s="59">
        <f>IF(INDEX(CurWIPHelper[],1,MATCH(AZ$4,$BP$9:$CA$9,0))=0,0,(SUM($BC38:BN38)))</f>
        <v>1581866.4530186858</v>
      </c>
      <c r="CC38" s="59">
        <f>((((INDEX(PlantAccounts[],MATCH($C38,PlantAccounts[Power Plan Plant Account '#],0),8)+(INDEX(PlantAccounts[],MATCH($C38,PlantAccounts[Power Plan Plant Account '#],0),8)+INDEX(PlantAccounts[],MATCH($C38,PlantAccounts[Power Plan Plant Account '#],0),16)+INDEX(PlantAccounts[],MATCH($C38,PlantAccounts[Power Plan Plant Account '#],0),17)))/2))/12)*(INDEX(CurWIPHelper[],1,MATCH(AO$4,CurWIPHelper[#Headers],0)))*(INDEX(PlantAccounts[],MATCH($C38,PlantAccounts[Power Plan Plant Account '#],0),7))</f>
        <v>3201025.2399029271</v>
      </c>
      <c r="CD38" s="59">
        <f>((((INDEX(PlantAccounts[],MATCH($C38,PlantAccounts[Power Plan Plant Account '#],0),8)+(INDEX(PlantAccounts[],MATCH($C38,PlantAccounts[Power Plan Plant Account '#],0),8)+INDEX(PlantAccounts[],MATCH($C38,PlantAccounts[Power Plan Plant Account '#],0),16)+INDEX(PlantAccounts[],MATCH($C38,PlantAccounts[Power Plan Plant Account '#],0),17)))/2))/12)*(INDEX(CurWIPHelper[],1,MATCH(AP$4,CurWIPHelper[#Headers],0)))*(INDEX(PlantAccounts[],MATCH($C38,PlantAccounts[Power Plan Plant Account '#],0),7))</f>
        <v>3201025.2399029271</v>
      </c>
      <c r="CE38" s="59">
        <f>((((INDEX(PlantAccounts[],MATCH($C38,PlantAccounts[Power Plan Plant Account '#],0),8)+(INDEX(PlantAccounts[],MATCH($C38,PlantAccounts[Power Plan Plant Account '#],0),8)+INDEX(PlantAccounts[],MATCH($C38,PlantAccounts[Power Plan Plant Account '#],0),16)+INDEX(PlantAccounts[],MATCH($C38,PlantAccounts[Power Plan Plant Account '#],0),17)))/2))/12)*(INDEX(CurWIPHelper[],1,MATCH(AQ$4,CurWIPHelper[#Headers],0)))*(INDEX(PlantAccounts[],MATCH($C38,PlantAccounts[Power Plan Plant Account '#],0),7))</f>
        <v>3201025.2399029271</v>
      </c>
      <c r="CF38" s="59">
        <f>((((INDEX(PlantAccounts[],MATCH($C38,PlantAccounts[Power Plan Plant Account '#],0),8)+(INDEX(PlantAccounts[],MATCH($C38,PlantAccounts[Power Plan Plant Account '#],0),8)+INDEX(PlantAccounts[],MATCH($C38,PlantAccounts[Power Plan Plant Account '#],0),16)+INDEX(PlantAccounts[],MATCH($C38,PlantAccounts[Power Plan Plant Account '#],0),17)))/2))/12)*(INDEX(CurWIPHelper[],1,MATCH(AR$4,CurWIPHelper[#Headers],0)))*(INDEX(PlantAccounts[],MATCH($C38,PlantAccounts[Power Plan Plant Account '#],0),7))</f>
        <v>3201025.2399029271</v>
      </c>
      <c r="CG38" s="59">
        <f>((((INDEX(PlantAccounts[],MATCH($C38,PlantAccounts[Power Plan Plant Account '#],0),8)+(INDEX(PlantAccounts[],MATCH($C38,PlantAccounts[Power Plan Plant Account '#],0),8)+INDEX(PlantAccounts[],MATCH($C38,PlantAccounts[Power Plan Plant Account '#],0),16)+INDEX(PlantAccounts[],MATCH($C38,PlantAccounts[Power Plan Plant Account '#],0),17)))/2))/12)*(INDEX(CurWIPHelper[],1,MATCH(AS$4,CurWIPHelper[#Headers],0)))*(INDEX(PlantAccounts[],MATCH($C38,PlantAccounts[Power Plan Plant Account '#],0),7))</f>
        <v>3201025.2399029271</v>
      </c>
      <c r="CH38" s="59">
        <f>((((INDEX(PlantAccounts[],MATCH($C38,PlantAccounts[Power Plan Plant Account '#],0),8)+(INDEX(PlantAccounts[],MATCH($C38,PlantAccounts[Power Plan Plant Account '#],0),8)+INDEX(PlantAccounts[],MATCH($C38,PlantAccounts[Power Plan Plant Account '#],0),16)+INDEX(PlantAccounts[],MATCH($C38,PlantAccounts[Power Plan Plant Account '#],0),17)))/2))/12)*(INDEX(CurWIPHelper[],1,MATCH(AT$4,CurWIPHelper[#Headers],0)))*(INDEX(PlantAccounts[],MATCH($C38,PlantAccounts[Power Plan Plant Account '#],0),7))</f>
        <v>3201025.2399029271</v>
      </c>
      <c r="CI38" s="59">
        <f>((((INDEX(PlantAccounts[],MATCH($C38,PlantAccounts[Power Plan Plant Account '#],0),8)+(INDEX(PlantAccounts[],MATCH($C38,PlantAccounts[Power Plan Plant Account '#],0),8)+INDEX(PlantAccounts[],MATCH($C38,PlantAccounts[Power Plan Plant Account '#],0),16)+INDEX(PlantAccounts[],MATCH($C38,PlantAccounts[Power Plan Plant Account '#],0),17)))/2))/12)*(INDEX(CurWIPHelper[],1,MATCH(AU$4,CurWIPHelper[#Headers],0)))*(INDEX(PlantAccounts[],MATCH($C38,PlantAccounts[Power Plan Plant Account '#],0),7))</f>
        <v>3201025.2399029271</v>
      </c>
      <c r="CJ38" s="59">
        <f>((((INDEX(PlantAccounts[],MATCH($C38,PlantAccounts[Power Plan Plant Account '#],0),8)+(INDEX(PlantAccounts[],MATCH($C38,PlantAccounts[Power Plan Plant Account '#],0),8)+INDEX(PlantAccounts[],MATCH($C38,PlantAccounts[Power Plan Plant Account '#],0),16)+INDEX(PlantAccounts[],MATCH($C38,PlantAccounts[Power Plan Plant Account '#],0),17)))/2))/12)*(INDEX(CurWIPHelper[],1,MATCH(AV$4,CurWIPHelper[#Headers],0)))*(INDEX(PlantAccounts[],MATCH($C38,PlantAccounts[Power Plan Plant Account '#],0),7))</f>
        <v>3201025.2399029271</v>
      </c>
      <c r="CK38" s="59">
        <f>((((INDEX(PlantAccounts[],MATCH($C38,PlantAccounts[Power Plan Plant Account '#],0),8)+(INDEX(PlantAccounts[],MATCH($C38,PlantAccounts[Power Plan Plant Account '#],0),8)+INDEX(PlantAccounts[],MATCH($C38,PlantAccounts[Power Plan Plant Account '#],0),16)+INDEX(PlantAccounts[],MATCH($C38,PlantAccounts[Power Plan Plant Account '#],0),17)))/2))/12)*(INDEX(CurWIPHelper[],1,MATCH(AW$4,CurWIPHelper[#Headers],0)))*(INDEX(PlantAccounts[],MATCH($C38,PlantAccounts[Power Plan Plant Account '#],0),7))</f>
        <v>3201025.2399029271</v>
      </c>
      <c r="CL38" s="59">
        <f>((((INDEX(PlantAccounts[],MATCH($C38,PlantAccounts[Power Plan Plant Account '#],0),8)+(INDEX(PlantAccounts[],MATCH($C38,PlantAccounts[Power Plan Plant Account '#],0),8)+INDEX(PlantAccounts[],MATCH($C38,PlantAccounts[Power Plan Plant Account '#],0),16)+INDEX(PlantAccounts[],MATCH($C38,PlantAccounts[Power Plan Plant Account '#],0),17)))/2))/12)*(INDEX(CurWIPHelper[],1,MATCH(AX$4,CurWIPHelper[#Headers],0)))*(INDEX(PlantAccounts[],MATCH($C38,PlantAccounts[Power Plan Plant Account '#],0),7))</f>
        <v>3201025.2399029271</v>
      </c>
      <c r="CM38" s="59">
        <f>((((INDEX(PlantAccounts[],MATCH($C38,PlantAccounts[Power Plan Plant Account '#],0),8)+(INDEX(PlantAccounts[],MATCH($C38,PlantAccounts[Power Plan Plant Account '#],0),8)+INDEX(PlantAccounts[],MATCH($C38,PlantAccounts[Power Plan Plant Account '#],0),16)+INDEX(PlantAccounts[],MATCH($C38,PlantAccounts[Power Plan Plant Account '#],0),17)))/2))/12)*(INDEX(CurWIPHelper[],1,MATCH(AY$4,CurWIPHelper[#Headers],0)))*(INDEX(PlantAccounts[],MATCH($C38,PlantAccounts[Power Plan Plant Account '#],0),7))</f>
        <v>3201025.2399029271</v>
      </c>
      <c r="CN38" s="59">
        <f>((((INDEX(PlantAccounts[],MATCH($C38,PlantAccounts[Power Plan Plant Account '#],0),8)+(INDEX(PlantAccounts[],MATCH($C38,PlantAccounts[Power Plan Plant Account '#],0),8)+INDEX(PlantAccounts[],MATCH($C38,PlantAccounts[Power Plan Plant Account '#],0),16)+INDEX(PlantAccounts[],MATCH($C38,PlantAccounts[Power Plan Plant Account '#],0),17)))/2))/12)*(INDEX(CurWIPHelper[],1,MATCH(AZ$4,CurWIPHelper[#Headers],0)))*(INDEX(PlantAccounts[],MATCH($C38,PlantAccounts[Power Plan Plant Account '#],0),7))</f>
        <v>3201025.2399029271</v>
      </c>
      <c r="CO38" s="59">
        <f t="shared" si="3"/>
        <v>38412302.878835134</v>
      </c>
      <c r="CQ38" s="59">
        <f>INDEX(PlantAccounts[],MATCH($C38,PlantAccounts[Power Plan Plant Account '#],0),12)*(INDEX(CurWIPHelper[],1,MATCH(AO$4,CurWIPHelper[#Headers],0)))*(INDEX(PlantAccounts[],MATCH($C38,PlantAccounts[Power Plan Plant Account '#],0),7)/12)*0.5</f>
        <v>0</v>
      </c>
      <c r="CR38" s="59">
        <f>INDEX(PlantAccounts[],MATCH($C38,PlantAccounts[Power Plan Plant Account '#],0),12)*(INDEX(CurWIPHelper[],1,MATCH(AP$4,CurWIPHelper[#Headers],0)))*(INDEX(PlantAccounts[],MATCH($C38,PlantAccounts[Power Plan Plant Account '#],0),7)/12)*0.5</f>
        <v>0</v>
      </c>
      <c r="CS38" s="59">
        <f>INDEX(PlantAccounts[],MATCH($C38,PlantAccounts[Power Plan Plant Account '#],0),12)*(INDEX(CurWIPHelper[],1,MATCH(AQ$4,CurWIPHelper[#Headers],0)))*(INDEX(PlantAccounts[],MATCH($C38,PlantAccounts[Power Plan Plant Account '#],0),7)/12)*0.5</f>
        <v>0</v>
      </c>
      <c r="CT38" s="59">
        <f>INDEX(PlantAccounts[],MATCH($C38,PlantAccounts[Power Plan Plant Account '#],0),12)*(INDEX(CurWIPHelper[],1,MATCH(AR$4,CurWIPHelper[#Headers],0)))*(INDEX(PlantAccounts[],MATCH($C38,PlantAccounts[Power Plan Plant Account '#],0),7)/12)*0.5</f>
        <v>0</v>
      </c>
      <c r="CU38" s="59">
        <f>INDEX(PlantAccounts[],MATCH($C38,PlantAccounts[Power Plan Plant Account '#],0),12)*(INDEX(CurWIPHelper[],1,MATCH(AS$4,CurWIPHelper[#Headers],0)))*(INDEX(PlantAccounts[],MATCH($C38,PlantAccounts[Power Plan Plant Account '#],0),7)/12)*0.5</f>
        <v>0</v>
      </c>
      <c r="CV38" s="59">
        <f>INDEX(PlantAccounts[],MATCH($C38,PlantAccounts[Power Plan Plant Account '#],0),12)*(INDEX(CurWIPHelper[],1,MATCH(AT$4,CurWIPHelper[#Headers],0)))*(INDEX(PlantAccounts[],MATCH($C38,PlantAccounts[Power Plan Plant Account '#],0),7)/12)*0.5</f>
        <v>0</v>
      </c>
      <c r="CW38" s="59">
        <f>INDEX(PlantAccounts[],MATCH($C38,PlantAccounts[Power Plan Plant Account '#],0),12)*(INDEX(CurWIPHelper[],1,MATCH(AU$4,CurWIPHelper[#Headers],0)))*(INDEX(PlantAccounts[],MATCH($C38,PlantAccounts[Power Plan Plant Account '#],0),7)/12)*0.5</f>
        <v>0</v>
      </c>
      <c r="CX38" s="59">
        <f>INDEX(PlantAccounts[],MATCH($C38,PlantAccounts[Power Plan Plant Account '#],0),12)*(INDEX(CurWIPHelper[],1,MATCH(AV$4,CurWIPHelper[#Headers],0)))*(INDEX(PlantAccounts[],MATCH($C38,PlantAccounts[Power Plan Plant Account '#],0),7)/12)*0.5</f>
        <v>0</v>
      </c>
      <c r="CY38" s="59">
        <f>INDEX(PlantAccounts[],MATCH($C38,PlantAccounts[Power Plan Plant Account '#],0),12)*(INDEX(CurWIPHelper[],1,MATCH(AW$4,CurWIPHelper[#Headers],0)))*(INDEX(PlantAccounts[],MATCH($C38,PlantAccounts[Power Plan Plant Account '#],0),7)/12)*0.5</f>
        <v>0</v>
      </c>
      <c r="CZ38" s="59">
        <f>INDEX(PlantAccounts[],MATCH($C38,PlantAccounts[Power Plan Plant Account '#],0),12)*(INDEX(CurWIPHelper[],1,MATCH(AX$4,CurWIPHelper[#Headers],0)))*(INDEX(PlantAccounts[],MATCH($C38,PlantAccounts[Power Plan Plant Account '#],0),7)/12)*0.5</f>
        <v>0</v>
      </c>
      <c r="DA38" s="59">
        <f>INDEX(PlantAccounts[],MATCH($C38,PlantAccounts[Power Plan Plant Account '#],0),12)*(INDEX(CurWIPHelper[],1,MATCH(AY$4,CurWIPHelper[#Headers],0)))*(INDEX(PlantAccounts[],MATCH($C38,PlantAccounts[Power Plan Plant Account '#],0),7)/12)*0.5</f>
        <v>0</v>
      </c>
      <c r="DB38" s="59">
        <f>INDEX(PlantAccounts[],MATCH($C38,PlantAccounts[Power Plan Plant Account '#],0),12)*(INDEX(CurWIPHelper[],1,MATCH(AZ$4,CurWIPHelper[#Headers],0)))*(INDEX(PlantAccounts[],MATCH($C38,PlantAccounts[Power Plan Plant Account '#],0),7)/12)*0.5</f>
        <v>0</v>
      </c>
      <c r="DC38" s="59">
        <f t="shared" si="4"/>
        <v>0</v>
      </c>
      <c r="DE38" s="59">
        <f t="shared" si="5"/>
        <v>38412302.878835134</v>
      </c>
    </row>
    <row r="39" spans="1:109">
      <c r="A39" t="s">
        <v>58</v>
      </c>
      <c r="B39" t="s">
        <v>88</v>
      </c>
      <c r="C39">
        <v>46700</v>
      </c>
      <c r="D39">
        <v>46700</v>
      </c>
      <c r="E39" s="130"/>
      <c r="F39" s="113">
        <f>INDEX(PlantAccounts[],MATCH($C39,PlantAccounts[Power Plan Plant Account '#],0),8)</f>
        <v>504724132.52098012</v>
      </c>
      <c r="G39" s="7">
        <f>INDEX(PlantAccounts[],MATCH($C39,PlantAccounts[Power Plan Plant Account '#],0),14)</f>
        <v>8290294.2613616735</v>
      </c>
      <c r="H39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43008442.615292601</v>
      </c>
      <c r="I39" s="146">
        <v>5694875.6695428975</v>
      </c>
      <c r="J39" s="7">
        <f t="shared" si="0"/>
        <v>45603861.207111374</v>
      </c>
      <c r="K39" s="7">
        <v>-27323.78</v>
      </c>
      <c r="L39" s="7">
        <f>INDEX(PlantAccounts[],MATCH($C39,PlantAccounts[Power Plan Plant Account '#],0),11)</f>
        <v>0</v>
      </c>
      <c r="M39" s="7">
        <f t="shared" si="1"/>
        <v>-27323.78</v>
      </c>
      <c r="O39" s="35">
        <f>INDEX(CurCloseProf[],MATCH(PlantAccountsQuery[[#This Row],[Reg/Unreg]],CurCloseProf[R/NR],0),MATCH(O$9,CurCloseProf[#Headers],0))*($J39+$M39)</f>
        <v>1837984.7702374759</v>
      </c>
      <c r="P39" s="35">
        <f>INDEX(CurCloseProf[],MATCH(PlantAccountsQuery[[#This Row],[Reg/Unreg]],CurCloseProf[R/NR],0),MATCH(P$9,CurCloseProf[#Headers],0))*($J39+$M39)</f>
        <v>1449407.3532126511</v>
      </c>
      <c r="Q39" s="35">
        <f>INDEX(CurCloseProf[],MATCH(PlantAccountsQuery[[#This Row],[Reg/Unreg]],CurCloseProf[R/NR],0),MATCH(Q$9,CurCloseProf[#Headers],0))*($J39+$M39)</f>
        <v>1966661.3367858527</v>
      </c>
      <c r="R39" s="35">
        <f>INDEX(CurCloseProf[],MATCH(PlantAccountsQuery[[#This Row],[Reg/Unreg]],CurCloseProf[R/NR],0),MATCH(R$9,CurCloseProf[#Headers],0))*($J39+$M39)</f>
        <v>540804.31204127357</v>
      </c>
      <c r="S39" s="35">
        <f>INDEX(CurCloseProf[],MATCH(PlantAccountsQuery[[#This Row],[Reg/Unreg]],CurCloseProf[R/NR],0),MATCH(S$9,CurCloseProf[#Headers],0))*($J39+$M39)</f>
        <v>1579753.1079205885</v>
      </c>
      <c r="T39" s="35">
        <f>INDEX(CurCloseProf[],MATCH(PlantAccountsQuery[[#This Row],[Reg/Unreg]],CurCloseProf[R/NR],0),MATCH(T$9,CurCloseProf[#Headers],0))*($J39+$M39)</f>
        <v>2747703.2857677597</v>
      </c>
      <c r="U39" s="35">
        <f>INDEX(CurCloseProf[],MATCH(PlantAccountsQuery[[#This Row],[Reg/Unreg]],CurCloseProf[R/NR],0),MATCH(U$9,CurCloseProf[#Headers],0))*($J39+$M39)</f>
        <v>2298606.6657650801</v>
      </c>
      <c r="V39" s="35">
        <f>INDEX(CurCloseProf[],MATCH(PlantAccountsQuery[[#This Row],[Reg/Unreg]],CurCloseProf[R/NR],0),MATCH(V$9,CurCloseProf[#Headers],0))*($J39+$M39)</f>
        <v>1327206.699785613</v>
      </c>
      <c r="W39" s="35">
        <f>INDEX(CurCloseProf[],MATCH(PlantAccountsQuery[[#This Row],[Reg/Unreg]],CurCloseProf[R/NR],0),MATCH(W$9,CurCloseProf[#Headers],0))*($J39+$M39)</f>
        <v>2779109.6602040837</v>
      </c>
      <c r="X39" s="35">
        <f>INDEX(CurCloseProf[],MATCH(PlantAccountsQuery[[#This Row],[Reg/Unreg]],CurCloseProf[R/NR],0),MATCH(X$9,CurCloseProf[#Headers],0))*($J39+$M39)</f>
        <v>5596883.5527680842</v>
      </c>
      <c r="Y39" s="35">
        <f>INDEX(CurCloseProf[],MATCH(PlantAccountsQuery[[#This Row],[Reg/Unreg]],CurCloseProf[R/NR],0),MATCH(Y$9,CurCloseProf[#Headers],0))*($J39+$M39)</f>
        <v>4968398.1657460015</v>
      </c>
      <c r="Z39" s="35">
        <f>INDEX(CurCloseProf[],MATCH(PlantAccountsQuery[[#This Row],[Reg/Unreg]],CurCloseProf[R/NR],0),MATCH(Z$9,CurCloseProf[#Headers],0))*($J39+$M39)</f>
        <v>18484018.51687691</v>
      </c>
      <c r="AB39" s="59">
        <f>IF(INDEX(CurWIPHelper[],1,MATCH(AO$4,$AB$9:$AM$9,0))=0,0,($F39+$O39))</f>
        <v>506562117.29121763</v>
      </c>
      <c r="AC39" s="59">
        <f>IF(INDEX(CurWIPHelper[],1,MATCH(AP$4,$AB$9:$AM$9,0))=0,0,($F39+SUM($O39:P39)))</f>
        <v>508011524.64443022</v>
      </c>
      <c r="AD39" s="59">
        <f>IF(INDEX(CurWIPHelper[],1,MATCH(AQ$4,$AB$9:$AM$9,0))=0,0,($F39+SUM($O39:Q39)))</f>
        <v>509978185.98121607</v>
      </c>
      <c r="AE39" s="59">
        <f>IF(INDEX(CurWIPHelper[],1,MATCH(AR$4,$AB$9:$AM$9,0))=0,0,($F39+SUM($O39:R39)))</f>
        <v>510518990.29325736</v>
      </c>
      <c r="AF39" s="59">
        <f>IF(INDEX(CurWIPHelper[],1,MATCH(AS$4,$AB$9:$AM$9,0))=0,0,($F39+SUM($O39:S39)))</f>
        <v>512098743.40117794</v>
      </c>
      <c r="AG39" s="59">
        <f>IF(INDEX(CurWIPHelper[],1,MATCH(AT$4,$AB$9:$AM$9,0))=0,0,($F39+SUM($O39:T39)))</f>
        <v>514846446.68694574</v>
      </c>
      <c r="AH39" s="59">
        <f>IF(INDEX(CurWIPHelper[],1,MATCH(AU$4,$AB$9:$AM$9,0))=0,0,($F39+SUM($O39:U39)))</f>
        <v>517145053.35271078</v>
      </c>
      <c r="AI39" s="59">
        <f>IF(INDEX(CurWIPHelper[],1,MATCH(AV$4,$AB$9:$AM$9,0))=0,0,($F39+SUM($O39:V39)))</f>
        <v>518472260.05249643</v>
      </c>
      <c r="AJ39" s="59">
        <f>IF(INDEX(CurWIPHelper[],1,MATCH(AW$4,$AB$9:$AM$9,0))=0,0,($F39+SUM($O39:W39)))</f>
        <v>521251369.71270049</v>
      </c>
      <c r="AK39" s="59">
        <f>IF(INDEX(CurWIPHelper[],1,MATCH(AX$4,$AB$9:$AM$9,0))=0,0,($F39+SUM($O39:X39)))</f>
        <v>526848253.2654686</v>
      </c>
      <c r="AL39" s="59">
        <f>IF(INDEX(CurWIPHelper[],1,MATCH(AY$4,$AB$9:$AM$9,0))=0,0,($F39+SUM($O39:Y39)))</f>
        <v>531816651.43121457</v>
      </c>
      <c r="AM39" s="59">
        <f>IF(INDEX(CurWIPHelper[],1,MATCH(AZ$4,$AB$9:$AM$9,0))=0,0,($F39+SUM($O39:Z39)))</f>
        <v>550300669.94809151</v>
      </c>
      <c r="AO39" s="35">
        <f>IF(INDEX(CurWIPHelper[],1,MATCH(AO$4,CurWIPHelper[#Headers],0))=0,0,
     IF(AB39&gt;0,
        (IF(
             ((INDEX(PlantAccounts[],MATCH($C39,PlantAccounts[Power Plan Plant Account '#],0),7)/12)
                   *(AB39)
                   *(INDEX(CurWIPHelper[],1,MATCH(AO$4,CurWIPHelper[#Headers],0)))
                   +(INDEX(PlantAccounts[],MATCH($C39,PlantAccounts[Power Plan Plant Account '#],0),9))
                   )&gt;AB39,
              IF((INDEX(PlantAccounts[],MATCH($C39,PlantAccounts[Power Plan Plant Account '#],0),7))=0,0,AB39-(INDEX(PlantAccounts[],MATCH($C39,PlantAccounts[Power Plan Plant Account '#],0),9))),
             (INDEX(PlantAccounts[],MATCH($C39,PlantAccounts[Power Plan Plant Account '#],0),7)/12)*AB39*(INDEX(CurWIPHelper[],1,MATCH(AO$4,CurWIPHelper[#Headers],0))))
        ),
          IF(AB39=0,0,IF(
              ((INDEX(PlantAccounts[],MATCH($C39,PlantAccounts[Power Plan Plant Account '#],0),7)/12)
              *(AB39)
              *(INDEX(CurWIPHelper[],1,MATCH(AO$4,CurWIPHelper[#Headers],0)))
              +(INDEX(PlantAccounts[],MATCH($C39,PlantAccounts[Power Plan Plant Account '#],0),9))
              )&gt;AB39,
         (INDEX(PlantAccounts[],MATCH($C39,PlantAccounts[Power Plan Plant Account '#],0),7)/12)*AB39*(INDEX(CurWIPHelper[],1,MATCH(AO$4,CurWIPHelper[#Headers],0))),
         AB39-(INDEX(PlantAccounts[],MATCH($C39,PlantAccounts[Power Plan Plant Account '#],0),9))
    ))
)
)</f>
        <v>1292293.3157641068</v>
      </c>
      <c r="AP39" s="35">
        <f>IF(INDEX(CurWIPHelper[],1,MATCH(AP$4,CurWIPHelper[#Headers],0))=0,0,
     IF(AC39&gt;0,
        (IF(
             ((INDEX(PlantAccounts[],MATCH($C39,PlantAccounts[Power Plan Plant Account '#],0),7)/12)
                   *(AC39)
                   *(INDEX(CurWIPHelper[],1,MATCH(AP$4,CurWIPHelper[#Headers],0)))
                   +(INDEX(PlantAccounts[],MATCH($C39,PlantAccounts[Power Plan Plant Account '#],0),9))
                   +(SUM($AO39:AO39))
                    )&gt;AC39,
              IF((INDEX(PlantAccounts[],MATCH($C39,PlantAccounts[Power Plan Plant Account '#],0),7))=0,0,AC39-(INDEX(PlantAccounts[],MATCH($C39,PlantAccounts[Power Plan Plant Account '#],0),9))-SUM($AO39:AO39)),
             (INDEX(PlantAccounts[],MATCH($C39,PlantAccounts[Power Plan Plant Account '#],0),7)/12)*AC39*(INDEX(CurWIPHelper[],1,MATCH(AP$4,CurWIPHelper[#Headers],0))))
        ),
        IF(AC39=0,0,IF(
              ((INDEX(PlantAccounts[],MATCH($C39,PlantAccounts[Power Plan Plant Account '#],0),7)/12)
              *(AC39)
              *(INDEX(CurWIPHelper[],1,MATCH(AP$4,CurWIPHelper[#Headers],0)))
              +(INDEX(PlantAccounts[],MATCH($C39,PlantAccounts[Power Plan Plant Account '#],0),9))
              +(SUM($AO39:AO39))
              )&gt;AC39,
         (INDEX(PlantAccounts[],MATCH($C39,PlantAccounts[Power Plan Plant Account '#],0),7)/12)*AC39*(INDEX(CurWIPHelper[],1,MATCH(AP$4,CurWIPHelper[#Headers],0))),
         AC39-(INDEX(PlantAccounts[],MATCH($C39,PlantAccounts[Power Plan Plant Account '#],0),9))-(SUM($AO39:AO39))
    ))
)
)</f>
        <v>1295990.9065835543</v>
      </c>
      <c r="AQ39" s="35">
        <f>IF(INDEX(CurWIPHelper[],1,MATCH(AQ$4,CurWIPHelper[#Headers],0))=0,0,
     IF(AD39&gt;0,
        (IF(
             ((INDEX(PlantAccounts[],MATCH($C39,PlantAccounts[Power Plan Plant Account '#],0),7)/12)
                   *(AD39)
                   *(INDEX(CurWIPHelper[],1,MATCH(AQ$4,CurWIPHelper[#Headers],0)))
                   +(INDEX(PlantAccounts[],MATCH($C39,PlantAccounts[Power Plan Plant Account '#],0),9))
                   +(SUM($AO39:AP39))
                    )&gt;AD39,
              IF((INDEX(PlantAccounts[],MATCH($C39,PlantAccounts[Power Plan Plant Account '#],0),7))=0,0,AD39-(INDEX(PlantAccounts[],MATCH($C39,PlantAccounts[Power Plan Plant Account '#],0),9))-SUM($AO39:AP39)),
             (INDEX(PlantAccounts[],MATCH($C39,PlantAccounts[Power Plan Plant Account '#],0),7)/12)*AD39*(INDEX(CurWIPHelper[],1,MATCH(AQ$4,CurWIPHelper[#Headers],0))))
        ),
        IF(AD39=0,0,IF(
              ((INDEX(PlantAccounts[],MATCH($C39,PlantAccounts[Power Plan Plant Account '#],0),7)/12)
              *(AD39)
              *(INDEX(CurWIPHelper[],1,MATCH(AQ$4,CurWIPHelper[#Headers],0)))
              +(INDEX(PlantAccounts[],MATCH($C39,PlantAccounts[Power Plan Plant Account '#],0),9))
              +(SUM($AO39:AP39))
              )&gt;AD39,
         (INDEX(PlantAccounts[],MATCH($C39,PlantAccounts[Power Plan Plant Account '#],0),7)/12)*AD39*(INDEX(CurWIPHelper[],1,MATCH(AQ$4,CurWIPHelper[#Headers],0))),
         AD39-(INDEX(PlantAccounts[],MATCH($C39,PlantAccounts[Power Plan Plant Account '#],0),9))-(SUM($AO39:AP39))
    ))
)
)</f>
        <v>1301008.0667957915</v>
      </c>
      <c r="AR39" s="35">
        <f>IF(INDEX(CurWIPHelper[],1,MATCH(AR$4,CurWIPHelper[#Headers],0))=0,0,
     IF(AE39&gt;0,
        (IF(
             ((INDEX(PlantAccounts[],MATCH($C39,PlantAccounts[Power Plan Plant Account '#],0),7)/12)
                   *(AE39)
                   *(INDEX(CurWIPHelper[],1,MATCH(AR$4,CurWIPHelper[#Headers],0)))
                   +(INDEX(PlantAccounts[],MATCH($C39,PlantAccounts[Power Plan Plant Account '#],0),9))
                   +(SUM($AO39:AQ39))
                    )&gt;AE39,
              IF((INDEX(PlantAccounts[],MATCH($C39,PlantAccounts[Power Plan Plant Account '#],0),7))=0,0,AE39-(INDEX(PlantAccounts[],MATCH($C39,PlantAccounts[Power Plan Plant Account '#],0),9))-SUM($AO39:AQ39)),
             (INDEX(PlantAccounts[],MATCH($C39,PlantAccounts[Power Plan Plant Account '#],0),7)/12)*AE39*(INDEX(CurWIPHelper[],1,MATCH(AR$4,CurWIPHelper[#Headers],0))))
        ),
        IF(AE39=0,0,IF(
              ((INDEX(PlantAccounts[],MATCH($C39,PlantAccounts[Power Plan Plant Account '#],0),7)/12)
              *(AE39)
              *(INDEX(CurWIPHelper[],1,MATCH(AR$4,CurWIPHelper[#Headers],0)))
              +(INDEX(PlantAccounts[],MATCH($C39,PlantAccounts[Power Plan Plant Account '#],0),9))
              +(SUM($AO39:AQ39))
              )&gt;AE39,
         (INDEX(PlantAccounts[],MATCH($C39,PlantAccounts[Power Plan Plant Account '#],0),7)/12)*AE39*(INDEX(CurWIPHelper[],1,MATCH(AR$4,CurWIPHelper[#Headers],0))),
         AE39-(INDEX(PlantAccounts[],MATCH($C39,PlantAccounts[Power Plan Plant Account '#],0),9))-(SUM($AO39:AQ39))
    ))
)
)</f>
        <v>1302387.7155569829</v>
      </c>
      <c r="AS39" s="35">
        <f>IF(INDEX(CurWIPHelper[],1,MATCH(AS$4,CurWIPHelper[#Headers],0))=0,0,
     IF(AF39&gt;0,
        (IF(
             ((INDEX(PlantAccounts[],MATCH($C39,PlantAccounts[Power Plan Plant Account '#],0),7)/12)
                   *(AF39)
                   *(INDEX(CurWIPHelper[],1,MATCH(AS$4,CurWIPHelper[#Headers],0)))
                   +(INDEX(PlantAccounts[],MATCH($C39,PlantAccounts[Power Plan Plant Account '#],0),9))
                   +(SUM($AO39:AR39))
                    )&gt;AF39,
              IF((INDEX(PlantAccounts[],MATCH($C39,PlantAccounts[Power Plan Plant Account '#],0),7))=0,0,AF39-(INDEX(PlantAccounts[],MATCH($C39,PlantAccounts[Power Plan Plant Account '#],0),9))-SUM($AO39:AR39)),
             (INDEX(PlantAccounts[],MATCH($C39,PlantAccounts[Power Plan Plant Account '#],0),7)/12)*AF39*(INDEX(CurWIPHelper[],1,MATCH(AS$4,CurWIPHelper[#Headers],0))))
        ),
        IF(AF39=0,0,IF(
              ((INDEX(PlantAccounts[],MATCH($C39,PlantAccounts[Power Plan Plant Account '#],0),7)/12)
              *(AF39)
              *(INDEX(CurWIPHelper[],1,MATCH(AS$4,CurWIPHelper[#Headers],0)))
              +(INDEX(PlantAccounts[],MATCH($C39,PlantAccounts[Power Plan Plant Account '#],0),9))
              +(SUM($AO39:AR39))
              )&gt;AF39,
         (INDEX(PlantAccounts[],MATCH($C39,PlantAccounts[Power Plan Plant Account '#],0),7)/12)*AF39*(INDEX(CurWIPHelper[],1,MATCH(AS$4,CurWIPHelper[#Headers],0))),
         AF39-(INDEX(PlantAccounts[],MATCH($C39,PlantAccounts[Power Plan Plant Account '#],0),9))-(SUM($AO39:AR39))
    ))
)
)</f>
        <v>1306417.8321255886</v>
      </c>
      <c r="AT39" s="35">
        <f>IF(INDEX(CurWIPHelper[],1,MATCH(AT$4,CurWIPHelper[#Headers],0))=0,0,
     IF(AG39&gt;0,
        (IF(
             ((INDEX(PlantAccounts[],MATCH($C39,PlantAccounts[Power Plan Plant Account '#],0),7)/12)
                   *(AG39)
                   *(INDEX(CurWIPHelper[],1,MATCH(AT$4,CurWIPHelper[#Headers],0)))
                   +(INDEX(PlantAccounts[],MATCH($C39,PlantAccounts[Power Plan Plant Account '#],0),9))
                   +(SUM($AO39:AS39))
                    )&gt;AG39,
              IF((INDEX(PlantAccounts[],MATCH($C39,PlantAccounts[Power Plan Plant Account '#],0),7))=0,0,AG39-(INDEX(PlantAccounts[],MATCH($C39,PlantAccounts[Power Plan Plant Account '#],0),9))-SUM($AO39:AS39)),
             (INDEX(PlantAccounts[],MATCH($C39,PlantAccounts[Power Plan Plant Account '#],0),7)/12)*AG39*(INDEX(CurWIPHelper[],1,MATCH(AT$4,CurWIPHelper[#Headers],0))))
        ),
        IF(AG39=0,0,IF(
              ((INDEX(PlantAccounts[],MATCH($C39,PlantAccounts[Power Plan Plant Account '#],0),7)/12)
              *(AG39)
              *(INDEX(CurWIPHelper[],1,MATCH(AT$4,CurWIPHelper[#Headers],0)))
              +(INDEX(PlantAccounts[],MATCH($C39,PlantAccounts[Power Plan Plant Account '#],0),9))
              +(SUM($AO39:AS39))
              )&gt;AG39,
         (INDEX(PlantAccounts[],MATCH($C39,PlantAccounts[Power Plan Plant Account '#],0),7)/12)*AG39*(INDEX(CurWIPHelper[],1,MATCH(AT$4,CurWIPHelper[#Headers],0))),
         AG39-(INDEX(PlantAccounts[],MATCH($C39,PlantAccounts[Power Plan Plant Account '#],0),9))-(SUM($AO39:AS39))
    ))
)
)</f>
        <v>1313427.5126143084</v>
      </c>
      <c r="AU39" s="35">
        <f>IF(INDEX(CurWIPHelper[],1,MATCH(AU$4,CurWIPHelper[#Headers],0))=0,0,
     IF(AH39&gt;0,
        (IF(
             ((INDEX(PlantAccounts[],MATCH($C39,PlantAccounts[Power Plan Plant Account '#],0),7)/12)
                   *(AH39)
                   *(INDEX(CurWIPHelper[],1,MATCH(AU$4,CurWIPHelper[#Headers],0)))
                   +(INDEX(PlantAccounts[],MATCH($C39,PlantAccounts[Power Plan Plant Account '#],0),9))
                   +(SUM($AO39:AT39))
                    )&gt;AH39,
              IF((INDEX(PlantAccounts[],MATCH($C39,PlantAccounts[Power Plan Plant Account '#],0),7))=0,0,AH39-(INDEX(PlantAccounts[],MATCH($C39,PlantAccounts[Power Plan Plant Account '#],0),9))-SUM($AO39:AT39)),
             (INDEX(PlantAccounts[],MATCH($C39,PlantAccounts[Power Plan Plant Account '#],0),7)/12)*AH39*(INDEX(CurWIPHelper[],1,MATCH(AU$4,CurWIPHelper[#Headers],0))))
        ),
        IF(AH39=0,0,IF(
              ((INDEX(PlantAccounts[],MATCH($C39,PlantAccounts[Power Plan Plant Account '#],0),7)/12)
              *(AH39)
              *(INDEX(CurWIPHelper[],1,MATCH(AU$4,CurWIPHelper[#Headers],0)))
              +(INDEX(PlantAccounts[],MATCH($C39,PlantAccounts[Power Plan Plant Account '#],0),9))
              +(SUM($AO39:AT39))
              )&gt;AH39,
         (INDEX(PlantAccounts[],MATCH($C39,PlantAccounts[Power Plan Plant Account '#],0),7)/12)*AH39*(INDEX(CurWIPHelper[],1,MATCH(AU$4,CurWIPHelper[#Headers],0))),
         AH39-(INDEX(PlantAccounts[],MATCH($C39,PlantAccounts[Power Plan Plant Account '#],0),9))-(SUM($AO39:AT39))
    ))
)
)</f>
        <v>1319291.5003235023</v>
      </c>
      <c r="AV39" s="35">
        <f>IF(INDEX(CurWIPHelper[],1,MATCH(AV$4,CurWIPHelper[#Headers],0))=0,0,
     IF(AI39&gt;0,
        (IF(
             ((INDEX(PlantAccounts[],MATCH($C39,PlantAccounts[Power Plan Plant Account '#],0),7)/12)
                   *(AI39)
                   *(INDEX(CurWIPHelper[],1,MATCH(AV$4,CurWIPHelper[#Headers],0)))
                   +(INDEX(PlantAccounts[],MATCH($C39,PlantAccounts[Power Plan Plant Account '#],0),9))
                   +(SUM($AO39:AU39))
                    )&gt;AI39,
              IF((INDEX(PlantAccounts[],MATCH($C39,PlantAccounts[Power Plan Plant Account '#],0),7))=0,0,AI39-(INDEX(PlantAccounts[],MATCH($C39,PlantAccounts[Power Plan Plant Account '#],0),9))-SUM($AO39:AU39)),
             (INDEX(PlantAccounts[],MATCH($C39,PlantAccounts[Power Plan Plant Account '#],0),7)/12)*AI39*(INDEX(CurWIPHelper[],1,MATCH(AV$4,CurWIPHelper[#Headers],0))))
        ),
        IF(AI39=0,0,IF(
              ((INDEX(PlantAccounts[],MATCH($C39,PlantAccounts[Power Plan Plant Account '#],0),7)/12)
              *(AI39)
              *(INDEX(CurWIPHelper[],1,MATCH(AV$4,CurWIPHelper[#Headers],0)))
              +(INDEX(PlantAccounts[],MATCH($C39,PlantAccounts[Power Plan Plant Account '#],0),9))
              +(SUM($AO39:AU39))
              )&gt;AI39,
         (INDEX(PlantAccounts[],MATCH($C39,PlantAccounts[Power Plan Plant Account '#],0),7)/12)*AI39*(INDEX(CurWIPHelper[],1,MATCH(AV$4,CurWIPHelper[#Headers],0))),
         AI39-(INDEX(PlantAccounts[],MATCH($C39,PlantAccounts[Power Plan Plant Account '#],0),9))-(SUM($AO39:AU39))
    ))
)
)</f>
        <v>1322677.3444050571</v>
      </c>
      <c r="AW39" s="35">
        <f>IF(INDEX(CurWIPHelper[],1,MATCH(AW$4,CurWIPHelper[#Headers],0))=0,0,
     IF(AJ39&gt;0,
        (IF(
             ((INDEX(PlantAccounts[],MATCH($C39,PlantAccounts[Power Plan Plant Account '#],0),7)/12)
                   *(AJ39)
                   *(INDEX(CurWIPHelper[],1,MATCH(AW$4,CurWIPHelper[#Headers],0)))
                   +(INDEX(PlantAccounts[],MATCH($C39,PlantAccounts[Power Plan Plant Account '#],0),9))
                   +(SUM($AO39:AV39))
                    )&gt;AJ39,
              IF((INDEX(PlantAccounts[],MATCH($C39,PlantAccounts[Power Plan Plant Account '#],0),7))=0,0,AJ39-(INDEX(PlantAccounts[],MATCH($C39,PlantAccounts[Power Plan Plant Account '#],0),9))-SUM($AO39:AV39)),
             (INDEX(PlantAccounts[],MATCH($C39,PlantAccounts[Power Plan Plant Account '#],0),7)/12)*AJ39*(INDEX(CurWIPHelper[],1,MATCH(AW$4,CurWIPHelper[#Headers],0))))
        ),
        IF(AJ39=0,0,IF(
              ((INDEX(PlantAccounts[],MATCH($C39,PlantAccounts[Power Plan Plant Account '#],0),7)/12)
              *(AJ39)
              *(INDEX(CurWIPHelper[],1,MATCH(AW$4,CurWIPHelper[#Headers],0)))
              +(INDEX(PlantAccounts[],MATCH($C39,PlantAccounts[Power Plan Plant Account '#],0),9))
              +(SUM($AO39:AV39))
              )&gt;AJ39,
         (INDEX(PlantAccounts[],MATCH($C39,PlantAccounts[Power Plan Plant Account '#],0),7)/12)*AJ39*(INDEX(CurWIPHelper[],1,MATCH(AW$4,CurWIPHelper[#Headers],0))),
         AJ39-(INDEX(PlantAccounts[],MATCH($C39,PlantAccounts[Power Plan Plant Account '#],0),9))-(SUM($AO39:AV39))
    ))
)
)</f>
        <v>1329767.145862896</v>
      </c>
      <c r="AX39" s="35">
        <f>IF(INDEX(CurWIPHelper[],1,MATCH(AX$4,CurWIPHelper[#Headers],0))=0,0,
     IF(AK39&gt;0,
        (IF(
             ((INDEX(PlantAccounts[],MATCH($C39,PlantAccounts[Power Plan Plant Account '#],0),7)/12)
                   *(AK39)
                   *(INDEX(CurWIPHelper[],1,MATCH(AX$4,CurWIPHelper[#Headers],0)))
                   +(INDEX(PlantAccounts[],MATCH($C39,PlantAccounts[Power Plan Plant Account '#],0),9))
                   +(SUM($AO39:AW39))
                    )&gt;AK39,
              IF((INDEX(PlantAccounts[],MATCH($C39,PlantAccounts[Power Plan Plant Account '#],0),7))=0,0,AK39-(INDEX(PlantAccounts[],MATCH($C39,PlantAccounts[Power Plan Plant Account '#],0),9))-SUM($AO39:AW39)),
             (INDEX(PlantAccounts[],MATCH($C39,PlantAccounts[Power Plan Plant Account '#],0),7)/12)*AK39*(INDEX(CurWIPHelper[],1,MATCH(AX$4,CurWIPHelper[#Headers],0))))
        ),
        IF(AK39=0,0,IF(
              ((INDEX(PlantAccounts[],MATCH($C39,PlantAccounts[Power Plan Plant Account '#],0),7)/12)
              *(AK39)
              *(INDEX(CurWIPHelper[],1,MATCH(AX$4,CurWIPHelper[#Headers],0)))
              +(INDEX(PlantAccounts[],MATCH($C39,PlantAccounts[Power Plan Plant Account '#],0),9))
              +(SUM($AO39:AW39))
              )&gt;AK39,
         (INDEX(PlantAccounts[],MATCH($C39,PlantAccounts[Power Plan Plant Account '#],0),7)/12)*AK39*(INDEX(CurWIPHelper[],1,MATCH(AX$4,CurWIPHelper[#Headers],0))),
         AK39-(INDEX(PlantAccounts[],MATCH($C39,PlantAccounts[Power Plan Plant Account '#],0),9))-(SUM($AO39:AW39))
    ))
)
)</f>
        <v>1344045.3853077027</v>
      </c>
      <c r="AY39" s="35">
        <f>IF(INDEX(CurWIPHelper[],1,MATCH(AY$4,CurWIPHelper[#Headers],0))=0,0,
     IF(AL39&gt;0,
        (IF(
             ((INDEX(PlantAccounts[],MATCH($C39,PlantAccounts[Power Plan Plant Account '#],0),7)/12)
                   *(AL39)
                   *(INDEX(CurWIPHelper[],1,MATCH(AY$4,CurWIPHelper[#Headers],0)))
                   +(INDEX(PlantAccounts[],MATCH($C39,PlantAccounts[Power Plan Plant Account '#],0),9))
                   +(SUM($AO39:AX39))
                    )&gt;AL39,
              IF((INDEX(PlantAccounts[],MATCH($C39,PlantAccounts[Power Plan Plant Account '#],0),7))=0,0,AL39-(INDEX(PlantAccounts[],MATCH($C39,PlantAccounts[Power Plan Plant Account '#],0),9))-SUM($AO39:AX39)),
             (INDEX(PlantAccounts[],MATCH($C39,PlantAccounts[Power Plan Plant Account '#],0),7)/12)*AL39*(INDEX(CurWIPHelper[],1,MATCH(AY$4,CurWIPHelper[#Headers],0))))
        ),
        IF(AL39=0,0,IF(
              ((INDEX(PlantAccounts[],MATCH($C39,PlantAccounts[Power Plan Plant Account '#],0),7)/12)
              *(AL39)
              *(INDEX(CurWIPHelper[],1,MATCH(AY$4,CurWIPHelper[#Headers],0)))
              +(INDEX(PlantAccounts[],MATCH($C39,PlantAccounts[Power Plan Plant Account '#],0),9))
              +(SUM($AO39:AX39))
              )&gt;AL39,
         (INDEX(PlantAccounts[],MATCH($C39,PlantAccounts[Power Plan Plant Account '#],0),7)/12)*AL39*(INDEX(CurWIPHelper[],1,MATCH(AY$4,CurWIPHelper[#Headers],0))),
         AL39-(INDEX(PlantAccounts[],MATCH($C39,PlantAccounts[Power Plan Plant Account '#],0),9))-(SUM($AO39:AX39))
    ))
)
)</f>
        <v>1356720.2923338769</v>
      </c>
      <c r="AZ39" s="35">
        <f>IF(INDEX(CurWIPHelper[],1,MATCH(AZ$4,CurWIPHelper[#Headers],0))=0,0,
     IF(AM39&gt;0,
        (IF(
             ((INDEX(PlantAccounts[],MATCH($C39,PlantAccounts[Power Plan Plant Account '#],0),7)/12)
                   *(AM39)
                   *(INDEX(CurWIPHelper[],1,MATCH(AZ$4,CurWIPHelper[#Headers],0)))
                   +(INDEX(PlantAccounts[],MATCH($C39,PlantAccounts[Power Plan Plant Account '#],0),9))
                   +(SUM($AO39:AY39))
                    )&gt;AM39,
              IF((INDEX(PlantAccounts[],MATCH($C39,PlantAccounts[Power Plan Plant Account '#],0),7))=0,0,AM39-(INDEX(PlantAccounts[],MATCH($C39,PlantAccounts[Power Plan Plant Account '#],0),9))-SUM($AO39:AY39)),
             (INDEX(PlantAccounts[],MATCH($C39,PlantAccounts[Power Plan Plant Account '#],0),7)/12)*AM39*(INDEX(CurWIPHelper[],1,MATCH(AZ$4,CurWIPHelper[#Headers],0))))
        ),
        IF(AM39=0,0,IF(
              ((INDEX(PlantAccounts[],MATCH($C39,PlantAccounts[Power Plan Plant Account '#],0),7)/12)
              *(AM39)
              *(INDEX(CurWIPHelper[],1,MATCH(AZ$4,CurWIPHelper[#Headers],0)))
              +(INDEX(PlantAccounts[],MATCH($C39,PlantAccounts[Power Plan Plant Account '#],0),9))
              +(SUM($AO39:AY39))
              )&gt;AM39,
         (INDEX(PlantAccounts[],MATCH($C39,PlantAccounts[Power Plan Plant Account '#],0),7)/12)*AM39*(INDEX(CurWIPHelper[],1,MATCH(AZ$4,CurWIPHelper[#Headers],0))),
         AM39-(INDEX(PlantAccounts[],MATCH($C39,PlantAccounts[Power Plan Plant Account '#],0),9))-(SUM($AO39:AY39))
    ))
)
)</f>
        <v>1403874.9704324915</v>
      </c>
      <c r="BA39" s="59">
        <f t="shared" si="2"/>
        <v>15887901.98810586</v>
      </c>
      <c r="BC39" s="59">
        <f>INDEX(CurCloseProf[],MATCH(PlantAccountsQuery[[#This Row],[Reg/Unreg]],CurCloseProf[R/NR],0),MATCH(BC$9,CurCloseProf[#Headers],0))*($J39)</f>
        <v>1839086.6681511914</v>
      </c>
      <c r="BD39" s="59">
        <f>INDEX(CurCloseProf[],MATCH(PlantAccountsQuery[[#This Row],[Reg/Unreg]],CurCloseProf[R/NR],0),MATCH(BD$9,CurCloseProf[#Headers],0))*($J39)</f>
        <v>1450276.2934587789</v>
      </c>
      <c r="BE39" s="59">
        <f>INDEX(CurCloseProf[],MATCH(PlantAccountsQuery[[#This Row],[Reg/Unreg]],CurCloseProf[R/NR],0),MATCH(BE$9,CurCloseProf[#Headers],0))*($J39)</f>
        <v>1967840.3781245411</v>
      </c>
      <c r="BF39" s="59">
        <f>INDEX(CurCloseProf[],MATCH(PlantAccountsQuery[[#This Row],[Reg/Unreg]],CurCloseProf[R/NR],0),MATCH(BF$9,CurCloseProf[#Headers],0))*($J39)</f>
        <v>541128.53188945528</v>
      </c>
      <c r="BG39" s="59">
        <f>INDEX(CurCloseProf[],MATCH(PlantAccountsQuery[[#This Row],[Reg/Unreg]],CurCloseProf[R/NR],0),MATCH(BG$9,CurCloseProf[#Headers],0))*($J39)</f>
        <v>1580700.1922936428</v>
      </c>
      <c r="BH39" s="59">
        <f>INDEX(CurCloseProf[],MATCH(PlantAccountsQuery[[#This Row],[Reg/Unreg]],CurCloseProf[R/NR],0),MATCH(BH$9,CurCloseProf[#Headers],0))*($J39)</f>
        <v>2749350.5728221056</v>
      </c>
      <c r="BI39" s="59">
        <f>INDEX(CurCloseProf[],MATCH(PlantAccountsQuery[[#This Row],[Reg/Unreg]],CurCloseProf[R/NR],0),MATCH(BI$9,CurCloseProf[#Headers],0))*($J39)</f>
        <v>2299984.713032105</v>
      </c>
      <c r="BJ39" s="59">
        <f>INDEX(CurCloseProf[],MATCH(PlantAccountsQuery[[#This Row],[Reg/Unreg]],CurCloseProf[R/NR],0),MATCH(BJ$9,CurCloseProf[#Headers],0))*($J39)</f>
        <v>1328002.3790084468</v>
      </c>
      <c r="BK39" s="59">
        <f>INDEX(CurCloseProf[],MATCH(PlantAccountsQuery[[#This Row],[Reg/Unreg]],CurCloseProf[R/NR],0),MATCH(BK$9,CurCloseProf[#Headers],0))*($J39)</f>
        <v>2780775.7758249277</v>
      </c>
      <c r="BL39" s="59">
        <f>INDEX(CurCloseProf[],MATCH(PlantAccountsQuery[[#This Row],[Reg/Unreg]],CurCloseProf[R/NR],0),MATCH(BL$9,CurCloseProf[#Headers],0))*($J39)</f>
        <v>5600238.9637649385</v>
      </c>
      <c r="BM39" s="59">
        <f>INDEX(CurCloseProf[],MATCH(PlantAccountsQuery[[#This Row],[Reg/Unreg]],CurCloseProf[R/NR],0),MATCH(BM$9,CurCloseProf[#Headers],0))*($J39)</f>
        <v>4971376.790847796</v>
      </c>
      <c r="BN39" s="59">
        <f>INDEX(CurCloseProf[],MATCH(PlantAccountsQuery[[#This Row],[Reg/Unreg]],CurCloseProf[R/NR],0),MATCH(BN$9,CurCloseProf[#Headers],0))*($J39)</f>
        <v>18495099.947893444</v>
      </c>
      <c r="BP39" s="59">
        <f>IF(INDEX(CurWIPHelper[],1,MATCH(AO$4,$BP$9:$CA$9,0))=0,0,$BC39)</f>
        <v>1839086.6681511914</v>
      </c>
      <c r="BQ39" s="59">
        <f>IF(INDEX(CurWIPHelper[],1,MATCH(AP$4,$BP$9:$CA$9,0))=0,0,(SUM($BC39:BD39)))</f>
        <v>3289362.9616099703</v>
      </c>
      <c r="BR39" s="59">
        <f>IF(INDEX(CurWIPHelper[],1,MATCH(AQ$4,$BP$9:$CA$9,0))=0,0,(SUM($BC39:BE39)))</f>
        <v>5257203.3397345114</v>
      </c>
      <c r="BS39" s="59">
        <f>IF(INDEX(CurWIPHelper[],1,MATCH(AR$4,$BP$9:$CA$9,0))=0,0,(SUM($BC39:BF39)))</f>
        <v>5798331.8716239668</v>
      </c>
      <c r="BT39" s="59">
        <f>IF(INDEX(CurWIPHelper[],1,MATCH(AS$4,$BP$9:$CA$9,0))=0,0,(SUM($BC39:BG39)))</f>
        <v>7379032.0639176099</v>
      </c>
      <c r="BU39" s="59">
        <f>IF(INDEX(CurWIPHelper[],1,MATCH(AT$4,$BP$9:$CA$9,0))=0,0,(SUM($BC39:BH39)))</f>
        <v>10128382.636739716</v>
      </c>
      <c r="BV39" s="59">
        <f>IF(INDEX(CurWIPHelper[],1,MATCH(AU$4,$BP$9:$CA$9,0))=0,0,(SUM($BC39:BI39)))</f>
        <v>12428367.34977182</v>
      </c>
      <c r="BW39" s="59">
        <f>IF(INDEX(CurWIPHelper[],1,MATCH(AV$4,$BP$9:$CA$9,0))=0,0,(SUM($BC39:BJ39)))</f>
        <v>13756369.728780266</v>
      </c>
      <c r="BX39" s="59">
        <f>IF(INDEX(CurWIPHelper[],1,MATCH(AW$4,$BP$9:$CA$9,0))=0,0,(SUM($BC39:BK39)))</f>
        <v>16537145.504605193</v>
      </c>
      <c r="BY39" s="59">
        <f>IF(INDEX(CurWIPHelper[],1,MATCH(AX$4,$BP$9:$CA$9,0))=0,0,(SUM($BC39:BL39)))</f>
        <v>22137384.468370132</v>
      </c>
      <c r="BZ39" s="59">
        <f>IF(INDEX(CurWIPHelper[],1,MATCH(AY$4,$BP$9:$CA$9,0))=0,0,(SUM($BC39:BM39)))</f>
        <v>27108761.259217929</v>
      </c>
      <c r="CA39" s="59">
        <f>IF(INDEX(CurWIPHelper[],1,MATCH(AZ$4,$BP$9:$CA$9,0))=0,0,(SUM($BC39:BN39)))</f>
        <v>45603861.207111374</v>
      </c>
      <c r="CC39" s="59">
        <f>((((INDEX(PlantAccounts[],MATCH($C39,PlantAccounts[Power Plan Plant Account '#],0),8)+(INDEX(PlantAccounts[],MATCH($C39,PlantAccounts[Power Plan Plant Account '#],0),8)+INDEX(PlantAccounts[],MATCH($C39,PlantAccounts[Power Plan Plant Account '#],0),16)+INDEX(PlantAccounts[],MATCH($C39,PlantAccounts[Power Plan Plant Account '#],0),17)))/2))/12)*(INDEX(CurWIPHelper[],1,MATCH(AO$4,CurWIPHelper[#Headers],0)))*(INDEX(PlantAccounts[],MATCH($C39,PlantAccounts[Power Plan Plant Account '#],0),7))</f>
        <v>1345739.6967293571</v>
      </c>
      <c r="CD39" s="59">
        <f>((((INDEX(PlantAccounts[],MATCH($C39,PlantAccounts[Power Plan Plant Account '#],0),8)+(INDEX(PlantAccounts[],MATCH($C39,PlantAccounts[Power Plan Plant Account '#],0),8)+INDEX(PlantAccounts[],MATCH($C39,PlantAccounts[Power Plan Plant Account '#],0),16)+INDEX(PlantAccounts[],MATCH($C39,PlantAccounts[Power Plan Plant Account '#],0),17)))/2))/12)*(INDEX(CurWIPHelper[],1,MATCH(AP$4,CurWIPHelper[#Headers],0)))*(INDEX(PlantAccounts[],MATCH($C39,PlantAccounts[Power Plan Plant Account '#],0),7))</f>
        <v>1345739.6967293571</v>
      </c>
      <c r="CE39" s="59">
        <f>((((INDEX(PlantAccounts[],MATCH($C39,PlantAccounts[Power Plan Plant Account '#],0),8)+(INDEX(PlantAccounts[],MATCH($C39,PlantAccounts[Power Plan Plant Account '#],0),8)+INDEX(PlantAccounts[],MATCH($C39,PlantAccounts[Power Plan Plant Account '#],0),16)+INDEX(PlantAccounts[],MATCH($C39,PlantAccounts[Power Plan Plant Account '#],0),17)))/2))/12)*(INDEX(CurWIPHelper[],1,MATCH(AQ$4,CurWIPHelper[#Headers],0)))*(INDEX(PlantAccounts[],MATCH($C39,PlantAccounts[Power Plan Plant Account '#],0),7))</f>
        <v>1345739.6967293571</v>
      </c>
      <c r="CF39" s="59">
        <f>((((INDEX(PlantAccounts[],MATCH($C39,PlantAccounts[Power Plan Plant Account '#],0),8)+(INDEX(PlantAccounts[],MATCH($C39,PlantAccounts[Power Plan Plant Account '#],0),8)+INDEX(PlantAccounts[],MATCH($C39,PlantAccounts[Power Plan Plant Account '#],0),16)+INDEX(PlantAccounts[],MATCH($C39,PlantAccounts[Power Plan Plant Account '#],0),17)))/2))/12)*(INDEX(CurWIPHelper[],1,MATCH(AR$4,CurWIPHelper[#Headers],0)))*(INDEX(PlantAccounts[],MATCH($C39,PlantAccounts[Power Plan Plant Account '#],0),7))</f>
        <v>1345739.6967293571</v>
      </c>
      <c r="CG39" s="59">
        <f>((((INDEX(PlantAccounts[],MATCH($C39,PlantAccounts[Power Plan Plant Account '#],0),8)+(INDEX(PlantAccounts[],MATCH($C39,PlantAccounts[Power Plan Plant Account '#],0),8)+INDEX(PlantAccounts[],MATCH($C39,PlantAccounts[Power Plan Plant Account '#],0),16)+INDEX(PlantAccounts[],MATCH($C39,PlantAccounts[Power Plan Plant Account '#],0),17)))/2))/12)*(INDEX(CurWIPHelper[],1,MATCH(AS$4,CurWIPHelper[#Headers],0)))*(INDEX(PlantAccounts[],MATCH($C39,PlantAccounts[Power Plan Plant Account '#],0),7))</f>
        <v>1345739.6967293571</v>
      </c>
      <c r="CH39" s="59">
        <f>((((INDEX(PlantAccounts[],MATCH($C39,PlantAccounts[Power Plan Plant Account '#],0),8)+(INDEX(PlantAccounts[],MATCH($C39,PlantAccounts[Power Plan Plant Account '#],0),8)+INDEX(PlantAccounts[],MATCH($C39,PlantAccounts[Power Plan Plant Account '#],0),16)+INDEX(PlantAccounts[],MATCH($C39,PlantAccounts[Power Plan Plant Account '#],0),17)))/2))/12)*(INDEX(CurWIPHelper[],1,MATCH(AT$4,CurWIPHelper[#Headers],0)))*(INDEX(PlantAccounts[],MATCH($C39,PlantAccounts[Power Plan Plant Account '#],0),7))</f>
        <v>1345739.6967293571</v>
      </c>
      <c r="CI39" s="59">
        <f>((((INDEX(PlantAccounts[],MATCH($C39,PlantAccounts[Power Plan Plant Account '#],0),8)+(INDEX(PlantAccounts[],MATCH($C39,PlantAccounts[Power Plan Plant Account '#],0),8)+INDEX(PlantAccounts[],MATCH($C39,PlantAccounts[Power Plan Plant Account '#],0),16)+INDEX(PlantAccounts[],MATCH($C39,PlantAccounts[Power Plan Plant Account '#],0),17)))/2))/12)*(INDEX(CurWIPHelper[],1,MATCH(AU$4,CurWIPHelper[#Headers],0)))*(INDEX(PlantAccounts[],MATCH($C39,PlantAccounts[Power Plan Plant Account '#],0),7))</f>
        <v>1345739.6967293571</v>
      </c>
      <c r="CJ39" s="59">
        <f>((((INDEX(PlantAccounts[],MATCH($C39,PlantAccounts[Power Plan Plant Account '#],0),8)+(INDEX(PlantAccounts[],MATCH($C39,PlantAccounts[Power Plan Plant Account '#],0),8)+INDEX(PlantAccounts[],MATCH($C39,PlantAccounts[Power Plan Plant Account '#],0),16)+INDEX(PlantAccounts[],MATCH($C39,PlantAccounts[Power Plan Plant Account '#],0),17)))/2))/12)*(INDEX(CurWIPHelper[],1,MATCH(AV$4,CurWIPHelper[#Headers],0)))*(INDEX(PlantAccounts[],MATCH($C39,PlantAccounts[Power Plan Plant Account '#],0),7))</f>
        <v>1345739.6967293571</v>
      </c>
      <c r="CK39" s="59">
        <f>((((INDEX(PlantAccounts[],MATCH($C39,PlantAccounts[Power Plan Plant Account '#],0),8)+(INDEX(PlantAccounts[],MATCH($C39,PlantAccounts[Power Plan Plant Account '#],0),8)+INDEX(PlantAccounts[],MATCH($C39,PlantAccounts[Power Plan Plant Account '#],0),16)+INDEX(PlantAccounts[],MATCH($C39,PlantAccounts[Power Plan Plant Account '#],0),17)))/2))/12)*(INDEX(CurWIPHelper[],1,MATCH(AW$4,CurWIPHelper[#Headers],0)))*(INDEX(PlantAccounts[],MATCH($C39,PlantAccounts[Power Plan Plant Account '#],0),7))</f>
        <v>1345739.6967293571</v>
      </c>
      <c r="CL39" s="59">
        <f>((((INDEX(PlantAccounts[],MATCH($C39,PlantAccounts[Power Plan Plant Account '#],0),8)+(INDEX(PlantAccounts[],MATCH($C39,PlantAccounts[Power Plan Plant Account '#],0),8)+INDEX(PlantAccounts[],MATCH($C39,PlantAccounts[Power Plan Plant Account '#],0),16)+INDEX(PlantAccounts[],MATCH($C39,PlantAccounts[Power Plan Plant Account '#],0),17)))/2))/12)*(INDEX(CurWIPHelper[],1,MATCH(AX$4,CurWIPHelper[#Headers],0)))*(INDEX(PlantAccounts[],MATCH($C39,PlantAccounts[Power Plan Plant Account '#],0),7))</f>
        <v>1345739.6967293571</v>
      </c>
      <c r="CM39" s="59">
        <f>((((INDEX(PlantAccounts[],MATCH($C39,PlantAccounts[Power Plan Plant Account '#],0),8)+(INDEX(PlantAccounts[],MATCH($C39,PlantAccounts[Power Plan Plant Account '#],0),8)+INDEX(PlantAccounts[],MATCH($C39,PlantAccounts[Power Plan Plant Account '#],0),16)+INDEX(PlantAccounts[],MATCH($C39,PlantAccounts[Power Plan Plant Account '#],0),17)))/2))/12)*(INDEX(CurWIPHelper[],1,MATCH(AY$4,CurWIPHelper[#Headers],0)))*(INDEX(PlantAccounts[],MATCH($C39,PlantAccounts[Power Plan Plant Account '#],0),7))</f>
        <v>1345739.6967293571</v>
      </c>
      <c r="CN39" s="59">
        <f>((((INDEX(PlantAccounts[],MATCH($C39,PlantAccounts[Power Plan Plant Account '#],0),8)+(INDEX(PlantAccounts[],MATCH($C39,PlantAccounts[Power Plan Plant Account '#],0),8)+INDEX(PlantAccounts[],MATCH($C39,PlantAccounts[Power Plan Plant Account '#],0),16)+INDEX(PlantAccounts[],MATCH($C39,PlantAccounts[Power Plan Plant Account '#],0),17)))/2))/12)*(INDEX(CurWIPHelper[],1,MATCH(AZ$4,CurWIPHelper[#Headers],0)))*(INDEX(PlantAccounts[],MATCH($C39,PlantAccounts[Power Plan Plant Account '#],0),7))</f>
        <v>1345739.6967293571</v>
      </c>
      <c r="CO39" s="59">
        <f t="shared" si="3"/>
        <v>16148876.360752283</v>
      </c>
      <c r="CQ39" s="59">
        <f>INDEX(PlantAccounts[],MATCH($C39,PlantAccounts[Power Plan Plant Account '#],0),12)*(INDEX(CurWIPHelper[],1,MATCH(AO$4,CurWIPHelper[#Headers],0)))*(INDEX(PlantAccounts[],MATCH($C39,PlantAccounts[Power Plan Plant Account '#],0),7)/12)*0.5</f>
        <v>0</v>
      </c>
      <c r="CR39" s="59">
        <f>INDEX(PlantAccounts[],MATCH($C39,PlantAccounts[Power Plan Plant Account '#],0),12)*(INDEX(CurWIPHelper[],1,MATCH(AP$4,CurWIPHelper[#Headers],0)))*(INDEX(PlantAccounts[],MATCH($C39,PlantAccounts[Power Plan Plant Account '#],0),7)/12)*0.5</f>
        <v>0</v>
      </c>
      <c r="CS39" s="59">
        <f>INDEX(PlantAccounts[],MATCH($C39,PlantAccounts[Power Plan Plant Account '#],0),12)*(INDEX(CurWIPHelper[],1,MATCH(AQ$4,CurWIPHelper[#Headers],0)))*(INDEX(PlantAccounts[],MATCH($C39,PlantAccounts[Power Plan Plant Account '#],0),7)/12)*0.5</f>
        <v>0</v>
      </c>
      <c r="CT39" s="59">
        <f>INDEX(PlantAccounts[],MATCH($C39,PlantAccounts[Power Plan Plant Account '#],0),12)*(INDEX(CurWIPHelper[],1,MATCH(AR$4,CurWIPHelper[#Headers],0)))*(INDEX(PlantAccounts[],MATCH($C39,PlantAccounts[Power Plan Plant Account '#],0),7)/12)*0.5</f>
        <v>0</v>
      </c>
      <c r="CU39" s="59">
        <f>INDEX(PlantAccounts[],MATCH($C39,PlantAccounts[Power Plan Plant Account '#],0),12)*(INDEX(CurWIPHelper[],1,MATCH(AS$4,CurWIPHelper[#Headers],0)))*(INDEX(PlantAccounts[],MATCH($C39,PlantAccounts[Power Plan Plant Account '#],0),7)/12)*0.5</f>
        <v>0</v>
      </c>
      <c r="CV39" s="59">
        <f>INDEX(PlantAccounts[],MATCH($C39,PlantAccounts[Power Plan Plant Account '#],0),12)*(INDEX(CurWIPHelper[],1,MATCH(AT$4,CurWIPHelper[#Headers],0)))*(INDEX(PlantAccounts[],MATCH($C39,PlantAccounts[Power Plan Plant Account '#],0),7)/12)*0.5</f>
        <v>0</v>
      </c>
      <c r="CW39" s="59">
        <f>INDEX(PlantAccounts[],MATCH($C39,PlantAccounts[Power Plan Plant Account '#],0),12)*(INDEX(CurWIPHelper[],1,MATCH(AU$4,CurWIPHelper[#Headers],0)))*(INDEX(PlantAccounts[],MATCH($C39,PlantAccounts[Power Plan Plant Account '#],0),7)/12)*0.5</f>
        <v>0</v>
      </c>
      <c r="CX39" s="59">
        <f>INDEX(PlantAccounts[],MATCH($C39,PlantAccounts[Power Plan Plant Account '#],0),12)*(INDEX(CurWIPHelper[],1,MATCH(AV$4,CurWIPHelper[#Headers],0)))*(INDEX(PlantAccounts[],MATCH($C39,PlantAccounts[Power Plan Plant Account '#],0),7)/12)*0.5</f>
        <v>0</v>
      </c>
      <c r="CY39" s="59">
        <f>INDEX(PlantAccounts[],MATCH($C39,PlantAccounts[Power Plan Plant Account '#],0),12)*(INDEX(CurWIPHelper[],1,MATCH(AW$4,CurWIPHelper[#Headers],0)))*(INDEX(PlantAccounts[],MATCH($C39,PlantAccounts[Power Plan Plant Account '#],0),7)/12)*0.5</f>
        <v>0</v>
      </c>
      <c r="CZ39" s="59">
        <f>INDEX(PlantAccounts[],MATCH($C39,PlantAccounts[Power Plan Plant Account '#],0),12)*(INDEX(CurWIPHelper[],1,MATCH(AX$4,CurWIPHelper[#Headers],0)))*(INDEX(PlantAccounts[],MATCH($C39,PlantAccounts[Power Plan Plant Account '#],0),7)/12)*0.5</f>
        <v>0</v>
      </c>
      <c r="DA39" s="59">
        <f>INDEX(PlantAccounts[],MATCH($C39,PlantAccounts[Power Plan Plant Account '#],0),12)*(INDEX(CurWIPHelper[],1,MATCH(AY$4,CurWIPHelper[#Headers],0)))*(INDEX(PlantAccounts[],MATCH($C39,PlantAccounts[Power Plan Plant Account '#],0),7)/12)*0.5</f>
        <v>0</v>
      </c>
      <c r="DB39" s="59">
        <f>INDEX(PlantAccounts[],MATCH($C39,PlantAccounts[Power Plan Plant Account '#],0),12)*(INDEX(CurWIPHelper[],1,MATCH(AZ$4,CurWIPHelper[#Headers],0)))*(INDEX(PlantAccounts[],MATCH($C39,PlantAccounts[Power Plan Plant Account '#],0),7)/12)*0.5</f>
        <v>0</v>
      </c>
      <c r="DC39" s="59">
        <f t="shared" si="4"/>
        <v>0</v>
      </c>
      <c r="DE39" s="59">
        <f t="shared" si="5"/>
        <v>16148876.360752283</v>
      </c>
    </row>
    <row r="40" spans="1:109">
      <c r="A40" t="s">
        <v>58</v>
      </c>
      <c r="B40" t="s">
        <v>89</v>
      </c>
      <c r="C40">
        <v>46790</v>
      </c>
      <c r="D40">
        <v>46790</v>
      </c>
      <c r="E40" s="130"/>
      <c r="F40" s="113">
        <f>INDEX(PlantAccounts[],MATCH($C40,PlantAccounts[Power Plan Plant Account '#],0),8)</f>
        <v>-4608251.5366666671</v>
      </c>
      <c r="G40" s="7">
        <f>INDEX(PlantAccounts[],MATCH($C40,PlantAccounts[Power Plan Plant Account '#],0),14)</f>
        <v>0</v>
      </c>
      <c r="H40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40" s="7"/>
      <c r="J40" s="7">
        <f t="shared" si="0"/>
        <v>0</v>
      </c>
      <c r="K40" s="7">
        <v>0</v>
      </c>
      <c r="L40" s="7">
        <f>INDEX(PlantAccounts[],MATCH($C40,PlantAccounts[Power Plan Plant Account '#],0),11)</f>
        <v>0</v>
      </c>
      <c r="M40" s="7">
        <f t="shared" si="1"/>
        <v>0</v>
      </c>
      <c r="O40" s="35">
        <f>INDEX(CurCloseProf[],MATCH(PlantAccountsQuery[[#This Row],[Reg/Unreg]],CurCloseProf[R/NR],0),MATCH(O$9,CurCloseProf[#Headers],0))*($J40+$M40)</f>
        <v>0</v>
      </c>
      <c r="P40" s="35">
        <f>INDEX(CurCloseProf[],MATCH(PlantAccountsQuery[[#This Row],[Reg/Unreg]],CurCloseProf[R/NR],0),MATCH(P$9,CurCloseProf[#Headers],0))*($J40+$M40)</f>
        <v>0</v>
      </c>
      <c r="Q40" s="35">
        <f>INDEX(CurCloseProf[],MATCH(PlantAccountsQuery[[#This Row],[Reg/Unreg]],CurCloseProf[R/NR],0),MATCH(Q$9,CurCloseProf[#Headers],0))*($J40+$M40)</f>
        <v>0</v>
      </c>
      <c r="R40" s="35">
        <f>INDEX(CurCloseProf[],MATCH(PlantAccountsQuery[[#This Row],[Reg/Unreg]],CurCloseProf[R/NR],0),MATCH(R$9,CurCloseProf[#Headers],0))*($J40+$M40)</f>
        <v>0</v>
      </c>
      <c r="S40" s="35">
        <f>INDEX(CurCloseProf[],MATCH(PlantAccountsQuery[[#This Row],[Reg/Unreg]],CurCloseProf[R/NR],0),MATCH(S$9,CurCloseProf[#Headers],0))*($J40+$M40)</f>
        <v>0</v>
      </c>
      <c r="T40" s="35">
        <f>INDEX(CurCloseProf[],MATCH(PlantAccountsQuery[[#This Row],[Reg/Unreg]],CurCloseProf[R/NR],0),MATCH(T$9,CurCloseProf[#Headers],0))*($J40+$M40)</f>
        <v>0</v>
      </c>
      <c r="U40" s="35">
        <f>INDEX(CurCloseProf[],MATCH(PlantAccountsQuery[[#This Row],[Reg/Unreg]],CurCloseProf[R/NR],0),MATCH(U$9,CurCloseProf[#Headers],0))*($J40+$M40)</f>
        <v>0</v>
      </c>
      <c r="V40" s="35">
        <f>INDEX(CurCloseProf[],MATCH(PlantAccountsQuery[[#This Row],[Reg/Unreg]],CurCloseProf[R/NR],0),MATCH(V$9,CurCloseProf[#Headers],0))*($J40+$M40)</f>
        <v>0</v>
      </c>
      <c r="W40" s="35">
        <f>INDEX(CurCloseProf[],MATCH(PlantAccountsQuery[[#This Row],[Reg/Unreg]],CurCloseProf[R/NR],0),MATCH(W$9,CurCloseProf[#Headers],0))*($J40+$M40)</f>
        <v>0</v>
      </c>
      <c r="X40" s="35">
        <f>INDEX(CurCloseProf[],MATCH(PlantAccountsQuery[[#This Row],[Reg/Unreg]],CurCloseProf[R/NR],0),MATCH(X$9,CurCloseProf[#Headers],0))*($J40+$M40)</f>
        <v>0</v>
      </c>
      <c r="Y40" s="35">
        <f>INDEX(CurCloseProf[],MATCH(PlantAccountsQuery[[#This Row],[Reg/Unreg]],CurCloseProf[R/NR],0),MATCH(Y$9,CurCloseProf[#Headers],0))*($J40+$M40)</f>
        <v>0</v>
      </c>
      <c r="Z40" s="35">
        <f>INDEX(CurCloseProf[],MATCH(PlantAccountsQuery[[#This Row],[Reg/Unreg]],CurCloseProf[R/NR],0),MATCH(Z$9,CurCloseProf[#Headers],0))*($J40+$M40)</f>
        <v>0</v>
      </c>
      <c r="AB40" s="59">
        <f>IF(INDEX(CurWIPHelper[],1,MATCH(AO$4,$AB$9:$AM$9,0))=0,0,($F40+$O40))</f>
        <v>-4608251.5366666671</v>
      </c>
      <c r="AC40" s="59">
        <f>IF(INDEX(CurWIPHelper[],1,MATCH(AP$4,$AB$9:$AM$9,0))=0,0,($F40+SUM($O40:P40)))</f>
        <v>-4608251.5366666671</v>
      </c>
      <c r="AD40" s="59">
        <f>IF(INDEX(CurWIPHelper[],1,MATCH(AQ$4,$AB$9:$AM$9,0))=0,0,($F40+SUM($O40:Q40)))</f>
        <v>-4608251.5366666671</v>
      </c>
      <c r="AE40" s="59">
        <f>IF(INDEX(CurWIPHelper[],1,MATCH(AR$4,$AB$9:$AM$9,0))=0,0,($F40+SUM($O40:R40)))</f>
        <v>-4608251.5366666671</v>
      </c>
      <c r="AF40" s="59">
        <f>IF(INDEX(CurWIPHelper[],1,MATCH(AS$4,$AB$9:$AM$9,0))=0,0,($F40+SUM($O40:S40)))</f>
        <v>-4608251.5366666671</v>
      </c>
      <c r="AG40" s="59">
        <f>IF(INDEX(CurWIPHelper[],1,MATCH(AT$4,$AB$9:$AM$9,0))=0,0,($F40+SUM($O40:T40)))</f>
        <v>-4608251.5366666671</v>
      </c>
      <c r="AH40" s="59">
        <f>IF(INDEX(CurWIPHelper[],1,MATCH(AU$4,$AB$9:$AM$9,0))=0,0,($F40+SUM($O40:U40)))</f>
        <v>-4608251.5366666671</v>
      </c>
      <c r="AI40" s="59">
        <f>IF(INDEX(CurWIPHelper[],1,MATCH(AV$4,$AB$9:$AM$9,0))=0,0,($F40+SUM($O40:V40)))</f>
        <v>-4608251.5366666671</v>
      </c>
      <c r="AJ40" s="59">
        <f>IF(INDEX(CurWIPHelper[],1,MATCH(AW$4,$AB$9:$AM$9,0))=0,0,($F40+SUM($O40:W40)))</f>
        <v>-4608251.5366666671</v>
      </c>
      <c r="AK40" s="59">
        <f>IF(INDEX(CurWIPHelper[],1,MATCH(AX$4,$AB$9:$AM$9,0))=0,0,($F40+SUM($O40:X40)))</f>
        <v>-4608251.5366666671</v>
      </c>
      <c r="AL40" s="59">
        <f>IF(INDEX(CurWIPHelper[],1,MATCH(AY$4,$AB$9:$AM$9,0))=0,0,($F40+SUM($O40:Y40)))</f>
        <v>-4608251.5366666671</v>
      </c>
      <c r="AM40" s="59">
        <f>IF(INDEX(CurWIPHelper[],1,MATCH(AZ$4,$AB$9:$AM$9,0))=0,0,($F40+SUM($O40:Z40)))</f>
        <v>-4608251.5366666671</v>
      </c>
      <c r="AO40" s="35">
        <f>IF(INDEX(CurWIPHelper[],1,MATCH(AO$4,CurWIPHelper[#Headers],0))=0,0,
     IF(AB40&gt;0,
        (IF(
             ((INDEX(PlantAccounts[],MATCH($C40,PlantAccounts[Power Plan Plant Account '#],0),7)/12)
                   *(AB40)
                   *(INDEX(CurWIPHelper[],1,MATCH(AO$4,CurWIPHelper[#Headers],0)))
                   +(INDEX(PlantAccounts[],MATCH($C40,PlantAccounts[Power Plan Plant Account '#],0),9))
                   )&gt;AB40,
              IF((INDEX(PlantAccounts[],MATCH($C40,PlantAccounts[Power Plan Plant Account '#],0),7))=0,0,AB40-(INDEX(PlantAccounts[],MATCH($C40,PlantAccounts[Power Plan Plant Account '#],0),9))),
             (INDEX(PlantAccounts[],MATCH($C40,PlantAccounts[Power Plan Plant Account '#],0),7)/12)*AB40*(INDEX(CurWIPHelper[],1,MATCH(AO$4,CurWIPHelper[#Headers],0))))
        ),
          IF(AB40=0,0,IF(
              ((INDEX(PlantAccounts[],MATCH($C40,PlantAccounts[Power Plan Plant Account '#],0),7)/12)
              *(AB40)
              *(INDEX(CurWIPHelper[],1,MATCH(AO$4,CurWIPHelper[#Headers],0)))
              +(INDEX(PlantAccounts[],MATCH($C40,PlantAccounts[Power Plan Plant Account '#],0),9))
              )&gt;AB40,
         (INDEX(PlantAccounts[],MATCH($C40,PlantAccounts[Power Plan Plant Account '#],0),7)/12)*AB40*(INDEX(CurWIPHelper[],1,MATCH(AO$4,CurWIPHelper[#Headers],0))),
         AB40-(INDEX(PlantAccounts[],MATCH($C40,PlantAccounts[Power Plan Plant Account '#],0),9))
    ))
)
)</f>
        <v>-11756.135042309952</v>
      </c>
      <c r="AP40" s="35">
        <f>IF(INDEX(CurWIPHelper[],1,MATCH(AP$4,CurWIPHelper[#Headers],0))=0,0,
     IF(AC40&gt;0,
        (IF(
             ((INDEX(PlantAccounts[],MATCH($C40,PlantAccounts[Power Plan Plant Account '#],0),7)/12)
                   *(AC40)
                   *(INDEX(CurWIPHelper[],1,MATCH(AP$4,CurWIPHelper[#Headers],0)))
                   +(INDEX(PlantAccounts[],MATCH($C40,PlantAccounts[Power Plan Plant Account '#],0),9))
                   +(SUM($AO40:AO40))
                    )&gt;AC40,
              IF((INDEX(PlantAccounts[],MATCH($C40,PlantAccounts[Power Plan Plant Account '#],0),7))=0,0,AC40-(INDEX(PlantAccounts[],MATCH($C40,PlantAccounts[Power Plan Plant Account '#],0),9))-SUM($AO40:AO40)),
             (INDEX(PlantAccounts[],MATCH($C40,PlantAccounts[Power Plan Plant Account '#],0),7)/12)*AC40*(INDEX(CurWIPHelper[],1,MATCH(AP$4,CurWIPHelper[#Headers],0))))
        ),
        IF(AC40=0,0,IF(
              ((INDEX(PlantAccounts[],MATCH($C40,PlantAccounts[Power Plan Plant Account '#],0),7)/12)
              *(AC40)
              *(INDEX(CurWIPHelper[],1,MATCH(AP$4,CurWIPHelper[#Headers],0)))
              +(INDEX(PlantAccounts[],MATCH($C40,PlantAccounts[Power Plan Plant Account '#],0),9))
              +(SUM($AO40:AO40))
              )&gt;AC40,
         (INDEX(PlantAccounts[],MATCH($C40,PlantAccounts[Power Plan Plant Account '#],0),7)/12)*AC40*(INDEX(CurWIPHelper[],1,MATCH(AP$4,CurWIPHelper[#Headers],0))),
         AC40-(INDEX(PlantAccounts[],MATCH($C40,PlantAccounts[Power Plan Plant Account '#],0),9))-(SUM($AO40:AO40))
    ))
)
)</f>
        <v>-11756.135042309952</v>
      </c>
      <c r="AQ40" s="35">
        <f>IF(INDEX(CurWIPHelper[],1,MATCH(AQ$4,CurWIPHelper[#Headers],0))=0,0,
     IF(AD40&gt;0,
        (IF(
             ((INDEX(PlantAccounts[],MATCH($C40,PlantAccounts[Power Plan Plant Account '#],0),7)/12)
                   *(AD40)
                   *(INDEX(CurWIPHelper[],1,MATCH(AQ$4,CurWIPHelper[#Headers],0)))
                   +(INDEX(PlantAccounts[],MATCH($C40,PlantAccounts[Power Plan Plant Account '#],0),9))
                   +(SUM($AO40:AP40))
                    )&gt;AD40,
              IF((INDEX(PlantAccounts[],MATCH($C40,PlantAccounts[Power Plan Plant Account '#],0),7))=0,0,AD40-(INDEX(PlantAccounts[],MATCH($C40,PlantAccounts[Power Plan Plant Account '#],0),9))-SUM($AO40:AP40)),
             (INDEX(PlantAccounts[],MATCH($C40,PlantAccounts[Power Plan Plant Account '#],0),7)/12)*AD40*(INDEX(CurWIPHelper[],1,MATCH(AQ$4,CurWIPHelper[#Headers],0))))
        ),
        IF(AD40=0,0,IF(
              ((INDEX(PlantAccounts[],MATCH($C40,PlantAccounts[Power Plan Plant Account '#],0),7)/12)
              *(AD40)
              *(INDEX(CurWIPHelper[],1,MATCH(AQ$4,CurWIPHelper[#Headers],0)))
              +(INDEX(PlantAccounts[],MATCH($C40,PlantAccounts[Power Plan Plant Account '#],0),9))
              +(SUM($AO40:AP40))
              )&gt;AD40,
         (INDEX(PlantAccounts[],MATCH($C40,PlantAccounts[Power Plan Plant Account '#],0),7)/12)*AD40*(INDEX(CurWIPHelper[],1,MATCH(AQ$4,CurWIPHelper[#Headers],0))),
         AD40-(INDEX(PlantAccounts[],MATCH($C40,PlantAccounts[Power Plan Plant Account '#],0),9))-(SUM($AO40:AP40))
    ))
)
)</f>
        <v>-11756.135042309952</v>
      </c>
      <c r="AR40" s="35">
        <f>IF(INDEX(CurWIPHelper[],1,MATCH(AR$4,CurWIPHelper[#Headers],0))=0,0,
     IF(AE40&gt;0,
        (IF(
             ((INDEX(PlantAccounts[],MATCH($C40,PlantAccounts[Power Plan Plant Account '#],0),7)/12)
                   *(AE40)
                   *(INDEX(CurWIPHelper[],1,MATCH(AR$4,CurWIPHelper[#Headers],0)))
                   +(INDEX(PlantAccounts[],MATCH($C40,PlantAccounts[Power Plan Plant Account '#],0),9))
                   +(SUM($AO40:AQ40))
                    )&gt;AE40,
              IF((INDEX(PlantAccounts[],MATCH($C40,PlantAccounts[Power Plan Plant Account '#],0),7))=0,0,AE40-(INDEX(PlantAccounts[],MATCH($C40,PlantAccounts[Power Plan Plant Account '#],0),9))-SUM($AO40:AQ40)),
             (INDEX(PlantAccounts[],MATCH($C40,PlantAccounts[Power Plan Plant Account '#],0),7)/12)*AE40*(INDEX(CurWIPHelper[],1,MATCH(AR$4,CurWIPHelper[#Headers],0))))
        ),
        IF(AE40=0,0,IF(
              ((INDEX(PlantAccounts[],MATCH($C40,PlantAccounts[Power Plan Plant Account '#],0),7)/12)
              *(AE40)
              *(INDEX(CurWIPHelper[],1,MATCH(AR$4,CurWIPHelper[#Headers],0)))
              +(INDEX(PlantAccounts[],MATCH($C40,PlantAccounts[Power Plan Plant Account '#],0),9))
              +(SUM($AO40:AQ40))
              )&gt;AE40,
         (INDEX(PlantAccounts[],MATCH($C40,PlantAccounts[Power Plan Plant Account '#],0),7)/12)*AE40*(INDEX(CurWIPHelper[],1,MATCH(AR$4,CurWIPHelper[#Headers],0))),
         AE40-(INDEX(PlantAccounts[],MATCH($C40,PlantAccounts[Power Plan Plant Account '#],0),9))-(SUM($AO40:AQ40))
    ))
)
)</f>
        <v>-11756.135042309952</v>
      </c>
      <c r="AS40" s="35">
        <f>IF(INDEX(CurWIPHelper[],1,MATCH(AS$4,CurWIPHelper[#Headers],0))=0,0,
     IF(AF40&gt;0,
        (IF(
             ((INDEX(PlantAccounts[],MATCH($C40,PlantAccounts[Power Plan Plant Account '#],0),7)/12)
                   *(AF40)
                   *(INDEX(CurWIPHelper[],1,MATCH(AS$4,CurWIPHelper[#Headers],0)))
                   +(INDEX(PlantAccounts[],MATCH($C40,PlantAccounts[Power Plan Plant Account '#],0),9))
                   +(SUM($AO40:AR40))
                    )&gt;AF40,
              IF((INDEX(PlantAccounts[],MATCH($C40,PlantAccounts[Power Plan Plant Account '#],0),7))=0,0,AF40-(INDEX(PlantAccounts[],MATCH($C40,PlantAccounts[Power Plan Plant Account '#],0),9))-SUM($AO40:AR40)),
             (INDEX(PlantAccounts[],MATCH($C40,PlantAccounts[Power Plan Plant Account '#],0),7)/12)*AF40*(INDEX(CurWIPHelper[],1,MATCH(AS$4,CurWIPHelper[#Headers],0))))
        ),
        IF(AF40=0,0,IF(
              ((INDEX(PlantAccounts[],MATCH($C40,PlantAccounts[Power Plan Plant Account '#],0),7)/12)
              *(AF40)
              *(INDEX(CurWIPHelper[],1,MATCH(AS$4,CurWIPHelper[#Headers],0)))
              +(INDEX(PlantAccounts[],MATCH($C40,PlantAccounts[Power Plan Plant Account '#],0),9))
              +(SUM($AO40:AR40))
              )&gt;AF40,
         (INDEX(PlantAccounts[],MATCH($C40,PlantAccounts[Power Plan Plant Account '#],0),7)/12)*AF40*(INDEX(CurWIPHelper[],1,MATCH(AS$4,CurWIPHelper[#Headers],0))),
         AF40-(INDEX(PlantAccounts[],MATCH($C40,PlantAccounts[Power Plan Plant Account '#],0),9))-(SUM($AO40:AR40))
    ))
)
)</f>
        <v>-11756.135042309952</v>
      </c>
      <c r="AT40" s="35">
        <f>IF(INDEX(CurWIPHelper[],1,MATCH(AT$4,CurWIPHelper[#Headers],0))=0,0,
     IF(AG40&gt;0,
        (IF(
             ((INDEX(PlantAccounts[],MATCH($C40,PlantAccounts[Power Plan Plant Account '#],0),7)/12)
                   *(AG40)
                   *(INDEX(CurWIPHelper[],1,MATCH(AT$4,CurWIPHelper[#Headers],0)))
                   +(INDEX(PlantAccounts[],MATCH($C40,PlantAccounts[Power Plan Plant Account '#],0),9))
                   +(SUM($AO40:AS40))
                    )&gt;AG40,
              IF((INDEX(PlantAccounts[],MATCH($C40,PlantAccounts[Power Plan Plant Account '#],0),7))=0,0,AG40-(INDEX(PlantAccounts[],MATCH($C40,PlantAccounts[Power Plan Plant Account '#],0),9))-SUM($AO40:AS40)),
             (INDEX(PlantAccounts[],MATCH($C40,PlantAccounts[Power Plan Plant Account '#],0),7)/12)*AG40*(INDEX(CurWIPHelper[],1,MATCH(AT$4,CurWIPHelper[#Headers],0))))
        ),
        IF(AG40=0,0,IF(
              ((INDEX(PlantAccounts[],MATCH($C40,PlantAccounts[Power Plan Plant Account '#],0),7)/12)
              *(AG40)
              *(INDEX(CurWIPHelper[],1,MATCH(AT$4,CurWIPHelper[#Headers],0)))
              +(INDEX(PlantAccounts[],MATCH($C40,PlantAccounts[Power Plan Plant Account '#],0),9))
              +(SUM($AO40:AS40))
              )&gt;AG40,
         (INDEX(PlantAccounts[],MATCH($C40,PlantAccounts[Power Plan Plant Account '#],0),7)/12)*AG40*(INDEX(CurWIPHelper[],1,MATCH(AT$4,CurWIPHelper[#Headers],0))),
         AG40-(INDEX(PlantAccounts[],MATCH($C40,PlantAccounts[Power Plan Plant Account '#],0),9))-(SUM($AO40:AS40))
    ))
)
)</f>
        <v>-11756.135042309952</v>
      </c>
      <c r="AU40" s="35">
        <f>IF(INDEX(CurWIPHelper[],1,MATCH(AU$4,CurWIPHelper[#Headers],0))=0,0,
     IF(AH40&gt;0,
        (IF(
             ((INDEX(PlantAccounts[],MATCH($C40,PlantAccounts[Power Plan Plant Account '#],0),7)/12)
                   *(AH40)
                   *(INDEX(CurWIPHelper[],1,MATCH(AU$4,CurWIPHelper[#Headers],0)))
                   +(INDEX(PlantAccounts[],MATCH($C40,PlantAccounts[Power Plan Plant Account '#],0),9))
                   +(SUM($AO40:AT40))
                    )&gt;AH40,
              IF((INDEX(PlantAccounts[],MATCH($C40,PlantAccounts[Power Plan Plant Account '#],0),7))=0,0,AH40-(INDEX(PlantAccounts[],MATCH($C40,PlantAccounts[Power Plan Plant Account '#],0),9))-SUM($AO40:AT40)),
             (INDEX(PlantAccounts[],MATCH($C40,PlantAccounts[Power Plan Plant Account '#],0),7)/12)*AH40*(INDEX(CurWIPHelper[],1,MATCH(AU$4,CurWIPHelper[#Headers],0))))
        ),
        IF(AH40=0,0,IF(
              ((INDEX(PlantAccounts[],MATCH($C40,PlantAccounts[Power Plan Plant Account '#],0),7)/12)
              *(AH40)
              *(INDEX(CurWIPHelper[],1,MATCH(AU$4,CurWIPHelper[#Headers],0)))
              +(INDEX(PlantAccounts[],MATCH($C40,PlantAccounts[Power Plan Plant Account '#],0),9))
              +(SUM($AO40:AT40))
              )&gt;AH40,
         (INDEX(PlantAccounts[],MATCH($C40,PlantAccounts[Power Plan Plant Account '#],0),7)/12)*AH40*(INDEX(CurWIPHelper[],1,MATCH(AU$4,CurWIPHelper[#Headers],0))),
         AH40-(INDEX(PlantAccounts[],MATCH($C40,PlantAccounts[Power Plan Plant Account '#],0),9))-(SUM($AO40:AT40))
    ))
)
)</f>
        <v>-11756.135042309952</v>
      </c>
      <c r="AV40" s="35">
        <f>IF(INDEX(CurWIPHelper[],1,MATCH(AV$4,CurWIPHelper[#Headers],0))=0,0,
     IF(AI40&gt;0,
        (IF(
             ((INDEX(PlantAccounts[],MATCH($C40,PlantAccounts[Power Plan Plant Account '#],0),7)/12)
                   *(AI40)
                   *(INDEX(CurWIPHelper[],1,MATCH(AV$4,CurWIPHelper[#Headers],0)))
                   +(INDEX(PlantAccounts[],MATCH($C40,PlantAccounts[Power Plan Plant Account '#],0),9))
                   +(SUM($AO40:AU40))
                    )&gt;AI40,
              IF((INDEX(PlantAccounts[],MATCH($C40,PlantAccounts[Power Plan Plant Account '#],0),7))=0,0,AI40-(INDEX(PlantAccounts[],MATCH($C40,PlantAccounts[Power Plan Plant Account '#],0),9))-SUM($AO40:AU40)),
             (INDEX(PlantAccounts[],MATCH($C40,PlantAccounts[Power Plan Plant Account '#],0),7)/12)*AI40*(INDEX(CurWIPHelper[],1,MATCH(AV$4,CurWIPHelper[#Headers],0))))
        ),
        IF(AI40=0,0,IF(
              ((INDEX(PlantAccounts[],MATCH($C40,PlantAccounts[Power Plan Plant Account '#],0),7)/12)
              *(AI40)
              *(INDEX(CurWIPHelper[],1,MATCH(AV$4,CurWIPHelper[#Headers],0)))
              +(INDEX(PlantAccounts[],MATCH($C40,PlantAccounts[Power Plan Plant Account '#],0),9))
              +(SUM($AO40:AU40))
              )&gt;AI40,
         (INDEX(PlantAccounts[],MATCH($C40,PlantAccounts[Power Plan Plant Account '#],0),7)/12)*AI40*(INDEX(CurWIPHelper[],1,MATCH(AV$4,CurWIPHelper[#Headers],0))),
         AI40-(INDEX(PlantAccounts[],MATCH($C40,PlantAccounts[Power Plan Plant Account '#],0),9))-(SUM($AO40:AU40))
    ))
)
)</f>
        <v>-11756.135042309952</v>
      </c>
      <c r="AW40" s="35">
        <f>IF(INDEX(CurWIPHelper[],1,MATCH(AW$4,CurWIPHelper[#Headers],0))=0,0,
     IF(AJ40&gt;0,
        (IF(
             ((INDEX(PlantAccounts[],MATCH($C40,PlantAccounts[Power Plan Plant Account '#],0),7)/12)
                   *(AJ40)
                   *(INDEX(CurWIPHelper[],1,MATCH(AW$4,CurWIPHelper[#Headers],0)))
                   +(INDEX(PlantAccounts[],MATCH($C40,PlantAccounts[Power Plan Plant Account '#],0),9))
                   +(SUM($AO40:AV40))
                    )&gt;AJ40,
              IF((INDEX(PlantAccounts[],MATCH($C40,PlantAccounts[Power Plan Plant Account '#],0),7))=0,0,AJ40-(INDEX(PlantAccounts[],MATCH($C40,PlantAccounts[Power Plan Plant Account '#],0),9))-SUM($AO40:AV40)),
             (INDEX(PlantAccounts[],MATCH($C40,PlantAccounts[Power Plan Plant Account '#],0),7)/12)*AJ40*(INDEX(CurWIPHelper[],1,MATCH(AW$4,CurWIPHelper[#Headers],0))))
        ),
        IF(AJ40=0,0,IF(
              ((INDEX(PlantAccounts[],MATCH($C40,PlantAccounts[Power Plan Plant Account '#],0),7)/12)
              *(AJ40)
              *(INDEX(CurWIPHelper[],1,MATCH(AW$4,CurWIPHelper[#Headers],0)))
              +(INDEX(PlantAccounts[],MATCH($C40,PlantAccounts[Power Plan Plant Account '#],0),9))
              +(SUM($AO40:AV40))
              )&gt;AJ40,
         (INDEX(PlantAccounts[],MATCH($C40,PlantAccounts[Power Plan Plant Account '#],0),7)/12)*AJ40*(INDEX(CurWIPHelper[],1,MATCH(AW$4,CurWIPHelper[#Headers],0))),
         AJ40-(INDEX(PlantAccounts[],MATCH($C40,PlantAccounts[Power Plan Plant Account '#],0),9))-(SUM($AO40:AV40))
    ))
)
)</f>
        <v>-11756.135042309952</v>
      </c>
      <c r="AX40" s="35">
        <f>IF(INDEX(CurWIPHelper[],1,MATCH(AX$4,CurWIPHelper[#Headers],0))=0,0,
     IF(AK40&gt;0,
        (IF(
             ((INDEX(PlantAccounts[],MATCH($C40,PlantAccounts[Power Plan Plant Account '#],0),7)/12)
                   *(AK40)
                   *(INDEX(CurWIPHelper[],1,MATCH(AX$4,CurWIPHelper[#Headers],0)))
                   +(INDEX(PlantAccounts[],MATCH($C40,PlantAccounts[Power Plan Plant Account '#],0),9))
                   +(SUM($AO40:AW40))
                    )&gt;AK40,
              IF((INDEX(PlantAccounts[],MATCH($C40,PlantAccounts[Power Plan Plant Account '#],0),7))=0,0,AK40-(INDEX(PlantAccounts[],MATCH($C40,PlantAccounts[Power Plan Plant Account '#],0),9))-SUM($AO40:AW40)),
             (INDEX(PlantAccounts[],MATCH($C40,PlantAccounts[Power Plan Plant Account '#],0),7)/12)*AK40*(INDEX(CurWIPHelper[],1,MATCH(AX$4,CurWIPHelper[#Headers],0))))
        ),
        IF(AK40=0,0,IF(
              ((INDEX(PlantAccounts[],MATCH($C40,PlantAccounts[Power Plan Plant Account '#],0),7)/12)
              *(AK40)
              *(INDEX(CurWIPHelper[],1,MATCH(AX$4,CurWIPHelper[#Headers],0)))
              +(INDEX(PlantAccounts[],MATCH($C40,PlantAccounts[Power Plan Plant Account '#],0),9))
              +(SUM($AO40:AW40))
              )&gt;AK40,
         (INDEX(PlantAccounts[],MATCH($C40,PlantAccounts[Power Plan Plant Account '#],0),7)/12)*AK40*(INDEX(CurWIPHelper[],1,MATCH(AX$4,CurWIPHelper[#Headers],0))),
         AK40-(INDEX(PlantAccounts[],MATCH($C40,PlantAccounts[Power Plan Plant Account '#],0),9))-(SUM($AO40:AW40))
    ))
)
)</f>
        <v>-11756.135042309952</v>
      </c>
      <c r="AY40" s="35">
        <f>IF(INDEX(CurWIPHelper[],1,MATCH(AY$4,CurWIPHelper[#Headers],0))=0,0,
     IF(AL40&gt;0,
        (IF(
             ((INDEX(PlantAccounts[],MATCH($C40,PlantAccounts[Power Plan Plant Account '#],0),7)/12)
                   *(AL40)
                   *(INDEX(CurWIPHelper[],1,MATCH(AY$4,CurWIPHelper[#Headers],0)))
                   +(INDEX(PlantAccounts[],MATCH($C40,PlantAccounts[Power Plan Plant Account '#],0),9))
                   +(SUM($AO40:AX40))
                    )&gt;AL40,
              IF((INDEX(PlantAccounts[],MATCH($C40,PlantAccounts[Power Plan Plant Account '#],0),7))=0,0,AL40-(INDEX(PlantAccounts[],MATCH($C40,PlantAccounts[Power Plan Plant Account '#],0),9))-SUM($AO40:AX40)),
             (INDEX(PlantAccounts[],MATCH($C40,PlantAccounts[Power Plan Plant Account '#],0),7)/12)*AL40*(INDEX(CurWIPHelper[],1,MATCH(AY$4,CurWIPHelper[#Headers],0))))
        ),
        IF(AL40=0,0,IF(
              ((INDEX(PlantAccounts[],MATCH($C40,PlantAccounts[Power Plan Plant Account '#],0),7)/12)
              *(AL40)
              *(INDEX(CurWIPHelper[],1,MATCH(AY$4,CurWIPHelper[#Headers],0)))
              +(INDEX(PlantAccounts[],MATCH($C40,PlantAccounts[Power Plan Plant Account '#],0),9))
              +(SUM($AO40:AX40))
              )&gt;AL40,
         (INDEX(PlantAccounts[],MATCH($C40,PlantAccounts[Power Plan Plant Account '#],0),7)/12)*AL40*(INDEX(CurWIPHelper[],1,MATCH(AY$4,CurWIPHelper[#Headers],0))),
         AL40-(INDEX(PlantAccounts[],MATCH($C40,PlantAccounts[Power Plan Plant Account '#],0),9))-(SUM($AO40:AX40))
    ))
)
)</f>
        <v>-11756.135042309952</v>
      </c>
      <c r="AZ40" s="35">
        <f>IF(INDEX(CurWIPHelper[],1,MATCH(AZ$4,CurWIPHelper[#Headers],0))=0,0,
     IF(AM40&gt;0,
        (IF(
             ((INDEX(PlantAccounts[],MATCH($C40,PlantAccounts[Power Plan Plant Account '#],0),7)/12)
                   *(AM40)
                   *(INDEX(CurWIPHelper[],1,MATCH(AZ$4,CurWIPHelper[#Headers],0)))
                   +(INDEX(PlantAccounts[],MATCH($C40,PlantAccounts[Power Plan Plant Account '#],0),9))
                   +(SUM($AO40:AY40))
                    )&gt;AM40,
              IF((INDEX(PlantAccounts[],MATCH($C40,PlantAccounts[Power Plan Plant Account '#],0),7))=0,0,AM40-(INDEX(PlantAccounts[],MATCH($C40,PlantAccounts[Power Plan Plant Account '#],0),9))-SUM($AO40:AY40)),
             (INDEX(PlantAccounts[],MATCH($C40,PlantAccounts[Power Plan Plant Account '#],0),7)/12)*AM40*(INDEX(CurWIPHelper[],1,MATCH(AZ$4,CurWIPHelper[#Headers],0))))
        ),
        IF(AM40=0,0,IF(
              ((INDEX(PlantAccounts[],MATCH($C40,PlantAccounts[Power Plan Plant Account '#],0),7)/12)
              *(AM40)
              *(INDEX(CurWIPHelper[],1,MATCH(AZ$4,CurWIPHelper[#Headers],0)))
              +(INDEX(PlantAccounts[],MATCH($C40,PlantAccounts[Power Plan Plant Account '#],0),9))
              +(SUM($AO40:AY40))
              )&gt;AM40,
         (INDEX(PlantAccounts[],MATCH($C40,PlantAccounts[Power Plan Plant Account '#],0),7)/12)*AM40*(INDEX(CurWIPHelper[],1,MATCH(AZ$4,CurWIPHelper[#Headers],0))),
         AM40-(INDEX(PlantAccounts[],MATCH($C40,PlantAccounts[Power Plan Plant Account '#],0),9))-(SUM($AO40:AY40))
    ))
)
)</f>
        <v>-11756.135042309952</v>
      </c>
      <c r="BA40" s="59">
        <f t="shared" si="2"/>
        <v>-141073.62050771943</v>
      </c>
      <c r="BC40" s="59">
        <f>INDEX(CurCloseProf[],MATCH(PlantAccountsQuery[[#This Row],[Reg/Unreg]],CurCloseProf[R/NR],0),MATCH(BC$9,CurCloseProf[#Headers],0))*($J40)</f>
        <v>0</v>
      </c>
      <c r="BD40" s="59">
        <f>INDEX(CurCloseProf[],MATCH(PlantAccountsQuery[[#This Row],[Reg/Unreg]],CurCloseProf[R/NR],0),MATCH(BD$9,CurCloseProf[#Headers],0))*($J40)</f>
        <v>0</v>
      </c>
      <c r="BE40" s="59">
        <f>INDEX(CurCloseProf[],MATCH(PlantAccountsQuery[[#This Row],[Reg/Unreg]],CurCloseProf[R/NR],0),MATCH(BE$9,CurCloseProf[#Headers],0))*($J40)</f>
        <v>0</v>
      </c>
      <c r="BF40" s="59">
        <f>INDEX(CurCloseProf[],MATCH(PlantAccountsQuery[[#This Row],[Reg/Unreg]],CurCloseProf[R/NR],0),MATCH(BF$9,CurCloseProf[#Headers],0))*($J40)</f>
        <v>0</v>
      </c>
      <c r="BG40" s="59">
        <f>INDEX(CurCloseProf[],MATCH(PlantAccountsQuery[[#This Row],[Reg/Unreg]],CurCloseProf[R/NR],0),MATCH(BG$9,CurCloseProf[#Headers],0))*($J40)</f>
        <v>0</v>
      </c>
      <c r="BH40" s="59">
        <f>INDEX(CurCloseProf[],MATCH(PlantAccountsQuery[[#This Row],[Reg/Unreg]],CurCloseProf[R/NR],0),MATCH(BH$9,CurCloseProf[#Headers],0))*($J40)</f>
        <v>0</v>
      </c>
      <c r="BI40" s="59">
        <f>INDEX(CurCloseProf[],MATCH(PlantAccountsQuery[[#This Row],[Reg/Unreg]],CurCloseProf[R/NR],0),MATCH(BI$9,CurCloseProf[#Headers],0))*($J40)</f>
        <v>0</v>
      </c>
      <c r="BJ40" s="59">
        <f>INDEX(CurCloseProf[],MATCH(PlantAccountsQuery[[#This Row],[Reg/Unreg]],CurCloseProf[R/NR],0),MATCH(BJ$9,CurCloseProf[#Headers],0))*($J40)</f>
        <v>0</v>
      </c>
      <c r="BK40" s="59">
        <f>INDEX(CurCloseProf[],MATCH(PlantAccountsQuery[[#This Row],[Reg/Unreg]],CurCloseProf[R/NR],0),MATCH(BK$9,CurCloseProf[#Headers],0))*($J40)</f>
        <v>0</v>
      </c>
      <c r="BL40" s="59">
        <f>INDEX(CurCloseProf[],MATCH(PlantAccountsQuery[[#This Row],[Reg/Unreg]],CurCloseProf[R/NR],0),MATCH(BL$9,CurCloseProf[#Headers],0))*($J40)</f>
        <v>0</v>
      </c>
      <c r="BM40" s="59">
        <f>INDEX(CurCloseProf[],MATCH(PlantAccountsQuery[[#This Row],[Reg/Unreg]],CurCloseProf[R/NR],0),MATCH(BM$9,CurCloseProf[#Headers],0))*($J40)</f>
        <v>0</v>
      </c>
      <c r="BN40" s="59">
        <f>INDEX(CurCloseProf[],MATCH(PlantAccountsQuery[[#This Row],[Reg/Unreg]],CurCloseProf[R/NR],0),MATCH(BN$9,CurCloseProf[#Headers],0))*($J40)</f>
        <v>0</v>
      </c>
      <c r="BP40" s="59">
        <f>IF(INDEX(CurWIPHelper[],1,MATCH(AO$4,$BP$9:$CA$9,0))=0,0,$BC40)</f>
        <v>0</v>
      </c>
      <c r="BQ40" s="59">
        <f>IF(INDEX(CurWIPHelper[],1,MATCH(AP$4,$BP$9:$CA$9,0))=0,0,(SUM($BC40:BD40)))</f>
        <v>0</v>
      </c>
      <c r="BR40" s="59">
        <f>IF(INDEX(CurWIPHelper[],1,MATCH(AQ$4,$BP$9:$CA$9,0))=0,0,(SUM($BC40:BE40)))</f>
        <v>0</v>
      </c>
      <c r="BS40" s="59">
        <f>IF(INDEX(CurWIPHelper[],1,MATCH(AR$4,$BP$9:$CA$9,0))=0,0,(SUM($BC40:BF40)))</f>
        <v>0</v>
      </c>
      <c r="BT40" s="59">
        <f>IF(INDEX(CurWIPHelper[],1,MATCH(AS$4,$BP$9:$CA$9,0))=0,0,(SUM($BC40:BG40)))</f>
        <v>0</v>
      </c>
      <c r="BU40" s="59">
        <f>IF(INDEX(CurWIPHelper[],1,MATCH(AT$4,$BP$9:$CA$9,0))=0,0,(SUM($BC40:BH40)))</f>
        <v>0</v>
      </c>
      <c r="BV40" s="59">
        <f>IF(INDEX(CurWIPHelper[],1,MATCH(AU$4,$BP$9:$CA$9,0))=0,0,(SUM($BC40:BI40)))</f>
        <v>0</v>
      </c>
      <c r="BW40" s="59">
        <f>IF(INDEX(CurWIPHelper[],1,MATCH(AV$4,$BP$9:$CA$9,0))=0,0,(SUM($BC40:BJ40)))</f>
        <v>0</v>
      </c>
      <c r="BX40" s="59">
        <f>IF(INDEX(CurWIPHelper[],1,MATCH(AW$4,$BP$9:$CA$9,0))=0,0,(SUM($BC40:BK40)))</f>
        <v>0</v>
      </c>
      <c r="BY40" s="59">
        <f>IF(INDEX(CurWIPHelper[],1,MATCH(AX$4,$BP$9:$CA$9,0))=0,0,(SUM($BC40:BL40)))</f>
        <v>0</v>
      </c>
      <c r="BZ40" s="59">
        <f>IF(INDEX(CurWIPHelper[],1,MATCH(AY$4,$BP$9:$CA$9,0))=0,0,(SUM($BC40:BM40)))</f>
        <v>0</v>
      </c>
      <c r="CA40" s="59">
        <f>IF(INDEX(CurWIPHelper[],1,MATCH(AZ$4,$BP$9:$CA$9,0))=0,0,(SUM($BC40:BN40)))</f>
        <v>0</v>
      </c>
      <c r="CC40" s="59">
        <f>((((INDEX(PlantAccounts[],MATCH($C40,PlantAccounts[Power Plan Plant Account '#],0),8)+(INDEX(PlantAccounts[],MATCH($C40,PlantAccounts[Power Plan Plant Account '#],0),8)+INDEX(PlantAccounts[],MATCH($C40,PlantAccounts[Power Plan Plant Account '#],0),16)+INDEX(PlantAccounts[],MATCH($C40,PlantAccounts[Power Plan Plant Account '#],0),17)))/2))/12)*(INDEX(CurWIPHelper[],1,MATCH(AO$4,CurWIPHelper[#Headers],0)))*(INDEX(PlantAccounts[],MATCH($C40,PlantAccounts[Power Plan Plant Account '#],0),7))</f>
        <v>-11756.135042309952</v>
      </c>
      <c r="CD40" s="59">
        <f>((((INDEX(PlantAccounts[],MATCH($C40,PlantAccounts[Power Plan Plant Account '#],0),8)+(INDEX(PlantAccounts[],MATCH($C40,PlantAccounts[Power Plan Plant Account '#],0),8)+INDEX(PlantAccounts[],MATCH($C40,PlantAccounts[Power Plan Plant Account '#],0),16)+INDEX(PlantAccounts[],MATCH($C40,PlantAccounts[Power Plan Plant Account '#],0),17)))/2))/12)*(INDEX(CurWIPHelper[],1,MATCH(AP$4,CurWIPHelper[#Headers],0)))*(INDEX(PlantAccounts[],MATCH($C40,PlantAccounts[Power Plan Plant Account '#],0),7))</f>
        <v>-11756.135042309952</v>
      </c>
      <c r="CE40" s="59">
        <f>((((INDEX(PlantAccounts[],MATCH($C40,PlantAccounts[Power Plan Plant Account '#],0),8)+(INDEX(PlantAccounts[],MATCH($C40,PlantAccounts[Power Plan Plant Account '#],0),8)+INDEX(PlantAccounts[],MATCH($C40,PlantAccounts[Power Plan Plant Account '#],0),16)+INDEX(PlantAccounts[],MATCH($C40,PlantAccounts[Power Plan Plant Account '#],0),17)))/2))/12)*(INDEX(CurWIPHelper[],1,MATCH(AQ$4,CurWIPHelper[#Headers],0)))*(INDEX(PlantAccounts[],MATCH($C40,PlantAccounts[Power Plan Plant Account '#],0),7))</f>
        <v>-11756.135042309952</v>
      </c>
      <c r="CF40" s="59">
        <f>((((INDEX(PlantAccounts[],MATCH($C40,PlantAccounts[Power Plan Plant Account '#],0),8)+(INDEX(PlantAccounts[],MATCH($C40,PlantAccounts[Power Plan Plant Account '#],0),8)+INDEX(PlantAccounts[],MATCH($C40,PlantAccounts[Power Plan Plant Account '#],0),16)+INDEX(PlantAccounts[],MATCH($C40,PlantAccounts[Power Plan Plant Account '#],0),17)))/2))/12)*(INDEX(CurWIPHelper[],1,MATCH(AR$4,CurWIPHelper[#Headers],0)))*(INDEX(PlantAccounts[],MATCH($C40,PlantAccounts[Power Plan Plant Account '#],0),7))</f>
        <v>-11756.135042309952</v>
      </c>
      <c r="CG40" s="59">
        <f>((((INDEX(PlantAccounts[],MATCH($C40,PlantAccounts[Power Plan Plant Account '#],0),8)+(INDEX(PlantAccounts[],MATCH($C40,PlantAccounts[Power Plan Plant Account '#],0),8)+INDEX(PlantAccounts[],MATCH($C40,PlantAccounts[Power Plan Plant Account '#],0),16)+INDEX(PlantAccounts[],MATCH($C40,PlantAccounts[Power Plan Plant Account '#],0),17)))/2))/12)*(INDEX(CurWIPHelper[],1,MATCH(AS$4,CurWIPHelper[#Headers],0)))*(INDEX(PlantAccounts[],MATCH($C40,PlantAccounts[Power Plan Plant Account '#],0),7))</f>
        <v>-11756.135042309952</v>
      </c>
      <c r="CH40" s="59">
        <f>((((INDEX(PlantAccounts[],MATCH($C40,PlantAccounts[Power Plan Plant Account '#],0),8)+(INDEX(PlantAccounts[],MATCH($C40,PlantAccounts[Power Plan Plant Account '#],0),8)+INDEX(PlantAccounts[],MATCH($C40,PlantAccounts[Power Plan Plant Account '#],0),16)+INDEX(PlantAccounts[],MATCH($C40,PlantAccounts[Power Plan Plant Account '#],0),17)))/2))/12)*(INDEX(CurWIPHelper[],1,MATCH(AT$4,CurWIPHelper[#Headers],0)))*(INDEX(PlantAccounts[],MATCH($C40,PlantAccounts[Power Plan Plant Account '#],0),7))</f>
        <v>-11756.135042309952</v>
      </c>
      <c r="CI40" s="59">
        <f>((((INDEX(PlantAccounts[],MATCH($C40,PlantAccounts[Power Plan Plant Account '#],0),8)+(INDEX(PlantAccounts[],MATCH($C40,PlantAccounts[Power Plan Plant Account '#],0),8)+INDEX(PlantAccounts[],MATCH($C40,PlantAccounts[Power Plan Plant Account '#],0),16)+INDEX(PlantAccounts[],MATCH($C40,PlantAccounts[Power Plan Plant Account '#],0),17)))/2))/12)*(INDEX(CurWIPHelper[],1,MATCH(AU$4,CurWIPHelper[#Headers],0)))*(INDEX(PlantAccounts[],MATCH($C40,PlantAccounts[Power Plan Plant Account '#],0),7))</f>
        <v>-11756.135042309952</v>
      </c>
      <c r="CJ40" s="59">
        <f>((((INDEX(PlantAccounts[],MATCH($C40,PlantAccounts[Power Plan Plant Account '#],0),8)+(INDEX(PlantAccounts[],MATCH($C40,PlantAccounts[Power Plan Plant Account '#],0),8)+INDEX(PlantAccounts[],MATCH($C40,PlantAccounts[Power Plan Plant Account '#],0),16)+INDEX(PlantAccounts[],MATCH($C40,PlantAccounts[Power Plan Plant Account '#],0),17)))/2))/12)*(INDEX(CurWIPHelper[],1,MATCH(AV$4,CurWIPHelper[#Headers],0)))*(INDEX(PlantAccounts[],MATCH($C40,PlantAccounts[Power Plan Plant Account '#],0),7))</f>
        <v>-11756.135042309952</v>
      </c>
      <c r="CK40" s="59">
        <f>((((INDEX(PlantAccounts[],MATCH($C40,PlantAccounts[Power Plan Plant Account '#],0),8)+(INDEX(PlantAccounts[],MATCH($C40,PlantAccounts[Power Plan Plant Account '#],0),8)+INDEX(PlantAccounts[],MATCH($C40,PlantAccounts[Power Plan Plant Account '#],0),16)+INDEX(PlantAccounts[],MATCH($C40,PlantAccounts[Power Plan Plant Account '#],0),17)))/2))/12)*(INDEX(CurWIPHelper[],1,MATCH(AW$4,CurWIPHelper[#Headers],0)))*(INDEX(PlantAccounts[],MATCH($C40,PlantAccounts[Power Plan Plant Account '#],0),7))</f>
        <v>-11756.135042309952</v>
      </c>
      <c r="CL40" s="59">
        <f>((((INDEX(PlantAccounts[],MATCH($C40,PlantAccounts[Power Plan Plant Account '#],0),8)+(INDEX(PlantAccounts[],MATCH($C40,PlantAccounts[Power Plan Plant Account '#],0),8)+INDEX(PlantAccounts[],MATCH($C40,PlantAccounts[Power Plan Plant Account '#],0),16)+INDEX(PlantAccounts[],MATCH($C40,PlantAccounts[Power Plan Plant Account '#],0),17)))/2))/12)*(INDEX(CurWIPHelper[],1,MATCH(AX$4,CurWIPHelper[#Headers],0)))*(INDEX(PlantAccounts[],MATCH($C40,PlantAccounts[Power Plan Plant Account '#],0),7))</f>
        <v>-11756.135042309952</v>
      </c>
      <c r="CM40" s="59">
        <f>((((INDEX(PlantAccounts[],MATCH($C40,PlantAccounts[Power Plan Plant Account '#],0),8)+(INDEX(PlantAccounts[],MATCH($C40,PlantAccounts[Power Plan Plant Account '#],0),8)+INDEX(PlantAccounts[],MATCH($C40,PlantAccounts[Power Plan Plant Account '#],0),16)+INDEX(PlantAccounts[],MATCH($C40,PlantAccounts[Power Plan Plant Account '#],0),17)))/2))/12)*(INDEX(CurWIPHelper[],1,MATCH(AY$4,CurWIPHelper[#Headers],0)))*(INDEX(PlantAccounts[],MATCH($C40,PlantAccounts[Power Plan Plant Account '#],0),7))</f>
        <v>-11756.135042309952</v>
      </c>
      <c r="CN40" s="59">
        <f>((((INDEX(PlantAccounts[],MATCH($C40,PlantAccounts[Power Plan Plant Account '#],0),8)+(INDEX(PlantAccounts[],MATCH($C40,PlantAccounts[Power Plan Plant Account '#],0),8)+INDEX(PlantAccounts[],MATCH($C40,PlantAccounts[Power Plan Plant Account '#],0),16)+INDEX(PlantAccounts[],MATCH($C40,PlantAccounts[Power Plan Plant Account '#],0),17)))/2))/12)*(INDEX(CurWIPHelper[],1,MATCH(AZ$4,CurWIPHelper[#Headers],0)))*(INDEX(PlantAccounts[],MATCH($C40,PlantAccounts[Power Plan Plant Account '#],0),7))</f>
        <v>-11756.135042309952</v>
      </c>
      <c r="CO40" s="59">
        <f t="shared" si="3"/>
        <v>-141073.62050771943</v>
      </c>
      <c r="CQ40" s="59">
        <f>INDEX(PlantAccounts[],MATCH($C40,PlantAccounts[Power Plan Plant Account '#],0),12)*(INDEX(CurWIPHelper[],1,MATCH(AO$4,CurWIPHelper[#Headers],0)))*(INDEX(PlantAccounts[],MATCH($C40,PlantAccounts[Power Plan Plant Account '#],0),7)/12)*0.5</f>
        <v>0</v>
      </c>
      <c r="CR40" s="59">
        <f>INDEX(PlantAccounts[],MATCH($C40,PlantAccounts[Power Plan Plant Account '#],0),12)*(INDEX(CurWIPHelper[],1,MATCH(AP$4,CurWIPHelper[#Headers],0)))*(INDEX(PlantAccounts[],MATCH($C40,PlantAccounts[Power Plan Plant Account '#],0),7)/12)*0.5</f>
        <v>0</v>
      </c>
      <c r="CS40" s="59">
        <f>INDEX(PlantAccounts[],MATCH($C40,PlantAccounts[Power Plan Plant Account '#],0),12)*(INDEX(CurWIPHelper[],1,MATCH(AQ$4,CurWIPHelper[#Headers],0)))*(INDEX(PlantAccounts[],MATCH($C40,PlantAccounts[Power Plan Plant Account '#],0),7)/12)*0.5</f>
        <v>0</v>
      </c>
      <c r="CT40" s="59">
        <f>INDEX(PlantAccounts[],MATCH($C40,PlantAccounts[Power Plan Plant Account '#],0),12)*(INDEX(CurWIPHelper[],1,MATCH(AR$4,CurWIPHelper[#Headers],0)))*(INDEX(PlantAccounts[],MATCH($C40,PlantAccounts[Power Plan Plant Account '#],0),7)/12)*0.5</f>
        <v>0</v>
      </c>
      <c r="CU40" s="59">
        <f>INDEX(PlantAccounts[],MATCH($C40,PlantAccounts[Power Plan Plant Account '#],0),12)*(INDEX(CurWIPHelper[],1,MATCH(AS$4,CurWIPHelper[#Headers],0)))*(INDEX(PlantAccounts[],MATCH($C40,PlantAccounts[Power Plan Plant Account '#],0),7)/12)*0.5</f>
        <v>0</v>
      </c>
      <c r="CV40" s="59">
        <f>INDEX(PlantAccounts[],MATCH($C40,PlantAccounts[Power Plan Plant Account '#],0),12)*(INDEX(CurWIPHelper[],1,MATCH(AT$4,CurWIPHelper[#Headers],0)))*(INDEX(PlantAccounts[],MATCH($C40,PlantAccounts[Power Plan Plant Account '#],0),7)/12)*0.5</f>
        <v>0</v>
      </c>
      <c r="CW40" s="59">
        <f>INDEX(PlantAccounts[],MATCH($C40,PlantAccounts[Power Plan Plant Account '#],0),12)*(INDEX(CurWIPHelper[],1,MATCH(AU$4,CurWIPHelper[#Headers],0)))*(INDEX(PlantAccounts[],MATCH($C40,PlantAccounts[Power Plan Plant Account '#],0),7)/12)*0.5</f>
        <v>0</v>
      </c>
      <c r="CX40" s="59">
        <f>INDEX(PlantAccounts[],MATCH($C40,PlantAccounts[Power Plan Plant Account '#],0),12)*(INDEX(CurWIPHelper[],1,MATCH(AV$4,CurWIPHelper[#Headers],0)))*(INDEX(PlantAccounts[],MATCH($C40,PlantAccounts[Power Plan Plant Account '#],0),7)/12)*0.5</f>
        <v>0</v>
      </c>
      <c r="CY40" s="59">
        <f>INDEX(PlantAccounts[],MATCH($C40,PlantAccounts[Power Plan Plant Account '#],0),12)*(INDEX(CurWIPHelper[],1,MATCH(AW$4,CurWIPHelper[#Headers],0)))*(INDEX(PlantAccounts[],MATCH($C40,PlantAccounts[Power Plan Plant Account '#],0),7)/12)*0.5</f>
        <v>0</v>
      </c>
      <c r="CZ40" s="59">
        <f>INDEX(PlantAccounts[],MATCH($C40,PlantAccounts[Power Plan Plant Account '#],0),12)*(INDEX(CurWIPHelper[],1,MATCH(AX$4,CurWIPHelper[#Headers],0)))*(INDEX(PlantAccounts[],MATCH($C40,PlantAccounts[Power Plan Plant Account '#],0),7)/12)*0.5</f>
        <v>0</v>
      </c>
      <c r="DA40" s="59">
        <f>INDEX(PlantAccounts[],MATCH($C40,PlantAccounts[Power Plan Plant Account '#],0),12)*(INDEX(CurWIPHelper[],1,MATCH(AY$4,CurWIPHelper[#Headers],0)))*(INDEX(PlantAccounts[],MATCH($C40,PlantAccounts[Power Plan Plant Account '#],0),7)/12)*0.5</f>
        <v>0</v>
      </c>
      <c r="DB40" s="59">
        <f>INDEX(PlantAccounts[],MATCH($C40,PlantAccounts[Power Plan Plant Account '#],0),12)*(INDEX(CurWIPHelper[],1,MATCH(AZ$4,CurWIPHelper[#Headers],0)))*(INDEX(PlantAccounts[],MATCH($C40,PlantAccounts[Power Plan Plant Account '#],0),7)/12)*0.5</f>
        <v>0</v>
      </c>
      <c r="DC40" s="59">
        <f t="shared" si="4"/>
        <v>0</v>
      </c>
      <c r="DE40" s="59">
        <f t="shared" si="5"/>
        <v>-141073.62050771943</v>
      </c>
    </row>
    <row r="41" spans="1:109">
      <c r="A41" t="s">
        <v>58</v>
      </c>
      <c r="B41" t="s">
        <v>90</v>
      </c>
      <c r="C41">
        <v>47000</v>
      </c>
      <c r="D41">
        <v>47000</v>
      </c>
      <c r="E41" s="130"/>
      <c r="F41" s="113">
        <f>INDEX(PlantAccounts[],MATCH($C41,PlantAccounts[Power Plan Plant Account '#],0),8)</f>
        <v>25827732.093679663</v>
      </c>
      <c r="G41" s="7">
        <f>INDEX(PlantAccounts[],MATCH($C41,PlantAccounts[Power Plan Plant Account '#],0),14)</f>
        <v>273498.66294589662</v>
      </c>
      <c r="H41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1481959.0489025998</v>
      </c>
      <c r="I41" s="146">
        <v>273498.66294589668</v>
      </c>
      <c r="J41" s="7">
        <f t="shared" si="0"/>
        <v>1481959.0489025998</v>
      </c>
      <c r="K41" s="7">
        <f>-762983-1277488-44006</f>
        <v>-2084477</v>
      </c>
      <c r="L41" s="7">
        <f>INDEX(PlantAccounts[],MATCH($C41,PlantAccounts[Power Plan Plant Account '#],0),11)</f>
        <v>0</v>
      </c>
      <c r="M41" s="7">
        <f t="shared" si="1"/>
        <v>-2084477</v>
      </c>
      <c r="O41" s="35">
        <f>INDEX(CurCloseProf[],MATCH(PlantAccountsQuery[[#This Row],[Reg/Unreg]],CurCloseProf[R/NR],0),MATCH(O$9,CurCloseProf[#Headers],0))*($J41+$M41)</f>
        <v>-24298.002446604412</v>
      </c>
      <c r="P41" s="35">
        <f>INDEX(CurCloseProf[],MATCH(PlantAccountsQuery[[#This Row],[Reg/Unreg]],CurCloseProf[R/NR],0),MATCH(P$9,CurCloseProf[#Headers],0))*($J41+$M41)</f>
        <v>-19161.042019916811</v>
      </c>
      <c r="Q41" s="35">
        <f>INDEX(CurCloseProf[],MATCH(PlantAccountsQuery[[#This Row],[Reg/Unreg]],CurCloseProf[R/NR],0),MATCH(Q$9,CurCloseProf[#Headers],0))*($J41+$M41)</f>
        <v>-25999.095719759855</v>
      </c>
      <c r="R41" s="35">
        <f>INDEX(CurCloseProf[],MATCH(PlantAccountsQuery[[#This Row],[Reg/Unreg]],CurCloseProf[R/NR],0),MATCH(R$9,CurCloseProf[#Headers],0))*($J41+$M41)</f>
        <v>-7149.3870405766602</v>
      </c>
      <c r="S41" s="35">
        <f>INDEX(CurCloseProf[],MATCH(PlantAccountsQuery[[#This Row],[Reg/Unreg]],CurCloseProf[R/NR],0),MATCH(S$9,CurCloseProf[#Headers],0))*($J41+$M41)</f>
        <v>-20884.201818672249</v>
      </c>
      <c r="T41" s="35">
        <f>INDEX(CurCloseProf[],MATCH(PlantAccountsQuery[[#This Row],[Reg/Unreg]],CurCloseProf[R/NR],0),MATCH(T$9,CurCloseProf[#Headers],0))*($J41+$M41)</f>
        <v>-36324.403902161735</v>
      </c>
      <c r="U41" s="35">
        <f>INDEX(CurCloseProf[],MATCH(PlantAccountsQuery[[#This Row],[Reg/Unreg]],CurCloseProf[R/NR],0),MATCH(U$9,CurCloseProf[#Headers],0))*($J41+$M41)</f>
        <v>-30387.384755818654</v>
      </c>
      <c r="V41" s="35">
        <f>INDEX(CurCloseProf[],MATCH(PlantAccountsQuery[[#This Row],[Reg/Unreg]],CurCloseProf[R/NR],0),MATCH(V$9,CurCloseProf[#Headers],0))*($J41+$M41)</f>
        <v>-17545.559767817849</v>
      </c>
      <c r="W41" s="35">
        <f>INDEX(CurCloseProf[],MATCH(PlantAccountsQuery[[#This Row],[Reg/Unreg]],CurCloseProf[R/NR],0),MATCH(W$9,CurCloseProf[#Headers],0))*($J41+$M41)</f>
        <v>-36739.593502886324</v>
      </c>
      <c r="X41" s="35">
        <f>INDEX(CurCloseProf[],MATCH(PlantAccountsQuery[[#This Row],[Reg/Unreg]],CurCloseProf[R/NR],0),MATCH(X$9,CurCloseProf[#Headers],0))*($J41+$M41)</f>
        <v>-73990.324871379649</v>
      </c>
      <c r="Y41" s="35">
        <f>INDEX(CurCloseProf[],MATCH(PlantAccountsQuery[[#This Row],[Reg/Unreg]],CurCloseProf[R/NR],0),MATCH(Y$9,CurCloseProf[#Headers],0))*($J41+$M41)</f>
        <v>-65681.801471838844</v>
      </c>
      <c r="Z41" s="35">
        <f>INDEX(CurCloseProf[],MATCH(PlantAccountsQuery[[#This Row],[Reg/Unreg]],CurCloseProf[R/NR],0),MATCH(Z$9,CurCloseProf[#Headers],0))*($J41+$M41)</f>
        <v>-244357.15377996714</v>
      </c>
      <c r="AB41" s="59">
        <f>IF(INDEX(CurWIPHelper[],1,MATCH(AO$4,$AB$9:$AM$9,0))=0,0,($F41+$O41))</f>
        <v>25803434.09123306</v>
      </c>
      <c r="AC41" s="59">
        <f>IF(INDEX(CurWIPHelper[],1,MATCH(AP$4,$AB$9:$AM$9,0))=0,0,($F41+SUM($O41:P41)))</f>
        <v>25784273.049213141</v>
      </c>
      <c r="AD41" s="59">
        <f>IF(INDEX(CurWIPHelper[],1,MATCH(AQ$4,$AB$9:$AM$9,0))=0,0,($F41+SUM($O41:Q41)))</f>
        <v>25758273.953493383</v>
      </c>
      <c r="AE41" s="59">
        <f>IF(INDEX(CurWIPHelper[],1,MATCH(AR$4,$AB$9:$AM$9,0))=0,0,($F41+SUM($O41:R41)))</f>
        <v>25751124.566452805</v>
      </c>
      <c r="AF41" s="59">
        <f>IF(INDEX(CurWIPHelper[],1,MATCH(AS$4,$AB$9:$AM$9,0))=0,0,($F41+SUM($O41:S41)))</f>
        <v>25730240.364634134</v>
      </c>
      <c r="AG41" s="59">
        <f>IF(INDEX(CurWIPHelper[],1,MATCH(AT$4,$AB$9:$AM$9,0))=0,0,($F41+SUM($O41:T41)))</f>
        <v>25693915.960731972</v>
      </c>
      <c r="AH41" s="59">
        <f>IF(INDEX(CurWIPHelper[],1,MATCH(AU$4,$AB$9:$AM$9,0))=0,0,($F41+SUM($O41:U41)))</f>
        <v>25663528.575976152</v>
      </c>
      <c r="AI41" s="59">
        <f>IF(INDEX(CurWIPHelper[],1,MATCH(AV$4,$AB$9:$AM$9,0))=0,0,($F41+SUM($O41:V41)))</f>
        <v>25645983.016208336</v>
      </c>
      <c r="AJ41" s="59">
        <f>IF(INDEX(CurWIPHelper[],1,MATCH(AW$4,$AB$9:$AM$9,0))=0,0,($F41+SUM($O41:W41)))</f>
        <v>25609243.422705449</v>
      </c>
      <c r="AK41" s="59">
        <f>IF(INDEX(CurWIPHelper[],1,MATCH(AX$4,$AB$9:$AM$9,0))=0,0,($F41+SUM($O41:X41)))</f>
        <v>25535253.097834069</v>
      </c>
      <c r="AL41" s="59">
        <f>IF(INDEX(CurWIPHelper[],1,MATCH(AY$4,$AB$9:$AM$9,0))=0,0,($F41+SUM($O41:Y41)))</f>
        <v>25469571.296362229</v>
      </c>
      <c r="AM41" s="59">
        <f>IF(INDEX(CurWIPHelper[],1,MATCH(AZ$4,$AB$9:$AM$9,0))=0,0,($F41+SUM($O41:Z41)))</f>
        <v>25225214.142582264</v>
      </c>
      <c r="AO41" s="35">
        <f>IF(INDEX(CurWIPHelper[],1,MATCH(AO$4,CurWIPHelper[#Headers],0))=0,0,
     IF(AB41&gt;0,
        (IF(
             ((INDEX(PlantAccounts[],MATCH($C41,PlantAccounts[Power Plan Plant Account '#],0),7)/12)
                   *(AB41)
                   *(INDEX(CurWIPHelper[],1,MATCH(AO$4,CurWIPHelper[#Headers],0)))
                   +(INDEX(PlantAccounts[],MATCH($C41,PlantAccounts[Power Plan Plant Account '#],0),9))
                   )&gt;AB41,
              IF((INDEX(PlantAccounts[],MATCH($C41,PlantAccounts[Power Plan Plant Account '#],0),7))=0,0,AB41-(INDEX(PlantAccounts[],MATCH($C41,PlantAccounts[Power Plan Plant Account '#],0),9))),
             (INDEX(PlantAccounts[],MATCH($C41,PlantAccounts[Power Plan Plant Account '#],0),7)/12)*AB41*(INDEX(CurWIPHelper[],1,MATCH(AO$4,CurWIPHelper[#Headers],0))))
        ),
          IF(AB41=0,0,IF(
              ((INDEX(PlantAccounts[],MATCH($C41,PlantAccounts[Power Plan Plant Account '#],0),7)/12)
              *(AB41)
              *(INDEX(CurWIPHelper[],1,MATCH(AO$4,CurWIPHelper[#Headers],0)))
              +(INDEX(PlantAccounts[],MATCH($C41,PlantAccounts[Power Plan Plant Account '#],0),9))
              )&gt;AB41,
         (INDEX(PlantAccounts[],MATCH($C41,PlantAccounts[Power Plan Plant Account '#],0),7)/12)*AB41*(INDEX(CurWIPHelper[],1,MATCH(AO$4,CurWIPHelper[#Headers],0))),
         AB41-(INDEX(PlantAccounts[],MATCH($C41,PlantAccounts[Power Plan Plant Account '#],0),9))
    ))
)
)</f>
        <v>0</v>
      </c>
      <c r="AP41" s="35">
        <f>IF(INDEX(CurWIPHelper[],1,MATCH(AP$4,CurWIPHelper[#Headers],0))=0,0,
     IF(AC41&gt;0,
        (IF(
             ((INDEX(PlantAccounts[],MATCH($C41,PlantAccounts[Power Plan Plant Account '#],0),7)/12)
                   *(AC41)
                   *(INDEX(CurWIPHelper[],1,MATCH(AP$4,CurWIPHelper[#Headers],0)))
                   +(INDEX(PlantAccounts[],MATCH($C41,PlantAccounts[Power Plan Plant Account '#],0),9))
                   +(SUM($AO41:AO41))
                    )&gt;AC41,
              IF((INDEX(PlantAccounts[],MATCH($C41,PlantAccounts[Power Plan Plant Account '#],0),7))=0,0,AC41-(INDEX(PlantAccounts[],MATCH($C41,PlantAccounts[Power Plan Plant Account '#],0),9))-SUM($AO41:AO41)),
             (INDEX(PlantAccounts[],MATCH($C41,PlantAccounts[Power Plan Plant Account '#],0),7)/12)*AC41*(INDEX(CurWIPHelper[],1,MATCH(AP$4,CurWIPHelper[#Headers],0))))
        ),
        IF(AC41=0,0,IF(
              ((INDEX(PlantAccounts[],MATCH($C41,PlantAccounts[Power Plan Plant Account '#],0),7)/12)
              *(AC41)
              *(INDEX(CurWIPHelper[],1,MATCH(AP$4,CurWIPHelper[#Headers],0)))
              +(INDEX(PlantAccounts[],MATCH($C41,PlantAccounts[Power Plan Plant Account '#],0),9))
              +(SUM($AO41:AO41))
              )&gt;AC41,
         (INDEX(PlantAccounts[],MATCH($C41,PlantAccounts[Power Plan Plant Account '#],0),7)/12)*AC41*(INDEX(CurWIPHelper[],1,MATCH(AP$4,CurWIPHelper[#Headers],0))),
         AC41-(INDEX(PlantAccounts[],MATCH($C41,PlantAccounts[Power Plan Plant Account '#],0),9))-(SUM($AO41:AO41))
    ))
)
)</f>
        <v>0</v>
      </c>
      <c r="AQ41" s="35">
        <f>IF(INDEX(CurWIPHelper[],1,MATCH(AQ$4,CurWIPHelper[#Headers],0))=0,0,
     IF(AD41&gt;0,
        (IF(
             ((INDEX(PlantAccounts[],MATCH($C41,PlantAccounts[Power Plan Plant Account '#],0),7)/12)
                   *(AD41)
                   *(INDEX(CurWIPHelper[],1,MATCH(AQ$4,CurWIPHelper[#Headers],0)))
                   +(INDEX(PlantAccounts[],MATCH($C41,PlantAccounts[Power Plan Plant Account '#],0),9))
                   +(SUM($AO41:AP41))
                    )&gt;AD41,
              IF((INDEX(PlantAccounts[],MATCH($C41,PlantAccounts[Power Plan Plant Account '#],0),7))=0,0,AD41-(INDEX(PlantAccounts[],MATCH($C41,PlantAccounts[Power Plan Plant Account '#],0),9))-SUM($AO41:AP41)),
             (INDEX(PlantAccounts[],MATCH($C41,PlantAccounts[Power Plan Plant Account '#],0),7)/12)*AD41*(INDEX(CurWIPHelper[],1,MATCH(AQ$4,CurWIPHelper[#Headers],0))))
        ),
        IF(AD41=0,0,IF(
              ((INDEX(PlantAccounts[],MATCH($C41,PlantAccounts[Power Plan Plant Account '#],0),7)/12)
              *(AD41)
              *(INDEX(CurWIPHelper[],1,MATCH(AQ$4,CurWIPHelper[#Headers],0)))
              +(INDEX(PlantAccounts[],MATCH($C41,PlantAccounts[Power Plan Plant Account '#],0),9))
              +(SUM($AO41:AP41))
              )&gt;AD41,
         (INDEX(PlantAccounts[],MATCH($C41,PlantAccounts[Power Plan Plant Account '#],0),7)/12)*AD41*(INDEX(CurWIPHelper[],1,MATCH(AQ$4,CurWIPHelper[#Headers],0))),
         AD41-(INDEX(PlantAccounts[],MATCH($C41,PlantAccounts[Power Plan Plant Account '#],0),9))-(SUM($AO41:AP41))
    ))
)
)</f>
        <v>0</v>
      </c>
      <c r="AR41" s="35">
        <f>IF(INDEX(CurWIPHelper[],1,MATCH(AR$4,CurWIPHelper[#Headers],0))=0,0,
     IF(AE41&gt;0,
        (IF(
             ((INDEX(PlantAccounts[],MATCH($C41,PlantAccounts[Power Plan Plant Account '#],0),7)/12)
                   *(AE41)
                   *(INDEX(CurWIPHelper[],1,MATCH(AR$4,CurWIPHelper[#Headers],0)))
                   +(INDEX(PlantAccounts[],MATCH($C41,PlantAccounts[Power Plan Plant Account '#],0),9))
                   +(SUM($AO41:AQ41))
                    )&gt;AE41,
              IF((INDEX(PlantAccounts[],MATCH($C41,PlantAccounts[Power Plan Plant Account '#],0),7))=0,0,AE41-(INDEX(PlantAccounts[],MATCH($C41,PlantAccounts[Power Plan Plant Account '#],0),9))-SUM($AO41:AQ41)),
             (INDEX(PlantAccounts[],MATCH($C41,PlantAccounts[Power Plan Plant Account '#],0),7)/12)*AE41*(INDEX(CurWIPHelper[],1,MATCH(AR$4,CurWIPHelper[#Headers],0))))
        ),
        IF(AE41=0,0,IF(
              ((INDEX(PlantAccounts[],MATCH($C41,PlantAccounts[Power Plan Plant Account '#],0),7)/12)
              *(AE41)
              *(INDEX(CurWIPHelper[],1,MATCH(AR$4,CurWIPHelper[#Headers],0)))
              +(INDEX(PlantAccounts[],MATCH($C41,PlantAccounts[Power Plan Plant Account '#],0),9))
              +(SUM($AO41:AQ41))
              )&gt;AE41,
         (INDEX(PlantAccounts[],MATCH($C41,PlantAccounts[Power Plan Plant Account '#],0),7)/12)*AE41*(INDEX(CurWIPHelper[],1,MATCH(AR$4,CurWIPHelper[#Headers],0))),
         AE41-(INDEX(PlantAccounts[],MATCH($C41,PlantAccounts[Power Plan Plant Account '#],0),9))-(SUM($AO41:AQ41))
    ))
)
)</f>
        <v>0</v>
      </c>
      <c r="AS41" s="35">
        <f>IF(INDEX(CurWIPHelper[],1,MATCH(AS$4,CurWIPHelper[#Headers],0))=0,0,
     IF(AF41&gt;0,
        (IF(
             ((INDEX(PlantAccounts[],MATCH($C41,PlantAccounts[Power Plan Plant Account '#],0),7)/12)
                   *(AF41)
                   *(INDEX(CurWIPHelper[],1,MATCH(AS$4,CurWIPHelper[#Headers],0)))
                   +(INDEX(PlantAccounts[],MATCH($C41,PlantAccounts[Power Plan Plant Account '#],0),9))
                   +(SUM($AO41:AR41))
                    )&gt;AF41,
              IF((INDEX(PlantAccounts[],MATCH($C41,PlantAccounts[Power Plan Plant Account '#],0),7))=0,0,AF41-(INDEX(PlantAccounts[],MATCH($C41,PlantAccounts[Power Plan Plant Account '#],0),9))-SUM($AO41:AR41)),
             (INDEX(PlantAccounts[],MATCH($C41,PlantAccounts[Power Plan Plant Account '#],0),7)/12)*AF41*(INDEX(CurWIPHelper[],1,MATCH(AS$4,CurWIPHelper[#Headers],0))))
        ),
        IF(AF41=0,0,IF(
              ((INDEX(PlantAccounts[],MATCH($C41,PlantAccounts[Power Plan Plant Account '#],0),7)/12)
              *(AF41)
              *(INDEX(CurWIPHelper[],1,MATCH(AS$4,CurWIPHelper[#Headers],0)))
              +(INDEX(PlantAccounts[],MATCH($C41,PlantAccounts[Power Plan Plant Account '#],0),9))
              +(SUM($AO41:AR41))
              )&gt;AF41,
         (INDEX(PlantAccounts[],MATCH($C41,PlantAccounts[Power Plan Plant Account '#],0),7)/12)*AF41*(INDEX(CurWIPHelper[],1,MATCH(AS$4,CurWIPHelper[#Headers],0))),
         AF41-(INDEX(PlantAccounts[],MATCH($C41,PlantAccounts[Power Plan Plant Account '#],0),9))-(SUM($AO41:AR41))
    ))
)
)</f>
        <v>0</v>
      </c>
      <c r="AT41" s="35">
        <f>IF(INDEX(CurWIPHelper[],1,MATCH(AT$4,CurWIPHelper[#Headers],0))=0,0,
     IF(AG41&gt;0,
        (IF(
             ((INDEX(PlantAccounts[],MATCH($C41,PlantAccounts[Power Plan Plant Account '#],0),7)/12)
                   *(AG41)
                   *(INDEX(CurWIPHelper[],1,MATCH(AT$4,CurWIPHelper[#Headers],0)))
                   +(INDEX(PlantAccounts[],MATCH($C41,PlantAccounts[Power Plan Plant Account '#],0),9))
                   +(SUM($AO41:AS41))
                    )&gt;AG41,
              IF((INDEX(PlantAccounts[],MATCH($C41,PlantAccounts[Power Plan Plant Account '#],0),7))=0,0,AG41-(INDEX(PlantAccounts[],MATCH($C41,PlantAccounts[Power Plan Plant Account '#],0),9))-SUM($AO41:AS41)),
             (INDEX(PlantAccounts[],MATCH($C41,PlantAccounts[Power Plan Plant Account '#],0),7)/12)*AG41*(INDEX(CurWIPHelper[],1,MATCH(AT$4,CurWIPHelper[#Headers],0))))
        ),
        IF(AG41=0,0,IF(
              ((INDEX(PlantAccounts[],MATCH($C41,PlantAccounts[Power Plan Plant Account '#],0),7)/12)
              *(AG41)
              *(INDEX(CurWIPHelper[],1,MATCH(AT$4,CurWIPHelper[#Headers],0)))
              +(INDEX(PlantAccounts[],MATCH($C41,PlantAccounts[Power Plan Plant Account '#],0),9))
              +(SUM($AO41:AS41))
              )&gt;AG41,
         (INDEX(PlantAccounts[],MATCH($C41,PlantAccounts[Power Plan Plant Account '#],0),7)/12)*AG41*(INDEX(CurWIPHelper[],1,MATCH(AT$4,CurWIPHelper[#Headers],0))),
         AG41-(INDEX(PlantAccounts[],MATCH($C41,PlantAccounts[Power Plan Plant Account '#],0),9))-(SUM($AO41:AS41))
    ))
)
)</f>
        <v>0</v>
      </c>
      <c r="AU41" s="35">
        <f>IF(INDEX(CurWIPHelper[],1,MATCH(AU$4,CurWIPHelper[#Headers],0))=0,0,
     IF(AH41&gt;0,
        (IF(
             ((INDEX(PlantAccounts[],MATCH($C41,PlantAccounts[Power Plan Plant Account '#],0),7)/12)
                   *(AH41)
                   *(INDEX(CurWIPHelper[],1,MATCH(AU$4,CurWIPHelper[#Headers],0)))
                   +(INDEX(PlantAccounts[],MATCH($C41,PlantAccounts[Power Plan Plant Account '#],0),9))
                   +(SUM($AO41:AT41))
                    )&gt;AH41,
              IF((INDEX(PlantAccounts[],MATCH($C41,PlantAccounts[Power Plan Plant Account '#],0),7))=0,0,AH41-(INDEX(PlantAccounts[],MATCH($C41,PlantAccounts[Power Plan Plant Account '#],0),9))-SUM($AO41:AT41)),
             (INDEX(PlantAccounts[],MATCH($C41,PlantAccounts[Power Plan Plant Account '#],0),7)/12)*AH41*(INDEX(CurWIPHelper[],1,MATCH(AU$4,CurWIPHelper[#Headers],0))))
        ),
        IF(AH41=0,0,IF(
              ((INDEX(PlantAccounts[],MATCH($C41,PlantAccounts[Power Plan Plant Account '#],0),7)/12)
              *(AH41)
              *(INDEX(CurWIPHelper[],1,MATCH(AU$4,CurWIPHelper[#Headers],0)))
              +(INDEX(PlantAccounts[],MATCH($C41,PlantAccounts[Power Plan Plant Account '#],0),9))
              +(SUM($AO41:AT41))
              )&gt;AH41,
         (INDEX(PlantAccounts[],MATCH($C41,PlantAccounts[Power Plan Plant Account '#],0),7)/12)*AH41*(INDEX(CurWIPHelper[],1,MATCH(AU$4,CurWIPHelper[#Headers],0))),
         AH41-(INDEX(PlantAccounts[],MATCH($C41,PlantAccounts[Power Plan Plant Account '#],0),9))-(SUM($AO41:AT41))
    ))
)
)</f>
        <v>0</v>
      </c>
      <c r="AV41" s="35">
        <f>IF(INDEX(CurWIPHelper[],1,MATCH(AV$4,CurWIPHelper[#Headers],0))=0,0,
     IF(AI41&gt;0,
        (IF(
             ((INDEX(PlantAccounts[],MATCH($C41,PlantAccounts[Power Plan Plant Account '#],0),7)/12)
                   *(AI41)
                   *(INDEX(CurWIPHelper[],1,MATCH(AV$4,CurWIPHelper[#Headers],0)))
                   +(INDEX(PlantAccounts[],MATCH($C41,PlantAccounts[Power Plan Plant Account '#],0),9))
                   +(SUM($AO41:AU41))
                    )&gt;AI41,
              IF((INDEX(PlantAccounts[],MATCH($C41,PlantAccounts[Power Plan Plant Account '#],0),7))=0,0,AI41-(INDEX(PlantAccounts[],MATCH($C41,PlantAccounts[Power Plan Plant Account '#],0),9))-SUM($AO41:AU41)),
             (INDEX(PlantAccounts[],MATCH($C41,PlantAccounts[Power Plan Plant Account '#],0),7)/12)*AI41*(INDEX(CurWIPHelper[],1,MATCH(AV$4,CurWIPHelper[#Headers],0))))
        ),
        IF(AI41=0,0,IF(
              ((INDEX(PlantAccounts[],MATCH($C41,PlantAccounts[Power Plan Plant Account '#],0),7)/12)
              *(AI41)
              *(INDEX(CurWIPHelper[],1,MATCH(AV$4,CurWIPHelper[#Headers],0)))
              +(INDEX(PlantAccounts[],MATCH($C41,PlantAccounts[Power Plan Plant Account '#],0),9))
              +(SUM($AO41:AU41))
              )&gt;AI41,
         (INDEX(PlantAccounts[],MATCH($C41,PlantAccounts[Power Plan Plant Account '#],0),7)/12)*AI41*(INDEX(CurWIPHelper[],1,MATCH(AV$4,CurWIPHelper[#Headers],0))),
         AI41-(INDEX(PlantAccounts[],MATCH($C41,PlantAccounts[Power Plan Plant Account '#],0),9))-(SUM($AO41:AU41))
    ))
)
)</f>
        <v>0</v>
      </c>
      <c r="AW41" s="35">
        <f>IF(INDEX(CurWIPHelper[],1,MATCH(AW$4,CurWIPHelper[#Headers],0))=0,0,
     IF(AJ41&gt;0,
        (IF(
             ((INDEX(PlantAccounts[],MATCH($C41,PlantAccounts[Power Plan Plant Account '#],0),7)/12)
                   *(AJ41)
                   *(INDEX(CurWIPHelper[],1,MATCH(AW$4,CurWIPHelper[#Headers],0)))
                   +(INDEX(PlantAccounts[],MATCH($C41,PlantAccounts[Power Plan Plant Account '#],0),9))
                   +(SUM($AO41:AV41))
                    )&gt;AJ41,
              IF((INDEX(PlantAccounts[],MATCH($C41,PlantAccounts[Power Plan Plant Account '#],0),7))=0,0,AJ41-(INDEX(PlantAccounts[],MATCH($C41,PlantAccounts[Power Plan Plant Account '#],0),9))-SUM($AO41:AV41)),
             (INDEX(PlantAccounts[],MATCH($C41,PlantAccounts[Power Plan Plant Account '#],0),7)/12)*AJ41*(INDEX(CurWIPHelper[],1,MATCH(AW$4,CurWIPHelper[#Headers],0))))
        ),
        IF(AJ41=0,0,IF(
              ((INDEX(PlantAccounts[],MATCH($C41,PlantAccounts[Power Plan Plant Account '#],0),7)/12)
              *(AJ41)
              *(INDEX(CurWIPHelper[],1,MATCH(AW$4,CurWIPHelper[#Headers],0)))
              +(INDEX(PlantAccounts[],MATCH($C41,PlantAccounts[Power Plan Plant Account '#],0),9))
              +(SUM($AO41:AV41))
              )&gt;AJ41,
         (INDEX(PlantAccounts[],MATCH($C41,PlantAccounts[Power Plan Plant Account '#],0),7)/12)*AJ41*(INDEX(CurWIPHelper[],1,MATCH(AW$4,CurWIPHelper[#Headers],0))),
         AJ41-(INDEX(PlantAccounts[],MATCH($C41,PlantAccounts[Power Plan Plant Account '#],0),9))-(SUM($AO41:AV41))
    ))
)
)</f>
        <v>0</v>
      </c>
      <c r="AX41" s="35">
        <f>IF(INDEX(CurWIPHelper[],1,MATCH(AX$4,CurWIPHelper[#Headers],0))=0,0,
     IF(AK41&gt;0,
        (IF(
             ((INDEX(PlantAccounts[],MATCH($C41,PlantAccounts[Power Plan Plant Account '#],0),7)/12)
                   *(AK41)
                   *(INDEX(CurWIPHelper[],1,MATCH(AX$4,CurWIPHelper[#Headers],0)))
                   +(INDEX(PlantAccounts[],MATCH($C41,PlantAccounts[Power Plan Plant Account '#],0),9))
                   +(SUM($AO41:AW41))
                    )&gt;AK41,
              IF((INDEX(PlantAccounts[],MATCH($C41,PlantAccounts[Power Plan Plant Account '#],0),7))=0,0,AK41-(INDEX(PlantAccounts[],MATCH($C41,PlantAccounts[Power Plan Plant Account '#],0),9))-SUM($AO41:AW41)),
             (INDEX(PlantAccounts[],MATCH($C41,PlantAccounts[Power Plan Plant Account '#],0),7)/12)*AK41*(INDEX(CurWIPHelper[],1,MATCH(AX$4,CurWIPHelper[#Headers],0))))
        ),
        IF(AK41=0,0,IF(
              ((INDEX(PlantAccounts[],MATCH($C41,PlantAccounts[Power Plan Plant Account '#],0),7)/12)
              *(AK41)
              *(INDEX(CurWIPHelper[],1,MATCH(AX$4,CurWIPHelper[#Headers],0)))
              +(INDEX(PlantAccounts[],MATCH($C41,PlantAccounts[Power Plan Plant Account '#],0),9))
              +(SUM($AO41:AW41))
              )&gt;AK41,
         (INDEX(PlantAccounts[],MATCH($C41,PlantAccounts[Power Plan Plant Account '#],0),7)/12)*AK41*(INDEX(CurWIPHelper[],1,MATCH(AX$4,CurWIPHelper[#Headers],0))),
         AK41-(INDEX(PlantAccounts[],MATCH($C41,PlantAccounts[Power Plan Plant Account '#],0),9))-(SUM($AO41:AW41))
    ))
)
)</f>
        <v>0</v>
      </c>
      <c r="AY41" s="35">
        <f>IF(INDEX(CurWIPHelper[],1,MATCH(AY$4,CurWIPHelper[#Headers],0))=0,0,
     IF(AL41&gt;0,
        (IF(
             ((INDEX(PlantAccounts[],MATCH($C41,PlantAccounts[Power Plan Plant Account '#],0),7)/12)
                   *(AL41)
                   *(INDEX(CurWIPHelper[],1,MATCH(AY$4,CurWIPHelper[#Headers],0)))
                   +(INDEX(PlantAccounts[],MATCH($C41,PlantAccounts[Power Plan Plant Account '#],0),9))
                   +(SUM($AO41:AX41))
                    )&gt;AL41,
              IF((INDEX(PlantAccounts[],MATCH($C41,PlantAccounts[Power Plan Plant Account '#],0),7))=0,0,AL41-(INDEX(PlantAccounts[],MATCH($C41,PlantAccounts[Power Plan Plant Account '#],0),9))-SUM($AO41:AX41)),
             (INDEX(PlantAccounts[],MATCH($C41,PlantAccounts[Power Plan Plant Account '#],0),7)/12)*AL41*(INDEX(CurWIPHelper[],1,MATCH(AY$4,CurWIPHelper[#Headers],0))))
        ),
        IF(AL41=0,0,IF(
              ((INDEX(PlantAccounts[],MATCH($C41,PlantAccounts[Power Plan Plant Account '#],0),7)/12)
              *(AL41)
              *(INDEX(CurWIPHelper[],1,MATCH(AY$4,CurWIPHelper[#Headers],0)))
              +(INDEX(PlantAccounts[],MATCH($C41,PlantAccounts[Power Plan Plant Account '#],0),9))
              +(SUM($AO41:AX41))
              )&gt;AL41,
         (INDEX(PlantAccounts[],MATCH($C41,PlantAccounts[Power Plan Plant Account '#],0),7)/12)*AL41*(INDEX(CurWIPHelper[],1,MATCH(AY$4,CurWIPHelper[#Headers],0))),
         AL41-(INDEX(PlantAccounts[],MATCH($C41,PlantAccounts[Power Plan Plant Account '#],0),9))-(SUM($AO41:AX41))
    ))
)
)</f>
        <v>0</v>
      </c>
      <c r="AZ41" s="35">
        <f>IF(INDEX(CurWIPHelper[],1,MATCH(AZ$4,CurWIPHelper[#Headers],0))=0,0,
     IF(AM41&gt;0,
        (IF(
             ((INDEX(PlantAccounts[],MATCH($C41,PlantAccounts[Power Plan Plant Account '#],0),7)/12)
                   *(AM41)
                   *(INDEX(CurWIPHelper[],1,MATCH(AZ$4,CurWIPHelper[#Headers],0)))
                   +(INDEX(PlantAccounts[],MATCH($C41,PlantAccounts[Power Plan Plant Account '#],0),9))
                   +(SUM($AO41:AY41))
                    )&gt;AM41,
              IF((INDEX(PlantAccounts[],MATCH($C41,PlantAccounts[Power Plan Plant Account '#],0),7))=0,0,AM41-(INDEX(PlantAccounts[],MATCH($C41,PlantAccounts[Power Plan Plant Account '#],0),9))-SUM($AO41:AY41)),
             (INDEX(PlantAccounts[],MATCH($C41,PlantAccounts[Power Plan Plant Account '#],0),7)/12)*AM41*(INDEX(CurWIPHelper[],1,MATCH(AZ$4,CurWIPHelper[#Headers],0))))
        ),
        IF(AM41=0,0,IF(
              ((INDEX(PlantAccounts[],MATCH($C41,PlantAccounts[Power Plan Plant Account '#],0),7)/12)
              *(AM41)
              *(INDEX(CurWIPHelper[],1,MATCH(AZ$4,CurWIPHelper[#Headers],0)))
              +(INDEX(PlantAccounts[],MATCH($C41,PlantAccounts[Power Plan Plant Account '#],0),9))
              +(SUM($AO41:AY41))
              )&gt;AM41,
         (INDEX(PlantAccounts[],MATCH($C41,PlantAccounts[Power Plan Plant Account '#],0),7)/12)*AM41*(INDEX(CurWIPHelper[],1,MATCH(AZ$4,CurWIPHelper[#Headers],0))),
         AM41-(INDEX(PlantAccounts[],MATCH($C41,PlantAccounts[Power Plan Plant Account '#],0),9))-(SUM($AO41:AY41))
    ))
)
)</f>
        <v>0</v>
      </c>
      <c r="BA41" s="59">
        <f t="shared" si="2"/>
        <v>0</v>
      </c>
      <c r="BC41" s="59">
        <f>INDEX(CurCloseProf[],MATCH(PlantAccountsQuery[[#This Row],[Reg/Unreg]],CurCloseProf[R/NR],0),MATCH(BC$9,CurCloseProf[#Headers],0))*($J41)</f>
        <v>59763.604603677501</v>
      </c>
      <c r="BD41" s="59">
        <f>INDEX(CurCloseProf[],MATCH(PlantAccountsQuery[[#This Row],[Reg/Unreg]],CurCloseProf[R/NR],0),MATCH(BD$9,CurCloseProf[#Headers],0))*($J41)</f>
        <v>47128.686466684754</v>
      </c>
      <c r="BE41" s="59">
        <f>INDEX(CurCloseProf[],MATCH(PlantAccountsQuery[[#This Row],[Reg/Unreg]],CurCloseProf[R/NR],0),MATCH(BE$9,CurCloseProf[#Headers],0))*($J41)</f>
        <v>63947.630265632462</v>
      </c>
      <c r="BF41" s="59">
        <f>INDEX(CurCloseProf[],MATCH(PlantAccountsQuery[[#This Row],[Reg/Unreg]],CurCloseProf[R/NR],0),MATCH(BF$9,CurCloseProf[#Headers],0))*($J41)</f>
        <v>17584.70233059796</v>
      </c>
      <c r="BG41" s="59">
        <f>INDEX(CurCloseProf[],MATCH(PlantAccountsQuery[[#This Row],[Reg/Unreg]],CurCloseProf[R/NR],0),MATCH(BG$9,CurCloseProf[#Headers],0))*($J41)</f>
        <v>51366.987170953711</v>
      </c>
      <c r="BH41" s="59">
        <f>INDEX(CurCloseProf[],MATCH(PlantAccountsQuery[[#This Row],[Reg/Unreg]],CurCloseProf[R/NR],0),MATCH(BH$9,CurCloseProf[#Headers],0))*($J41)</f>
        <v>89343.859316980554</v>
      </c>
      <c r="BI41" s="59">
        <f>INDEX(CurCloseProf[],MATCH(PlantAccountsQuery[[#This Row],[Reg/Unreg]],CurCloseProf[R/NR],0),MATCH(BI$9,CurCloseProf[#Headers],0))*($J41)</f>
        <v>74741.10892355899</v>
      </c>
      <c r="BJ41" s="59">
        <f>INDEX(CurCloseProf[],MATCH(PlantAccountsQuery[[#This Row],[Reg/Unreg]],CurCloseProf[R/NR],0),MATCH(BJ$9,CurCloseProf[#Headers],0))*($J41)</f>
        <v>43155.230509930043</v>
      </c>
      <c r="BK41" s="59">
        <f>INDEX(CurCloseProf[],MATCH(PlantAccountsQuery[[#This Row],[Reg/Unreg]],CurCloseProf[R/NR],0),MATCH(BK$9,CurCloseProf[#Headers],0))*($J41)</f>
        <v>90365.063722066567</v>
      </c>
      <c r="BL41" s="59">
        <f>INDEX(CurCloseProf[],MATCH(PlantAccountsQuery[[#This Row],[Reg/Unreg]],CurCloseProf[R/NR],0),MATCH(BL$9,CurCloseProf[#Headers],0))*($J41)</f>
        <v>181987.32714049637</v>
      </c>
      <c r="BM41" s="59">
        <f>INDEX(CurCloseProf[],MATCH(PlantAccountsQuery[[#This Row],[Reg/Unreg]],CurCloseProf[R/NR],0),MATCH(BM$9,CurCloseProf[#Headers],0))*($J41)</f>
        <v>161551.60167780716</v>
      </c>
      <c r="BN41" s="59">
        <f>INDEX(CurCloseProf[],MATCH(PlantAccountsQuery[[#This Row],[Reg/Unreg]],CurCloseProf[R/NR],0),MATCH(BN$9,CurCloseProf[#Headers],0))*($J41)</f>
        <v>601023.24677421374</v>
      </c>
      <c r="BP41" s="59">
        <f>IF(INDEX(CurWIPHelper[],1,MATCH(AO$4,$BP$9:$CA$9,0))=0,0,$BC41)</f>
        <v>59763.604603677501</v>
      </c>
      <c r="BQ41" s="59">
        <f>IF(INDEX(CurWIPHelper[],1,MATCH(AP$4,$BP$9:$CA$9,0))=0,0,(SUM($BC41:BD41)))</f>
        <v>106892.29107036226</v>
      </c>
      <c r="BR41" s="59">
        <f>IF(INDEX(CurWIPHelper[],1,MATCH(AQ$4,$BP$9:$CA$9,0))=0,0,(SUM($BC41:BE41)))</f>
        <v>170839.92133599473</v>
      </c>
      <c r="BS41" s="59">
        <f>IF(INDEX(CurWIPHelper[],1,MATCH(AR$4,$BP$9:$CA$9,0))=0,0,(SUM($BC41:BF41)))</f>
        <v>188424.6236665927</v>
      </c>
      <c r="BT41" s="59">
        <f>IF(INDEX(CurWIPHelper[],1,MATCH(AS$4,$BP$9:$CA$9,0))=0,0,(SUM($BC41:BG41)))</f>
        <v>239791.61083754641</v>
      </c>
      <c r="BU41" s="59">
        <f>IF(INDEX(CurWIPHelper[],1,MATCH(AT$4,$BP$9:$CA$9,0))=0,0,(SUM($BC41:BH41)))</f>
        <v>329135.47015452699</v>
      </c>
      <c r="BV41" s="59">
        <f>IF(INDEX(CurWIPHelper[],1,MATCH(AU$4,$BP$9:$CA$9,0))=0,0,(SUM($BC41:BI41)))</f>
        <v>403876.57907808595</v>
      </c>
      <c r="BW41" s="59">
        <f>IF(INDEX(CurWIPHelper[],1,MATCH(AV$4,$BP$9:$CA$9,0))=0,0,(SUM($BC41:BJ41)))</f>
        <v>447031.80958801601</v>
      </c>
      <c r="BX41" s="59">
        <f>IF(INDEX(CurWIPHelper[],1,MATCH(AW$4,$BP$9:$CA$9,0))=0,0,(SUM($BC41:BK41)))</f>
        <v>537396.87331008259</v>
      </c>
      <c r="BY41" s="59">
        <f>IF(INDEX(CurWIPHelper[],1,MATCH(AX$4,$BP$9:$CA$9,0))=0,0,(SUM($BC41:BL41)))</f>
        <v>719384.20045057894</v>
      </c>
      <c r="BZ41" s="59">
        <f>IF(INDEX(CurWIPHelper[],1,MATCH(AY$4,$BP$9:$CA$9,0))=0,0,(SUM($BC41:BM41)))</f>
        <v>880935.8021283861</v>
      </c>
      <c r="CA41" s="59">
        <f>IF(INDEX(CurWIPHelper[],1,MATCH(AZ$4,$BP$9:$CA$9,0))=0,0,(SUM($BC41:BN41)))</f>
        <v>1481959.0489025998</v>
      </c>
      <c r="CC41" s="59">
        <f>((((INDEX(PlantAccounts[],MATCH($C41,PlantAccounts[Power Plan Plant Account '#],0),8)+(INDEX(PlantAccounts[],MATCH($C41,PlantAccounts[Power Plan Plant Account '#],0),8)+INDEX(PlantAccounts[],MATCH($C41,PlantAccounts[Power Plan Plant Account '#],0),16)+INDEX(PlantAccounts[],MATCH($C41,PlantAccounts[Power Plan Plant Account '#],0),17)))/2))/12)*(INDEX(CurWIPHelper[],1,MATCH(AO$4,CurWIPHelper[#Headers],0)))*(INDEX(PlantAccounts[],MATCH($C41,PlantAccounts[Power Plan Plant Account '#],0),7))</f>
        <v>0</v>
      </c>
      <c r="CD41" s="59">
        <f>((((INDEX(PlantAccounts[],MATCH($C41,PlantAccounts[Power Plan Plant Account '#],0),8)+(INDEX(PlantAccounts[],MATCH($C41,PlantAccounts[Power Plan Plant Account '#],0),8)+INDEX(PlantAccounts[],MATCH($C41,PlantAccounts[Power Plan Plant Account '#],0),16)+INDEX(PlantAccounts[],MATCH($C41,PlantAccounts[Power Plan Plant Account '#],0),17)))/2))/12)*(INDEX(CurWIPHelper[],1,MATCH(AP$4,CurWIPHelper[#Headers],0)))*(INDEX(PlantAccounts[],MATCH($C41,PlantAccounts[Power Plan Plant Account '#],0),7))</f>
        <v>0</v>
      </c>
      <c r="CE41" s="59">
        <f>((((INDEX(PlantAccounts[],MATCH($C41,PlantAccounts[Power Plan Plant Account '#],0),8)+(INDEX(PlantAccounts[],MATCH($C41,PlantAccounts[Power Plan Plant Account '#],0),8)+INDEX(PlantAccounts[],MATCH($C41,PlantAccounts[Power Plan Plant Account '#],0),16)+INDEX(PlantAccounts[],MATCH($C41,PlantAccounts[Power Plan Plant Account '#],0),17)))/2))/12)*(INDEX(CurWIPHelper[],1,MATCH(AQ$4,CurWIPHelper[#Headers],0)))*(INDEX(PlantAccounts[],MATCH($C41,PlantAccounts[Power Plan Plant Account '#],0),7))</f>
        <v>0</v>
      </c>
      <c r="CF41" s="59">
        <f>((((INDEX(PlantAccounts[],MATCH($C41,PlantAccounts[Power Plan Plant Account '#],0),8)+(INDEX(PlantAccounts[],MATCH($C41,PlantAccounts[Power Plan Plant Account '#],0),8)+INDEX(PlantAccounts[],MATCH($C41,PlantAccounts[Power Plan Plant Account '#],0),16)+INDEX(PlantAccounts[],MATCH($C41,PlantAccounts[Power Plan Plant Account '#],0),17)))/2))/12)*(INDEX(CurWIPHelper[],1,MATCH(AR$4,CurWIPHelper[#Headers],0)))*(INDEX(PlantAccounts[],MATCH($C41,PlantAccounts[Power Plan Plant Account '#],0),7))</f>
        <v>0</v>
      </c>
      <c r="CG41" s="59">
        <f>((((INDEX(PlantAccounts[],MATCH($C41,PlantAccounts[Power Plan Plant Account '#],0),8)+(INDEX(PlantAccounts[],MATCH($C41,PlantAccounts[Power Plan Plant Account '#],0),8)+INDEX(PlantAccounts[],MATCH($C41,PlantAccounts[Power Plan Plant Account '#],0),16)+INDEX(PlantAccounts[],MATCH($C41,PlantAccounts[Power Plan Plant Account '#],0),17)))/2))/12)*(INDEX(CurWIPHelper[],1,MATCH(AS$4,CurWIPHelper[#Headers],0)))*(INDEX(PlantAccounts[],MATCH($C41,PlantAccounts[Power Plan Plant Account '#],0),7))</f>
        <v>0</v>
      </c>
      <c r="CH41" s="59">
        <f>((((INDEX(PlantAccounts[],MATCH($C41,PlantAccounts[Power Plan Plant Account '#],0),8)+(INDEX(PlantAccounts[],MATCH($C41,PlantAccounts[Power Plan Plant Account '#],0),8)+INDEX(PlantAccounts[],MATCH($C41,PlantAccounts[Power Plan Plant Account '#],0),16)+INDEX(PlantAccounts[],MATCH($C41,PlantAccounts[Power Plan Plant Account '#],0),17)))/2))/12)*(INDEX(CurWIPHelper[],1,MATCH(AT$4,CurWIPHelper[#Headers],0)))*(INDEX(PlantAccounts[],MATCH($C41,PlantAccounts[Power Plan Plant Account '#],0),7))</f>
        <v>0</v>
      </c>
      <c r="CI41" s="59">
        <f>((((INDEX(PlantAccounts[],MATCH($C41,PlantAccounts[Power Plan Plant Account '#],0),8)+(INDEX(PlantAccounts[],MATCH($C41,PlantAccounts[Power Plan Plant Account '#],0),8)+INDEX(PlantAccounts[],MATCH($C41,PlantAccounts[Power Plan Plant Account '#],0),16)+INDEX(PlantAccounts[],MATCH($C41,PlantAccounts[Power Plan Plant Account '#],0),17)))/2))/12)*(INDEX(CurWIPHelper[],1,MATCH(AU$4,CurWIPHelper[#Headers],0)))*(INDEX(PlantAccounts[],MATCH($C41,PlantAccounts[Power Plan Plant Account '#],0),7))</f>
        <v>0</v>
      </c>
      <c r="CJ41" s="59">
        <f>((((INDEX(PlantAccounts[],MATCH($C41,PlantAccounts[Power Plan Plant Account '#],0),8)+(INDEX(PlantAccounts[],MATCH($C41,PlantAccounts[Power Plan Plant Account '#],0),8)+INDEX(PlantAccounts[],MATCH($C41,PlantAccounts[Power Plan Plant Account '#],0),16)+INDEX(PlantAccounts[],MATCH($C41,PlantAccounts[Power Plan Plant Account '#],0),17)))/2))/12)*(INDEX(CurWIPHelper[],1,MATCH(AV$4,CurWIPHelper[#Headers],0)))*(INDEX(PlantAccounts[],MATCH($C41,PlantAccounts[Power Plan Plant Account '#],0),7))</f>
        <v>0</v>
      </c>
      <c r="CK41" s="59">
        <f>((((INDEX(PlantAccounts[],MATCH($C41,PlantAccounts[Power Plan Plant Account '#],0),8)+(INDEX(PlantAccounts[],MATCH($C41,PlantAccounts[Power Plan Plant Account '#],0),8)+INDEX(PlantAccounts[],MATCH($C41,PlantAccounts[Power Plan Plant Account '#],0),16)+INDEX(PlantAccounts[],MATCH($C41,PlantAccounts[Power Plan Plant Account '#],0),17)))/2))/12)*(INDEX(CurWIPHelper[],1,MATCH(AW$4,CurWIPHelper[#Headers],0)))*(INDEX(PlantAccounts[],MATCH($C41,PlantAccounts[Power Plan Plant Account '#],0),7))</f>
        <v>0</v>
      </c>
      <c r="CL41" s="59">
        <f>((((INDEX(PlantAccounts[],MATCH($C41,PlantAccounts[Power Plan Plant Account '#],0),8)+(INDEX(PlantAccounts[],MATCH($C41,PlantAccounts[Power Plan Plant Account '#],0),8)+INDEX(PlantAccounts[],MATCH($C41,PlantAccounts[Power Plan Plant Account '#],0),16)+INDEX(PlantAccounts[],MATCH($C41,PlantAccounts[Power Plan Plant Account '#],0),17)))/2))/12)*(INDEX(CurWIPHelper[],1,MATCH(AX$4,CurWIPHelper[#Headers],0)))*(INDEX(PlantAccounts[],MATCH($C41,PlantAccounts[Power Plan Plant Account '#],0),7))</f>
        <v>0</v>
      </c>
      <c r="CM41" s="59">
        <f>((((INDEX(PlantAccounts[],MATCH($C41,PlantAccounts[Power Plan Plant Account '#],0),8)+(INDEX(PlantAccounts[],MATCH($C41,PlantAccounts[Power Plan Plant Account '#],0),8)+INDEX(PlantAccounts[],MATCH($C41,PlantAccounts[Power Plan Plant Account '#],0),16)+INDEX(PlantAccounts[],MATCH($C41,PlantAccounts[Power Plan Plant Account '#],0),17)))/2))/12)*(INDEX(CurWIPHelper[],1,MATCH(AY$4,CurWIPHelper[#Headers],0)))*(INDEX(PlantAccounts[],MATCH($C41,PlantAccounts[Power Plan Plant Account '#],0),7))</f>
        <v>0</v>
      </c>
      <c r="CN41" s="59">
        <f>((((INDEX(PlantAccounts[],MATCH($C41,PlantAccounts[Power Plan Plant Account '#],0),8)+(INDEX(PlantAccounts[],MATCH($C41,PlantAccounts[Power Plan Plant Account '#],0),8)+INDEX(PlantAccounts[],MATCH($C41,PlantAccounts[Power Plan Plant Account '#],0),16)+INDEX(PlantAccounts[],MATCH($C41,PlantAccounts[Power Plan Plant Account '#],0),17)))/2))/12)*(INDEX(CurWIPHelper[],1,MATCH(AZ$4,CurWIPHelper[#Headers],0)))*(INDEX(PlantAccounts[],MATCH($C41,PlantAccounts[Power Plan Plant Account '#],0),7))</f>
        <v>0</v>
      </c>
      <c r="CO41" s="59">
        <f t="shared" si="3"/>
        <v>0</v>
      </c>
      <c r="CQ41" s="59">
        <f>INDEX(PlantAccounts[],MATCH($C41,PlantAccounts[Power Plan Plant Account '#],0),12)*(INDEX(CurWIPHelper[],1,MATCH(AO$4,CurWIPHelper[#Headers],0)))*(INDEX(PlantAccounts[],MATCH($C41,PlantAccounts[Power Plan Plant Account '#],0),7)/12)*0.5</f>
        <v>0</v>
      </c>
      <c r="CR41" s="59">
        <f>INDEX(PlantAccounts[],MATCH($C41,PlantAccounts[Power Plan Plant Account '#],0),12)*(INDEX(CurWIPHelper[],1,MATCH(AP$4,CurWIPHelper[#Headers],0)))*(INDEX(PlantAccounts[],MATCH($C41,PlantAccounts[Power Plan Plant Account '#],0),7)/12)*0.5</f>
        <v>0</v>
      </c>
      <c r="CS41" s="59">
        <f>INDEX(PlantAccounts[],MATCH($C41,PlantAccounts[Power Plan Plant Account '#],0),12)*(INDEX(CurWIPHelper[],1,MATCH(AQ$4,CurWIPHelper[#Headers],0)))*(INDEX(PlantAccounts[],MATCH($C41,PlantAccounts[Power Plan Plant Account '#],0),7)/12)*0.5</f>
        <v>0</v>
      </c>
      <c r="CT41" s="59">
        <f>INDEX(PlantAccounts[],MATCH($C41,PlantAccounts[Power Plan Plant Account '#],0),12)*(INDEX(CurWIPHelper[],1,MATCH(AR$4,CurWIPHelper[#Headers],0)))*(INDEX(PlantAccounts[],MATCH($C41,PlantAccounts[Power Plan Plant Account '#],0),7)/12)*0.5</f>
        <v>0</v>
      </c>
      <c r="CU41" s="59">
        <f>INDEX(PlantAccounts[],MATCH($C41,PlantAccounts[Power Plan Plant Account '#],0),12)*(INDEX(CurWIPHelper[],1,MATCH(AS$4,CurWIPHelper[#Headers],0)))*(INDEX(PlantAccounts[],MATCH($C41,PlantAccounts[Power Plan Plant Account '#],0),7)/12)*0.5</f>
        <v>0</v>
      </c>
      <c r="CV41" s="59">
        <f>INDEX(PlantAccounts[],MATCH($C41,PlantAccounts[Power Plan Plant Account '#],0),12)*(INDEX(CurWIPHelper[],1,MATCH(AT$4,CurWIPHelper[#Headers],0)))*(INDEX(PlantAccounts[],MATCH($C41,PlantAccounts[Power Plan Plant Account '#],0),7)/12)*0.5</f>
        <v>0</v>
      </c>
      <c r="CW41" s="59">
        <f>INDEX(PlantAccounts[],MATCH($C41,PlantAccounts[Power Plan Plant Account '#],0),12)*(INDEX(CurWIPHelper[],1,MATCH(AU$4,CurWIPHelper[#Headers],0)))*(INDEX(PlantAccounts[],MATCH($C41,PlantAccounts[Power Plan Plant Account '#],0),7)/12)*0.5</f>
        <v>0</v>
      </c>
      <c r="CX41" s="59">
        <f>INDEX(PlantAccounts[],MATCH($C41,PlantAccounts[Power Plan Plant Account '#],0),12)*(INDEX(CurWIPHelper[],1,MATCH(AV$4,CurWIPHelper[#Headers],0)))*(INDEX(PlantAccounts[],MATCH($C41,PlantAccounts[Power Plan Plant Account '#],0),7)/12)*0.5</f>
        <v>0</v>
      </c>
      <c r="CY41" s="59">
        <f>INDEX(PlantAccounts[],MATCH($C41,PlantAccounts[Power Plan Plant Account '#],0),12)*(INDEX(CurWIPHelper[],1,MATCH(AW$4,CurWIPHelper[#Headers],0)))*(INDEX(PlantAccounts[],MATCH($C41,PlantAccounts[Power Plan Plant Account '#],0),7)/12)*0.5</f>
        <v>0</v>
      </c>
      <c r="CZ41" s="59">
        <f>INDEX(PlantAccounts[],MATCH($C41,PlantAccounts[Power Plan Plant Account '#],0),12)*(INDEX(CurWIPHelper[],1,MATCH(AX$4,CurWIPHelper[#Headers],0)))*(INDEX(PlantAccounts[],MATCH($C41,PlantAccounts[Power Plan Plant Account '#],0),7)/12)*0.5</f>
        <v>0</v>
      </c>
      <c r="DA41" s="59">
        <f>INDEX(PlantAccounts[],MATCH($C41,PlantAccounts[Power Plan Plant Account '#],0),12)*(INDEX(CurWIPHelper[],1,MATCH(AY$4,CurWIPHelper[#Headers],0)))*(INDEX(PlantAccounts[],MATCH($C41,PlantAccounts[Power Plan Plant Account '#],0),7)/12)*0.5</f>
        <v>0</v>
      </c>
      <c r="DB41" s="59">
        <f>INDEX(PlantAccounts[],MATCH($C41,PlantAccounts[Power Plan Plant Account '#],0),12)*(INDEX(CurWIPHelper[],1,MATCH(AZ$4,CurWIPHelper[#Headers],0)))*(INDEX(PlantAccounts[],MATCH($C41,PlantAccounts[Power Plan Plant Account '#],0),7)/12)*0.5</f>
        <v>0</v>
      </c>
      <c r="DC41" s="59">
        <f t="shared" si="4"/>
        <v>0</v>
      </c>
      <c r="DE41" s="59">
        <f t="shared" si="5"/>
        <v>0</v>
      </c>
    </row>
    <row r="42" spans="1:109">
      <c r="A42" t="s">
        <v>58</v>
      </c>
      <c r="B42" t="s">
        <v>91</v>
      </c>
      <c r="C42">
        <v>47100</v>
      </c>
      <c r="D42">
        <v>47100</v>
      </c>
      <c r="E42" s="130"/>
      <c r="F42" s="113">
        <f>INDEX(PlantAccounts[],MATCH($C42,PlantAccounts[Power Plan Plant Account '#],0),8)</f>
        <v>21571750.999234807</v>
      </c>
      <c r="G42" s="7">
        <f>INDEX(PlantAccounts[],MATCH($C42,PlantAccounts[Power Plan Plant Account '#],0),14)</f>
        <v>0</v>
      </c>
      <c r="H42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1319608.2997144081</v>
      </c>
      <c r="I42" s="7"/>
      <c r="J42" s="7">
        <f t="shared" ref="J42:J89" si="6">G42+H42-I42</f>
        <v>1319608.2997144081</v>
      </c>
      <c r="K42" s="7">
        <v>0</v>
      </c>
      <c r="L42" s="7">
        <f>INDEX(PlantAccounts[],MATCH($C42,PlantAccounts[Power Plan Plant Account '#],0),11)</f>
        <v>0</v>
      </c>
      <c r="M42" s="7">
        <f t="shared" si="1"/>
        <v>0</v>
      </c>
      <c r="O42" s="35">
        <f>INDEX(CurCloseProf[],MATCH(PlantAccountsQuery[[#This Row],[Reg/Unreg]],CurCloseProf[R/NR],0),MATCH(O$9,CurCloseProf[#Headers],0))*($J42+$M42)</f>
        <v>53216.415604913469</v>
      </c>
      <c r="P42" s="35">
        <f>INDEX(CurCloseProf[],MATCH(PlantAccountsQuery[[#This Row],[Reg/Unreg]],CurCloseProf[R/NR],0),MATCH(P$9,CurCloseProf[#Headers],0))*($J42+$M42)</f>
        <v>41965.670955704503</v>
      </c>
      <c r="Q42" s="35">
        <f>INDEX(CurCloseProf[],MATCH(PlantAccountsQuery[[#This Row],[Reg/Unreg]],CurCloseProf[R/NR],0),MATCH(Q$9,CurCloseProf[#Headers],0))*($J42+$M42)</f>
        <v>56942.075226764951</v>
      </c>
      <c r="R42" s="35">
        <f>INDEX(CurCloseProf[],MATCH(PlantAccountsQuery[[#This Row],[Reg/Unreg]],CurCloseProf[R/NR],0),MATCH(R$9,CurCloseProf[#Headers],0))*($J42+$M42)</f>
        <v>15658.27285217345</v>
      </c>
      <c r="S42" s="35">
        <f>INDEX(CurCloseProf[],MATCH(PlantAccountsQuery[[#This Row],[Reg/Unreg]],CurCloseProf[R/NR],0),MATCH(S$9,CurCloseProf[#Headers],0))*($J42+$M42)</f>
        <v>45739.659710778615</v>
      </c>
      <c r="T42" s="35">
        <f>INDEX(CurCloseProf[],MATCH(PlantAccountsQuery[[#This Row],[Reg/Unreg]],CurCloseProf[R/NR],0),MATCH(T$9,CurCloseProf[#Headers],0))*($J42+$M42)</f>
        <v>79556.110791663828</v>
      </c>
      <c r="U42" s="35">
        <f>INDEX(CurCloseProf[],MATCH(PlantAccountsQuery[[#This Row],[Reg/Unreg]],CurCloseProf[R/NR],0),MATCH(U$9,CurCloseProf[#Headers],0))*($J42+$M42)</f>
        <v>66553.112745202001</v>
      </c>
      <c r="V42" s="35">
        <f>INDEX(CurCloseProf[],MATCH(PlantAccountsQuery[[#This Row],[Reg/Unreg]],CurCloseProf[R/NR],0),MATCH(V$9,CurCloseProf[#Headers],0))*($J42+$M42)</f>
        <v>38427.512824434991</v>
      </c>
      <c r="W42" s="35">
        <f>INDEX(CurCloseProf[],MATCH(PlantAccountsQuery[[#This Row],[Reg/Unreg]],CurCloseProf[R/NR],0),MATCH(W$9,CurCloseProf[#Headers],0))*($J42+$M42)</f>
        <v>80465.440782701247</v>
      </c>
      <c r="X42" s="35">
        <f>INDEX(CurCloseProf[],MATCH(PlantAccountsQuery[[#This Row],[Reg/Unreg]],CurCloseProf[R/NR],0),MATCH(X$9,CurCloseProf[#Headers],0))*($J42+$M42)</f>
        <v>162050.35322350793</v>
      </c>
      <c r="Y42" s="35">
        <f>INDEX(CurCloseProf[],MATCH(PlantAccountsQuery[[#This Row],[Reg/Unreg]],CurCloseProf[R/NR],0),MATCH(Y$9,CurCloseProf[#Headers],0))*($J42+$M42)</f>
        <v>143853.39093145329</v>
      </c>
      <c r="Z42" s="35">
        <f>INDEX(CurCloseProf[],MATCH(PlantAccountsQuery[[#This Row],[Reg/Unreg]],CurCloseProf[R/NR],0),MATCH(Z$9,CurCloseProf[#Headers],0))*($J42+$M42)</f>
        <v>535180.28406510979</v>
      </c>
      <c r="AB42" s="59">
        <f>IF(INDEX(CurWIPHelper[],1,MATCH(AO$4,$AB$9:$AM$9,0))=0,0,($F42+$O42))</f>
        <v>21624967.414839718</v>
      </c>
      <c r="AC42" s="59">
        <f>IF(INDEX(CurWIPHelper[],1,MATCH(AP$4,$AB$9:$AM$9,0))=0,0,($F42+SUM($O42:P42)))</f>
        <v>21666933.085795425</v>
      </c>
      <c r="AD42" s="59">
        <f>IF(INDEX(CurWIPHelper[],1,MATCH(AQ$4,$AB$9:$AM$9,0))=0,0,($F42+SUM($O42:Q42)))</f>
        <v>21723875.16102219</v>
      </c>
      <c r="AE42" s="59">
        <f>IF(INDEX(CurWIPHelper[],1,MATCH(AR$4,$AB$9:$AM$9,0))=0,0,($F42+SUM($O42:R42)))</f>
        <v>21739533.433874365</v>
      </c>
      <c r="AF42" s="59">
        <f>IF(INDEX(CurWIPHelper[],1,MATCH(AS$4,$AB$9:$AM$9,0))=0,0,($F42+SUM($O42:S42)))</f>
        <v>21785273.093585141</v>
      </c>
      <c r="AG42" s="59">
        <f>IF(INDEX(CurWIPHelper[],1,MATCH(AT$4,$AB$9:$AM$9,0))=0,0,($F42+SUM($O42:T42)))</f>
        <v>21864829.204376806</v>
      </c>
      <c r="AH42" s="59">
        <f>IF(INDEX(CurWIPHelper[],1,MATCH(AU$4,$AB$9:$AM$9,0))=0,0,($F42+SUM($O42:U42)))</f>
        <v>21931382.317122009</v>
      </c>
      <c r="AI42" s="59">
        <f>IF(INDEX(CurWIPHelper[],1,MATCH(AV$4,$AB$9:$AM$9,0))=0,0,($F42+SUM($O42:V42)))</f>
        <v>21969809.829946443</v>
      </c>
      <c r="AJ42" s="59">
        <f>IF(INDEX(CurWIPHelper[],1,MATCH(AW$4,$AB$9:$AM$9,0))=0,0,($F42+SUM($O42:W42)))</f>
        <v>22050275.270729143</v>
      </c>
      <c r="AK42" s="59">
        <f>IF(INDEX(CurWIPHelper[],1,MATCH(AX$4,$AB$9:$AM$9,0))=0,0,($F42+SUM($O42:X42)))</f>
        <v>22212325.623952653</v>
      </c>
      <c r="AL42" s="59">
        <f>IF(INDEX(CurWIPHelper[],1,MATCH(AY$4,$AB$9:$AM$9,0))=0,0,($F42+SUM($O42:Y42)))</f>
        <v>22356179.014884107</v>
      </c>
      <c r="AM42" s="59">
        <f>IF(INDEX(CurWIPHelper[],1,MATCH(AZ$4,$AB$9:$AM$9,0))=0,0,($F42+SUM($O42:Z42)))</f>
        <v>22891359.298949216</v>
      </c>
      <c r="AO42" s="35">
        <f>IF(INDEX(CurWIPHelper[],1,MATCH(AO$4,CurWIPHelper[#Headers],0))=0,0,
     IF(AB42&gt;0,
        (IF(
             ((INDEX(PlantAccounts[],MATCH($C42,PlantAccounts[Power Plan Plant Account '#],0),7)/12)
                   *(AB42)
                   *(INDEX(CurWIPHelper[],1,MATCH(AO$4,CurWIPHelper[#Headers],0)))
                   +(INDEX(PlantAccounts[],MATCH($C42,PlantAccounts[Power Plan Plant Account '#],0),9))
                   )&gt;AB42,
              IF((INDEX(PlantAccounts[],MATCH($C42,PlantAccounts[Power Plan Plant Account '#],0),7))=0,0,AB42-(INDEX(PlantAccounts[],MATCH($C42,PlantAccounts[Power Plan Plant Account '#],0),9))),
             (INDEX(PlantAccounts[],MATCH($C42,PlantAccounts[Power Plan Plant Account '#],0),7)/12)*AB42*(INDEX(CurWIPHelper[],1,MATCH(AO$4,CurWIPHelper[#Headers],0))))
        ),
          IF(AB42=0,0,IF(
              ((INDEX(PlantAccounts[],MATCH($C42,PlantAccounts[Power Plan Plant Account '#],0),7)/12)
              *(AB42)
              *(INDEX(CurWIPHelper[],1,MATCH(AO$4,CurWIPHelper[#Headers],0)))
              +(INDEX(PlantAccounts[],MATCH($C42,PlantAccounts[Power Plan Plant Account '#],0),9))
              )&gt;AB42,
         (INDEX(PlantAccounts[],MATCH($C42,PlantAccounts[Power Plan Plant Account '#],0),7)/12)*AB42*(INDEX(CurWIPHelper[],1,MATCH(AO$4,CurWIPHelper[#Headers],0))),
         AB42-(INDEX(PlantAccounts[],MATCH($C42,PlantAccounts[Power Plan Plant Account '#],0),9))
    ))
)
)</f>
        <v>32449.207709562259</v>
      </c>
      <c r="AP42" s="35">
        <f>IF(INDEX(CurWIPHelper[],1,MATCH(AP$4,CurWIPHelper[#Headers],0))=0,0,
     IF(AC42&gt;0,
        (IF(
             ((INDEX(PlantAccounts[],MATCH($C42,PlantAccounts[Power Plan Plant Account '#],0),7)/12)
                   *(AC42)
                   *(INDEX(CurWIPHelper[],1,MATCH(AP$4,CurWIPHelper[#Headers],0)))
                   +(INDEX(PlantAccounts[],MATCH($C42,PlantAccounts[Power Plan Plant Account '#],0),9))
                   +(SUM($AO42:AO42))
                    )&gt;AC42,
              IF((INDEX(PlantAccounts[],MATCH($C42,PlantAccounts[Power Plan Plant Account '#],0),7))=0,0,AC42-(INDEX(PlantAccounts[],MATCH($C42,PlantAccounts[Power Plan Plant Account '#],0),9))-SUM($AO42:AO42)),
             (INDEX(PlantAccounts[],MATCH($C42,PlantAccounts[Power Plan Plant Account '#],0),7)/12)*AC42*(INDEX(CurWIPHelper[],1,MATCH(AP$4,CurWIPHelper[#Headers],0))))
        ),
        IF(AC42=0,0,IF(
              ((INDEX(PlantAccounts[],MATCH($C42,PlantAccounts[Power Plan Plant Account '#],0),7)/12)
              *(AC42)
              *(INDEX(CurWIPHelper[],1,MATCH(AP$4,CurWIPHelper[#Headers],0)))
              +(INDEX(PlantAccounts[],MATCH($C42,PlantAccounts[Power Plan Plant Account '#],0),9))
              +(SUM($AO42:AO42))
              )&gt;AC42,
         (INDEX(PlantAccounts[],MATCH($C42,PlantAccounts[Power Plan Plant Account '#],0),7)/12)*AC42*(INDEX(CurWIPHelper[],1,MATCH(AP$4,CurWIPHelper[#Headers],0))),
         AC42-(INDEX(PlantAccounts[],MATCH($C42,PlantAccounts[Power Plan Plant Account '#],0),9))-(SUM($AO42:AO42))
    ))
)
)</f>
        <v>32512.179030970048</v>
      </c>
      <c r="AQ42" s="35">
        <f>IF(INDEX(CurWIPHelper[],1,MATCH(AQ$4,CurWIPHelper[#Headers],0))=0,0,
     IF(AD42&gt;0,
        (IF(
             ((INDEX(PlantAccounts[],MATCH($C42,PlantAccounts[Power Plan Plant Account '#],0),7)/12)
                   *(AD42)
                   *(INDEX(CurWIPHelper[],1,MATCH(AQ$4,CurWIPHelper[#Headers],0)))
                   +(INDEX(PlantAccounts[],MATCH($C42,PlantAccounts[Power Plan Plant Account '#],0),9))
                   +(SUM($AO42:AP42))
                    )&gt;AD42,
              IF((INDEX(PlantAccounts[],MATCH($C42,PlantAccounts[Power Plan Plant Account '#],0),7))=0,0,AD42-(INDEX(PlantAccounts[],MATCH($C42,PlantAccounts[Power Plan Plant Account '#],0),9))-SUM($AO42:AP42)),
             (INDEX(PlantAccounts[],MATCH($C42,PlantAccounts[Power Plan Plant Account '#],0),7)/12)*AD42*(INDEX(CurWIPHelper[],1,MATCH(AQ$4,CurWIPHelper[#Headers],0))))
        ),
        IF(AD42=0,0,IF(
              ((INDEX(PlantAccounts[],MATCH($C42,PlantAccounts[Power Plan Plant Account '#],0),7)/12)
              *(AD42)
              *(INDEX(CurWIPHelper[],1,MATCH(AQ$4,CurWIPHelper[#Headers],0)))
              +(INDEX(PlantAccounts[],MATCH($C42,PlantAccounts[Power Plan Plant Account '#],0),9))
              +(SUM($AO42:AP42))
              )&gt;AD42,
         (INDEX(PlantAccounts[],MATCH($C42,PlantAccounts[Power Plan Plant Account '#],0),7)/12)*AD42*(INDEX(CurWIPHelper[],1,MATCH(AQ$4,CurWIPHelper[#Headers],0))),
         AD42-(INDEX(PlantAccounts[],MATCH($C42,PlantAccounts[Power Plan Plant Account '#],0),9))-(SUM($AO42:AP42))
    ))
)
)</f>
        <v>32597.623100826953</v>
      </c>
      <c r="AR42" s="35">
        <f>IF(INDEX(CurWIPHelper[],1,MATCH(AR$4,CurWIPHelper[#Headers],0))=0,0,
     IF(AE42&gt;0,
        (IF(
             ((INDEX(PlantAccounts[],MATCH($C42,PlantAccounts[Power Plan Plant Account '#],0),7)/12)
                   *(AE42)
                   *(INDEX(CurWIPHelper[],1,MATCH(AR$4,CurWIPHelper[#Headers],0)))
                   +(INDEX(PlantAccounts[],MATCH($C42,PlantAccounts[Power Plan Plant Account '#],0),9))
                   +(SUM($AO42:AQ42))
                    )&gt;AE42,
              IF((INDEX(PlantAccounts[],MATCH($C42,PlantAccounts[Power Plan Plant Account '#],0),7))=0,0,AE42-(INDEX(PlantAccounts[],MATCH($C42,PlantAccounts[Power Plan Plant Account '#],0),9))-SUM($AO42:AQ42)),
             (INDEX(PlantAccounts[],MATCH($C42,PlantAccounts[Power Plan Plant Account '#],0),7)/12)*AE42*(INDEX(CurWIPHelper[],1,MATCH(AR$4,CurWIPHelper[#Headers],0))))
        ),
        IF(AE42=0,0,IF(
              ((INDEX(PlantAccounts[],MATCH($C42,PlantAccounts[Power Plan Plant Account '#],0),7)/12)
              *(AE42)
              *(INDEX(CurWIPHelper[],1,MATCH(AR$4,CurWIPHelper[#Headers],0)))
              +(INDEX(PlantAccounts[],MATCH($C42,PlantAccounts[Power Plan Plant Account '#],0),9))
              +(SUM($AO42:AQ42))
              )&gt;AE42,
         (INDEX(PlantAccounts[],MATCH($C42,PlantAccounts[Power Plan Plant Account '#],0),7)/12)*AE42*(INDEX(CurWIPHelper[],1,MATCH(AR$4,CurWIPHelper[#Headers],0))),
         AE42-(INDEX(PlantAccounts[],MATCH($C42,PlantAccounts[Power Plan Plant Account '#],0),9))-(SUM($AO42:AQ42))
    ))
)
)</f>
        <v>32621.119022851075</v>
      </c>
      <c r="AS42" s="35">
        <f>IF(INDEX(CurWIPHelper[],1,MATCH(AS$4,CurWIPHelper[#Headers],0))=0,0,
     IF(AF42&gt;0,
        (IF(
             ((INDEX(PlantAccounts[],MATCH($C42,PlantAccounts[Power Plan Plant Account '#],0),7)/12)
                   *(AF42)
                   *(INDEX(CurWIPHelper[],1,MATCH(AS$4,CurWIPHelper[#Headers],0)))
                   +(INDEX(PlantAccounts[],MATCH($C42,PlantAccounts[Power Plan Plant Account '#],0),9))
                   +(SUM($AO42:AR42))
                    )&gt;AF42,
              IF((INDEX(PlantAccounts[],MATCH($C42,PlantAccounts[Power Plan Plant Account '#],0),7))=0,0,AF42-(INDEX(PlantAccounts[],MATCH($C42,PlantAccounts[Power Plan Plant Account '#],0),9))-SUM($AO42:AR42)),
             (INDEX(PlantAccounts[],MATCH($C42,PlantAccounts[Power Plan Plant Account '#],0),7)/12)*AF42*(INDEX(CurWIPHelper[],1,MATCH(AS$4,CurWIPHelper[#Headers],0))))
        ),
        IF(AF42=0,0,IF(
              ((INDEX(PlantAccounts[],MATCH($C42,PlantAccounts[Power Plan Plant Account '#],0),7)/12)
              *(AF42)
              *(INDEX(CurWIPHelper[],1,MATCH(AS$4,CurWIPHelper[#Headers],0)))
              +(INDEX(PlantAccounts[],MATCH($C42,PlantAccounts[Power Plan Plant Account '#],0),9))
              +(SUM($AO42:AR42))
              )&gt;AF42,
         (INDEX(PlantAccounts[],MATCH($C42,PlantAccounts[Power Plan Plant Account '#],0),7)/12)*AF42*(INDEX(CurWIPHelper[],1,MATCH(AS$4,CurWIPHelper[#Headers],0))),
         AF42-(INDEX(PlantAccounts[],MATCH($C42,PlantAccounts[Power Plan Plant Account '#],0),9))-(SUM($AO42:AR42))
    ))
)
)</f>
        <v>32689.753379150781</v>
      </c>
      <c r="AT42" s="35">
        <f>IF(INDEX(CurWIPHelper[],1,MATCH(AT$4,CurWIPHelper[#Headers],0))=0,0,
     IF(AG42&gt;0,
        (IF(
             ((INDEX(PlantAccounts[],MATCH($C42,PlantAccounts[Power Plan Plant Account '#],0),7)/12)
                   *(AG42)
                   *(INDEX(CurWIPHelper[],1,MATCH(AT$4,CurWIPHelper[#Headers],0)))
                   +(INDEX(PlantAccounts[],MATCH($C42,PlantAccounts[Power Plan Plant Account '#],0),9))
                   +(SUM($AO42:AS42))
                    )&gt;AG42,
              IF((INDEX(PlantAccounts[],MATCH($C42,PlantAccounts[Power Plan Plant Account '#],0),7))=0,0,AG42-(INDEX(PlantAccounts[],MATCH($C42,PlantAccounts[Power Plan Plant Account '#],0),9))-SUM($AO42:AS42)),
             (INDEX(PlantAccounts[],MATCH($C42,PlantAccounts[Power Plan Plant Account '#],0),7)/12)*AG42*(INDEX(CurWIPHelper[],1,MATCH(AT$4,CurWIPHelper[#Headers],0))))
        ),
        IF(AG42=0,0,IF(
              ((INDEX(PlantAccounts[],MATCH($C42,PlantAccounts[Power Plan Plant Account '#],0),7)/12)
              *(AG42)
              *(INDEX(CurWIPHelper[],1,MATCH(AT$4,CurWIPHelper[#Headers],0)))
              +(INDEX(PlantAccounts[],MATCH($C42,PlantAccounts[Power Plan Plant Account '#],0),9))
              +(SUM($AO42:AS42))
              )&gt;AG42,
         (INDEX(PlantAccounts[],MATCH($C42,PlantAccounts[Power Plan Plant Account '#],0),7)/12)*AG42*(INDEX(CurWIPHelper[],1,MATCH(AT$4,CurWIPHelper[#Headers],0))),
         AG42-(INDEX(PlantAccounts[],MATCH($C42,PlantAccounts[Power Plan Plant Account '#],0),9))-(SUM($AO42:AS42))
    ))
)
)</f>
        <v>32809.130796657184</v>
      </c>
      <c r="AU42" s="35">
        <f>IF(INDEX(CurWIPHelper[],1,MATCH(AU$4,CurWIPHelper[#Headers],0))=0,0,
     IF(AH42&gt;0,
        (IF(
             ((INDEX(PlantAccounts[],MATCH($C42,PlantAccounts[Power Plan Plant Account '#],0),7)/12)
                   *(AH42)
                   *(INDEX(CurWIPHelper[],1,MATCH(AU$4,CurWIPHelper[#Headers],0)))
                   +(INDEX(PlantAccounts[],MATCH($C42,PlantAccounts[Power Plan Plant Account '#],0),9))
                   +(SUM($AO42:AT42))
                    )&gt;AH42,
              IF((INDEX(PlantAccounts[],MATCH($C42,PlantAccounts[Power Plan Plant Account '#],0),7))=0,0,AH42-(INDEX(PlantAccounts[],MATCH($C42,PlantAccounts[Power Plan Plant Account '#],0),9))-SUM($AO42:AT42)),
             (INDEX(PlantAccounts[],MATCH($C42,PlantAccounts[Power Plan Plant Account '#],0),7)/12)*AH42*(INDEX(CurWIPHelper[],1,MATCH(AU$4,CurWIPHelper[#Headers],0))))
        ),
        IF(AH42=0,0,IF(
              ((INDEX(PlantAccounts[],MATCH($C42,PlantAccounts[Power Plan Plant Account '#],0),7)/12)
              *(AH42)
              *(INDEX(CurWIPHelper[],1,MATCH(AU$4,CurWIPHelper[#Headers],0)))
              +(INDEX(PlantAccounts[],MATCH($C42,PlantAccounts[Power Plan Plant Account '#],0),9))
              +(SUM($AO42:AT42))
              )&gt;AH42,
         (INDEX(PlantAccounts[],MATCH($C42,PlantAccounts[Power Plan Plant Account '#],0),7)/12)*AH42*(INDEX(CurWIPHelper[],1,MATCH(AU$4,CurWIPHelper[#Headers],0))),
         AH42-(INDEX(PlantAccounts[],MATCH($C42,PlantAccounts[Power Plan Plant Account '#],0),9))-(SUM($AO42:AT42))
    ))
)
)</f>
        <v>32908.996647909524</v>
      </c>
      <c r="AV42" s="35">
        <f>IF(INDEX(CurWIPHelper[],1,MATCH(AV$4,CurWIPHelper[#Headers],0))=0,0,
     IF(AI42&gt;0,
        (IF(
             ((INDEX(PlantAccounts[],MATCH($C42,PlantAccounts[Power Plan Plant Account '#],0),7)/12)
                   *(AI42)
                   *(INDEX(CurWIPHelper[],1,MATCH(AV$4,CurWIPHelper[#Headers],0)))
                   +(INDEX(PlantAccounts[],MATCH($C42,PlantAccounts[Power Plan Plant Account '#],0),9))
                   +(SUM($AO42:AU42))
                    )&gt;AI42,
              IF((INDEX(PlantAccounts[],MATCH($C42,PlantAccounts[Power Plan Plant Account '#],0),7))=0,0,AI42-(INDEX(PlantAccounts[],MATCH($C42,PlantAccounts[Power Plan Plant Account '#],0),9))-SUM($AO42:AU42)),
             (INDEX(PlantAccounts[],MATCH($C42,PlantAccounts[Power Plan Plant Account '#],0),7)/12)*AI42*(INDEX(CurWIPHelper[],1,MATCH(AV$4,CurWIPHelper[#Headers],0))))
        ),
        IF(AI42=0,0,IF(
              ((INDEX(PlantAccounts[],MATCH($C42,PlantAccounts[Power Plan Plant Account '#],0),7)/12)
              *(AI42)
              *(INDEX(CurWIPHelper[],1,MATCH(AV$4,CurWIPHelper[#Headers],0)))
              +(INDEX(PlantAccounts[],MATCH($C42,PlantAccounts[Power Plan Plant Account '#],0),9))
              +(SUM($AO42:AU42))
              )&gt;AI42,
         (INDEX(PlantAccounts[],MATCH($C42,PlantAccounts[Power Plan Plant Account '#],0),7)/12)*AI42*(INDEX(CurWIPHelper[],1,MATCH(AV$4,CurWIPHelper[#Headers],0))),
         AI42-(INDEX(PlantAccounts[],MATCH($C42,PlantAccounts[Power Plan Plant Account '#],0),9))-(SUM($AO42:AU42))
    ))
)
)</f>
        <v>32966.658808572305</v>
      </c>
      <c r="AW42" s="35">
        <f>IF(INDEX(CurWIPHelper[],1,MATCH(AW$4,CurWIPHelper[#Headers],0))=0,0,
     IF(AJ42&gt;0,
        (IF(
             ((INDEX(PlantAccounts[],MATCH($C42,PlantAccounts[Power Plan Plant Account '#],0),7)/12)
                   *(AJ42)
                   *(INDEX(CurWIPHelper[],1,MATCH(AW$4,CurWIPHelper[#Headers],0)))
                   +(INDEX(PlantAccounts[],MATCH($C42,PlantAccounts[Power Plan Plant Account '#],0),9))
                   +(SUM($AO42:AV42))
                    )&gt;AJ42,
              IF((INDEX(PlantAccounts[],MATCH($C42,PlantAccounts[Power Plan Plant Account '#],0),7))=0,0,AJ42-(INDEX(PlantAccounts[],MATCH($C42,PlantAccounts[Power Plan Plant Account '#],0),9))-SUM($AO42:AV42)),
             (INDEX(PlantAccounts[],MATCH($C42,PlantAccounts[Power Plan Plant Account '#],0),7)/12)*AJ42*(INDEX(CurWIPHelper[],1,MATCH(AW$4,CurWIPHelper[#Headers],0))))
        ),
        IF(AJ42=0,0,IF(
              ((INDEX(PlantAccounts[],MATCH($C42,PlantAccounts[Power Plan Plant Account '#],0),7)/12)
              *(AJ42)
              *(INDEX(CurWIPHelper[],1,MATCH(AW$4,CurWIPHelper[#Headers],0)))
              +(INDEX(PlantAccounts[],MATCH($C42,PlantAccounts[Power Plan Plant Account '#],0),9))
              +(SUM($AO42:AV42))
              )&gt;AJ42,
         (INDEX(PlantAccounts[],MATCH($C42,PlantAccounts[Power Plan Plant Account '#],0),7)/12)*AJ42*(INDEX(CurWIPHelper[],1,MATCH(AW$4,CurWIPHelper[#Headers],0))),
         AJ42-(INDEX(PlantAccounts[],MATCH($C42,PlantAccounts[Power Plan Plant Account '#],0),9))-(SUM($AO42:AV42))
    ))
)
)</f>
        <v>33087.400715429816</v>
      </c>
      <c r="AX42" s="35">
        <f>IF(INDEX(CurWIPHelper[],1,MATCH(AX$4,CurWIPHelper[#Headers],0))=0,0,
     IF(AK42&gt;0,
        (IF(
             ((INDEX(PlantAccounts[],MATCH($C42,PlantAccounts[Power Plan Plant Account '#],0),7)/12)
                   *(AK42)
                   *(INDEX(CurWIPHelper[],1,MATCH(AX$4,CurWIPHelper[#Headers],0)))
                   +(INDEX(PlantAccounts[],MATCH($C42,PlantAccounts[Power Plan Plant Account '#],0),9))
                   +(SUM($AO42:AW42))
                    )&gt;AK42,
              IF((INDEX(PlantAccounts[],MATCH($C42,PlantAccounts[Power Plan Plant Account '#],0),7))=0,0,AK42-(INDEX(PlantAccounts[],MATCH($C42,PlantAccounts[Power Plan Plant Account '#],0),9))-SUM($AO42:AW42)),
             (INDEX(PlantAccounts[],MATCH($C42,PlantAccounts[Power Plan Plant Account '#],0),7)/12)*AK42*(INDEX(CurWIPHelper[],1,MATCH(AX$4,CurWIPHelper[#Headers],0))))
        ),
        IF(AK42=0,0,IF(
              ((INDEX(PlantAccounts[],MATCH($C42,PlantAccounts[Power Plan Plant Account '#],0),7)/12)
              *(AK42)
              *(INDEX(CurWIPHelper[],1,MATCH(AX$4,CurWIPHelper[#Headers],0)))
              +(INDEX(PlantAccounts[],MATCH($C42,PlantAccounts[Power Plan Plant Account '#],0),9))
              +(SUM($AO42:AW42))
              )&gt;AK42,
         (INDEX(PlantAccounts[],MATCH($C42,PlantAccounts[Power Plan Plant Account '#],0),7)/12)*AK42*(INDEX(CurWIPHelper[],1,MATCH(AX$4,CurWIPHelper[#Headers],0))),
         AK42-(INDEX(PlantAccounts[],MATCH($C42,PlantAccounts[Power Plan Plant Account '#],0),9))-(SUM($AO42:AW42))
    ))
)
)</f>
        <v>33330.564345241764</v>
      </c>
      <c r="AY42" s="35">
        <f>IF(INDEX(CurWIPHelper[],1,MATCH(AY$4,CurWIPHelper[#Headers],0))=0,0,
     IF(AL42&gt;0,
        (IF(
             ((INDEX(PlantAccounts[],MATCH($C42,PlantAccounts[Power Plan Plant Account '#],0),7)/12)
                   *(AL42)
                   *(INDEX(CurWIPHelper[],1,MATCH(AY$4,CurWIPHelper[#Headers],0)))
                   +(INDEX(PlantAccounts[],MATCH($C42,PlantAccounts[Power Plan Plant Account '#],0),9))
                   +(SUM($AO42:AX42))
                    )&gt;AL42,
              IF((INDEX(PlantAccounts[],MATCH($C42,PlantAccounts[Power Plan Plant Account '#],0),7))=0,0,AL42-(INDEX(PlantAccounts[],MATCH($C42,PlantAccounts[Power Plan Plant Account '#],0),9))-SUM($AO42:AX42)),
             (INDEX(PlantAccounts[],MATCH($C42,PlantAccounts[Power Plan Plant Account '#],0),7)/12)*AL42*(INDEX(CurWIPHelper[],1,MATCH(AY$4,CurWIPHelper[#Headers],0))))
        ),
        IF(AL42=0,0,IF(
              ((INDEX(PlantAccounts[],MATCH($C42,PlantAccounts[Power Plan Plant Account '#],0),7)/12)
              *(AL42)
              *(INDEX(CurWIPHelper[],1,MATCH(AY$4,CurWIPHelper[#Headers],0)))
              +(INDEX(PlantAccounts[],MATCH($C42,PlantAccounts[Power Plan Plant Account '#],0),9))
              +(SUM($AO42:AX42))
              )&gt;AL42,
         (INDEX(PlantAccounts[],MATCH($C42,PlantAccounts[Power Plan Plant Account '#],0),7)/12)*AL42*(INDEX(CurWIPHelper[],1,MATCH(AY$4,CurWIPHelper[#Headers],0))),
         AL42-(INDEX(PlantAccounts[],MATCH($C42,PlantAccounts[Power Plan Plant Account '#],0),9))-(SUM($AO42:AX42))
    ))
)
)</f>
        <v>33546.422638690863</v>
      </c>
      <c r="AZ42" s="35">
        <f>IF(INDEX(CurWIPHelper[],1,MATCH(AZ$4,CurWIPHelper[#Headers],0))=0,0,
     IF(AM42&gt;0,
        (IF(
             ((INDEX(PlantAccounts[],MATCH($C42,PlantAccounts[Power Plan Plant Account '#],0),7)/12)
                   *(AM42)
                   *(INDEX(CurWIPHelper[],1,MATCH(AZ$4,CurWIPHelper[#Headers],0)))
                   +(INDEX(PlantAccounts[],MATCH($C42,PlantAccounts[Power Plan Plant Account '#],0),9))
                   +(SUM($AO42:AY42))
                    )&gt;AM42,
              IF((INDEX(PlantAccounts[],MATCH($C42,PlantAccounts[Power Plan Plant Account '#],0),7))=0,0,AM42-(INDEX(PlantAccounts[],MATCH($C42,PlantAccounts[Power Plan Plant Account '#],0),9))-SUM($AO42:AY42)),
             (INDEX(PlantAccounts[],MATCH($C42,PlantAccounts[Power Plan Plant Account '#],0),7)/12)*AM42*(INDEX(CurWIPHelper[],1,MATCH(AZ$4,CurWIPHelper[#Headers],0))))
        ),
        IF(AM42=0,0,IF(
              ((INDEX(PlantAccounts[],MATCH($C42,PlantAccounts[Power Plan Plant Account '#],0),7)/12)
              *(AM42)
              *(INDEX(CurWIPHelper[],1,MATCH(AZ$4,CurWIPHelper[#Headers],0)))
              +(INDEX(PlantAccounts[],MATCH($C42,PlantAccounts[Power Plan Plant Account '#],0),9))
              +(SUM($AO42:AY42))
              )&gt;AM42,
         (INDEX(PlantAccounts[],MATCH($C42,PlantAccounts[Power Plan Plant Account '#],0),7)/12)*AM42*(INDEX(CurWIPHelper[],1,MATCH(AZ$4,CurWIPHelper[#Headers],0))),
         AM42-(INDEX(PlantAccounts[],MATCH($C42,PlantAccounts[Power Plan Plant Account '#],0),9))-(SUM($AO42:AY42))
    ))
)
)</f>
        <v>34349.484019850403</v>
      </c>
      <c r="BA42" s="59">
        <f t="shared" si="2"/>
        <v>395868.54021571291</v>
      </c>
      <c r="BC42" s="59">
        <f>INDEX(CurCloseProf[],MATCH(PlantAccountsQuery[[#This Row],[Reg/Unreg]],CurCloseProf[R/NR],0),MATCH(BC$9,CurCloseProf[#Headers],0))*($J42)</f>
        <v>53216.415604913469</v>
      </c>
      <c r="BD42" s="59">
        <f>INDEX(CurCloseProf[],MATCH(PlantAccountsQuery[[#This Row],[Reg/Unreg]],CurCloseProf[R/NR],0),MATCH(BD$9,CurCloseProf[#Headers],0))*($J42)</f>
        <v>41965.670955704503</v>
      </c>
      <c r="BE42" s="59">
        <f>INDEX(CurCloseProf[],MATCH(PlantAccountsQuery[[#This Row],[Reg/Unreg]],CurCloseProf[R/NR],0),MATCH(BE$9,CurCloseProf[#Headers],0))*($J42)</f>
        <v>56942.075226764951</v>
      </c>
      <c r="BF42" s="59">
        <f>INDEX(CurCloseProf[],MATCH(PlantAccountsQuery[[#This Row],[Reg/Unreg]],CurCloseProf[R/NR],0),MATCH(BF$9,CurCloseProf[#Headers],0))*($J42)</f>
        <v>15658.27285217345</v>
      </c>
      <c r="BG42" s="59">
        <f>INDEX(CurCloseProf[],MATCH(PlantAccountsQuery[[#This Row],[Reg/Unreg]],CurCloseProf[R/NR],0),MATCH(BG$9,CurCloseProf[#Headers],0))*($J42)</f>
        <v>45739.659710778615</v>
      </c>
      <c r="BH42" s="59">
        <f>INDEX(CurCloseProf[],MATCH(PlantAccountsQuery[[#This Row],[Reg/Unreg]],CurCloseProf[R/NR],0),MATCH(BH$9,CurCloseProf[#Headers],0))*($J42)</f>
        <v>79556.110791663828</v>
      </c>
      <c r="BI42" s="59">
        <f>INDEX(CurCloseProf[],MATCH(PlantAccountsQuery[[#This Row],[Reg/Unreg]],CurCloseProf[R/NR],0),MATCH(BI$9,CurCloseProf[#Headers],0))*($J42)</f>
        <v>66553.112745202001</v>
      </c>
      <c r="BJ42" s="59">
        <f>INDEX(CurCloseProf[],MATCH(PlantAccountsQuery[[#This Row],[Reg/Unreg]],CurCloseProf[R/NR],0),MATCH(BJ$9,CurCloseProf[#Headers],0))*($J42)</f>
        <v>38427.512824434991</v>
      </c>
      <c r="BK42" s="59">
        <f>INDEX(CurCloseProf[],MATCH(PlantAccountsQuery[[#This Row],[Reg/Unreg]],CurCloseProf[R/NR],0),MATCH(BK$9,CurCloseProf[#Headers],0))*($J42)</f>
        <v>80465.440782701247</v>
      </c>
      <c r="BL42" s="59">
        <f>INDEX(CurCloseProf[],MATCH(PlantAccountsQuery[[#This Row],[Reg/Unreg]],CurCloseProf[R/NR],0),MATCH(BL$9,CurCloseProf[#Headers],0))*($J42)</f>
        <v>162050.35322350793</v>
      </c>
      <c r="BM42" s="59">
        <f>INDEX(CurCloseProf[],MATCH(PlantAccountsQuery[[#This Row],[Reg/Unreg]],CurCloseProf[R/NR],0),MATCH(BM$9,CurCloseProf[#Headers],0))*($J42)</f>
        <v>143853.39093145329</v>
      </c>
      <c r="BN42" s="59">
        <f>INDEX(CurCloseProf[],MATCH(PlantAccountsQuery[[#This Row],[Reg/Unreg]],CurCloseProf[R/NR],0),MATCH(BN$9,CurCloseProf[#Headers],0))*($J42)</f>
        <v>535180.28406510979</v>
      </c>
      <c r="BP42" s="59">
        <f>IF(INDEX(CurWIPHelper[],1,MATCH(AO$4,$BP$9:$CA$9,0))=0,0,$BC42)</f>
        <v>53216.415604913469</v>
      </c>
      <c r="BQ42" s="59">
        <f>IF(INDEX(CurWIPHelper[],1,MATCH(AP$4,$BP$9:$CA$9,0))=0,0,(SUM($BC42:BD42)))</f>
        <v>95182.086560617972</v>
      </c>
      <c r="BR42" s="59">
        <f>IF(INDEX(CurWIPHelper[],1,MATCH(AQ$4,$BP$9:$CA$9,0))=0,0,(SUM($BC42:BE42)))</f>
        <v>152124.16178738291</v>
      </c>
      <c r="BS42" s="59">
        <f>IF(INDEX(CurWIPHelper[],1,MATCH(AR$4,$BP$9:$CA$9,0))=0,0,(SUM($BC42:BF42)))</f>
        <v>167782.43463955636</v>
      </c>
      <c r="BT42" s="59">
        <f>IF(INDEX(CurWIPHelper[],1,MATCH(AS$4,$BP$9:$CA$9,0))=0,0,(SUM($BC42:BG42)))</f>
        <v>213522.09435033498</v>
      </c>
      <c r="BU42" s="59">
        <f>IF(INDEX(CurWIPHelper[],1,MATCH(AT$4,$BP$9:$CA$9,0))=0,0,(SUM($BC42:BH42)))</f>
        <v>293078.20514199883</v>
      </c>
      <c r="BV42" s="59">
        <f>IF(INDEX(CurWIPHelper[],1,MATCH(AU$4,$BP$9:$CA$9,0))=0,0,(SUM($BC42:BI42)))</f>
        <v>359631.31788720086</v>
      </c>
      <c r="BW42" s="59">
        <f>IF(INDEX(CurWIPHelper[],1,MATCH(AV$4,$BP$9:$CA$9,0))=0,0,(SUM($BC42:BJ42)))</f>
        <v>398058.83071163588</v>
      </c>
      <c r="BX42" s="59">
        <f>IF(INDEX(CurWIPHelper[],1,MATCH(AW$4,$BP$9:$CA$9,0))=0,0,(SUM($BC42:BK42)))</f>
        <v>478524.27149433712</v>
      </c>
      <c r="BY42" s="59">
        <f>IF(INDEX(CurWIPHelper[],1,MATCH(AX$4,$BP$9:$CA$9,0))=0,0,(SUM($BC42:BL42)))</f>
        <v>640574.62471784512</v>
      </c>
      <c r="BZ42" s="59">
        <f>IF(INDEX(CurWIPHelper[],1,MATCH(AY$4,$BP$9:$CA$9,0))=0,0,(SUM($BC42:BM42)))</f>
        <v>784428.01564929844</v>
      </c>
      <c r="CA42" s="59">
        <f>IF(INDEX(CurWIPHelper[],1,MATCH(AZ$4,$BP$9:$CA$9,0))=0,0,(SUM($BC42:BN42)))</f>
        <v>1319608.2997144083</v>
      </c>
      <c r="CC42" s="59">
        <f>((((INDEX(PlantAccounts[],MATCH($C42,PlantAccounts[Power Plan Plant Account '#],0),8)+(INDEX(PlantAccounts[],MATCH($C42,PlantAccounts[Power Plan Plant Account '#],0),8)+INDEX(PlantAccounts[],MATCH($C42,PlantAccounts[Power Plan Plant Account '#],0),16)+INDEX(PlantAccounts[],MATCH($C42,PlantAccounts[Power Plan Plant Account '#],0),17)))/2))/12)*(INDEX(CurWIPHelper[],1,MATCH(AO$4,CurWIPHelper[#Headers],0)))*(INDEX(PlantAccounts[],MATCH($C42,PlantAccounts[Power Plan Plant Account '#],0),7))</f>
        <v>33359.419087236667</v>
      </c>
      <c r="CD42" s="59">
        <f>((((INDEX(PlantAccounts[],MATCH($C42,PlantAccounts[Power Plan Plant Account '#],0),8)+(INDEX(PlantAccounts[],MATCH($C42,PlantAccounts[Power Plan Plant Account '#],0),8)+INDEX(PlantAccounts[],MATCH($C42,PlantAccounts[Power Plan Plant Account '#],0),16)+INDEX(PlantAccounts[],MATCH($C42,PlantAccounts[Power Plan Plant Account '#],0),17)))/2))/12)*(INDEX(CurWIPHelper[],1,MATCH(AP$4,CurWIPHelper[#Headers],0)))*(INDEX(PlantAccounts[],MATCH($C42,PlantAccounts[Power Plan Plant Account '#],0),7))</f>
        <v>33359.419087236667</v>
      </c>
      <c r="CE42" s="59">
        <f>((((INDEX(PlantAccounts[],MATCH($C42,PlantAccounts[Power Plan Plant Account '#],0),8)+(INDEX(PlantAccounts[],MATCH($C42,PlantAccounts[Power Plan Plant Account '#],0),8)+INDEX(PlantAccounts[],MATCH($C42,PlantAccounts[Power Plan Plant Account '#],0),16)+INDEX(PlantAccounts[],MATCH($C42,PlantAccounts[Power Plan Plant Account '#],0),17)))/2))/12)*(INDEX(CurWIPHelper[],1,MATCH(AQ$4,CurWIPHelper[#Headers],0)))*(INDEX(PlantAccounts[],MATCH($C42,PlantAccounts[Power Plan Plant Account '#],0),7))</f>
        <v>33359.419087236667</v>
      </c>
      <c r="CF42" s="59">
        <f>((((INDEX(PlantAccounts[],MATCH($C42,PlantAccounts[Power Plan Plant Account '#],0),8)+(INDEX(PlantAccounts[],MATCH($C42,PlantAccounts[Power Plan Plant Account '#],0),8)+INDEX(PlantAccounts[],MATCH($C42,PlantAccounts[Power Plan Plant Account '#],0),16)+INDEX(PlantAccounts[],MATCH($C42,PlantAccounts[Power Plan Plant Account '#],0),17)))/2))/12)*(INDEX(CurWIPHelper[],1,MATCH(AR$4,CurWIPHelper[#Headers],0)))*(INDEX(PlantAccounts[],MATCH($C42,PlantAccounts[Power Plan Plant Account '#],0),7))</f>
        <v>33359.419087236667</v>
      </c>
      <c r="CG42" s="59">
        <f>((((INDEX(PlantAccounts[],MATCH($C42,PlantAccounts[Power Plan Plant Account '#],0),8)+(INDEX(PlantAccounts[],MATCH($C42,PlantAccounts[Power Plan Plant Account '#],0),8)+INDEX(PlantAccounts[],MATCH($C42,PlantAccounts[Power Plan Plant Account '#],0),16)+INDEX(PlantAccounts[],MATCH($C42,PlantAccounts[Power Plan Plant Account '#],0),17)))/2))/12)*(INDEX(CurWIPHelper[],1,MATCH(AS$4,CurWIPHelper[#Headers],0)))*(INDEX(PlantAccounts[],MATCH($C42,PlantAccounts[Power Plan Plant Account '#],0),7))</f>
        <v>33359.419087236667</v>
      </c>
      <c r="CH42" s="59">
        <f>((((INDEX(PlantAccounts[],MATCH($C42,PlantAccounts[Power Plan Plant Account '#],0),8)+(INDEX(PlantAccounts[],MATCH($C42,PlantAccounts[Power Plan Plant Account '#],0),8)+INDEX(PlantAccounts[],MATCH($C42,PlantAccounts[Power Plan Plant Account '#],0),16)+INDEX(PlantAccounts[],MATCH($C42,PlantAccounts[Power Plan Plant Account '#],0),17)))/2))/12)*(INDEX(CurWIPHelper[],1,MATCH(AT$4,CurWIPHelper[#Headers],0)))*(INDEX(PlantAccounts[],MATCH($C42,PlantAccounts[Power Plan Plant Account '#],0),7))</f>
        <v>33359.419087236667</v>
      </c>
      <c r="CI42" s="59">
        <f>((((INDEX(PlantAccounts[],MATCH($C42,PlantAccounts[Power Plan Plant Account '#],0),8)+(INDEX(PlantAccounts[],MATCH($C42,PlantAccounts[Power Plan Plant Account '#],0),8)+INDEX(PlantAccounts[],MATCH($C42,PlantAccounts[Power Plan Plant Account '#],0),16)+INDEX(PlantAccounts[],MATCH($C42,PlantAccounts[Power Plan Plant Account '#],0),17)))/2))/12)*(INDEX(CurWIPHelper[],1,MATCH(AU$4,CurWIPHelper[#Headers],0)))*(INDEX(PlantAccounts[],MATCH($C42,PlantAccounts[Power Plan Plant Account '#],0),7))</f>
        <v>33359.419087236667</v>
      </c>
      <c r="CJ42" s="59">
        <f>((((INDEX(PlantAccounts[],MATCH($C42,PlantAccounts[Power Plan Plant Account '#],0),8)+(INDEX(PlantAccounts[],MATCH($C42,PlantAccounts[Power Plan Plant Account '#],0),8)+INDEX(PlantAccounts[],MATCH($C42,PlantAccounts[Power Plan Plant Account '#],0),16)+INDEX(PlantAccounts[],MATCH($C42,PlantAccounts[Power Plan Plant Account '#],0),17)))/2))/12)*(INDEX(CurWIPHelper[],1,MATCH(AV$4,CurWIPHelper[#Headers],0)))*(INDEX(PlantAccounts[],MATCH($C42,PlantAccounts[Power Plan Plant Account '#],0),7))</f>
        <v>33359.419087236667</v>
      </c>
      <c r="CK42" s="59">
        <f>((((INDEX(PlantAccounts[],MATCH($C42,PlantAccounts[Power Plan Plant Account '#],0),8)+(INDEX(PlantAccounts[],MATCH($C42,PlantAccounts[Power Plan Plant Account '#],0),8)+INDEX(PlantAccounts[],MATCH($C42,PlantAccounts[Power Plan Plant Account '#],0),16)+INDEX(PlantAccounts[],MATCH($C42,PlantAccounts[Power Plan Plant Account '#],0),17)))/2))/12)*(INDEX(CurWIPHelper[],1,MATCH(AW$4,CurWIPHelper[#Headers],0)))*(INDEX(PlantAccounts[],MATCH($C42,PlantAccounts[Power Plan Plant Account '#],0),7))</f>
        <v>33359.419087236667</v>
      </c>
      <c r="CL42" s="59">
        <f>((((INDEX(PlantAccounts[],MATCH($C42,PlantAccounts[Power Plan Plant Account '#],0),8)+(INDEX(PlantAccounts[],MATCH($C42,PlantAccounts[Power Plan Plant Account '#],0),8)+INDEX(PlantAccounts[],MATCH($C42,PlantAccounts[Power Plan Plant Account '#],0),16)+INDEX(PlantAccounts[],MATCH($C42,PlantAccounts[Power Plan Plant Account '#],0),17)))/2))/12)*(INDEX(CurWIPHelper[],1,MATCH(AX$4,CurWIPHelper[#Headers],0)))*(INDEX(PlantAccounts[],MATCH($C42,PlantAccounts[Power Plan Plant Account '#],0),7))</f>
        <v>33359.419087236667</v>
      </c>
      <c r="CM42" s="59">
        <f>((((INDEX(PlantAccounts[],MATCH($C42,PlantAccounts[Power Plan Plant Account '#],0),8)+(INDEX(PlantAccounts[],MATCH($C42,PlantAccounts[Power Plan Plant Account '#],0),8)+INDEX(PlantAccounts[],MATCH($C42,PlantAccounts[Power Plan Plant Account '#],0),16)+INDEX(PlantAccounts[],MATCH($C42,PlantAccounts[Power Plan Plant Account '#],0),17)))/2))/12)*(INDEX(CurWIPHelper[],1,MATCH(AY$4,CurWIPHelper[#Headers],0)))*(INDEX(PlantAccounts[],MATCH($C42,PlantAccounts[Power Plan Plant Account '#],0),7))</f>
        <v>33359.419087236667</v>
      </c>
      <c r="CN42" s="59">
        <f>((((INDEX(PlantAccounts[],MATCH($C42,PlantAccounts[Power Plan Plant Account '#],0),8)+(INDEX(PlantAccounts[],MATCH($C42,PlantAccounts[Power Plan Plant Account '#],0),8)+INDEX(PlantAccounts[],MATCH($C42,PlantAccounts[Power Plan Plant Account '#],0),16)+INDEX(PlantAccounts[],MATCH($C42,PlantAccounts[Power Plan Plant Account '#],0),17)))/2))/12)*(INDEX(CurWIPHelper[],1,MATCH(AZ$4,CurWIPHelper[#Headers],0)))*(INDEX(PlantAccounts[],MATCH($C42,PlantAccounts[Power Plan Plant Account '#],0),7))</f>
        <v>33359.419087236667</v>
      </c>
      <c r="CO42" s="59">
        <f t="shared" si="3"/>
        <v>400313.02904684009</v>
      </c>
      <c r="CQ42" s="59">
        <f>INDEX(PlantAccounts[],MATCH($C42,PlantAccounts[Power Plan Plant Account '#],0),12)*(INDEX(CurWIPHelper[],1,MATCH(AO$4,CurWIPHelper[#Headers],0)))*(INDEX(PlantAccounts[],MATCH($C42,PlantAccounts[Power Plan Plant Account '#],0),7)/12)*0.5</f>
        <v>0</v>
      </c>
      <c r="CR42" s="59">
        <f>INDEX(PlantAccounts[],MATCH($C42,PlantAccounts[Power Plan Plant Account '#],0),12)*(INDEX(CurWIPHelper[],1,MATCH(AP$4,CurWIPHelper[#Headers],0)))*(INDEX(PlantAccounts[],MATCH($C42,PlantAccounts[Power Plan Plant Account '#],0),7)/12)*0.5</f>
        <v>0</v>
      </c>
      <c r="CS42" s="59">
        <f>INDEX(PlantAccounts[],MATCH($C42,PlantAccounts[Power Plan Plant Account '#],0),12)*(INDEX(CurWIPHelper[],1,MATCH(AQ$4,CurWIPHelper[#Headers],0)))*(INDEX(PlantAccounts[],MATCH($C42,PlantAccounts[Power Plan Plant Account '#],0),7)/12)*0.5</f>
        <v>0</v>
      </c>
      <c r="CT42" s="59">
        <f>INDEX(PlantAccounts[],MATCH($C42,PlantAccounts[Power Plan Plant Account '#],0),12)*(INDEX(CurWIPHelper[],1,MATCH(AR$4,CurWIPHelper[#Headers],0)))*(INDEX(PlantAccounts[],MATCH($C42,PlantAccounts[Power Plan Plant Account '#],0),7)/12)*0.5</f>
        <v>0</v>
      </c>
      <c r="CU42" s="59">
        <f>INDEX(PlantAccounts[],MATCH($C42,PlantAccounts[Power Plan Plant Account '#],0),12)*(INDEX(CurWIPHelper[],1,MATCH(AS$4,CurWIPHelper[#Headers],0)))*(INDEX(PlantAccounts[],MATCH($C42,PlantAccounts[Power Plan Plant Account '#],0),7)/12)*0.5</f>
        <v>0</v>
      </c>
      <c r="CV42" s="59">
        <f>INDEX(PlantAccounts[],MATCH($C42,PlantAccounts[Power Plan Plant Account '#],0),12)*(INDEX(CurWIPHelper[],1,MATCH(AT$4,CurWIPHelper[#Headers],0)))*(INDEX(PlantAccounts[],MATCH($C42,PlantAccounts[Power Plan Plant Account '#],0),7)/12)*0.5</f>
        <v>0</v>
      </c>
      <c r="CW42" s="59">
        <f>INDEX(PlantAccounts[],MATCH($C42,PlantAccounts[Power Plan Plant Account '#],0),12)*(INDEX(CurWIPHelper[],1,MATCH(AU$4,CurWIPHelper[#Headers],0)))*(INDEX(PlantAccounts[],MATCH($C42,PlantAccounts[Power Plan Plant Account '#],0),7)/12)*0.5</f>
        <v>0</v>
      </c>
      <c r="CX42" s="59">
        <f>INDEX(PlantAccounts[],MATCH($C42,PlantAccounts[Power Plan Plant Account '#],0),12)*(INDEX(CurWIPHelper[],1,MATCH(AV$4,CurWIPHelper[#Headers],0)))*(INDEX(PlantAccounts[],MATCH($C42,PlantAccounts[Power Plan Plant Account '#],0),7)/12)*0.5</f>
        <v>0</v>
      </c>
      <c r="CY42" s="59">
        <f>INDEX(PlantAccounts[],MATCH($C42,PlantAccounts[Power Plan Plant Account '#],0),12)*(INDEX(CurWIPHelper[],1,MATCH(AW$4,CurWIPHelper[#Headers],0)))*(INDEX(PlantAccounts[],MATCH($C42,PlantAccounts[Power Plan Plant Account '#],0),7)/12)*0.5</f>
        <v>0</v>
      </c>
      <c r="CZ42" s="59">
        <f>INDEX(PlantAccounts[],MATCH($C42,PlantAccounts[Power Plan Plant Account '#],0),12)*(INDEX(CurWIPHelper[],1,MATCH(AX$4,CurWIPHelper[#Headers],0)))*(INDEX(PlantAccounts[],MATCH($C42,PlantAccounts[Power Plan Plant Account '#],0),7)/12)*0.5</f>
        <v>0</v>
      </c>
      <c r="DA42" s="59">
        <f>INDEX(PlantAccounts[],MATCH($C42,PlantAccounts[Power Plan Plant Account '#],0),12)*(INDEX(CurWIPHelper[],1,MATCH(AY$4,CurWIPHelper[#Headers],0)))*(INDEX(PlantAccounts[],MATCH($C42,PlantAccounts[Power Plan Plant Account '#],0),7)/12)*0.5</f>
        <v>0</v>
      </c>
      <c r="DB42" s="59">
        <f>INDEX(PlantAccounts[],MATCH($C42,PlantAccounts[Power Plan Plant Account '#],0),12)*(INDEX(CurWIPHelper[],1,MATCH(AZ$4,CurWIPHelper[#Headers],0)))*(INDEX(PlantAccounts[],MATCH($C42,PlantAccounts[Power Plan Plant Account '#],0),7)/12)*0.5</f>
        <v>0</v>
      </c>
      <c r="DC42" s="59">
        <f t="shared" si="4"/>
        <v>0</v>
      </c>
      <c r="DE42" s="59">
        <f t="shared" si="5"/>
        <v>400313.02904684009</v>
      </c>
    </row>
    <row r="43" spans="1:109">
      <c r="A43" t="s">
        <v>58</v>
      </c>
      <c r="B43" t="s">
        <v>92</v>
      </c>
      <c r="C43">
        <v>47200</v>
      </c>
      <c r="D43">
        <v>47200</v>
      </c>
      <c r="E43" s="130">
        <v>0.73</v>
      </c>
      <c r="F43" s="113">
        <f>INDEX(PlantAccounts[],MATCH($C43,PlantAccounts[Power Plan Plant Account '#],0),8)</f>
        <v>147776751.91991159</v>
      </c>
      <c r="G43" s="7">
        <f>INDEX(PlantAccounts[],MATCH($C43,PlantAccounts[Power Plan Plant Account '#],0),14)</f>
        <v>0</v>
      </c>
      <c r="H43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4332699.5270963935</v>
      </c>
      <c r="I43" s="146">
        <v>460749.47657964844</v>
      </c>
      <c r="J43" s="7">
        <f t="shared" si="6"/>
        <v>3871950.0505167451</v>
      </c>
      <c r="K43" s="7">
        <f>-1468209-2564808</f>
        <v>-4033017</v>
      </c>
      <c r="L43" s="7">
        <f>INDEX(PlantAccounts[],MATCH($C43,PlantAccounts[Power Plan Plant Account '#],0),11)</f>
        <v>0</v>
      </c>
      <c r="M43" s="7">
        <f t="shared" si="1"/>
        <v>-4033017</v>
      </c>
      <c r="O43" s="35">
        <f>INDEX(CurCloseProf[],MATCH(PlantAccountsQuery[[#This Row],[Reg/Unreg]],CurCloseProf[R/NR],0),MATCH(O$9,CurCloseProf[#Headers],0))*($J43+$M43)</f>
        <v>-6495.4166518742986</v>
      </c>
      <c r="P43" s="35">
        <f>INDEX(CurCloseProf[],MATCH(PlantAccountsQuery[[#This Row],[Reg/Unreg]],CurCloseProf[R/NR],0),MATCH(P$9,CurCloseProf[#Headers],0))*($J43+$M43)</f>
        <v>-5122.1886110569412</v>
      </c>
      <c r="Q43" s="35">
        <f>INDEX(CurCloseProf[],MATCH(PlantAccountsQuery[[#This Row],[Reg/Unreg]],CurCloseProf[R/NR],0),MATCH(Q$9,CurCloseProf[#Headers],0))*($J43+$M43)</f>
        <v>-6950.158131019607</v>
      </c>
      <c r="R43" s="35">
        <f>INDEX(CurCloseProf[],MATCH(PlantAccountsQuery[[#This Row],[Reg/Unreg]],CurCloseProf[R/NR],0),MATCH(R$9,CurCloseProf[#Headers],0))*($J43+$M43)</f>
        <v>-1911.1961049516474</v>
      </c>
      <c r="S43" s="35">
        <f>INDEX(CurCloseProf[],MATCH(PlantAccountsQuery[[#This Row],[Reg/Unreg]],CurCloseProf[R/NR],0),MATCH(S$9,CurCloseProf[#Headers],0))*($J43+$M43)</f>
        <v>-5582.8289816089064</v>
      </c>
      <c r="T43" s="35">
        <f>INDEX(CurCloseProf[],MATCH(PlantAccountsQuery[[#This Row],[Reg/Unreg]],CurCloseProf[R/NR],0),MATCH(T$9,CurCloseProf[#Headers],0))*($J43+$M43)</f>
        <v>-9710.3512312997336</v>
      </c>
      <c r="U43" s="35">
        <f>INDEX(CurCloseProf[],MATCH(PlantAccountsQuery[[#This Row],[Reg/Unreg]],CurCloseProf[R/NR],0),MATCH(U$9,CurCloseProf[#Headers],0))*($J43+$M43)</f>
        <v>-8123.2490359485873</v>
      </c>
      <c r="V43" s="35">
        <f>INDEX(CurCloseProf[],MATCH(PlantAccountsQuery[[#This Row],[Reg/Unreg]],CurCloseProf[R/NR],0),MATCH(V$9,CurCloseProf[#Headers],0))*($J43+$M43)</f>
        <v>-4690.3329330377219</v>
      </c>
      <c r="W43" s="35">
        <f>INDEX(CurCloseProf[],MATCH(PlantAccountsQuery[[#This Row],[Reg/Unreg]],CurCloseProf[R/NR],0),MATCH(W$9,CurCloseProf[#Headers],0))*($J43+$M43)</f>
        <v>-9821.340990731931</v>
      </c>
      <c r="X43" s="35">
        <f>INDEX(CurCloseProf[],MATCH(PlantAccountsQuery[[#This Row],[Reg/Unreg]],CurCloseProf[R/NR],0),MATCH(X$9,CurCloseProf[#Headers],0))*($J43+$M43)</f>
        <v>-19779.320925795317</v>
      </c>
      <c r="Y43" s="35">
        <f>INDEX(CurCloseProf[],MATCH(PlantAccountsQuery[[#This Row],[Reg/Unreg]],CurCloseProf[R/NR],0),MATCH(Y$9,CurCloseProf[#Headers],0))*($J43+$M43)</f>
        <v>-17558.260928766369</v>
      </c>
      <c r="Z43" s="35">
        <f>INDEX(CurCloseProf[],MATCH(PlantAccountsQuery[[#This Row],[Reg/Unreg]],CurCloseProf[R/NR],0),MATCH(Z$9,CurCloseProf[#Headers],0))*($J43+$M43)</f>
        <v>-65322.304957163869</v>
      </c>
      <c r="AB43" s="59">
        <f>IF(INDEX(CurWIPHelper[],1,MATCH(AO$4,$AB$9:$AM$9,0))=0,0,($F43+$O43))</f>
        <v>147770256.50325972</v>
      </c>
      <c r="AC43" s="59">
        <f>IF(INDEX(CurWIPHelper[],1,MATCH(AP$4,$AB$9:$AM$9,0))=0,0,($F43+SUM($O43:P43)))</f>
        <v>147765134.31464866</v>
      </c>
      <c r="AD43" s="59">
        <f>IF(INDEX(CurWIPHelper[],1,MATCH(AQ$4,$AB$9:$AM$9,0))=0,0,($F43+SUM($O43:Q43)))</f>
        <v>147758184.15651765</v>
      </c>
      <c r="AE43" s="59">
        <f>IF(INDEX(CurWIPHelper[],1,MATCH(AR$4,$AB$9:$AM$9,0))=0,0,($F43+SUM($O43:R43)))</f>
        <v>147756272.96041268</v>
      </c>
      <c r="AF43" s="59">
        <f>IF(INDEX(CurWIPHelper[],1,MATCH(AS$4,$AB$9:$AM$9,0))=0,0,($F43+SUM($O43:S43)))</f>
        <v>147750690.13143107</v>
      </c>
      <c r="AG43" s="59">
        <f>IF(INDEX(CurWIPHelper[],1,MATCH(AT$4,$AB$9:$AM$9,0))=0,0,($F43+SUM($O43:T43)))</f>
        <v>147740979.7801998</v>
      </c>
      <c r="AH43" s="59">
        <f>IF(INDEX(CurWIPHelper[],1,MATCH(AU$4,$AB$9:$AM$9,0))=0,0,($F43+SUM($O43:U43)))</f>
        <v>147732856.53116384</v>
      </c>
      <c r="AI43" s="59">
        <f>IF(INDEX(CurWIPHelper[],1,MATCH(AV$4,$AB$9:$AM$9,0))=0,0,($F43+SUM($O43:V43)))</f>
        <v>147728166.1982308</v>
      </c>
      <c r="AJ43" s="59">
        <f>IF(INDEX(CurWIPHelper[],1,MATCH(AW$4,$AB$9:$AM$9,0))=0,0,($F43+SUM($O43:W43)))</f>
        <v>147718344.85724005</v>
      </c>
      <c r="AK43" s="59">
        <f>IF(INDEX(CurWIPHelper[],1,MATCH(AX$4,$AB$9:$AM$9,0))=0,0,($F43+SUM($O43:X43)))</f>
        <v>147698565.53631428</v>
      </c>
      <c r="AL43" s="59">
        <f>IF(INDEX(CurWIPHelper[],1,MATCH(AY$4,$AB$9:$AM$9,0))=0,0,($F43+SUM($O43:Y43)))</f>
        <v>147681007.2753855</v>
      </c>
      <c r="AM43" s="59">
        <f>IF(INDEX(CurWIPHelper[],1,MATCH(AZ$4,$AB$9:$AM$9,0))=0,0,($F43+SUM($O43:Z43)))</f>
        <v>147615684.97042835</v>
      </c>
      <c r="AO43" s="35">
        <v>308244.44850385486</v>
      </c>
      <c r="AP43" s="35">
        <v>308501.04268564587</v>
      </c>
      <c r="AQ43" s="35">
        <v>308849.20833794092</v>
      </c>
      <c r="AR43" s="35">
        <v>308944.94901405217</v>
      </c>
      <c r="AS43" s="35">
        <v>309224.61880823405</v>
      </c>
      <c r="AT43" s="35">
        <v>309711.05533337878</v>
      </c>
      <c r="AU43" s="35">
        <v>310117.98654933681</v>
      </c>
      <c r="AV43" s="35">
        <v>310352.94707747555</v>
      </c>
      <c r="AW43" s="35">
        <v>310844.94359438767</v>
      </c>
      <c r="AX43" s="35">
        <v>311835.78150659974</v>
      </c>
      <c r="AY43" s="35">
        <v>312715.35622334562</v>
      </c>
      <c r="AZ43" s="35">
        <v>315987.65341228619</v>
      </c>
      <c r="BA43" s="59">
        <f t="shared" si="2"/>
        <v>3725329.9910465386</v>
      </c>
      <c r="BC43" s="59">
        <f>INDEX(CurCloseProf[],MATCH(PlantAccountsQuery[[#This Row],[Reg/Unreg]],CurCloseProf[R/NR],0),MATCH(BC$9,CurCloseProf[#Headers],0))*($J43)</f>
        <v>156145.80715683496</v>
      </c>
      <c r="BD43" s="59">
        <f>INDEX(CurCloseProf[],MATCH(PlantAccountsQuery[[#This Row],[Reg/Unreg]],CurCloseProf[R/NR],0),MATCH(BD$9,CurCloseProf[#Headers],0))*($J43)</f>
        <v>123134.25265063526</v>
      </c>
      <c r="BE43" s="59">
        <f>INDEX(CurCloseProf[],MATCH(PlantAccountsQuery[[#This Row],[Reg/Unreg]],CurCloseProf[R/NR],0),MATCH(BE$9,CurCloseProf[#Headers],0))*($J43)</f>
        <v>167077.51163623086</v>
      </c>
      <c r="BF43" s="59">
        <f>INDEX(CurCloseProf[],MATCH(PlantAccountsQuery[[#This Row],[Reg/Unreg]],CurCloseProf[R/NR],0),MATCH(BF$9,CurCloseProf[#Headers],0))*($J43)</f>
        <v>45943.974718936821</v>
      </c>
      <c r="BG43" s="59">
        <f>INDEX(CurCloseProf[],MATCH(PlantAccountsQuery[[#This Row],[Reg/Unreg]],CurCloseProf[R/NR],0),MATCH(BG$9,CurCloseProf[#Headers],0))*($J43)</f>
        <v>134207.76283848521</v>
      </c>
      <c r="BH43" s="59">
        <f>INDEX(CurCloseProf[],MATCH(PlantAccountsQuery[[#This Row],[Reg/Unreg]],CurCloseProf[R/NR],0),MATCH(BH$9,CurCloseProf[#Headers],0))*($J43)</f>
        <v>233430.85009799083</v>
      </c>
      <c r="BI43" s="59">
        <f>INDEX(CurCloseProf[],MATCH(PlantAccountsQuery[[#This Row],[Reg/Unreg]],CurCloseProf[R/NR],0),MATCH(BI$9,CurCloseProf[#Headers],0))*($J43)</f>
        <v>195277.89292595486</v>
      </c>
      <c r="BJ43" s="59">
        <f>INDEX(CurCloseProf[],MATCH(PlantAccountsQuery[[#This Row],[Reg/Unreg]],CurCloseProf[R/NR],0),MATCH(BJ$9,CurCloseProf[#Headers],0))*($J43)</f>
        <v>112752.70870454906</v>
      </c>
      <c r="BK43" s="59">
        <f>INDEX(CurCloseProf[],MATCH(PlantAccountsQuery[[#This Row],[Reg/Unreg]],CurCloseProf[R/NR],0),MATCH(BK$9,CurCloseProf[#Headers],0))*($J43)</f>
        <v>236098.97540873318</v>
      </c>
      <c r="BL43" s="59">
        <f>INDEX(CurCloseProf[],MATCH(PlantAccountsQuery[[#This Row],[Reg/Unreg]],CurCloseProf[R/NR],0),MATCH(BL$9,CurCloseProf[#Headers],0))*($J43)</f>
        <v>475482.66670178709</v>
      </c>
      <c r="BM43" s="59">
        <f>INDEX(CurCloseProf[],MATCH(PlantAccountsQuery[[#This Row],[Reg/Unreg]],CurCloseProf[R/NR],0),MATCH(BM$9,CurCloseProf[#Headers],0))*($J43)</f>
        <v>422089.75527403934</v>
      </c>
      <c r="BN43" s="59">
        <f>INDEX(CurCloseProf[],MATCH(PlantAccountsQuery[[#This Row],[Reg/Unreg]],CurCloseProf[R/NR],0),MATCH(BN$9,CurCloseProf[#Headers],0))*($J43)</f>
        <v>1570307.8924025677</v>
      </c>
      <c r="BP43" s="59">
        <f>IF(INDEX(CurWIPHelper[],1,MATCH(AO$4,$BP$9:$CA$9,0))=0,0,$BC43)</f>
        <v>156145.80715683496</v>
      </c>
      <c r="BQ43" s="59">
        <f>IF(INDEX(CurWIPHelper[],1,MATCH(AP$4,$BP$9:$CA$9,0))=0,0,(SUM($BC43:BD43)))</f>
        <v>279280.05980747018</v>
      </c>
      <c r="BR43" s="59">
        <f>IF(INDEX(CurWIPHelper[],1,MATCH(AQ$4,$BP$9:$CA$9,0))=0,0,(SUM($BC43:BE43)))</f>
        <v>446357.57144370105</v>
      </c>
      <c r="BS43" s="59">
        <f>IF(INDEX(CurWIPHelper[],1,MATCH(AR$4,$BP$9:$CA$9,0))=0,0,(SUM($BC43:BF43)))</f>
        <v>492301.54616263788</v>
      </c>
      <c r="BT43" s="59">
        <f>IF(INDEX(CurWIPHelper[],1,MATCH(AS$4,$BP$9:$CA$9,0))=0,0,(SUM($BC43:BG43)))</f>
        <v>626509.30900112307</v>
      </c>
      <c r="BU43" s="59">
        <f>IF(INDEX(CurWIPHelper[],1,MATCH(AT$4,$BP$9:$CA$9,0))=0,0,(SUM($BC43:BH43)))</f>
        <v>859940.15909911389</v>
      </c>
      <c r="BV43" s="59">
        <f>IF(INDEX(CurWIPHelper[],1,MATCH(AU$4,$BP$9:$CA$9,0))=0,0,(SUM($BC43:BI43)))</f>
        <v>1055218.0520250688</v>
      </c>
      <c r="BW43" s="59">
        <f>IF(INDEX(CurWIPHelper[],1,MATCH(AV$4,$BP$9:$CA$9,0))=0,0,(SUM($BC43:BJ43)))</f>
        <v>1167970.7607296179</v>
      </c>
      <c r="BX43" s="59">
        <f>IF(INDEX(CurWIPHelper[],1,MATCH(AW$4,$BP$9:$CA$9,0))=0,0,(SUM($BC43:BK43)))</f>
        <v>1404069.736138351</v>
      </c>
      <c r="BY43" s="59">
        <f>IF(INDEX(CurWIPHelper[],1,MATCH(AX$4,$BP$9:$CA$9,0))=0,0,(SUM($BC43:BL43)))</f>
        <v>1879552.4028401382</v>
      </c>
      <c r="BZ43" s="59">
        <f>IF(INDEX(CurWIPHelper[],1,MATCH(AY$4,$BP$9:$CA$9,0))=0,0,(SUM($BC43:BM43)))</f>
        <v>2301642.1581141776</v>
      </c>
      <c r="CA43" s="59">
        <f>IF(INDEX(CurWIPHelper[],1,MATCH(AZ$4,$BP$9:$CA$9,0))=0,0,(SUM($BC43:BN43)))</f>
        <v>3871950.0505167451</v>
      </c>
      <c r="CC43" s="59">
        <f>((((INDEX(PlantAccounts[],MATCH($C43,PlantAccounts[Power Plan Plant Account '#],0),8)+(INDEX(PlantAccounts[],MATCH($C43,PlantAccounts[Power Plan Plant Account '#],0),8)+INDEX(PlantAccounts[],MATCH($C43,PlantAccounts[Power Plan Plant Account '#],0),16)+INDEX(PlantAccounts[],MATCH($C43,PlantAccounts[Power Plan Plant Account '#],0),17)))/2))/12)*(INDEX(CurWIPHelper[],1,MATCH(AO$4,CurWIPHelper[#Headers],0)))*(INDEX(PlantAccounts[],MATCH($C43,PlantAccounts[Power Plan Plant Account '#],0),7))</f>
        <v>390448.05674004875</v>
      </c>
      <c r="CD43" s="59">
        <f>((((INDEX(PlantAccounts[],MATCH($C43,PlantAccounts[Power Plan Plant Account '#],0),8)+(INDEX(PlantAccounts[],MATCH($C43,PlantAccounts[Power Plan Plant Account '#],0),8)+INDEX(PlantAccounts[],MATCH($C43,PlantAccounts[Power Plan Plant Account '#],0),16)+INDEX(PlantAccounts[],MATCH($C43,PlantAccounts[Power Plan Plant Account '#],0),17)))/2))/12)*(INDEX(CurWIPHelper[],1,MATCH(AP$4,CurWIPHelper[#Headers],0)))*(INDEX(PlantAccounts[],MATCH($C43,PlantAccounts[Power Plan Plant Account '#],0),7))</f>
        <v>390448.05674004875</v>
      </c>
      <c r="CE43" s="59">
        <f>((((INDEX(PlantAccounts[],MATCH($C43,PlantAccounts[Power Plan Plant Account '#],0),8)+(INDEX(PlantAccounts[],MATCH($C43,PlantAccounts[Power Plan Plant Account '#],0),8)+INDEX(PlantAccounts[],MATCH($C43,PlantAccounts[Power Plan Plant Account '#],0),16)+INDEX(PlantAccounts[],MATCH($C43,PlantAccounts[Power Plan Plant Account '#],0),17)))/2))/12)*(INDEX(CurWIPHelper[],1,MATCH(AQ$4,CurWIPHelper[#Headers],0)))*(INDEX(PlantAccounts[],MATCH($C43,PlantAccounts[Power Plan Plant Account '#],0),7))</f>
        <v>390448.05674004875</v>
      </c>
      <c r="CF43" s="59">
        <f>((((INDEX(PlantAccounts[],MATCH($C43,PlantAccounts[Power Plan Plant Account '#],0),8)+(INDEX(PlantAccounts[],MATCH($C43,PlantAccounts[Power Plan Plant Account '#],0),8)+INDEX(PlantAccounts[],MATCH($C43,PlantAccounts[Power Plan Plant Account '#],0),16)+INDEX(PlantAccounts[],MATCH($C43,PlantAccounts[Power Plan Plant Account '#],0),17)))/2))/12)*(INDEX(CurWIPHelper[],1,MATCH(AR$4,CurWIPHelper[#Headers],0)))*(INDEX(PlantAccounts[],MATCH($C43,PlantAccounts[Power Plan Plant Account '#],0),7))</f>
        <v>390448.05674004875</v>
      </c>
      <c r="CG43" s="59">
        <f>((((INDEX(PlantAccounts[],MATCH($C43,PlantAccounts[Power Plan Plant Account '#],0),8)+(INDEX(PlantAccounts[],MATCH($C43,PlantAccounts[Power Plan Plant Account '#],0),8)+INDEX(PlantAccounts[],MATCH($C43,PlantAccounts[Power Plan Plant Account '#],0),16)+INDEX(PlantAccounts[],MATCH($C43,PlantAccounts[Power Plan Plant Account '#],0),17)))/2))/12)*(INDEX(CurWIPHelper[],1,MATCH(AS$4,CurWIPHelper[#Headers],0)))*(INDEX(PlantAccounts[],MATCH($C43,PlantAccounts[Power Plan Plant Account '#],0),7))</f>
        <v>390448.05674004875</v>
      </c>
      <c r="CH43" s="59">
        <f>((((INDEX(PlantAccounts[],MATCH($C43,PlantAccounts[Power Plan Plant Account '#],0),8)+(INDEX(PlantAccounts[],MATCH($C43,PlantAccounts[Power Plan Plant Account '#],0),8)+INDEX(PlantAccounts[],MATCH($C43,PlantAccounts[Power Plan Plant Account '#],0),16)+INDEX(PlantAccounts[],MATCH($C43,PlantAccounts[Power Plan Plant Account '#],0),17)))/2))/12)*(INDEX(CurWIPHelper[],1,MATCH(AT$4,CurWIPHelper[#Headers],0)))*(INDEX(PlantAccounts[],MATCH($C43,PlantAccounts[Power Plan Plant Account '#],0),7))</f>
        <v>390448.05674004875</v>
      </c>
      <c r="CI43" s="59">
        <f>((((INDEX(PlantAccounts[],MATCH($C43,PlantAccounts[Power Plan Plant Account '#],0),8)+(INDEX(PlantAccounts[],MATCH($C43,PlantAccounts[Power Plan Plant Account '#],0),8)+INDEX(PlantAccounts[],MATCH($C43,PlantAccounts[Power Plan Plant Account '#],0),16)+INDEX(PlantAccounts[],MATCH($C43,PlantAccounts[Power Plan Plant Account '#],0),17)))/2))/12)*(INDEX(CurWIPHelper[],1,MATCH(AU$4,CurWIPHelper[#Headers],0)))*(INDEX(PlantAccounts[],MATCH($C43,PlantAccounts[Power Plan Plant Account '#],0),7))</f>
        <v>390448.05674004875</v>
      </c>
      <c r="CJ43" s="59">
        <f>((((INDEX(PlantAccounts[],MATCH($C43,PlantAccounts[Power Plan Plant Account '#],0),8)+(INDEX(PlantAccounts[],MATCH($C43,PlantAccounts[Power Plan Plant Account '#],0),8)+INDEX(PlantAccounts[],MATCH($C43,PlantAccounts[Power Plan Plant Account '#],0),16)+INDEX(PlantAccounts[],MATCH($C43,PlantAccounts[Power Plan Plant Account '#],0),17)))/2))/12)*(INDEX(CurWIPHelper[],1,MATCH(AV$4,CurWIPHelper[#Headers],0)))*(INDEX(PlantAccounts[],MATCH($C43,PlantAccounts[Power Plan Plant Account '#],0),7))</f>
        <v>390448.05674004875</v>
      </c>
      <c r="CK43" s="59">
        <f>((((INDEX(PlantAccounts[],MATCH($C43,PlantAccounts[Power Plan Plant Account '#],0),8)+(INDEX(PlantAccounts[],MATCH($C43,PlantAccounts[Power Plan Plant Account '#],0),8)+INDEX(PlantAccounts[],MATCH($C43,PlantAccounts[Power Plan Plant Account '#],0),16)+INDEX(PlantAccounts[],MATCH($C43,PlantAccounts[Power Plan Plant Account '#],0),17)))/2))/12)*(INDEX(CurWIPHelper[],1,MATCH(AW$4,CurWIPHelper[#Headers],0)))*(INDEX(PlantAccounts[],MATCH($C43,PlantAccounts[Power Plan Plant Account '#],0),7))</f>
        <v>390448.05674004875</v>
      </c>
      <c r="CL43" s="59">
        <f>((((INDEX(PlantAccounts[],MATCH($C43,PlantAccounts[Power Plan Plant Account '#],0),8)+(INDEX(PlantAccounts[],MATCH($C43,PlantAccounts[Power Plan Plant Account '#],0),8)+INDEX(PlantAccounts[],MATCH($C43,PlantAccounts[Power Plan Plant Account '#],0),16)+INDEX(PlantAccounts[],MATCH($C43,PlantAccounts[Power Plan Plant Account '#],0),17)))/2))/12)*(INDEX(CurWIPHelper[],1,MATCH(AX$4,CurWIPHelper[#Headers],0)))*(INDEX(PlantAccounts[],MATCH($C43,PlantAccounts[Power Plan Plant Account '#],0),7))</f>
        <v>390448.05674004875</v>
      </c>
      <c r="CM43" s="59">
        <f>((((INDEX(PlantAccounts[],MATCH($C43,PlantAccounts[Power Plan Plant Account '#],0),8)+(INDEX(PlantAccounts[],MATCH($C43,PlantAccounts[Power Plan Plant Account '#],0),8)+INDEX(PlantAccounts[],MATCH($C43,PlantAccounts[Power Plan Plant Account '#],0),16)+INDEX(PlantAccounts[],MATCH($C43,PlantAccounts[Power Plan Plant Account '#],0),17)))/2))/12)*(INDEX(CurWIPHelper[],1,MATCH(AY$4,CurWIPHelper[#Headers],0)))*(INDEX(PlantAccounts[],MATCH($C43,PlantAccounts[Power Plan Plant Account '#],0),7))</f>
        <v>390448.05674004875</v>
      </c>
      <c r="CN43" s="59">
        <f>((((INDEX(PlantAccounts[],MATCH($C43,PlantAccounts[Power Plan Plant Account '#],0),8)+(INDEX(PlantAccounts[],MATCH($C43,PlantAccounts[Power Plan Plant Account '#],0),8)+INDEX(PlantAccounts[],MATCH($C43,PlantAccounts[Power Plan Plant Account '#],0),16)+INDEX(PlantAccounts[],MATCH($C43,PlantAccounts[Power Plan Plant Account '#],0),17)))/2))/12)*(INDEX(CurWIPHelper[],1,MATCH(AZ$4,CurWIPHelper[#Headers],0)))*(INDEX(PlantAccounts[],MATCH($C43,PlantAccounts[Power Plan Plant Account '#],0),7))</f>
        <v>390448.05674004875</v>
      </c>
      <c r="CO43" s="59">
        <f t="shared" si="3"/>
        <v>4685376.6808805848</v>
      </c>
      <c r="CQ43" s="59">
        <f>INDEX(PlantAccounts[],MATCH($C43,PlantAccounts[Power Plan Plant Account '#],0),12)*(INDEX(CurWIPHelper[],1,MATCH(AO$4,CurWIPHelper[#Headers],0)))*(INDEX(PlantAccounts[],MATCH($C43,PlantAccounts[Power Plan Plant Account '#],0),7)/12)*0.5</f>
        <v>0</v>
      </c>
      <c r="CR43" s="59">
        <f>INDEX(PlantAccounts[],MATCH($C43,PlantAccounts[Power Plan Plant Account '#],0),12)*(INDEX(CurWIPHelper[],1,MATCH(AP$4,CurWIPHelper[#Headers],0)))*(INDEX(PlantAccounts[],MATCH($C43,PlantAccounts[Power Plan Plant Account '#],0),7)/12)*0.5</f>
        <v>0</v>
      </c>
      <c r="CS43" s="59">
        <f>INDEX(PlantAccounts[],MATCH($C43,PlantAccounts[Power Plan Plant Account '#],0),12)*(INDEX(CurWIPHelper[],1,MATCH(AQ$4,CurWIPHelper[#Headers],0)))*(INDEX(PlantAccounts[],MATCH($C43,PlantAccounts[Power Plan Plant Account '#],0),7)/12)*0.5</f>
        <v>0</v>
      </c>
      <c r="CT43" s="59">
        <f>INDEX(PlantAccounts[],MATCH($C43,PlantAccounts[Power Plan Plant Account '#],0),12)*(INDEX(CurWIPHelper[],1,MATCH(AR$4,CurWIPHelper[#Headers],0)))*(INDEX(PlantAccounts[],MATCH($C43,PlantAccounts[Power Plan Plant Account '#],0),7)/12)*0.5</f>
        <v>0</v>
      </c>
      <c r="CU43" s="59">
        <f>INDEX(PlantAccounts[],MATCH($C43,PlantAccounts[Power Plan Plant Account '#],0),12)*(INDEX(CurWIPHelper[],1,MATCH(AS$4,CurWIPHelper[#Headers],0)))*(INDEX(PlantAccounts[],MATCH($C43,PlantAccounts[Power Plan Plant Account '#],0),7)/12)*0.5</f>
        <v>0</v>
      </c>
      <c r="CV43" s="59">
        <f>INDEX(PlantAccounts[],MATCH($C43,PlantAccounts[Power Plan Plant Account '#],0),12)*(INDEX(CurWIPHelper[],1,MATCH(AT$4,CurWIPHelper[#Headers],0)))*(INDEX(PlantAccounts[],MATCH($C43,PlantAccounts[Power Plan Plant Account '#],0),7)/12)*0.5</f>
        <v>0</v>
      </c>
      <c r="CW43" s="59">
        <f>INDEX(PlantAccounts[],MATCH($C43,PlantAccounts[Power Plan Plant Account '#],0),12)*(INDEX(CurWIPHelper[],1,MATCH(AU$4,CurWIPHelper[#Headers],0)))*(INDEX(PlantAccounts[],MATCH($C43,PlantAccounts[Power Plan Plant Account '#],0),7)/12)*0.5</f>
        <v>0</v>
      </c>
      <c r="CX43" s="59">
        <f>INDEX(PlantAccounts[],MATCH($C43,PlantAccounts[Power Plan Plant Account '#],0),12)*(INDEX(CurWIPHelper[],1,MATCH(AV$4,CurWIPHelper[#Headers],0)))*(INDEX(PlantAccounts[],MATCH($C43,PlantAccounts[Power Plan Plant Account '#],0),7)/12)*0.5</f>
        <v>0</v>
      </c>
      <c r="CY43" s="59">
        <f>INDEX(PlantAccounts[],MATCH($C43,PlantAccounts[Power Plan Plant Account '#],0),12)*(INDEX(CurWIPHelper[],1,MATCH(AW$4,CurWIPHelper[#Headers],0)))*(INDEX(PlantAccounts[],MATCH($C43,PlantAccounts[Power Plan Plant Account '#],0),7)/12)*0.5</f>
        <v>0</v>
      </c>
      <c r="CZ43" s="59">
        <f>INDEX(PlantAccounts[],MATCH($C43,PlantAccounts[Power Plan Plant Account '#],0),12)*(INDEX(CurWIPHelper[],1,MATCH(AX$4,CurWIPHelper[#Headers],0)))*(INDEX(PlantAccounts[],MATCH($C43,PlantAccounts[Power Plan Plant Account '#],0),7)/12)*0.5</f>
        <v>0</v>
      </c>
      <c r="DA43" s="59">
        <f>INDEX(PlantAccounts[],MATCH($C43,PlantAccounts[Power Plan Plant Account '#],0),12)*(INDEX(CurWIPHelper[],1,MATCH(AY$4,CurWIPHelper[#Headers],0)))*(INDEX(PlantAccounts[],MATCH($C43,PlantAccounts[Power Plan Plant Account '#],0),7)/12)*0.5</f>
        <v>0</v>
      </c>
      <c r="DB43" s="59">
        <f>INDEX(PlantAccounts[],MATCH($C43,PlantAccounts[Power Plan Plant Account '#],0),12)*(INDEX(CurWIPHelper[],1,MATCH(AZ$4,CurWIPHelper[#Headers],0)))*(INDEX(PlantAccounts[],MATCH($C43,PlantAccounts[Power Plan Plant Account '#],0),7)/12)*0.5</f>
        <v>0</v>
      </c>
      <c r="DC43" s="59">
        <f t="shared" si="4"/>
        <v>0</v>
      </c>
      <c r="DE43" s="59">
        <f t="shared" si="5"/>
        <v>4685376.6808805848</v>
      </c>
    </row>
    <row r="44" spans="1:109">
      <c r="A44" t="s">
        <v>58</v>
      </c>
      <c r="B44" t="s">
        <v>93</v>
      </c>
      <c r="C44">
        <v>47231</v>
      </c>
      <c r="D44">
        <v>47200</v>
      </c>
      <c r="E44" s="130">
        <v>0</v>
      </c>
      <c r="F44" s="113">
        <f>INDEX(PlantAccounts[],MATCH($C44,PlantAccounts[Power Plan Plant Account '#],0),8)</f>
        <v>33507153.659730189</v>
      </c>
      <c r="G44" s="7">
        <f>INDEX(PlantAccounts[],MATCH($C44,PlantAccounts[Power Plan Plant Account '#],0),14)</f>
        <v>0</v>
      </c>
      <c r="H44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44" s="146"/>
      <c r="J44" s="7">
        <f t="shared" si="6"/>
        <v>0</v>
      </c>
      <c r="K44" s="7">
        <v>0</v>
      </c>
      <c r="L44" s="7">
        <f>INDEX(PlantAccounts[],MATCH($C44,PlantAccounts[Power Plan Plant Account '#],0),11)</f>
        <v>0</v>
      </c>
      <c r="M44" s="7">
        <f t="shared" ref="M44:M49" si="7">K44-L44</f>
        <v>0</v>
      </c>
      <c r="O44" s="35">
        <f>INDEX(CurCloseProf[],MATCH(PlantAccountsQuery[[#This Row],[Reg/Unreg]],CurCloseProf[R/NR],0),MATCH(O$9,CurCloseProf[#Headers],0))*($J44+$M44)</f>
        <v>0</v>
      </c>
      <c r="P44" s="35">
        <f>INDEX(CurCloseProf[],MATCH(PlantAccountsQuery[[#This Row],[Reg/Unreg]],CurCloseProf[R/NR],0),MATCH(P$9,CurCloseProf[#Headers],0))*($J44+$M44)</f>
        <v>0</v>
      </c>
      <c r="Q44" s="35">
        <f>INDEX(CurCloseProf[],MATCH(PlantAccountsQuery[[#This Row],[Reg/Unreg]],CurCloseProf[R/NR],0),MATCH(Q$9,CurCloseProf[#Headers],0))*($J44+$M44)</f>
        <v>0</v>
      </c>
      <c r="R44" s="35">
        <f>INDEX(CurCloseProf[],MATCH(PlantAccountsQuery[[#This Row],[Reg/Unreg]],CurCloseProf[R/NR],0),MATCH(R$9,CurCloseProf[#Headers],0))*($J44+$M44)</f>
        <v>0</v>
      </c>
      <c r="S44" s="35">
        <f>INDEX(CurCloseProf[],MATCH(PlantAccountsQuery[[#This Row],[Reg/Unreg]],CurCloseProf[R/NR],0),MATCH(S$9,CurCloseProf[#Headers],0))*($J44+$M44)</f>
        <v>0</v>
      </c>
      <c r="T44" s="35">
        <f>INDEX(CurCloseProf[],MATCH(PlantAccountsQuery[[#This Row],[Reg/Unreg]],CurCloseProf[R/NR],0),MATCH(T$9,CurCloseProf[#Headers],0))*($J44+$M44)</f>
        <v>0</v>
      </c>
      <c r="U44" s="35">
        <f>INDEX(CurCloseProf[],MATCH(PlantAccountsQuery[[#This Row],[Reg/Unreg]],CurCloseProf[R/NR],0),MATCH(U$9,CurCloseProf[#Headers],0))*($J44+$M44)</f>
        <v>0</v>
      </c>
      <c r="V44" s="35">
        <f>INDEX(CurCloseProf[],MATCH(PlantAccountsQuery[[#This Row],[Reg/Unreg]],CurCloseProf[R/NR],0),MATCH(V$9,CurCloseProf[#Headers],0))*($J44+$M44)</f>
        <v>0</v>
      </c>
      <c r="W44" s="35">
        <f>INDEX(CurCloseProf[],MATCH(PlantAccountsQuery[[#This Row],[Reg/Unreg]],CurCloseProf[R/NR],0),MATCH(W$9,CurCloseProf[#Headers],0))*($J44+$M44)</f>
        <v>0</v>
      </c>
      <c r="X44" s="35">
        <f>INDEX(CurCloseProf[],MATCH(PlantAccountsQuery[[#This Row],[Reg/Unreg]],CurCloseProf[R/NR],0),MATCH(X$9,CurCloseProf[#Headers],0))*($J44+$M44)</f>
        <v>0</v>
      </c>
      <c r="Y44" s="35">
        <f>INDEX(CurCloseProf[],MATCH(PlantAccountsQuery[[#This Row],[Reg/Unreg]],CurCloseProf[R/NR],0),MATCH(Y$9,CurCloseProf[#Headers],0))*($J44+$M44)</f>
        <v>0</v>
      </c>
      <c r="Z44" s="35">
        <f>INDEX(CurCloseProf[],MATCH(PlantAccountsQuery[[#This Row],[Reg/Unreg]],CurCloseProf[R/NR],0),MATCH(Z$9,CurCloseProf[#Headers],0))*($J44+$M44)</f>
        <v>0</v>
      </c>
      <c r="AB44" s="59">
        <f>IF(INDEX(CurWIPHelper[],1,MATCH(AO$4,$AB$9:$AM$9,0))=0,0,($F44+$O44))</f>
        <v>33507153.659730189</v>
      </c>
      <c r="AC44" s="59">
        <f>IF(INDEX(CurWIPHelper[],1,MATCH(AP$4,$AB$9:$AM$9,0))=0,0,($F44+SUM($O44:P44)))</f>
        <v>33507153.659730189</v>
      </c>
      <c r="AD44" s="59">
        <f>IF(INDEX(CurWIPHelper[],1,MATCH(AQ$4,$AB$9:$AM$9,0))=0,0,($F44+SUM($O44:Q44)))</f>
        <v>33507153.659730189</v>
      </c>
      <c r="AE44" s="59">
        <f>IF(INDEX(CurWIPHelper[],1,MATCH(AR$4,$AB$9:$AM$9,0))=0,0,($F44+SUM($O44:R44)))</f>
        <v>33507153.659730189</v>
      </c>
      <c r="AF44" s="59">
        <f>IF(INDEX(CurWIPHelper[],1,MATCH(AS$4,$AB$9:$AM$9,0))=0,0,($F44+SUM($O44:S44)))</f>
        <v>33507153.659730189</v>
      </c>
      <c r="AG44" s="59">
        <f>IF(INDEX(CurWIPHelper[],1,MATCH(AT$4,$AB$9:$AM$9,0))=0,0,($F44+SUM($O44:T44)))</f>
        <v>33507153.659730189</v>
      </c>
      <c r="AH44" s="59">
        <f>IF(INDEX(CurWIPHelper[],1,MATCH(AU$4,$AB$9:$AM$9,0))=0,0,($F44+SUM($O44:U44)))</f>
        <v>33507153.659730189</v>
      </c>
      <c r="AI44" s="59">
        <f>IF(INDEX(CurWIPHelper[],1,MATCH(AV$4,$AB$9:$AM$9,0))=0,0,($F44+SUM($O44:V44)))</f>
        <v>33507153.659730189</v>
      </c>
      <c r="AJ44" s="59">
        <f>IF(INDEX(CurWIPHelper[],1,MATCH(AW$4,$AB$9:$AM$9,0))=0,0,($F44+SUM($O44:W44)))</f>
        <v>33507153.659730189</v>
      </c>
      <c r="AK44" s="59">
        <f>IF(INDEX(CurWIPHelper[],1,MATCH(AX$4,$AB$9:$AM$9,0))=0,0,($F44+SUM($O44:X44)))</f>
        <v>33507153.659730189</v>
      </c>
      <c r="AL44" s="59">
        <f>IF(INDEX(CurWIPHelper[],1,MATCH(AY$4,$AB$9:$AM$9,0))=0,0,($F44+SUM($O44:Y44)))</f>
        <v>33507153.659730189</v>
      </c>
      <c r="AM44" s="59">
        <f>IF(INDEX(CurWIPHelper[],1,MATCH(AZ$4,$AB$9:$AM$9,0))=0,0,($F44+SUM($O44:Z44)))</f>
        <v>33507153.659730189</v>
      </c>
      <c r="AO44" s="35">
        <f>IF(INDEX(CurWIPHelper[],1,MATCH(AO$4,CurWIPHelper[#Headers],0))=0,0,
     IF(AB44&gt;0,
        (IF(
             ((INDEX(PlantAccounts[],MATCH($C44,PlantAccounts[Power Plan Plant Account '#],0),7)/12)
                   *(AB44)
                   *(INDEX(CurWIPHelper[],1,MATCH(AO$4,CurWIPHelper[#Headers],0)))
                   +(INDEX(PlantAccounts[],MATCH($C44,PlantAccounts[Power Plan Plant Account '#],0),9))
                   )&gt;AB44,
              IF((INDEX(PlantAccounts[],MATCH($C44,PlantAccounts[Power Plan Plant Account '#],0),7))=0,0,AB44-(INDEX(PlantAccounts[],MATCH($C44,PlantAccounts[Power Plan Plant Account '#],0),9))),
             (INDEX(PlantAccounts[],MATCH($C44,PlantAccounts[Power Plan Plant Account '#],0),7)/12)*AB44*(INDEX(CurWIPHelper[],1,MATCH(AO$4,CurWIPHelper[#Headers],0))))
        ),
          IF(AB44=0,0,IF(
              ((INDEX(PlantAccounts[],MATCH($C44,PlantAccounts[Power Plan Plant Account '#],0),7)/12)
              *(AB44)
              *(INDEX(CurWIPHelper[],1,MATCH(AO$4,CurWIPHelper[#Headers],0)))
              +(INDEX(PlantAccounts[],MATCH($C44,PlantAccounts[Power Plan Plant Account '#],0),9))
              )&gt;AB44,
         (INDEX(PlantAccounts[],MATCH($C44,PlantAccounts[Power Plan Plant Account '#],0),7)/12)*AB44*(INDEX(CurWIPHelper[],1,MATCH(AO$4,CurWIPHelper[#Headers],0))),
         AB44-(INDEX(PlantAccounts[],MATCH($C44,PlantAccounts[Power Plan Plant Account '#],0),9))
    ))
)
)</f>
        <v>124770.04181198961</v>
      </c>
      <c r="AP44" s="35">
        <f>IF(INDEX(CurWIPHelper[],1,MATCH(AP$4,CurWIPHelper[#Headers],0))=0,0,
     IF(AC44&gt;0,
        (IF(
             ((INDEX(PlantAccounts[],MATCH($C44,PlantAccounts[Power Plan Plant Account '#],0),7)/12)
                   *(AC44)
                   *(INDEX(CurWIPHelper[],1,MATCH(AP$4,CurWIPHelper[#Headers],0)))
                   +(INDEX(PlantAccounts[],MATCH($C44,PlantAccounts[Power Plan Plant Account '#],0),9))
                   +(SUM($AO44:AO44))
                    )&gt;AC44,
              IF((INDEX(PlantAccounts[],MATCH($C44,PlantAccounts[Power Plan Plant Account '#],0),7))=0,0,AC44-(INDEX(PlantAccounts[],MATCH($C44,PlantAccounts[Power Plan Plant Account '#],0),9))-SUM($AO44:AO44)),
             (INDEX(PlantAccounts[],MATCH($C44,PlantAccounts[Power Plan Plant Account '#],0),7)/12)*AC44*(INDEX(CurWIPHelper[],1,MATCH(AP$4,CurWIPHelper[#Headers],0))))
        ),
        IF(AC44=0,0,IF(
              ((INDEX(PlantAccounts[],MATCH($C44,PlantAccounts[Power Plan Plant Account '#],0),7)/12)
              *(AC44)
              *(INDEX(CurWIPHelper[],1,MATCH(AP$4,CurWIPHelper[#Headers],0)))
              +(INDEX(PlantAccounts[],MATCH($C44,PlantAccounts[Power Plan Plant Account '#],0),9))
              +(SUM($AO44:AO44))
              )&gt;AC44,
         (INDEX(PlantAccounts[],MATCH($C44,PlantAccounts[Power Plan Plant Account '#],0),7)/12)*AC44*(INDEX(CurWIPHelper[],1,MATCH(AP$4,CurWIPHelper[#Headers],0))),
         AC44-(INDEX(PlantAccounts[],MATCH($C44,PlantAccounts[Power Plan Plant Account '#],0),9))-(SUM($AO44:AO44))
    ))
)
)</f>
        <v>124770.04181198961</v>
      </c>
      <c r="AQ44" s="35">
        <f>IF(INDEX(CurWIPHelper[],1,MATCH(AQ$4,CurWIPHelper[#Headers],0))=0,0,
     IF(AD44&gt;0,
        (IF(
             ((INDEX(PlantAccounts[],MATCH($C44,PlantAccounts[Power Plan Plant Account '#],0),7)/12)
                   *(AD44)
                   *(INDEX(CurWIPHelper[],1,MATCH(AQ$4,CurWIPHelper[#Headers],0)))
                   +(INDEX(PlantAccounts[],MATCH($C44,PlantAccounts[Power Plan Plant Account '#],0),9))
                   +(SUM($AO44:AP44))
                    )&gt;AD44,
              IF((INDEX(PlantAccounts[],MATCH($C44,PlantAccounts[Power Plan Plant Account '#],0),7))=0,0,AD44-(INDEX(PlantAccounts[],MATCH($C44,PlantAccounts[Power Plan Plant Account '#],0),9))-SUM($AO44:AP44)),
             (INDEX(PlantAccounts[],MATCH($C44,PlantAccounts[Power Plan Plant Account '#],0),7)/12)*AD44*(INDEX(CurWIPHelper[],1,MATCH(AQ$4,CurWIPHelper[#Headers],0))))
        ),
        IF(AD44=0,0,IF(
              ((INDEX(PlantAccounts[],MATCH($C44,PlantAccounts[Power Plan Plant Account '#],0),7)/12)
              *(AD44)
              *(INDEX(CurWIPHelper[],1,MATCH(AQ$4,CurWIPHelper[#Headers],0)))
              +(INDEX(PlantAccounts[],MATCH($C44,PlantAccounts[Power Plan Plant Account '#],0),9))
              +(SUM($AO44:AP44))
              )&gt;AD44,
         (INDEX(PlantAccounts[],MATCH($C44,PlantAccounts[Power Plan Plant Account '#],0),7)/12)*AD44*(INDEX(CurWIPHelper[],1,MATCH(AQ$4,CurWIPHelper[#Headers],0))),
         AD44-(INDEX(PlantAccounts[],MATCH($C44,PlantAccounts[Power Plan Plant Account '#],0),9))-(SUM($AO44:AP44))
    ))
)
)</f>
        <v>124770.04181198961</v>
      </c>
      <c r="AR44" s="35">
        <f>IF(INDEX(CurWIPHelper[],1,MATCH(AR$4,CurWIPHelper[#Headers],0))=0,0,
     IF(AE44&gt;0,
        (IF(
             ((INDEX(PlantAccounts[],MATCH($C44,PlantAccounts[Power Plan Plant Account '#],0),7)/12)
                   *(AE44)
                   *(INDEX(CurWIPHelper[],1,MATCH(AR$4,CurWIPHelper[#Headers],0)))
                   +(INDEX(PlantAccounts[],MATCH($C44,PlantAccounts[Power Plan Plant Account '#],0),9))
                   +(SUM($AO44:AQ44))
                    )&gt;AE44,
              IF((INDEX(PlantAccounts[],MATCH($C44,PlantAccounts[Power Plan Plant Account '#],0),7))=0,0,AE44-(INDEX(PlantAccounts[],MATCH($C44,PlantAccounts[Power Plan Plant Account '#],0),9))-SUM($AO44:AQ44)),
             (INDEX(PlantAccounts[],MATCH($C44,PlantAccounts[Power Plan Plant Account '#],0),7)/12)*AE44*(INDEX(CurWIPHelper[],1,MATCH(AR$4,CurWIPHelper[#Headers],0))))
        ),
        IF(AE44=0,0,IF(
              ((INDEX(PlantAccounts[],MATCH($C44,PlantAccounts[Power Plan Plant Account '#],0),7)/12)
              *(AE44)
              *(INDEX(CurWIPHelper[],1,MATCH(AR$4,CurWIPHelper[#Headers],0)))
              +(INDEX(PlantAccounts[],MATCH($C44,PlantAccounts[Power Plan Plant Account '#],0),9))
              +(SUM($AO44:AQ44))
              )&gt;AE44,
         (INDEX(PlantAccounts[],MATCH($C44,PlantAccounts[Power Plan Plant Account '#],0),7)/12)*AE44*(INDEX(CurWIPHelper[],1,MATCH(AR$4,CurWIPHelper[#Headers],0))),
         AE44-(INDEX(PlantAccounts[],MATCH($C44,PlantAccounts[Power Plan Plant Account '#],0),9))-(SUM($AO44:AQ44))
    ))
)
)</f>
        <v>124770.04181198961</v>
      </c>
      <c r="AS44" s="35">
        <f>IF(INDEX(CurWIPHelper[],1,MATCH(AS$4,CurWIPHelper[#Headers],0))=0,0,
     IF(AF44&gt;0,
        (IF(
             ((INDEX(PlantAccounts[],MATCH($C44,PlantAccounts[Power Plan Plant Account '#],0),7)/12)
                   *(AF44)
                   *(INDEX(CurWIPHelper[],1,MATCH(AS$4,CurWIPHelper[#Headers],0)))
                   +(INDEX(PlantAccounts[],MATCH($C44,PlantAccounts[Power Plan Plant Account '#],0),9))
                   +(SUM($AO44:AR44))
                    )&gt;AF44,
              IF((INDEX(PlantAccounts[],MATCH($C44,PlantAccounts[Power Plan Plant Account '#],0),7))=0,0,AF44-(INDEX(PlantAccounts[],MATCH($C44,PlantAccounts[Power Plan Plant Account '#],0),9))-SUM($AO44:AR44)),
             (INDEX(PlantAccounts[],MATCH($C44,PlantAccounts[Power Plan Plant Account '#],0),7)/12)*AF44*(INDEX(CurWIPHelper[],1,MATCH(AS$4,CurWIPHelper[#Headers],0))))
        ),
        IF(AF44=0,0,IF(
              ((INDEX(PlantAccounts[],MATCH($C44,PlantAccounts[Power Plan Plant Account '#],0),7)/12)
              *(AF44)
              *(INDEX(CurWIPHelper[],1,MATCH(AS$4,CurWIPHelper[#Headers],0)))
              +(INDEX(PlantAccounts[],MATCH($C44,PlantAccounts[Power Plan Plant Account '#],0),9))
              +(SUM($AO44:AR44))
              )&gt;AF44,
         (INDEX(PlantAccounts[],MATCH($C44,PlantAccounts[Power Plan Plant Account '#],0),7)/12)*AF44*(INDEX(CurWIPHelper[],1,MATCH(AS$4,CurWIPHelper[#Headers],0))),
         AF44-(INDEX(PlantAccounts[],MATCH($C44,PlantAccounts[Power Plan Plant Account '#],0),9))-(SUM($AO44:AR44))
    ))
)
)</f>
        <v>124770.04181198961</v>
      </c>
      <c r="AT44" s="35">
        <f>IF(INDEX(CurWIPHelper[],1,MATCH(AT$4,CurWIPHelper[#Headers],0))=0,0,
     IF(AG44&gt;0,
        (IF(
             ((INDEX(PlantAccounts[],MATCH($C44,PlantAccounts[Power Plan Plant Account '#],0),7)/12)
                   *(AG44)
                   *(INDEX(CurWIPHelper[],1,MATCH(AT$4,CurWIPHelper[#Headers],0)))
                   +(INDEX(PlantAccounts[],MATCH($C44,PlantAccounts[Power Plan Plant Account '#],0),9))
                   +(SUM($AO44:AS44))
                    )&gt;AG44,
              IF((INDEX(PlantAccounts[],MATCH($C44,PlantAccounts[Power Plan Plant Account '#],0),7))=0,0,AG44-(INDEX(PlantAccounts[],MATCH($C44,PlantAccounts[Power Plan Plant Account '#],0),9))-SUM($AO44:AS44)),
             (INDEX(PlantAccounts[],MATCH($C44,PlantAccounts[Power Plan Plant Account '#],0),7)/12)*AG44*(INDEX(CurWIPHelper[],1,MATCH(AT$4,CurWIPHelper[#Headers],0))))
        ),
        IF(AG44=0,0,IF(
              ((INDEX(PlantAccounts[],MATCH($C44,PlantAccounts[Power Plan Plant Account '#],0),7)/12)
              *(AG44)
              *(INDEX(CurWIPHelper[],1,MATCH(AT$4,CurWIPHelper[#Headers],0)))
              +(INDEX(PlantAccounts[],MATCH($C44,PlantAccounts[Power Plan Plant Account '#],0),9))
              +(SUM($AO44:AS44))
              )&gt;AG44,
         (INDEX(PlantAccounts[],MATCH($C44,PlantAccounts[Power Plan Plant Account '#],0),7)/12)*AG44*(INDEX(CurWIPHelper[],1,MATCH(AT$4,CurWIPHelper[#Headers],0))),
         AG44-(INDEX(PlantAccounts[],MATCH($C44,PlantAccounts[Power Plan Plant Account '#],0),9))-(SUM($AO44:AS44))
    ))
)
)</f>
        <v>124770.04181198961</v>
      </c>
      <c r="AU44" s="35">
        <f>IF(INDEX(CurWIPHelper[],1,MATCH(AU$4,CurWIPHelper[#Headers],0))=0,0,
     IF(AH44&gt;0,
        (IF(
             ((INDEX(PlantAccounts[],MATCH($C44,PlantAccounts[Power Plan Plant Account '#],0),7)/12)
                   *(AH44)
                   *(INDEX(CurWIPHelper[],1,MATCH(AU$4,CurWIPHelper[#Headers],0)))
                   +(INDEX(PlantAccounts[],MATCH($C44,PlantAccounts[Power Plan Plant Account '#],0),9))
                   +(SUM($AO44:AT44))
                    )&gt;AH44,
              IF((INDEX(PlantAccounts[],MATCH($C44,PlantAccounts[Power Plan Plant Account '#],0),7))=0,0,AH44-(INDEX(PlantAccounts[],MATCH($C44,PlantAccounts[Power Plan Plant Account '#],0),9))-SUM($AO44:AT44)),
             (INDEX(PlantAccounts[],MATCH($C44,PlantAccounts[Power Plan Plant Account '#],0),7)/12)*AH44*(INDEX(CurWIPHelper[],1,MATCH(AU$4,CurWIPHelper[#Headers],0))))
        ),
        IF(AH44=0,0,IF(
              ((INDEX(PlantAccounts[],MATCH($C44,PlantAccounts[Power Plan Plant Account '#],0),7)/12)
              *(AH44)
              *(INDEX(CurWIPHelper[],1,MATCH(AU$4,CurWIPHelper[#Headers],0)))
              +(INDEX(PlantAccounts[],MATCH($C44,PlantAccounts[Power Plan Plant Account '#],0),9))
              +(SUM($AO44:AT44))
              )&gt;AH44,
         (INDEX(PlantAccounts[],MATCH($C44,PlantAccounts[Power Plan Plant Account '#],0),7)/12)*AH44*(INDEX(CurWIPHelper[],1,MATCH(AU$4,CurWIPHelper[#Headers],0))),
         AH44-(INDEX(PlantAccounts[],MATCH($C44,PlantAccounts[Power Plan Plant Account '#],0),9))-(SUM($AO44:AT44))
    ))
)
)</f>
        <v>124770.04181198961</v>
      </c>
      <c r="AV44" s="35">
        <f>IF(INDEX(CurWIPHelper[],1,MATCH(AV$4,CurWIPHelper[#Headers],0))=0,0,
     IF(AI44&gt;0,
        (IF(
             ((INDEX(PlantAccounts[],MATCH($C44,PlantAccounts[Power Plan Plant Account '#],0),7)/12)
                   *(AI44)
                   *(INDEX(CurWIPHelper[],1,MATCH(AV$4,CurWIPHelper[#Headers],0)))
                   +(INDEX(PlantAccounts[],MATCH($C44,PlantAccounts[Power Plan Plant Account '#],0),9))
                   +(SUM($AO44:AU44))
                    )&gt;AI44,
              IF((INDEX(PlantAccounts[],MATCH($C44,PlantAccounts[Power Plan Plant Account '#],0),7))=0,0,AI44-(INDEX(PlantAccounts[],MATCH($C44,PlantAccounts[Power Plan Plant Account '#],0),9))-SUM($AO44:AU44)),
             (INDEX(PlantAccounts[],MATCH($C44,PlantAccounts[Power Plan Plant Account '#],0),7)/12)*AI44*(INDEX(CurWIPHelper[],1,MATCH(AV$4,CurWIPHelper[#Headers],0))))
        ),
        IF(AI44=0,0,IF(
              ((INDEX(PlantAccounts[],MATCH($C44,PlantAccounts[Power Plan Plant Account '#],0),7)/12)
              *(AI44)
              *(INDEX(CurWIPHelper[],1,MATCH(AV$4,CurWIPHelper[#Headers],0)))
              +(INDEX(PlantAccounts[],MATCH($C44,PlantAccounts[Power Plan Plant Account '#],0),9))
              +(SUM($AO44:AU44))
              )&gt;AI44,
         (INDEX(PlantAccounts[],MATCH($C44,PlantAccounts[Power Plan Plant Account '#],0),7)/12)*AI44*(INDEX(CurWIPHelper[],1,MATCH(AV$4,CurWIPHelper[#Headers],0))),
         AI44-(INDEX(PlantAccounts[],MATCH($C44,PlantAccounts[Power Plan Plant Account '#],0),9))-(SUM($AO44:AU44))
    ))
)
)</f>
        <v>124770.04181198961</v>
      </c>
      <c r="AW44" s="35">
        <f>IF(INDEX(CurWIPHelper[],1,MATCH(AW$4,CurWIPHelper[#Headers],0))=0,0,
     IF(AJ44&gt;0,
        (IF(
             ((INDEX(PlantAccounts[],MATCH($C44,PlantAccounts[Power Plan Plant Account '#],0),7)/12)
                   *(AJ44)
                   *(INDEX(CurWIPHelper[],1,MATCH(AW$4,CurWIPHelper[#Headers],0)))
                   +(INDEX(PlantAccounts[],MATCH($C44,PlantAccounts[Power Plan Plant Account '#],0),9))
                   +(SUM($AO44:AV44))
                    )&gt;AJ44,
              IF((INDEX(PlantAccounts[],MATCH($C44,PlantAccounts[Power Plan Plant Account '#],0),7))=0,0,AJ44-(INDEX(PlantAccounts[],MATCH($C44,PlantAccounts[Power Plan Plant Account '#],0),9))-SUM($AO44:AV44)),
             (INDEX(PlantAccounts[],MATCH($C44,PlantAccounts[Power Plan Plant Account '#],0),7)/12)*AJ44*(INDEX(CurWIPHelper[],1,MATCH(AW$4,CurWIPHelper[#Headers],0))))
        ),
        IF(AJ44=0,0,IF(
              ((INDEX(PlantAccounts[],MATCH($C44,PlantAccounts[Power Plan Plant Account '#],0),7)/12)
              *(AJ44)
              *(INDEX(CurWIPHelper[],1,MATCH(AW$4,CurWIPHelper[#Headers],0)))
              +(INDEX(PlantAccounts[],MATCH($C44,PlantAccounts[Power Plan Plant Account '#],0),9))
              +(SUM($AO44:AV44))
              )&gt;AJ44,
         (INDEX(PlantAccounts[],MATCH($C44,PlantAccounts[Power Plan Plant Account '#],0),7)/12)*AJ44*(INDEX(CurWIPHelper[],1,MATCH(AW$4,CurWIPHelper[#Headers],0))),
         AJ44-(INDEX(PlantAccounts[],MATCH($C44,PlantAccounts[Power Plan Plant Account '#],0),9))-(SUM($AO44:AV44))
    ))
)
)</f>
        <v>124770.04181198961</v>
      </c>
      <c r="AX44" s="35">
        <f>IF(INDEX(CurWIPHelper[],1,MATCH(AX$4,CurWIPHelper[#Headers],0))=0,0,
     IF(AK44&gt;0,
        (IF(
             ((INDEX(PlantAccounts[],MATCH($C44,PlantAccounts[Power Plan Plant Account '#],0),7)/12)
                   *(AK44)
                   *(INDEX(CurWIPHelper[],1,MATCH(AX$4,CurWIPHelper[#Headers],0)))
                   +(INDEX(PlantAccounts[],MATCH($C44,PlantAccounts[Power Plan Plant Account '#],0),9))
                   +(SUM($AO44:AW44))
                    )&gt;AK44,
              IF((INDEX(PlantAccounts[],MATCH($C44,PlantAccounts[Power Plan Plant Account '#],0),7))=0,0,AK44-(INDEX(PlantAccounts[],MATCH($C44,PlantAccounts[Power Plan Plant Account '#],0),9))-SUM($AO44:AW44)),
             (INDEX(PlantAccounts[],MATCH($C44,PlantAccounts[Power Plan Plant Account '#],0),7)/12)*AK44*(INDEX(CurWIPHelper[],1,MATCH(AX$4,CurWIPHelper[#Headers],0))))
        ),
        IF(AK44=0,0,IF(
              ((INDEX(PlantAccounts[],MATCH($C44,PlantAccounts[Power Plan Plant Account '#],0),7)/12)
              *(AK44)
              *(INDEX(CurWIPHelper[],1,MATCH(AX$4,CurWIPHelper[#Headers],0)))
              +(INDEX(PlantAccounts[],MATCH($C44,PlantAccounts[Power Plan Plant Account '#],0),9))
              +(SUM($AO44:AW44))
              )&gt;AK44,
         (INDEX(PlantAccounts[],MATCH($C44,PlantAccounts[Power Plan Plant Account '#],0),7)/12)*AK44*(INDEX(CurWIPHelper[],1,MATCH(AX$4,CurWIPHelper[#Headers],0))),
         AK44-(INDEX(PlantAccounts[],MATCH($C44,PlantAccounts[Power Plan Plant Account '#],0),9))-(SUM($AO44:AW44))
    ))
)
)</f>
        <v>124770.04181198961</v>
      </c>
      <c r="AY44" s="35">
        <f>IF(INDEX(CurWIPHelper[],1,MATCH(AY$4,CurWIPHelper[#Headers],0))=0,0,
     IF(AL44&gt;0,
        (IF(
             ((INDEX(PlantAccounts[],MATCH($C44,PlantAccounts[Power Plan Plant Account '#],0),7)/12)
                   *(AL44)
                   *(INDEX(CurWIPHelper[],1,MATCH(AY$4,CurWIPHelper[#Headers],0)))
                   +(INDEX(PlantAccounts[],MATCH($C44,PlantAccounts[Power Plan Plant Account '#],0),9))
                   +(SUM($AO44:AX44))
                    )&gt;AL44,
              IF((INDEX(PlantAccounts[],MATCH($C44,PlantAccounts[Power Plan Plant Account '#],0),7))=0,0,AL44-(INDEX(PlantAccounts[],MATCH($C44,PlantAccounts[Power Plan Plant Account '#],0),9))-SUM($AO44:AX44)),
             (INDEX(PlantAccounts[],MATCH($C44,PlantAccounts[Power Plan Plant Account '#],0),7)/12)*AL44*(INDEX(CurWIPHelper[],1,MATCH(AY$4,CurWIPHelper[#Headers],0))))
        ),
        IF(AL44=0,0,IF(
              ((INDEX(PlantAccounts[],MATCH($C44,PlantAccounts[Power Plan Plant Account '#],0),7)/12)
              *(AL44)
              *(INDEX(CurWIPHelper[],1,MATCH(AY$4,CurWIPHelper[#Headers],0)))
              +(INDEX(PlantAccounts[],MATCH($C44,PlantAccounts[Power Plan Plant Account '#],0),9))
              +(SUM($AO44:AX44))
              )&gt;AL44,
         (INDEX(PlantAccounts[],MATCH($C44,PlantAccounts[Power Plan Plant Account '#],0),7)/12)*AL44*(INDEX(CurWIPHelper[],1,MATCH(AY$4,CurWIPHelper[#Headers],0))),
         AL44-(INDEX(PlantAccounts[],MATCH($C44,PlantAccounts[Power Plan Plant Account '#],0),9))-(SUM($AO44:AX44))
    ))
)
)</f>
        <v>124770.04181198961</v>
      </c>
      <c r="AZ44" s="35">
        <f>IF(INDEX(CurWIPHelper[],1,MATCH(AZ$4,CurWIPHelper[#Headers],0))=0,0,
     IF(AM44&gt;0,
        (IF(
             ((INDEX(PlantAccounts[],MATCH($C44,PlantAccounts[Power Plan Plant Account '#],0),7)/12)
                   *(AM44)
                   *(INDEX(CurWIPHelper[],1,MATCH(AZ$4,CurWIPHelper[#Headers],0)))
                   +(INDEX(PlantAccounts[],MATCH($C44,PlantAccounts[Power Plan Plant Account '#],0),9))
                   +(SUM($AO44:AY44))
                    )&gt;AM44,
              IF((INDEX(PlantAccounts[],MATCH($C44,PlantAccounts[Power Plan Plant Account '#],0),7))=0,0,AM44-(INDEX(PlantAccounts[],MATCH($C44,PlantAccounts[Power Plan Plant Account '#],0),9))-SUM($AO44:AY44)),
             (INDEX(PlantAccounts[],MATCH($C44,PlantAccounts[Power Plan Plant Account '#],0),7)/12)*AM44*(INDEX(CurWIPHelper[],1,MATCH(AZ$4,CurWIPHelper[#Headers],0))))
        ),
        IF(AM44=0,0,IF(
              ((INDEX(PlantAccounts[],MATCH($C44,PlantAccounts[Power Plan Plant Account '#],0),7)/12)
              *(AM44)
              *(INDEX(CurWIPHelper[],1,MATCH(AZ$4,CurWIPHelper[#Headers],0)))
              +(INDEX(PlantAccounts[],MATCH($C44,PlantAccounts[Power Plan Plant Account '#],0),9))
              +(SUM($AO44:AY44))
              )&gt;AM44,
         (INDEX(PlantAccounts[],MATCH($C44,PlantAccounts[Power Plan Plant Account '#],0),7)/12)*AM44*(INDEX(CurWIPHelper[],1,MATCH(AZ$4,CurWIPHelper[#Headers],0))),
         AM44-(INDEX(PlantAccounts[],MATCH($C44,PlantAccounts[Power Plan Plant Account '#],0),9))-(SUM($AO44:AY44))
    ))
)
)</f>
        <v>124770.04181198961</v>
      </c>
      <c r="BA44" s="59">
        <f t="shared" ref="BA44:BA49" si="8">SUM(AO44:AZ44)</f>
        <v>1497240.5017438752</v>
      </c>
      <c r="BC44" s="59">
        <f>INDEX(CurCloseProf[],MATCH(PlantAccountsQuery[[#This Row],[Reg/Unreg]],CurCloseProf[R/NR],0),MATCH(BC$9,CurCloseProf[#Headers],0))*($J44)</f>
        <v>0</v>
      </c>
      <c r="BD44" s="59">
        <f>INDEX(CurCloseProf[],MATCH(PlantAccountsQuery[[#This Row],[Reg/Unreg]],CurCloseProf[R/NR],0),MATCH(BD$9,CurCloseProf[#Headers],0))*($J44)</f>
        <v>0</v>
      </c>
      <c r="BE44" s="59">
        <f>INDEX(CurCloseProf[],MATCH(PlantAccountsQuery[[#This Row],[Reg/Unreg]],CurCloseProf[R/NR],0),MATCH(BE$9,CurCloseProf[#Headers],0))*($J44)</f>
        <v>0</v>
      </c>
      <c r="BF44" s="59">
        <f>INDEX(CurCloseProf[],MATCH(PlantAccountsQuery[[#This Row],[Reg/Unreg]],CurCloseProf[R/NR],0),MATCH(BF$9,CurCloseProf[#Headers],0))*($J44)</f>
        <v>0</v>
      </c>
      <c r="BG44" s="59">
        <f>INDEX(CurCloseProf[],MATCH(PlantAccountsQuery[[#This Row],[Reg/Unreg]],CurCloseProf[R/NR],0),MATCH(BG$9,CurCloseProf[#Headers],0))*($J44)</f>
        <v>0</v>
      </c>
      <c r="BH44" s="59">
        <f>INDEX(CurCloseProf[],MATCH(PlantAccountsQuery[[#This Row],[Reg/Unreg]],CurCloseProf[R/NR],0),MATCH(BH$9,CurCloseProf[#Headers],0))*($J44)</f>
        <v>0</v>
      </c>
      <c r="BI44" s="59">
        <f>INDEX(CurCloseProf[],MATCH(PlantAccountsQuery[[#This Row],[Reg/Unreg]],CurCloseProf[R/NR],0),MATCH(BI$9,CurCloseProf[#Headers],0))*($J44)</f>
        <v>0</v>
      </c>
      <c r="BJ44" s="59">
        <f>INDEX(CurCloseProf[],MATCH(PlantAccountsQuery[[#This Row],[Reg/Unreg]],CurCloseProf[R/NR],0),MATCH(BJ$9,CurCloseProf[#Headers],0))*($J44)</f>
        <v>0</v>
      </c>
      <c r="BK44" s="59">
        <f>INDEX(CurCloseProf[],MATCH(PlantAccountsQuery[[#This Row],[Reg/Unreg]],CurCloseProf[R/NR],0),MATCH(BK$9,CurCloseProf[#Headers],0))*($J44)</f>
        <v>0</v>
      </c>
      <c r="BL44" s="59">
        <f>INDEX(CurCloseProf[],MATCH(PlantAccountsQuery[[#This Row],[Reg/Unreg]],CurCloseProf[R/NR],0),MATCH(BL$9,CurCloseProf[#Headers],0))*($J44)</f>
        <v>0</v>
      </c>
      <c r="BM44" s="59">
        <f>INDEX(CurCloseProf[],MATCH(PlantAccountsQuery[[#This Row],[Reg/Unreg]],CurCloseProf[R/NR],0),MATCH(BM$9,CurCloseProf[#Headers],0))*($J44)</f>
        <v>0</v>
      </c>
      <c r="BN44" s="59">
        <f>INDEX(CurCloseProf[],MATCH(PlantAccountsQuery[[#This Row],[Reg/Unreg]],CurCloseProf[R/NR],0),MATCH(BN$9,CurCloseProf[#Headers],0))*($J44)</f>
        <v>0</v>
      </c>
      <c r="BP44" s="59">
        <f>IF(INDEX(CurWIPHelper[],1,MATCH(AO$4,$BP$9:$CA$9,0))=0,0,$BC44)</f>
        <v>0</v>
      </c>
      <c r="BQ44" s="59">
        <f>IF(INDEX(CurWIPHelper[],1,MATCH(AP$4,$BP$9:$CA$9,0))=0,0,(SUM($BC44:BD44)))</f>
        <v>0</v>
      </c>
      <c r="BR44" s="59">
        <f>IF(INDEX(CurWIPHelper[],1,MATCH(AQ$4,$BP$9:$CA$9,0))=0,0,(SUM($BC44:BE44)))</f>
        <v>0</v>
      </c>
      <c r="BS44" s="59">
        <f>IF(INDEX(CurWIPHelper[],1,MATCH(AR$4,$BP$9:$CA$9,0))=0,0,(SUM($BC44:BF44)))</f>
        <v>0</v>
      </c>
      <c r="BT44" s="59">
        <f>IF(INDEX(CurWIPHelper[],1,MATCH(AS$4,$BP$9:$CA$9,0))=0,0,(SUM($BC44:BG44)))</f>
        <v>0</v>
      </c>
      <c r="BU44" s="59">
        <f>IF(INDEX(CurWIPHelper[],1,MATCH(AT$4,$BP$9:$CA$9,0))=0,0,(SUM($BC44:BH44)))</f>
        <v>0</v>
      </c>
      <c r="BV44" s="59">
        <f>IF(INDEX(CurWIPHelper[],1,MATCH(AU$4,$BP$9:$CA$9,0))=0,0,(SUM($BC44:BI44)))</f>
        <v>0</v>
      </c>
      <c r="BW44" s="59">
        <f>IF(INDEX(CurWIPHelper[],1,MATCH(AV$4,$BP$9:$CA$9,0))=0,0,(SUM($BC44:BJ44)))</f>
        <v>0</v>
      </c>
      <c r="BX44" s="59">
        <f>IF(INDEX(CurWIPHelper[],1,MATCH(AW$4,$BP$9:$CA$9,0))=0,0,(SUM($BC44:BK44)))</f>
        <v>0</v>
      </c>
      <c r="BY44" s="59">
        <f>IF(INDEX(CurWIPHelper[],1,MATCH(AX$4,$BP$9:$CA$9,0))=0,0,(SUM($BC44:BL44)))</f>
        <v>0</v>
      </c>
      <c r="BZ44" s="59">
        <f>IF(INDEX(CurWIPHelper[],1,MATCH(AY$4,$BP$9:$CA$9,0))=0,0,(SUM($BC44:BM44)))</f>
        <v>0</v>
      </c>
      <c r="CA44" s="59">
        <f>IF(INDEX(CurWIPHelper[],1,MATCH(AZ$4,$BP$9:$CA$9,0))=0,0,(SUM($BC44:BN44)))</f>
        <v>0</v>
      </c>
      <c r="CC44" s="59">
        <f>((((INDEX(PlantAccounts[],MATCH($C44,PlantAccounts[Power Plan Plant Account '#],0),8)+(INDEX(PlantAccounts[],MATCH($C44,PlantAccounts[Power Plan Plant Account '#],0),8)+INDEX(PlantAccounts[],MATCH($C44,PlantAccounts[Power Plan Plant Account '#],0),16)+INDEX(PlantAccounts[],MATCH($C44,PlantAccounts[Power Plan Plant Account '#],0),17)))/2))/12)*(INDEX(CurWIPHelper[],1,MATCH(AO$4,CurWIPHelper[#Headers],0)))*(INDEX(PlantAccounts[],MATCH($C44,PlantAccounts[Power Plan Plant Account '#],0),7))</f>
        <v>124770.04181198962</v>
      </c>
      <c r="CD44" s="59">
        <f>((((INDEX(PlantAccounts[],MATCH($C44,PlantAccounts[Power Plan Plant Account '#],0),8)+(INDEX(PlantAccounts[],MATCH($C44,PlantAccounts[Power Plan Plant Account '#],0),8)+INDEX(PlantAccounts[],MATCH($C44,PlantAccounts[Power Plan Plant Account '#],0),16)+INDEX(PlantAccounts[],MATCH($C44,PlantAccounts[Power Plan Plant Account '#],0),17)))/2))/12)*(INDEX(CurWIPHelper[],1,MATCH(AP$4,CurWIPHelper[#Headers],0)))*(INDEX(PlantAccounts[],MATCH($C44,PlantAccounts[Power Plan Plant Account '#],0),7))</f>
        <v>124770.04181198962</v>
      </c>
      <c r="CE44" s="59">
        <f>((((INDEX(PlantAccounts[],MATCH($C44,PlantAccounts[Power Plan Plant Account '#],0),8)+(INDEX(PlantAccounts[],MATCH($C44,PlantAccounts[Power Plan Plant Account '#],0),8)+INDEX(PlantAccounts[],MATCH($C44,PlantAccounts[Power Plan Plant Account '#],0),16)+INDEX(PlantAccounts[],MATCH($C44,PlantAccounts[Power Plan Plant Account '#],0),17)))/2))/12)*(INDEX(CurWIPHelper[],1,MATCH(AQ$4,CurWIPHelper[#Headers],0)))*(INDEX(PlantAccounts[],MATCH($C44,PlantAccounts[Power Plan Plant Account '#],0),7))</f>
        <v>124770.04181198962</v>
      </c>
      <c r="CF44" s="59">
        <f>((((INDEX(PlantAccounts[],MATCH($C44,PlantAccounts[Power Plan Plant Account '#],0),8)+(INDEX(PlantAccounts[],MATCH($C44,PlantAccounts[Power Plan Plant Account '#],0),8)+INDEX(PlantAccounts[],MATCH($C44,PlantAccounts[Power Plan Plant Account '#],0),16)+INDEX(PlantAccounts[],MATCH($C44,PlantAccounts[Power Plan Plant Account '#],0),17)))/2))/12)*(INDEX(CurWIPHelper[],1,MATCH(AR$4,CurWIPHelper[#Headers],0)))*(INDEX(PlantAccounts[],MATCH($C44,PlantAccounts[Power Plan Plant Account '#],0),7))</f>
        <v>124770.04181198962</v>
      </c>
      <c r="CG44" s="59">
        <f>((((INDEX(PlantAccounts[],MATCH($C44,PlantAccounts[Power Plan Plant Account '#],0),8)+(INDEX(PlantAccounts[],MATCH($C44,PlantAccounts[Power Plan Plant Account '#],0),8)+INDEX(PlantAccounts[],MATCH($C44,PlantAccounts[Power Plan Plant Account '#],0),16)+INDEX(PlantAccounts[],MATCH($C44,PlantAccounts[Power Plan Plant Account '#],0),17)))/2))/12)*(INDEX(CurWIPHelper[],1,MATCH(AS$4,CurWIPHelper[#Headers],0)))*(INDEX(PlantAccounts[],MATCH($C44,PlantAccounts[Power Plan Plant Account '#],0),7))</f>
        <v>124770.04181198962</v>
      </c>
      <c r="CH44" s="59">
        <f>((((INDEX(PlantAccounts[],MATCH($C44,PlantAccounts[Power Plan Plant Account '#],0),8)+(INDEX(PlantAccounts[],MATCH($C44,PlantAccounts[Power Plan Plant Account '#],0),8)+INDEX(PlantAccounts[],MATCH($C44,PlantAccounts[Power Plan Plant Account '#],0),16)+INDEX(PlantAccounts[],MATCH($C44,PlantAccounts[Power Plan Plant Account '#],0),17)))/2))/12)*(INDEX(CurWIPHelper[],1,MATCH(AT$4,CurWIPHelper[#Headers],0)))*(INDEX(PlantAccounts[],MATCH($C44,PlantAccounts[Power Plan Plant Account '#],0),7))</f>
        <v>124770.04181198962</v>
      </c>
      <c r="CI44" s="59">
        <f>((((INDEX(PlantAccounts[],MATCH($C44,PlantAccounts[Power Plan Plant Account '#],0),8)+(INDEX(PlantAccounts[],MATCH($C44,PlantAccounts[Power Plan Plant Account '#],0),8)+INDEX(PlantAccounts[],MATCH($C44,PlantAccounts[Power Plan Plant Account '#],0),16)+INDEX(PlantAccounts[],MATCH($C44,PlantAccounts[Power Plan Plant Account '#],0),17)))/2))/12)*(INDEX(CurWIPHelper[],1,MATCH(AU$4,CurWIPHelper[#Headers],0)))*(INDEX(PlantAccounts[],MATCH($C44,PlantAccounts[Power Plan Plant Account '#],0),7))</f>
        <v>124770.04181198962</v>
      </c>
      <c r="CJ44" s="59">
        <f>((((INDEX(PlantAccounts[],MATCH($C44,PlantAccounts[Power Plan Plant Account '#],0),8)+(INDEX(PlantAccounts[],MATCH($C44,PlantAccounts[Power Plan Plant Account '#],0),8)+INDEX(PlantAccounts[],MATCH($C44,PlantAccounts[Power Plan Plant Account '#],0),16)+INDEX(PlantAccounts[],MATCH($C44,PlantAccounts[Power Plan Plant Account '#],0),17)))/2))/12)*(INDEX(CurWIPHelper[],1,MATCH(AV$4,CurWIPHelper[#Headers],0)))*(INDEX(PlantAccounts[],MATCH($C44,PlantAccounts[Power Plan Plant Account '#],0),7))</f>
        <v>124770.04181198962</v>
      </c>
      <c r="CK44" s="59">
        <f>((((INDEX(PlantAccounts[],MATCH($C44,PlantAccounts[Power Plan Plant Account '#],0),8)+(INDEX(PlantAccounts[],MATCH($C44,PlantAccounts[Power Plan Plant Account '#],0),8)+INDEX(PlantAccounts[],MATCH($C44,PlantAccounts[Power Plan Plant Account '#],0),16)+INDEX(PlantAccounts[],MATCH($C44,PlantAccounts[Power Plan Plant Account '#],0),17)))/2))/12)*(INDEX(CurWIPHelper[],1,MATCH(AW$4,CurWIPHelper[#Headers],0)))*(INDEX(PlantAccounts[],MATCH($C44,PlantAccounts[Power Plan Plant Account '#],0),7))</f>
        <v>124770.04181198962</v>
      </c>
      <c r="CL44" s="59">
        <f>((((INDEX(PlantAccounts[],MATCH($C44,PlantAccounts[Power Plan Plant Account '#],0),8)+(INDEX(PlantAccounts[],MATCH($C44,PlantAccounts[Power Plan Plant Account '#],0),8)+INDEX(PlantAccounts[],MATCH($C44,PlantAccounts[Power Plan Plant Account '#],0),16)+INDEX(PlantAccounts[],MATCH($C44,PlantAccounts[Power Plan Plant Account '#],0),17)))/2))/12)*(INDEX(CurWIPHelper[],1,MATCH(AX$4,CurWIPHelper[#Headers],0)))*(INDEX(PlantAccounts[],MATCH($C44,PlantAccounts[Power Plan Plant Account '#],0),7))</f>
        <v>124770.04181198962</v>
      </c>
      <c r="CM44" s="59">
        <f>((((INDEX(PlantAccounts[],MATCH($C44,PlantAccounts[Power Plan Plant Account '#],0),8)+(INDEX(PlantAccounts[],MATCH($C44,PlantAccounts[Power Plan Plant Account '#],0),8)+INDEX(PlantAccounts[],MATCH($C44,PlantAccounts[Power Plan Plant Account '#],0),16)+INDEX(PlantAccounts[],MATCH($C44,PlantAccounts[Power Plan Plant Account '#],0),17)))/2))/12)*(INDEX(CurWIPHelper[],1,MATCH(AY$4,CurWIPHelper[#Headers],0)))*(INDEX(PlantAccounts[],MATCH($C44,PlantAccounts[Power Plan Plant Account '#],0),7))</f>
        <v>124770.04181198962</v>
      </c>
      <c r="CN44" s="59">
        <f>((((INDEX(PlantAccounts[],MATCH($C44,PlantAccounts[Power Plan Plant Account '#],0),8)+(INDEX(PlantAccounts[],MATCH($C44,PlantAccounts[Power Plan Plant Account '#],0),8)+INDEX(PlantAccounts[],MATCH($C44,PlantAccounts[Power Plan Plant Account '#],0),16)+INDEX(PlantAccounts[],MATCH($C44,PlantAccounts[Power Plan Plant Account '#],0),17)))/2))/12)*(INDEX(CurWIPHelper[],1,MATCH(AZ$4,CurWIPHelper[#Headers],0)))*(INDEX(PlantAccounts[],MATCH($C44,PlantAccounts[Power Plan Plant Account '#],0),7))</f>
        <v>124770.04181198962</v>
      </c>
      <c r="CO44" s="59">
        <f t="shared" ref="CO44:CO49" si="9">SUM(CC44:CN44)</f>
        <v>1497240.5017438754</v>
      </c>
      <c r="CQ44" s="59">
        <f>INDEX(PlantAccounts[],MATCH($C44,PlantAccounts[Power Plan Plant Account '#],0),12)*(INDEX(CurWIPHelper[],1,MATCH(AO$4,CurWIPHelper[#Headers],0)))*(INDEX(PlantAccounts[],MATCH($C44,PlantAccounts[Power Plan Plant Account '#],0),7)/12)*0.5</f>
        <v>0</v>
      </c>
      <c r="CR44" s="59">
        <f>INDEX(PlantAccounts[],MATCH($C44,PlantAccounts[Power Plan Plant Account '#],0),12)*(INDEX(CurWIPHelper[],1,MATCH(AP$4,CurWIPHelper[#Headers],0)))*(INDEX(PlantAccounts[],MATCH($C44,PlantAccounts[Power Plan Plant Account '#],0),7)/12)*0.5</f>
        <v>0</v>
      </c>
      <c r="CS44" s="59">
        <f>INDEX(PlantAccounts[],MATCH($C44,PlantAccounts[Power Plan Plant Account '#],0),12)*(INDEX(CurWIPHelper[],1,MATCH(AQ$4,CurWIPHelper[#Headers],0)))*(INDEX(PlantAccounts[],MATCH($C44,PlantAccounts[Power Plan Plant Account '#],0),7)/12)*0.5</f>
        <v>0</v>
      </c>
      <c r="CT44" s="59">
        <f>INDEX(PlantAccounts[],MATCH($C44,PlantAccounts[Power Plan Plant Account '#],0),12)*(INDEX(CurWIPHelper[],1,MATCH(AR$4,CurWIPHelper[#Headers],0)))*(INDEX(PlantAccounts[],MATCH($C44,PlantAccounts[Power Plan Plant Account '#],0),7)/12)*0.5</f>
        <v>0</v>
      </c>
      <c r="CU44" s="59">
        <f>INDEX(PlantAccounts[],MATCH($C44,PlantAccounts[Power Plan Plant Account '#],0),12)*(INDEX(CurWIPHelper[],1,MATCH(AS$4,CurWIPHelper[#Headers],0)))*(INDEX(PlantAccounts[],MATCH($C44,PlantAccounts[Power Plan Plant Account '#],0),7)/12)*0.5</f>
        <v>0</v>
      </c>
      <c r="CV44" s="59">
        <f>INDEX(PlantAccounts[],MATCH($C44,PlantAccounts[Power Plan Plant Account '#],0),12)*(INDEX(CurWIPHelper[],1,MATCH(AT$4,CurWIPHelper[#Headers],0)))*(INDEX(PlantAccounts[],MATCH($C44,PlantAccounts[Power Plan Plant Account '#],0),7)/12)*0.5</f>
        <v>0</v>
      </c>
      <c r="CW44" s="59">
        <f>INDEX(PlantAccounts[],MATCH($C44,PlantAccounts[Power Plan Plant Account '#],0),12)*(INDEX(CurWIPHelper[],1,MATCH(AU$4,CurWIPHelper[#Headers],0)))*(INDEX(PlantAccounts[],MATCH($C44,PlantAccounts[Power Plan Plant Account '#],0),7)/12)*0.5</f>
        <v>0</v>
      </c>
      <c r="CX44" s="59">
        <f>INDEX(PlantAccounts[],MATCH($C44,PlantAccounts[Power Plan Plant Account '#],0),12)*(INDEX(CurWIPHelper[],1,MATCH(AV$4,CurWIPHelper[#Headers],0)))*(INDEX(PlantAccounts[],MATCH($C44,PlantAccounts[Power Plan Plant Account '#],0),7)/12)*0.5</f>
        <v>0</v>
      </c>
      <c r="CY44" s="59">
        <f>INDEX(PlantAccounts[],MATCH($C44,PlantAccounts[Power Plan Plant Account '#],0),12)*(INDEX(CurWIPHelper[],1,MATCH(AW$4,CurWIPHelper[#Headers],0)))*(INDEX(PlantAccounts[],MATCH($C44,PlantAccounts[Power Plan Plant Account '#],0),7)/12)*0.5</f>
        <v>0</v>
      </c>
      <c r="CZ44" s="59">
        <f>INDEX(PlantAccounts[],MATCH($C44,PlantAccounts[Power Plan Plant Account '#],0),12)*(INDEX(CurWIPHelper[],1,MATCH(AX$4,CurWIPHelper[#Headers],0)))*(INDEX(PlantAccounts[],MATCH($C44,PlantAccounts[Power Plan Plant Account '#],0),7)/12)*0.5</f>
        <v>0</v>
      </c>
      <c r="DA44" s="59">
        <f>INDEX(PlantAccounts[],MATCH($C44,PlantAccounts[Power Plan Plant Account '#],0),12)*(INDEX(CurWIPHelper[],1,MATCH(AY$4,CurWIPHelper[#Headers],0)))*(INDEX(PlantAccounts[],MATCH($C44,PlantAccounts[Power Plan Plant Account '#],0),7)/12)*0.5</f>
        <v>0</v>
      </c>
      <c r="DB44" s="59">
        <f>INDEX(PlantAccounts[],MATCH($C44,PlantAccounts[Power Plan Plant Account '#],0),12)*(INDEX(CurWIPHelper[],1,MATCH(AZ$4,CurWIPHelper[#Headers],0)))*(INDEX(PlantAccounts[],MATCH($C44,PlantAccounts[Power Plan Plant Account '#],0),7)/12)*0.5</f>
        <v>0</v>
      </c>
      <c r="DC44" s="59">
        <f t="shared" ref="DC44:DC49" si="10">SUM(CQ44:DB44)</f>
        <v>0</v>
      </c>
      <c r="DE44" s="59">
        <f t="shared" ref="DE44:DE49" si="11">CO44+DC44</f>
        <v>1497240.5017438754</v>
      </c>
    </row>
    <row r="45" spans="1:109">
      <c r="A45" t="s">
        <v>58</v>
      </c>
      <c r="B45" t="s">
        <v>94</v>
      </c>
      <c r="C45">
        <v>47232</v>
      </c>
      <c r="D45">
        <v>47200</v>
      </c>
      <c r="E45" s="130">
        <v>0</v>
      </c>
      <c r="F45" s="113">
        <f>INDEX(PlantAccounts[],MATCH($C45,PlantAccounts[Power Plan Plant Account '#],0),8)</f>
        <v>26226058.972622704</v>
      </c>
      <c r="G45" s="7">
        <f>INDEX(PlantAccounts[],MATCH($C45,PlantAccounts[Power Plan Plant Account '#],0),14)</f>
        <v>0</v>
      </c>
      <c r="H45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45" s="146"/>
      <c r="J45" s="7">
        <f t="shared" si="6"/>
        <v>0</v>
      </c>
      <c r="K45" s="7">
        <v>0</v>
      </c>
      <c r="L45" s="7">
        <f>INDEX(PlantAccounts[],MATCH($C45,PlantAccounts[Power Plan Plant Account '#],0),11)</f>
        <v>0</v>
      </c>
      <c r="M45" s="7">
        <f t="shared" si="7"/>
        <v>0</v>
      </c>
      <c r="O45" s="35">
        <f>INDEX(CurCloseProf[],MATCH(PlantAccountsQuery[[#This Row],[Reg/Unreg]],CurCloseProf[R/NR],0),MATCH(O$9,CurCloseProf[#Headers],0))*($J45+$M45)</f>
        <v>0</v>
      </c>
      <c r="P45" s="35">
        <f>INDEX(CurCloseProf[],MATCH(PlantAccountsQuery[[#This Row],[Reg/Unreg]],CurCloseProf[R/NR],0),MATCH(P$9,CurCloseProf[#Headers],0))*($J45+$M45)</f>
        <v>0</v>
      </c>
      <c r="Q45" s="35">
        <f>INDEX(CurCloseProf[],MATCH(PlantAccountsQuery[[#This Row],[Reg/Unreg]],CurCloseProf[R/NR],0),MATCH(Q$9,CurCloseProf[#Headers],0))*($J45+$M45)</f>
        <v>0</v>
      </c>
      <c r="R45" s="35">
        <f>INDEX(CurCloseProf[],MATCH(PlantAccountsQuery[[#This Row],[Reg/Unreg]],CurCloseProf[R/NR],0),MATCH(R$9,CurCloseProf[#Headers],0))*($J45+$M45)</f>
        <v>0</v>
      </c>
      <c r="S45" s="35">
        <f>INDEX(CurCloseProf[],MATCH(PlantAccountsQuery[[#This Row],[Reg/Unreg]],CurCloseProf[R/NR],0),MATCH(S$9,CurCloseProf[#Headers],0))*($J45+$M45)</f>
        <v>0</v>
      </c>
      <c r="T45" s="35">
        <f>INDEX(CurCloseProf[],MATCH(PlantAccountsQuery[[#This Row],[Reg/Unreg]],CurCloseProf[R/NR],0),MATCH(T$9,CurCloseProf[#Headers],0))*($J45+$M45)</f>
        <v>0</v>
      </c>
      <c r="U45" s="35">
        <f>INDEX(CurCloseProf[],MATCH(PlantAccountsQuery[[#This Row],[Reg/Unreg]],CurCloseProf[R/NR],0),MATCH(U$9,CurCloseProf[#Headers],0))*($J45+$M45)</f>
        <v>0</v>
      </c>
      <c r="V45" s="35">
        <f>INDEX(CurCloseProf[],MATCH(PlantAccountsQuery[[#This Row],[Reg/Unreg]],CurCloseProf[R/NR],0),MATCH(V$9,CurCloseProf[#Headers],0))*($J45+$M45)</f>
        <v>0</v>
      </c>
      <c r="W45" s="35">
        <f>INDEX(CurCloseProf[],MATCH(PlantAccountsQuery[[#This Row],[Reg/Unreg]],CurCloseProf[R/NR],0),MATCH(W$9,CurCloseProf[#Headers],0))*($J45+$M45)</f>
        <v>0</v>
      </c>
      <c r="X45" s="35">
        <f>INDEX(CurCloseProf[],MATCH(PlantAccountsQuery[[#This Row],[Reg/Unreg]],CurCloseProf[R/NR],0),MATCH(X$9,CurCloseProf[#Headers],0))*($J45+$M45)</f>
        <v>0</v>
      </c>
      <c r="Y45" s="35">
        <f>INDEX(CurCloseProf[],MATCH(PlantAccountsQuery[[#This Row],[Reg/Unreg]],CurCloseProf[R/NR],0),MATCH(Y$9,CurCloseProf[#Headers],0))*($J45+$M45)</f>
        <v>0</v>
      </c>
      <c r="Z45" s="35">
        <f>INDEX(CurCloseProf[],MATCH(PlantAccountsQuery[[#This Row],[Reg/Unreg]],CurCloseProf[R/NR],0),MATCH(Z$9,CurCloseProf[#Headers],0))*($J45+$M45)</f>
        <v>0</v>
      </c>
      <c r="AB45" s="59">
        <f>IF(INDEX(CurWIPHelper[],1,MATCH(AO$4,$AB$9:$AM$9,0))=0,0,($F45+$O45))</f>
        <v>26226058.972622704</v>
      </c>
      <c r="AC45" s="59">
        <f>IF(INDEX(CurWIPHelper[],1,MATCH(AP$4,$AB$9:$AM$9,0))=0,0,($F45+SUM($O45:P45)))</f>
        <v>26226058.972622704</v>
      </c>
      <c r="AD45" s="59">
        <f>IF(INDEX(CurWIPHelper[],1,MATCH(AQ$4,$AB$9:$AM$9,0))=0,0,($F45+SUM($O45:Q45)))</f>
        <v>26226058.972622704</v>
      </c>
      <c r="AE45" s="59">
        <f>IF(INDEX(CurWIPHelper[],1,MATCH(AR$4,$AB$9:$AM$9,0))=0,0,($F45+SUM($O45:R45)))</f>
        <v>26226058.972622704</v>
      </c>
      <c r="AF45" s="59">
        <f>IF(INDEX(CurWIPHelper[],1,MATCH(AS$4,$AB$9:$AM$9,0))=0,0,($F45+SUM($O45:S45)))</f>
        <v>26226058.972622704</v>
      </c>
      <c r="AG45" s="59">
        <f>IF(INDEX(CurWIPHelper[],1,MATCH(AT$4,$AB$9:$AM$9,0))=0,0,($F45+SUM($O45:T45)))</f>
        <v>26226058.972622704</v>
      </c>
      <c r="AH45" s="59">
        <f>IF(INDEX(CurWIPHelper[],1,MATCH(AU$4,$AB$9:$AM$9,0))=0,0,($F45+SUM($O45:U45)))</f>
        <v>26226058.972622704</v>
      </c>
      <c r="AI45" s="59">
        <f>IF(INDEX(CurWIPHelper[],1,MATCH(AV$4,$AB$9:$AM$9,0))=0,0,($F45+SUM($O45:V45)))</f>
        <v>26226058.972622704</v>
      </c>
      <c r="AJ45" s="59">
        <f>IF(INDEX(CurWIPHelper[],1,MATCH(AW$4,$AB$9:$AM$9,0))=0,0,($F45+SUM($O45:W45)))</f>
        <v>26226058.972622704</v>
      </c>
      <c r="AK45" s="59">
        <f>IF(INDEX(CurWIPHelper[],1,MATCH(AX$4,$AB$9:$AM$9,0))=0,0,($F45+SUM($O45:X45)))</f>
        <v>26226058.972622704</v>
      </c>
      <c r="AL45" s="59">
        <f>IF(INDEX(CurWIPHelper[],1,MATCH(AY$4,$AB$9:$AM$9,0))=0,0,($F45+SUM($O45:Y45)))</f>
        <v>26226058.972622704</v>
      </c>
      <c r="AM45" s="59">
        <f>IF(INDEX(CurWIPHelper[],1,MATCH(AZ$4,$AB$9:$AM$9,0))=0,0,($F45+SUM($O45:Z45)))</f>
        <v>26226058.972622704</v>
      </c>
      <c r="AO45" s="35">
        <f>IF(INDEX(CurWIPHelper[],1,MATCH(AO$4,CurWIPHelper[#Headers],0))=0,0,
     IF(AB45&gt;0,
        (IF(
             ((INDEX(PlantAccounts[],MATCH($C45,PlantAccounts[Power Plan Plant Account '#],0),7)/12)
                   *(AB45)
                   *(INDEX(CurWIPHelper[],1,MATCH(AO$4,CurWIPHelper[#Headers],0)))
                   +(INDEX(PlantAccounts[],MATCH($C45,PlantAccounts[Power Plan Plant Account '#],0),9))
                   )&gt;AB45,
              IF((INDEX(PlantAccounts[],MATCH($C45,PlantAccounts[Power Plan Plant Account '#],0),7))=0,0,AB45-(INDEX(PlantAccounts[],MATCH($C45,PlantAccounts[Power Plan Plant Account '#],0),9))),
             (INDEX(PlantAccounts[],MATCH($C45,PlantAccounts[Power Plan Plant Account '#],0),7)/12)*AB45*(INDEX(CurWIPHelper[],1,MATCH(AO$4,CurWIPHelper[#Headers],0))))
        ),
          IF(AB45=0,0,IF(
              ((INDEX(PlantAccounts[],MATCH($C45,PlantAccounts[Power Plan Plant Account '#],0),7)/12)
              *(AB45)
              *(INDEX(CurWIPHelper[],1,MATCH(AO$4,CurWIPHelper[#Headers],0)))
              +(INDEX(PlantAccounts[],MATCH($C45,PlantAccounts[Power Plan Plant Account '#],0),9))
              )&gt;AB45,
         (INDEX(PlantAccounts[],MATCH($C45,PlantAccounts[Power Plan Plant Account '#],0),7)/12)*AB45*(INDEX(CurWIPHelper[],1,MATCH(AO$4,CurWIPHelper[#Headers],0))),
         AB45-(INDEX(PlantAccounts[],MATCH($C45,PlantAccounts[Power Plan Plant Account '#],0),9))
    ))
)
)</f>
        <v>93357.630453267629</v>
      </c>
      <c r="AP45" s="35">
        <f>IF(INDEX(CurWIPHelper[],1,MATCH(AP$4,CurWIPHelper[#Headers],0))=0,0,
     IF(AC45&gt;0,
        (IF(
             ((INDEX(PlantAccounts[],MATCH($C45,PlantAccounts[Power Plan Plant Account '#],0),7)/12)
                   *(AC45)
                   *(INDEX(CurWIPHelper[],1,MATCH(AP$4,CurWIPHelper[#Headers],0)))
                   +(INDEX(PlantAccounts[],MATCH($C45,PlantAccounts[Power Plan Plant Account '#],0),9))
                   +(SUM($AO45:AO45))
                    )&gt;AC45,
              IF((INDEX(PlantAccounts[],MATCH($C45,PlantAccounts[Power Plan Plant Account '#],0),7))=0,0,AC45-(INDEX(PlantAccounts[],MATCH($C45,PlantAccounts[Power Plan Plant Account '#],0),9))-SUM($AO45:AO45)),
             (INDEX(PlantAccounts[],MATCH($C45,PlantAccounts[Power Plan Plant Account '#],0),7)/12)*AC45*(INDEX(CurWIPHelper[],1,MATCH(AP$4,CurWIPHelper[#Headers],0))))
        ),
        IF(AC45=0,0,IF(
              ((INDEX(PlantAccounts[],MATCH($C45,PlantAccounts[Power Plan Plant Account '#],0),7)/12)
              *(AC45)
              *(INDEX(CurWIPHelper[],1,MATCH(AP$4,CurWIPHelper[#Headers],0)))
              +(INDEX(PlantAccounts[],MATCH($C45,PlantAccounts[Power Plan Plant Account '#],0),9))
              +(SUM($AO45:AO45))
              )&gt;AC45,
         (INDEX(PlantAccounts[],MATCH($C45,PlantAccounts[Power Plan Plant Account '#],0),7)/12)*AC45*(INDEX(CurWIPHelper[],1,MATCH(AP$4,CurWIPHelper[#Headers],0))),
         AC45-(INDEX(PlantAccounts[],MATCH($C45,PlantAccounts[Power Plan Plant Account '#],0),9))-(SUM($AO45:AO45))
    ))
)
)</f>
        <v>93357.630453267629</v>
      </c>
      <c r="AQ45" s="35">
        <f>IF(INDEX(CurWIPHelper[],1,MATCH(AQ$4,CurWIPHelper[#Headers],0))=0,0,
     IF(AD45&gt;0,
        (IF(
             ((INDEX(PlantAccounts[],MATCH($C45,PlantAccounts[Power Plan Plant Account '#],0),7)/12)
                   *(AD45)
                   *(INDEX(CurWIPHelper[],1,MATCH(AQ$4,CurWIPHelper[#Headers],0)))
                   +(INDEX(PlantAccounts[],MATCH($C45,PlantAccounts[Power Plan Plant Account '#],0),9))
                   +(SUM($AO45:AP45))
                    )&gt;AD45,
              IF((INDEX(PlantAccounts[],MATCH($C45,PlantAccounts[Power Plan Plant Account '#],0),7))=0,0,AD45-(INDEX(PlantAccounts[],MATCH($C45,PlantAccounts[Power Plan Plant Account '#],0),9))-SUM($AO45:AP45)),
             (INDEX(PlantAccounts[],MATCH($C45,PlantAccounts[Power Plan Plant Account '#],0),7)/12)*AD45*(INDEX(CurWIPHelper[],1,MATCH(AQ$4,CurWIPHelper[#Headers],0))))
        ),
        IF(AD45=0,0,IF(
              ((INDEX(PlantAccounts[],MATCH($C45,PlantAccounts[Power Plan Plant Account '#],0),7)/12)
              *(AD45)
              *(INDEX(CurWIPHelper[],1,MATCH(AQ$4,CurWIPHelper[#Headers],0)))
              +(INDEX(PlantAccounts[],MATCH($C45,PlantAccounts[Power Plan Plant Account '#],0),9))
              +(SUM($AO45:AP45))
              )&gt;AD45,
         (INDEX(PlantAccounts[],MATCH($C45,PlantAccounts[Power Plan Plant Account '#],0),7)/12)*AD45*(INDEX(CurWIPHelper[],1,MATCH(AQ$4,CurWIPHelper[#Headers],0))),
         AD45-(INDEX(PlantAccounts[],MATCH($C45,PlantAccounts[Power Plan Plant Account '#],0),9))-(SUM($AO45:AP45))
    ))
)
)</f>
        <v>93357.630453267629</v>
      </c>
      <c r="AR45" s="35">
        <f>IF(INDEX(CurWIPHelper[],1,MATCH(AR$4,CurWIPHelper[#Headers],0))=0,0,
     IF(AE45&gt;0,
        (IF(
             ((INDEX(PlantAccounts[],MATCH($C45,PlantAccounts[Power Plan Plant Account '#],0),7)/12)
                   *(AE45)
                   *(INDEX(CurWIPHelper[],1,MATCH(AR$4,CurWIPHelper[#Headers],0)))
                   +(INDEX(PlantAccounts[],MATCH($C45,PlantAccounts[Power Plan Plant Account '#],0),9))
                   +(SUM($AO45:AQ45))
                    )&gt;AE45,
              IF((INDEX(PlantAccounts[],MATCH($C45,PlantAccounts[Power Plan Plant Account '#],0),7))=0,0,AE45-(INDEX(PlantAccounts[],MATCH($C45,PlantAccounts[Power Plan Plant Account '#],0),9))-SUM($AO45:AQ45)),
             (INDEX(PlantAccounts[],MATCH($C45,PlantAccounts[Power Plan Plant Account '#],0),7)/12)*AE45*(INDEX(CurWIPHelper[],1,MATCH(AR$4,CurWIPHelper[#Headers],0))))
        ),
        IF(AE45=0,0,IF(
              ((INDEX(PlantAccounts[],MATCH($C45,PlantAccounts[Power Plan Plant Account '#],0),7)/12)
              *(AE45)
              *(INDEX(CurWIPHelper[],1,MATCH(AR$4,CurWIPHelper[#Headers],0)))
              +(INDEX(PlantAccounts[],MATCH($C45,PlantAccounts[Power Plan Plant Account '#],0),9))
              +(SUM($AO45:AQ45))
              )&gt;AE45,
         (INDEX(PlantAccounts[],MATCH($C45,PlantAccounts[Power Plan Plant Account '#],0),7)/12)*AE45*(INDEX(CurWIPHelper[],1,MATCH(AR$4,CurWIPHelper[#Headers],0))),
         AE45-(INDEX(PlantAccounts[],MATCH($C45,PlantAccounts[Power Plan Plant Account '#],0),9))-(SUM($AO45:AQ45))
    ))
)
)</f>
        <v>93357.630453267629</v>
      </c>
      <c r="AS45" s="35">
        <f>IF(INDEX(CurWIPHelper[],1,MATCH(AS$4,CurWIPHelper[#Headers],0))=0,0,
     IF(AF45&gt;0,
        (IF(
             ((INDEX(PlantAccounts[],MATCH($C45,PlantAccounts[Power Plan Plant Account '#],0),7)/12)
                   *(AF45)
                   *(INDEX(CurWIPHelper[],1,MATCH(AS$4,CurWIPHelper[#Headers],0)))
                   +(INDEX(PlantAccounts[],MATCH($C45,PlantAccounts[Power Plan Plant Account '#],0),9))
                   +(SUM($AO45:AR45))
                    )&gt;AF45,
              IF((INDEX(PlantAccounts[],MATCH($C45,PlantAccounts[Power Plan Plant Account '#],0),7))=0,0,AF45-(INDEX(PlantAccounts[],MATCH($C45,PlantAccounts[Power Plan Plant Account '#],0),9))-SUM($AO45:AR45)),
             (INDEX(PlantAccounts[],MATCH($C45,PlantAccounts[Power Plan Plant Account '#],0),7)/12)*AF45*(INDEX(CurWIPHelper[],1,MATCH(AS$4,CurWIPHelper[#Headers],0))))
        ),
        IF(AF45=0,0,IF(
              ((INDEX(PlantAccounts[],MATCH($C45,PlantAccounts[Power Plan Plant Account '#],0),7)/12)
              *(AF45)
              *(INDEX(CurWIPHelper[],1,MATCH(AS$4,CurWIPHelper[#Headers],0)))
              +(INDEX(PlantAccounts[],MATCH($C45,PlantAccounts[Power Plan Plant Account '#],0),9))
              +(SUM($AO45:AR45))
              )&gt;AF45,
         (INDEX(PlantAccounts[],MATCH($C45,PlantAccounts[Power Plan Plant Account '#],0),7)/12)*AF45*(INDEX(CurWIPHelper[],1,MATCH(AS$4,CurWIPHelper[#Headers],0))),
         AF45-(INDEX(PlantAccounts[],MATCH($C45,PlantAccounts[Power Plan Plant Account '#],0),9))-(SUM($AO45:AR45))
    ))
)
)</f>
        <v>93357.630453267629</v>
      </c>
      <c r="AT45" s="35">
        <f>IF(INDEX(CurWIPHelper[],1,MATCH(AT$4,CurWIPHelper[#Headers],0))=0,0,
     IF(AG45&gt;0,
        (IF(
             ((INDEX(PlantAccounts[],MATCH($C45,PlantAccounts[Power Plan Plant Account '#],0),7)/12)
                   *(AG45)
                   *(INDEX(CurWIPHelper[],1,MATCH(AT$4,CurWIPHelper[#Headers],0)))
                   +(INDEX(PlantAccounts[],MATCH($C45,PlantAccounts[Power Plan Plant Account '#],0),9))
                   +(SUM($AO45:AS45))
                    )&gt;AG45,
              IF((INDEX(PlantAccounts[],MATCH($C45,PlantAccounts[Power Plan Plant Account '#],0),7))=0,0,AG45-(INDEX(PlantAccounts[],MATCH($C45,PlantAccounts[Power Plan Plant Account '#],0),9))-SUM($AO45:AS45)),
             (INDEX(PlantAccounts[],MATCH($C45,PlantAccounts[Power Plan Plant Account '#],0),7)/12)*AG45*(INDEX(CurWIPHelper[],1,MATCH(AT$4,CurWIPHelper[#Headers],0))))
        ),
        IF(AG45=0,0,IF(
              ((INDEX(PlantAccounts[],MATCH($C45,PlantAccounts[Power Plan Plant Account '#],0),7)/12)
              *(AG45)
              *(INDEX(CurWIPHelper[],1,MATCH(AT$4,CurWIPHelper[#Headers],0)))
              +(INDEX(PlantAccounts[],MATCH($C45,PlantAccounts[Power Plan Plant Account '#],0),9))
              +(SUM($AO45:AS45))
              )&gt;AG45,
         (INDEX(PlantAccounts[],MATCH($C45,PlantAccounts[Power Plan Plant Account '#],0),7)/12)*AG45*(INDEX(CurWIPHelper[],1,MATCH(AT$4,CurWIPHelper[#Headers],0))),
         AG45-(INDEX(PlantAccounts[],MATCH($C45,PlantAccounts[Power Plan Plant Account '#],0),9))-(SUM($AO45:AS45))
    ))
)
)</f>
        <v>93357.630453267629</v>
      </c>
      <c r="AU45" s="35">
        <f>IF(INDEX(CurWIPHelper[],1,MATCH(AU$4,CurWIPHelper[#Headers],0))=0,0,
     IF(AH45&gt;0,
        (IF(
             ((INDEX(PlantAccounts[],MATCH($C45,PlantAccounts[Power Plan Plant Account '#],0),7)/12)
                   *(AH45)
                   *(INDEX(CurWIPHelper[],1,MATCH(AU$4,CurWIPHelper[#Headers],0)))
                   +(INDEX(PlantAccounts[],MATCH($C45,PlantAccounts[Power Plan Plant Account '#],0),9))
                   +(SUM($AO45:AT45))
                    )&gt;AH45,
              IF((INDEX(PlantAccounts[],MATCH($C45,PlantAccounts[Power Plan Plant Account '#],0),7))=0,0,AH45-(INDEX(PlantAccounts[],MATCH($C45,PlantAccounts[Power Plan Plant Account '#],0),9))-SUM($AO45:AT45)),
             (INDEX(PlantAccounts[],MATCH($C45,PlantAccounts[Power Plan Plant Account '#],0),7)/12)*AH45*(INDEX(CurWIPHelper[],1,MATCH(AU$4,CurWIPHelper[#Headers],0))))
        ),
        IF(AH45=0,0,IF(
              ((INDEX(PlantAccounts[],MATCH($C45,PlantAccounts[Power Plan Plant Account '#],0),7)/12)
              *(AH45)
              *(INDEX(CurWIPHelper[],1,MATCH(AU$4,CurWIPHelper[#Headers],0)))
              +(INDEX(PlantAccounts[],MATCH($C45,PlantAccounts[Power Plan Plant Account '#],0),9))
              +(SUM($AO45:AT45))
              )&gt;AH45,
         (INDEX(PlantAccounts[],MATCH($C45,PlantAccounts[Power Plan Plant Account '#],0),7)/12)*AH45*(INDEX(CurWIPHelper[],1,MATCH(AU$4,CurWIPHelper[#Headers],0))),
         AH45-(INDEX(PlantAccounts[],MATCH($C45,PlantAccounts[Power Plan Plant Account '#],0),9))-(SUM($AO45:AT45))
    ))
)
)</f>
        <v>93357.630453267629</v>
      </c>
      <c r="AV45" s="35">
        <f>IF(INDEX(CurWIPHelper[],1,MATCH(AV$4,CurWIPHelper[#Headers],0))=0,0,
     IF(AI45&gt;0,
        (IF(
             ((INDEX(PlantAccounts[],MATCH($C45,PlantAccounts[Power Plan Plant Account '#],0),7)/12)
                   *(AI45)
                   *(INDEX(CurWIPHelper[],1,MATCH(AV$4,CurWIPHelper[#Headers],0)))
                   +(INDEX(PlantAccounts[],MATCH($C45,PlantAccounts[Power Plan Plant Account '#],0),9))
                   +(SUM($AO45:AU45))
                    )&gt;AI45,
              IF((INDEX(PlantAccounts[],MATCH($C45,PlantAccounts[Power Plan Plant Account '#],0),7))=0,0,AI45-(INDEX(PlantAccounts[],MATCH($C45,PlantAccounts[Power Plan Plant Account '#],0),9))-SUM($AO45:AU45)),
             (INDEX(PlantAccounts[],MATCH($C45,PlantAccounts[Power Plan Plant Account '#],0),7)/12)*AI45*(INDEX(CurWIPHelper[],1,MATCH(AV$4,CurWIPHelper[#Headers],0))))
        ),
        IF(AI45=0,0,IF(
              ((INDEX(PlantAccounts[],MATCH($C45,PlantAccounts[Power Plan Plant Account '#],0),7)/12)
              *(AI45)
              *(INDEX(CurWIPHelper[],1,MATCH(AV$4,CurWIPHelper[#Headers],0)))
              +(INDEX(PlantAccounts[],MATCH($C45,PlantAccounts[Power Plan Plant Account '#],0),9))
              +(SUM($AO45:AU45))
              )&gt;AI45,
         (INDEX(PlantAccounts[],MATCH($C45,PlantAccounts[Power Plan Plant Account '#],0),7)/12)*AI45*(INDEX(CurWIPHelper[],1,MATCH(AV$4,CurWIPHelper[#Headers],0))),
         AI45-(INDEX(PlantAccounts[],MATCH($C45,PlantAccounts[Power Plan Plant Account '#],0),9))-(SUM($AO45:AU45))
    ))
)
)</f>
        <v>93357.630453267629</v>
      </c>
      <c r="AW45" s="35">
        <f>IF(INDEX(CurWIPHelper[],1,MATCH(AW$4,CurWIPHelper[#Headers],0))=0,0,
     IF(AJ45&gt;0,
        (IF(
             ((INDEX(PlantAccounts[],MATCH($C45,PlantAccounts[Power Plan Plant Account '#],0),7)/12)
                   *(AJ45)
                   *(INDEX(CurWIPHelper[],1,MATCH(AW$4,CurWIPHelper[#Headers],0)))
                   +(INDEX(PlantAccounts[],MATCH($C45,PlantAccounts[Power Plan Plant Account '#],0),9))
                   +(SUM($AO45:AV45))
                    )&gt;AJ45,
              IF((INDEX(PlantAccounts[],MATCH($C45,PlantAccounts[Power Plan Plant Account '#],0),7))=0,0,AJ45-(INDEX(PlantAccounts[],MATCH($C45,PlantAccounts[Power Plan Plant Account '#],0),9))-SUM($AO45:AV45)),
             (INDEX(PlantAccounts[],MATCH($C45,PlantAccounts[Power Plan Plant Account '#],0),7)/12)*AJ45*(INDEX(CurWIPHelper[],1,MATCH(AW$4,CurWIPHelper[#Headers],0))))
        ),
        IF(AJ45=0,0,IF(
              ((INDEX(PlantAccounts[],MATCH($C45,PlantAccounts[Power Plan Plant Account '#],0),7)/12)
              *(AJ45)
              *(INDEX(CurWIPHelper[],1,MATCH(AW$4,CurWIPHelper[#Headers],0)))
              +(INDEX(PlantAccounts[],MATCH($C45,PlantAccounts[Power Plan Plant Account '#],0),9))
              +(SUM($AO45:AV45))
              )&gt;AJ45,
         (INDEX(PlantAccounts[],MATCH($C45,PlantAccounts[Power Plan Plant Account '#],0),7)/12)*AJ45*(INDEX(CurWIPHelper[],1,MATCH(AW$4,CurWIPHelper[#Headers],0))),
         AJ45-(INDEX(PlantAccounts[],MATCH($C45,PlantAccounts[Power Plan Plant Account '#],0),9))-(SUM($AO45:AV45))
    ))
)
)</f>
        <v>93357.630453267629</v>
      </c>
      <c r="AX45" s="35">
        <f>IF(INDEX(CurWIPHelper[],1,MATCH(AX$4,CurWIPHelper[#Headers],0))=0,0,
     IF(AK45&gt;0,
        (IF(
             ((INDEX(PlantAccounts[],MATCH($C45,PlantAccounts[Power Plan Plant Account '#],0),7)/12)
                   *(AK45)
                   *(INDEX(CurWIPHelper[],1,MATCH(AX$4,CurWIPHelper[#Headers],0)))
                   +(INDEX(PlantAccounts[],MATCH($C45,PlantAccounts[Power Plan Plant Account '#],0),9))
                   +(SUM($AO45:AW45))
                    )&gt;AK45,
              IF((INDEX(PlantAccounts[],MATCH($C45,PlantAccounts[Power Plan Plant Account '#],0),7))=0,0,AK45-(INDEX(PlantAccounts[],MATCH($C45,PlantAccounts[Power Plan Plant Account '#],0),9))-SUM($AO45:AW45)),
             (INDEX(PlantAccounts[],MATCH($C45,PlantAccounts[Power Plan Plant Account '#],0),7)/12)*AK45*(INDEX(CurWIPHelper[],1,MATCH(AX$4,CurWIPHelper[#Headers],0))))
        ),
        IF(AK45=0,0,IF(
              ((INDEX(PlantAccounts[],MATCH($C45,PlantAccounts[Power Plan Plant Account '#],0),7)/12)
              *(AK45)
              *(INDEX(CurWIPHelper[],1,MATCH(AX$4,CurWIPHelper[#Headers],0)))
              +(INDEX(PlantAccounts[],MATCH($C45,PlantAccounts[Power Plan Plant Account '#],0),9))
              +(SUM($AO45:AW45))
              )&gt;AK45,
         (INDEX(PlantAccounts[],MATCH($C45,PlantAccounts[Power Plan Plant Account '#],0),7)/12)*AK45*(INDEX(CurWIPHelper[],1,MATCH(AX$4,CurWIPHelper[#Headers],0))),
         AK45-(INDEX(PlantAccounts[],MATCH($C45,PlantAccounts[Power Plan Plant Account '#],0),9))-(SUM($AO45:AW45))
    ))
)
)</f>
        <v>93357.630453267629</v>
      </c>
      <c r="AY45" s="35">
        <f>IF(INDEX(CurWIPHelper[],1,MATCH(AY$4,CurWIPHelper[#Headers],0))=0,0,
     IF(AL45&gt;0,
        (IF(
             ((INDEX(PlantAccounts[],MATCH($C45,PlantAccounts[Power Plan Plant Account '#],0),7)/12)
                   *(AL45)
                   *(INDEX(CurWIPHelper[],1,MATCH(AY$4,CurWIPHelper[#Headers],0)))
                   +(INDEX(PlantAccounts[],MATCH($C45,PlantAccounts[Power Plan Plant Account '#],0),9))
                   +(SUM($AO45:AX45))
                    )&gt;AL45,
              IF((INDEX(PlantAccounts[],MATCH($C45,PlantAccounts[Power Plan Plant Account '#],0),7))=0,0,AL45-(INDEX(PlantAccounts[],MATCH($C45,PlantAccounts[Power Plan Plant Account '#],0),9))-SUM($AO45:AX45)),
             (INDEX(PlantAccounts[],MATCH($C45,PlantAccounts[Power Plan Plant Account '#],0),7)/12)*AL45*(INDEX(CurWIPHelper[],1,MATCH(AY$4,CurWIPHelper[#Headers],0))))
        ),
        IF(AL45=0,0,IF(
              ((INDEX(PlantAccounts[],MATCH($C45,PlantAccounts[Power Plan Plant Account '#],0),7)/12)
              *(AL45)
              *(INDEX(CurWIPHelper[],1,MATCH(AY$4,CurWIPHelper[#Headers],0)))
              +(INDEX(PlantAccounts[],MATCH($C45,PlantAccounts[Power Plan Plant Account '#],0),9))
              +(SUM($AO45:AX45))
              )&gt;AL45,
         (INDEX(PlantAccounts[],MATCH($C45,PlantAccounts[Power Plan Plant Account '#],0),7)/12)*AL45*(INDEX(CurWIPHelper[],1,MATCH(AY$4,CurWIPHelper[#Headers],0))),
         AL45-(INDEX(PlantAccounts[],MATCH($C45,PlantAccounts[Power Plan Plant Account '#],0),9))-(SUM($AO45:AX45))
    ))
)
)</f>
        <v>93357.630453267629</v>
      </c>
      <c r="AZ45" s="35">
        <f>IF(INDEX(CurWIPHelper[],1,MATCH(AZ$4,CurWIPHelper[#Headers],0))=0,0,
     IF(AM45&gt;0,
        (IF(
             ((INDEX(PlantAccounts[],MATCH($C45,PlantAccounts[Power Plan Plant Account '#],0),7)/12)
                   *(AM45)
                   *(INDEX(CurWIPHelper[],1,MATCH(AZ$4,CurWIPHelper[#Headers],0)))
                   +(INDEX(PlantAccounts[],MATCH($C45,PlantAccounts[Power Plan Plant Account '#],0),9))
                   +(SUM($AO45:AY45))
                    )&gt;AM45,
              IF((INDEX(PlantAccounts[],MATCH($C45,PlantAccounts[Power Plan Plant Account '#],0),7))=0,0,AM45-(INDEX(PlantAccounts[],MATCH($C45,PlantAccounts[Power Plan Plant Account '#],0),9))-SUM($AO45:AY45)),
             (INDEX(PlantAccounts[],MATCH($C45,PlantAccounts[Power Plan Plant Account '#],0),7)/12)*AM45*(INDEX(CurWIPHelper[],1,MATCH(AZ$4,CurWIPHelper[#Headers],0))))
        ),
        IF(AM45=0,0,IF(
              ((INDEX(PlantAccounts[],MATCH($C45,PlantAccounts[Power Plan Plant Account '#],0),7)/12)
              *(AM45)
              *(INDEX(CurWIPHelper[],1,MATCH(AZ$4,CurWIPHelper[#Headers],0)))
              +(INDEX(PlantAccounts[],MATCH($C45,PlantAccounts[Power Plan Plant Account '#],0),9))
              +(SUM($AO45:AY45))
              )&gt;AM45,
         (INDEX(PlantAccounts[],MATCH($C45,PlantAccounts[Power Plan Plant Account '#],0),7)/12)*AM45*(INDEX(CurWIPHelper[],1,MATCH(AZ$4,CurWIPHelper[#Headers],0))),
         AM45-(INDEX(PlantAccounts[],MATCH($C45,PlantAccounts[Power Plan Plant Account '#],0),9))-(SUM($AO45:AY45))
    ))
)
)</f>
        <v>93357.630453267629</v>
      </c>
      <c r="BA45" s="59">
        <f t="shared" si="8"/>
        <v>1120291.5654392114</v>
      </c>
      <c r="BC45" s="59">
        <f>INDEX(CurCloseProf[],MATCH(PlantAccountsQuery[[#This Row],[Reg/Unreg]],CurCloseProf[R/NR],0),MATCH(BC$9,CurCloseProf[#Headers],0))*($J45)</f>
        <v>0</v>
      </c>
      <c r="BD45" s="59">
        <f>INDEX(CurCloseProf[],MATCH(PlantAccountsQuery[[#This Row],[Reg/Unreg]],CurCloseProf[R/NR],0),MATCH(BD$9,CurCloseProf[#Headers],0))*($J45)</f>
        <v>0</v>
      </c>
      <c r="BE45" s="59">
        <f>INDEX(CurCloseProf[],MATCH(PlantAccountsQuery[[#This Row],[Reg/Unreg]],CurCloseProf[R/NR],0),MATCH(BE$9,CurCloseProf[#Headers],0))*($J45)</f>
        <v>0</v>
      </c>
      <c r="BF45" s="59">
        <f>INDEX(CurCloseProf[],MATCH(PlantAccountsQuery[[#This Row],[Reg/Unreg]],CurCloseProf[R/NR],0),MATCH(BF$9,CurCloseProf[#Headers],0))*($J45)</f>
        <v>0</v>
      </c>
      <c r="BG45" s="59">
        <f>INDEX(CurCloseProf[],MATCH(PlantAccountsQuery[[#This Row],[Reg/Unreg]],CurCloseProf[R/NR],0),MATCH(BG$9,CurCloseProf[#Headers],0))*($J45)</f>
        <v>0</v>
      </c>
      <c r="BH45" s="59">
        <f>INDEX(CurCloseProf[],MATCH(PlantAccountsQuery[[#This Row],[Reg/Unreg]],CurCloseProf[R/NR],0),MATCH(BH$9,CurCloseProf[#Headers],0))*($J45)</f>
        <v>0</v>
      </c>
      <c r="BI45" s="59">
        <f>INDEX(CurCloseProf[],MATCH(PlantAccountsQuery[[#This Row],[Reg/Unreg]],CurCloseProf[R/NR],0),MATCH(BI$9,CurCloseProf[#Headers],0))*($J45)</f>
        <v>0</v>
      </c>
      <c r="BJ45" s="59">
        <f>INDEX(CurCloseProf[],MATCH(PlantAccountsQuery[[#This Row],[Reg/Unreg]],CurCloseProf[R/NR],0),MATCH(BJ$9,CurCloseProf[#Headers],0))*($J45)</f>
        <v>0</v>
      </c>
      <c r="BK45" s="59">
        <f>INDEX(CurCloseProf[],MATCH(PlantAccountsQuery[[#This Row],[Reg/Unreg]],CurCloseProf[R/NR],0),MATCH(BK$9,CurCloseProf[#Headers],0))*($J45)</f>
        <v>0</v>
      </c>
      <c r="BL45" s="59">
        <f>INDEX(CurCloseProf[],MATCH(PlantAccountsQuery[[#This Row],[Reg/Unreg]],CurCloseProf[R/NR],0),MATCH(BL$9,CurCloseProf[#Headers],0))*($J45)</f>
        <v>0</v>
      </c>
      <c r="BM45" s="59">
        <f>INDEX(CurCloseProf[],MATCH(PlantAccountsQuery[[#This Row],[Reg/Unreg]],CurCloseProf[R/NR],0),MATCH(BM$9,CurCloseProf[#Headers],0))*($J45)</f>
        <v>0</v>
      </c>
      <c r="BN45" s="59">
        <f>INDEX(CurCloseProf[],MATCH(PlantAccountsQuery[[#This Row],[Reg/Unreg]],CurCloseProf[R/NR],0),MATCH(BN$9,CurCloseProf[#Headers],0))*($J45)</f>
        <v>0</v>
      </c>
      <c r="BP45" s="59">
        <f>IF(INDEX(CurWIPHelper[],1,MATCH(AO$4,$BP$9:$CA$9,0))=0,0,$BC45)</f>
        <v>0</v>
      </c>
      <c r="BQ45" s="59">
        <f>IF(INDEX(CurWIPHelper[],1,MATCH(AP$4,$BP$9:$CA$9,0))=0,0,(SUM($BC45:BD45)))</f>
        <v>0</v>
      </c>
      <c r="BR45" s="59">
        <f>IF(INDEX(CurWIPHelper[],1,MATCH(AQ$4,$BP$9:$CA$9,0))=0,0,(SUM($BC45:BE45)))</f>
        <v>0</v>
      </c>
      <c r="BS45" s="59">
        <f>IF(INDEX(CurWIPHelper[],1,MATCH(AR$4,$BP$9:$CA$9,0))=0,0,(SUM($BC45:BF45)))</f>
        <v>0</v>
      </c>
      <c r="BT45" s="59">
        <f>IF(INDEX(CurWIPHelper[],1,MATCH(AS$4,$BP$9:$CA$9,0))=0,0,(SUM($BC45:BG45)))</f>
        <v>0</v>
      </c>
      <c r="BU45" s="59">
        <f>IF(INDEX(CurWIPHelper[],1,MATCH(AT$4,$BP$9:$CA$9,0))=0,0,(SUM($BC45:BH45)))</f>
        <v>0</v>
      </c>
      <c r="BV45" s="59">
        <f>IF(INDEX(CurWIPHelper[],1,MATCH(AU$4,$BP$9:$CA$9,0))=0,0,(SUM($BC45:BI45)))</f>
        <v>0</v>
      </c>
      <c r="BW45" s="59">
        <f>IF(INDEX(CurWIPHelper[],1,MATCH(AV$4,$BP$9:$CA$9,0))=0,0,(SUM($BC45:BJ45)))</f>
        <v>0</v>
      </c>
      <c r="BX45" s="59">
        <f>IF(INDEX(CurWIPHelper[],1,MATCH(AW$4,$BP$9:$CA$9,0))=0,0,(SUM($BC45:BK45)))</f>
        <v>0</v>
      </c>
      <c r="BY45" s="59">
        <f>IF(INDEX(CurWIPHelper[],1,MATCH(AX$4,$BP$9:$CA$9,0))=0,0,(SUM($BC45:BL45)))</f>
        <v>0</v>
      </c>
      <c r="BZ45" s="59">
        <f>IF(INDEX(CurWIPHelper[],1,MATCH(AY$4,$BP$9:$CA$9,0))=0,0,(SUM($BC45:BM45)))</f>
        <v>0</v>
      </c>
      <c r="CA45" s="59">
        <f>IF(INDEX(CurWIPHelper[],1,MATCH(AZ$4,$BP$9:$CA$9,0))=0,0,(SUM($BC45:BN45)))</f>
        <v>0</v>
      </c>
      <c r="CC45" s="59">
        <f>((((INDEX(PlantAccounts[],MATCH($C45,PlantAccounts[Power Plan Plant Account '#],0),8)+(INDEX(PlantAccounts[],MATCH($C45,PlantAccounts[Power Plan Plant Account '#],0),8)+INDEX(PlantAccounts[],MATCH($C45,PlantAccounts[Power Plan Plant Account '#],0),16)+INDEX(PlantAccounts[],MATCH($C45,PlantAccounts[Power Plan Plant Account '#],0),17)))/2))/12)*(INDEX(CurWIPHelper[],1,MATCH(AO$4,CurWIPHelper[#Headers],0)))*(INDEX(PlantAccounts[],MATCH($C45,PlantAccounts[Power Plan Plant Account '#],0),7))</f>
        <v>93357.630453267615</v>
      </c>
      <c r="CD45" s="59">
        <f>((((INDEX(PlantAccounts[],MATCH($C45,PlantAccounts[Power Plan Plant Account '#],0),8)+(INDEX(PlantAccounts[],MATCH($C45,PlantAccounts[Power Plan Plant Account '#],0),8)+INDEX(PlantAccounts[],MATCH($C45,PlantAccounts[Power Plan Plant Account '#],0),16)+INDEX(PlantAccounts[],MATCH($C45,PlantAccounts[Power Plan Plant Account '#],0),17)))/2))/12)*(INDEX(CurWIPHelper[],1,MATCH(AP$4,CurWIPHelper[#Headers],0)))*(INDEX(PlantAccounts[],MATCH($C45,PlantAccounts[Power Plan Plant Account '#],0),7))</f>
        <v>93357.630453267615</v>
      </c>
      <c r="CE45" s="59">
        <f>((((INDEX(PlantAccounts[],MATCH($C45,PlantAccounts[Power Plan Plant Account '#],0),8)+(INDEX(PlantAccounts[],MATCH($C45,PlantAccounts[Power Plan Plant Account '#],0),8)+INDEX(PlantAccounts[],MATCH($C45,PlantAccounts[Power Plan Plant Account '#],0),16)+INDEX(PlantAccounts[],MATCH($C45,PlantAccounts[Power Plan Plant Account '#],0),17)))/2))/12)*(INDEX(CurWIPHelper[],1,MATCH(AQ$4,CurWIPHelper[#Headers],0)))*(INDEX(PlantAccounts[],MATCH($C45,PlantAccounts[Power Plan Plant Account '#],0),7))</f>
        <v>93357.630453267615</v>
      </c>
      <c r="CF45" s="59">
        <f>((((INDEX(PlantAccounts[],MATCH($C45,PlantAccounts[Power Plan Plant Account '#],0),8)+(INDEX(PlantAccounts[],MATCH($C45,PlantAccounts[Power Plan Plant Account '#],0),8)+INDEX(PlantAccounts[],MATCH($C45,PlantAccounts[Power Plan Plant Account '#],0),16)+INDEX(PlantAccounts[],MATCH($C45,PlantAccounts[Power Plan Plant Account '#],0),17)))/2))/12)*(INDEX(CurWIPHelper[],1,MATCH(AR$4,CurWIPHelper[#Headers],0)))*(INDEX(PlantAccounts[],MATCH($C45,PlantAccounts[Power Plan Plant Account '#],0),7))</f>
        <v>93357.630453267615</v>
      </c>
      <c r="CG45" s="59">
        <f>((((INDEX(PlantAccounts[],MATCH($C45,PlantAccounts[Power Plan Plant Account '#],0),8)+(INDEX(PlantAccounts[],MATCH($C45,PlantAccounts[Power Plan Plant Account '#],0),8)+INDEX(PlantAccounts[],MATCH($C45,PlantAccounts[Power Plan Plant Account '#],0),16)+INDEX(PlantAccounts[],MATCH($C45,PlantAccounts[Power Plan Plant Account '#],0),17)))/2))/12)*(INDEX(CurWIPHelper[],1,MATCH(AS$4,CurWIPHelper[#Headers],0)))*(INDEX(PlantAccounts[],MATCH($C45,PlantAccounts[Power Plan Plant Account '#],0),7))</f>
        <v>93357.630453267615</v>
      </c>
      <c r="CH45" s="59">
        <f>((((INDEX(PlantAccounts[],MATCH($C45,PlantAccounts[Power Plan Plant Account '#],0),8)+(INDEX(PlantAccounts[],MATCH($C45,PlantAccounts[Power Plan Plant Account '#],0),8)+INDEX(PlantAccounts[],MATCH($C45,PlantAccounts[Power Plan Plant Account '#],0),16)+INDEX(PlantAccounts[],MATCH($C45,PlantAccounts[Power Plan Plant Account '#],0),17)))/2))/12)*(INDEX(CurWIPHelper[],1,MATCH(AT$4,CurWIPHelper[#Headers],0)))*(INDEX(PlantAccounts[],MATCH($C45,PlantAccounts[Power Plan Plant Account '#],0),7))</f>
        <v>93357.630453267615</v>
      </c>
      <c r="CI45" s="59">
        <f>((((INDEX(PlantAccounts[],MATCH($C45,PlantAccounts[Power Plan Plant Account '#],0),8)+(INDEX(PlantAccounts[],MATCH($C45,PlantAccounts[Power Plan Plant Account '#],0),8)+INDEX(PlantAccounts[],MATCH($C45,PlantAccounts[Power Plan Plant Account '#],0),16)+INDEX(PlantAccounts[],MATCH($C45,PlantAccounts[Power Plan Plant Account '#],0),17)))/2))/12)*(INDEX(CurWIPHelper[],1,MATCH(AU$4,CurWIPHelper[#Headers],0)))*(INDEX(PlantAccounts[],MATCH($C45,PlantAccounts[Power Plan Plant Account '#],0),7))</f>
        <v>93357.630453267615</v>
      </c>
      <c r="CJ45" s="59">
        <f>((((INDEX(PlantAccounts[],MATCH($C45,PlantAccounts[Power Plan Plant Account '#],0),8)+(INDEX(PlantAccounts[],MATCH($C45,PlantAccounts[Power Plan Plant Account '#],0),8)+INDEX(PlantAccounts[],MATCH($C45,PlantAccounts[Power Plan Plant Account '#],0),16)+INDEX(PlantAccounts[],MATCH($C45,PlantAccounts[Power Plan Plant Account '#],0),17)))/2))/12)*(INDEX(CurWIPHelper[],1,MATCH(AV$4,CurWIPHelper[#Headers],0)))*(INDEX(PlantAccounts[],MATCH($C45,PlantAccounts[Power Plan Plant Account '#],0),7))</f>
        <v>93357.630453267615</v>
      </c>
      <c r="CK45" s="59">
        <f>((((INDEX(PlantAccounts[],MATCH($C45,PlantAccounts[Power Plan Plant Account '#],0),8)+(INDEX(PlantAccounts[],MATCH($C45,PlantAccounts[Power Plan Plant Account '#],0),8)+INDEX(PlantAccounts[],MATCH($C45,PlantAccounts[Power Plan Plant Account '#],0),16)+INDEX(PlantAccounts[],MATCH($C45,PlantAccounts[Power Plan Plant Account '#],0),17)))/2))/12)*(INDEX(CurWIPHelper[],1,MATCH(AW$4,CurWIPHelper[#Headers],0)))*(INDEX(PlantAccounts[],MATCH($C45,PlantAccounts[Power Plan Plant Account '#],0),7))</f>
        <v>93357.630453267615</v>
      </c>
      <c r="CL45" s="59">
        <f>((((INDEX(PlantAccounts[],MATCH($C45,PlantAccounts[Power Plan Plant Account '#],0),8)+(INDEX(PlantAccounts[],MATCH($C45,PlantAccounts[Power Plan Plant Account '#],0),8)+INDEX(PlantAccounts[],MATCH($C45,PlantAccounts[Power Plan Plant Account '#],0),16)+INDEX(PlantAccounts[],MATCH($C45,PlantAccounts[Power Plan Plant Account '#],0),17)))/2))/12)*(INDEX(CurWIPHelper[],1,MATCH(AX$4,CurWIPHelper[#Headers],0)))*(INDEX(PlantAccounts[],MATCH($C45,PlantAccounts[Power Plan Plant Account '#],0),7))</f>
        <v>93357.630453267615</v>
      </c>
      <c r="CM45" s="59">
        <f>((((INDEX(PlantAccounts[],MATCH($C45,PlantAccounts[Power Plan Plant Account '#],0),8)+(INDEX(PlantAccounts[],MATCH($C45,PlantAccounts[Power Plan Plant Account '#],0),8)+INDEX(PlantAccounts[],MATCH($C45,PlantAccounts[Power Plan Plant Account '#],0),16)+INDEX(PlantAccounts[],MATCH($C45,PlantAccounts[Power Plan Plant Account '#],0),17)))/2))/12)*(INDEX(CurWIPHelper[],1,MATCH(AY$4,CurWIPHelper[#Headers],0)))*(INDEX(PlantAccounts[],MATCH($C45,PlantAccounts[Power Plan Plant Account '#],0),7))</f>
        <v>93357.630453267615</v>
      </c>
      <c r="CN45" s="59">
        <f>((((INDEX(PlantAccounts[],MATCH($C45,PlantAccounts[Power Plan Plant Account '#],0),8)+(INDEX(PlantAccounts[],MATCH($C45,PlantAccounts[Power Plan Plant Account '#],0),8)+INDEX(PlantAccounts[],MATCH($C45,PlantAccounts[Power Plan Plant Account '#],0),16)+INDEX(PlantAccounts[],MATCH($C45,PlantAccounts[Power Plan Plant Account '#],0),17)))/2))/12)*(INDEX(CurWIPHelper[],1,MATCH(AZ$4,CurWIPHelper[#Headers],0)))*(INDEX(PlantAccounts[],MATCH($C45,PlantAccounts[Power Plan Plant Account '#],0),7))</f>
        <v>93357.630453267615</v>
      </c>
      <c r="CO45" s="59">
        <f t="shared" si="9"/>
        <v>1120291.5654392114</v>
      </c>
      <c r="CQ45" s="59">
        <f>INDEX(PlantAccounts[],MATCH($C45,PlantAccounts[Power Plan Plant Account '#],0),12)*(INDEX(CurWIPHelper[],1,MATCH(AO$4,CurWIPHelper[#Headers],0)))*(INDEX(PlantAccounts[],MATCH($C45,PlantAccounts[Power Plan Plant Account '#],0),7)/12)*0.5</f>
        <v>0</v>
      </c>
      <c r="CR45" s="59">
        <f>INDEX(PlantAccounts[],MATCH($C45,PlantAccounts[Power Plan Plant Account '#],0),12)*(INDEX(CurWIPHelper[],1,MATCH(AP$4,CurWIPHelper[#Headers],0)))*(INDEX(PlantAccounts[],MATCH($C45,PlantAccounts[Power Plan Plant Account '#],0),7)/12)*0.5</f>
        <v>0</v>
      </c>
      <c r="CS45" s="59">
        <f>INDEX(PlantAccounts[],MATCH($C45,PlantAccounts[Power Plan Plant Account '#],0),12)*(INDEX(CurWIPHelper[],1,MATCH(AQ$4,CurWIPHelper[#Headers],0)))*(INDEX(PlantAccounts[],MATCH($C45,PlantAccounts[Power Plan Plant Account '#],0),7)/12)*0.5</f>
        <v>0</v>
      </c>
      <c r="CT45" s="59">
        <f>INDEX(PlantAccounts[],MATCH($C45,PlantAccounts[Power Plan Plant Account '#],0),12)*(INDEX(CurWIPHelper[],1,MATCH(AR$4,CurWIPHelper[#Headers],0)))*(INDEX(PlantAccounts[],MATCH($C45,PlantAccounts[Power Plan Plant Account '#],0),7)/12)*0.5</f>
        <v>0</v>
      </c>
      <c r="CU45" s="59">
        <f>INDEX(PlantAccounts[],MATCH($C45,PlantAccounts[Power Plan Plant Account '#],0),12)*(INDEX(CurWIPHelper[],1,MATCH(AS$4,CurWIPHelper[#Headers],0)))*(INDEX(PlantAccounts[],MATCH($C45,PlantAccounts[Power Plan Plant Account '#],0),7)/12)*0.5</f>
        <v>0</v>
      </c>
      <c r="CV45" s="59">
        <f>INDEX(PlantAccounts[],MATCH($C45,PlantAccounts[Power Plan Plant Account '#],0),12)*(INDEX(CurWIPHelper[],1,MATCH(AT$4,CurWIPHelper[#Headers],0)))*(INDEX(PlantAccounts[],MATCH($C45,PlantAccounts[Power Plan Plant Account '#],0),7)/12)*0.5</f>
        <v>0</v>
      </c>
      <c r="CW45" s="59">
        <f>INDEX(PlantAccounts[],MATCH($C45,PlantAccounts[Power Plan Plant Account '#],0),12)*(INDEX(CurWIPHelper[],1,MATCH(AU$4,CurWIPHelper[#Headers],0)))*(INDEX(PlantAccounts[],MATCH($C45,PlantAccounts[Power Plan Plant Account '#],0),7)/12)*0.5</f>
        <v>0</v>
      </c>
      <c r="CX45" s="59">
        <f>INDEX(PlantAccounts[],MATCH($C45,PlantAccounts[Power Plan Plant Account '#],0),12)*(INDEX(CurWIPHelper[],1,MATCH(AV$4,CurWIPHelper[#Headers],0)))*(INDEX(PlantAccounts[],MATCH($C45,PlantAccounts[Power Plan Plant Account '#],0),7)/12)*0.5</f>
        <v>0</v>
      </c>
      <c r="CY45" s="59">
        <f>INDEX(PlantAccounts[],MATCH($C45,PlantAccounts[Power Plan Plant Account '#],0),12)*(INDEX(CurWIPHelper[],1,MATCH(AW$4,CurWIPHelper[#Headers],0)))*(INDEX(PlantAccounts[],MATCH($C45,PlantAccounts[Power Plan Plant Account '#],0),7)/12)*0.5</f>
        <v>0</v>
      </c>
      <c r="CZ45" s="59">
        <f>INDEX(PlantAccounts[],MATCH($C45,PlantAccounts[Power Plan Plant Account '#],0),12)*(INDEX(CurWIPHelper[],1,MATCH(AX$4,CurWIPHelper[#Headers],0)))*(INDEX(PlantAccounts[],MATCH($C45,PlantAccounts[Power Plan Plant Account '#],0),7)/12)*0.5</f>
        <v>0</v>
      </c>
      <c r="DA45" s="59">
        <f>INDEX(PlantAccounts[],MATCH($C45,PlantAccounts[Power Plan Plant Account '#],0),12)*(INDEX(CurWIPHelper[],1,MATCH(AY$4,CurWIPHelper[#Headers],0)))*(INDEX(PlantAccounts[],MATCH($C45,PlantAccounts[Power Plan Plant Account '#],0),7)/12)*0.5</f>
        <v>0</v>
      </c>
      <c r="DB45" s="59">
        <f>INDEX(PlantAccounts[],MATCH($C45,PlantAccounts[Power Plan Plant Account '#],0),12)*(INDEX(CurWIPHelper[],1,MATCH(AZ$4,CurWIPHelper[#Headers],0)))*(INDEX(PlantAccounts[],MATCH($C45,PlantAccounts[Power Plan Plant Account '#],0),7)/12)*0.5</f>
        <v>0</v>
      </c>
      <c r="DC45" s="59">
        <f t="shared" si="10"/>
        <v>0</v>
      </c>
      <c r="DE45" s="59">
        <f t="shared" si="11"/>
        <v>1120291.5654392114</v>
      </c>
    </row>
    <row r="46" spans="1:109">
      <c r="A46" t="s">
        <v>58</v>
      </c>
      <c r="B46" t="s">
        <v>95</v>
      </c>
      <c r="C46">
        <v>47239</v>
      </c>
      <c r="D46">
        <v>47200</v>
      </c>
      <c r="E46" s="130">
        <v>0.27</v>
      </c>
      <c r="F46" s="113">
        <f>INDEX(PlantAccounts[],MATCH($C46,PlantAccounts[Power Plan Plant Account '#],0),8)</f>
        <v>0</v>
      </c>
      <c r="G46" s="7">
        <f>INDEX(PlantAccounts[],MATCH($C46,PlantAccounts[Power Plan Plant Account '#],0),14)</f>
        <v>3739163.2715366315</v>
      </c>
      <c r="H46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1602505.3045425019</v>
      </c>
      <c r="I46" s="146">
        <v>5341668.5760791339</v>
      </c>
      <c r="J46" s="7">
        <f t="shared" si="6"/>
        <v>0</v>
      </c>
      <c r="K46" s="7">
        <v>0</v>
      </c>
      <c r="L46" s="7">
        <f>INDEX(PlantAccounts[],MATCH($C46,PlantAccounts[Power Plan Plant Account '#],0),11)</f>
        <v>0</v>
      </c>
      <c r="M46" s="7">
        <f t="shared" ref="M46" si="12">K46-L46</f>
        <v>0</v>
      </c>
      <c r="O46" s="35">
        <f>INDEX(CurCloseProf[],MATCH(PlantAccountsQuery[[#This Row],[Reg/Unreg]],CurCloseProf[R/NR],0),MATCH(O$9,CurCloseProf[#Headers],0))*($J46+$M46)</f>
        <v>0</v>
      </c>
      <c r="P46" s="35">
        <f>INDEX(CurCloseProf[],MATCH(PlantAccountsQuery[[#This Row],[Reg/Unreg]],CurCloseProf[R/NR],0),MATCH(P$9,CurCloseProf[#Headers],0))*($J46+$M46)</f>
        <v>0</v>
      </c>
      <c r="Q46" s="35">
        <f>INDEX(CurCloseProf[],MATCH(PlantAccountsQuery[[#This Row],[Reg/Unreg]],CurCloseProf[R/NR],0),MATCH(Q$9,CurCloseProf[#Headers],0))*($J46+$M46)</f>
        <v>0</v>
      </c>
      <c r="R46" s="35">
        <f>INDEX(CurCloseProf[],MATCH(PlantAccountsQuery[[#This Row],[Reg/Unreg]],CurCloseProf[R/NR],0),MATCH(R$9,CurCloseProf[#Headers],0))*($J46+$M46)</f>
        <v>0</v>
      </c>
      <c r="S46" s="35">
        <f>INDEX(CurCloseProf[],MATCH(PlantAccountsQuery[[#This Row],[Reg/Unreg]],CurCloseProf[R/NR],0),MATCH(S$9,CurCloseProf[#Headers],0))*($J46+$M46)</f>
        <v>0</v>
      </c>
      <c r="T46" s="35">
        <f>INDEX(CurCloseProf[],MATCH(PlantAccountsQuery[[#This Row],[Reg/Unreg]],CurCloseProf[R/NR],0),MATCH(T$9,CurCloseProf[#Headers],0))*($J46+$M46)</f>
        <v>0</v>
      </c>
      <c r="U46" s="35">
        <f>INDEX(CurCloseProf[],MATCH(PlantAccountsQuery[[#This Row],[Reg/Unreg]],CurCloseProf[R/NR],0),MATCH(U$9,CurCloseProf[#Headers],0))*($J46+$M46)</f>
        <v>0</v>
      </c>
      <c r="V46" s="35">
        <f>INDEX(CurCloseProf[],MATCH(PlantAccountsQuery[[#This Row],[Reg/Unreg]],CurCloseProf[R/NR],0),MATCH(V$9,CurCloseProf[#Headers],0))*($J46+$M46)</f>
        <v>0</v>
      </c>
      <c r="W46" s="35">
        <f>INDEX(CurCloseProf[],MATCH(PlantAccountsQuery[[#This Row],[Reg/Unreg]],CurCloseProf[R/NR],0),MATCH(W$9,CurCloseProf[#Headers],0))*($J46+$M46)</f>
        <v>0</v>
      </c>
      <c r="X46" s="35">
        <f>INDEX(CurCloseProf[],MATCH(PlantAccountsQuery[[#This Row],[Reg/Unreg]],CurCloseProf[R/NR],0),MATCH(X$9,CurCloseProf[#Headers],0))*($J46+$M46)</f>
        <v>0</v>
      </c>
      <c r="Y46" s="35">
        <f>INDEX(CurCloseProf[],MATCH(PlantAccountsQuery[[#This Row],[Reg/Unreg]],CurCloseProf[R/NR],0),MATCH(Y$9,CurCloseProf[#Headers],0))*($J46+$M46)</f>
        <v>0</v>
      </c>
      <c r="Z46" s="35">
        <f>INDEX(CurCloseProf[],MATCH(PlantAccountsQuery[[#This Row],[Reg/Unreg]],CurCloseProf[R/NR],0),MATCH(Z$9,CurCloseProf[#Headers],0))*($J46+$M46)</f>
        <v>0</v>
      </c>
      <c r="AB46" s="59">
        <f>IF(INDEX(CurWIPHelper[],1,MATCH(AO$4,$AB$9:$AM$9,0))=0,0,($F46+$O46))</f>
        <v>0</v>
      </c>
      <c r="AC46" s="59">
        <f>IF(INDEX(CurWIPHelper[],1,MATCH(AP$4,$AB$9:$AM$9,0))=0,0,($F46+SUM($O46:P46)))</f>
        <v>0</v>
      </c>
      <c r="AD46" s="59">
        <f>IF(INDEX(CurWIPHelper[],1,MATCH(AQ$4,$AB$9:$AM$9,0))=0,0,($F46+SUM($O46:Q46)))</f>
        <v>0</v>
      </c>
      <c r="AE46" s="59">
        <f>IF(INDEX(CurWIPHelper[],1,MATCH(AR$4,$AB$9:$AM$9,0))=0,0,($F46+SUM($O46:R46)))</f>
        <v>0</v>
      </c>
      <c r="AF46" s="59">
        <f>IF(INDEX(CurWIPHelper[],1,MATCH(AS$4,$AB$9:$AM$9,0))=0,0,($F46+SUM($O46:S46)))</f>
        <v>0</v>
      </c>
      <c r="AG46" s="59">
        <f>IF(INDEX(CurWIPHelper[],1,MATCH(AT$4,$AB$9:$AM$9,0))=0,0,($F46+SUM($O46:T46)))</f>
        <v>0</v>
      </c>
      <c r="AH46" s="59">
        <f>IF(INDEX(CurWIPHelper[],1,MATCH(AU$4,$AB$9:$AM$9,0))=0,0,($F46+SUM($O46:U46)))</f>
        <v>0</v>
      </c>
      <c r="AI46" s="59">
        <f>IF(INDEX(CurWIPHelper[],1,MATCH(AV$4,$AB$9:$AM$9,0))=0,0,($F46+SUM($O46:V46)))</f>
        <v>0</v>
      </c>
      <c r="AJ46" s="59">
        <f>IF(INDEX(CurWIPHelper[],1,MATCH(AW$4,$AB$9:$AM$9,0))=0,0,($F46+SUM($O46:W46)))</f>
        <v>0</v>
      </c>
      <c r="AK46" s="59">
        <f>IF(INDEX(CurWIPHelper[],1,MATCH(AX$4,$AB$9:$AM$9,0))=0,0,($F46+SUM($O46:X46)))</f>
        <v>0</v>
      </c>
      <c r="AL46" s="59">
        <f>IF(INDEX(CurWIPHelper[],1,MATCH(AY$4,$AB$9:$AM$9,0))=0,0,($F46+SUM($O46:Y46)))</f>
        <v>0</v>
      </c>
      <c r="AM46" s="59">
        <f>IF(INDEX(CurWIPHelper[],1,MATCH(AZ$4,$AB$9:$AM$9,0))=0,0,($F46+SUM($O46:Z46)))</f>
        <v>0</v>
      </c>
      <c r="AO46" s="35">
        <f>IF(INDEX(CurWIPHelper[],1,MATCH(AO$4,CurWIPHelper[#Headers],0))=0,0,
     IF(AB46&gt;0,
        (IF(
             ((INDEX(PlantAccounts[],MATCH($C46,PlantAccounts[Power Plan Plant Account '#],0),7)/12)
                   *(AB46)
                   *(INDEX(CurWIPHelper[],1,MATCH(AO$4,CurWIPHelper[#Headers],0)))
                   +(INDEX(PlantAccounts[],MATCH($C46,PlantAccounts[Power Plan Plant Account '#],0),9))
                   )&gt;AB46,
              IF((INDEX(PlantAccounts[],MATCH($C46,PlantAccounts[Power Plan Plant Account '#],0),7))=0,0,AB46-(INDEX(PlantAccounts[],MATCH($C46,PlantAccounts[Power Plan Plant Account '#],0),9))),
             (INDEX(PlantAccounts[],MATCH($C46,PlantAccounts[Power Plan Plant Account '#],0),7)/12)*AB46*(INDEX(CurWIPHelper[],1,MATCH(AO$4,CurWIPHelper[#Headers],0))))
        ),
          IF(AB46=0,0,IF(
              ((INDEX(PlantAccounts[],MATCH($C46,PlantAccounts[Power Plan Plant Account '#],0),7)/12)
              *(AB46)
              *(INDEX(CurWIPHelper[],1,MATCH(AO$4,CurWIPHelper[#Headers],0)))
              +(INDEX(PlantAccounts[],MATCH($C46,PlantAccounts[Power Plan Plant Account '#],0),9))
              )&gt;AB46,
         (INDEX(PlantAccounts[],MATCH($C46,PlantAccounts[Power Plan Plant Account '#],0),7)/12)*AB46*(INDEX(CurWIPHelper[],1,MATCH(AO$4,CurWIPHelper[#Headers],0))),
         AB46-(INDEX(PlantAccounts[],MATCH($C46,PlantAccounts[Power Plan Plant Account '#],0),9))
    ))
)
)</f>
        <v>0</v>
      </c>
      <c r="AP46" s="35">
        <f>IF(INDEX(CurWIPHelper[],1,MATCH(AP$4,CurWIPHelper[#Headers],0))=0,0,
     IF(AC46&gt;0,
        (IF(
             ((INDEX(PlantAccounts[],MATCH($C46,PlantAccounts[Power Plan Plant Account '#],0),7)/12)
                   *(AC46)
                   *(INDEX(CurWIPHelper[],1,MATCH(AP$4,CurWIPHelper[#Headers],0)))
                   +(INDEX(PlantAccounts[],MATCH($C46,PlantAccounts[Power Plan Plant Account '#],0),9))
                   +(SUM($AO46:AO46))
                    )&gt;AC46,
              IF((INDEX(PlantAccounts[],MATCH($C46,PlantAccounts[Power Plan Plant Account '#],0),7))=0,0,AC46-(INDEX(PlantAccounts[],MATCH($C46,PlantAccounts[Power Plan Plant Account '#],0),9))-SUM($AO46:AO46)),
             (INDEX(PlantAccounts[],MATCH($C46,PlantAccounts[Power Plan Plant Account '#],0),7)/12)*AC46*(INDEX(CurWIPHelper[],1,MATCH(AP$4,CurWIPHelper[#Headers],0))))
        ),
        IF(AC46=0,0,IF(
              ((INDEX(PlantAccounts[],MATCH($C46,PlantAccounts[Power Plan Plant Account '#],0),7)/12)
              *(AC46)
              *(INDEX(CurWIPHelper[],1,MATCH(AP$4,CurWIPHelper[#Headers],0)))
              +(INDEX(PlantAccounts[],MATCH($C46,PlantAccounts[Power Plan Plant Account '#],0),9))
              +(SUM($AO46:AO46))
              )&gt;AC46,
         (INDEX(PlantAccounts[],MATCH($C46,PlantAccounts[Power Plan Plant Account '#],0),7)/12)*AC46*(INDEX(CurWIPHelper[],1,MATCH(AP$4,CurWIPHelper[#Headers],0))),
         AC46-(INDEX(PlantAccounts[],MATCH($C46,PlantAccounts[Power Plan Plant Account '#],0),9))-(SUM($AO46:AO46))
    ))
)
)</f>
        <v>0</v>
      </c>
      <c r="AQ46" s="35">
        <f>IF(INDEX(CurWIPHelper[],1,MATCH(AQ$4,CurWIPHelper[#Headers],0))=0,0,
     IF(AD46&gt;0,
        (IF(
             ((INDEX(PlantAccounts[],MATCH($C46,PlantAccounts[Power Plan Plant Account '#],0),7)/12)
                   *(AD46)
                   *(INDEX(CurWIPHelper[],1,MATCH(AQ$4,CurWIPHelper[#Headers],0)))
                   +(INDEX(PlantAccounts[],MATCH($C46,PlantAccounts[Power Plan Plant Account '#],0),9))
                   +(SUM($AO46:AP46))
                    )&gt;AD46,
              IF((INDEX(PlantAccounts[],MATCH($C46,PlantAccounts[Power Plan Plant Account '#],0),7))=0,0,AD46-(INDEX(PlantAccounts[],MATCH($C46,PlantAccounts[Power Plan Plant Account '#],0),9))-SUM($AO46:AP46)),
             (INDEX(PlantAccounts[],MATCH($C46,PlantAccounts[Power Plan Plant Account '#],0),7)/12)*AD46*(INDEX(CurWIPHelper[],1,MATCH(AQ$4,CurWIPHelper[#Headers],0))))
        ),
        IF(AD46=0,0,IF(
              ((INDEX(PlantAccounts[],MATCH($C46,PlantAccounts[Power Plan Plant Account '#],0),7)/12)
              *(AD46)
              *(INDEX(CurWIPHelper[],1,MATCH(AQ$4,CurWIPHelper[#Headers],0)))
              +(INDEX(PlantAccounts[],MATCH($C46,PlantAccounts[Power Plan Plant Account '#],0),9))
              +(SUM($AO46:AP46))
              )&gt;AD46,
         (INDEX(PlantAccounts[],MATCH($C46,PlantAccounts[Power Plan Plant Account '#],0),7)/12)*AD46*(INDEX(CurWIPHelper[],1,MATCH(AQ$4,CurWIPHelper[#Headers],0))),
         AD46-(INDEX(PlantAccounts[],MATCH($C46,PlantAccounts[Power Plan Plant Account '#],0),9))-(SUM($AO46:AP46))
    ))
)
)</f>
        <v>0</v>
      </c>
      <c r="AR46" s="35">
        <f>IF(INDEX(CurWIPHelper[],1,MATCH(AR$4,CurWIPHelper[#Headers],0))=0,0,
     IF(AE46&gt;0,
        (IF(
             ((INDEX(PlantAccounts[],MATCH($C46,PlantAccounts[Power Plan Plant Account '#],0),7)/12)
                   *(AE46)
                   *(INDEX(CurWIPHelper[],1,MATCH(AR$4,CurWIPHelper[#Headers],0)))
                   +(INDEX(PlantAccounts[],MATCH($C46,PlantAccounts[Power Plan Plant Account '#],0),9))
                   +(SUM($AO46:AQ46))
                    )&gt;AE46,
              IF((INDEX(PlantAccounts[],MATCH($C46,PlantAccounts[Power Plan Plant Account '#],0),7))=0,0,AE46-(INDEX(PlantAccounts[],MATCH($C46,PlantAccounts[Power Plan Plant Account '#],0),9))-SUM($AO46:AQ46)),
             (INDEX(PlantAccounts[],MATCH($C46,PlantAccounts[Power Plan Plant Account '#],0),7)/12)*AE46*(INDEX(CurWIPHelper[],1,MATCH(AR$4,CurWIPHelper[#Headers],0))))
        ),
        IF(AE46=0,0,IF(
              ((INDEX(PlantAccounts[],MATCH($C46,PlantAccounts[Power Plan Plant Account '#],0),7)/12)
              *(AE46)
              *(INDEX(CurWIPHelper[],1,MATCH(AR$4,CurWIPHelper[#Headers],0)))
              +(INDEX(PlantAccounts[],MATCH($C46,PlantAccounts[Power Plan Plant Account '#],0),9))
              +(SUM($AO46:AQ46))
              )&gt;AE46,
         (INDEX(PlantAccounts[],MATCH($C46,PlantAccounts[Power Plan Plant Account '#],0),7)/12)*AE46*(INDEX(CurWIPHelper[],1,MATCH(AR$4,CurWIPHelper[#Headers],0))),
         AE46-(INDEX(PlantAccounts[],MATCH($C46,PlantAccounts[Power Plan Plant Account '#],0),9))-(SUM($AO46:AQ46))
    ))
)
)</f>
        <v>0</v>
      </c>
      <c r="AS46" s="35">
        <f>IF(INDEX(CurWIPHelper[],1,MATCH(AS$4,CurWIPHelper[#Headers],0))=0,0,
     IF(AF46&gt;0,
        (IF(
             ((INDEX(PlantAccounts[],MATCH($C46,PlantAccounts[Power Plan Plant Account '#],0),7)/12)
                   *(AF46)
                   *(INDEX(CurWIPHelper[],1,MATCH(AS$4,CurWIPHelper[#Headers],0)))
                   +(INDEX(PlantAccounts[],MATCH($C46,PlantAccounts[Power Plan Plant Account '#],0),9))
                   +(SUM($AO46:AR46))
                    )&gt;AF46,
              IF((INDEX(PlantAccounts[],MATCH($C46,PlantAccounts[Power Plan Plant Account '#],0),7))=0,0,AF46-(INDEX(PlantAccounts[],MATCH($C46,PlantAccounts[Power Plan Plant Account '#],0),9))-SUM($AO46:AR46)),
             (INDEX(PlantAccounts[],MATCH($C46,PlantAccounts[Power Plan Plant Account '#],0),7)/12)*AF46*(INDEX(CurWIPHelper[],1,MATCH(AS$4,CurWIPHelper[#Headers],0))))
        ),
        IF(AF46=0,0,IF(
              ((INDEX(PlantAccounts[],MATCH($C46,PlantAccounts[Power Plan Plant Account '#],0),7)/12)
              *(AF46)
              *(INDEX(CurWIPHelper[],1,MATCH(AS$4,CurWIPHelper[#Headers],0)))
              +(INDEX(PlantAccounts[],MATCH($C46,PlantAccounts[Power Plan Plant Account '#],0),9))
              +(SUM($AO46:AR46))
              )&gt;AF46,
         (INDEX(PlantAccounts[],MATCH($C46,PlantAccounts[Power Plan Plant Account '#],0),7)/12)*AF46*(INDEX(CurWIPHelper[],1,MATCH(AS$4,CurWIPHelper[#Headers],0))),
         AF46-(INDEX(PlantAccounts[],MATCH($C46,PlantAccounts[Power Plan Plant Account '#],0),9))-(SUM($AO46:AR46))
    ))
)
)</f>
        <v>0</v>
      </c>
      <c r="AT46" s="35">
        <f>IF(INDEX(CurWIPHelper[],1,MATCH(AT$4,CurWIPHelper[#Headers],0))=0,0,
     IF(AG46&gt;0,
        (IF(
             ((INDEX(PlantAccounts[],MATCH($C46,PlantAccounts[Power Plan Plant Account '#],0),7)/12)
                   *(AG46)
                   *(INDEX(CurWIPHelper[],1,MATCH(AT$4,CurWIPHelper[#Headers],0)))
                   +(INDEX(PlantAccounts[],MATCH($C46,PlantAccounts[Power Plan Plant Account '#],0),9))
                   +(SUM($AO46:AS46))
                    )&gt;AG46,
              IF((INDEX(PlantAccounts[],MATCH($C46,PlantAccounts[Power Plan Plant Account '#],0),7))=0,0,AG46-(INDEX(PlantAccounts[],MATCH($C46,PlantAccounts[Power Plan Plant Account '#],0),9))-SUM($AO46:AS46)),
             (INDEX(PlantAccounts[],MATCH($C46,PlantAccounts[Power Plan Plant Account '#],0),7)/12)*AG46*(INDEX(CurWIPHelper[],1,MATCH(AT$4,CurWIPHelper[#Headers],0))))
        ),
        IF(AG46=0,0,IF(
              ((INDEX(PlantAccounts[],MATCH($C46,PlantAccounts[Power Plan Plant Account '#],0),7)/12)
              *(AG46)
              *(INDEX(CurWIPHelper[],1,MATCH(AT$4,CurWIPHelper[#Headers],0)))
              +(INDEX(PlantAccounts[],MATCH($C46,PlantAccounts[Power Plan Plant Account '#],0),9))
              +(SUM($AO46:AS46))
              )&gt;AG46,
         (INDEX(PlantAccounts[],MATCH($C46,PlantAccounts[Power Plan Plant Account '#],0),7)/12)*AG46*(INDEX(CurWIPHelper[],1,MATCH(AT$4,CurWIPHelper[#Headers],0))),
         AG46-(INDEX(PlantAccounts[],MATCH($C46,PlantAccounts[Power Plan Plant Account '#],0),9))-(SUM($AO46:AS46))
    ))
)
)</f>
        <v>0</v>
      </c>
      <c r="AU46" s="35">
        <f>IF(INDEX(CurWIPHelper[],1,MATCH(AU$4,CurWIPHelper[#Headers],0))=0,0,
     IF(AH46&gt;0,
        (IF(
             ((INDEX(PlantAccounts[],MATCH($C46,PlantAccounts[Power Plan Plant Account '#],0),7)/12)
                   *(AH46)
                   *(INDEX(CurWIPHelper[],1,MATCH(AU$4,CurWIPHelper[#Headers],0)))
                   +(INDEX(PlantAccounts[],MATCH($C46,PlantAccounts[Power Plan Plant Account '#],0),9))
                   +(SUM($AO46:AT46))
                    )&gt;AH46,
              IF((INDEX(PlantAccounts[],MATCH($C46,PlantAccounts[Power Plan Plant Account '#],0),7))=0,0,AH46-(INDEX(PlantAccounts[],MATCH($C46,PlantAccounts[Power Plan Plant Account '#],0),9))-SUM($AO46:AT46)),
             (INDEX(PlantAccounts[],MATCH($C46,PlantAccounts[Power Plan Plant Account '#],0),7)/12)*AH46*(INDEX(CurWIPHelper[],1,MATCH(AU$4,CurWIPHelper[#Headers],0))))
        ),
        IF(AH46=0,0,IF(
              ((INDEX(PlantAccounts[],MATCH($C46,PlantAccounts[Power Plan Plant Account '#],0),7)/12)
              *(AH46)
              *(INDEX(CurWIPHelper[],1,MATCH(AU$4,CurWIPHelper[#Headers],0)))
              +(INDEX(PlantAccounts[],MATCH($C46,PlantAccounts[Power Plan Plant Account '#],0),9))
              +(SUM($AO46:AT46))
              )&gt;AH46,
         (INDEX(PlantAccounts[],MATCH($C46,PlantAccounts[Power Plan Plant Account '#],0),7)/12)*AH46*(INDEX(CurWIPHelper[],1,MATCH(AU$4,CurWIPHelper[#Headers],0))),
         AH46-(INDEX(PlantAccounts[],MATCH($C46,PlantAccounts[Power Plan Plant Account '#],0),9))-(SUM($AO46:AT46))
    ))
)
)</f>
        <v>0</v>
      </c>
      <c r="AV46" s="35">
        <f>IF(INDEX(CurWIPHelper[],1,MATCH(AV$4,CurWIPHelper[#Headers],0))=0,0,
     IF(AI46&gt;0,
        (IF(
             ((INDEX(PlantAccounts[],MATCH($C46,PlantAccounts[Power Plan Plant Account '#],0),7)/12)
                   *(AI46)
                   *(INDEX(CurWIPHelper[],1,MATCH(AV$4,CurWIPHelper[#Headers],0)))
                   +(INDEX(PlantAccounts[],MATCH($C46,PlantAccounts[Power Plan Plant Account '#],0),9))
                   +(SUM($AO46:AU46))
                    )&gt;AI46,
              IF((INDEX(PlantAccounts[],MATCH($C46,PlantAccounts[Power Plan Plant Account '#],0),7))=0,0,AI46-(INDEX(PlantAccounts[],MATCH($C46,PlantAccounts[Power Plan Plant Account '#],0),9))-SUM($AO46:AU46)),
             (INDEX(PlantAccounts[],MATCH($C46,PlantAccounts[Power Plan Plant Account '#],0),7)/12)*AI46*(INDEX(CurWIPHelper[],1,MATCH(AV$4,CurWIPHelper[#Headers],0))))
        ),
        IF(AI46=0,0,IF(
              ((INDEX(PlantAccounts[],MATCH($C46,PlantAccounts[Power Plan Plant Account '#],0),7)/12)
              *(AI46)
              *(INDEX(CurWIPHelper[],1,MATCH(AV$4,CurWIPHelper[#Headers],0)))
              +(INDEX(PlantAccounts[],MATCH($C46,PlantAccounts[Power Plan Plant Account '#],0),9))
              +(SUM($AO46:AU46))
              )&gt;AI46,
         (INDEX(PlantAccounts[],MATCH($C46,PlantAccounts[Power Plan Plant Account '#],0),7)/12)*AI46*(INDEX(CurWIPHelper[],1,MATCH(AV$4,CurWIPHelper[#Headers],0))),
         AI46-(INDEX(PlantAccounts[],MATCH($C46,PlantAccounts[Power Plan Plant Account '#],0),9))-(SUM($AO46:AU46))
    ))
)
)</f>
        <v>0</v>
      </c>
      <c r="AW46" s="35">
        <f>IF(INDEX(CurWIPHelper[],1,MATCH(AW$4,CurWIPHelper[#Headers],0))=0,0,
     IF(AJ46&gt;0,
        (IF(
             ((INDEX(PlantAccounts[],MATCH($C46,PlantAccounts[Power Plan Plant Account '#],0),7)/12)
                   *(AJ46)
                   *(INDEX(CurWIPHelper[],1,MATCH(AW$4,CurWIPHelper[#Headers],0)))
                   +(INDEX(PlantAccounts[],MATCH($C46,PlantAccounts[Power Plan Plant Account '#],0),9))
                   +(SUM($AO46:AV46))
                    )&gt;AJ46,
              IF((INDEX(PlantAccounts[],MATCH($C46,PlantAccounts[Power Plan Plant Account '#],0),7))=0,0,AJ46-(INDEX(PlantAccounts[],MATCH($C46,PlantAccounts[Power Plan Plant Account '#],0),9))-SUM($AO46:AV46)),
             (INDEX(PlantAccounts[],MATCH($C46,PlantAccounts[Power Plan Plant Account '#],0),7)/12)*AJ46*(INDEX(CurWIPHelper[],1,MATCH(AW$4,CurWIPHelper[#Headers],0))))
        ),
        IF(AJ46=0,0,IF(
              ((INDEX(PlantAccounts[],MATCH($C46,PlantAccounts[Power Plan Plant Account '#],0),7)/12)
              *(AJ46)
              *(INDEX(CurWIPHelper[],1,MATCH(AW$4,CurWIPHelper[#Headers],0)))
              +(INDEX(PlantAccounts[],MATCH($C46,PlantAccounts[Power Plan Plant Account '#],0),9))
              +(SUM($AO46:AV46))
              )&gt;AJ46,
         (INDEX(PlantAccounts[],MATCH($C46,PlantAccounts[Power Plan Plant Account '#],0),7)/12)*AJ46*(INDEX(CurWIPHelper[],1,MATCH(AW$4,CurWIPHelper[#Headers],0))),
         AJ46-(INDEX(PlantAccounts[],MATCH($C46,PlantAccounts[Power Plan Plant Account '#],0),9))-(SUM($AO46:AV46))
    ))
)
)</f>
        <v>0</v>
      </c>
      <c r="AX46" s="35">
        <f>IF(INDEX(CurWIPHelper[],1,MATCH(AX$4,CurWIPHelper[#Headers],0))=0,0,
     IF(AK46&gt;0,
        (IF(
             ((INDEX(PlantAccounts[],MATCH($C46,PlantAccounts[Power Plan Plant Account '#],0),7)/12)
                   *(AK46)
                   *(INDEX(CurWIPHelper[],1,MATCH(AX$4,CurWIPHelper[#Headers],0)))
                   +(INDEX(PlantAccounts[],MATCH($C46,PlantAccounts[Power Plan Plant Account '#],0),9))
                   +(SUM($AO46:AW46))
                    )&gt;AK46,
              IF((INDEX(PlantAccounts[],MATCH($C46,PlantAccounts[Power Plan Plant Account '#],0),7))=0,0,AK46-(INDEX(PlantAccounts[],MATCH($C46,PlantAccounts[Power Plan Plant Account '#],0),9))-SUM($AO46:AW46)),
             (INDEX(PlantAccounts[],MATCH($C46,PlantAccounts[Power Plan Plant Account '#],0),7)/12)*AK46*(INDEX(CurWIPHelper[],1,MATCH(AX$4,CurWIPHelper[#Headers],0))))
        ),
        IF(AK46=0,0,IF(
              ((INDEX(PlantAccounts[],MATCH($C46,PlantAccounts[Power Plan Plant Account '#],0),7)/12)
              *(AK46)
              *(INDEX(CurWIPHelper[],1,MATCH(AX$4,CurWIPHelper[#Headers],0)))
              +(INDEX(PlantAccounts[],MATCH($C46,PlantAccounts[Power Plan Plant Account '#],0),9))
              +(SUM($AO46:AW46))
              )&gt;AK46,
         (INDEX(PlantAccounts[],MATCH($C46,PlantAccounts[Power Plan Plant Account '#],0),7)/12)*AK46*(INDEX(CurWIPHelper[],1,MATCH(AX$4,CurWIPHelper[#Headers],0))),
         AK46-(INDEX(PlantAccounts[],MATCH($C46,PlantAccounts[Power Plan Plant Account '#],0),9))-(SUM($AO46:AW46))
    ))
)
)</f>
        <v>0</v>
      </c>
      <c r="AY46" s="35">
        <f>IF(INDEX(CurWIPHelper[],1,MATCH(AY$4,CurWIPHelper[#Headers],0))=0,0,
     IF(AL46&gt;0,
        (IF(
             ((INDEX(PlantAccounts[],MATCH($C46,PlantAccounts[Power Plan Plant Account '#],0),7)/12)
                   *(AL46)
                   *(INDEX(CurWIPHelper[],1,MATCH(AY$4,CurWIPHelper[#Headers],0)))
                   +(INDEX(PlantAccounts[],MATCH($C46,PlantAccounts[Power Plan Plant Account '#],0),9))
                   +(SUM($AO46:AX46))
                    )&gt;AL46,
              IF((INDEX(PlantAccounts[],MATCH($C46,PlantAccounts[Power Plan Plant Account '#],0),7))=0,0,AL46-(INDEX(PlantAccounts[],MATCH($C46,PlantAccounts[Power Plan Plant Account '#],0),9))-SUM($AO46:AX46)),
             (INDEX(PlantAccounts[],MATCH($C46,PlantAccounts[Power Plan Plant Account '#],0),7)/12)*AL46*(INDEX(CurWIPHelper[],1,MATCH(AY$4,CurWIPHelper[#Headers],0))))
        ),
        IF(AL46=0,0,IF(
              ((INDEX(PlantAccounts[],MATCH($C46,PlantAccounts[Power Plan Plant Account '#],0),7)/12)
              *(AL46)
              *(INDEX(CurWIPHelper[],1,MATCH(AY$4,CurWIPHelper[#Headers],0)))
              +(INDEX(PlantAccounts[],MATCH($C46,PlantAccounts[Power Plan Plant Account '#],0),9))
              +(SUM($AO46:AX46))
              )&gt;AL46,
         (INDEX(PlantAccounts[],MATCH($C46,PlantAccounts[Power Plan Plant Account '#],0),7)/12)*AL46*(INDEX(CurWIPHelper[],1,MATCH(AY$4,CurWIPHelper[#Headers],0))),
         AL46-(INDEX(PlantAccounts[],MATCH($C46,PlantAccounts[Power Plan Plant Account '#],0),9))-(SUM($AO46:AX46))
    ))
)
)</f>
        <v>0</v>
      </c>
      <c r="AZ46" s="35">
        <f>IF(INDEX(CurWIPHelper[],1,MATCH(AZ$4,CurWIPHelper[#Headers],0))=0,0,
     IF(AM46&gt;0,
        (IF(
             ((INDEX(PlantAccounts[],MATCH($C46,PlantAccounts[Power Plan Plant Account '#],0),7)/12)
                   *(AM46)
                   *(INDEX(CurWIPHelper[],1,MATCH(AZ$4,CurWIPHelper[#Headers],0)))
                   +(INDEX(PlantAccounts[],MATCH($C46,PlantAccounts[Power Plan Plant Account '#],0),9))
                   +(SUM($AO46:AY46))
                    )&gt;AM46,
              IF((INDEX(PlantAccounts[],MATCH($C46,PlantAccounts[Power Plan Plant Account '#],0),7))=0,0,AM46-(INDEX(PlantAccounts[],MATCH($C46,PlantAccounts[Power Plan Plant Account '#],0),9))-SUM($AO46:AY46)),
             (INDEX(PlantAccounts[],MATCH($C46,PlantAccounts[Power Plan Plant Account '#],0),7)/12)*AM46*(INDEX(CurWIPHelper[],1,MATCH(AZ$4,CurWIPHelper[#Headers],0))))
        ),
        IF(AM46=0,0,IF(
              ((INDEX(PlantAccounts[],MATCH($C46,PlantAccounts[Power Plan Plant Account '#],0),7)/12)
              *(AM46)
              *(INDEX(CurWIPHelper[],1,MATCH(AZ$4,CurWIPHelper[#Headers],0)))
              +(INDEX(PlantAccounts[],MATCH($C46,PlantAccounts[Power Plan Plant Account '#],0),9))
              +(SUM($AO46:AY46))
              )&gt;AM46,
         (INDEX(PlantAccounts[],MATCH($C46,PlantAccounts[Power Plan Plant Account '#],0),7)/12)*AM46*(INDEX(CurWIPHelper[],1,MATCH(AZ$4,CurWIPHelper[#Headers],0))),
         AM46-(INDEX(PlantAccounts[],MATCH($C46,PlantAccounts[Power Plan Plant Account '#],0),9))-(SUM($AO46:AY46))
    ))
)
)</f>
        <v>0</v>
      </c>
      <c r="BA46" s="59">
        <f t="shared" ref="BA46" si="13">SUM(AO46:AZ46)</f>
        <v>0</v>
      </c>
      <c r="BC46" s="59">
        <f>INDEX(CurCloseProf[],MATCH(PlantAccountsQuery[[#This Row],[Reg/Unreg]],CurCloseProf[R/NR],0),MATCH(BC$9,CurCloseProf[#Headers],0))*($J46)</f>
        <v>0</v>
      </c>
      <c r="BD46" s="59">
        <f>INDEX(CurCloseProf[],MATCH(PlantAccountsQuery[[#This Row],[Reg/Unreg]],CurCloseProf[R/NR],0),MATCH(BD$9,CurCloseProf[#Headers],0))*($J46)</f>
        <v>0</v>
      </c>
      <c r="BE46" s="59">
        <f>INDEX(CurCloseProf[],MATCH(PlantAccountsQuery[[#This Row],[Reg/Unreg]],CurCloseProf[R/NR],0),MATCH(BE$9,CurCloseProf[#Headers],0))*($J46)</f>
        <v>0</v>
      </c>
      <c r="BF46" s="59">
        <f>INDEX(CurCloseProf[],MATCH(PlantAccountsQuery[[#This Row],[Reg/Unreg]],CurCloseProf[R/NR],0),MATCH(BF$9,CurCloseProf[#Headers],0))*($J46)</f>
        <v>0</v>
      </c>
      <c r="BG46" s="59">
        <f>INDEX(CurCloseProf[],MATCH(PlantAccountsQuery[[#This Row],[Reg/Unreg]],CurCloseProf[R/NR],0),MATCH(BG$9,CurCloseProf[#Headers],0))*($J46)</f>
        <v>0</v>
      </c>
      <c r="BH46" s="59">
        <f>INDEX(CurCloseProf[],MATCH(PlantAccountsQuery[[#This Row],[Reg/Unreg]],CurCloseProf[R/NR],0),MATCH(BH$9,CurCloseProf[#Headers],0))*($J46)</f>
        <v>0</v>
      </c>
      <c r="BI46" s="59">
        <f>INDEX(CurCloseProf[],MATCH(PlantAccountsQuery[[#This Row],[Reg/Unreg]],CurCloseProf[R/NR],0),MATCH(BI$9,CurCloseProf[#Headers],0))*($J46)</f>
        <v>0</v>
      </c>
      <c r="BJ46" s="59">
        <f>INDEX(CurCloseProf[],MATCH(PlantAccountsQuery[[#This Row],[Reg/Unreg]],CurCloseProf[R/NR],0),MATCH(BJ$9,CurCloseProf[#Headers],0))*($J46)</f>
        <v>0</v>
      </c>
      <c r="BK46" s="59">
        <f>INDEX(CurCloseProf[],MATCH(PlantAccountsQuery[[#This Row],[Reg/Unreg]],CurCloseProf[R/NR],0),MATCH(BK$9,CurCloseProf[#Headers],0))*($J46)</f>
        <v>0</v>
      </c>
      <c r="BL46" s="59">
        <f>INDEX(CurCloseProf[],MATCH(PlantAccountsQuery[[#This Row],[Reg/Unreg]],CurCloseProf[R/NR],0),MATCH(BL$9,CurCloseProf[#Headers],0))*($J46)</f>
        <v>0</v>
      </c>
      <c r="BM46" s="59">
        <f>INDEX(CurCloseProf[],MATCH(PlantAccountsQuery[[#This Row],[Reg/Unreg]],CurCloseProf[R/NR],0),MATCH(BM$9,CurCloseProf[#Headers],0))*($J46)</f>
        <v>0</v>
      </c>
      <c r="BN46" s="59">
        <f>INDEX(CurCloseProf[],MATCH(PlantAccountsQuery[[#This Row],[Reg/Unreg]],CurCloseProf[R/NR],0),MATCH(BN$9,CurCloseProf[#Headers],0))*($J46)</f>
        <v>0</v>
      </c>
      <c r="BP46" s="59">
        <f>IF(INDEX(CurWIPHelper[],1,MATCH(AO$4,$BP$9:$CA$9,0))=0,0,$BC46)</f>
        <v>0</v>
      </c>
      <c r="BQ46" s="59">
        <f>IF(INDEX(CurWIPHelper[],1,MATCH(AP$4,$BP$9:$CA$9,0))=0,0,(SUM($BC46:BD46)))</f>
        <v>0</v>
      </c>
      <c r="BR46" s="59">
        <f>IF(INDEX(CurWIPHelper[],1,MATCH(AQ$4,$BP$9:$CA$9,0))=0,0,(SUM($BC46:BE46)))</f>
        <v>0</v>
      </c>
      <c r="BS46" s="59">
        <f>IF(INDEX(CurWIPHelper[],1,MATCH(AR$4,$BP$9:$CA$9,0))=0,0,(SUM($BC46:BF46)))</f>
        <v>0</v>
      </c>
      <c r="BT46" s="59">
        <f>IF(INDEX(CurWIPHelper[],1,MATCH(AS$4,$BP$9:$CA$9,0))=0,0,(SUM($BC46:BG46)))</f>
        <v>0</v>
      </c>
      <c r="BU46" s="59">
        <f>IF(INDEX(CurWIPHelper[],1,MATCH(AT$4,$BP$9:$CA$9,0))=0,0,(SUM($BC46:BH46)))</f>
        <v>0</v>
      </c>
      <c r="BV46" s="59">
        <f>IF(INDEX(CurWIPHelper[],1,MATCH(AU$4,$BP$9:$CA$9,0))=0,0,(SUM($BC46:BI46)))</f>
        <v>0</v>
      </c>
      <c r="BW46" s="59">
        <f>IF(INDEX(CurWIPHelper[],1,MATCH(AV$4,$BP$9:$CA$9,0))=0,0,(SUM($BC46:BJ46)))</f>
        <v>0</v>
      </c>
      <c r="BX46" s="59">
        <f>IF(INDEX(CurWIPHelper[],1,MATCH(AW$4,$BP$9:$CA$9,0))=0,0,(SUM($BC46:BK46)))</f>
        <v>0</v>
      </c>
      <c r="BY46" s="59">
        <f>IF(INDEX(CurWIPHelper[],1,MATCH(AX$4,$BP$9:$CA$9,0))=0,0,(SUM($BC46:BL46)))</f>
        <v>0</v>
      </c>
      <c r="BZ46" s="59">
        <f>IF(INDEX(CurWIPHelper[],1,MATCH(AY$4,$BP$9:$CA$9,0))=0,0,(SUM($BC46:BM46)))</f>
        <v>0</v>
      </c>
      <c r="CA46" s="59">
        <f>IF(INDEX(CurWIPHelper[],1,MATCH(AZ$4,$BP$9:$CA$9,0))=0,0,(SUM($BC46:BN46)))</f>
        <v>0</v>
      </c>
      <c r="CC46" s="59">
        <f>((((INDEX(PlantAccounts[],MATCH($C46,PlantAccounts[Power Plan Plant Account '#],0),8)+(INDEX(PlantAccounts[],MATCH($C46,PlantAccounts[Power Plan Plant Account '#],0),8)+INDEX(PlantAccounts[],MATCH($C46,PlantAccounts[Power Plan Plant Account '#],0),16)+INDEX(PlantAccounts[],MATCH($C46,PlantAccounts[Power Plan Plant Account '#],0),17)))/2))/12)*(INDEX(CurWIPHelper[],1,MATCH(AO$4,CurWIPHelper[#Headers],0)))*(INDEX(PlantAccounts[],MATCH($C46,PlantAccounts[Power Plan Plant Account '#],0),7))</f>
        <v>0</v>
      </c>
      <c r="CD46" s="59">
        <f>((((INDEX(PlantAccounts[],MATCH($C46,PlantAccounts[Power Plan Plant Account '#],0),8)+(INDEX(PlantAccounts[],MATCH($C46,PlantAccounts[Power Plan Plant Account '#],0),8)+INDEX(PlantAccounts[],MATCH($C46,PlantAccounts[Power Plan Plant Account '#],0),16)+INDEX(PlantAccounts[],MATCH($C46,PlantAccounts[Power Plan Plant Account '#],0),17)))/2))/12)*(INDEX(CurWIPHelper[],1,MATCH(AP$4,CurWIPHelper[#Headers],0)))*(INDEX(PlantAccounts[],MATCH($C46,PlantAccounts[Power Plan Plant Account '#],0),7))</f>
        <v>0</v>
      </c>
      <c r="CE46" s="59">
        <f>((((INDEX(PlantAccounts[],MATCH($C46,PlantAccounts[Power Plan Plant Account '#],0),8)+(INDEX(PlantAccounts[],MATCH($C46,PlantAccounts[Power Plan Plant Account '#],0),8)+INDEX(PlantAccounts[],MATCH($C46,PlantAccounts[Power Plan Plant Account '#],0),16)+INDEX(PlantAccounts[],MATCH($C46,PlantAccounts[Power Plan Plant Account '#],0),17)))/2))/12)*(INDEX(CurWIPHelper[],1,MATCH(AQ$4,CurWIPHelper[#Headers],0)))*(INDEX(PlantAccounts[],MATCH($C46,PlantAccounts[Power Plan Plant Account '#],0),7))</f>
        <v>0</v>
      </c>
      <c r="CF46" s="59">
        <f>((((INDEX(PlantAccounts[],MATCH($C46,PlantAccounts[Power Plan Plant Account '#],0),8)+(INDEX(PlantAccounts[],MATCH($C46,PlantAccounts[Power Plan Plant Account '#],0),8)+INDEX(PlantAccounts[],MATCH($C46,PlantAccounts[Power Plan Plant Account '#],0),16)+INDEX(PlantAccounts[],MATCH($C46,PlantAccounts[Power Plan Plant Account '#],0),17)))/2))/12)*(INDEX(CurWIPHelper[],1,MATCH(AR$4,CurWIPHelper[#Headers],0)))*(INDEX(PlantAccounts[],MATCH($C46,PlantAccounts[Power Plan Plant Account '#],0),7))</f>
        <v>0</v>
      </c>
      <c r="CG46" s="59">
        <f>((((INDEX(PlantAccounts[],MATCH($C46,PlantAccounts[Power Plan Plant Account '#],0),8)+(INDEX(PlantAccounts[],MATCH($C46,PlantAccounts[Power Plan Plant Account '#],0),8)+INDEX(PlantAccounts[],MATCH($C46,PlantAccounts[Power Plan Plant Account '#],0),16)+INDEX(PlantAccounts[],MATCH($C46,PlantAccounts[Power Plan Plant Account '#],0),17)))/2))/12)*(INDEX(CurWIPHelper[],1,MATCH(AS$4,CurWIPHelper[#Headers],0)))*(INDEX(PlantAccounts[],MATCH($C46,PlantAccounts[Power Plan Plant Account '#],0),7))</f>
        <v>0</v>
      </c>
      <c r="CH46" s="59">
        <f>((((INDEX(PlantAccounts[],MATCH($C46,PlantAccounts[Power Plan Plant Account '#],0),8)+(INDEX(PlantAccounts[],MATCH($C46,PlantAccounts[Power Plan Plant Account '#],0),8)+INDEX(PlantAccounts[],MATCH($C46,PlantAccounts[Power Plan Plant Account '#],0),16)+INDEX(PlantAccounts[],MATCH($C46,PlantAccounts[Power Plan Plant Account '#],0),17)))/2))/12)*(INDEX(CurWIPHelper[],1,MATCH(AT$4,CurWIPHelper[#Headers],0)))*(INDEX(PlantAccounts[],MATCH($C46,PlantAccounts[Power Plan Plant Account '#],0),7))</f>
        <v>0</v>
      </c>
      <c r="CI46" s="59">
        <f>((((INDEX(PlantAccounts[],MATCH($C46,PlantAccounts[Power Plan Plant Account '#],0),8)+(INDEX(PlantAccounts[],MATCH($C46,PlantAccounts[Power Plan Plant Account '#],0),8)+INDEX(PlantAccounts[],MATCH($C46,PlantAccounts[Power Plan Plant Account '#],0),16)+INDEX(PlantAccounts[],MATCH($C46,PlantAccounts[Power Plan Plant Account '#],0),17)))/2))/12)*(INDEX(CurWIPHelper[],1,MATCH(AU$4,CurWIPHelper[#Headers],0)))*(INDEX(PlantAccounts[],MATCH($C46,PlantAccounts[Power Plan Plant Account '#],0),7))</f>
        <v>0</v>
      </c>
      <c r="CJ46" s="59">
        <f>((((INDEX(PlantAccounts[],MATCH($C46,PlantAccounts[Power Plan Plant Account '#],0),8)+(INDEX(PlantAccounts[],MATCH($C46,PlantAccounts[Power Plan Plant Account '#],0),8)+INDEX(PlantAccounts[],MATCH($C46,PlantAccounts[Power Plan Plant Account '#],0),16)+INDEX(PlantAccounts[],MATCH($C46,PlantAccounts[Power Plan Plant Account '#],0),17)))/2))/12)*(INDEX(CurWIPHelper[],1,MATCH(AV$4,CurWIPHelper[#Headers],0)))*(INDEX(PlantAccounts[],MATCH($C46,PlantAccounts[Power Plan Plant Account '#],0),7))</f>
        <v>0</v>
      </c>
      <c r="CK46" s="59">
        <f>((((INDEX(PlantAccounts[],MATCH($C46,PlantAccounts[Power Plan Plant Account '#],0),8)+(INDEX(PlantAccounts[],MATCH($C46,PlantAccounts[Power Plan Plant Account '#],0),8)+INDEX(PlantAccounts[],MATCH($C46,PlantAccounts[Power Plan Plant Account '#],0),16)+INDEX(PlantAccounts[],MATCH($C46,PlantAccounts[Power Plan Plant Account '#],0),17)))/2))/12)*(INDEX(CurWIPHelper[],1,MATCH(AW$4,CurWIPHelper[#Headers],0)))*(INDEX(PlantAccounts[],MATCH($C46,PlantAccounts[Power Plan Plant Account '#],0),7))</f>
        <v>0</v>
      </c>
      <c r="CL46" s="59">
        <f>((((INDEX(PlantAccounts[],MATCH($C46,PlantAccounts[Power Plan Plant Account '#],0),8)+(INDEX(PlantAccounts[],MATCH($C46,PlantAccounts[Power Plan Plant Account '#],0),8)+INDEX(PlantAccounts[],MATCH($C46,PlantAccounts[Power Plan Plant Account '#],0),16)+INDEX(PlantAccounts[],MATCH($C46,PlantAccounts[Power Plan Plant Account '#],0),17)))/2))/12)*(INDEX(CurWIPHelper[],1,MATCH(AX$4,CurWIPHelper[#Headers],0)))*(INDEX(PlantAccounts[],MATCH($C46,PlantAccounts[Power Plan Plant Account '#],0),7))</f>
        <v>0</v>
      </c>
      <c r="CM46" s="59">
        <f>((((INDEX(PlantAccounts[],MATCH($C46,PlantAccounts[Power Plan Plant Account '#],0),8)+(INDEX(PlantAccounts[],MATCH($C46,PlantAccounts[Power Plan Plant Account '#],0),8)+INDEX(PlantAccounts[],MATCH($C46,PlantAccounts[Power Plan Plant Account '#],0),16)+INDEX(PlantAccounts[],MATCH($C46,PlantAccounts[Power Plan Plant Account '#],0),17)))/2))/12)*(INDEX(CurWIPHelper[],1,MATCH(AY$4,CurWIPHelper[#Headers],0)))*(INDEX(PlantAccounts[],MATCH($C46,PlantAccounts[Power Plan Plant Account '#],0),7))</f>
        <v>0</v>
      </c>
      <c r="CN46" s="59">
        <f>((((INDEX(PlantAccounts[],MATCH($C46,PlantAccounts[Power Plan Plant Account '#],0),8)+(INDEX(PlantAccounts[],MATCH($C46,PlantAccounts[Power Plan Plant Account '#],0),8)+INDEX(PlantAccounts[],MATCH($C46,PlantAccounts[Power Plan Plant Account '#],0),16)+INDEX(PlantAccounts[],MATCH($C46,PlantAccounts[Power Plan Plant Account '#],0),17)))/2))/12)*(INDEX(CurWIPHelper[],1,MATCH(AZ$4,CurWIPHelper[#Headers],0)))*(INDEX(PlantAccounts[],MATCH($C46,PlantAccounts[Power Plan Plant Account '#],0),7))</f>
        <v>0</v>
      </c>
      <c r="CO46" s="59">
        <f t="shared" ref="CO46" si="14">SUM(CC46:CN46)</f>
        <v>0</v>
      </c>
      <c r="CQ46" s="59">
        <f>INDEX(PlantAccounts[],MATCH($C46,PlantAccounts[Power Plan Plant Account '#],0),12)*(INDEX(CurWIPHelper[],1,MATCH(AO$4,CurWIPHelper[#Headers],0)))*(INDEX(PlantAccounts[],MATCH($C46,PlantAccounts[Power Plan Plant Account '#],0),7)/12)*0.5</f>
        <v>0</v>
      </c>
      <c r="CR46" s="59">
        <f>INDEX(PlantAccounts[],MATCH($C46,PlantAccounts[Power Plan Plant Account '#],0),12)*(INDEX(CurWIPHelper[],1,MATCH(AP$4,CurWIPHelper[#Headers],0)))*(INDEX(PlantAccounts[],MATCH($C46,PlantAccounts[Power Plan Plant Account '#],0),7)/12)*0.5</f>
        <v>0</v>
      </c>
      <c r="CS46" s="59">
        <f>INDEX(PlantAccounts[],MATCH($C46,PlantAccounts[Power Plan Plant Account '#],0),12)*(INDEX(CurWIPHelper[],1,MATCH(AQ$4,CurWIPHelper[#Headers],0)))*(INDEX(PlantAccounts[],MATCH($C46,PlantAccounts[Power Plan Plant Account '#],0),7)/12)*0.5</f>
        <v>0</v>
      </c>
      <c r="CT46" s="59">
        <f>INDEX(PlantAccounts[],MATCH($C46,PlantAccounts[Power Plan Plant Account '#],0),12)*(INDEX(CurWIPHelper[],1,MATCH(AR$4,CurWIPHelper[#Headers],0)))*(INDEX(PlantAccounts[],MATCH($C46,PlantAccounts[Power Plan Plant Account '#],0),7)/12)*0.5</f>
        <v>0</v>
      </c>
      <c r="CU46" s="59">
        <f>INDEX(PlantAccounts[],MATCH($C46,PlantAccounts[Power Plan Plant Account '#],0),12)*(INDEX(CurWIPHelper[],1,MATCH(AS$4,CurWIPHelper[#Headers],0)))*(INDEX(PlantAccounts[],MATCH($C46,PlantAccounts[Power Plan Plant Account '#],0),7)/12)*0.5</f>
        <v>0</v>
      </c>
      <c r="CV46" s="59">
        <f>INDEX(PlantAccounts[],MATCH($C46,PlantAccounts[Power Plan Plant Account '#],0),12)*(INDEX(CurWIPHelper[],1,MATCH(AT$4,CurWIPHelper[#Headers],0)))*(INDEX(PlantAccounts[],MATCH($C46,PlantAccounts[Power Plan Plant Account '#],0),7)/12)*0.5</f>
        <v>0</v>
      </c>
      <c r="CW46" s="59">
        <f>INDEX(PlantAccounts[],MATCH($C46,PlantAccounts[Power Plan Plant Account '#],0),12)*(INDEX(CurWIPHelper[],1,MATCH(AU$4,CurWIPHelper[#Headers],0)))*(INDEX(PlantAccounts[],MATCH($C46,PlantAccounts[Power Plan Plant Account '#],0),7)/12)*0.5</f>
        <v>0</v>
      </c>
      <c r="CX46" s="59">
        <f>INDEX(PlantAccounts[],MATCH($C46,PlantAccounts[Power Plan Plant Account '#],0),12)*(INDEX(CurWIPHelper[],1,MATCH(AV$4,CurWIPHelper[#Headers],0)))*(INDEX(PlantAccounts[],MATCH($C46,PlantAccounts[Power Plan Plant Account '#],0),7)/12)*0.5</f>
        <v>0</v>
      </c>
      <c r="CY46" s="59">
        <f>INDEX(PlantAccounts[],MATCH($C46,PlantAccounts[Power Plan Plant Account '#],0),12)*(INDEX(CurWIPHelper[],1,MATCH(AW$4,CurWIPHelper[#Headers],0)))*(INDEX(PlantAccounts[],MATCH($C46,PlantAccounts[Power Plan Plant Account '#],0),7)/12)*0.5</f>
        <v>0</v>
      </c>
      <c r="CZ46" s="59">
        <f>INDEX(PlantAccounts[],MATCH($C46,PlantAccounts[Power Plan Plant Account '#],0),12)*(INDEX(CurWIPHelper[],1,MATCH(AX$4,CurWIPHelper[#Headers],0)))*(INDEX(PlantAccounts[],MATCH($C46,PlantAccounts[Power Plan Plant Account '#],0),7)/12)*0.5</f>
        <v>0</v>
      </c>
      <c r="DA46" s="59">
        <f>INDEX(PlantAccounts[],MATCH($C46,PlantAccounts[Power Plan Plant Account '#],0),12)*(INDEX(CurWIPHelper[],1,MATCH(AY$4,CurWIPHelper[#Headers],0)))*(INDEX(PlantAccounts[],MATCH($C46,PlantAccounts[Power Plan Plant Account '#],0),7)/12)*0.5</f>
        <v>0</v>
      </c>
      <c r="DB46" s="59">
        <f>INDEX(PlantAccounts[],MATCH($C46,PlantAccounts[Power Plan Plant Account '#],0),12)*(INDEX(CurWIPHelper[],1,MATCH(AZ$4,CurWIPHelper[#Headers],0)))*(INDEX(PlantAccounts[],MATCH($C46,PlantAccounts[Power Plan Plant Account '#],0),7)/12)*0.5</f>
        <v>0</v>
      </c>
      <c r="DC46" s="59">
        <f t="shared" ref="DC46" si="15">SUM(CQ46:DB46)</f>
        <v>0</v>
      </c>
      <c r="DE46" s="59">
        <f t="shared" ref="DE46" si="16">CO46+DC46</f>
        <v>0</v>
      </c>
    </row>
    <row r="47" spans="1:109">
      <c r="A47" t="s">
        <v>58</v>
      </c>
      <c r="B47" t="s">
        <v>96</v>
      </c>
      <c r="C47">
        <v>47233</v>
      </c>
      <c r="D47">
        <v>47200</v>
      </c>
      <c r="E47" s="130">
        <v>0</v>
      </c>
      <c r="F47" s="113">
        <f>INDEX(PlantAccounts[],MATCH($C47,PlantAccounts[Power Plan Plant Account '#],0),8)</f>
        <v>22355226.281496815</v>
      </c>
      <c r="G47" s="7">
        <f>INDEX(PlantAccounts[],MATCH($C47,PlantAccounts[Power Plan Plant Account '#],0),14)</f>
        <v>0</v>
      </c>
      <c r="H47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47" s="146"/>
      <c r="J47" s="7">
        <f t="shared" si="6"/>
        <v>0</v>
      </c>
      <c r="K47" s="7">
        <v>0</v>
      </c>
      <c r="L47" s="7">
        <f>INDEX(PlantAccounts[],MATCH($C47,PlantAccounts[Power Plan Plant Account '#],0),11)</f>
        <v>0</v>
      </c>
      <c r="M47" s="7">
        <f t="shared" si="7"/>
        <v>0</v>
      </c>
      <c r="O47" s="35">
        <f>INDEX(CurCloseProf[],MATCH(PlantAccountsQuery[[#This Row],[Reg/Unreg]],CurCloseProf[R/NR],0),MATCH(O$9,CurCloseProf[#Headers],0))*($J47+$M47)</f>
        <v>0</v>
      </c>
      <c r="P47" s="35">
        <f>INDEX(CurCloseProf[],MATCH(PlantAccountsQuery[[#This Row],[Reg/Unreg]],CurCloseProf[R/NR],0),MATCH(P$9,CurCloseProf[#Headers],0))*($J47+$M47)</f>
        <v>0</v>
      </c>
      <c r="Q47" s="35">
        <f>INDEX(CurCloseProf[],MATCH(PlantAccountsQuery[[#This Row],[Reg/Unreg]],CurCloseProf[R/NR],0),MATCH(Q$9,CurCloseProf[#Headers],0))*($J47+$M47)</f>
        <v>0</v>
      </c>
      <c r="R47" s="35">
        <f>INDEX(CurCloseProf[],MATCH(PlantAccountsQuery[[#This Row],[Reg/Unreg]],CurCloseProf[R/NR],0),MATCH(R$9,CurCloseProf[#Headers],0))*($J47+$M47)</f>
        <v>0</v>
      </c>
      <c r="S47" s="35">
        <f>INDEX(CurCloseProf[],MATCH(PlantAccountsQuery[[#This Row],[Reg/Unreg]],CurCloseProf[R/NR],0),MATCH(S$9,CurCloseProf[#Headers],0))*($J47+$M47)</f>
        <v>0</v>
      </c>
      <c r="T47" s="35">
        <f>INDEX(CurCloseProf[],MATCH(PlantAccountsQuery[[#This Row],[Reg/Unreg]],CurCloseProf[R/NR],0),MATCH(T$9,CurCloseProf[#Headers],0))*($J47+$M47)</f>
        <v>0</v>
      </c>
      <c r="U47" s="35">
        <f>INDEX(CurCloseProf[],MATCH(PlantAccountsQuery[[#This Row],[Reg/Unreg]],CurCloseProf[R/NR],0),MATCH(U$9,CurCloseProf[#Headers],0))*($J47+$M47)</f>
        <v>0</v>
      </c>
      <c r="V47" s="35">
        <f>INDEX(CurCloseProf[],MATCH(PlantAccountsQuery[[#This Row],[Reg/Unreg]],CurCloseProf[R/NR],0),MATCH(V$9,CurCloseProf[#Headers],0))*($J47+$M47)</f>
        <v>0</v>
      </c>
      <c r="W47" s="35">
        <f>INDEX(CurCloseProf[],MATCH(PlantAccountsQuery[[#This Row],[Reg/Unreg]],CurCloseProf[R/NR],0),MATCH(W$9,CurCloseProf[#Headers],0))*($J47+$M47)</f>
        <v>0</v>
      </c>
      <c r="X47" s="35">
        <f>INDEX(CurCloseProf[],MATCH(PlantAccountsQuery[[#This Row],[Reg/Unreg]],CurCloseProf[R/NR],0),MATCH(X$9,CurCloseProf[#Headers],0))*($J47+$M47)</f>
        <v>0</v>
      </c>
      <c r="Y47" s="35">
        <f>INDEX(CurCloseProf[],MATCH(PlantAccountsQuery[[#This Row],[Reg/Unreg]],CurCloseProf[R/NR],0),MATCH(Y$9,CurCloseProf[#Headers],0))*($J47+$M47)</f>
        <v>0</v>
      </c>
      <c r="Z47" s="35">
        <f>INDEX(CurCloseProf[],MATCH(PlantAccountsQuery[[#This Row],[Reg/Unreg]],CurCloseProf[R/NR],0),MATCH(Z$9,CurCloseProf[#Headers],0))*($J47+$M47)</f>
        <v>0</v>
      </c>
      <c r="AB47" s="59">
        <f>IF(INDEX(CurWIPHelper[],1,MATCH(AO$4,$AB$9:$AM$9,0))=0,0,($F47+$O47))</f>
        <v>22355226.281496815</v>
      </c>
      <c r="AC47" s="59">
        <f>IF(INDEX(CurWIPHelper[],1,MATCH(AP$4,$AB$9:$AM$9,0))=0,0,($F47+SUM($O47:P47)))</f>
        <v>22355226.281496815</v>
      </c>
      <c r="AD47" s="59">
        <f>IF(INDEX(CurWIPHelper[],1,MATCH(AQ$4,$AB$9:$AM$9,0))=0,0,($F47+SUM($O47:Q47)))</f>
        <v>22355226.281496815</v>
      </c>
      <c r="AE47" s="59">
        <f>IF(INDEX(CurWIPHelper[],1,MATCH(AR$4,$AB$9:$AM$9,0))=0,0,($F47+SUM($O47:R47)))</f>
        <v>22355226.281496815</v>
      </c>
      <c r="AF47" s="59">
        <f>IF(INDEX(CurWIPHelper[],1,MATCH(AS$4,$AB$9:$AM$9,0))=0,0,($F47+SUM($O47:S47)))</f>
        <v>22355226.281496815</v>
      </c>
      <c r="AG47" s="59">
        <f>IF(INDEX(CurWIPHelper[],1,MATCH(AT$4,$AB$9:$AM$9,0))=0,0,($F47+SUM($O47:T47)))</f>
        <v>22355226.281496815</v>
      </c>
      <c r="AH47" s="59">
        <f>IF(INDEX(CurWIPHelper[],1,MATCH(AU$4,$AB$9:$AM$9,0))=0,0,($F47+SUM($O47:U47)))</f>
        <v>22355226.281496815</v>
      </c>
      <c r="AI47" s="59">
        <f>IF(INDEX(CurWIPHelper[],1,MATCH(AV$4,$AB$9:$AM$9,0))=0,0,($F47+SUM($O47:V47)))</f>
        <v>22355226.281496815</v>
      </c>
      <c r="AJ47" s="59">
        <f>IF(INDEX(CurWIPHelper[],1,MATCH(AW$4,$AB$9:$AM$9,0))=0,0,($F47+SUM($O47:W47)))</f>
        <v>22355226.281496815</v>
      </c>
      <c r="AK47" s="59">
        <f>IF(INDEX(CurWIPHelper[],1,MATCH(AX$4,$AB$9:$AM$9,0))=0,0,($F47+SUM($O47:X47)))</f>
        <v>22355226.281496815</v>
      </c>
      <c r="AL47" s="59">
        <f>IF(INDEX(CurWIPHelper[],1,MATCH(AY$4,$AB$9:$AM$9,0))=0,0,($F47+SUM($O47:Y47)))</f>
        <v>22355226.281496815</v>
      </c>
      <c r="AM47" s="59">
        <f>IF(INDEX(CurWIPHelper[],1,MATCH(AZ$4,$AB$9:$AM$9,0))=0,0,($F47+SUM($O47:Z47)))</f>
        <v>22355226.281496815</v>
      </c>
      <c r="AO47" s="35">
        <f>IF(INDEX(CurWIPHelper[],1,MATCH(AO$4,CurWIPHelper[#Headers],0))=0,0,
     IF(AB47&gt;0,
        (IF(
             ((INDEX(PlantAccounts[],MATCH($C47,PlantAccounts[Power Plan Plant Account '#],0),7)/12)
                   *(AB47)
                   *(INDEX(CurWIPHelper[],1,MATCH(AO$4,CurWIPHelper[#Headers],0)))
                   +(INDEX(PlantAccounts[],MATCH($C47,PlantAccounts[Power Plan Plant Account '#],0),9))
                   )&gt;AB47,
              IF((INDEX(PlantAccounts[],MATCH($C47,PlantAccounts[Power Plan Plant Account '#],0),7))=0,0,AB47-(INDEX(PlantAccounts[],MATCH($C47,PlantAccounts[Power Plan Plant Account '#],0),9))),
             (INDEX(PlantAccounts[],MATCH($C47,PlantAccounts[Power Plan Plant Account '#],0),7)/12)*AB47*(INDEX(CurWIPHelper[],1,MATCH(AO$4,CurWIPHelper[#Headers],0))))
        ),
          IF(AB47=0,0,IF(
              ((INDEX(PlantAccounts[],MATCH($C47,PlantAccounts[Power Plan Plant Account '#],0),7)/12)
              *(AB47)
              *(INDEX(CurWIPHelper[],1,MATCH(AO$4,CurWIPHelper[#Headers],0)))
              +(INDEX(PlantAccounts[],MATCH($C47,PlantAccounts[Power Plan Plant Account '#],0),9))
              )&gt;AB47,
         (INDEX(PlantAccounts[],MATCH($C47,PlantAccounts[Power Plan Plant Account '#],0),7)/12)*AB47*(INDEX(CurWIPHelper[],1,MATCH(AO$4,CurWIPHelper[#Headers],0))),
         AB47-(INDEX(PlantAccounts[],MATCH($C47,PlantAccounts[Power Plan Plant Account '#],0),9))
    ))
)
)</f>
        <v>222667.83522891256</v>
      </c>
      <c r="AP47" s="35">
        <f>IF(INDEX(CurWIPHelper[],1,MATCH(AP$4,CurWIPHelper[#Headers],0))=0,0,
     IF(AC47&gt;0,
        (IF(
             ((INDEX(PlantAccounts[],MATCH($C47,PlantAccounts[Power Plan Plant Account '#],0),7)/12)
                   *(AC47)
                   *(INDEX(CurWIPHelper[],1,MATCH(AP$4,CurWIPHelper[#Headers],0)))
                   +(INDEX(PlantAccounts[],MATCH($C47,PlantAccounts[Power Plan Plant Account '#],0),9))
                   +(SUM($AO47:AO47))
                    )&gt;AC47,
              IF((INDEX(PlantAccounts[],MATCH($C47,PlantAccounts[Power Plan Plant Account '#],0),7))=0,0,AC47-(INDEX(PlantAccounts[],MATCH($C47,PlantAccounts[Power Plan Plant Account '#],0),9))-SUM($AO47:AO47)),
             (INDEX(PlantAccounts[],MATCH($C47,PlantAccounts[Power Plan Plant Account '#],0),7)/12)*AC47*(INDEX(CurWIPHelper[],1,MATCH(AP$4,CurWIPHelper[#Headers],0))))
        ),
        IF(AC47=0,0,IF(
              ((INDEX(PlantAccounts[],MATCH($C47,PlantAccounts[Power Plan Plant Account '#],0),7)/12)
              *(AC47)
              *(INDEX(CurWIPHelper[],1,MATCH(AP$4,CurWIPHelper[#Headers],0)))
              +(INDEX(PlantAccounts[],MATCH($C47,PlantAccounts[Power Plan Plant Account '#],0),9))
              +(SUM($AO47:AO47))
              )&gt;AC47,
         (INDEX(PlantAccounts[],MATCH($C47,PlantAccounts[Power Plan Plant Account '#],0),7)/12)*AC47*(INDEX(CurWIPHelper[],1,MATCH(AP$4,CurWIPHelper[#Headers],0))),
         AC47-(INDEX(PlantAccounts[],MATCH($C47,PlantAccounts[Power Plan Plant Account '#],0),9))-(SUM($AO47:AO47))
    ))
)
)</f>
        <v>222667.83522891256</v>
      </c>
      <c r="AQ47" s="35">
        <f>IF(INDEX(CurWIPHelper[],1,MATCH(AQ$4,CurWIPHelper[#Headers],0))=0,0,
     IF(AD47&gt;0,
        (IF(
             ((INDEX(PlantAccounts[],MATCH($C47,PlantAccounts[Power Plan Plant Account '#],0),7)/12)
                   *(AD47)
                   *(INDEX(CurWIPHelper[],1,MATCH(AQ$4,CurWIPHelper[#Headers],0)))
                   +(INDEX(PlantAccounts[],MATCH($C47,PlantAccounts[Power Plan Plant Account '#],0),9))
                   +(SUM($AO47:AP47))
                    )&gt;AD47,
              IF((INDEX(PlantAccounts[],MATCH($C47,PlantAccounts[Power Plan Plant Account '#],0),7))=0,0,AD47-(INDEX(PlantAccounts[],MATCH($C47,PlantAccounts[Power Plan Plant Account '#],0),9))-SUM($AO47:AP47)),
             (INDEX(PlantAccounts[],MATCH($C47,PlantAccounts[Power Plan Plant Account '#],0),7)/12)*AD47*(INDEX(CurWIPHelper[],1,MATCH(AQ$4,CurWIPHelper[#Headers],0))))
        ),
        IF(AD47=0,0,IF(
              ((INDEX(PlantAccounts[],MATCH($C47,PlantAccounts[Power Plan Plant Account '#],0),7)/12)
              *(AD47)
              *(INDEX(CurWIPHelper[],1,MATCH(AQ$4,CurWIPHelper[#Headers],0)))
              +(INDEX(PlantAccounts[],MATCH($C47,PlantAccounts[Power Plan Plant Account '#],0),9))
              +(SUM($AO47:AP47))
              )&gt;AD47,
         (INDEX(PlantAccounts[],MATCH($C47,PlantAccounts[Power Plan Plant Account '#],0),7)/12)*AD47*(INDEX(CurWIPHelper[],1,MATCH(AQ$4,CurWIPHelper[#Headers],0))),
         AD47-(INDEX(PlantAccounts[],MATCH($C47,PlantAccounts[Power Plan Plant Account '#],0),9))-(SUM($AO47:AP47))
    ))
)
)</f>
        <v>222667.83522891256</v>
      </c>
      <c r="AR47" s="35">
        <f>IF(INDEX(CurWIPHelper[],1,MATCH(AR$4,CurWIPHelper[#Headers],0))=0,0,
     IF(AE47&gt;0,
        (IF(
             ((INDEX(PlantAccounts[],MATCH($C47,PlantAccounts[Power Plan Plant Account '#],0),7)/12)
                   *(AE47)
                   *(INDEX(CurWIPHelper[],1,MATCH(AR$4,CurWIPHelper[#Headers],0)))
                   +(INDEX(PlantAccounts[],MATCH($C47,PlantAccounts[Power Plan Plant Account '#],0),9))
                   +(SUM($AO47:AQ47))
                    )&gt;AE47,
              IF((INDEX(PlantAccounts[],MATCH($C47,PlantAccounts[Power Plan Plant Account '#],0),7))=0,0,AE47-(INDEX(PlantAccounts[],MATCH($C47,PlantAccounts[Power Plan Plant Account '#],0),9))-SUM($AO47:AQ47)),
             (INDEX(PlantAccounts[],MATCH($C47,PlantAccounts[Power Plan Plant Account '#],0),7)/12)*AE47*(INDEX(CurWIPHelper[],1,MATCH(AR$4,CurWIPHelper[#Headers],0))))
        ),
        IF(AE47=0,0,IF(
              ((INDEX(PlantAccounts[],MATCH($C47,PlantAccounts[Power Plan Plant Account '#],0),7)/12)
              *(AE47)
              *(INDEX(CurWIPHelper[],1,MATCH(AR$4,CurWIPHelper[#Headers],0)))
              +(INDEX(PlantAccounts[],MATCH($C47,PlantAccounts[Power Plan Plant Account '#],0),9))
              +(SUM($AO47:AQ47))
              )&gt;AE47,
         (INDEX(PlantAccounts[],MATCH($C47,PlantAccounts[Power Plan Plant Account '#],0),7)/12)*AE47*(INDEX(CurWIPHelper[],1,MATCH(AR$4,CurWIPHelper[#Headers],0))),
         AE47-(INDEX(PlantAccounts[],MATCH($C47,PlantAccounts[Power Plan Plant Account '#],0),9))-(SUM($AO47:AQ47))
    ))
)
)</f>
        <v>222667.83522891256</v>
      </c>
      <c r="AS47" s="35">
        <f>IF(INDEX(CurWIPHelper[],1,MATCH(AS$4,CurWIPHelper[#Headers],0))=0,0,
     IF(AF47&gt;0,
        (IF(
             ((INDEX(PlantAccounts[],MATCH($C47,PlantAccounts[Power Plan Plant Account '#],0),7)/12)
                   *(AF47)
                   *(INDEX(CurWIPHelper[],1,MATCH(AS$4,CurWIPHelper[#Headers],0)))
                   +(INDEX(PlantAccounts[],MATCH($C47,PlantAccounts[Power Plan Plant Account '#],0),9))
                   +(SUM($AO47:AR47))
                    )&gt;AF47,
              IF((INDEX(PlantAccounts[],MATCH($C47,PlantAccounts[Power Plan Plant Account '#],0),7))=0,0,AF47-(INDEX(PlantAccounts[],MATCH($C47,PlantAccounts[Power Plan Plant Account '#],0),9))-SUM($AO47:AR47)),
             (INDEX(PlantAccounts[],MATCH($C47,PlantAccounts[Power Plan Plant Account '#],0),7)/12)*AF47*(INDEX(CurWIPHelper[],1,MATCH(AS$4,CurWIPHelper[#Headers],0))))
        ),
        IF(AF47=0,0,IF(
              ((INDEX(PlantAccounts[],MATCH($C47,PlantAccounts[Power Plan Plant Account '#],0),7)/12)
              *(AF47)
              *(INDEX(CurWIPHelper[],1,MATCH(AS$4,CurWIPHelper[#Headers],0)))
              +(INDEX(PlantAccounts[],MATCH($C47,PlantAccounts[Power Plan Plant Account '#],0),9))
              +(SUM($AO47:AR47))
              )&gt;AF47,
         (INDEX(PlantAccounts[],MATCH($C47,PlantAccounts[Power Plan Plant Account '#],0),7)/12)*AF47*(INDEX(CurWIPHelper[],1,MATCH(AS$4,CurWIPHelper[#Headers],0))),
         AF47-(INDEX(PlantAccounts[],MATCH($C47,PlantAccounts[Power Plan Plant Account '#],0),9))-(SUM($AO47:AR47))
    ))
)
)</f>
        <v>222667.83522891256</v>
      </c>
      <c r="AT47" s="35">
        <f>IF(INDEX(CurWIPHelper[],1,MATCH(AT$4,CurWIPHelper[#Headers],0))=0,0,
     IF(AG47&gt;0,
        (IF(
             ((INDEX(PlantAccounts[],MATCH($C47,PlantAccounts[Power Plan Plant Account '#],0),7)/12)
                   *(AG47)
                   *(INDEX(CurWIPHelper[],1,MATCH(AT$4,CurWIPHelper[#Headers],0)))
                   +(INDEX(PlantAccounts[],MATCH($C47,PlantAccounts[Power Plan Plant Account '#],0),9))
                   +(SUM($AO47:AS47))
                    )&gt;AG47,
              IF((INDEX(PlantAccounts[],MATCH($C47,PlantAccounts[Power Plan Plant Account '#],0),7))=0,0,AG47-(INDEX(PlantAccounts[],MATCH($C47,PlantAccounts[Power Plan Plant Account '#],0),9))-SUM($AO47:AS47)),
             (INDEX(PlantAccounts[],MATCH($C47,PlantAccounts[Power Plan Plant Account '#],0),7)/12)*AG47*(INDEX(CurWIPHelper[],1,MATCH(AT$4,CurWIPHelper[#Headers],0))))
        ),
        IF(AG47=0,0,IF(
              ((INDEX(PlantAccounts[],MATCH($C47,PlantAccounts[Power Plan Plant Account '#],0),7)/12)
              *(AG47)
              *(INDEX(CurWIPHelper[],1,MATCH(AT$4,CurWIPHelper[#Headers],0)))
              +(INDEX(PlantAccounts[],MATCH($C47,PlantAccounts[Power Plan Plant Account '#],0),9))
              +(SUM($AO47:AS47))
              )&gt;AG47,
         (INDEX(PlantAccounts[],MATCH($C47,PlantAccounts[Power Plan Plant Account '#],0),7)/12)*AG47*(INDEX(CurWIPHelper[],1,MATCH(AT$4,CurWIPHelper[#Headers],0))),
         AG47-(INDEX(PlantAccounts[],MATCH($C47,PlantAccounts[Power Plan Plant Account '#],0),9))-(SUM($AO47:AS47))
    ))
)
)</f>
        <v>222667.83522891256</v>
      </c>
      <c r="AU47" s="35">
        <f>IF(INDEX(CurWIPHelper[],1,MATCH(AU$4,CurWIPHelper[#Headers],0))=0,0,
     IF(AH47&gt;0,
        (IF(
             ((INDEX(PlantAccounts[],MATCH($C47,PlantAccounts[Power Plan Plant Account '#],0),7)/12)
                   *(AH47)
                   *(INDEX(CurWIPHelper[],1,MATCH(AU$4,CurWIPHelper[#Headers],0)))
                   +(INDEX(PlantAccounts[],MATCH($C47,PlantAccounts[Power Plan Plant Account '#],0),9))
                   +(SUM($AO47:AT47))
                    )&gt;AH47,
              IF((INDEX(PlantAccounts[],MATCH($C47,PlantAccounts[Power Plan Plant Account '#],0),7))=0,0,AH47-(INDEX(PlantAccounts[],MATCH($C47,PlantAccounts[Power Plan Plant Account '#],0),9))-SUM($AO47:AT47)),
             (INDEX(PlantAccounts[],MATCH($C47,PlantAccounts[Power Plan Plant Account '#],0),7)/12)*AH47*(INDEX(CurWIPHelper[],1,MATCH(AU$4,CurWIPHelper[#Headers],0))))
        ),
        IF(AH47=0,0,IF(
              ((INDEX(PlantAccounts[],MATCH($C47,PlantAccounts[Power Plan Plant Account '#],0),7)/12)
              *(AH47)
              *(INDEX(CurWIPHelper[],1,MATCH(AU$4,CurWIPHelper[#Headers],0)))
              +(INDEX(PlantAccounts[],MATCH($C47,PlantAccounts[Power Plan Plant Account '#],0),9))
              +(SUM($AO47:AT47))
              )&gt;AH47,
         (INDEX(PlantAccounts[],MATCH($C47,PlantAccounts[Power Plan Plant Account '#],0),7)/12)*AH47*(INDEX(CurWIPHelper[],1,MATCH(AU$4,CurWIPHelper[#Headers],0))),
         AH47-(INDEX(PlantAccounts[],MATCH($C47,PlantAccounts[Power Plan Plant Account '#],0),9))-(SUM($AO47:AT47))
    ))
)
)</f>
        <v>222667.83522891256</v>
      </c>
      <c r="AV47" s="35">
        <f>IF(INDEX(CurWIPHelper[],1,MATCH(AV$4,CurWIPHelper[#Headers],0))=0,0,
     IF(AI47&gt;0,
        (IF(
             ((INDEX(PlantAccounts[],MATCH($C47,PlantAccounts[Power Plan Plant Account '#],0),7)/12)
                   *(AI47)
                   *(INDEX(CurWIPHelper[],1,MATCH(AV$4,CurWIPHelper[#Headers],0)))
                   +(INDEX(PlantAccounts[],MATCH($C47,PlantAccounts[Power Plan Plant Account '#],0),9))
                   +(SUM($AO47:AU47))
                    )&gt;AI47,
              IF((INDEX(PlantAccounts[],MATCH($C47,PlantAccounts[Power Plan Plant Account '#],0),7))=0,0,AI47-(INDEX(PlantAccounts[],MATCH($C47,PlantAccounts[Power Plan Plant Account '#],0),9))-SUM($AO47:AU47)),
             (INDEX(PlantAccounts[],MATCH($C47,PlantAccounts[Power Plan Plant Account '#],0),7)/12)*AI47*(INDEX(CurWIPHelper[],1,MATCH(AV$4,CurWIPHelper[#Headers],0))))
        ),
        IF(AI47=0,0,IF(
              ((INDEX(PlantAccounts[],MATCH($C47,PlantAccounts[Power Plan Plant Account '#],0),7)/12)
              *(AI47)
              *(INDEX(CurWIPHelper[],1,MATCH(AV$4,CurWIPHelper[#Headers],0)))
              +(INDEX(PlantAccounts[],MATCH($C47,PlantAccounts[Power Plan Plant Account '#],0),9))
              +(SUM($AO47:AU47))
              )&gt;AI47,
         (INDEX(PlantAccounts[],MATCH($C47,PlantAccounts[Power Plan Plant Account '#],0),7)/12)*AI47*(INDEX(CurWIPHelper[],1,MATCH(AV$4,CurWIPHelper[#Headers],0))),
         AI47-(INDEX(PlantAccounts[],MATCH($C47,PlantAccounts[Power Plan Plant Account '#],0),9))-(SUM($AO47:AU47))
    ))
)
)</f>
        <v>222667.83522891256</v>
      </c>
      <c r="AW47" s="35">
        <f>IF(INDEX(CurWIPHelper[],1,MATCH(AW$4,CurWIPHelper[#Headers],0))=0,0,
     IF(AJ47&gt;0,
        (IF(
             ((INDEX(PlantAccounts[],MATCH($C47,PlantAccounts[Power Plan Plant Account '#],0),7)/12)
                   *(AJ47)
                   *(INDEX(CurWIPHelper[],1,MATCH(AW$4,CurWIPHelper[#Headers],0)))
                   +(INDEX(PlantAccounts[],MATCH($C47,PlantAccounts[Power Plan Plant Account '#],0),9))
                   +(SUM($AO47:AV47))
                    )&gt;AJ47,
              IF((INDEX(PlantAccounts[],MATCH($C47,PlantAccounts[Power Plan Plant Account '#],0),7))=0,0,AJ47-(INDEX(PlantAccounts[],MATCH($C47,PlantAccounts[Power Plan Plant Account '#],0),9))-SUM($AO47:AV47)),
             (INDEX(PlantAccounts[],MATCH($C47,PlantAccounts[Power Plan Plant Account '#],0),7)/12)*AJ47*(INDEX(CurWIPHelper[],1,MATCH(AW$4,CurWIPHelper[#Headers],0))))
        ),
        IF(AJ47=0,0,IF(
              ((INDEX(PlantAccounts[],MATCH($C47,PlantAccounts[Power Plan Plant Account '#],0),7)/12)
              *(AJ47)
              *(INDEX(CurWIPHelper[],1,MATCH(AW$4,CurWIPHelper[#Headers],0)))
              +(INDEX(PlantAccounts[],MATCH($C47,PlantAccounts[Power Plan Plant Account '#],0),9))
              +(SUM($AO47:AV47))
              )&gt;AJ47,
         (INDEX(PlantAccounts[],MATCH($C47,PlantAccounts[Power Plan Plant Account '#],0),7)/12)*AJ47*(INDEX(CurWIPHelper[],1,MATCH(AW$4,CurWIPHelper[#Headers],0))),
         AJ47-(INDEX(PlantAccounts[],MATCH($C47,PlantAccounts[Power Plan Plant Account '#],0),9))-(SUM($AO47:AV47))
    ))
)
)</f>
        <v>222667.83522891256</v>
      </c>
      <c r="AX47" s="35">
        <f>IF(INDEX(CurWIPHelper[],1,MATCH(AX$4,CurWIPHelper[#Headers],0))=0,0,
     IF(AK47&gt;0,
        (IF(
             ((INDEX(PlantAccounts[],MATCH($C47,PlantAccounts[Power Plan Plant Account '#],0),7)/12)
                   *(AK47)
                   *(INDEX(CurWIPHelper[],1,MATCH(AX$4,CurWIPHelper[#Headers],0)))
                   +(INDEX(PlantAccounts[],MATCH($C47,PlantAccounts[Power Plan Plant Account '#],0),9))
                   +(SUM($AO47:AW47))
                    )&gt;AK47,
              IF((INDEX(PlantAccounts[],MATCH($C47,PlantAccounts[Power Plan Plant Account '#],0),7))=0,0,AK47-(INDEX(PlantAccounts[],MATCH($C47,PlantAccounts[Power Plan Plant Account '#],0),9))-SUM($AO47:AW47)),
             (INDEX(PlantAccounts[],MATCH($C47,PlantAccounts[Power Plan Plant Account '#],0),7)/12)*AK47*(INDEX(CurWIPHelper[],1,MATCH(AX$4,CurWIPHelper[#Headers],0))))
        ),
        IF(AK47=0,0,IF(
              ((INDEX(PlantAccounts[],MATCH($C47,PlantAccounts[Power Plan Plant Account '#],0),7)/12)
              *(AK47)
              *(INDEX(CurWIPHelper[],1,MATCH(AX$4,CurWIPHelper[#Headers],0)))
              +(INDEX(PlantAccounts[],MATCH($C47,PlantAccounts[Power Plan Plant Account '#],0),9))
              +(SUM($AO47:AW47))
              )&gt;AK47,
         (INDEX(PlantAccounts[],MATCH($C47,PlantAccounts[Power Plan Plant Account '#],0),7)/12)*AK47*(INDEX(CurWIPHelper[],1,MATCH(AX$4,CurWIPHelper[#Headers],0))),
         AK47-(INDEX(PlantAccounts[],MATCH($C47,PlantAccounts[Power Plan Plant Account '#],0),9))-(SUM($AO47:AW47))
    ))
)
)</f>
        <v>222667.83522891256</v>
      </c>
      <c r="AY47" s="35">
        <f>IF(INDEX(CurWIPHelper[],1,MATCH(AY$4,CurWIPHelper[#Headers],0))=0,0,
     IF(AL47&gt;0,
        (IF(
             ((INDEX(PlantAccounts[],MATCH($C47,PlantAccounts[Power Plan Plant Account '#],0),7)/12)
                   *(AL47)
                   *(INDEX(CurWIPHelper[],1,MATCH(AY$4,CurWIPHelper[#Headers],0)))
                   +(INDEX(PlantAccounts[],MATCH($C47,PlantAccounts[Power Plan Plant Account '#],0),9))
                   +(SUM($AO47:AX47))
                    )&gt;AL47,
              IF((INDEX(PlantAccounts[],MATCH($C47,PlantAccounts[Power Plan Plant Account '#],0),7))=0,0,AL47-(INDEX(PlantAccounts[],MATCH($C47,PlantAccounts[Power Plan Plant Account '#],0),9))-SUM($AO47:AX47)),
             (INDEX(PlantAccounts[],MATCH($C47,PlantAccounts[Power Plan Plant Account '#],0),7)/12)*AL47*(INDEX(CurWIPHelper[],1,MATCH(AY$4,CurWIPHelper[#Headers],0))))
        ),
        IF(AL47=0,0,IF(
              ((INDEX(PlantAccounts[],MATCH($C47,PlantAccounts[Power Plan Plant Account '#],0),7)/12)
              *(AL47)
              *(INDEX(CurWIPHelper[],1,MATCH(AY$4,CurWIPHelper[#Headers],0)))
              +(INDEX(PlantAccounts[],MATCH($C47,PlantAccounts[Power Plan Plant Account '#],0),9))
              +(SUM($AO47:AX47))
              )&gt;AL47,
         (INDEX(PlantAccounts[],MATCH($C47,PlantAccounts[Power Plan Plant Account '#],0),7)/12)*AL47*(INDEX(CurWIPHelper[],1,MATCH(AY$4,CurWIPHelper[#Headers],0))),
         AL47-(INDEX(PlantAccounts[],MATCH($C47,PlantAccounts[Power Plan Plant Account '#],0),9))-(SUM($AO47:AX47))
    ))
)
)</f>
        <v>222667.83522891256</v>
      </c>
      <c r="AZ47" s="35">
        <f>IF(INDEX(CurWIPHelper[],1,MATCH(AZ$4,CurWIPHelper[#Headers],0))=0,0,
     IF(AM47&gt;0,
        (IF(
             ((INDEX(PlantAccounts[],MATCH($C47,PlantAccounts[Power Plan Plant Account '#],0),7)/12)
                   *(AM47)
                   *(INDEX(CurWIPHelper[],1,MATCH(AZ$4,CurWIPHelper[#Headers],0)))
                   +(INDEX(PlantAccounts[],MATCH($C47,PlantAccounts[Power Plan Plant Account '#],0),9))
                   +(SUM($AO47:AY47))
                    )&gt;AM47,
              IF((INDEX(PlantAccounts[],MATCH($C47,PlantAccounts[Power Plan Plant Account '#],0),7))=0,0,AM47-(INDEX(PlantAccounts[],MATCH($C47,PlantAccounts[Power Plan Plant Account '#],0),9))-SUM($AO47:AY47)),
             (INDEX(PlantAccounts[],MATCH($C47,PlantAccounts[Power Plan Plant Account '#],0),7)/12)*AM47*(INDEX(CurWIPHelper[],1,MATCH(AZ$4,CurWIPHelper[#Headers],0))))
        ),
        IF(AM47=0,0,IF(
              ((INDEX(PlantAccounts[],MATCH($C47,PlantAccounts[Power Plan Plant Account '#],0),7)/12)
              *(AM47)
              *(INDEX(CurWIPHelper[],1,MATCH(AZ$4,CurWIPHelper[#Headers],0)))
              +(INDEX(PlantAccounts[],MATCH($C47,PlantAccounts[Power Plan Plant Account '#],0),9))
              +(SUM($AO47:AY47))
              )&gt;AM47,
         (INDEX(PlantAccounts[],MATCH($C47,PlantAccounts[Power Plan Plant Account '#],0),7)/12)*AM47*(INDEX(CurWIPHelper[],1,MATCH(AZ$4,CurWIPHelper[#Headers],0))),
         AM47-(INDEX(PlantAccounts[],MATCH($C47,PlantAccounts[Power Plan Plant Account '#],0),9))-(SUM($AO47:AY47))
    ))
)
)</f>
        <v>222667.83522891256</v>
      </c>
      <c r="BA47" s="59">
        <f t="shared" si="8"/>
        <v>2672014.0227469509</v>
      </c>
      <c r="BC47" s="59">
        <f>INDEX(CurCloseProf[],MATCH(PlantAccountsQuery[[#This Row],[Reg/Unreg]],CurCloseProf[R/NR],0),MATCH(BC$9,CurCloseProf[#Headers],0))*($J47)</f>
        <v>0</v>
      </c>
      <c r="BD47" s="59">
        <f>INDEX(CurCloseProf[],MATCH(PlantAccountsQuery[[#This Row],[Reg/Unreg]],CurCloseProf[R/NR],0),MATCH(BD$9,CurCloseProf[#Headers],0))*($J47)</f>
        <v>0</v>
      </c>
      <c r="BE47" s="59">
        <f>INDEX(CurCloseProf[],MATCH(PlantAccountsQuery[[#This Row],[Reg/Unreg]],CurCloseProf[R/NR],0),MATCH(BE$9,CurCloseProf[#Headers],0))*($J47)</f>
        <v>0</v>
      </c>
      <c r="BF47" s="59">
        <f>INDEX(CurCloseProf[],MATCH(PlantAccountsQuery[[#This Row],[Reg/Unreg]],CurCloseProf[R/NR],0),MATCH(BF$9,CurCloseProf[#Headers],0))*($J47)</f>
        <v>0</v>
      </c>
      <c r="BG47" s="59">
        <f>INDEX(CurCloseProf[],MATCH(PlantAccountsQuery[[#This Row],[Reg/Unreg]],CurCloseProf[R/NR],0),MATCH(BG$9,CurCloseProf[#Headers],0))*($J47)</f>
        <v>0</v>
      </c>
      <c r="BH47" s="59">
        <f>INDEX(CurCloseProf[],MATCH(PlantAccountsQuery[[#This Row],[Reg/Unreg]],CurCloseProf[R/NR],0),MATCH(BH$9,CurCloseProf[#Headers],0))*($J47)</f>
        <v>0</v>
      </c>
      <c r="BI47" s="59">
        <f>INDEX(CurCloseProf[],MATCH(PlantAccountsQuery[[#This Row],[Reg/Unreg]],CurCloseProf[R/NR],0),MATCH(BI$9,CurCloseProf[#Headers],0))*($J47)</f>
        <v>0</v>
      </c>
      <c r="BJ47" s="59">
        <f>INDEX(CurCloseProf[],MATCH(PlantAccountsQuery[[#This Row],[Reg/Unreg]],CurCloseProf[R/NR],0),MATCH(BJ$9,CurCloseProf[#Headers],0))*($J47)</f>
        <v>0</v>
      </c>
      <c r="BK47" s="59">
        <f>INDEX(CurCloseProf[],MATCH(PlantAccountsQuery[[#This Row],[Reg/Unreg]],CurCloseProf[R/NR],0),MATCH(BK$9,CurCloseProf[#Headers],0))*($J47)</f>
        <v>0</v>
      </c>
      <c r="BL47" s="59">
        <f>INDEX(CurCloseProf[],MATCH(PlantAccountsQuery[[#This Row],[Reg/Unreg]],CurCloseProf[R/NR],0),MATCH(BL$9,CurCloseProf[#Headers],0))*($J47)</f>
        <v>0</v>
      </c>
      <c r="BM47" s="59">
        <f>INDEX(CurCloseProf[],MATCH(PlantAccountsQuery[[#This Row],[Reg/Unreg]],CurCloseProf[R/NR],0),MATCH(BM$9,CurCloseProf[#Headers],0))*($J47)</f>
        <v>0</v>
      </c>
      <c r="BN47" s="59">
        <f>INDEX(CurCloseProf[],MATCH(PlantAccountsQuery[[#This Row],[Reg/Unreg]],CurCloseProf[R/NR],0),MATCH(BN$9,CurCloseProf[#Headers],0))*($J47)</f>
        <v>0</v>
      </c>
      <c r="BP47" s="59">
        <f>IF(INDEX(CurWIPHelper[],1,MATCH(AO$4,$BP$9:$CA$9,0))=0,0,$BC47)</f>
        <v>0</v>
      </c>
      <c r="BQ47" s="59">
        <f>IF(INDEX(CurWIPHelper[],1,MATCH(AP$4,$BP$9:$CA$9,0))=0,0,(SUM($BC47:BD47)))</f>
        <v>0</v>
      </c>
      <c r="BR47" s="59">
        <f>IF(INDEX(CurWIPHelper[],1,MATCH(AQ$4,$BP$9:$CA$9,0))=0,0,(SUM($BC47:BE47)))</f>
        <v>0</v>
      </c>
      <c r="BS47" s="59">
        <f>IF(INDEX(CurWIPHelper[],1,MATCH(AR$4,$BP$9:$CA$9,0))=0,0,(SUM($BC47:BF47)))</f>
        <v>0</v>
      </c>
      <c r="BT47" s="59">
        <f>IF(INDEX(CurWIPHelper[],1,MATCH(AS$4,$BP$9:$CA$9,0))=0,0,(SUM($BC47:BG47)))</f>
        <v>0</v>
      </c>
      <c r="BU47" s="59">
        <f>IF(INDEX(CurWIPHelper[],1,MATCH(AT$4,$BP$9:$CA$9,0))=0,0,(SUM($BC47:BH47)))</f>
        <v>0</v>
      </c>
      <c r="BV47" s="59">
        <f>IF(INDEX(CurWIPHelper[],1,MATCH(AU$4,$BP$9:$CA$9,0))=0,0,(SUM($BC47:BI47)))</f>
        <v>0</v>
      </c>
      <c r="BW47" s="59">
        <f>IF(INDEX(CurWIPHelper[],1,MATCH(AV$4,$BP$9:$CA$9,0))=0,0,(SUM($BC47:BJ47)))</f>
        <v>0</v>
      </c>
      <c r="BX47" s="59">
        <f>IF(INDEX(CurWIPHelper[],1,MATCH(AW$4,$BP$9:$CA$9,0))=0,0,(SUM($BC47:BK47)))</f>
        <v>0</v>
      </c>
      <c r="BY47" s="59">
        <f>IF(INDEX(CurWIPHelper[],1,MATCH(AX$4,$BP$9:$CA$9,0))=0,0,(SUM($BC47:BL47)))</f>
        <v>0</v>
      </c>
      <c r="BZ47" s="59">
        <f>IF(INDEX(CurWIPHelper[],1,MATCH(AY$4,$BP$9:$CA$9,0))=0,0,(SUM($BC47:BM47)))</f>
        <v>0</v>
      </c>
      <c r="CA47" s="59">
        <f>IF(INDEX(CurWIPHelper[],1,MATCH(AZ$4,$BP$9:$CA$9,0))=0,0,(SUM($BC47:BN47)))</f>
        <v>0</v>
      </c>
      <c r="CC47" s="59">
        <f>((((INDEX(PlantAccounts[],MATCH($C47,PlantAccounts[Power Plan Plant Account '#],0),8)+(INDEX(PlantAccounts[],MATCH($C47,PlantAccounts[Power Plan Plant Account '#],0),8)+INDEX(PlantAccounts[],MATCH($C47,PlantAccounts[Power Plan Plant Account '#],0),16)+INDEX(PlantAccounts[],MATCH($C47,PlantAccounts[Power Plan Plant Account '#],0),17)))/2))/12)*(INDEX(CurWIPHelper[],1,MATCH(AO$4,CurWIPHelper[#Headers],0)))*(INDEX(PlantAccounts[],MATCH($C47,PlantAccounts[Power Plan Plant Account '#],0),7))</f>
        <v>222667.83522891259</v>
      </c>
      <c r="CD47" s="59">
        <f>((((INDEX(PlantAccounts[],MATCH($C47,PlantAccounts[Power Plan Plant Account '#],0),8)+(INDEX(PlantAccounts[],MATCH($C47,PlantAccounts[Power Plan Plant Account '#],0),8)+INDEX(PlantAccounts[],MATCH($C47,PlantAccounts[Power Plan Plant Account '#],0),16)+INDEX(PlantAccounts[],MATCH($C47,PlantAccounts[Power Plan Plant Account '#],0),17)))/2))/12)*(INDEX(CurWIPHelper[],1,MATCH(AP$4,CurWIPHelper[#Headers],0)))*(INDEX(PlantAccounts[],MATCH($C47,PlantAccounts[Power Plan Plant Account '#],0),7))</f>
        <v>222667.83522891259</v>
      </c>
      <c r="CE47" s="59">
        <f>((((INDEX(PlantAccounts[],MATCH($C47,PlantAccounts[Power Plan Plant Account '#],0),8)+(INDEX(PlantAccounts[],MATCH($C47,PlantAccounts[Power Plan Plant Account '#],0),8)+INDEX(PlantAccounts[],MATCH($C47,PlantAccounts[Power Plan Plant Account '#],0),16)+INDEX(PlantAccounts[],MATCH($C47,PlantAccounts[Power Plan Plant Account '#],0),17)))/2))/12)*(INDEX(CurWIPHelper[],1,MATCH(AQ$4,CurWIPHelper[#Headers],0)))*(INDEX(PlantAccounts[],MATCH($C47,PlantAccounts[Power Plan Plant Account '#],0),7))</f>
        <v>222667.83522891259</v>
      </c>
      <c r="CF47" s="59">
        <f>((((INDEX(PlantAccounts[],MATCH($C47,PlantAccounts[Power Plan Plant Account '#],0),8)+(INDEX(PlantAccounts[],MATCH($C47,PlantAccounts[Power Plan Plant Account '#],0),8)+INDEX(PlantAccounts[],MATCH($C47,PlantAccounts[Power Plan Plant Account '#],0),16)+INDEX(PlantAccounts[],MATCH($C47,PlantAccounts[Power Plan Plant Account '#],0),17)))/2))/12)*(INDEX(CurWIPHelper[],1,MATCH(AR$4,CurWIPHelper[#Headers],0)))*(INDEX(PlantAccounts[],MATCH($C47,PlantAccounts[Power Plan Plant Account '#],0),7))</f>
        <v>222667.83522891259</v>
      </c>
      <c r="CG47" s="59">
        <f>((((INDEX(PlantAccounts[],MATCH($C47,PlantAccounts[Power Plan Plant Account '#],0),8)+(INDEX(PlantAccounts[],MATCH($C47,PlantAccounts[Power Plan Plant Account '#],0),8)+INDEX(PlantAccounts[],MATCH($C47,PlantAccounts[Power Plan Plant Account '#],0),16)+INDEX(PlantAccounts[],MATCH($C47,PlantAccounts[Power Plan Plant Account '#],0),17)))/2))/12)*(INDEX(CurWIPHelper[],1,MATCH(AS$4,CurWIPHelper[#Headers],0)))*(INDEX(PlantAccounts[],MATCH($C47,PlantAccounts[Power Plan Plant Account '#],0),7))</f>
        <v>222667.83522891259</v>
      </c>
      <c r="CH47" s="59">
        <f>((((INDEX(PlantAccounts[],MATCH($C47,PlantAccounts[Power Plan Plant Account '#],0),8)+(INDEX(PlantAccounts[],MATCH($C47,PlantAccounts[Power Plan Plant Account '#],0),8)+INDEX(PlantAccounts[],MATCH($C47,PlantAccounts[Power Plan Plant Account '#],0),16)+INDEX(PlantAccounts[],MATCH($C47,PlantAccounts[Power Plan Plant Account '#],0),17)))/2))/12)*(INDEX(CurWIPHelper[],1,MATCH(AT$4,CurWIPHelper[#Headers],0)))*(INDEX(PlantAccounts[],MATCH($C47,PlantAccounts[Power Plan Plant Account '#],0),7))</f>
        <v>222667.83522891259</v>
      </c>
      <c r="CI47" s="59">
        <f>((((INDEX(PlantAccounts[],MATCH($C47,PlantAccounts[Power Plan Plant Account '#],0),8)+(INDEX(PlantAccounts[],MATCH($C47,PlantAccounts[Power Plan Plant Account '#],0),8)+INDEX(PlantAccounts[],MATCH($C47,PlantAccounts[Power Plan Plant Account '#],0),16)+INDEX(PlantAccounts[],MATCH($C47,PlantAccounts[Power Plan Plant Account '#],0),17)))/2))/12)*(INDEX(CurWIPHelper[],1,MATCH(AU$4,CurWIPHelper[#Headers],0)))*(INDEX(PlantAccounts[],MATCH($C47,PlantAccounts[Power Plan Plant Account '#],0),7))</f>
        <v>222667.83522891259</v>
      </c>
      <c r="CJ47" s="59">
        <f>((((INDEX(PlantAccounts[],MATCH($C47,PlantAccounts[Power Plan Plant Account '#],0),8)+(INDEX(PlantAccounts[],MATCH($C47,PlantAccounts[Power Plan Plant Account '#],0),8)+INDEX(PlantAccounts[],MATCH($C47,PlantAccounts[Power Plan Plant Account '#],0),16)+INDEX(PlantAccounts[],MATCH($C47,PlantAccounts[Power Plan Plant Account '#],0),17)))/2))/12)*(INDEX(CurWIPHelper[],1,MATCH(AV$4,CurWIPHelper[#Headers],0)))*(INDEX(PlantAccounts[],MATCH($C47,PlantAccounts[Power Plan Plant Account '#],0),7))</f>
        <v>222667.83522891259</v>
      </c>
      <c r="CK47" s="59">
        <f>((((INDEX(PlantAccounts[],MATCH($C47,PlantAccounts[Power Plan Plant Account '#],0),8)+(INDEX(PlantAccounts[],MATCH($C47,PlantAccounts[Power Plan Plant Account '#],0),8)+INDEX(PlantAccounts[],MATCH($C47,PlantAccounts[Power Plan Plant Account '#],0),16)+INDEX(PlantAccounts[],MATCH($C47,PlantAccounts[Power Plan Plant Account '#],0),17)))/2))/12)*(INDEX(CurWIPHelper[],1,MATCH(AW$4,CurWIPHelper[#Headers],0)))*(INDEX(PlantAccounts[],MATCH($C47,PlantAccounts[Power Plan Plant Account '#],0),7))</f>
        <v>222667.83522891259</v>
      </c>
      <c r="CL47" s="59">
        <f>((((INDEX(PlantAccounts[],MATCH($C47,PlantAccounts[Power Plan Plant Account '#],0),8)+(INDEX(PlantAccounts[],MATCH($C47,PlantAccounts[Power Plan Plant Account '#],0),8)+INDEX(PlantAccounts[],MATCH($C47,PlantAccounts[Power Plan Plant Account '#],0),16)+INDEX(PlantAccounts[],MATCH($C47,PlantAccounts[Power Plan Plant Account '#],0),17)))/2))/12)*(INDEX(CurWIPHelper[],1,MATCH(AX$4,CurWIPHelper[#Headers],0)))*(INDEX(PlantAccounts[],MATCH($C47,PlantAccounts[Power Plan Plant Account '#],0),7))</f>
        <v>222667.83522891259</v>
      </c>
      <c r="CM47" s="59">
        <f>((((INDEX(PlantAccounts[],MATCH($C47,PlantAccounts[Power Plan Plant Account '#],0),8)+(INDEX(PlantAccounts[],MATCH($C47,PlantAccounts[Power Plan Plant Account '#],0),8)+INDEX(PlantAccounts[],MATCH($C47,PlantAccounts[Power Plan Plant Account '#],0),16)+INDEX(PlantAccounts[],MATCH($C47,PlantAccounts[Power Plan Plant Account '#],0),17)))/2))/12)*(INDEX(CurWIPHelper[],1,MATCH(AY$4,CurWIPHelper[#Headers],0)))*(INDEX(PlantAccounts[],MATCH($C47,PlantAccounts[Power Plan Plant Account '#],0),7))</f>
        <v>222667.83522891259</v>
      </c>
      <c r="CN47" s="59">
        <f>((((INDEX(PlantAccounts[],MATCH($C47,PlantAccounts[Power Plan Plant Account '#],0),8)+(INDEX(PlantAccounts[],MATCH($C47,PlantAccounts[Power Plan Plant Account '#],0),8)+INDEX(PlantAccounts[],MATCH($C47,PlantAccounts[Power Plan Plant Account '#],0),16)+INDEX(PlantAccounts[],MATCH($C47,PlantAccounts[Power Plan Plant Account '#],0),17)))/2))/12)*(INDEX(CurWIPHelper[],1,MATCH(AZ$4,CurWIPHelper[#Headers],0)))*(INDEX(PlantAccounts[],MATCH($C47,PlantAccounts[Power Plan Plant Account '#],0),7))</f>
        <v>222667.83522891259</v>
      </c>
      <c r="CO47" s="59">
        <f t="shared" si="9"/>
        <v>2672014.0227469509</v>
      </c>
      <c r="CQ47" s="59">
        <f>INDEX(PlantAccounts[],MATCH($C47,PlantAccounts[Power Plan Plant Account '#],0),12)*(INDEX(CurWIPHelper[],1,MATCH(AO$4,CurWIPHelper[#Headers],0)))*(INDEX(PlantAccounts[],MATCH($C47,PlantAccounts[Power Plan Plant Account '#],0),7)/12)*0.5</f>
        <v>0</v>
      </c>
      <c r="CR47" s="59">
        <f>INDEX(PlantAccounts[],MATCH($C47,PlantAccounts[Power Plan Plant Account '#],0),12)*(INDEX(CurWIPHelper[],1,MATCH(AP$4,CurWIPHelper[#Headers],0)))*(INDEX(PlantAccounts[],MATCH($C47,PlantAccounts[Power Plan Plant Account '#],0),7)/12)*0.5</f>
        <v>0</v>
      </c>
      <c r="CS47" s="59">
        <f>INDEX(PlantAccounts[],MATCH($C47,PlantAccounts[Power Plan Plant Account '#],0),12)*(INDEX(CurWIPHelper[],1,MATCH(AQ$4,CurWIPHelper[#Headers],0)))*(INDEX(PlantAccounts[],MATCH($C47,PlantAccounts[Power Plan Plant Account '#],0),7)/12)*0.5</f>
        <v>0</v>
      </c>
      <c r="CT47" s="59">
        <f>INDEX(PlantAccounts[],MATCH($C47,PlantAccounts[Power Plan Plant Account '#],0),12)*(INDEX(CurWIPHelper[],1,MATCH(AR$4,CurWIPHelper[#Headers],0)))*(INDEX(PlantAccounts[],MATCH($C47,PlantAccounts[Power Plan Plant Account '#],0),7)/12)*0.5</f>
        <v>0</v>
      </c>
      <c r="CU47" s="59">
        <f>INDEX(PlantAccounts[],MATCH($C47,PlantAccounts[Power Plan Plant Account '#],0),12)*(INDEX(CurWIPHelper[],1,MATCH(AS$4,CurWIPHelper[#Headers],0)))*(INDEX(PlantAccounts[],MATCH($C47,PlantAccounts[Power Plan Plant Account '#],0),7)/12)*0.5</f>
        <v>0</v>
      </c>
      <c r="CV47" s="59">
        <f>INDEX(PlantAccounts[],MATCH($C47,PlantAccounts[Power Plan Plant Account '#],0),12)*(INDEX(CurWIPHelper[],1,MATCH(AT$4,CurWIPHelper[#Headers],0)))*(INDEX(PlantAccounts[],MATCH($C47,PlantAccounts[Power Plan Plant Account '#],0),7)/12)*0.5</f>
        <v>0</v>
      </c>
      <c r="CW47" s="59">
        <f>INDEX(PlantAccounts[],MATCH($C47,PlantAccounts[Power Plan Plant Account '#],0),12)*(INDEX(CurWIPHelper[],1,MATCH(AU$4,CurWIPHelper[#Headers],0)))*(INDEX(PlantAccounts[],MATCH($C47,PlantAccounts[Power Plan Plant Account '#],0),7)/12)*0.5</f>
        <v>0</v>
      </c>
      <c r="CX47" s="59">
        <f>INDEX(PlantAccounts[],MATCH($C47,PlantAccounts[Power Plan Plant Account '#],0),12)*(INDEX(CurWIPHelper[],1,MATCH(AV$4,CurWIPHelper[#Headers],0)))*(INDEX(PlantAccounts[],MATCH($C47,PlantAccounts[Power Plan Plant Account '#],0),7)/12)*0.5</f>
        <v>0</v>
      </c>
      <c r="CY47" s="59">
        <f>INDEX(PlantAccounts[],MATCH($C47,PlantAccounts[Power Plan Plant Account '#],0),12)*(INDEX(CurWIPHelper[],1,MATCH(AW$4,CurWIPHelper[#Headers],0)))*(INDEX(PlantAccounts[],MATCH($C47,PlantAccounts[Power Plan Plant Account '#],0),7)/12)*0.5</f>
        <v>0</v>
      </c>
      <c r="CZ47" s="59">
        <f>INDEX(PlantAccounts[],MATCH($C47,PlantAccounts[Power Plan Plant Account '#],0),12)*(INDEX(CurWIPHelper[],1,MATCH(AX$4,CurWIPHelper[#Headers],0)))*(INDEX(PlantAccounts[],MATCH($C47,PlantAccounts[Power Plan Plant Account '#],0),7)/12)*0.5</f>
        <v>0</v>
      </c>
      <c r="DA47" s="59">
        <f>INDEX(PlantAccounts[],MATCH($C47,PlantAccounts[Power Plan Plant Account '#],0),12)*(INDEX(CurWIPHelper[],1,MATCH(AY$4,CurWIPHelper[#Headers],0)))*(INDEX(PlantAccounts[],MATCH($C47,PlantAccounts[Power Plan Plant Account '#],0),7)/12)*0.5</f>
        <v>0</v>
      </c>
      <c r="DB47" s="59">
        <f>INDEX(PlantAccounts[],MATCH($C47,PlantAccounts[Power Plan Plant Account '#],0),12)*(INDEX(CurWIPHelper[],1,MATCH(AZ$4,CurWIPHelper[#Headers],0)))*(INDEX(PlantAccounts[],MATCH($C47,PlantAccounts[Power Plan Plant Account '#],0),7)/12)*0.5</f>
        <v>0</v>
      </c>
      <c r="DC47" s="59">
        <f t="shared" si="10"/>
        <v>0</v>
      </c>
      <c r="DE47" s="59">
        <f t="shared" si="11"/>
        <v>2672014.0227469509</v>
      </c>
    </row>
    <row r="48" spans="1:109">
      <c r="A48" t="s">
        <v>58</v>
      </c>
      <c r="B48" t="s">
        <v>97</v>
      </c>
      <c r="C48">
        <v>47234</v>
      </c>
      <c r="D48">
        <v>47200</v>
      </c>
      <c r="E48" s="130">
        <v>0</v>
      </c>
      <c r="F48" s="113">
        <f>INDEX(PlantAccounts[],MATCH($C48,PlantAccounts[Power Plan Plant Account '#],0),8)</f>
        <v>18907233.447123677</v>
      </c>
      <c r="G48" s="7">
        <f>INDEX(PlantAccounts[],MATCH($C48,PlantAccounts[Power Plan Plant Account '#],0),14)</f>
        <v>0</v>
      </c>
      <c r="H48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48" s="146"/>
      <c r="J48" s="7">
        <f t="shared" si="6"/>
        <v>0</v>
      </c>
      <c r="K48" s="7">
        <v>0</v>
      </c>
      <c r="L48" s="7">
        <f>INDEX(PlantAccounts[],MATCH($C48,PlantAccounts[Power Plan Plant Account '#],0),11)</f>
        <v>0</v>
      </c>
      <c r="M48" s="7">
        <f t="shared" si="7"/>
        <v>0</v>
      </c>
      <c r="O48" s="35">
        <f>INDEX(CurCloseProf[],MATCH(PlantAccountsQuery[[#This Row],[Reg/Unreg]],CurCloseProf[R/NR],0),MATCH(O$9,CurCloseProf[#Headers],0))*($J48+$M48)</f>
        <v>0</v>
      </c>
      <c r="P48" s="35">
        <f>INDEX(CurCloseProf[],MATCH(PlantAccountsQuery[[#This Row],[Reg/Unreg]],CurCloseProf[R/NR],0),MATCH(P$9,CurCloseProf[#Headers],0))*($J48+$M48)</f>
        <v>0</v>
      </c>
      <c r="Q48" s="35">
        <f>INDEX(CurCloseProf[],MATCH(PlantAccountsQuery[[#This Row],[Reg/Unreg]],CurCloseProf[R/NR],0),MATCH(Q$9,CurCloseProf[#Headers],0))*($J48+$M48)</f>
        <v>0</v>
      </c>
      <c r="R48" s="35">
        <f>INDEX(CurCloseProf[],MATCH(PlantAccountsQuery[[#This Row],[Reg/Unreg]],CurCloseProf[R/NR],0),MATCH(R$9,CurCloseProf[#Headers],0))*($J48+$M48)</f>
        <v>0</v>
      </c>
      <c r="S48" s="35">
        <f>INDEX(CurCloseProf[],MATCH(PlantAccountsQuery[[#This Row],[Reg/Unreg]],CurCloseProf[R/NR],0),MATCH(S$9,CurCloseProf[#Headers],0))*($J48+$M48)</f>
        <v>0</v>
      </c>
      <c r="T48" s="35">
        <f>INDEX(CurCloseProf[],MATCH(PlantAccountsQuery[[#This Row],[Reg/Unreg]],CurCloseProf[R/NR],0),MATCH(T$9,CurCloseProf[#Headers],0))*($J48+$M48)</f>
        <v>0</v>
      </c>
      <c r="U48" s="35">
        <f>INDEX(CurCloseProf[],MATCH(PlantAccountsQuery[[#This Row],[Reg/Unreg]],CurCloseProf[R/NR],0),MATCH(U$9,CurCloseProf[#Headers],0))*($J48+$M48)</f>
        <v>0</v>
      </c>
      <c r="V48" s="35">
        <f>INDEX(CurCloseProf[],MATCH(PlantAccountsQuery[[#This Row],[Reg/Unreg]],CurCloseProf[R/NR],0),MATCH(V$9,CurCloseProf[#Headers],0))*($J48+$M48)</f>
        <v>0</v>
      </c>
      <c r="W48" s="35">
        <f>INDEX(CurCloseProf[],MATCH(PlantAccountsQuery[[#This Row],[Reg/Unreg]],CurCloseProf[R/NR],0),MATCH(W$9,CurCloseProf[#Headers],0))*($J48+$M48)</f>
        <v>0</v>
      </c>
      <c r="X48" s="35">
        <f>INDEX(CurCloseProf[],MATCH(PlantAccountsQuery[[#This Row],[Reg/Unreg]],CurCloseProf[R/NR],0),MATCH(X$9,CurCloseProf[#Headers],0))*($J48+$M48)</f>
        <v>0</v>
      </c>
      <c r="Y48" s="35">
        <f>INDEX(CurCloseProf[],MATCH(PlantAccountsQuery[[#This Row],[Reg/Unreg]],CurCloseProf[R/NR],0),MATCH(Y$9,CurCloseProf[#Headers],0))*($J48+$M48)</f>
        <v>0</v>
      </c>
      <c r="Z48" s="35">
        <f>INDEX(CurCloseProf[],MATCH(PlantAccountsQuery[[#This Row],[Reg/Unreg]],CurCloseProf[R/NR],0),MATCH(Z$9,CurCloseProf[#Headers],0))*($J48+$M48)</f>
        <v>0</v>
      </c>
      <c r="AB48" s="59">
        <f>IF(INDEX(CurWIPHelper[],1,MATCH(AO$4,$AB$9:$AM$9,0))=0,0,($F48+$O48))</f>
        <v>18907233.447123677</v>
      </c>
      <c r="AC48" s="59">
        <f>IF(INDEX(CurWIPHelper[],1,MATCH(AP$4,$AB$9:$AM$9,0))=0,0,($F48+SUM($O48:P48)))</f>
        <v>18907233.447123677</v>
      </c>
      <c r="AD48" s="59">
        <f>IF(INDEX(CurWIPHelper[],1,MATCH(AQ$4,$AB$9:$AM$9,0))=0,0,($F48+SUM($O48:Q48)))</f>
        <v>18907233.447123677</v>
      </c>
      <c r="AE48" s="59">
        <f>IF(INDEX(CurWIPHelper[],1,MATCH(AR$4,$AB$9:$AM$9,0))=0,0,($F48+SUM($O48:R48)))</f>
        <v>18907233.447123677</v>
      </c>
      <c r="AF48" s="59">
        <f>IF(INDEX(CurWIPHelper[],1,MATCH(AS$4,$AB$9:$AM$9,0))=0,0,($F48+SUM($O48:S48)))</f>
        <v>18907233.447123677</v>
      </c>
      <c r="AG48" s="59">
        <f>IF(INDEX(CurWIPHelper[],1,MATCH(AT$4,$AB$9:$AM$9,0))=0,0,($F48+SUM($O48:T48)))</f>
        <v>18907233.447123677</v>
      </c>
      <c r="AH48" s="59">
        <f>IF(INDEX(CurWIPHelper[],1,MATCH(AU$4,$AB$9:$AM$9,0))=0,0,($F48+SUM($O48:U48)))</f>
        <v>18907233.447123677</v>
      </c>
      <c r="AI48" s="59">
        <f>IF(INDEX(CurWIPHelper[],1,MATCH(AV$4,$AB$9:$AM$9,0))=0,0,($F48+SUM($O48:V48)))</f>
        <v>18907233.447123677</v>
      </c>
      <c r="AJ48" s="59">
        <f>IF(INDEX(CurWIPHelper[],1,MATCH(AW$4,$AB$9:$AM$9,0))=0,0,($F48+SUM($O48:W48)))</f>
        <v>18907233.447123677</v>
      </c>
      <c r="AK48" s="59">
        <f>IF(INDEX(CurWIPHelper[],1,MATCH(AX$4,$AB$9:$AM$9,0))=0,0,($F48+SUM($O48:X48)))</f>
        <v>18907233.447123677</v>
      </c>
      <c r="AL48" s="59">
        <f>IF(INDEX(CurWIPHelper[],1,MATCH(AY$4,$AB$9:$AM$9,0))=0,0,($F48+SUM($O48:Y48)))</f>
        <v>18907233.447123677</v>
      </c>
      <c r="AM48" s="59">
        <f>IF(INDEX(CurWIPHelper[],1,MATCH(AZ$4,$AB$9:$AM$9,0))=0,0,($F48+SUM($O48:Z48)))</f>
        <v>18907233.447123677</v>
      </c>
      <c r="AO48" s="35">
        <f>IF(INDEX(CurWIPHelper[],1,MATCH(AO$4,CurWIPHelper[#Headers],0))=0,0,
     IF(AB48&gt;0,
        (IF(
             ((INDEX(PlantAccounts[],MATCH($C48,PlantAccounts[Power Plan Plant Account '#],0),7)/12)
                   *(AB48)
                   *(INDEX(CurWIPHelper[],1,MATCH(AO$4,CurWIPHelper[#Headers],0)))
                   +(INDEX(PlantAccounts[],MATCH($C48,PlantAccounts[Power Plan Plant Account '#],0),9))
                   )&gt;AB48,
              IF((INDEX(PlantAccounts[],MATCH($C48,PlantAccounts[Power Plan Plant Account '#],0),7))=0,0,AB48-(INDEX(PlantAccounts[],MATCH($C48,PlantAccounts[Power Plan Plant Account '#],0),9))),
             (INDEX(PlantAccounts[],MATCH($C48,PlantAccounts[Power Plan Plant Account '#],0),7)/12)*AB48*(INDEX(CurWIPHelper[],1,MATCH(AO$4,CurWIPHelper[#Headers],0))))
        ),
          IF(AB48=0,0,IF(
              ((INDEX(PlantAccounts[],MATCH($C48,PlantAccounts[Power Plan Plant Account '#],0),7)/12)
              *(AB48)
              *(INDEX(CurWIPHelper[],1,MATCH(AO$4,CurWIPHelper[#Headers],0)))
              +(INDEX(PlantAccounts[],MATCH($C48,PlantAccounts[Power Plan Plant Account '#],0),9))
              )&gt;AB48,
         (INDEX(PlantAccounts[],MATCH($C48,PlantAccounts[Power Plan Plant Account '#],0),7)/12)*AB48*(INDEX(CurWIPHelper[],1,MATCH(AO$4,CurWIPHelper[#Headers],0))),
         AB48-(INDEX(PlantAccounts[],MATCH($C48,PlantAccounts[Power Plan Plant Account '#],0),9))
    ))
)
)</f>
        <v>66333.917778530405</v>
      </c>
      <c r="AP48" s="35">
        <f>IF(INDEX(CurWIPHelper[],1,MATCH(AP$4,CurWIPHelper[#Headers],0))=0,0,
     IF(AC48&gt;0,
        (IF(
             ((INDEX(PlantAccounts[],MATCH($C48,PlantAccounts[Power Plan Plant Account '#],0),7)/12)
                   *(AC48)
                   *(INDEX(CurWIPHelper[],1,MATCH(AP$4,CurWIPHelper[#Headers],0)))
                   +(INDEX(PlantAccounts[],MATCH($C48,PlantAccounts[Power Plan Plant Account '#],0),9))
                   +(SUM($AO48:AO48))
                    )&gt;AC48,
              IF((INDEX(PlantAccounts[],MATCH($C48,PlantAccounts[Power Plan Plant Account '#],0),7))=0,0,AC48-(INDEX(PlantAccounts[],MATCH($C48,PlantAccounts[Power Plan Plant Account '#],0),9))-SUM($AO48:AO48)),
             (INDEX(PlantAccounts[],MATCH($C48,PlantAccounts[Power Plan Plant Account '#],0),7)/12)*AC48*(INDEX(CurWIPHelper[],1,MATCH(AP$4,CurWIPHelper[#Headers],0))))
        ),
        IF(AC48=0,0,IF(
              ((INDEX(PlantAccounts[],MATCH($C48,PlantAccounts[Power Plan Plant Account '#],0),7)/12)
              *(AC48)
              *(INDEX(CurWIPHelper[],1,MATCH(AP$4,CurWIPHelper[#Headers],0)))
              +(INDEX(PlantAccounts[],MATCH($C48,PlantAccounts[Power Plan Plant Account '#],0),9))
              +(SUM($AO48:AO48))
              )&gt;AC48,
         (INDEX(PlantAccounts[],MATCH($C48,PlantAccounts[Power Plan Plant Account '#],0),7)/12)*AC48*(INDEX(CurWIPHelper[],1,MATCH(AP$4,CurWIPHelper[#Headers],0))),
         AC48-(INDEX(PlantAccounts[],MATCH($C48,PlantAccounts[Power Plan Plant Account '#],0),9))-(SUM($AO48:AO48))
    ))
)
)</f>
        <v>66333.917778530405</v>
      </c>
      <c r="AQ48" s="35">
        <f>IF(INDEX(CurWIPHelper[],1,MATCH(AQ$4,CurWIPHelper[#Headers],0))=0,0,
     IF(AD48&gt;0,
        (IF(
             ((INDEX(PlantAccounts[],MATCH($C48,PlantAccounts[Power Plan Plant Account '#],0),7)/12)
                   *(AD48)
                   *(INDEX(CurWIPHelper[],1,MATCH(AQ$4,CurWIPHelper[#Headers],0)))
                   +(INDEX(PlantAccounts[],MATCH($C48,PlantAccounts[Power Plan Plant Account '#],0),9))
                   +(SUM($AO48:AP48))
                    )&gt;AD48,
              IF((INDEX(PlantAccounts[],MATCH($C48,PlantAccounts[Power Plan Plant Account '#],0),7))=0,0,AD48-(INDEX(PlantAccounts[],MATCH($C48,PlantAccounts[Power Plan Plant Account '#],0),9))-SUM($AO48:AP48)),
             (INDEX(PlantAccounts[],MATCH($C48,PlantAccounts[Power Plan Plant Account '#],0),7)/12)*AD48*(INDEX(CurWIPHelper[],1,MATCH(AQ$4,CurWIPHelper[#Headers],0))))
        ),
        IF(AD48=0,0,IF(
              ((INDEX(PlantAccounts[],MATCH($C48,PlantAccounts[Power Plan Plant Account '#],0),7)/12)
              *(AD48)
              *(INDEX(CurWIPHelper[],1,MATCH(AQ$4,CurWIPHelper[#Headers],0)))
              +(INDEX(PlantAccounts[],MATCH($C48,PlantAccounts[Power Plan Plant Account '#],0),9))
              +(SUM($AO48:AP48))
              )&gt;AD48,
         (INDEX(PlantAccounts[],MATCH($C48,PlantAccounts[Power Plan Plant Account '#],0),7)/12)*AD48*(INDEX(CurWIPHelper[],1,MATCH(AQ$4,CurWIPHelper[#Headers],0))),
         AD48-(INDEX(PlantAccounts[],MATCH($C48,PlantAccounts[Power Plan Plant Account '#],0),9))-(SUM($AO48:AP48))
    ))
)
)</f>
        <v>66333.917778530405</v>
      </c>
      <c r="AR48" s="35">
        <f>IF(INDEX(CurWIPHelper[],1,MATCH(AR$4,CurWIPHelper[#Headers],0))=0,0,
     IF(AE48&gt;0,
        (IF(
             ((INDEX(PlantAccounts[],MATCH($C48,PlantAccounts[Power Plan Plant Account '#],0),7)/12)
                   *(AE48)
                   *(INDEX(CurWIPHelper[],1,MATCH(AR$4,CurWIPHelper[#Headers],0)))
                   +(INDEX(PlantAccounts[],MATCH($C48,PlantAccounts[Power Plan Plant Account '#],0),9))
                   +(SUM($AO48:AQ48))
                    )&gt;AE48,
              IF((INDEX(PlantAccounts[],MATCH($C48,PlantAccounts[Power Plan Plant Account '#],0),7))=0,0,AE48-(INDEX(PlantAccounts[],MATCH($C48,PlantAccounts[Power Plan Plant Account '#],0),9))-SUM($AO48:AQ48)),
             (INDEX(PlantAccounts[],MATCH($C48,PlantAccounts[Power Plan Plant Account '#],0),7)/12)*AE48*(INDEX(CurWIPHelper[],1,MATCH(AR$4,CurWIPHelper[#Headers],0))))
        ),
        IF(AE48=0,0,IF(
              ((INDEX(PlantAccounts[],MATCH($C48,PlantAccounts[Power Plan Plant Account '#],0),7)/12)
              *(AE48)
              *(INDEX(CurWIPHelper[],1,MATCH(AR$4,CurWIPHelper[#Headers],0)))
              +(INDEX(PlantAccounts[],MATCH($C48,PlantAccounts[Power Plan Plant Account '#],0),9))
              +(SUM($AO48:AQ48))
              )&gt;AE48,
         (INDEX(PlantAccounts[],MATCH($C48,PlantAccounts[Power Plan Plant Account '#],0),7)/12)*AE48*(INDEX(CurWIPHelper[],1,MATCH(AR$4,CurWIPHelper[#Headers],0))),
         AE48-(INDEX(PlantAccounts[],MATCH($C48,PlantAccounts[Power Plan Plant Account '#],0),9))-(SUM($AO48:AQ48))
    ))
)
)</f>
        <v>66333.917778530405</v>
      </c>
      <c r="AS48" s="35">
        <f>IF(INDEX(CurWIPHelper[],1,MATCH(AS$4,CurWIPHelper[#Headers],0))=0,0,
     IF(AF48&gt;0,
        (IF(
             ((INDEX(PlantAccounts[],MATCH($C48,PlantAccounts[Power Plan Plant Account '#],0),7)/12)
                   *(AF48)
                   *(INDEX(CurWIPHelper[],1,MATCH(AS$4,CurWIPHelper[#Headers],0)))
                   +(INDEX(PlantAccounts[],MATCH($C48,PlantAccounts[Power Plan Plant Account '#],0),9))
                   +(SUM($AO48:AR48))
                    )&gt;AF48,
              IF((INDEX(PlantAccounts[],MATCH($C48,PlantAccounts[Power Plan Plant Account '#],0),7))=0,0,AF48-(INDEX(PlantAccounts[],MATCH($C48,PlantAccounts[Power Plan Plant Account '#],0),9))-SUM($AO48:AR48)),
             (INDEX(PlantAccounts[],MATCH($C48,PlantAccounts[Power Plan Plant Account '#],0),7)/12)*AF48*(INDEX(CurWIPHelper[],1,MATCH(AS$4,CurWIPHelper[#Headers],0))))
        ),
        IF(AF48=0,0,IF(
              ((INDEX(PlantAccounts[],MATCH($C48,PlantAccounts[Power Plan Plant Account '#],0),7)/12)
              *(AF48)
              *(INDEX(CurWIPHelper[],1,MATCH(AS$4,CurWIPHelper[#Headers],0)))
              +(INDEX(PlantAccounts[],MATCH($C48,PlantAccounts[Power Plan Plant Account '#],0),9))
              +(SUM($AO48:AR48))
              )&gt;AF48,
         (INDEX(PlantAccounts[],MATCH($C48,PlantAccounts[Power Plan Plant Account '#],0),7)/12)*AF48*(INDEX(CurWIPHelper[],1,MATCH(AS$4,CurWIPHelper[#Headers],0))),
         AF48-(INDEX(PlantAccounts[],MATCH($C48,PlantAccounts[Power Plan Plant Account '#],0),9))-(SUM($AO48:AR48))
    ))
)
)</f>
        <v>66333.917778530405</v>
      </c>
      <c r="AT48" s="35">
        <f>IF(INDEX(CurWIPHelper[],1,MATCH(AT$4,CurWIPHelper[#Headers],0))=0,0,
     IF(AG48&gt;0,
        (IF(
             ((INDEX(PlantAccounts[],MATCH($C48,PlantAccounts[Power Plan Plant Account '#],0),7)/12)
                   *(AG48)
                   *(INDEX(CurWIPHelper[],1,MATCH(AT$4,CurWIPHelper[#Headers],0)))
                   +(INDEX(PlantAccounts[],MATCH($C48,PlantAccounts[Power Plan Plant Account '#],0),9))
                   +(SUM($AO48:AS48))
                    )&gt;AG48,
              IF((INDEX(PlantAccounts[],MATCH($C48,PlantAccounts[Power Plan Plant Account '#],0),7))=0,0,AG48-(INDEX(PlantAccounts[],MATCH($C48,PlantAccounts[Power Plan Plant Account '#],0),9))-SUM($AO48:AS48)),
             (INDEX(PlantAccounts[],MATCH($C48,PlantAccounts[Power Plan Plant Account '#],0),7)/12)*AG48*(INDEX(CurWIPHelper[],1,MATCH(AT$4,CurWIPHelper[#Headers],0))))
        ),
        IF(AG48=0,0,IF(
              ((INDEX(PlantAccounts[],MATCH($C48,PlantAccounts[Power Plan Plant Account '#],0),7)/12)
              *(AG48)
              *(INDEX(CurWIPHelper[],1,MATCH(AT$4,CurWIPHelper[#Headers],0)))
              +(INDEX(PlantAccounts[],MATCH($C48,PlantAccounts[Power Plan Plant Account '#],0),9))
              +(SUM($AO48:AS48))
              )&gt;AG48,
         (INDEX(PlantAccounts[],MATCH($C48,PlantAccounts[Power Plan Plant Account '#],0),7)/12)*AG48*(INDEX(CurWIPHelper[],1,MATCH(AT$4,CurWIPHelper[#Headers],0))),
         AG48-(INDEX(PlantAccounts[],MATCH($C48,PlantAccounts[Power Plan Plant Account '#],0),9))-(SUM($AO48:AS48))
    ))
)
)</f>
        <v>66333.917778530405</v>
      </c>
      <c r="AU48" s="35">
        <f>IF(INDEX(CurWIPHelper[],1,MATCH(AU$4,CurWIPHelper[#Headers],0))=0,0,
     IF(AH48&gt;0,
        (IF(
             ((INDEX(PlantAccounts[],MATCH($C48,PlantAccounts[Power Plan Plant Account '#],0),7)/12)
                   *(AH48)
                   *(INDEX(CurWIPHelper[],1,MATCH(AU$4,CurWIPHelper[#Headers],0)))
                   +(INDEX(PlantAccounts[],MATCH($C48,PlantAccounts[Power Plan Plant Account '#],0),9))
                   +(SUM($AO48:AT48))
                    )&gt;AH48,
              IF((INDEX(PlantAccounts[],MATCH($C48,PlantAccounts[Power Plan Plant Account '#],0),7))=0,0,AH48-(INDEX(PlantAccounts[],MATCH($C48,PlantAccounts[Power Plan Plant Account '#],0),9))-SUM($AO48:AT48)),
             (INDEX(PlantAccounts[],MATCH($C48,PlantAccounts[Power Plan Plant Account '#],0),7)/12)*AH48*(INDEX(CurWIPHelper[],1,MATCH(AU$4,CurWIPHelper[#Headers],0))))
        ),
        IF(AH48=0,0,IF(
              ((INDEX(PlantAccounts[],MATCH($C48,PlantAccounts[Power Plan Plant Account '#],0),7)/12)
              *(AH48)
              *(INDEX(CurWIPHelper[],1,MATCH(AU$4,CurWIPHelper[#Headers],0)))
              +(INDEX(PlantAccounts[],MATCH($C48,PlantAccounts[Power Plan Plant Account '#],0),9))
              +(SUM($AO48:AT48))
              )&gt;AH48,
         (INDEX(PlantAccounts[],MATCH($C48,PlantAccounts[Power Plan Plant Account '#],0),7)/12)*AH48*(INDEX(CurWIPHelper[],1,MATCH(AU$4,CurWIPHelper[#Headers],0))),
         AH48-(INDEX(PlantAccounts[],MATCH($C48,PlantAccounts[Power Plan Plant Account '#],0),9))-(SUM($AO48:AT48))
    ))
)
)</f>
        <v>66333.917778530405</v>
      </c>
      <c r="AV48" s="35">
        <f>IF(INDEX(CurWIPHelper[],1,MATCH(AV$4,CurWIPHelper[#Headers],0))=0,0,
     IF(AI48&gt;0,
        (IF(
             ((INDEX(PlantAccounts[],MATCH($C48,PlantAccounts[Power Plan Plant Account '#],0),7)/12)
                   *(AI48)
                   *(INDEX(CurWIPHelper[],1,MATCH(AV$4,CurWIPHelper[#Headers],0)))
                   +(INDEX(PlantAccounts[],MATCH($C48,PlantAccounts[Power Plan Plant Account '#],0),9))
                   +(SUM($AO48:AU48))
                    )&gt;AI48,
              IF((INDEX(PlantAccounts[],MATCH($C48,PlantAccounts[Power Plan Plant Account '#],0),7))=0,0,AI48-(INDEX(PlantAccounts[],MATCH($C48,PlantAccounts[Power Plan Plant Account '#],0),9))-SUM($AO48:AU48)),
             (INDEX(PlantAccounts[],MATCH($C48,PlantAccounts[Power Plan Plant Account '#],0),7)/12)*AI48*(INDEX(CurWIPHelper[],1,MATCH(AV$4,CurWIPHelper[#Headers],0))))
        ),
        IF(AI48=0,0,IF(
              ((INDEX(PlantAccounts[],MATCH($C48,PlantAccounts[Power Plan Plant Account '#],0),7)/12)
              *(AI48)
              *(INDEX(CurWIPHelper[],1,MATCH(AV$4,CurWIPHelper[#Headers],0)))
              +(INDEX(PlantAccounts[],MATCH($C48,PlantAccounts[Power Plan Plant Account '#],0),9))
              +(SUM($AO48:AU48))
              )&gt;AI48,
         (INDEX(PlantAccounts[],MATCH($C48,PlantAccounts[Power Plan Plant Account '#],0),7)/12)*AI48*(INDEX(CurWIPHelper[],1,MATCH(AV$4,CurWIPHelper[#Headers],0))),
         AI48-(INDEX(PlantAccounts[],MATCH($C48,PlantAccounts[Power Plan Plant Account '#],0),9))-(SUM($AO48:AU48))
    ))
)
)</f>
        <v>66333.917778530405</v>
      </c>
      <c r="AW48" s="35">
        <f>IF(INDEX(CurWIPHelper[],1,MATCH(AW$4,CurWIPHelper[#Headers],0))=0,0,
     IF(AJ48&gt;0,
        (IF(
             ((INDEX(PlantAccounts[],MATCH($C48,PlantAccounts[Power Plan Plant Account '#],0),7)/12)
                   *(AJ48)
                   *(INDEX(CurWIPHelper[],1,MATCH(AW$4,CurWIPHelper[#Headers],0)))
                   +(INDEX(PlantAccounts[],MATCH($C48,PlantAccounts[Power Plan Plant Account '#],0),9))
                   +(SUM($AO48:AV48))
                    )&gt;AJ48,
              IF((INDEX(PlantAccounts[],MATCH($C48,PlantAccounts[Power Plan Plant Account '#],0),7))=0,0,AJ48-(INDEX(PlantAccounts[],MATCH($C48,PlantAccounts[Power Plan Plant Account '#],0),9))-SUM($AO48:AV48)),
             (INDEX(PlantAccounts[],MATCH($C48,PlantAccounts[Power Plan Plant Account '#],0),7)/12)*AJ48*(INDEX(CurWIPHelper[],1,MATCH(AW$4,CurWIPHelper[#Headers],0))))
        ),
        IF(AJ48=0,0,IF(
              ((INDEX(PlantAccounts[],MATCH($C48,PlantAccounts[Power Plan Plant Account '#],0),7)/12)
              *(AJ48)
              *(INDEX(CurWIPHelper[],1,MATCH(AW$4,CurWIPHelper[#Headers],0)))
              +(INDEX(PlantAccounts[],MATCH($C48,PlantAccounts[Power Plan Plant Account '#],0),9))
              +(SUM($AO48:AV48))
              )&gt;AJ48,
         (INDEX(PlantAccounts[],MATCH($C48,PlantAccounts[Power Plan Plant Account '#],0),7)/12)*AJ48*(INDEX(CurWIPHelper[],1,MATCH(AW$4,CurWIPHelper[#Headers],0))),
         AJ48-(INDEX(PlantAccounts[],MATCH($C48,PlantAccounts[Power Plan Plant Account '#],0),9))-(SUM($AO48:AV48))
    ))
)
)</f>
        <v>66333.917778530405</v>
      </c>
      <c r="AX48" s="35">
        <f>IF(INDEX(CurWIPHelper[],1,MATCH(AX$4,CurWIPHelper[#Headers],0))=0,0,
     IF(AK48&gt;0,
        (IF(
             ((INDEX(PlantAccounts[],MATCH($C48,PlantAccounts[Power Plan Plant Account '#],0),7)/12)
                   *(AK48)
                   *(INDEX(CurWIPHelper[],1,MATCH(AX$4,CurWIPHelper[#Headers],0)))
                   +(INDEX(PlantAccounts[],MATCH($C48,PlantAccounts[Power Plan Plant Account '#],0),9))
                   +(SUM($AO48:AW48))
                    )&gt;AK48,
              IF((INDEX(PlantAccounts[],MATCH($C48,PlantAccounts[Power Plan Plant Account '#],0),7))=0,0,AK48-(INDEX(PlantAccounts[],MATCH($C48,PlantAccounts[Power Plan Plant Account '#],0),9))-SUM($AO48:AW48)),
             (INDEX(PlantAccounts[],MATCH($C48,PlantAccounts[Power Plan Plant Account '#],0),7)/12)*AK48*(INDEX(CurWIPHelper[],1,MATCH(AX$4,CurWIPHelper[#Headers],0))))
        ),
        IF(AK48=0,0,IF(
              ((INDEX(PlantAccounts[],MATCH($C48,PlantAccounts[Power Plan Plant Account '#],0),7)/12)
              *(AK48)
              *(INDEX(CurWIPHelper[],1,MATCH(AX$4,CurWIPHelper[#Headers],0)))
              +(INDEX(PlantAccounts[],MATCH($C48,PlantAccounts[Power Plan Plant Account '#],0),9))
              +(SUM($AO48:AW48))
              )&gt;AK48,
         (INDEX(PlantAccounts[],MATCH($C48,PlantAccounts[Power Plan Plant Account '#],0),7)/12)*AK48*(INDEX(CurWIPHelper[],1,MATCH(AX$4,CurWIPHelper[#Headers],0))),
         AK48-(INDEX(PlantAccounts[],MATCH($C48,PlantAccounts[Power Plan Plant Account '#],0),9))-(SUM($AO48:AW48))
    ))
)
)</f>
        <v>66333.917778530405</v>
      </c>
      <c r="AY48" s="35">
        <f>IF(INDEX(CurWIPHelper[],1,MATCH(AY$4,CurWIPHelper[#Headers],0))=0,0,
     IF(AL48&gt;0,
        (IF(
             ((INDEX(PlantAccounts[],MATCH($C48,PlantAccounts[Power Plan Plant Account '#],0),7)/12)
                   *(AL48)
                   *(INDEX(CurWIPHelper[],1,MATCH(AY$4,CurWIPHelper[#Headers],0)))
                   +(INDEX(PlantAccounts[],MATCH($C48,PlantAccounts[Power Plan Plant Account '#],0),9))
                   +(SUM($AO48:AX48))
                    )&gt;AL48,
              IF((INDEX(PlantAccounts[],MATCH($C48,PlantAccounts[Power Plan Plant Account '#],0),7))=0,0,AL48-(INDEX(PlantAccounts[],MATCH($C48,PlantAccounts[Power Plan Plant Account '#],0),9))-SUM($AO48:AX48)),
             (INDEX(PlantAccounts[],MATCH($C48,PlantAccounts[Power Plan Plant Account '#],0),7)/12)*AL48*(INDEX(CurWIPHelper[],1,MATCH(AY$4,CurWIPHelper[#Headers],0))))
        ),
        IF(AL48=0,0,IF(
              ((INDEX(PlantAccounts[],MATCH($C48,PlantAccounts[Power Plan Plant Account '#],0),7)/12)
              *(AL48)
              *(INDEX(CurWIPHelper[],1,MATCH(AY$4,CurWIPHelper[#Headers],0)))
              +(INDEX(PlantAccounts[],MATCH($C48,PlantAccounts[Power Plan Plant Account '#],0),9))
              +(SUM($AO48:AX48))
              )&gt;AL48,
         (INDEX(PlantAccounts[],MATCH($C48,PlantAccounts[Power Plan Plant Account '#],0),7)/12)*AL48*(INDEX(CurWIPHelper[],1,MATCH(AY$4,CurWIPHelper[#Headers],0))),
         AL48-(INDEX(PlantAccounts[],MATCH($C48,PlantAccounts[Power Plan Plant Account '#],0),9))-(SUM($AO48:AX48))
    ))
)
)</f>
        <v>66333.917778530405</v>
      </c>
      <c r="AZ48" s="35">
        <f>IF(INDEX(CurWIPHelper[],1,MATCH(AZ$4,CurWIPHelper[#Headers],0))=0,0,
     IF(AM48&gt;0,
        (IF(
             ((INDEX(PlantAccounts[],MATCH($C48,PlantAccounts[Power Plan Plant Account '#],0),7)/12)
                   *(AM48)
                   *(INDEX(CurWIPHelper[],1,MATCH(AZ$4,CurWIPHelper[#Headers],0)))
                   +(INDEX(PlantAccounts[],MATCH($C48,PlantAccounts[Power Plan Plant Account '#],0),9))
                   +(SUM($AO48:AY48))
                    )&gt;AM48,
              IF((INDEX(PlantAccounts[],MATCH($C48,PlantAccounts[Power Plan Plant Account '#],0),7))=0,0,AM48-(INDEX(PlantAccounts[],MATCH($C48,PlantAccounts[Power Plan Plant Account '#],0),9))-SUM($AO48:AY48)),
             (INDEX(PlantAccounts[],MATCH($C48,PlantAccounts[Power Plan Plant Account '#],0),7)/12)*AM48*(INDEX(CurWIPHelper[],1,MATCH(AZ$4,CurWIPHelper[#Headers],0))))
        ),
        IF(AM48=0,0,IF(
              ((INDEX(PlantAccounts[],MATCH($C48,PlantAccounts[Power Plan Plant Account '#],0),7)/12)
              *(AM48)
              *(INDEX(CurWIPHelper[],1,MATCH(AZ$4,CurWIPHelper[#Headers],0)))
              +(INDEX(PlantAccounts[],MATCH($C48,PlantAccounts[Power Plan Plant Account '#],0),9))
              +(SUM($AO48:AY48))
              )&gt;AM48,
         (INDEX(PlantAccounts[],MATCH($C48,PlantAccounts[Power Plan Plant Account '#],0),7)/12)*AM48*(INDEX(CurWIPHelper[],1,MATCH(AZ$4,CurWIPHelper[#Headers],0))),
         AM48-(INDEX(PlantAccounts[],MATCH($C48,PlantAccounts[Power Plan Plant Account '#],0),9))-(SUM($AO48:AY48))
    ))
)
)</f>
        <v>66333.917778530405</v>
      </c>
      <c r="BA48" s="59">
        <f t="shared" si="8"/>
        <v>796007.01334236481</v>
      </c>
      <c r="BC48" s="59">
        <f>INDEX(CurCloseProf[],MATCH(PlantAccountsQuery[[#This Row],[Reg/Unreg]],CurCloseProf[R/NR],0),MATCH(BC$9,CurCloseProf[#Headers],0))*($J48)</f>
        <v>0</v>
      </c>
      <c r="BD48" s="59">
        <f>INDEX(CurCloseProf[],MATCH(PlantAccountsQuery[[#This Row],[Reg/Unreg]],CurCloseProf[R/NR],0),MATCH(BD$9,CurCloseProf[#Headers],0))*($J48)</f>
        <v>0</v>
      </c>
      <c r="BE48" s="59">
        <f>INDEX(CurCloseProf[],MATCH(PlantAccountsQuery[[#This Row],[Reg/Unreg]],CurCloseProf[R/NR],0),MATCH(BE$9,CurCloseProf[#Headers],0))*($J48)</f>
        <v>0</v>
      </c>
      <c r="BF48" s="59">
        <f>INDEX(CurCloseProf[],MATCH(PlantAccountsQuery[[#This Row],[Reg/Unreg]],CurCloseProf[R/NR],0),MATCH(BF$9,CurCloseProf[#Headers],0))*($J48)</f>
        <v>0</v>
      </c>
      <c r="BG48" s="59">
        <f>INDEX(CurCloseProf[],MATCH(PlantAccountsQuery[[#This Row],[Reg/Unreg]],CurCloseProf[R/NR],0),MATCH(BG$9,CurCloseProf[#Headers],0))*($J48)</f>
        <v>0</v>
      </c>
      <c r="BH48" s="59">
        <f>INDEX(CurCloseProf[],MATCH(PlantAccountsQuery[[#This Row],[Reg/Unreg]],CurCloseProf[R/NR],0),MATCH(BH$9,CurCloseProf[#Headers],0))*($J48)</f>
        <v>0</v>
      </c>
      <c r="BI48" s="59">
        <f>INDEX(CurCloseProf[],MATCH(PlantAccountsQuery[[#This Row],[Reg/Unreg]],CurCloseProf[R/NR],0),MATCH(BI$9,CurCloseProf[#Headers],0))*($J48)</f>
        <v>0</v>
      </c>
      <c r="BJ48" s="59">
        <f>INDEX(CurCloseProf[],MATCH(PlantAccountsQuery[[#This Row],[Reg/Unreg]],CurCloseProf[R/NR],0),MATCH(BJ$9,CurCloseProf[#Headers],0))*($J48)</f>
        <v>0</v>
      </c>
      <c r="BK48" s="59">
        <f>INDEX(CurCloseProf[],MATCH(PlantAccountsQuery[[#This Row],[Reg/Unreg]],CurCloseProf[R/NR],0),MATCH(BK$9,CurCloseProf[#Headers],0))*($J48)</f>
        <v>0</v>
      </c>
      <c r="BL48" s="59">
        <f>INDEX(CurCloseProf[],MATCH(PlantAccountsQuery[[#This Row],[Reg/Unreg]],CurCloseProf[R/NR],0),MATCH(BL$9,CurCloseProf[#Headers],0))*($J48)</f>
        <v>0</v>
      </c>
      <c r="BM48" s="59">
        <f>INDEX(CurCloseProf[],MATCH(PlantAccountsQuery[[#This Row],[Reg/Unreg]],CurCloseProf[R/NR],0),MATCH(BM$9,CurCloseProf[#Headers],0))*($J48)</f>
        <v>0</v>
      </c>
      <c r="BN48" s="59">
        <f>INDEX(CurCloseProf[],MATCH(PlantAccountsQuery[[#This Row],[Reg/Unreg]],CurCloseProf[R/NR],0),MATCH(BN$9,CurCloseProf[#Headers],0))*($J48)</f>
        <v>0</v>
      </c>
      <c r="BP48" s="59">
        <f>IF(INDEX(CurWIPHelper[],1,MATCH(AO$4,$BP$9:$CA$9,0))=0,0,$BC48)</f>
        <v>0</v>
      </c>
      <c r="BQ48" s="59">
        <f>IF(INDEX(CurWIPHelper[],1,MATCH(AP$4,$BP$9:$CA$9,0))=0,0,(SUM($BC48:BD48)))</f>
        <v>0</v>
      </c>
      <c r="BR48" s="59">
        <f>IF(INDEX(CurWIPHelper[],1,MATCH(AQ$4,$BP$9:$CA$9,0))=0,0,(SUM($BC48:BE48)))</f>
        <v>0</v>
      </c>
      <c r="BS48" s="59">
        <f>IF(INDEX(CurWIPHelper[],1,MATCH(AR$4,$BP$9:$CA$9,0))=0,0,(SUM($BC48:BF48)))</f>
        <v>0</v>
      </c>
      <c r="BT48" s="59">
        <f>IF(INDEX(CurWIPHelper[],1,MATCH(AS$4,$BP$9:$CA$9,0))=0,0,(SUM($BC48:BG48)))</f>
        <v>0</v>
      </c>
      <c r="BU48" s="59">
        <f>IF(INDEX(CurWIPHelper[],1,MATCH(AT$4,$BP$9:$CA$9,0))=0,0,(SUM($BC48:BH48)))</f>
        <v>0</v>
      </c>
      <c r="BV48" s="59">
        <f>IF(INDEX(CurWIPHelper[],1,MATCH(AU$4,$BP$9:$CA$9,0))=0,0,(SUM($BC48:BI48)))</f>
        <v>0</v>
      </c>
      <c r="BW48" s="59">
        <f>IF(INDEX(CurWIPHelper[],1,MATCH(AV$4,$BP$9:$CA$9,0))=0,0,(SUM($BC48:BJ48)))</f>
        <v>0</v>
      </c>
      <c r="BX48" s="59">
        <f>IF(INDEX(CurWIPHelper[],1,MATCH(AW$4,$BP$9:$CA$9,0))=0,0,(SUM($BC48:BK48)))</f>
        <v>0</v>
      </c>
      <c r="BY48" s="59">
        <f>IF(INDEX(CurWIPHelper[],1,MATCH(AX$4,$BP$9:$CA$9,0))=0,0,(SUM($BC48:BL48)))</f>
        <v>0</v>
      </c>
      <c r="BZ48" s="59">
        <f>IF(INDEX(CurWIPHelper[],1,MATCH(AY$4,$BP$9:$CA$9,0))=0,0,(SUM($BC48:BM48)))</f>
        <v>0</v>
      </c>
      <c r="CA48" s="59">
        <f>IF(INDEX(CurWIPHelper[],1,MATCH(AZ$4,$BP$9:$CA$9,0))=0,0,(SUM($BC48:BN48)))</f>
        <v>0</v>
      </c>
      <c r="CC48" s="59">
        <f>((((INDEX(PlantAccounts[],MATCH($C48,PlantAccounts[Power Plan Plant Account '#],0),8)+(INDEX(PlantAccounts[],MATCH($C48,PlantAccounts[Power Plan Plant Account '#],0),8)+INDEX(PlantAccounts[],MATCH($C48,PlantAccounts[Power Plan Plant Account '#],0),16)+INDEX(PlantAccounts[],MATCH($C48,PlantAccounts[Power Plan Plant Account '#],0),17)))/2))/12)*(INDEX(CurWIPHelper[],1,MATCH(AO$4,CurWIPHelper[#Headers],0)))*(INDEX(PlantAccounts[],MATCH($C48,PlantAccounts[Power Plan Plant Account '#],0),7))</f>
        <v>66333.917778530405</v>
      </c>
      <c r="CD48" s="59">
        <f>((((INDEX(PlantAccounts[],MATCH($C48,PlantAccounts[Power Plan Plant Account '#],0),8)+(INDEX(PlantAccounts[],MATCH($C48,PlantAccounts[Power Plan Plant Account '#],0),8)+INDEX(PlantAccounts[],MATCH($C48,PlantAccounts[Power Plan Plant Account '#],0),16)+INDEX(PlantAccounts[],MATCH($C48,PlantAccounts[Power Plan Plant Account '#],0),17)))/2))/12)*(INDEX(CurWIPHelper[],1,MATCH(AP$4,CurWIPHelper[#Headers],0)))*(INDEX(PlantAccounts[],MATCH($C48,PlantAccounts[Power Plan Plant Account '#],0),7))</f>
        <v>66333.917778530405</v>
      </c>
      <c r="CE48" s="59">
        <f>((((INDEX(PlantAccounts[],MATCH($C48,PlantAccounts[Power Plan Plant Account '#],0),8)+(INDEX(PlantAccounts[],MATCH($C48,PlantAccounts[Power Plan Plant Account '#],0),8)+INDEX(PlantAccounts[],MATCH($C48,PlantAccounts[Power Plan Plant Account '#],0),16)+INDEX(PlantAccounts[],MATCH($C48,PlantAccounts[Power Plan Plant Account '#],0),17)))/2))/12)*(INDEX(CurWIPHelper[],1,MATCH(AQ$4,CurWIPHelper[#Headers],0)))*(INDEX(PlantAccounts[],MATCH($C48,PlantAccounts[Power Plan Plant Account '#],0),7))</f>
        <v>66333.917778530405</v>
      </c>
      <c r="CF48" s="59">
        <f>((((INDEX(PlantAccounts[],MATCH($C48,PlantAccounts[Power Plan Plant Account '#],0),8)+(INDEX(PlantAccounts[],MATCH($C48,PlantAccounts[Power Plan Plant Account '#],0),8)+INDEX(PlantAccounts[],MATCH($C48,PlantAccounts[Power Plan Plant Account '#],0),16)+INDEX(PlantAccounts[],MATCH($C48,PlantAccounts[Power Plan Plant Account '#],0),17)))/2))/12)*(INDEX(CurWIPHelper[],1,MATCH(AR$4,CurWIPHelper[#Headers],0)))*(INDEX(PlantAccounts[],MATCH($C48,PlantAccounts[Power Plan Plant Account '#],0),7))</f>
        <v>66333.917778530405</v>
      </c>
      <c r="CG48" s="59">
        <f>((((INDEX(PlantAccounts[],MATCH($C48,PlantAccounts[Power Plan Plant Account '#],0),8)+(INDEX(PlantAccounts[],MATCH($C48,PlantAccounts[Power Plan Plant Account '#],0),8)+INDEX(PlantAccounts[],MATCH($C48,PlantAccounts[Power Plan Plant Account '#],0),16)+INDEX(PlantAccounts[],MATCH($C48,PlantAccounts[Power Plan Plant Account '#],0),17)))/2))/12)*(INDEX(CurWIPHelper[],1,MATCH(AS$4,CurWIPHelper[#Headers],0)))*(INDEX(PlantAccounts[],MATCH($C48,PlantAccounts[Power Plan Plant Account '#],0),7))</f>
        <v>66333.917778530405</v>
      </c>
      <c r="CH48" s="59">
        <f>((((INDEX(PlantAccounts[],MATCH($C48,PlantAccounts[Power Plan Plant Account '#],0),8)+(INDEX(PlantAccounts[],MATCH($C48,PlantAccounts[Power Plan Plant Account '#],0),8)+INDEX(PlantAccounts[],MATCH($C48,PlantAccounts[Power Plan Plant Account '#],0),16)+INDEX(PlantAccounts[],MATCH($C48,PlantAccounts[Power Plan Plant Account '#],0),17)))/2))/12)*(INDEX(CurWIPHelper[],1,MATCH(AT$4,CurWIPHelper[#Headers],0)))*(INDEX(PlantAccounts[],MATCH($C48,PlantAccounts[Power Plan Plant Account '#],0),7))</f>
        <v>66333.917778530405</v>
      </c>
      <c r="CI48" s="59">
        <f>((((INDEX(PlantAccounts[],MATCH($C48,PlantAccounts[Power Plan Plant Account '#],0),8)+(INDEX(PlantAccounts[],MATCH($C48,PlantAccounts[Power Plan Plant Account '#],0),8)+INDEX(PlantAccounts[],MATCH($C48,PlantAccounts[Power Plan Plant Account '#],0),16)+INDEX(PlantAccounts[],MATCH($C48,PlantAccounts[Power Plan Plant Account '#],0),17)))/2))/12)*(INDEX(CurWIPHelper[],1,MATCH(AU$4,CurWIPHelper[#Headers],0)))*(INDEX(PlantAccounts[],MATCH($C48,PlantAccounts[Power Plan Plant Account '#],0),7))</f>
        <v>66333.917778530405</v>
      </c>
      <c r="CJ48" s="59">
        <f>((((INDEX(PlantAccounts[],MATCH($C48,PlantAccounts[Power Plan Plant Account '#],0),8)+(INDEX(PlantAccounts[],MATCH($C48,PlantAccounts[Power Plan Plant Account '#],0),8)+INDEX(PlantAccounts[],MATCH($C48,PlantAccounts[Power Plan Plant Account '#],0),16)+INDEX(PlantAccounts[],MATCH($C48,PlantAccounts[Power Plan Plant Account '#],0),17)))/2))/12)*(INDEX(CurWIPHelper[],1,MATCH(AV$4,CurWIPHelper[#Headers],0)))*(INDEX(PlantAccounts[],MATCH($C48,PlantAccounts[Power Plan Plant Account '#],0),7))</f>
        <v>66333.917778530405</v>
      </c>
      <c r="CK48" s="59">
        <f>((((INDEX(PlantAccounts[],MATCH($C48,PlantAccounts[Power Plan Plant Account '#],0),8)+(INDEX(PlantAccounts[],MATCH($C48,PlantAccounts[Power Plan Plant Account '#],0),8)+INDEX(PlantAccounts[],MATCH($C48,PlantAccounts[Power Plan Plant Account '#],0),16)+INDEX(PlantAccounts[],MATCH($C48,PlantAccounts[Power Plan Plant Account '#],0),17)))/2))/12)*(INDEX(CurWIPHelper[],1,MATCH(AW$4,CurWIPHelper[#Headers],0)))*(INDEX(PlantAccounts[],MATCH($C48,PlantAccounts[Power Plan Plant Account '#],0),7))</f>
        <v>66333.917778530405</v>
      </c>
      <c r="CL48" s="59">
        <f>((((INDEX(PlantAccounts[],MATCH($C48,PlantAccounts[Power Plan Plant Account '#],0),8)+(INDEX(PlantAccounts[],MATCH($C48,PlantAccounts[Power Plan Plant Account '#],0),8)+INDEX(PlantAccounts[],MATCH($C48,PlantAccounts[Power Plan Plant Account '#],0),16)+INDEX(PlantAccounts[],MATCH($C48,PlantAccounts[Power Plan Plant Account '#],0),17)))/2))/12)*(INDEX(CurWIPHelper[],1,MATCH(AX$4,CurWIPHelper[#Headers],0)))*(INDEX(PlantAccounts[],MATCH($C48,PlantAccounts[Power Plan Plant Account '#],0),7))</f>
        <v>66333.917778530405</v>
      </c>
      <c r="CM48" s="59">
        <f>((((INDEX(PlantAccounts[],MATCH($C48,PlantAccounts[Power Plan Plant Account '#],0),8)+(INDEX(PlantAccounts[],MATCH($C48,PlantAccounts[Power Plan Plant Account '#],0),8)+INDEX(PlantAccounts[],MATCH($C48,PlantAccounts[Power Plan Plant Account '#],0),16)+INDEX(PlantAccounts[],MATCH($C48,PlantAccounts[Power Plan Plant Account '#],0),17)))/2))/12)*(INDEX(CurWIPHelper[],1,MATCH(AY$4,CurWIPHelper[#Headers],0)))*(INDEX(PlantAccounts[],MATCH($C48,PlantAccounts[Power Plan Plant Account '#],0),7))</f>
        <v>66333.917778530405</v>
      </c>
      <c r="CN48" s="59">
        <f>((((INDEX(PlantAccounts[],MATCH($C48,PlantAccounts[Power Plan Plant Account '#],0),8)+(INDEX(PlantAccounts[],MATCH($C48,PlantAccounts[Power Plan Plant Account '#],0),8)+INDEX(PlantAccounts[],MATCH($C48,PlantAccounts[Power Plan Plant Account '#],0),16)+INDEX(PlantAccounts[],MATCH($C48,PlantAccounts[Power Plan Plant Account '#],0),17)))/2))/12)*(INDEX(CurWIPHelper[],1,MATCH(AZ$4,CurWIPHelper[#Headers],0)))*(INDEX(PlantAccounts[],MATCH($C48,PlantAccounts[Power Plan Plant Account '#],0),7))</f>
        <v>66333.917778530405</v>
      </c>
      <c r="CO48" s="59">
        <f t="shared" si="9"/>
        <v>796007.01334236481</v>
      </c>
      <c r="CQ48" s="59">
        <f>INDEX(PlantAccounts[],MATCH($C48,PlantAccounts[Power Plan Plant Account '#],0),12)*(INDEX(CurWIPHelper[],1,MATCH(AO$4,CurWIPHelper[#Headers],0)))*(INDEX(PlantAccounts[],MATCH($C48,PlantAccounts[Power Plan Plant Account '#],0),7)/12)*0.5</f>
        <v>0</v>
      </c>
      <c r="CR48" s="59">
        <f>INDEX(PlantAccounts[],MATCH($C48,PlantAccounts[Power Plan Plant Account '#],0),12)*(INDEX(CurWIPHelper[],1,MATCH(AP$4,CurWIPHelper[#Headers],0)))*(INDEX(PlantAccounts[],MATCH($C48,PlantAccounts[Power Plan Plant Account '#],0),7)/12)*0.5</f>
        <v>0</v>
      </c>
      <c r="CS48" s="59">
        <f>INDEX(PlantAccounts[],MATCH($C48,PlantAccounts[Power Plan Plant Account '#],0),12)*(INDEX(CurWIPHelper[],1,MATCH(AQ$4,CurWIPHelper[#Headers],0)))*(INDEX(PlantAccounts[],MATCH($C48,PlantAccounts[Power Plan Plant Account '#],0),7)/12)*0.5</f>
        <v>0</v>
      </c>
      <c r="CT48" s="59">
        <f>INDEX(PlantAccounts[],MATCH($C48,PlantAccounts[Power Plan Plant Account '#],0),12)*(INDEX(CurWIPHelper[],1,MATCH(AR$4,CurWIPHelper[#Headers],0)))*(INDEX(PlantAccounts[],MATCH($C48,PlantAccounts[Power Plan Plant Account '#],0),7)/12)*0.5</f>
        <v>0</v>
      </c>
      <c r="CU48" s="59">
        <f>INDEX(PlantAccounts[],MATCH($C48,PlantAccounts[Power Plan Plant Account '#],0),12)*(INDEX(CurWIPHelper[],1,MATCH(AS$4,CurWIPHelper[#Headers],0)))*(INDEX(PlantAccounts[],MATCH($C48,PlantAccounts[Power Plan Plant Account '#],0),7)/12)*0.5</f>
        <v>0</v>
      </c>
      <c r="CV48" s="59">
        <f>INDEX(PlantAccounts[],MATCH($C48,PlantAccounts[Power Plan Plant Account '#],0),12)*(INDEX(CurWIPHelper[],1,MATCH(AT$4,CurWIPHelper[#Headers],0)))*(INDEX(PlantAccounts[],MATCH($C48,PlantAccounts[Power Plan Plant Account '#],0),7)/12)*0.5</f>
        <v>0</v>
      </c>
      <c r="CW48" s="59">
        <f>INDEX(PlantAccounts[],MATCH($C48,PlantAccounts[Power Plan Plant Account '#],0),12)*(INDEX(CurWIPHelper[],1,MATCH(AU$4,CurWIPHelper[#Headers],0)))*(INDEX(PlantAccounts[],MATCH($C48,PlantAccounts[Power Plan Plant Account '#],0),7)/12)*0.5</f>
        <v>0</v>
      </c>
      <c r="CX48" s="59">
        <f>INDEX(PlantAccounts[],MATCH($C48,PlantAccounts[Power Plan Plant Account '#],0),12)*(INDEX(CurWIPHelper[],1,MATCH(AV$4,CurWIPHelper[#Headers],0)))*(INDEX(PlantAccounts[],MATCH($C48,PlantAccounts[Power Plan Plant Account '#],0),7)/12)*0.5</f>
        <v>0</v>
      </c>
      <c r="CY48" s="59">
        <f>INDEX(PlantAccounts[],MATCH($C48,PlantAccounts[Power Plan Plant Account '#],0),12)*(INDEX(CurWIPHelper[],1,MATCH(AW$4,CurWIPHelper[#Headers],0)))*(INDEX(PlantAccounts[],MATCH($C48,PlantAccounts[Power Plan Plant Account '#],0),7)/12)*0.5</f>
        <v>0</v>
      </c>
      <c r="CZ48" s="59">
        <f>INDEX(PlantAccounts[],MATCH($C48,PlantAccounts[Power Plan Plant Account '#],0),12)*(INDEX(CurWIPHelper[],1,MATCH(AX$4,CurWIPHelper[#Headers],0)))*(INDEX(PlantAccounts[],MATCH($C48,PlantAccounts[Power Plan Plant Account '#],0),7)/12)*0.5</f>
        <v>0</v>
      </c>
      <c r="DA48" s="59">
        <f>INDEX(PlantAccounts[],MATCH($C48,PlantAccounts[Power Plan Plant Account '#],0),12)*(INDEX(CurWIPHelper[],1,MATCH(AY$4,CurWIPHelper[#Headers],0)))*(INDEX(PlantAccounts[],MATCH($C48,PlantAccounts[Power Plan Plant Account '#],0),7)/12)*0.5</f>
        <v>0</v>
      </c>
      <c r="DB48" s="59">
        <f>INDEX(PlantAccounts[],MATCH($C48,PlantAccounts[Power Plan Plant Account '#],0),12)*(INDEX(CurWIPHelper[],1,MATCH(AZ$4,CurWIPHelper[#Headers],0)))*(INDEX(PlantAccounts[],MATCH($C48,PlantAccounts[Power Plan Plant Account '#],0),7)/12)*0.5</f>
        <v>0</v>
      </c>
      <c r="DC48" s="59">
        <f t="shared" si="10"/>
        <v>0</v>
      </c>
      <c r="DE48" s="59">
        <f t="shared" si="11"/>
        <v>796007.01334236481</v>
      </c>
    </row>
    <row r="49" spans="1:109">
      <c r="A49" t="s">
        <v>58</v>
      </c>
      <c r="B49" t="s">
        <v>98</v>
      </c>
      <c r="C49">
        <v>47235</v>
      </c>
      <c r="D49">
        <v>47200</v>
      </c>
      <c r="E49" s="130">
        <v>0</v>
      </c>
      <c r="F49" s="113">
        <f>INDEX(PlantAccounts[],MATCH($C49,PlantAccounts[Power Plan Plant Account '#],0),8)</f>
        <v>18003215.567154299</v>
      </c>
      <c r="G49" s="7">
        <f>INDEX(PlantAccounts[],MATCH($C49,PlantAccounts[Power Plan Plant Account '#],0),14)</f>
        <v>0</v>
      </c>
      <c r="H49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49" s="146"/>
      <c r="J49" s="7">
        <f t="shared" si="6"/>
        <v>0</v>
      </c>
      <c r="K49" s="7">
        <v>-15937297</v>
      </c>
      <c r="L49" s="7">
        <f>INDEX(PlantAccounts[],MATCH($C49,PlantAccounts[Power Plan Plant Account '#],0),11)</f>
        <v>0</v>
      </c>
      <c r="M49" s="7">
        <f t="shared" si="7"/>
        <v>-15937297</v>
      </c>
      <c r="O49" s="35">
        <f>INDEX(CurCloseProf[],MATCH(PlantAccountsQuery[[#This Row],[Reg/Unreg]],CurCloseProf[R/NR],0),MATCH(O$9,CurCloseProf[#Headers],0))*($J49+$M49)</f>
        <v>-642710.2807359529</v>
      </c>
      <c r="P49" s="35">
        <f>INDEX(CurCloseProf[],MATCH(PlantAccountsQuery[[#This Row],[Reg/Unreg]],CurCloseProf[R/NR],0),MATCH(P$9,CurCloseProf[#Headers],0))*($J49+$M49)</f>
        <v>-506831.73330304417</v>
      </c>
      <c r="Q49" s="35">
        <f>INDEX(CurCloseProf[],MATCH(PlantAccountsQuery[[#This Row],[Reg/Unreg]],CurCloseProf[R/NR],0),MATCH(Q$9,CurCloseProf[#Headers],0))*($J49+$M49)</f>
        <v>-687706.16620227287</v>
      </c>
      <c r="R49" s="35">
        <f>INDEX(CurCloseProf[],MATCH(PlantAccountsQuery[[#This Row],[Reg/Unreg]],CurCloseProf[R/NR],0),MATCH(R$9,CurCloseProf[#Headers],0))*($J49+$M49)</f>
        <v>-189109.56001575128</v>
      </c>
      <c r="S49" s="35">
        <f>INDEX(CurCloseProf[],MATCH(PlantAccountsQuery[[#This Row],[Reg/Unreg]],CurCloseProf[R/NR],0),MATCH(S$9,CurCloseProf[#Headers],0))*($J49+$M49)</f>
        <v>-552411.30390539148</v>
      </c>
      <c r="T49" s="35">
        <f>INDEX(CurCloseProf[],MATCH(PlantAccountsQuery[[#This Row],[Reg/Unreg]],CurCloseProf[R/NR],0),MATCH(T$9,CurCloseProf[#Headers],0))*($J49+$M49)</f>
        <v>-960822.51538282598</v>
      </c>
      <c r="U49" s="35">
        <f>INDEX(CurCloseProf[],MATCH(PlantAccountsQuery[[#This Row],[Reg/Unreg]],CurCloseProf[R/NR],0),MATCH(U$9,CurCloseProf[#Headers],0))*($J49+$M49)</f>
        <v>-803781.48904059117</v>
      </c>
      <c r="V49" s="35">
        <f>INDEX(CurCloseProf[],MATCH(PlantAccountsQuery[[#This Row],[Reg/Unreg]],CurCloseProf[R/NR],0),MATCH(V$9,CurCloseProf[#Headers],0))*($J49+$M49)</f>
        <v>-464100.35840701562</v>
      </c>
      <c r="W49" s="35">
        <f>INDEX(CurCloseProf[],MATCH(PlantAccountsQuery[[#This Row],[Reg/Unreg]],CurCloseProf[R/NR],0),MATCH(W$9,CurCloseProf[#Headers],0))*($J49+$M49)</f>
        <v>-971804.7607516275</v>
      </c>
      <c r="X49" s="35">
        <f>INDEX(CurCloseProf[],MATCH(PlantAccountsQuery[[#This Row],[Reg/Unreg]],CurCloseProf[R/NR],0),MATCH(X$9,CurCloseProf[#Headers],0))*($J49+$M49)</f>
        <v>-1957129.7095031107</v>
      </c>
      <c r="Y49" s="35">
        <f>INDEX(CurCloseProf[],MATCH(PlantAccountsQuery[[#This Row],[Reg/Unreg]],CurCloseProf[R/NR],0),MATCH(Y$9,CurCloseProf[#Headers],0))*($J49+$M49)</f>
        <v>-1737359.6515176918</v>
      </c>
      <c r="Z49" s="35">
        <f>INDEX(CurCloseProf[],MATCH(PlantAccountsQuery[[#This Row],[Reg/Unreg]],CurCloseProf[R/NR],0),MATCH(Z$9,CurCloseProf[#Headers],0))*($J49+$M49)</f>
        <v>-6463529.4712347249</v>
      </c>
      <c r="AB49" s="59">
        <f>IF(INDEX(CurWIPHelper[],1,MATCH(AO$4,$AB$9:$AM$9,0))=0,0,($F49+$O49))</f>
        <v>17360505.286418345</v>
      </c>
      <c r="AC49" s="59">
        <f>IF(INDEX(CurWIPHelper[],1,MATCH(AP$4,$AB$9:$AM$9,0))=0,0,($F49+SUM($O49:P49)))</f>
        <v>16853673.553115301</v>
      </c>
      <c r="AD49" s="59">
        <f>IF(INDEX(CurWIPHelper[],1,MATCH(AQ$4,$AB$9:$AM$9,0))=0,0,($F49+SUM($O49:Q49)))</f>
        <v>16165967.386913029</v>
      </c>
      <c r="AE49" s="59">
        <f>IF(INDEX(CurWIPHelper[],1,MATCH(AR$4,$AB$9:$AM$9,0))=0,0,($F49+SUM($O49:R49)))</f>
        <v>15976857.826897278</v>
      </c>
      <c r="AF49" s="59">
        <f>IF(INDEX(CurWIPHelper[],1,MATCH(AS$4,$AB$9:$AM$9,0))=0,0,($F49+SUM($O49:S49)))</f>
        <v>15424446.522991886</v>
      </c>
      <c r="AG49" s="59">
        <f>IF(INDEX(CurWIPHelper[],1,MATCH(AT$4,$AB$9:$AM$9,0))=0,0,($F49+SUM($O49:T49)))</f>
        <v>14463624.007609062</v>
      </c>
      <c r="AH49" s="59">
        <f>IF(INDEX(CurWIPHelper[],1,MATCH(AU$4,$AB$9:$AM$9,0))=0,0,($F49+SUM($O49:U49)))</f>
        <v>13659842.518568471</v>
      </c>
      <c r="AI49" s="59">
        <f>IF(INDEX(CurWIPHelper[],1,MATCH(AV$4,$AB$9:$AM$9,0))=0,0,($F49+SUM($O49:V49)))</f>
        <v>13195742.160161454</v>
      </c>
      <c r="AJ49" s="59">
        <f>IF(INDEX(CurWIPHelper[],1,MATCH(AW$4,$AB$9:$AM$9,0))=0,0,($F49+SUM($O49:W49)))</f>
        <v>12223937.399409827</v>
      </c>
      <c r="AK49" s="59">
        <f>IF(INDEX(CurWIPHelper[],1,MATCH(AX$4,$AB$9:$AM$9,0))=0,0,($F49+SUM($O49:X49)))</f>
        <v>10266807.689906716</v>
      </c>
      <c r="AL49" s="59">
        <f>IF(INDEX(CurWIPHelper[],1,MATCH(AY$4,$AB$9:$AM$9,0))=0,0,($F49+SUM($O49:Y49)))</f>
        <v>8529448.0383890253</v>
      </c>
      <c r="AM49" s="59">
        <f>IF(INDEX(CurWIPHelper[],1,MATCH(AZ$4,$AB$9:$AM$9,0))=0,0,($F49+SUM($O49:Z49)))</f>
        <v>2065918.5671542995</v>
      </c>
      <c r="AO49" s="35">
        <v>756272.24697872787</v>
      </c>
      <c r="AP49" s="35">
        <v>756272.24697872787</v>
      </c>
      <c r="AQ49" s="35">
        <v>756272.24697872787</v>
      </c>
      <c r="AR49" s="35">
        <v>756272.24697872787</v>
      </c>
      <c r="AS49" s="35">
        <v>756272.24697872787</v>
      </c>
      <c r="AT49" s="35">
        <v>756272.24697872787</v>
      </c>
      <c r="AU49" s="35">
        <v>756272.24697872787</v>
      </c>
      <c r="AV49" s="35">
        <v>756272.24697872787</v>
      </c>
      <c r="AW49" s="35">
        <v>756272.24697872787</v>
      </c>
      <c r="AX49" s="35">
        <v>756272.24697872787</v>
      </c>
      <c r="AY49" s="35">
        <v>756272.24697872787</v>
      </c>
      <c r="AZ49" s="35">
        <v>756272.24697872787</v>
      </c>
      <c r="BA49" s="59">
        <f t="shared" si="8"/>
        <v>9075266.9637447353</v>
      </c>
      <c r="BC49" s="59">
        <f>INDEX(CurCloseProf[],MATCH(PlantAccountsQuery[[#This Row],[Reg/Unreg]],CurCloseProf[R/NR],0),MATCH(BC$9,CurCloseProf[#Headers],0))*($J49)</f>
        <v>0</v>
      </c>
      <c r="BD49" s="59">
        <f>INDEX(CurCloseProf[],MATCH(PlantAccountsQuery[[#This Row],[Reg/Unreg]],CurCloseProf[R/NR],0),MATCH(BD$9,CurCloseProf[#Headers],0))*($J49)</f>
        <v>0</v>
      </c>
      <c r="BE49" s="59">
        <f>INDEX(CurCloseProf[],MATCH(PlantAccountsQuery[[#This Row],[Reg/Unreg]],CurCloseProf[R/NR],0),MATCH(BE$9,CurCloseProf[#Headers],0))*($J49)</f>
        <v>0</v>
      </c>
      <c r="BF49" s="59">
        <f>INDEX(CurCloseProf[],MATCH(PlantAccountsQuery[[#This Row],[Reg/Unreg]],CurCloseProf[R/NR],0),MATCH(BF$9,CurCloseProf[#Headers],0))*($J49)</f>
        <v>0</v>
      </c>
      <c r="BG49" s="59">
        <f>INDEX(CurCloseProf[],MATCH(PlantAccountsQuery[[#This Row],[Reg/Unreg]],CurCloseProf[R/NR],0),MATCH(BG$9,CurCloseProf[#Headers],0))*($J49)</f>
        <v>0</v>
      </c>
      <c r="BH49" s="59">
        <f>INDEX(CurCloseProf[],MATCH(PlantAccountsQuery[[#This Row],[Reg/Unreg]],CurCloseProf[R/NR],0),MATCH(BH$9,CurCloseProf[#Headers],0))*($J49)</f>
        <v>0</v>
      </c>
      <c r="BI49" s="59">
        <f>INDEX(CurCloseProf[],MATCH(PlantAccountsQuery[[#This Row],[Reg/Unreg]],CurCloseProf[R/NR],0),MATCH(BI$9,CurCloseProf[#Headers],0))*($J49)</f>
        <v>0</v>
      </c>
      <c r="BJ49" s="59">
        <f>INDEX(CurCloseProf[],MATCH(PlantAccountsQuery[[#This Row],[Reg/Unreg]],CurCloseProf[R/NR],0),MATCH(BJ$9,CurCloseProf[#Headers],0))*($J49)</f>
        <v>0</v>
      </c>
      <c r="BK49" s="59">
        <f>INDEX(CurCloseProf[],MATCH(PlantAccountsQuery[[#This Row],[Reg/Unreg]],CurCloseProf[R/NR],0),MATCH(BK$9,CurCloseProf[#Headers],0))*($J49)</f>
        <v>0</v>
      </c>
      <c r="BL49" s="59">
        <f>INDEX(CurCloseProf[],MATCH(PlantAccountsQuery[[#This Row],[Reg/Unreg]],CurCloseProf[R/NR],0),MATCH(BL$9,CurCloseProf[#Headers],0))*($J49)</f>
        <v>0</v>
      </c>
      <c r="BM49" s="59">
        <f>INDEX(CurCloseProf[],MATCH(PlantAccountsQuery[[#This Row],[Reg/Unreg]],CurCloseProf[R/NR],0),MATCH(BM$9,CurCloseProf[#Headers],0))*($J49)</f>
        <v>0</v>
      </c>
      <c r="BN49" s="59">
        <f>INDEX(CurCloseProf[],MATCH(PlantAccountsQuery[[#This Row],[Reg/Unreg]],CurCloseProf[R/NR],0),MATCH(BN$9,CurCloseProf[#Headers],0))*($J49)</f>
        <v>0</v>
      </c>
      <c r="BP49" s="59">
        <f>IF(INDEX(CurWIPHelper[],1,MATCH(AO$4,$BP$9:$CA$9,0))=0,0,$BC49)</f>
        <v>0</v>
      </c>
      <c r="BQ49" s="59">
        <f>IF(INDEX(CurWIPHelper[],1,MATCH(AP$4,$BP$9:$CA$9,0))=0,0,(SUM($BC49:BD49)))</f>
        <v>0</v>
      </c>
      <c r="BR49" s="59">
        <f>IF(INDEX(CurWIPHelper[],1,MATCH(AQ$4,$BP$9:$CA$9,0))=0,0,(SUM($BC49:BE49)))</f>
        <v>0</v>
      </c>
      <c r="BS49" s="59">
        <f>IF(INDEX(CurWIPHelper[],1,MATCH(AR$4,$BP$9:$CA$9,0))=0,0,(SUM($BC49:BF49)))</f>
        <v>0</v>
      </c>
      <c r="BT49" s="59">
        <f>IF(INDEX(CurWIPHelper[],1,MATCH(AS$4,$BP$9:$CA$9,0))=0,0,(SUM($BC49:BG49)))</f>
        <v>0</v>
      </c>
      <c r="BU49" s="59">
        <f>IF(INDEX(CurWIPHelper[],1,MATCH(AT$4,$BP$9:$CA$9,0))=0,0,(SUM($BC49:BH49)))</f>
        <v>0</v>
      </c>
      <c r="BV49" s="59">
        <f>IF(INDEX(CurWIPHelper[],1,MATCH(AU$4,$BP$9:$CA$9,0))=0,0,(SUM($BC49:BI49)))</f>
        <v>0</v>
      </c>
      <c r="BW49" s="59">
        <f>IF(INDEX(CurWIPHelper[],1,MATCH(AV$4,$BP$9:$CA$9,0))=0,0,(SUM($BC49:BJ49)))</f>
        <v>0</v>
      </c>
      <c r="BX49" s="59">
        <f>IF(INDEX(CurWIPHelper[],1,MATCH(AW$4,$BP$9:$CA$9,0))=0,0,(SUM($BC49:BK49)))</f>
        <v>0</v>
      </c>
      <c r="BY49" s="59">
        <f>IF(INDEX(CurWIPHelper[],1,MATCH(AX$4,$BP$9:$CA$9,0))=0,0,(SUM($BC49:BL49)))</f>
        <v>0</v>
      </c>
      <c r="BZ49" s="59">
        <f>IF(INDEX(CurWIPHelper[],1,MATCH(AY$4,$BP$9:$CA$9,0))=0,0,(SUM($BC49:BM49)))</f>
        <v>0</v>
      </c>
      <c r="CA49" s="59">
        <f>IF(INDEX(CurWIPHelper[],1,MATCH(AZ$4,$BP$9:$CA$9,0))=0,0,(SUM($BC49:BN49)))</f>
        <v>0</v>
      </c>
      <c r="CC49" s="59">
        <v>756272.24697872787</v>
      </c>
      <c r="CD49" s="59">
        <v>756272.24697872787</v>
      </c>
      <c r="CE49" s="59">
        <v>756272.24697872787</v>
      </c>
      <c r="CF49" s="59">
        <v>756272.24697872787</v>
      </c>
      <c r="CG49" s="59">
        <v>756272.24697872787</v>
      </c>
      <c r="CH49" s="59">
        <v>756272.24697872787</v>
      </c>
      <c r="CI49" s="59">
        <v>756272.24697872787</v>
      </c>
      <c r="CJ49" s="59">
        <v>756272.24697872787</v>
      </c>
      <c r="CK49" s="59">
        <v>756272.24697872787</v>
      </c>
      <c r="CL49" s="59">
        <v>756272.24697872787</v>
      </c>
      <c r="CM49" s="59">
        <v>756272.24697872787</v>
      </c>
      <c r="CN49" s="59">
        <v>756272.24697872787</v>
      </c>
      <c r="CO49" s="59">
        <f t="shared" si="9"/>
        <v>9075266.9637447353</v>
      </c>
      <c r="CQ49" s="59">
        <f>INDEX(PlantAccounts[],MATCH($C49,PlantAccounts[Power Plan Plant Account '#],0),12)*(INDEX(CurWIPHelper[],1,MATCH(AO$4,CurWIPHelper[#Headers],0)))*(INDEX(PlantAccounts[],MATCH($C49,PlantAccounts[Power Plan Plant Account '#],0),7)/12)*0.5</f>
        <v>0</v>
      </c>
      <c r="CR49" s="59">
        <f>INDEX(PlantAccounts[],MATCH($C49,PlantAccounts[Power Plan Plant Account '#],0),12)*(INDEX(CurWIPHelper[],1,MATCH(AP$4,CurWIPHelper[#Headers],0)))*(INDEX(PlantAccounts[],MATCH($C49,PlantAccounts[Power Plan Plant Account '#],0),7)/12)*0.5</f>
        <v>0</v>
      </c>
      <c r="CS49" s="59">
        <f>INDEX(PlantAccounts[],MATCH($C49,PlantAccounts[Power Plan Plant Account '#],0),12)*(INDEX(CurWIPHelper[],1,MATCH(AQ$4,CurWIPHelper[#Headers],0)))*(INDEX(PlantAccounts[],MATCH($C49,PlantAccounts[Power Plan Plant Account '#],0),7)/12)*0.5</f>
        <v>0</v>
      </c>
      <c r="CT49" s="59">
        <f>INDEX(PlantAccounts[],MATCH($C49,PlantAccounts[Power Plan Plant Account '#],0),12)*(INDEX(CurWIPHelper[],1,MATCH(AR$4,CurWIPHelper[#Headers],0)))*(INDEX(PlantAccounts[],MATCH($C49,PlantAccounts[Power Plan Plant Account '#],0),7)/12)*0.5</f>
        <v>0</v>
      </c>
      <c r="CU49" s="59">
        <f>INDEX(PlantAccounts[],MATCH($C49,PlantAccounts[Power Plan Plant Account '#],0),12)*(INDEX(CurWIPHelper[],1,MATCH(AS$4,CurWIPHelper[#Headers],0)))*(INDEX(PlantAccounts[],MATCH($C49,PlantAccounts[Power Plan Plant Account '#],0),7)/12)*0.5</f>
        <v>0</v>
      </c>
      <c r="CV49" s="59">
        <f>INDEX(PlantAccounts[],MATCH($C49,PlantAccounts[Power Plan Plant Account '#],0),12)*(INDEX(CurWIPHelper[],1,MATCH(AT$4,CurWIPHelper[#Headers],0)))*(INDEX(PlantAccounts[],MATCH($C49,PlantAccounts[Power Plan Plant Account '#],0),7)/12)*0.5</f>
        <v>0</v>
      </c>
      <c r="CW49" s="59">
        <f>INDEX(PlantAccounts[],MATCH($C49,PlantAccounts[Power Plan Plant Account '#],0),12)*(INDEX(CurWIPHelper[],1,MATCH(AU$4,CurWIPHelper[#Headers],0)))*(INDEX(PlantAccounts[],MATCH($C49,PlantAccounts[Power Plan Plant Account '#],0),7)/12)*0.5</f>
        <v>0</v>
      </c>
      <c r="CX49" s="59">
        <f>INDEX(PlantAccounts[],MATCH($C49,PlantAccounts[Power Plan Plant Account '#],0),12)*(INDEX(CurWIPHelper[],1,MATCH(AV$4,CurWIPHelper[#Headers],0)))*(INDEX(PlantAccounts[],MATCH($C49,PlantAccounts[Power Plan Plant Account '#],0),7)/12)*0.5</f>
        <v>0</v>
      </c>
      <c r="CY49" s="59">
        <f>INDEX(PlantAccounts[],MATCH($C49,PlantAccounts[Power Plan Plant Account '#],0),12)*(INDEX(CurWIPHelper[],1,MATCH(AW$4,CurWIPHelper[#Headers],0)))*(INDEX(PlantAccounts[],MATCH($C49,PlantAccounts[Power Plan Plant Account '#],0),7)/12)*0.5</f>
        <v>0</v>
      </c>
      <c r="CZ49" s="59">
        <f>INDEX(PlantAccounts[],MATCH($C49,PlantAccounts[Power Plan Plant Account '#],0),12)*(INDEX(CurWIPHelper[],1,MATCH(AX$4,CurWIPHelper[#Headers],0)))*(INDEX(PlantAccounts[],MATCH($C49,PlantAccounts[Power Plan Plant Account '#],0),7)/12)*0.5</f>
        <v>0</v>
      </c>
      <c r="DA49" s="59">
        <f>INDEX(PlantAccounts[],MATCH($C49,PlantAccounts[Power Plan Plant Account '#],0),12)*(INDEX(CurWIPHelper[],1,MATCH(AY$4,CurWIPHelper[#Headers],0)))*(INDEX(PlantAccounts[],MATCH($C49,PlantAccounts[Power Plan Plant Account '#],0),7)/12)*0.5</f>
        <v>0</v>
      </c>
      <c r="DB49" s="59">
        <f>INDEX(PlantAccounts[],MATCH($C49,PlantAccounts[Power Plan Plant Account '#],0),12)*(INDEX(CurWIPHelper[],1,MATCH(AZ$4,CurWIPHelper[#Headers],0)))*(INDEX(PlantAccounts[],MATCH($C49,PlantAccounts[Power Plan Plant Account '#],0),7)/12)*0.5</f>
        <v>0</v>
      </c>
      <c r="DC49" s="59">
        <f t="shared" si="10"/>
        <v>0</v>
      </c>
      <c r="DE49" s="59">
        <f t="shared" si="11"/>
        <v>9075266.9637447353</v>
      </c>
    </row>
    <row r="50" spans="1:109">
      <c r="A50" t="s">
        <v>58</v>
      </c>
      <c r="B50" t="s">
        <v>99</v>
      </c>
      <c r="C50">
        <v>47204</v>
      </c>
      <c r="D50">
        <v>47204</v>
      </c>
      <c r="E50" s="130"/>
      <c r="F50" s="113">
        <f>INDEX(PlantAccounts[],MATCH($C50,PlantAccounts[Power Plan Plant Account '#],0),8)</f>
        <v>60681.113333333327</v>
      </c>
      <c r="G50" s="7">
        <f>INDEX(PlantAccounts[],MATCH($C50,PlantAccounts[Power Plan Plant Account '#],0),14)</f>
        <v>0</v>
      </c>
      <c r="H50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50" s="7"/>
      <c r="J50" s="7">
        <f t="shared" si="6"/>
        <v>0</v>
      </c>
      <c r="K50" s="7">
        <v>0</v>
      </c>
      <c r="L50" s="7">
        <f>INDEX(PlantAccounts[],MATCH($C50,PlantAccounts[Power Plan Plant Account '#],0),11)</f>
        <v>0</v>
      </c>
      <c r="M50" s="7">
        <f t="shared" si="1"/>
        <v>0</v>
      </c>
      <c r="O50" s="35">
        <f>INDEX(CurCloseProf[],MATCH(PlantAccountsQuery[[#This Row],[Reg/Unreg]],CurCloseProf[R/NR],0),MATCH(O$9,CurCloseProf[#Headers],0))*($J50+$M50)</f>
        <v>0</v>
      </c>
      <c r="P50" s="35">
        <f>INDEX(CurCloseProf[],MATCH(PlantAccountsQuery[[#This Row],[Reg/Unreg]],CurCloseProf[R/NR],0),MATCH(P$9,CurCloseProf[#Headers],0))*($J50+$M50)</f>
        <v>0</v>
      </c>
      <c r="Q50" s="35">
        <f>INDEX(CurCloseProf[],MATCH(PlantAccountsQuery[[#This Row],[Reg/Unreg]],CurCloseProf[R/NR],0),MATCH(Q$9,CurCloseProf[#Headers],0))*($J50+$M50)</f>
        <v>0</v>
      </c>
      <c r="R50" s="35">
        <f>INDEX(CurCloseProf[],MATCH(PlantAccountsQuery[[#This Row],[Reg/Unreg]],CurCloseProf[R/NR],0),MATCH(R$9,CurCloseProf[#Headers],0))*($J50+$M50)</f>
        <v>0</v>
      </c>
      <c r="S50" s="35">
        <f>INDEX(CurCloseProf[],MATCH(PlantAccountsQuery[[#This Row],[Reg/Unreg]],CurCloseProf[R/NR],0),MATCH(S$9,CurCloseProf[#Headers],0))*($J50+$M50)</f>
        <v>0</v>
      </c>
      <c r="T50" s="35">
        <f>INDEX(CurCloseProf[],MATCH(PlantAccountsQuery[[#This Row],[Reg/Unreg]],CurCloseProf[R/NR],0),MATCH(T$9,CurCloseProf[#Headers],0))*($J50+$M50)</f>
        <v>0</v>
      </c>
      <c r="U50" s="35">
        <f>INDEX(CurCloseProf[],MATCH(PlantAccountsQuery[[#This Row],[Reg/Unreg]],CurCloseProf[R/NR],0),MATCH(U$9,CurCloseProf[#Headers],0))*($J50+$M50)</f>
        <v>0</v>
      </c>
      <c r="V50" s="35">
        <f>INDEX(CurCloseProf[],MATCH(PlantAccountsQuery[[#This Row],[Reg/Unreg]],CurCloseProf[R/NR],0),MATCH(V$9,CurCloseProf[#Headers],0))*($J50+$M50)</f>
        <v>0</v>
      </c>
      <c r="W50" s="35">
        <f>INDEX(CurCloseProf[],MATCH(PlantAccountsQuery[[#This Row],[Reg/Unreg]],CurCloseProf[R/NR],0),MATCH(W$9,CurCloseProf[#Headers],0))*($J50+$M50)</f>
        <v>0</v>
      </c>
      <c r="X50" s="35">
        <f>INDEX(CurCloseProf[],MATCH(PlantAccountsQuery[[#This Row],[Reg/Unreg]],CurCloseProf[R/NR],0),MATCH(X$9,CurCloseProf[#Headers],0))*($J50+$M50)</f>
        <v>0</v>
      </c>
      <c r="Y50" s="35">
        <f>INDEX(CurCloseProf[],MATCH(PlantAccountsQuery[[#This Row],[Reg/Unreg]],CurCloseProf[R/NR],0),MATCH(Y$9,CurCloseProf[#Headers],0))*($J50+$M50)</f>
        <v>0</v>
      </c>
      <c r="Z50" s="35">
        <f>INDEX(CurCloseProf[],MATCH(PlantAccountsQuery[[#This Row],[Reg/Unreg]],CurCloseProf[R/NR],0),MATCH(Z$9,CurCloseProf[#Headers],0))*($J50+$M50)</f>
        <v>0</v>
      </c>
      <c r="AB50" s="59">
        <f>IF(INDEX(CurWIPHelper[],1,MATCH(AO$4,$AB$9:$AM$9,0))=0,0,($F50+$O50))</f>
        <v>60681.113333333327</v>
      </c>
      <c r="AC50" s="59">
        <f>IF(INDEX(CurWIPHelper[],1,MATCH(AP$4,$AB$9:$AM$9,0))=0,0,($F50+SUM($O50:P50)))</f>
        <v>60681.113333333327</v>
      </c>
      <c r="AD50" s="59">
        <f>IF(INDEX(CurWIPHelper[],1,MATCH(AQ$4,$AB$9:$AM$9,0))=0,0,($F50+SUM($O50:Q50)))</f>
        <v>60681.113333333327</v>
      </c>
      <c r="AE50" s="59">
        <f>IF(INDEX(CurWIPHelper[],1,MATCH(AR$4,$AB$9:$AM$9,0))=0,0,($F50+SUM($O50:R50)))</f>
        <v>60681.113333333327</v>
      </c>
      <c r="AF50" s="59">
        <f>IF(INDEX(CurWIPHelper[],1,MATCH(AS$4,$AB$9:$AM$9,0))=0,0,($F50+SUM($O50:S50)))</f>
        <v>60681.113333333327</v>
      </c>
      <c r="AG50" s="59">
        <f>IF(INDEX(CurWIPHelper[],1,MATCH(AT$4,$AB$9:$AM$9,0))=0,0,($F50+SUM($O50:T50)))</f>
        <v>60681.113333333327</v>
      </c>
      <c r="AH50" s="59">
        <f>IF(INDEX(CurWIPHelper[],1,MATCH(AU$4,$AB$9:$AM$9,0))=0,0,($F50+SUM($O50:U50)))</f>
        <v>60681.113333333327</v>
      </c>
      <c r="AI50" s="59">
        <f>IF(INDEX(CurWIPHelper[],1,MATCH(AV$4,$AB$9:$AM$9,0))=0,0,($F50+SUM($O50:V50)))</f>
        <v>60681.113333333327</v>
      </c>
      <c r="AJ50" s="59">
        <f>IF(INDEX(CurWIPHelper[],1,MATCH(AW$4,$AB$9:$AM$9,0))=0,0,($F50+SUM($O50:W50)))</f>
        <v>60681.113333333327</v>
      </c>
      <c r="AK50" s="59">
        <f>IF(INDEX(CurWIPHelper[],1,MATCH(AX$4,$AB$9:$AM$9,0))=0,0,($F50+SUM($O50:X50)))</f>
        <v>60681.113333333327</v>
      </c>
      <c r="AL50" s="59">
        <f>IF(INDEX(CurWIPHelper[],1,MATCH(AY$4,$AB$9:$AM$9,0))=0,0,($F50+SUM($O50:Y50)))</f>
        <v>60681.113333333327</v>
      </c>
      <c r="AM50" s="59">
        <f>IF(INDEX(CurWIPHelper[],1,MATCH(AZ$4,$AB$9:$AM$9,0))=0,0,($F50+SUM($O50:Z50)))</f>
        <v>60681.113333333327</v>
      </c>
      <c r="AO50" s="35">
        <f>IF(INDEX(CurWIPHelper[],1,MATCH(AO$4,CurWIPHelper[#Headers],0))=0,0,
     IF(AB50&gt;0,
        (IF(
             ((INDEX(PlantAccounts[],MATCH($C50,PlantAccounts[Power Plan Plant Account '#],0),7)/12)
                   *(AB50)
                   *(INDEX(CurWIPHelper[],1,MATCH(AO$4,CurWIPHelper[#Headers],0)))
                   +(INDEX(PlantAccounts[],MATCH($C50,PlantAccounts[Power Plan Plant Account '#],0),9))
                   )&gt;AB50,
              IF((INDEX(PlantAccounts[],MATCH($C50,PlantAccounts[Power Plan Plant Account '#],0),7))=0,0,AB50-(INDEX(PlantAccounts[],MATCH($C50,PlantAccounts[Power Plan Plant Account '#],0),9))),
             (INDEX(PlantAccounts[],MATCH($C50,PlantAccounts[Power Plan Plant Account '#],0),7)/12)*AB50*(INDEX(CurWIPHelper[],1,MATCH(AO$4,CurWIPHelper[#Headers],0))))
        ),
          IF(AB50=0,0,IF(
              ((INDEX(PlantAccounts[],MATCH($C50,PlantAccounts[Power Plan Plant Account '#],0),7)/12)
              *(AB50)
              *(INDEX(CurWIPHelper[],1,MATCH(AO$4,CurWIPHelper[#Headers],0)))
              +(INDEX(PlantAccounts[],MATCH($C50,PlantAccounts[Power Plan Plant Account '#],0),9))
              )&gt;AB50,
         (INDEX(PlantAccounts[],MATCH($C50,PlantAccounts[Power Plan Plant Account '#],0),7)/12)*AB50*(INDEX(CurWIPHelper[],1,MATCH(AO$4,CurWIPHelper[#Headers],0))),
         AB50-(INDEX(PlantAccounts[],MATCH($C50,PlantAccounts[Power Plan Plant Account '#],0),9))
    ))
)
)</f>
        <v>91.054659774867247</v>
      </c>
      <c r="AP50" s="35">
        <f>IF(INDEX(CurWIPHelper[],1,MATCH(AP$4,CurWIPHelper[#Headers],0))=0,0,
     IF(AC50&gt;0,
        (IF(
             ((INDEX(PlantAccounts[],MATCH($C50,PlantAccounts[Power Plan Plant Account '#],0),7)/12)
                   *(AC50)
                   *(INDEX(CurWIPHelper[],1,MATCH(AP$4,CurWIPHelper[#Headers],0)))
                   +(INDEX(PlantAccounts[],MATCH($C50,PlantAccounts[Power Plan Plant Account '#],0),9))
                   +(SUM($AO50:AO50))
                    )&gt;AC50,
              IF((INDEX(PlantAccounts[],MATCH($C50,PlantAccounts[Power Plan Plant Account '#],0),7))=0,0,AC50-(INDEX(PlantAccounts[],MATCH($C50,PlantAccounts[Power Plan Plant Account '#],0),9))-SUM($AO50:AO50)),
             (INDEX(PlantAccounts[],MATCH($C50,PlantAccounts[Power Plan Plant Account '#],0),7)/12)*AC50*(INDEX(CurWIPHelper[],1,MATCH(AP$4,CurWIPHelper[#Headers],0))))
        ),
        IF(AC50=0,0,IF(
              ((INDEX(PlantAccounts[],MATCH($C50,PlantAccounts[Power Plan Plant Account '#],0),7)/12)
              *(AC50)
              *(INDEX(CurWIPHelper[],1,MATCH(AP$4,CurWIPHelper[#Headers],0)))
              +(INDEX(PlantAccounts[],MATCH($C50,PlantAccounts[Power Plan Plant Account '#],0),9))
              +(SUM($AO50:AO50))
              )&gt;AC50,
         (INDEX(PlantAccounts[],MATCH($C50,PlantAccounts[Power Plan Plant Account '#],0),7)/12)*AC50*(INDEX(CurWIPHelper[],1,MATCH(AP$4,CurWIPHelper[#Headers],0))),
         AC50-(INDEX(PlantAccounts[],MATCH($C50,PlantAccounts[Power Plan Plant Account '#],0),9))-(SUM($AO50:AO50))
    ))
)
)</f>
        <v>91.054659774867247</v>
      </c>
      <c r="AQ50" s="35">
        <f>IF(INDEX(CurWIPHelper[],1,MATCH(AQ$4,CurWIPHelper[#Headers],0))=0,0,
     IF(AD50&gt;0,
        (IF(
             ((INDEX(PlantAccounts[],MATCH($C50,PlantAccounts[Power Plan Plant Account '#],0),7)/12)
                   *(AD50)
                   *(INDEX(CurWIPHelper[],1,MATCH(AQ$4,CurWIPHelper[#Headers],0)))
                   +(INDEX(PlantAccounts[],MATCH($C50,PlantAccounts[Power Plan Plant Account '#],0),9))
                   +(SUM($AO50:AP50))
                    )&gt;AD50,
              IF((INDEX(PlantAccounts[],MATCH($C50,PlantAccounts[Power Plan Plant Account '#],0),7))=0,0,AD50-(INDEX(PlantAccounts[],MATCH($C50,PlantAccounts[Power Plan Plant Account '#],0),9))-SUM($AO50:AP50)),
             (INDEX(PlantAccounts[],MATCH($C50,PlantAccounts[Power Plan Plant Account '#],0),7)/12)*AD50*(INDEX(CurWIPHelper[],1,MATCH(AQ$4,CurWIPHelper[#Headers],0))))
        ),
        IF(AD50=0,0,IF(
              ((INDEX(PlantAccounts[],MATCH($C50,PlantAccounts[Power Plan Plant Account '#],0),7)/12)
              *(AD50)
              *(INDEX(CurWIPHelper[],1,MATCH(AQ$4,CurWIPHelper[#Headers],0)))
              +(INDEX(PlantAccounts[],MATCH($C50,PlantAccounts[Power Plan Plant Account '#],0),9))
              +(SUM($AO50:AP50))
              )&gt;AD50,
         (INDEX(PlantAccounts[],MATCH($C50,PlantAccounts[Power Plan Plant Account '#],0),7)/12)*AD50*(INDEX(CurWIPHelper[],1,MATCH(AQ$4,CurWIPHelper[#Headers],0))),
         AD50-(INDEX(PlantAccounts[],MATCH($C50,PlantAccounts[Power Plan Plant Account '#],0),9))-(SUM($AO50:AP50))
    ))
)
)</f>
        <v>91.054659774867247</v>
      </c>
      <c r="AR50" s="35">
        <f>IF(INDEX(CurWIPHelper[],1,MATCH(AR$4,CurWIPHelper[#Headers],0))=0,0,
     IF(AE50&gt;0,
        (IF(
             ((INDEX(PlantAccounts[],MATCH($C50,PlantAccounts[Power Plan Plant Account '#],0),7)/12)
                   *(AE50)
                   *(INDEX(CurWIPHelper[],1,MATCH(AR$4,CurWIPHelper[#Headers],0)))
                   +(INDEX(PlantAccounts[],MATCH($C50,PlantAccounts[Power Plan Plant Account '#],0),9))
                   +(SUM($AO50:AQ50))
                    )&gt;AE50,
              IF((INDEX(PlantAccounts[],MATCH($C50,PlantAccounts[Power Plan Plant Account '#],0),7))=0,0,AE50-(INDEX(PlantAccounts[],MATCH($C50,PlantAccounts[Power Plan Plant Account '#],0),9))-SUM($AO50:AQ50)),
             (INDEX(PlantAccounts[],MATCH($C50,PlantAccounts[Power Plan Plant Account '#],0),7)/12)*AE50*(INDEX(CurWIPHelper[],1,MATCH(AR$4,CurWIPHelper[#Headers],0))))
        ),
        IF(AE50=0,0,IF(
              ((INDEX(PlantAccounts[],MATCH($C50,PlantAccounts[Power Plan Plant Account '#],0),7)/12)
              *(AE50)
              *(INDEX(CurWIPHelper[],1,MATCH(AR$4,CurWIPHelper[#Headers],0)))
              +(INDEX(PlantAccounts[],MATCH($C50,PlantAccounts[Power Plan Plant Account '#],0),9))
              +(SUM($AO50:AQ50))
              )&gt;AE50,
         (INDEX(PlantAccounts[],MATCH($C50,PlantAccounts[Power Plan Plant Account '#],0),7)/12)*AE50*(INDEX(CurWIPHelper[],1,MATCH(AR$4,CurWIPHelper[#Headers],0))),
         AE50-(INDEX(PlantAccounts[],MATCH($C50,PlantAccounts[Power Plan Plant Account '#],0),9))-(SUM($AO50:AQ50))
    ))
)
)</f>
        <v>91.054659774867247</v>
      </c>
      <c r="AS50" s="35">
        <f>IF(INDEX(CurWIPHelper[],1,MATCH(AS$4,CurWIPHelper[#Headers],0))=0,0,
     IF(AF50&gt;0,
        (IF(
             ((INDEX(PlantAccounts[],MATCH($C50,PlantAccounts[Power Plan Plant Account '#],0),7)/12)
                   *(AF50)
                   *(INDEX(CurWIPHelper[],1,MATCH(AS$4,CurWIPHelper[#Headers],0)))
                   +(INDEX(PlantAccounts[],MATCH($C50,PlantAccounts[Power Plan Plant Account '#],0),9))
                   +(SUM($AO50:AR50))
                    )&gt;AF50,
              IF((INDEX(PlantAccounts[],MATCH($C50,PlantAccounts[Power Plan Plant Account '#],0),7))=0,0,AF50-(INDEX(PlantAccounts[],MATCH($C50,PlantAccounts[Power Plan Plant Account '#],0),9))-SUM($AO50:AR50)),
             (INDEX(PlantAccounts[],MATCH($C50,PlantAccounts[Power Plan Plant Account '#],0),7)/12)*AF50*(INDEX(CurWIPHelper[],1,MATCH(AS$4,CurWIPHelper[#Headers],0))))
        ),
        IF(AF50=0,0,IF(
              ((INDEX(PlantAccounts[],MATCH($C50,PlantAccounts[Power Plan Plant Account '#],0),7)/12)
              *(AF50)
              *(INDEX(CurWIPHelper[],1,MATCH(AS$4,CurWIPHelper[#Headers],0)))
              +(INDEX(PlantAccounts[],MATCH($C50,PlantAccounts[Power Plan Plant Account '#],0),9))
              +(SUM($AO50:AR50))
              )&gt;AF50,
         (INDEX(PlantAccounts[],MATCH($C50,PlantAccounts[Power Plan Plant Account '#],0),7)/12)*AF50*(INDEX(CurWIPHelper[],1,MATCH(AS$4,CurWIPHelper[#Headers],0))),
         AF50-(INDEX(PlantAccounts[],MATCH($C50,PlantAccounts[Power Plan Plant Account '#],0),9))-(SUM($AO50:AR50))
    ))
)
)</f>
        <v>91.054659774867247</v>
      </c>
      <c r="AT50" s="35">
        <f>IF(INDEX(CurWIPHelper[],1,MATCH(AT$4,CurWIPHelper[#Headers],0))=0,0,
     IF(AG50&gt;0,
        (IF(
             ((INDEX(PlantAccounts[],MATCH($C50,PlantAccounts[Power Plan Plant Account '#],0),7)/12)
                   *(AG50)
                   *(INDEX(CurWIPHelper[],1,MATCH(AT$4,CurWIPHelper[#Headers],0)))
                   +(INDEX(PlantAccounts[],MATCH($C50,PlantAccounts[Power Plan Plant Account '#],0),9))
                   +(SUM($AO50:AS50))
                    )&gt;AG50,
              IF((INDEX(PlantAccounts[],MATCH($C50,PlantAccounts[Power Plan Plant Account '#],0),7))=0,0,AG50-(INDEX(PlantAccounts[],MATCH($C50,PlantAccounts[Power Plan Plant Account '#],0),9))-SUM($AO50:AS50)),
             (INDEX(PlantAccounts[],MATCH($C50,PlantAccounts[Power Plan Plant Account '#],0),7)/12)*AG50*(INDEX(CurWIPHelper[],1,MATCH(AT$4,CurWIPHelper[#Headers],0))))
        ),
        IF(AG50=0,0,IF(
              ((INDEX(PlantAccounts[],MATCH($C50,PlantAccounts[Power Plan Plant Account '#],0),7)/12)
              *(AG50)
              *(INDEX(CurWIPHelper[],1,MATCH(AT$4,CurWIPHelper[#Headers],0)))
              +(INDEX(PlantAccounts[],MATCH($C50,PlantAccounts[Power Plan Plant Account '#],0),9))
              +(SUM($AO50:AS50))
              )&gt;AG50,
         (INDEX(PlantAccounts[],MATCH($C50,PlantAccounts[Power Plan Plant Account '#],0),7)/12)*AG50*(INDEX(CurWIPHelper[],1,MATCH(AT$4,CurWIPHelper[#Headers],0))),
         AG50-(INDEX(PlantAccounts[],MATCH($C50,PlantAccounts[Power Plan Plant Account '#],0),9))-(SUM($AO50:AS50))
    ))
)
)</f>
        <v>91.054659774867247</v>
      </c>
      <c r="AU50" s="35">
        <f>IF(INDEX(CurWIPHelper[],1,MATCH(AU$4,CurWIPHelper[#Headers],0))=0,0,
     IF(AH50&gt;0,
        (IF(
             ((INDEX(PlantAccounts[],MATCH($C50,PlantAccounts[Power Plan Plant Account '#],0),7)/12)
                   *(AH50)
                   *(INDEX(CurWIPHelper[],1,MATCH(AU$4,CurWIPHelper[#Headers],0)))
                   +(INDEX(PlantAccounts[],MATCH($C50,PlantAccounts[Power Plan Plant Account '#],0),9))
                   +(SUM($AO50:AT50))
                    )&gt;AH50,
              IF((INDEX(PlantAccounts[],MATCH($C50,PlantAccounts[Power Plan Plant Account '#],0),7))=0,0,AH50-(INDEX(PlantAccounts[],MATCH($C50,PlantAccounts[Power Plan Plant Account '#],0),9))-SUM($AO50:AT50)),
             (INDEX(PlantAccounts[],MATCH($C50,PlantAccounts[Power Plan Plant Account '#],0),7)/12)*AH50*(INDEX(CurWIPHelper[],1,MATCH(AU$4,CurWIPHelper[#Headers],0))))
        ),
        IF(AH50=0,0,IF(
              ((INDEX(PlantAccounts[],MATCH($C50,PlantAccounts[Power Plan Plant Account '#],0),7)/12)
              *(AH50)
              *(INDEX(CurWIPHelper[],1,MATCH(AU$4,CurWIPHelper[#Headers],0)))
              +(INDEX(PlantAccounts[],MATCH($C50,PlantAccounts[Power Plan Plant Account '#],0),9))
              +(SUM($AO50:AT50))
              )&gt;AH50,
         (INDEX(PlantAccounts[],MATCH($C50,PlantAccounts[Power Plan Plant Account '#],0),7)/12)*AH50*(INDEX(CurWIPHelper[],1,MATCH(AU$4,CurWIPHelper[#Headers],0))),
         AH50-(INDEX(PlantAccounts[],MATCH($C50,PlantAccounts[Power Plan Plant Account '#],0),9))-(SUM($AO50:AT50))
    ))
)
)</f>
        <v>91.054659774867247</v>
      </c>
      <c r="AV50" s="35">
        <f>IF(INDEX(CurWIPHelper[],1,MATCH(AV$4,CurWIPHelper[#Headers],0))=0,0,
     IF(AI50&gt;0,
        (IF(
             ((INDEX(PlantAccounts[],MATCH($C50,PlantAccounts[Power Plan Plant Account '#],0),7)/12)
                   *(AI50)
                   *(INDEX(CurWIPHelper[],1,MATCH(AV$4,CurWIPHelper[#Headers],0)))
                   +(INDEX(PlantAccounts[],MATCH($C50,PlantAccounts[Power Plan Plant Account '#],0),9))
                   +(SUM($AO50:AU50))
                    )&gt;AI50,
              IF((INDEX(PlantAccounts[],MATCH($C50,PlantAccounts[Power Plan Plant Account '#],0),7))=0,0,AI50-(INDEX(PlantAccounts[],MATCH($C50,PlantAccounts[Power Plan Plant Account '#],0),9))-SUM($AO50:AU50)),
             (INDEX(PlantAccounts[],MATCH($C50,PlantAccounts[Power Plan Plant Account '#],0),7)/12)*AI50*(INDEX(CurWIPHelper[],1,MATCH(AV$4,CurWIPHelper[#Headers],0))))
        ),
        IF(AI50=0,0,IF(
              ((INDEX(PlantAccounts[],MATCH($C50,PlantAccounts[Power Plan Plant Account '#],0),7)/12)
              *(AI50)
              *(INDEX(CurWIPHelper[],1,MATCH(AV$4,CurWIPHelper[#Headers],0)))
              +(INDEX(PlantAccounts[],MATCH($C50,PlantAccounts[Power Plan Plant Account '#],0),9))
              +(SUM($AO50:AU50))
              )&gt;AI50,
         (INDEX(PlantAccounts[],MATCH($C50,PlantAccounts[Power Plan Plant Account '#],0),7)/12)*AI50*(INDEX(CurWIPHelper[],1,MATCH(AV$4,CurWIPHelper[#Headers],0))),
         AI50-(INDEX(PlantAccounts[],MATCH($C50,PlantAccounts[Power Plan Plant Account '#],0),9))-(SUM($AO50:AU50))
    ))
)
)</f>
        <v>91.054659774867247</v>
      </c>
      <c r="AW50" s="35">
        <f>IF(INDEX(CurWIPHelper[],1,MATCH(AW$4,CurWIPHelper[#Headers],0))=0,0,
     IF(AJ50&gt;0,
        (IF(
             ((INDEX(PlantAccounts[],MATCH($C50,PlantAccounts[Power Plan Plant Account '#],0),7)/12)
                   *(AJ50)
                   *(INDEX(CurWIPHelper[],1,MATCH(AW$4,CurWIPHelper[#Headers],0)))
                   +(INDEX(PlantAccounts[],MATCH($C50,PlantAccounts[Power Plan Plant Account '#],0),9))
                   +(SUM($AO50:AV50))
                    )&gt;AJ50,
              IF((INDEX(PlantAccounts[],MATCH($C50,PlantAccounts[Power Plan Plant Account '#],0),7))=0,0,AJ50-(INDEX(PlantAccounts[],MATCH($C50,PlantAccounts[Power Plan Plant Account '#],0),9))-SUM($AO50:AV50)),
             (INDEX(PlantAccounts[],MATCH($C50,PlantAccounts[Power Plan Plant Account '#],0),7)/12)*AJ50*(INDEX(CurWIPHelper[],1,MATCH(AW$4,CurWIPHelper[#Headers],0))))
        ),
        IF(AJ50=0,0,IF(
              ((INDEX(PlantAccounts[],MATCH($C50,PlantAccounts[Power Plan Plant Account '#],0),7)/12)
              *(AJ50)
              *(INDEX(CurWIPHelper[],1,MATCH(AW$4,CurWIPHelper[#Headers],0)))
              +(INDEX(PlantAccounts[],MATCH($C50,PlantAccounts[Power Plan Plant Account '#],0),9))
              +(SUM($AO50:AV50))
              )&gt;AJ50,
         (INDEX(PlantAccounts[],MATCH($C50,PlantAccounts[Power Plan Plant Account '#],0),7)/12)*AJ50*(INDEX(CurWIPHelper[],1,MATCH(AW$4,CurWIPHelper[#Headers],0))),
         AJ50-(INDEX(PlantAccounts[],MATCH($C50,PlantAccounts[Power Plan Plant Account '#],0),9))-(SUM($AO50:AV50))
    ))
)
)</f>
        <v>91.054659774867247</v>
      </c>
      <c r="AX50" s="35">
        <f>IF(INDEX(CurWIPHelper[],1,MATCH(AX$4,CurWIPHelper[#Headers],0))=0,0,
     IF(AK50&gt;0,
        (IF(
             ((INDEX(PlantAccounts[],MATCH($C50,PlantAccounts[Power Plan Plant Account '#],0),7)/12)
                   *(AK50)
                   *(INDEX(CurWIPHelper[],1,MATCH(AX$4,CurWIPHelper[#Headers],0)))
                   +(INDEX(PlantAccounts[],MATCH($C50,PlantAccounts[Power Plan Plant Account '#],0),9))
                   +(SUM($AO50:AW50))
                    )&gt;AK50,
              IF((INDEX(PlantAccounts[],MATCH($C50,PlantAccounts[Power Plan Plant Account '#],0),7))=0,0,AK50-(INDEX(PlantAccounts[],MATCH($C50,PlantAccounts[Power Plan Plant Account '#],0),9))-SUM($AO50:AW50)),
             (INDEX(PlantAccounts[],MATCH($C50,PlantAccounts[Power Plan Plant Account '#],0),7)/12)*AK50*(INDEX(CurWIPHelper[],1,MATCH(AX$4,CurWIPHelper[#Headers],0))))
        ),
        IF(AK50=0,0,IF(
              ((INDEX(PlantAccounts[],MATCH($C50,PlantAccounts[Power Plan Plant Account '#],0),7)/12)
              *(AK50)
              *(INDEX(CurWIPHelper[],1,MATCH(AX$4,CurWIPHelper[#Headers],0)))
              +(INDEX(PlantAccounts[],MATCH($C50,PlantAccounts[Power Plan Plant Account '#],0),9))
              +(SUM($AO50:AW50))
              )&gt;AK50,
         (INDEX(PlantAccounts[],MATCH($C50,PlantAccounts[Power Plan Plant Account '#],0),7)/12)*AK50*(INDEX(CurWIPHelper[],1,MATCH(AX$4,CurWIPHelper[#Headers],0))),
         AK50-(INDEX(PlantAccounts[],MATCH($C50,PlantAccounts[Power Plan Plant Account '#],0),9))-(SUM($AO50:AW50))
    ))
)
)</f>
        <v>91.054659774867247</v>
      </c>
      <c r="AY50" s="35">
        <f>IF(INDEX(CurWIPHelper[],1,MATCH(AY$4,CurWIPHelper[#Headers],0))=0,0,
     IF(AL50&gt;0,
        (IF(
             ((INDEX(PlantAccounts[],MATCH($C50,PlantAccounts[Power Plan Plant Account '#],0),7)/12)
                   *(AL50)
                   *(INDEX(CurWIPHelper[],1,MATCH(AY$4,CurWIPHelper[#Headers],0)))
                   +(INDEX(PlantAccounts[],MATCH($C50,PlantAccounts[Power Plan Plant Account '#],0),9))
                   +(SUM($AO50:AX50))
                    )&gt;AL50,
              IF((INDEX(PlantAccounts[],MATCH($C50,PlantAccounts[Power Plan Plant Account '#],0),7))=0,0,AL50-(INDEX(PlantAccounts[],MATCH($C50,PlantAccounts[Power Plan Plant Account '#],0),9))-SUM($AO50:AX50)),
             (INDEX(PlantAccounts[],MATCH($C50,PlantAccounts[Power Plan Plant Account '#],0),7)/12)*AL50*(INDEX(CurWIPHelper[],1,MATCH(AY$4,CurWIPHelper[#Headers],0))))
        ),
        IF(AL50=0,0,IF(
              ((INDEX(PlantAccounts[],MATCH($C50,PlantAccounts[Power Plan Plant Account '#],0),7)/12)
              *(AL50)
              *(INDEX(CurWIPHelper[],1,MATCH(AY$4,CurWIPHelper[#Headers],0)))
              +(INDEX(PlantAccounts[],MATCH($C50,PlantAccounts[Power Plan Plant Account '#],0),9))
              +(SUM($AO50:AX50))
              )&gt;AL50,
         (INDEX(PlantAccounts[],MATCH($C50,PlantAccounts[Power Plan Plant Account '#],0),7)/12)*AL50*(INDEX(CurWIPHelper[],1,MATCH(AY$4,CurWIPHelper[#Headers],0))),
         AL50-(INDEX(PlantAccounts[],MATCH($C50,PlantAccounts[Power Plan Plant Account '#],0),9))-(SUM($AO50:AX50))
    ))
)
)</f>
        <v>91.054659774867247</v>
      </c>
      <c r="AZ50" s="35">
        <f>IF(INDEX(CurWIPHelper[],1,MATCH(AZ$4,CurWIPHelper[#Headers],0))=0,0,
     IF(AM50&gt;0,
        (IF(
             ((INDEX(PlantAccounts[],MATCH($C50,PlantAccounts[Power Plan Plant Account '#],0),7)/12)
                   *(AM50)
                   *(INDEX(CurWIPHelper[],1,MATCH(AZ$4,CurWIPHelper[#Headers],0)))
                   +(INDEX(PlantAccounts[],MATCH($C50,PlantAccounts[Power Plan Plant Account '#],0),9))
                   +(SUM($AO50:AY50))
                    )&gt;AM50,
              IF((INDEX(PlantAccounts[],MATCH($C50,PlantAccounts[Power Plan Plant Account '#],0),7))=0,0,AM50-(INDEX(PlantAccounts[],MATCH($C50,PlantAccounts[Power Plan Plant Account '#],0),9))-SUM($AO50:AY50)),
             (INDEX(PlantAccounts[],MATCH($C50,PlantAccounts[Power Plan Plant Account '#],0),7)/12)*AM50*(INDEX(CurWIPHelper[],1,MATCH(AZ$4,CurWIPHelper[#Headers],0))))
        ),
        IF(AM50=0,0,IF(
              ((INDEX(PlantAccounts[],MATCH($C50,PlantAccounts[Power Plan Plant Account '#],0),7)/12)
              *(AM50)
              *(INDEX(CurWIPHelper[],1,MATCH(AZ$4,CurWIPHelper[#Headers],0)))
              +(INDEX(PlantAccounts[],MATCH($C50,PlantAccounts[Power Plan Plant Account '#],0),9))
              +(SUM($AO50:AY50))
              )&gt;AM50,
         (INDEX(PlantAccounts[],MATCH($C50,PlantAccounts[Power Plan Plant Account '#],0),7)/12)*AM50*(INDEX(CurWIPHelper[],1,MATCH(AZ$4,CurWIPHelper[#Headers],0))),
         AM50-(INDEX(PlantAccounts[],MATCH($C50,PlantAccounts[Power Plan Plant Account '#],0),9))-(SUM($AO50:AY50))
    ))
)
)</f>
        <v>91.054659774867247</v>
      </c>
      <c r="BA50" s="59">
        <f t="shared" si="2"/>
        <v>1092.6559172984068</v>
      </c>
      <c r="BC50" s="59">
        <f>INDEX(CurCloseProf[],MATCH(PlantAccountsQuery[[#This Row],[Reg/Unreg]],CurCloseProf[R/NR],0),MATCH(BC$9,CurCloseProf[#Headers],0))*($J50)</f>
        <v>0</v>
      </c>
      <c r="BD50" s="59">
        <f>INDEX(CurCloseProf[],MATCH(PlantAccountsQuery[[#This Row],[Reg/Unreg]],CurCloseProf[R/NR],0),MATCH(BD$9,CurCloseProf[#Headers],0))*($J50)</f>
        <v>0</v>
      </c>
      <c r="BE50" s="59">
        <f>INDEX(CurCloseProf[],MATCH(PlantAccountsQuery[[#This Row],[Reg/Unreg]],CurCloseProf[R/NR],0),MATCH(BE$9,CurCloseProf[#Headers],0))*($J50)</f>
        <v>0</v>
      </c>
      <c r="BF50" s="59">
        <f>INDEX(CurCloseProf[],MATCH(PlantAccountsQuery[[#This Row],[Reg/Unreg]],CurCloseProf[R/NR],0),MATCH(BF$9,CurCloseProf[#Headers],0))*($J50)</f>
        <v>0</v>
      </c>
      <c r="BG50" s="59">
        <f>INDEX(CurCloseProf[],MATCH(PlantAccountsQuery[[#This Row],[Reg/Unreg]],CurCloseProf[R/NR],0),MATCH(BG$9,CurCloseProf[#Headers],0))*($J50)</f>
        <v>0</v>
      </c>
      <c r="BH50" s="59">
        <f>INDEX(CurCloseProf[],MATCH(PlantAccountsQuery[[#This Row],[Reg/Unreg]],CurCloseProf[R/NR],0),MATCH(BH$9,CurCloseProf[#Headers],0))*($J50)</f>
        <v>0</v>
      </c>
      <c r="BI50" s="59">
        <f>INDEX(CurCloseProf[],MATCH(PlantAccountsQuery[[#This Row],[Reg/Unreg]],CurCloseProf[R/NR],0),MATCH(BI$9,CurCloseProf[#Headers],0))*($J50)</f>
        <v>0</v>
      </c>
      <c r="BJ50" s="59">
        <f>INDEX(CurCloseProf[],MATCH(PlantAccountsQuery[[#This Row],[Reg/Unreg]],CurCloseProf[R/NR],0),MATCH(BJ$9,CurCloseProf[#Headers],0))*($J50)</f>
        <v>0</v>
      </c>
      <c r="BK50" s="59">
        <f>INDEX(CurCloseProf[],MATCH(PlantAccountsQuery[[#This Row],[Reg/Unreg]],CurCloseProf[R/NR],0),MATCH(BK$9,CurCloseProf[#Headers],0))*($J50)</f>
        <v>0</v>
      </c>
      <c r="BL50" s="59">
        <f>INDEX(CurCloseProf[],MATCH(PlantAccountsQuery[[#This Row],[Reg/Unreg]],CurCloseProf[R/NR],0),MATCH(BL$9,CurCloseProf[#Headers],0))*($J50)</f>
        <v>0</v>
      </c>
      <c r="BM50" s="59">
        <f>INDEX(CurCloseProf[],MATCH(PlantAccountsQuery[[#This Row],[Reg/Unreg]],CurCloseProf[R/NR],0),MATCH(BM$9,CurCloseProf[#Headers],0))*($J50)</f>
        <v>0</v>
      </c>
      <c r="BN50" s="59">
        <f>INDEX(CurCloseProf[],MATCH(PlantAccountsQuery[[#This Row],[Reg/Unreg]],CurCloseProf[R/NR],0),MATCH(BN$9,CurCloseProf[#Headers],0))*($J50)</f>
        <v>0</v>
      </c>
      <c r="BP50" s="59">
        <f>IF(INDEX(CurWIPHelper[],1,MATCH(AO$4,$BP$9:$CA$9,0))=0,0,$BC50)</f>
        <v>0</v>
      </c>
      <c r="BQ50" s="59">
        <f>IF(INDEX(CurWIPHelper[],1,MATCH(AP$4,$BP$9:$CA$9,0))=0,0,(SUM($BC50:BD50)))</f>
        <v>0</v>
      </c>
      <c r="BR50" s="59">
        <f>IF(INDEX(CurWIPHelper[],1,MATCH(AQ$4,$BP$9:$CA$9,0))=0,0,(SUM($BC50:BE50)))</f>
        <v>0</v>
      </c>
      <c r="BS50" s="59">
        <f>IF(INDEX(CurWIPHelper[],1,MATCH(AR$4,$BP$9:$CA$9,0))=0,0,(SUM($BC50:BF50)))</f>
        <v>0</v>
      </c>
      <c r="BT50" s="59">
        <f>IF(INDEX(CurWIPHelper[],1,MATCH(AS$4,$BP$9:$CA$9,0))=0,0,(SUM($BC50:BG50)))</f>
        <v>0</v>
      </c>
      <c r="BU50" s="59">
        <f>IF(INDEX(CurWIPHelper[],1,MATCH(AT$4,$BP$9:$CA$9,0))=0,0,(SUM($BC50:BH50)))</f>
        <v>0</v>
      </c>
      <c r="BV50" s="59">
        <f>IF(INDEX(CurWIPHelper[],1,MATCH(AU$4,$BP$9:$CA$9,0))=0,0,(SUM($BC50:BI50)))</f>
        <v>0</v>
      </c>
      <c r="BW50" s="59">
        <f>IF(INDEX(CurWIPHelper[],1,MATCH(AV$4,$BP$9:$CA$9,0))=0,0,(SUM($BC50:BJ50)))</f>
        <v>0</v>
      </c>
      <c r="BX50" s="59">
        <f>IF(INDEX(CurWIPHelper[],1,MATCH(AW$4,$BP$9:$CA$9,0))=0,0,(SUM($BC50:BK50)))</f>
        <v>0</v>
      </c>
      <c r="BY50" s="59">
        <f>IF(INDEX(CurWIPHelper[],1,MATCH(AX$4,$BP$9:$CA$9,0))=0,0,(SUM($BC50:BL50)))</f>
        <v>0</v>
      </c>
      <c r="BZ50" s="59">
        <f>IF(INDEX(CurWIPHelper[],1,MATCH(AY$4,$BP$9:$CA$9,0))=0,0,(SUM($BC50:BM50)))</f>
        <v>0</v>
      </c>
      <c r="CA50" s="59">
        <f>IF(INDEX(CurWIPHelper[],1,MATCH(AZ$4,$BP$9:$CA$9,0))=0,0,(SUM($BC50:BN50)))</f>
        <v>0</v>
      </c>
      <c r="CC50" s="59">
        <f>((((INDEX(PlantAccounts[],MATCH($C50,PlantAccounts[Power Plan Plant Account '#],0),8)+(INDEX(PlantAccounts[],MATCH($C50,PlantAccounts[Power Plan Plant Account '#],0),8)+INDEX(PlantAccounts[],MATCH($C50,PlantAccounts[Power Plan Plant Account '#],0),16)+INDEX(PlantAccounts[],MATCH($C50,PlantAccounts[Power Plan Plant Account '#],0),17)))/2))/12)*(INDEX(CurWIPHelper[],1,MATCH(AO$4,CurWIPHelper[#Headers],0)))*(INDEX(PlantAccounts[],MATCH($C50,PlantAccounts[Power Plan Plant Account '#],0),7))</f>
        <v>91.054659774867247</v>
      </c>
      <c r="CD50" s="59">
        <f>((((INDEX(PlantAccounts[],MATCH($C50,PlantAccounts[Power Plan Plant Account '#],0),8)+(INDEX(PlantAccounts[],MATCH($C50,PlantAccounts[Power Plan Plant Account '#],0),8)+INDEX(PlantAccounts[],MATCH($C50,PlantAccounts[Power Plan Plant Account '#],0),16)+INDEX(PlantAccounts[],MATCH($C50,PlantAccounts[Power Plan Plant Account '#],0),17)))/2))/12)*(INDEX(CurWIPHelper[],1,MATCH(AP$4,CurWIPHelper[#Headers],0)))*(INDEX(PlantAccounts[],MATCH($C50,PlantAccounts[Power Plan Plant Account '#],0),7))</f>
        <v>91.054659774867247</v>
      </c>
      <c r="CE50" s="59">
        <f>((((INDEX(PlantAccounts[],MATCH($C50,PlantAccounts[Power Plan Plant Account '#],0),8)+(INDEX(PlantAccounts[],MATCH($C50,PlantAccounts[Power Plan Plant Account '#],0),8)+INDEX(PlantAccounts[],MATCH($C50,PlantAccounts[Power Plan Plant Account '#],0),16)+INDEX(PlantAccounts[],MATCH($C50,PlantAccounts[Power Plan Plant Account '#],0),17)))/2))/12)*(INDEX(CurWIPHelper[],1,MATCH(AQ$4,CurWIPHelper[#Headers],0)))*(INDEX(PlantAccounts[],MATCH($C50,PlantAccounts[Power Plan Plant Account '#],0),7))</f>
        <v>91.054659774867247</v>
      </c>
      <c r="CF50" s="59">
        <f>((((INDEX(PlantAccounts[],MATCH($C50,PlantAccounts[Power Plan Plant Account '#],0),8)+(INDEX(PlantAccounts[],MATCH($C50,PlantAccounts[Power Plan Plant Account '#],0),8)+INDEX(PlantAccounts[],MATCH($C50,PlantAccounts[Power Plan Plant Account '#],0),16)+INDEX(PlantAccounts[],MATCH($C50,PlantAccounts[Power Plan Plant Account '#],0),17)))/2))/12)*(INDEX(CurWIPHelper[],1,MATCH(AR$4,CurWIPHelper[#Headers],0)))*(INDEX(PlantAccounts[],MATCH($C50,PlantAccounts[Power Plan Plant Account '#],0),7))</f>
        <v>91.054659774867247</v>
      </c>
      <c r="CG50" s="59">
        <f>((((INDEX(PlantAccounts[],MATCH($C50,PlantAccounts[Power Plan Plant Account '#],0),8)+(INDEX(PlantAccounts[],MATCH($C50,PlantAccounts[Power Plan Plant Account '#],0),8)+INDEX(PlantAccounts[],MATCH($C50,PlantAccounts[Power Plan Plant Account '#],0),16)+INDEX(PlantAccounts[],MATCH($C50,PlantAccounts[Power Plan Plant Account '#],0),17)))/2))/12)*(INDEX(CurWIPHelper[],1,MATCH(AS$4,CurWIPHelper[#Headers],0)))*(INDEX(PlantAccounts[],MATCH($C50,PlantAccounts[Power Plan Plant Account '#],0),7))</f>
        <v>91.054659774867247</v>
      </c>
      <c r="CH50" s="59">
        <f>((((INDEX(PlantAccounts[],MATCH($C50,PlantAccounts[Power Plan Plant Account '#],0),8)+(INDEX(PlantAccounts[],MATCH($C50,PlantAccounts[Power Plan Plant Account '#],0),8)+INDEX(PlantAccounts[],MATCH($C50,PlantAccounts[Power Plan Plant Account '#],0),16)+INDEX(PlantAccounts[],MATCH($C50,PlantAccounts[Power Plan Plant Account '#],0),17)))/2))/12)*(INDEX(CurWIPHelper[],1,MATCH(AT$4,CurWIPHelper[#Headers],0)))*(INDEX(PlantAccounts[],MATCH($C50,PlantAccounts[Power Plan Plant Account '#],0),7))</f>
        <v>91.054659774867247</v>
      </c>
      <c r="CI50" s="59">
        <f>((((INDEX(PlantAccounts[],MATCH($C50,PlantAccounts[Power Plan Plant Account '#],0),8)+(INDEX(PlantAccounts[],MATCH($C50,PlantAccounts[Power Plan Plant Account '#],0),8)+INDEX(PlantAccounts[],MATCH($C50,PlantAccounts[Power Plan Plant Account '#],0),16)+INDEX(PlantAccounts[],MATCH($C50,PlantAccounts[Power Plan Plant Account '#],0),17)))/2))/12)*(INDEX(CurWIPHelper[],1,MATCH(AU$4,CurWIPHelper[#Headers],0)))*(INDEX(PlantAccounts[],MATCH($C50,PlantAccounts[Power Plan Plant Account '#],0),7))</f>
        <v>91.054659774867247</v>
      </c>
      <c r="CJ50" s="59">
        <f>((((INDEX(PlantAccounts[],MATCH($C50,PlantAccounts[Power Plan Plant Account '#],0),8)+(INDEX(PlantAccounts[],MATCH($C50,PlantAccounts[Power Plan Plant Account '#],0),8)+INDEX(PlantAccounts[],MATCH($C50,PlantAccounts[Power Plan Plant Account '#],0),16)+INDEX(PlantAccounts[],MATCH($C50,PlantAccounts[Power Plan Plant Account '#],0),17)))/2))/12)*(INDEX(CurWIPHelper[],1,MATCH(AV$4,CurWIPHelper[#Headers],0)))*(INDEX(PlantAccounts[],MATCH($C50,PlantAccounts[Power Plan Plant Account '#],0),7))</f>
        <v>91.054659774867247</v>
      </c>
      <c r="CK50" s="59">
        <f>((((INDEX(PlantAccounts[],MATCH($C50,PlantAccounts[Power Plan Plant Account '#],0),8)+(INDEX(PlantAccounts[],MATCH($C50,PlantAccounts[Power Plan Plant Account '#],0),8)+INDEX(PlantAccounts[],MATCH($C50,PlantAccounts[Power Plan Plant Account '#],0),16)+INDEX(PlantAccounts[],MATCH($C50,PlantAccounts[Power Plan Plant Account '#],0),17)))/2))/12)*(INDEX(CurWIPHelper[],1,MATCH(AW$4,CurWIPHelper[#Headers],0)))*(INDEX(PlantAccounts[],MATCH($C50,PlantAccounts[Power Plan Plant Account '#],0),7))</f>
        <v>91.054659774867247</v>
      </c>
      <c r="CL50" s="59">
        <f>((((INDEX(PlantAccounts[],MATCH($C50,PlantAccounts[Power Plan Plant Account '#],0),8)+(INDEX(PlantAccounts[],MATCH($C50,PlantAccounts[Power Plan Plant Account '#],0),8)+INDEX(PlantAccounts[],MATCH($C50,PlantAccounts[Power Plan Plant Account '#],0),16)+INDEX(PlantAccounts[],MATCH($C50,PlantAccounts[Power Plan Plant Account '#],0),17)))/2))/12)*(INDEX(CurWIPHelper[],1,MATCH(AX$4,CurWIPHelper[#Headers],0)))*(INDEX(PlantAccounts[],MATCH($C50,PlantAccounts[Power Plan Plant Account '#],0),7))</f>
        <v>91.054659774867247</v>
      </c>
      <c r="CM50" s="59">
        <f>((((INDEX(PlantAccounts[],MATCH($C50,PlantAccounts[Power Plan Plant Account '#],0),8)+(INDEX(PlantAccounts[],MATCH($C50,PlantAccounts[Power Plan Plant Account '#],0),8)+INDEX(PlantAccounts[],MATCH($C50,PlantAccounts[Power Plan Plant Account '#],0),16)+INDEX(PlantAccounts[],MATCH($C50,PlantAccounts[Power Plan Plant Account '#],0),17)))/2))/12)*(INDEX(CurWIPHelper[],1,MATCH(AY$4,CurWIPHelper[#Headers],0)))*(INDEX(PlantAccounts[],MATCH($C50,PlantAccounts[Power Plan Plant Account '#],0),7))</f>
        <v>91.054659774867247</v>
      </c>
      <c r="CN50" s="59">
        <f>((((INDEX(PlantAccounts[],MATCH($C50,PlantAccounts[Power Plan Plant Account '#],0),8)+(INDEX(PlantAccounts[],MATCH($C50,PlantAccounts[Power Plan Plant Account '#],0),8)+INDEX(PlantAccounts[],MATCH($C50,PlantAccounts[Power Plan Plant Account '#],0),16)+INDEX(PlantAccounts[],MATCH($C50,PlantAccounts[Power Plan Plant Account '#],0),17)))/2))/12)*(INDEX(CurWIPHelper[],1,MATCH(AZ$4,CurWIPHelper[#Headers],0)))*(INDEX(PlantAccounts[],MATCH($C50,PlantAccounts[Power Plan Plant Account '#],0),7))</f>
        <v>91.054659774867247</v>
      </c>
      <c r="CO50" s="59">
        <f t="shared" si="3"/>
        <v>1092.6559172984068</v>
      </c>
      <c r="CQ50" s="59">
        <f>INDEX(PlantAccounts[],MATCH($C50,PlantAccounts[Power Plan Plant Account '#],0),12)*(INDEX(CurWIPHelper[],1,MATCH(AO$4,CurWIPHelper[#Headers],0)))*(INDEX(PlantAccounts[],MATCH($C50,PlantAccounts[Power Plan Plant Account '#],0),7)/12)*0.5</f>
        <v>0</v>
      </c>
      <c r="CR50" s="59">
        <f>INDEX(PlantAccounts[],MATCH($C50,PlantAccounts[Power Plan Plant Account '#],0),12)*(INDEX(CurWIPHelper[],1,MATCH(AP$4,CurWIPHelper[#Headers],0)))*(INDEX(PlantAccounts[],MATCH($C50,PlantAccounts[Power Plan Plant Account '#],0),7)/12)*0.5</f>
        <v>0</v>
      </c>
      <c r="CS50" s="59">
        <f>INDEX(PlantAccounts[],MATCH($C50,PlantAccounts[Power Plan Plant Account '#],0),12)*(INDEX(CurWIPHelper[],1,MATCH(AQ$4,CurWIPHelper[#Headers],0)))*(INDEX(PlantAccounts[],MATCH($C50,PlantAccounts[Power Plan Plant Account '#],0),7)/12)*0.5</f>
        <v>0</v>
      </c>
      <c r="CT50" s="59">
        <f>INDEX(PlantAccounts[],MATCH($C50,PlantAccounts[Power Plan Plant Account '#],0),12)*(INDEX(CurWIPHelper[],1,MATCH(AR$4,CurWIPHelper[#Headers],0)))*(INDEX(PlantAccounts[],MATCH($C50,PlantAccounts[Power Plan Plant Account '#],0),7)/12)*0.5</f>
        <v>0</v>
      </c>
      <c r="CU50" s="59">
        <f>INDEX(PlantAccounts[],MATCH($C50,PlantAccounts[Power Plan Plant Account '#],0),12)*(INDEX(CurWIPHelper[],1,MATCH(AS$4,CurWIPHelper[#Headers],0)))*(INDEX(PlantAccounts[],MATCH($C50,PlantAccounts[Power Plan Plant Account '#],0),7)/12)*0.5</f>
        <v>0</v>
      </c>
      <c r="CV50" s="59">
        <f>INDEX(PlantAccounts[],MATCH($C50,PlantAccounts[Power Plan Plant Account '#],0),12)*(INDEX(CurWIPHelper[],1,MATCH(AT$4,CurWIPHelper[#Headers],0)))*(INDEX(PlantAccounts[],MATCH($C50,PlantAccounts[Power Plan Plant Account '#],0),7)/12)*0.5</f>
        <v>0</v>
      </c>
      <c r="CW50" s="59">
        <f>INDEX(PlantAccounts[],MATCH($C50,PlantAccounts[Power Plan Plant Account '#],0),12)*(INDEX(CurWIPHelper[],1,MATCH(AU$4,CurWIPHelper[#Headers],0)))*(INDEX(PlantAccounts[],MATCH($C50,PlantAccounts[Power Plan Plant Account '#],0),7)/12)*0.5</f>
        <v>0</v>
      </c>
      <c r="CX50" s="59">
        <f>INDEX(PlantAccounts[],MATCH($C50,PlantAccounts[Power Plan Plant Account '#],0),12)*(INDEX(CurWIPHelper[],1,MATCH(AV$4,CurWIPHelper[#Headers],0)))*(INDEX(PlantAccounts[],MATCH($C50,PlantAccounts[Power Plan Plant Account '#],0),7)/12)*0.5</f>
        <v>0</v>
      </c>
      <c r="CY50" s="59">
        <f>INDEX(PlantAccounts[],MATCH($C50,PlantAccounts[Power Plan Plant Account '#],0),12)*(INDEX(CurWIPHelper[],1,MATCH(AW$4,CurWIPHelper[#Headers],0)))*(INDEX(PlantAccounts[],MATCH($C50,PlantAccounts[Power Plan Plant Account '#],0),7)/12)*0.5</f>
        <v>0</v>
      </c>
      <c r="CZ50" s="59">
        <f>INDEX(PlantAccounts[],MATCH($C50,PlantAccounts[Power Plan Plant Account '#],0),12)*(INDEX(CurWIPHelper[],1,MATCH(AX$4,CurWIPHelper[#Headers],0)))*(INDEX(PlantAccounts[],MATCH($C50,PlantAccounts[Power Plan Plant Account '#],0),7)/12)*0.5</f>
        <v>0</v>
      </c>
      <c r="DA50" s="59">
        <f>INDEX(PlantAccounts[],MATCH($C50,PlantAccounts[Power Plan Plant Account '#],0),12)*(INDEX(CurWIPHelper[],1,MATCH(AY$4,CurWIPHelper[#Headers],0)))*(INDEX(PlantAccounts[],MATCH($C50,PlantAccounts[Power Plan Plant Account '#],0),7)/12)*0.5</f>
        <v>0</v>
      </c>
      <c r="DB50" s="59">
        <f>INDEX(PlantAccounts[],MATCH($C50,PlantAccounts[Power Plan Plant Account '#],0),12)*(INDEX(CurWIPHelper[],1,MATCH(AZ$4,CurWIPHelper[#Headers],0)))*(INDEX(PlantAccounts[],MATCH($C50,PlantAccounts[Power Plan Plant Account '#],0),7)/12)*0.5</f>
        <v>0</v>
      </c>
      <c r="DC50" s="59">
        <f t="shared" si="4"/>
        <v>0</v>
      </c>
      <c r="DE50" s="59">
        <f t="shared" si="5"/>
        <v>1092.6559172984068</v>
      </c>
    </row>
    <row r="51" spans="1:109">
      <c r="A51" t="s">
        <v>58</v>
      </c>
      <c r="B51" t="s">
        <v>100</v>
      </c>
      <c r="C51">
        <v>47280</v>
      </c>
      <c r="D51">
        <v>47280</v>
      </c>
      <c r="E51" s="130"/>
      <c r="F51" s="113">
        <f>INDEX(PlantAccounts[],MATCH($C51,PlantAccounts[Power Plan Plant Account '#],0),8)</f>
        <v>-107203.48</v>
      </c>
      <c r="G51" s="7">
        <f>INDEX(PlantAccounts[],MATCH($C51,PlantAccounts[Power Plan Plant Account '#],0),14)</f>
        <v>0</v>
      </c>
      <c r="H51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51" s="7"/>
      <c r="J51" s="7">
        <f t="shared" si="6"/>
        <v>0</v>
      </c>
      <c r="K51" s="7">
        <v>0</v>
      </c>
      <c r="L51" s="7">
        <f>INDEX(PlantAccounts[],MATCH($C51,PlantAccounts[Power Plan Plant Account '#],0),11)</f>
        <v>0</v>
      </c>
      <c r="M51" s="7">
        <f t="shared" si="1"/>
        <v>0</v>
      </c>
      <c r="O51" s="35">
        <f>INDEX(CurCloseProf[],MATCH(PlantAccountsQuery[[#This Row],[Reg/Unreg]],CurCloseProf[R/NR],0),MATCH(O$9,CurCloseProf[#Headers],0))*($J51+$M51)</f>
        <v>0</v>
      </c>
      <c r="P51" s="35">
        <f>INDEX(CurCloseProf[],MATCH(PlantAccountsQuery[[#This Row],[Reg/Unreg]],CurCloseProf[R/NR],0),MATCH(P$9,CurCloseProf[#Headers],0))*($J51+$M51)</f>
        <v>0</v>
      </c>
      <c r="Q51" s="35">
        <f>INDEX(CurCloseProf[],MATCH(PlantAccountsQuery[[#This Row],[Reg/Unreg]],CurCloseProf[R/NR],0),MATCH(Q$9,CurCloseProf[#Headers],0))*($J51+$M51)</f>
        <v>0</v>
      </c>
      <c r="R51" s="35">
        <f>INDEX(CurCloseProf[],MATCH(PlantAccountsQuery[[#This Row],[Reg/Unreg]],CurCloseProf[R/NR],0),MATCH(R$9,CurCloseProf[#Headers],0))*($J51+$M51)</f>
        <v>0</v>
      </c>
      <c r="S51" s="35">
        <f>INDEX(CurCloseProf[],MATCH(PlantAccountsQuery[[#This Row],[Reg/Unreg]],CurCloseProf[R/NR],0),MATCH(S$9,CurCloseProf[#Headers],0))*($J51+$M51)</f>
        <v>0</v>
      </c>
      <c r="T51" s="35">
        <f>INDEX(CurCloseProf[],MATCH(PlantAccountsQuery[[#This Row],[Reg/Unreg]],CurCloseProf[R/NR],0),MATCH(T$9,CurCloseProf[#Headers],0))*($J51+$M51)</f>
        <v>0</v>
      </c>
      <c r="U51" s="35">
        <f>INDEX(CurCloseProf[],MATCH(PlantAccountsQuery[[#This Row],[Reg/Unreg]],CurCloseProf[R/NR],0),MATCH(U$9,CurCloseProf[#Headers],0))*($J51+$M51)</f>
        <v>0</v>
      </c>
      <c r="V51" s="35">
        <f>INDEX(CurCloseProf[],MATCH(PlantAccountsQuery[[#This Row],[Reg/Unreg]],CurCloseProf[R/NR],0),MATCH(V$9,CurCloseProf[#Headers],0))*($J51+$M51)</f>
        <v>0</v>
      </c>
      <c r="W51" s="35">
        <f>INDEX(CurCloseProf[],MATCH(PlantAccountsQuery[[#This Row],[Reg/Unreg]],CurCloseProf[R/NR],0),MATCH(W$9,CurCloseProf[#Headers],0))*($J51+$M51)</f>
        <v>0</v>
      </c>
      <c r="X51" s="35">
        <f>INDEX(CurCloseProf[],MATCH(PlantAccountsQuery[[#This Row],[Reg/Unreg]],CurCloseProf[R/NR],0),MATCH(X$9,CurCloseProf[#Headers],0))*($J51+$M51)</f>
        <v>0</v>
      </c>
      <c r="Y51" s="35">
        <f>INDEX(CurCloseProf[],MATCH(PlantAccountsQuery[[#This Row],[Reg/Unreg]],CurCloseProf[R/NR],0),MATCH(Y$9,CurCloseProf[#Headers],0))*($J51+$M51)</f>
        <v>0</v>
      </c>
      <c r="Z51" s="35">
        <f>INDEX(CurCloseProf[],MATCH(PlantAccountsQuery[[#This Row],[Reg/Unreg]],CurCloseProf[R/NR],0),MATCH(Z$9,CurCloseProf[#Headers],0))*($J51+$M51)</f>
        <v>0</v>
      </c>
      <c r="AB51" s="59">
        <f>IF(INDEX(CurWIPHelper[],1,MATCH(AO$4,$AB$9:$AM$9,0))=0,0,($F51+$O51))</f>
        <v>-107203.48</v>
      </c>
      <c r="AC51" s="59">
        <f>IF(INDEX(CurWIPHelper[],1,MATCH(AP$4,$AB$9:$AM$9,0))=0,0,($F51+SUM($O51:P51)))</f>
        <v>-107203.48</v>
      </c>
      <c r="AD51" s="59">
        <f>IF(INDEX(CurWIPHelper[],1,MATCH(AQ$4,$AB$9:$AM$9,0))=0,0,($F51+SUM($O51:Q51)))</f>
        <v>-107203.48</v>
      </c>
      <c r="AE51" s="59">
        <f>IF(INDEX(CurWIPHelper[],1,MATCH(AR$4,$AB$9:$AM$9,0))=0,0,($F51+SUM($O51:R51)))</f>
        <v>-107203.48</v>
      </c>
      <c r="AF51" s="59">
        <f>IF(INDEX(CurWIPHelper[],1,MATCH(AS$4,$AB$9:$AM$9,0))=0,0,($F51+SUM($O51:S51)))</f>
        <v>-107203.48</v>
      </c>
      <c r="AG51" s="59">
        <f>IF(INDEX(CurWIPHelper[],1,MATCH(AT$4,$AB$9:$AM$9,0))=0,0,($F51+SUM($O51:T51)))</f>
        <v>-107203.48</v>
      </c>
      <c r="AH51" s="59">
        <f>IF(INDEX(CurWIPHelper[],1,MATCH(AU$4,$AB$9:$AM$9,0))=0,0,($F51+SUM($O51:U51)))</f>
        <v>-107203.48</v>
      </c>
      <c r="AI51" s="59">
        <f>IF(INDEX(CurWIPHelper[],1,MATCH(AV$4,$AB$9:$AM$9,0))=0,0,($F51+SUM($O51:V51)))</f>
        <v>-107203.48</v>
      </c>
      <c r="AJ51" s="59">
        <f>IF(INDEX(CurWIPHelper[],1,MATCH(AW$4,$AB$9:$AM$9,0))=0,0,($F51+SUM($O51:W51)))</f>
        <v>-107203.48</v>
      </c>
      <c r="AK51" s="59">
        <f>IF(INDEX(CurWIPHelper[],1,MATCH(AX$4,$AB$9:$AM$9,0))=0,0,($F51+SUM($O51:X51)))</f>
        <v>-107203.48</v>
      </c>
      <c r="AL51" s="59">
        <f>IF(INDEX(CurWIPHelper[],1,MATCH(AY$4,$AB$9:$AM$9,0))=0,0,($F51+SUM($O51:Y51)))</f>
        <v>-107203.48</v>
      </c>
      <c r="AM51" s="59">
        <f>IF(INDEX(CurWIPHelper[],1,MATCH(AZ$4,$AB$9:$AM$9,0))=0,0,($F51+SUM($O51:Z51)))</f>
        <v>-107203.48</v>
      </c>
      <c r="AO51" s="35">
        <f>IF(INDEX(CurWIPHelper[],1,MATCH(AO$4,CurWIPHelper[#Headers],0))=0,0,
     IF(AB51&gt;0,
        (IF(
             ((INDEX(PlantAccounts[],MATCH($C51,PlantAccounts[Power Plan Plant Account '#],0),7)/12)
                   *(AB51)
                   *(INDEX(CurWIPHelper[],1,MATCH(AO$4,CurWIPHelper[#Headers],0)))
                   +(INDEX(PlantAccounts[],MATCH($C51,PlantAccounts[Power Plan Plant Account '#],0),9))
                   )&gt;AB51,
              IF((INDEX(PlantAccounts[],MATCH($C51,PlantAccounts[Power Plan Plant Account '#],0),7))=0,0,AB51-(INDEX(PlantAccounts[],MATCH($C51,PlantAccounts[Power Plan Plant Account '#],0),9))),
             (INDEX(PlantAccounts[],MATCH($C51,PlantAccounts[Power Plan Plant Account '#],0),7)/12)*AB51*(INDEX(CurWIPHelper[],1,MATCH(AO$4,CurWIPHelper[#Headers],0))))
        ),
          IF(AB51=0,0,IF(
              ((INDEX(PlantAccounts[],MATCH($C51,PlantAccounts[Power Plan Plant Account '#],0),7)/12)
              *(AB51)
              *(INDEX(CurWIPHelper[],1,MATCH(AO$4,CurWIPHelper[#Headers],0)))
              +(INDEX(PlantAccounts[],MATCH($C51,PlantAccounts[Power Plan Plant Account '#],0),9))
              )&gt;AB51,
         (INDEX(PlantAccounts[],MATCH($C51,PlantAccounts[Power Plan Plant Account '#],0),7)/12)*AB51*(INDEX(CurWIPHelper[],1,MATCH(AO$4,CurWIPHelper[#Headers],0))),
         AB51-(INDEX(PlantAccounts[],MATCH($C51,PlantAccounts[Power Plan Plant Account '#],0),9))
    ))
)
)</f>
        <v>-160.86350203333643</v>
      </c>
      <c r="AP51" s="35">
        <f>IF(INDEX(CurWIPHelper[],1,MATCH(AP$4,CurWIPHelper[#Headers],0))=0,0,
     IF(AC51&gt;0,
        (IF(
             ((INDEX(PlantAccounts[],MATCH($C51,PlantAccounts[Power Plan Plant Account '#],0),7)/12)
                   *(AC51)
                   *(INDEX(CurWIPHelper[],1,MATCH(AP$4,CurWIPHelper[#Headers],0)))
                   +(INDEX(PlantAccounts[],MATCH($C51,PlantAccounts[Power Plan Plant Account '#],0),9))
                   +(SUM($AO51:AO51))
                    )&gt;AC51,
              IF((INDEX(PlantAccounts[],MATCH($C51,PlantAccounts[Power Plan Plant Account '#],0),7))=0,0,AC51-(INDEX(PlantAccounts[],MATCH($C51,PlantAccounts[Power Plan Plant Account '#],0),9))-SUM($AO51:AO51)),
             (INDEX(PlantAccounts[],MATCH($C51,PlantAccounts[Power Plan Plant Account '#],0),7)/12)*AC51*(INDEX(CurWIPHelper[],1,MATCH(AP$4,CurWIPHelper[#Headers],0))))
        ),
        IF(AC51=0,0,IF(
              ((INDEX(PlantAccounts[],MATCH($C51,PlantAccounts[Power Plan Plant Account '#],0),7)/12)
              *(AC51)
              *(INDEX(CurWIPHelper[],1,MATCH(AP$4,CurWIPHelper[#Headers],0)))
              +(INDEX(PlantAccounts[],MATCH($C51,PlantAccounts[Power Plan Plant Account '#],0),9))
              +(SUM($AO51:AO51))
              )&gt;AC51,
         (INDEX(PlantAccounts[],MATCH($C51,PlantAccounts[Power Plan Plant Account '#],0),7)/12)*AC51*(INDEX(CurWIPHelper[],1,MATCH(AP$4,CurWIPHelper[#Headers],0))),
         AC51-(INDEX(PlantAccounts[],MATCH($C51,PlantAccounts[Power Plan Plant Account '#],0),9))-(SUM($AO51:AO51))
    ))
)
)</f>
        <v>-160.86350203333643</v>
      </c>
      <c r="AQ51" s="35">
        <f>IF(INDEX(CurWIPHelper[],1,MATCH(AQ$4,CurWIPHelper[#Headers],0))=0,0,
     IF(AD51&gt;0,
        (IF(
             ((INDEX(PlantAccounts[],MATCH($C51,PlantAccounts[Power Plan Plant Account '#],0),7)/12)
                   *(AD51)
                   *(INDEX(CurWIPHelper[],1,MATCH(AQ$4,CurWIPHelper[#Headers],0)))
                   +(INDEX(PlantAccounts[],MATCH($C51,PlantAccounts[Power Plan Plant Account '#],0),9))
                   +(SUM($AO51:AP51))
                    )&gt;AD51,
              IF((INDEX(PlantAccounts[],MATCH($C51,PlantAccounts[Power Plan Plant Account '#],0),7))=0,0,AD51-(INDEX(PlantAccounts[],MATCH($C51,PlantAccounts[Power Plan Plant Account '#],0),9))-SUM($AO51:AP51)),
             (INDEX(PlantAccounts[],MATCH($C51,PlantAccounts[Power Plan Plant Account '#],0),7)/12)*AD51*(INDEX(CurWIPHelper[],1,MATCH(AQ$4,CurWIPHelper[#Headers],0))))
        ),
        IF(AD51=0,0,IF(
              ((INDEX(PlantAccounts[],MATCH($C51,PlantAccounts[Power Plan Plant Account '#],0),7)/12)
              *(AD51)
              *(INDEX(CurWIPHelper[],1,MATCH(AQ$4,CurWIPHelper[#Headers],0)))
              +(INDEX(PlantAccounts[],MATCH($C51,PlantAccounts[Power Plan Plant Account '#],0),9))
              +(SUM($AO51:AP51))
              )&gt;AD51,
         (INDEX(PlantAccounts[],MATCH($C51,PlantAccounts[Power Plan Plant Account '#],0),7)/12)*AD51*(INDEX(CurWIPHelper[],1,MATCH(AQ$4,CurWIPHelper[#Headers],0))),
         AD51-(INDEX(PlantAccounts[],MATCH($C51,PlantAccounts[Power Plan Plant Account '#],0),9))-(SUM($AO51:AP51))
    ))
)
)</f>
        <v>-160.86350203333643</v>
      </c>
      <c r="AR51" s="35">
        <f>IF(INDEX(CurWIPHelper[],1,MATCH(AR$4,CurWIPHelper[#Headers],0))=0,0,
     IF(AE51&gt;0,
        (IF(
             ((INDEX(PlantAccounts[],MATCH($C51,PlantAccounts[Power Plan Plant Account '#],0),7)/12)
                   *(AE51)
                   *(INDEX(CurWIPHelper[],1,MATCH(AR$4,CurWIPHelper[#Headers],0)))
                   +(INDEX(PlantAccounts[],MATCH($C51,PlantAccounts[Power Plan Plant Account '#],0),9))
                   +(SUM($AO51:AQ51))
                    )&gt;AE51,
              IF((INDEX(PlantAccounts[],MATCH($C51,PlantAccounts[Power Plan Plant Account '#],0),7))=0,0,AE51-(INDEX(PlantAccounts[],MATCH($C51,PlantAccounts[Power Plan Plant Account '#],0),9))-SUM($AO51:AQ51)),
             (INDEX(PlantAccounts[],MATCH($C51,PlantAccounts[Power Plan Plant Account '#],0),7)/12)*AE51*(INDEX(CurWIPHelper[],1,MATCH(AR$4,CurWIPHelper[#Headers],0))))
        ),
        IF(AE51=0,0,IF(
              ((INDEX(PlantAccounts[],MATCH($C51,PlantAccounts[Power Plan Plant Account '#],0),7)/12)
              *(AE51)
              *(INDEX(CurWIPHelper[],1,MATCH(AR$4,CurWIPHelper[#Headers],0)))
              +(INDEX(PlantAccounts[],MATCH($C51,PlantAccounts[Power Plan Plant Account '#],0),9))
              +(SUM($AO51:AQ51))
              )&gt;AE51,
         (INDEX(PlantAccounts[],MATCH($C51,PlantAccounts[Power Plan Plant Account '#],0),7)/12)*AE51*(INDEX(CurWIPHelper[],1,MATCH(AR$4,CurWIPHelper[#Headers],0))),
         AE51-(INDEX(PlantAccounts[],MATCH($C51,PlantAccounts[Power Plan Plant Account '#],0),9))-(SUM($AO51:AQ51))
    ))
)
)</f>
        <v>-160.86350203333643</v>
      </c>
      <c r="AS51" s="35">
        <f>IF(INDEX(CurWIPHelper[],1,MATCH(AS$4,CurWIPHelper[#Headers],0))=0,0,
     IF(AF51&gt;0,
        (IF(
             ((INDEX(PlantAccounts[],MATCH($C51,PlantAccounts[Power Plan Plant Account '#],0),7)/12)
                   *(AF51)
                   *(INDEX(CurWIPHelper[],1,MATCH(AS$4,CurWIPHelper[#Headers],0)))
                   +(INDEX(PlantAccounts[],MATCH($C51,PlantAccounts[Power Plan Plant Account '#],0),9))
                   +(SUM($AO51:AR51))
                    )&gt;AF51,
              IF((INDEX(PlantAccounts[],MATCH($C51,PlantAccounts[Power Plan Plant Account '#],0),7))=0,0,AF51-(INDEX(PlantAccounts[],MATCH($C51,PlantAccounts[Power Plan Plant Account '#],0),9))-SUM($AO51:AR51)),
             (INDEX(PlantAccounts[],MATCH($C51,PlantAccounts[Power Plan Plant Account '#],0),7)/12)*AF51*(INDEX(CurWIPHelper[],1,MATCH(AS$4,CurWIPHelper[#Headers],0))))
        ),
        IF(AF51=0,0,IF(
              ((INDEX(PlantAccounts[],MATCH($C51,PlantAccounts[Power Plan Plant Account '#],0),7)/12)
              *(AF51)
              *(INDEX(CurWIPHelper[],1,MATCH(AS$4,CurWIPHelper[#Headers],0)))
              +(INDEX(PlantAccounts[],MATCH($C51,PlantAccounts[Power Plan Plant Account '#],0),9))
              +(SUM($AO51:AR51))
              )&gt;AF51,
         (INDEX(PlantAccounts[],MATCH($C51,PlantAccounts[Power Plan Plant Account '#],0),7)/12)*AF51*(INDEX(CurWIPHelper[],1,MATCH(AS$4,CurWIPHelper[#Headers],0))),
         AF51-(INDEX(PlantAccounts[],MATCH($C51,PlantAccounts[Power Plan Plant Account '#],0),9))-(SUM($AO51:AR51))
    ))
)
)</f>
        <v>-160.86350203333643</v>
      </c>
      <c r="AT51" s="35">
        <f>IF(INDEX(CurWIPHelper[],1,MATCH(AT$4,CurWIPHelper[#Headers],0))=0,0,
     IF(AG51&gt;0,
        (IF(
             ((INDEX(PlantAccounts[],MATCH($C51,PlantAccounts[Power Plan Plant Account '#],0),7)/12)
                   *(AG51)
                   *(INDEX(CurWIPHelper[],1,MATCH(AT$4,CurWIPHelper[#Headers],0)))
                   +(INDEX(PlantAccounts[],MATCH($C51,PlantAccounts[Power Plan Plant Account '#],0),9))
                   +(SUM($AO51:AS51))
                    )&gt;AG51,
              IF((INDEX(PlantAccounts[],MATCH($C51,PlantAccounts[Power Plan Plant Account '#],0),7))=0,0,AG51-(INDEX(PlantAccounts[],MATCH($C51,PlantAccounts[Power Plan Plant Account '#],0),9))-SUM($AO51:AS51)),
             (INDEX(PlantAccounts[],MATCH($C51,PlantAccounts[Power Plan Plant Account '#],0),7)/12)*AG51*(INDEX(CurWIPHelper[],1,MATCH(AT$4,CurWIPHelper[#Headers],0))))
        ),
        IF(AG51=0,0,IF(
              ((INDEX(PlantAccounts[],MATCH($C51,PlantAccounts[Power Plan Plant Account '#],0),7)/12)
              *(AG51)
              *(INDEX(CurWIPHelper[],1,MATCH(AT$4,CurWIPHelper[#Headers],0)))
              +(INDEX(PlantAccounts[],MATCH($C51,PlantAccounts[Power Plan Plant Account '#],0),9))
              +(SUM($AO51:AS51))
              )&gt;AG51,
         (INDEX(PlantAccounts[],MATCH($C51,PlantAccounts[Power Plan Plant Account '#],0),7)/12)*AG51*(INDEX(CurWIPHelper[],1,MATCH(AT$4,CurWIPHelper[#Headers],0))),
         AG51-(INDEX(PlantAccounts[],MATCH($C51,PlantAccounts[Power Plan Plant Account '#],0),9))-(SUM($AO51:AS51))
    ))
)
)</f>
        <v>-160.86350203333643</v>
      </c>
      <c r="AU51" s="35">
        <f>IF(INDEX(CurWIPHelper[],1,MATCH(AU$4,CurWIPHelper[#Headers],0))=0,0,
     IF(AH51&gt;0,
        (IF(
             ((INDEX(PlantAccounts[],MATCH($C51,PlantAccounts[Power Plan Plant Account '#],0),7)/12)
                   *(AH51)
                   *(INDEX(CurWIPHelper[],1,MATCH(AU$4,CurWIPHelper[#Headers],0)))
                   +(INDEX(PlantAccounts[],MATCH($C51,PlantAccounts[Power Plan Plant Account '#],0),9))
                   +(SUM($AO51:AT51))
                    )&gt;AH51,
              IF((INDEX(PlantAccounts[],MATCH($C51,PlantAccounts[Power Plan Plant Account '#],0),7))=0,0,AH51-(INDEX(PlantAccounts[],MATCH($C51,PlantAccounts[Power Plan Plant Account '#],0),9))-SUM($AO51:AT51)),
             (INDEX(PlantAccounts[],MATCH($C51,PlantAccounts[Power Plan Plant Account '#],0),7)/12)*AH51*(INDEX(CurWIPHelper[],1,MATCH(AU$4,CurWIPHelper[#Headers],0))))
        ),
        IF(AH51=0,0,IF(
              ((INDEX(PlantAccounts[],MATCH($C51,PlantAccounts[Power Plan Plant Account '#],0),7)/12)
              *(AH51)
              *(INDEX(CurWIPHelper[],1,MATCH(AU$4,CurWIPHelper[#Headers],0)))
              +(INDEX(PlantAccounts[],MATCH($C51,PlantAccounts[Power Plan Plant Account '#],0),9))
              +(SUM($AO51:AT51))
              )&gt;AH51,
         (INDEX(PlantAccounts[],MATCH($C51,PlantAccounts[Power Plan Plant Account '#],0),7)/12)*AH51*(INDEX(CurWIPHelper[],1,MATCH(AU$4,CurWIPHelper[#Headers],0))),
         AH51-(INDEX(PlantAccounts[],MATCH($C51,PlantAccounts[Power Plan Plant Account '#],0),9))-(SUM($AO51:AT51))
    ))
)
)</f>
        <v>-160.86350203333643</v>
      </c>
      <c r="AV51" s="35">
        <f>IF(INDEX(CurWIPHelper[],1,MATCH(AV$4,CurWIPHelper[#Headers],0))=0,0,
     IF(AI51&gt;0,
        (IF(
             ((INDEX(PlantAccounts[],MATCH($C51,PlantAccounts[Power Plan Plant Account '#],0),7)/12)
                   *(AI51)
                   *(INDEX(CurWIPHelper[],1,MATCH(AV$4,CurWIPHelper[#Headers],0)))
                   +(INDEX(PlantAccounts[],MATCH($C51,PlantAccounts[Power Plan Plant Account '#],0),9))
                   +(SUM($AO51:AU51))
                    )&gt;AI51,
              IF((INDEX(PlantAccounts[],MATCH($C51,PlantAccounts[Power Plan Plant Account '#],0),7))=0,0,AI51-(INDEX(PlantAccounts[],MATCH($C51,PlantAccounts[Power Plan Plant Account '#],0),9))-SUM($AO51:AU51)),
             (INDEX(PlantAccounts[],MATCH($C51,PlantAccounts[Power Plan Plant Account '#],0),7)/12)*AI51*(INDEX(CurWIPHelper[],1,MATCH(AV$4,CurWIPHelper[#Headers],0))))
        ),
        IF(AI51=0,0,IF(
              ((INDEX(PlantAccounts[],MATCH($C51,PlantAccounts[Power Plan Plant Account '#],0),7)/12)
              *(AI51)
              *(INDEX(CurWIPHelper[],1,MATCH(AV$4,CurWIPHelper[#Headers],0)))
              +(INDEX(PlantAccounts[],MATCH($C51,PlantAccounts[Power Plan Plant Account '#],0),9))
              +(SUM($AO51:AU51))
              )&gt;AI51,
         (INDEX(PlantAccounts[],MATCH($C51,PlantAccounts[Power Plan Plant Account '#],0),7)/12)*AI51*(INDEX(CurWIPHelper[],1,MATCH(AV$4,CurWIPHelper[#Headers],0))),
         AI51-(INDEX(PlantAccounts[],MATCH($C51,PlantAccounts[Power Plan Plant Account '#],0),9))-(SUM($AO51:AU51))
    ))
)
)</f>
        <v>-160.86350203333643</v>
      </c>
      <c r="AW51" s="35">
        <f>IF(INDEX(CurWIPHelper[],1,MATCH(AW$4,CurWIPHelper[#Headers],0))=0,0,
     IF(AJ51&gt;0,
        (IF(
             ((INDEX(PlantAccounts[],MATCH($C51,PlantAccounts[Power Plan Plant Account '#],0),7)/12)
                   *(AJ51)
                   *(INDEX(CurWIPHelper[],1,MATCH(AW$4,CurWIPHelper[#Headers],0)))
                   +(INDEX(PlantAccounts[],MATCH($C51,PlantAccounts[Power Plan Plant Account '#],0),9))
                   +(SUM($AO51:AV51))
                    )&gt;AJ51,
              IF((INDEX(PlantAccounts[],MATCH($C51,PlantAccounts[Power Plan Plant Account '#],0),7))=0,0,AJ51-(INDEX(PlantAccounts[],MATCH($C51,PlantAccounts[Power Plan Plant Account '#],0),9))-SUM($AO51:AV51)),
             (INDEX(PlantAccounts[],MATCH($C51,PlantAccounts[Power Plan Plant Account '#],0),7)/12)*AJ51*(INDEX(CurWIPHelper[],1,MATCH(AW$4,CurWIPHelper[#Headers],0))))
        ),
        IF(AJ51=0,0,IF(
              ((INDEX(PlantAccounts[],MATCH($C51,PlantAccounts[Power Plan Plant Account '#],0),7)/12)
              *(AJ51)
              *(INDEX(CurWIPHelper[],1,MATCH(AW$4,CurWIPHelper[#Headers],0)))
              +(INDEX(PlantAccounts[],MATCH($C51,PlantAccounts[Power Plan Plant Account '#],0),9))
              +(SUM($AO51:AV51))
              )&gt;AJ51,
         (INDEX(PlantAccounts[],MATCH($C51,PlantAccounts[Power Plan Plant Account '#],0),7)/12)*AJ51*(INDEX(CurWIPHelper[],1,MATCH(AW$4,CurWIPHelper[#Headers],0))),
         AJ51-(INDEX(PlantAccounts[],MATCH($C51,PlantAccounts[Power Plan Plant Account '#],0),9))-(SUM($AO51:AV51))
    ))
)
)</f>
        <v>-160.86350203333643</v>
      </c>
      <c r="AX51" s="35">
        <f>IF(INDEX(CurWIPHelper[],1,MATCH(AX$4,CurWIPHelper[#Headers],0))=0,0,
     IF(AK51&gt;0,
        (IF(
             ((INDEX(PlantAccounts[],MATCH($C51,PlantAccounts[Power Plan Plant Account '#],0),7)/12)
                   *(AK51)
                   *(INDEX(CurWIPHelper[],1,MATCH(AX$4,CurWIPHelper[#Headers],0)))
                   +(INDEX(PlantAccounts[],MATCH($C51,PlantAccounts[Power Plan Plant Account '#],0),9))
                   +(SUM($AO51:AW51))
                    )&gt;AK51,
              IF((INDEX(PlantAccounts[],MATCH($C51,PlantAccounts[Power Plan Plant Account '#],0),7))=0,0,AK51-(INDEX(PlantAccounts[],MATCH($C51,PlantAccounts[Power Plan Plant Account '#],0),9))-SUM($AO51:AW51)),
             (INDEX(PlantAccounts[],MATCH($C51,PlantAccounts[Power Plan Plant Account '#],0),7)/12)*AK51*(INDEX(CurWIPHelper[],1,MATCH(AX$4,CurWIPHelper[#Headers],0))))
        ),
        IF(AK51=0,0,IF(
              ((INDEX(PlantAccounts[],MATCH($C51,PlantAccounts[Power Plan Plant Account '#],0),7)/12)
              *(AK51)
              *(INDEX(CurWIPHelper[],1,MATCH(AX$4,CurWIPHelper[#Headers],0)))
              +(INDEX(PlantAccounts[],MATCH($C51,PlantAccounts[Power Plan Plant Account '#],0),9))
              +(SUM($AO51:AW51))
              )&gt;AK51,
         (INDEX(PlantAccounts[],MATCH($C51,PlantAccounts[Power Plan Plant Account '#],0),7)/12)*AK51*(INDEX(CurWIPHelper[],1,MATCH(AX$4,CurWIPHelper[#Headers],0))),
         AK51-(INDEX(PlantAccounts[],MATCH($C51,PlantAccounts[Power Plan Plant Account '#],0),9))-(SUM($AO51:AW51))
    ))
)
)</f>
        <v>-160.86350203333643</v>
      </c>
      <c r="AY51" s="35">
        <f>IF(INDEX(CurWIPHelper[],1,MATCH(AY$4,CurWIPHelper[#Headers],0))=0,0,
     IF(AL51&gt;0,
        (IF(
             ((INDEX(PlantAccounts[],MATCH($C51,PlantAccounts[Power Plan Plant Account '#],0),7)/12)
                   *(AL51)
                   *(INDEX(CurWIPHelper[],1,MATCH(AY$4,CurWIPHelper[#Headers],0)))
                   +(INDEX(PlantAccounts[],MATCH($C51,PlantAccounts[Power Plan Plant Account '#],0),9))
                   +(SUM($AO51:AX51))
                    )&gt;AL51,
              IF((INDEX(PlantAccounts[],MATCH($C51,PlantAccounts[Power Plan Plant Account '#],0),7))=0,0,AL51-(INDEX(PlantAccounts[],MATCH($C51,PlantAccounts[Power Plan Plant Account '#],0),9))-SUM($AO51:AX51)),
             (INDEX(PlantAccounts[],MATCH($C51,PlantAccounts[Power Plan Plant Account '#],0),7)/12)*AL51*(INDEX(CurWIPHelper[],1,MATCH(AY$4,CurWIPHelper[#Headers],0))))
        ),
        IF(AL51=0,0,IF(
              ((INDEX(PlantAccounts[],MATCH($C51,PlantAccounts[Power Plan Plant Account '#],0),7)/12)
              *(AL51)
              *(INDEX(CurWIPHelper[],1,MATCH(AY$4,CurWIPHelper[#Headers],0)))
              +(INDEX(PlantAccounts[],MATCH($C51,PlantAccounts[Power Plan Plant Account '#],0),9))
              +(SUM($AO51:AX51))
              )&gt;AL51,
         (INDEX(PlantAccounts[],MATCH($C51,PlantAccounts[Power Plan Plant Account '#],0),7)/12)*AL51*(INDEX(CurWIPHelper[],1,MATCH(AY$4,CurWIPHelper[#Headers],0))),
         AL51-(INDEX(PlantAccounts[],MATCH($C51,PlantAccounts[Power Plan Plant Account '#],0),9))-(SUM($AO51:AX51))
    ))
)
)</f>
        <v>-160.86350203333643</v>
      </c>
      <c r="AZ51" s="35">
        <f>IF(INDEX(CurWIPHelper[],1,MATCH(AZ$4,CurWIPHelper[#Headers],0))=0,0,
     IF(AM51&gt;0,
        (IF(
             ((INDEX(PlantAccounts[],MATCH($C51,PlantAccounts[Power Plan Plant Account '#],0),7)/12)
                   *(AM51)
                   *(INDEX(CurWIPHelper[],1,MATCH(AZ$4,CurWIPHelper[#Headers],0)))
                   +(INDEX(PlantAccounts[],MATCH($C51,PlantAccounts[Power Plan Plant Account '#],0),9))
                   +(SUM($AO51:AY51))
                    )&gt;AM51,
              IF((INDEX(PlantAccounts[],MATCH($C51,PlantAccounts[Power Plan Plant Account '#],0),7))=0,0,AM51-(INDEX(PlantAccounts[],MATCH($C51,PlantAccounts[Power Plan Plant Account '#],0),9))-SUM($AO51:AY51)),
             (INDEX(PlantAccounts[],MATCH($C51,PlantAccounts[Power Plan Plant Account '#],0),7)/12)*AM51*(INDEX(CurWIPHelper[],1,MATCH(AZ$4,CurWIPHelper[#Headers],0))))
        ),
        IF(AM51=0,0,IF(
              ((INDEX(PlantAccounts[],MATCH($C51,PlantAccounts[Power Plan Plant Account '#],0),7)/12)
              *(AM51)
              *(INDEX(CurWIPHelper[],1,MATCH(AZ$4,CurWIPHelper[#Headers],0)))
              +(INDEX(PlantAccounts[],MATCH($C51,PlantAccounts[Power Plan Plant Account '#],0),9))
              +(SUM($AO51:AY51))
              )&gt;AM51,
         (INDEX(PlantAccounts[],MATCH($C51,PlantAccounts[Power Plan Plant Account '#],0),7)/12)*AM51*(INDEX(CurWIPHelper[],1,MATCH(AZ$4,CurWIPHelper[#Headers],0))),
         AM51-(INDEX(PlantAccounts[],MATCH($C51,PlantAccounts[Power Plan Plant Account '#],0),9))-(SUM($AO51:AY51))
    ))
)
)</f>
        <v>-160.86350203333643</v>
      </c>
      <c r="BA51" s="59">
        <f t="shared" si="2"/>
        <v>-1930.3620244000367</v>
      </c>
      <c r="BC51" s="59">
        <f>INDEX(CurCloseProf[],MATCH(PlantAccountsQuery[[#This Row],[Reg/Unreg]],CurCloseProf[R/NR],0),MATCH(BC$9,CurCloseProf[#Headers],0))*($J51)</f>
        <v>0</v>
      </c>
      <c r="BD51" s="59">
        <f>INDEX(CurCloseProf[],MATCH(PlantAccountsQuery[[#This Row],[Reg/Unreg]],CurCloseProf[R/NR],0),MATCH(BD$9,CurCloseProf[#Headers],0))*($J51)</f>
        <v>0</v>
      </c>
      <c r="BE51" s="59">
        <f>INDEX(CurCloseProf[],MATCH(PlantAccountsQuery[[#This Row],[Reg/Unreg]],CurCloseProf[R/NR],0),MATCH(BE$9,CurCloseProf[#Headers],0))*($J51)</f>
        <v>0</v>
      </c>
      <c r="BF51" s="59">
        <f>INDEX(CurCloseProf[],MATCH(PlantAccountsQuery[[#This Row],[Reg/Unreg]],CurCloseProf[R/NR],0),MATCH(BF$9,CurCloseProf[#Headers],0))*($J51)</f>
        <v>0</v>
      </c>
      <c r="BG51" s="59">
        <f>INDEX(CurCloseProf[],MATCH(PlantAccountsQuery[[#This Row],[Reg/Unreg]],CurCloseProf[R/NR],0),MATCH(BG$9,CurCloseProf[#Headers],0))*($J51)</f>
        <v>0</v>
      </c>
      <c r="BH51" s="59">
        <f>INDEX(CurCloseProf[],MATCH(PlantAccountsQuery[[#This Row],[Reg/Unreg]],CurCloseProf[R/NR],0),MATCH(BH$9,CurCloseProf[#Headers],0))*($J51)</f>
        <v>0</v>
      </c>
      <c r="BI51" s="59">
        <f>INDEX(CurCloseProf[],MATCH(PlantAccountsQuery[[#This Row],[Reg/Unreg]],CurCloseProf[R/NR],0),MATCH(BI$9,CurCloseProf[#Headers],0))*($J51)</f>
        <v>0</v>
      </c>
      <c r="BJ51" s="59">
        <f>INDEX(CurCloseProf[],MATCH(PlantAccountsQuery[[#This Row],[Reg/Unreg]],CurCloseProf[R/NR],0),MATCH(BJ$9,CurCloseProf[#Headers],0))*($J51)</f>
        <v>0</v>
      </c>
      <c r="BK51" s="59">
        <f>INDEX(CurCloseProf[],MATCH(PlantAccountsQuery[[#This Row],[Reg/Unreg]],CurCloseProf[R/NR],0),MATCH(BK$9,CurCloseProf[#Headers],0))*($J51)</f>
        <v>0</v>
      </c>
      <c r="BL51" s="59">
        <f>INDEX(CurCloseProf[],MATCH(PlantAccountsQuery[[#This Row],[Reg/Unreg]],CurCloseProf[R/NR],0),MATCH(BL$9,CurCloseProf[#Headers],0))*($J51)</f>
        <v>0</v>
      </c>
      <c r="BM51" s="59">
        <f>INDEX(CurCloseProf[],MATCH(PlantAccountsQuery[[#This Row],[Reg/Unreg]],CurCloseProf[R/NR],0),MATCH(BM$9,CurCloseProf[#Headers],0))*($J51)</f>
        <v>0</v>
      </c>
      <c r="BN51" s="59">
        <f>INDEX(CurCloseProf[],MATCH(PlantAccountsQuery[[#This Row],[Reg/Unreg]],CurCloseProf[R/NR],0),MATCH(BN$9,CurCloseProf[#Headers],0))*($J51)</f>
        <v>0</v>
      </c>
      <c r="BP51" s="59">
        <f>IF(INDEX(CurWIPHelper[],1,MATCH(AO$4,$BP$9:$CA$9,0))=0,0,$BC51)</f>
        <v>0</v>
      </c>
      <c r="BQ51" s="59">
        <f>IF(INDEX(CurWIPHelper[],1,MATCH(AP$4,$BP$9:$CA$9,0))=0,0,(SUM($BC51:BD51)))</f>
        <v>0</v>
      </c>
      <c r="BR51" s="59">
        <f>IF(INDEX(CurWIPHelper[],1,MATCH(AQ$4,$BP$9:$CA$9,0))=0,0,(SUM($BC51:BE51)))</f>
        <v>0</v>
      </c>
      <c r="BS51" s="59">
        <f>IF(INDEX(CurWIPHelper[],1,MATCH(AR$4,$BP$9:$CA$9,0))=0,0,(SUM($BC51:BF51)))</f>
        <v>0</v>
      </c>
      <c r="BT51" s="59">
        <f>IF(INDEX(CurWIPHelper[],1,MATCH(AS$4,$BP$9:$CA$9,0))=0,0,(SUM($BC51:BG51)))</f>
        <v>0</v>
      </c>
      <c r="BU51" s="59">
        <f>IF(INDEX(CurWIPHelper[],1,MATCH(AT$4,$BP$9:$CA$9,0))=0,0,(SUM($BC51:BH51)))</f>
        <v>0</v>
      </c>
      <c r="BV51" s="59">
        <f>IF(INDEX(CurWIPHelper[],1,MATCH(AU$4,$BP$9:$CA$9,0))=0,0,(SUM($BC51:BI51)))</f>
        <v>0</v>
      </c>
      <c r="BW51" s="59">
        <f>IF(INDEX(CurWIPHelper[],1,MATCH(AV$4,$BP$9:$CA$9,0))=0,0,(SUM($BC51:BJ51)))</f>
        <v>0</v>
      </c>
      <c r="BX51" s="59">
        <f>IF(INDEX(CurWIPHelper[],1,MATCH(AW$4,$BP$9:$CA$9,0))=0,0,(SUM($BC51:BK51)))</f>
        <v>0</v>
      </c>
      <c r="BY51" s="59">
        <f>IF(INDEX(CurWIPHelper[],1,MATCH(AX$4,$BP$9:$CA$9,0))=0,0,(SUM($BC51:BL51)))</f>
        <v>0</v>
      </c>
      <c r="BZ51" s="59">
        <f>IF(INDEX(CurWIPHelper[],1,MATCH(AY$4,$BP$9:$CA$9,0))=0,0,(SUM($BC51:BM51)))</f>
        <v>0</v>
      </c>
      <c r="CA51" s="59">
        <f>IF(INDEX(CurWIPHelper[],1,MATCH(AZ$4,$BP$9:$CA$9,0))=0,0,(SUM($BC51:BN51)))</f>
        <v>0</v>
      </c>
      <c r="CC51" s="59">
        <f>((((INDEX(PlantAccounts[],MATCH($C51,PlantAccounts[Power Plan Plant Account '#],0),8)+(INDEX(PlantAccounts[],MATCH($C51,PlantAccounts[Power Plan Plant Account '#],0),8)+INDEX(PlantAccounts[],MATCH($C51,PlantAccounts[Power Plan Plant Account '#],0),16)+INDEX(PlantAccounts[],MATCH($C51,PlantAccounts[Power Plan Plant Account '#],0),17)))/2))/12)*(INDEX(CurWIPHelper[],1,MATCH(AO$4,CurWIPHelper[#Headers],0)))*(INDEX(PlantAccounts[],MATCH($C51,PlantAccounts[Power Plan Plant Account '#],0),7))</f>
        <v>-160.86350203333646</v>
      </c>
      <c r="CD51" s="59">
        <f>((((INDEX(PlantAccounts[],MATCH($C51,PlantAccounts[Power Plan Plant Account '#],0),8)+(INDEX(PlantAccounts[],MATCH($C51,PlantAccounts[Power Plan Plant Account '#],0),8)+INDEX(PlantAccounts[],MATCH($C51,PlantAccounts[Power Plan Plant Account '#],0),16)+INDEX(PlantAccounts[],MATCH($C51,PlantAccounts[Power Plan Plant Account '#],0),17)))/2))/12)*(INDEX(CurWIPHelper[],1,MATCH(AP$4,CurWIPHelper[#Headers],0)))*(INDEX(PlantAccounts[],MATCH($C51,PlantAccounts[Power Plan Plant Account '#],0),7))</f>
        <v>-160.86350203333646</v>
      </c>
      <c r="CE51" s="59">
        <f>((((INDEX(PlantAccounts[],MATCH($C51,PlantAccounts[Power Plan Plant Account '#],0),8)+(INDEX(PlantAccounts[],MATCH($C51,PlantAccounts[Power Plan Plant Account '#],0),8)+INDEX(PlantAccounts[],MATCH($C51,PlantAccounts[Power Plan Plant Account '#],0),16)+INDEX(PlantAccounts[],MATCH($C51,PlantAccounts[Power Plan Plant Account '#],0),17)))/2))/12)*(INDEX(CurWIPHelper[],1,MATCH(AQ$4,CurWIPHelper[#Headers],0)))*(INDEX(PlantAccounts[],MATCH($C51,PlantAccounts[Power Plan Plant Account '#],0),7))</f>
        <v>-160.86350203333646</v>
      </c>
      <c r="CF51" s="59">
        <f>((((INDEX(PlantAccounts[],MATCH($C51,PlantAccounts[Power Plan Plant Account '#],0),8)+(INDEX(PlantAccounts[],MATCH($C51,PlantAccounts[Power Plan Plant Account '#],0),8)+INDEX(PlantAccounts[],MATCH($C51,PlantAccounts[Power Plan Plant Account '#],0),16)+INDEX(PlantAccounts[],MATCH($C51,PlantAccounts[Power Plan Plant Account '#],0),17)))/2))/12)*(INDEX(CurWIPHelper[],1,MATCH(AR$4,CurWIPHelper[#Headers],0)))*(INDEX(PlantAccounts[],MATCH($C51,PlantAccounts[Power Plan Plant Account '#],0),7))</f>
        <v>-160.86350203333646</v>
      </c>
      <c r="CG51" s="59">
        <f>((((INDEX(PlantAccounts[],MATCH($C51,PlantAccounts[Power Plan Plant Account '#],0),8)+(INDEX(PlantAccounts[],MATCH($C51,PlantAccounts[Power Plan Plant Account '#],0),8)+INDEX(PlantAccounts[],MATCH($C51,PlantAccounts[Power Plan Plant Account '#],0),16)+INDEX(PlantAccounts[],MATCH($C51,PlantAccounts[Power Plan Plant Account '#],0),17)))/2))/12)*(INDEX(CurWIPHelper[],1,MATCH(AS$4,CurWIPHelper[#Headers],0)))*(INDEX(PlantAccounts[],MATCH($C51,PlantAccounts[Power Plan Plant Account '#],0),7))</f>
        <v>-160.86350203333646</v>
      </c>
      <c r="CH51" s="59">
        <f>((((INDEX(PlantAccounts[],MATCH($C51,PlantAccounts[Power Plan Plant Account '#],0),8)+(INDEX(PlantAccounts[],MATCH($C51,PlantAccounts[Power Plan Plant Account '#],0),8)+INDEX(PlantAccounts[],MATCH($C51,PlantAccounts[Power Plan Plant Account '#],0),16)+INDEX(PlantAccounts[],MATCH($C51,PlantAccounts[Power Plan Plant Account '#],0),17)))/2))/12)*(INDEX(CurWIPHelper[],1,MATCH(AT$4,CurWIPHelper[#Headers],0)))*(INDEX(PlantAccounts[],MATCH($C51,PlantAccounts[Power Plan Plant Account '#],0),7))</f>
        <v>-160.86350203333646</v>
      </c>
      <c r="CI51" s="59">
        <f>((((INDEX(PlantAccounts[],MATCH($C51,PlantAccounts[Power Plan Plant Account '#],0),8)+(INDEX(PlantAccounts[],MATCH($C51,PlantAccounts[Power Plan Plant Account '#],0),8)+INDEX(PlantAccounts[],MATCH($C51,PlantAccounts[Power Plan Plant Account '#],0),16)+INDEX(PlantAccounts[],MATCH($C51,PlantAccounts[Power Plan Plant Account '#],0),17)))/2))/12)*(INDEX(CurWIPHelper[],1,MATCH(AU$4,CurWIPHelper[#Headers],0)))*(INDEX(PlantAccounts[],MATCH($C51,PlantAccounts[Power Plan Plant Account '#],0),7))</f>
        <v>-160.86350203333646</v>
      </c>
      <c r="CJ51" s="59">
        <f>((((INDEX(PlantAccounts[],MATCH($C51,PlantAccounts[Power Plan Plant Account '#],0),8)+(INDEX(PlantAccounts[],MATCH($C51,PlantAccounts[Power Plan Plant Account '#],0),8)+INDEX(PlantAccounts[],MATCH($C51,PlantAccounts[Power Plan Plant Account '#],0),16)+INDEX(PlantAccounts[],MATCH($C51,PlantAccounts[Power Plan Plant Account '#],0),17)))/2))/12)*(INDEX(CurWIPHelper[],1,MATCH(AV$4,CurWIPHelper[#Headers],0)))*(INDEX(PlantAccounts[],MATCH($C51,PlantAccounts[Power Plan Plant Account '#],0),7))</f>
        <v>-160.86350203333646</v>
      </c>
      <c r="CK51" s="59">
        <f>((((INDEX(PlantAccounts[],MATCH($C51,PlantAccounts[Power Plan Plant Account '#],0),8)+(INDEX(PlantAccounts[],MATCH($C51,PlantAccounts[Power Plan Plant Account '#],0),8)+INDEX(PlantAccounts[],MATCH($C51,PlantAccounts[Power Plan Plant Account '#],0),16)+INDEX(PlantAccounts[],MATCH($C51,PlantAccounts[Power Plan Plant Account '#],0),17)))/2))/12)*(INDEX(CurWIPHelper[],1,MATCH(AW$4,CurWIPHelper[#Headers],0)))*(INDEX(PlantAccounts[],MATCH($C51,PlantAccounts[Power Plan Plant Account '#],0),7))</f>
        <v>-160.86350203333646</v>
      </c>
      <c r="CL51" s="59">
        <f>((((INDEX(PlantAccounts[],MATCH($C51,PlantAccounts[Power Plan Plant Account '#],0),8)+(INDEX(PlantAccounts[],MATCH($C51,PlantAccounts[Power Plan Plant Account '#],0),8)+INDEX(PlantAccounts[],MATCH($C51,PlantAccounts[Power Plan Plant Account '#],0),16)+INDEX(PlantAccounts[],MATCH($C51,PlantAccounts[Power Plan Plant Account '#],0),17)))/2))/12)*(INDEX(CurWIPHelper[],1,MATCH(AX$4,CurWIPHelper[#Headers],0)))*(INDEX(PlantAccounts[],MATCH($C51,PlantAccounts[Power Plan Plant Account '#],0),7))</f>
        <v>-160.86350203333646</v>
      </c>
      <c r="CM51" s="59">
        <f>((((INDEX(PlantAccounts[],MATCH($C51,PlantAccounts[Power Plan Plant Account '#],0),8)+(INDEX(PlantAccounts[],MATCH($C51,PlantAccounts[Power Plan Plant Account '#],0),8)+INDEX(PlantAccounts[],MATCH($C51,PlantAccounts[Power Plan Plant Account '#],0),16)+INDEX(PlantAccounts[],MATCH($C51,PlantAccounts[Power Plan Plant Account '#],0),17)))/2))/12)*(INDEX(CurWIPHelper[],1,MATCH(AY$4,CurWIPHelper[#Headers],0)))*(INDEX(PlantAccounts[],MATCH($C51,PlantAccounts[Power Plan Plant Account '#],0),7))</f>
        <v>-160.86350203333646</v>
      </c>
      <c r="CN51" s="59">
        <f>((((INDEX(PlantAccounts[],MATCH($C51,PlantAccounts[Power Plan Plant Account '#],0),8)+(INDEX(PlantAccounts[],MATCH($C51,PlantAccounts[Power Plan Plant Account '#],0),8)+INDEX(PlantAccounts[],MATCH($C51,PlantAccounts[Power Plan Plant Account '#],0),16)+INDEX(PlantAccounts[],MATCH($C51,PlantAccounts[Power Plan Plant Account '#],0),17)))/2))/12)*(INDEX(CurWIPHelper[],1,MATCH(AZ$4,CurWIPHelper[#Headers],0)))*(INDEX(PlantAccounts[],MATCH($C51,PlantAccounts[Power Plan Plant Account '#],0),7))</f>
        <v>-160.86350203333646</v>
      </c>
      <c r="CO51" s="59">
        <f t="shared" si="3"/>
        <v>-1930.3620244000379</v>
      </c>
      <c r="CQ51" s="59">
        <f>INDEX(PlantAccounts[],MATCH($C51,PlantAccounts[Power Plan Plant Account '#],0),12)*(INDEX(CurWIPHelper[],1,MATCH(AO$4,CurWIPHelper[#Headers],0)))*(INDEX(PlantAccounts[],MATCH($C51,PlantAccounts[Power Plan Plant Account '#],0),7)/12)*0.5</f>
        <v>0</v>
      </c>
      <c r="CR51" s="59">
        <f>INDEX(PlantAccounts[],MATCH($C51,PlantAccounts[Power Plan Plant Account '#],0),12)*(INDEX(CurWIPHelper[],1,MATCH(AP$4,CurWIPHelper[#Headers],0)))*(INDEX(PlantAccounts[],MATCH($C51,PlantAccounts[Power Plan Plant Account '#],0),7)/12)*0.5</f>
        <v>0</v>
      </c>
      <c r="CS51" s="59">
        <f>INDEX(PlantAccounts[],MATCH($C51,PlantAccounts[Power Plan Plant Account '#],0),12)*(INDEX(CurWIPHelper[],1,MATCH(AQ$4,CurWIPHelper[#Headers],0)))*(INDEX(PlantAccounts[],MATCH($C51,PlantAccounts[Power Plan Plant Account '#],0),7)/12)*0.5</f>
        <v>0</v>
      </c>
      <c r="CT51" s="59">
        <f>INDEX(PlantAccounts[],MATCH($C51,PlantAccounts[Power Plan Plant Account '#],0),12)*(INDEX(CurWIPHelper[],1,MATCH(AR$4,CurWIPHelper[#Headers],0)))*(INDEX(PlantAccounts[],MATCH($C51,PlantAccounts[Power Plan Plant Account '#],0),7)/12)*0.5</f>
        <v>0</v>
      </c>
      <c r="CU51" s="59">
        <f>INDEX(PlantAccounts[],MATCH($C51,PlantAccounts[Power Plan Plant Account '#],0),12)*(INDEX(CurWIPHelper[],1,MATCH(AS$4,CurWIPHelper[#Headers],0)))*(INDEX(PlantAccounts[],MATCH($C51,PlantAccounts[Power Plan Plant Account '#],0),7)/12)*0.5</f>
        <v>0</v>
      </c>
      <c r="CV51" s="59">
        <f>INDEX(PlantAccounts[],MATCH($C51,PlantAccounts[Power Plan Plant Account '#],0),12)*(INDEX(CurWIPHelper[],1,MATCH(AT$4,CurWIPHelper[#Headers],0)))*(INDEX(PlantAccounts[],MATCH($C51,PlantAccounts[Power Plan Plant Account '#],0),7)/12)*0.5</f>
        <v>0</v>
      </c>
      <c r="CW51" s="59">
        <f>INDEX(PlantAccounts[],MATCH($C51,PlantAccounts[Power Plan Plant Account '#],0),12)*(INDEX(CurWIPHelper[],1,MATCH(AU$4,CurWIPHelper[#Headers],0)))*(INDEX(PlantAccounts[],MATCH($C51,PlantAccounts[Power Plan Plant Account '#],0),7)/12)*0.5</f>
        <v>0</v>
      </c>
      <c r="CX51" s="59">
        <f>INDEX(PlantAccounts[],MATCH($C51,PlantAccounts[Power Plan Plant Account '#],0),12)*(INDEX(CurWIPHelper[],1,MATCH(AV$4,CurWIPHelper[#Headers],0)))*(INDEX(PlantAccounts[],MATCH($C51,PlantAccounts[Power Plan Plant Account '#],0),7)/12)*0.5</f>
        <v>0</v>
      </c>
      <c r="CY51" s="59">
        <f>INDEX(PlantAccounts[],MATCH($C51,PlantAccounts[Power Plan Plant Account '#],0),12)*(INDEX(CurWIPHelper[],1,MATCH(AW$4,CurWIPHelper[#Headers],0)))*(INDEX(PlantAccounts[],MATCH($C51,PlantAccounts[Power Plan Plant Account '#],0),7)/12)*0.5</f>
        <v>0</v>
      </c>
      <c r="CZ51" s="59">
        <f>INDEX(PlantAccounts[],MATCH($C51,PlantAccounts[Power Plan Plant Account '#],0),12)*(INDEX(CurWIPHelper[],1,MATCH(AX$4,CurWIPHelper[#Headers],0)))*(INDEX(PlantAccounts[],MATCH($C51,PlantAccounts[Power Plan Plant Account '#],0),7)/12)*0.5</f>
        <v>0</v>
      </c>
      <c r="DA51" s="59">
        <f>INDEX(PlantAccounts[],MATCH($C51,PlantAccounts[Power Plan Plant Account '#],0),12)*(INDEX(CurWIPHelper[],1,MATCH(AY$4,CurWIPHelper[#Headers],0)))*(INDEX(PlantAccounts[],MATCH($C51,PlantAccounts[Power Plan Plant Account '#],0),7)/12)*0.5</f>
        <v>0</v>
      </c>
      <c r="DB51" s="59">
        <f>INDEX(PlantAccounts[],MATCH($C51,PlantAccounts[Power Plan Plant Account '#],0),12)*(INDEX(CurWIPHelper[],1,MATCH(AZ$4,CurWIPHelper[#Headers],0)))*(INDEX(PlantAccounts[],MATCH($C51,PlantAccounts[Power Plan Plant Account '#],0),7)/12)*0.5</f>
        <v>0</v>
      </c>
      <c r="DC51" s="59">
        <f t="shared" si="4"/>
        <v>0</v>
      </c>
      <c r="DE51" s="59">
        <f t="shared" si="5"/>
        <v>-1930.3620244000379</v>
      </c>
    </row>
    <row r="52" spans="1:109">
      <c r="A52" t="s">
        <v>58</v>
      </c>
      <c r="B52" t="s">
        <v>101</v>
      </c>
      <c r="C52">
        <v>47290</v>
      </c>
      <c r="D52">
        <v>47290</v>
      </c>
      <c r="E52" s="130"/>
      <c r="F52" s="113">
        <f>INDEX(PlantAccounts[],MATCH($C52,PlantAccounts[Power Plan Plant Account '#],0),8)</f>
        <v>-18192.600000000002</v>
      </c>
      <c r="G52" s="7">
        <f>INDEX(PlantAccounts[],MATCH($C52,PlantAccounts[Power Plan Plant Account '#],0),14)</f>
        <v>0</v>
      </c>
      <c r="H52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52" s="7"/>
      <c r="J52" s="7">
        <f t="shared" si="6"/>
        <v>0</v>
      </c>
      <c r="K52" s="7">
        <v>0</v>
      </c>
      <c r="L52" s="7">
        <f>INDEX(PlantAccounts[],MATCH($C52,PlantAccounts[Power Plan Plant Account '#],0),11)</f>
        <v>0</v>
      </c>
      <c r="M52" s="7">
        <f t="shared" si="1"/>
        <v>0</v>
      </c>
      <c r="O52" s="35">
        <f>INDEX(CurCloseProf[],MATCH(PlantAccountsQuery[[#This Row],[Reg/Unreg]],CurCloseProf[R/NR],0),MATCH(O$9,CurCloseProf[#Headers],0))*($J52+$M52)</f>
        <v>0</v>
      </c>
      <c r="P52" s="35">
        <f>INDEX(CurCloseProf[],MATCH(PlantAccountsQuery[[#This Row],[Reg/Unreg]],CurCloseProf[R/NR],0),MATCH(P$9,CurCloseProf[#Headers],0))*($J52+$M52)</f>
        <v>0</v>
      </c>
      <c r="Q52" s="35">
        <f>INDEX(CurCloseProf[],MATCH(PlantAccountsQuery[[#This Row],[Reg/Unreg]],CurCloseProf[R/NR],0),MATCH(Q$9,CurCloseProf[#Headers],0))*($J52+$M52)</f>
        <v>0</v>
      </c>
      <c r="R52" s="35">
        <f>INDEX(CurCloseProf[],MATCH(PlantAccountsQuery[[#This Row],[Reg/Unreg]],CurCloseProf[R/NR],0),MATCH(R$9,CurCloseProf[#Headers],0))*($J52+$M52)</f>
        <v>0</v>
      </c>
      <c r="S52" s="35">
        <f>INDEX(CurCloseProf[],MATCH(PlantAccountsQuery[[#This Row],[Reg/Unreg]],CurCloseProf[R/NR],0),MATCH(S$9,CurCloseProf[#Headers],0))*($J52+$M52)</f>
        <v>0</v>
      </c>
      <c r="T52" s="35">
        <f>INDEX(CurCloseProf[],MATCH(PlantAccountsQuery[[#This Row],[Reg/Unreg]],CurCloseProf[R/NR],0),MATCH(T$9,CurCloseProf[#Headers],0))*($J52+$M52)</f>
        <v>0</v>
      </c>
      <c r="U52" s="35">
        <f>INDEX(CurCloseProf[],MATCH(PlantAccountsQuery[[#This Row],[Reg/Unreg]],CurCloseProf[R/NR],0),MATCH(U$9,CurCloseProf[#Headers],0))*($J52+$M52)</f>
        <v>0</v>
      </c>
      <c r="V52" s="35">
        <f>INDEX(CurCloseProf[],MATCH(PlantAccountsQuery[[#This Row],[Reg/Unreg]],CurCloseProf[R/NR],0),MATCH(V$9,CurCloseProf[#Headers],0))*($J52+$M52)</f>
        <v>0</v>
      </c>
      <c r="W52" s="35">
        <f>INDEX(CurCloseProf[],MATCH(PlantAccountsQuery[[#This Row],[Reg/Unreg]],CurCloseProf[R/NR],0),MATCH(W$9,CurCloseProf[#Headers],0))*($J52+$M52)</f>
        <v>0</v>
      </c>
      <c r="X52" s="35">
        <f>INDEX(CurCloseProf[],MATCH(PlantAccountsQuery[[#This Row],[Reg/Unreg]],CurCloseProf[R/NR],0),MATCH(X$9,CurCloseProf[#Headers],0))*($J52+$M52)</f>
        <v>0</v>
      </c>
      <c r="Y52" s="35">
        <f>INDEX(CurCloseProf[],MATCH(PlantAccountsQuery[[#This Row],[Reg/Unreg]],CurCloseProf[R/NR],0),MATCH(Y$9,CurCloseProf[#Headers],0))*($J52+$M52)</f>
        <v>0</v>
      </c>
      <c r="Z52" s="35">
        <f>INDEX(CurCloseProf[],MATCH(PlantAccountsQuery[[#This Row],[Reg/Unreg]],CurCloseProf[R/NR],0),MATCH(Z$9,CurCloseProf[#Headers],0))*($J52+$M52)</f>
        <v>0</v>
      </c>
      <c r="AB52" s="59">
        <f>IF(INDEX(CurWIPHelper[],1,MATCH(AO$4,$AB$9:$AM$9,0))=0,0,($F52+$O52))</f>
        <v>-18192.600000000002</v>
      </c>
      <c r="AC52" s="59">
        <f>IF(INDEX(CurWIPHelper[],1,MATCH(AP$4,$AB$9:$AM$9,0))=0,0,($F52+SUM($O52:P52)))</f>
        <v>-18192.600000000002</v>
      </c>
      <c r="AD52" s="59">
        <f>IF(INDEX(CurWIPHelper[],1,MATCH(AQ$4,$AB$9:$AM$9,0))=0,0,($F52+SUM($O52:Q52)))</f>
        <v>-18192.600000000002</v>
      </c>
      <c r="AE52" s="59">
        <f>IF(INDEX(CurWIPHelper[],1,MATCH(AR$4,$AB$9:$AM$9,0))=0,0,($F52+SUM($O52:R52)))</f>
        <v>-18192.600000000002</v>
      </c>
      <c r="AF52" s="59">
        <f>IF(INDEX(CurWIPHelper[],1,MATCH(AS$4,$AB$9:$AM$9,0))=0,0,($F52+SUM($O52:S52)))</f>
        <v>-18192.600000000002</v>
      </c>
      <c r="AG52" s="59">
        <f>IF(INDEX(CurWIPHelper[],1,MATCH(AT$4,$AB$9:$AM$9,0))=0,0,($F52+SUM($O52:T52)))</f>
        <v>-18192.600000000002</v>
      </c>
      <c r="AH52" s="59">
        <f>IF(INDEX(CurWIPHelper[],1,MATCH(AU$4,$AB$9:$AM$9,0))=0,0,($F52+SUM($O52:U52)))</f>
        <v>-18192.600000000002</v>
      </c>
      <c r="AI52" s="59">
        <f>IF(INDEX(CurWIPHelper[],1,MATCH(AV$4,$AB$9:$AM$9,0))=0,0,($F52+SUM($O52:V52)))</f>
        <v>-18192.600000000002</v>
      </c>
      <c r="AJ52" s="59">
        <f>IF(INDEX(CurWIPHelper[],1,MATCH(AW$4,$AB$9:$AM$9,0))=0,0,($F52+SUM($O52:W52)))</f>
        <v>-18192.600000000002</v>
      </c>
      <c r="AK52" s="59">
        <f>IF(INDEX(CurWIPHelper[],1,MATCH(AX$4,$AB$9:$AM$9,0))=0,0,($F52+SUM($O52:X52)))</f>
        <v>-18192.600000000002</v>
      </c>
      <c r="AL52" s="59">
        <f>IF(INDEX(CurWIPHelper[],1,MATCH(AY$4,$AB$9:$AM$9,0))=0,0,($F52+SUM($O52:Y52)))</f>
        <v>-18192.600000000002</v>
      </c>
      <c r="AM52" s="59">
        <f>IF(INDEX(CurWIPHelper[],1,MATCH(AZ$4,$AB$9:$AM$9,0))=0,0,($F52+SUM($O52:Z52)))</f>
        <v>-18192.600000000002</v>
      </c>
      <c r="AO52" s="35">
        <f>IF(INDEX(CurWIPHelper[],1,MATCH(AO$4,CurWIPHelper[#Headers],0))=0,0,
     IF(AB52&gt;0,
        (IF(
             ((INDEX(PlantAccounts[],MATCH($C52,PlantAccounts[Power Plan Plant Account '#],0),7)/12)
                   *(AB52)
                   *(INDEX(CurWIPHelper[],1,MATCH(AO$4,CurWIPHelper[#Headers],0)))
                   +(INDEX(PlantAccounts[],MATCH($C52,PlantAccounts[Power Plan Plant Account '#],0),9))
                   )&gt;AB52,
              IF((INDEX(PlantAccounts[],MATCH($C52,PlantAccounts[Power Plan Plant Account '#],0),7))=0,0,AB52-(INDEX(PlantAccounts[],MATCH($C52,PlantAccounts[Power Plan Plant Account '#],0),9))),
             (INDEX(PlantAccounts[],MATCH($C52,PlantAccounts[Power Plan Plant Account '#],0),7)/12)*AB52*(INDEX(CurWIPHelper[],1,MATCH(AO$4,CurWIPHelper[#Headers],0))))
        ),
          IF(AB52=0,0,IF(
              ((INDEX(PlantAccounts[],MATCH($C52,PlantAccounts[Power Plan Plant Account '#],0),7)/12)
              *(AB52)
              *(INDEX(CurWIPHelper[],1,MATCH(AO$4,CurWIPHelper[#Headers],0)))
              +(INDEX(PlantAccounts[],MATCH($C52,PlantAccounts[Power Plan Plant Account '#],0),9))
              )&gt;AB52,
         (INDEX(PlantAccounts[],MATCH($C52,PlantAccounts[Power Plan Plant Account '#],0),7)/12)*AB52*(INDEX(CurWIPHelper[],1,MATCH(AO$4,CurWIPHelper[#Headers],0))),
         AB52-(INDEX(PlantAccounts[],MATCH($C52,PlantAccounts[Power Plan Plant Account '#],0),9))
    ))
)
)</f>
        <v>-27.29879055317679</v>
      </c>
      <c r="AP52" s="35">
        <f>IF(INDEX(CurWIPHelper[],1,MATCH(AP$4,CurWIPHelper[#Headers],0))=0,0,
     IF(AC52&gt;0,
        (IF(
             ((INDEX(PlantAccounts[],MATCH($C52,PlantAccounts[Power Plan Plant Account '#],0),7)/12)
                   *(AC52)
                   *(INDEX(CurWIPHelper[],1,MATCH(AP$4,CurWIPHelper[#Headers],0)))
                   +(INDEX(PlantAccounts[],MATCH($C52,PlantAccounts[Power Plan Plant Account '#],0),9))
                   +(SUM($AO52:AO52))
                    )&gt;AC52,
              IF((INDEX(PlantAccounts[],MATCH($C52,PlantAccounts[Power Plan Plant Account '#],0),7))=0,0,AC52-(INDEX(PlantAccounts[],MATCH($C52,PlantAccounts[Power Plan Plant Account '#],0),9))-SUM($AO52:AO52)),
             (INDEX(PlantAccounts[],MATCH($C52,PlantAccounts[Power Plan Plant Account '#],0),7)/12)*AC52*(INDEX(CurWIPHelper[],1,MATCH(AP$4,CurWIPHelper[#Headers],0))))
        ),
        IF(AC52=0,0,IF(
              ((INDEX(PlantAccounts[],MATCH($C52,PlantAccounts[Power Plan Plant Account '#],0),7)/12)
              *(AC52)
              *(INDEX(CurWIPHelper[],1,MATCH(AP$4,CurWIPHelper[#Headers],0)))
              +(INDEX(PlantAccounts[],MATCH($C52,PlantAccounts[Power Plan Plant Account '#],0),9))
              +(SUM($AO52:AO52))
              )&gt;AC52,
         (INDEX(PlantAccounts[],MATCH($C52,PlantAccounts[Power Plan Plant Account '#],0),7)/12)*AC52*(INDEX(CurWIPHelper[],1,MATCH(AP$4,CurWIPHelper[#Headers],0))),
         AC52-(INDEX(PlantAccounts[],MATCH($C52,PlantAccounts[Power Plan Plant Account '#],0),9))-(SUM($AO52:AO52))
    ))
)
)</f>
        <v>-27.29879055317679</v>
      </c>
      <c r="AQ52" s="35">
        <f>IF(INDEX(CurWIPHelper[],1,MATCH(AQ$4,CurWIPHelper[#Headers],0))=0,0,
     IF(AD52&gt;0,
        (IF(
             ((INDEX(PlantAccounts[],MATCH($C52,PlantAccounts[Power Plan Plant Account '#],0),7)/12)
                   *(AD52)
                   *(INDEX(CurWIPHelper[],1,MATCH(AQ$4,CurWIPHelper[#Headers],0)))
                   +(INDEX(PlantAccounts[],MATCH($C52,PlantAccounts[Power Plan Plant Account '#],0),9))
                   +(SUM($AO52:AP52))
                    )&gt;AD52,
              IF((INDEX(PlantAccounts[],MATCH($C52,PlantAccounts[Power Plan Plant Account '#],0),7))=0,0,AD52-(INDEX(PlantAccounts[],MATCH($C52,PlantAccounts[Power Plan Plant Account '#],0),9))-SUM($AO52:AP52)),
             (INDEX(PlantAccounts[],MATCH($C52,PlantAccounts[Power Plan Plant Account '#],0),7)/12)*AD52*(INDEX(CurWIPHelper[],1,MATCH(AQ$4,CurWIPHelper[#Headers],0))))
        ),
        IF(AD52=0,0,IF(
              ((INDEX(PlantAccounts[],MATCH($C52,PlantAccounts[Power Plan Plant Account '#],0),7)/12)
              *(AD52)
              *(INDEX(CurWIPHelper[],1,MATCH(AQ$4,CurWIPHelper[#Headers],0)))
              +(INDEX(PlantAccounts[],MATCH($C52,PlantAccounts[Power Plan Plant Account '#],0),9))
              +(SUM($AO52:AP52))
              )&gt;AD52,
         (INDEX(PlantAccounts[],MATCH($C52,PlantAccounts[Power Plan Plant Account '#],0),7)/12)*AD52*(INDEX(CurWIPHelper[],1,MATCH(AQ$4,CurWIPHelper[#Headers],0))),
         AD52-(INDEX(PlantAccounts[],MATCH($C52,PlantAccounts[Power Plan Plant Account '#],0),9))-(SUM($AO52:AP52))
    ))
)
)</f>
        <v>-27.29879055317679</v>
      </c>
      <c r="AR52" s="35">
        <f>IF(INDEX(CurWIPHelper[],1,MATCH(AR$4,CurWIPHelper[#Headers],0))=0,0,
     IF(AE52&gt;0,
        (IF(
             ((INDEX(PlantAccounts[],MATCH($C52,PlantAccounts[Power Plan Plant Account '#],0),7)/12)
                   *(AE52)
                   *(INDEX(CurWIPHelper[],1,MATCH(AR$4,CurWIPHelper[#Headers],0)))
                   +(INDEX(PlantAccounts[],MATCH($C52,PlantAccounts[Power Plan Plant Account '#],0),9))
                   +(SUM($AO52:AQ52))
                    )&gt;AE52,
              IF((INDEX(PlantAccounts[],MATCH($C52,PlantAccounts[Power Plan Plant Account '#],0),7))=0,0,AE52-(INDEX(PlantAccounts[],MATCH($C52,PlantAccounts[Power Plan Plant Account '#],0),9))-SUM($AO52:AQ52)),
             (INDEX(PlantAccounts[],MATCH($C52,PlantAccounts[Power Plan Plant Account '#],0),7)/12)*AE52*(INDEX(CurWIPHelper[],1,MATCH(AR$4,CurWIPHelper[#Headers],0))))
        ),
        IF(AE52=0,0,IF(
              ((INDEX(PlantAccounts[],MATCH($C52,PlantAccounts[Power Plan Plant Account '#],0),7)/12)
              *(AE52)
              *(INDEX(CurWIPHelper[],1,MATCH(AR$4,CurWIPHelper[#Headers],0)))
              +(INDEX(PlantAccounts[],MATCH($C52,PlantAccounts[Power Plan Plant Account '#],0),9))
              +(SUM($AO52:AQ52))
              )&gt;AE52,
         (INDEX(PlantAccounts[],MATCH($C52,PlantAccounts[Power Plan Plant Account '#],0),7)/12)*AE52*(INDEX(CurWIPHelper[],1,MATCH(AR$4,CurWIPHelper[#Headers],0))),
         AE52-(INDEX(PlantAccounts[],MATCH($C52,PlantAccounts[Power Plan Plant Account '#],0),9))-(SUM($AO52:AQ52))
    ))
)
)</f>
        <v>-27.29879055317679</v>
      </c>
      <c r="AS52" s="35">
        <f>IF(INDEX(CurWIPHelper[],1,MATCH(AS$4,CurWIPHelper[#Headers],0))=0,0,
     IF(AF52&gt;0,
        (IF(
             ((INDEX(PlantAccounts[],MATCH($C52,PlantAccounts[Power Plan Plant Account '#],0),7)/12)
                   *(AF52)
                   *(INDEX(CurWIPHelper[],1,MATCH(AS$4,CurWIPHelper[#Headers],0)))
                   +(INDEX(PlantAccounts[],MATCH($C52,PlantAccounts[Power Plan Plant Account '#],0),9))
                   +(SUM($AO52:AR52))
                    )&gt;AF52,
              IF((INDEX(PlantAccounts[],MATCH($C52,PlantAccounts[Power Plan Plant Account '#],0),7))=0,0,AF52-(INDEX(PlantAccounts[],MATCH($C52,PlantAccounts[Power Plan Plant Account '#],0),9))-SUM($AO52:AR52)),
             (INDEX(PlantAccounts[],MATCH($C52,PlantAccounts[Power Plan Plant Account '#],0),7)/12)*AF52*(INDEX(CurWIPHelper[],1,MATCH(AS$4,CurWIPHelper[#Headers],0))))
        ),
        IF(AF52=0,0,IF(
              ((INDEX(PlantAccounts[],MATCH($C52,PlantAccounts[Power Plan Plant Account '#],0),7)/12)
              *(AF52)
              *(INDEX(CurWIPHelper[],1,MATCH(AS$4,CurWIPHelper[#Headers],0)))
              +(INDEX(PlantAccounts[],MATCH($C52,PlantAccounts[Power Plan Plant Account '#],0),9))
              +(SUM($AO52:AR52))
              )&gt;AF52,
         (INDEX(PlantAccounts[],MATCH($C52,PlantAccounts[Power Plan Plant Account '#],0),7)/12)*AF52*(INDEX(CurWIPHelper[],1,MATCH(AS$4,CurWIPHelper[#Headers],0))),
         AF52-(INDEX(PlantAccounts[],MATCH($C52,PlantAccounts[Power Plan Plant Account '#],0),9))-(SUM($AO52:AR52))
    ))
)
)</f>
        <v>-27.29879055317679</v>
      </c>
      <c r="AT52" s="35">
        <f>IF(INDEX(CurWIPHelper[],1,MATCH(AT$4,CurWIPHelper[#Headers],0))=0,0,
     IF(AG52&gt;0,
        (IF(
             ((INDEX(PlantAccounts[],MATCH($C52,PlantAccounts[Power Plan Plant Account '#],0),7)/12)
                   *(AG52)
                   *(INDEX(CurWIPHelper[],1,MATCH(AT$4,CurWIPHelper[#Headers],0)))
                   +(INDEX(PlantAccounts[],MATCH($C52,PlantAccounts[Power Plan Plant Account '#],0),9))
                   +(SUM($AO52:AS52))
                    )&gt;AG52,
              IF((INDEX(PlantAccounts[],MATCH($C52,PlantAccounts[Power Plan Plant Account '#],0),7))=0,0,AG52-(INDEX(PlantAccounts[],MATCH($C52,PlantAccounts[Power Plan Plant Account '#],0),9))-SUM($AO52:AS52)),
             (INDEX(PlantAccounts[],MATCH($C52,PlantAccounts[Power Plan Plant Account '#],0),7)/12)*AG52*(INDEX(CurWIPHelper[],1,MATCH(AT$4,CurWIPHelper[#Headers],0))))
        ),
        IF(AG52=0,0,IF(
              ((INDEX(PlantAccounts[],MATCH($C52,PlantAccounts[Power Plan Plant Account '#],0),7)/12)
              *(AG52)
              *(INDEX(CurWIPHelper[],1,MATCH(AT$4,CurWIPHelper[#Headers],0)))
              +(INDEX(PlantAccounts[],MATCH($C52,PlantAccounts[Power Plan Plant Account '#],0),9))
              +(SUM($AO52:AS52))
              )&gt;AG52,
         (INDEX(PlantAccounts[],MATCH($C52,PlantAccounts[Power Plan Plant Account '#],0),7)/12)*AG52*(INDEX(CurWIPHelper[],1,MATCH(AT$4,CurWIPHelper[#Headers],0))),
         AG52-(INDEX(PlantAccounts[],MATCH($C52,PlantAccounts[Power Plan Plant Account '#],0),9))-(SUM($AO52:AS52))
    ))
)
)</f>
        <v>-27.29879055317679</v>
      </c>
      <c r="AU52" s="35">
        <f>IF(INDEX(CurWIPHelper[],1,MATCH(AU$4,CurWIPHelper[#Headers],0))=0,0,
     IF(AH52&gt;0,
        (IF(
             ((INDEX(PlantAccounts[],MATCH($C52,PlantAccounts[Power Plan Plant Account '#],0),7)/12)
                   *(AH52)
                   *(INDEX(CurWIPHelper[],1,MATCH(AU$4,CurWIPHelper[#Headers],0)))
                   +(INDEX(PlantAccounts[],MATCH($C52,PlantAccounts[Power Plan Plant Account '#],0),9))
                   +(SUM($AO52:AT52))
                    )&gt;AH52,
              IF((INDEX(PlantAccounts[],MATCH($C52,PlantAccounts[Power Plan Plant Account '#],0),7))=0,0,AH52-(INDEX(PlantAccounts[],MATCH($C52,PlantAccounts[Power Plan Plant Account '#],0),9))-SUM($AO52:AT52)),
             (INDEX(PlantAccounts[],MATCH($C52,PlantAccounts[Power Plan Plant Account '#],0),7)/12)*AH52*(INDEX(CurWIPHelper[],1,MATCH(AU$4,CurWIPHelper[#Headers],0))))
        ),
        IF(AH52=0,0,IF(
              ((INDEX(PlantAccounts[],MATCH($C52,PlantAccounts[Power Plan Plant Account '#],0),7)/12)
              *(AH52)
              *(INDEX(CurWIPHelper[],1,MATCH(AU$4,CurWIPHelper[#Headers],0)))
              +(INDEX(PlantAccounts[],MATCH($C52,PlantAccounts[Power Plan Plant Account '#],0),9))
              +(SUM($AO52:AT52))
              )&gt;AH52,
         (INDEX(PlantAccounts[],MATCH($C52,PlantAccounts[Power Plan Plant Account '#],0),7)/12)*AH52*(INDEX(CurWIPHelper[],1,MATCH(AU$4,CurWIPHelper[#Headers],0))),
         AH52-(INDEX(PlantAccounts[],MATCH($C52,PlantAccounts[Power Plan Plant Account '#],0),9))-(SUM($AO52:AT52))
    ))
)
)</f>
        <v>-27.29879055317679</v>
      </c>
      <c r="AV52" s="35">
        <f>IF(INDEX(CurWIPHelper[],1,MATCH(AV$4,CurWIPHelper[#Headers],0))=0,0,
     IF(AI52&gt;0,
        (IF(
             ((INDEX(PlantAccounts[],MATCH($C52,PlantAccounts[Power Plan Plant Account '#],0),7)/12)
                   *(AI52)
                   *(INDEX(CurWIPHelper[],1,MATCH(AV$4,CurWIPHelper[#Headers],0)))
                   +(INDEX(PlantAccounts[],MATCH($C52,PlantAccounts[Power Plan Plant Account '#],0),9))
                   +(SUM($AO52:AU52))
                    )&gt;AI52,
              IF((INDEX(PlantAccounts[],MATCH($C52,PlantAccounts[Power Plan Plant Account '#],0),7))=0,0,AI52-(INDEX(PlantAccounts[],MATCH($C52,PlantAccounts[Power Plan Plant Account '#],0),9))-SUM($AO52:AU52)),
             (INDEX(PlantAccounts[],MATCH($C52,PlantAccounts[Power Plan Plant Account '#],0),7)/12)*AI52*(INDEX(CurWIPHelper[],1,MATCH(AV$4,CurWIPHelper[#Headers],0))))
        ),
        IF(AI52=0,0,IF(
              ((INDEX(PlantAccounts[],MATCH($C52,PlantAccounts[Power Plan Plant Account '#],0),7)/12)
              *(AI52)
              *(INDEX(CurWIPHelper[],1,MATCH(AV$4,CurWIPHelper[#Headers],0)))
              +(INDEX(PlantAccounts[],MATCH($C52,PlantAccounts[Power Plan Plant Account '#],0),9))
              +(SUM($AO52:AU52))
              )&gt;AI52,
         (INDEX(PlantAccounts[],MATCH($C52,PlantAccounts[Power Plan Plant Account '#],0),7)/12)*AI52*(INDEX(CurWIPHelper[],1,MATCH(AV$4,CurWIPHelper[#Headers],0))),
         AI52-(INDEX(PlantAccounts[],MATCH($C52,PlantAccounts[Power Plan Plant Account '#],0),9))-(SUM($AO52:AU52))
    ))
)
)</f>
        <v>-27.29879055317679</v>
      </c>
      <c r="AW52" s="35">
        <f>IF(INDEX(CurWIPHelper[],1,MATCH(AW$4,CurWIPHelper[#Headers],0))=0,0,
     IF(AJ52&gt;0,
        (IF(
             ((INDEX(PlantAccounts[],MATCH($C52,PlantAccounts[Power Plan Plant Account '#],0),7)/12)
                   *(AJ52)
                   *(INDEX(CurWIPHelper[],1,MATCH(AW$4,CurWIPHelper[#Headers],0)))
                   +(INDEX(PlantAccounts[],MATCH($C52,PlantAccounts[Power Plan Plant Account '#],0),9))
                   +(SUM($AO52:AV52))
                    )&gt;AJ52,
              IF((INDEX(PlantAccounts[],MATCH($C52,PlantAccounts[Power Plan Plant Account '#],0),7))=0,0,AJ52-(INDEX(PlantAccounts[],MATCH($C52,PlantAccounts[Power Plan Plant Account '#],0),9))-SUM($AO52:AV52)),
             (INDEX(PlantAccounts[],MATCH($C52,PlantAccounts[Power Plan Plant Account '#],0),7)/12)*AJ52*(INDEX(CurWIPHelper[],1,MATCH(AW$4,CurWIPHelper[#Headers],0))))
        ),
        IF(AJ52=0,0,IF(
              ((INDEX(PlantAccounts[],MATCH($C52,PlantAccounts[Power Plan Plant Account '#],0),7)/12)
              *(AJ52)
              *(INDEX(CurWIPHelper[],1,MATCH(AW$4,CurWIPHelper[#Headers],0)))
              +(INDEX(PlantAccounts[],MATCH($C52,PlantAccounts[Power Plan Plant Account '#],0),9))
              +(SUM($AO52:AV52))
              )&gt;AJ52,
         (INDEX(PlantAccounts[],MATCH($C52,PlantAccounts[Power Plan Plant Account '#],0),7)/12)*AJ52*(INDEX(CurWIPHelper[],1,MATCH(AW$4,CurWIPHelper[#Headers],0))),
         AJ52-(INDEX(PlantAccounts[],MATCH($C52,PlantAccounts[Power Plan Plant Account '#],0),9))-(SUM($AO52:AV52))
    ))
)
)</f>
        <v>-27.29879055317679</v>
      </c>
      <c r="AX52" s="35">
        <f>IF(INDEX(CurWIPHelper[],1,MATCH(AX$4,CurWIPHelper[#Headers],0))=0,0,
     IF(AK52&gt;0,
        (IF(
             ((INDEX(PlantAccounts[],MATCH($C52,PlantAccounts[Power Plan Plant Account '#],0),7)/12)
                   *(AK52)
                   *(INDEX(CurWIPHelper[],1,MATCH(AX$4,CurWIPHelper[#Headers],0)))
                   +(INDEX(PlantAccounts[],MATCH($C52,PlantAccounts[Power Plan Plant Account '#],0),9))
                   +(SUM($AO52:AW52))
                    )&gt;AK52,
              IF((INDEX(PlantAccounts[],MATCH($C52,PlantAccounts[Power Plan Plant Account '#],0),7))=0,0,AK52-(INDEX(PlantAccounts[],MATCH($C52,PlantAccounts[Power Plan Plant Account '#],0),9))-SUM($AO52:AW52)),
             (INDEX(PlantAccounts[],MATCH($C52,PlantAccounts[Power Plan Plant Account '#],0),7)/12)*AK52*(INDEX(CurWIPHelper[],1,MATCH(AX$4,CurWIPHelper[#Headers],0))))
        ),
        IF(AK52=0,0,IF(
              ((INDEX(PlantAccounts[],MATCH($C52,PlantAccounts[Power Plan Plant Account '#],0),7)/12)
              *(AK52)
              *(INDEX(CurWIPHelper[],1,MATCH(AX$4,CurWIPHelper[#Headers],0)))
              +(INDEX(PlantAccounts[],MATCH($C52,PlantAccounts[Power Plan Plant Account '#],0),9))
              +(SUM($AO52:AW52))
              )&gt;AK52,
         (INDEX(PlantAccounts[],MATCH($C52,PlantAccounts[Power Plan Plant Account '#],0),7)/12)*AK52*(INDEX(CurWIPHelper[],1,MATCH(AX$4,CurWIPHelper[#Headers],0))),
         AK52-(INDEX(PlantAccounts[],MATCH($C52,PlantAccounts[Power Plan Plant Account '#],0),9))-(SUM($AO52:AW52))
    ))
)
)</f>
        <v>-27.29879055317679</v>
      </c>
      <c r="AY52" s="35">
        <f>IF(INDEX(CurWIPHelper[],1,MATCH(AY$4,CurWIPHelper[#Headers],0))=0,0,
     IF(AL52&gt;0,
        (IF(
             ((INDEX(PlantAccounts[],MATCH($C52,PlantAccounts[Power Plan Plant Account '#],0),7)/12)
                   *(AL52)
                   *(INDEX(CurWIPHelper[],1,MATCH(AY$4,CurWIPHelper[#Headers],0)))
                   +(INDEX(PlantAccounts[],MATCH($C52,PlantAccounts[Power Plan Plant Account '#],0),9))
                   +(SUM($AO52:AX52))
                    )&gt;AL52,
              IF((INDEX(PlantAccounts[],MATCH($C52,PlantAccounts[Power Plan Plant Account '#],0),7))=0,0,AL52-(INDEX(PlantAccounts[],MATCH($C52,PlantAccounts[Power Plan Plant Account '#],0),9))-SUM($AO52:AX52)),
             (INDEX(PlantAccounts[],MATCH($C52,PlantAccounts[Power Plan Plant Account '#],0),7)/12)*AL52*(INDEX(CurWIPHelper[],1,MATCH(AY$4,CurWIPHelper[#Headers],0))))
        ),
        IF(AL52=0,0,IF(
              ((INDEX(PlantAccounts[],MATCH($C52,PlantAccounts[Power Plan Plant Account '#],0),7)/12)
              *(AL52)
              *(INDEX(CurWIPHelper[],1,MATCH(AY$4,CurWIPHelper[#Headers],0)))
              +(INDEX(PlantAccounts[],MATCH($C52,PlantAccounts[Power Plan Plant Account '#],0),9))
              +(SUM($AO52:AX52))
              )&gt;AL52,
         (INDEX(PlantAccounts[],MATCH($C52,PlantAccounts[Power Plan Plant Account '#],0),7)/12)*AL52*(INDEX(CurWIPHelper[],1,MATCH(AY$4,CurWIPHelper[#Headers],0))),
         AL52-(INDEX(PlantAccounts[],MATCH($C52,PlantAccounts[Power Plan Plant Account '#],0),9))-(SUM($AO52:AX52))
    ))
)
)</f>
        <v>-27.29879055317679</v>
      </c>
      <c r="AZ52" s="35">
        <f>IF(INDEX(CurWIPHelper[],1,MATCH(AZ$4,CurWIPHelper[#Headers],0))=0,0,
     IF(AM52&gt;0,
        (IF(
             ((INDEX(PlantAccounts[],MATCH($C52,PlantAccounts[Power Plan Plant Account '#],0),7)/12)
                   *(AM52)
                   *(INDEX(CurWIPHelper[],1,MATCH(AZ$4,CurWIPHelper[#Headers],0)))
                   +(INDEX(PlantAccounts[],MATCH($C52,PlantAccounts[Power Plan Plant Account '#],0),9))
                   +(SUM($AO52:AY52))
                    )&gt;AM52,
              IF((INDEX(PlantAccounts[],MATCH($C52,PlantAccounts[Power Plan Plant Account '#],0),7))=0,0,AM52-(INDEX(PlantAccounts[],MATCH($C52,PlantAccounts[Power Plan Plant Account '#],0),9))-SUM($AO52:AY52)),
             (INDEX(PlantAccounts[],MATCH($C52,PlantAccounts[Power Plan Plant Account '#],0),7)/12)*AM52*(INDEX(CurWIPHelper[],1,MATCH(AZ$4,CurWIPHelper[#Headers],0))))
        ),
        IF(AM52=0,0,IF(
              ((INDEX(PlantAccounts[],MATCH($C52,PlantAccounts[Power Plan Plant Account '#],0),7)/12)
              *(AM52)
              *(INDEX(CurWIPHelper[],1,MATCH(AZ$4,CurWIPHelper[#Headers],0)))
              +(INDEX(PlantAccounts[],MATCH($C52,PlantAccounts[Power Plan Plant Account '#],0),9))
              +(SUM($AO52:AY52))
              )&gt;AM52,
         (INDEX(PlantAccounts[],MATCH($C52,PlantAccounts[Power Plan Plant Account '#],0),7)/12)*AM52*(INDEX(CurWIPHelper[],1,MATCH(AZ$4,CurWIPHelper[#Headers],0))),
         AM52-(INDEX(PlantAccounts[],MATCH($C52,PlantAccounts[Power Plan Plant Account '#],0),9))-(SUM($AO52:AY52))
    ))
)
)</f>
        <v>-27.29879055317679</v>
      </c>
      <c r="BA52" s="59">
        <f t="shared" si="2"/>
        <v>-327.58548663812149</v>
      </c>
      <c r="BC52" s="59">
        <f>INDEX(CurCloseProf[],MATCH(PlantAccountsQuery[[#This Row],[Reg/Unreg]],CurCloseProf[R/NR],0),MATCH(BC$9,CurCloseProf[#Headers],0))*($J52)</f>
        <v>0</v>
      </c>
      <c r="BD52" s="59">
        <f>INDEX(CurCloseProf[],MATCH(PlantAccountsQuery[[#This Row],[Reg/Unreg]],CurCloseProf[R/NR],0),MATCH(BD$9,CurCloseProf[#Headers],0))*($J52)</f>
        <v>0</v>
      </c>
      <c r="BE52" s="59">
        <f>INDEX(CurCloseProf[],MATCH(PlantAccountsQuery[[#This Row],[Reg/Unreg]],CurCloseProf[R/NR],0),MATCH(BE$9,CurCloseProf[#Headers],0))*($J52)</f>
        <v>0</v>
      </c>
      <c r="BF52" s="59">
        <f>INDEX(CurCloseProf[],MATCH(PlantAccountsQuery[[#This Row],[Reg/Unreg]],CurCloseProf[R/NR],0),MATCH(BF$9,CurCloseProf[#Headers],0))*($J52)</f>
        <v>0</v>
      </c>
      <c r="BG52" s="59">
        <f>INDEX(CurCloseProf[],MATCH(PlantAccountsQuery[[#This Row],[Reg/Unreg]],CurCloseProf[R/NR],0),MATCH(BG$9,CurCloseProf[#Headers],0))*($J52)</f>
        <v>0</v>
      </c>
      <c r="BH52" s="59">
        <f>INDEX(CurCloseProf[],MATCH(PlantAccountsQuery[[#This Row],[Reg/Unreg]],CurCloseProf[R/NR],0),MATCH(BH$9,CurCloseProf[#Headers],0))*($J52)</f>
        <v>0</v>
      </c>
      <c r="BI52" s="59">
        <f>INDEX(CurCloseProf[],MATCH(PlantAccountsQuery[[#This Row],[Reg/Unreg]],CurCloseProf[R/NR],0),MATCH(BI$9,CurCloseProf[#Headers],0))*($J52)</f>
        <v>0</v>
      </c>
      <c r="BJ52" s="59">
        <f>INDEX(CurCloseProf[],MATCH(PlantAccountsQuery[[#This Row],[Reg/Unreg]],CurCloseProf[R/NR],0),MATCH(BJ$9,CurCloseProf[#Headers],0))*($J52)</f>
        <v>0</v>
      </c>
      <c r="BK52" s="59">
        <f>INDEX(CurCloseProf[],MATCH(PlantAccountsQuery[[#This Row],[Reg/Unreg]],CurCloseProf[R/NR],0),MATCH(BK$9,CurCloseProf[#Headers],0))*($J52)</f>
        <v>0</v>
      </c>
      <c r="BL52" s="59">
        <f>INDEX(CurCloseProf[],MATCH(PlantAccountsQuery[[#This Row],[Reg/Unreg]],CurCloseProf[R/NR],0),MATCH(BL$9,CurCloseProf[#Headers],0))*($J52)</f>
        <v>0</v>
      </c>
      <c r="BM52" s="59">
        <f>INDEX(CurCloseProf[],MATCH(PlantAccountsQuery[[#This Row],[Reg/Unreg]],CurCloseProf[R/NR],0),MATCH(BM$9,CurCloseProf[#Headers],0))*($J52)</f>
        <v>0</v>
      </c>
      <c r="BN52" s="59">
        <f>INDEX(CurCloseProf[],MATCH(PlantAccountsQuery[[#This Row],[Reg/Unreg]],CurCloseProf[R/NR],0),MATCH(BN$9,CurCloseProf[#Headers],0))*($J52)</f>
        <v>0</v>
      </c>
      <c r="BP52" s="59">
        <f>IF(INDEX(CurWIPHelper[],1,MATCH(AO$4,$BP$9:$CA$9,0))=0,0,$BC52)</f>
        <v>0</v>
      </c>
      <c r="BQ52" s="59">
        <f>IF(INDEX(CurWIPHelper[],1,MATCH(AP$4,$BP$9:$CA$9,0))=0,0,(SUM($BC52:BD52)))</f>
        <v>0</v>
      </c>
      <c r="BR52" s="59">
        <f>IF(INDEX(CurWIPHelper[],1,MATCH(AQ$4,$BP$9:$CA$9,0))=0,0,(SUM($BC52:BE52)))</f>
        <v>0</v>
      </c>
      <c r="BS52" s="59">
        <f>IF(INDEX(CurWIPHelper[],1,MATCH(AR$4,$BP$9:$CA$9,0))=0,0,(SUM($BC52:BF52)))</f>
        <v>0</v>
      </c>
      <c r="BT52" s="59">
        <f>IF(INDEX(CurWIPHelper[],1,MATCH(AS$4,$BP$9:$CA$9,0))=0,0,(SUM($BC52:BG52)))</f>
        <v>0</v>
      </c>
      <c r="BU52" s="59">
        <f>IF(INDEX(CurWIPHelper[],1,MATCH(AT$4,$BP$9:$CA$9,0))=0,0,(SUM($BC52:BH52)))</f>
        <v>0</v>
      </c>
      <c r="BV52" s="59">
        <f>IF(INDEX(CurWIPHelper[],1,MATCH(AU$4,$BP$9:$CA$9,0))=0,0,(SUM($BC52:BI52)))</f>
        <v>0</v>
      </c>
      <c r="BW52" s="59">
        <f>IF(INDEX(CurWIPHelper[],1,MATCH(AV$4,$BP$9:$CA$9,0))=0,0,(SUM($BC52:BJ52)))</f>
        <v>0</v>
      </c>
      <c r="BX52" s="59">
        <f>IF(INDEX(CurWIPHelper[],1,MATCH(AW$4,$BP$9:$CA$9,0))=0,0,(SUM($BC52:BK52)))</f>
        <v>0</v>
      </c>
      <c r="BY52" s="59">
        <f>IF(INDEX(CurWIPHelper[],1,MATCH(AX$4,$BP$9:$CA$9,0))=0,0,(SUM($BC52:BL52)))</f>
        <v>0</v>
      </c>
      <c r="BZ52" s="59">
        <f>IF(INDEX(CurWIPHelper[],1,MATCH(AY$4,$BP$9:$CA$9,0))=0,0,(SUM($BC52:BM52)))</f>
        <v>0</v>
      </c>
      <c r="CA52" s="59">
        <f>IF(INDEX(CurWIPHelper[],1,MATCH(AZ$4,$BP$9:$CA$9,0))=0,0,(SUM($BC52:BN52)))</f>
        <v>0</v>
      </c>
      <c r="CC52" s="59">
        <f>((((INDEX(PlantAccounts[],MATCH($C52,PlantAccounts[Power Plan Plant Account '#],0),8)+(INDEX(PlantAccounts[],MATCH($C52,PlantAccounts[Power Plan Plant Account '#],0),8)+INDEX(PlantAccounts[],MATCH($C52,PlantAccounts[Power Plan Plant Account '#],0),16)+INDEX(PlantAccounts[],MATCH($C52,PlantAccounts[Power Plan Plant Account '#],0),17)))/2))/12)*(INDEX(CurWIPHelper[],1,MATCH(AO$4,CurWIPHelper[#Headers],0)))*(INDEX(PlantAccounts[],MATCH($C52,PlantAccounts[Power Plan Plant Account '#],0),7))</f>
        <v>-27.298790553176794</v>
      </c>
      <c r="CD52" s="59">
        <f>((((INDEX(PlantAccounts[],MATCH($C52,PlantAccounts[Power Plan Plant Account '#],0),8)+(INDEX(PlantAccounts[],MATCH($C52,PlantAccounts[Power Plan Plant Account '#],0),8)+INDEX(PlantAccounts[],MATCH($C52,PlantAccounts[Power Plan Plant Account '#],0),16)+INDEX(PlantAccounts[],MATCH($C52,PlantAccounts[Power Plan Plant Account '#],0),17)))/2))/12)*(INDEX(CurWIPHelper[],1,MATCH(AP$4,CurWIPHelper[#Headers],0)))*(INDEX(PlantAccounts[],MATCH($C52,PlantAccounts[Power Plan Plant Account '#],0),7))</f>
        <v>-27.298790553176794</v>
      </c>
      <c r="CE52" s="59">
        <f>((((INDEX(PlantAccounts[],MATCH($C52,PlantAccounts[Power Plan Plant Account '#],0),8)+(INDEX(PlantAccounts[],MATCH($C52,PlantAccounts[Power Plan Plant Account '#],0),8)+INDEX(PlantAccounts[],MATCH($C52,PlantAccounts[Power Plan Plant Account '#],0),16)+INDEX(PlantAccounts[],MATCH($C52,PlantAccounts[Power Plan Plant Account '#],0),17)))/2))/12)*(INDEX(CurWIPHelper[],1,MATCH(AQ$4,CurWIPHelper[#Headers],0)))*(INDEX(PlantAccounts[],MATCH($C52,PlantAccounts[Power Plan Plant Account '#],0),7))</f>
        <v>-27.298790553176794</v>
      </c>
      <c r="CF52" s="59">
        <f>((((INDEX(PlantAccounts[],MATCH($C52,PlantAccounts[Power Plan Plant Account '#],0),8)+(INDEX(PlantAccounts[],MATCH($C52,PlantAccounts[Power Plan Plant Account '#],0),8)+INDEX(PlantAccounts[],MATCH($C52,PlantAccounts[Power Plan Plant Account '#],0),16)+INDEX(PlantAccounts[],MATCH($C52,PlantAccounts[Power Plan Plant Account '#],0),17)))/2))/12)*(INDEX(CurWIPHelper[],1,MATCH(AR$4,CurWIPHelper[#Headers],0)))*(INDEX(PlantAccounts[],MATCH($C52,PlantAccounts[Power Plan Plant Account '#],0),7))</f>
        <v>-27.298790553176794</v>
      </c>
      <c r="CG52" s="59">
        <f>((((INDEX(PlantAccounts[],MATCH($C52,PlantAccounts[Power Plan Plant Account '#],0),8)+(INDEX(PlantAccounts[],MATCH($C52,PlantAccounts[Power Plan Plant Account '#],0),8)+INDEX(PlantAccounts[],MATCH($C52,PlantAccounts[Power Plan Plant Account '#],0),16)+INDEX(PlantAccounts[],MATCH($C52,PlantAccounts[Power Plan Plant Account '#],0),17)))/2))/12)*(INDEX(CurWIPHelper[],1,MATCH(AS$4,CurWIPHelper[#Headers],0)))*(INDEX(PlantAccounts[],MATCH($C52,PlantAccounts[Power Plan Plant Account '#],0),7))</f>
        <v>-27.298790553176794</v>
      </c>
      <c r="CH52" s="59">
        <f>((((INDEX(PlantAccounts[],MATCH($C52,PlantAccounts[Power Plan Plant Account '#],0),8)+(INDEX(PlantAccounts[],MATCH($C52,PlantAccounts[Power Plan Plant Account '#],0),8)+INDEX(PlantAccounts[],MATCH($C52,PlantAccounts[Power Plan Plant Account '#],0),16)+INDEX(PlantAccounts[],MATCH($C52,PlantAccounts[Power Plan Plant Account '#],0),17)))/2))/12)*(INDEX(CurWIPHelper[],1,MATCH(AT$4,CurWIPHelper[#Headers],0)))*(INDEX(PlantAccounts[],MATCH($C52,PlantAccounts[Power Plan Plant Account '#],0),7))</f>
        <v>-27.298790553176794</v>
      </c>
      <c r="CI52" s="59">
        <f>((((INDEX(PlantAccounts[],MATCH($C52,PlantAccounts[Power Plan Plant Account '#],0),8)+(INDEX(PlantAccounts[],MATCH($C52,PlantAccounts[Power Plan Plant Account '#],0),8)+INDEX(PlantAccounts[],MATCH($C52,PlantAccounts[Power Plan Plant Account '#],0),16)+INDEX(PlantAccounts[],MATCH($C52,PlantAccounts[Power Plan Plant Account '#],0),17)))/2))/12)*(INDEX(CurWIPHelper[],1,MATCH(AU$4,CurWIPHelper[#Headers],0)))*(INDEX(PlantAccounts[],MATCH($C52,PlantAccounts[Power Plan Plant Account '#],0),7))</f>
        <v>-27.298790553176794</v>
      </c>
      <c r="CJ52" s="59">
        <f>((((INDEX(PlantAccounts[],MATCH($C52,PlantAccounts[Power Plan Plant Account '#],0),8)+(INDEX(PlantAccounts[],MATCH($C52,PlantAccounts[Power Plan Plant Account '#],0),8)+INDEX(PlantAccounts[],MATCH($C52,PlantAccounts[Power Plan Plant Account '#],0),16)+INDEX(PlantAccounts[],MATCH($C52,PlantAccounts[Power Plan Plant Account '#],0),17)))/2))/12)*(INDEX(CurWIPHelper[],1,MATCH(AV$4,CurWIPHelper[#Headers],0)))*(INDEX(PlantAccounts[],MATCH($C52,PlantAccounts[Power Plan Plant Account '#],0),7))</f>
        <v>-27.298790553176794</v>
      </c>
      <c r="CK52" s="59">
        <f>((((INDEX(PlantAccounts[],MATCH($C52,PlantAccounts[Power Plan Plant Account '#],0),8)+(INDEX(PlantAccounts[],MATCH($C52,PlantAccounts[Power Plan Plant Account '#],0),8)+INDEX(PlantAccounts[],MATCH($C52,PlantAccounts[Power Plan Plant Account '#],0),16)+INDEX(PlantAccounts[],MATCH($C52,PlantAccounts[Power Plan Plant Account '#],0),17)))/2))/12)*(INDEX(CurWIPHelper[],1,MATCH(AW$4,CurWIPHelper[#Headers],0)))*(INDEX(PlantAccounts[],MATCH($C52,PlantAccounts[Power Plan Plant Account '#],0),7))</f>
        <v>-27.298790553176794</v>
      </c>
      <c r="CL52" s="59">
        <f>((((INDEX(PlantAccounts[],MATCH($C52,PlantAccounts[Power Plan Plant Account '#],0),8)+(INDEX(PlantAccounts[],MATCH($C52,PlantAccounts[Power Plan Plant Account '#],0),8)+INDEX(PlantAccounts[],MATCH($C52,PlantAccounts[Power Plan Plant Account '#],0),16)+INDEX(PlantAccounts[],MATCH($C52,PlantAccounts[Power Plan Plant Account '#],0),17)))/2))/12)*(INDEX(CurWIPHelper[],1,MATCH(AX$4,CurWIPHelper[#Headers],0)))*(INDEX(PlantAccounts[],MATCH($C52,PlantAccounts[Power Plan Plant Account '#],0),7))</f>
        <v>-27.298790553176794</v>
      </c>
      <c r="CM52" s="59">
        <f>((((INDEX(PlantAccounts[],MATCH($C52,PlantAccounts[Power Plan Plant Account '#],0),8)+(INDEX(PlantAccounts[],MATCH($C52,PlantAccounts[Power Plan Plant Account '#],0),8)+INDEX(PlantAccounts[],MATCH($C52,PlantAccounts[Power Plan Plant Account '#],0),16)+INDEX(PlantAccounts[],MATCH($C52,PlantAccounts[Power Plan Plant Account '#],0),17)))/2))/12)*(INDEX(CurWIPHelper[],1,MATCH(AY$4,CurWIPHelper[#Headers],0)))*(INDEX(PlantAccounts[],MATCH($C52,PlantAccounts[Power Plan Plant Account '#],0),7))</f>
        <v>-27.298790553176794</v>
      </c>
      <c r="CN52" s="59">
        <f>((((INDEX(PlantAccounts[],MATCH($C52,PlantAccounts[Power Plan Plant Account '#],0),8)+(INDEX(PlantAccounts[],MATCH($C52,PlantAccounts[Power Plan Plant Account '#],0),8)+INDEX(PlantAccounts[],MATCH($C52,PlantAccounts[Power Plan Plant Account '#],0),16)+INDEX(PlantAccounts[],MATCH($C52,PlantAccounts[Power Plan Plant Account '#],0),17)))/2))/12)*(INDEX(CurWIPHelper[],1,MATCH(AZ$4,CurWIPHelper[#Headers],0)))*(INDEX(PlantAccounts[],MATCH($C52,PlantAccounts[Power Plan Plant Account '#],0),7))</f>
        <v>-27.298790553176794</v>
      </c>
      <c r="CO52" s="59">
        <f t="shared" si="3"/>
        <v>-327.58548663812149</v>
      </c>
      <c r="CQ52" s="59">
        <f>INDEX(PlantAccounts[],MATCH($C52,PlantAccounts[Power Plan Plant Account '#],0),12)*(INDEX(CurWIPHelper[],1,MATCH(AO$4,CurWIPHelper[#Headers],0)))*(INDEX(PlantAccounts[],MATCH($C52,PlantAccounts[Power Plan Plant Account '#],0),7)/12)*0.5</f>
        <v>0</v>
      </c>
      <c r="CR52" s="59">
        <f>INDEX(PlantAccounts[],MATCH($C52,PlantAccounts[Power Plan Plant Account '#],0),12)*(INDEX(CurWIPHelper[],1,MATCH(AP$4,CurWIPHelper[#Headers],0)))*(INDEX(PlantAccounts[],MATCH($C52,PlantAccounts[Power Plan Plant Account '#],0),7)/12)*0.5</f>
        <v>0</v>
      </c>
      <c r="CS52" s="59">
        <f>INDEX(PlantAccounts[],MATCH($C52,PlantAccounts[Power Plan Plant Account '#],0),12)*(INDEX(CurWIPHelper[],1,MATCH(AQ$4,CurWIPHelper[#Headers],0)))*(INDEX(PlantAccounts[],MATCH($C52,PlantAccounts[Power Plan Plant Account '#],0),7)/12)*0.5</f>
        <v>0</v>
      </c>
      <c r="CT52" s="59">
        <f>INDEX(PlantAccounts[],MATCH($C52,PlantAccounts[Power Plan Plant Account '#],0),12)*(INDEX(CurWIPHelper[],1,MATCH(AR$4,CurWIPHelper[#Headers],0)))*(INDEX(PlantAccounts[],MATCH($C52,PlantAccounts[Power Plan Plant Account '#],0),7)/12)*0.5</f>
        <v>0</v>
      </c>
      <c r="CU52" s="59">
        <f>INDEX(PlantAccounts[],MATCH($C52,PlantAccounts[Power Plan Plant Account '#],0),12)*(INDEX(CurWIPHelper[],1,MATCH(AS$4,CurWIPHelper[#Headers],0)))*(INDEX(PlantAccounts[],MATCH($C52,PlantAccounts[Power Plan Plant Account '#],0),7)/12)*0.5</f>
        <v>0</v>
      </c>
      <c r="CV52" s="59">
        <f>INDEX(PlantAccounts[],MATCH($C52,PlantAccounts[Power Plan Plant Account '#],0),12)*(INDEX(CurWIPHelper[],1,MATCH(AT$4,CurWIPHelper[#Headers],0)))*(INDEX(PlantAccounts[],MATCH($C52,PlantAccounts[Power Plan Plant Account '#],0),7)/12)*0.5</f>
        <v>0</v>
      </c>
      <c r="CW52" s="59">
        <f>INDEX(PlantAccounts[],MATCH($C52,PlantAccounts[Power Plan Plant Account '#],0),12)*(INDEX(CurWIPHelper[],1,MATCH(AU$4,CurWIPHelper[#Headers],0)))*(INDEX(PlantAccounts[],MATCH($C52,PlantAccounts[Power Plan Plant Account '#],0),7)/12)*0.5</f>
        <v>0</v>
      </c>
      <c r="CX52" s="59">
        <f>INDEX(PlantAccounts[],MATCH($C52,PlantAccounts[Power Plan Plant Account '#],0),12)*(INDEX(CurWIPHelper[],1,MATCH(AV$4,CurWIPHelper[#Headers],0)))*(INDEX(PlantAccounts[],MATCH($C52,PlantAccounts[Power Plan Plant Account '#],0),7)/12)*0.5</f>
        <v>0</v>
      </c>
      <c r="CY52" s="59">
        <f>INDEX(PlantAccounts[],MATCH($C52,PlantAccounts[Power Plan Plant Account '#],0),12)*(INDEX(CurWIPHelper[],1,MATCH(AW$4,CurWIPHelper[#Headers],0)))*(INDEX(PlantAccounts[],MATCH($C52,PlantAccounts[Power Plan Plant Account '#],0),7)/12)*0.5</f>
        <v>0</v>
      </c>
      <c r="CZ52" s="59">
        <f>INDEX(PlantAccounts[],MATCH($C52,PlantAccounts[Power Plan Plant Account '#],0),12)*(INDEX(CurWIPHelper[],1,MATCH(AX$4,CurWIPHelper[#Headers],0)))*(INDEX(PlantAccounts[],MATCH($C52,PlantAccounts[Power Plan Plant Account '#],0),7)/12)*0.5</f>
        <v>0</v>
      </c>
      <c r="DA52" s="59">
        <f>INDEX(PlantAccounts[],MATCH($C52,PlantAccounts[Power Plan Plant Account '#],0),12)*(INDEX(CurWIPHelper[],1,MATCH(AY$4,CurWIPHelper[#Headers],0)))*(INDEX(PlantAccounts[],MATCH($C52,PlantAccounts[Power Plan Plant Account '#],0),7)/12)*0.5</f>
        <v>0</v>
      </c>
      <c r="DB52" s="59">
        <f>INDEX(PlantAccounts[],MATCH($C52,PlantAccounts[Power Plan Plant Account '#],0),12)*(INDEX(CurWIPHelper[],1,MATCH(AZ$4,CurWIPHelper[#Headers],0)))*(INDEX(PlantAccounts[],MATCH($C52,PlantAccounts[Power Plan Plant Account '#],0),7)/12)*0.5</f>
        <v>0</v>
      </c>
      <c r="DC52" s="59">
        <f t="shared" si="4"/>
        <v>0</v>
      </c>
      <c r="DE52" s="59">
        <f t="shared" si="5"/>
        <v>-327.58548663812149</v>
      </c>
    </row>
    <row r="53" spans="1:109">
      <c r="A53" t="s">
        <v>58</v>
      </c>
      <c r="B53" t="s">
        <v>102</v>
      </c>
      <c r="C53">
        <v>47301</v>
      </c>
      <c r="D53">
        <v>47301</v>
      </c>
      <c r="E53" s="130"/>
      <c r="F53" s="113">
        <f>INDEX(PlantAccounts[],MATCH($C53,PlantAccounts[Power Plan Plant Account '#],0),8)</f>
        <v>292508465.19523996</v>
      </c>
      <c r="G53" s="7">
        <f>INDEX(PlantAccounts[],MATCH($C53,PlantAccounts[Power Plan Plant Account '#],0),14)</f>
        <v>143253.80307981372</v>
      </c>
      <c r="H53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8650107.7500351351</v>
      </c>
      <c r="I53" s="146">
        <v>143253.80307981413</v>
      </c>
      <c r="J53" s="7">
        <f t="shared" si="6"/>
        <v>8650107.7500351351</v>
      </c>
      <c r="K53" s="7">
        <v>0</v>
      </c>
      <c r="L53" s="7">
        <f>INDEX(PlantAccounts[],MATCH($C53,PlantAccounts[Power Plan Plant Account '#],0),11)</f>
        <v>0</v>
      </c>
      <c r="M53" s="7">
        <f t="shared" si="1"/>
        <v>0</v>
      </c>
      <c r="O53" s="35">
        <f>INDEX(CurCloseProf[],MATCH(PlantAccountsQuery[[#This Row],[Reg/Unreg]],CurCloseProf[R/NR],0),MATCH(O$9,CurCloseProf[#Headers],0))*($J53+$M53)</f>
        <v>348836.64277708594</v>
      </c>
      <c r="P53" s="35">
        <f>INDEX(CurCloseProf[],MATCH(PlantAccountsQuery[[#This Row],[Reg/Unreg]],CurCloseProf[R/NR],0),MATCH(P$9,CurCloseProf[#Headers],0))*($J53+$M53)</f>
        <v>275087.36922003794</v>
      </c>
      <c r="Q53" s="35">
        <f>INDEX(CurCloseProf[],MATCH(PlantAccountsQuery[[#This Row],[Reg/Unreg]],CurCloseProf[R/NR],0),MATCH(Q$9,CurCloseProf[#Headers],0))*($J53+$M53)</f>
        <v>373258.55432155344</v>
      </c>
      <c r="R53" s="35">
        <f>INDEX(CurCloseProf[],MATCH(PlantAccountsQuery[[#This Row],[Reg/Unreg]],CurCloseProf[R/NR],0),MATCH(R$9,CurCloseProf[#Headers],0))*($J53+$M53)</f>
        <v>102640.87258322316</v>
      </c>
      <c r="S53" s="35">
        <f>INDEX(CurCloseProf[],MATCH(PlantAccountsQuery[[#This Row],[Reg/Unreg]],CurCloseProf[R/NR],0),MATCH(S$9,CurCloseProf[#Headers],0))*($J53+$M53)</f>
        <v>299826.08099221857</v>
      </c>
      <c r="T53" s="35">
        <f>INDEX(CurCloseProf[],MATCH(PlantAccountsQuery[[#This Row],[Reg/Unreg]],CurCloseProf[R/NR],0),MATCH(T$9,CurCloseProf[#Headers],0))*($J53+$M53)</f>
        <v>521494.8486384633</v>
      </c>
      <c r="U53" s="35">
        <f>INDEX(CurCloseProf[],MATCH(PlantAccountsQuery[[#This Row],[Reg/Unreg]],CurCloseProf[R/NR],0),MATCH(U$9,CurCloseProf[#Headers],0))*($J53+$M53)</f>
        <v>436259.45401436632</v>
      </c>
      <c r="V53" s="35">
        <f>INDEX(CurCloseProf[],MATCH(PlantAccountsQuery[[#This Row],[Reg/Unreg]],CurCloseProf[R/NR],0),MATCH(V$9,CurCloseProf[#Headers],0))*($J53+$M53)</f>
        <v>251894.54065206976</v>
      </c>
      <c r="W53" s="35">
        <f>INDEX(CurCloseProf[],MATCH(PlantAccountsQuery[[#This Row],[Reg/Unreg]],CurCloseProf[R/NR],0),MATCH(W$9,CurCloseProf[#Headers],0))*($J53+$M53)</f>
        <v>527455.55864954344</v>
      </c>
      <c r="X53" s="35">
        <f>INDEX(CurCloseProf[],MATCH(PlantAccountsQuery[[#This Row],[Reg/Unreg]],CurCloseProf[R/NR],0),MATCH(X$9,CurCloseProf[#Headers],0))*($J53+$M53)</f>
        <v>1062249.3179362139</v>
      </c>
      <c r="Y53" s="35">
        <f>INDEX(CurCloseProf[],MATCH(PlantAccountsQuery[[#This Row],[Reg/Unreg]],CurCloseProf[R/NR],0),MATCH(Y$9,CurCloseProf[#Headers],0))*($J53+$M53)</f>
        <v>942967.19112353411</v>
      </c>
      <c r="Z53" s="35">
        <f>INDEX(CurCloseProf[],MATCH(PlantAccountsQuery[[#This Row],[Reg/Unreg]],CurCloseProf[R/NR],0),MATCH(Z$9,CurCloseProf[#Headers],0))*($J53+$M53)</f>
        <v>3508137.3191268253</v>
      </c>
      <c r="AB53" s="59">
        <f>IF(INDEX(CurWIPHelper[],1,MATCH(AO$4,$AB$9:$AM$9,0))=0,0,($F53+$O53))</f>
        <v>292857301.83801705</v>
      </c>
      <c r="AC53" s="59">
        <f>IF(INDEX(CurWIPHelper[],1,MATCH(AP$4,$AB$9:$AM$9,0))=0,0,($F53+SUM($O53:P53)))</f>
        <v>293132389.20723706</v>
      </c>
      <c r="AD53" s="59">
        <f>IF(INDEX(CurWIPHelper[],1,MATCH(AQ$4,$AB$9:$AM$9,0))=0,0,($F53+SUM($O53:Q53)))</f>
        <v>293505647.76155865</v>
      </c>
      <c r="AE53" s="59">
        <f>IF(INDEX(CurWIPHelper[],1,MATCH(AR$4,$AB$9:$AM$9,0))=0,0,($F53+SUM($O53:R53)))</f>
        <v>293608288.63414186</v>
      </c>
      <c r="AF53" s="59">
        <f>IF(INDEX(CurWIPHelper[],1,MATCH(AS$4,$AB$9:$AM$9,0))=0,0,($F53+SUM($O53:S53)))</f>
        <v>293908114.71513408</v>
      </c>
      <c r="AG53" s="59">
        <f>IF(INDEX(CurWIPHelper[],1,MATCH(AT$4,$AB$9:$AM$9,0))=0,0,($F53+SUM($O53:T53)))</f>
        <v>294429609.56377256</v>
      </c>
      <c r="AH53" s="59">
        <f>IF(INDEX(CurWIPHelper[],1,MATCH(AU$4,$AB$9:$AM$9,0))=0,0,($F53+SUM($O53:U53)))</f>
        <v>294865869.01778692</v>
      </c>
      <c r="AI53" s="59">
        <f>IF(INDEX(CurWIPHelper[],1,MATCH(AV$4,$AB$9:$AM$9,0))=0,0,($F53+SUM($O53:V53)))</f>
        <v>295117763.55843896</v>
      </c>
      <c r="AJ53" s="59">
        <f>IF(INDEX(CurWIPHelper[],1,MATCH(AW$4,$AB$9:$AM$9,0))=0,0,($F53+SUM($O53:W53)))</f>
        <v>295645219.1170885</v>
      </c>
      <c r="AK53" s="59">
        <f>IF(INDEX(CurWIPHelper[],1,MATCH(AX$4,$AB$9:$AM$9,0))=0,0,($F53+SUM($O53:X53)))</f>
        <v>296707468.43502474</v>
      </c>
      <c r="AL53" s="59">
        <f>IF(INDEX(CurWIPHelper[],1,MATCH(AY$4,$AB$9:$AM$9,0))=0,0,($F53+SUM($O53:Y53)))</f>
        <v>297650435.62614828</v>
      </c>
      <c r="AM53" s="59">
        <f>IF(INDEX(CurWIPHelper[],1,MATCH(AZ$4,$AB$9:$AM$9,0))=0,0,($F53+SUM($O53:Z53)))</f>
        <v>301158572.94527507</v>
      </c>
      <c r="AO53" s="35">
        <f>IF(INDEX(CurWIPHelper[],1,MATCH(AO$4,CurWIPHelper[#Headers],0))=0,0,
     IF(AB53&gt;0,
        (IF(
             ((INDEX(PlantAccounts[],MATCH($C53,PlantAccounts[Power Plan Plant Account '#],0),7)/12)
                   *(AB53)
                   *(INDEX(CurWIPHelper[],1,MATCH(AO$4,CurWIPHelper[#Headers],0)))
                   +(INDEX(PlantAccounts[],MATCH($C53,PlantAccounts[Power Plan Plant Account '#],0),9))
                   )&gt;AB53,
              IF((INDEX(PlantAccounts[],MATCH($C53,PlantAccounts[Power Plan Plant Account '#],0),7))=0,0,AB53-(INDEX(PlantAccounts[],MATCH($C53,PlantAccounts[Power Plan Plant Account '#],0),9))),
             (INDEX(PlantAccounts[],MATCH($C53,PlantAccounts[Power Plan Plant Account '#],0),7)/12)*AB53*(INDEX(CurWIPHelper[],1,MATCH(AO$4,CurWIPHelper[#Headers],0))))
        ),
          IF(AB53=0,0,IF(
              ((INDEX(PlantAccounts[],MATCH($C53,PlantAccounts[Power Plan Plant Account '#],0),7)/12)
              *(AB53)
              *(INDEX(CurWIPHelper[],1,MATCH(AO$4,CurWIPHelper[#Headers],0)))
              +(INDEX(PlantAccounts[],MATCH($C53,PlantAccounts[Power Plan Plant Account '#],0),9))
              )&gt;AB53,
         (INDEX(PlantAccounts[],MATCH($C53,PlantAccounts[Power Plan Plant Account '#],0),7)/12)*AB53*(INDEX(CurWIPHelper[],1,MATCH(AO$4,CurWIPHelper[#Headers],0))),
         AB53-(INDEX(PlantAccounts[],MATCH($C53,PlantAccounts[Power Plan Plant Account '#],0),9))
    ))
)
)</f>
        <v>884677.24309940147</v>
      </c>
      <c r="AP53" s="35">
        <f>IF(INDEX(CurWIPHelper[],1,MATCH(AP$4,CurWIPHelper[#Headers],0))=0,0,
     IF(AC53&gt;0,
        (IF(
             ((INDEX(PlantAccounts[],MATCH($C53,PlantAccounts[Power Plan Plant Account '#],0),7)/12)
                   *(AC53)
                   *(INDEX(CurWIPHelper[],1,MATCH(AP$4,CurWIPHelper[#Headers],0)))
                   +(INDEX(PlantAccounts[],MATCH($C53,PlantAccounts[Power Plan Plant Account '#],0),9))
                   +(SUM($AO53:AO53))
                    )&gt;AC53,
              IF((INDEX(PlantAccounts[],MATCH($C53,PlantAccounts[Power Plan Plant Account '#],0),7))=0,0,AC53-(INDEX(PlantAccounts[],MATCH($C53,PlantAccounts[Power Plan Plant Account '#],0),9))-SUM($AO53:AO53)),
             (INDEX(PlantAccounts[],MATCH($C53,PlantAccounts[Power Plan Plant Account '#],0),7)/12)*AC53*(INDEX(CurWIPHelper[],1,MATCH(AP$4,CurWIPHelper[#Headers],0))))
        ),
        IF(AC53=0,0,IF(
              ((INDEX(PlantAccounts[],MATCH($C53,PlantAccounts[Power Plan Plant Account '#],0),7)/12)
              *(AC53)
              *(INDEX(CurWIPHelper[],1,MATCH(AP$4,CurWIPHelper[#Headers],0)))
              +(INDEX(PlantAccounts[],MATCH($C53,PlantAccounts[Power Plan Plant Account '#],0),9))
              +(SUM($AO53:AO53))
              )&gt;AC53,
         (INDEX(PlantAccounts[],MATCH($C53,PlantAccounts[Power Plan Plant Account '#],0),7)/12)*AC53*(INDEX(CurWIPHelper[],1,MATCH(AP$4,CurWIPHelper[#Headers],0))),
         AC53-(INDEX(PlantAccounts[],MATCH($C53,PlantAccounts[Power Plan Plant Account '#],0),9))-(SUM($AO53:AO53))
    ))
)
)</f>
        <v>885508.24008628097</v>
      </c>
      <c r="AQ53" s="35">
        <f>IF(INDEX(CurWIPHelper[],1,MATCH(AQ$4,CurWIPHelper[#Headers],0))=0,0,
     IF(AD53&gt;0,
        (IF(
             ((INDEX(PlantAccounts[],MATCH($C53,PlantAccounts[Power Plan Plant Account '#],0),7)/12)
                   *(AD53)
                   *(INDEX(CurWIPHelper[],1,MATCH(AQ$4,CurWIPHelper[#Headers],0)))
                   +(INDEX(PlantAccounts[],MATCH($C53,PlantAccounts[Power Plan Plant Account '#],0),9))
                   +(SUM($AO53:AP53))
                    )&gt;AD53,
              IF((INDEX(PlantAccounts[],MATCH($C53,PlantAccounts[Power Plan Plant Account '#],0),7))=0,0,AD53-(INDEX(PlantAccounts[],MATCH($C53,PlantAccounts[Power Plan Plant Account '#],0),9))-SUM($AO53:AP53)),
             (INDEX(PlantAccounts[],MATCH($C53,PlantAccounts[Power Plan Plant Account '#],0),7)/12)*AD53*(INDEX(CurWIPHelper[],1,MATCH(AQ$4,CurWIPHelper[#Headers],0))))
        ),
        IF(AD53=0,0,IF(
              ((INDEX(PlantAccounts[],MATCH($C53,PlantAccounts[Power Plan Plant Account '#],0),7)/12)
              *(AD53)
              *(INDEX(CurWIPHelper[],1,MATCH(AQ$4,CurWIPHelper[#Headers],0)))
              +(INDEX(PlantAccounts[],MATCH($C53,PlantAccounts[Power Plan Plant Account '#],0),9))
              +(SUM($AO53:AP53))
              )&gt;AD53,
         (INDEX(PlantAccounts[],MATCH($C53,PlantAccounts[Power Plan Plant Account '#],0),7)/12)*AD53*(INDEX(CurWIPHelper[],1,MATCH(AQ$4,CurWIPHelper[#Headers],0))),
         AD53-(INDEX(PlantAccounts[],MATCH($C53,PlantAccounts[Power Plan Plant Account '#],0),9))-(SUM($AO53:AP53))
    ))
)
)</f>
        <v>886635.79725056549</v>
      </c>
      <c r="AR53" s="35">
        <f>IF(INDEX(CurWIPHelper[],1,MATCH(AR$4,CurWIPHelper[#Headers],0))=0,0,
     IF(AE53&gt;0,
        (IF(
             ((INDEX(PlantAccounts[],MATCH($C53,PlantAccounts[Power Plan Plant Account '#],0),7)/12)
                   *(AE53)
                   *(INDEX(CurWIPHelper[],1,MATCH(AR$4,CurWIPHelper[#Headers],0)))
                   +(INDEX(PlantAccounts[],MATCH($C53,PlantAccounts[Power Plan Plant Account '#],0),9))
                   +(SUM($AO53:AQ53))
                    )&gt;AE53,
              IF((INDEX(PlantAccounts[],MATCH($C53,PlantAccounts[Power Plan Plant Account '#],0),7))=0,0,AE53-(INDEX(PlantAccounts[],MATCH($C53,PlantAccounts[Power Plan Plant Account '#],0),9))-SUM($AO53:AQ53)),
             (INDEX(PlantAccounts[],MATCH($C53,PlantAccounts[Power Plan Plant Account '#],0),7)/12)*AE53*(INDEX(CurWIPHelper[],1,MATCH(AR$4,CurWIPHelper[#Headers],0))))
        ),
        IF(AE53=0,0,IF(
              ((INDEX(PlantAccounts[],MATCH($C53,PlantAccounts[Power Plan Plant Account '#],0),7)/12)
              *(AE53)
              *(INDEX(CurWIPHelper[],1,MATCH(AR$4,CurWIPHelper[#Headers],0)))
              +(INDEX(PlantAccounts[],MATCH($C53,PlantAccounts[Power Plan Plant Account '#],0),9))
              +(SUM($AO53:AQ53))
              )&gt;AE53,
         (INDEX(PlantAccounts[],MATCH($C53,PlantAccounts[Power Plan Plant Account '#],0),7)/12)*AE53*(INDEX(CurWIPHelper[],1,MATCH(AR$4,CurWIPHelper[#Headers],0))),
         AE53-(INDEX(PlantAccounts[],MATCH($C53,PlantAccounts[Power Plan Plant Account '#],0),9))-(SUM($AO53:AQ53))
    ))
)
)</f>
        <v>886945.85967214871</v>
      </c>
      <c r="AS53" s="35">
        <f>IF(INDEX(CurWIPHelper[],1,MATCH(AS$4,CurWIPHelper[#Headers],0))=0,0,
     IF(AF53&gt;0,
        (IF(
             ((INDEX(PlantAccounts[],MATCH($C53,PlantAccounts[Power Plan Plant Account '#],0),7)/12)
                   *(AF53)
                   *(INDEX(CurWIPHelper[],1,MATCH(AS$4,CurWIPHelper[#Headers],0)))
                   +(INDEX(PlantAccounts[],MATCH($C53,PlantAccounts[Power Plan Plant Account '#],0),9))
                   +(SUM($AO53:AR53))
                    )&gt;AF53,
              IF((INDEX(PlantAccounts[],MATCH($C53,PlantAccounts[Power Plan Plant Account '#],0),7))=0,0,AF53-(INDEX(PlantAccounts[],MATCH($C53,PlantAccounts[Power Plan Plant Account '#],0),9))-SUM($AO53:AR53)),
             (INDEX(PlantAccounts[],MATCH($C53,PlantAccounts[Power Plan Plant Account '#],0),7)/12)*AF53*(INDEX(CurWIPHelper[],1,MATCH(AS$4,CurWIPHelper[#Headers],0))))
        ),
        IF(AF53=0,0,IF(
              ((INDEX(PlantAccounts[],MATCH($C53,PlantAccounts[Power Plan Plant Account '#],0),7)/12)
              *(AF53)
              *(INDEX(CurWIPHelper[],1,MATCH(AS$4,CurWIPHelper[#Headers],0)))
              +(INDEX(PlantAccounts[],MATCH($C53,PlantAccounts[Power Plan Plant Account '#],0),9))
              +(SUM($AO53:AR53))
              )&gt;AF53,
         (INDEX(PlantAccounts[],MATCH($C53,PlantAccounts[Power Plan Plant Account '#],0),7)/12)*AF53*(INDEX(CurWIPHelper[],1,MATCH(AS$4,CurWIPHelper[#Headers],0))),
         AF53-(INDEX(PlantAccounts[],MATCH($C53,PlantAccounts[Power Plan Plant Account '#],0),9))-(SUM($AO53:AR53))
    ))
)
)</f>
        <v>887851.58853421477</v>
      </c>
      <c r="AT53" s="35">
        <f>IF(INDEX(CurWIPHelper[],1,MATCH(AT$4,CurWIPHelper[#Headers],0))=0,0,
     IF(AG53&gt;0,
        (IF(
             ((INDEX(PlantAccounts[],MATCH($C53,PlantAccounts[Power Plan Plant Account '#],0),7)/12)
                   *(AG53)
                   *(INDEX(CurWIPHelper[],1,MATCH(AT$4,CurWIPHelper[#Headers],0)))
                   +(INDEX(PlantAccounts[],MATCH($C53,PlantAccounts[Power Plan Plant Account '#],0),9))
                   +(SUM($AO53:AS53))
                    )&gt;AG53,
              IF((INDEX(PlantAccounts[],MATCH($C53,PlantAccounts[Power Plan Plant Account '#],0),7))=0,0,AG53-(INDEX(PlantAccounts[],MATCH($C53,PlantAccounts[Power Plan Plant Account '#],0),9))-SUM($AO53:AS53)),
             (INDEX(PlantAccounts[],MATCH($C53,PlantAccounts[Power Plan Plant Account '#],0),7)/12)*AG53*(INDEX(CurWIPHelper[],1,MATCH(AT$4,CurWIPHelper[#Headers],0))))
        ),
        IF(AG53=0,0,IF(
              ((INDEX(PlantAccounts[],MATCH($C53,PlantAccounts[Power Plan Plant Account '#],0),7)/12)
              *(AG53)
              *(INDEX(CurWIPHelper[],1,MATCH(AT$4,CurWIPHelper[#Headers],0)))
              +(INDEX(PlantAccounts[],MATCH($C53,PlantAccounts[Power Plan Plant Account '#],0),9))
              +(SUM($AO53:AS53))
              )&gt;AG53,
         (INDEX(PlantAccounts[],MATCH($C53,PlantAccounts[Power Plan Plant Account '#],0),7)/12)*AG53*(INDEX(CurWIPHelper[],1,MATCH(AT$4,CurWIPHelper[#Headers],0))),
         AG53-(INDEX(PlantAccounts[],MATCH($C53,PlantAccounts[Power Plan Plant Account '#],0),9))-(SUM($AO53:AS53))
    ))
)
)</f>
        <v>889426.94493505743</v>
      </c>
      <c r="AU53" s="35">
        <f>IF(INDEX(CurWIPHelper[],1,MATCH(AU$4,CurWIPHelper[#Headers],0))=0,0,
     IF(AH53&gt;0,
        (IF(
             ((INDEX(PlantAccounts[],MATCH($C53,PlantAccounts[Power Plan Plant Account '#],0),7)/12)
                   *(AH53)
                   *(INDEX(CurWIPHelper[],1,MATCH(AU$4,CurWIPHelper[#Headers],0)))
                   +(INDEX(PlantAccounts[],MATCH($C53,PlantAccounts[Power Plan Plant Account '#],0),9))
                   +(SUM($AO53:AT53))
                    )&gt;AH53,
              IF((INDEX(PlantAccounts[],MATCH($C53,PlantAccounts[Power Plan Plant Account '#],0),7))=0,0,AH53-(INDEX(PlantAccounts[],MATCH($C53,PlantAccounts[Power Plan Plant Account '#],0),9))-SUM($AO53:AT53)),
             (INDEX(PlantAccounts[],MATCH($C53,PlantAccounts[Power Plan Plant Account '#],0),7)/12)*AH53*(INDEX(CurWIPHelper[],1,MATCH(AU$4,CurWIPHelper[#Headers],0))))
        ),
        IF(AH53=0,0,IF(
              ((INDEX(PlantAccounts[],MATCH($C53,PlantAccounts[Power Plan Plant Account '#],0),7)/12)
              *(AH53)
              *(INDEX(CurWIPHelper[],1,MATCH(AU$4,CurWIPHelper[#Headers],0)))
              +(INDEX(PlantAccounts[],MATCH($C53,PlantAccounts[Power Plan Plant Account '#],0),9))
              +(SUM($AO53:AT53))
              )&gt;AH53,
         (INDEX(PlantAccounts[],MATCH($C53,PlantAccounts[Power Plan Plant Account '#],0),7)/12)*AH53*(INDEX(CurWIPHelper[],1,MATCH(AU$4,CurWIPHelper[#Headers],0))),
         AH53-(INDEX(PlantAccounts[],MATCH($C53,PlantAccounts[Power Plan Plant Account '#],0),9))-(SUM($AO53:AT53))
    ))
)
)</f>
        <v>890744.81820859783</v>
      </c>
      <c r="AV53" s="35">
        <f>IF(INDEX(CurWIPHelper[],1,MATCH(AV$4,CurWIPHelper[#Headers],0))=0,0,
     IF(AI53&gt;0,
        (IF(
             ((INDEX(PlantAccounts[],MATCH($C53,PlantAccounts[Power Plan Plant Account '#],0),7)/12)
                   *(AI53)
                   *(INDEX(CurWIPHelper[],1,MATCH(AV$4,CurWIPHelper[#Headers],0)))
                   +(INDEX(PlantAccounts[],MATCH($C53,PlantAccounts[Power Plan Plant Account '#],0),9))
                   +(SUM($AO53:AU53))
                    )&gt;AI53,
              IF((INDEX(PlantAccounts[],MATCH($C53,PlantAccounts[Power Plan Plant Account '#],0),7))=0,0,AI53-(INDEX(PlantAccounts[],MATCH($C53,PlantAccounts[Power Plan Plant Account '#],0),9))-SUM($AO53:AU53)),
             (INDEX(PlantAccounts[],MATCH($C53,PlantAccounts[Power Plan Plant Account '#],0),7)/12)*AI53*(INDEX(CurWIPHelper[],1,MATCH(AV$4,CurWIPHelper[#Headers],0))))
        ),
        IF(AI53=0,0,IF(
              ((INDEX(PlantAccounts[],MATCH($C53,PlantAccounts[Power Plan Plant Account '#],0),7)/12)
              *(AI53)
              *(INDEX(CurWIPHelper[],1,MATCH(AV$4,CurWIPHelper[#Headers],0)))
              +(INDEX(PlantAccounts[],MATCH($C53,PlantAccounts[Power Plan Plant Account '#],0),9))
              +(SUM($AO53:AU53))
              )&gt;AI53,
         (INDEX(PlantAccounts[],MATCH($C53,PlantAccounts[Power Plan Plant Account '#],0),7)/12)*AI53*(INDEX(CurWIPHelper[],1,MATCH(AV$4,CurWIPHelper[#Headers],0))),
         AI53-(INDEX(PlantAccounts[],MATCH($C53,PlantAccounts[Power Plan Plant Account '#],0),9))-(SUM($AO53:AU53))
    ))
)
)</f>
        <v>891505.75319767685</v>
      </c>
      <c r="AW53" s="35">
        <f>IF(INDEX(CurWIPHelper[],1,MATCH(AW$4,CurWIPHelper[#Headers],0))=0,0,
     IF(AJ53&gt;0,
        (IF(
             ((INDEX(PlantAccounts[],MATCH($C53,PlantAccounts[Power Plan Plant Account '#],0),7)/12)
                   *(AJ53)
                   *(INDEX(CurWIPHelper[],1,MATCH(AW$4,CurWIPHelper[#Headers],0)))
                   +(INDEX(PlantAccounts[],MATCH($C53,PlantAccounts[Power Plan Plant Account '#],0),9))
                   +(SUM($AO53:AV53))
                    )&gt;AJ53,
              IF((INDEX(PlantAccounts[],MATCH($C53,PlantAccounts[Power Plan Plant Account '#],0),7))=0,0,AJ53-(INDEX(PlantAccounts[],MATCH($C53,PlantAccounts[Power Plan Plant Account '#],0),9))-SUM($AO53:AV53)),
             (INDEX(PlantAccounts[],MATCH($C53,PlantAccounts[Power Plan Plant Account '#],0),7)/12)*AJ53*(INDEX(CurWIPHelper[],1,MATCH(AW$4,CurWIPHelper[#Headers],0))))
        ),
        IF(AJ53=0,0,IF(
              ((INDEX(PlantAccounts[],MATCH($C53,PlantAccounts[Power Plan Plant Account '#],0),7)/12)
              *(AJ53)
              *(INDEX(CurWIPHelper[],1,MATCH(AW$4,CurWIPHelper[#Headers],0)))
              +(INDEX(PlantAccounts[],MATCH($C53,PlantAccounts[Power Plan Plant Account '#],0),9))
              +(SUM($AO53:AV53))
              )&gt;AJ53,
         (INDEX(PlantAccounts[],MATCH($C53,PlantAccounts[Power Plan Plant Account '#],0),7)/12)*AJ53*(INDEX(CurWIPHelper[],1,MATCH(AW$4,CurWIPHelper[#Headers],0))),
         AJ53-(INDEX(PlantAccounts[],MATCH($C53,PlantAccounts[Power Plan Plant Account '#],0),9))-(SUM($AO53:AV53))
    ))
)
)</f>
        <v>893099.11599435261</v>
      </c>
      <c r="AX53" s="35">
        <f>IF(INDEX(CurWIPHelper[],1,MATCH(AX$4,CurWIPHelper[#Headers],0))=0,0,
     IF(AK53&gt;0,
        (IF(
             ((INDEX(PlantAccounts[],MATCH($C53,PlantAccounts[Power Plan Plant Account '#],0),7)/12)
                   *(AK53)
                   *(INDEX(CurWIPHelper[],1,MATCH(AX$4,CurWIPHelper[#Headers],0)))
                   +(INDEX(PlantAccounts[],MATCH($C53,PlantAccounts[Power Plan Plant Account '#],0),9))
                   +(SUM($AO53:AW53))
                    )&gt;AK53,
              IF((INDEX(PlantAccounts[],MATCH($C53,PlantAccounts[Power Plan Plant Account '#],0),7))=0,0,AK53-(INDEX(PlantAccounts[],MATCH($C53,PlantAccounts[Power Plan Plant Account '#],0),9))-SUM($AO53:AW53)),
             (INDEX(PlantAccounts[],MATCH($C53,PlantAccounts[Power Plan Plant Account '#],0),7)/12)*AK53*(INDEX(CurWIPHelper[],1,MATCH(AX$4,CurWIPHelper[#Headers],0))))
        ),
        IF(AK53=0,0,IF(
              ((INDEX(PlantAccounts[],MATCH($C53,PlantAccounts[Power Plan Plant Account '#],0),7)/12)
              *(AK53)
              *(INDEX(CurWIPHelper[],1,MATCH(AX$4,CurWIPHelper[#Headers],0)))
              +(INDEX(PlantAccounts[],MATCH($C53,PlantAccounts[Power Plan Plant Account '#],0),9))
              +(SUM($AO53:AW53))
              )&gt;AK53,
         (INDEX(PlantAccounts[],MATCH($C53,PlantAccounts[Power Plan Plant Account '#],0),7)/12)*AK53*(INDEX(CurWIPHelper[],1,MATCH(AX$4,CurWIPHelper[#Headers],0))),
         AK53-(INDEX(PlantAccounts[],MATCH($C53,PlantAccounts[Power Plan Plant Account '#],0),9))-(SUM($AO53:AW53))
    ))
)
)</f>
        <v>896308.0091726277</v>
      </c>
      <c r="AY53" s="35">
        <f>IF(INDEX(CurWIPHelper[],1,MATCH(AY$4,CurWIPHelper[#Headers],0))=0,0,
     IF(AL53&gt;0,
        (IF(
             ((INDEX(PlantAccounts[],MATCH($C53,PlantAccounts[Power Plan Plant Account '#],0),7)/12)
                   *(AL53)
                   *(INDEX(CurWIPHelper[],1,MATCH(AY$4,CurWIPHelper[#Headers],0)))
                   +(INDEX(PlantAccounts[],MATCH($C53,PlantAccounts[Power Plan Plant Account '#],0),9))
                   +(SUM($AO53:AX53))
                    )&gt;AL53,
              IF((INDEX(PlantAccounts[],MATCH($C53,PlantAccounts[Power Plan Plant Account '#],0),7))=0,0,AL53-(INDEX(PlantAccounts[],MATCH($C53,PlantAccounts[Power Plan Plant Account '#],0),9))-SUM($AO53:AX53)),
             (INDEX(PlantAccounts[],MATCH($C53,PlantAccounts[Power Plan Plant Account '#],0),7)/12)*AL53*(INDEX(CurWIPHelper[],1,MATCH(AY$4,CurWIPHelper[#Headers],0))))
        ),
        IF(AL53=0,0,IF(
              ((INDEX(PlantAccounts[],MATCH($C53,PlantAccounts[Power Plan Plant Account '#],0),7)/12)
              *(AL53)
              *(INDEX(CurWIPHelper[],1,MATCH(AY$4,CurWIPHelper[#Headers],0)))
              +(INDEX(PlantAccounts[],MATCH($C53,PlantAccounts[Power Plan Plant Account '#],0),9))
              +(SUM($AO53:AX53))
              )&gt;AL53,
         (INDEX(PlantAccounts[],MATCH($C53,PlantAccounts[Power Plan Plant Account '#],0),7)/12)*AL53*(INDEX(CurWIPHelper[],1,MATCH(AY$4,CurWIPHelper[#Headers],0))),
         AL53-(INDEX(PlantAccounts[],MATCH($C53,PlantAccounts[Power Plan Plant Account '#],0),9))-(SUM($AO53:AX53))
    ))
)
)</f>
        <v>899156.56923836842</v>
      </c>
      <c r="AZ53" s="35">
        <f>IF(INDEX(CurWIPHelper[],1,MATCH(AZ$4,CurWIPHelper[#Headers],0))=0,0,
     IF(AM53&gt;0,
        (IF(
             ((INDEX(PlantAccounts[],MATCH($C53,PlantAccounts[Power Plan Plant Account '#],0),7)/12)
                   *(AM53)
                   *(INDEX(CurWIPHelper[],1,MATCH(AZ$4,CurWIPHelper[#Headers],0)))
                   +(INDEX(PlantAccounts[],MATCH($C53,PlantAccounts[Power Plan Plant Account '#],0),9))
                   +(SUM($AO53:AY53))
                    )&gt;AM53,
              IF((INDEX(PlantAccounts[],MATCH($C53,PlantAccounts[Power Plan Plant Account '#],0),7))=0,0,AM53-(INDEX(PlantAccounts[],MATCH($C53,PlantAccounts[Power Plan Plant Account '#],0),9))-SUM($AO53:AY53)),
             (INDEX(PlantAccounts[],MATCH($C53,PlantAccounts[Power Plan Plant Account '#],0),7)/12)*AM53*(INDEX(CurWIPHelper[],1,MATCH(AZ$4,CurWIPHelper[#Headers],0))))
        ),
        IF(AM53=0,0,IF(
              ((INDEX(PlantAccounts[],MATCH($C53,PlantAccounts[Power Plan Plant Account '#],0),7)/12)
              *(AM53)
              *(INDEX(CurWIPHelper[],1,MATCH(AZ$4,CurWIPHelper[#Headers],0)))
              +(INDEX(PlantAccounts[],MATCH($C53,PlantAccounts[Power Plan Plant Account '#],0),9))
              +(SUM($AO53:AY53))
              )&gt;AM53,
         (INDEX(PlantAccounts[],MATCH($C53,PlantAccounts[Power Plan Plant Account '#],0),7)/12)*AM53*(INDEX(CurWIPHelper[],1,MATCH(AZ$4,CurWIPHelper[#Headers],0))),
         AM53-(INDEX(PlantAccounts[],MATCH($C53,PlantAccounts[Power Plan Plant Account '#],0),9))-(SUM($AO53:AY53))
    ))
)
)</f>
        <v>909754.11702843802</v>
      </c>
      <c r="BA53" s="59">
        <f t="shared" si="2"/>
        <v>10701614.05641773</v>
      </c>
      <c r="BC53" s="59">
        <f>INDEX(CurCloseProf[],MATCH(PlantAccountsQuery[[#This Row],[Reg/Unreg]],CurCloseProf[R/NR],0),MATCH(BC$9,CurCloseProf[#Headers],0))*($J53)</f>
        <v>348836.64277708594</v>
      </c>
      <c r="BD53" s="59">
        <f>INDEX(CurCloseProf[],MATCH(PlantAccountsQuery[[#This Row],[Reg/Unreg]],CurCloseProf[R/NR],0),MATCH(BD$9,CurCloseProf[#Headers],0))*($J53)</f>
        <v>275087.36922003794</v>
      </c>
      <c r="BE53" s="59">
        <f>INDEX(CurCloseProf[],MATCH(PlantAccountsQuery[[#This Row],[Reg/Unreg]],CurCloseProf[R/NR],0),MATCH(BE$9,CurCloseProf[#Headers],0))*($J53)</f>
        <v>373258.55432155344</v>
      </c>
      <c r="BF53" s="59">
        <f>INDEX(CurCloseProf[],MATCH(PlantAccountsQuery[[#This Row],[Reg/Unreg]],CurCloseProf[R/NR],0),MATCH(BF$9,CurCloseProf[#Headers],0))*($J53)</f>
        <v>102640.87258322316</v>
      </c>
      <c r="BG53" s="59">
        <f>INDEX(CurCloseProf[],MATCH(PlantAccountsQuery[[#This Row],[Reg/Unreg]],CurCloseProf[R/NR],0),MATCH(BG$9,CurCloseProf[#Headers],0))*($J53)</f>
        <v>299826.08099221857</v>
      </c>
      <c r="BH53" s="59">
        <f>INDEX(CurCloseProf[],MATCH(PlantAccountsQuery[[#This Row],[Reg/Unreg]],CurCloseProf[R/NR],0),MATCH(BH$9,CurCloseProf[#Headers],0))*($J53)</f>
        <v>521494.8486384633</v>
      </c>
      <c r="BI53" s="59">
        <f>INDEX(CurCloseProf[],MATCH(PlantAccountsQuery[[#This Row],[Reg/Unreg]],CurCloseProf[R/NR],0),MATCH(BI$9,CurCloseProf[#Headers],0))*($J53)</f>
        <v>436259.45401436632</v>
      </c>
      <c r="BJ53" s="59">
        <f>INDEX(CurCloseProf[],MATCH(PlantAccountsQuery[[#This Row],[Reg/Unreg]],CurCloseProf[R/NR],0),MATCH(BJ$9,CurCloseProf[#Headers],0))*($J53)</f>
        <v>251894.54065206976</v>
      </c>
      <c r="BK53" s="59">
        <f>INDEX(CurCloseProf[],MATCH(PlantAccountsQuery[[#This Row],[Reg/Unreg]],CurCloseProf[R/NR],0),MATCH(BK$9,CurCloseProf[#Headers],0))*($J53)</f>
        <v>527455.55864954344</v>
      </c>
      <c r="BL53" s="59">
        <f>INDEX(CurCloseProf[],MATCH(PlantAccountsQuery[[#This Row],[Reg/Unreg]],CurCloseProf[R/NR],0),MATCH(BL$9,CurCloseProf[#Headers],0))*($J53)</f>
        <v>1062249.3179362139</v>
      </c>
      <c r="BM53" s="59">
        <f>INDEX(CurCloseProf[],MATCH(PlantAccountsQuery[[#This Row],[Reg/Unreg]],CurCloseProf[R/NR],0),MATCH(BM$9,CurCloseProf[#Headers],0))*($J53)</f>
        <v>942967.19112353411</v>
      </c>
      <c r="BN53" s="59">
        <f>INDEX(CurCloseProf[],MATCH(PlantAccountsQuery[[#This Row],[Reg/Unreg]],CurCloseProf[R/NR],0),MATCH(BN$9,CurCloseProf[#Headers],0))*($J53)</f>
        <v>3508137.3191268253</v>
      </c>
      <c r="BP53" s="59">
        <f>IF(INDEX(CurWIPHelper[],1,MATCH(AO$4,$BP$9:$CA$9,0))=0,0,$BC53)</f>
        <v>348836.64277708594</v>
      </c>
      <c r="BQ53" s="59">
        <f>IF(INDEX(CurWIPHelper[],1,MATCH(AP$4,$BP$9:$CA$9,0))=0,0,(SUM($BC53:BD53)))</f>
        <v>623924.01199712395</v>
      </c>
      <c r="BR53" s="59">
        <f>IF(INDEX(CurWIPHelper[],1,MATCH(AQ$4,$BP$9:$CA$9,0))=0,0,(SUM($BC53:BE53)))</f>
        <v>997182.56631867739</v>
      </c>
      <c r="BS53" s="59">
        <f>IF(INDEX(CurWIPHelper[],1,MATCH(AR$4,$BP$9:$CA$9,0))=0,0,(SUM($BC53:BF53)))</f>
        <v>1099823.4389019005</v>
      </c>
      <c r="BT53" s="59">
        <f>IF(INDEX(CurWIPHelper[],1,MATCH(AS$4,$BP$9:$CA$9,0))=0,0,(SUM($BC53:BG53)))</f>
        <v>1399649.5198941191</v>
      </c>
      <c r="BU53" s="59">
        <f>IF(INDEX(CurWIPHelper[],1,MATCH(AT$4,$BP$9:$CA$9,0))=0,0,(SUM($BC53:BH53)))</f>
        <v>1921144.3685325824</v>
      </c>
      <c r="BV53" s="59">
        <f>IF(INDEX(CurWIPHelper[],1,MATCH(AU$4,$BP$9:$CA$9,0))=0,0,(SUM($BC53:BI53)))</f>
        <v>2357403.8225469487</v>
      </c>
      <c r="BW53" s="59">
        <f>IF(INDEX(CurWIPHelper[],1,MATCH(AV$4,$BP$9:$CA$9,0))=0,0,(SUM($BC53:BJ53)))</f>
        <v>2609298.3631990184</v>
      </c>
      <c r="BX53" s="59">
        <f>IF(INDEX(CurWIPHelper[],1,MATCH(AW$4,$BP$9:$CA$9,0))=0,0,(SUM($BC53:BK53)))</f>
        <v>3136753.9218485616</v>
      </c>
      <c r="BY53" s="59">
        <f>IF(INDEX(CurWIPHelper[],1,MATCH(AX$4,$BP$9:$CA$9,0))=0,0,(SUM($BC53:BL53)))</f>
        <v>4199003.2397847753</v>
      </c>
      <c r="BZ53" s="59">
        <f>IF(INDEX(CurWIPHelper[],1,MATCH(AY$4,$BP$9:$CA$9,0))=0,0,(SUM($BC53:BM53)))</f>
        <v>5141970.4309083093</v>
      </c>
      <c r="CA53" s="59">
        <f>IF(INDEX(CurWIPHelper[],1,MATCH(AZ$4,$BP$9:$CA$9,0))=0,0,(SUM($BC53:BN53)))</f>
        <v>8650107.7500351351</v>
      </c>
      <c r="CC53" s="59">
        <f>((((INDEX(PlantAccounts[],MATCH($C53,PlantAccounts[Power Plan Plant Account '#],0),8)+(INDEX(PlantAccounts[],MATCH($C53,PlantAccounts[Power Plan Plant Account '#],0),8)+INDEX(PlantAccounts[],MATCH($C53,PlantAccounts[Power Plan Plant Account '#],0),16)+INDEX(PlantAccounts[],MATCH($C53,PlantAccounts[Power Plan Plant Account '#],0),17)))/2))/12)*(INDEX(CurWIPHelper[],1,MATCH(AO$4,CurWIPHelper[#Headers],0)))*(INDEX(PlantAccounts[],MATCH($C53,PlantAccounts[Power Plan Plant Account '#],0),7))</f>
        <v>896688.78891678574</v>
      </c>
      <c r="CD53" s="59">
        <f>((((INDEX(PlantAccounts[],MATCH($C53,PlantAccounts[Power Plan Plant Account '#],0),8)+(INDEX(PlantAccounts[],MATCH($C53,PlantAccounts[Power Plan Plant Account '#],0),8)+INDEX(PlantAccounts[],MATCH($C53,PlantAccounts[Power Plan Plant Account '#],0),16)+INDEX(PlantAccounts[],MATCH($C53,PlantAccounts[Power Plan Plant Account '#],0),17)))/2))/12)*(INDEX(CurWIPHelper[],1,MATCH(AP$4,CurWIPHelper[#Headers],0)))*(INDEX(PlantAccounts[],MATCH($C53,PlantAccounts[Power Plan Plant Account '#],0),7))</f>
        <v>896688.78891678574</v>
      </c>
      <c r="CE53" s="59">
        <f>((((INDEX(PlantAccounts[],MATCH($C53,PlantAccounts[Power Plan Plant Account '#],0),8)+(INDEX(PlantAccounts[],MATCH($C53,PlantAccounts[Power Plan Plant Account '#],0),8)+INDEX(PlantAccounts[],MATCH($C53,PlantAccounts[Power Plan Plant Account '#],0),16)+INDEX(PlantAccounts[],MATCH($C53,PlantAccounts[Power Plan Plant Account '#],0),17)))/2))/12)*(INDEX(CurWIPHelper[],1,MATCH(AQ$4,CurWIPHelper[#Headers],0)))*(INDEX(PlantAccounts[],MATCH($C53,PlantAccounts[Power Plan Plant Account '#],0),7))</f>
        <v>896688.78891678574</v>
      </c>
      <c r="CF53" s="59">
        <f>((((INDEX(PlantAccounts[],MATCH($C53,PlantAccounts[Power Plan Plant Account '#],0),8)+(INDEX(PlantAccounts[],MATCH($C53,PlantAccounts[Power Plan Plant Account '#],0),8)+INDEX(PlantAccounts[],MATCH($C53,PlantAccounts[Power Plan Plant Account '#],0),16)+INDEX(PlantAccounts[],MATCH($C53,PlantAccounts[Power Plan Plant Account '#],0),17)))/2))/12)*(INDEX(CurWIPHelper[],1,MATCH(AR$4,CurWIPHelper[#Headers],0)))*(INDEX(PlantAccounts[],MATCH($C53,PlantAccounts[Power Plan Plant Account '#],0),7))</f>
        <v>896688.78891678574</v>
      </c>
      <c r="CG53" s="59">
        <f>((((INDEX(PlantAccounts[],MATCH($C53,PlantAccounts[Power Plan Plant Account '#],0),8)+(INDEX(PlantAccounts[],MATCH($C53,PlantAccounts[Power Plan Plant Account '#],0),8)+INDEX(PlantAccounts[],MATCH($C53,PlantAccounts[Power Plan Plant Account '#],0),16)+INDEX(PlantAccounts[],MATCH($C53,PlantAccounts[Power Plan Plant Account '#],0),17)))/2))/12)*(INDEX(CurWIPHelper[],1,MATCH(AS$4,CurWIPHelper[#Headers],0)))*(INDEX(PlantAccounts[],MATCH($C53,PlantAccounts[Power Plan Plant Account '#],0),7))</f>
        <v>896688.78891678574</v>
      </c>
      <c r="CH53" s="59">
        <f>((((INDEX(PlantAccounts[],MATCH($C53,PlantAccounts[Power Plan Plant Account '#],0),8)+(INDEX(PlantAccounts[],MATCH($C53,PlantAccounts[Power Plan Plant Account '#],0),8)+INDEX(PlantAccounts[],MATCH($C53,PlantAccounts[Power Plan Plant Account '#],0),16)+INDEX(PlantAccounts[],MATCH($C53,PlantAccounts[Power Plan Plant Account '#],0),17)))/2))/12)*(INDEX(CurWIPHelper[],1,MATCH(AT$4,CurWIPHelper[#Headers],0)))*(INDEX(PlantAccounts[],MATCH($C53,PlantAccounts[Power Plan Plant Account '#],0),7))</f>
        <v>896688.78891678574</v>
      </c>
      <c r="CI53" s="59">
        <f>((((INDEX(PlantAccounts[],MATCH($C53,PlantAccounts[Power Plan Plant Account '#],0),8)+(INDEX(PlantAccounts[],MATCH($C53,PlantAccounts[Power Plan Plant Account '#],0),8)+INDEX(PlantAccounts[],MATCH($C53,PlantAccounts[Power Plan Plant Account '#],0),16)+INDEX(PlantAccounts[],MATCH($C53,PlantAccounts[Power Plan Plant Account '#],0),17)))/2))/12)*(INDEX(CurWIPHelper[],1,MATCH(AU$4,CurWIPHelper[#Headers],0)))*(INDEX(PlantAccounts[],MATCH($C53,PlantAccounts[Power Plan Plant Account '#],0),7))</f>
        <v>896688.78891678574</v>
      </c>
      <c r="CJ53" s="59">
        <f>((((INDEX(PlantAccounts[],MATCH($C53,PlantAccounts[Power Plan Plant Account '#],0),8)+(INDEX(PlantAccounts[],MATCH($C53,PlantAccounts[Power Plan Plant Account '#],0),8)+INDEX(PlantAccounts[],MATCH($C53,PlantAccounts[Power Plan Plant Account '#],0),16)+INDEX(PlantAccounts[],MATCH($C53,PlantAccounts[Power Plan Plant Account '#],0),17)))/2))/12)*(INDEX(CurWIPHelper[],1,MATCH(AV$4,CurWIPHelper[#Headers],0)))*(INDEX(PlantAccounts[],MATCH($C53,PlantAccounts[Power Plan Plant Account '#],0),7))</f>
        <v>896688.78891678574</v>
      </c>
      <c r="CK53" s="59">
        <f>((((INDEX(PlantAccounts[],MATCH($C53,PlantAccounts[Power Plan Plant Account '#],0),8)+(INDEX(PlantAccounts[],MATCH($C53,PlantAccounts[Power Plan Plant Account '#],0),8)+INDEX(PlantAccounts[],MATCH($C53,PlantAccounts[Power Plan Plant Account '#],0),16)+INDEX(PlantAccounts[],MATCH($C53,PlantAccounts[Power Plan Plant Account '#],0),17)))/2))/12)*(INDEX(CurWIPHelper[],1,MATCH(AW$4,CurWIPHelper[#Headers],0)))*(INDEX(PlantAccounts[],MATCH($C53,PlantAccounts[Power Plan Plant Account '#],0),7))</f>
        <v>896688.78891678574</v>
      </c>
      <c r="CL53" s="59">
        <f>((((INDEX(PlantAccounts[],MATCH($C53,PlantAccounts[Power Plan Plant Account '#],0),8)+(INDEX(PlantAccounts[],MATCH($C53,PlantAccounts[Power Plan Plant Account '#],0),8)+INDEX(PlantAccounts[],MATCH($C53,PlantAccounts[Power Plan Plant Account '#],0),16)+INDEX(PlantAccounts[],MATCH($C53,PlantAccounts[Power Plan Plant Account '#],0),17)))/2))/12)*(INDEX(CurWIPHelper[],1,MATCH(AX$4,CurWIPHelper[#Headers],0)))*(INDEX(PlantAccounts[],MATCH($C53,PlantAccounts[Power Plan Plant Account '#],0),7))</f>
        <v>896688.78891678574</v>
      </c>
      <c r="CM53" s="59">
        <f>((((INDEX(PlantAccounts[],MATCH($C53,PlantAccounts[Power Plan Plant Account '#],0),8)+(INDEX(PlantAccounts[],MATCH($C53,PlantAccounts[Power Plan Plant Account '#],0),8)+INDEX(PlantAccounts[],MATCH($C53,PlantAccounts[Power Plan Plant Account '#],0),16)+INDEX(PlantAccounts[],MATCH($C53,PlantAccounts[Power Plan Plant Account '#],0),17)))/2))/12)*(INDEX(CurWIPHelper[],1,MATCH(AY$4,CurWIPHelper[#Headers],0)))*(INDEX(PlantAccounts[],MATCH($C53,PlantAccounts[Power Plan Plant Account '#],0),7))</f>
        <v>896688.78891678574</v>
      </c>
      <c r="CN53" s="59">
        <f>((((INDEX(PlantAccounts[],MATCH($C53,PlantAccounts[Power Plan Plant Account '#],0),8)+(INDEX(PlantAccounts[],MATCH($C53,PlantAccounts[Power Plan Plant Account '#],0),8)+INDEX(PlantAccounts[],MATCH($C53,PlantAccounts[Power Plan Plant Account '#],0),16)+INDEX(PlantAccounts[],MATCH($C53,PlantAccounts[Power Plan Plant Account '#],0),17)))/2))/12)*(INDEX(CurWIPHelper[],1,MATCH(AZ$4,CurWIPHelper[#Headers],0)))*(INDEX(PlantAccounts[],MATCH($C53,PlantAccounts[Power Plan Plant Account '#],0),7))</f>
        <v>896688.78891678574</v>
      </c>
      <c r="CO53" s="59">
        <f t="shared" si="3"/>
        <v>10760265.467001425</v>
      </c>
      <c r="CQ53" s="59">
        <f>INDEX(PlantAccounts[],MATCH($C53,PlantAccounts[Power Plan Plant Account '#],0),12)*(INDEX(CurWIPHelper[],1,MATCH(AO$4,CurWIPHelper[#Headers],0)))*(INDEX(PlantAccounts[],MATCH($C53,PlantAccounts[Power Plan Plant Account '#],0),7)/12)*0.5</f>
        <v>0</v>
      </c>
      <c r="CR53" s="59">
        <f>INDEX(PlantAccounts[],MATCH($C53,PlantAccounts[Power Plan Plant Account '#],0),12)*(INDEX(CurWIPHelper[],1,MATCH(AP$4,CurWIPHelper[#Headers],0)))*(INDEX(PlantAccounts[],MATCH($C53,PlantAccounts[Power Plan Plant Account '#],0),7)/12)*0.5</f>
        <v>0</v>
      </c>
      <c r="CS53" s="59">
        <f>INDEX(PlantAccounts[],MATCH($C53,PlantAccounts[Power Plan Plant Account '#],0),12)*(INDEX(CurWIPHelper[],1,MATCH(AQ$4,CurWIPHelper[#Headers],0)))*(INDEX(PlantAccounts[],MATCH($C53,PlantAccounts[Power Plan Plant Account '#],0),7)/12)*0.5</f>
        <v>0</v>
      </c>
      <c r="CT53" s="59">
        <f>INDEX(PlantAccounts[],MATCH($C53,PlantAccounts[Power Plan Plant Account '#],0),12)*(INDEX(CurWIPHelper[],1,MATCH(AR$4,CurWIPHelper[#Headers],0)))*(INDEX(PlantAccounts[],MATCH($C53,PlantAccounts[Power Plan Plant Account '#],0),7)/12)*0.5</f>
        <v>0</v>
      </c>
      <c r="CU53" s="59">
        <f>INDEX(PlantAccounts[],MATCH($C53,PlantAccounts[Power Plan Plant Account '#],0),12)*(INDEX(CurWIPHelper[],1,MATCH(AS$4,CurWIPHelper[#Headers],0)))*(INDEX(PlantAccounts[],MATCH($C53,PlantAccounts[Power Plan Plant Account '#],0),7)/12)*0.5</f>
        <v>0</v>
      </c>
      <c r="CV53" s="59">
        <f>INDEX(PlantAccounts[],MATCH($C53,PlantAccounts[Power Plan Plant Account '#],0),12)*(INDEX(CurWIPHelper[],1,MATCH(AT$4,CurWIPHelper[#Headers],0)))*(INDEX(PlantAccounts[],MATCH($C53,PlantAccounts[Power Plan Plant Account '#],0),7)/12)*0.5</f>
        <v>0</v>
      </c>
      <c r="CW53" s="59">
        <f>INDEX(PlantAccounts[],MATCH($C53,PlantAccounts[Power Plan Plant Account '#],0),12)*(INDEX(CurWIPHelper[],1,MATCH(AU$4,CurWIPHelper[#Headers],0)))*(INDEX(PlantAccounts[],MATCH($C53,PlantAccounts[Power Plan Plant Account '#],0),7)/12)*0.5</f>
        <v>0</v>
      </c>
      <c r="CX53" s="59">
        <f>INDEX(PlantAccounts[],MATCH($C53,PlantAccounts[Power Plan Plant Account '#],0),12)*(INDEX(CurWIPHelper[],1,MATCH(AV$4,CurWIPHelper[#Headers],0)))*(INDEX(PlantAccounts[],MATCH($C53,PlantAccounts[Power Plan Plant Account '#],0),7)/12)*0.5</f>
        <v>0</v>
      </c>
      <c r="CY53" s="59">
        <f>INDEX(PlantAccounts[],MATCH($C53,PlantAccounts[Power Plan Plant Account '#],0),12)*(INDEX(CurWIPHelper[],1,MATCH(AW$4,CurWIPHelper[#Headers],0)))*(INDEX(PlantAccounts[],MATCH($C53,PlantAccounts[Power Plan Plant Account '#],0),7)/12)*0.5</f>
        <v>0</v>
      </c>
      <c r="CZ53" s="59">
        <f>INDEX(PlantAccounts[],MATCH($C53,PlantAccounts[Power Plan Plant Account '#],0),12)*(INDEX(CurWIPHelper[],1,MATCH(AX$4,CurWIPHelper[#Headers],0)))*(INDEX(PlantAccounts[],MATCH($C53,PlantAccounts[Power Plan Plant Account '#],0),7)/12)*0.5</f>
        <v>0</v>
      </c>
      <c r="DA53" s="59">
        <f>INDEX(PlantAccounts[],MATCH($C53,PlantAccounts[Power Plan Plant Account '#],0),12)*(INDEX(CurWIPHelper[],1,MATCH(AY$4,CurWIPHelper[#Headers],0)))*(INDEX(PlantAccounts[],MATCH($C53,PlantAccounts[Power Plan Plant Account '#],0),7)/12)*0.5</f>
        <v>0</v>
      </c>
      <c r="DB53" s="59">
        <f>INDEX(PlantAccounts[],MATCH($C53,PlantAccounts[Power Plan Plant Account '#],0),12)*(INDEX(CurWIPHelper[],1,MATCH(AZ$4,CurWIPHelper[#Headers],0)))*(INDEX(PlantAccounts[],MATCH($C53,PlantAccounts[Power Plan Plant Account '#],0),7)/12)*0.5</f>
        <v>0</v>
      </c>
      <c r="DC53" s="59">
        <f t="shared" si="4"/>
        <v>0</v>
      </c>
      <c r="DE53" s="59">
        <f t="shared" si="5"/>
        <v>10760265.467001425</v>
      </c>
    </row>
    <row r="54" spans="1:109">
      <c r="A54" t="s">
        <v>58</v>
      </c>
      <c r="B54" t="s">
        <v>103</v>
      </c>
      <c r="C54">
        <v>47302</v>
      </c>
      <c r="D54">
        <v>47302</v>
      </c>
      <c r="E54" s="130"/>
      <c r="F54" s="113">
        <f>INDEX(PlantAccounts[],MATCH($C54,PlantAccounts[Power Plan Plant Account '#],0),8)</f>
        <v>1854940217.8801689</v>
      </c>
      <c r="G54" s="7">
        <f>INDEX(PlantAccounts[],MATCH($C54,PlantAccounts[Power Plan Plant Account '#],0),14)</f>
        <v>456284.83053004742</v>
      </c>
      <c r="H54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74965641.903152794</v>
      </c>
      <c r="I54" s="146">
        <v>692414.33434954681</v>
      </c>
      <c r="J54" s="7">
        <f t="shared" si="6"/>
        <v>74729512.399333298</v>
      </c>
      <c r="K54" s="7">
        <v>-2141439.2533333325</v>
      </c>
      <c r="L54" s="7">
        <f>INDEX(PlantAccounts[],MATCH($C54,PlantAccounts[Power Plan Plant Account '#],0),11)</f>
        <v>0</v>
      </c>
      <c r="M54" s="7">
        <f t="shared" si="1"/>
        <v>-2141439.2533333325</v>
      </c>
      <c r="O54" s="35">
        <f>INDEX(CurCloseProf[],MATCH(PlantAccountsQuery[[#This Row],[Reg/Unreg]],CurCloseProf[R/NR],0),MATCH(O$9,CurCloseProf[#Headers],0))*($J54+$M54)</f>
        <v>2927290.6735532079</v>
      </c>
      <c r="P54" s="35">
        <f>INDEX(CurCloseProf[],MATCH(PlantAccountsQuery[[#This Row],[Reg/Unreg]],CurCloseProf[R/NR],0),MATCH(P$9,CurCloseProf[#Headers],0))*($J54+$M54)</f>
        <v>2308417.7279067659</v>
      </c>
      <c r="Q54" s="35">
        <f>INDEX(CurCloseProf[],MATCH(PlantAccountsQuery[[#This Row],[Reg/Unreg]],CurCloseProf[R/NR],0),MATCH(Q$9,CurCloseProf[#Headers],0))*($J54+$M54)</f>
        <v>3132229.103545337</v>
      </c>
      <c r="R54" s="35">
        <f>INDEX(CurCloseProf[],MATCH(PlantAccountsQuery[[#This Row],[Reg/Unreg]],CurCloseProf[R/NR],0),MATCH(R$9,CurCloseProf[#Headers],0))*($J54+$M54)</f>
        <v>861319.11672545376</v>
      </c>
      <c r="S54" s="35">
        <f>INDEX(CurCloseProf[],MATCH(PlantAccountsQuery[[#This Row],[Reg/Unreg]],CurCloseProf[R/NR],0),MATCH(S$9,CurCloseProf[#Headers],0))*($J54+$M54)</f>
        <v>2516014.6124252928</v>
      </c>
      <c r="T54" s="35">
        <f>INDEX(CurCloseProf[],MATCH(PlantAccountsQuery[[#This Row],[Reg/Unreg]],CurCloseProf[R/NR],0),MATCH(T$9,CurCloseProf[#Headers],0))*($J54+$M54)</f>
        <v>4376165.859676973</v>
      </c>
      <c r="U54" s="35">
        <f>INDEX(CurCloseProf[],MATCH(PlantAccountsQuery[[#This Row],[Reg/Unreg]],CurCloseProf[R/NR],0),MATCH(U$9,CurCloseProf[#Headers],0))*($J54+$M54)</f>
        <v>3660906.2076134491</v>
      </c>
      <c r="V54" s="35">
        <f>INDEX(CurCloseProf[],MATCH(PlantAccountsQuery[[#This Row],[Reg/Unreg]],CurCloseProf[R/NR],0),MATCH(V$9,CurCloseProf[#Headers],0))*($J54+$M54)</f>
        <v>2113793.2463160628</v>
      </c>
      <c r="W54" s="35">
        <f>INDEX(CurCloseProf[],MATCH(PlantAccountsQuery[[#This Row],[Reg/Unreg]],CurCloseProf[R/NR],0),MATCH(W$9,CurCloseProf[#Headers],0))*($J54+$M54)</f>
        <v>4426185.6359375203</v>
      </c>
      <c r="X54" s="35">
        <f>INDEX(CurCloseProf[],MATCH(PlantAccountsQuery[[#This Row],[Reg/Unreg]],CurCloseProf[R/NR],0),MATCH(X$9,CurCloseProf[#Headers],0))*($J54+$M54)</f>
        <v>8913950.3712343108</v>
      </c>
      <c r="Y54" s="35">
        <f>INDEX(CurCloseProf[],MATCH(PlantAccountsQuery[[#This Row],[Reg/Unreg]],CurCloseProf[R/NR],0),MATCH(Y$9,CurCloseProf[#Headers],0))*($J54+$M54)</f>
        <v>7912984.8345848881</v>
      </c>
      <c r="Z54" s="35">
        <f>INDEX(CurCloseProf[],MATCH(PlantAccountsQuery[[#This Row],[Reg/Unreg]],CurCloseProf[R/NR],0),MATCH(Z$9,CurCloseProf[#Headers],0))*($J54+$M54)</f>
        <v>29438815.756480709</v>
      </c>
      <c r="AB54" s="59">
        <f>IF(INDEX(CurWIPHelper[],1,MATCH(AO$4,$AB$9:$AM$9,0))=0,0,($F54+$O54))</f>
        <v>1857867508.5537221</v>
      </c>
      <c r="AC54" s="59">
        <f>IF(INDEX(CurWIPHelper[],1,MATCH(AP$4,$AB$9:$AM$9,0))=0,0,($F54+SUM($O54:P54)))</f>
        <v>1860175926.2816288</v>
      </c>
      <c r="AD54" s="59">
        <f>IF(INDEX(CurWIPHelper[],1,MATCH(AQ$4,$AB$9:$AM$9,0))=0,0,($F54+SUM($O54:Q54)))</f>
        <v>1863308155.3851743</v>
      </c>
      <c r="AE54" s="59">
        <f>IF(INDEX(CurWIPHelper[],1,MATCH(AR$4,$AB$9:$AM$9,0))=0,0,($F54+SUM($O54:R54)))</f>
        <v>1864169474.5018997</v>
      </c>
      <c r="AF54" s="59">
        <f>IF(INDEX(CurWIPHelper[],1,MATCH(AS$4,$AB$9:$AM$9,0))=0,0,($F54+SUM($O54:S54)))</f>
        <v>1866685489.114325</v>
      </c>
      <c r="AG54" s="59">
        <f>IF(INDEX(CurWIPHelper[],1,MATCH(AT$4,$AB$9:$AM$9,0))=0,0,($F54+SUM($O54:T54)))</f>
        <v>1871061654.9740019</v>
      </c>
      <c r="AH54" s="59">
        <f>IF(INDEX(CurWIPHelper[],1,MATCH(AU$4,$AB$9:$AM$9,0))=0,0,($F54+SUM($O54:U54)))</f>
        <v>1874722561.1816154</v>
      </c>
      <c r="AI54" s="59">
        <f>IF(INDEX(CurWIPHelper[],1,MATCH(AV$4,$AB$9:$AM$9,0))=0,0,($F54+SUM($O54:V54)))</f>
        <v>1876836354.4279315</v>
      </c>
      <c r="AJ54" s="59">
        <f>IF(INDEX(CurWIPHelper[],1,MATCH(AW$4,$AB$9:$AM$9,0))=0,0,($F54+SUM($O54:W54)))</f>
        <v>1881262540.063869</v>
      </c>
      <c r="AK54" s="59">
        <f>IF(INDEX(CurWIPHelper[],1,MATCH(AX$4,$AB$9:$AM$9,0))=0,0,($F54+SUM($O54:X54)))</f>
        <v>1890176490.4351032</v>
      </c>
      <c r="AL54" s="59">
        <f>IF(INDEX(CurWIPHelper[],1,MATCH(AY$4,$AB$9:$AM$9,0))=0,0,($F54+SUM($O54:Y54)))</f>
        <v>1898089475.2696881</v>
      </c>
      <c r="AM54" s="59">
        <f>IF(INDEX(CurWIPHelper[],1,MATCH(AZ$4,$AB$9:$AM$9,0))=0,0,($F54+SUM($O54:Z54)))</f>
        <v>1927528291.0261688</v>
      </c>
      <c r="AO54" s="35">
        <f>IF(INDEX(CurWIPHelper[],1,MATCH(AO$4,CurWIPHelper[#Headers],0))=0,0,
     IF(AB54&gt;0,
        (IF(
             ((INDEX(PlantAccounts[],MATCH($C54,PlantAccounts[Power Plan Plant Account '#],0),7)/12)
                   *(AB54)
                   *(INDEX(CurWIPHelper[],1,MATCH(AO$4,CurWIPHelper[#Headers],0)))
                   +(INDEX(PlantAccounts[],MATCH($C54,PlantAccounts[Power Plan Plant Account '#],0),9))
                   )&gt;AB54,
              IF((INDEX(PlantAccounts[],MATCH($C54,PlantAccounts[Power Plan Plant Account '#],0),7))=0,0,AB54-(INDEX(PlantAccounts[],MATCH($C54,PlantAccounts[Power Plan Plant Account '#],0),9))),
             (INDEX(PlantAccounts[],MATCH($C54,PlantAccounts[Power Plan Plant Account '#],0),7)/12)*AB54*(INDEX(CurWIPHelper[],1,MATCH(AO$4,CurWIPHelper[#Headers],0))))
        ),
          IF(AB54=0,0,IF(
              ((INDEX(PlantAccounts[],MATCH($C54,PlantAccounts[Power Plan Plant Account '#],0),7)/12)
              *(AB54)
              *(INDEX(CurWIPHelper[],1,MATCH(AO$4,CurWIPHelper[#Headers],0)))
              +(INDEX(PlantAccounts[],MATCH($C54,PlantAccounts[Power Plan Plant Account '#],0),9))
              )&gt;AB54,
         (INDEX(PlantAccounts[],MATCH($C54,PlantAccounts[Power Plan Plant Account '#],0),7)/12)*AB54*(INDEX(CurWIPHelper[],1,MATCH(AO$4,CurWIPHelper[#Headers],0))),
         AB54-(INDEX(PlantAccounts[],MATCH($C54,PlantAccounts[Power Plan Plant Account '#],0),9))
    ))
)
)</f>
        <v>4221097.2250227453</v>
      </c>
      <c r="AP54" s="35">
        <f>IF(INDEX(CurWIPHelper[],1,MATCH(AP$4,CurWIPHelper[#Headers],0))=0,0,
     IF(AC54&gt;0,
        (IF(
             ((INDEX(PlantAccounts[],MATCH($C54,PlantAccounts[Power Plan Plant Account '#],0),7)/12)
                   *(AC54)
                   *(INDEX(CurWIPHelper[],1,MATCH(AP$4,CurWIPHelper[#Headers],0)))
                   +(INDEX(PlantAccounts[],MATCH($C54,PlantAccounts[Power Plan Plant Account '#],0),9))
                   +(SUM($AO54:AO54))
                    )&gt;AC54,
              IF((INDEX(PlantAccounts[],MATCH($C54,PlantAccounts[Power Plan Plant Account '#],0),7))=0,0,AC54-(INDEX(PlantAccounts[],MATCH($C54,PlantAccounts[Power Plan Plant Account '#],0),9))-SUM($AO54:AO54)),
             (INDEX(PlantAccounts[],MATCH($C54,PlantAccounts[Power Plan Plant Account '#],0),7)/12)*AC54*(INDEX(CurWIPHelper[],1,MATCH(AP$4,CurWIPHelper[#Headers],0))))
        ),
        IF(AC54=0,0,IF(
              ((INDEX(PlantAccounts[],MATCH($C54,PlantAccounts[Power Plan Plant Account '#],0),7)/12)
              *(AC54)
              *(INDEX(CurWIPHelper[],1,MATCH(AP$4,CurWIPHelper[#Headers],0)))
              +(INDEX(PlantAccounts[],MATCH($C54,PlantAccounts[Power Plan Plant Account '#],0),9))
              +(SUM($AO54:AO54))
              )&gt;AC54,
         (INDEX(PlantAccounts[],MATCH($C54,PlantAccounts[Power Plan Plant Account '#],0),7)/12)*AC54*(INDEX(CurWIPHelper[],1,MATCH(AP$4,CurWIPHelper[#Headers],0))),
         AC54-(INDEX(PlantAccounts[],MATCH($C54,PlantAccounts[Power Plan Plant Account '#],0),9))-(SUM($AO54:AO54))
    ))
)
)</f>
        <v>4226341.9777409006</v>
      </c>
      <c r="AQ54" s="35">
        <f>IF(INDEX(CurWIPHelper[],1,MATCH(AQ$4,CurWIPHelper[#Headers],0))=0,0,
     IF(AD54&gt;0,
        (IF(
             ((INDEX(PlantAccounts[],MATCH($C54,PlantAccounts[Power Plan Plant Account '#],0),7)/12)
                   *(AD54)
                   *(INDEX(CurWIPHelper[],1,MATCH(AQ$4,CurWIPHelper[#Headers],0)))
                   +(INDEX(PlantAccounts[],MATCH($C54,PlantAccounts[Power Plan Plant Account '#],0),9))
                   +(SUM($AO54:AP54))
                    )&gt;AD54,
              IF((INDEX(PlantAccounts[],MATCH($C54,PlantAccounts[Power Plan Plant Account '#],0),7))=0,0,AD54-(INDEX(PlantAccounts[],MATCH($C54,PlantAccounts[Power Plan Plant Account '#],0),9))-SUM($AO54:AP54)),
             (INDEX(PlantAccounts[],MATCH($C54,PlantAccounts[Power Plan Plant Account '#],0),7)/12)*AD54*(INDEX(CurWIPHelper[],1,MATCH(AQ$4,CurWIPHelper[#Headers],0))))
        ),
        IF(AD54=0,0,IF(
              ((INDEX(PlantAccounts[],MATCH($C54,PlantAccounts[Power Plan Plant Account '#],0),7)/12)
              *(AD54)
              *(INDEX(CurWIPHelper[],1,MATCH(AQ$4,CurWIPHelper[#Headers],0)))
              +(INDEX(PlantAccounts[],MATCH($C54,PlantAccounts[Power Plan Plant Account '#],0),9))
              +(SUM($AO54:AP54))
              )&gt;AD54,
         (INDEX(PlantAccounts[],MATCH($C54,PlantAccounts[Power Plan Plant Account '#],0),7)/12)*AD54*(INDEX(CurWIPHelper[],1,MATCH(AQ$4,CurWIPHelper[#Headers],0))),
         AD54-(INDEX(PlantAccounts[],MATCH($C54,PlantAccounts[Power Plan Plant Account '#],0),9))-(SUM($AO54:AP54))
    ))
)
)</f>
        <v>4233458.4397685956</v>
      </c>
      <c r="AR54" s="35">
        <f>IF(INDEX(CurWIPHelper[],1,MATCH(AR$4,CurWIPHelper[#Headers],0))=0,0,
     IF(AE54&gt;0,
        (IF(
             ((INDEX(PlantAccounts[],MATCH($C54,PlantAccounts[Power Plan Plant Account '#],0),7)/12)
                   *(AE54)
                   *(INDEX(CurWIPHelper[],1,MATCH(AR$4,CurWIPHelper[#Headers],0)))
                   +(INDEX(PlantAccounts[],MATCH($C54,PlantAccounts[Power Plan Plant Account '#],0),9))
                   +(SUM($AO54:AQ54))
                    )&gt;AE54,
              IF((INDEX(PlantAccounts[],MATCH($C54,PlantAccounts[Power Plan Plant Account '#],0),7))=0,0,AE54-(INDEX(PlantAccounts[],MATCH($C54,PlantAccounts[Power Plan Plant Account '#],0),9))-SUM($AO54:AQ54)),
             (INDEX(PlantAccounts[],MATCH($C54,PlantAccounts[Power Plan Plant Account '#],0),7)/12)*AE54*(INDEX(CurWIPHelper[],1,MATCH(AR$4,CurWIPHelper[#Headers],0))))
        ),
        IF(AE54=0,0,IF(
              ((INDEX(PlantAccounts[],MATCH($C54,PlantAccounts[Power Plan Plant Account '#],0),7)/12)
              *(AE54)
              *(INDEX(CurWIPHelper[],1,MATCH(AR$4,CurWIPHelper[#Headers],0)))
              +(INDEX(PlantAccounts[],MATCH($C54,PlantAccounts[Power Plan Plant Account '#],0),9))
              +(SUM($AO54:AQ54))
              )&gt;AE54,
         (INDEX(PlantAccounts[],MATCH($C54,PlantAccounts[Power Plan Plant Account '#],0),7)/12)*AE54*(INDEX(CurWIPHelper[],1,MATCH(AR$4,CurWIPHelper[#Headers],0))),
         AE54-(INDEX(PlantAccounts[],MATCH($C54,PlantAccounts[Power Plan Plant Account '#],0),9))-(SUM($AO54:AQ54))
    ))
)
)</f>
        <v>4235415.3671149919</v>
      </c>
      <c r="AS54" s="35">
        <f>IF(INDEX(CurWIPHelper[],1,MATCH(AS$4,CurWIPHelper[#Headers],0))=0,0,
     IF(AF54&gt;0,
        (IF(
             ((INDEX(PlantAccounts[],MATCH($C54,PlantAccounts[Power Plan Plant Account '#],0),7)/12)
                   *(AF54)
                   *(INDEX(CurWIPHelper[],1,MATCH(AS$4,CurWIPHelper[#Headers],0)))
                   +(INDEX(PlantAccounts[],MATCH($C54,PlantAccounts[Power Plan Plant Account '#],0),9))
                   +(SUM($AO54:AR54))
                    )&gt;AF54,
              IF((INDEX(PlantAccounts[],MATCH($C54,PlantAccounts[Power Plan Plant Account '#],0),7))=0,0,AF54-(INDEX(PlantAccounts[],MATCH($C54,PlantAccounts[Power Plan Plant Account '#],0),9))-SUM($AO54:AR54)),
             (INDEX(PlantAccounts[],MATCH($C54,PlantAccounts[Power Plan Plant Account '#],0),7)/12)*AF54*(INDEX(CurWIPHelper[],1,MATCH(AS$4,CurWIPHelper[#Headers],0))))
        ),
        IF(AF54=0,0,IF(
              ((INDEX(PlantAccounts[],MATCH($C54,PlantAccounts[Power Plan Plant Account '#],0),7)/12)
              *(AF54)
              *(INDEX(CurWIPHelper[],1,MATCH(AS$4,CurWIPHelper[#Headers],0)))
              +(INDEX(PlantAccounts[],MATCH($C54,PlantAccounts[Power Plan Plant Account '#],0),9))
              +(SUM($AO54:AR54))
              )&gt;AF54,
         (INDEX(PlantAccounts[],MATCH($C54,PlantAccounts[Power Plan Plant Account '#],0),7)/12)*AF54*(INDEX(CurWIPHelper[],1,MATCH(AS$4,CurWIPHelper[#Headers],0))),
         AF54-(INDEX(PlantAccounts[],MATCH($C54,PlantAccounts[Power Plan Plant Account '#],0),9))-(SUM($AO54:AR54))
    ))
)
)</f>
        <v>4241131.7824404808</v>
      </c>
      <c r="AT54" s="35">
        <f>IF(INDEX(CurWIPHelper[],1,MATCH(AT$4,CurWIPHelper[#Headers],0))=0,0,
     IF(AG54&gt;0,
        (IF(
             ((INDEX(PlantAccounts[],MATCH($C54,PlantAccounts[Power Plan Plant Account '#],0),7)/12)
                   *(AG54)
                   *(INDEX(CurWIPHelper[],1,MATCH(AT$4,CurWIPHelper[#Headers],0)))
                   +(INDEX(PlantAccounts[],MATCH($C54,PlantAccounts[Power Plan Plant Account '#],0),9))
                   +(SUM($AO54:AS54))
                    )&gt;AG54,
              IF((INDEX(PlantAccounts[],MATCH($C54,PlantAccounts[Power Plan Plant Account '#],0),7))=0,0,AG54-(INDEX(PlantAccounts[],MATCH($C54,PlantAccounts[Power Plan Plant Account '#],0),9))-SUM($AO54:AS54)),
             (INDEX(PlantAccounts[],MATCH($C54,PlantAccounts[Power Plan Plant Account '#],0),7)/12)*AG54*(INDEX(CurWIPHelper[],1,MATCH(AT$4,CurWIPHelper[#Headers],0))))
        ),
        IF(AG54=0,0,IF(
              ((INDEX(PlantAccounts[],MATCH($C54,PlantAccounts[Power Plan Plant Account '#],0),7)/12)
              *(AG54)
              *(INDEX(CurWIPHelper[],1,MATCH(AT$4,CurWIPHelper[#Headers],0)))
              +(INDEX(PlantAccounts[],MATCH($C54,PlantAccounts[Power Plan Plant Account '#],0),9))
              +(SUM($AO54:AS54))
              )&gt;AG54,
         (INDEX(PlantAccounts[],MATCH($C54,PlantAccounts[Power Plan Plant Account '#],0),7)/12)*AG54*(INDEX(CurWIPHelper[],1,MATCH(AT$4,CurWIPHelper[#Headers],0))),
         AG54-(INDEX(PlantAccounts[],MATCH($C54,PlantAccounts[Power Plan Plant Account '#],0),9))-(SUM($AO54:AS54))
    ))
)
)</f>
        <v>4251074.4836726589</v>
      </c>
      <c r="AU54" s="35">
        <f>IF(INDEX(CurWIPHelper[],1,MATCH(AU$4,CurWIPHelper[#Headers],0))=0,0,
     IF(AH54&gt;0,
        (IF(
             ((INDEX(PlantAccounts[],MATCH($C54,PlantAccounts[Power Plan Plant Account '#],0),7)/12)
                   *(AH54)
                   *(INDEX(CurWIPHelper[],1,MATCH(AU$4,CurWIPHelper[#Headers],0)))
                   +(INDEX(PlantAccounts[],MATCH($C54,PlantAccounts[Power Plan Plant Account '#],0),9))
                   +(SUM($AO54:AT54))
                    )&gt;AH54,
              IF((INDEX(PlantAccounts[],MATCH($C54,PlantAccounts[Power Plan Plant Account '#],0),7))=0,0,AH54-(INDEX(PlantAccounts[],MATCH($C54,PlantAccounts[Power Plan Plant Account '#],0),9))-SUM($AO54:AT54)),
             (INDEX(PlantAccounts[],MATCH($C54,PlantAccounts[Power Plan Plant Account '#],0),7)/12)*AH54*(INDEX(CurWIPHelper[],1,MATCH(AU$4,CurWIPHelper[#Headers],0))))
        ),
        IF(AH54=0,0,IF(
              ((INDEX(PlantAccounts[],MATCH($C54,PlantAccounts[Power Plan Plant Account '#],0),7)/12)
              *(AH54)
              *(INDEX(CurWIPHelper[],1,MATCH(AU$4,CurWIPHelper[#Headers],0)))
              +(INDEX(PlantAccounts[],MATCH($C54,PlantAccounts[Power Plan Plant Account '#],0),9))
              +(SUM($AO54:AT54))
              )&gt;AH54,
         (INDEX(PlantAccounts[],MATCH($C54,PlantAccounts[Power Plan Plant Account '#],0),7)/12)*AH54*(INDEX(CurWIPHelper[],1,MATCH(AU$4,CurWIPHelper[#Headers],0))),
         AH54-(INDEX(PlantAccounts[],MATCH($C54,PlantAccounts[Power Plan Plant Account '#],0),9))-(SUM($AO54:AT54))
    ))
)
)</f>
        <v>4259392.1064110296</v>
      </c>
      <c r="AV54" s="35">
        <f>IF(INDEX(CurWIPHelper[],1,MATCH(AV$4,CurWIPHelper[#Headers],0))=0,0,
     IF(AI54&gt;0,
        (IF(
             ((INDEX(PlantAccounts[],MATCH($C54,PlantAccounts[Power Plan Plant Account '#],0),7)/12)
                   *(AI54)
                   *(INDEX(CurWIPHelper[],1,MATCH(AV$4,CurWIPHelper[#Headers],0)))
                   +(INDEX(PlantAccounts[],MATCH($C54,PlantAccounts[Power Plan Plant Account '#],0),9))
                   +(SUM($AO54:AU54))
                    )&gt;AI54,
              IF((INDEX(PlantAccounts[],MATCH($C54,PlantAccounts[Power Plan Plant Account '#],0),7))=0,0,AI54-(INDEX(PlantAccounts[],MATCH($C54,PlantAccounts[Power Plan Plant Account '#],0),9))-SUM($AO54:AU54)),
             (INDEX(PlantAccounts[],MATCH($C54,PlantAccounts[Power Plan Plant Account '#],0),7)/12)*AI54*(INDEX(CurWIPHelper[],1,MATCH(AV$4,CurWIPHelper[#Headers],0))))
        ),
        IF(AI54=0,0,IF(
              ((INDEX(PlantAccounts[],MATCH($C54,PlantAccounts[Power Plan Plant Account '#],0),7)/12)
              *(AI54)
              *(INDEX(CurWIPHelper[],1,MATCH(AV$4,CurWIPHelper[#Headers],0)))
              +(INDEX(PlantAccounts[],MATCH($C54,PlantAccounts[Power Plan Plant Account '#],0),9))
              +(SUM($AO54:AU54))
              )&gt;AI54,
         (INDEX(PlantAccounts[],MATCH($C54,PlantAccounts[Power Plan Plant Account '#],0),7)/12)*AI54*(INDEX(CurWIPHelper[],1,MATCH(AV$4,CurWIPHelper[#Headers],0))),
         AI54-(INDEX(PlantAccounts[],MATCH($C54,PlantAccounts[Power Plan Plant Account '#],0),9))-(SUM($AO54:AU54))
    ))
)
)</f>
        <v>4264194.6699766321</v>
      </c>
      <c r="AW54" s="35">
        <f>IF(INDEX(CurWIPHelper[],1,MATCH(AW$4,CurWIPHelper[#Headers],0))=0,0,
     IF(AJ54&gt;0,
        (IF(
             ((INDEX(PlantAccounts[],MATCH($C54,PlantAccounts[Power Plan Plant Account '#],0),7)/12)
                   *(AJ54)
                   *(INDEX(CurWIPHelper[],1,MATCH(AW$4,CurWIPHelper[#Headers],0)))
                   +(INDEX(PlantAccounts[],MATCH($C54,PlantAccounts[Power Plan Plant Account '#],0),9))
                   +(SUM($AO54:AV54))
                    )&gt;AJ54,
              IF((INDEX(PlantAccounts[],MATCH($C54,PlantAccounts[Power Plan Plant Account '#],0),7))=0,0,AJ54-(INDEX(PlantAccounts[],MATCH($C54,PlantAccounts[Power Plan Plant Account '#],0),9))-SUM($AO54:AV54)),
             (INDEX(PlantAccounts[],MATCH($C54,PlantAccounts[Power Plan Plant Account '#],0),7)/12)*AJ54*(INDEX(CurWIPHelper[],1,MATCH(AW$4,CurWIPHelper[#Headers],0))))
        ),
        IF(AJ54=0,0,IF(
              ((INDEX(PlantAccounts[],MATCH($C54,PlantAccounts[Power Plan Plant Account '#],0),7)/12)
              *(AJ54)
              *(INDEX(CurWIPHelper[],1,MATCH(AW$4,CurWIPHelper[#Headers],0)))
              +(INDEX(PlantAccounts[],MATCH($C54,PlantAccounts[Power Plan Plant Account '#],0),9))
              +(SUM($AO54:AV54))
              )&gt;AJ54,
         (INDEX(PlantAccounts[],MATCH($C54,PlantAccounts[Power Plan Plant Account '#],0),7)/12)*AJ54*(INDEX(CurWIPHelper[],1,MATCH(AW$4,CurWIPHelper[#Headers],0))),
         AJ54-(INDEX(PlantAccounts[],MATCH($C54,PlantAccounts[Power Plan Plant Account '#],0),9))-(SUM($AO54:AV54))
    ))
)
)</f>
        <v>4274251.0167393973</v>
      </c>
      <c r="AX54" s="35">
        <f>IF(INDEX(CurWIPHelper[],1,MATCH(AX$4,CurWIPHelper[#Headers],0))=0,0,
     IF(AK54&gt;0,
        (IF(
             ((INDEX(PlantAccounts[],MATCH($C54,PlantAccounts[Power Plan Plant Account '#],0),7)/12)
                   *(AK54)
                   *(INDEX(CurWIPHelper[],1,MATCH(AX$4,CurWIPHelper[#Headers],0)))
                   +(INDEX(PlantAccounts[],MATCH($C54,PlantAccounts[Power Plan Plant Account '#],0),9))
                   +(SUM($AO54:AW54))
                    )&gt;AK54,
              IF((INDEX(PlantAccounts[],MATCH($C54,PlantAccounts[Power Plan Plant Account '#],0),7))=0,0,AK54-(INDEX(PlantAccounts[],MATCH($C54,PlantAccounts[Power Plan Plant Account '#],0),9))-SUM($AO54:AW54)),
             (INDEX(PlantAccounts[],MATCH($C54,PlantAccounts[Power Plan Plant Account '#],0),7)/12)*AK54*(INDEX(CurWIPHelper[],1,MATCH(AX$4,CurWIPHelper[#Headers],0))))
        ),
        IF(AK54=0,0,IF(
              ((INDEX(PlantAccounts[],MATCH($C54,PlantAccounts[Power Plan Plant Account '#],0),7)/12)
              *(AK54)
              *(INDEX(CurWIPHelper[],1,MATCH(AX$4,CurWIPHelper[#Headers],0)))
              +(INDEX(PlantAccounts[],MATCH($C54,PlantAccounts[Power Plan Plant Account '#],0),9))
              +(SUM($AO54:AW54))
              )&gt;AK54,
         (INDEX(PlantAccounts[],MATCH($C54,PlantAccounts[Power Plan Plant Account '#],0),7)/12)*AK54*(INDEX(CurWIPHelper[],1,MATCH(AX$4,CurWIPHelper[#Headers],0))),
         AK54-(INDEX(PlantAccounts[],MATCH($C54,PlantAccounts[Power Plan Plant Account '#],0),9))-(SUM($AO54:AW54))
    ))
)
)</f>
        <v>4294503.6187160034</v>
      </c>
      <c r="AY54" s="35">
        <f>IF(INDEX(CurWIPHelper[],1,MATCH(AY$4,CurWIPHelper[#Headers],0))=0,0,
     IF(AL54&gt;0,
        (IF(
             ((INDEX(PlantAccounts[],MATCH($C54,PlantAccounts[Power Plan Plant Account '#],0),7)/12)
                   *(AL54)
                   *(INDEX(CurWIPHelper[],1,MATCH(AY$4,CurWIPHelper[#Headers],0)))
                   +(INDEX(PlantAccounts[],MATCH($C54,PlantAccounts[Power Plan Plant Account '#],0),9))
                   +(SUM($AO54:AX54))
                    )&gt;AL54,
              IF((INDEX(PlantAccounts[],MATCH($C54,PlantAccounts[Power Plan Plant Account '#],0),7))=0,0,AL54-(INDEX(PlantAccounts[],MATCH($C54,PlantAccounts[Power Plan Plant Account '#],0),9))-SUM($AO54:AX54)),
             (INDEX(PlantAccounts[],MATCH($C54,PlantAccounts[Power Plan Plant Account '#],0),7)/12)*AL54*(INDEX(CurWIPHelper[],1,MATCH(AY$4,CurWIPHelper[#Headers],0))))
        ),
        IF(AL54=0,0,IF(
              ((INDEX(PlantAccounts[],MATCH($C54,PlantAccounts[Power Plan Plant Account '#],0),7)/12)
              *(AL54)
              *(INDEX(CurWIPHelper[],1,MATCH(AY$4,CurWIPHelper[#Headers],0)))
              +(INDEX(PlantAccounts[],MATCH($C54,PlantAccounts[Power Plan Plant Account '#],0),9))
              +(SUM($AO54:AX54))
              )&gt;AL54,
         (INDEX(PlantAccounts[],MATCH($C54,PlantAccounts[Power Plan Plant Account '#],0),7)/12)*AL54*(INDEX(CurWIPHelper[],1,MATCH(AY$4,CurWIPHelper[#Headers],0))),
         AL54-(INDEX(PlantAccounts[],MATCH($C54,PlantAccounts[Power Plan Plant Account '#],0),9))-(SUM($AO54:AX54))
    ))
)
)</f>
        <v>4312482.0150080593</v>
      </c>
      <c r="AZ54" s="35">
        <f>IF(INDEX(CurWIPHelper[],1,MATCH(AZ$4,CurWIPHelper[#Headers],0))=0,0,
     IF(AM54&gt;0,
        (IF(
             ((INDEX(PlantAccounts[],MATCH($C54,PlantAccounts[Power Plan Plant Account '#],0),7)/12)
                   *(AM54)
                   *(INDEX(CurWIPHelper[],1,MATCH(AZ$4,CurWIPHelper[#Headers],0)))
                   +(INDEX(PlantAccounts[],MATCH($C54,PlantAccounts[Power Plan Plant Account '#],0),9))
                   +(SUM($AO54:AY54))
                    )&gt;AM54,
              IF((INDEX(PlantAccounts[],MATCH($C54,PlantAccounts[Power Plan Plant Account '#],0),7))=0,0,AM54-(INDEX(PlantAccounts[],MATCH($C54,PlantAccounts[Power Plan Plant Account '#],0),9))-SUM($AO54:AY54)),
             (INDEX(PlantAccounts[],MATCH($C54,PlantAccounts[Power Plan Plant Account '#],0),7)/12)*AM54*(INDEX(CurWIPHelper[],1,MATCH(AZ$4,CurWIPHelper[#Headers],0))))
        ),
        IF(AM54=0,0,IF(
              ((INDEX(PlantAccounts[],MATCH($C54,PlantAccounts[Power Plan Plant Account '#],0),7)/12)
              *(AM54)
              *(INDEX(CurWIPHelper[],1,MATCH(AZ$4,CurWIPHelper[#Headers],0)))
              +(INDEX(PlantAccounts[],MATCH($C54,PlantAccounts[Power Plan Plant Account '#],0),9))
              +(SUM($AO54:AY54))
              )&gt;AM54,
         (INDEX(PlantAccounts[],MATCH($C54,PlantAccounts[Power Plan Plant Account '#],0),7)/12)*AM54*(INDEX(CurWIPHelper[],1,MATCH(AZ$4,CurWIPHelper[#Headers],0))),
         AM54-(INDEX(PlantAccounts[],MATCH($C54,PlantAccounts[Power Plan Plant Account '#],0),9))-(SUM($AO54:AY54))
    ))
)
)</f>
        <v>4379367.3568989737</v>
      </c>
      <c r="BA54" s="59">
        <f t="shared" si="2"/>
        <v>51192710.059510469</v>
      </c>
      <c r="BC54" s="59">
        <f>INDEX(CurCloseProf[],MATCH(PlantAccountsQuery[[#This Row],[Reg/Unreg]],CurCloseProf[R/NR],0),MATCH(BC$9,CurCloseProf[#Headers],0))*($J54)</f>
        <v>3013649.4220717838</v>
      </c>
      <c r="BD54" s="59">
        <f>INDEX(CurCloseProf[],MATCH(PlantAccountsQuery[[#This Row],[Reg/Unreg]],CurCloseProf[R/NR],0),MATCH(BD$9,CurCloseProf[#Headers],0))*($J54)</f>
        <v>2376518.9478645865</v>
      </c>
      <c r="BE54" s="59">
        <f>INDEX(CurCloseProf[],MATCH(PlantAccountsQuery[[#This Row],[Reg/Unreg]],CurCloseProf[R/NR],0),MATCH(BE$9,CurCloseProf[#Headers],0))*($J54)</f>
        <v>3224633.792939337</v>
      </c>
      <c r="BF54" s="59">
        <f>INDEX(CurCloseProf[],MATCH(PlantAccountsQuery[[#This Row],[Reg/Unreg]],CurCloseProf[R/NR],0),MATCH(BF$9,CurCloseProf[#Headers],0))*($J54)</f>
        <v>886729.11159461667</v>
      </c>
      <c r="BG54" s="59">
        <f>INDEX(CurCloseProf[],MATCH(PlantAccountsQuery[[#This Row],[Reg/Unreg]],CurCloseProf[R/NR],0),MATCH(BG$9,CurCloseProf[#Headers],0))*($J54)</f>
        <v>2590240.201003334</v>
      </c>
      <c r="BH54" s="59">
        <f>INDEX(CurCloseProf[],MATCH(PlantAccountsQuery[[#This Row],[Reg/Unreg]],CurCloseProf[R/NR],0),MATCH(BH$9,CurCloseProf[#Headers],0))*($J54)</f>
        <v>4505268.2444745488</v>
      </c>
      <c r="BI54" s="59">
        <f>INDEX(CurCloseProf[],MATCH(PlantAccountsQuery[[#This Row],[Reg/Unreg]],CurCloseProf[R/NR],0),MATCH(BI$9,CurCloseProf[#Headers],0))*($J54)</f>
        <v>3768907.5350489756</v>
      </c>
      <c r="BJ54" s="59">
        <f>INDEX(CurCloseProf[],MATCH(PlantAccountsQuery[[#This Row],[Reg/Unreg]],CurCloseProf[R/NR],0),MATCH(BJ$9,CurCloseProf[#Headers],0))*($J54)</f>
        <v>2176152.7998199505</v>
      </c>
      <c r="BK54" s="59">
        <f>INDEX(CurCloseProf[],MATCH(PlantAccountsQuery[[#This Row],[Reg/Unreg]],CurCloseProf[R/NR],0),MATCH(BK$9,CurCloseProf[#Headers],0))*($J54)</f>
        <v>4556763.6669078749</v>
      </c>
      <c r="BL54" s="59">
        <f>INDEX(CurCloseProf[],MATCH(PlantAccountsQuery[[#This Row],[Reg/Unreg]],CurCloseProf[R/NR],0),MATCH(BL$9,CurCloseProf[#Headers],0))*($J54)</f>
        <v>9176923.0938857626</v>
      </c>
      <c r="BM54" s="59">
        <f>INDEX(CurCloseProf[],MATCH(PlantAccountsQuery[[#This Row],[Reg/Unreg]],CurCloseProf[R/NR],0),MATCH(BM$9,CurCloseProf[#Headers],0))*($J54)</f>
        <v>8146427.817727983</v>
      </c>
      <c r="BN54" s="59">
        <f>INDEX(CurCloseProf[],MATCH(PlantAccountsQuery[[#This Row],[Reg/Unreg]],CurCloseProf[R/NR],0),MATCH(BN$9,CurCloseProf[#Headers],0))*($J54)</f>
        <v>30307297.765994545</v>
      </c>
      <c r="BP54" s="59">
        <f>IF(INDEX(CurWIPHelper[],1,MATCH(AO$4,$BP$9:$CA$9,0))=0,0,$BC54)</f>
        <v>3013649.4220717838</v>
      </c>
      <c r="BQ54" s="59">
        <f>IF(INDEX(CurWIPHelper[],1,MATCH(AP$4,$BP$9:$CA$9,0))=0,0,(SUM($BC54:BD54)))</f>
        <v>5390168.3699363703</v>
      </c>
      <c r="BR54" s="59">
        <f>IF(INDEX(CurWIPHelper[],1,MATCH(AQ$4,$BP$9:$CA$9,0))=0,0,(SUM($BC54:BE54)))</f>
        <v>8614802.1628757082</v>
      </c>
      <c r="BS54" s="59">
        <f>IF(INDEX(CurWIPHelper[],1,MATCH(AR$4,$BP$9:$CA$9,0))=0,0,(SUM($BC54:BF54)))</f>
        <v>9501531.2744703256</v>
      </c>
      <c r="BT54" s="59">
        <f>IF(INDEX(CurWIPHelper[],1,MATCH(AS$4,$BP$9:$CA$9,0))=0,0,(SUM($BC54:BG54)))</f>
        <v>12091771.475473659</v>
      </c>
      <c r="BU54" s="59">
        <f>IF(INDEX(CurWIPHelper[],1,MATCH(AT$4,$BP$9:$CA$9,0))=0,0,(SUM($BC54:BH54)))</f>
        <v>16597039.719948208</v>
      </c>
      <c r="BV54" s="59">
        <f>IF(INDEX(CurWIPHelper[],1,MATCH(AU$4,$BP$9:$CA$9,0))=0,0,(SUM($BC54:BI54)))</f>
        <v>20365947.254997183</v>
      </c>
      <c r="BW54" s="59">
        <f>IF(INDEX(CurWIPHelper[],1,MATCH(AV$4,$BP$9:$CA$9,0))=0,0,(SUM($BC54:BJ54)))</f>
        <v>22542100.054817133</v>
      </c>
      <c r="BX54" s="59">
        <f>IF(INDEX(CurWIPHelper[],1,MATCH(AW$4,$BP$9:$CA$9,0))=0,0,(SUM($BC54:BK54)))</f>
        <v>27098863.721725009</v>
      </c>
      <c r="BY54" s="59">
        <f>IF(INDEX(CurWIPHelper[],1,MATCH(AX$4,$BP$9:$CA$9,0))=0,0,(SUM($BC54:BL54)))</f>
        <v>36275786.815610774</v>
      </c>
      <c r="BZ54" s="59">
        <f>IF(INDEX(CurWIPHelper[],1,MATCH(AY$4,$BP$9:$CA$9,0))=0,0,(SUM($BC54:BM54)))</f>
        <v>44422214.633338757</v>
      </c>
      <c r="CA54" s="59">
        <f>IF(INDEX(CurWIPHelper[],1,MATCH(AZ$4,$BP$9:$CA$9,0))=0,0,(SUM($BC54:BN54)))</f>
        <v>74729512.399333298</v>
      </c>
      <c r="CC54" s="59">
        <f>((((INDEX(PlantAccounts[],MATCH($C54,PlantAccounts[Power Plan Plant Account '#],0),8)+(INDEX(PlantAccounts[],MATCH($C54,PlantAccounts[Power Plan Plant Account '#],0),8)+INDEX(PlantAccounts[],MATCH($C54,PlantAccounts[Power Plan Plant Account '#],0),16)+INDEX(PlantAccounts[],MATCH($C54,PlantAccounts[Power Plan Plant Account '#],0),17)))/2))/12)*(INDEX(CurWIPHelper[],1,MATCH(AO$4,CurWIPHelper[#Headers],0)))*(INDEX(PlantAccounts[],MATCH($C54,PlantAccounts[Power Plan Plant Account '#],0),7))</f>
        <v>4296906.8712304207</v>
      </c>
      <c r="CD54" s="59">
        <f>((((INDEX(PlantAccounts[],MATCH($C54,PlantAccounts[Power Plan Plant Account '#],0),8)+(INDEX(PlantAccounts[],MATCH($C54,PlantAccounts[Power Plan Plant Account '#],0),8)+INDEX(PlantAccounts[],MATCH($C54,PlantAccounts[Power Plan Plant Account '#],0),16)+INDEX(PlantAccounts[],MATCH($C54,PlantAccounts[Power Plan Plant Account '#],0),17)))/2))/12)*(INDEX(CurWIPHelper[],1,MATCH(AP$4,CurWIPHelper[#Headers],0)))*(INDEX(PlantAccounts[],MATCH($C54,PlantAccounts[Power Plan Plant Account '#],0),7))</f>
        <v>4296906.8712304207</v>
      </c>
      <c r="CE54" s="59">
        <f>((((INDEX(PlantAccounts[],MATCH($C54,PlantAccounts[Power Plan Plant Account '#],0),8)+(INDEX(PlantAccounts[],MATCH($C54,PlantAccounts[Power Plan Plant Account '#],0),8)+INDEX(PlantAccounts[],MATCH($C54,PlantAccounts[Power Plan Plant Account '#],0),16)+INDEX(PlantAccounts[],MATCH($C54,PlantAccounts[Power Plan Plant Account '#],0),17)))/2))/12)*(INDEX(CurWIPHelper[],1,MATCH(AQ$4,CurWIPHelper[#Headers],0)))*(INDEX(PlantAccounts[],MATCH($C54,PlantAccounts[Power Plan Plant Account '#],0),7))</f>
        <v>4296906.8712304207</v>
      </c>
      <c r="CF54" s="59">
        <f>((((INDEX(PlantAccounts[],MATCH($C54,PlantAccounts[Power Plan Plant Account '#],0),8)+(INDEX(PlantAccounts[],MATCH($C54,PlantAccounts[Power Plan Plant Account '#],0),8)+INDEX(PlantAccounts[],MATCH($C54,PlantAccounts[Power Plan Plant Account '#],0),16)+INDEX(PlantAccounts[],MATCH($C54,PlantAccounts[Power Plan Plant Account '#],0),17)))/2))/12)*(INDEX(CurWIPHelper[],1,MATCH(AR$4,CurWIPHelper[#Headers],0)))*(INDEX(PlantAccounts[],MATCH($C54,PlantAccounts[Power Plan Plant Account '#],0),7))</f>
        <v>4296906.8712304207</v>
      </c>
      <c r="CG54" s="59">
        <f>((((INDEX(PlantAccounts[],MATCH($C54,PlantAccounts[Power Plan Plant Account '#],0),8)+(INDEX(PlantAccounts[],MATCH($C54,PlantAccounts[Power Plan Plant Account '#],0),8)+INDEX(PlantAccounts[],MATCH($C54,PlantAccounts[Power Plan Plant Account '#],0),16)+INDEX(PlantAccounts[],MATCH($C54,PlantAccounts[Power Plan Plant Account '#],0),17)))/2))/12)*(INDEX(CurWIPHelper[],1,MATCH(AS$4,CurWIPHelper[#Headers],0)))*(INDEX(PlantAccounts[],MATCH($C54,PlantAccounts[Power Plan Plant Account '#],0),7))</f>
        <v>4296906.8712304207</v>
      </c>
      <c r="CH54" s="59">
        <f>((((INDEX(PlantAccounts[],MATCH($C54,PlantAccounts[Power Plan Plant Account '#],0),8)+(INDEX(PlantAccounts[],MATCH($C54,PlantAccounts[Power Plan Plant Account '#],0),8)+INDEX(PlantAccounts[],MATCH($C54,PlantAccounts[Power Plan Plant Account '#],0),16)+INDEX(PlantAccounts[],MATCH($C54,PlantAccounts[Power Plan Plant Account '#],0),17)))/2))/12)*(INDEX(CurWIPHelper[],1,MATCH(AT$4,CurWIPHelper[#Headers],0)))*(INDEX(PlantAccounts[],MATCH($C54,PlantAccounts[Power Plan Plant Account '#],0),7))</f>
        <v>4296906.8712304207</v>
      </c>
      <c r="CI54" s="59">
        <f>((((INDEX(PlantAccounts[],MATCH($C54,PlantAccounts[Power Plan Plant Account '#],0),8)+(INDEX(PlantAccounts[],MATCH($C54,PlantAccounts[Power Plan Plant Account '#],0),8)+INDEX(PlantAccounts[],MATCH($C54,PlantAccounts[Power Plan Plant Account '#],0),16)+INDEX(PlantAccounts[],MATCH($C54,PlantAccounts[Power Plan Plant Account '#],0),17)))/2))/12)*(INDEX(CurWIPHelper[],1,MATCH(AU$4,CurWIPHelper[#Headers],0)))*(INDEX(PlantAccounts[],MATCH($C54,PlantAccounts[Power Plan Plant Account '#],0),7))</f>
        <v>4296906.8712304207</v>
      </c>
      <c r="CJ54" s="59">
        <f>((((INDEX(PlantAccounts[],MATCH($C54,PlantAccounts[Power Plan Plant Account '#],0),8)+(INDEX(PlantAccounts[],MATCH($C54,PlantAccounts[Power Plan Plant Account '#],0),8)+INDEX(PlantAccounts[],MATCH($C54,PlantAccounts[Power Plan Plant Account '#],0),16)+INDEX(PlantAccounts[],MATCH($C54,PlantAccounts[Power Plan Plant Account '#],0),17)))/2))/12)*(INDEX(CurWIPHelper[],1,MATCH(AV$4,CurWIPHelper[#Headers],0)))*(INDEX(PlantAccounts[],MATCH($C54,PlantAccounts[Power Plan Plant Account '#],0),7))</f>
        <v>4296906.8712304207</v>
      </c>
      <c r="CK54" s="59">
        <f>((((INDEX(PlantAccounts[],MATCH($C54,PlantAccounts[Power Plan Plant Account '#],0),8)+(INDEX(PlantAccounts[],MATCH($C54,PlantAccounts[Power Plan Plant Account '#],0),8)+INDEX(PlantAccounts[],MATCH($C54,PlantAccounts[Power Plan Plant Account '#],0),16)+INDEX(PlantAccounts[],MATCH($C54,PlantAccounts[Power Plan Plant Account '#],0),17)))/2))/12)*(INDEX(CurWIPHelper[],1,MATCH(AW$4,CurWIPHelper[#Headers],0)))*(INDEX(PlantAccounts[],MATCH($C54,PlantAccounts[Power Plan Plant Account '#],0),7))</f>
        <v>4296906.8712304207</v>
      </c>
      <c r="CL54" s="59">
        <f>((((INDEX(PlantAccounts[],MATCH($C54,PlantAccounts[Power Plan Plant Account '#],0),8)+(INDEX(PlantAccounts[],MATCH($C54,PlantAccounts[Power Plan Plant Account '#],0),8)+INDEX(PlantAccounts[],MATCH($C54,PlantAccounts[Power Plan Plant Account '#],0),16)+INDEX(PlantAccounts[],MATCH($C54,PlantAccounts[Power Plan Plant Account '#],0),17)))/2))/12)*(INDEX(CurWIPHelper[],1,MATCH(AX$4,CurWIPHelper[#Headers],0)))*(INDEX(PlantAccounts[],MATCH($C54,PlantAccounts[Power Plan Plant Account '#],0),7))</f>
        <v>4296906.8712304207</v>
      </c>
      <c r="CM54" s="59">
        <f>((((INDEX(PlantAccounts[],MATCH($C54,PlantAccounts[Power Plan Plant Account '#],0),8)+(INDEX(PlantAccounts[],MATCH($C54,PlantAccounts[Power Plan Plant Account '#],0),8)+INDEX(PlantAccounts[],MATCH($C54,PlantAccounts[Power Plan Plant Account '#],0),16)+INDEX(PlantAccounts[],MATCH($C54,PlantAccounts[Power Plan Plant Account '#],0),17)))/2))/12)*(INDEX(CurWIPHelper[],1,MATCH(AY$4,CurWIPHelper[#Headers],0)))*(INDEX(PlantAccounts[],MATCH($C54,PlantAccounts[Power Plan Plant Account '#],0),7))</f>
        <v>4296906.8712304207</v>
      </c>
      <c r="CN54" s="59">
        <f>((((INDEX(PlantAccounts[],MATCH($C54,PlantAccounts[Power Plan Plant Account '#],0),8)+(INDEX(PlantAccounts[],MATCH($C54,PlantAccounts[Power Plan Plant Account '#],0),8)+INDEX(PlantAccounts[],MATCH($C54,PlantAccounts[Power Plan Plant Account '#],0),16)+INDEX(PlantAccounts[],MATCH($C54,PlantAccounts[Power Plan Plant Account '#],0),17)))/2))/12)*(INDEX(CurWIPHelper[],1,MATCH(AZ$4,CurWIPHelper[#Headers],0)))*(INDEX(PlantAccounts[],MATCH($C54,PlantAccounts[Power Plan Plant Account '#],0),7))</f>
        <v>4296906.8712304207</v>
      </c>
      <c r="CO54" s="59">
        <f t="shared" si="3"/>
        <v>51562882.454765059</v>
      </c>
      <c r="CQ54" s="59">
        <f>INDEX(PlantAccounts[],MATCH($C54,PlantAccounts[Power Plan Plant Account '#],0),12)*(INDEX(CurWIPHelper[],1,MATCH(AO$4,CurWIPHelper[#Headers],0)))*(INDEX(PlantAccounts[],MATCH($C54,PlantAccounts[Power Plan Plant Account '#],0),7)/12)*0.5</f>
        <v>0</v>
      </c>
      <c r="CR54" s="59">
        <f>INDEX(PlantAccounts[],MATCH($C54,PlantAccounts[Power Plan Plant Account '#],0),12)*(INDEX(CurWIPHelper[],1,MATCH(AP$4,CurWIPHelper[#Headers],0)))*(INDEX(PlantAccounts[],MATCH($C54,PlantAccounts[Power Plan Plant Account '#],0),7)/12)*0.5</f>
        <v>0</v>
      </c>
      <c r="CS54" s="59">
        <f>INDEX(PlantAccounts[],MATCH($C54,PlantAccounts[Power Plan Plant Account '#],0),12)*(INDEX(CurWIPHelper[],1,MATCH(AQ$4,CurWIPHelper[#Headers],0)))*(INDEX(PlantAccounts[],MATCH($C54,PlantAccounts[Power Plan Plant Account '#],0),7)/12)*0.5</f>
        <v>0</v>
      </c>
      <c r="CT54" s="59">
        <f>INDEX(PlantAccounts[],MATCH($C54,PlantAccounts[Power Plan Plant Account '#],0),12)*(INDEX(CurWIPHelper[],1,MATCH(AR$4,CurWIPHelper[#Headers],0)))*(INDEX(PlantAccounts[],MATCH($C54,PlantAccounts[Power Plan Plant Account '#],0),7)/12)*0.5</f>
        <v>0</v>
      </c>
      <c r="CU54" s="59">
        <f>INDEX(PlantAccounts[],MATCH($C54,PlantAccounts[Power Plan Plant Account '#],0),12)*(INDEX(CurWIPHelper[],1,MATCH(AS$4,CurWIPHelper[#Headers],0)))*(INDEX(PlantAccounts[],MATCH($C54,PlantAccounts[Power Plan Plant Account '#],0),7)/12)*0.5</f>
        <v>0</v>
      </c>
      <c r="CV54" s="59">
        <f>INDEX(PlantAccounts[],MATCH($C54,PlantAccounts[Power Plan Plant Account '#],0),12)*(INDEX(CurWIPHelper[],1,MATCH(AT$4,CurWIPHelper[#Headers],0)))*(INDEX(PlantAccounts[],MATCH($C54,PlantAccounts[Power Plan Plant Account '#],0),7)/12)*0.5</f>
        <v>0</v>
      </c>
      <c r="CW54" s="59">
        <f>INDEX(PlantAccounts[],MATCH($C54,PlantAccounts[Power Plan Plant Account '#],0),12)*(INDEX(CurWIPHelper[],1,MATCH(AU$4,CurWIPHelper[#Headers],0)))*(INDEX(PlantAccounts[],MATCH($C54,PlantAccounts[Power Plan Plant Account '#],0),7)/12)*0.5</f>
        <v>0</v>
      </c>
      <c r="CX54" s="59">
        <f>INDEX(PlantAccounts[],MATCH($C54,PlantAccounts[Power Plan Plant Account '#],0),12)*(INDEX(CurWIPHelper[],1,MATCH(AV$4,CurWIPHelper[#Headers],0)))*(INDEX(PlantAccounts[],MATCH($C54,PlantAccounts[Power Plan Plant Account '#],0),7)/12)*0.5</f>
        <v>0</v>
      </c>
      <c r="CY54" s="59">
        <f>INDEX(PlantAccounts[],MATCH($C54,PlantAccounts[Power Plan Plant Account '#],0),12)*(INDEX(CurWIPHelper[],1,MATCH(AW$4,CurWIPHelper[#Headers],0)))*(INDEX(PlantAccounts[],MATCH($C54,PlantAccounts[Power Plan Plant Account '#],0),7)/12)*0.5</f>
        <v>0</v>
      </c>
      <c r="CZ54" s="59">
        <f>INDEX(PlantAccounts[],MATCH($C54,PlantAccounts[Power Plan Plant Account '#],0),12)*(INDEX(CurWIPHelper[],1,MATCH(AX$4,CurWIPHelper[#Headers],0)))*(INDEX(PlantAccounts[],MATCH($C54,PlantAccounts[Power Plan Plant Account '#],0),7)/12)*0.5</f>
        <v>0</v>
      </c>
      <c r="DA54" s="59">
        <f>INDEX(PlantAccounts[],MATCH($C54,PlantAccounts[Power Plan Plant Account '#],0),12)*(INDEX(CurWIPHelper[],1,MATCH(AY$4,CurWIPHelper[#Headers],0)))*(INDEX(PlantAccounts[],MATCH($C54,PlantAccounts[Power Plan Plant Account '#],0),7)/12)*0.5</f>
        <v>0</v>
      </c>
      <c r="DB54" s="59">
        <f>INDEX(PlantAccounts[],MATCH($C54,PlantAccounts[Power Plan Plant Account '#],0),12)*(INDEX(CurWIPHelper[],1,MATCH(AZ$4,CurWIPHelper[#Headers],0)))*(INDEX(PlantAccounts[],MATCH($C54,PlantAccounts[Power Plan Plant Account '#],0),7)/12)*0.5</f>
        <v>0</v>
      </c>
      <c r="DC54" s="59">
        <f t="shared" si="4"/>
        <v>0</v>
      </c>
      <c r="DE54" s="59">
        <f t="shared" si="5"/>
        <v>51562882.454765059</v>
      </c>
    </row>
    <row r="55" spans="1:109">
      <c r="A55" t="s">
        <v>58</v>
      </c>
      <c r="B55" t="s">
        <v>104</v>
      </c>
      <c r="C55">
        <v>47381</v>
      </c>
      <c r="D55">
        <v>47381</v>
      </c>
      <c r="E55" s="130"/>
      <c r="F55" s="113">
        <f>INDEX(PlantAccounts[],MATCH($C55,PlantAccounts[Power Plan Plant Account '#],0),8)</f>
        <v>-1369646.12</v>
      </c>
      <c r="G55" s="7">
        <f>INDEX(PlantAccounts[],MATCH($C55,PlantAccounts[Power Plan Plant Account '#],0),14)</f>
        <v>0</v>
      </c>
      <c r="H55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55" s="7"/>
      <c r="J55" s="7">
        <f t="shared" si="6"/>
        <v>0</v>
      </c>
      <c r="K55" s="7">
        <v>0</v>
      </c>
      <c r="L55" s="7">
        <f>INDEX(PlantAccounts[],MATCH($C55,PlantAccounts[Power Plan Plant Account '#],0),11)</f>
        <v>0</v>
      </c>
      <c r="M55" s="7">
        <f t="shared" si="1"/>
        <v>0</v>
      </c>
      <c r="O55" s="35">
        <f>INDEX(CurCloseProf[],MATCH(PlantAccountsQuery[[#This Row],[Reg/Unreg]],CurCloseProf[R/NR],0),MATCH(O$9,CurCloseProf[#Headers],0))*($J55+$M55)</f>
        <v>0</v>
      </c>
      <c r="P55" s="35">
        <f>INDEX(CurCloseProf[],MATCH(PlantAccountsQuery[[#This Row],[Reg/Unreg]],CurCloseProf[R/NR],0),MATCH(P$9,CurCloseProf[#Headers],0))*($J55+$M55)</f>
        <v>0</v>
      </c>
      <c r="Q55" s="35">
        <f>INDEX(CurCloseProf[],MATCH(PlantAccountsQuery[[#This Row],[Reg/Unreg]],CurCloseProf[R/NR],0),MATCH(Q$9,CurCloseProf[#Headers],0))*($J55+$M55)</f>
        <v>0</v>
      </c>
      <c r="R55" s="35">
        <f>INDEX(CurCloseProf[],MATCH(PlantAccountsQuery[[#This Row],[Reg/Unreg]],CurCloseProf[R/NR],0),MATCH(R$9,CurCloseProf[#Headers],0))*($J55+$M55)</f>
        <v>0</v>
      </c>
      <c r="S55" s="35">
        <f>INDEX(CurCloseProf[],MATCH(PlantAccountsQuery[[#This Row],[Reg/Unreg]],CurCloseProf[R/NR],0),MATCH(S$9,CurCloseProf[#Headers],0))*($J55+$M55)</f>
        <v>0</v>
      </c>
      <c r="T55" s="35">
        <f>INDEX(CurCloseProf[],MATCH(PlantAccountsQuery[[#This Row],[Reg/Unreg]],CurCloseProf[R/NR],0),MATCH(T$9,CurCloseProf[#Headers],0))*($J55+$M55)</f>
        <v>0</v>
      </c>
      <c r="U55" s="35">
        <f>INDEX(CurCloseProf[],MATCH(PlantAccountsQuery[[#This Row],[Reg/Unreg]],CurCloseProf[R/NR],0),MATCH(U$9,CurCloseProf[#Headers],0))*($J55+$M55)</f>
        <v>0</v>
      </c>
      <c r="V55" s="35">
        <f>INDEX(CurCloseProf[],MATCH(PlantAccountsQuery[[#This Row],[Reg/Unreg]],CurCloseProf[R/NR],0),MATCH(V$9,CurCloseProf[#Headers],0))*($J55+$M55)</f>
        <v>0</v>
      </c>
      <c r="W55" s="35">
        <f>INDEX(CurCloseProf[],MATCH(PlantAccountsQuery[[#This Row],[Reg/Unreg]],CurCloseProf[R/NR],0),MATCH(W$9,CurCloseProf[#Headers],0))*($J55+$M55)</f>
        <v>0</v>
      </c>
      <c r="X55" s="35">
        <f>INDEX(CurCloseProf[],MATCH(PlantAccountsQuery[[#This Row],[Reg/Unreg]],CurCloseProf[R/NR],0),MATCH(X$9,CurCloseProf[#Headers],0))*($J55+$M55)</f>
        <v>0</v>
      </c>
      <c r="Y55" s="35">
        <f>INDEX(CurCloseProf[],MATCH(PlantAccountsQuery[[#This Row],[Reg/Unreg]],CurCloseProf[R/NR],0),MATCH(Y$9,CurCloseProf[#Headers],0))*($J55+$M55)</f>
        <v>0</v>
      </c>
      <c r="Z55" s="35">
        <f>INDEX(CurCloseProf[],MATCH(PlantAccountsQuery[[#This Row],[Reg/Unreg]],CurCloseProf[R/NR],0),MATCH(Z$9,CurCloseProf[#Headers],0))*($J55+$M55)</f>
        <v>0</v>
      </c>
      <c r="AB55" s="59">
        <f>IF(INDEX(CurWIPHelper[],1,MATCH(AO$4,$AB$9:$AM$9,0))=0,0,($F55+$O55))</f>
        <v>-1369646.12</v>
      </c>
      <c r="AC55" s="59">
        <f>IF(INDEX(CurWIPHelper[],1,MATCH(AP$4,$AB$9:$AM$9,0))=0,0,($F55+SUM($O55:P55)))</f>
        <v>-1369646.12</v>
      </c>
      <c r="AD55" s="59">
        <f>IF(INDEX(CurWIPHelper[],1,MATCH(AQ$4,$AB$9:$AM$9,0))=0,0,($F55+SUM($O55:Q55)))</f>
        <v>-1369646.12</v>
      </c>
      <c r="AE55" s="59">
        <f>IF(INDEX(CurWIPHelper[],1,MATCH(AR$4,$AB$9:$AM$9,0))=0,0,($F55+SUM($O55:R55)))</f>
        <v>-1369646.12</v>
      </c>
      <c r="AF55" s="59">
        <f>IF(INDEX(CurWIPHelper[],1,MATCH(AS$4,$AB$9:$AM$9,0))=0,0,($F55+SUM($O55:S55)))</f>
        <v>-1369646.12</v>
      </c>
      <c r="AG55" s="59">
        <f>IF(INDEX(CurWIPHelper[],1,MATCH(AT$4,$AB$9:$AM$9,0))=0,0,($F55+SUM($O55:T55)))</f>
        <v>-1369646.12</v>
      </c>
      <c r="AH55" s="59">
        <f>IF(INDEX(CurWIPHelper[],1,MATCH(AU$4,$AB$9:$AM$9,0))=0,0,($F55+SUM($O55:U55)))</f>
        <v>-1369646.12</v>
      </c>
      <c r="AI55" s="59">
        <f>IF(INDEX(CurWIPHelper[],1,MATCH(AV$4,$AB$9:$AM$9,0))=0,0,($F55+SUM($O55:V55)))</f>
        <v>-1369646.12</v>
      </c>
      <c r="AJ55" s="59">
        <f>IF(INDEX(CurWIPHelper[],1,MATCH(AW$4,$AB$9:$AM$9,0))=0,0,($F55+SUM($O55:W55)))</f>
        <v>-1369646.12</v>
      </c>
      <c r="AK55" s="59">
        <f>IF(INDEX(CurWIPHelper[],1,MATCH(AX$4,$AB$9:$AM$9,0))=0,0,($F55+SUM($O55:X55)))</f>
        <v>-1369646.12</v>
      </c>
      <c r="AL55" s="59">
        <f>IF(INDEX(CurWIPHelper[],1,MATCH(AY$4,$AB$9:$AM$9,0))=0,0,($F55+SUM($O55:Y55)))</f>
        <v>-1369646.12</v>
      </c>
      <c r="AM55" s="59">
        <f>IF(INDEX(CurWIPHelper[],1,MATCH(AZ$4,$AB$9:$AM$9,0))=0,0,($F55+SUM($O55:Z55)))</f>
        <v>-1369646.12</v>
      </c>
      <c r="AO55" s="35">
        <f>IF(INDEX(CurWIPHelper[],1,MATCH(AO$4,CurWIPHelper[#Headers],0))=0,0,
     IF(AB55&gt;0,
        (IF(
             ((INDEX(PlantAccounts[],MATCH($C55,PlantAccounts[Power Plan Plant Account '#],0),7)/12)
                   *(AB55)
                   *(INDEX(CurWIPHelper[],1,MATCH(AO$4,CurWIPHelper[#Headers],0)))
                   +(INDEX(PlantAccounts[],MATCH($C55,PlantAccounts[Power Plan Plant Account '#],0),9))
                   )&gt;AB55,
              IF((INDEX(PlantAccounts[],MATCH($C55,PlantAccounts[Power Plan Plant Account '#],0),7))=0,0,AB55-(INDEX(PlantAccounts[],MATCH($C55,PlantAccounts[Power Plan Plant Account '#],0),9))),
             (INDEX(PlantAccounts[],MATCH($C55,PlantAccounts[Power Plan Plant Account '#],0),7)/12)*AB55*(INDEX(CurWIPHelper[],1,MATCH(AO$4,CurWIPHelper[#Headers],0))))
        ),
          IF(AB55=0,0,IF(
              ((INDEX(PlantAccounts[],MATCH($C55,PlantAccounts[Power Plan Plant Account '#],0),7)/12)
              *(AB55)
              *(INDEX(CurWIPHelper[],1,MATCH(AO$4,CurWIPHelper[#Headers],0)))
              +(INDEX(PlantAccounts[],MATCH($C55,PlantAccounts[Power Plan Plant Account '#],0),9))
              )&gt;AB55,
         (INDEX(PlantAccounts[],MATCH($C55,PlantAccounts[Power Plan Plant Account '#],0),7)/12)*AB55*(INDEX(CurWIPHelper[],1,MATCH(AO$4,CurWIPHelper[#Headers],0))),
         AB55-(INDEX(PlantAccounts[],MATCH($C55,PlantAccounts[Power Plan Plant Account '#],0),9))
    ))
)
)</f>
        <v>-4137.4920340336785</v>
      </c>
      <c r="AP55" s="35">
        <f>IF(INDEX(CurWIPHelper[],1,MATCH(AP$4,CurWIPHelper[#Headers],0))=0,0,
     IF(AC55&gt;0,
        (IF(
             ((INDEX(PlantAccounts[],MATCH($C55,PlantAccounts[Power Plan Plant Account '#],0),7)/12)
                   *(AC55)
                   *(INDEX(CurWIPHelper[],1,MATCH(AP$4,CurWIPHelper[#Headers],0)))
                   +(INDEX(PlantAccounts[],MATCH($C55,PlantAccounts[Power Plan Plant Account '#],0),9))
                   +(SUM($AO55:AO55))
                    )&gt;AC55,
              IF((INDEX(PlantAccounts[],MATCH($C55,PlantAccounts[Power Plan Plant Account '#],0),7))=0,0,AC55-(INDEX(PlantAccounts[],MATCH($C55,PlantAccounts[Power Plan Plant Account '#],0),9))-SUM($AO55:AO55)),
             (INDEX(PlantAccounts[],MATCH($C55,PlantAccounts[Power Plan Plant Account '#],0),7)/12)*AC55*(INDEX(CurWIPHelper[],1,MATCH(AP$4,CurWIPHelper[#Headers],0))))
        ),
        IF(AC55=0,0,IF(
              ((INDEX(PlantAccounts[],MATCH($C55,PlantAccounts[Power Plan Plant Account '#],0),7)/12)
              *(AC55)
              *(INDEX(CurWIPHelper[],1,MATCH(AP$4,CurWIPHelper[#Headers],0)))
              +(INDEX(PlantAccounts[],MATCH($C55,PlantAccounts[Power Plan Plant Account '#],0),9))
              +(SUM($AO55:AO55))
              )&gt;AC55,
         (INDEX(PlantAccounts[],MATCH($C55,PlantAccounts[Power Plan Plant Account '#],0),7)/12)*AC55*(INDEX(CurWIPHelper[],1,MATCH(AP$4,CurWIPHelper[#Headers],0))),
         AC55-(INDEX(PlantAccounts[],MATCH($C55,PlantAccounts[Power Plan Plant Account '#],0),9))-(SUM($AO55:AO55))
    ))
)
)</f>
        <v>-4137.4920340336785</v>
      </c>
      <c r="AQ55" s="35">
        <f>IF(INDEX(CurWIPHelper[],1,MATCH(AQ$4,CurWIPHelper[#Headers],0))=0,0,
     IF(AD55&gt;0,
        (IF(
             ((INDEX(PlantAccounts[],MATCH($C55,PlantAccounts[Power Plan Plant Account '#],0),7)/12)
                   *(AD55)
                   *(INDEX(CurWIPHelper[],1,MATCH(AQ$4,CurWIPHelper[#Headers],0)))
                   +(INDEX(PlantAccounts[],MATCH($C55,PlantAccounts[Power Plan Plant Account '#],0),9))
                   +(SUM($AO55:AP55))
                    )&gt;AD55,
              IF((INDEX(PlantAccounts[],MATCH($C55,PlantAccounts[Power Plan Plant Account '#],0),7))=0,0,AD55-(INDEX(PlantAccounts[],MATCH($C55,PlantAccounts[Power Plan Plant Account '#],0),9))-SUM($AO55:AP55)),
             (INDEX(PlantAccounts[],MATCH($C55,PlantAccounts[Power Plan Plant Account '#],0),7)/12)*AD55*(INDEX(CurWIPHelper[],1,MATCH(AQ$4,CurWIPHelper[#Headers],0))))
        ),
        IF(AD55=0,0,IF(
              ((INDEX(PlantAccounts[],MATCH($C55,PlantAccounts[Power Plan Plant Account '#],0),7)/12)
              *(AD55)
              *(INDEX(CurWIPHelper[],1,MATCH(AQ$4,CurWIPHelper[#Headers],0)))
              +(INDEX(PlantAccounts[],MATCH($C55,PlantAccounts[Power Plan Plant Account '#],0),9))
              +(SUM($AO55:AP55))
              )&gt;AD55,
         (INDEX(PlantAccounts[],MATCH($C55,PlantAccounts[Power Plan Plant Account '#],0),7)/12)*AD55*(INDEX(CurWIPHelper[],1,MATCH(AQ$4,CurWIPHelper[#Headers],0))),
         AD55-(INDEX(PlantAccounts[],MATCH($C55,PlantAccounts[Power Plan Plant Account '#],0),9))-(SUM($AO55:AP55))
    ))
)
)</f>
        <v>-4137.4920340336785</v>
      </c>
      <c r="AR55" s="35">
        <f>IF(INDEX(CurWIPHelper[],1,MATCH(AR$4,CurWIPHelper[#Headers],0))=0,0,
     IF(AE55&gt;0,
        (IF(
             ((INDEX(PlantAccounts[],MATCH($C55,PlantAccounts[Power Plan Plant Account '#],0),7)/12)
                   *(AE55)
                   *(INDEX(CurWIPHelper[],1,MATCH(AR$4,CurWIPHelper[#Headers],0)))
                   +(INDEX(PlantAccounts[],MATCH($C55,PlantAccounts[Power Plan Plant Account '#],0),9))
                   +(SUM($AO55:AQ55))
                    )&gt;AE55,
              IF((INDEX(PlantAccounts[],MATCH($C55,PlantAccounts[Power Plan Plant Account '#],0),7))=0,0,AE55-(INDEX(PlantAccounts[],MATCH($C55,PlantAccounts[Power Plan Plant Account '#],0),9))-SUM($AO55:AQ55)),
             (INDEX(PlantAccounts[],MATCH($C55,PlantAccounts[Power Plan Plant Account '#],0),7)/12)*AE55*(INDEX(CurWIPHelper[],1,MATCH(AR$4,CurWIPHelper[#Headers],0))))
        ),
        IF(AE55=0,0,IF(
              ((INDEX(PlantAccounts[],MATCH($C55,PlantAccounts[Power Plan Plant Account '#],0),7)/12)
              *(AE55)
              *(INDEX(CurWIPHelper[],1,MATCH(AR$4,CurWIPHelper[#Headers],0)))
              +(INDEX(PlantAccounts[],MATCH($C55,PlantAccounts[Power Plan Plant Account '#],0),9))
              +(SUM($AO55:AQ55))
              )&gt;AE55,
         (INDEX(PlantAccounts[],MATCH($C55,PlantAccounts[Power Plan Plant Account '#],0),7)/12)*AE55*(INDEX(CurWIPHelper[],1,MATCH(AR$4,CurWIPHelper[#Headers],0))),
         AE55-(INDEX(PlantAccounts[],MATCH($C55,PlantAccounts[Power Plan Plant Account '#],0),9))-(SUM($AO55:AQ55))
    ))
)
)</f>
        <v>-4137.4920340336785</v>
      </c>
      <c r="AS55" s="35">
        <f>IF(INDEX(CurWIPHelper[],1,MATCH(AS$4,CurWIPHelper[#Headers],0))=0,0,
     IF(AF55&gt;0,
        (IF(
             ((INDEX(PlantAccounts[],MATCH($C55,PlantAccounts[Power Plan Plant Account '#],0),7)/12)
                   *(AF55)
                   *(INDEX(CurWIPHelper[],1,MATCH(AS$4,CurWIPHelper[#Headers],0)))
                   +(INDEX(PlantAccounts[],MATCH($C55,PlantAccounts[Power Plan Plant Account '#],0),9))
                   +(SUM($AO55:AR55))
                    )&gt;AF55,
              IF((INDEX(PlantAccounts[],MATCH($C55,PlantAccounts[Power Plan Plant Account '#],0),7))=0,0,AF55-(INDEX(PlantAccounts[],MATCH($C55,PlantAccounts[Power Plan Plant Account '#],0),9))-SUM($AO55:AR55)),
             (INDEX(PlantAccounts[],MATCH($C55,PlantAccounts[Power Plan Plant Account '#],0),7)/12)*AF55*(INDEX(CurWIPHelper[],1,MATCH(AS$4,CurWIPHelper[#Headers],0))))
        ),
        IF(AF55=0,0,IF(
              ((INDEX(PlantAccounts[],MATCH($C55,PlantAccounts[Power Plan Plant Account '#],0),7)/12)
              *(AF55)
              *(INDEX(CurWIPHelper[],1,MATCH(AS$4,CurWIPHelper[#Headers],0)))
              +(INDEX(PlantAccounts[],MATCH($C55,PlantAccounts[Power Plan Plant Account '#],0),9))
              +(SUM($AO55:AR55))
              )&gt;AF55,
         (INDEX(PlantAccounts[],MATCH($C55,PlantAccounts[Power Plan Plant Account '#],0),7)/12)*AF55*(INDEX(CurWIPHelper[],1,MATCH(AS$4,CurWIPHelper[#Headers],0))),
         AF55-(INDEX(PlantAccounts[],MATCH($C55,PlantAccounts[Power Plan Plant Account '#],0),9))-(SUM($AO55:AR55))
    ))
)
)</f>
        <v>-4137.4920340336785</v>
      </c>
      <c r="AT55" s="35">
        <f>IF(INDEX(CurWIPHelper[],1,MATCH(AT$4,CurWIPHelper[#Headers],0))=0,0,
     IF(AG55&gt;0,
        (IF(
             ((INDEX(PlantAccounts[],MATCH($C55,PlantAccounts[Power Plan Plant Account '#],0),7)/12)
                   *(AG55)
                   *(INDEX(CurWIPHelper[],1,MATCH(AT$4,CurWIPHelper[#Headers],0)))
                   +(INDEX(PlantAccounts[],MATCH($C55,PlantAccounts[Power Plan Plant Account '#],0),9))
                   +(SUM($AO55:AS55))
                    )&gt;AG55,
              IF((INDEX(PlantAccounts[],MATCH($C55,PlantAccounts[Power Plan Plant Account '#],0),7))=0,0,AG55-(INDEX(PlantAccounts[],MATCH($C55,PlantAccounts[Power Plan Plant Account '#],0),9))-SUM($AO55:AS55)),
             (INDEX(PlantAccounts[],MATCH($C55,PlantAccounts[Power Plan Plant Account '#],0),7)/12)*AG55*(INDEX(CurWIPHelper[],1,MATCH(AT$4,CurWIPHelper[#Headers],0))))
        ),
        IF(AG55=0,0,IF(
              ((INDEX(PlantAccounts[],MATCH($C55,PlantAccounts[Power Plan Plant Account '#],0),7)/12)
              *(AG55)
              *(INDEX(CurWIPHelper[],1,MATCH(AT$4,CurWIPHelper[#Headers],0)))
              +(INDEX(PlantAccounts[],MATCH($C55,PlantAccounts[Power Plan Plant Account '#],0),9))
              +(SUM($AO55:AS55))
              )&gt;AG55,
         (INDEX(PlantAccounts[],MATCH($C55,PlantAccounts[Power Plan Plant Account '#],0),7)/12)*AG55*(INDEX(CurWIPHelper[],1,MATCH(AT$4,CurWIPHelper[#Headers],0))),
         AG55-(INDEX(PlantAccounts[],MATCH($C55,PlantAccounts[Power Plan Plant Account '#],0),9))-(SUM($AO55:AS55))
    ))
)
)</f>
        <v>-4137.4920340336785</v>
      </c>
      <c r="AU55" s="35">
        <f>IF(INDEX(CurWIPHelper[],1,MATCH(AU$4,CurWIPHelper[#Headers],0))=0,0,
     IF(AH55&gt;0,
        (IF(
             ((INDEX(PlantAccounts[],MATCH($C55,PlantAccounts[Power Plan Plant Account '#],0),7)/12)
                   *(AH55)
                   *(INDEX(CurWIPHelper[],1,MATCH(AU$4,CurWIPHelper[#Headers],0)))
                   +(INDEX(PlantAccounts[],MATCH($C55,PlantAccounts[Power Plan Plant Account '#],0),9))
                   +(SUM($AO55:AT55))
                    )&gt;AH55,
              IF((INDEX(PlantAccounts[],MATCH($C55,PlantAccounts[Power Plan Plant Account '#],0),7))=0,0,AH55-(INDEX(PlantAccounts[],MATCH($C55,PlantAccounts[Power Plan Plant Account '#],0),9))-SUM($AO55:AT55)),
             (INDEX(PlantAccounts[],MATCH($C55,PlantAccounts[Power Plan Plant Account '#],0),7)/12)*AH55*(INDEX(CurWIPHelper[],1,MATCH(AU$4,CurWIPHelper[#Headers],0))))
        ),
        IF(AH55=0,0,IF(
              ((INDEX(PlantAccounts[],MATCH($C55,PlantAccounts[Power Plan Plant Account '#],0),7)/12)
              *(AH55)
              *(INDEX(CurWIPHelper[],1,MATCH(AU$4,CurWIPHelper[#Headers],0)))
              +(INDEX(PlantAccounts[],MATCH($C55,PlantAccounts[Power Plan Plant Account '#],0),9))
              +(SUM($AO55:AT55))
              )&gt;AH55,
         (INDEX(PlantAccounts[],MATCH($C55,PlantAccounts[Power Plan Plant Account '#],0),7)/12)*AH55*(INDEX(CurWIPHelper[],1,MATCH(AU$4,CurWIPHelper[#Headers],0))),
         AH55-(INDEX(PlantAccounts[],MATCH($C55,PlantAccounts[Power Plan Plant Account '#],0),9))-(SUM($AO55:AT55))
    ))
)
)</f>
        <v>-4137.4920340336785</v>
      </c>
      <c r="AV55" s="35">
        <f>IF(INDEX(CurWIPHelper[],1,MATCH(AV$4,CurWIPHelper[#Headers],0))=0,0,
     IF(AI55&gt;0,
        (IF(
             ((INDEX(PlantAccounts[],MATCH($C55,PlantAccounts[Power Plan Plant Account '#],0),7)/12)
                   *(AI55)
                   *(INDEX(CurWIPHelper[],1,MATCH(AV$4,CurWIPHelper[#Headers],0)))
                   +(INDEX(PlantAccounts[],MATCH($C55,PlantAccounts[Power Plan Plant Account '#],0),9))
                   +(SUM($AO55:AU55))
                    )&gt;AI55,
              IF((INDEX(PlantAccounts[],MATCH($C55,PlantAccounts[Power Plan Plant Account '#],0),7))=0,0,AI55-(INDEX(PlantAccounts[],MATCH($C55,PlantAccounts[Power Plan Plant Account '#],0),9))-SUM($AO55:AU55)),
             (INDEX(PlantAccounts[],MATCH($C55,PlantAccounts[Power Plan Plant Account '#],0),7)/12)*AI55*(INDEX(CurWIPHelper[],1,MATCH(AV$4,CurWIPHelper[#Headers],0))))
        ),
        IF(AI55=0,0,IF(
              ((INDEX(PlantAccounts[],MATCH($C55,PlantAccounts[Power Plan Plant Account '#],0),7)/12)
              *(AI55)
              *(INDEX(CurWIPHelper[],1,MATCH(AV$4,CurWIPHelper[#Headers],0)))
              +(INDEX(PlantAccounts[],MATCH($C55,PlantAccounts[Power Plan Plant Account '#],0),9))
              +(SUM($AO55:AU55))
              )&gt;AI55,
         (INDEX(PlantAccounts[],MATCH($C55,PlantAccounts[Power Plan Plant Account '#],0),7)/12)*AI55*(INDEX(CurWIPHelper[],1,MATCH(AV$4,CurWIPHelper[#Headers],0))),
         AI55-(INDEX(PlantAccounts[],MATCH($C55,PlantAccounts[Power Plan Plant Account '#],0),9))-(SUM($AO55:AU55))
    ))
)
)</f>
        <v>-4137.4920340336785</v>
      </c>
      <c r="AW55" s="35">
        <f>IF(INDEX(CurWIPHelper[],1,MATCH(AW$4,CurWIPHelper[#Headers],0))=0,0,
     IF(AJ55&gt;0,
        (IF(
             ((INDEX(PlantAccounts[],MATCH($C55,PlantAccounts[Power Plan Plant Account '#],0),7)/12)
                   *(AJ55)
                   *(INDEX(CurWIPHelper[],1,MATCH(AW$4,CurWIPHelper[#Headers],0)))
                   +(INDEX(PlantAccounts[],MATCH($C55,PlantAccounts[Power Plan Plant Account '#],0),9))
                   +(SUM($AO55:AV55))
                    )&gt;AJ55,
              IF((INDEX(PlantAccounts[],MATCH($C55,PlantAccounts[Power Plan Plant Account '#],0),7))=0,0,AJ55-(INDEX(PlantAccounts[],MATCH($C55,PlantAccounts[Power Plan Plant Account '#],0),9))-SUM($AO55:AV55)),
             (INDEX(PlantAccounts[],MATCH($C55,PlantAccounts[Power Plan Plant Account '#],0),7)/12)*AJ55*(INDEX(CurWIPHelper[],1,MATCH(AW$4,CurWIPHelper[#Headers],0))))
        ),
        IF(AJ55=0,0,IF(
              ((INDEX(PlantAccounts[],MATCH($C55,PlantAccounts[Power Plan Plant Account '#],0),7)/12)
              *(AJ55)
              *(INDEX(CurWIPHelper[],1,MATCH(AW$4,CurWIPHelper[#Headers],0)))
              +(INDEX(PlantAccounts[],MATCH($C55,PlantAccounts[Power Plan Plant Account '#],0),9))
              +(SUM($AO55:AV55))
              )&gt;AJ55,
         (INDEX(PlantAccounts[],MATCH($C55,PlantAccounts[Power Plan Plant Account '#],0),7)/12)*AJ55*(INDEX(CurWIPHelper[],1,MATCH(AW$4,CurWIPHelper[#Headers],0))),
         AJ55-(INDEX(PlantAccounts[],MATCH($C55,PlantAccounts[Power Plan Plant Account '#],0),9))-(SUM($AO55:AV55))
    ))
)
)</f>
        <v>-4137.4920340336785</v>
      </c>
      <c r="AX55" s="35">
        <f>IF(INDEX(CurWIPHelper[],1,MATCH(AX$4,CurWIPHelper[#Headers],0))=0,0,
     IF(AK55&gt;0,
        (IF(
             ((INDEX(PlantAccounts[],MATCH($C55,PlantAccounts[Power Plan Plant Account '#],0),7)/12)
                   *(AK55)
                   *(INDEX(CurWIPHelper[],1,MATCH(AX$4,CurWIPHelper[#Headers],0)))
                   +(INDEX(PlantAccounts[],MATCH($C55,PlantAccounts[Power Plan Plant Account '#],0),9))
                   +(SUM($AO55:AW55))
                    )&gt;AK55,
              IF((INDEX(PlantAccounts[],MATCH($C55,PlantAccounts[Power Plan Plant Account '#],0),7))=0,0,AK55-(INDEX(PlantAccounts[],MATCH($C55,PlantAccounts[Power Plan Plant Account '#],0),9))-SUM($AO55:AW55)),
             (INDEX(PlantAccounts[],MATCH($C55,PlantAccounts[Power Plan Plant Account '#],0),7)/12)*AK55*(INDEX(CurWIPHelper[],1,MATCH(AX$4,CurWIPHelper[#Headers],0))))
        ),
        IF(AK55=0,0,IF(
              ((INDEX(PlantAccounts[],MATCH($C55,PlantAccounts[Power Plan Plant Account '#],0),7)/12)
              *(AK55)
              *(INDEX(CurWIPHelper[],1,MATCH(AX$4,CurWIPHelper[#Headers],0)))
              +(INDEX(PlantAccounts[],MATCH($C55,PlantAccounts[Power Plan Plant Account '#],0),9))
              +(SUM($AO55:AW55))
              )&gt;AK55,
         (INDEX(PlantAccounts[],MATCH($C55,PlantAccounts[Power Plan Plant Account '#],0),7)/12)*AK55*(INDEX(CurWIPHelper[],1,MATCH(AX$4,CurWIPHelper[#Headers],0))),
         AK55-(INDEX(PlantAccounts[],MATCH($C55,PlantAccounts[Power Plan Plant Account '#],0),9))-(SUM($AO55:AW55))
    ))
)
)</f>
        <v>-4137.4920340336785</v>
      </c>
      <c r="AY55" s="35">
        <f>IF(INDEX(CurWIPHelper[],1,MATCH(AY$4,CurWIPHelper[#Headers],0))=0,0,
     IF(AL55&gt;0,
        (IF(
             ((INDEX(PlantAccounts[],MATCH($C55,PlantAccounts[Power Plan Plant Account '#],0),7)/12)
                   *(AL55)
                   *(INDEX(CurWIPHelper[],1,MATCH(AY$4,CurWIPHelper[#Headers],0)))
                   +(INDEX(PlantAccounts[],MATCH($C55,PlantAccounts[Power Plan Plant Account '#],0),9))
                   +(SUM($AO55:AX55))
                    )&gt;AL55,
              IF((INDEX(PlantAccounts[],MATCH($C55,PlantAccounts[Power Plan Plant Account '#],0),7))=0,0,AL55-(INDEX(PlantAccounts[],MATCH($C55,PlantAccounts[Power Plan Plant Account '#],0),9))-SUM($AO55:AX55)),
             (INDEX(PlantAccounts[],MATCH($C55,PlantAccounts[Power Plan Plant Account '#],0),7)/12)*AL55*(INDEX(CurWIPHelper[],1,MATCH(AY$4,CurWIPHelper[#Headers],0))))
        ),
        IF(AL55=0,0,IF(
              ((INDEX(PlantAccounts[],MATCH($C55,PlantAccounts[Power Plan Plant Account '#],0),7)/12)
              *(AL55)
              *(INDEX(CurWIPHelper[],1,MATCH(AY$4,CurWIPHelper[#Headers],0)))
              +(INDEX(PlantAccounts[],MATCH($C55,PlantAccounts[Power Plan Plant Account '#],0),9))
              +(SUM($AO55:AX55))
              )&gt;AL55,
         (INDEX(PlantAccounts[],MATCH($C55,PlantAccounts[Power Plan Plant Account '#],0),7)/12)*AL55*(INDEX(CurWIPHelper[],1,MATCH(AY$4,CurWIPHelper[#Headers],0))),
         AL55-(INDEX(PlantAccounts[],MATCH($C55,PlantAccounts[Power Plan Plant Account '#],0),9))-(SUM($AO55:AX55))
    ))
)
)</f>
        <v>-4137.4920340336785</v>
      </c>
      <c r="AZ55" s="35">
        <f>IF(INDEX(CurWIPHelper[],1,MATCH(AZ$4,CurWIPHelper[#Headers],0))=0,0,
     IF(AM55&gt;0,
        (IF(
             ((INDEX(PlantAccounts[],MATCH($C55,PlantAccounts[Power Plan Plant Account '#],0),7)/12)
                   *(AM55)
                   *(INDEX(CurWIPHelper[],1,MATCH(AZ$4,CurWIPHelper[#Headers],0)))
                   +(INDEX(PlantAccounts[],MATCH($C55,PlantAccounts[Power Plan Plant Account '#],0),9))
                   +(SUM($AO55:AY55))
                    )&gt;AM55,
              IF((INDEX(PlantAccounts[],MATCH($C55,PlantAccounts[Power Plan Plant Account '#],0),7))=0,0,AM55-(INDEX(PlantAccounts[],MATCH($C55,PlantAccounts[Power Plan Plant Account '#],0),9))-SUM($AO55:AY55)),
             (INDEX(PlantAccounts[],MATCH($C55,PlantAccounts[Power Plan Plant Account '#],0),7)/12)*AM55*(INDEX(CurWIPHelper[],1,MATCH(AZ$4,CurWIPHelper[#Headers],0))))
        ),
        IF(AM55=0,0,IF(
              ((INDEX(PlantAccounts[],MATCH($C55,PlantAccounts[Power Plan Plant Account '#],0),7)/12)
              *(AM55)
              *(INDEX(CurWIPHelper[],1,MATCH(AZ$4,CurWIPHelper[#Headers],0)))
              +(INDEX(PlantAccounts[],MATCH($C55,PlantAccounts[Power Plan Plant Account '#],0),9))
              +(SUM($AO55:AY55))
              )&gt;AM55,
         (INDEX(PlantAccounts[],MATCH($C55,PlantAccounts[Power Plan Plant Account '#],0),7)/12)*AM55*(INDEX(CurWIPHelper[],1,MATCH(AZ$4,CurWIPHelper[#Headers],0))),
         AM55-(INDEX(PlantAccounts[],MATCH($C55,PlantAccounts[Power Plan Plant Account '#],0),9))-(SUM($AO55:AY55))
    ))
)
)</f>
        <v>-4137.4920340336785</v>
      </c>
      <c r="BA55" s="59">
        <f t="shared" si="2"/>
        <v>-49649.904408404131</v>
      </c>
      <c r="BC55" s="59">
        <f>INDEX(CurCloseProf[],MATCH(PlantAccountsQuery[[#This Row],[Reg/Unreg]],CurCloseProf[R/NR],0),MATCH(BC$9,CurCloseProf[#Headers],0))*($J55)</f>
        <v>0</v>
      </c>
      <c r="BD55" s="59">
        <f>INDEX(CurCloseProf[],MATCH(PlantAccountsQuery[[#This Row],[Reg/Unreg]],CurCloseProf[R/NR],0),MATCH(BD$9,CurCloseProf[#Headers],0))*($J55)</f>
        <v>0</v>
      </c>
      <c r="BE55" s="59">
        <f>INDEX(CurCloseProf[],MATCH(PlantAccountsQuery[[#This Row],[Reg/Unreg]],CurCloseProf[R/NR],0),MATCH(BE$9,CurCloseProf[#Headers],0))*($J55)</f>
        <v>0</v>
      </c>
      <c r="BF55" s="59">
        <f>INDEX(CurCloseProf[],MATCH(PlantAccountsQuery[[#This Row],[Reg/Unreg]],CurCloseProf[R/NR],0),MATCH(BF$9,CurCloseProf[#Headers],0))*($J55)</f>
        <v>0</v>
      </c>
      <c r="BG55" s="59">
        <f>INDEX(CurCloseProf[],MATCH(PlantAccountsQuery[[#This Row],[Reg/Unreg]],CurCloseProf[R/NR],0),MATCH(BG$9,CurCloseProf[#Headers],0))*($J55)</f>
        <v>0</v>
      </c>
      <c r="BH55" s="59">
        <f>INDEX(CurCloseProf[],MATCH(PlantAccountsQuery[[#This Row],[Reg/Unreg]],CurCloseProf[R/NR],0),MATCH(BH$9,CurCloseProf[#Headers],0))*($J55)</f>
        <v>0</v>
      </c>
      <c r="BI55" s="59">
        <f>INDEX(CurCloseProf[],MATCH(PlantAccountsQuery[[#This Row],[Reg/Unreg]],CurCloseProf[R/NR],0),MATCH(BI$9,CurCloseProf[#Headers],0))*($J55)</f>
        <v>0</v>
      </c>
      <c r="BJ55" s="59">
        <f>INDEX(CurCloseProf[],MATCH(PlantAccountsQuery[[#This Row],[Reg/Unreg]],CurCloseProf[R/NR],0),MATCH(BJ$9,CurCloseProf[#Headers],0))*($J55)</f>
        <v>0</v>
      </c>
      <c r="BK55" s="59">
        <f>INDEX(CurCloseProf[],MATCH(PlantAccountsQuery[[#This Row],[Reg/Unreg]],CurCloseProf[R/NR],0),MATCH(BK$9,CurCloseProf[#Headers],0))*($J55)</f>
        <v>0</v>
      </c>
      <c r="BL55" s="59">
        <f>INDEX(CurCloseProf[],MATCH(PlantAccountsQuery[[#This Row],[Reg/Unreg]],CurCloseProf[R/NR],0),MATCH(BL$9,CurCloseProf[#Headers],0))*($J55)</f>
        <v>0</v>
      </c>
      <c r="BM55" s="59">
        <f>INDEX(CurCloseProf[],MATCH(PlantAccountsQuery[[#This Row],[Reg/Unreg]],CurCloseProf[R/NR],0),MATCH(BM$9,CurCloseProf[#Headers],0))*($J55)</f>
        <v>0</v>
      </c>
      <c r="BN55" s="59">
        <f>INDEX(CurCloseProf[],MATCH(PlantAccountsQuery[[#This Row],[Reg/Unreg]],CurCloseProf[R/NR],0),MATCH(BN$9,CurCloseProf[#Headers],0))*($J55)</f>
        <v>0</v>
      </c>
      <c r="BP55" s="59">
        <f>IF(INDEX(CurWIPHelper[],1,MATCH(AO$4,$BP$9:$CA$9,0))=0,0,$BC55)</f>
        <v>0</v>
      </c>
      <c r="BQ55" s="59">
        <f>IF(INDEX(CurWIPHelper[],1,MATCH(AP$4,$BP$9:$CA$9,0))=0,0,(SUM($BC55:BD55)))</f>
        <v>0</v>
      </c>
      <c r="BR55" s="59">
        <f>IF(INDEX(CurWIPHelper[],1,MATCH(AQ$4,$BP$9:$CA$9,0))=0,0,(SUM($BC55:BE55)))</f>
        <v>0</v>
      </c>
      <c r="BS55" s="59">
        <f>IF(INDEX(CurWIPHelper[],1,MATCH(AR$4,$BP$9:$CA$9,0))=0,0,(SUM($BC55:BF55)))</f>
        <v>0</v>
      </c>
      <c r="BT55" s="59">
        <f>IF(INDEX(CurWIPHelper[],1,MATCH(AS$4,$BP$9:$CA$9,0))=0,0,(SUM($BC55:BG55)))</f>
        <v>0</v>
      </c>
      <c r="BU55" s="59">
        <f>IF(INDEX(CurWIPHelper[],1,MATCH(AT$4,$BP$9:$CA$9,0))=0,0,(SUM($BC55:BH55)))</f>
        <v>0</v>
      </c>
      <c r="BV55" s="59">
        <f>IF(INDEX(CurWIPHelper[],1,MATCH(AU$4,$BP$9:$CA$9,0))=0,0,(SUM($BC55:BI55)))</f>
        <v>0</v>
      </c>
      <c r="BW55" s="59">
        <f>IF(INDEX(CurWIPHelper[],1,MATCH(AV$4,$BP$9:$CA$9,0))=0,0,(SUM($BC55:BJ55)))</f>
        <v>0</v>
      </c>
      <c r="BX55" s="59">
        <f>IF(INDEX(CurWIPHelper[],1,MATCH(AW$4,$BP$9:$CA$9,0))=0,0,(SUM($BC55:BK55)))</f>
        <v>0</v>
      </c>
      <c r="BY55" s="59">
        <f>IF(INDEX(CurWIPHelper[],1,MATCH(AX$4,$BP$9:$CA$9,0))=0,0,(SUM($BC55:BL55)))</f>
        <v>0</v>
      </c>
      <c r="BZ55" s="59">
        <f>IF(INDEX(CurWIPHelper[],1,MATCH(AY$4,$BP$9:$CA$9,0))=0,0,(SUM($BC55:BM55)))</f>
        <v>0</v>
      </c>
      <c r="CA55" s="59">
        <f>IF(INDEX(CurWIPHelper[],1,MATCH(AZ$4,$BP$9:$CA$9,0))=0,0,(SUM($BC55:BN55)))</f>
        <v>0</v>
      </c>
      <c r="CC55" s="59">
        <f>((((INDEX(PlantAccounts[],MATCH($C55,PlantAccounts[Power Plan Plant Account '#],0),8)+(INDEX(PlantAccounts[],MATCH($C55,PlantAccounts[Power Plan Plant Account '#],0),8)+INDEX(PlantAccounts[],MATCH($C55,PlantAccounts[Power Plan Plant Account '#],0),16)+INDEX(PlantAccounts[],MATCH($C55,PlantAccounts[Power Plan Plant Account '#],0),17)))/2))/12)*(INDEX(CurWIPHelper[],1,MATCH(AO$4,CurWIPHelper[#Headers],0)))*(INDEX(PlantAccounts[],MATCH($C55,PlantAccounts[Power Plan Plant Account '#],0),7))</f>
        <v>-4137.4920340336794</v>
      </c>
      <c r="CD55" s="59">
        <f>((((INDEX(PlantAccounts[],MATCH($C55,PlantAccounts[Power Plan Plant Account '#],0),8)+(INDEX(PlantAccounts[],MATCH($C55,PlantAccounts[Power Plan Plant Account '#],0),8)+INDEX(PlantAccounts[],MATCH($C55,PlantAccounts[Power Plan Plant Account '#],0),16)+INDEX(PlantAccounts[],MATCH($C55,PlantAccounts[Power Plan Plant Account '#],0),17)))/2))/12)*(INDEX(CurWIPHelper[],1,MATCH(AP$4,CurWIPHelper[#Headers],0)))*(INDEX(PlantAccounts[],MATCH($C55,PlantAccounts[Power Plan Plant Account '#],0),7))</f>
        <v>-4137.4920340336794</v>
      </c>
      <c r="CE55" s="59">
        <f>((((INDEX(PlantAccounts[],MATCH($C55,PlantAccounts[Power Plan Plant Account '#],0),8)+(INDEX(PlantAccounts[],MATCH($C55,PlantAccounts[Power Plan Plant Account '#],0),8)+INDEX(PlantAccounts[],MATCH($C55,PlantAccounts[Power Plan Plant Account '#],0),16)+INDEX(PlantAccounts[],MATCH($C55,PlantAccounts[Power Plan Plant Account '#],0),17)))/2))/12)*(INDEX(CurWIPHelper[],1,MATCH(AQ$4,CurWIPHelper[#Headers],0)))*(INDEX(PlantAccounts[],MATCH($C55,PlantAccounts[Power Plan Plant Account '#],0),7))</f>
        <v>-4137.4920340336794</v>
      </c>
      <c r="CF55" s="59">
        <f>((((INDEX(PlantAccounts[],MATCH($C55,PlantAccounts[Power Plan Plant Account '#],0),8)+(INDEX(PlantAccounts[],MATCH($C55,PlantAccounts[Power Plan Plant Account '#],0),8)+INDEX(PlantAccounts[],MATCH($C55,PlantAccounts[Power Plan Plant Account '#],0),16)+INDEX(PlantAccounts[],MATCH($C55,PlantAccounts[Power Plan Plant Account '#],0),17)))/2))/12)*(INDEX(CurWIPHelper[],1,MATCH(AR$4,CurWIPHelper[#Headers],0)))*(INDEX(PlantAccounts[],MATCH($C55,PlantAccounts[Power Plan Plant Account '#],0),7))</f>
        <v>-4137.4920340336794</v>
      </c>
      <c r="CG55" s="59">
        <f>((((INDEX(PlantAccounts[],MATCH($C55,PlantAccounts[Power Plan Plant Account '#],0),8)+(INDEX(PlantAccounts[],MATCH($C55,PlantAccounts[Power Plan Plant Account '#],0),8)+INDEX(PlantAccounts[],MATCH($C55,PlantAccounts[Power Plan Plant Account '#],0),16)+INDEX(PlantAccounts[],MATCH($C55,PlantAccounts[Power Plan Plant Account '#],0),17)))/2))/12)*(INDEX(CurWIPHelper[],1,MATCH(AS$4,CurWIPHelper[#Headers],0)))*(INDEX(PlantAccounts[],MATCH($C55,PlantAccounts[Power Plan Plant Account '#],0),7))</f>
        <v>-4137.4920340336794</v>
      </c>
      <c r="CH55" s="59">
        <f>((((INDEX(PlantAccounts[],MATCH($C55,PlantAccounts[Power Plan Plant Account '#],0),8)+(INDEX(PlantAccounts[],MATCH($C55,PlantAccounts[Power Plan Plant Account '#],0),8)+INDEX(PlantAccounts[],MATCH($C55,PlantAccounts[Power Plan Plant Account '#],0),16)+INDEX(PlantAccounts[],MATCH($C55,PlantAccounts[Power Plan Plant Account '#],0),17)))/2))/12)*(INDEX(CurWIPHelper[],1,MATCH(AT$4,CurWIPHelper[#Headers],0)))*(INDEX(PlantAccounts[],MATCH($C55,PlantAccounts[Power Plan Plant Account '#],0),7))</f>
        <v>-4137.4920340336794</v>
      </c>
      <c r="CI55" s="59">
        <f>((((INDEX(PlantAccounts[],MATCH($C55,PlantAccounts[Power Plan Plant Account '#],0),8)+(INDEX(PlantAccounts[],MATCH($C55,PlantAccounts[Power Plan Plant Account '#],0),8)+INDEX(PlantAccounts[],MATCH($C55,PlantAccounts[Power Plan Plant Account '#],0),16)+INDEX(PlantAccounts[],MATCH($C55,PlantAccounts[Power Plan Plant Account '#],0),17)))/2))/12)*(INDEX(CurWIPHelper[],1,MATCH(AU$4,CurWIPHelper[#Headers],0)))*(INDEX(PlantAccounts[],MATCH($C55,PlantAccounts[Power Plan Plant Account '#],0),7))</f>
        <v>-4137.4920340336794</v>
      </c>
      <c r="CJ55" s="59">
        <f>((((INDEX(PlantAccounts[],MATCH($C55,PlantAccounts[Power Plan Plant Account '#],0),8)+(INDEX(PlantAccounts[],MATCH($C55,PlantAccounts[Power Plan Plant Account '#],0),8)+INDEX(PlantAccounts[],MATCH($C55,PlantAccounts[Power Plan Plant Account '#],0),16)+INDEX(PlantAccounts[],MATCH($C55,PlantAccounts[Power Plan Plant Account '#],0),17)))/2))/12)*(INDEX(CurWIPHelper[],1,MATCH(AV$4,CurWIPHelper[#Headers],0)))*(INDEX(PlantAccounts[],MATCH($C55,PlantAccounts[Power Plan Plant Account '#],0),7))</f>
        <v>-4137.4920340336794</v>
      </c>
      <c r="CK55" s="59">
        <f>((((INDEX(PlantAccounts[],MATCH($C55,PlantAccounts[Power Plan Plant Account '#],0),8)+(INDEX(PlantAccounts[],MATCH($C55,PlantAccounts[Power Plan Plant Account '#],0),8)+INDEX(PlantAccounts[],MATCH($C55,PlantAccounts[Power Plan Plant Account '#],0),16)+INDEX(PlantAccounts[],MATCH($C55,PlantAccounts[Power Plan Plant Account '#],0),17)))/2))/12)*(INDEX(CurWIPHelper[],1,MATCH(AW$4,CurWIPHelper[#Headers],0)))*(INDEX(PlantAccounts[],MATCH($C55,PlantAccounts[Power Plan Plant Account '#],0),7))</f>
        <v>-4137.4920340336794</v>
      </c>
      <c r="CL55" s="59">
        <f>((((INDEX(PlantAccounts[],MATCH($C55,PlantAccounts[Power Plan Plant Account '#],0),8)+(INDEX(PlantAccounts[],MATCH($C55,PlantAccounts[Power Plan Plant Account '#],0),8)+INDEX(PlantAccounts[],MATCH($C55,PlantAccounts[Power Plan Plant Account '#],0),16)+INDEX(PlantAccounts[],MATCH($C55,PlantAccounts[Power Plan Plant Account '#],0),17)))/2))/12)*(INDEX(CurWIPHelper[],1,MATCH(AX$4,CurWIPHelper[#Headers],0)))*(INDEX(PlantAccounts[],MATCH($C55,PlantAccounts[Power Plan Plant Account '#],0),7))</f>
        <v>-4137.4920340336794</v>
      </c>
      <c r="CM55" s="59">
        <f>((((INDEX(PlantAccounts[],MATCH($C55,PlantAccounts[Power Plan Plant Account '#],0),8)+(INDEX(PlantAccounts[],MATCH($C55,PlantAccounts[Power Plan Plant Account '#],0),8)+INDEX(PlantAccounts[],MATCH($C55,PlantAccounts[Power Plan Plant Account '#],0),16)+INDEX(PlantAccounts[],MATCH($C55,PlantAccounts[Power Plan Plant Account '#],0),17)))/2))/12)*(INDEX(CurWIPHelper[],1,MATCH(AY$4,CurWIPHelper[#Headers],0)))*(INDEX(PlantAccounts[],MATCH($C55,PlantAccounts[Power Plan Plant Account '#],0),7))</f>
        <v>-4137.4920340336794</v>
      </c>
      <c r="CN55" s="59">
        <f>((((INDEX(PlantAccounts[],MATCH($C55,PlantAccounts[Power Plan Plant Account '#],0),8)+(INDEX(PlantAccounts[],MATCH($C55,PlantAccounts[Power Plan Plant Account '#],0),8)+INDEX(PlantAccounts[],MATCH($C55,PlantAccounts[Power Plan Plant Account '#],0),16)+INDEX(PlantAccounts[],MATCH($C55,PlantAccounts[Power Plan Plant Account '#],0),17)))/2))/12)*(INDEX(CurWIPHelper[],1,MATCH(AZ$4,CurWIPHelper[#Headers],0)))*(INDEX(PlantAccounts[],MATCH($C55,PlantAccounts[Power Plan Plant Account '#],0),7))</f>
        <v>-4137.4920340336794</v>
      </c>
      <c r="CO55" s="59">
        <f t="shared" si="3"/>
        <v>-49649.904408404167</v>
      </c>
      <c r="CQ55" s="59">
        <f>INDEX(PlantAccounts[],MATCH($C55,PlantAccounts[Power Plan Plant Account '#],0),12)*(INDEX(CurWIPHelper[],1,MATCH(AO$4,CurWIPHelper[#Headers],0)))*(INDEX(PlantAccounts[],MATCH($C55,PlantAccounts[Power Plan Plant Account '#],0),7)/12)*0.5</f>
        <v>0</v>
      </c>
      <c r="CR55" s="59">
        <f>INDEX(PlantAccounts[],MATCH($C55,PlantAccounts[Power Plan Plant Account '#],0),12)*(INDEX(CurWIPHelper[],1,MATCH(AP$4,CurWIPHelper[#Headers],0)))*(INDEX(PlantAccounts[],MATCH($C55,PlantAccounts[Power Plan Plant Account '#],0),7)/12)*0.5</f>
        <v>0</v>
      </c>
      <c r="CS55" s="59">
        <f>INDEX(PlantAccounts[],MATCH($C55,PlantAccounts[Power Plan Plant Account '#],0),12)*(INDEX(CurWIPHelper[],1,MATCH(AQ$4,CurWIPHelper[#Headers],0)))*(INDEX(PlantAccounts[],MATCH($C55,PlantAccounts[Power Plan Plant Account '#],0),7)/12)*0.5</f>
        <v>0</v>
      </c>
      <c r="CT55" s="59">
        <f>INDEX(PlantAccounts[],MATCH($C55,PlantAccounts[Power Plan Plant Account '#],0),12)*(INDEX(CurWIPHelper[],1,MATCH(AR$4,CurWIPHelper[#Headers],0)))*(INDEX(PlantAccounts[],MATCH($C55,PlantAccounts[Power Plan Plant Account '#],0),7)/12)*0.5</f>
        <v>0</v>
      </c>
      <c r="CU55" s="59">
        <f>INDEX(PlantAccounts[],MATCH($C55,PlantAccounts[Power Plan Plant Account '#],0),12)*(INDEX(CurWIPHelper[],1,MATCH(AS$4,CurWIPHelper[#Headers],0)))*(INDEX(PlantAccounts[],MATCH($C55,PlantAccounts[Power Plan Plant Account '#],0),7)/12)*0.5</f>
        <v>0</v>
      </c>
      <c r="CV55" s="59">
        <f>INDEX(PlantAccounts[],MATCH($C55,PlantAccounts[Power Plan Plant Account '#],0),12)*(INDEX(CurWIPHelper[],1,MATCH(AT$4,CurWIPHelper[#Headers],0)))*(INDEX(PlantAccounts[],MATCH($C55,PlantAccounts[Power Plan Plant Account '#],0),7)/12)*0.5</f>
        <v>0</v>
      </c>
      <c r="CW55" s="59">
        <f>INDEX(PlantAccounts[],MATCH($C55,PlantAccounts[Power Plan Plant Account '#],0),12)*(INDEX(CurWIPHelper[],1,MATCH(AU$4,CurWIPHelper[#Headers],0)))*(INDEX(PlantAccounts[],MATCH($C55,PlantAccounts[Power Plan Plant Account '#],0),7)/12)*0.5</f>
        <v>0</v>
      </c>
      <c r="CX55" s="59">
        <f>INDEX(PlantAccounts[],MATCH($C55,PlantAccounts[Power Plan Plant Account '#],0),12)*(INDEX(CurWIPHelper[],1,MATCH(AV$4,CurWIPHelper[#Headers],0)))*(INDEX(PlantAccounts[],MATCH($C55,PlantAccounts[Power Plan Plant Account '#],0),7)/12)*0.5</f>
        <v>0</v>
      </c>
      <c r="CY55" s="59">
        <f>INDEX(PlantAccounts[],MATCH($C55,PlantAccounts[Power Plan Plant Account '#],0),12)*(INDEX(CurWIPHelper[],1,MATCH(AW$4,CurWIPHelper[#Headers],0)))*(INDEX(PlantAccounts[],MATCH($C55,PlantAccounts[Power Plan Plant Account '#],0),7)/12)*0.5</f>
        <v>0</v>
      </c>
      <c r="CZ55" s="59">
        <f>INDEX(PlantAccounts[],MATCH($C55,PlantAccounts[Power Plan Plant Account '#],0),12)*(INDEX(CurWIPHelper[],1,MATCH(AX$4,CurWIPHelper[#Headers],0)))*(INDEX(PlantAccounts[],MATCH($C55,PlantAccounts[Power Plan Plant Account '#],0),7)/12)*0.5</f>
        <v>0</v>
      </c>
      <c r="DA55" s="59">
        <f>INDEX(PlantAccounts[],MATCH($C55,PlantAccounts[Power Plan Plant Account '#],0),12)*(INDEX(CurWIPHelper[],1,MATCH(AY$4,CurWIPHelper[#Headers],0)))*(INDEX(PlantAccounts[],MATCH($C55,PlantAccounts[Power Plan Plant Account '#],0),7)/12)*0.5</f>
        <v>0</v>
      </c>
      <c r="DB55" s="59">
        <f>INDEX(PlantAccounts[],MATCH($C55,PlantAccounts[Power Plan Plant Account '#],0),12)*(INDEX(CurWIPHelper[],1,MATCH(AZ$4,CurWIPHelper[#Headers],0)))*(INDEX(PlantAccounts[],MATCH($C55,PlantAccounts[Power Plan Plant Account '#],0),7)/12)*0.5</f>
        <v>0</v>
      </c>
      <c r="DC55" s="59">
        <f t="shared" si="4"/>
        <v>0</v>
      </c>
      <c r="DE55" s="59">
        <f t="shared" si="5"/>
        <v>-49649.904408404167</v>
      </c>
    </row>
    <row r="56" spans="1:109">
      <c r="A56" t="s">
        <v>58</v>
      </c>
      <c r="B56" t="s">
        <v>105</v>
      </c>
      <c r="C56">
        <v>47382</v>
      </c>
      <c r="D56">
        <v>47382</v>
      </c>
      <c r="E56" s="130"/>
      <c r="F56" s="113">
        <f>INDEX(PlantAccounts[],MATCH($C56,PlantAccounts[Power Plan Plant Account '#],0),8)</f>
        <v>-8468272.1533333324</v>
      </c>
      <c r="G56" s="7">
        <f>INDEX(PlantAccounts[],MATCH($C56,PlantAccounts[Power Plan Plant Account '#],0),14)</f>
        <v>0</v>
      </c>
      <c r="H56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56" s="7"/>
      <c r="J56" s="7">
        <f t="shared" si="6"/>
        <v>0</v>
      </c>
      <c r="K56" s="7">
        <v>0</v>
      </c>
      <c r="L56" s="7">
        <f>INDEX(PlantAccounts[],MATCH($C56,PlantAccounts[Power Plan Plant Account '#],0),11)</f>
        <v>0</v>
      </c>
      <c r="M56" s="7">
        <f t="shared" si="1"/>
        <v>0</v>
      </c>
      <c r="O56" s="35">
        <f>INDEX(CurCloseProf[],MATCH(PlantAccountsQuery[[#This Row],[Reg/Unreg]],CurCloseProf[R/NR],0),MATCH(O$9,CurCloseProf[#Headers],0))*($J56+$M56)</f>
        <v>0</v>
      </c>
      <c r="P56" s="35">
        <f>INDEX(CurCloseProf[],MATCH(PlantAccountsQuery[[#This Row],[Reg/Unreg]],CurCloseProf[R/NR],0),MATCH(P$9,CurCloseProf[#Headers],0))*($J56+$M56)</f>
        <v>0</v>
      </c>
      <c r="Q56" s="35">
        <f>INDEX(CurCloseProf[],MATCH(PlantAccountsQuery[[#This Row],[Reg/Unreg]],CurCloseProf[R/NR],0),MATCH(Q$9,CurCloseProf[#Headers],0))*($J56+$M56)</f>
        <v>0</v>
      </c>
      <c r="R56" s="35">
        <f>INDEX(CurCloseProf[],MATCH(PlantAccountsQuery[[#This Row],[Reg/Unreg]],CurCloseProf[R/NR],0),MATCH(R$9,CurCloseProf[#Headers],0))*($J56+$M56)</f>
        <v>0</v>
      </c>
      <c r="S56" s="35">
        <f>INDEX(CurCloseProf[],MATCH(PlantAccountsQuery[[#This Row],[Reg/Unreg]],CurCloseProf[R/NR],0),MATCH(S$9,CurCloseProf[#Headers],0))*($J56+$M56)</f>
        <v>0</v>
      </c>
      <c r="T56" s="35">
        <f>INDEX(CurCloseProf[],MATCH(PlantAccountsQuery[[#This Row],[Reg/Unreg]],CurCloseProf[R/NR],0),MATCH(T$9,CurCloseProf[#Headers],0))*($J56+$M56)</f>
        <v>0</v>
      </c>
      <c r="U56" s="35">
        <f>INDEX(CurCloseProf[],MATCH(PlantAccountsQuery[[#This Row],[Reg/Unreg]],CurCloseProf[R/NR],0),MATCH(U$9,CurCloseProf[#Headers],0))*($J56+$M56)</f>
        <v>0</v>
      </c>
      <c r="V56" s="35">
        <f>INDEX(CurCloseProf[],MATCH(PlantAccountsQuery[[#This Row],[Reg/Unreg]],CurCloseProf[R/NR],0),MATCH(V$9,CurCloseProf[#Headers],0))*($J56+$M56)</f>
        <v>0</v>
      </c>
      <c r="W56" s="35">
        <f>INDEX(CurCloseProf[],MATCH(PlantAccountsQuery[[#This Row],[Reg/Unreg]],CurCloseProf[R/NR],0),MATCH(W$9,CurCloseProf[#Headers],0))*($J56+$M56)</f>
        <v>0</v>
      </c>
      <c r="X56" s="35">
        <f>INDEX(CurCloseProf[],MATCH(PlantAccountsQuery[[#This Row],[Reg/Unreg]],CurCloseProf[R/NR],0),MATCH(X$9,CurCloseProf[#Headers],0))*($J56+$M56)</f>
        <v>0</v>
      </c>
      <c r="Y56" s="35">
        <f>INDEX(CurCloseProf[],MATCH(PlantAccountsQuery[[#This Row],[Reg/Unreg]],CurCloseProf[R/NR],0),MATCH(Y$9,CurCloseProf[#Headers],0))*($J56+$M56)</f>
        <v>0</v>
      </c>
      <c r="Z56" s="35">
        <f>INDEX(CurCloseProf[],MATCH(PlantAccountsQuery[[#This Row],[Reg/Unreg]],CurCloseProf[R/NR],0),MATCH(Z$9,CurCloseProf[#Headers],0))*($J56+$M56)</f>
        <v>0</v>
      </c>
      <c r="AB56" s="59">
        <f>IF(INDEX(CurWIPHelper[],1,MATCH(AO$4,$AB$9:$AM$9,0))=0,0,($F56+$O56))</f>
        <v>-8468272.1533333324</v>
      </c>
      <c r="AC56" s="59">
        <f>IF(INDEX(CurWIPHelper[],1,MATCH(AP$4,$AB$9:$AM$9,0))=0,0,($F56+SUM($O56:P56)))</f>
        <v>-8468272.1533333324</v>
      </c>
      <c r="AD56" s="59">
        <f>IF(INDEX(CurWIPHelper[],1,MATCH(AQ$4,$AB$9:$AM$9,0))=0,0,($F56+SUM($O56:Q56)))</f>
        <v>-8468272.1533333324</v>
      </c>
      <c r="AE56" s="59">
        <f>IF(INDEX(CurWIPHelper[],1,MATCH(AR$4,$AB$9:$AM$9,0))=0,0,($F56+SUM($O56:R56)))</f>
        <v>-8468272.1533333324</v>
      </c>
      <c r="AF56" s="59">
        <f>IF(INDEX(CurWIPHelper[],1,MATCH(AS$4,$AB$9:$AM$9,0))=0,0,($F56+SUM($O56:S56)))</f>
        <v>-8468272.1533333324</v>
      </c>
      <c r="AG56" s="59">
        <f>IF(INDEX(CurWIPHelper[],1,MATCH(AT$4,$AB$9:$AM$9,0))=0,0,($F56+SUM($O56:T56)))</f>
        <v>-8468272.1533333324</v>
      </c>
      <c r="AH56" s="59">
        <f>IF(INDEX(CurWIPHelper[],1,MATCH(AU$4,$AB$9:$AM$9,0))=0,0,($F56+SUM($O56:U56)))</f>
        <v>-8468272.1533333324</v>
      </c>
      <c r="AI56" s="59">
        <f>IF(INDEX(CurWIPHelper[],1,MATCH(AV$4,$AB$9:$AM$9,0))=0,0,($F56+SUM($O56:V56)))</f>
        <v>-8468272.1533333324</v>
      </c>
      <c r="AJ56" s="59">
        <f>IF(INDEX(CurWIPHelper[],1,MATCH(AW$4,$AB$9:$AM$9,0))=0,0,($F56+SUM($O56:W56)))</f>
        <v>-8468272.1533333324</v>
      </c>
      <c r="AK56" s="59">
        <f>IF(INDEX(CurWIPHelper[],1,MATCH(AX$4,$AB$9:$AM$9,0))=0,0,($F56+SUM($O56:X56)))</f>
        <v>-8468272.1533333324</v>
      </c>
      <c r="AL56" s="59">
        <f>IF(INDEX(CurWIPHelper[],1,MATCH(AY$4,$AB$9:$AM$9,0))=0,0,($F56+SUM($O56:Y56)))</f>
        <v>-8468272.1533333324</v>
      </c>
      <c r="AM56" s="59">
        <f>IF(INDEX(CurWIPHelper[],1,MATCH(AZ$4,$AB$9:$AM$9,0))=0,0,($F56+SUM($O56:Z56)))</f>
        <v>-8468272.1533333324</v>
      </c>
      <c r="AO56" s="35">
        <f>IF(INDEX(CurWIPHelper[],1,MATCH(AO$4,CurWIPHelper[#Headers],0))=0,0,
     IF(AB56&gt;0,
        (IF(
             ((INDEX(PlantAccounts[],MATCH($C56,PlantAccounts[Power Plan Plant Account '#],0),7)/12)
                   *(AB56)
                   *(INDEX(CurWIPHelper[],1,MATCH(AO$4,CurWIPHelper[#Headers],0)))
                   +(INDEX(PlantAccounts[],MATCH($C56,PlantAccounts[Power Plan Plant Account '#],0),9))
                   )&gt;AB56,
              IF((INDEX(PlantAccounts[],MATCH($C56,PlantAccounts[Power Plan Plant Account '#],0),7))=0,0,AB56-(INDEX(PlantAccounts[],MATCH($C56,PlantAccounts[Power Plan Plant Account '#],0),9))),
             (INDEX(PlantAccounts[],MATCH($C56,PlantAccounts[Power Plan Plant Account '#],0),7)/12)*AB56*(INDEX(CurWIPHelper[],1,MATCH(AO$4,CurWIPHelper[#Headers],0))))
        ),
          IF(AB56=0,0,IF(
              ((INDEX(PlantAccounts[],MATCH($C56,PlantAccounts[Power Plan Plant Account '#],0),7)/12)
              *(AB56)
              *(INDEX(CurWIPHelper[],1,MATCH(AO$4,CurWIPHelper[#Headers],0)))
              +(INDEX(PlantAccounts[],MATCH($C56,PlantAccounts[Power Plan Plant Account '#],0),9))
              )&gt;AB56,
         (INDEX(PlantAccounts[],MATCH($C56,PlantAccounts[Power Plan Plant Account '#],0),7)/12)*AB56*(INDEX(CurWIPHelper[],1,MATCH(AO$4,CurWIPHelper[#Headers],0))),
         AB56-(INDEX(PlantAccounts[],MATCH($C56,PlantAccounts[Power Plan Plant Account '#],0),9))
    ))
)
)</f>
        <v>-19240.015729108221</v>
      </c>
      <c r="AP56" s="35">
        <f>IF(INDEX(CurWIPHelper[],1,MATCH(AP$4,CurWIPHelper[#Headers],0))=0,0,
     IF(AC56&gt;0,
        (IF(
             ((INDEX(PlantAccounts[],MATCH($C56,PlantAccounts[Power Plan Plant Account '#],0),7)/12)
                   *(AC56)
                   *(INDEX(CurWIPHelper[],1,MATCH(AP$4,CurWIPHelper[#Headers],0)))
                   +(INDEX(PlantAccounts[],MATCH($C56,PlantAccounts[Power Plan Plant Account '#],0),9))
                   +(SUM($AO56:AO56))
                    )&gt;AC56,
              IF((INDEX(PlantAccounts[],MATCH($C56,PlantAccounts[Power Plan Plant Account '#],0),7))=0,0,AC56-(INDEX(PlantAccounts[],MATCH($C56,PlantAccounts[Power Plan Plant Account '#],0),9))-SUM($AO56:AO56)),
             (INDEX(PlantAccounts[],MATCH($C56,PlantAccounts[Power Plan Plant Account '#],0),7)/12)*AC56*(INDEX(CurWIPHelper[],1,MATCH(AP$4,CurWIPHelper[#Headers],0))))
        ),
        IF(AC56=0,0,IF(
              ((INDEX(PlantAccounts[],MATCH($C56,PlantAccounts[Power Plan Plant Account '#],0),7)/12)
              *(AC56)
              *(INDEX(CurWIPHelper[],1,MATCH(AP$4,CurWIPHelper[#Headers],0)))
              +(INDEX(PlantAccounts[],MATCH($C56,PlantAccounts[Power Plan Plant Account '#],0),9))
              +(SUM($AO56:AO56))
              )&gt;AC56,
         (INDEX(PlantAccounts[],MATCH($C56,PlantAccounts[Power Plan Plant Account '#],0),7)/12)*AC56*(INDEX(CurWIPHelper[],1,MATCH(AP$4,CurWIPHelper[#Headers],0))),
         AC56-(INDEX(PlantAccounts[],MATCH($C56,PlantAccounts[Power Plan Plant Account '#],0),9))-(SUM($AO56:AO56))
    ))
)
)</f>
        <v>-19240.015729108221</v>
      </c>
      <c r="AQ56" s="35">
        <f>IF(INDEX(CurWIPHelper[],1,MATCH(AQ$4,CurWIPHelper[#Headers],0))=0,0,
     IF(AD56&gt;0,
        (IF(
             ((INDEX(PlantAccounts[],MATCH($C56,PlantAccounts[Power Plan Plant Account '#],0),7)/12)
                   *(AD56)
                   *(INDEX(CurWIPHelper[],1,MATCH(AQ$4,CurWIPHelper[#Headers],0)))
                   +(INDEX(PlantAccounts[],MATCH($C56,PlantAccounts[Power Plan Plant Account '#],0),9))
                   +(SUM($AO56:AP56))
                    )&gt;AD56,
              IF((INDEX(PlantAccounts[],MATCH($C56,PlantAccounts[Power Plan Plant Account '#],0),7))=0,0,AD56-(INDEX(PlantAccounts[],MATCH($C56,PlantAccounts[Power Plan Plant Account '#],0),9))-SUM($AO56:AP56)),
             (INDEX(PlantAccounts[],MATCH($C56,PlantAccounts[Power Plan Plant Account '#],0),7)/12)*AD56*(INDEX(CurWIPHelper[],1,MATCH(AQ$4,CurWIPHelper[#Headers],0))))
        ),
        IF(AD56=0,0,IF(
              ((INDEX(PlantAccounts[],MATCH($C56,PlantAccounts[Power Plan Plant Account '#],0),7)/12)
              *(AD56)
              *(INDEX(CurWIPHelper[],1,MATCH(AQ$4,CurWIPHelper[#Headers],0)))
              +(INDEX(PlantAccounts[],MATCH($C56,PlantAccounts[Power Plan Plant Account '#],0),9))
              +(SUM($AO56:AP56))
              )&gt;AD56,
         (INDEX(PlantAccounts[],MATCH($C56,PlantAccounts[Power Plan Plant Account '#],0),7)/12)*AD56*(INDEX(CurWIPHelper[],1,MATCH(AQ$4,CurWIPHelper[#Headers],0))),
         AD56-(INDEX(PlantAccounts[],MATCH($C56,PlantAccounts[Power Plan Plant Account '#],0),9))-(SUM($AO56:AP56))
    ))
)
)</f>
        <v>-19240.015729108221</v>
      </c>
      <c r="AR56" s="35">
        <f>IF(INDEX(CurWIPHelper[],1,MATCH(AR$4,CurWIPHelper[#Headers],0))=0,0,
     IF(AE56&gt;0,
        (IF(
             ((INDEX(PlantAccounts[],MATCH($C56,PlantAccounts[Power Plan Plant Account '#],0),7)/12)
                   *(AE56)
                   *(INDEX(CurWIPHelper[],1,MATCH(AR$4,CurWIPHelper[#Headers],0)))
                   +(INDEX(PlantAccounts[],MATCH($C56,PlantAccounts[Power Plan Plant Account '#],0),9))
                   +(SUM($AO56:AQ56))
                    )&gt;AE56,
              IF((INDEX(PlantAccounts[],MATCH($C56,PlantAccounts[Power Plan Plant Account '#],0),7))=0,0,AE56-(INDEX(PlantAccounts[],MATCH($C56,PlantAccounts[Power Plan Plant Account '#],0),9))-SUM($AO56:AQ56)),
             (INDEX(PlantAccounts[],MATCH($C56,PlantAccounts[Power Plan Plant Account '#],0),7)/12)*AE56*(INDEX(CurWIPHelper[],1,MATCH(AR$4,CurWIPHelper[#Headers],0))))
        ),
        IF(AE56=0,0,IF(
              ((INDEX(PlantAccounts[],MATCH($C56,PlantAccounts[Power Plan Plant Account '#],0),7)/12)
              *(AE56)
              *(INDEX(CurWIPHelper[],1,MATCH(AR$4,CurWIPHelper[#Headers],0)))
              +(INDEX(PlantAccounts[],MATCH($C56,PlantAccounts[Power Plan Plant Account '#],0),9))
              +(SUM($AO56:AQ56))
              )&gt;AE56,
         (INDEX(PlantAccounts[],MATCH($C56,PlantAccounts[Power Plan Plant Account '#],0),7)/12)*AE56*(INDEX(CurWIPHelper[],1,MATCH(AR$4,CurWIPHelper[#Headers],0))),
         AE56-(INDEX(PlantAccounts[],MATCH($C56,PlantAccounts[Power Plan Plant Account '#],0),9))-(SUM($AO56:AQ56))
    ))
)
)</f>
        <v>-19240.015729108221</v>
      </c>
      <c r="AS56" s="35">
        <f>IF(INDEX(CurWIPHelper[],1,MATCH(AS$4,CurWIPHelper[#Headers],0))=0,0,
     IF(AF56&gt;0,
        (IF(
             ((INDEX(PlantAccounts[],MATCH($C56,PlantAccounts[Power Plan Plant Account '#],0),7)/12)
                   *(AF56)
                   *(INDEX(CurWIPHelper[],1,MATCH(AS$4,CurWIPHelper[#Headers],0)))
                   +(INDEX(PlantAccounts[],MATCH($C56,PlantAccounts[Power Plan Plant Account '#],0),9))
                   +(SUM($AO56:AR56))
                    )&gt;AF56,
              IF((INDEX(PlantAccounts[],MATCH($C56,PlantAccounts[Power Plan Plant Account '#],0),7))=0,0,AF56-(INDEX(PlantAccounts[],MATCH($C56,PlantAccounts[Power Plan Plant Account '#],0),9))-SUM($AO56:AR56)),
             (INDEX(PlantAccounts[],MATCH($C56,PlantAccounts[Power Plan Plant Account '#],0),7)/12)*AF56*(INDEX(CurWIPHelper[],1,MATCH(AS$4,CurWIPHelper[#Headers],0))))
        ),
        IF(AF56=0,0,IF(
              ((INDEX(PlantAccounts[],MATCH($C56,PlantAccounts[Power Plan Plant Account '#],0),7)/12)
              *(AF56)
              *(INDEX(CurWIPHelper[],1,MATCH(AS$4,CurWIPHelper[#Headers],0)))
              +(INDEX(PlantAccounts[],MATCH($C56,PlantAccounts[Power Plan Plant Account '#],0),9))
              +(SUM($AO56:AR56))
              )&gt;AF56,
         (INDEX(PlantAccounts[],MATCH($C56,PlantAccounts[Power Plan Plant Account '#],0),7)/12)*AF56*(INDEX(CurWIPHelper[],1,MATCH(AS$4,CurWIPHelper[#Headers],0))),
         AF56-(INDEX(PlantAccounts[],MATCH($C56,PlantAccounts[Power Plan Plant Account '#],0),9))-(SUM($AO56:AR56))
    ))
)
)</f>
        <v>-19240.015729108221</v>
      </c>
      <c r="AT56" s="35">
        <f>IF(INDEX(CurWIPHelper[],1,MATCH(AT$4,CurWIPHelper[#Headers],0))=0,0,
     IF(AG56&gt;0,
        (IF(
             ((INDEX(PlantAccounts[],MATCH($C56,PlantAccounts[Power Plan Plant Account '#],0),7)/12)
                   *(AG56)
                   *(INDEX(CurWIPHelper[],1,MATCH(AT$4,CurWIPHelper[#Headers],0)))
                   +(INDEX(PlantAccounts[],MATCH($C56,PlantAccounts[Power Plan Plant Account '#],0),9))
                   +(SUM($AO56:AS56))
                    )&gt;AG56,
              IF((INDEX(PlantAccounts[],MATCH($C56,PlantAccounts[Power Plan Plant Account '#],0),7))=0,0,AG56-(INDEX(PlantAccounts[],MATCH($C56,PlantAccounts[Power Plan Plant Account '#],0),9))-SUM($AO56:AS56)),
             (INDEX(PlantAccounts[],MATCH($C56,PlantAccounts[Power Plan Plant Account '#],0),7)/12)*AG56*(INDEX(CurWIPHelper[],1,MATCH(AT$4,CurWIPHelper[#Headers],0))))
        ),
        IF(AG56=0,0,IF(
              ((INDEX(PlantAccounts[],MATCH($C56,PlantAccounts[Power Plan Plant Account '#],0),7)/12)
              *(AG56)
              *(INDEX(CurWIPHelper[],1,MATCH(AT$4,CurWIPHelper[#Headers],0)))
              +(INDEX(PlantAccounts[],MATCH($C56,PlantAccounts[Power Plan Plant Account '#],0),9))
              +(SUM($AO56:AS56))
              )&gt;AG56,
         (INDEX(PlantAccounts[],MATCH($C56,PlantAccounts[Power Plan Plant Account '#],0),7)/12)*AG56*(INDEX(CurWIPHelper[],1,MATCH(AT$4,CurWIPHelper[#Headers],0))),
         AG56-(INDEX(PlantAccounts[],MATCH($C56,PlantAccounts[Power Plan Plant Account '#],0),9))-(SUM($AO56:AS56))
    ))
)
)</f>
        <v>-19240.015729108221</v>
      </c>
      <c r="AU56" s="35">
        <f>IF(INDEX(CurWIPHelper[],1,MATCH(AU$4,CurWIPHelper[#Headers],0))=0,0,
     IF(AH56&gt;0,
        (IF(
             ((INDEX(PlantAccounts[],MATCH($C56,PlantAccounts[Power Plan Plant Account '#],0),7)/12)
                   *(AH56)
                   *(INDEX(CurWIPHelper[],1,MATCH(AU$4,CurWIPHelper[#Headers],0)))
                   +(INDEX(PlantAccounts[],MATCH($C56,PlantAccounts[Power Plan Plant Account '#],0),9))
                   +(SUM($AO56:AT56))
                    )&gt;AH56,
              IF((INDEX(PlantAccounts[],MATCH($C56,PlantAccounts[Power Plan Plant Account '#],0),7))=0,0,AH56-(INDEX(PlantAccounts[],MATCH($C56,PlantAccounts[Power Plan Plant Account '#],0),9))-SUM($AO56:AT56)),
             (INDEX(PlantAccounts[],MATCH($C56,PlantAccounts[Power Plan Plant Account '#],0),7)/12)*AH56*(INDEX(CurWIPHelper[],1,MATCH(AU$4,CurWIPHelper[#Headers],0))))
        ),
        IF(AH56=0,0,IF(
              ((INDEX(PlantAccounts[],MATCH($C56,PlantAccounts[Power Plan Plant Account '#],0),7)/12)
              *(AH56)
              *(INDEX(CurWIPHelper[],1,MATCH(AU$4,CurWIPHelper[#Headers],0)))
              +(INDEX(PlantAccounts[],MATCH($C56,PlantAccounts[Power Plan Plant Account '#],0),9))
              +(SUM($AO56:AT56))
              )&gt;AH56,
         (INDEX(PlantAccounts[],MATCH($C56,PlantAccounts[Power Plan Plant Account '#],0),7)/12)*AH56*(INDEX(CurWIPHelper[],1,MATCH(AU$4,CurWIPHelper[#Headers],0))),
         AH56-(INDEX(PlantAccounts[],MATCH($C56,PlantAccounts[Power Plan Plant Account '#],0),9))-(SUM($AO56:AT56))
    ))
)
)</f>
        <v>-19240.015729108221</v>
      </c>
      <c r="AV56" s="35">
        <f>IF(INDEX(CurWIPHelper[],1,MATCH(AV$4,CurWIPHelper[#Headers],0))=0,0,
     IF(AI56&gt;0,
        (IF(
             ((INDEX(PlantAccounts[],MATCH($C56,PlantAccounts[Power Plan Plant Account '#],0),7)/12)
                   *(AI56)
                   *(INDEX(CurWIPHelper[],1,MATCH(AV$4,CurWIPHelper[#Headers],0)))
                   +(INDEX(PlantAccounts[],MATCH($C56,PlantAccounts[Power Plan Plant Account '#],0),9))
                   +(SUM($AO56:AU56))
                    )&gt;AI56,
              IF((INDEX(PlantAccounts[],MATCH($C56,PlantAccounts[Power Plan Plant Account '#],0),7))=0,0,AI56-(INDEX(PlantAccounts[],MATCH($C56,PlantAccounts[Power Plan Plant Account '#],0),9))-SUM($AO56:AU56)),
             (INDEX(PlantAccounts[],MATCH($C56,PlantAccounts[Power Plan Plant Account '#],0),7)/12)*AI56*(INDEX(CurWIPHelper[],1,MATCH(AV$4,CurWIPHelper[#Headers],0))))
        ),
        IF(AI56=0,0,IF(
              ((INDEX(PlantAccounts[],MATCH($C56,PlantAccounts[Power Plan Plant Account '#],0),7)/12)
              *(AI56)
              *(INDEX(CurWIPHelper[],1,MATCH(AV$4,CurWIPHelper[#Headers],0)))
              +(INDEX(PlantAccounts[],MATCH($C56,PlantAccounts[Power Plan Plant Account '#],0),9))
              +(SUM($AO56:AU56))
              )&gt;AI56,
         (INDEX(PlantAccounts[],MATCH($C56,PlantAccounts[Power Plan Plant Account '#],0),7)/12)*AI56*(INDEX(CurWIPHelper[],1,MATCH(AV$4,CurWIPHelper[#Headers],0))),
         AI56-(INDEX(PlantAccounts[],MATCH($C56,PlantAccounts[Power Plan Plant Account '#],0),9))-(SUM($AO56:AU56))
    ))
)
)</f>
        <v>-19240.015729108221</v>
      </c>
      <c r="AW56" s="35">
        <f>IF(INDEX(CurWIPHelper[],1,MATCH(AW$4,CurWIPHelper[#Headers],0))=0,0,
     IF(AJ56&gt;0,
        (IF(
             ((INDEX(PlantAccounts[],MATCH($C56,PlantAccounts[Power Plan Plant Account '#],0),7)/12)
                   *(AJ56)
                   *(INDEX(CurWIPHelper[],1,MATCH(AW$4,CurWIPHelper[#Headers],0)))
                   +(INDEX(PlantAccounts[],MATCH($C56,PlantAccounts[Power Plan Plant Account '#],0),9))
                   +(SUM($AO56:AV56))
                    )&gt;AJ56,
              IF((INDEX(PlantAccounts[],MATCH($C56,PlantAccounts[Power Plan Plant Account '#],0),7))=0,0,AJ56-(INDEX(PlantAccounts[],MATCH($C56,PlantAccounts[Power Plan Plant Account '#],0),9))-SUM($AO56:AV56)),
             (INDEX(PlantAccounts[],MATCH($C56,PlantAccounts[Power Plan Plant Account '#],0),7)/12)*AJ56*(INDEX(CurWIPHelper[],1,MATCH(AW$4,CurWIPHelper[#Headers],0))))
        ),
        IF(AJ56=0,0,IF(
              ((INDEX(PlantAccounts[],MATCH($C56,PlantAccounts[Power Plan Plant Account '#],0),7)/12)
              *(AJ56)
              *(INDEX(CurWIPHelper[],1,MATCH(AW$4,CurWIPHelper[#Headers],0)))
              +(INDEX(PlantAccounts[],MATCH($C56,PlantAccounts[Power Plan Plant Account '#],0),9))
              +(SUM($AO56:AV56))
              )&gt;AJ56,
         (INDEX(PlantAccounts[],MATCH($C56,PlantAccounts[Power Plan Plant Account '#],0),7)/12)*AJ56*(INDEX(CurWIPHelper[],1,MATCH(AW$4,CurWIPHelper[#Headers],0))),
         AJ56-(INDEX(PlantAccounts[],MATCH($C56,PlantAccounts[Power Plan Plant Account '#],0),9))-(SUM($AO56:AV56))
    ))
)
)</f>
        <v>-19240.015729108221</v>
      </c>
      <c r="AX56" s="35">
        <f>IF(INDEX(CurWIPHelper[],1,MATCH(AX$4,CurWIPHelper[#Headers],0))=0,0,
     IF(AK56&gt;0,
        (IF(
             ((INDEX(PlantAccounts[],MATCH($C56,PlantAccounts[Power Plan Plant Account '#],0),7)/12)
                   *(AK56)
                   *(INDEX(CurWIPHelper[],1,MATCH(AX$4,CurWIPHelper[#Headers],0)))
                   +(INDEX(PlantAccounts[],MATCH($C56,PlantAccounts[Power Plan Plant Account '#],0),9))
                   +(SUM($AO56:AW56))
                    )&gt;AK56,
              IF((INDEX(PlantAccounts[],MATCH($C56,PlantAccounts[Power Plan Plant Account '#],0),7))=0,0,AK56-(INDEX(PlantAccounts[],MATCH($C56,PlantAccounts[Power Plan Plant Account '#],0),9))-SUM($AO56:AW56)),
             (INDEX(PlantAccounts[],MATCH($C56,PlantAccounts[Power Plan Plant Account '#],0),7)/12)*AK56*(INDEX(CurWIPHelper[],1,MATCH(AX$4,CurWIPHelper[#Headers],0))))
        ),
        IF(AK56=0,0,IF(
              ((INDEX(PlantAccounts[],MATCH($C56,PlantAccounts[Power Plan Plant Account '#],0),7)/12)
              *(AK56)
              *(INDEX(CurWIPHelper[],1,MATCH(AX$4,CurWIPHelper[#Headers],0)))
              +(INDEX(PlantAccounts[],MATCH($C56,PlantAccounts[Power Plan Plant Account '#],0),9))
              +(SUM($AO56:AW56))
              )&gt;AK56,
         (INDEX(PlantAccounts[],MATCH($C56,PlantAccounts[Power Plan Plant Account '#],0),7)/12)*AK56*(INDEX(CurWIPHelper[],1,MATCH(AX$4,CurWIPHelper[#Headers],0))),
         AK56-(INDEX(PlantAccounts[],MATCH($C56,PlantAccounts[Power Plan Plant Account '#],0),9))-(SUM($AO56:AW56))
    ))
)
)</f>
        <v>-19240.015729108221</v>
      </c>
      <c r="AY56" s="35">
        <f>IF(INDEX(CurWIPHelper[],1,MATCH(AY$4,CurWIPHelper[#Headers],0))=0,0,
     IF(AL56&gt;0,
        (IF(
             ((INDEX(PlantAccounts[],MATCH($C56,PlantAccounts[Power Plan Plant Account '#],0),7)/12)
                   *(AL56)
                   *(INDEX(CurWIPHelper[],1,MATCH(AY$4,CurWIPHelper[#Headers],0)))
                   +(INDEX(PlantAccounts[],MATCH($C56,PlantAccounts[Power Plan Plant Account '#],0),9))
                   +(SUM($AO56:AX56))
                    )&gt;AL56,
              IF((INDEX(PlantAccounts[],MATCH($C56,PlantAccounts[Power Plan Plant Account '#],0),7))=0,0,AL56-(INDEX(PlantAccounts[],MATCH($C56,PlantAccounts[Power Plan Plant Account '#],0),9))-SUM($AO56:AX56)),
             (INDEX(PlantAccounts[],MATCH($C56,PlantAccounts[Power Plan Plant Account '#],0),7)/12)*AL56*(INDEX(CurWIPHelper[],1,MATCH(AY$4,CurWIPHelper[#Headers],0))))
        ),
        IF(AL56=0,0,IF(
              ((INDEX(PlantAccounts[],MATCH($C56,PlantAccounts[Power Plan Plant Account '#],0),7)/12)
              *(AL56)
              *(INDEX(CurWIPHelper[],1,MATCH(AY$4,CurWIPHelper[#Headers],0)))
              +(INDEX(PlantAccounts[],MATCH($C56,PlantAccounts[Power Plan Plant Account '#],0),9))
              +(SUM($AO56:AX56))
              )&gt;AL56,
         (INDEX(PlantAccounts[],MATCH($C56,PlantAccounts[Power Plan Plant Account '#],0),7)/12)*AL56*(INDEX(CurWIPHelper[],1,MATCH(AY$4,CurWIPHelper[#Headers],0))),
         AL56-(INDEX(PlantAccounts[],MATCH($C56,PlantAccounts[Power Plan Plant Account '#],0),9))-(SUM($AO56:AX56))
    ))
)
)</f>
        <v>-19240.015729108221</v>
      </c>
      <c r="AZ56" s="35">
        <f>IF(INDEX(CurWIPHelper[],1,MATCH(AZ$4,CurWIPHelper[#Headers],0))=0,0,
     IF(AM56&gt;0,
        (IF(
             ((INDEX(PlantAccounts[],MATCH($C56,PlantAccounts[Power Plan Plant Account '#],0),7)/12)
                   *(AM56)
                   *(INDEX(CurWIPHelper[],1,MATCH(AZ$4,CurWIPHelper[#Headers],0)))
                   +(INDEX(PlantAccounts[],MATCH($C56,PlantAccounts[Power Plan Plant Account '#],0),9))
                   +(SUM($AO56:AY56))
                    )&gt;AM56,
              IF((INDEX(PlantAccounts[],MATCH($C56,PlantAccounts[Power Plan Plant Account '#],0),7))=0,0,AM56-(INDEX(PlantAccounts[],MATCH($C56,PlantAccounts[Power Plan Plant Account '#],0),9))-SUM($AO56:AY56)),
             (INDEX(PlantAccounts[],MATCH($C56,PlantAccounts[Power Plan Plant Account '#],0),7)/12)*AM56*(INDEX(CurWIPHelper[],1,MATCH(AZ$4,CurWIPHelper[#Headers],0))))
        ),
        IF(AM56=0,0,IF(
              ((INDEX(PlantAccounts[],MATCH($C56,PlantAccounts[Power Plan Plant Account '#],0),7)/12)
              *(AM56)
              *(INDEX(CurWIPHelper[],1,MATCH(AZ$4,CurWIPHelper[#Headers],0)))
              +(INDEX(PlantAccounts[],MATCH($C56,PlantAccounts[Power Plan Plant Account '#],0),9))
              +(SUM($AO56:AY56))
              )&gt;AM56,
         (INDEX(PlantAccounts[],MATCH($C56,PlantAccounts[Power Plan Plant Account '#],0),7)/12)*AM56*(INDEX(CurWIPHelper[],1,MATCH(AZ$4,CurWIPHelper[#Headers],0))),
         AM56-(INDEX(PlantAccounts[],MATCH($C56,PlantAccounts[Power Plan Plant Account '#],0),9))-(SUM($AO56:AY56))
    ))
)
)</f>
        <v>-19240.015729108221</v>
      </c>
      <c r="BA56" s="59">
        <f t="shared" si="2"/>
        <v>-230880.1887492986</v>
      </c>
      <c r="BC56" s="59">
        <f>INDEX(CurCloseProf[],MATCH(PlantAccountsQuery[[#This Row],[Reg/Unreg]],CurCloseProf[R/NR],0),MATCH(BC$9,CurCloseProf[#Headers],0))*($J56)</f>
        <v>0</v>
      </c>
      <c r="BD56" s="59">
        <f>INDEX(CurCloseProf[],MATCH(PlantAccountsQuery[[#This Row],[Reg/Unreg]],CurCloseProf[R/NR],0),MATCH(BD$9,CurCloseProf[#Headers],0))*($J56)</f>
        <v>0</v>
      </c>
      <c r="BE56" s="59">
        <f>INDEX(CurCloseProf[],MATCH(PlantAccountsQuery[[#This Row],[Reg/Unreg]],CurCloseProf[R/NR],0),MATCH(BE$9,CurCloseProf[#Headers],0))*($J56)</f>
        <v>0</v>
      </c>
      <c r="BF56" s="59">
        <f>INDEX(CurCloseProf[],MATCH(PlantAccountsQuery[[#This Row],[Reg/Unreg]],CurCloseProf[R/NR],0),MATCH(BF$9,CurCloseProf[#Headers],0))*($J56)</f>
        <v>0</v>
      </c>
      <c r="BG56" s="59">
        <f>INDEX(CurCloseProf[],MATCH(PlantAccountsQuery[[#This Row],[Reg/Unreg]],CurCloseProf[R/NR],0),MATCH(BG$9,CurCloseProf[#Headers],0))*($J56)</f>
        <v>0</v>
      </c>
      <c r="BH56" s="59">
        <f>INDEX(CurCloseProf[],MATCH(PlantAccountsQuery[[#This Row],[Reg/Unreg]],CurCloseProf[R/NR],0),MATCH(BH$9,CurCloseProf[#Headers],0))*($J56)</f>
        <v>0</v>
      </c>
      <c r="BI56" s="59">
        <f>INDEX(CurCloseProf[],MATCH(PlantAccountsQuery[[#This Row],[Reg/Unreg]],CurCloseProf[R/NR],0),MATCH(BI$9,CurCloseProf[#Headers],0))*($J56)</f>
        <v>0</v>
      </c>
      <c r="BJ56" s="59">
        <f>INDEX(CurCloseProf[],MATCH(PlantAccountsQuery[[#This Row],[Reg/Unreg]],CurCloseProf[R/NR],0),MATCH(BJ$9,CurCloseProf[#Headers],0))*($J56)</f>
        <v>0</v>
      </c>
      <c r="BK56" s="59">
        <f>INDEX(CurCloseProf[],MATCH(PlantAccountsQuery[[#This Row],[Reg/Unreg]],CurCloseProf[R/NR],0),MATCH(BK$9,CurCloseProf[#Headers],0))*($J56)</f>
        <v>0</v>
      </c>
      <c r="BL56" s="59">
        <f>INDEX(CurCloseProf[],MATCH(PlantAccountsQuery[[#This Row],[Reg/Unreg]],CurCloseProf[R/NR],0),MATCH(BL$9,CurCloseProf[#Headers],0))*($J56)</f>
        <v>0</v>
      </c>
      <c r="BM56" s="59">
        <f>INDEX(CurCloseProf[],MATCH(PlantAccountsQuery[[#This Row],[Reg/Unreg]],CurCloseProf[R/NR],0),MATCH(BM$9,CurCloseProf[#Headers],0))*($J56)</f>
        <v>0</v>
      </c>
      <c r="BN56" s="59">
        <f>INDEX(CurCloseProf[],MATCH(PlantAccountsQuery[[#This Row],[Reg/Unreg]],CurCloseProf[R/NR],0),MATCH(BN$9,CurCloseProf[#Headers],0))*($J56)</f>
        <v>0</v>
      </c>
      <c r="BP56" s="59">
        <f>IF(INDEX(CurWIPHelper[],1,MATCH(AO$4,$BP$9:$CA$9,0))=0,0,$BC56)</f>
        <v>0</v>
      </c>
      <c r="BQ56" s="59">
        <f>IF(INDEX(CurWIPHelper[],1,MATCH(AP$4,$BP$9:$CA$9,0))=0,0,(SUM($BC56:BD56)))</f>
        <v>0</v>
      </c>
      <c r="BR56" s="59">
        <f>IF(INDEX(CurWIPHelper[],1,MATCH(AQ$4,$BP$9:$CA$9,0))=0,0,(SUM($BC56:BE56)))</f>
        <v>0</v>
      </c>
      <c r="BS56" s="59">
        <f>IF(INDEX(CurWIPHelper[],1,MATCH(AR$4,$BP$9:$CA$9,0))=0,0,(SUM($BC56:BF56)))</f>
        <v>0</v>
      </c>
      <c r="BT56" s="59">
        <f>IF(INDEX(CurWIPHelper[],1,MATCH(AS$4,$BP$9:$CA$9,0))=0,0,(SUM($BC56:BG56)))</f>
        <v>0</v>
      </c>
      <c r="BU56" s="59">
        <f>IF(INDEX(CurWIPHelper[],1,MATCH(AT$4,$BP$9:$CA$9,0))=0,0,(SUM($BC56:BH56)))</f>
        <v>0</v>
      </c>
      <c r="BV56" s="59">
        <f>IF(INDEX(CurWIPHelper[],1,MATCH(AU$4,$BP$9:$CA$9,0))=0,0,(SUM($BC56:BI56)))</f>
        <v>0</v>
      </c>
      <c r="BW56" s="59">
        <f>IF(INDEX(CurWIPHelper[],1,MATCH(AV$4,$BP$9:$CA$9,0))=0,0,(SUM($BC56:BJ56)))</f>
        <v>0</v>
      </c>
      <c r="BX56" s="59">
        <f>IF(INDEX(CurWIPHelper[],1,MATCH(AW$4,$BP$9:$CA$9,0))=0,0,(SUM($BC56:BK56)))</f>
        <v>0</v>
      </c>
      <c r="BY56" s="59">
        <f>IF(INDEX(CurWIPHelper[],1,MATCH(AX$4,$BP$9:$CA$9,0))=0,0,(SUM($BC56:BL56)))</f>
        <v>0</v>
      </c>
      <c r="BZ56" s="59">
        <f>IF(INDEX(CurWIPHelper[],1,MATCH(AY$4,$BP$9:$CA$9,0))=0,0,(SUM($BC56:BM56)))</f>
        <v>0</v>
      </c>
      <c r="CA56" s="59">
        <f>IF(INDEX(CurWIPHelper[],1,MATCH(AZ$4,$BP$9:$CA$9,0))=0,0,(SUM($BC56:BN56)))</f>
        <v>0</v>
      </c>
      <c r="CC56" s="59">
        <f>((((INDEX(PlantAccounts[],MATCH($C56,PlantAccounts[Power Plan Plant Account '#],0),8)+(INDEX(PlantAccounts[],MATCH($C56,PlantAccounts[Power Plan Plant Account '#],0),8)+INDEX(PlantAccounts[],MATCH($C56,PlantAccounts[Power Plan Plant Account '#],0),16)+INDEX(PlantAccounts[],MATCH($C56,PlantAccounts[Power Plan Plant Account '#],0),17)))/2))/12)*(INDEX(CurWIPHelper[],1,MATCH(AO$4,CurWIPHelper[#Headers],0)))*(INDEX(PlantAccounts[],MATCH($C56,PlantAccounts[Power Plan Plant Account '#],0),7))</f>
        <v>-19240.015729108221</v>
      </c>
      <c r="CD56" s="59">
        <f>((((INDEX(PlantAccounts[],MATCH($C56,PlantAccounts[Power Plan Plant Account '#],0),8)+(INDEX(PlantAccounts[],MATCH($C56,PlantAccounts[Power Plan Plant Account '#],0),8)+INDEX(PlantAccounts[],MATCH($C56,PlantAccounts[Power Plan Plant Account '#],0),16)+INDEX(PlantAccounts[],MATCH($C56,PlantAccounts[Power Plan Plant Account '#],0),17)))/2))/12)*(INDEX(CurWIPHelper[],1,MATCH(AP$4,CurWIPHelper[#Headers],0)))*(INDEX(PlantAccounts[],MATCH($C56,PlantAccounts[Power Plan Plant Account '#],0),7))</f>
        <v>-19240.015729108221</v>
      </c>
      <c r="CE56" s="59">
        <f>((((INDEX(PlantAccounts[],MATCH($C56,PlantAccounts[Power Plan Plant Account '#],0),8)+(INDEX(PlantAccounts[],MATCH($C56,PlantAccounts[Power Plan Plant Account '#],0),8)+INDEX(PlantAccounts[],MATCH($C56,PlantAccounts[Power Plan Plant Account '#],0),16)+INDEX(PlantAccounts[],MATCH($C56,PlantAccounts[Power Plan Plant Account '#],0),17)))/2))/12)*(INDEX(CurWIPHelper[],1,MATCH(AQ$4,CurWIPHelper[#Headers],0)))*(INDEX(PlantAccounts[],MATCH($C56,PlantAccounts[Power Plan Plant Account '#],0),7))</f>
        <v>-19240.015729108221</v>
      </c>
      <c r="CF56" s="59">
        <f>((((INDEX(PlantAccounts[],MATCH($C56,PlantAccounts[Power Plan Plant Account '#],0),8)+(INDEX(PlantAccounts[],MATCH($C56,PlantAccounts[Power Plan Plant Account '#],0),8)+INDEX(PlantAccounts[],MATCH($C56,PlantAccounts[Power Plan Plant Account '#],0),16)+INDEX(PlantAccounts[],MATCH($C56,PlantAccounts[Power Plan Plant Account '#],0),17)))/2))/12)*(INDEX(CurWIPHelper[],1,MATCH(AR$4,CurWIPHelper[#Headers],0)))*(INDEX(PlantAccounts[],MATCH($C56,PlantAccounts[Power Plan Plant Account '#],0),7))</f>
        <v>-19240.015729108221</v>
      </c>
      <c r="CG56" s="59">
        <f>((((INDEX(PlantAccounts[],MATCH($C56,PlantAccounts[Power Plan Plant Account '#],0),8)+(INDEX(PlantAccounts[],MATCH($C56,PlantAccounts[Power Plan Plant Account '#],0),8)+INDEX(PlantAccounts[],MATCH($C56,PlantAccounts[Power Plan Plant Account '#],0),16)+INDEX(PlantAccounts[],MATCH($C56,PlantAccounts[Power Plan Plant Account '#],0),17)))/2))/12)*(INDEX(CurWIPHelper[],1,MATCH(AS$4,CurWIPHelper[#Headers],0)))*(INDEX(PlantAccounts[],MATCH($C56,PlantAccounts[Power Plan Plant Account '#],0),7))</f>
        <v>-19240.015729108221</v>
      </c>
      <c r="CH56" s="59">
        <f>((((INDEX(PlantAccounts[],MATCH($C56,PlantAccounts[Power Plan Plant Account '#],0),8)+(INDEX(PlantAccounts[],MATCH($C56,PlantAccounts[Power Plan Plant Account '#],0),8)+INDEX(PlantAccounts[],MATCH($C56,PlantAccounts[Power Plan Plant Account '#],0),16)+INDEX(PlantAccounts[],MATCH($C56,PlantAccounts[Power Plan Plant Account '#],0),17)))/2))/12)*(INDEX(CurWIPHelper[],1,MATCH(AT$4,CurWIPHelper[#Headers],0)))*(INDEX(PlantAccounts[],MATCH($C56,PlantAccounts[Power Plan Plant Account '#],0),7))</f>
        <v>-19240.015729108221</v>
      </c>
      <c r="CI56" s="59">
        <f>((((INDEX(PlantAccounts[],MATCH($C56,PlantAccounts[Power Plan Plant Account '#],0),8)+(INDEX(PlantAccounts[],MATCH($C56,PlantAccounts[Power Plan Plant Account '#],0),8)+INDEX(PlantAccounts[],MATCH($C56,PlantAccounts[Power Plan Plant Account '#],0),16)+INDEX(PlantAccounts[],MATCH($C56,PlantAccounts[Power Plan Plant Account '#],0),17)))/2))/12)*(INDEX(CurWIPHelper[],1,MATCH(AU$4,CurWIPHelper[#Headers],0)))*(INDEX(PlantAccounts[],MATCH($C56,PlantAccounts[Power Plan Plant Account '#],0),7))</f>
        <v>-19240.015729108221</v>
      </c>
      <c r="CJ56" s="59">
        <f>((((INDEX(PlantAccounts[],MATCH($C56,PlantAccounts[Power Plan Plant Account '#],0),8)+(INDEX(PlantAccounts[],MATCH($C56,PlantAccounts[Power Plan Plant Account '#],0),8)+INDEX(PlantAccounts[],MATCH($C56,PlantAccounts[Power Plan Plant Account '#],0),16)+INDEX(PlantAccounts[],MATCH($C56,PlantAccounts[Power Plan Plant Account '#],0),17)))/2))/12)*(INDEX(CurWIPHelper[],1,MATCH(AV$4,CurWIPHelper[#Headers],0)))*(INDEX(PlantAccounts[],MATCH($C56,PlantAccounts[Power Plan Plant Account '#],0),7))</f>
        <v>-19240.015729108221</v>
      </c>
      <c r="CK56" s="59">
        <f>((((INDEX(PlantAccounts[],MATCH($C56,PlantAccounts[Power Plan Plant Account '#],0),8)+(INDEX(PlantAccounts[],MATCH($C56,PlantAccounts[Power Plan Plant Account '#],0),8)+INDEX(PlantAccounts[],MATCH($C56,PlantAccounts[Power Plan Plant Account '#],0),16)+INDEX(PlantAccounts[],MATCH($C56,PlantAccounts[Power Plan Plant Account '#],0),17)))/2))/12)*(INDEX(CurWIPHelper[],1,MATCH(AW$4,CurWIPHelper[#Headers],0)))*(INDEX(PlantAccounts[],MATCH($C56,PlantAccounts[Power Plan Plant Account '#],0),7))</f>
        <v>-19240.015729108221</v>
      </c>
      <c r="CL56" s="59">
        <f>((((INDEX(PlantAccounts[],MATCH($C56,PlantAccounts[Power Plan Plant Account '#],0),8)+(INDEX(PlantAccounts[],MATCH($C56,PlantAccounts[Power Plan Plant Account '#],0),8)+INDEX(PlantAccounts[],MATCH($C56,PlantAccounts[Power Plan Plant Account '#],0),16)+INDEX(PlantAccounts[],MATCH($C56,PlantAccounts[Power Plan Plant Account '#],0),17)))/2))/12)*(INDEX(CurWIPHelper[],1,MATCH(AX$4,CurWIPHelper[#Headers],0)))*(INDEX(PlantAccounts[],MATCH($C56,PlantAccounts[Power Plan Plant Account '#],0),7))</f>
        <v>-19240.015729108221</v>
      </c>
      <c r="CM56" s="59">
        <f>((((INDEX(PlantAccounts[],MATCH($C56,PlantAccounts[Power Plan Plant Account '#],0),8)+(INDEX(PlantAccounts[],MATCH($C56,PlantAccounts[Power Plan Plant Account '#],0),8)+INDEX(PlantAccounts[],MATCH($C56,PlantAccounts[Power Plan Plant Account '#],0),16)+INDEX(PlantAccounts[],MATCH($C56,PlantAccounts[Power Plan Plant Account '#],0),17)))/2))/12)*(INDEX(CurWIPHelper[],1,MATCH(AY$4,CurWIPHelper[#Headers],0)))*(INDEX(PlantAccounts[],MATCH($C56,PlantAccounts[Power Plan Plant Account '#],0),7))</f>
        <v>-19240.015729108221</v>
      </c>
      <c r="CN56" s="59">
        <f>((((INDEX(PlantAccounts[],MATCH($C56,PlantAccounts[Power Plan Plant Account '#],0),8)+(INDEX(PlantAccounts[],MATCH($C56,PlantAccounts[Power Plan Plant Account '#],0),8)+INDEX(PlantAccounts[],MATCH($C56,PlantAccounts[Power Plan Plant Account '#],0),16)+INDEX(PlantAccounts[],MATCH($C56,PlantAccounts[Power Plan Plant Account '#],0),17)))/2))/12)*(INDEX(CurWIPHelper[],1,MATCH(AZ$4,CurWIPHelper[#Headers],0)))*(INDEX(PlantAccounts[],MATCH($C56,PlantAccounts[Power Plan Plant Account '#],0),7))</f>
        <v>-19240.015729108221</v>
      </c>
      <c r="CO56" s="59">
        <f t="shared" si="3"/>
        <v>-230880.1887492986</v>
      </c>
      <c r="CQ56" s="59">
        <f>INDEX(PlantAccounts[],MATCH($C56,PlantAccounts[Power Plan Plant Account '#],0),12)*(INDEX(CurWIPHelper[],1,MATCH(AO$4,CurWIPHelper[#Headers],0)))*(INDEX(PlantAccounts[],MATCH($C56,PlantAccounts[Power Plan Plant Account '#],0),7)/12)*0.5</f>
        <v>0</v>
      </c>
      <c r="CR56" s="59">
        <f>INDEX(PlantAccounts[],MATCH($C56,PlantAccounts[Power Plan Plant Account '#],0),12)*(INDEX(CurWIPHelper[],1,MATCH(AP$4,CurWIPHelper[#Headers],0)))*(INDEX(PlantAccounts[],MATCH($C56,PlantAccounts[Power Plan Plant Account '#],0),7)/12)*0.5</f>
        <v>0</v>
      </c>
      <c r="CS56" s="59">
        <f>INDEX(PlantAccounts[],MATCH($C56,PlantAccounts[Power Plan Plant Account '#],0),12)*(INDEX(CurWIPHelper[],1,MATCH(AQ$4,CurWIPHelper[#Headers],0)))*(INDEX(PlantAccounts[],MATCH($C56,PlantAccounts[Power Plan Plant Account '#],0),7)/12)*0.5</f>
        <v>0</v>
      </c>
      <c r="CT56" s="59">
        <f>INDEX(PlantAccounts[],MATCH($C56,PlantAccounts[Power Plan Plant Account '#],0),12)*(INDEX(CurWIPHelper[],1,MATCH(AR$4,CurWIPHelper[#Headers],0)))*(INDEX(PlantAccounts[],MATCH($C56,PlantAccounts[Power Plan Plant Account '#],0),7)/12)*0.5</f>
        <v>0</v>
      </c>
      <c r="CU56" s="59">
        <f>INDEX(PlantAccounts[],MATCH($C56,PlantAccounts[Power Plan Plant Account '#],0),12)*(INDEX(CurWIPHelper[],1,MATCH(AS$4,CurWIPHelper[#Headers],0)))*(INDEX(PlantAccounts[],MATCH($C56,PlantAccounts[Power Plan Plant Account '#],0),7)/12)*0.5</f>
        <v>0</v>
      </c>
      <c r="CV56" s="59">
        <f>INDEX(PlantAccounts[],MATCH($C56,PlantAccounts[Power Plan Plant Account '#],0),12)*(INDEX(CurWIPHelper[],1,MATCH(AT$4,CurWIPHelper[#Headers],0)))*(INDEX(PlantAccounts[],MATCH($C56,PlantAccounts[Power Plan Plant Account '#],0),7)/12)*0.5</f>
        <v>0</v>
      </c>
      <c r="CW56" s="59">
        <f>INDEX(PlantAccounts[],MATCH($C56,PlantAccounts[Power Plan Plant Account '#],0),12)*(INDEX(CurWIPHelper[],1,MATCH(AU$4,CurWIPHelper[#Headers],0)))*(INDEX(PlantAccounts[],MATCH($C56,PlantAccounts[Power Plan Plant Account '#],0),7)/12)*0.5</f>
        <v>0</v>
      </c>
      <c r="CX56" s="59">
        <f>INDEX(PlantAccounts[],MATCH($C56,PlantAccounts[Power Plan Plant Account '#],0),12)*(INDEX(CurWIPHelper[],1,MATCH(AV$4,CurWIPHelper[#Headers],0)))*(INDEX(PlantAccounts[],MATCH($C56,PlantAccounts[Power Plan Plant Account '#],0),7)/12)*0.5</f>
        <v>0</v>
      </c>
      <c r="CY56" s="59">
        <f>INDEX(PlantAccounts[],MATCH($C56,PlantAccounts[Power Plan Plant Account '#],0),12)*(INDEX(CurWIPHelper[],1,MATCH(AW$4,CurWIPHelper[#Headers],0)))*(INDEX(PlantAccounts[],MATCH($C56,PlantAccounts[Power Plan Plant Account '#],0),7)/12)*0.5</f>
        <v>0</v>
      </c>
      <c r="CZ56" s="59">
        <f>INDEX(PlantAccounts[],MATCH($C56,PlantAccounts[Power Plan Plant Account '#],0),12)*(INDEX(CurWIPHelper[],1,MATCH(AX$4,CurWIPHelper[#Headers],0)))*(INDEX(PlantAccounts[],MATCH($C56,PlantAccounts[Power Plan Plant Account '#],0),7)/12)*0.5</f>
        <v>0</v>
      </c>
      <c r="DA56" s="59">
        <f>INDEX(PlantAccounts[],MATCH($C56,PlantAccounts[Power Plan Plant Account '#],0),12)*(INDEX(CurWIPHelper[],1,MATCH(AY$4,CurWIPHelper[#Headers],0)))*(INDEX(PlantAccounts[],MATCH($C56,PlantAccounts[Power Plan Plant Account '#],0),7)/12)*0.5</f>
        <v>0</v>
      </c>
      <c r="DB56" s="59">
        <f>INDEX(PlantAccounts[],MATCH($C56,PlantAccounts[Power Plan Plant Account '#],0),12)*(INDEX(CurWIPHelper[],1,MATCH(AZ$4,CurWIPHelper[#Headers],0)))*(INDEX(PlantAccounts[],MATCH($C56,PlantAccounts[Power Plan Plant Account '#],0),7)/12)*0.5</f>
        <v>0</v>
      </c>
      <c r="DC56" s="59">
        <f t="shared" si="4"/>
        <v>0</v>
      </c>
      <c r="DE56" s="59">
        <f t="shared" si="5"/>
        <v>-230880.1887492986</v>
      </c>
    </row>
    <row r="57" spans="1:109">
      <c r="A57" t="s">
        <v>58</v>
      </c>
      <c r="B57" t="s">
        <v>106</v>
      </c>
      <c r="C57">
        <v>47391</v>
      </c>
      <c r="D57">
        <v>47391</v>
      </c>
      <c r="E57" s="130"/>
      <c r="F57" s="113">
        <f>INDEX(PlantAccounts[],MATCH($C57,PlantAccounts[Power Plan Plant Account '#],0),8)</f>
        <v>-4679841.2336279182</v>
      </c>
      <c r="G57" s="7">
        <f>INDEX(PlantAccounts[],MATCH($C57,PlantAccounts[Power Plan Plant Account '#],0),14)</f>
        <v>-89454.389705414695</v>
      </c>
      <c r="H57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57" s="146">
        <v>-89454.389705414695</v>
      </c>
      <c r="J57" s="7">
        <f t="shared" si="6"/>
        <v>0</v>
      </c>
      <c r="K57" s="7">
        <v>0</v>
      </c>
      <c r="L57" s="7">
        <f>INDEX(PlantAccounts[],MATCH($C57,PlantAccounts[Power Plan Plant Account '#],0),11)</f>
        <v>0</v>
      </c>
      <c r="M57" s="7">
        <f t="shared" si="1"/>
        <v>0</v>
      </c>
      <c r="O57" s="35">
        <f>INDEX(CurCloseProf[],MATCH(PlantAccountsQuery[[#This Row],[Reg/Unreg]],CurCloseProf[R/NR],0),MATCH(O$9,CurCloseProf[#Headers],0))*($J57+$M57)</f>
        <v>0</v>
      </c>
      <c r="P57" s="35">
        <f>INDEX(CurCloseProf[],MATCH(PlantAccountsQuery[[#This Row],[Reg/Unreg]],CurCloseProf[R/NR],0),MATCH(P$9,CurCloseProf[#Headers],0))*($J57+$M57)</f>
        <v>0</v>
      </c>
      <c r="Q57" s="35">
        <f>INDEX(CurCloseProf[],MATCH(PlantAccountsQuery[[#This Row],[Reg/Unreg]],CurCloseProf[R/NR],0),MATCH(Q$9,CurCloseProf[#Headers],0))*($J57+$M57)</f>
        <v>0</v>
      </c>
      <c r="R57" s="35">
        <f>INDEX(CurCloseProf[],MATCH(PlantAccountsQuery[[#This Row],[Reg/Unreg]],CurCloseProf[R/NR],0),MATCH(R$9,CurCloseProf[#Headers],0))*($J57+$M57)</f>
        <v>0</v>
      </c>
      <c r="S57" s="35">
        <f>INDEX(CurCloseProf[],MATCH(PlantAccountsQuery[[#This Row],[Reg/Unreg]],CurCloseProf[R/NR],0),MATCH(S$9,CurCloseProf[#Headers],0))*($J57+$M57)</f>
        <v>0</v>
      </c>
      <c r="T57" s="35">
        <f>INDEX(CurCloseProf[],MATCH(PlantAccountsQuery[[#This Row],[Reg/Unreg]],CurCloseProf[R/NR],0),MATCH(T$9,CurCloseProf[#Headers],0))*($J57+$M57)</f>
        <v>0</v>
      </c>
      <c r="U57" s="35">
        <f>INDEX(CurCloseProf[],MATCH(PlantAccountsQuery[[#This Row],[Reg/Unreg]],CurCloseProf[R/NR],0),MATCH(U$9,CurCloseProf[#Headers],0))*($J57+$M57)</f>
        <v>0</v>
      </c>
      <c r="V57" s="35">
        <f>INDEX(CurCloseProf[],MATCH(PlantAccountsQuery[[#This Row],[Reg/Unreg]],CurCloseProf[R/NR],0),MATCH(V$9,CurCloseProf[#Headers],0))*($J57+$M57)</f>
        <v>0</v>
      </c>
      <c r="W57" s="35">
        <f>INDEX(CurCloseProf[],MATCH(PlantAccountsQuery[[#This Row],[Reg/Unreg]],CurCloseProf[R/NR],0),MATCH(W$9,CurCloseProf[#Headers],0))*($J57+$M57)</f>
        <v>0</v>
      </c>
      <c r="X57" s="35">
        <f>INDEX(CurCloseProf[],MATCH(PlantAccountsQuery[[#This Row],[Reg/Unreg]],CurCloseProf[R/NR],0),MATCH(X$9,CurCloseProf[#Headers],0))*($J57+$M57)</f>
        <v>0</v>
      </c>
      <c r="Y57" s="35">
        <f>INDEX(CurCloseProf[],MATCH(PlantAccountsQuery[[#This Row],[Reg/Unreg]],CurCloseProf[R/NR],0),MATCH(Y$9,CurCloseProf[#Headers],0))*($J57+$M57)</f>
        <v>0</v>
      </c>
      <c r="Z57" s="35">
        <f>INDEX(CurCloseProf[],MATCH(PlantAccountsQuery[[#This Row],[Reg/Unreg]],CurCloseProf[R/NR],0),MATCH(Z$9,CurCloseProf[#Headers],0))*($J57+$M57)</f>
        <v>0</v>
      </c>
      <c r="AB57" s="59">
        <f>IF(INDEX(CurWIPHelper[],1,MATCH(AO$4,$AB$9:$AM$9,0))=0,0,($F57+$O57))</f>
        <v>-4679841.2336279182</v>
      </c>
      <c r="AC57" s="59">
        <f>IF(INDEX(CurWIPHelper[],1,MATCH(AP$4,$AB$9:$AM$9,0))=0,0,($F57+SUM($O57:P57)))</f>
        <v>-4679841.2336279182</v>
      </c>
      <c r="AD57" s="59">
        <f>IF(INDEX(CurWIPHelper[],1,MATCH(AQ$4,$AB$9:$AM$9,0))=0,0,($F57+SUM($O57:Q57)))</f>
        <v>-4679841.2336279182</v>
      </c>
      <c r="AE57" s="59">
        <f>IF(INDEX(CurWIPHelper[],1,MATCH(AR$4,$AB$9:$AM$9,0))=0,0,($F57+SUM($O57:R57)))</f>
        <v>-4679841.2336279182</v>
      </c>
      <c r="AF57" s="59">
        <f>IF(INDEX(CurWIPHelper[],1,MATCH(AS$4,$AB$9:$AM$9,0))=0,0,($F57+SUM($O57:S57)))</f>
        <v>-4679841.2336279182</v>
      </c>
      <c r="AG57" s="59">
        <f>IF(INDEX(CurWIPHelper[],1,MATCH(AT$4,$AB$9:$AM$9,0))=0,0,($F57+SUM($O57:T57)))</f>
        <v>-4679841.2336279182</v>
      </c>
      <c r="AH57" s="59">
        <f>IF(INDEX(CurWIPHelper[],1,MATCH(AU$4,$AB$9:$AM$9,0))=0,0,($F57+SUM($O57:U57)))</f>
        <v>-4679841.2336279182</v>
      </c>
      <c r="AI57" s="59">
        <f>IF(INDEX(CurWIPHelper[],1,MATCH(AV$4,$AB$9:$AM$9,0))=0,0,($F57+SUM($O57:V57)))</f>
        <v>-4679841.2336279182</v>
      </c>
      <c r="AJ57" s="59">
        <f>IF(INDEX(CurWIPHelper[],1,MATCH(AW$4,$AB$9:$AM$9,0))=0,0,($F57+SUM($O57:W57)))</f>
        <v>-4679841.2336279182</v>
      </c>
      <c r="AK57" s="59">
        <f>IF(INDEX(CurWIPHelper[],1,MATCH(AX$4,$AB$9:$AM$9,0))=0,0,($F57+SUM($O57:X57)))</f>
        <v>-4679841.2336279182</v>
      </c>
      <c r="AL57" s="59">
        <f>IF(INDEX(CurWIPHelper[],1,MATCH(AY$4,$AB$9:$AM$9,0))=0,0,($F57+SUM($O57:Y57)))</f>
        <v>-4679841.2336279182</v>
      </c>
      <c r="AM57" s="59">
        <f>IF(INDEX(CurWIPHelper[],1,MATCH(AZ$4,$AB$9:$AM$9,0))=0,0,($F57+SUM($O57:Z57)))</f>
        <v>-4679841.2336279182</v>
      </c>
      <c r="AO57" s="35">
        <f>IF(INDEX(CurWIPHelper[],1,MATCH(AO$4,CurWIPHelper[#Headers],0))=0,0,
     IF(AB57&gt;0,
        (IF(
             ((INDEX(PlantAccounts[],MATCH($C57,PlantAccounts[Power Plan Plant Account '#],0),7)/12)
                   *(AB57)
                   *(INDEX(CurWIPHelper[],1,MATCH(AO$4,CurWIPHelper[#Headers],0)))
                   +(INDEX(PlantAccounts[],MATCH($C57,PlantAccounts[Power Plan Plant Account '#],0),9))
                   )&gt;AB57,
              IF((INDEX(PlantAccounts[],MATCH($C57,PlantAccounts[Power Plan Plant Account '#],0),7))=0,0,AB57-(INDEX(PlantAccounts[],MATCH($C57,PlantAccounts[Power Plan Plant Account '#],0),9))),
             (INDEX(PlantAccounts[],MATCH($C57,PlantAccounts[Power Plan Plant Account '#],0),7)/12)*AB57*(INDEX(CurWIPHelper[],1,MATCH(AO$4,CurWIPHelper[#Headers],0))))
        ),
          IF(AB57=0,0,IF(
              ((INDEX(PlantAccounts[],MATCH($C57,PlantAccounts[Power Plan Plant Account '#],0),7)/12)
              *(AB57)
              *(INDEX(CurWIPHelper[],1,MATCH(AO$4,CurWIPHelper[#Headers],0)))
              +(INDEX(PlantAccounts[],MATCH($C57,PlantAccounts[Power Plan Plant Account '#],0),9))
              )&gt;AB57,
         (INDEX(PlantAccounts[],MATCH($C57,PlantAccounts[Power Plan Plant Account '#],0),7)/12)*AB57*(INDEX(CurWIPHelper[],1,MATCH(AO$4,CurWIPHelper[#Headers],0))),
         AB57-(INDEX(PlantAccounts[],MATCH($C57,PlantAccounts[Power Plan Plant Account '#],0),9))
    ))
)
)</f>
        <v>-14137.08661086694</v>
      </c>
      <c r="AP57" s="35">
        <f>IF(INDEX(CurWIPHelper[],1,MATCH(AP$4,CurWIPHelper[#Headers],0))=0,0,
     IF(AC57&gt;0,
        (IF(
             ((INDEX(PlantAccounts[],MATCH($C57,PlantAccounts[Power Plan Plant Account '#],0),7)/12)
                   *(AC57)
                   *(INDEX(CurWIPHelper[],1,MATCH(AP$4,CurWIPHelper[#Headers],0)))
                   +(INDEX(PlantAccounts[],MATCH($C57,PlantAccounts[Power Plan Plant Account '#],0),9))
                   +(SUM($AO57:AO57))
                    )&gt;AC57,
              IF((INDEX(PlantAccounts[],MATCH($C57,PlantAccounts[Power Plan Plant Account '#],0),7))=0,0,AC57-(INDEX(PlantAccounts[],MATCH($C57,PlantAccounts[Power Plan Plant Account '#],0),9))-SUM($AO57:AO57)),
             (INDEX(PlantAccounts[],MATCH($C57,PlantAccounts[Power Plan Plant Account '#],0),7)/12)*AC57*(INDEX(CurWIPHelper[],1,MATCH(AP$4,CurWIPHelper[#Headers],0))))
        ),
        IF(AC57=0,0,IF(
              ((INDEX(PlantAccounts[],MATCH($C57,PlantAccounts[Power Plan Plant Account '#],0),7)/12)
              *(AC57)
              *(INDEX(CurWIPHelper[],1,MATCH(AP$4,CurWIPHelper[#Headers],0)))
              +(INDEX(PlantAccounts[],MATCH($C57,PlantAccounts[Power Plan Plant Account '#],0),9))
              +(SUM($AO57:AO57))
              )&gt;AC57,
         (INDEX(PlantAccounts[],MATCH($C57,PlantAccounts[Power Plan Plant Account '#],0),7)/12)*AC57*(INDEX(CurWIPHelper[],1,MATCH(AP$4,CurWIPHelper[#Headers],0))),
         AC57-(INDEX(PlantAccounts[],MATCH($C57,PlantAccounts[Power Plan Plant Account '#],0),9))-(SUM($AO57:AO57))
    ))
)
)</f>
        <v>-14137.08661086694</v>
      </c>
      <c r="AQ57" s="35">
        <f>IF(INDEX(CurWIPHelper[],1,MATCH(AQ$4,CurWIPHelper[#Headers],0))=0,0,
     IF(AD57&gt;0,
        (IF(
             ((INDEX(PlantAccounts[],MATCH($C57,PlantAccounts[Power Plan Plant Account '#],0),7)/12)
                   *(AD57)
                   *(INDEX(CurWIPHelper[],1,MATCH(AQ$4,CurWIPHelper[#Headers],0)))
                   +(INDEX(PlantAccounts[],MATCH($C57,PlantAccounts[Power Plan Plant Account '#],0),9))
                   +(SUM($AO57:AP57))
                    )&gt;AD57,
              IF((INDEX(PlantAccounts[],MATCH($C57,PlantAccounts[Power Plan Plant Account '#],0),7))=0,0,AD57-(INDEX(PlantAccounts[],MATCH($C57,PlantAccounts[Power Plan Plant Account '#],0),9))-SUM($AO57:AP57)),
             (INDEX(PlantAccounts[],MATCH($C57,PlantAccounts[Power Plan Plant Account '#],0),7)/12)*AD57*(INDEX(CurWIPHelper[],1,MATCH(AQ$4,CurWIPHelper[#Headers],0))))
        ),
        IF(AD57=0,0,IF(
              ((INDEX(PlantAccounts[],MATCH($C57,PlantAccounts[Power Plan Plant Account '#],0),7)/12)
              *(AD57)
              *(INDEX(CurWIPHelper[],1,MATCH(AQ$4,CurWIPHelper[#Headers],0)))
              +(INDEX(PlantAccounts[],MATCH($C57,PlantAccounts[Power Plan Plant Account '#],0),9))
              +(SUM($AO57:AP57))
              )&gt;AD57,
         (INDEX(PlantAccounts[],MATCH($C57,PlantAccounts[Power Plan Plant Account '#],0),7)/12)*AD57*(INDEX(CurWIPHelper[],1,MATCH(AQ$4,CurWIPHelper[#Headers],0))),
         AD57-(INDEX(PlantAccounts[],MATCH($C57,PlantAccounts[Power Plan Plant Account '#],0),9))-(SUM($AO57:AP57))
    ))
)
)</f>
        <v>-14137.08661086694</v>
      </c>
      <c r="AR57" s="35">
        <f>IF(INDEX(CurWIPHelper[],1,MATCH(AR$4,CurWIPHelper[#Headers],0))=0,0,
     IF(AE57&gt;0,
        (IF(
             ((INDEX(PlantAccounts[],MATCH($C57,PlantAccounts[Power Plan Plant Account '#],0),7)/12)
                   *(AE57)
                   *(INDEX(CurWIPHelper[],1,MATCH(AR$4,CurWIPHelper[#Headers],0)))
                   +(INDEX(PlantAccounts[],MATCH($C57,PlantAccounts[Power Plan Plant Account '#],0),9))
                   +(SUM($AO57:AQ57))
                    )&gt;AE57,
              IF((INDEX(PlantAccounts[],MATCH($C57,PlantAccounts[Power Plan Plant Account '#],0),7))=0,0,AE57-(INDEX(PlantAccounts[],MATCH($C57,PlantAccounts[Power Plan Plant Account '#],0),9))-SUM($AO57:AQ57)),
             (INDEX(PlantAccounts[],MATCH($C57,PlantAccounts[Power Plan Plant Account '#],0),7)/12)*AE57*(INDEX(CurWIPHelper[],1,MATCH(AR$4,CurWIPHelper[#Headers],0))))
        ),
        IF(AE57=0,0,IF(
              ((INDEX(PlantAccounts[],MATCH($C57,PlantAccounts[Power Plan Plant Account '#],0),7)/12)
              *(AE57)
              *(INDEX(CurWIPHelper[],1,MATCH(AR$4,CurWIPHelper[#Headers],0)))
              +(INDEX(PlantAccounts[],MATCH($C57,PlantAccounts[Power Plan Plant Account '#],0),9))
              +(SUM($AO57:AQ57))
              )&gt;AE57,
         (INDEX(PlantAccounts[],MATCH($C57,PlantAccounts[Power Plan Plant Account '#],0),7)/12)*AE57*(INDEX(CurWIPHelper[],1,MATCH(AR$4,CurWIPHelper[#Headers],0))),
         AE57-(INDEX(PlantAccounts[],MATCH($C57,PlantAccounts[Power Plan Plant Account '#],0),9))-(SUM($AO57:AQ57))
    ))
)
)</f>
        <v>-14137.08661086694</v>
      </c>
      <c r="AS57" s="35">
        <f>IF(INDEX(CurWIPHelper[],1,MATCH(AS$4,CurWIPHelper[#Headers],0))=0,0,
     IF(AF57&gt;0,
        (IF(
             ((INDEX(PlantAccounts[],MATCH($C57,PlantAccounts[Power Plan Plant Account '#],0),7)/12)
                   *(AF57)
                   *(INDEX(CurWIPHelper[],1,MATCH(AS$4,CurWIPHelper[#Headers],0)))
                   +(INDEX(PlantAccounts[],MATCH($C57,PlantAccounts[Power Plan Plant Account '#],0),9))
                   +(SUM($AO57:AR57))
                    )&gt;AF57,
              IF((INDEX(PlantAccounts[],MATCH($C57,PlantAccounts[Power Plan Plant Account '#],0),7))=0,0,AF57-(INDEX(PlantAccounts[],MATCH($C57,PlantAccounts[Power Plan Plant Account '#],0),9))-SUM($AO57:AR57)),
             (INDEX(PlantAccounts[],MATCH($C57,PlantAccounts[Power Plan Plant Account '#],0),7)/12)*AF57*(INDEX(CurWIPHelper[],1,MATCH(AS$4,CurWIPHelper[#Headers],0))))
        ),
        IF(AF57=0,0,IF(
              ((INDEX(PlantAccounts[],MATCH($C57,PlantAccounts[Power Plan Plant Account '#],0),7)/12)
              *(AF57)
              *(INDEX(CurWIPHelper[],1,MATCH(AS$4,CurWIPHelper[#Headers],0)))
              +(INDEX(PlantAccounts[],MATCH($C57,PlantAccounts[Power Plan Plant Account '#],0),9))
              +(SUM($AO57:AR57))
              )&gt;AF57,
         (INDEX(PlantAccounts[],MATCH($C57,PlantAccounts[Power Plan Plant Account '#],0),7)/12)*AF57*(INDEX(CurWIPHelper[],1,MATCH(AS$4,CurWIPHelper[#Headers],0))),
         AF57-(INDEX(PlantAccounts[],MATCH($C57,PlantAccounts[Power Plan Plant Account '#],0),9))-(SUM($AO57:AR57))
    ))
)
)</f>
        <v>-14137.08661086694</v>
      </c>
      <c r="AT57" s="35">
        <f>IF(INDEX(CurWIPHelper[],1,MATCH(AT$4,CurWIPHelper[#Headers],0))=0,0,
     IF(AG57&gt;0,
        (IF(
             ((INDEX(PlantAccounts[],MATCH($C57,PlantAccounts[Power Plan Plant Account '#],0),7)/12)
                   *(AG57)
                   *(INDEX(CurWIPHelper[],1,MATCH(AT$4,CurWIPHelper[#Headers],0)))
                   +(INDEX(PlantAccounts[],MATCH($C57,PlantAccounts[Power Plan Plant Account '#],0),9))
                   +(SUM($AO57:AS57))
                    )&gt;AG57,
              IF((INDEX(PlantAccounts[],MATCH($C57,PlantAccounts[Power Plan Plant Account '#],0),7))=0,0,AG57-(INDEX(PlantAccounts[],MATCH($C57,PlantAccounts[Power Plan Plant Account '#],0),9))-SUM($AO57:AS57)),
             (INDEX(PlantAccounts[],MATCH($C57,PlantAccounts[Power Plan Plant Account '#],0),7)/12)*AG57*(INDEX(CurWIPHelper[],1,MATCH(AT$4,CurWIPHelper[#Headers],0))))
        ),
        IF(AG57=0,0,IF(
              ((INDEX(PlantAccounts[],MATCH($C57,PlantAccounts[Power Plan Plant Account '#],0),7)/12)
              *(AG57)
              *(INDEX(CurWIPHelper[],1,MATCH(AT$4,CurWIPHelper[#Headers],0)))
              +(INDEX(PlantAccounts[],MATCH($C57,PlantAccounts[Power Plan Plant Account '#],0),9))
              +(SUM($AO57:AS57))
              )&gt;AG57,
         (INDEX(PlantAccounts[],MATCH($C57,PlantAccounts[Power Plan Plant Account '#],0),7)/12)*AG57*(INDEX(CurWIPHelper[],1,MATCH(AT$4,CurWIPHelper[#Headers],0))),
         AG57-(INDEX(PlantAccounts[],MATCH($C57,PlantAccounts[Power Plan Plant Account '#],0),9))-(SUM($AO57:AS57))
    ))
)
)</f>
        <v>-14137.08661086694</v>
      </c>
      <c r="AU57" s="35">
        <f>IF(INDEX(CurWIPHelper[],1,MATCH(AU$4,CurWIPHelper[#Headers],0))=0,0,
     IF(AH57&gt;0,
        (IF(
             ((INDEX(PlantAccounts[],MATCH($C57,PlantAccounts[Power Plan Plant Account '#],0),7)/12)
                   *(AH57)
                   *(INDEX(CurWIPHelper[],1,MATCH(AU$4,CurWIPHelper[#Headers],0)))
                   +(INDEX(PlantAccounts[],MATCH($C57,PlantAccounts[Power Plan Plant Account '#],0),9))
                   +(SUM($AO57:AT57))
                    )&gt;AH57,
              IF((INDEX(PlantAccounts[],MATCH($C57,PlantAccounts[Power Plan Plant Account '#],0),7))=0,0,AH57-(INDEX(PlantAccounts[],MATCH($C57,PlantAccounts[Power Plan Plant Account '#],0),9))-SUM($AO57:AT57)),
             (INDEX(PlantAccounts[],MATCH($C57,PlantAccounts[Power Plan Plant Account '#],0),7)/12)*AH57*(INDEX(CurWIPHelper[],1,MATCH(AU$4,CurWIPHelper[#Headers],0))))
        ),
        IF(AH57=0,0,IF(
              ((INDEX(PlantAccounts[],MATCH($C57,PlantAccounts[Power Plan Plant Account '#],0),7)/12)
              *(AH57)
              *(INDEX(CurWIPHelper[],1,MATCH(AU$4,CurWIPHelper[#Headers],0)))
              +(INDEX(PlantAccounts[],MATCH($C57,PlantAccounts[Power Plan Plant Account '#],0),9))
              +(SUM($AO57:AT57))
              )&gt;AH57,
         (INDEX(PlantAccounts[],MATCH($C57,PlantAccounts[Power Plan Plant Account '#],0),7)/12)*AH57*(INDEX(CurWIPHelper[],1,MATCH(AU$4,CurWIPHelper[#Headers],0))),
         AH57-(INDEX(PlantAccounts[],MATCH($C57,PlantAccounts[Power Plan Plant Account '#],0),9))-(SUM($AO57:AT57))
    ))
)
)</f>
        <v>-14137.08661086694</v>
      </c>
      <c r="AV57" s="35">
        <f>IF(INDEX(CurWIPHelper[],1,MATCH(AV$4,CurWIPHelper[#Headers],0))=0,0,
     IF(AI57&gt;0,
        (IF(
             ((INDEX(PlantAccounts[],MATCH($C57,PlantAccounts[Power Plan Plant Account '#],0),7)/12)
                   *(AI57)
                   *(INDEX(CurWIPHelper[],1,MATCH(AV$4,CurWIPHelper[#Headers],0)))
                   +(INDEX(PlantAccounts[],MATCH($C57,PlantAccounts[Power Plan Plant Account '#],0),9))
                   +(SUM($AO57:AU57))
                    )&gt;AI57,
              IF((INDEX(PlantAccounts[],MATCH($C57,PlantAccounts[Power Plan Plant Account '#],0),7))=0,0,AI57-(INDEX(PlantAccounts[],MATCH($C57,PlantAccounts[Power Plan Plant Account '#],0),9))-SUM($AO57:AU57)),
             (INDEX(PlantAccounts[],MATCH($C57,PlantAccounts[Power Plan Plant Account '#],0),7)/12)*AI57*(INDEX(CurWIPHelper[],1,MATCH(AV$4,CurWIPHelper[#Headers],0))))
        ),
        IF(AI57=0,0,IF(
              ((INDEX(PlantAccounts[],MATCH($C57,PlantAccounts[Power Plan Plant Account '#],0),7)/12)
              *(AI57)
              *(INDEX(CurWIPHelper[],1,MATCH(AV$4,CurWIPHelper[#Headers],0)))
              +(INDEX(PlantAccounts[],MATCH($C57,PlantAccounts[Power Plan Plant Account '#],0),9))
              +(SUM($AO57:AU57))
              )&gt;AI57,
         (INDEX(PlantAccounts[],MATCH($C57,PlantAccounts[Power Plan Plant Account '#],0),7)/12)*AI57*(INDEX(CurWIPHelper[],1,MATCH(AV$4,CurWIPHelper[#Headers],0))),
         AI57-(INDEX(PlantAccounts[],MATCH($C57,PlantAccounts[Power Plan Plant Account '#],0),9))-(SUM($AO57:AU57))
    ))
)
)</f>
        <v>-14137.08661086694</v>
      </c>
      <c r="AW57" s="35">
        <f>IF(INDEX(CurWIPHelper[],1,MATCH(AW$4,CurWIPHelper[#Headers],0))=0,0,
     IF(AJ57&gt;0,
        (IF(
             ((INDEX(PlantAccounts[],MATCH($C57,PlantAccounts[Power Plan Plant Account '#],0),7)/12)
                   *(AJ57)
                   *(INDEX(CurWIPHelper[],1,MATCH(AW$4,CurWIPHelper[#Headers],0)))
                   +(INDEX(PlantAccounts[],MATCH($C57,PlantAccounts[Power Plan Plant Account '#],0),9))
                   +(SUM($AO57:AV57))
                    )&gt;AJ57,
              IF((INDEX(PlantAccounts[],MATCH($C57,PlantAccounts[Power Plan Plant Account '#],0),7))=0,0,AJ57-(INDEX(PlantAccounts[],MATCH($C57,PlantAccounts[Power Plan Plant Account '#],0),9))-SUM($AO57:AV57)),
             (INDEX(PlantAccounts[],MATCH($C57,PlantAccounts[Power Plan Plant Account '#],0),7)/12)*AJ57*(INDEX(CurWIPHelper[],1,MATCH(AW$4,CurWIPHelper[#Headers],0))))
        ),
        IF(AJ57=0,0,IF(
              ((INDEX(PlantAccounts[],MATCH($C57,PlantAccounts[Power Plan Plant Account '#],0),7)/12)
              *(AJ57)
              *(INDEX(CurWIPHelper[],1,MATCH(AW$4,CurWIPHelper[#Headers],0)))
              +(INDEX(PlantAccounts[],MATCH($C57,PlantAccounts[Power Plan Plant Account '#],0),9))
              +(SUM($AO57:AV57))
              )&gt;AJ57,
         (INDEX(PlantAccounts[],MATCH($C57,PlantAccounts[Power Plan Plant Account '#],0),7)/12)*AJ57*(INDEX(CurWIPHelper[],1,MATCH(AW$4,CurWIPHelper[#Headers],0))),
         AJ57-(INDEX(PlantAccounts[],MATCH($C57,PlantAccounts[Power Plan Plant Account '#],0),9))-(SUM($AO57:AV57))
    ))
)
)</f>
        <v>-14137.08661086694</v>
      </c>
      <c r="AX57" s="35">
        <f>IF(INDEX(CurWIPHelper[],1,MATCH(AX$4,CurWIPHelper[#Headers],0))=0,0,
     IF(AK57&gt;0,
        (IF(
             ((INDEX(PlantAccounts[],MATCH($C57,PlantAccounts[Power Plan Plant Account '#],0),7)/12)
                   *(AK57)
                   *(INDEX(CurWIPHelper[],1,MATCH(AX$4,CurWIPHelper[#Headers],0)))
                   +(INDEX(PlantAccounts[],MATCH($C57,PlantAccounts[Power Plan Plant Account '#],0),9))
                   +(SUM($AO57:AW57))
                    )&gt;AK57,
              IF((INDEX(PlantAccounts[],MATCH($C57,PlantAccounts[Power Plan Plant Account '#],0),7))=0,0,AK57-(INDEX(PlantAccounts[],MATCH($C57,PlantAccounts[Power Plan Plant Account '#],0),9))-SUM($AO57:AW57)),
             (INDEX(PlantAccounts[],MATCH($C57,PlantAccounts[Power Plan Plant Account '#],0),7)/12)*AK57*(INDEX(CurWIPHelper[],1,MATCH(AX$4,CurWIPHelper[#Headers],0))))
        ),
        IF(AK57=0,0,IF(
              ((INDEX(PlantAccounts[],MATCH($C57,PlantAccounts[Power Plan Plant Account '#],0),7)/12)
              *(AK57)
              *(INDEX(CurWIPHelper[],1,MATCH(AX$4,CurWIPHelper[#Headers],0)))
              +(INDEX(PlantAccounts[],MATCH($C57,PlantAccounts[Power Plan Plant Account '#],0),9))
              +(SUM($AO57:AW57))
              )&gt;AK57,
         (INDEX(PlantAccounts[],MATCH($C57,PlantAccounts[Power Plan Plant Account '#],0),7)/12)*AK57*(INDEX(CurWIPHelper[],1,MATCH(AX$4,CurWIPHelper[#Headers],0))),
         AK57-(INDEX(PlantAccounts[],MATCH($C57,PlantAccounts[Power Plan Plant Account '#],0),9))-(SUM($AO57:AW57))
    ))
)
)</f>
        <v>-14137.08661086694</v>
      </c>
      <c r="AY57" s="35">
        <f>IF(INDEX(CurWIPHelper[],1,MATCH(AY$4,CurWIPHelper[#Headers],0))=0,0,
     IF(AL57&gt;0,
        (IF(
             ((INDEX(PlantAccounts[],MATCH($C57,PlantAccounts[Power Plan Plant Account '#],0),7)/12)
                   *(AL57)
                   *(INDEX(CurWIPHelper[],1,MATCH(AY$4,CurWIPHelper[#Headers],0)))
                   +(INDEX(PlantAccounts[],MATCH($C57,PlantAccounts[Power Plan Plant Account '#],0),9))
                   +(SUM($AO57:AX57))
                    )&gt;AL57,
              IF((INDEX(PlantAccounts[],MATCH($C57,PlantAccounts[Power Plan Plant Account '#],0),7))=0,0,AL57-(INDEX(PlantAccounts[],MATCH($C57,PlantAccounts[Power Plan Plant Account '#],0),9))-SUM($AO57:AX57)),
             (INDEX(PlantAccounts[],MATCH($C57,PlantAccounts[Power Plan Plant Account '#],0),7)/12)*AL57*(INDEX(CurWIPHelper[],1,MATCH(AY$4,CurWIPHelper[#Headers],0))))
        ),
        IF(AL57=0,0,IF(
              ((INDEX(PlantAccounts[],MATCH($C57,PlantAccounts[Power Plan Plant Account '#],0),7)/12)
              *(AL57)
              *(INDEX(CurWIPHelper[],1,MATCH(AY$4,CurWIPHelper[#Headers],0)))
              +(INDEX(PlantAccounts[],MATCH($C57,PlantAccounts[Power Plan Plant Account '#],0),9))
              +(SUM($AO57:AX57))
              )&gt;AL57,
         (INDEX(PlantAccounts[],MATCH($C57,PlantAccounts[Power Plan Plant Account '#],0),7)/12)*AL57*(INDEX(CurWIPHelper[],1,MATCH(AY$4,CurWIPHelper[#Headers],0))),
         AL57-(INDEX(PlantAccounts[],MATCH($C57,PlantAccounts[Power Plan Plant Account '#],0),9))-(SUM($AO57:AX57))
    ))
)
)</f>
        <v>-14137.08661086694</v>
      </c>
      <c r="AZ57" s="35">
        <f>IF(INDEX(CurWIPHelper[],1,MATCH(AZ$4,CurWIPHelper[#Headers],0))=0,0,
     IF(AM57&gt;0,
        (IF(
             ((INDEX(PlantAccounts[],MATCH($C57,PlantAccounts[Power Plan Plant Account '#],0),7)/12)
                   *(AM57)
                   *(INDEX(CurWIPHelper[],1,MATCH(AZ$4,CurWIPHelper[#Headers],0)))
                   +(INDEX(PlantAccounts[],MATCH($C57,PlantAccounts[Power Plan Plant Account '#],0),9))
                   +(SUM($AO57:AY57))
                    )&gt;AM57,
              IF((INDEX(PlantAccounts[],MATCH($C57,PlantAccounts[Power Plan Plant Account '#],0),7))=0,0,AM57-(INDEX(PlantAccounts[],MATCH($C57,PlantAccounts[Power Plan Plant Account '#],0),9))-SUM($AO57:AY57)),
             (INDEX(PlantAccounts[],MATCH($C57,PlantAccounts[Power Plan Plant Account '#],0),7)/12)*AM57*(INDEX(CurWIPHelper[],1,MATCH(AZ$4,CurWIPHelper[#Headers],0))))
        ),
        IF(AM57=0,0,IF(
              ((INDEX(PlantAccounts[],MATCH($C57,PlantAccounts[Power Plan Plant Account '#],0),7)/12)
              *(AM57)
              *(INDEX(CurWIPHelper[],1,MATCH(AZ$4,CurWIPHelper[#Headers],0)))
              +(INDEX(PlantAccounts[],MATCH($C57,PlantAccounts[Power Plan Plant Account '#],0),9))
              +(SUM($AO57:AY57))
              )&gt;AM57,
         (INDEX(PlantAccounts[],MATCH($C57,PlantAccounts[Power Plan Plant Account '#],0),7)/12)*AM57*(INDEX(CurWIPHelper[],1,MATCH(AZ$4,CurWIPHelper[#Headers],0))),
         AM57-(INDEX(PlantAccounts[],MATCH($C57,PlantAccounts[Power Plan Plant Account '#],0),9))-(SUM($AO57:AY57))
    ))
)
)</f>
        <v>-14137.08661086694</v>
      </c>
      <c r="BA57" s="59">
        <f t="shared" si="2"/>
        <v>-169645.03933040329</v>
      </c>
      <c r="BC57" s="59">
        <f>INDEX(CurCloseProf[],MATCH(PlantAccountsQuery[[#This Row],[Reg/Unreg]],CurCloseProf[R/NR],0),MATCH(BC$9,CurCloseProf[#Headers],0))*($J57)</f>
        <v>0</v>
      </c>
      <c r="BD57" s="59">
        <f>INDEX(CurCloseProf[],MATCH(PlantAccountsQuery[[#This Row],[Reg/Unreg]],CurCloseProf[R/NR],0),MATCH(BD$9,CurCloseProf[#Headers],0))*($J57)</f>
        <v>0</v>
      </c>
      <c r="BE57" s="59">
        <f>INDEX(CurCloseProf[],MATCH(PlantAccountsQuery[[#This Row],[Reg/Unreg]],CurCloseProf[R/NR],0),MATCH(BE$9,CurCloseProf[#Headers],0))*($J57)</f>
        <v>0</v>
      </c>
      <c r="BF57" s="59">
        <f>INDEX(CurCloseProf[],MATCH(PlantAccountsQuery[[#This Row],[Reg/Unreg]],CurCloseProf[R/NR],0),MATCH(BF$9,CurCloseProf[#Headers],0))*($J57)</f>
        <v>0</v>
      </c>
      <c r="BG57" s="59">
        <f>INDEX(CurCloseProf[],MATCH(PlantAccountsQuery[[#This Row],[Reg/Unreg]],CurCloseProf[R/NR],0),MATCH(BG$9,CurCloseProf[#Headers],0))*($J57)</f>
        <v>0</v>
      </c>
      <c r="BH57" s="59">
        <f>INDEX(CurCloseProf[],MATCH(PlantAccountsQuery[[#This Row],[Reg/Unreg]],CurCloseProf[R/NR],0),MATCH(BH$9,CurCloseProf[#Headers],0))*($J57)</f>
        <v>0</v>
      </c>
      <c r="BI57" s="59">
        <f>INDEX(CurCloseProf[],MATCH(PlantAccountsQuery[[#This Row],[Reg/Unreg]],CurCloseProf[R/NR],0),MATCH(BI$9,CurCloseProf[#Headers],0))*($J57)</f>
        <v>0</v>
      </c>
      <c r="BJ57" s="59">
        <f>INDEX(CurCloseProf[],MATCH(PlantAccountsQuery[[#This Row],[Reg/Unreg]],CurCloseProf[R/NR],0),MATCH(BJ$9,CurCloseProf[#Headers],0))*($J57)</f>
        <v>0</v>
      </c>
      <c r="BK57" s="59">
        <f>INDEX(CurCloseProf[],MATCH(PlantAccountsQuery[[#This Row],[Reg/Unreg]],CurCloseProf[R/NR],0),MATCH(BK$9,CurCloseProf[#Headers],0))*($J57)</f>
        <v>0</v>
      </c>
      <c r="BL57" s="59">
        <f>INDEX(CurCloseProf[],MATCH(PlantAccountsQuery[[#This Row],[Reg/Unreg]],CurCloseProf[R/NR],0),MATCH(BL$9,CurCloseProf[#Headers],0))*($J57)</f>
        <v>0</v>
      </c>
      <c r="BM57" s="59">
        <f>INDEX(CurCloseProf[],MATCH(PlantAccountsQuery[[#This Row],[Reg/Unreg]],CurCloseProf[R/NR],0),MATCH(BM$9,CurCloseProf[#Headers],0))*($J57)</f>
        <v>0</v>
      </c>
      <c r="BN57" s="59">
        <f>INDEX(CurCloseProf[],MATCH(PlantAccountsQuery[[#This Row],[Reg/Unreg]],CurCloseProf[R/NR],0),MATCH(BN$9,CurCloseProf[#Headers],0))*($J57)</f>
        <v>0</v>
      </c>
      <c r="BP57" s="59">
        <f>IF(INDEX(CurWIPHelper[],1,MATCH(AO$4,$BP$9:$CA$9,0))=0,0,$BC57)</f>
        <v>0</v>
      </c>
      <c r="BQ57" s="59">
        <f>IF(INDEX(CurWIPHelper[],1,MATCH(AP$4,$BP$9:$CA$9,0))=0,0,(SUM($BC57:BD57)))</f>
        <v>0</v>
      </c>
      <c r="BR57" s="59">
        <f>IF(INDEX(CurWIPHelper[],1,MATCH(AQ$4,$BP$9:$CA$9,0))=0,0,(SUM($BC57:BE57)))</f>
        <v>0</v>
      </c>
      <c r="BS57" s="59">
        <f>IF(INDEX(CurWIPHelper[],1,MATCH(AR$4,$BP$9:$CA$9,0))=0,0,(SUM($BC57:BF57)))</f>
        <v>0</v>
      </c>
      <c r="BT57" s="59">
        <f>IF(INDEX(CurWIPHelper[],1,MATCH(AS$4,$BP$9:$CA$9,0))=0,0,(SUM($BC57:BG57)))</f>
        <v>0</v>
      </c>
      <c r="BU57" s="59">
        <f>IF(INDEX(CurWIPHelper[],1,MATCH(AT$4,$BP$9:$CA$9,0))=0,0,(SUM($BC57:BH57)))</f>
        <v>0</v>
      </c>
      <c r="BV57" s="59">
        <f>IF(INDEX(CurWIPHelper[],1,MATCH(AU$4,$BP$9:$CA$9,0))=0,0,(SUM($BC57:BI57)))</f>
        <v>0</v>
      </c>
      <c r="BW57" s="59">
        <f>IF(INDEX(CurWIPHelper[],1,MATCH(AV$4,$BP$9:$CA$9,0))=0,0,(SUM($BC57:BJ57)))</f>
        <v>0</v>
      </c>
      <c r="BX57" s="59">
        <f>IF(INDEX(CurWIPHelper[],1,MATCH(AW$4,$BP$9:$CA$9,0))=0,0,(SUM($BC57:BK57)))</f>
        <v>0</v>
      </c>
      <c r="BY57" s="59">
        <f>IF(INDEX(CurWIPHelper[],1,MATCH(AX$4,$BP$9:$CA$9,0))=0,0,(SUM($BC57:BL57)))</f>
        <v>0</v>
      </c>
      <c r="BZ57" s="59">
        <f>IF(INDEX(CurWIPHelper[],1,MATCH(AY$4,$BP$9:$CA$9,0))=0,0,(SUM($BC57:BM57)))</f>
        <v>0</v>
      </c>
      <c r="CA57" s="59">
        <f>IF(INDEX(CurWIPHelper[],1,MATCH(AZ$4,$BP$9:$CA$9,0))=0,0,(SUM($BC57:BN57)))</f>
        <v>0</v>
      </c>
      <c r="CC57" s="59">
        <f>((((INDEX(PlantAccounts[],MATCH($C57,PlantAccounts[Power Plan Plant Account '#],0),8)+(INDEX(PlantAccounts[],MATCH($C57,PlantAccounts[Power Plan Plant Account '#],0),8)+INDEX(PlantAccounts[],MATCH($C57,PlantAccounts[Power Plan Plant Account '#],0),16)+INDEX(PlantAccounts[],MATCH($C57,PlantAccounts[Power Plan Plant Account '#],0),17)))/2))/12)*(INDEX(CurWIPHelper[],1,MATCH(AO$4,CurWIPHelper[#Headers],0)))*(INDEX(PlantAccounts[],MATCH($C57,PlantAccounts[Power Plan Plant Account '#],0),7))</f>
        <v>-14137.08661086694</v>
      </c>
      <c r="CD57" s="59">
        <f>((((INDEX(PlantAccounts[],MATCH($C57,PlantAccounts[Power Plan Plant Account '#],0),8)+(INDEX(PlantAccounts[],MATCH($C57,PlantAccounts[Power Plan Plant Account '#],0),8)+INDEX(PlantAccounts[],MATCH($C57,PlantAccounts[Power Plan Plant Account '#],0),16)+INDEX(PlantAccounts[],MATCH($C57,PlantAccounts[Power Plan Plant Account '#],0),17)))/2))/12)*(INDEX(CurWIPHelper[],1,MATCH(AP$4,CurWIPHelper[#Headers],0)))*(INDEX(PlantAccounts[],MATCH($C57,PlantAccounts[Power Plan Plant Account '#],0),7))</f>
        <v>-14137.08661086694</v>
      </c>
      <c r="CE57" s="59">
        <f>((((INDEX(PlantAccounts[],MATCH($C57,PlantAccounts[Power Plan Plant Account '#],0),8)+(INDEX(PlantAccounts[],MATCH($C57,PlantAccounts[Power Plan Plant Account '#],0),8)+INDEX(PlantAccounts[],MATCH($C57,PlantAccounts[Power Plan Plant Account '#],0),16)+INDEX(PlantAccounts[],MATCH($C57,PlantAccounts[Power Plan Plant Account '#],0),17)))/2))/12)*(INDEX(CurWIPHelper[],1,MATCH(AQ$4,CurWIPHelper[#Headers],0)))*(INDEX(PlantAccounts[],MATCH($C57,PlantAccounts[Power Plan Plant Account '#],0),7))</f>
        <v>-14137.08661086694</v>
      </c>
      <c r="CF57" s="59">
        <f>((((INDEX(PlantAccounts[],MATCH($C57,PlantAccounts[Power Plan Plant Account '#],0),8)+(INDEX(PlantAccounts[],MATCH($C57,PlantAccounts[Power Plan Plant Account '#],0),8)+INDEX(PlantAccounts[],MATCH($C57,PlantAccounts[Power Plan Plant Account '#],0),16)+INDEX(PlantAccounts[],MATCH($C57,PlantAccounts[Power Plan Plant Account '#],0),17)))/2))/12)*(INDEX(CurWIPHelper[],1,MATCH(AR$4,CurWIPHelper[#Headers],0)))*(INDEX(PlantAccounts[],MATCH($C57,PlantAccounts[Power Plan Plant Account '#],0),7))</f>
        <v>-14137.08661086694</v>
      </c>
      <c r="CG57" s="59">
        <f>((((INDEX(PlantAccounts[],MATCH($C57,PlantAccounts[Power Plan Plant Account '#],0),8)+(INDEX(PlantAccounts[],MATCH($C57,PlantAccounts[Power Plan Plant Account '#],0),8)+INDEX(PlantAccounts[],MATCH($C57,PlantAccounts[Power Plan Plant Account '#],0),16)+INDEX(PlantAccounts[],MATCH($C57,PlantAccounts[Power Plan Plant Account '#],0),17)))/2))/12)*(INDEX(CurWIPHelper[],1,MATCH(AS$4,CurWIPHelper[#Headers],0)))*(INDEX(PlantAccounts[],MATCH($C57,PlantAccounts[Power Plan Plant Account '#],0),7))</f>
        <v>-14137.08661086694</v>
      </c>
      <c r="CH57" s="59">
        <f>((((INDEX(PlantAccounts[],MATCH($C57,PlantAccounts[Power Plan Plant Account '#],0),8)+(INDEX(PlantAccounts[],MATCH($C57,PlantAccounts[Power Plan Plant Account '#],0),8)+INDEX(PlantAccounts[],MATCH($C57,PlantAccounts[Power Plan Plant Account '#],0),16)+INDEX(PlantAccounts[],MATCH($C57,PlantAccounts[Power Plan Plant Account '#],0),17)))/2))/12)*(INDEX(CurWIPHelper[],1,MATCH(AT$4,CurWIPHelper[#Headers],0)))*(INDEX(PlantAccounts[],MATCH($C57,PlantAccounts[Power Plan Plant Account '#],0),7))</f>
        <v>-14137.08661086694</v>
      </c>
      <c r="CI57" s="59">
        <f>((((INDEX(PlantAccounts[],MATCH($C57,PlantAccounts[Power Plan Plant Account '#],0),8)+(INDEX(PlantAccounts[],MATCH($C57,PlantAccounts[Power Plan Plant Account '#],0),8)+INDEX(PlantAccounts[],MATCH($C57,PlantAccounts[Power Plan Plant Account '#],0),16)+INDEX(PlantAccounts[],MATCH($C57,PlantAccounts[Power Plan Plant Account '#],0),17)))/2))/12)*(INDEX(CurWIPHelper[],1,MATCH(AU$4,CurWIPHelper[#Headers],0)))*(INDEX(PlantAccounts[],MATCH($C57,PlantAccounts[Power Plan Plant Account '#],0),7))</f>
        <v>-14137.08661086694</v>
      </c>
      <c r="CJ57" s="59">
        <f>((((INDEX(PlantAccounts[],MATCH($C57,PlantAccounts[Power Plan Plant Account '#],0),8)+(INDEX(PlantAccounts[],MATCH($C57,PlantAccounts[Power Plan Plant Account '#],0),8)+INDEX(PlantAccounts[],MATCH($C57,PlantAccounts[Power Plan Plant Account '#],0),16)+INDEX(PlantAccounts[],MATCH($C57,PlantAccounts[Power Plan Plant Account '#],0),17)))/2))/12)*(INDEX(CurWIPHelper[],1,MATCH(AV$4,CurWIPHelper[#Headers],0)))*(INDEX(PlantAccounts[],MATCH($C57,PlantAccounts[Power Plan Plant Account '#],0),7))</f>
        <v>-14137.08661086694</v>
      </c>
      <c r="CK57" s="59">
        <f>((((INDEX(PlantAccounts[],MATCH($C57,PlantAccounts[Power Plan Plant Account '#],0),8)+(INDEX(PlantAccounts[],MATCH($C57,PlantAccounts[Power Plan Plant Account '#],0),8)+INDEX(PlantAccounts[],MATCH($C57,PlantAccounts[Power Plan Plant Account '#],0),16)+INDEX(PlantAccounts[],MATCH($C57,PlantAccounts[Power Plan Plant Account '#],0),17)))/2))/12)*(INDEX(CurWIPHelper[],1,MATCH(AW$4,CurWIPHelper[#Headers],0)))*(INDEX(PlantAccounts[],MATCH($C57,PlantAccounts[Power Plan Plant Account '#],0),7))</f>
        <v>-14137.08661086694</v>
      </c>
      <c r="CL57" s="59">
        <f>((((INDEX(PlantAccounts[],MATCH($C57,PlantAccounts[Power Plan Plant Account '#],0),8)+(INDEX(PlantAccounts[],MATCH($C57,PlantAccounts[Power Plan Plant Account '#],0),8)+INDEX(PlantAccounts[],MATCH($C57,PlantAccounts[Power Plan Plant Account '#],0),16)+INDEX(PlantAccounts[],MATCH($C57,PlantAccounts[Power Plan Plant Account '#],0),17)))/2))/12)*(INDEX(CurWIPHelper[],1,MATCH(AX$4,CurWIPHelper[#Headers],0)))*(INDEX(PlantAccounts[],MATCH($C57,PlantAccounts[Power Plan Plant Account '#],0),7))</f>
        <v>-14137.08661086694</v>
      </c>
      <c r="CM57" s="59">
        <f>((((INDEX(PlantAccounts[],MATCH($C57,PlantAccounts[Power Plan Plant Account '#],0),8)+(INDEX(PlantAccounts[],MATCH($C57,PlantAccounts[Power Plan Plant Account '#],0),8)+INDEX(PlantAccounts[],MATCH($C57,PlantAccounts[Power Plan Plant Account '#],0),16)+INDEX(PlantAccounts[],MATCH($C57,PlantAccounts[Power Plan Plant Account '#],0),17)))/2))/12)*(INDEX(CurWIPHelper[],1,MATCH(AY$4,CurWIPHelper[#Headers],0)))*(INDEX(PlantAccounts[],MATCH($C57,PlantAccounts[Power Plan Plant Account '#],0),7))</f>
        <v>-14137.08661086694</v>
      </c>
      <c r="CN57" s="59">
        <f>((((INDEX(PlantAccounts[],MATCH($C57,PlantAccounts[Power Plan Plant Account '#],0),8)+(INDEX(PlantAccounts[],MATCH($C57,PlantAccounts[Power Plan Plant Account '#],0),8)+INDEX(PlantAccounts[],MATCH($C57,PlantAccounts[Power Plan Plant Account '#],0),16)+INDEX(PlantAccounts[],MATCH($C57,PlantAccounts[Power Plan Plant Account '#],0),17)))/2))/12)*(INDEX(CurWIPHelper[],1,MATCH(AZ$4,CurWIPHelper[#Headers],0)))*(INDEX(PlantAccounts[],MATCH($C57,PlantAccounts[Power Plan Plant Account '#],0),7))</f>
        <v>-14137.08661086694</v>
      </c>
      <c r="CO57" s="59">
        <f t="shared" si="3"/>
        <v>-169645.03933040329</v>
      </c>
      <c r="CQ57" s="59">
        <f>INDEX(PlantAccounts[],MATCH($C57,PlantAccounts[Power Plan Plant Account '#],0),12)*(INDEX(CurWIPHelper[],1,MATCH(AO$4,CurWIPHelper[#Headers],0)))*(INDEX(PlantAccounts[],MATCH($C57,PlantAccounts[Power Plan Plant Account '#],0),7)/12)*0.5</f>
        <v>0</v>
      </c>
      <c r="CR57" s="59">
        <f>INDEX(PlantAccounts[],MATCH($C57,PlantAccounts[Power Plan Plant Account '#],0),12)*(INDEX(CurWIPHelper[],1,MATCH(AP$4,CurWIPHelper[#Headers],0)))*(INDEX(PlantAccounts[],MATCH($C57,PlantAccounts[Power Plan Plant Account '#],0),7)/12)*0.5</f>
        <v>0</v>
      </c>
      <c r="CS57" s="59">
        <f>INDEX(PlantAccounts[],MATCH($C57,PlantAccounts[Power Plan Plant Account '#],0),12)*(INDEX(CurWIPHelper[],1,MATCH(AQ$4,CurWIPHelper[#Headers],0)))*(INDEX(PlantAccounts[],MATCH($C57,PlantAccounts[Power Plan Plant Account '#],0),7)/12)*0.5</f>
        <v>0</v>
      </c>
      <c r="CT57" s="59">
        <f>INDEX(PlantAccounts[],MATCH($C57,PlantAccounts[Power Plan Plant Account '#],0),12)*(INDEX(CurWIPHelper[],1,MATCH(AR$4,CurWIPHelper[#Headers],0)))*(INDEX(PlantAccounts[],MATCH($C57,PlantAccounts[Power Plan Plant Account '#],0),7)/12)*0.5</f>
        <v>0</v>
      </c>
      <c r="CU57" s="59">
        <f>INDEX(PlantAccounts[],MATCH($C57,PlantAccounts[Power Plan Plant Account '#],0),12)*(INDEX(CurWIPHelper[],1,MATCH(AS$4,CurWIPHelper[#Headers],0)))*(INDEX(PlantAccounts[],MATCH($C57,PlantAccounts[Power Plan Plant Account '#],0),7)/12)*0.5</f>
        <v>0</v>
      </c>
      <c r="CV57" s="59">
        <f>INDEX(PlantAccounts[],MATCH($C57,PlantAccounts[Power Plan Plant Account '#],0),12)*(INDEX(CurWIPHelper[],1,MATCH(AT$4,CurWIPHelper[#Headers],0)))*(INDEX(PlantAccounts[],MATCH($C57,PlantAccounts[Power Plan Plant Account '#],0),7)/12)*0.5</f>
        <v>0</v>
      </c>
      <c r="CW57" s="59">
        <f>INDEX(PlantAccounts[],MATCH($C57,PlantAccounts[Power Plan Plant Account '#],0),12)*(INDEX(CurWIPHelper[],1,MATCH(AU$4,CurWIPHelper[#Headers],0)))*(INDEX(PlantAccounts[],MATCH($C57,PlantAccounts[Power Plan Plant Account '#],0),7)/12)*0.5</f>
        <v>0</v>
      </c>
      <c r="CX57" s="59">
        <f>INDEX(PlantAccounts[],MATCH($C57,PlantAccounts[Power Plan Plant Account '#],0),12)*(INDEX(CurWIPHelper[],1,MATCH(AV$4,CurWIPHelper[#Headers],0)))*(INDEX(PlantAccounts[],MATCH($C57,PlantAccounts[Power Plan Plant Account '#],0),7)/12)*0.5</f>
        <v>0</v>
      </c>
      <c r="CY57" s="59">
        <f>INDEX(PlantAccounts[],MATCH($C57,PlantAccounts[Power Plan Plant Account '#],0),12)*(INDEX(CurWIPHelper[],1,MATCH(AW$4,CurWIPHelper[#Headers],0)))*(INDEX(PlantAccounts[],MATCH($C57,PlantAccounts[Power Plan Plant Account '#],0),7)/12)*0.5</f>
        <v>0</v>
      </c>
      <c r="CZ57" s="59">
        <f>INDEX(PlantAccounts[],MATCH($C57,PlantAccounts[Power Plan Plant Account '#],0),12)*(INDEX(CurWIPHelper[],1,MATCH(AX$4,CurWIPHelper[#Headers],0)))*(INDEX(PlantAccounts[],MATCH($C57,PlantAccounts[Power Plan Plant Account '#],0),7)/12)*0.5</f>
        <v>0</v>
      </c>
      <c r="DA57" s="59">
        <f>INDEX(PlantAccounts[],MATCH($C57,PlantAccounts[Power Plan Plant Account '#],0),12)*(INDEX(CurWIPHelper[],1,MATCH(AY$4,CurWIPHelper[#Headers],0)))*(INDEX(PlantAccounts[],MATCH($C57,PlantAccounts[Power Plan Plant Account '#],0),7)/12)*0.5</f>
        <v>0</v>
      </c>
      <c r="DB57" s="59">
        <f>INDEX(PlantAccounts[],MATCH($C57,PlantAccounts[Power Plan Plant Account '#],0),12)*(INDEX(CurWIPHelper[],1,MATCH(AZ$4,CurWIPHelper[#Headers],0)))*(INDEX(PlantAccounts[],MATCH($C57,PlantAccounts[Power Plan Plant Account '#],0),7)/12)*0.5</f>
        <v>0</v>
      </c>
      <c r="DC57" s="59">
        <f t="shared" si="4"/>
        <v>0</v>
      </c>
      <c r="DE57" s="59">
        <f t="shared" si="5"/>
        <v>-169645.03933040329</v>
      </c>
    </row>
    <row r="58" spans="1:109">
      <c r="A58" t="s">
        <v>58</v>
      </c>
      <c r="B58" t="s">
        <v>107</v>
      </c>
      <c r="C58">
        <v>47392</v>
      </c>
      <c r="D58">
        <v>47392</v>
      </c>
      <c r="E58" s="130"/>
      <c r="F58" s="113">
        <f>INDEX(PlantAccounts[],MATCH($C58,PlantAccounts[Power Plan Plant Account '#],0),8)</f>
        <v>-27138549.830000002</v>
      </c>
      <c r="G58" s="7">
        <f>INDEX(PlantAccounts[],MATCH($C58,PlantAccounts[Power Plan Plant Account '#],0),14)</f>
        <v>0</v>
      </c>
      <c r="H58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58" s="7"/>
      <c r="J58" s="7">
        <f t="shared" si="6"/>
        <v>0</v>
      </c>
      <c r="K58" s="7">
        <v>0</v>
      </c>
      <c r="L58" s="7">
        <f>INDEX(PlantAccounts[],MATCH($C58,PlantAccounts[Power Plan Plant Account '#],0),11)</f>
        <v>0</v>
      </c>
      <c r="M58" s="7">
        <f t="shared" si="1"/>
        <v>0</v>
      </c>
      <c r="O58" s="35">
        <f>INDEX(CurCloseProf[],MATCH(PlantAccountsQuery[[#This Row],[Reg/Unreg]],CurCloseProf[R/NR],0),MATCH(O$9,CurCloseProf[#Headers],0))*($J58+$M58)</f>
        <v>0</v>
      </c>
      <c r="P58" s="35">
        <f>INDEX(CurCloseProf[],MATCH(PlantAccountsQuery[[#This Row],[Reg/Unreg]],CurCloseProf[R/NR],0),MATCH(P$9,CurCloseProf[#Headers],0))*($J58+$M58)</f>
        <v>0</v>
      </c>
      <c r="Q58" s="35">
        <f>INDEX(CurCloseProf[],MATCH(PlantAccountsQuery[[#This Row],[Reg/Unreg]],CurCloseProf[R/NR],0),MATCH(Q$9,CurCloseProf[#Headers],0))*($J58+$M58)</f>
        <v>0</v>
      </c>
      <c r="R58" s="35">
        <f>INDEX(CurCloseProf[],MATCH(PlantAccountsQuery[[#This Row],[Reg/Unreg]],CurCloseProf[R/NR],0),MATCH(R$9,CurCloseProf[#Headers],0))*($J58+$M58)</f>
        <v>0</v>
      </c>
      <c r="S58" s="35">
        <f>INDEX(CurCloseProf[],MATCH(PlantAccountsQuery[[#This Row],[Reg/Unreg]],CurCloseProf[R/NR],0),MATCH(S$9,CurCloseProf[#Headers],0))*($J58+$M58)</f>
        <v>0</v>
      </c>
      <c r="T58" s="35">
        <f>INDEX(CurCloseProf[],MATCH(PlantAccountsQuery[[#This Row],[Reg/Unreg]],CurCloseProf[R/NR],0),MATCH(T$9,CurCloseProf[#Headers],0))*($J58+$M58)</f>
        <v>0</v>
      </c>
      <c r="U58" s="35">
        <f>INDEX(CurCloseProf[],MATCH(PlantAccountsQuery[[#This Row],[Reg/Unreg]],CurCloseProf[R/NR],0),MATCH(U$9,CurCloseProf[#Headers],0))*($J58+$M58)</f>
        <v>0</v>
      </c>
      <c r="V58" s="35">
        <f>INDEX(CurCloseProf[],MATCH(PlantAccountsQuery[[#This Row],[Reg/Unreg]],CurCloseProf[R/NR],0),MATCH(V$9,CurCloseProf[#Headers],0))*($J58+$M58)</f>
        <v>0</v>
      </c>
      <c r="W58" s="35">
        <f>INDEX(CurCloseProf[],MATCH(PlantAccountsQuery[[#This Row],[Reg/Unreg]],CurCloseProf[R/NR],0),MATCH(W$9,CurCloseProf[#Headers],0))*($J58+$M58)</f>
        <v>0</v>
      </c>
      <c r="X58" s="35">
        <f>INDEX(CurCloseProf[],MATCH(PlantAccountsQuery[[#This Row],[Reg/Unreg]],CurCloseProf[R/NR],0),MATCH(X$9,CurCloseProf[#Headers],0))*($J58+$M58)</f>
        <v>0</v>
      </c>
      <c r="Y58" s="35">
        <f>INDEX(CurCloseProf[],MATCH(PlantAccountsQuery[[#This Row],[Reg/Unreg]],CurCloseProf[R/NR],0),MATCH(Y$9,CurCloseProf[#Headers],0))*($J58+$M58)</f>
        <v>0</v>
      </c>
      <c r="Z58" s="35">
        <f>INDEX(CurCloseProf[],MATCH(PlantAccountsQuery[[#This Row],[Reg/Unreg]],CurCloseProf[R/NR],0),MATCH(Z$9,CurCloseProf[#Headers],0))*($J58+$M58)</f>
        <v>0</v>
      </c>
      <c r="AB58" s="59">
        <f>IF(INDEX(CurWIPHelper[],1,MATCH(AO$4,$AB$9:$AM$9,0))=0,0,($F58+$O58))</f>
        <v>-27138549.830000002</v>
      </c>
      <c r="AC58" s="59">
        <f>IF(INDEX(CurWIPHelper[],1,MATCH(AP$4,$AB$9:$AM$9,0))=0,0,($F58+SUM($O58:P58)))</f>
        <v>-27138549.830000002</v>
      </c>
      <c r="AD58" s="59">
        <f>IF(INDEX(CurWIPHelper[],1,MATCH(AQ$4,$AB$9:$AM$9,0))=0,0,($F58+SUM($O58:Q58)))</f>
        <v>-27138549.830000002</v>
      </c>
      <c r="AE58" s="59">
        <f>IF(INDEX(CurWIPHelper[],1,MATCH(AR$4,$AB$9:$AM$9,0))=0,0,($F58+SUM($O58:R58)))</f>
        <v>-27138549.830000002</v>
      </c>
      <c r="AF58" s="59">
        <f>IF(INDEX(CurWIPHelper[],1,MATCH(AS$4,$AB$9:$AM$9,0))=0,0,($F58+SUM($O58:S58)))</f>
        <v>-27138549.830000002</v>
      </c>
      <c r="AG58" s="59">
        <f>IF(INDEX(CurWIPHelper[],1,MATCH(AT$4,$AB$9:$AM$9,0))=0,0,($F58+SUM($O58:T58)))</f>
        <v>-27138549.830000002</v>
      </c>
      <c r="AH58" s="59">
        <f>IF(INDEX(CurWIPHelper[],1,MATCH(AU$4,$AB$9:$AM$9,0))=0,0,($F58+SUM($O58:U58)))</f>
        <v>-27138549.830000002</v>
      </c>
      <c r="AI58" s="59">
        <f>IF(INDEX(CurWIPHelper[],1,MATCH(AV$4,$AB$9:$AM$9,0))=0,0,($F58+SUM($O58:V58)))</f>
        <v>-27138549.830000002</v>
      </c>
      <c r="AJ58" s="59">
        <f>IF(INDEX(CurWIPHelper[],1,MATCH(AW$4,$AB$9:$AM$9,0))=0,0,($F58+SUM($O58:W58)))</f>
        <v>-27138549.830000002</v>
      </c>
      <c r="AK58" s="59">
        <f>IF(INDEX(CurWIPHelper[],1,MATCH(AX$4,$AB$9:$AM$9,0))=0,0,($F58+SUM($O58:X58)))</f>
        <v>-27138549.830000002</v>
      </c>
      <c r="AL58" s="59">
        <f>IF(INDEX(CurWIPHelper[],1,MATCH(AY$4,$AB$9:$AM$9,0))=0,0,($F58+SUM($O58:Y58)))</f>
        <v>-27138549.830000002</v>
      </c>
      <c r="AM58" s="59">
        <f>IF(INDEX(CurWIPHelper[],1,MATCH(AZ$4,$AB$9:$AM$9,0))=0,0,($F58+SUM($O58:Z58)))</f>
        <v>-27138549.830000002</v>
      </c>
      <c r="AO58" s="35">
        <f>IF(INDEX(CurWIPHelper[],1,MATCH(AO$4,CurWIPHelper[#Headers],0))=0,0,
     IF(AB58&gt;0,
        (IF(
             ((INDEX(PlantAccounts[],MATCH($C58,PlantAccounts[Power Plan Plant Account '#],0),7)/12)
                   *(AB58)
                   *(INDEX(CurWIPHelper[],1,MATCH(AO$4,CurWIPHelper[#Headers],0)))
                   +(INDEX(PlantAccounts[],MATCH($C58,PlantAccounts[Power Plan Plant Account '#],0),9))
                   )&gt;AB58,
              IF((INDEX(PlantAccounts[],MATCH($C58,PlantAccounts[Power Plan Plant Account '#],0),7))=0,0,AB58-(INDEX(PlantAccounts[],MATCH($C58,PlantAccounts[Power Plan Plant Account '#],0),9))),
             (INDEX(PlantAccounts[],MATCH($C58,PlantAccounts[Power Plan Plant Account '#],0),7)/12)*AB58*(INDEX(CurWIPHelper[],1,MATCH(AO$4,CurWIPHelper[#Headers],0))))
        ),
          IF(AB58=0,0,IF(
              ((INDEX(PlantAccounts[],MATCH($C58,PlantAccounts[Power Plan Plant Account '#],0),7)/12)
              *(AB58)
              *(INDEX(CurWIPHelper[],1,MATCH(AO$4,CurWIPHelper[#Headers],0)))
              +(INDEX(PlantAccounts[],MATCH($C58,PlantAccounts[Power Plan Plant Account '#],0),9))
              )&gt;AB58,
         (INDEX(PlantAccounts[],MATCH($C58,PlantAccounts[Power Plan Plant Account '#],0),7)/12)*AB58*(INDEX(CurWIPHelper[],1,MATCH(AO$4,CurWIPHelper[#Headers],0))),
         AB58-(INDEX(PlantAccounts[],MATCH($C58,PlantAccounts[Power Plan Plant Account '#],0),9))
    ))
)
)</f>
        <v>-61659.110163205718</v>
      </c>
      <c r="AP58" s="35">
        <f>IF(INDEX(CurWIPHelper[],1,MATCH(AP$4,CurWIPHelper[#Headers],0))=0,0,
     IF(AC58&gt;0,
        (IF(
             ((INDEX(PlantAccounts[],MATCH($C58,PlantAccounts[Power Plan Plant Account '#],0),7)/12)
                   *(AC58)
                   *(INDEX(CurWIPHelper[],1,MATCH(AP$4,CurWIPHelper[#Headers],0)))
                   +(INDEX(PlantAccounts[],MATCH($C58,PlantAccounts[Power Plan Plant Account '#],0),9))
                   +(SUM($AO58:AO58))
                    )&gt;AC58,
              IF((INDEX(PlantAccounts[],MATCH($C58,PlantAccounts[Power Plan Plant Account '#],0),7))=0,0,AC58-(INDEX(PlantAccounts[],MATCH($C58,PlantAccounts[Power Plan Plant Account '#],0),9))-SUM($AO58:AO58)),
             (INDEX(PlantAccounts[],MATCH($C58,PlantAccounts[Power Plan Plant Account '#],0),7)/12)*AC58*(INDEX(CurWIPHelper[],1,MATCH(AP$4,CurWIPHelper[#Headers],0))))
        ),
        IF(AC58=0,0,IF(
              ((INDEX(PlantAccounts[],MATCH($C58,PlantAccounts[Power Plan Plant Account '#],0),7)/12)
              *(AC58)
              *(INDEX(CurWIPHelper[],1,MATCH(AP$4,CurWIPHelper[#Headers],0)))
              +(INDEX(PlantAccounts[],MATCH($C58,PlantAccounts[Power Plan Plant Account '#],0),9))
              +(SUM($AO58:AO58))
              )&gt;AC58,
         (INDEX(PlantAccounts[],MATCH($C58,PlantAccounts[Power Plan Plant Account '#],0),7)/12)*AC58*(INDEX(CurWIPHelper[],1,MATCH(AP$4,CurWIPHelper[#Headers],0))),
         AC58-(INDEX(PlantAccounts[],MATCH($C58,PlantAccounts[Power Plan Plant Account '#],0),9))-(SUM($AO58:AO58))
    ))
)
)</f>
        <v>-61659.110163205718</v>
      </c>
      <c r="AQ58" s="35">
        <f>IF(INDEX(CurWIPHelper[],1,MATCH(AQ$4,CurWIPHelper[#Headers],0))=0,0,
     IF(AD58&gt;0,
        (IF(
             ((INDEX(PlantAccounts[],MATCH($C58,PlantAccounts[Power Plan Plant Account '#],0),7)/12)
                   *(AD58)
                   *(INDEX(CurWIPHelper[],1,MATCH(AQ$4,CurWIPHelper[#Headers],0)))
                   +(INDEX(PlantAccounts[],MATCH($C58,PlantAccounts[Power Plan Plant Account '#],0),9))
                   +(SUM($AO58:AP58))
                    )&gt;AD58,
              IF((INDEX(PlantAccounts[],MATCH($C58,PlantAccounts[Power Plan Plant Account '#],0),7))=0,0,AD58-(INDEX(PlantAccounts[],MATCH($C58,PlantAccounts[Power Plan Plant Account '#],0),9))-SUM($AO58:AP58)),
             (INDEX(PlantAccounts[],MATCH($C58,PlantAccounts[Power Plan Plant Account '#],0),7)/12)*AD58*(INDEX(CurWIPHelper[],1,MATCH(AQ$4,CurWIPHelper[#Headers],0))))
        ),
        IF(AD58=0,0,IF(
              ((INDEX(PlantAccounts[],MATCH($C58,PlantAccounts[Power Plan Plant Account '#],0),7)/12)
              *(AD58)
              *(INDEX(CurWIPHelper[],1,MATCH(AQ$4,CurWIPHelper[#Headers],0)))
              +(INDEX(PlantAccounts[],MATCH($C58,PlantAccounts[Power Plan Plant Account '#],0),9))
              +(SUM($AO58:AP58))
              )&gt;AD58,
         (INDEX(PlantAccounts[],MATCH($C58,PlantAccounts[Power Plan Plant Account '#],0),7)/12)*AD58*(INDEX(CurWIPHelper[],1,MATCH(AQ$4,CurWIPHelper[#Headers],0))),
         AD58-(INDEX(PlantAccounts[],MATCH($C58,PlantAccounts[Power Plan Plant Account '#],0),9))-(SUM($AO58:AP58))
    ))
)
)</f>
        <v>-61659.110163205718</v>
      </c>
      <c r="AR58" s="35">
        <f>IF(INDEX(CurWIPHelper[],1,MATCH(AR$4,CurWIPHelper[#Headers],0))=0,0,
     IF(AE58&gt;0,
        (IF(
             ((INDEX(PlantAccounts[],MATCH($C58,PlantAccounts[Power Plan Plant Account '#],0),7)/12)
                   *(AE58)
                   *(INDEX(CurWIPHelper[],1,MATCH(AR$4,CurWIPHelper[#Headers],0)))
                   +(INDEX(PlantAccounts[],MATCH($C58,PlantAccounts[Power Plan Plant Account '#],0),9))
                   +(SUM($AO58:AQ58))
                    )&gt;AE58,
              IF((INDEX(PlantAccounts[],MATCH($C58,PlantAccounts[Power Plan Plant Account '#],0),7))=0,0,AE58-(INDEX(PlantAccounts[],MATCH($C58,PlantAccounts[Power Plan Plant Account '#],0),9))-SUM($AO58:AQ58)),
             (INDEX(PlantAccounts[],MATCH($C58,PlantAccounts[Power Plan Plant Account '#],0),7)/12)*AE58*(INDEX(CurWIPHelper[],1,MATCH(AR$4,CurWIPHelper[#Headers],0))))
        ),
        IF(AE58=0,0,IF(
              ((INDEX(PlantAccounts[],MATCH($C58,PlantAccounts[Power Plan Plant Account '#],0),7)/12)
              *(AE58)
              *(INDEX(CurWIPHelper[],1,MATCH(AR$4,CurWIPHelper[#Headers],0)))
              +(INDEX(PlantAccounts[],MATCH($C58,PlantAccounts[Power Plan Plant Account '#],0),9))
              +(SUM($AO58:AQ58))
              )&gt;AE58,
         (INDEX(PlantAccounts[],MATCH($C58,PlantAccounts[Power Plan Plant Account '#],0),7)/12)*AE58*(INDEX(CurWIPHelper[],1,MATCH(AR$4,CurWIPHelper[#Headers],0))),
         AE58-(INDEX(PlantAccounts[],MATCH($C58,PlantAccounts[Power Plan Plant Account '#],0),9))-(SUM($AO58:AQ58))
    ))
)
)</f>
        <v>-61659.110163205718</v>
      </c>
      <c r="AS58" s="35">
        <f>IF(INDEX(CurWIPHelper[],1,MATCH(AS$4,CurWIPHelper[#Headers],0))=0,0,
     IF(AF58&gt;0,
        (IF(
             ((INDEX(PlantAccounts[],MATCH($C58,PlantAccounts[Power Plan Plant Account '#],0),7)/12)
                   *(AF58)
                   *(INDEX(CurWIPHelper[],1,MATCH(AS$4,CurWIPHelper[#Headers],0)))
                   +(INDEX(PlantAccounts[],MATCH($C58,PlantAccounts[Power Plan Plant Account '#],0),9))
                   +(SUM($AO58:AR58))
                    )&gt;AF58,
              IF((INDEX(PlantAccounts[],MATCH($C58,PlantAccounts[Power Plan Plant Account '#],0),7))=0,0,AF58-(INDEX(PlantAccounts[],MATCH($C58,PlantAccounts[Power Plan Plant Account '#],0),9))-SUM($AO58:AR58)),
             (INDEX(PlantAccounts[],MATCH($C58,PlantAccounts[Power Plan Plant Account '#],0),7)/12)*AF58*(INDEX(CurWIPHelper[],1,MATCH(AS$4,CurWIPHelper[#Headers],0))))
        ),
        IF(AF58=0,0,IF(
              ((INDEX(PlantAccounts[],MATCH($C58,PlantAccounts[Power Plan Plant Account '#],0),7)/12)
              *(AF58)
              *(INDEX(CurWIPHelper[],1,MATCH(AS$4,CurWIPHelper[#Headers],0)))
              +(INDEX(PlantAccounts[],MATCH($C58,PlantAccounts[Power Plan Plant Account '#],0),9))
              +(SUM($AO58:AR58))
              )&gt;AF58,
         (INDEX(PlantAccounts[],MATCH($C58,PlantAccounts[Power Plan Plant Account '#],0),7)/12)*AF58*(INDEX(CurWIPHelper[],1,MATCH(AS$4,CurWIPHelper[#Headers],0))),
         AF58-(INDEX(PlantAccounts[],MATCH($C58,PlantAccounts[Power Plan Plant Account '#],0),9))-(SUM($AO58:AR58))
    ))
)
)</f>
        <v>-61659.110163205718</v>
      </c>
      <c r="AT58" s="35">
        <f>IF(INDEX(CurWIPHelper[],1,MATCH(AT$4,CurWIPHelper[#Headers],0))=0,0,
     IF(AG58&gt;0,
        (IF(
             ((INDEX(PlantAccounts[],MATCH($C58,PlantAccounts[Power Plan Plant Account '#],0),7)/12)
                   *(AG58)
                   *(INDEX(CurWIPHelper[],1,MATCH(AT$4,CurWIPHelper[#Headers],0)))
                   +(INDEX(PlantAccounts[],MATCH($C58,PlantAccounts[Power Plan Plant Account '#],0),9))
                   +(SUM($AO58:AS58))
                    )&gt;AG58,
              IF((INDEX(PlantAccounts[],MATCH($C58,PlantAccounts[Power Plan Plant Account '#],0),7))=0,0,AG58-(INDEX(PlantAccounts[],MATCH($C58,PlantAccounts[Power Plan Plant Account '#],0),9))-SUM($AO58:AS58)),
             (INDEX(PlantAccounts[],MATCH($C58,PlantAccounts[Power Plan Plant Account '#],0),7)/12)*AG58*(INDEX(CurWIPHelper[],1,MATCH(AT$4,CurWIPHelper[#Headers],0))))
        ),
        IF(AG58=0,0,IF(
              ((INDEX(PlantAccounts[],MATCH($C58,PlantAccounts[Power Plan Plant Account '#],0),7)/12)
              *(AG58)
              *(INDEX(CurWIPHelper[],1,MATCH(AT$4,CurWIPHelper[#Headers],0)))
              +(INDEX(PlantAccounts[],MATCH($C58,PlantAccounts[Power Plan Plant Account '#],0),9))
              +(SUM($AO58:AS58))
              )&gt;AG58,
         (INDEX(PlantAccounts[],MATCH($C58,PlantAccounts[Power Plan Plant Account '#],0),7)/12)*AG58*(INDEX(CurWIPHelper[],1,MATCH(AT$4,CurWIPHelper[#Headers],0))),
         AG58-(INDEX(PlantAccounts[],MATCH($C58,PlantAccounts[Power Plan Plant Account '#],0),9))-(SUM($AO58:AS58))
    ))
)
)</f>
        <v>-61659.110163205718</v>
      </c>
      <c r="AU58" s="35">
        <f>IF(INDEX(CurWIPHelper[],1,MATCH(AU$4,CurWIPHelper[#Headers],0))=0,0,
     IF(AH58&gt;0,
        (IF(
             ((INDEX(PlantAccounts[],MATCH($C58,PlantAccounts[Power Plan Plant Account '#],0),7)/12)
                   *(AH58)
                   *(INDEX(CurWIPHelper[],1,MATCH(AU$4,CurWIPHelper[#Headers],0)))
                   +(INDEX(PlantAccounts[],MATCH($C58,PlantAccounts[Power Plan Plant Account '#],0),9))
                   +(SUM($AO58:AT58))
                    )&gt;AH58,
              IF((INDEX(PlantAccounts[],MATCH($C58,PlantAccounts[Power Plan Plant Account '#],0),7))=0,0,AH58-(INDEX(PlantAccounts[],MATCH($C58,PlantAccounts[Power Plan Plant Account '#],0),9))-SUM($AO58:AT58)),
             (INDEX(PlantAccounts[],MATCH($C58,PlantAccounts[Power Plan Plant Account '#],0),7)/12)*AH58*(INDEX(CurWIPHelper[],1,MATCH(AU$4,CurWIPHelper[#Headers],0))))
        ),
        IF(AH58=0,0,IF(
              ((INDEX(PlantAccounts[],MATCH($C58,PlantAccounts[Power Plan Plant Account '#],0),7)/12)
              *(AH58)
              *(INDEX(CurWIPHelper[],1,MATCH(AU$4,CurWIPHelper[#Headers],0)))
              +(INDEX(PlantAccounts[],MATCH($C58,PlantAccounts[Power Plan Plant Account '#],0),9))
              +(SUM($AO58:AT58))
              )&gt;AH58,
         (INDEX(PlantAccounts[],MATCH($C58,PlantAccounts[Power Plan Plant Account '#],0),7)/12)*AH58*(INDEX(CurWIPHelper[],1,MATCH(AU$4,CurWIPHelper[#Headers],0))),
         AH58-(INDEX(PlantAccounts[],MATCH($C58,PlantAccounts[Power Plan Plant Account '#],0),9))-(SUM($AO58:AT58))
    ))
)
)</f>
        <v>-61659.110163205718</v>
      </c>
      <c r="AV58" s="35">
        <f>IF(INDEX(CurWIPHelper[],1,MATCH(AV$4,CurWIPHelper[#Headers],0))=0,0,
     IF(AI58&gt;0,
        (IF(
             ((INDEX(PlantAccounts[],MATCH($C58,PlantAccounts[Power Plan Plant Account '#],0),7)/12)
                   *(AI58)
                   *(INDEX(CurWIPHelper[],1,MATCH(AV$4,CurWIPHelper[#Headers],0)))
                   +(INDEX(PlantAccounts[],MATCH($C58,PlantAccounts[Power Plan Plant Account '#],0),9))
                   +(SUM($AO58:AU58))
                    )&gt;AI58,
              IF((INDEX(PlantAccounts[],MATCH($C58,PlantAccounts[Power Plan Plant Account '#],0),7))=0,0,AI58-(INDEX(PlantAccounts[],MATCH($C58,PlantAccounts[Power Plan Plant Account '#],0),9))-SUM($AO58:AU58)),
             (INDEX(PlantAccounts[],MATCH($C58,PlantAccounts[Power Plan Plant Account '#],0),7)/12)*AI58*(INDEX(CurWIPHelper[],1,MATCH(AV$4,CurWIPHelper[#Headers],0))))
        ),
        IF(AI58=0,0,IF(
              ((INDEX(PlantAccounts[],MATCH($C58,PlantAccounts[Power Plan Plant Account '#],0),7)/12)
              *(AI58)
              *(INDEX(CurWIPHelper[],1,MATCH(AV$4,CurWIPHelper[#Headers],0)))
              +(INDEX(PlantAccounts[],MATCH($C58,PlantAccounts[Power Plan Plant Account '#],0),9))
              +(SUM($AO58:AU58))
              )&gt;AI58,
         (INDEX(PlantAccounts[],MATCH($C58,PlantAccounts[Power Plan Plant Account '#],0),7)/12)*AI58*(INDEX(CurWIPHelper[],1,MATCH(AV$4,CurWIPHelper[#Headers],0))),
         AI58-(INDEX(PlantAccounts[],MATCH($C58,PlantAccounts[Power Plan Plant Account '#],0),9))-(SUM($AO58:AU58))
    ))
)
)</f>
        <v>-61659.110163205718</v>
      </c>
      <c r="AW58" s="35">
        <f>IF(INDEX(CurWIPHelper[],1,MATCH(AW$4,CurWIPHelper[#Headers],0))=0,0,
     IF(AJ58&gt;0,
        (IF(
             ((INDEX(PlantAccounts[],MATCH($C58,PlantAccounts[Power Plan Plant Account '#],0),7)/12)
                   *(AJ58)
                   *(INDEX(CurWIPHelper[],1,MATCH(AW$4,CurWIPHelper[#Headers],0)))
                   +(INDEX(PlantAccounts[],MATCH($C58,PlantAccounts[Power Plan Plant Account '#],0),9))
                   +(SUM($AO58:AV58))
                    )&gt;AJ58,
              IF((INDEX(PlantAccounts[],MATCH($C58,PlantAccounts[Power Plan Plant Account '#],0),7))=0,0,AJ58-(INDEX(PlantAccounts[],MATCH($C58,PlantAccounts[Power Plan Plant Account '#],0),9))-SUM($AO58:AV58)),
             (INDEX(PlantAccounts[],MATCH($C58,PlantAccounts[Power Plan Plant Account '#],0),7)/12)*AJ58*(INDEX(CurWIPHelper[],1,MATCH(AW$4,CurWIPHelper[#Headers],0))))
        ),
        IF(AJ58=0,0,IF(
              ((INDEX(PlantAccounts[],MATCH($C58,PlantAccounts[Power Plan Plant Account '#],0),7)/12)
              *(AJ58)
              *(INDEX(CurWIPHelper[],1,MATCH(AW$4,CurWIPHelper[#Headers],0)))
              +(INDEX(PlantAccounts[],MATCH($C58,PlantAccounts[Power Plan Plant Account '#],0),9))
              +(SUM($AO58:AV58))
              )&gt;AJ58,
         (INDEX(PlantAccounts[],MATCH($C58,PlantAccounts[Power Plan Plant Account '#],0),7)/12)*AJ58*(INDEX(CurWIPHelper[],1,MATCH(AW$4,CurWIPHelper[#Headers],0))),
         AJ58-(INDEX(PlantAccounts[],MATCH($C58,PlantAccounts[Power Plan Plant Account '#],0),9))-(SUM($AO58:AV58))
    ))
)
)</f>
        <v>-61659.110163205718</v>
      </c>
      <c r="AX58" s="35">
        <f>IF(INDEX(CurWIPHelper[],1,MATCH(AX$4,CurWIPHelper[#Headers],0))=0,0,
     IF(AK58&gt;0,
        (IF(
             ((INDEX(PlantAccounts[],MATCH($C58,PlantAccounts[Power Plan Plant Account '#],0),7)/12)
                   *(AK58)
                   *(INDEX(CurWIPHelper[],1,MATCH(AX$4,CurWIPHelper[#Headers],0)))
                   +(INDEX(PlantAccounts[],MATCH($C58,PlantAccounts[Power Plan Plant Account '#],0),9))
                   +(SUM($AO58:AW58))
                    )&gt;AK58,
              IF((INDEX(PlantAccounts[],MATCH($C58,PlantAccounts[Power Plan Plant Account '#],0),7))=0,0,AK58-(INDEX(PlantAccounts[],MATCH($C58,PlantAccounts[Power Plan Plant Account '#],0),9))-SUM($AO58:AW58)),
             (INDEX(PlantAccounts[],MATCH($C58,PlantAccounts[Power Plan Plant Account '#],0),7)/12)*AK58*(INDEX(CurWIPHelper[],1,MATCH(AX$4,CurWIPHelper[#Headers],0))))
        ),
        IF(AK58=0,0,IF(
              ((INDEX(PlantAccounts[],MATCH($C58,PlantAccounts[Power Plan Plant Account '#],0),7)/12)
              *(AK58)
              *(INDEX(CurWIPHelper[],1,MATCH(AX$4,CurWIPHelper[#Headers],0)))
              +(INDEX(PlantAccounts[],MATCH($C58,PlantAccounts[Power Plan Plant Account '#],0),9))
              +(SUM($AO58:AW58))
              )&gt;AK58,
         (INDEX(PlantAccounts[],MATCH($C58,PlantAccounts[Power Plan Plant Account '#],0),7)/12)*AK58*(INDEX(CurWIPHelper[],1,MATCH(AX$4,CurWIPHelper[#Headers],0))),
         AK58-(INDEX(PlantAccounts[],MATCH($C58,PlantAccounts[Power Plan Plant Account '#],0),9))-(SUM($AO58:AW58))
    ))
)
)</f>
        <v>-61659.110163205718</v>
      </c>
      <c r="AY58" s="35">
        <f>IF(INDEX(CurWIPHelper[],1,MATCH(AY$4,CurWIPHelper[#Headers],0))=0,0,
     IF(AL58&gt;0,
        (IF(
             ((INDEX(PlantAccounts[],MATCH($C58,PlantAccounts[Power Plan Plant Account '#],0),7)/12)
                   *(AL58)
                   *(INDEX(CurWIPHelper[],1,MATCH(AY$4,CurWIPHelper[#Headers],0)))
                   +(INDEX(PlantAccounts[],MATCH($C58,PlantAccounts[Power Plan Plant Account '#],0),9))
                   +(SUM($AO58:AX58))
                    )&gt;AL58,
              IF((INDEX(PlantAccounts[],MATCH($C58,PlantAccounts[Power Plan Plant Account '#],0),7))=0,0,AL58-(INDEX(PlantAccounts[],MATCH($C58,PlantAccounts[Power Plan Plant Account '#],0),9))-SUM($AO58:AX58)),
             (INDEX(PlantAccounts[],MATCH($C58,PlantAccounts[Power Plan Plant Account '#],0),7)/12)*AL58*(INDEX(CurWIPHelper[],1,MATCH(AY$4,CurWIPHelper[#Headers],0))))
        ),
        IF(AL58=0,0,IF(
              ((INDEX(PlantAccounts[],MATCH($C58,PlantAccounts[Power Plan Plant Account '#],0),7)/12)
              *(AL58)
              *(INDEX(CurWIPHelper[],1,MATCH(AY$4,CurWIPHelper[#Headers],0)))
              +(INDEX(PlantAccounts[],MATCH($C58,PlantAccounts[Power Plan Plant Account '#],0),9))
              +(SUM($AO58:AX58))
              )&gt;AL58,
         (INDEX(PlantAccounts[],MATCH($C58,PlantAccounts[Power Plan Plant Account '#],0),7)/12)*AL58*(INDEX(CurWIPHelper[],1,MATCH(AY$4,CurWIPHelper[#Headers],0))),
         AL58-(INDEX(PlantAccounts[],MATCH($C58,PlantAccounts[Power Plan Plant Account '#],0),9))-(SUM($AO58:AX58))
    ))
)
)</f>
        <v>-61659.110163205718</v>
      </c>
      <c r="AZ58" s="35">
        <f>IF(INDEX(CurWIPHelper[],1,MATCH(AZ$4,CurWIPHelper[#Headers],0))=0,0,
     IF(AM58&gt;0,
        (IF(
             ((INDEX(PlantAccounts[],MATCH($C58,PlantAccounts[Power Plan Plant Account '#],0),7)/12)
                   *(AM58)
                   *(INDEX(CurWIPHelper[],1,MATCH(AZ$4,CurWIPHelper[#Headers],0)))
                   +(INDEX(PlantAccounts[],MATCH($C58,PlantAccounts[Power Plan Plant Account '#],0),9))
                   +(SUM($AO58:AY58))
                    )&gt;AM58,
              IF((INDEX(PlantAccounts[],MATCH($C58,PlantAccounts[Power Plan Plant Account '#],0),7))=0,0,AM58-(INDEX(PlantAccounts[],MATCH($C58,PlantAccounts[Power Plan Plant Account '#],0),9))-SUM($AO58:AY58)),
             (INDEX(PlantAccounts[],MATCH($C58,PlantAccounts[Power Plan Plant Account '#],0),7)/12)*AM58*(INDEX(CurWIPHelper[],1,MATCH(AZ$4,CurWIPHelper[#Headers],0))))
        ),
        IF(AM58=0,0,IF(
              ((INDEX(PlantAccounts[],MATCH($C58,PlantAccounts[Power Plan Plant Account '#],0),7)/12)
              *(AM58)
              *(INDEX(CurWIPHelper[],1,MATCH(AZ$4,CurWIPHelper[#Headers],0)))
              +(INDEX(PlantAccounts[],MATCH($C58,PlantAccounts[Power Plan Plant Account '#],0),9))
              +(SUM($AO58:AY58))
              )&gt;AM58,
         (INDEX(PlantAccounts[],MATCH($C58,PlantAccounts[Power Plan Plant Account '#],0),7)/12)*AM58*(INDEX(CurWIPHelper[],1,MATCH(AZ$4,CurWIPHelper[#Headers],0))),
         AM58-(INDEX(PlantAccounts[],MATCH($C58,PlantAccounts[Power Plan Plant Account '#],0),9))-(SUM($AO58:AY58))
    ))
)
)</f>
        <v>-61659.110163205718</v>
      </c>
      <c r="BA58" s="59">
        <f t="shared" si="2"/>
        <v>-739909.32195846876</v>
      </c>
      <c r="BC58" s="59">
        <f>INDEX(CurCloseProf[],MATCH(PlantAccountsQuery[[#This Row],[Reg/Unreg]],CurCloseProf[R/NR],0),MATCH(BC$9,CurCloseProf[#Headers],0))*($J58)</f>
        <v>0</v>
      </c>
      <c r="BD58" s="59">
        <f>INDEX(CurCloseProf[],MATCH(PlantAccountsQuery[[#This Row],[Reg/Unreg]],CurCloseProf[R/NR],0),MATCH(BD$9,CurCloseProf[#Headers],0))*($J58)</f>
        <v>0</v>
      </c>
      <c r="BE58" s="59">
        <f>INDEX(CurCloseProf[],MATCH(PlantAccountsQuery[[#This Row],[Reg/Unreg]],CurCloseProf[R/NR],0),MATCH(BE$9,CurCloseProf[#Headers],0))*($J58)</f>
        <v>0</v>
      </c>
      <c r="BF58" s="59">
        <f>INDEX(CurCloseProf[],MATCH(PlantAccountsQuery[[#This Row],[Reg/Unreg]],CurCloseProf[R/NR],0),MATCH(BF$9,CurCloseProf[#Headers],0))*($J58)</f>
        <v>0</v>
      </c>
      <c r="BG58" s="59">
        <f>INDEX(CurCloseProf[],MATCH(PlantAccountsQuery[[#This Row],[Reg/Unreg]],CurCloseProf[R/NR],0),MATCH(BG$9,CurCloseProf[#Headers],0))*($J58)</f>
        <v>0</v>
      </c>
      <c r="BH58" s="59">
        <f>INDEX(CurCloseProf[],MATCH(PlantAccountsQuery[[#This Row],[Reg/Unreg]],CurCloseProf[R/NR],0),MATCH(BH$9,CurCloseProf[#Headers],0))*($J58)</f>
        <v>0</v>
      </c>
      <c r="BI58" s="59">
        <f>INDEX(CurCloseProf[],MATCH(PlantAccountsQuery[[#This Row],[Reg/Unreg]],CurCloseProf[R/NR],0),MATCH(BI$9,CurCloseProf[#Headers],0))*($J58)</f>
        <v>0</v>
      </c>
      <c r="BJ58" s="59">
        <f>INDEX(CurCloseProf[],MATCH(PlantAccountsQuery[[#This Row],[Reg/Unreg]],CurCloseProf[R/NR],0),MATCH(BJ$9,CurCloseProf[#Headers],0))*($J58)</f>
        <v>0</v>
      </c>
      <c r="BK58" s="59">
        <f>INDEX(CurCloseProf[],MATCH(PlantAccountsQuery[[#This Row],[Reg/Unreg]],CurCloseProf[R/NR],0),MATCH(BK$9,CurCloseProf[#Headers],0))*($J58)</f>
        <v>0</v>
      </c>
      <c r="BL58" s="59">
        <f>INDEX(CurCloseProf[],MATCH(PlantAccountsQuery[[#This Row],[Reg/Unreg]],CurCloseProf[R/NR],0),MATCH(BL$9,CurCloseProf[#Headers],0))*($J58)</f>
        <v>0</v>
      </c>
      <c r="BM58" s="59">
        <f>INDEX(CurCloseProf[],MATCH(PlantAccountsQuery[[#This Row],[Reg/Unreg]],CurCloseProf[R/NR],0),MATCH(BM$9,CurCloseProf[#Headers],0))*($J58)</f>
        <v>0</v>
      </c>
      <c r="BN58" s="59">
        <f>INDEX(CurCloseProf[],MATCH(PlantAccountsQuery[[#This Row],[Reg/Unreg]],CurCloseProf[R/NR],0),MATCH(BN$9,CurCloseProf[#Headers],0))*($J58)</f>
        <v>0</v>
      </c>
      <c r="BP58" s="59">
        <f>IF(INDEX(CurWIPHelper[],1,MATCH(AO$4,$BP$9:$CA$9,0))=0,0,$BC58)</f>
        <v>0</v>
      </c>
      <c r="BQ58" s="59">
        <f>IF(INDEX(CurWIPHelper[],1,MATCH(AP$4,$BP$9:$CA$9,0))=0,0,(SUM($BC58:BD58)))</f>
        <v>0</v>
      </c>
      <c r="BR58" s="59">
        <f>IF(INDEX(CurWIPHelper[],1,MATCH(AQ$4,$BP$9:$CA$9,0))=0,0,(SUM($BC58:BE58)))</f>
        <v>0</v>
      </c>
      <c r="BS58" s="59">
        <f>IF(INDEX(CurWIPHelper[],1,MATCH(AR$4,$BP$9:$CA$9,0))=0,0,(SUM($BC58:BF58)))</f>
        <v>0</v>
      </c>
      <c r="BT58" s="59">
        <f>IF(INDEX(CurWIPHelper[],1,MATCH(AS$4,$BP$9:$CA$9,0))=0,0,(SUM($BC58:BG58)))</f>
        <v>0</v>
      </c>
      <c r="BU58" s="59">
        <f>IF(INDEX(CurWIPHelper[],1,MATCH(AT$4,$BP$9:$CA$9,0))=0,0,(SUM($BC58:BH58)))</f>
        <v>0</v>
      </c>
      <c r="BV58" s="59">
        <f>IF(INDEX(CurWIPHelper[],1,MATCH(AU$4,$BP$9:$CA$9,0))=0,0,(SUM($BC58:BI58)))</f>
        <v>0</v>
      </c>
      <c r="BW58" s="59">
        <f>IF(INDEX(CurWIPHelper[],1,MATCH(AV$4,$BP$9:$CA$9,0))=0,0,(SUM($BC58:BJ58)))</f>
        <v>0</v>
      </c>
      <c r="BX58" s="59">
        <f>IF(INDEX(CurWIPHelper[],1,MATCH(AW$4,$BP$9:$CA$9,0))=0,0,(SUM($BC58:BK58)))</f>
        <v>0</v>
      </c>
      <c r="BY58" s="59">
        <f>IF(INDEX(CurWIPHelper[],1,MATCH(AX$4,$BP$9:$CA$9,0))=0,0,(SUM($BC58:BL58)))</f>
        <v>0</v>
      </c>
      <c r="BZ58" s="59">
        <f>IF(INDEX(CurWIPHelper[],1,MATCH(AY$4,$BP$9:$CA$9,0))=0,0,(SUM($BC58:BM58)))</f>
        <v>0</v>
      </c>
      <c r="CA58" s="59">
        <f>IF(INDEX(CurWIPHelper[],1,MATCH(AZ$4,$BP$9:$CA$9,0))=0,0,(SUM($BC58:BN58)))</f>
        <v>0</v>
      </c>
      <c r="CC58" s="59">
        <f>((((INDEX(PlantAccounts[],MATCH($C58,PlantAccounts[Power Plan Plant Account '#],0),8)+(INDEX(PlantAccounts[],MATCH($C58,PlantAccounts[Power Plan Plant Account '#],0),8)+INDEX(PlantAccounts[],MATCH($C58,PlantAccounts[Power Plan Plant Account '#],0),16)+INDEX(PlantAccounts[],MATCH($C58,PlantAccounts[Power Plan Plant Account '#],0),17)))/2))/12)*(INDEX(CurWIPHelper[],1,MATCH(AO$4,CurWIPHelper[#Headers],0)))*(INDEX(PlantAccounts[],MATCH($C58,PlantAccounts[Power Plan Plant Account '#],0),7))</f>
        <v>-61659.110163205725</v>
      </c>
      <c r="CD58" s="59">
        <f>((((INDEX(PlantAccounts[],MATCH($C58,PlantAccounts[Power Plan Plant Account '#],0),8)+(INDEX(PlantAccounts[],MATCH($C58,PlantAccounts[Power Plan Plant Account '#],0),8)+INDEX(PlantAccounts[],MATCH($C58,PlantAccounts[Power Plan Plant Account '#],0),16)+INDEX(PlantAccounts[],MATCH($C58,PlantAccounts[Power Plan Plant Account '#],0),17)))/2))/12)*(INDEX(CurWIPHelper[],1,MATCH(AP$4,CurWIPHelper[#Headers],0)))*(INDEX(PlantAccounts[],MATCH($C58,PlantAccounts[Power Plan Plant Account '#],0),7))</f>
        <v>-61659.110163205725</v>
      </c>
      <c r="CE58" s="59">
        <f>((((INDEX(PlantAccounts[],MATCH($C58,PlantAccounts[Power Plan Plant Account '#],0),8)+(INDEX(PlantAccounts[],MATCH($C58,PlantAccounts[Power Plan Plant Account '#],0),8)+INDEX(PlantAccounts[],MATCH($C58,PlantAccounts[Power Plan Plant Account '#],0),16)+INDEX(PlantAccounts[],MATCH($C58,PlantAccounts[Power Plan Plant Account '#],0),17)))/2))/12)*(INDEX(CurWIPHelper[],1,MATCH(AQ$4,CurWIPHelper[#Headers],0)))*(INDEX(PlantAccounts[],MATCH($C58,PlantAccounts[Power Plan Plant Account '#],0),7))</f>
        <v>-61659.110163205725</v>
      </c>
      <c r="CF58" s="59">
        <f>((((INDEX(PlantAccounts[],MATCH($C58,PlantAccounts[Power Plan Plant Account '#],0),8)+(INDEX(PlantAccounts[],MATCH($C58,PlantAccounts[Power Plan Plant Account '#],0),8)+INDEX(PlantAccounts[],MATCH($C58,PlantAccounts[Power Plan Plant Account '#],0),16)+INDEX(PlantAccounts[],MATCH($C58,PlantAccounts[Power Plan Plant Account '#],0),17)))/2))/12)*(INDEX(CurWIPHelper[],1,MATCH(AR$4,CurWIPHelper[#Headers],0)))*(INDEX(PlantAccounts[],MATCH($C58,PlantAccounts[Power Plan Plant Account '#],0),7))</f>
        <v>-61659.110163205725</v>
      </c>
      <c r="CG58" s="59">
        <f>((((INDEX(PlantAccounts[],MATCH($C58,PlantAccounts[Power Plan Plant Account '#],0),8)+(INDEX(PlantAccounts[],MATCH($C58,PlantAccounts[Power Plan Plant Account '#],0),8)+INDEX(PlantAccounts[],MATCH($C58,PlantAccounts[Power Plan Plant Account '#],0),16)+INDEX(PlantAccounts[],MATCH($C58,PlantAccounts[Power Plan Plant Account '#],0),17)))/2))/12)*(INDEX(CurWIPHelper[],1,MATCH(AS$4,CurWIPHelper[#Headers],0)))*(INDEX(PlantAccounts[],MATCH($C58,PlantAccounts[Power Plan Plant Account '#],0),7))</f>
        <v>-61659.110163205725</v>
      </c>
      <c r="CH58" s="59">
        <f>((((INDEX(PlantAccounts[],MATCH($C58,PlantAccounts[Power Plan Plant Account '#],0),8)+(INDEX(PlantAccounts[],MATCH($C58,PlantAccounts[Power Plan Plant Account '#],0),8)+INDEX(PlantAccounts[],MATCH($C58,PlantAccounts[Power Plan Plant Account '#],0),16)+INDEX(PlantAccounts[],MATCH($C58,PlantAccounts[Power Plan Plant Account '#],0),17)))/2))/12)*(INDEX(CurWIPHelper[],1,MATCH(AT$4,CurWIPHelper[#Headers],0)))*(INDEX(PlantAccounts[],MATCH($C58,PlantAccounts[Power Plan Plant Account '#],0),7))</f>
        <v>-61659.110163205725</v>
      </c>
      <c r="CI58" s="59">
        <f>((((INDEX(PlantAccounts[],MATCH($C58,PlantAccounts[Power Plan Plant Account '#],0),8)+(INDEX(PlantAccounts[],MATCH($C58,PlantAccounts[Power Plan Plant Account '#],0),8)+INDEX(PlantAccounts[],MATCH($C58,PlantAccounts[Power Plan Plant Account '#],0),16)+INDEX(PlantAccounts[],MATCH($C58,PlantAccounts[Power Plan Plant Account '#],0),17)))/2))/12)*(INDEX(CurWIPHelper[],1,MATCH(AU$4,CurWIPHelper[#Headers],0)))*(INDEX(PlantAccounts[],MATCH($C58,PlantAccounts[Power Plan Plant Account '#],0),7))</f>
        <v>-61659.110163205725</v>
      </c>
      <c r="CJ58" s="59">
        <f>((((INDEX(PlantAccounts[],MATCH($C58,PlantAccounts[Power Plan Plant Account '#],0),8)+(INDEX(PlantAccounts[],MATCH($C58,PlantAccounts[Power Plan Plant Account '#],0),8)+INDEX(PlantAccounts[],MATCH($C58,PlantAccounts[Power Plan Plant Account '#],0),16)+INDEX(PlantAccounts[],MATCH($C58,PlantAccounts[Power Plan Plant Account '#],0),17)))/2))/12)*(INDEX(CurWIPHelper[],1,MATCH(AV$4,CurWIPHelper[#Headers],0)))*(INDEX(PlantAccounts[],MATCH($C58,PlantAccounts[Power Plan Plant Account '#],0),7))</f>
        <v>-61659.110163205725</v>
      </c>
      <c r="CK58" s="59">
        <f>((((INDEX(PlantAccounts[],MATCH($C58,PlantAccounts[Power Plan Plant Account '#],0),8)+(INDEX(PlantAccounts[],MATCH($C58,PlantAccounts[Power Plan Plant Account '#],0),8)+INDEX(PlantAccounts[],MATCH($C58,PlantAccounts[Power Plan Plant Account '#],0),16)+INDEX(PlantAccounts[],MATCH($C58,PlantAccounts[Power Plan Plant Account '#],0),17)))/2))/12)*(INDEX(CurWIPHelper[],1,MATCH(AW$4,CurWIPHelper[#Headers],0)))*(INDEX(PlantAccounts[],MATCH($C58,PlantAccounts[Power Plan Plant Account '#],0),7))</f>
        <v>-61659.110163205725</v>
      </c>
      <c r="CL58" s="59">
        <f>((((INDEX(PlantAccounts[],MATCH($C58,PlantAccounts[Power Plan Plant Account '#],0),8)+(INDEX(PlantAccounts[],MATCH($C58,PlantAccounts[Power Plan Plant Account '#],0),8)+INDEX(PlantAccounts[],MATCH($C58,PlantAccounts[Power Plan Plant Account '#],0),16)+INDEX(PlantAccounts[],MATCH($C58,PlantAccounts[Power Plan Plant Account '#],0),17)))/2))/12)*(INDEX(CurWIPHelper[],1,MATCH(AX$4,CurWIPHelper[#Headers],0)))*(INDEX(PlantAccounts[],MATCH($C58,PlantAccounts[Power Plan Plant Account '#],0),7))</f>
        <v>-61659.110163205725</v>
      </c>
      <c r="CM58" s="59">
        <f>((((INDEX(PlantAccounts[],MATCH($C58,PlantAccounts[Power Plan Plant Account '#],0),8)+(INDEX(PlantAccounts[],MATCH($C58,PlantAccounts[Power Plan Plant Account '#],0),8)+INDEX(PlantAccounts[],MATCH($C58,PlantAccounts[Power Plan Plant Account '#],0),16)+INDEX(PlantAccounts[],MATCH($C58,PlantAccounts[Power Plan Plant Account '#],0),17)))/2))/12)*(INDEX(CurWIPHelper[],1,MATCH(AY$4,CurWIPHelper[#Headers],0)))*(INDEX(PlantAccounts[],MATCH($C58,PlantAccounts[Power Plan Plant Account '#],0),7))</f>
        <v>-61659.110163205725</v>
      </c>
      <c r="CN58" s="59">
        <f>((((INDEX(PlantAccounts[],MATCH($C58,PlantAccounts[Power Plan Plant Account '#],0),8)+(INDEX(PlantAccounts[],MATCH($C58,PlantAccounts[Power Plan Plant Account '#],0),8)+INDEX(PlantAccounts[],MATCH($C58,PlantAccounts[Power Plan Plant Account '#],0),16)+INDEX(PlantAccounts[],MATCH($C58,PlantAccounts[Power Plan Plant Account '#],0),17)))/2))/12)*(INDEX(CurWIPHelper[],1,MATCH(AZ$4,CurWIPHelper[#Headers],0)))*(INDEX(PlantAccounts[],MATCH($C58,PlantAccounts[Power Plan Plant Account '#],0),7))</f>
        <v>-61659.110163205725</v>
      </c>
      <c r="CO58" s="59">
        <f t="shared" si="3"/>
        <v>-739909.32195846876</v>
      </c>
      <c r="CQ58" s="59">
        <f>INDEX(PlantAccounts[],MATCH($C58,PlantAccounts[Power Plan Plant Account '#],0),12)*(INDEX(CurWIPHelper[],1,MATCH(AO$4,CurWIPHelper[#Headers],0)))*(INDEX(PlantAccounts[],MATCH($C58,PlantAccounts[Power Plan Plant Account '#],0),7)/12)*0.5</f>
        <v>0</v>
      </c>
      <c r="CR58" s="59">
        <f>INDEX(PlantAccounts[],MATCH($C58,PlantAccounts[Power Plan Plant Account '#],0),12)*(INDEX(CurWIPHelper[],1,MATCH(AP$4,CurWIPHelper[#Headers],0)))*(INDEX(PlantAccounts[],MATCH($C58,PlantAccounts[Power Plan Plant Account '#],0),7)/12)*0.5</f>
        <v>0</v>
      </c>
      <c r="CS58" s="59">
        <f>INDEX(PlantAccounts[],MATCH($C58,PlantAccounts[Power Plan Plant Account '#],0),12)*(INDEX(CurWIPHelper[],1,MATCH(AQ$4,CurWIPHelper[#Headers],0)))*(INDEX(PlantAccounts[],MATCH($C58,PlantAccounts[Power Plan Plant Account '#],0),7)/12)*0.5</f>
        <v>0</v>
      </c>
      <c r="CT58" s="59">
        <f>INDEX(PlantAccounts[],MATCH($C58,PlantAccounts[Power Plan Plant Account '#],0),12)*(INDEX(CurWIPHelper[],1,MATCH(AR$4,CurWIPHelper[#Headers],0)))*(INDEX(PlantAccounts[],MATCH($C58,PlantAccounts[Power Plan Plant Account '#],0),7)/12)*0.5</f>
        <v>0</v>
      </c>
      <c r="CU58" s="59">
        <f>INDEX(PlantAccounts[],MATCH($C58,PlantAccounts[Power Plan Plant Account '#],0),12)*(INDEX(CurWIPHelper[],1,MATCH(AS$4,CurWIPHelper[#Headers],0)))*(INDEX(PlantAccounts[],MATCH($C58,PlantAccounts[Power Plan Plant Account '#],0),7)/12)*0.5</f>
        <v>0</v>
      </c>
      <c r="CV58" s="59">
        <f>INDEX(PlantAccounts[],MATCH($C58,PlantAccounts[Power Plan Plant Account '#],0),12)*(INDEX(CurWIPHelper[],1,MATCH(AT$4,CurWIPHelper[#Headers],0)))*(INDEX(PlantAccounts[],MATCH($C58,PlantAccounts[Power Plan Plant Account '#],0),7)/12)*0.5</f>
        <v>0</v>
      </c>
      <c r="CW58" s="59">
        <f>INDEX(PlantAccounts[],MATCH($C58,PlantAccounts[Power Plan Plant Account '#],0),12)*(INDEX(CurWIPHelper[],1,MATCH(AU$4,CurWIPHelper[#Headers],0)))*(INDEX(PlantAccounts[],MATCH($C58,PlantAccounts[Power Plan Plant Account '#],0),7)/12)*0.5</f>
        <v>0</v>
      </c>
      <c r="CX58" s="59">
        <f>INDEX(PlantAccounts[],MATCH($C58,PlantAccounts[Power Plan Plant Account '#],0),12)*(INDEX(CurWIPHelper[],1,MATCH(AV$4,CurWIPHelper[#Headers],0)))*(INDEX(PlantAccounts[],MATCH($C58,PlantAccounts[Power Plan Plant Account '#],0),7)/12)*0.5</f>
        <v>0</v>
      </c>
      <c r="CY58" s="59">
        <f>INDEX(PlantAccounts[],MATCH($C58,PlantAccounts[Power Plan Plant Account '#],0),12)*(INDEX(CurWIPHelper[],1,MATCH(AW$4,CurWIPHelper[#Headers],0)))*(INDEX(PlantAccounts[],MATCH($C58,PlantAccounts[Power Plan Plant Account '#],0),7)/12)*0.5</f>
        <v>0</v>
      </c>
      <c r="CZ58" s="59">
        <f>INDEX(PlantAccounts[],MATCH($C58,PlantAccounts[Power Plan Plant Account '#],0),12)*(INDEX(CurWIPHelper[],1,MATCH(AX$4,CurWIPHelper[#Headers],0)))*(INDEX(PlantAccounts[],MATCH($C58,PlantAccounts[Power Plan Plant Account '#],0),7)/12)*0.5</f>
        <v>0</v>
      </c>
      <c r="DA58" s="59">
        <f>INDEX(PlantAccounts[],MATCH($C58,PlantAccounts[Power Plan Plant Account '#],0),12)*(INDEX(CurWIPHelper[],1,MATCH(AY$4,CurWIPHelper[#Headers],0)))*(INDEX(PlantAccounts[],MATCH($C58,PlantAccounts[Power Plan Plant Account '#],0),7)/12)*0.5</f>
        <v>0</v>
      </c>
      <c r="DB58" s="59">
        <f>INDEX(PlantAccounts[],MATCH($C58,PlantAccounts[Power Plan Plant Account '#],0),12)*(INDEX(CurWIPHelper[],1,MATCH(AZ$4,CurWIPHelper[#Headers],0)))*(INDEX(PlantAccounts[],MATCH($C58,PlantAccounts[Power Plan Plant Account '#],0),7)/12)*0.5</f>
        <v>0</v>
      </c>
      <c r="DC58" s="59">
        <f t="shared" si="4"/>
        <v>0</v>
      </c>
      <c r="DE58" s="59">
        <f t="shared" si="5"/>
        <v>-739909.32195846876</v>
      </c>
    </row>
    <row r="59" spans="1:109">
      <c r="A59" t="s">
        <v>58</v>
      </c>
      <c r="B59" t="s">
        <v>108</v>
      </c>
      <c r="C59">
        <v>47400</v>
      </c>
      <c r="D59">
        <v>47400</v>
      </c>
      <c r="E59" s="130"/>
      <c r="F59" s="113">
        <f>INDEX(PlantAccounts[],MATCH($C59,PlantAccounts[Power Plan Plant Account '#],0),8)</f>
        <v>182655118.99605122</v>
      </c>
      <c r="G59" s="7">
        <f>INDEX(PlantAccounts[],MATCH($C59,PlantAccounts[Power Plan Plant Account '#],0),14)</f>
        <v>62013.511277692392</v>
      </c>
      <c r="H59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22221129.612416342</v>
      </c>
      <c r="I59" s="146">
        <v>62013.511277691767</v>
      </c>
      <c r="J59" s="7">
        <f t="shared" si="6"/>
        <v>22221129.612416342</v>
      </c>
      <c r="K59" s="7">
        <v>-2627268.29</v>
      </c>
      <c r="L59" s="7">
        <f>INDEX(PlantAccounts[],MATCH($C59,PlantAccounts[Power Plan Plant Account '#],0),11)</f>
        <v>0</v>
      </c>
      <c r="M59" s="7">
        <f t="shared" si="1"/>
        <v>-2627268.29</v>
      </c>
      <c r="O59" s="35">
        <f>INDEX(CurCloseProf[],MATCH(PlantAccountsQuery[[#This Row],[Reg/Unreg]],CurCloseProf[R/NR],0),MATCH(O$9,CurCloseProf[#Headers],0))*($J59+$M59)</f>
        <v>790170.1343227484</v>
      </c>
      <c r="P59" s="35">
        <f>INDEX(CurCloseProf[],MATCH(PlantAccountsQuery[[#This Row],[Reg/Unreg]],CurCloseProf[R/NR],0),MATCH(P$9,CurCloseProf[#Headers],0))*($J59+$M59)</f>
        <v>623116.37262829149</v>
      </c>
      <c r="Q59" s="35">
        <f>INDEX(CurCloseProf[],MATCH(PlantAccountsQuery[[#This Row],[Reg/Unreg]],CurCloseProf[R/NR],0),MATCH(Q$9,CurCloseProf[#Headers],0))*($J59+$M59)</f>
        <v>845489.62419022107</v>
      </c>
      <c r="R59" s="35">
        <f>INDEX(CurCloseProf[],MATCH(PlantAccountsQuery[[#This Row],[Reg/Unreg]],CurCloseProf[R/NR],0),MATCH(R$9,CurCloseProf[#Headers],0))*($J59+$M59)</f>
        <v>232497.80020362305</v>
      </c>
      <c r="S59" s="35">
        <f>INDEX(CurCloseProf[],MATCH(PlantAccountsQuery[[#This Row],[Reg/Unreg]],CurCloseProf[R/NR],0),MATCH(S$9,CurCloseProf[#Headers],0))*($J59+$M59)</f>
        <v>679153.46508617059</v>
      </c>
      <c r="T59" s="35">
        <f>INDEX(CurCloseProf[],MATCH(PlantAccountsQuery[[#This Row],[Reg/Unreg]],CurCloseProf[R/NR],0),MATCH(T$9,CurCloseProf[#Headers],0))*($J59+$M59)</f>
        <v>1181268.261604608</v>
      </c>
      <c r="U59" s="35">
        <f>INDEX(CurCloseProf[],MATCH(PlantAccountsQuery[[#This Row],[Reg/Unreg]],CurCloseProf[R/NR],0),MATCH(U$9,CurCloseProf[#Headers],0))*($J59+$M59)</f>
        <v>988196.62015375972</v>
      </c>
      <c r="V59" s="35">
        <f>INDEX(CurCloseProf[],MATCH(PlantAccountsQuery[[#This Row],[Reg/Unreg]],CurCloseProf[R/NR],0),MATCH(V$9,CurCloseProf[#Headers],0))*($J59+$M59)</f>
        <v>570580.9499760709</v>
      </c>
      <c r="W59" s="35">
        <f>INDEX(CurCloseProf[],MATCH(PlantAccountsQuery[[#This Row],[Reg/Unreg]],CurCloseProf[R/NR],0),MATCH(W$9,CurCloseProf[#Headers],0))*($J59+$M59)</f>
        <v>1194770.2119519629</v>
      </c>
      <c r="X59" s="35">
        <f>INDEX(CurCloseProf[],MATCH(PlantAccountsQuery[[#This Row],[Reg/Unreg]],CurCloseProf[R/NR],0),MATCH(X$9,CurCloseProf[#Headers],0))*($J59+$M59)</f>
        <v>2406162.6082506296</v>
      </c>
      <c r="Y59" s="35">
        <f>INDEX(CurCloseProf[],MATCH(PlantAccountsQuery[[#This Row],[Reg/Unreg]],CurCloseProf[R/NR],0),MATCH(Y$9,CurCloseProf[#Headers],0))*($J59+$M59)</f>
        <v>2135969.736838012</v>
      </c>
      <c r="Z59" s="35">
        <f>INDEX(CurCloseProf[],MATCH(PlantAccountsQuery[[#This Row],[Reg/Unreg]],CurCloseProf[R/NR],0),MATCH(Z$9,CurCloseProf[#Headers],0))*($J59+$M59)</f>
        <v>7946485.5372102456</v>
      </c>
      <c r="AB59" s="59">
        <f>IF(INDEX(CurWIPHelper[],1,MATCH(AO$4,$AB$9:$AM$9,0))=0,0,($F59+$O59))</f>
        <v>183445289.13037398</v>
      </c>
      <c r="AC59" s="59">
        <f>IF(INDEX(CurWIPHelper[],1,MATCH(AP$4,$AB$9:$AM$9,0))=0,0,($F59+SUM($O59:P59)))</f>
        <v>184068405.50300226</v>
      </c>
      <c r="AD59" s="59">
        <f>IF(INDEX(CurWIPHelper[],1,MATCH(AQ$4,$AB$9:$AM$9,0))=0,0,($F59+SUM($O59:Q59)))</f>
        <v>184913895.1271925</v>
      </c>
      <c r="AE59" s="59">
        <f>IF(INDEX(CurWIPHelper[],1,MATCH(AR$4,$AB$9:$AM$9,0))=0,0,($F59+SUM($O59:R59)))</f>
        <v>185146392.92739612</v>
      </c>
      <c r="AF59" s="59">
        <f>IF(INDEX(CurWIPHelper[],1,MATCH(AS$4,$AB$9:$AM$9,0))=0,0,($F59+SUM($O59:S59)))</f>
        <v>185825546.39248228</v>
      </c>
      <c r="AG59" s="59">
        <f>IF(INDEX(CurWIPHelper[],1,MATCH(AT$4,$AB$9:$AM$9,0))=0,0,($F59+SUM($O59:T59)))</f>
        <v>187006814.65408689</v>
      </c>
      <c r="AH59" s="59">
        <f>IF(INDEX(CurWIPHelper[],1,MATCH(AU$4,$AB$9:$AM$9,0))=0,0,($F59+SUM($O59:U59)))</f>
        <v>187995011.27424064</v>
      </c>
      <c r="AI59" s="59">
        <f>IF(INDEX(CurWIPHelper[],1,MATCH(AV$4,$AB$9:$AM$9,0))=0,0,($F59+SUM($O59:V59)))</f>
        <v>188565592.22421673</v>
      </c>
      <c r="AJ59" s="59">
        <f>IF(INDEX(CurWIPHelper[],1,MATCH(AW$4,$AB$9:$AM$9,0))=0,0,($F59+SUM($O59:W59)))</f>
        <v>189760362.43616867</v>
      </c>
      <c r="AK59" s="59">
        <f>IF(INDEX(CurWIPHelper[],1,MATCH(AX$4,$AB$9:$AM$9,0))=0,0,($F59+SUM($O59:X59)))</f>
        <v>192166525.04441932</v>
      </c>
      <c r="AL59" s="59">
        <f>IF(INDEX(CurWIPHelper[],1,MATCH(AY$4,$AB$9:$AM$9,0))=0,0,($F59+SUM($O59:Y59)))</f>
        <v>194302494.78125733</v>
      </c>
      <c r="AM59" s="59">
        <f>IF(INDEX(CurWIPHelper[],1,MATCH(AZ$4,$AB$9:$AM$9,0))=0,0,($F59+SUM($O59:Z59)))</f>
        <v>202248980.31846756</v>
      </c>
      <c r="AO59" s="35">
        <f>IF(INDEX(CurWIPHelper[],1,MATCH(AO$4,CurWIPHelper[#Headers],0))=0,0,
     IF(AB59&gt;0,
        (IF(
             ((INDEX(PlantAccounts[],MATCH($C59,PlantAccounts[Power Plan Plant Account '#],0),7)/12)
                   *(AB59)
                   *(INDEX(CurWIPHelper[],1,MATCH(AO$4,CurWIPHelper[#Headers],0)))
                   +(INDEX(PlantAccounts[],MATCH($C59,PlantAccounts[Power Plan Plant Account '#],0),9))
                   )&gt;AB59,
              IF((INDEX(PlantAccounts[],MATCH($C59,PlantAccounts[Power Plan Plant Account '#],0),7))=0,0,AB59-(INDEX(PlantAccounts[],MATCH($C59,PlantAccounts[Power Plan Plant Account '#],0),9))),
             (INDEX(PlantAccounts[],MATCH($C59,PlantAccounts[Power Plan Plant Account '#],0),7)/12)*AB59*(INDEX(CurWIPHelper[],1,MATCH(AO$4,CurWIPHelper[#Headers],0))))
        ),
          IF(AB59=0,0,IF(
              ((INDEX(PlantAccounts[],MATCH($C59,PlantAccounts[Power Plan Plant Account '#],0),7)/12)
              *(AB59)
              *(INDEX(CurWIPHelper[],1,MATCH(AO$4,CurWIPHelper[#Headers],0)))
              +(INDEX(PlantAccounts[],MATCH($C59,PlantAccounts[Power Plan Plant Account '#],0),9))
              )&gt;AB59,
         (INDEX(PlantAccounts[],MATCH($C59,PlantAccounts[Power Plan Plant Account '#],0),7)/12)*AB59*(INDEX(CurWIPHelper[],1,MATCH(AO$4,CurWIPHelper[#Headers],0))),
         AB59-(INDEX(PlantAccounts[],MATCH($C59,PlantAccounts[Power Plan Plant Account '#],0),9))
    ))
)
)</f>
        <v>1354437.7180792612</v>
      </c>
      <c r="AP59" s="35">
        <f>IF(INDEX(CurWIPHelper[],1,MATCH(AP$4,CurWIPHelper[#Headers],0))=0,0,
     IF(AC59&gt;0,
        (IF(
             ((INDEX(PlantAccounts[],MATCH($C59,PlantAccounts[Power Plan Plant Account '#],0),7)/12)
                   *(AC59)
                   *(INDEX(CurWIPHelper[],1,MATCH(AP$4,CurWIPHelper[#Headers],0)))
                   +(INDEX(PlantAccounts[],MATCH($C59,PlantAccounts[Power Plan Plant Account '#],0),9))
                   +(SUM($AO59:AO59))
                    )&gt;AC59,
              IF((INDEX(PlantAccounts[],MATCH($C59,PlantAccounts[Power Plan Plant Account '#],0),7))=0,0,AC59-(INDEX(PlantAccounts[],MATCH($C59,PlantAccounts[Power Plan Plant Account '#],0),9))-SUM($AO59:AO59)),
             (INDEX(PlantAccounts[],MATCH($C59,PlantAccounts[Power Plan Plant Account '#],0),7)/12)*AC59*(INDEX(CurWIPHelper[],1,MATCH(AP$4,CurWIPHelper[#Headers],0))))
        ),
        IF(AC59=0,0,IF(
              ((INDEX(PlantAccounts[],MATCH($C59,PlantAccounts[Power Plan Plant Account '#],0),7)/12)
              *(AC59)
              *(INDEX(CurWIPHelper[],1,MATCH(AP$4,CurWIPHelper[#Headers],0)))
              +(INDEX(PlantAccounts[],MATCH($C59,PlantAccounts[Power Plan Plant Account '#],0),9))
              +(SUM($AO59:AO59))
              )&gt;AC59,
         (INDEX(PlantAccounts[],MATCH($C59,PlantAccounts[Power Plan Plant Account '#],0),7)/12)*AC59*(INDEX(CurWIPHelper[],1,MATCH(AP$4,CurWIPHelper[#Headers],0))),
         AC59-(INDEX(PlantAccounts[],MATCH($C59,PlantAccounts[Power Plan Plant Account '#],0),9))-(SUM($AO59:AO59))
    ))
)
)</f>
        <v>1359038.3939638333</v>
      </c>
      <c r="AQ59" s="35">
        <f>IF(INDEX(CurWIPHelper[],1,MATCH(AQ$4,CurWIPHelper[#Headers],0))=0,0,
     IF(AD59&gt;0,
        (IF(
             ((INDEX(PlantAccounts[],MATCH($C59,PlantAccounts[Power Plan Plant Account '#],0),7)/12)
                   *(AD59)
                   *(INDEX(CurWIPHelper[],1,MATCH(AQ$4,CurWIPHelper[#Headers],0)))
                   +(INDEX(PlantAccounts[],MATCH($C59,PlantAccounts[Power Plan Plant Account '#],0),9))
                   +(SUM($AO59:AP59))
                    )&gt;AD59,
              IF((INDEX(PlantAccounts[],MATCH($C59,PlantAccounts[Power Plan Plant Account '#],0),7))=0,0,AD59-(INDEX(PlantAccounts[],MATCH($C59,PlantAccounts[Power Plan Plant Account '#],0),9))-SUM($AO59:AP59)),
             (INDEX(PlantAccounts[],MATCH($C59,PlantAccounts[Power Plan Plant Account '#],0),7)/12)*AD59*(INDEX(CurWIPHelper[],1,MATCH(AQ$4,CurWIPHelper[#Headers],0))))
        ),
        IF(AD59=0,0,IF(
              ((INDEX(PlantAccounts[],MATCH($C59,PlantAccounts[Power Plan Plant Account '#],0),7)/12)
              *(AD59)
              *(INDEX(CurWIPHelper[],1,MATCH(AQ$4,CurWIPHelper[#Headers],0)))
              +(INDEX(PlantAccounts[],MATCH($C59,PlantAccounts[Power Plan Plant Account '#],0),9))
              +(SUM($AO59:AP59))
              )&gt;AD59,
         (INDEX(PlantAccounts[],MATCH($C59,PlantAccounts[Power Plan Plant Account '#],0),7)/12)*AD59*(INDEX(CurWIPHelper[],1,MATCH(AQ$4,CurWIPHelper[#Headers],0))),
         AD59-(INDEX(PlantAccounts[],MATCH($C59,PlantAccounts[Power Plan Plant Account '#],0),9))-(SUM($AO59:AP59))
    ))
)
)</f>
        <v>1365280.9256891045</v>
      </c>
      <c r="AR59" s="35">
        <f>IF(INDEX(CurWIPHelper[],1,MATCH(AR$4,CurWIPHelper[#Headers],0))=0,0,
     IF(AE59&gt;0,
        (IF(
             ((INDEX(PlantAccounts[],MATCH($C59,PlantAccounts[Power Plan Plant Account '#],0),7)/12)
                   *(AE59)
                   *(INDEX(CurWIPHelper[],1,MATCH(AR$4,CurWIPHelper[#Headers],0)))
                   +(INDEX(PlantAccounts[],MATCH($C59,PlantAccounts[Power Plan Plant Account '#],0),9))
                   +(SUM($AO59:AQ59))
                    )&gt;AE59,
              IF((INDEX(PlantAccounts[],MATCH($C59,PlantAccounts[Power Plan Plant Account '#],0),7))=0,0,AE59-(INDEX(PlantAccounts[],MATCH($C59,PlantAccounts[Power Plan Plant Account '#],0),9))-SUM($AO59:AQ59)),
             (INDEX(PlantAccounts[],MATCH($C59,PlantAccounts[Power Plan Plant Account '#],0),7)/12)*AE59*(INDEX(CurWIPHelper[],1,MATCH(AR$4,CurWIPHelper[#Headers],0))))
        ),
        IF(AE59=0,0,IF(
              ((INDEX(PlantAccounts[],MATCH($C59,PlantAccounts[Power Plan Plant Account '#],0),7)/12)
              *(AE59)
              *(INDEX(CurWIPHelper[],1,MATCH(AR$4,CurWIPHelper[#Headers],0)))
              +(INDEX(PlantAccounts[],MATCH($C59,PlantAccounts[Power Plan Plant Account '#],0),9))
              +(SUM($AO59:AQ59))
              )&gt;AE59,
         (INDEX(PlantAccounts[],MATCH($C59,PlantAccounts[Power Plan Plant Account '#],0),7)/12)*AE59*(INDEX(CurWIPHelper[],1,MATCH(AR$4,CurWIPHelper[#Headers],0))),
         AE59-(INDEX(PlantAccounts[],MATCH($C59,PlantAccounts[Power Plan Plant Account '#],0),9))-(SUM($AO59:AQ59))
    ))
)
)</f>
        <v>1366997.5344472746</v>
      </c>
      <c r="AS59" s="35">
        <f>IF(INDEX(CurWIPHelper[],1,MATCH(AS$4,CurWIPHelper[#Headers],0))=0,0,
     IF(AF59&gt;0,
        (IF(
             ((INDEX(PlantAccounts[],MATCH($C59,PlantAccounts[Power Plan Plant Account '#],0),7)/12)
                   *(AF59)
                   *(INDEX(CurWIPHelper[],1,MATCH(AS$4,CurWIPHelper[#Headers],0)))
                   +(INDEX(PlantAccounts[],MATCH($C59,PlantAccounts[Power Plan Plant Account '#],0),9))
                   +(SUM($AO59:AR59))
                    )&gt;AF59,
              IF((INDEX(PlantAccounts[],MATCH($C59,PlantAccounts[Power Plan Plant Account '#],0),7))=0,0,AF59-(INDEX(PlantAccounts[],MATCH($C59,PlantAccounts[Power Plan Plant Account '#],0),9))-SUM($AO59:AR59)),
             (INDEX(PlantAccounts[],MATCH($C59,PlantAccounts[Power Plan Plant Account '#],0),7)/12)*AF59*(INDEX(CurWIPHelper[],1,MATCH(AS$4,CurWIPHelper[#Headers],0))))
        ),
        IF(AF59=0,0,IF(
              ((INDEX(PlantAccounts[],MATCH($C59,PlantAccounts[Power Plan Plant Account '#],0),7)/12)
              *(AF59)
              *(INDEX(CurWIPHelper[],1,MATCH(AS$4,CurWIPHelper[#Headers],0)))
              +(INDEX(PlantAccounts[],MATCH($C59,PlantAccounts[Power Plan Plant Account '#],0),9))
              +(SUM($AO59:AR59))
              )&gt;AF59,
         (INDEX(PlantAccounts[],MATCH($C59,PlantAccounts[Power Plan Plant Account '#],0),7)/12)*AF59*(INDEX(CurWIPHelper[],1,MATCH(AS$4,CurWIPHelper[#Headers],0))),
         AF59-(INDEX(PlantAccounts[],MATCH($C59,PlantAccounts[Power Plan Plant Account '#],0),9))-(SUM($AO59:AR59))
    ))
)
)</f>
        <v>1372011.9508644941</v>
      </c>
      <c r="AT59" s="35">
        <f>IF(INDEX(CurWIPHelper[],1,MATCH(AT$4,CurWIPHelper[#Headers],0))=0,0,
     IF(AG59&gt;0,
        (IF(
             ((INDEX(PlantAccounts[],MATCH($C59,PlantAccounts[Power Plan Plant Account '#],0),7)/12)
                   *(AG59)
                   *(INDEX(CurWIPHelper[],1,MATCH(AT$4,CurWIPHelper[#Headers],0)))
                   +(INDEX(PlantAccounts[],MATCH($C59,PlantAccounts[Power Plan Plant Account '#],0),9))
                   +(SUM($AO59:AS59))
                    )&gt;AG59,
              IF((INDEX(PlantAccounts[],MATCH($C59,PlantAccounts[Power Plan Plant Account '#],0),7))=0,0,AG59-(INDEX(PlantAccounts[],MATCH($C59,PlantAccounts[Power Plan Plant Account '#],0),9))-SUM($AO59:AS59)),
             (INDEX(PlantAccounts[],MATCH($C59,PlantAccounts[Power Plan Plant Account '#],0),7)/12)*AG59*(INDEX(CurWIPHelper[],1,MATCH(AT$4,CurWIPHelper[#Headers],0))))
        ),
        IF(AG59=0,0,IF(
              ((INDEX(PlantAccounts[],MATCH($C59,PlantAccounts[Power Plan Plant Account '#],0),7)/12)
              *(AG59)
              *(INDEX(CurWIPHelper[],1,MATCH(AT$4,CurWIPHelper[#Headers],0)))
              +(INDEX(PlantAccounts[],MATCH($C59,PlantAccounts[Power Plan Plant Account '#],0),9))
              +(SUM($AO59:AS59))
              )&gt;AG59,
         (INDEX(PlantAccounts[],MATCH($C59,PlantAccounts[Power Plan Plant Account '#],0),7)/12)*AG59*(INDEX(CurWIPHelper[],1,MATCH(AT$4,CurWIPHelper[#Headers],0))),
         AG59-(INDEX(PlantAccounts[],MATCH($C59,PlantAccounts[Power Plan Plant Account '#],0),9))-(SUM($AO59:AS59))
    ))
)
)</f>
        <v>1380733.6481960081</v>
      </c>
      <c r="AU59" s="35">
        <f>IF(INDEX(CurWIPHelper[],1,MATCH(AU$4,CurWIPHelper[#Headers],0))=0,0,
     IF(AH59&gt;0,
        (IF(
             ((INDEX(PlantAccounts[],MATCH($C59,PlantAccounts[Power Plan Plant Account '#],0),7)/12)
                   *(AH59)
                   *(INDEX(CurWIPHelper[],1,MATCH(AU$4,CurWIPHelper[#Headers],0)))
                   +(INDEX(PlantAccounts[],MATCH($C59,PlantAccounts[Power Plan Plant Account '#],0),9))
                   +(SUM($AO59:AT59))
                    )&gt;AH59,
              IF((INDEX(PlantAccounts[],MATCH($C59,PlantAccounts[Power Plan Plant Account '#],0),7))=0,0,AH59-(INDEX(PlantAccounts[],MATCH($C59,PlantAccounts[Power Plan Plant Account '#],0),9))-SUM($AO59:AT59)),
             (INDEX(PlantAccounts[],MATCH($C59,PlantAccounts[Power Plan Plant Account '#],0),7)/12)*AH59*(INDEX(CurWIPHelper[],1,MATCH(AU$4,CurWIPHelper[#Headers],0))))
        ),
        IF(AH59=0,0,IF(
              ((INDEX(PlantAccounts[],MATCH($C59,PlantAccounts[Power Plan Plant Account '#],0),7)/12)
              *(AH59)
              *(INDEX(CurWIPHelper[],1,MATCH(AU$4,CurWIPHelper[#Headers],0)))
              +(INDEX(PlantAccounts[],MATCH($C59,PlantAccounts[Power Plan Plant Account '#],0),9))
              +(SUM($AO59:AT59))
              )&gt;AH59,
         (INDEX(PlantAccounts[],MATCH($C59,PlantAccounts[Power Plan Plant Account '#],0),7)/12)*AH59*(INDEX(CurWIPHelper[],1,MATCH(AU$4,CurWIPHelper[#Headers],0))),
         AH59-(INDEX(PlantAccounts[],MATCH($C59,PlantAccounts[Power Plan Plant Account '#],0),9))-(SUM($AO59:AT59))
    ))
)
)</f>
        <v>1388029.8332414767</v>
      </c>
      <c r="AV59" s="35">
        <f>IF(INDEX(CurWIPHelper[],1,MATCH(AV$4,CurWIPHelper[#Headers],0))=0,0,
     IF(AI59&gt;0,
        (IF(
             ((INDEX(PlantAccounts[],MATCH($C59,PlantAccounts[Power Plan Plant Account '#],0),7)/12)
                   *(AI59)
                   *(INDEX(CurWIPHelper[],1,MATCH(AV$4,CurWIPHelper[#Headers],0)))
                   +(INDEX(PlantAccounts[],MATCH($C59,PlantAccounts[Power Plan Plant Account '#],0),9))
                   +(SUM($AO59:AU59))
                    )&gt;AI59,
              IF((INDEX(PlantAccounts[],MATCH($C59,PlantAccounts[Power Plan Plant Account '#],0),7))=0,0,AI59-(INDEX(PlantAccounts[],MATCH($C59,PlantAccounts[Power Plan Plant Account '#],0),9))-SUM($AO59:AU59)),
             (INDEX(PlantAccounts[],MATCH($C59,PlantAccounts[Power Plan Plant Account '#],0),7)/12)*AI59*(INDEX(CurWIPHelper[],1,MATCH(AV$4,CurWIPHelper[#Headers],0))))
        ),
        IF(AI59=0,0,IF(
              ((INDEX(PlantAccounts[],MATCH($C59,PlantAccounts[Power Plan Plant Account '#],0),7)/12)
              *(AI59)
              *(INDEX(CurWIPHelper[],1,MATCH(AV$4,CurWIPHelper[#Headers],0)))
              +(INDEX(PlantAccounts[],MATCH($C59,PlantAccounts[Power Plan Plant Account '#],0),9))
              +(SUM($AO59:AU59))
              )&gt;AI59,
         (INDEX(PlantAccounts[],MATCH($C59,PlantAccounts[Power Plan Plant Account '#],0),7)/12)*AI59*(INDEX(CurWIPHelper[],1,MATCH(AV$4,CurWIPHelper[#Headers],0))),
         AI59-(INDEX(PlantAccounts[],MATCH($C59,PlantAccounts[Power Plan Plant Account '#],0),9))-(SUM($AO59:AU59))
    ))
)
)</f>
        <v>1392242.6225888</v>
      </c>
      <c r="AW59" s="35">
        <f>IF(INDEX(CurWIPHelper[],1,MATCH(AW$4,CurWIPHelper[#Headers],0))=0,0,
     IF(AJ59&gt;0,
        (IF(
             ((INDEX(PlantAccounts[],MATCH($C59,PlantAccounts[Power Plan Plant Account '#],0),7)/12)
                   *(AJ59)
                   *(INDEX(CurWIPHelper[],1,MATCH(AW$4,CurWIPHelper[#Headers],0)))
                   +(INDEX(PlantAccounts[],MATCH($C59,PlantAccounts[Power Plan Plant Account '#],0),9))
                   +(SUM($AO59:AV59))
                    )&gt;AJ59,
              IF((INDEX(PlantAccounts[],MATCH($C59,PlantAccounts[Power Plan Plant Account '#],0),7))=0,0,AJ59-(INDEX(PlantAccounts[],MATCH($C59,PlantAccounts[Power Plan Plant Account '#],0),9))-SUM($AO59:AV59)),
             (INDEX(PlantAccounts[],MATCH($C59,PlantAccounts[Power Plan Plant Account '#],0),7)/12)*AJ59*(INDEX(CurWIPHelper[],1,MATCH(AW$4,CurWIPHelper[#Headers],0))))
        ),
        IF(AJ59=0,0,IF(
              ((INDEX(PlantAccounts[],MATCH($C59,PlantAccounts[Power Plan Plant Account '#],0),7)/12)
              *(AJ59)
              *(INDEX(CurWIPHelper[],1,MATCH(AW$4,CurWIPHelper[#Headers],0)))
              +(INDEX(PlantAccounts[],MATCH($C59,PlantAccounts[Power Plan Plant Account '#],0),9))
              +(SUM($AO59:AV59))
              )&gt;AJ59,
         (INDEX(PlantAccounts[],MATCH($C59,PlantAccounts[Power Plan Plant Account '#],0),7)/12)*AJ59*(INDEX(CurWIPHelper[],1,MATCH(AW$4,CurWIPHelper[#Headers],0))),
         AJ59-(INDEX(PlantAccounts[],MATCH($C59,PlantAccounts[Power Plan Plant Account '#],0),9))-(SUM($AO59:AV59))
    ))
)
)</f>
        <v>1401064.0093203785</v>
      </c>
      <c r="AX59" s="35">
        <f>IF(INDEX(CurWIPHelper[],1,MATCH(AX$4,CurWIPHelper[#Headers],0))=0,0,
     IF(AK59&gt;0,
        (IF(
             ((INDEX(PlantAccounts[],MATCH($C59,PlantAccounts[Power Plan Plant Account '#],0),7)/12)
                   *(AK59)
                   *(INDEX(CurWIPHelper[],1,MATCH(AX$4,CurWIPHelper[#Headers],0)))
                   +(INDEX(PlantAccounts[],MATCH($C59,PlantAccounts[Power Plan Plant Account '#],0),9))
                   +(SUM($AO59:AW59))
                    )&gt;AK59,
              IF((INDEX(PlantAccounts[],MATCH($C59,PlantAccounts[Power Plan Plant Account '#],0),7))=0,0,AK59-(INDEX(PlantAccounts[],MATCH($C59,PlantAccounts[Power Plan Plant Account '#],0),9))-SUM($AO59:AW59)),
             (INDEX(PlantAccounts[],MATCH($C59,PlantAccounts[Power Plan Plant Account '#],0),7)/12)*AK59*(INDEX(CurWIPHelper[],1,MATCH(AX$4,CurWIPHelper[#Headers],0))))
        ),
        IF(AK59=0,0,IF(
              ((INDEX(PlantAccounts[],MATCH($C59,PlantAccounts[Power Plan Plant Account '#],0),7)/12)
              *(AK59)
              *(INDEX(CurWIPHelper[],1,MATCH(AX$4,CurWIPHelper[#Headers],0)))
              +(INDEX(PlantAccounts[],MATCH($C59,PlantAccounts[Power Plan Plant Account '#],0),9))
              +(SUM($AO59:AW59))
              )&gt;AK59,
         (INDEX(PlantAccounts[],MATCH($C59,PlantAccounts[Power Plan Plant Account '#],0),7)/12)*AK59*(INDEX(CurWIPHelper[],1,MATCH(AX$4,CurWIPHelper[#Headers],0))),
         AK59-(INDEX(PlantAccounts[],MATCH($C59,PlantAccounts[Power Plan Plant Account '#],0),9))-(SUM($AO59:AW59))
    ))
)
)</f>
        <v>1418829.509911296</v>
      </c>
      <c r="AY59" s="35">
        <f>IF(INDEX(CurWIPHelper[],1,MATCH(AY$4,CurWIPHelper[#Headers],0))=0,0,
     IF(AL59&gt;0,
        (IF(
             ((INDEX(PlantAccounts[],MATCH($C59,PlantAccounts[Power Plan Plant Account '#],0),7)/12)
                   *(AL59)
                   *(INDEX(CurWIPHelper[],1,MATCH(AY$4,CurWIPHelper[#Headers],0)))
                   +(INDEX(PlantAccounts[],MATCH($C59,PlantAccounts[Power Plan Plant Account '#],0),9))
                   +(SUM($AO59:AX59))
                    )&gt;AL59,
              IF((INDEX(PlantAccounts[],MATCH($C59,PlantAccounts[Power Plan Plant Account '#],0),7))=0,0,AL59-(INDEX(PlantAccounts[],MATCH($C59,PlantAccounts[Power Plan Plant Account '#],0),9))-SUM($AO59:AX59)),
             (INDEX(PlantAccounts[],MATCH($C59,PlantAccounts[Power Plan Plant Account '#],0),7)/12)*AL59*(INDEX(CurWIPHelper[],1,MATCH(AY$4,CurWIPHelper[#Headers],0))))
        ),
        IF(AL59=0,0,IF(
              ((INDEX(PlantAccounts[],MATCH($C59,PlantAccounts[Power Plan Plant Account '#],0),7)/12)
              *(AL59)
              *(INDEX(CurWIPHelper[],1,MATCH(AY$4,CurWIPHelper[#Headers],0)))
              +(INDEX(PlantAccounts[],MATCH($C59,PlantAccounts[Power Plan Plant Account '#],0),9))
              +(SUM($AO59:AX59))
              )&gt;AL59,
         (INDEX(PlantAccounts[],MATCH($C59,PlantAccounts[Power Plan Plant Account '#],0),7)/12)*AL59*(INDEX(CurWIPHelper[],1,MATCH(AY$4,CurWIPHelper[#Headers],0))),
         AL59-(INDEX(PlantAccounts[],MATCH($C59,PlantAccounts[Power Plan Plant Account '#],0),9))-(SUM($AO59:AX59))
    ))
)
)</f>
        <v>1434600.0864682833</v>
      </c>
      <c r="AZ59" s="35">
        <f>IF(INDEX(CurWIPHelper[],1,MATCH(AZ$4,CurWIPHelper[#Headers],0))=0,0,
     IF(AM59&gt;0,
        (IF(
             ((INDEX(PlantAccounts[],MATCH($C59,PlantAccounts[Power Plan Plant Account '#],0),7)/12)
                   *(AM59)
                   *(INDEX(CurWIPHelper[],1,MATCH(AZ$4,CurWIPHelper[#Headers],0)))
                   +(INDEX(PlantAccounts[],MATCH($C59,PlantAccounts[Power Plan Plant Account '#],0),9))
                   +(SUM($AO59:AY59))
                    )&gt;AM59,
              IF((INDEX(PlantAccounts[],MATCH($C59,PlantAccounts[Power Plan Plant Account '#],0),7))=0,0,AM59-(INDEX(PlantAccounts[],MATCH($C59,PlantAccounts[Power Plan Plant Account '#],0),9))-SUM($AO59:AY59)),
             (INDEX(PlantAccounts[],MATCH($C59,PlantAccounts[Power Plan Plant Account '#],0),7)/12)*AM59*(INDEX(CurWIPHelper[],1,MATCH(AZ$4,CurWIPHelper[#Headers],0))))
        ),
        IF(AM59=0,0,IF(
              ((INDEX(PlantAccounts[],MATCH($C59,PlantAccounts[Power Plan Plant Account '#],0),7)/12)
              *(AM59)
              *(INDEX(CurWIPHelper[],1,MATCH(AZ$4,CurWIPHelper[#Headers],0)))
              +(INDEX(PlantAccounts[],MATCH($C59,PlantAccounts[Power Plan Plant Account '#],0),9))
              +(SUM($AO59:AY59))
              )&gt;AM59,
         (INDEX(PlantAccounts[],MATCH($C59,PlantAccounts[Power Plan Plant Account '#],0),7)/12)*AM59*(INDEX(CurWIPHelper[],1,MATCH(AZ$4,CurWIPHelper[#Headers],0))),
         AM59-(INDEX(PlantAccounts[],MATCH($C59,PlantAccounts[Power Plan Plant Account '#],0),9))-(SUM($AO59:AY59))
    ))
)
)</f>
        <v>1493271.6380180188</v>
      </c>
      <c r="BA59" s="59">
        <f t="shared" si="2"/>
        <v>16726537.870788231</v>
      </c>
      <c r="BC59" s="59">
        <f>INDEX(CurCloseProf[],MATCH(PlantAccountsQuery[[#This Row],[Reg/Unreg]],CurCloseProf[R/NR],0),MATCH(BC$9,CurCloseProf[#Headers],0))*($J59)</f>
        <v>896121.12088179705</v>
      </c>
      <c r="BD59" s="59">
        <f>INDEX(CurCloseProf[],MATCH(PlantAccountsQuery[[#This Row],[Reg/Unreg]],CurCloseProf[R/NR],0),MATCH(BD$9,CurCloseProf[#Headers],0))*($J59)</f>
        <v>706667.73904085346</v>
      </c>
      <c r="BE59" s="59">
        <f>INDEX(CurCloseProf[],MATCH(PlantAccountsQuery[[#This Row],[Reg/Unreg]],CurCloseProf[R/NR],0),MATCH(BE$9,CurCloseProf[#Headers],0))*($J59)</f>
        <v>958858.19624486123</v>
      </c>
      <c r="BF59" s="59">
        <f>INDEX(CurCloseProf[],MATCH(PlantAccountsQuery[[#This Row],[Reg/Unreg]],CurCloseProf[R/NR],0),MATCH(BF$9,CurCloseProf[#Headers],0))*($J59)</f>
        <v>263672.56907222321</v>
      </c>
      <c r="BG59" s="59">
        <f>INDEX(CurCloseProf[],MATCH(PlantAccountsQuery[[#This Row],[Reg/Unreg]],CurCloseProf[R/NR],0),MATCH(BG$9,CurCloseProf[#Headers],0))*($J59)</f>
        <v>770218.63766770612</v>
      </c>
      <c r="BH59" s="59">
        <f>INDEX(CurCloseProf[],MATCH(PlantAccountsQuery[[#This Row],[Reg/Unreg]],CurCloseProf[R/NR],0),MATCH(BH$9,CurCloseProf[#Headers],0))*($J59)</f>
        <v>1339660.1474421709</v>
      </c>
      <c r="BI59" s="59">
        <f>INDEX(CurCloseProf[],MATCH(PlantAccountsQuery[[#This Row],[Reg/Unreg]],CurCloseProf[R/NR],0),MATCH(BI$9,CurCloseProf[#Headers],0))*($J59)</f>
        <v>1120700.2447172806</v>
      </c>
      <c r="BJ59" s="59">
        <f>INDEX(CurCloseProf[],MATCH(PlantAccountsQuery[[#This Row],[Reg/Unreg]],CurCloseProf[R/NR],0),MATCH(BJ$9,CurCloseProf[#Headers],0))*($J59)</f>
        <v>647088.03615388309</v>
      </c>
      <c r="BK59" s="59">
        <f>INDEX(CurCloseProf[],MATCH(PlantAccountsQuery[[#This Row],[Reg/Unreg]],CurCloseProf[R/NR],0),MATCH(BK$9,CurCloseProf[#Headers],0))*($J59)</f>
        <v>1354972.524301026</v>
      </c>
      <c r="BL59" s="59">
        <f>INDEX(CurCloseProf[],MATCH(PlantAccountsQuery[[#This Row],[Reg/Unreg]],CurCloseProf[R/NR],0),MATCH(BL$9,CurCloseProf[#Headers],0))*($J59)</f>
        <v>2728796.0400800314</v>
      </c>
      <c r="BM59" s="59">
        <f>INDEX(CurCloseProf[],MATCH(PlantAccountsQuery[[#This Row],[Reg/Unreg]],CurCloseProf[R/NR],0),MATCH(BM$9,CurCloseProf[#Headers],0))*($J59)</f>
        <v>2422374.0073211361</v>
      </c>
      <c r="BN59" s="59">
        <f>INDEX(CurCloseProf[],MATCH(PlantAccountsQuery[[#This Row],[Reg/Unreg]],CurCloseProf[R/NR],0),MATCH(BN$9,CurCloseProf[#Headers],0))*($J59)</f>
        <v>9012000.3494933732</v>
      </c>
      <c r="BP59" s="59">
        <f>IF(INDEX(CurWIPHelper[],1,MATCH(AO$4,$BP$9:$CA$9,0))=0,0,$BC59)</f>
        <v>896121.12088179705</v>
      </c>
      <c r="BQ59" s="59">
        <f>IF(INDEX(CurWIPHelper[],1,MATCH(AP$4,$BP$9:$CA$9,0))=0,0,(SUM($BC59:BD59)))</f>
        <v>1602788.8599226505</v>
      </c>
      <c r="BR59" s="59">
        <f>IF(INDEX(CurWIPHelper[],1,MATCH(AQ$4,$BP$9:$CA$9,0))=0,0,(SUM($BC59:BE59)))</f>
        <v>2561647.0561675117</v>
      </c>
      <c r="BS59" s="59">
        <f>IF(INDEX(CurWIPHelper[],1,MATCH(AR$4,$BP$9:$CA$9,0))=0,0,(SUM($BC59:BF59)))</f>
        <v>2825319.625239735</v>
      </c>
      <c r="BT59" s="59">
        <f>IF(INDEX(CurWIPHelper[],1,MATCH(AS$4,$BP$9:$CA$9,0))=0,0,(SUM($BC59:BG59)))</f>
        <v>3595538.2629074412</v>
      </c>
      <c r="BU59" s="59">
        <f>IF(INDEX(CurWIPHelper[],1,MATCH(AT$4,$BP$9:$CA$9,0))=0,0,(SUM($BC59:BH59)))</f>
        <v>4935198.4103496121</v>
      </c>
      <c r="BV59" s="59">
        <f>IF(INDEX(CurWIPHelper[],1,MATCH(AU$4,$BP$9:$CA$9,0))=0,0,(SUM($BC59:BI59)))</f>
        <v>6055898.6550668925</v>
      </c>
      <c r="BW59" s="59">
        <f>IF(INDEX(CurWIPHelper[],1,MATCH(AV$4,$BP$9:$CA$9,0))=0,0,(SUM($BC59:BJ59)))</f>
        <v>6702986.6912207752</v>
      </c>
      <c r="BX59" s="59">
        <f>IF(INDEX(CurWIPHelper[],1,MATCH(AW$4,$BP$9:$CA$9,0))=0,0,(SUM($BC59:BK59)))</f>
        <v>8057959.2155218013</v>
      </c>
      <c r="BY59" s="59">
        <f>IF(INDEX(CurWIPHelper[],1,MATCH(AX$4,$BP$9:$CA$9,0))=0,0,(SUM($BC59:BL59)))</f>
        <v>10786755.255601833</v>
      </c>
      <c r="BZ59" s="59">
        <f>IF(INDEX(CurWIPHelper[],1,MATCH(AY$4,$BP$9:$CA$9,0))=0,0,(SUM($BC59:BM59)))</f>
        <v>13209129.262922969</v>
      </c>
      <c r="CA59" s="59">
        <f>IF(INDEX(CurWIPHelper[],1,MATCH(AZ$4,$BP$9:$CA$9,0))=0,0,(SUM($BC59:BN59)))</f>
        <v>22221129.612416342</v>
      </c>
      <c r="CC59" s="59">
        <f>((((INDEX(PlantAccounts[],MATCH($C59,PlantAccounts[Power Plan Plant Account '#],0),8)+(INDEX(PlantAccounts[],MATCH($C59,PlantAccounts[Power Plan Plant Account '#],0),8)+INDEX(PlantAccounts[],MATCH($C59,PlantAccounts[Power Plan Plant Account '#],0),16)+INDEX(PlantAccounts[],MATCH($C59,PlantAccounts[Power Plan Plant Account '#],0),17)))/2))/12)*(INDEX(CurWIPHelper[],1,MATCH(AO$4,CurWIPHelper[#Headers],0)))*(INDEX(PlantAccounts[],MATCH($C59,PlantAccounts[Power Plan Plant Account '#],0),7))</f>
        <v>1420937.6333027652</v>
      </c>
      <c r="CD59" s="59">
        <f>((((INDEX(PlantAccounts[],MATCH($C59,PlantAccounts[Power Plan Plant Account '#],0),8)+(INDEX(PlantAccounts[],MATCH($C59,PlantAccounts[Power Plan Plant Account '#],0),8)+INDEX(PlantAccounts[],MATCH($C59,PlantAccounts[Power Plan Plant Account '#],0),16)+INDEX(PlantAccounts[],MATCH($C59,PlantAccounts[Power Plan Plant Account '#],0),17)))/2))/12)*(INDEX(CurWIPHelper[],1,MATCH(AP$4,CurWIPHelper[#Headers],0)))*(INDEX(PlantAccounts[],MATCH($C59,PlantAccounts[Power Plan Plant Account '#],0),7))</f>
        <v>1420937.6333027652</v>
      </c>
      <c r="CE59" s="59">
        <f>((((INDEX(PlantAccounts[],MATCH($C59,PlantAccounts[Power Plan Plant Account '#],0),8)+(INDEX(PlantAccounts[],MATCH($C59,PlantAccounts[Power Plan Plant Account '#],0),8)+INDEX(PlantAccounts[],MATCH($C59,PlantAccounts[Power Plan Plant Account '#],0),16)+INDEX(PlantAccounts[],MATCH($C59,PlantAccounts[Power Plan Plant Account '#],0),17)))/2))/12)*(INDEX(CurWIPHelper[],1,MATCH(AQ$4,CurWIPHelper[#Headers],0)))*(INDEX(PlantAccounts[],MATCH($C59,PlantAccounts[Power Plan Plant Account '#],0),7))</f>
        <v>1420937.6333027652</v>
      </c>
      <c r="CF59" s="59">
        <f>((((INDEX(PlantAccounts[],MATCH($C59,PlantAccounts[Power Plan Plant Account '#],0),8)+(INDEX(PlantAccounts[],MATCH($C59,PlantAccounts[Power Plan Plant Account '#],0),8)+INDEX(PlantAccounts[],MATCH($C59,PlantAccounts[Power Plan Plant Account '#],0),16)+INDEX(PlantAccounts[],MATCH($C59,PlantAccounts[Power Plan Plant Account '#],0),17)))/2))/12)*(INDEX(CurWIPHelper[],1,MATCH(AR$4,CurWIPHelper[#Headers],0)))*(INDEX(PlantAccounts[],MATCH($C59,PlantAccounts[Power Plan Plant Account '#],0),7))</f>
        <v>1420937.6333027652</v>
      </c>
      <c r="CG59" s="59">
        <f>((((INDEX(PlantAccounts[],MATCH($C59,PlantAccounts[Power Plan Plant Account '#],0),8)+(INDEX(PlantAccounts[],MATCH($C59,PlantAccounts[Power Plan Plant Account '#],0),8)+INDEX(PlantAccounts[],MATCH($C59,PlantAccounts[Power Plan Plant Account '#],0),16)+INDEX(PlantAccounts[],MATCH($C59,PlantAccounts[Power Plan Plant Account '#],0),17)))/2))/12)*(INDEX(CurWIPHelper[],1,MATCH(AS$4,CurWIPHelper[#Headers],0)))*(INDEX(PlantAccounts[],MATCH($C59,PlantAccounts[Power Plan Plant Account '#],0),7))</f>
        <v>1420937.6333027652</v>
      </c>
      <c r="CH59" s="59">
        <f>((((INDEX(PlantAccounts[],MATCH($C59,PlantAccounts[Power Plan Plant Account '#],0),8)+(INDEX(PlantAccounts[],MATCH($C59,PlantAccounts[Power Plan Plant Account '#],0),8)+INDEX(PlantAccounts[],MATCH($C59,PlantAccounts[Power Plan Plant Account '#],0),16)+INDEX(PlantAccounts[],MATCH($C59,PlantAccounts[Power Plan Plant Account '#],0),17)))/2))/12)*(INDEX(CurWIPHelper[],1,MATCH(AT$4,CurWIPHelper[#Headers],0)))*(INDEX(PlantAccounts[],MATCH($C59,PlantAccounts[Power Plan Plant Account '#],0),7))</f>
        <v>1420937.6333027652</v>
      </c>
      <c r="CI59" s="59">
        <f>((((INDEX(PlantAccounts[],MATCH($C59,PlantAccounts[Power Plan Plant Account '#],0),8)+(INDEX(PlantAccounts[],MATCH($C59,PlantAccounts[Power Plan Plant Account '#],0),8)+INDEX(PlantAccounts[],MATCH($C59,PlantAccounts[Power Plan Plant Account '#],0),16)+INDEX(PlantAccounts[],MATCH($C59,PlantAccounts[Power Plan Plant Account '#],0),17)))/2))/12)*(INDEX(CurWIPHelper[],1,MATCH(AU$4,CurWIPHelper[#Headers],0)))*(INDEX(PlantAccounts[],MATCH($C59,PlantAccounts[Power Plan Plant Account '#],0),7))</f>
        <v>1420937.6333027652</v>
      </c>
      <c r="CJ59" s="59">
        <f>((((INDEX(PlantAccounts[],MATCH($C59,PlantAccounts[Power Plan Plant Account '#],0),8)+(INDEX(PlantAccounts[],MATCH($C59,PlantAccounts[Power Plan Plant Account '#],0),8)+INDEX(PlantAccounts[],MATCH($C59,PlantAccounts[Power Plan Plant Account '#],0),16)+INDEX(PlantAccounts[],MATCH($C59,PlantAccounts[Power Plan Plant Account '#],0),17)))/2))/12)*(INDEX(CurWIPHelper[],1,MATCH(AV$4,CurWIPHelper[#Headers],0)))*(INDEX(PlantAccounts[],MATCH($C59,PlantAccounts[Power Plan Plant Account '#],0),7))</f>
        <v>1420937.6333027652</v>
      </c>
      <c r="CK59" s="59">
        <f>((((INDEX(PlantAccounts[],MATCH($C59,PlantAccounts[Power Plan Plant Account '#],0),8)+(INDEX(PlantAccounts[],MATCH($C59,PlantAccounts[Power Plan Plant Account '#],0),8)+INDEX(PlantAccounts[],MATCH($C59,PlantAccounts[Power Plan Plant Account '#],0),16)+INDEX(PlantAccounts[],MATCH($C59,PlantAccounts[Power Plan Plant Account '#],0),17)))/2))/12)*(INDEX(CurWIPHelper[],1,MATCH(AW$4,CurWIPHelper[#Headers],0)))*(INDEX(PlantAccounts[],MATCH($C59,PlantAccounts[Power Plan Plant Account '#],0),7))</f>
        <v>1420937.6333027652</v>
      </c>
      <c r="CL59" s="59">
        <f>((((INDEX(PlantAccounts[],MATCH($C59,PlantAccounts[Power Plan Plant Account '#],0),8)+(INDEX(PlantAccounts[],MATCH($C59,PlantAccounts[Power Plan Plant Account '#],0),8)+INDEX(PlantAccounts[],MATCH($C59,PlantAccounts[Power Plan Plant Account '#],0),16)+INDEX(PlantAccounts[],MATCH($C59,PlantAccounts[Power Plan Plant Account '#],0),17)))/2))/12)*(INDEX(CurWIPHelper[],1,MATCH(AX$4,CurWIPHelper[#Headers],0)))*(INDEX(PlantAccounts[],MATCH($C59,PlantAccounts[Power Plan Plant Account '#],0),7))</f>
        <v>1420937.6333027652</v>
      </c>
      <c r="CM59" s="59">
        <f>((((INDEX(PlantAccounts[],MATCH($C59,PlantAccounts[Power Plan Plant Account '#],0),8)+(INDEX(PlantAccounts[],MATCH($C59,PlantAccounts[Power Plan Plant Account '#],0),8)+INDEX(PlantAccounts[],MATCH($C59,PlantAccounts[Power Plan Plant Account '#],0),16)+INDEX(PlantAccounts[],MATCH($C59,PlantAccounts[Power Plan Plant Account '#],0),17)))/2))/12)*(INDEX(CurWIPHelper[],1,MATCH(AY$4,CurWIPHelper[#Headers],0)))*(INDEX(PlantAccounts[],MATCH($C59,PlantAccounts[Power Plan Plant Account '#],0),7))</f>
        <v>1420937.6333027652</v>
      </c>
      <c r="CN59" s="59">
        <f>((((INDEX(PlantAccounts[],MATCH($C59,PlantAccounts[Power Plan Plant Account '#],0),8)+(INDEX(PlantAccounts[],MATCH($C59,PlantAccounts[Power Plan Plant Account '#],0),8)+INDEX(PlantAccounts[],MATCH($C59,PlantAccounts[Power Plan Plant Account '#],0),16)+INDEX(PlantAccounts[],MATCH($C59,PlantAccounts[Power Plan Plant Account '#],0),17)))/2))/12)*(INDEX(CurWIPHelper[],1,MATCH(AZ$4,CurWIPHelper[#Headers],0)))*(INDEX(PlantAccounts[],MATCH($C59,PlantAccounts[Power Plan Plant Account '#],0),7))</f>
        <v>1420937.6333027652</v>
      </c>
      <c r="CO59" s="59">
        <f t="shared" si="3"/>
        <v>17051251.599633183</v>
      </c>
      <c r="CQ59" s="59">
        <f>INDEX(PlantAccounts[],MATCH($C59,PlantAccounts[Power Plan Plant Account '#],0),12)*(INDEX(CurWIPHelper[],1,MATCH(AO$4,CurWIPHelper[#Headers],0)))*(INDEX(PlantAccounts[],MATCH($C59,PlantAccounts[Power Plan Plant Account '#],0),7)/12)*0.5</f>
        <v>0</v>
      </c>
      <c r="CR59" s="59">
        <f>INDEX(PlantAccounts[],MATCH($C59,PlantAccounts[Power Plan Plant Account '#],0),12)*(INDEX(CurWIPHelper[],1,MATCH(AP$4,CurWIPHelper[#Headers],0)))*(INDEX(PlantAccounts[],MATCH($C59,PlantAccounts[Power Plan Plant Account '#],0),7)/12)*0.5</f>
        <v>0</v>
      </c>
      <c r="CS59" s="59">
        <f>INDEX(PlantAccounts[],MATCH($C59,PlantAccounts[Power Plan Plant Account '#],0),12)*(INDEX(CurWIPHelper[],1,MATCH(AQ$4,CurWIPHelper[#Headers],0)))*(INDEX(PlantAccounts[],MATCH($C59,PlantAccounts[Power Plan Plant Account '#],0),7)/12)*0.5</f>
        <v>0</v>
      </c>
      <c r="CT59" s="59">
        <f>INDEX(PlantAccounts[],MATCH($C59,PlantAccounts[Power Plan Plant Account '#],0),12)*(INDEX(CurWIPHelper[],1,MATCH(AR$4,CurWIPHelper[#Headers],0)))*(INDEX(PlantAccounts[],MATCH($C59,PlantAccounts[Power Plan Plant Account '#],0),7)/12)*0.5</f>
        <v>0</v>
      </c>
      <c r="CU59" s="59">
        <f>INDEX(PlantAccounts[],MATCH($C59,PlantAccounts[Power Plan Plant Account '#],0),12)*(INDEX(CurWIPHelper[],1,MATCH(AS$4,CurWIPHelper[#Headers],0)))*(INDEX(PlantAccounts[],MATCH($C59,PlantAccounts[Power Plan Plant Account '#],0),7)/12)*0.5</f>
        <v>0</v>
      </c>
      <c r="CV59" s="59">
        <f>INDEX(PlantAccounts[],MATCH($C59,PlantAccounts[Power Plan Plant Account '#],0),12)*(INDEX(CurWIPHelper[],1,MATCH(AT$4,CurWIPHelper[#Headers],0)))*(INDEX(PlantAccounts[],MATCH($C59,PlantAccounts[Power Plan Plant Account '#],0),7)/12)*0.5</f>
        <v>0</v>
      </c>
      <c r="CW59" s="59">
        <f>INDEX(PlantAccounts[],MATCH($C59,PlantAccounts[Power Plan Plant Account '#],0),12)*(INDEX(CurWIPHelper[],1,MATCH(AU$4,CurWIPHelper[#Headers],0)))*(INDEX(PlantAccounts[],MATCH($C59,PlantAccounts[Power Plan Plant Account '#],0),7)/12)*0.5</f>
        <v>0</v>
      </c>
      <c r="CX59" s="59">
        <f>INDEX(PlantAccounts[],MATCH($C59,PlantAccounts[Power Plan Plant Account '#],0),12)*(INDEX(CurWIPHelper[],1,MATCH(AV$4,CurWIPHelper[#Headers],0)))*(INDEX(PlantAccounts[],MATCH($C59,PlantAccounts[Power Plan Plant Account '#],0),7)/12)*0.5</f>
        <v>0</v>
      </c>
      <c r="CY59" s="59">
        <f>INDEX(PlantAccounts[],MATCH($C59,PlantAccounts[Power Plan Plant Account '#],0),12)*(INDEX(CurWIPHelper[],1,MATCH(AW$4,CurWIPHelper[#Headers],0)))*(INDEX(PlantAccounts[],MATCH($C59,PlantAccounts[Power Plan Plant Account '#],0),7)/12)*0.5</f>
        <v>0</v>
      </c>
      <c r="CZ59" s="59">
        <f>INDEX(PlantAccounts[],MATCH($C59,PlantAccounts[Power Plan Plant Account '#],0),12)*(INDEX(CurWIPHelper[],1,MATCH(AX$4,CurWIPHelper[#Headers],0)))*(INDEX(PlantAccounts[],MATCH($C59,PlantAccounts[Power Plan Plant Account '#],0),7)/12)*0.5</f>
        <v>0</v>
      </c>
      <c r="DA59" s="59">
        <f>INDEX(PlantAccounts[],MATCH($C59,PlantAccounts[Power Plan Plant Account '#],0),12)*(INDEX(CurWIPHelper[],1,MATCH(AY$4,CurWIPHelper[#Headers],0)))*(INDEX(PlantAccounts[],MATCH($C59,PlantAccounts[Power Plan Plant Account '#],0),7)/12)*0.5</f>
        <v>0</v>
      </c>
      <c r="DB59" s="59">
        <f>INDEX(PlantAccounts[],MATCH($C59,PlantAccounts[Power Plan Plant Account '#],0),12)*(INDEX(CurWIPHelper[],1,MATCH(AZ$4,CurWIPHelper[#Headers],0)))*(INDEX(PlantAccounts[],MATCH($C59,PlantAccounts[Power Plan Plant Account '#],0),7)/12)*0.5</f>
        <v>0</v>
      </c>
      <c r="DC59" s="59">
        <f t="shared" si="4"/>
        <v>0</v>
      </c>
      <c r="DE59" s="59">
        <f t="shared" si="5"/>
        <v>17051251.599633183</v>
      </c>
    </row>
    <row r="60" spans="1:109">
      <c r="A60" t="s">
        <v>58</v>
      </c>
      <c r="B60" t="s">
        <v>109</v>
      </c>
      <c r="C60">
        <v>47401</v>
      </c>
      <c r="D60">
        <v>47401</v>
      </c>
      <c r="E60" s="130"/>
      <c r="F60" s="113">
        <f>INDEX(PlantAccounts[],MATCH($C60,PlantAccounts[Power Plan Plant Account '#],0),8)</f>
        <v>177085763.90704584</v>
      </c>
      <c r="G60" s="7">
        <f>INDEX(PlantAccounts[],MATCH($C60,PlantAccounts[Power Plan Plant Account '#],0),14)</f>
        <v>1779340.9184123408</v>
      </c>
      <c r="H60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18814456.885663982</v>
      </c>
      <c r="I60" s="146">
        <v>580382.23869477236</v>
      </c>
      <c r="J60" s="7">
        <f t="shared" si="6"/>
        <v>20013415.565381549</v>
      </c>
      <c r="K60" s="7">
        <v>-54616.383333333331</v>
      </c>
      <c r="L60" s="7">
        <f>INDEX(PlantAccounts[],MATCH($C60,PlantAccounts[Power Plan Plant Account '#],0),11)</f>
        <v>0</v>
      </c>
      <c r="M60" s="7">
        <f t="shared" si="1"/>
        <v>-54616.383333333331</v>
      </c>
      <c r="O60" s="35">
        <f>INDEX(CurCloseProf[],MATCH(PlantAccountsQuery[[#This Row],[Reg/Unreg]],CurCloseProf[R/NR],0),MATCH(O$9,CurCloseProf[#Headers],0))*($J60+$M60)</f>
        <v>804887.14149248239</v>
      </c>
      <c r="P60" s="35">
        <f>INDEX(CurCloseProf[],MATCH(PlantAccountsQuery[[#This Row],[Reg/Unreg]],CurCloseProf[R/NR],0),MATCH(P$9,CurCloseProf[#Headers],0))*($J60+$M60)</f>
        <v>634721.98479358689</v>
      </c>
      <c r="Q60" s="35">
        <f>INDEX(CurCloseProf[],MATCH(PlantAccountsQuery[[#This Row],[Reg/Unreg]],CurCloseProf[R/NR],0),MATCH(Q$9,CurCloseProf[#Headers],0))*($J60+$M60)</f>
        <v>861236.96304884308</v>
      </c>
      <c r="R60" s="35">
        <f>INDEX(CurCloseProf[],MATCH(PlantAccountsQuery[[#This Row],[Reg/Unreg]],CurCloseProf[R/NR],0),MATCH(R$9,CurCloseProf[#Headers],0))*($J60+$M60)</f>
        <v>236828.0977483117</v>
      </c>
      <c r="S60" s="35">
        <f>INDEX(CurCloseProf[],MATCH(PlantAccountsQuery[[#This Row],[Reg/Unreg]],CurCloseProf[R/NR],0),MATCH(S$9,CurCloseProf[#Headers],0))*($J60+$M60)</f>
        <v>691802.77436889813</v>
      </c>
      <c r="T60" s="35">
        <f>INDEX(CurCloseProf[],MATCH(PlantAccountsQuery[[#This Row],[Reg/Unreg]],CurCloseProf[R/NR],0),MATCH(T$9,CurCloseProf[#Headers],0))*($J60+$M60)</f>
        <v>1203269.5151578248</v>
      </c>
      <c r="U60" s="35">
        <f>INDEX(CurCloseProf[],MATCH(PlantAccountsQuery[[#This Row],[Reg/Unreg]],CurCloseProf[R/NR],0),MATCH(U$9,CurCloseProf[#Headers],0))*($J60+$M60)</f>
        <v>1006601.8927807424</v>
      </c>
      <c r="V60" s="35">
        <f>INDEX(CurCloseProf[],MATCH(PlantAccountsQuery[[#This Row],[Reg/Unreg]],CurCloseProf[R/NR],0),MATCH(V$9,CurCloseProf[#Headers],0))*($J60+$M60)</f>
        <v>581208.08401589224</v>
      </c>
      <c r="W60" s="35">
        <f>INDEX(CurCloseProf[],MATCH(PlantAccountsQuery[[#This Row],[Reg/Unreg]],CurCloseProf[R/NR],0),MATCH(W$9,CurCloseProf[#Headers],0))*($J60+$M60)</f>
        <v>1217022.940841232</v>
      </c>
      <c r="X60" s="35">
        <f>INDEX(CurCloseProf[],MATCH(PlantAccountsQuery[[#This Row],[Reg/Unreg]],CurCloseProf[R/NR],0),MATCH(X$9,CurCloseProf[#Headers],0))*($J60+$M60)</f>
        <v>2450977.6560726045</v>
      </c>
      <c r="Y60" s="35">
        <f>INDEX(CurCloseProf[],MATCH(PlantAccountsQuery[[#This Row],[Reg/Unreg]],CurCloseProf[R/NR],0),MATCH(Y$9,CurCloseProf[#Headers],0))*($J60+$M60)</f>
        <v>2175752.4121960509</v>
      </c>
      <c r="Z60" s="35">
        <f>INDEX(CurCloseProf[],MATCH(PlantAccountsQuery[[#This Row],[Reg/Unreg]],CurCloseProf[R/NR],0),MATCH(Z$9,CurCloseProf[#Headers],0))*($J60+$M60)</f>
        <v>8094489.7195317484</v>
      </c>
      <c r="AB60" s="59">
        <f>IF(INDEX(CurWIPHelper[],1,MATCH(AO$4,$AB$9:$AM$9,0))=0,0,($F60+$O60))</f>
        <v>177890651.04853833</v>
      </c>
      <c r="AC60" s="59">
        <f>IF(INDEX(CurWIPHelper[],1,MATCH(AP$4,$AB$9:$AM$9,0))=0,0,($F60+SUM($O60:P60)))</f>
        <v>178525373.0333319</v>
      </c>
      <c r="AD60" s="59">
        <f>IF(INDEX(CurWIPHelper[],1,MATCH(AQ$4,$AB$9:$AM$9,0))=0,0,($F60+SUM($O60:Q60)))</f>
        <v>179386609.99638075</v>
      </c>
      <c r="AE60" s="59">
        <f>IF(INDEX(CurWIPHelper[],1,MATCH(AR$4,$AB$9:$AM$9,0))=0,0,($F60+SUM($O60:R60)))</f>
        <v>179623438.09412906</v>
      </c>
      <c r="AF60" s="59">
        <f>IF(INDEX(CurWIPHelper[],1,MATCH(AS$4,$AB$9:$AM$9,0))=0,0,($F60+SUM($O60:S60)))</f>
        <v>180315240.86849797</v>
      </c>
      <c r="AG60" s="59">
        <f>IF(INDEX(CurWIPHelper[],1,MATCH(AT$4,$AB$9:$AM$9,0))=0,0,($F60+SUM($O60:T60)))</f>
        <v>181518510.38365579</v>
      </c>
      <c r="AH60" s="59">
        <f>IF(INDEX(CurWIPHelper[],1,MATCH(AU$4,$AB$9:$AM$9,0))=0,0,($F60+SUM($O60:U60)))</f>
        <v>182525112.27643654</v>
      </c>
      <c r="AI60" s="59">
        <f>IF(INDEX(CurWIPHelper[],1,MATCH(AV$4,$AB$9:$AM$9,0))=0,0,($F60+SUM($O60:V60)))</f>
        <v>183106320.36045241</v>
      </c>
      <c r="AJ60" s="59">
        <f>IF(INDEX(CurWIPHelper[],1,MATCH(AW$4,$AB$9:$AM$9,0))=0,0,($F60+SUM($O60:W60)))</f>
        <v>184323343.30129364</v>
      </c>
      <c r="AK60" s="59">
        <f>IF(INDEX(CurWIPHelper[],1,MATCH(AX$4,$AB$9:$AM$9,0))=0,0,($F60+SUM($O60:X60)))</f>
        <v>186774320.95736626</v>
      </c>
      <c r="AL60" s="59">
        <f>IF(INDEX(CurWIPHelper[],1,MATCH(AY$4,$AB$9:$AM$9,0))=0,0,($F60+SUM($O60:Y60)))</f>
        <v>188950073.3695623</v>
      </c>
      <c r="AM60" s="59">
        <f>IF(INDEX(CurWIPHelper[],1,MATCH(AZ$4,$AB$9:$AM$9,0))=0,0,($F60+SUM($O60:Z60)))</f>
        <v>197044563.08909404</v>
      </c>
      <c r="AO60" s="35">
        <f>IF(INDEX(CurWIPHelper[],1,MATCH(AO$4,CurWIPHelper[#Headers],0))=0,0,
     IF(AB60&gt;0,
        (IF(
             ((INDEX(PlantAccounts[],MATCH($C60,PlantAccounts[Power Plan Plant Account '#],0),7)/12)
                   *(AB60)
                   *(INDEX(CurWIPHelper[],1,MATCH(AO$4,CurWIPHelper[#Headers],0)))
                   +(INDEX(PlantAccounts[],MATCH($C60,PlantAccounts[Power Plan Plant Account '#],0),9))
                   )&gt;AB60,
              IF((INDEX(PlantAccounts[],MATCH($C60,PlantAccounts[Power Plan Plant Account '#],0),7))=0,0,AB60-(INDEX(PlantAccounts[],MATCH($C60,PlantAccounts[Power Plan Plant Account '#],0),9))),
             (INDEX(PlantAccounts[],MATCH($C60,PlantAccounts[Power Plan Plant Account '#],0),7)/12)*AB60*(INDEX(CurWIPHelper[],1,MATCH(AO$4,CurWIPHelper[#Headers],0))))
        ),
          IF(AB60=0,0,IF(
              ((INDEX(PlantAccounts[],MATCH($C60,PlantAccounts[Power Plan Plant Account '#],0),7)/12)
              *(AB60)
              *(INDEX(CurWIPHelper[],1,MATCH(AO$4,CurWIPHelper[#Headers],0)))
              +(INDEX(PlantAccounts[],MATCH($C60,PlantAccounts[Power Plan Plant Account '#],0),9))
              )&gt;AB60,
         (INDEX(PlantAccounts[],MATCH($C60,PlantAccounts[Power Plan Plant Account '#],0),7)/12)*AB60*(INDEX(CurWIPHelper[],1,MATCH(AO$4,CurWIPHelper[#Headers],0))),
         AB60-(INDEX(PlantAccounts[],MATCH($C60,PlantAccounts[Power Plan Plant Account '#],0),9))
    ))
)
)</f>
        <v>495128.97875176504</v>
      </c>
      <c r="AP60" s="35">
        <f>IF(INDEX(CurWIPHelper[],1,MATCH(AP$4,CurWIPHelper[#Headers],0))=0,0,
     IF(AC60&gt;0,
        (IF(
             ((INDEX(PlantAccounts[],MATCH($C60,PlantAccounts[Power Plan Plant Account '#],0),7)/12)
                   *(AC60)
                   *(INDEX(CurWIPHelper[],1,MATCH(AP$4,CurWIPHelper[#Headers],0)))
                   +(INDEX(PlantAccounts[],MATCH($C60,PlantAccounts[Power Plan Plant Account '#],0),9))
                   +(SUM($AO60:AO60))
                    )&gt;AC60,
              IF((INDEX(PlantAccounts[],MATCH($C60,PlantAccounts[Power Plan Plant Account '#],0),7))=0,0,AC60-(INDEX(PlantAccounts[],MATCH($C60,PlantAccounts[Power Plan Plant Account '#],0),9))-SUM($AO60:AO60)),
             (INDEX(PlantAccounts[],MATCH($C60,PlantAccounts[Power Plan Plant Account '#],0),7)/12)*AC60*(INDEX(CurWIPHelper[],1,MATCH(AP$4,CurWIPHelper[#Headers],0))))
        ),
        IF(AC60=0,0,IF(
              ((INDEX(PlantAccounts[],MATCH($C60,PlantAccounts[Power Plan Plant Account '#],0),7)/12)
              *(AC60)
              *(INDEX(CurWIPHelper[],1,MATCH(AP$4,CurWIPHelper[#Headers],0)))
              +(INDEX(PlantAccounts[],MATCH($C60,PlantAccounts[Power Plan Plant Account '#],0),9))
              +(SUM($AO60:AO60))
              )&gt;AC60,
         (INDEX(PlantAccounts[],MATCH($C60,PlantAccounts[Power Plan Plant Account '#],0),7)/12)*AC60*(INDEX(CurWIPHelper[],1,MATCH(AP$4,CurWIPHelper[#Headers],0))),
         AC60-(INDEX(PlantAccounts[],MATCH($C60,PlantAccounts[Power Plan Plant Account '#],0),9))-(SUM($AO60:AO60))
    ))
)
)</f>
        <v>496895.62160944048</v>
      </c>
      <c r="AQ60" s="35">
        <f>IF(INDEX(CurWIPHelper[],1,MATCH(AQ$4,CurWIPHelper[#Headers],0))=0,0,
     IF(AD60&gt;0,
        (IF(
             ((INDEX(PlantAccounts[],MATCH($C60,PlantAccounts[Power Plan Plant Account '#],0),7)/12)
                   *(AD60)
                   *(INDEX(CurWIPHelper[],1,MATCH(AQ$4,CurWIPHelper[#Headers],0)))
                   +(INDEX(PlantAccounts[],MATCH($C60,PlantAccounts[Power Plan Plant Account '#],0),9))
                   +(SUM($AO60:AP60))
                    )&gt;AD60,
              IF((INDEX(PlantAccounts[],MATCH($C60,PlantAccounts[Power Plan Plant Account '#],0),7))=0,0,AD60-(INDEX(PlantAccounts[],MATCH($C60,PlantAccounts[Power Plan Plant Account '#],0),9))-SUM($AO60:AP60)),
             (INDEX(PlantAccounts[],MATCH($C60,PlantAccounts[Power Plan Plant Account '#],0),7)/12)*AD60*(INDEX(CurWIPHelper[],1,MATCH(AQ$4,CurWIPHelper[#Headers],0))))
        ),
        IF(AD60=0,0,IF(
              ((INDEX(PlantAccounts[],MATCH($C60,PlantAccounts[Power Plan Plant Account '#],0),7)/12)
              *(AD60)
              *(INDEX(CurWIPHelper[],1,MATCH(AQ$4,CurWIPHelper[#Headers],0)))
              +(INDEX(PlantAccounts[],MATCH($C60,PlantAccounts[Power Plan Plant Account '#],0),9))
              +(SUM($AO60:AP60))
              )&gt;AD60,
         (INDEX(PlantAccounts[],MATCH($C60,PlantAccounts[Power Plan Plant Account '#],0),7)/12)*AD60*(INDEX(CurWIPHelper[],1,MATCH(AQ$4,CurWIPHelper[#Headers],0))),
         AD60-(INDEX(PlantAccounts[],MATCH($C60,PlantAccounts[Power Plan Plant Account '#],0),9))-(SUM($AO60:AP60))
    ))
)
)</f>
        <v>499292.73115659307</v>
      </c>
      <c r="AR60" s="35">
        <f>IF(INDEX(CurWIPHelper[],1,MATCH(AR$4,CurWIPHelper[#Headers],0))=0,0,
     IF(AE60&gt;0,
        (IF(
             ((INDEX(PlantAccounts[],MATCH($C60,PlantAccounts[Power Plan Plant Account '#],0),7)/12)
                   *(AE60)
                   *(INDEX(CurWIPHelper[],1,MATCH(AR$4,CurWIPHelper[#Headers],0)))
                   +(INDEX(PlantAccounts[],MATCH($C60,PlantAccounts[Power Plan Plant Account '#],0),9))
                   +(SUM($AO60:AQ60))
                    )&gt;AE60,
              IF((INDEX(PlantAccounts[],MATCH($C60,PlantAccounts[Power Plan Plant Account '#],0),7))=0,0,AE60-(INDEX(PlantAccounts[],MATCH($C60,PlantAccounts[Power Plan Plant Account '#],0),9))-SUM($AO60:AQ60)),
             (INDEX(PlantAccounts[],MATCH($C60,PlantAccounts[Power Plan Plant Account '#],0),7)/12)*AE60*(INDEX(CurWIPHelper[],1,MATCH(AR$4,CurWIPHelper[#Headers],0))))
        ),
        IF(AE60=0,0,IF(
              ((INDEX(PlantAccounts[],MATCH($C60,PlantAccounts[Power Plan Plant Account '#],0),7)/12)
              *(AE60)
              *(INDEX(CurWIPHelper[],1,MATCH(AR$4,CurWIPHelper[#Headers],0)))
              +(INDEX(PlantAccounts[],MATCH($C60,PlantAccounts[Power Plan Plant Account '#],0),9))
              +(SUM($AO60:AQ60))
              )&gt;AE60,
         (INDEX(PlantAccounts[],MATCH($C60,PlantAccounts[Power Plan Plant Account '#],0),7)/12)*AE60*(INDEX(CurWIPHelper[],1,MATCH(AR$4,CurWIPHelper[#Headers],0))),
         AE60-(INDEX(PlantAccounts[],MATCH($C60,PlantAccounts[Power Plan Plant Account '#],0),9))-(SUM($AO60:AQ60))
    ))
)
)</f>
        <v>499951.9026953259</v>
      </c>
      <c r="AS60" s="35">
        <f>IF(INDEX(CurWIPHelper[],1,MATCH(AS$4,CurWIPHelper[#Headers],0))=0,0,
     IF(AF60&gt;0,
        (IF(
             ((INDEX(PlantAccounts[],MATCH($C60,PlantAccounts[Power Plan Plant Account '#],0),7)/12)
                   *(AF60)
                   *(INDEX(CurWIPHelper[],1,MATCH(AS$4,CurWIPHelper[#Headers],0)))
                   +(INDEX(PlantAccounts[],MATCH($C60,PlantAccounts[Power Plan Plant Account '#],0),9))
                   +(SUM($AO60:AR60))
                    )&gt;AF60,
              IF((INDEX(PlantAccounts[],MATCH($C60,PlantAccounts[Power Plan Plant Account '#],0),7))=0,0,AF60-(INDEX(PlantAccounts[],MATCH($C60,PlantAccounts[Power Plan Plant Account '#],0),9))-SUM($AO60:AR60)),
             (INDEX(PlantAccounts[],MATCH($C60,PlantAccounts[Power Plan Plant Account '#],0),7)/12)*AF60*(INDEX(CurWIPHelper[],1,MATCH(AS$4,CurWIPHelper[#Headers],0))))
        ),
        IF(AF60=0,0,IF(
              ((INDEX(PlantAccounts[],MATCH($C60,PlantAccounts[Power Plan Plant Account '#],0),7)/12)
              *(AF60)
              *(INDEX(CurWIPHelper[],1,MATCH(AS$4,CurWIPHelper[#Headers],0)))
              +(INDEX(PlantAccounts[],MATCH($C60,PlantAccounts[Power Plan Plant Account '#],0),9))
              +(SUM($AO60:AR60))
              )&gt;AF60,
         (INDEX(PlantAccounts[],MATCH($C60,PlantAccounts[Power Plan Plant Account '#],0),7)/12)*AF60*(INDEX(CurWIPHelper[],1,MATCH(AS$4,CurWIPHelper[#Headers],0))),
         AF60-(INDEX(PlantAccounts[],MATCH($C60,PlantAccounts[Power Plan Plant Account '#],0),9))-(SUM($AO60:AR60))
    ))
)
)</f>
        <v>501877.42041731934</v>
      </c>
      <c r="AT60" s="35">
        <f>IF(INDEX(CurWIPHelper[],1,MATCH(AT$4,CurWIPHelper[#Headers],0))=0,0,
     IF(AG60&gt;0,
        (IF(
             ((INDEX(PlantAccounts[],MATCH($C60,PlantAccounts[Power Plan Plant Account '#],0),7)/12)
                   *(AG60)
                   *(INDEX(CurWIPHelper[],1,MATCH(AT$4,CurWIPHelper[#Headers],0)))
                   +(INDEX(PlantAccounts[],MATCH($C60,PlantAccounts[Power Plan Plant Account '#],0),9))
                   +(SUM($AO60:AS60))
                    )&gt;AG60,
              IF((INDEX(PlantAccounts[],MATCH($C60,PlantAccounts[Power Plan Plant Account '#],0),7))=0,0,AG60-(INDEX(PlantAccounts[],MATCH($C60,PlantAccounts[Power Plan Plant Account '#],0),9))-SUM($AO60:AS60)),
             (INDEX(PlantAccounts[],MATCH($C60,PlantAccounts[Power Plan Plant Account '#],0),7)/12)*AG60*(INDEX(CurWIPHelper[],1,MATCH(AT$4,CurWIPHelper[#Headers],0))))
        ),
        IF(AG60=0,0,IF(
              ((INDEX(PlantAccounts[],MATCH($C60,PlantAccounts[Power Plan Plant Account '#],0),7)/12)
              *(AG60)
              *(INDEX(CurWIPHelper[],1,MATCH(AT$4,CurWIPHelper[#Headers],0)))
              +(INDEX(PlantAccounts[],MATCH($C60,PlantAccounts[Power Plan Plant Account '#],0),9))
              +(SUM($AO60:AS60))
              )&gt;AG60,
         (INDEX(PlantAccounts[],MATCH($C60,PlantAccounts[Power Plan Plant Account '#],0),7)/12)*AG60*(INDEX(CurWIPHelper[],1,MATCH(AT$4,CurWIPHelper[#Headers],0))),
         AG60-(INDEX(PlantAccounts[],MATCH($C60,PlantAccounts[Power Plan Plant Account '#],0),9))-(SUM($AO60:AS60))
    ))
)
)</f>
        <v>505226.52056784194</v>
      </c>
      <c r="AU60" s="35">
        <f>IF(INDEX(CurWIPHelper[],1,MATCH(AU$4,CurWIPHelper[#Headers],0))=0,0,
     IF(AH60&gt;0,
        (IF(
             ((INDEX(PlantAccounts[],MATCH($C60,PlantAccounts[Power Plan Plant Account '#],0),7)/12)
                   *(AH60)
                   *(INDEX(CurWIPHelper[],1,MATCH(AU$4,CurWIPHelper[#Headers],0)))
                   +(INDEX(PlantAccounts[],MATCH($C60,PlantAccounts[Power Plan Plant Account '#],0),9))
                   +(SUM($AO60:AT60))
                    )&gt;AH60,
              IF((INDEX(PlantAccounts[],MATCH($C60,PlantAccounts[Power Plan Plant Account '#],0),7))=0,0,AH60-(INDEX(PlantAccounts[],MATCH($C60,PlantAccounts[Power Plan Plant Account '#],0),9))-SUM($AO60:AT60)),
             (INDEX(PlantAccounts[],MATCH($C60,PlantAccounts[Power Plan Plant Account '#],0),7)/12)*AH60*(INDEX(CurWIPHelper[],1,MATCH(AU$4,CurWIPHelper[#Headers],0))))
        ),
        IF(AH60=0,0,IF(
              ((INDEX(PlantAccounts[],MATCH($C60,PlantAccounts[Power Plan Plant Account '#],0),7)/12)
              *(AH60)
              *(INDEX(CurWIPHelper[],1,MATCH(AU$4,CurWIPHelper[#Headers],0)))
              +(INDEX(PlantAccounts[],MATCH($C60,PlantAccounts[Power Plan Plant Account '#],0),9))
              +(SUM($AO60:AT60))
              )&gt;AH60,
         (INDEX(PlantAccounts[],MATCH($C60,PlantAccounts[Power Plan Plant Account '#],0),7)/12)*AH60*(INDEX(CurWIPHelper[],1,MATCH(AU$4,CurWIPHelper[#Headers],0))),
         AH60-(INDEX(PlantAccounts[],MATCH($C60,PlantAccounts[Power Plan Plant Account '#],0),9))-(SUM($AO60:AT60))
    ))
)
)</f>
        <v>508028.22916941502</v>
      </c>
      <c r="AV60" s="35">
        <f>IF(INDEX(CurWIPHelper[],1,MATCH(AV$4,CurWIPHelper[#Headers],0))=0,0,
     IF(AI60&gt;0,
        (IF(
             ((INDEX(PlantAccounts[],MATCH($C60,PlantAccounts[Power Plan Plant Account '#],0),7)/12)
                   *(AI60)
                   *(INDEX(CurWIPHelper[],1,MATCH(AV$4,CurWIPHelper[#Headers],0)))
                   +(INDEX(PlantAccounts[],MATCH($C60,PlantAccounts[Power Plan Plant Account '#],0),9))
                   +(SUM($AO60:AU60))
                    )&gt;AI60,
              IF((INDEX(PlantAccounts[],MATCH($C60,PlantAccounts[Power Plan Plant Account '#],0),7))=0,0,AI60-(INDEX(PlantAccounts[],MATCH($C60,PlantAccounts[Power Plan Plant Account '#],0),9))-SUM($AO60:AU60)),
             (INDEX(PlantAccounts[],MATCH($C60,PlantAccounts[Power Plan Plant Account '#],0),7)/12)*AI60*(INDEX(CurWIPHelper[],1,MATCH(AV$4,CurWIPHelper[#Headers],0))))
        ),
        IF(AI60=0,0,IF(
              ((INDEX(PlantAccounts[],MATCH($C60,PlantAccounts[Power Plan Plant Account '#],0),7)/12)
              *(AI60)
              *(INDEX(CurWIPHelper[],1,MATCH(AV$4,CurWIPHelper[#Headers],0)))
              +(INDEX(PlantAccounts[],MATCH($C60,PlantAccounts[Power Plan Plant Account '#],0),9))
              +(SUM($AO60:AU60))
              )&gt;AI60,
         (INDEX(PlantAccounts[],MATCH($C60,PlantAccounts[Power Plan Plant Account '#],0),7)/12)*AI60*(INDEX(CurWIPHelper[],1,MATCH(AV$4,CurWIPHelper[#Headers],0))),
         AI60-(INDEX(PlantAccounts[],MATCH($C60,PlantAccounts[Power Plan Plant Account '#],0),9))-(SUM($AO60:AU60))
    ))
)
)</f>
        <v>509645.92500325921</v>
      </c>
      <c r="AW60" s="35">
        <f>IF(INDEX(CurWIPHelper[],1,MATCH(AW$4,CurWIPHelper[#Headers],0))=0,0,
     IF(AJ60&gt;0,
        (IF(
             ((INDEX(PlantAccounts[],MATCH($C60,PlantAccounts[Power Plan Plant Account '#],0),7)/12)
                   *(AJ60)
                   *(INDEX(CurWIPHelper[],1,MATCH(AW$4,CurWIPHelper[#Headers],0)))
                   +(INDEX(PlantAccounts[],MATCH($C60,PlantAccounts[Power Plan Plant Account '#],0),9))
                   +(SUM($AO60:AV60))
                    )&gt;AJ60,
              IF((INDEX(PlantAccounts[],MATCH($C60,PlantAccounts[Power Plan Plant Account '#],0),7))=0,0,AJ60-(INDEX(PlantAccounts[],MATCH($C60,PlantAccounts[Power Plan Plant Account '#],0),9))-SUM($AO60:AV60)),
             (INDEX(PlantAccounts[],MATCH($C60,PlantAccounts[Power Plan Plant Account '#],0),7)/12)*AJ60*(INDEX(CurWIPHelper[],1,MATCH(AW$4,CurWIPHelper[#Headers],0))))
        ),
        IF(AJ60=0,0,IF(
              ((INDEX(PlantAccounts[],MATCH($C60,PlantAccounts[Power Plan Plant Account '#],0),7)/12)
              *(AJ60)
              *(INDEX(CurWIPHelper[],1,MATCH(AW$4,CurWIPHelper[#Headers],0)))
              +(INDEX(PlantAccounts[],MATCH($C60,PlantAccounts[Power Plan Plant Account '#],0),9))
              +(SUM($AO60:AV60))
              )&gt;AJ60,
         (INDEX(PlantAccounts[],MATCH($C60,PlantAccounts[Power Plan Plant Account '#],0),7)/12)*AJ60*(INDEX(CurWIPHelper[],1,MATCH(AW$4,CurWIPHelper[#Headers],0))),
         AJ60-(INDEX(PlantAccounts[],MATCH($C60,PlantAccounts[Power Plan Plant Account '#],0),9))-(SUM($AO60:AV60))
    ))
)
)</f>
        <v>513033.305521934</v>
      </c>
      <c r="AX60" s="35">
        <f>IF(INDEX(CurWIPHelper[],1,MATCH(AX$4,CurWIPHelper[#Headers],0))=0,0,
     IF(AK60&gt;0,
        (IF(
             ((INDEX(PlantAccounts[],MATCH($C60,PlantAccounts[Power Plan Plant Account '#],0),7)/12)
                   *(AK60)
                   *(INDEX(CurWIPHelper[],1,MATCH(AX$4,CurWIPHelper[#Headers],0)))
                   +(INDEX(PlantAccounts[],MATCH($C60,PlantAccounts[Power Plan Plant Account '#],0),9))
                   +(SUM($AO60:AW60))
                    )&gt;AK60,
              IF((INDEX(PlantAccounts[],MATCH($C60,PlantAccounts[Power Plan Plant Account '#],0),7))=0,0,AK60-(INDEX(PlantAccounts[],MATCH($C60,PlantAccounts[Power Plan Plant Account '#],0),9))-SUM($AO60:AW60)),
             (INDEX(PlantAccounts[],MATCH($C60,PlantAccounts[Power Plan Plant Account '#],0),7)/12)*AK60*(INDEX(CurWIPHelper[],1,MATCH(AX$4,CurWIPHelper[#Headers],0))))
        ),
        IF(AK60=0,0,IF(
              ((INDEX(PlantAccounts[],MATCH($C60,PlantAccounts[Power Plan Plant Account '#],0),7)/12)
              *(AK60)
              *(INDEX(CurWIPHelper[],1,MATCH(AX$4,CurWIPHelper[#Headers],0)))
              +(INDEX(PlantAccounts[],MATCH($C60,PlantAccounts[Power Plan Plant Account '#],0),9))
              +(SUM($AO60:AW60))
              )&gt;AK60,
         (INDEX(PlantAccounts[],MATCH($C60,PlantAccounts[Power Plan Plant Account '#],0),7)/12)*AK60*(INDEX(CurWIPHelper[],1,MATCH(AX$4,CurWIPHelper[#Headers],0))),
         AK60-(INDEX(PlantAccounts[],MATCH($C60,PlantAccounts[Power Plan Plant Account '#],0),9))-(SUM($AO60:AW60))
    ))
)
)</f>
        <v>519855.19333133608</v>
      </c>
      <c r="AY60" s="35">
        <f>IF(INDEX(CurWIPHelper[],1,MATCH(AY$4,CurWIPHelper[#Headers],0))=0,0,
     IF(AL60&gt;0,
        (IF(
             ((INDEX(PlantAccounts[],MATCH($C60,PlantAccounts[Power Plan Plant Account '#],0),7)/12)
                   *(AL60)
                   *(INDEX(CurWIPHelper[],1,MATCH(AY$4,CurWIPHelper[#Headers],0)))
                   +(INDEX(PlantAccounts[],MATCH($C60,PlantAccounts[Power Plan Plant Account '#],0),9))
                   +(SUM($AO60:AX60))
                    )&gt;AL60,
              IF((INDEX(PlantAccounts[],MATCH($C60,PlantAccounts[Power Plan Plant Account '#],0),7))=0,0,AL60-(INDEX(PlantAccounts[],MATCH($C60,PlantAccounts[Power Plan Plant Account '#],0),9))-SUM($AO60:AX60)),
             (INDEX(PlantAccounts[],MATCH($C60,PlantAccounts[Power Plan Plant Account '#],0),7)/12)*AL60*(INDEX(CurWIPHelper[],1,MATCH(AY$4,CurWIPHelper[#Headers],0))))
        ),
        IF(AL60=0,0,IF(
              ((INDEX(PlantAccounts[],MATCH($C60,PlantAccounts[Power Plan Plant Account '#],0),7)/12)
              *(AL60)
              *(INDEX(CurWIPHelper[],1,MATCH(AY$4,CurWIPHelper[#Headers],0)))
              +(INDEX(PlantAccounts[],MATCH($C60,PlantAccounts[Power Plan Plant Account '#],0),9))
              +(SUM($AO60:AX60))
              )&gt;AL60,
         (INDEX(PlantAccounts[],MATCH($C60,PlantAccounts[Power Plan Plant Account '#],0),7)/12)*AL60*(INDEX(CurWIPHelper[],1,MATCH(AY$4,CurWIPHelper[#Headers],0))),
         AL60-(INDEX(PlantAccounts[],MATCH($C60,PlantAccounts[Power Plan Plant Account '#],0),9))-(SUM($AO60:AX60))
    ))
)
)</f>
        <v>525911.0375452817</v>
      </c>
      <c r="AZ60" s="35">
        <f>IF(INDEX(CurWIPHelper[],1,MATCH(AZ$4,CurWIPHelper[#Headers],0))=0,0,
     IF(AM60&gt;0,
        (IF(
             ((INDEX(PlantAccounts[],MATCH($C60,PlantAccounts[Power Plan Plant Account '#],0),7)/12)
                   *(AM60)
                   *(INDEX(CurWIPHelper[],1,MATCH(AZ$4,CurWIPHelper[#Headers],0)))
                   +(INDEX(PlantAccounts[],MATCH($C60,PlantAccounts[Power Plan Plant Account '#],0),9))
                   +(SUM($AO60:AY60))
                    )&gt;AM60,
              IF((INDEX(PlantAccounts[],MATCH($C60,PlantAccounts[Power Plan Plant Account '#],0),7))=0,0,AM60-(INDEX(PlantAccounts[],MATCH($C60,PlantAccounts[Power Plan Plant Account '#],0),9))-SUM($AO60:AY60)),
             (INDEX(PlantAccounts[],MATCH($C60,PlantAccounts[Power Plan Plant Account '#],0),7)/12)*AM60*(INDEX(CurWIPHelper[],1,MATCH(AZ$4,CurWIPHelper[#Headers],0))))
        ),
        IF(AM60=0,0,IF(
              ((INDEX(PlantAccounts[],MATCH($C60,PlantAccounts[Power Plan Plant Account '#],0),7)/12)
              *(AM60)
              *(INDEX(CurWIPHelper[],1,MATCH(AZ$4,CurWIPHelper[#Headers],0)))
              +(INDEX(PlantAccounts[],MATCH($C60,PlantAccounts[Power Plan Plant Account '#],0),9))
              +(SUM($AO60:AY60))
              )&gt;AM60,
         (INDEX(PlantAccounts[],MATCH($C60,PlantAccounts[Power Plan Plant Account '#],0),7)/12)*AM60*(INDEX(CurWIPHelper[],1,MATCH(AZ$4,CurWIPHelper[#Headers],0))),
         AM60-(INDEX(PlantAccounts[],MATCH($C60,PlantAccounts[Power Plan Plant Account '#],0),9))-(SUM($AO60:AY60))
    ))
)
)</f>
        <v>548440.70059797843</v>
      </c>
      <c r="BA60" s="59">
        <f t="shared" si="2"/>
        <v>6123287.5663674893</v>
      </c>
      <c r="BC60" s="59">
        <f>INDEX(CurCloseProf[],MATCH(PlantAccountsQuery[[#This Row],[Reg/Unreg]],CurCloseProf[R/NR],0),MATCH(BC$9,CurCloseProf[#Headers],0))*($J60)</f>
        <v>807089.68004497024</v>
      </c>
      <c r="BD60" s="59">
        <f>INDEX(CurCloseProf[],MATCH(PlantAccountsQuery[[#This Row],[Reg/Unreg]],CurCloseProf[R/NR],0),MATCH(BD$9,CurCloseProf[#Headers],0))*($J60)</f>
        <v>636458.87381758995</v>
      </c>
      <c r="BE60" s="59">
        <f>INDEX(CurCloseProf[],MATCH(PlantAccountsQuery[[#This Row],[Reg/Unreg]],CurCloseProf[R/NR],0),MATCH(BE$9,CurCloseProf[#Headers],0))*($J60)</f>
        <v>863593.70042996865</v>
      </c>
      <c r="BF60" s="59">
        <f>INDEX(CurCloseProf[],MATCH(PlantAccountsQuery[[#This Row],[Reg/Unreg]],CurCloseProf[R/NR],0),MATCH(BF$9,CurCloseProf[#Headers],0))*($J60)</f>
        <v>237476.16750705548</v>
      </c>
      <c r="BG60" s="59">
        <f>INDEX(CurCloseProf[],MATCH(PlantAccountsQuery[[#This Row],[Reg/Unreg]],CurCloseProf[R/NR],0),MATCH(BG$9,CurCloseProf[#Headers],0))*($J60)</f>
        <v>693695.86248363694</v>
      </c>
      <c r="BH60" s="59">
        <f>INDEX(CurCloseProf[],MATCH(PlantAccountsQuery[[#This Row],[Reg/Unreg]],CurCloseProf[R/NR],0),MATCH(BH$9,CurCloseProf[#Headers],0))*($J60)</f>
        <v>1206562.2096978994</v>
      </c>
      <c r="BI60" s="59">
        <f>INDEX(CurCloseProf[],MATCH(PlantAccountsQuery[[#This Row],[Reg/Unreg]],CurCloseProf[R/NR],0),MATCH(BI$9,CurCloseProf[#Headers],0))*($J60)</f>
        <v>1009356.4149510752</v>
      </c>
      <c r="BJ60" s="59">
        <f>INDEX(CurCloseProf[],MATCH(PlantAccountsQuery[[#This Row],[Reg/Unreg]],CurCloseProf[R/NR],0),MATCH(BJ$9,CurCloseProf[#Headers],0))*($J60)</f>
        <v>582798.53458476195</v>
      </c>
      <c r="BK60" s="59">
        <f>INDEX(CurCloseProf[],MATCH(PlantAccountsQuery[[#This Row],[Reg/Unreg]],CurCloseProf[R/NR],0),MATCH(BK$9,CurCloseProf[#Headers],0))*($J60)</f>
        <v>1220353.2710307471</v>
      </c>
      <c r="BL60" s="59">
        <f>INDEX(CurCloseProf[],MATCH(PlantAccountsQuery[[#This Row],[Reg/Unreg]],CurCloseProf[R/NR],0),MATCH(BL$9,CurCloseProf[#Headers],0))*($J60)</f>
        <v>2457684.6495136674</v>
      </c>
      <c r="BM60" s="59">
        <f>INDEX(CurCloseProf[],MATCH(PlantAccountsQuery[[#This Row],[Reg/Unreg]],CurCloseProf[R/NR],0),MATCH(BM$9,CurCloseProf[#Headers],0))*($J60)</f>
        <v>2181706.263762923</v>
      </c>
      <c r="BN60" s="59">
        <f>INDEX(CurCloseProf[],MATCH(PlantAccountsQuery[[#This Row],[Reg/Unreg]],CurCloseProf[R/NR],0),MATCH(BN$9,CurCloseProf[#Headers],0))*($J60)</f>
        <v>8116639.9375572549</v>
      </c>
      <c r="BP60" s="59">
        <f>IF(INDEX(CurWIPHelper[],1,MATCH(AO$4,$BP$9:$CA$9,0))=0,0,$BC60)</f>
        <v>807089.68004497024</v>
      </c>
      <c r="BQ60" s="59">
        <f>IF(INDEX(CurWIPHelper[],1,MATCH(AP$4,$BP$9:$CA$9,0))=0,0,(SUM($BC60:BD60)))</f>
        <v>1443548.5538625601</v>
      </c>
      <c r="BR60" s="59">
        <f>IF(INDEX(CurWIPHelper[],1,MATCH(AQ$4,$BP$9:$CA$9,0))=0,0,(SUM($BC60:BE60)))</f>
        <v>2307142.2542925286</v>
      </c>
      <c r="BS60" s="59">
        <f>IF(INDEX(CurWIPHelper[],1,MATCH(AR$4,$BP$9:$CA$9,0))=0,0,(SUM($BC60:BF60)))</f>
        <v>2544618.4217995843</v>
      </c>
      <c r="BT60" s="59">
        <f>IF(INDEX(CurWIPHelper[],1,MATCH(AS$4,$BP$9:$CA$9,0))=0,0,(SUM($BC60:BG60)))</f>
        <v>3238314.2842832212</v>
      </c>
      <c r="BU60" s="59">
        <f>IF(INDEX(CurWIPHelper[],1,MATCH(AT$4,$BP$9:$CA$9,0))=0,0,(SUM($BC60:BH60)))</f>
        <v>4444876.4939811211</v>
      </c>
      <c r="BV60" s="59">
        <f>IF(INDEX(CurWIPHelper[],1,MATCH(AU$4,$BP$9:$CA$9,0))=0,0,(SUM($BC60:BI60)))</f>
        <v>5454232.908932196</v>
      </c>
      <c r="BW60" s="59">
        <f>IF(INDEX(CurWIPHelper[],1,MATCH(AV$4,$BP$9:$CA$9,0))=0,0,(SUM($BC60:BJ60)))</f>
        <v>6037031.4435169576</v>
      </c>
      <c r="BX60" s="59">
        <f>IF(INDEX(CurWIPHelper[],1,MATCH(AW$4,$BP$9:$CA$9,0))=0,0,(SUM($BC60:BK60)))</f>
        <v>7257384.7145477049</v>
      </c>
      <c r="BY60" s="59">
        <f>IF(INDEX(CurWIPHelper[],1,MATCH(AX$4,$BP$9:$CA$9,0))=0,0,(SUM($BC60:BL60)))</f>
        <v>9715069.3640613724</v>
      </c>
      <c r="BZ60" s="59">
        <f>IF(INDEX(CurWIPHelper[],1,MATCH(AY$4,$BP$9:$CA$9,0))=0,0,(SUM($BC60:BM60)))</f>
        <v>11896775.627824295</v>
      </c>
      <c r="CA60" s="59">
        <f>IF(INDEX(CurWIPHelper[],1,MATCH(AZ$4,$BP$9:$CA$9,0))=0,0,(SUM($BC60:BN60)))</f>
        <v>20013415.565381549</v>
      </c>
      <c r="CC60" s="59">
        <f>((((INDEX(PlantAccounts[],MATCH($C60,PlantAccounts[Power Plan Plant Account '#],0),8)+(INDEX(PlantAccounts[],MATCH($C60,PlantAccounts[Power Plan Plant Account '#],0),8)+INDEX(PlantAccounts[],MATCH($C60,PlantAccounts[Power Plan Plant Account '#],0),16)+INDEX(PlantAccounts[],MATCH($C60,PlantAccounts[Power Plan Plant Account '#],0),17)))/2))/12)*(INDEX(CurWIPHelper[],1,MATCH(AO$4,CurWIPHelper[#Headers],0)))*(INDEX(PlantAccounts[],MATCH($C60,PlantAccounts[Power Plan Plant Account '#],0),7))</f>
        <v>520664.70506962802</v>
      </c>
      <c r="CD60" s="59">
        <f>((((INDEX(PlantAccounts[],MATCH($C60,PlantAccounts[Power Plan Plant Account '#],0),8)+(INDEX(PlantAccounts[],MATCH($C60,PlantAccounts[Power Plan Plant Account '#],0),8)+INDEX(PlantAccounts[],MATCH($C60,PlantAccounts[Power Plan Plant Account '#],0),16)+INDEX(PlantAccounts[],MATCH($C60,PlantAccounts[Power Plan Plant Account '#],0),17)))/2))/12)*(INDEX(CurWIPHelper[],1,MATCH(AP$4,CurWIPHelper[#Headers],0)))*(INDEX(PlantAccounts[],MATCH($C60,PlantAccounts[Power Plan Plant Account '#],0),7))</f>
        <v>520664.70506962802</v>
      </c>
      <c r="CE60" s="59">
        <f>((((INDEX(PlantAccounts[],MATCH($C60,PlantAccounts[Power Plan Plant Account '#],0),8)+(INDEX(PlantAccounts[],MATCH($C60,PlantAccounts[Power Plan Plant Account '#],0),8)+INDEX(PlantAccounts[],MATCH($C60,PlantAccounts[Power Plan Plant Account '#],0),16)+INDEX(PlantAccounts[],MATCH($C60,PlantAccounts[Power Plan Plant Account '#],0),17)))/2))/12)*(INDEX(CurWIPHelper[],1,MATCH(AQ$4,CurWIPHelper[#Headers],0)))*(INDEX(PlantAccounts[],MATCH($C60,PlantAccounts[Power Plan Plant Account '#],0),7))</f>
        <v>520664.70506962802</v>
      </c>
      <c r="CF60" s="59">
        <f>((((INDEX(PlantAccounts[],MATCH($C60,PlantAccounts[Power Plan Plant Account '#],0),8)+(INDEX(PlantAccounts[],MATCH($C60,PlantAccounts[Power Plan Plant Account '#],0),8)+INDEX(PlantAccounts[],MATCH($C60,PlantAccounts[Power Plan Plant Account '#],0),16)+INDEX(PlantAccounts[],MATCH($C60,PlantAccounts[Power Plan Plant Account '#],0),17)))/2))/12)*(INDEX(CurWIPHelper[],1,MATCH(AR$4,CurWIPHelper[#Headers],0)))*(INDEX(PlantAccounts[],MATCH($C60,PlantAccounts[Power Plan Plant Account '#],0),7))</f>
        <v>520664.70506962802</v>
      </c>
      <c r="CG60" s="59">
        <f>((((INDEX(PlantAccounts[],MATCH($C60,PlantAccounts[Power Plan Plant Account '#],0),8)+(INDEX(PlantAccounts[],MATCH($C60,PlantAccounts[Power Plan Plant Account '#],0),8)+INDEX(PlantAccounts[],MATCH($C60,PlantAccounts[Power Plan Plant Account '#],0),16)+INDEX(PlantAccounts[],MATCH($C60,PlantAccounts[Power Plan Plant Account '#],0),17)))/2))/12)*(INDEX(CurWIPHelper[],1,MATCH(AS$4,CurWIPHelper[#Headers],0)))*(INDEX(PlantAccounts[],MATCH($C60,PlantAccounts[Power Plan Plant Account '#],0),7))</f>
        <v>520664.70506962802</v>
      </c>
      <c r="CH60" s="59">
        <f>((((INDEX(PlantAccounts[],MATCH($C60,PlantAccounts[Power Plan Plant Account '#],0),8)+(INDEX(PlantAccounts[],MATCH($C60,PlantAccounts[Power Plan Plant Account '#],0),8)+INDEX(PlantAccounts[],MATCH($C60,PlantAccounts[Power Plan Plant Account '#],0),16)+INDEX(PlantAccounts[],MATCH($C60,PlantAccounts[Power Plan Plant Account '#],0),17)))/2))/12)*(INDEX(CurWIPHelper[],1,MATCH(AT$4,CurWIPHelper[#Headers],0)))*(INDEX(PlantAccounts[],MATCH($C60,PlantAccounts[Power Plan Plant Account '#],0),7))</f>
        <v>520664.70506962802</v>
      </c>
      <c r="CI60" s="59">
        <f>((((INDEX(PlantAccounts[],MATCH($C60,PlantAccounts[Power Plan Plant Account '#],0),8)+(INDEX(PlantAccounts[],MATCH($C60,PlantAccounts[Power Plan Plant Account '#],0),8)+INDEX(PlantAccounts[],MATCH($C60,PlantAccounts[Power Plan Plant Account '#],0),16)+INDEX(PlantAccounts[],MATCH($C60,PlantAccounts[Power Plan Plant Account '#],0),17)))/2))/12)*(INDEX(CurWIPHelper[],1,MATCH(AU$4,CurWIPHelper[#Headers],0)))*(INDEX(PlantAccounts[],MATCH($C60,PlantAccounts[Power Plan Plant Account '#],0),7))</f>
        <v>520664.70506962802</v>
      </c>
      <c r="CJ60" s="59">
        <f>((((INDEX(PlantAccounts[],MATCH($C60,PlantAccounts[Power Plan Plant Account '#],0),8)+(INDEX(PlantAccounts[],MATCH($C60,PlantAccounts[Power Plan Plant Account '#],0),8)+INDEX(PlantAccounts[],MATCH($C60,PlantAccounts[Power Plan Plant Account '#],0),16)+INDEX(PlantAccounts[],MATCH($C60,PlantAccounts[Power Plan Plant Account '#],0),17)))/2))/12)*(INDEX(CurWIPHelper[],1,MATCH(AV$4,CurWIPHelper[#Headers],0)))*(INDEX(PlantAccounts[],MATCH($C60,PlantAccounts[Power Plan Plant Account '#],0),7))</f>
        <v>520664.70506962802</v>
      </c>
      <c r="CK60" s="59">
        <f>((((INDEX(PlantAccounts[],MATCH($C60,PlantAccounts[Power Plan Plant Account '#],0),8)+(INDEX(PlantAccounts[],MATCH($C60,PlantAccounts[Power Plan Plant Account '#],0),8)+INDEX(PlantAccounts[],MATCH($C60,PlantAccounts[Power Plan Plant Account '#],0),16)+INDEX(PlantAccounts[],MATCH($C60,PlantAccounts[Power Plan Plant Account '#],0),17)))/2))/12)*(INDEX(CurWIPHelper[],1,MATCH(AW$4,CurWIPHelper[#Headers],0)))*(INDEX(PlantAccounts[],MATCH($C60,PlantAccounts[Power Plan Plant Account '#],0),7))</f>
        <v>520664.70506962802</v>
      </c>
      <c r="CL60" s="59">
        <f>((((INDEX(PlantAccounts[],MATCH($C60,PlantAccounts[Power Plan Plant Account '#],0),8)+(INDEX(PlantAccounts[],MATCH($C60,PlantAccounts[Power Plan Plant Account '#],0),8)+INDEX(PlantAccounts[],MATCH($C60,PlantAccounts[Power Plan Plant Account '#],0),16)+INDEX(PlantAccounts[],MATCH($C60,PlantAccounts[Power Plan Plant Account '#],0),17)))/2))/12)*(INDEX(CurWIPHelper[],1,MATCH(AX$4,CurWIPHelper[#Headers],0)))*(INDEX(PlantAccounts[],MATCH($C60,PlantAccounts[Power Plan Plant Account '#],0),7))</f>
        <v>520664.70506962802</v>
      </c>
      <c r="CM60" s="59">
        <f>((((INDEX(PlantAccounts[],MATCH($C60,PlantAccounts[Power Plan Plant Account '#],0),8)+(INDEX(PlantAccounts[],MATCH($C60,PlantAccounts[Power Plan Plant Account '#],0),8)+INDEX(PlantAccounts[],MATCH($C60,PlantAccounts[Power Plan Plant Account '#],0),16)+INDEX(PlantAccounts[],MATCH($C60,PlantAccounts[Power Plan Plant Account '#],0),17)))/2))/12)*(INDEX(CurWIPHelper[],1,MATCH(AY$4,CurWIPHelper[#Headers],0)))*(INDEX(PlantAccounts[],MATCH($C60,PlantAccounts[Power Plan Plant Account '#],0),7))</f>
        <v>520664.70506962802</v>
      </c>
      <c r="CN60" s="59">
        <f>((((INDEX(PlantAccounts[],MATCH($C60,PlantAccounts[Power Plan Plant Account '#],0),8)+(INDEX(PlantAccounts[],MATCH($C60,PlantAccounts[Power Plan Plant Account '#],0),8)+INDEX(PlantAccounts[],MATCH($C60,PlantAccounts[Power Plan Plant Account '#],0),16)+INDEX(PlantAccounts[],MATCH($C60,PlantAccounts[Power Plan Plant Account '#],0),17)))/2))/12)*(INDEX(CurWIPHelper[],1,MATCH(AZ$4,CurWIPHelper[#Headers],0)))*(INDEX(PlantAccounts[],MATCH($C60,PlantAccounts[Power Plan Plant Account '#],0),7))</f>
        <v>520664.70506962802</v>
      </c>
      <c r="CO60" s="59">
        <f t="shared" si="3"/>
        <v>6247976.4608355351</v>
      </c>
      <c r="CQ60" s="59">
        <f>INDEX(PlantAccounts[],MATCH($C60,PlantAccounts[Power Plan Plant Account '#],0),12)*(INDEX(CurWIPHelper[],1,MATCH(AO$4,CurWIPHelper[#Headers],0)))*(INDEX(PlantAccounts[],MATCH($C60,PlantAccounts[Power Plan Plant Account '#],0),7)/12)*0.5</f>
        <v>0</v>
      </c>
      <c r="CR60" s="59">
        <f>INDEX(PlantAccounts[],MATCH($C60,PlantAccounts[Power Plan Plant Account '#],0),12)*(INDEX(CurWIPHelper[],1,MATCH(AP$4,CurWIPHelper[#Headers],0)))*(INDEX(PlantAccounts[],MATCH($C60,PlantAccounts[Power Plan Plant Account '#],0),7)/12)*0.5</f>
        <v>0</v>
      </c>
      <c r="CS60" s="59">
        <f>INDEX(PlantAccounts[],MATCH($C60,PlantAccounts[Power Plan Plant Account '#],0),12)*(INDEX(CurWIPHelper[],1,MATCH(AQ$4,CurWIPHelper[#Headers],0)))*(INDEX(PlantAccounts[],MATCH($C60,PlantAccounts[Power Plan Plant Account '#],0),7)/12)*0.5</f>
        <v>0</v>
      </c>
      <c r="CT60" s="59">
        <f>INDEX(PlantAccounts[],MATCH($C60,PlantAccounts[Power Plan Plant Account '#],0),12)*(INDEX(CurWIPHelper[],1,MATCH(AR$4,CurWIPHelper[#Headers],0)))*(INDEX(PlantAccounts[],MATCH($C60,PlantAccounts[Power Plan Plant Account '#],0),7)/12)*0.5</f>
        <v>0</v>
      </c>
      <c r="CU60" s="59">
        <f>INDEX(PlantAccounts[],MATCH($C60,PlantAccounts[Power Plan Plant Account '#],0),12)*(INDEX(CurWIPHelper[],1,MATCH(AS$4,CurWIPHelper[#Headers],0)))*(INDEX(PlantAccounts[],MATCH($C60,PlantAccounts[Power Plan Plant Account '#],0),7)/12)*0.5</f>
        <v>0</v>
      </c>
      <c r="CV60" s="59">
        <f>INDEX(PlantAccounts[],MATCH($C60,PlantAccounts[Power Plan Plant Account '#],0),12)*(INDEX(CurWIPHelper[],1,MATCH(AT$4,CurWIPHelper[#Headers],0)))*(INDEX(PlantAccounts[],MATCH($C60,PlantAccounts[Power Plan Plant Account '#],0),7)/12)*0.5</f>
        <v>0</v>
      </c>
      <c r="CW60" s="59">
        <f>INDEX(PlantAccounts[],MATCH($C60,PlantAccounts[Power Plan Plant Account '#],0),12)*(INDEX(CurWIPHelper[],1,MATCH(AU$4,CurWIPHelper[#Headers],0)))*(INDEX(PlantAccounts[],MATCH($C60,PlantAccounts[Power Plan Plant Account '#],0),7)/12)*0.5</f>
        <v>0</v>
      </c>
      <c r="CX60" s="59">
        <f>INDEX(PlantAccounts[],MATCH($C60,PlantAccounts[Power Plan Plant Account '#],0),12)*(INDEX(CurWIPHelper[],1,MATCH(AV$4,CurWIPHelper[#Headers],0)))*(INDEX(PlantAccounts[],MATCH($C60,PlantAccounts[Power Plan Plant Account '#],0),7)/12)*0.5</f>
        <v>0</v>
      </c>
      <c r="CY60" s="59">
        <f>INDEX(PlantAccounts[],MATCH($C60,PlantAccounts[Power Plan Plant Account '#],0),12)*(INDEX(CurWIPHelper[],1,MATCH(AW$4,CurWIPHelper[#Headers],0)))*(INDEX(PlantAccounts[],MATCH($C60,PlantAccounts[Power Plan Plant Account '#],0),7)/12)*0.5</f>
        <v>0</v>
      </c>
      <c r="CZ60" s="59">
        <f>INDEX(PlantAccounts[],MATCH($C60,PlantAccounts[Power Plan Plant Account '#],0),12)*(INDEX(CurWIPHelper[],1,MATCH(AX$4,CurWIPHelper[#Headers],0)))*(INDEX(PlantAccounts[],MATCH($C60,PlantAccounts[Power Plan Plant Account '#],0),7)/12)*0.5</f>
        <v>0</v>
      </c>
      <c r="DA60" s="59">
        <f>INDEX(PlantAccounts[],MATCH($C60,PlantAccounts[Power Plan Plant Account '#],0),12)*(INDEX(CurWIPHelper[],1,MATCH(AY$4,CurWIPHelper[#Headers],0)))*(INDEX(PlantAccounts[],MATCH($C60,PlantAccounts[Power Plan Plant Account '#],0),7)/12)*0.5</f>
        <v>0</v>
      </c>
      <c r="DB60" s="59">
        <f>INDEX(PlantAccounts[],MATCH($C60,PlantAccounts[Power Plan Plant Account '#],0),12)*(INDEX(CurWIPHelper[],1,MATCH(AZ$4,CurWIPHelper[#Headers],0)))*(INDEX(PlantAccounts[],MATCH($C60,PlantAccounts[Power Plan Plant Account '#],0),7)/12)*0.5</f>
        <v>0</v>
      </c>
      <c r="DC60" s="59">
        <f t="shared" si="4"/>
        <v>0</v>
      </c>
      <c r="DE60" s="59">
        <f t="shared" si="5"/>
        <v>6247976.4608355351</v>
      </c>
    </row>
    <row r="61" spans="1:109">
      <c r="A61" t="s">
        <v>58</v>
      </c>
      <c r="B61" t="s">
        <v>110</v>
      </c>
      <c r="C61">
        <v>47481</v>
      </c>
      <c r="D61">
        <v>47481</v>
      </c>
      <c r="E61" s="130"/>
      <c r="F61" s="113">
        <f>INDEX(PlantAccounts[],MATCH($C61,PlantAccounts[Power Plan Plant Account '#],0),8)</f>
        <v>-2502654.6799999997</v>
      </c>
      <c r="G61" s="7">
        <f>INDEX(PlantAccounts[],MATCH($C61,PlantAccounts[Power Plan Plant Account '#],0),14)</f>
        <v>0</v>
      </c>
      <c r="H61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61" s="7"/>
      <c r="J61" s="7">
        <f t="shared" si="6"/>
        <v>0</v>
      </c>
      <c r="K61" s="7">
        <v>0</v>
      </c>
      <c r="L61" s="7">
        <f>INDEX(PlantAccounts[],MATCH($C61,PlantAccounts[Power Plan Plant Account '#],0),11)</f>
        <v>0</v>
      </c>
      <c r="M61" s="7">
        <f t="shared" si="1"/>
        <v>0</v>
      </c>
      <c r="O61" s="35">
        <f>INDEX(CurCloseProf[],MATCH(PlantAccountsQuery[[#This Row],[Reg/Unreg]],CurCloseProf[R/NR],0),MATCH(O$9,CurCloseProf[#Headers],0))*($J61+$M61)</f>
        <v>0</v>
      </c>
      <c r="P61" s="35">
        <f>INDEX(CurCloseProf[],MATCH(PlantAccountsQuery[[#This Row],[Reg/Unreg]],CurCloseProf[R/NR],0),MATCH(P$9,CurCloseProf[#Headers],0))*($J61+$M61)</f>
        <v>0</v>
      </c>
      <c r="Q61" s="35">
        <f>INDEX(CurCloseProf[],MATCH(PlantAccountsQuery[[#This Row],[Reg/Unreg]],CurCloseProf[R/NR],0),MATCH(Q$9,CurCloseProf[#Headers],0))*($J61+$M61)</f>
        <v>0</v>
      </c>
      <c r="R61" s="35">
        <f>INDEX(CurCloseProf[],MATCH(PlantAccountsQuery[[#This Row],[Reg/Unreg]],CurCloseProf[R/NR],0),MATCH(R$9,CurCloseProf[#Headers],0))*($J61+$M61)</f>
        <v>0</v>
      </c>
      <c r="S61" s="35">
        <f>INDEX(CurCloseProf[],MATCH(PlantAccountsQuery[[#This Row],[Reg/Unreg]],CurCloseProf[R/NR],0),MATCH(S$9,CurCloseProf[#Headers],0))*($J61+$M61)</f>
        <v>0</v>
      </c>
      <c r="T61" s="35">
        <f>INDEX(CurCloseProf[],MATCH(PlantAccountsQuery[[#This Row],[Reg/Unreg]],CurCloseProf[R/NR],0),MATCH(T$9,CurCloseProf[#Headers],0))*($J61+$M61)</f>
        <v>0</v>
      </c>
      <c r="U61" s="35">
        <f>INDEX(CurCloseProf[],MATCH(PlantAccountsQuery[[#This Row],[Reg/Unreg]],CurCloseProf[R/NR],0),MATCH(U$9,CurCloseProf[#Headers],0))*($J61+$M61)</f>
        <v>0</v>
      </c>
      <c r="V61" s="35">
        <f>INDEX(CurCloseProf[],MATCH(PlantAccountsQuery[[#This Row],[Reg/Unreg]],CurCloseProf[R/NR],0),MATCH(V$9,CurCloseProf[#Headers],0))*($J61+$M61)</f>
        <v>0</v>
      </c>
      <c r="W61" s="35">
        <f>INDEX(CurCloseProf[],MATCH(PlantAccountsQuery[[#This Row],[Reg/Unreg]],CurCloseProf[R/NR],0),MATCH(W$9,CurCloseProf[#Headers],0))*($J61+$M61)</f>
        <v>0</v>
      </c>
      <c r="X61" s="35">
        <f>INDEX(CurCloseProf[],MATCH(PlantAccountsQuery[[#This Row],[Reg/Unreg]],CurCloseProf[R/NR],0),MATCH(X$9,CurCloseProf[#Headers],0))*($J61+$M61)</f>
        <v>0</v>
      </c>
      <c r="Y61" s="35">
        <f>INDEX(CurCloseProf[],MATCH(PlantAccountsQuery[[#This Row],[Reg/Unreg]],CurCloseProf[R/NR],0),MATCH(Y$9,CurCloseProf[#Headers],0))*($J61+$M61)</f>
        <v>0</v>
      </c>
      <c r="Z61" s="35">
        <f>INDEX(CurCloseProf[],MATCH(PlantAccountsQuery[[#This Row],[Reg/Unreg]],CurCloseProf[R/NR],0),MATCH(Z$9,CurCloseProf[#Headers],0))*($J61+$M61)</f>
        <v>0</v>
      </c>
      <c r="AB61" s="59">
        <f>IF(INDEX(CurWIPHelper[],1,MATCH(AO$4,$AB$9:$AM$9,0))=0,0,($F61+$O61))</f>
        <v>-2502654.6799999997</v>
      </c>
      <c r="AC61" s="59">
        <f>IF(INDEX(CurWIPHelper[],1,MATCH(AP$4,$AB$9:$AM$9,0))=0,0,($F61+SUM($O61:P61)))</f>
        <v>-2502654.6799999997</v>
      </c>
      <c r="AD61" s="59">
        <f>IF(INDEX(CurWIPHelper[],1,MATCH(AQ$4,$AB$9:$AM$9,0))=0,0,($F61+SUM($O61:Q61)))</f>
        <v>-2502654.6799999997</v>
      </c>
      <c r="AE61" s="59">
        <f>IF(INDEX(CurWIPHelper[],1,MATCH(AR$4,$AB$9:$AM$9,0))=0,0,($F61+SUM($O61:R61)))</f>
        <v>-2502654.6799999997</v>
      </c>
      <c r="AF61" s="59">
        <f>IF(INDEX(CurWIPHelper[],1,MATCH(AS$4,$AB$9:$AM$9,0))=0,0,($F61+SUM($O61:S61)))</f>
        <v>-2502654.6799999997</v>
      </c>
      <c r="AG61" s="59">
        <f>IF(INDEX(CurWIPHelper[],1,MATCH(AT$4,$AB$9:$AM$9,0))=0,0,($F61+SUM($O61:T61)))</f>
        <v>-2502654.6799999997</v>
      </c>
      <c r="AH61" s="59">
        <f>IF(INDEX(CurWIPHelper[],1,MATCH(AU$4,$AB$9:$AM$9,0))=0,0,($F61+SUM($O61:U61)))</f>
        <v>-2502654.6799999997</v>
      </c>
      <c r="AI61" s="59">
        <f>IF(INDEX(CurWIPHelper[],1,MATCH(AV$4,$AB$9:$AM$9,0))=0,0,($F61+SUM($O61:V61)))</f>
        <v>-2502654.6799999997</v>
      </c>
      <c r="AJ61" s="59">
        <f>IF(INDEX(CurWIPHelper[],1,MATCH(AW$4,$AB$9:$AM$9,0))=0,0,($F61+SUM($O61:W61)))</f>
        <v>-2502654.6799999997</v>
      </c>
      <c r="AK61" s="59">
        <f>IF(INDEX(CurWIPHelper[],1,MATCH(AX$4,$AB$9:$AM$9,0))=0,0,($F61+SUM($O61:X61)))</f>
        <v>-2502654.6799999997</v>
      </c>
      <c r="AL61" s="59">
        <f>IF(INDEX(CurWIPHelper[],1,MATCH(AY$4,$AB$9:$AM$9,0))=0,0,($F61+SUM($O61:Y61)))</f>
        <v>-2502654.6799999997</v>
      </c>
      <c r="AM61" s="59">
        <f>IF(INDEX(CurWIPHelper[],1,MATCH(AZ$4,$AB$9:$AM$9,0))=0,0,($F61+SUM($O61:Z61)))</f>
        <v>-2502654.6799999997</v>
      </c>
      <c r="AO61" s="35">
        <f>IF(INDEX(CurWIPHelper[],1,MATCH(AO$4,CurWIPHelper[#Headers],0))=0,0,
     IF(AB61&gt;0,
        (IF(
             ((INDEX(PlantAccounts[],MATCH($C61,PlantAccounts[Power Plan Plant Account '#],0),7)/12)
                   *(AB61)
                   *(INDEX(CurWIPHelper[],1,MATCH(AO$4,CurWIPHelper[#Headers],0)))
                   +(INDEX(PlantAccounts[],MATCH($C61,PlantAccounts[Power Plan Plant Account '#],0),9))
                   )&gt;AB61,
              IF((INDEX(PlantAccounts[],MATCH($C61,PlantAccounts[Power Plan Plant Account '#],0),7))=0,0,AB61-(INDEX(PlantAccounts[],MATCH($C61,PlantAccounts[Power Plan Plant Account '#],0),9))),
             (INDEX(PlantAccounts[],MATCH($C61,PlantAccounts[Power Plan Plant Account '#],0),7)/12)*AB61*(INDEX(CurWIPHelper[],1,MATCH(AO$4,CurWIPHelper[#Headers],0))))
        ),
          IF(AB61=0,0,IF(
              ((INDEX(PlantAccounts[],MATCH($C61,PlantAccounts[Power Plan Plant Account '#],0),7)/12)
              *(AB61)
              *(INDEX(CurWIPHelper[],1,MATCH(AO$4,CurWIPHelper[#Headers],0)))
              +(INDEX(PlantAccounts[],MATCH($C61,PlantAccounts[Power Plan Plant Account '#],0),9))
              )&gt;AB61,
         (INDEX(PlantAccounts[],MATCH($C61,PlantAccounts[Power Plan Plant Account '#],0),7)/12)*AB61*(INDEX(CurWIPHelper[],1,MATCH(AO$4,CurWIPHelper[#Headers],0))),
         AB61-(INDEX(PlantAccounts[],MATCH($C61,PlantAccounts[Power Plan Plant Account '#],0),9))
    ))
)
)</f>
        <v>-6965.7221926666662</v>
      </c>
      <c r="AP61" s="35">
        <f>IF(INDEX(CurWIPHelper[],1,MATCH(AP$4,CurWIPHelper[#Headers],0))=0,0,
     IF(AC61&gt;0,
        (IF(
             ((INDEX(PlantAccounts[],MATCH($C61,PlantAccounts[Power Plan Plant Account '#],0),7)/12)
                   *(AC61)
                   *(INDEX(CurWIPHelper[],1,MATCH(AP$4,CurWIPHelper[#Headers],0)))
                   +(INDEX(PlantAccounts[],MATCH($C61,PlantAccounts[Power Plan Plant Account '#],0),9))
                   +(SUM($AO61:AO61))
                    )&gt;AC61,
              IF((INDEX(PlantAccounts[],MATCH($C61,PlantAccounts[Power Plan Plant Account '#],0),7))=0,0,AC61-(INDEX(PlantAccounts[],MATCH($C61,PlantAccounts[Power Plan Plant Account '#],0),9))-SUM($AO61:AO61)),
             (INDEX(PlantAccounts[],MATCH($C61,PlantAccounts[Power Plan Plant Account '#],0),7)/12)*AC61*(INDEX(CurWIPHelper[],1,MATCH(AP$4,CurWIPHelper[#Headers],0))))
        ),
        IF(AC61=0,0,IF(
              ((INDEX(PlantAccounts[],MATCH($C61,PlantAccounts[Power Plan Plant Account '#],0),7)/12)
              *(AC61)
              *(INDEX(CurWIPHelper[],1,MATCH(AP$4,CurWIPHelper[#Headers],0)))
              +(INDEX(PlantAccounts[],MATCH($C61,PlantAccounts[Power Plan Plant Account '#],0),9))
              +(SUM($AO61:AO61))
              )&gt;AC61,
         (INDEX(PlantAccounts[],MATCH($C61,PlantAccounts[Power Plan Plant Account '#],0),7)/12)*AC61*(INDEX(CurWIPHelper[],1,MATCH(AP$4,CurWIPHelper[#Headers],0))),
         AC61-(INDEX(PlantAccounts[],MATCH($C61,PlantAccounts[Power Plan Plant Account '#],0),9))-(SUM($AO61:AO61))
    ))
)
)</f>
        <v>-6965.7221926666662</v>
      </c>
      <c r="AQ61" s="35">
        <f>IF(INDEX(CurWIPHelper[],1,MATCH(AQ$4,CurWIPHelper[#Headers],0))=0,0,
     IF(AD61&gt;0,
        (IF(
             ((INDEX(PlantAccounts[],MATCH($C61,PlantAccounts[Power Plan Plant Account '#],0),7)/12)
                   *(AD61)
                   *(INDEX(CurWIPHelper[],1,MATCH(AQ$4,CurWIPHelper[#Headers],0)))
                   +(INDEX(PlantAccounts[],MATCH($C61,PlantAccounts[Power Plan Plant Account '#],0),9))
                   +(SUM($AO61:AP61))
                    )&gt;AD61,
              IF((INDEX(PlantAccounts[],MATCH($C61,PlantAccounts[Power Plan Plant Account '#],0),7))=0,0,AD61-(INDEX(PlantAccounts[],MATCH($C61,PlantAccounts[Power Plan Plant Account '#],0),9))-SUM($AO61:AP61)),
             (INDEX(PlantAccounts[],MATCH($C61,PlantAccounts[Power Plan Plant Account '#],0),7)/12)*AD61*(INDEX(CurWIPHelper[],1,MATCH(AQ$4,CurWIPHelper[#Headers],0))))
        ),
        IF(AD61=0,0,IF(
              ((INDEX(PlantAccounts[],MATCH($C61,PlantAccounts[Power Plan Plant Account '#],0),7)/12)
              *(AD61)
              *(INDEX(CurWIPHelper[],1,MATCH(AQ$4,CurWIPHelper[#Headers],0)))
              +(INDEX(PlantAccounts[],MATCH($C61,PlantAccounts[Power Plan Plant Account '#],0),9))
              +(SUM($AO61:AP61))
              )&gt;AD61,
         (INDEX(PlantAccounts[],MATCH($C61,PlantAccounts[Power Plan Plant Account '#],0),7)/12)*AD61*(INDEX(CurWIPHelper[],1,MATCH(AQ$4,CurWIPHelper[#Headers],0))),
         AD61-(INDEX(PlantAccounts[],MATCH($C61,PlantAccounts[Power Plan Plant Account '#],0),9))-(SUM($AO61:AP61))
    ))
)
)</f>
        <v>-6965.7221926666662</v>
      </c>
      <c r="AR61" s="35">
        <f>IF(INDEX(CurWIPHelper[],1,MATCH(AR$4,CurWIPHelper[#Headers],0))=0,0,
     IF(AE61&gt;0,
        (IF(
             ((INDEX(PlantAccounts[],MATCH($C61,PlantAccounts[Power Plan Plant Account '#],0),7)/12)
                   *(AE61)
                   *(INDEX(CurWIPHelper[],1,MATCH(AR$4,CurWIPHelper[#Headers],0)))
                   +(INDEX(PlantAccounts[],MATCH($C61,PlantAccounts[Power Plan Plant Account '#],0),9))
                   +(SUM($AO61:AQ61))
                    )&gt;AE61,
              IF((INDEX(PlantAccounts[],MATCH($C61,PlantAccounts[Power Plan Plant Account '#],0),7))=0,0,AE61-(INDEX(PlantAccounts[],MATCH($C61,PlantAccounts[Power Plan Plant Account '#],0),9))-SUM($AO61:AQ61)),
             (INDEX(PlantAccounts[],MATCH($C61,PlantAccounts[Power Plan Plant Account '#],0),7)/12)*AE61*(INDEX(CurWIPHelper[],1,MATCH(AR$4,CurWIPHelper[#Headers],0))))
        ),
        IF(AE61=0,0,IF(
              ((INDEX(PlantAccounts[],MATCH($C61,PlantAccounts[Power Plan Plant Account '#],0),7)/12)
              *(AE61)
              *(INDEX(CurWIPHelper[],1,MATCH(AR$4,CurWIPHelper[#Headers],0)))
              +(INDEX(PlantAccounts[],MATCH($C61,PlantAccounts[Power Plan Plant Account '#],0),9))
              +(SUM($AO61:AQ61))
              )&gt;AE61,
         (INDEX(PlantAccounts[],MATCH($C61,PlantAccounts[Power Plan Plant Account '#],0),7)/12)*AE61*(INDEX(CurWIPHelper[],1,MATCH(AR$4,CurWIPHelper[#Headers],0))),
         AE61-(INDEX(PlantAccounts[],MATCH($C61,PlantAccounts[Power Plan Plant Account '#],0),9))-(SUM($AO61:AQ61))
    ))
)
)</f>
        <v>-6965.7221926666662</v>
      </c>
      <c r="AS61" s="35">
        <f>IF(INDEX(CurWIPHelper[],1,MATCH(AS$4,CurWIPHelper[#Headers],0))=0,0,
     IF(AF61&gt;0,
        (IF(
             ((INDEX(PlantAccounts[],MATCH($C61,PlantAccounts[Power Plan Plant Account '#],0),7)/12)
                   *(AF61)
                   *(INDEX(CurWIPHelper[],1,MATCH(AS$4,CurWIPHelper[#Headers],0)))
                   +(INDEX(PlantAccounts[],MATCH($C61,PlantAccounts[Power Plan Plant Account '#],0),9))
                   +(SUM($AO61:AR61))
                    )&gt;AF61,
              IF((INDEX(PlantAccounts[],MATCH($C61,PlantAccounts[Power Plan Plant Account '#],0),7))=0,0,AF61-(INDEX(PlantAccounts[],MATCH($C61,PlantAccounts[Power Plan Plant Account '#],0),9))-SUM($AO61:AR61)),
             (INDEX(PlantAccounts[],MATCH($C61,PlantAccounts[Power Plan Plant Account '#],0),7)/12)*AF61*(INDEX(CurWIPHelper[],1,MATCH(AS$4,CurWIPHelper[#Headers],0))))
        ),
        IF(AF61=0,0,IF(
              ((INDEX(PlantAccounts[],MATCH($C61,PlantAccounts[Power Plan Plant Account '#],0),7)/12)
              *(AF61)
              *(INDEX(CurWIPHelper[],1,MATCH(AS$4,CurWIPHelper[#Headers],0)))
              +(INDEX(PlantAccounts[],MATCH($C61,PlantAccounts[Power Plan Plant Account '#],0),9))
              +(SUM($AO61:AR61))
              )&gt;AF61,
         (INDEX(PlantAccounts[],MATCH($C61,PlantAccounts[Power Plan Plant Account '#],0),7)/12)*AF61*(INDEX(CurWIPHelper[],1,MATCH(AS$4,CurWIPHelper[#Headers],0))),
         AF61-(INDEX(PlantAccounts[],MATCH($C61,PlantAccounts[Power Plan Plant Account '#],0),9))-(SUM($AO61:AR61))
    ))
)
)</f>
        <v>-6965.7221926666662</v>
      </c>
      <c r="AT61" s="35">
        <f>IF(INDEX(CurWIPHelper[],1,MATCH(AT$4,CurWIPHelper[#Headers],0))=0,0,
     IF(AG61&gt;0,
        (IF(
             ((INDEX(PlantAccounts[],MATCH($C61,PlantAccounts[Power Plan Plant Account '#],0),7)/12)
                   *(AG61)
                   *(INDEX(CurWIPHelper[],1,MATCH(AT$4,CurWIPHelper[#Headers],0)))
                   +(INDEX(PlantAccounts[],MATCH($C61,PlantAccounts[Power Plan Plant Account '#],0),9))
                   +(SUM($AO61:AS61))
                    )&gt;AG61,
              IF((INDEX(PlantAccounts[],MATCH($C61,PlantAccounts[Power Plan Plant Account '#],0),7))=0,0,AG61-(INDEX(PlantAccounts[],MATCH($C61,PlantAccounts[Power Plan Plant Account '#],0),9))-SUM($AO61:AS61)),
             (INDEX(PlantAccounts[],MATCH($C61,PlantAccounts[Power Plan Plant Account '#],0),7)/12)*AG61*(INDEX(CurWIPHelper[],1,MATCH(AT$4,CurWIPHelper[#Headers],0))))
        ),
        IF(AG61=0,0,IF(
              ((INDEX(PlantAccounts[],MATCH($C61,PlantAccounts[Power Plan Plant Account '#],0),7)/12)
              *(AG61)
              *(INDEX(CurWIPHelper[],1,MATCH(AT$4,CurWIPHelper[#Headers],0)))
              +(INDEX(PlantAccounts[],MATCH($C61,PlantAccounts[Power Plan Plant Account '#],0),9))
              +(SUM($AO61:AS61))
              )&gt;AG61,
         (INDEX(PlantAccounts[],MATCH($C61,PlantAccounts[Power Plan Plant Account '#],0),7)/12)*AG61*(INDEX(CurWIPHelper[],1,MATCH(AT$4,CurWIPHelper[#Headers],0))),
         AG61-(INDEX(PlantAccounts[],MATCH($C61,PlantAccounts[Power Plan Plant Account '#],0),9))-(SUM($AO61:AS61))
    ))
)
)</f>
        <v>-6965.7221926666662</v>
      </c>
      <c r="AU61" s="35">
        <f>IF(INDEX(CurWIPHelper[],1,MATCH(AU$4,CurWIPHelper[#Headers],0))=0,0,
     IF(AH61&gt;0,
        (IF(
             ((INDEX(PlantAccounts[],MATCH($C61,PlantAccounts[Power Plan Plant Account '#],0),7)/12)
                   *(AH61)
                   *(INDEX(CurWIPHelper[],1,MATCH(AU$4,CurWIPHelper[#Headers],0)))
                   +(INDEX(PlantAccounts[],MATCH($C61,PlantAccounts[Power Plan Plant Account '#],0),9))
                   +(SUM($AO61:AT61))
                    )&gt;AH61,
              IF((INDEX(PlantAccounts[],MATCH($C61,PlantAccounts[Power Plan Plant Account '#],0),7))=0,0,AH61-(INDEX(PlantAccounts[],MATCH($C61,PlantAccounts[Power Plan Plant Account '#],0),9))-SUM($AO61:AT61)),
             (INDEX(PlantAccounts[],MATCH($C61,PlantAccounts[Power Plan Plant Account '#],0),7)/12)*AH61*(INDEX(CurWIPHelper[],1,MATCH(AU$4,CurWIPHelper[#Headers],0))))
        ),
        IF(AH61=0,0,IF(
              ((INDEX(PlantAccounts[],MATCH($C61,PlantAccounts[Power Plan Plant Account '#],0),7)/12)
              *(AH61)
              *(INDEX(CurWIPHelper[],1,MATCH(AU$4,CurWIPHelper[#Headers],0)))
              +(INDEX(PlantAccounts[],MATCH($C61,PlantAccounts[Power Plan Plant Account '#],0),9))
              +(SUM($AO61:AT61))
              )&gt;AH61,
         (INDEX(PlantAccounts[],MATCH($C61,PlantAccounts[Power Plan Plant Account '#],0),7)/12)*AH61*(INDEX(CurWIPHelper[],1,MATCH(AU$4,CurWIPHelper[#Headers],0))),
         AH61-(INDEX(PlantAccounts[],MATCH($C61,PlantAccounts[Power Plan Plant Account '#],0),9))-(SUM($AO61:AT61))
    ))
)
)</f>
        <v>-6965.7221926666662</v>
      </c>
      <c r="AV61" s="35">
        <f>IF(INDEX(CurWIPHelper[],1,MATCH(AV$4,CurWIPHelper[#Headers],0))=0,0,
     IF(AI61&gt;0,
        (IF(
             ((INDEX(PlantAccounts[],MATCH($C61,PlantAccounts[Power Plan Plant Account '#],0),7)/12)
                   *(AI61)
                   *(INDEX(CurWIPHelper[],1,MATCH(AV$4,CurWIPHelper[#Headers],0)))
                   +(INDEX(PlantAccounts[],MATCH($C61,PlantAccounts[Power Plan Plant Account '#],0),9))
                   +(SUM($AO61:AU61))
                    )&gt;AI61,
              IF((INDEX(PlantAccounts[],MATCH($C61,PlantAccounts[Power Plan Plant Account '#],0),7))=0,0,AI61-(INDEX(PlantAccounts[],MATCH($C61,PlantAccounts[Power Plan Plant Account '#],0),9))-SUM($AO61:AU61)),
             (INDEX(PlantAccounts[],MATCH($C61,PlantAccounts[Power Plan Plant Account '#],0),7)/12)*AI61*(INDEX(CurWIPHelper[],1,MATCH(AV$4,CurWIPHelper[#Headers],0))))
        ),
        IF(AI61=0,0,IF(
              ((INDEX(PlantAccounts[],MATCH($C61,PlantAccounts[Power Plan Plant Account '#],0),7)/12)
              *(AI61)
              *(INDEX(CurWIPHelper[],1,MATCH(AV$4,CurWIPHelper[#Headers],0)))
              +(INDEX(PlantAccounts[],MATCH($C61,PlantAccounts[Power Plan Plant Account '#],0),9))
              +(SUM($AO61:AU61))
              )&gt;AI61,
         (INDEX(PlantAccounts[],MATCH($C61,PlantAccounts[Power Plan Plant Account '#],0),7)/12)*AI61*(INDEX(CurWIPHelper[],1,MATCH(AV$4,CurWIPHelper[#Headers],0))),
         AI61-(INDEX(PlantAccounts[],MATCH($C61,PlantAccounts[Power Plan Plant Account '#],0),9))-(SUM($AO61:AU61))
    ))
)
)</f>
        <v>-6965.7221926666662</v>
      </c>
      <c r="AW61" s="35">
        <f>IF(INDEX(CurWIPHelper[],1,MATCH(AW$4,CurWIPHelper[#Headers],0))=0,0,
     IF(AJ61&gt;0,
        (IF(
             ((INDEX(PlantAccounts[],MATCH($C61,PlantAccounts[Power Plan Plant Account '#],0),7)/12)
                   *(AJ61)
                   *(INDEX(CurWIPHelper[],1,MATCH(AW$4,CurWIPHelper[#Headers],0)))
                   +(INDEX(PlantAccounts[],MATCH($C61,PlantAccounts[Power Plan Plant Account '#],0),9))
                   +(SUM($AO61:AV61))
                    )&gt;AJ61,
              IF((INDEX(PlantAccounts[],MATCH($C61,PlantAccounts[Power Plan Plant Account '#],0),7))=0,0,AJ61-(INDEX(PlantAccounts[],MATCH($C61,PlantAccounts[Power Plan Plant Account '#],0),9))-SUM($AO61:AV61)),
             (INDEX(PlantAccounts[],MATCH($C61,PlantAccounts[Power Plan Plant Account '#],0),7)/12)*AJ61*(INDEX(CurWIPHelper[],1,MATCH(AW$4,CurWIPHelper[#Headers],0))))
        ),
        IF(AJ61=0,0,IF(
              ((INDEX(PlantAccounts[],MATCH($C61,PlantAccounts[Power Plan Plant Account '#],0),7)/12)
              *(AJ61)
              *(INDEX(CurWIPHelper[],1,MATCH(AW$4,CurWIPHelper[#Headers],0)))
              +(INDEX(PlantAccounts[],MATCH($C61,PlantAccounts[Power Plan Plant Account '#],0),9))
              +(SUM($AO61:AV61))
              )&gt;AJ61,
         (INDEX(PlantAccounts[],MATCH($C61,PlantAccounts[Power Plan Plant Account '#],0),7)/12)*AJ61*(INDEX(CurWIPHelper[],1,MATCH(AW$4,CurWIPHelper[#Headers],0))),
         AJ61-(INDEX(PlantAccounts[],MATCH($C61,PlantAccounts[Power Plan Plant Account '#],0),9))-(SUM($AO61:AV61))
    ))
)
)</f>
        <v>-6965.7221926666662</v>
      </c>
      <c r="AX61" s="35">
        <f>IF(INDEX(CurWIPHelper[],1,MATCH(AX$4,CurWIPHelper[#Headers],0))=0,0,
     IF(AK61&gt;0,
        (IF(
             ((INDEX(PlantAccounts[],MATCH($C61,PlantAccounts[Power Plan Plant Account '#],0),7)/12)
                   *(AK61)
                   *(INDEX(CurWIPHelper[],1,MATCH(AX$4,CurWIPHelper[#Headers],0)))
                   +(INDEX(PlantAccounts[],MATCH($C61,PlantAccounts[Power Plan Plant Account '#],0),9))
                   +(SUM($AO61:AW61))
                    )&gt;AK61,
              IF((INDEX(PlantAccounts[],MATCH($C61,PlantAccounts[Power Plan Plant Account '#],0),7))=0,0,AK61-(INDEX(PlantAccounts[],MATCH($C61,PlantAccounts[Power Plan Plant Account '#],0),9))-SUM($AO61:AW61)),
             (INDEX(PlantAccounts[],MATCH($C61,PlantAccounts[Power Plan Plant Account '#],0),7)/12)*AK61*(INDEX(CurWIPHelper[],1,MATCH(AX$4,CurWIPHelper[#Headers],0))))
        ),
        IF(AK61=0,0,IF(
              ((INDEX(PlantAccounts[],MATCH($C61,PlantAccounts[Power Plan Plant Account '#],0),7)/12)
              *(AK61)
              *(INDEX(CurWIPHelper[],1,MATCH(AX$4,CurWIPHelper[#Headers],0)))
              +(INDEX(PlantAccounts[],MATCH($C61,PlantAccounts[Power Plan Plant Account '#],0),9))
              +(SUM($AO61:AW61))
              )&gt;AK61,
         (INDEX(PlantAccounts[],MATCH($C61,PlantAccounts[Power Plan Plant Account '#],0),7)/12)*AK61*(INDEX(CurWIPHelper[],1,MATCH(AX$4,CurWIPHelper[#Headers],0))),
         AK61-(INDEX(PlantAccounts[],MATCH($C61,PlantAccounts[Power Plan Plant Account '#],0),9))-(SUM($AO61:AW61))
    ))
)
)</f>
        <v>-6965.7221926666662</v>
      </c>
      <c r="AY61" s="35">
        <f>IF(INDEX(CurWIPHelper[],1,MATCH(AY$4,CurWIPHelper[#Headers],0))=0,0,
     IF(AL61&gt;0,
        (IF(
             ((INDEX(PlantAccounts[],MATCH($C61,PlantAccounts[Power Plan Plant Account '#],0),7)/12)
                   *(AL61)
                   *(INDEX(CurWIPHelper[],1,MATCH(AY$4,CurWIPHelper[#Headers],0)))
                   +(INDEX(PlantAccounts[],MATCH($C61,PlantAccounts[Power Plan Plant Account '#],0),9))
                   +(SUM($AO61:AX61))
                    )&gt;AL61,
              IF((INDEX(PlantAccounts[],MATCH($C61,PlantAccounts[Power Plan Plant Account '#],0),7))=0,0,AL61-(INDEX(PlantAccounts[],MATCH($C61,PlantAccounts[Power Plan Plant Account '#],0),9))-SUM($AO61:AX61)),
             (INDEX(PlantAccounts[],MATCH($C61,PlantAccounts[Power Plan Plant Account '#],0),7)/12)*AL61*(INDEX(CurWIPHelper[],1,MATCH(AY$4,CurWIPHelper[#Headers],0))))
        ),
        IF(AL61=0,0,IF(
              ((INDEX(PlantAccounts[],MATCH($C61,PlantAccounts[Power Plan Plant Account '#],0),7)/12)
              *(AL61)
              *(INDEX(CurWIPHelper[],1,MATCH(AY$4,CurWIPHelper[#Headers],0)))
              +(INDEX(PlantAccounts[],MATCH($C61,PlantAccounts[Power Plan Plant Account '#],0),9))
              +(SUM($AO61:AX61))
              )&gt;AL61,
         (INDEX(PlantAccounts[],MATCH($C61,PlantAccounts[Power Plan Plant Account '#],0),7)/12)*AL61*(INDEX(CurWIPHelper[],1,MATCH(AY$4,CurWIPHelper[#Headers],0))),
         AL61-(INDEX(PlantAccounts[],MATCH($C61,PlantAccounts[Power Plan Plant Account '#],0),9))-(SUM($AO61:AX61))
    ))
)
)</f>
        <v>-6965.7221926666662</v>
      </c>
      <c r="AZ61" s="35">
        <f>IF(INDEX(CurWIPHelper[],1,MATCH(AZ$4,CurWIPHelper[#Headers],0))=0,0,
     IF(AM61&gt;0,
        (IF(
             ((INDEX(PlantAccounts[],MATCH($C61,PlantAccounts[Power Plan Plant Account '#],0),7)/12)
                   *(AM61)
                   *(INDEX(CurWIPHelper[],1,MATCH(AZ$4,CurWIPHelper[#Headers],0)))
                   +(INDEX(PlantAccounts[],MATCH($C61,PlantAccounts[Power Plan Plant Account '#],0),9))
                   +(SUM($AO61:AY61))
                    )&gt;AM61,
              IF((INDEX(PlantAccounts[],MATCH($C61,PlantAccounts[Power Plan Plant Account '#],0),7))=0,0,AM61-(INDEX(PlantAccounts[],MATCH($C61,PlantAccounts[Power Plan Plant Account '#],0),9))-SUM($AO61:AY61)),
             (INDEX(PlantAccounts[],MATCH($C61,PlantAccounts[Power Plan Plant Account '#],0),7)/12)*AM61*(INDEX(CurWIPHelper[],1,MATCH(AZ$4,CurWIPHelper[#Headers],0))))
        ),
        IF(AM61=0,0,IF(
              ((INDEX(PlantAccounts[],MATCH($C61,PlantAccounts[Power Plan Plant Account '#],0),7)/12)
              *(AM61)
              *(INDEX(CurWIPHelper[],1,MATCH(AZ$4,CurWIPHelper[#Headers],0)))
              +(INDEX(PlantAccounts[],MATCH($C61,PlantAccounts[Power Plan Plant Account '#],0),9))
              +(SUM($AO61:AY61))
              )&gt;AM61,
         (INDEX(PlantAccounts[],MATCH($C61,PlantAccounts[Power Plan Plant Account '#],0),7)/12)*AM61*(INDEX(CurWIPHelper[],1,MATCH(AZ$4,CurWIPHelper[#Headers],0))),
         AM61-(INDEX(PlantAccounts[],MATCH($C61,PlantAccounts[Power Plan Plant Account '#],0),9))-(SUM($AO61:AY61))
    ))
)
)</f>
        <v>-6965.7221926666662</v>
      </c>
      <c r="BA61" s="59">
        <f t="shared" si="2"/>
        <v>-83588.666312000001</v>
      </c>
      <c r="BC61" s="59">
        <f>INDEX(CurCloseProf[],MATCH(PlantAccountsQuery[[#This Row],[Reg/Unreg]],CurCloseProf[R/NR],0),MATCH(BC$9,CurCloseProf[#Headers],0))*($J61)</f>
        <v>0</v>
      </c>
      <c r="BD61" s="59">
        <f>INDEX(CurCloseProf[],MATCH(PlantAccountsQuery[[#This Row],[Reg/Unreg]],CurCloseProf[R/NR],0),MATCH(BD$9,CurCloseProf[#Headers],0))*($J61)</f>
        <v>0</v>
      </c>
      <c r="BE61" s="59">
        <f>INDEX(CurCloseProf[],MATCH(PlantAccountsQuery[[#This Row],[Reg/Unreg]],CurCloseProf[R/NR],0),MATCH(BE$9,CurCloseProf[#Headers],0))*($J61)</f>
        <v>0</v>
      </c>
      <c r="BF61" s="59">
        <f>INDEX(CurCloseProf[],MATCH(PlantAccountsQuery[[#This Row],[Reg/Unreg]],CurCloseProf[R/NR],0),MATCH(BF$9,CurCloseProf[#Headers],0))*($J61)</f>
        <v>0</v>
      </c>
      <c r="BG61" s="59">
        <f>INDEX(CurCloseProf[],MATCH(PlantAccountsQuery[[#This Row],[Reg/Unreg]],CurCloseProf[R/NR],0),MATCH(BG$9,CurCloseProf[#Headers],0))*($J61)</f>
        <v>0</v>
      </c>
      <c r="BH61" s="59">
        <f>INDEX(CurCloseProf[],MATCH(PlantAccountsQuery[[#This Row],[Reg/Unreg]],CurCloseProf[R/NR],0),MATCH(BH$9,CurCloseProf[#Headers],0))*($J61)</f>
        <v>0</v>
      </c>
      <c r="BI61" s="59">
        <f>INDEX(CurCloseProf[],MATCH(PlantAccountsQuery[[#This Row],[Reg/Unreg]],CurCloseProf[R/NR],0),MATCH(BI$9,CurCloseProf[#Headers],0))*($J61)</f>
        <v>0</v>
      </c>
      <c r="BJ61" s="59">
        <f>INDEX(CurCloseProf[],MATCH(PlantAccountsQuery[[#This Row],[Reg/Unreg]],CurCloseProf[R/NR],0),MATCH(BJ$9,CurCloseProf[#Headers],0))*($J61)</f>
        <v>0</v>
      </c>
      <c r="BK61" s="59">
        <f>INDEX(CurCloseProf[],MATCH(PlantAccountsQuery[[#This Row],[Reg/Unreg]],CurCloseProf[R/NR],0),MATCH(BK$9,CurCloseProf[#Headers],0))*($J61)</f>
        <v>0</v>
      </c>
      <c r="BL61" s="59">
        <f>INDEX(CurCloseProf[],MATCH(PlantAccountsQuery[[#This Row],[Reg/Unreg]],CurCloseProf[R/NR],0),MATCH(BL$9,CurCloseProf[#Headers],0))*($J61)</f>
        <v>0</v>
      </c>
      <c r="BM61" s="59">
        <f>INDEX(CurCloseProf[],MATCH(PlantAccountsQuery[[#This Row],[Reg/Unreg]],CurCloseProf[R/NR],0),MATCH(BM$9,CurCloseProf[#Headers],0))*($J61)</f>
        <v>0</v>
      </c>
      <c r="BN61" s="59">
        <f>INDEX(CurCloseProf[],MATCH(PlantAccountsQuery[[#This Row],[Reg/Unreg]],CurCloseProf[R/NR],0),MATCH(BN$9,CurCloseProf[#Headers],0))*($J61)</f>
        <v>0</v>
      </c>
      <c r="BP61" s="59">
        <f>IF(INDEX(CurWIPHelper[],1,MATCH(AO$4,$BP$9:$CA$9,0))=0,0,$BC61)</f>
        <v>0</v>
      </c>
      <c r="BQ61" s="59">
        <f>IF(INDEX(CurWIPHelper[],1,MATCH(AP$4,$BP$9:$CA$9,0))=0,0,(SUM($BC61:BD61)))</f>
        <v>0</v>
      </c>
      <c r="BR61" s="59">
        <f>IF(INDEX(CurWIPHelper[],1,MATCH(AQ$4,$BP$9:$CA$9,0))=0,0,(SUM($BC61:BE61)))</f>
        <v>0</v>
      </c>
      <c r="BS61" s="59">
        <f>IF(INDEX(CurWIPHelper[],1,MATCH(AR$4,$BP$9:$CA$9,0))=0,0,(SUM($BC61:BF61)))</f>
        <v>0</v>
      </c>
      <c r="BT61" s="59">
        <f>IF(INDEX(CurWIPHelper[],1,MATCH(AS$4,$BP$9:$CA$9,0))=0,0,(SUM($BC61:BG61)))</f>
        <v>0</v>
      </c>
      <c r="BU61" s="59">
        <f>IF(INDEX(CurWIPHelper[],1,MATCH(AT$4,$BP$9:$CA$9,0))=0,0,(SUM($BC61:BH61)))</f>
        <v>0</v>
      </c>
      <c r="BV61" s="59">
        <f>IF(INDEX(CurWIPHelper[],1,MATCH(AU$4,$BP$9:$CA$9,0))=0,0,(SUM($BC61:BI61)))</f>
        <v>0</v>
      </c>
      <c r="BW61" s="59">
        <f>IF(INDEX(CurWIPHelper[],1,MATCH(AV$4,$BP$9:$CA$9,0))=0,0,(SUM($BC61:BJ61)))</f>
        <v>0</v>
      </c>
      <c r="BX61" s="59">
        <f>IF(INDEX(CurWIPHelper[],1,MATCH(AW$4,$BP$9:$CA$9,0))=0,0,(SUM($BC61:BK61)))</f>
        <v>0</v>
      </c>
      <c r="BY61" s="59">
        <f>IF(INDEX(CurWIPHelper[],1,MATCH(AX$4,$BP$9:$CA$9,0))=0,0,(SUM($BC61:BL61)))</f>
        <v>0</v>
      </c>
      <c r="BZ61" s="59">
        <f>IF(INDEX(CurWIPHelper[],1,MATCH(AY$4,$BP$9:$CA$9,0))=0,0,(SUM($BC61:BM61)))</f>
        <v>0</v>
      </c>
      <c r="CA61" s="59">
        <f>IF(INDEX(CurWIPHelper[],1,MATCH(AZ$4,$BP$9:$CA$9,0))=0,0,(SUM($BC61:BN61)))</f>
        <v>0</v>
      </c>
      <c r="CC61" s="59">
        <f>((((INDEX(PlantAccounts[],MATCH($C61,PlantAccounts[Power Plan Plant Account '#],0),8)+(INDEX(PlantAccounts[],MATCH($C61,PlantAccounts[Power Plan Plant Account '#],0),8)+INDEX(PlantAccounts[],MATCH($C61,PlantAccounts[Power Plan Plant Account '#],0),16)+INDEX(PlantAccounts[],MATCH($C61,PlantAccounts[Power Plan Plant Account '#],0),17)))/2))/12)*(INDEX(CurWIPHelper[],1,MATCH(AO$4,CurWIPHelper[#Headers],0)))*(INDEX(PlantAccounts[],MATCH($C61,PlantAccounts[Power Plan Plant Account '#],0),7))</f>
        <v>-6965.7221926666653</v>
      </c>
      <c r="CD61" s="59">
        <f>((((INDEX(PlantAccounts[],MATCH($C61,PlantAccounts[Power Plan Plant Account '#],0),8)+(INDEX(PlantAccounts[],MATCH($C61,PlantAccounts[Power Plan Plant Account '#],0),8)+INDEX(PlantAccounts[],MATCH($C61,PlantAccounts[Power Plan Plant Account '#],0),16)+INDEX(PlantAccounts[],MATCH($C61,PlantAccounts[Power Plan Plant Account '#],0),17)))/2))/12)*(INDEX(CurWIPHelper[],1,MATCH(AP$4,CurWIPHelper[#Headers],0)))*(INDEX(PlantAccounts[],MATCH($C61,PlantAccounts[Power Plan Plant Account '#],0),7))</f>
        <v>-6965.7221926666653</v>
      </c>
      <c r="CE61" s="59">
        <f>((((INDEX(PlantAccounts[],MATCH($C61,PlantAccounts[Power Plan Plant Account '#],0),8)+(INDEX(PlantAccounts[],MATCH($C61,PlantAccounts[Power Plan Plant Account '#],0),8)+INDEX(PlantAccounts[],MATCH($C61,PlantAccounts[Power Plan Plant Account '#],0),16)+INDEX(PlantAccounts[],MATCH($C61,PlantAccounts[Power Plan Plant Account '#],0),17)))/2))/12)*(INDEX(CurWIPHelper[],1,MATCH(AQ$4,CurWIPHelper[#Headers],0)))*(INDEX(PlantAccounts[],MATCH($C61,PlantAccounts[Power Plan Plant Account '#],0),7))</f>
        <v>-6965.7221926666653</v>
      </c>
      <c r="CF61" s="59">
        <f>((((INDEX(PlantAccounts[],MATCH($C61,PlantAccounts[Power Plan Plant Account '#],0),8)+(INDEX(PlantAccounts[],MATCH($C61,PlantAccounts[Power Plan Plant Account '#],0),8)+INDEX(PlantAccounts[],MATCH($C61,PlantAccounts[Power Plan Plant Account '#],0),16)+INDEX(PlantAccounts[],MATCH($C61,PlantAccounts[Power Plan Plant Account '#],0),17)))/2))/12)*(INDEX(CurWIPHelper[],1,MATCH(AR$4,CurWIPHelper[#Headers],0)))*(INDEX(PlantAccounts[],MATCH($C61,PlantAccounts[Power Plan Plant Account '#],0),7))</f>
        <v>-6965.7221926666653</v>
      </c>
      <c r="CG61" s="59">
        <f>((((INDEX(PlantAccounts[],MATCH($C61,PlantAccounts[Power Plan Plant Account '#],0),8)+(INDEX(PlantAccounts[],MATCH($C61,PlantAccounts[Power Plan Plant Account '#],0),8)+INDEX(PlantAccounts[],MATCH($C61,PlantAccounts[Power Plan Plant Account '#],0),16)+INDEX(PlantAccounts[],MATCH($C61,PlantAccounts[Power Plan Plant Account '#],0),17)))/2))/12)*(INDEX(CurWIPHelper[],1,MATCH(AS$4,CurWIPHelper[#Headers],0)))*(INDEX(PlantAccounts[],MATCH($C61,PlantAccounts[Power Plan Plant Account '#],0),7))</f>
        <v>-6965.7221926666653</v>
      </c>
      <c r="CH61" s="59">
        <f>((((INDEX(PlantAccounts[],MATCH($C61,PlantAccounts[Power Plan Plant Account '#],0),8)+(INDEX(PlantAccounts[],MATCH($C61,PlantAccounts[Power Plan Plant Account '#],0),8)+INDEX(PlantAccounts[],MATCH($C61,PlantAccounts[Power Plan Plant Account '#],0),16)+INDEX(PlantAccounts[],MATCH($C61,PlantAccounts[Power Plan Plant Account '#],0),17)))/2))/12)*(INDEX(CurWIPHelper[],1,MATCH(AT$4,CurWIPHelper[#Headers],0)))*(INDEX(PlantAccounts[],MATCH($C61,PlantAccounts[Power Plan Plant Account '#],0),7))</f>
        <v>-6965.7221926666653</v>
      </c>
      <c r="CI61" s="59">
        <f>((((INDEX(PlantAccounts[],MATCH($C61,PlantAccounts[Power Plan Plant Account '#],0),8)+(INDEX(PlantAccounts[],MATCH($C61,PlantAccounts[Power Plan Plant Account '#],0),8)+INDEX(PlantAccounts[],MATCH($C61,PlantAccounts[Power Plan Plant Account '#],0),16)+INDEX(PlantAccounts[],MATCH($C61,PlantAccounts[Power Plan Plant Account '#],0),17)))/2))/12)*(INDEX(CurWIPHelper[],1,MATCH(AU$4,CurWIPHelper[#Headers],0)))*(INDEX(PlantAccounts[],MATCH($C61,PlantAccounts[Power Plan Plant Account '#],0),7))</f>
        <v>-6965.7221926666653</v>
      </c>
      <c r="CJ61" s="59">
        <f>((((INDEX(PlantAccounts[],MATCH($C61,PlantAccounts[Power Plan Plant Account '#],0),8)+(INDEX(PlantAccounts[],MATCH($C61,PlantAccounts[Power Plan Plant Account '#],0),8)+INDEX(PlantAccounts[],MATCH($C61,PlantAccounts[Power Plan Plant Account '#],0),16)+INDEX(PlantAccounts[],MATCH($C61,PlantAccounts[Power Plan Plant Account '#],0),17)))/2))/12)*(INDEX(CurWIPHelper[],1,MATCH(AV$4,CurWIPHelper[#Headers],0)))*(INDEX(PlantAccounts[],MATCH($C61,PlantAccounts[Power Plan Plant Account '#],0),7))</f>
        <v>-6965.7221926666653</v>
      </c>
      <c r="CK61" s="59">
        <f>((((INDEX(PlantAccounts[],MATCH($C61,PlantAccounts[Power Plan Plant Account '#],0),8)+(INDEX(PlantAccounts[],MATCH($C61,PlantAccounts[Power Plan Plant Account '#],0),8)+INDEX(PlantAccounts[],MATCH($C61,PlantAccounts[Power Plan Plant Account '#],0),16)+INDEX(PlantAccounts[],MATCH($C61,PlantAccounts[Power Plan Plant Account '#],0),17)))/2))/12)*(INDEX(CurWIPHelper[],1,MATCH(AW$4,CurWIPHelper[#Headers],0)))*(INDEX(PlantAccounts[],MATCH($C61,PlantAccounts[Power Plan Plant Account '#],0),7))</f>
        <v>-6965.7221926666653</v>
      </c>
      <c r="CL61" s="59">
        <f>((((INDEX(PlantAccounts[],MATCH($C61,PlantAccounts[Power Plan Plant Account '#],0),8)+(INDEX(PlantAccounts[],MATCH($C61,PlantAccounts[Power Plan Plant Account '#],0),8)+INDEX(PlantAccounts[],MATCH($C61,PlantAccounts[Power Plan Plant Account '#],0),16)+INDEX(PlantAccounts[],MATCH($C61,PlantAccounts[Power Plan Plant Account '#],0),17)))/2))/12)*(INDEX(CurWIPHelper[],1,MATCH(AX$4,CurWIPHelper[#Headers],0)))*(INDEX(PlantAccounts[],MATCH($C61,PlantAccounts[Power Plan Plant Account '#],0),7))</f>
        <v>-6965.7221926666653</v>
      </c>
      <c r="CM61" s="59">
        <f>((((INDEX(PlantAccounts[],MATCH($C61,PlantAccounts[Power Plan Plant Account '#],0),8)+(INDEX(PlantAccounts[],MATCH($C61,PlantAccounts[Power Plan Plant Account '#],0),8)+INDEX(PlantAccounts[],MATCH($C61,PlantAccounts[Power Plan Plant Account '#],0),16)+INDEX(PlantAccounts[],MATCH($C61,PlantAccounts[Power Plan Plant Account '#],0),17)))/2))/12)*(INDEX(CurWIPHelper[],1,MATCH(AY$4,CurWIPHelper[#Headers],0)))*(INDEX(PlantAccounts[],MATCH($C61,PlantAccounts[Power Plan Plant Account '#],0),7))</f>
        <v>-6965.7221926666653</v>
      </c>
      <c r="CN61" s="59">
        <f>((((INDEX(PlantAccounts[],MATCH($C61,PlantAccounts[Power Plan Plant Account '#],0),8)+(INDEX(PlantAccounts[],MATCH($C61,PlantAccounts[Power Plan Plant Account '#],0),8)+INDEX(PlantAccounts[],MATCH($C61,PlantAccounts[Power Plan Plant Account '#],0),16)+INDEX(PlantAccounts[],MATCH($C61,PlantAccounts[Power Plan Plant Account '#],0),17)))/2))/12)*(INDEX(CurWIPHelper[],1,MATCH(AZ$4,CurWIPHelper[#Headers],0)))*(INDEX(PlantAccounts[],MATCH($C61,PlantAccounts[Power Plan Plant Account '#],0),7))</f>
        <v>-6965.7221926666653</v>
      </c>
      <c r="CO61" s="59">
        <f t="shared" si="3"/>
        <v>-83588.666312000001</v>
      </c>
      <c r="CQ61" s="59">
        <f>INDEX(PlantAccounts[],MATCH($C61,PlantAccounts[Power Plan Plant Account '#],0),12)*(INDEX(CurWIPHelper[],1,MATCH(AO$4,CurWIPHelper[#Headers],0)))*(INDEX(PlantAccounts[],MATCH($C61,PlantAccounts[Power Plan Plant Account '#],0),7)/12)*0.5</f>
        <v>0</v>
      </c>
      <c r="CR61" s="59">
        <f>INDEX(PlantAccounts[],MATCH($C61,PlantAccounts[Power Plan Plant Account '#],0),12)*(INDEX(CurWIPHelper[],1,MATCH(AP$4,CurWIPHelper[#Headers],0)))*(INDEX(PlantAccounts[],MATCH($C61,PlantAccounts[Power Plan Plant Account '#],0),7)/12)*0.5</f>
        <v>0</v>
      </c>
      <c r="CS61" s="59">
        <f>INDEX(PlantAccounts[],MATCH($C61,PlantAccounts[Power Plan Plant Account '#],0),12)*(INDEX(CurWIPHelper[],1,MATCH(AQ$4,CurWIPHelper[#Headers],0)))*(INDEX(PlantAccounts[],MATCH($C61,PlantAccounts[Power Plan Plant Account '#],0),7)/12)*0.5</f>
        <v>0</v>
      </c>
      <c r="CT61" s="59">
        <f>INDEX(PlantAccounts[],MATCH($C61,PlantAccounts[Power Plan Plant Account '#],0),12)*(INDEX(CurWIPHelper[],1,MATCH(AR$4,CurWIPHelper[#Headers],0)))*(INDEX(PlantAccounts[],MATCH($C61,PlantAccounts[Power Plan Plant Account '#],0),7)/12)*0.5</f>
        <v>0</v>
      </c>
      <c r="CU61" s="59">
        <f>INDEX(PlantAccounts[],MATCH($C61,PlantAccounts[Power Plan Plant Account '#],0),12)*(INDEX(CurWIPHelper[],1,MATCH(AS$4,CurWIPHelper[#Headers],0)))*(INDEX(PlantAccounts[],MATCH($C61,PlantAccounts[Power Plan Plant Account '#],0),7)/12)*0.5</f>
        <v>0</v>
      </c>
      <c r="CV61" s="59">
        <f>INDEX(PlantAccounts[],MATCH($C61,PlantAccounts[Power Plan Plant Account '#],0),12)*(INDEX(CurWIPHelper[],1,MATCH(AT$4,CurWIPHelper[#Headers],0)))*(INDEX(PlantAccounts[],MATCH($C61,PlantAccounts[Power Plan Plant Account '#],0),7)/12)*0.5</f>
        <v>0</v>
      </c>
      <c r="CW61" s="59">
        <f>INDEX(PlantAccounts[],MATCH($C61,PlantAccounts[Power Plan Plant Account '#],0),12)*(INDEX(CurWIPHelper[],1,MATCH(AU$4,CurWIPHelper[#Headers],0)))*(INDEX(PlantAccounts[],MATCH($C61,PlantAccounts[Power Plan Plant Account '#],0),7)/12)*0.5</f>
        <v>0</v>
      </c>
      <c r="CX61" s="59">
        <f>INDEX(PlantAccounts[],MATCH($C61,PlantAccounts[Power Plan Plant Account '#],0),12)*(INDEX(CurWIPHelper[],1,MATCH(AV$4,CurWIPHelper[#Headers],0)))*(INDEX(PlantAccounts[],MATCH($C61,PlantAccounts[Power Plan Plant Account '#],0),7)/12)*0.5</f>
        <v>0</v>
      </c>
      <c r="CY61" s="59">
        <f>INDEX(PlantAccounts[],MATCH($C61,PlantAccounts[Power Plan Plant Account '#],0),12)*(INDEX(CurWIPHelper[],1,MATCH(AW$4,CurWIPHelper[#Headers],0)))*(INDEX(PlantAccounts[],MATCH($C61,PlantAccounts[Power Plan Plant Account '#],0),7)/12)*0.5</f>
        <v>0</v>
      </c>
      <c r="CZ61" s="59">
        <f>INDEX(PlantAccounts[],MATCH($C61,PlantAccounts[Power Plan Plant Account '#],0),12)*(INDEX(CurWIPHelper[],1,MATCH(AX$4,CurWIPHelper[#Headers],0)))*(INDEX(PlantAccounts[],MATCH($C61,PlantAccounts[Power Plan Plant Account '#],0),7)/12)*0.5</f>
        <v>0</v>
      </c>
      <c r="DA61" s="59">
        <f>INDEX(PlantAccounts[],MATCH($C61,PlantAccounts[Power Plan Plant Account '#],0),12)*(INDEX(CurWIPHelper[],1,MATCH(AY$4,CurWIPHelper[#Headers],0)))*(INDEX(PlantAccounts[],MATCH($C61,PlantAccounts[Power Plan Plant Account '#],0),7)/12)*0.5</f>
        <v>0</v>
      </c>
      <c r="DB61" s="59">
        <f>INDEX(PlantAccounts[],MATCH($C61,PlantAccounts[Power Plan Plant Account '#],0),12)*(INDEX(CurWIPHelper[],1,MATCH(AZ$4,CurWIPHelper[#Headers],0)))*(INDEX(PlantAccounts[],MATCH($C61,PlantAccounts[Power Plan Plant Account '#],0),7)/12)*0.5</f>
        <v>0</v>
      </c>
      <c r="DC61" s="59">
        <f t="shared" si="4"/>
        <v>0</v>
      </c>
      <c r="DE61" s="59">
        <f t="shared" si="5"/>
        <v>-83588.666312000001</v>
      </c>
    </row>
    <row r="62" spans="1:109">
      <c r="A62" t="s">
        <v>58</v>
      </c>
      <c r="B62" t="s">
        <v>111</v>
      </c>
      <c r="C62">
        <v>47491</v>
      </c>
      <c r="D62">
        <v>47491</v>
      </c>
      <c r="E62" s="130"/>
      <c r="F62" s="113">
        <f>INDEX(PlantAccounts[],MATCH($C62,PlantAccounts[Power Plan Plant Account '#],0),8)</f>
        <v>-10188409.926666668</v>
      </c>
      <c r="G62" s="7">
        <f>INDEX(PlantAccounts[],MATCH($C62,PlantAccounts[Power Plan Plant Account '#],0),14)</f>
        <v>0</v>
      </c>
      <c r="H62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62" s="7"/>
      <c r="J62" s="7">
        <f t="shared" si="6"/>
        <v>0</v>
      </c>
      <c r="K62" s="7">
        <v>0</v>
      </c>
      <c r="L62" s="7">
        <f>INDEX(PlantAccounts[],MATCH($C62,PlantAccounts[Power Plan Plant Account '#],0),11)</f>
        <v>0</v>
      </c>
      <c r="M62" s="7">
        <f t="shared" si="1"/>
        <v>0</v>
      </c>
      <c r="O62" s="35">
        <f>INDEX(CurCloseProf[],MATCH(PlantAccountsQuery[[#This Row],[Reg/Unreg]],CurCloseProf[R/NR],0),MATCH(O$9,CurCloseProf[#Headers],0))*($J62+$M62)</f>
        <v>0</v>
      </c>
      <c r="P62" s="35">
        <f>INDEX(CurCloseProf[],MATCH(PlantAccountsQuery[[#This Row],[Reg/Unreg]],CurCloseProf[R/NR],0),MATCH(P$9,CurCloseProf[#Headers],0))*($J62+$M62)</f>
        <v>0</v>
      </c>
      <c r="Q62" s="35">
        <f>INDEX(CurCloseProf[],MATCH(PlantAccountsQuery[[#This Row],[Reg/Unreg]],CurCloseProf[R/NR],0),MATCH(Q$9,CurCloseProf[#Headers],0))*($J62+$M62)</f>
        <v>0</v>
      </c>
      <c r="R62" s="35">
        <f>INDEX(CurCloseProf[],MATCH(PlantAccountsQuery[[#This Row],[Reg/Unreg]],CurCloseProf[R/NR],0),MATCH(R$9,CurCloseProf[#Headers],0))*($J62+$M62)</f>
        <v>0</v>
      </c>
      <c r="S62" s="35">
        <f>INDEX(CurCloseProf[],MATCH(PlantAccountsQuery[[#This Row],[Reg/Unreg]],CurCloseProf[R/NR],0),MATCH(S$9,CurCloseProf[#Headers],0))*($J62+$M62)</f>
        <v>0</v>
      </c>
      <c r="T62" s="35">
        <f>INDEX(CurCloseProf[],MATCH(PlantAccountsQuery[[#This Row],[Reg/Unreg]],CurCloseProf[R/NR],0),MATCH(T$9,CurCloseProf[#Headers],0))*($J62+$M62)</f>
        <v>0</v>
      </c>
      <c r="U62" s="35">
        <f>INDEX(CurCloseProf[],MATCH(PlantAccountsQuery[[#This Row],[Reg/Unreg]],CurCloseProf[R/NR],0),MATCH(U$9,CurCloseProf[#Headers],0))*($J62+$M62)</f>
        <v>0</v>
      </c>
      <c r="V62" s="35">
        <f>INDEX(CurCloseProf[],MATCH(PlantAccountsQuery[[#This Row],[Reg/Unreg]],CurCloseProf[R/NR],0),MATCH(V$9,CurCloseProf[#Headers],0))*($J62+$M62)</f>
        <v>0</v>
      </c>
      <c r="W62" s="35">
        <f>INDEX(CurCloseProf[],MATCH(PlantAccountsQuery[[#This Row],[Reg/Unreg]],CurCloseProf[R/NR],0),MATCH(W$9,CurCloseProf[#Headers],0))*($J62+$M62)</f>
        <v>0</v>
      </c>
      <c r="X62" s="35">
        <f>INDEX(CurCloseProf[],MATCH(PlantAccountsQuery[[#This Row],[Reg/Unreg]],CurCloseProf[R/NR],0),MATCH(X$9,CurCloseProf[#Headers],0))*($J62+$M62)</f>
        <v>0</v>
      </c>
      <c r="Y62" s="35">
        <f>INDEX(CurCloseProf[],MATCH(PlantAccountsQuery[[#This Row],[Reg/Unreg]],CurCloseProf[R/NR],0),MATCH(Y$9,CurCloseProf[#Headers],0))*($J62+$M62)</f>
        <v>0</v>
      </c>
      <c r="Z62" s="35">
        <f>INDEX(CurCloseProf[],MATCH(PlantAccountsQuery[[#This Row],[Reg/Unreg]],CurCloseProf[R/NR],0),MATCH(Z$9,CurCloseProf[#Headers],0))*($J62+$M62)</f>
        <v>0</v>
      </c>
      <c r="AB62" s="59">
        <f>IF(INDEX(CurWIPHelper[],1,MATCH(AO$4,$AB$9:$AM$9,0))=0,0,($F62+$O62))</f>
        <v>-10188409.926666668</v>
      </c>
      <c r="AC62" s="59">
        <f>IF(INDEX(CurWIPHelper[],1,MATCH(AP$4,$AB$9:$AM$9,0))=0,0,($F62+SUM($O62:P62)))</f>
        <v>-10188409.926666668</v>
      </c>
      <c r="AD62" s="59">
        <f>IF(INDEX(CurWIPHelper[],1,MATCH(AQ$4,$AB$9:$AM$9,0))=0,0,($F62+SUM($O62:Q62)))</f>
        <v>-10188409.926666668</v>
      </c>
      <c r="AE62" s="59">
        <f>IF(INDEX(CurWIPHelper[],1,MATCH(AR$4,$AB$9:$AM$9,0))=0,0,($F62+SUM($O62:R62)))</f>
        <v>-10188409.926666668</v>
      </c>
      <c r="AF62" s="59">
        <f>IF(INDEX(CurWIPHelper[],1,MATCH(AS$4,$AB$9:$AM$9,0))=0,0,($F62+SUM($O62:S62)))</f>
        <v>-10188409.926666668</v>
      </c>
      <c r="AG62" s="59">
        <f>IF(INDEX(CurWIPHelper[],1,MATCH(AT$4,$AB$9:$AM$9,0))=0,0,($F62+SUM($O62:T62)))</f>
        <v>-10188409.926666668</v>
      </c>
      <c r="AH62" s="59">
        <f>IF(INDEX(CurWIPHelper[],1,MATCH(AU$4,$AB$9:$AM$9,0))=0,0,($F62+SUM($O62:U62)))</f>
        <v>-10188409.926666668</v>
      </c>
      <c r="AI62" s="59">
        <f>IF(INDEX(CurWIPHelper[],1,MATCH(AV$4,$AB$9:$AM$9,0))=0,0,($F62+SUM($O62:V62)))</f>
        <v>-10188409.926666668</v>
      </c>
      <c r="AJ62" s="59">
        <f>IF(INDEX(CurWIPHelper[],1,MATCH(AW$4,$AB$9:$AM$9,0))=0,0,($F62+SUM($O62:W62)))</f>
        <v>-10188409.926666668</v>
      </c>
      <c r="AK62" s="59">
        <f>IF(INDEX(CurWIPHelper[],1,MATCH(AX$4,$AB$9:$AM$9,0))=0,0,($F62+SUM($O62:X62)))</f>
        <v>-10188409.926666668</v>
      </c>
      <c r="AL62" s="59">
        <f>IF(INDEX(CurWIPHelper[],1,MATCH(AY$4,$AB$9:$AM$9,0))=0,0,($F62+SUM($O62:Y62)))</f>
        <v>-10188409.926666668</v>
      </c>
      <c r="AM62" s="59">
        <f>IF(INDEX(CurWIPHelper[],1,MATCH(AZ$4,$AB$9:$AM$9,0))=0,0,($F62+SUM($O62:Z62)))</f>
        <v>-10188409.926666668</v>
      </c>
      <c r="AO62" s="35">
        <f>IF(INDEX(CurWIPHelper[],1,MATCH(AO$4,CurWIPHelper[#Headers],0))=0,0,
     IF(AB62&gt;0,
        (IF(
             ((INDEX(PlantAccounts[],MATCH($C62,PlantAccounts[Power Plan Plant Account '#],0),7)/12)
                   *(AB62)
                   *(INDEX(CurWIPHelper[],1,MATCH(AO$4,CurWIPHelper[#Headers],0)))
                   +(INDEX(PlantAccounts[],MATCH($C62,PlantAccounts[Power Plan Plant Account '#],0),9))
                   )&gt;AB62,
              IF((INDEX(PlantAccounts[],MATCH($C62,PlantAccounts[Power Plan Plant Account '#],0),7))=0,0,AB62-(INDEX(PlantAccounts[],MATCH($C62,PlantAccounts[Power Plan Plant Account '#],0),9))),
             (INDEX(PlantAccounts[],MATCH($C62,PlantAccounts[Power Plan Plant Account '#],0),7)/12)*AB62*(INDEX(CurWIPHelper[],1,MATCH(AO$4,CurWIPHelper[#Headers],0))))
        ),
          IF(AB62=0,0,IF(
              ((INDEX(PlantAccounts[],MATCH($C62,PlantAccounts[Power Plan Plant Account '#],0),7)/12)
              *(AB62)
              *(INDEX(CurWIPHelper[],1,MATCH(AO$4,CurWIPHelper[#Headers],0)))
              +(INDEX(PlantAccounts[],MATCH($C62,PlantAccounts[Power Plan Plant Account '#],0),9))
              )&gt;AB62,
         (INDEX(PlantAccounts[],MATCH($C62,PlantAccounts[Power Plan Plant Account '#],0),7)/12)*AB62*(INDEX(CurWIPHelper[],1,MATCH(AO$4,CurWIPHelper[#Headers],0))),
         AB62-(INDEX(PlantAccounts[],MATCH($C62,PlantAccounts[Power Plan Plant Account '#],0),9))
    ))
)
)</f>
        <v>-28357.740962555559</v>
      </c>
      <c r="AP62" s="35">
        <f>IF(INDEX(CurWIPHelper[],1,MATCH(AP$4,CurWIPHelper[#Headers],0))=0,0,
     IF(AC62&gt;0,
        (IF(
             ((INDEX(PlantAccounts[],MATCH($C62,PlantAccounts[Power Plan Plant Account '#],0),7)/12)
                   *(AC62)
                   *(INDEX(CurWIPHelper[],1,MATCH(AP$4,CurWIPHelper[#Headers],0)))
                   +(INDEX(PlantAccounts[],MATCH($C62,PlantAccounts[Power Plan Plant Account '#],0),9))
                   +(SUM($AO62:AO62))
                    )&gt;AC62,
              IF((INDEX(PlantAccounts[],MATCH($C62,PlantAccounts[Power Plan Plant Account '#],0),7))=0,0,AC62-(INDEX(PlantAccounts[],MATCH($C62,PlantAccounts[Power Plan Plant Account '#],0),9))-SUM($AO62:AO62)),
             (INDEX(PlantAccounts[],MATCH($C62,PlantAccounts[Power Plan Plant Account '#],0),7)/12)*AC62*(INDEX(CurWIPHelper[],1,MATCH(AP$4,CurWIPHelper[#Headers],0))))
        ),
        IF(AC62=0,0,IF(
              ((INDEX(PlantAccounts[],MATCH($C62,PlantAccounts[Power Plan Plant Account '#],0),7)/12)
              *(AC62)
              *(INDEX(CurWIPHelper[],1,MATCH(AP$4,CurWIPHelper[#Headers],0)))
              +(INDEX(PlantAccounts[],MATCH($C62,PlantAccounts[Power Plan Plant Account '#],0),9))
              +(SUM($AO62:AO62))
              )&gt;AC62,
         (INDEX(PlantAccounts[],MATCH($C62,PlantAccounts[Power Plan Plant Account '#],0),7)/12)*AC62*(INDEX(CurWIPHelper[],1,MATCH(AP$4,CurWIPHelper[#Headers],0))),
         AC62-(INDEX(PlantAccounts[],MATCH($C62,PlantAccounts[Power Plan Plant Account '#],0),9))-(SUM($AO62:AO62))
    ))
)
)</f>
        <v>-28357.740962555559</v>
      </c>
      <c r="AQ62" s="35">
        <f>IF(INDEX(CurWIPHelper[],1,MATCH(AQ$4,CurWIPHelper[#Headers],0))=0,0,
     IF(AD62&gt;0,
        (IF(
             ((INDEX(PlantAccounts[],MATCH($C62,PlantAccounts[Power Plan Plant Account '#],0),7)/12)
                   *(AD62)
                   *(INDEX(CurWIPHelper[],1,MATCH(AQ$4,CurWIPHelper[#Headers],0)))
                   +(INDEX(PlantAccounts[],MATCH($C62,PlantAccounts[Power Plan Plant Account '#],0),9))
                   +(SUM($AO62:AP62))
                    )&gt;AD62,
              IF((INDEX(PlantAccounts[],MATCH($C62,PlantAccounts[Power Plan Plant Account '#],0),7))=0,0,AD62-(INDEX(PlantAccounts[],MATCH($C62,PlantAccounts[Power Plan Plant Account '#],0),9))-SUM($AO62:AP62)),
             (INDEX(PlantAccounts[],MATCH($C62,PlantAccounts[Power Plan Plant Account '#],0),7)/12)*AD62*(INDEX(CurWIPHelper[],1,MATCH(AQ$4,CurWIPHelper[#Headers],0))))
        ),
        IF(AD62=0,0,IF(
              ((INDEX(PlantAccounts[],MATCH($C62,PlantAccounts[Power Plan Plant Account '#],0),7)/12)
              *(AD62)
              *(INDEX(CurWIPHelper[],1,MATCH(AQ$4,CurWIPHelper[#Headers],0)))
              +(INDEX(PlantAccounts[],MATCH($C62,PlantAccounts[Power Plan Plant Account '#],0),9))
              +(SUM($AO62:AP62))
              )&gt;AD62,
         (INDEX(PlantAccounts[],MATCH($C62,PlantAccounts[Power Plan Plant Account '#],0),7)/12)*AD62*(INDEX(CurWIPHelper[],1,MATCH(AQ$4,CurWIPHelper[#Headers],0))),
         AD62-(INDEX(PlantAccounts[],MATCH($C62,PlantAccounts[Power Plan Plant Account '#],0),9))-(SUM($AO62:AP62))
    ))
)
)</f>
        <v>-28357.740962555559</v>
      </c>
      <c r="AR62" s="35">
        <f>IF(INDEX(CurWIPHelper[],1,MATCH(AR$4,CurWIPHelper[#Headers],0))=0,0,
     IF(AE62&gt;0,
        (IF(
             ((INDEX(PlantAccounts[],MATCH($C62,PlantAccounts[Power Plan Plant Account '#],0),7)/12)
                   *(AE62)
                   *(INDEX(CurWIPHelper[],1,MATCH(AR$4,CurWIPHelper[#Headers],0)))
                   +(INDEX(PlantAccounts[],MATCH($C62,PlantAccounts[Power Plan Plant Account '#],0),9))
                   +(SUM($AO62:AQ62))
                    )&gt;AE62,
              IF((INDEX(PlantAccounts[],MATCH($C62,PlantAccounts[Power Plan Plant Account '#],0),7))=0,0,AE62-(INDEX(PlantAccounts[],MATCH($C62,PlantAccounts[Power Plan Plant Account '#],0),9))-SUM($AO62:AQ62)),
             (INDEX(PlantAccounts[],MATCH($C62,PlantAccounts[Power Plan Plant Account '#],0),7)/12)*AE62*(INDEX(CurWIPHelper[],1,MATCH(AR$4,CurWIPHelper[#Headers],0))))
        ),
        IF(AE62=0,0,IF(
              ((INDEX(PlantAccounts[],MATCH($C62,PlantAccounts[Power Plan Plant Account '#],0),7)/12)
              *(AE62)
              *(INDEX(CurWIPHelper[],1,MATCH(AR$4,CurWIPHelper[#Headers],0)))
              +(INDEX(PlantAccounts[],MATCH($C62,PlantAccounts[Power Plan Plant Account '#],0),9))
              +(SUM($AO62:AQ62))
              )&gt;AE62,
         (INDEX(PlantAccounts[],MATCH($C62,PlantAccounts[Power Plan Plant Account '#],0),7)/12)*AE62*(INDEX(CurWIPHelper[],1,MATCH(AR$4,CurWIPHelper[#Headers],0))),
         AE62-(INDEX(PlantAccounts[],MATCH($C62,PlantAccounts[Power Plan Plant Account '#],0),9))-(SUM($AO62:AQ62))
    ))
)
)</f>
        <v>-28357.740962555559</v>
      </c>
      <c r="AS62" s="35">
        <f>IF(INDEX(CurWIPHelper[],1,MATCH(AS$4,CurWIPHelper[#Headers],0))=0,0,
     IF(AF62&gt;0,
        (IF(
             ((INDEX(PlantAccounts[],MATCH($C62,PlantAccounts[Power Plan Plant Account '#],0),7)/12)
                   *(AF62)
                   *(INDEX(CurWIPHelper[],1,MATCH(AS$4,CurWIPHelper[#Headers],0)))
                   +(INDEX(PlantAccounts[],MATCH($C62,PlantAccounts[Power Plan Plant Account '#],0),9))
                   +(SUM($AO62:AR62))
                    )&gt;AF62,
              IF((INDEX(PlantAccounts[],MATCH($C62,PlantAccounts[Power Plan Plant Account '#],0),7))=0,0,AF62-(INDEX(PlantAccounts[],MATCH($C62,PlantAccounts[Power Plan Plant Account '#],0),9))-SUM($AO62:AR62)),
             (INDEX(PlantAccounts[],MATCH($C62,PlantAccounts[Power Plan Plant Account '#],0),7)/12)*AF62*(INDEX(CurWIPHelper[],1,MATCH(AS$4,CurWIPHelper[#Headers],0))))
        ),
        IF(AF62=0,0,IF(
              ((INDEX(PlantAccounts[],MATCH($C62,PlantAccounts[Power Plan Plant Account '#],0),7)/12)
              *(AF62)
              *(INDEX(CurWIPHelper[],1,MATCH(AS$4,CurWIPHelper[#Headers],0)))
              +(INDEX(PlantAccounts[],MATCH($C62,PlantAccounts[Power Plan Plant Account '#],0),9))
              +(SUM($AO62:AR62))
              )&gt;AF62,
         (INDEX(PlantAccounts[],MATCH($C62,PlantAccounts[Power Plan Plant Account '#],0),7)/12)*AF62*(INDEX(CurWIPHelper[],1,MATCH(AS$4,CurWIPHelper[#Headers],0))),
         AF62-(INDEX(PlantAccounts[],MATCH($C62,PlantAccounts[Power Plan Plant Account '#],0),9))-(SUM($AO62:AR62))
    ))
)
)</f>
        <v>-28357.740962555559</v>
      </c>
      <c r="AT62" s="35">
        <f>IF(INDEX(CurWIPHelper[],1,MATCH(AT$4,CurWIPHelper[#Headers],0))=0,0,
     IF(AG62&gt;0,
        (IF(
             ((INDEX(PlantAccounts[],MATCH($C62,PlantAccounts[Power Plan Plant Account '#],0),7)/12)
                   *(AG62)
                   *(INDEX(CurWIPHelper[],1,MATCH(AT$4,CurWIPHelper[#Headers],0)))
                   +(INDEX(PlantAccounts[],MATCH($C62,PlantAccounts[Power Plan Plant Account '#],0),9))
                   +(SUM($AO62:AS62))
                    )&gt;AG62,
              IF((INDEX(PlantAccounts[],MATCH($C62,PlantAccounts[Power Plan Plant Account '#],0),7))=0,0,AG62-(INDEX(PlantAccounts[],MATCH($C62,PlantAccounts[Power Plan Plant Account '#],0),9))-SUM($AO62:AS62)),
             (INDEX(PlantAccounts[],MATCH($C62,PlantAccounts[Power Plan Plant Account '#],0),7)/12)*AG62*(INDEX(CurWIPHelper[],1,MATCH(AT$4,CurWIPHelper[#Headers],0))))
        ),
        IF(AG62=0,0,IF(
              ((INDEX(PlantAccounts[],MATCH($C62,PlantAccounts[Power Plan Plant Account '#],0),7)/12)
              *(AG62)
              *(INDEX(CurWIPHelper[],1,MATCH(AT$4,CurWIPHelper[#Headers],0)))
              +(INDEX(PlantAccounts[],MATCH($C62,PlantAccounts[Power Plan Plant Account '#],0),9))
              +(SUM($AO62:AS62))
              )&gt;AG62,
         (INDEX(PlantAccounts[],MATCH($C62,PlantAccounts[Power Plan Plant Account '#],0),7)/12)*AG62*(INDEX(CurWIPHelper[],1,MATCH(AT$4,CurWIPHelper[#Headers],0))),
         AG62-(INDEX(PlantAccounts[],MATCH($C62,PlantAccounts[Power Plan Plant Account '#],0),9))-(SUM($AO62:AS62))
    ))
)
)</f>
        <v>-28357.740962555559</v>
      </c>
      <c r="AU62" s="35">
        <f>IF(INDEX(CurWIPHelper[],1,MATCH(AU$4,CurWIPHelper[#Headers],0))=0,0,
     IF(AH62&gt;0,
        (IF(
             ((INDEX(PlantAccounts[],MATCH($C62,PlantAccounts[Power Plan Plant Account '#],0),7)/12)
                   *(AH62)
                   *(INDEX(CurWIPHelper[],1,MATCH(AU$4,CurWIPHelper[#Headers],0)))
                   +(INDEX(PlantAccounts[],MATCH($C62,PlantAccounts[Power Plan Plant Account '#],0),9))
                   +(SUM($AO62:AT62))
                    )&gt;AH62,
              IF((INDEX(PlantAccounts[],MATCH($C62,PlantAccounts[Power Plan Plant Account '#],0),7))=0,0,AH62-(INDEX(PlantAccounts[],MATCH($C62,PlantAccounts[Power Plan Plant Account '#],0),9))-SUM($AO62:AT62)),
             (INDEX(PlantAccounts[],MATCH($C62,PlantAccounts[Power Plan Plant Account '#],0),7)/12)*AH62*(INDEX(CurWIPHelper[],1,MATCH(AU$4,CurWIPHelper[#Headers],0))))
        ),
        IF(AH62=0,0,IF(
              ((INDEX(PlantAccounts[],MATCH($C62,PlantAccounts[Power Plan Plant Account '#],0),7)/12)
              *(AH62)
              *(INDEX(CurWIPHelper[],1,MATCH(AU$4,CurWIPHelper[#Headers],0)))
              +(INDEX(PlantAccounts[],MATCH($C62,PlantAccounts[Power Plan Plant Account '#],0),9))
              +(SUM($AO62:AT62))
              )&gt;AH62,
         (INDEX(PlantAccounts[],MATCH($C62,PlantAccounts[Power Plan Plant Account '#],0),7)/12)*AH62*(INDEX(CurWIPHelper[],1,MATCH(AU$4,CurWIPHelper[#Headers],0))),
         AH62-(INDEX(PlantAccounts[],MATCH($C62,PlantAccounts[Power Plan Plant Account '#],0),9))-(SUM($AO62:AT62))
    ))
)
)</f>
        <v>-28357.740962555559</v>
      </c>
      <c r="AV62" s="35">
        <f>IF(INDEX(CurWIPHelper[],1,MATCH(AV$4,CurWIPHelper[#Headers],0))=0,0,
     IF(AI62&gt;0,
        (IF(
             ((INDEX(PlantAccounts[],MATCH($C62,PlantAccounts[Power Plan Plant Account '#],0),7)/12)
                   *(AI62)
                   *(INDEX(CurWIPHelper[],1,MATCH(AV$4,CurWIPHelper[#Headers],0)))
                   +(INDEX(PlantAccounts[],MATCH($C62,PlantAccounts[Power Plan Plant Account '#],0),9))
                   +(SUM($AO62:AU62))
                    )&gt;AI62,
              IF((INDEX(PlantAccounts[],MATCH($C62,PlantAccounts[Power Plan Plant Account '#],0),7))=0,0,AI62-(INDEX(PlantAccounts[],MATCH($C62,PlantAccounts[Power Plan Plant Account '#],0),9))-SUM($AO62:AU62)),
             (INDEX(PlantAccounts[],MATCH($C62,PlantAccounts[Power Plan Plant Account '#],0),7)/12)*AI62*(INDEX(CurWIPHelper[],1,MATCH(AV$4,CurWIPHelper[#Headers],0))))
        ),
        IF(AI62=0,0,IF(
              ((INDEX(PlantAccounts[],MATCH($C62,PlantAccounts[Power Plan Plant Account '#],0),7)/12)
              *(AI62)
              *(INDEX(CurWIPHelper[],1,MATCH(AV$4,CurWIPHelper[#Headers],0)))
              +(INDEX(PlantAccounts[],MATCH($C62,PlantAccounts[Power Plan Plant Account '#],0),9))
              +(SUM($AO62:AU62))
              )&gt;AI62,
         (INDEX(PlantAccounts[],MATCH($C62,PlantAccounts[Power Plan Plant Account '#],0),7)/12)*AI62*(INDEX(CurWIPHelper[],1,MATCH(AV$4,CurWIPHelper[#Headers],0))),
         AI62-(INDEX(PlantAccounts[],MATCH($C62,PlantAccounts[Power Plan Plant Account '#],0),9))-(SUM($AO62:AU62))
    ))
)
)</f>
        <v>-28357.740962555559</v>
      </c>
      <c r="AW62" s="35">
        <f>IF(INDEX(CurWIPHelper[],1,MATCH(AW$4,CurWIPHelper[#Headers],0))=0,0,
     IF(AJ62&gt;0,
        (IF(
             ((INDEX(PlantAccounts[],MATCH($C62,PlantAccounts[Power Plan Plant Account '#],0),7)/12)
                   *(AJ62)
                   *(INDEX(CurWIPHelper[],1,MATCH(AW$4,CurWIPHelper[#Headers],0)))
                   +(INDEX(PlantAccounts[],MATCH($C62,PlantAccounts[Power Plan Plant Account '#],0),9))
                   +(SUM($AO62:AV62))
                    )&gt;AJ62,
              IF((INDEX(PlantAccounts[],MATCH($C62,PlantAccounts[Power Plan Plant Account '#],0),7))=0,0,AJ62-(INDEX(PlantAccounts[],MATCH($C62,PlantAccounts[Power Plan Plant Account '#],0),9))-SUM($AO62:AV62)),
             (INDEX(PlantAccounts[],MATCH($C62,PlantAccounts[Power Plan Plant Account '#],0),7)/12)*AJ62*(INDEX(CurWIPHelper[],1,MATCH(AW$4,CurWIPHelper[#Headers],0))))
        ),
        IF(AJ62=0,0,IF(
              ((INDEX(PlantAccounts[],MATCH($C62,PlantAccounts[Power Plan Plant Account '#],0),7)/12)
              *(AJ62)
              *(INDEX(CurWIPHelper[],1,MATCH(AW$4,CurWIPHelper[#Headers],0)))
              +(INDEX(PlantAccounts[],MATCH($C62,PlantAccounts[Power Plan Plant Account '#],0),9))
              +(SUM($AO62:AV62))
              )&gt;AJ62,
         (INDEX(PlantAccounts[],MATCH($C62,PlantAccounts[Power Plan Plant Account '#],0),7)/12)*AJ62*(INDEX(CurWIPHelper[],1,MATCH(AW$4,CurWIPHelper[#Headers],0))),
         AJ62-(INDEX(PlantAccounts[],MATCH($C62,PlantAccounts[Power Plan Plant Account '#],0),9))-(SUM($AO62:AV62))
    ))
)
)</f>
        <v>-28357.740962555559</v>
      </c>
      <c r="AX62" s="35">
        <f>IF(INDEX(CurWIPHelper[],1,MATCH(AX$4,CurWIPHelper[#Headers],0))=0,0,
     IF(AK62&gt;0,
        (IF(
             ((INDEX(PlantAccounts[],MATCH($C62,PlantAccounts[Power Plan Plant Account '#],0),7)/12)
                   *(AK62)
                   *(INDEX(CurWIPHelper[],1,MATCH(AX$4,CurWIPHelper[#Headers],0)))
                   +(INDEX(PlantAccounts[],MATCH($C62,PlantAccounts[Power Plan Plant Account '#],0),9))
                   +(SUM($AO62:AW62))
                    )&gt;AK62,
              IF((INDEX(PlantAccounts[],MATCH($C62,PlantAccounts[Power Plan Plant Account '#],0),7))=0,0,AK62-(INDEX(PlantAccounts[],MATCH($C62,PlantAccounts[Power Plan Plant Account '#],0),9))-SUM($AO62:AW62)),
             (INDEX(PlantAccounts[],MATCH($C62,PlantAccounts[Power Plan Plant Account '#],0),7)/12)*AK62*(INDEX(CurWIPHelper[],1,MATCH(AX$4,CurWIPHelper[#Headers],0))))
        ),
        IF(AK62=0,0,IF(
              ((INDEX(PlantAccounts[],MATCH($C62,PlantAccounts[Power Plan Plant Account '#],0),7)/12)
              *(AK62)
              *(INDEX(CurWIPHelper[],1,MATCH(AX$4,CurWIPHelper[#Headers],0)))
              +(INDEX(PlantAccounts[],MATCH($C62,PlantAccounts[Power Plan Plant Account '#],0),9))
              +(SUM($AO62:AW62))
              )&gt;AK62,
         (INDEX(PlantAccounts[],MATCH($C62,PlantAccounts[Power Plan Plant Account '#],0),7)/12)*AK62*(INDEX(CurWIPHelper[],1,MATCH(AX$4,CurWIPHelper[#Headers],0))),
         AK62-(INDEX(PlantAccounts[],MATCH($C62,PlantAccounts[Power Plan Plant Account '#],0),9))-(SUM($AO62:AW62))
    ))
)
)</f>
        <v>-28357.740962555559</v>
      </c>
      <c r="AY62" s="35">
        <f>IF(INDEX(CurWIPHelper[],1,MATCH(AY$4,CurWIPHelper[#Headers],0))=0,0,
     IF(AL62&gt;0,
        (IF(
             ((INDEX(PlantAccounts[],MATCH($C62,PlantAccounts[Power Plan Plant Account '#],0),7)/12)
                   *(AL62)
                   *(INDEX(CurWIPHelper[],1,MATCH(AY$4,CurWIPHelper[#Headers],0)))
                   +(INDEX(PlantAccounts[],MATCH($C62,PlantAccounts[Power Plan Plant Account '#],0),9))
                   +(SUM($AO62:AX62))
                    )&gt;AL62,
              IF((INDEX(PlantAccounts[],MATCH($C62,PlantAccounts[Power Plan Plant Account '#],0),7))=0,0,AL62-(INDEX(PlantAccounts[],MATCH($C62,PlantAccounts[Power Plan Plant Account '#],0),9))-SUM($AO62:AX62)),
             (INDEX(PlantAccounts[],MATCH($C62,PlantAccounts[Power Plan Plant Account '#],0),7)/12)*AL62*(INDEX(CurWIPHelper[],1,MATCH(AY$4,CurWIPHelper[#Headers],0))))
        ),
        IF(AL62=0,0,IF(
              ((INDEX(PlantAccounts[],MATCH($C62,PlantAccounts[Power Plan Plant Account '#],0),7)/12)
              *(AL62)
              *(INDEX(CurWIPHelper[],1,MATCH(AY$4,CurWIPHelper[#Headers],0)))
              +(INDEX(PlantAccounts[],MATCH($C62,PlantAccounts[Power Plan Plant Account '#],0),9))
              +(SUM($AO62:AX62))
              )&gt;AL62,
         (INDEX(PlantAccounts[],MATCH($C62,PlantAccounts[Power Plan Plant Account '#],0),7)/12)*AL62*(INDEX(CurWIPHelper[],1,MATCH(AY$4,CurWIPHelper[#Headers],0))),
         AL62-(INDEX(PlantAccounts[],MATCH($C62,PlantAccounts[Power Plan Plant Account '#],0),9))-(SUM($AO62:AX62))
    ))
)
)</f>
        <v>-28357.740962555559</v>
      </c>
      <c r="AZ62" s="35">
        <f>IF(INDEX(CurWIPHelper[],1,MATCH(AZ$4,CurWIPHelper[#Headers],0))=0,0,
     IF(AM62&gt;0,
        (IF(
             ((INDEX(PlantAccounts[],MATCH($C62,PlantAccounts[Power Plan Plant Account '#],0),7)/12)
                   *(AM62)
                   *(INDEX(CurWIPHelper[],1,MATCH(AZ$4,CurWIPHelper[#Headers],0)))
                   +(INDEX(PlantAccounts[],MATCH($C62,PlantAccounts[Power Plan Plant Account '#],0),9))
                   +(SUM($AO62:AY62))
                    )&gt;AM62,
              IF((INDEX(PlantAccounts[],MATCH($C62,PlantAccounts[Power Plan Plant Account '#],0),7))=0,0,AM62-(INDEX(PlantAccounts[],MATCH($C62,PlantAccounts[Power Plan Plant Account '#],0),9))-SUM($AO62:AY62)),
             (INDEX(PlantAccounts[],MATCH($C62,PlantAccounts[Power Plan Plant Account '#],0),7)/12)*AM62*(INDEX(CurWIPHelper[],1,MATCH(AZ$4,CurWIPHelper[#Headers],0))))
        ),
        IF(AM62=0,0,IF(
              ((INDEX(PlantAccounts[],MATCH($C62,PlantAccounts[Power Plan Plant Account '#],0),7)/12)
              *(AM62)
              *(INDEX(CurWIPHelper[],1,MATCH(AZ$4,CurWIPHelper[#Headers],0)))
              +(INDEX(PlantAccounts[],MATCH($C62,PlantAccounts[Power Plan Plant Account '#],0),9))
              +(SUM($AO62:AY62))
              )&gt;AM62,
         (INDEX(PlantAccounts[],MATCH($C62,PlantAccounts[Power Plan Plant Account '#],0),7)/12)*AM62*(INDEX(CurWIPHelper[],1,MATCH(AZ$4,CurWIPHelper[#Headers],0))),
         AM62-(INDEX(PlantAccounts[],MATCH($C62,PlantAccounts[Power Plan Plant Account '#],0),9))-(SUM($AO62:AY62))
    ))
)
)</f>
        <v>-28357.740962555559</v>
      </c>
      <c r="BA62" s="59">
        <f t="shared" si="2"/>
        <v>-340292.89155066683</v>
      </c>
      <c r="BC62" s="59">
        <f>INDEX(CurCloseProf[],MATCH(PlantAccountsQuery[[#This Row],[Reg/Unreg]],CurCloseProf[R/NR],0),MATCH(BC$9,CurCloseProf[#Headers],0))*($J62)</f>
        <v>0</v>
      </c>
      <c r="BD62" s="59">
        <f>INDEX(CurCloseProf[],MATCH(PlantAccountsQuery[[#This Row],[Reg/Unreg]],CurCloseProf[R/NR],0),MATCH(BD$9,CurCloseProf[#Headers],0))*($J62)</f>
        <v>0</v>
      </c>
      <c r="BE62" s="59">
        <f>INDEX(CurCloseProf[],MATCH(PlantAccountsQuery[[#This Row],[Reg/Unreg]],CurCloseProf[R/NR],0),MATCH(BE$9,CurCloseProf[#Headers],0))*($J62)</f>
        <v>0</v>
      </c>
      <c r="BF62" s="59">
        <f>INDEX(CurCloseProf[],MATCH(PlantAccountsQuery[[#This Row],[Reg/Unreg]],CurCloseProf[R/NR],0),MATCH(BF$9,CurCloseProf[#Headers],0))*($J62)</f>
        <v>0</v>
      </c>
      <c r="BG62" s="59">
        <f>INDEX(CurCloseProf[],MATCH(PlantAccountsQuery[[#This Row],[Reg/Unreg]],CurCloseProf[R/NR],0),MATCH(BG$9,CurCloseProf[#Headers],0))*($J62)</f>
        <v>0</v>
      </c>
      <c r="BH62" s="59">
        <f>INDEX(CurCloseProf[],MATCH(PlantAccountsQuery[[#This Row],[Reg/Unreg]],CurCloseProf[R/NR],0),MATCH(BH$9,CurCloseProf[#Headers],0))*($J62)</f>
        <v>0</v>
      </c>
      <c r="BI62" s="59">
        <f>INDEX(CurCloseProf[],MATCH(PlantAccountsQuery[[#This Row],[Reg/Unreg]],CurCloseProf[R/NR],0),MATCH(BI$9,CurCloseProf[#Headers],0))*($J62)</f>
        <v>0</v>
      </c>
      <c r="BJ62" s="59">
        <f>INDEX(CurCloseProf[],MATCH(PlantAccountsQuery[[#This Row],[Reg/Unreg]],CurCloseProf[R/NR],0),MATCH(BJ$9,CurCloseProf[#Headers],0))*($J62)</f>
        <v>0</v>
      </c>
      <c r="BK62" s="59">
        <f>INDEX(CurCloseProf[],MATCH(PlantAccountsQuery[[#This Row],[Reg/Unreg]],CurCloseProf[R/NR],0),MATCH(BK$9,CurCloseProf[#Headers],0))*($J62)</f>
        <v>0</v>
      </c>
      <c r="BL62" s="59">
        <f>INDEX(CurCloseProf[],MATCH(PlantAccountsQuery[[#This Row],[Reg/Unreg]],CurCloseProf[R/NR],0),MATCH(BL$9,CurCloseProf[#Headers],0))*($J62)</f>
        <v>0</v>
      </c>
      <c r="BM62" s="59">
        <f>INDEX(CurCloseProf[],MATCH(PlantAccountsQuery[[#This Row],[Reg/Unreg]],CurCloseProf[R/NR],0),MATCH(BM$9,CurCloseProf[#Headers],0))*($J62)</f>
        <v>0</v>
      </c>
      <c r="BN62" s="59">
        <f>INDEX(CurCloseProf[],MATCH(PlantAccountsQuery[[#This Row],[Reg/Unreg]],CurCloseProf[R/NR],0),MATCH(BN$9,CurCloseProf[#Headers],0))*($J62)</f>
        <v>0</v>
      </c>
      <c r="BP62" s="59">
        <f>IF(INDEX(CurWIPHelper[],1,MATCH(AO$4,$BP$9:$CA$9,0))=0,0,$BC62)</f>
        <v>0</v>
      </c>
      <c r="BQ62" s="59">
        <f>IF(INDEX(CurWIPHelper[],1,MATCH(AP$4,$BP$9:$CA$9,0))=0,0,(SUM($BC62:BD62)))</f>
        <v>0</v>
      </c>
      <c r="BR62" s="59">
        <f>IF(INDEX(CurWIPHelper[],1,MATCH(AQ$4,$BP$9:$CA$9,0))=0,0,(SUM($BC62:BE62)))</f>
        <v>0</v>
      </c>
      <c r="BS62" s="59">
        <f>IF(INDEX(CurWIPHelper[],1,MATCH(AR$4,$BP$9:$CA$9,0))=0,0,(SUM($BC62:BF62)))</f>
        <v>0</v>
      </c>
      <c r="BT62" s="59">
        <f>IF(INDEX(CurWIPHelper[],1,MATCH(AS$4,$BP$9:$CA$9,0))=0,0,(SUM($BC62:BG62)))</f>
        <v>0</v>
      </c>
      <c r="BU62" s="59">
        <f>IF(INDEX(CurWIPHelper[],1,MATCH(AT$4,$BP$9:$CA$9,0))=0,0,(SUM($BC62:BH62)))</f>
        <v>0</v>
      </c>
      <c r="BV62" s="59">
        <f>IF(INDEX(CurWIPHelper[],1,MATCH(AU$4,$BP$9:$CA$9,0))=0,0,(SUM($BC62:BI62)))</f>
        <v>0</v>
      </c>
      <c r="BW62" s="59">
        <f>IF(INDEX(CurWIPHelper[],1,MATCH(AV$4,$BP$9:$CA$9,0))=0,0,(SUM($BC62:BJ62)))</f>
        <v>0</v>
      </c>
      <c r="BX62" s="59">
        <f>IF(INDEX(CurWIPHelper[],1,MATCH(AW$4,$BP$9:$CA$9,0))=0,0,(SUM($BC62:BK62)))</f>
        <v>0</v>
      </c>
      <c r="BY62" s="59">
        <f>IF(INDEX(CurWIPHelper[],1,MATCH(AX$4,$BP$9:$CA$9,0))=0,0,(SUM($BC62:BL62)))</f>
        <v>0</v>
      </c>
      <c r="BZ62" s="59">
        <f>IF(INDEX(CurWIPHelper[],1,MATCH(AY$4,$BP$9:$CA$9,0))=0,0,(SUM($BC62:BM62)))</f>
        <v>0</v>
      </c>
      <c r="CA62" s="59">
        <f>IF(INDEX(CurWIPHelper[],1,MATCH(AZ$4,$BP$9:$CA$9,0))=0,0,(SUM($BC62:BN62)))</f>
        <v>0</v>
      </c>
      <c r="CC62" s="59">
        <f>((((INDEX(PlantAccounts[],MATCH($C62,PlantAccounts[Power Plan Plant Account '#],0),8)+(INDEX(PlantAccounts[],MATCH($C62,PlantAccounts[Power Plan Plant Account '#],0),8)+INDEX(PlantAccounts[],MATCH($C62,PlantAccounts[Power Plan Plant Account '#],0),16)+INDEX(PlantAccounts[],MATCH($C62,PlantAccounts[Power Plan Plant Account '#],0),17)))/2))/12)*(INDEX(CurWIPHelper[],1,MATCH(AO$4,CurWIPHelper[#Headers],0)))*(INDEX(PlantAccounts[],MATCH($C62,PlantAccounts[Power Plan Plant Account '#],0),7))</f>
        <v>-28357.740962555556</v>
      </c>
      <c r="CD62" s="59">
        <f>((((INDEX(PlantAccounts[],MATCH($C62,PlantAccounts[Power Plan Plant Account '#],0),8)+(INDEX(PlantAccounts[],MATCH($C62,PlantAccounts[Power Plan Plant Account '#],0),8)+INDEX(PlantAccounts[],MATCH($C62,PlantAccounts[Power Plan Plant Account '#],0),16)+INDEX(PlantAccounts[],MATCH($C62,PlantAccounts[Power Plan Plant Account '#],0),17)))/2))/12)*(INDEX(CurWIPHelper[],1,MATCH(AP$4,CurWIPHelper[#Headers],0)))*(INDEX(PlantAccounts[],MATCH($C62,PlantAccounts[Power Plan Plant Account '#],0),7))</f>
        <v>-28357.740962555556</v>
      </c>
      <c r="CE62" s="59">
        <f>((((INDEX(PlantAccounts[],MATCH($C62,PlantAccounts[Power Plan Plant Account '#],0),8)+(INDEX(PlantAccounts[],MATCH($C62,PlantAccounts[Power Plan Plant Account '#],0),8)+INDEX(PlantAccounts[],MATCH($C62,PlantAccounts[Power Plan Plant Account '#],0),16)+INDEX(PlantAccounts[],MATCH($C62,PlantAccounts[Power Plan Plant Account '#],0),17)))/2))/12)*(INDEX(CurWIPHelper[],1,MATCH(AQ$4,CurWIPHelper[#Headers],0)))*(INDEX(PlantAccounts[],MATCH($C62,PlantAccounts[Power Plan Plant Account '#],0),7))</f>
        <v>-28357.740962555556</v>
      </c>
      <c r="CF62" s="59">
        <f>((((INDEX(PlantAccounts[],MATCH($C62,PlantAccounts[Power Plan Plant Account '#],0),8)+(INDEX(PlantAccounts[],MATCH($C62,PlantAccounts[Power Plan Plant Account '#],0),8)+INDEX(PlantAccounts[],MATCH($C62,PlantAccounts[Power Plan Plant Account '#],0),16)+INDEX(PlantAccounts[],MATCH($C62,PlantAccounts[Power Plan Plant Account '#],0),17)))/2))/12)*(INDEX(CurWIPHelper[],1,MATCH(AR$4,CurWIPHelper[#Headers],0)))*(INDEX(PlantAccounts[],MATCH($C62,PlantAccounts[Power Plan Plant Account '#],0),7))</f>
        <v>-28357.740962555556</v>
      </c>
      <c r="CG62" s="59">
        <f>((((INDEX(PlantAccounts[],MATCH($C62,PlantAccounts[Power Plan Plant Account '#],0),8)+(INDEX(PlantAccounts[],MATCH($C62,PlantAccounts[Power Plan Plant Account '#],0),8)+INDEX(PlantAccounts[],MATCH($C62,PlantAccounts[Power Plan Plant Account '#],0),16)+INDEX(PlantAccounts[],MATCH($C62,PlantAccounts[Power Plan Plant Account '#],0),17)))/2))/12)*(INDEX(CurWIPHelper[],1,MATCH(AS$4,CurWIPHelper[#Headers],0)))*(INDEX(PlantAccounts[],MATCH($C62,PlantAccounts[Power Plan Plant Account '#],0),7))</f>
        <v>-28357.740962555556</v>
      </c>
      <c r="CH62" s="59">
        <f>((((INDEX(PlantAccounts[],MATCH($C62,PlantAccounts[Power Plan Plant Account '#],0),8)+(INDEX(PlantAccounts[],MATCH($C62,PlantAccounts[Power Plan Plant Account '#],0),8)+INDEX(PlantAccounts[],MATCH($C62,PlantAccounts[Power Plan Plant Account '#],0),16)+INDEX(PlantAccounts[],MATCH($C62,PlantAccounts[Power Plan Plant Account '#],0),17)))/2))/12)*(INDEX(CurWIPHelper[],1,MATCH(AT$4,CurWIPHelper[#Headers],0)))*(INDEX(PlantAccounts[],MATCH($C62,PlantAccounts[Power Plan Plant Account '#],0),7))</f>
        <v>-28357.740962555556</v>
      </c>
      <c r="CI62" s="59">
        <f>((((INDEX(PlantAccounts[],MATCH($C62,PlantAccounts[Power Plan Plant Account '#],0),8)+(INDEX(PlantAccounts[],MATCH($C62,PlantAccounts[Power Plan Plant Account '#],0),8)+INDEX(PlantAccounts[],MATCH($C62,PlantAccounts[Power Plan Plant Account '#],0),16)+INDEX(PlantAccounts[],MATCH($C62,PlantAccounts[Power Plan Plant Account '#],0),17)))/2))/12)*(INDEX(CurWIPHelper[],1,MATCH(AU$4,CurWIPHelper[#Headers],0)))*(INDEX(PlantAccounts[],MATCH($C62,PlantAccounts[Power Plan Plant Account '#],0),7))</f>
        <v>-28357.740962555556</v>
      </c>
      <c r="CJ62" s="59">
        <f>((((INDEX(PlantAccounts[],MATCH($C62,PlantAccounts[Power Plan Plant Account '#],0),8)+(INDEX(PlantAccounts[],MATCH($C62,PlantAccounts[Power Plan Plant Account '#],0),8)+INDEX(PlantAccounts[],MATCH($C62,PlantAccounts[Power Plan Plant Account '#],0),16)+INDEX(PlantAccounts[],MATCH($C62,PlantAccounts[Power Plan Plant Account '#],0),17)))/2))/12)*(INDEX(CurWIPHelper[],1,MATCH(AV$4,CurWIPHelper[#Headers],0)))*(INDEX(PlantAccounts[],MATCH($C62,PlantAccounts[Power Plan Plant Account '#],0),7))</f>
        <v>-28357.740962555556</v>
      </c>
      <c r="CK62" s="59">
        <f>((((INDEX(PlantAccounts[],MATCH($C62,PlantAccounts[Power Plan Plant Account '#],0),8)+(INDEX(PlantAccounts[],MATCH($C62,PlantAccounts[Power Plan Plant Account '#],0),8)+INDEX(PlantAccounts[],MATCH($C62,PlantAccounts[Power Plan Plant Account '#],0),16)+INDEX(PlantAccounts[],MATCH($C62,PlantAccounts[Power Plan Plant Account '#],0),17)))/2))/12)*(INDEX(CurWIPHelper[],1,MATCH(AW$4,CurWIPHelper[#Headers],0)))*(INDEX(PlantAccounts[],MATCH($C62,PlantAccounts[Power Plan Plant Account '#],0),7))</f>
        <v>-28357.740962555556</v>
      </c>
      <c r="CL62" s="59">
        <f>((((INDEX(PlantAccounts[],MATCH($C62,PlantAccounts[Power Plan Plant Account '#],0),8)+(INDEX(PlantAccounts[],MATCH($C62,PlantAccounts[Power Plan Plant Account '#],0),8)+INDEX(PlantAccounts[],MATCH($C62,PlantAccounts[Power Plan Plant Account '#],0),16)+INDEX(PlantAccounts[],MATCH($C62,PlantAccounts[Power Plan Plant Account '#],0),17)))/2))/12)*(INDEX(CurWIPHelper[],1,MATCH(AX$4,CurWIPHelper[#Headers],0)))*(INDEX(PlantAccounts[],MATCH($C62,PlantAccounts[Power Plan Plant Account '#],0),7))</f>
        <v>-28357.740962555556</v>
      </c>
      <c r="CM62" s="59">
        <f>((((INDEX(PlantAccounts[],MATCH($C62,PlantAccounts[Power Plan Plant Account '#],0),8)+(INDEX(PlantAccounts[],MATCH($C62,PlantAccounts[Power Plan Plant Account '#],0),8)+INDEX(PlantAccounts[],MATCH($C62,PlantAccounts[Power Plan Plant Account '#],0),16)+INDEX(PlantAccounts[],MATCH($C62,PlantAccounts[Power Plan Plant Account '#],0),17)))/2))/12)*(INDEX(CurWIPHelper[],1,MATCH(AY$4,CurWIPHelper[#Headers],0)))*(INDEX(PlantAccounts[],MATCH($C62,PlantAccounts[Power Plan Plant Account '#],0),7))</f>
        <v>-28357.740962555556</v>
      </c>
      <c r="CN62" s="59">
        <f>((((INDEX(PlantAccounts[],MATCH($C62,PlantAccounts[Power Plan Plant Account '#],0),8)+(INDEX(PlantAccounts[],MATCH($C62,PlantAccounts[Power Plan Plant Account '#],0),8)+INDEX(PlantAccounts[],MATCH($C62,PlantAccounts[Power Plan Plant Account '#],0),16)+INDEX(PlantAccounts[],MATCH($C62,PlantAccounts[Power Plan Plant Account '#],0),17)))/2))/12)*(INDEX(CurWIPHelper[],1,MATCH(AZ$4,CurWIPHelper[#Headers],0)))*(INDEX(PlantAccounts[],MATCH($C62,PlantAccounts[Power Plan Plant Account '#],0),7))</f>
        <v>-28357.740962555556</v>
      </c>
      <c r="CO62" s="59">
        <f t="shared" si="3"/>
        <v>-340292.89155066665</v>
      </c>
      <c r="CQ62" s="59">
        <f>INDEX(PlantAccounts[],MATCH($C62,PlantAccounts[Power Plan Plant Account '#],0),12)*(INDEX(CurWIPHelper[],1,MATCH(AO$4,CurWIPHelper[#Headers],0)))*(INDEX(PlantAccounts[],MATCH($C62,PlantAccounts[Power Plan Plant Account '#],0),7)/12)*0.5</f>
        <v>0</v>
      </c>
      <c r="CR62" s="59">
        <f>INDEX(PlantAccounts[],MATCH($C62,PlantAccounts[Power Plan Plant Account '#],0),12)*(INDEX(CurWIPHelper[],1,MATCH(AP$4,CurWIPHelper[#Headers],0)))*(INDEX(PlantAccounts[],MATCH($C62,PlantAccounts[Power Plan Plant Account '#],0),7)/12)*0.5</f>
        <v>0</v>
      </c>
      <c r="CS62" s="59">
        <f>INDEX(PlantAccounts[],MATCH($C62,PlantAccounts[Power Plan Plant Account '#],0),12)*(INDEX(CurWIPHelper[],1,MATCH(AQ$4,CurWIPHelper[#Headers],0)))*(INDEX(PlantAccounts[],MATCH($C62,PlantAccounts[Power Plan Plant Account '#],0),7)/12)*0.5</f>
        <v>0</v>
      </c>
      <c r="CT62" s="59">
        <f>INDEX(PlantAccounts[],MATCH($C62,PlantAccounts[Power Plan Plant Account '#],0),12)*(INDEX(CurWIPHelper[],1,MATCH(AR$4,CurWIPHelper[#Headers],0)))*(INDEX(PlantAccounts[],MATCH($C62,PlantAccounts[Power Plan Plant Account '#],0),7)/12)*0.5</f>
        <v>0</v>
      </c>
      <c r="CU62" s="59">
        <f>INDEX(PlantAccounts[],MATCH($C62,PlantAccounts[Power Plan Plant Account '#],0),12)*(INDEX(CurWIPHelper[],1,MATCH(AS$4,CurWIPHelper[#Headers],0)))*(INDEX(PlantAccounts[],MATCH($C62,PlantAccounts[Power Plan Plant Account '#],0),7)/12)*0.5</f>
        <v>0</v>
      </c>
      <c r="CV62" s="59">
        <f>INDEX(PlantAccounts[],MATCH($C62,PlantAccounts[Power Plan Plant Account '#],0),12)*(INDEX(CurWIPHelper[],1,MATCH(AT$4,CurWIPHelper[#Headers],0)))*(INDEX(PlantAccounts[],MATCH($C62,PlantAccounts[Power Plan Plant Account '#],0),7)/12)*0.5</f>
        <v>0</v>
      </c>
      <c r="CW62" s="59">
        <f>INDEX(PlantAccounts[],MATCH($C62,PlantAccounts[Power Plan Plant Account '#],0),12)*(INDEX(CurWIPHelper[],1,MATCH(AU$4,CurWIPHelper[#Headers],0)))*(INDEX(PlantAccounts[],MATCH($C62,PlantAccounts[Power Plan Plant Account '#],0),7)/12)*0.5</f>
        <v>0</v>
      </c>
      <c r="CX62" s="59">
        <f>INDEX(PlantAccounts[],MATCH($C62,PlantAccounts[Power Plan Plant Account '#],0),12)*(INDEX(CurWIPHelper[],1,MATCH(AV$4,CurWIPHelper[#Headers],0)))*(INDEX(PlantAccounts[],MATCH($C62,PlantAccounts[Power Plan Plant Account '#],0),7)/12)*0.5</f>
        <v>0</v>
      </c>
      <c r="CY62" s="59">
        <f>INDEX(PlantAccounts[],MATCH($C62,PlantAccounts[Power Plan Plant Account '#],0),12)*(INDEX(CurWIPHelper[],1,MATCH(AW$4,CurWIPHelper[#Headers],0)))*(INDEX(PlantAccounts[],MATCH($C62,PlantAccounts[Power Plan Plant Account '#],0),7)/12)*0.5</f>
        <v>0</v>
      </c>
      <c r="CZ62" s="59">
        <f>INDEX(PlantAccounts[],MATCH($C62,PlantAccounts[Power Plan Plant Account '#],0),12)*(INDEX(CurWIPHelper[],1,MATCH(AX$4,CurWIPHelper[#Headers],0)))*(INDEX(PlantAccounts[],MATCH($C62,PlantAccounts[Power Plan Plant Account '#],0),7)/12)*0.5</f>
        <v>0</v>
      </c>
      <c r="DA62" s="59">
        <f>INDEX(PlantAccounts[],MATCH($C62,PlantAccounts[Power Plan Plant Account '#],0),12)*(INDEX(CurWIPHelper[],1,MATCH(AY$4,CurWIPHelper[#Headers],0)))*(INDEX(PlantAccounts[],MATCH($C62,PlantAccounts[Power Plan Plant Account '#],0),7)/12)*0.5</f>
        <v>0</v>
      </c>
      <c r="DB62" s="59">
        <f>INDEX(PlantAccounts[],MATCH($C62,PlantAccounts[Power Plan Plant Account '#],0),12)*(INDEX(CurWIPHelper[],1,MATCH(AZ$4,CurWIPHelper[#Headers],0)))*(INDEX(PlantAccounts[],MATCH($C62,PlantAccounts[Power Plan Plant Account '#],0),7)/12)*0.5</f>
        <v>0</v>
      </c>
      <c r="DC62" s="59">
        <f t="shared" si="4"/>
        <v>0</v>
      </c>
      <c r="DE62" s="59">
        <f t="shared" si="5"/>
        <v>-340292.89155066665</v>
      </c>
    </row>
    <row r="63" spans="1:109">
      <c r="A63" t="s">
        <v>58</v>
      </c>
      <c r="B63" t="s">
        <v>112</v>
      </c>
      <c r="C63">
        <v>47501</v>
      </c>
      <c r="D63">
        <v>47501</v>
      </c>
      <c r="E63" s="130"/>
      <c r="F63" s="113">
        <f>INDEX(PlantAccounts[],MATCH($C63,PlantAccounts[Power Plan Plant Account '#],0),8)</f>
        <v>1883933773.6389832</v>
      </c>
      <c r="G63" s="7">
        <f>INDEX(PlantAccounts[],MATCH($C63,PlantAccounts[Power Plan Plant Account '#],0),14)</f>
        <v>16186529.597286209</v>
      </c>
      <c r="H63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99708051.480205297</v>
      </c>
      <c r="I63" s="146">
        <v>15249842.099038599</v>
      </c>
      <c r="J63" s="7">
        <f t="shared" si="6"/>
        <v>100644738.97845291</v>
      </c>
      <c r="K63" s="7">
        <v>-1451535.7288888891</v>
      </c>
      <c r="L63" s="7">
        <f>INDEX(PlantAccounts[],MATCH($C63,PlantAccounts[Power Plan Plant Account '#],0),11)</f>
        <v>0</v>
      </c>
      <c r="M63" s="7">
        <f t="shared" si="1"/>
        <v>-1451535.7288888891</v>
      </c>
      <c r="O63" s="35">
        <f>INDEX(CurCloseProf[],MATCH(PlantAccountsQuery[[#This Row],[Reg/Unreg]],CurCloseProf[R/NR],0),MATCH(O$9,CurCloseProf[#Headers],0))*($J63+$M63)</f>
        <v>4000207.281550047</v>
      </c>
      <c r="P63" s="35">
        <f>INDEX(CurCloseProf[],MATCH(PlantAccountsQuery[[#This Row],[Reg/Unreg]],CurCloseProf[R/NR],0),MATCH(P$9,CurCloseProf[#Headers],0))*($J63+$M63)</f>
        <v>3154503.7489643125</v>
      </c>
      <c r="Q63" s="35">
        <f>INDEX(CurCloseProf[],MATCH(PlantAccountsQuery[[#This Row],[Reg/Unreg]],CurCloseProf[R/NR],0),MATCH(Q$9,CurCloseProf[#Headers],0))*($J63+$M63)</f>
        <v>4280260.1670835717</v>
      </c>
      <c r="R63" s="35">
        <f>INDEX(CurCloseProf[],MATCH(PlantAccountsQuery[[#This Row],[Reg/Unreg]],CurCloseProf[R/NR],0),MATCH(R$9,CurCloseProf[#Headers],0))*($J63+$M63)</f>
        <v>1177011.5737366281</v>
      </c>
      <c r="S63" s="35">
        <f>INDEX(CurCloseProf[],MATCH(PlantAccountsQuery[[#This Row],[Reg/Unreg]],CurCloseProf[R/NR],0),MATCH(S$9,CurCloseProf[#Headers],0))*($J63+$M63)</f>
        <v>3438189.471253763</v>
      </c>
      <c r="T63" s="35">
        <f>INDEX(CurCloseProf[],MATCH(PlantAccountsQuery[[#This Row],[Reg/Unreg]],CurCloseProf[R/NR],0),MATCH(T$9,CurCloseProf[#Headers],0))*($J63+$M63)</f>
        <v>5980127.1856279019</v>
      </c>
      <c r="U63" s="35">
        <f>INDEX(CurCloseProf[],MATCH(PlantAccountsQuery[[#This Row],[Reg/Unreg]],CurCloseProf[R/NR],0),MATCH(U$9,CurCloseProf[#Headers],0))*($J63+$M63)</f>
        <v>5002709.0924289469</v>
      </c>
      <c r="V63" s="35">
        <f>INDEX(CurCloseProf[],MATCH(PlantAccountsQuery[[#This Row],[Reg/Unreg]],CurCloseProf[R/NR],0),MATCH(V$9,CurCloseProf[#Headers],0))*($J63+$M63)</f>
        <v>2888545.1014474165</v>
      </c>
      <c r="W63" s="35">
        <f>INDEX(CurCloseProf[],MATCH(PlantAccountsQuery[[#This Row],[Reg/Unreg]],CurCloseProf[R/NR],0),MATCH(W$9,CurCloseProf[#Headers],0))*($J63+$M63)</f>
        <v>6048480.3133260375</v>
      </c>
      <c r="X63" s="35">
        <f>INDEX(CurCloseProf[],MATCH(PlantAccountsQuery[[#This Row],[Reg/Unreg]],CurCloseProf[R/NR],0),MATCH(X$9,CurCloseProf[#Headers],0))*($J63+$M63)</f>
        <v>12181109.824363707</v>
      </c>
      <c r="Y63" s="35">
        <f>INDEX(CurCloseProf[],MATCH(PlantAccountsQuery[[#This Row],[Reg/Unreg]],CurCloseProf[R/NR],0),MATCH(Y$9,CurCloseProf[#Headers],0))*($J63+$M63)</f>
        <v>10813268.337195832</v>
      </c>
      <c r="Z63" s="35">
        <f>INDEX(CurCloseProf[],MATCH(PlantAccountsQuery[[#This Row],[Reg/Unreg]],CurCloseProf[R/NR],0),MATCH(Z$9,CurCloseProf[#Headers],0))*($J63+$M63)</f>
        <v>40228791.152585857</v>
      </c>
      <c r="AB63" s="59">
        <f>IF(INDEX(CurWIPHelper[],1,MATCH(AO$4,$AB$9:$AM$9,0))=0,0,($F63+$O63))</f>
        <v>1887933980.9205332</v>
      </c>
      <c r="AC63" s="59">
        <f>IF(INDEX(CurWIPHelper[],1,MATCH(AP$4,$AB$9:$AM$9,0))=0,0,($F63+SUM($O63:P63)))</f>
        <v>1891088484.6694975</v>
      </c>
      <c r="AD63" s="59">
        <f>IF(INDEX(CurWIPHelper[],1,MATCH(AQ$4,$AB$9:$AM$9,0))=0,0,($F63+SUM($O63:Q63)))</f>
        <v>1895368744.8365812</v>
      </c>
      <c r="AE63" s="59">
        <f>IF(INDEX(CurWIPHelper[],1,MATCH(AR$4,$AB$9:$AM$9,0))=0,0,($F63+SUM($O63:R63)))</f>
        <v>1896545756.4103179</v>
      </c>
      <c r="AF63" s="59">
        <f>IF(INDEX(CurWIPHelper[],1,MATCH(AS$4,$AB$9:$AM$9,0))=0,0,($F63+SUM($O63:S63)))</f>
        <v>1899983945.8815715</v>
      </c>
      <c r="AG63" s="59">
        <f>IF(INDEX(CurWIPHelper[],1,MATCH(AT$4,$AB$9:$AM$9,0))=0,0,($F63+SUM($O63:T63)))</f>
        <v>1905964073.0671995</v>
      </c>
      <c r="AH63" s="59">
        <f>IF(INDEX(CurWIPHelper[],1,MATCH(AU$4,$AB$9:$AM$9,0))=0,0,($F63+SUM($O63:U63)))</f>
        <v>1910966782.1596284</v>
      </c>
      <c r="AI63" s="59">
        <f>IF(INDEX(CurWIPHelper[],1,MATCH(AV$4,$AB$9:$AM$9,0))=0,0,($F63+SUM($O63:V63)))</f>
        <v>1913855327.2610757</v>
      </c>
      <c r="AJ63" s="59">
        <f>IF(INDEX(CurWIPHelper[],1,MATCH(AW$4,$AB$9:$AM$9,0))=0,0,($F63+SUM($O63:W63)))</f>
        <v>1919903807.5744019</v>
      </c>
      <c r="AK63" s="59">
        <f>IF(INDEX(CurWIPHelper[],1,MATCH(AX$4,$AB$9:$AM$9,0))=0,0,($F63+SUM($O63:X63)))</f>
        <v>1932084917.3987656</v>
      </c>
      <c r="AL63" s="59">
        <f>IF(INDEX(CurWIPHelper[],1,MATCH(AY$4,$AB$9:$AM$9,0))=0,0,($F63+SUM($O63:Y63)))</f>
        <v>1942898185.7359614</v>
      </c>
      <c r="AM63" s="59">
        <f>IF(INDEX(CurWIPHelper[],1,MATCH(AZ$4,$AB$9:$AM$9,0))=0,0,($F63+SUM($O63:Z63)))</f>
        <v>1983126976.8885472</v>
      </c>
      <c r="AO63" s="35">
        <f>IF(INDEX(CurWIPHelper[],1,MATCH(AO$4,CurWIPHelper[#Headers],0))=0,0,
     IF(AB63&gt;0,
        (IF(
             ((INDEX(PlantAccounts[],MATCH($C63,PlantAccounts[Power Plan Plant Account '#],0),7)/12)
                   *(AB63)
                   *(INDEX(CurWIPHelper[],1,MATCH(AO$4,CurWIPHelper[#Headers],0)))
                   +(INDEX(PlantAccounts[],MATCH($C63,PlantAccounts[Power Plan Plant Account '#],0),9))
                   )&gt;AB63,
              IF((INDEX(PlantAccounts[],MATCH($C63,PlantAccounts[Power Plan Plant Account '#],0),7))=0,0,AB63-(INDEX(PlantAccounts[],MATCH($C63,PlantAccounts[Power Plan Plant Account '#],0),9))),
             (INDEX(PlantAccounts[],MATCH($C63,PlantAccounts[Power Plan Plant Account '#],0),7)/12)*AB63*(INDEX(CurWIPHelper[],1,MATCH(AO$4,CurWIPHelper[#Headers],0))))
        ),
          IF(AB63=0,0,IF(
              ((INDEX(PlantAccounts[],MATCH($C63,PlantAccounts[Power Plan Plant Account '#],0),7)/12)
              *(AB63)
              *(INDEX(CurWIPHelper[],1,MATCH(AO$4,CurWIPHelper[#Headers],0)))
              +(INDEX(PlantAccounts[],MATCH($C63,PlantAccounts[Power Plan Plant Account '#],0),9))
              )&gt;AB63,
         (INDEX(PlantAccounts[],MATCH($C63,PlantAccounts[Power Plan Plant Account '#],0),7)/12)*AB63*(INDEX(CurWIPHelper[],1,MATCH(AO$4,CurWIPHelper[#Headers],0))),
         AB63-(INDEX(PlantAccounts[],MATCH($C63,PlantAccounts[Power Plan Plant Account '#],0),9))
    ))
)
)</f>
        <v>5318610.4173621833</v>
      </c>
      <c r="AP63" s="35">
        <f>IF(INDEX(CurWIPHelper[],1,MATCH(AP$4,CurWIPHelper[#Headers],0))=0,0,
     IF(AC63&gt;0,
        (IF(
             ((INDEX(PlantAccounts[],MATCH($C63,PlantAccounts[Power Plan Plant Account '#],0),7)/12)
                   *(AC63)
                   *(INDEX(CurWIPHelper[],1,MATCH(AP$4,CurWIPHelper[#Headers],0)))
                   +(INDEX(PlantAccounts[],MATCH($C63,PlantAccounts[Power Plan Plant Account '#],0),9))
                   +(SUM($AO63:AO63))
                    )&gt;AC63,
              IF((INDEX(PlantAccounts[],MATCH($C63,PlantAccounts[Power Plan Plant Account '#],0),7))=0,0,AC63-(INDEX(PlantAccounts[],MATCH($C63,PlantAccounts[Power Plan Plant Account '#],0),9))-SUM($AO63:AO63)),
             (INDEX(PlantAccounts[],MATCH($C63,PlantAccounts[Power Plan Plant Account '#],0),7)/12)*AC63*(INDEX(CurWIPHelper[],1,MATCH(AP$4,CurWIPHelper[#Headers],0))))
        ),
        IF(AC63=0,0,IF(
              ((INDEX(PlantAccounts[],MATCH($C63,PlantAccounts[Power Plan Plant Account '#],0),7)/12)
              *(AC63)
              *(INDEX(CurWIPHelper[],1,MATCH(AP$4,CurWIPHelper[#Headers],0)))
              +(INDEX(PlantAccounts[],MATCH($C63,PlantAccounts[Power Plan Plant Account '#],0),9))
              +(SUM($AO63:AO63))
              )&gt;AC63,
         (INDEX(PlantAccounts[],MATCH($C63,PlantAccounts[Power Plan Plant Account '#],0),7)/12)*AC63*(INDEX(CurWIPHelper[],1,MATCH(AP$4,CurWIPHelper[#Headers],0))),
         AC63-(INDEX(PlantAccounts[],MATCH($C63,PlantAccounts[Power Plan Plant Account '#],0),9))-(SUM($AO63:AO63))
    ))
)
)</f>
        <v>5327497.1563426796</v>
      </c>
      <c r="AQ63" s="35">
        <f>IF(INDEX(CurWIPHelper[],1,MATCH(AQ$4,CurWIPHelper[#Headers],0))=0,0,
     IF(AD63&gt;0,
        (IF(
             ((INDEX(PlantAccounts[],MATCH($C63,PlantAccounts[Power Plan Plant Account '#],0),7)/12)
                   *(AD63)
                   *(INDEX(CurWIPHelper[],1,MATCH(AQ$4,CurWIPHelper[#Headers],0)))
                   +(INDEX(PlantAccounts[],MATCH($C63,PlantAccounts[Power Plan Plant Account '#],0),9))
                   +(SUM($AO63:AP63))
                    )&gt;AD63,
              IF((INDEX(PlantAccounts[],MATCH($C63,PlantAccounts[Power Plan Plant Account '#],0),7))=0,0,AD63-(INDEX(PlantAccounts[],MATCH($C63,PlantAccounts[Power Plan Plant Account '#],0),9))-SUM($AO63:AP63)),
             (INDEX(PlantAccounts[],MATCH($C63,PlantAccounts[Power Plan Plant Account '#],0),7)/12)*AD63*(INDEX(CurWIPHelper[],1,MATCH(AQ$4,CurWIPHelper[#Headers],0))))
        ),
        IF(AD63=0,0,IF(
              ((INDEX(PlantAccounts[],MATCH($C63,PlantAccounts[Power Plan Plant Account '#],0),7)/12)
              *(AD63)
              *(INDEX(CurWIPHelper[],1,MATCH(AQ$4,CurWIPHelper[#Headers],0)))
              +(INDEX(PlantAccounts[],MATCH($C63,PlantAccounts[Power Plan Plant Account '#],0),9))
              +(SUM($AO63:AP63))
              )&gt;AD63,
         (INDEX(PlantAccounts[],MATCH($C63,PlantAccounts[Power Plan Plant Account '#],0),7)/12)*AD63*(INDEX(CurWIPHelper[],1,MATCH(AQ$4,CurWIPHelper[#Headers],0))),
         AD63-(INDEX(PlantAccounts[],MATCH($C63,PlantAccounts[Power Plan Plant Account '#],0),9))-(SUM($AO63:AP63))
    ))
)
)</f>
        <v>5339555.3302744674</v>
      </c>
      <c r="AR63" s="35">
        <f>IF(INDEX(CurWIPHelper[],1,MATCH(AR$4,CurWIPHelper[#Headers],0))=0,0,
     IF(AE63&gt;0,
        (IF(
             ((INDEX(PlantAccounts[],MATCH($C63,PlantAccounts[Power Plan Plant Account '#],0),7)/12)
                   *(AE63)
                   *(INDEX(CurWIPHelper[],1,MATCH(AR$4,CurWIPHelper[#Headers],0)))
                   +(INDEX(PlantAccounts[],MATCH($C63,PlantAccounts[Power Plan Plant Account '#],0),9))
                   +(SUM($AO63:AQ63))
                    )&gt;AE63,
              IF((INDEX(PlantAccounts[],MATCH($C63,PlantAccounts[Power Plan Plant Account '#],0),7))=0,0,AE63-(INDEX(PlantAccounts[],MATCH($C63,PlantAccounts[Power Plan Plant Account '#],0),9))-SUM($AO63:AQ63)),
             (INDEX(PlantAccounts[],MATCH($C63,PlantAccounts[Power Plan Plant Account '#],0),7)/12)*AE63*(INDEX(CurWIPHelper[],1,MATCH(AR$4,CurWIPHelper[#Headers],0))))
        ),
        IF(AE63=0,0,IF(
              ((INDEX(PlantAccounts[],MATCH($C63,PlantAccounts[Power Plan Plant Account '#],0),7)/12)
              *(AE63)
              *(INDEX(CurWIPHelper[],1,MATCH(AR$4,CurWIPHelper[#Headers],0)))
              +(INDEX(PlantAccounts[],MATCH($C63,PlantAccounts[Power Plan Plant Account '#],0),9))
              +(SUM($AO63:AQ63))
              )&gt;AE63,
         (INDEX(PlantAccounts[],MATCH($C63,PlantAccounts[Power Plan Plant Account '#],0),7)/12)*AE63*(INDEX(CurWIPHelper[],1,MATCH(AR$4,CurWIPHelper[#Headers],0))),
         AE63-(INDEX(PlantAccounts[],MATCH($C63,PlantAccounts[Power Plan Plant Account '#],0),9))-(SUM($AO63:AQ63))
    ))
)
)</f>
        <v>5342871.1591544468</v>
      </c>
      <c r="AS63" s="35">
        <f>IF(INDEX(CurWIPHelper[],1,MATCH(AS$4,CurWIPHelper[#Headers],0))=0,0,
     IF(AF63&gt;0,
        (IF(
             ((INDEX(PlantAccounts[],MATCH($C63,PlantAccounts[Power Plan Plant Account '#],0),7)/12)
                   *(AF63)
                   *(INDEX(CurWIPHelper[],1,MATCH(AS$4,CurWIPHelper[#Headers],0)))
                   +(INDEX(PlantAccounts[],MATCH($C63,PlantAccounts[Power Plan Plant Account '#],0),9))
                   +(SUM($AO63:AR63))
                    )&gt;AF63,
              IF((INDEX(PlantAccounts[],MATCH($C63,PlantAccounts[Power Plan Plant Account '#],0),7))=0,0,AF63-(INDEX(PlantAccounts[],MATCH($C63,PlantAccounts[Power Plan Plant Account '#],0),9))-SUM($AO63:AR63)),
             (INDEX(PlantAccounts[],MATCH($C63,PlantAccounts[Power Plan Plant Account '#],0),7)/12)*AF63*(INDEX(CurWIPHelper[],1,MATCH(AS$4,CurWIPHelper[#Headers],0))))
        ),
        IF(AF63=0,0,IF(
              ((INDEX(PlantAccounts[],MATCH($C63,PlantAccounts[Power Plan Plant Account '#],0),7)/12)
              *(AF63)
              *(INDEX(CurWIPHelper[],1,MATCH(AS$4,CurWIPHelper[#Headers],0)))
              +(INDEX(PlantAccounts[],MATCH($C63,PlantAccounts[Power Plan Plant Account '#],0),9))
              +(SUM($AO63:AR63))
              )&gt;AF63,
         (INDEX(PlantAccounts[],MATCH($C63,PlantAccounts[Power Plan Plant Account '#],0),7)/12)*AF63*(INDEX(CurWIPHelper[],1,MATCH(AS$4,CurWIPHelper[#Headers],0))),
         AF63-(INDEX(PlantAccounts[],MATCH($C63,PlantAccounts[Power Plan Plant Account '#],0),9))-(SUM($AO63:AR63))
    ))
)
)</f>
        <v>5352557.085952458</v>
      </c>
      <c r="AT63" s="35">
        <f>IF(INDEX(CurWIPHelper[],1,MATCH(AT$4,CurWIPHelper[#Headers],0))=0,0,
     IF(AG63&gt;0,
        (IF(
             ((INDEX(PlantAccounts[],MATCH($C63,PlantAccounts[Power Plan Plant Account '#],0),7)/12)
                   *(AG63)
                   *(INDEX(CurWIPHelper[],1,MATCH(AT$4,CurWIPHelper[#Headers],0)))
                   +(INDEX(PlantAccounts[],MATCH($C63,PlantAccounts[Power Plan Plant Account '#],0),9))
                   +(SUM($AO63:AS63))
                    )&gt;AG63,
              IF((INDEX(PlantAccounts[],MATCH($C63,PlantAccounts[Power Plan Plant Account '#],0),7))=0,0,AG63-(INDEX(PlantAccounts[],MATCH($C63,PlantAccounts[Power Plan Plant Account '#],0),9))-SUM($AO63:AS63)),
             (INDEX(PlantAccounts[],MATCH($C63,PlantAccounts[Power Plan Plant Account '#],0),7)/12)*AG63*(INDEX(CurWIPHelper[],1,MATCH(AT$4,CurWIPHelper[#Headers],0))))
        ),
        IF(AG63=0,0,IF(
              ((INDEX(PlantAccounts[],MATCH($C63,PlantAccounts[Power Plan Plant Account '#],0),7)/12)
              *(AG63)
              *(INDEX(CurWIPHelper[],1,MATCH(AT$4,CurWIPHelper[#Headers],0)))
              +(INDEX(PlantAccounts[],MATCH($C63,PlantAccounts[Power Plan Plant Account '#],0),9))
              +(SUM($AO63:AS63))
              )&gt;AG63,
         (INDEX(PlantAccounts[],MATCH($C63,PlantAccounts[Power Plan Plant Account '#],0),7)/12)*AG63*(INDEX(CurWIPHelper[],1,MATCH(AT$4,CurWIPHelper[#Headers],0))),
         AG63-(INDEX(PlantAccounts[],MATCH($C63,PlantAccounts[Power Plan Plant Account '#],0),9))-(SUM($AO63:AS63))
    ))
)
)</f>
        <v>5369404.0557448678</v>
      </c>
      <c r="AU63" s="35">
        <f>IF(INDEX(CurWIPHelper[],1,MATCH(AU$4,CurWIPHelper[#Headers],0))=0,0,
     IF(AH63&gt;0,
        (IF(
             ((INDEX(PlantAccounts[],MATCH($C63,PlantAccounts[Power Plan Plant Account '#],0),7)/12)
                   *(AH63)
                   *(INDEX(CurWIPHelper[],1,MATCH(AU$4,CurWIPHelper[#Headers],0)))
                   +(INDEX(PlantAccounts[],MATCH($C63,PlantAccounts[Power Plan Plant Account '#],0),9))
                   +(SUM($AO63:AT63))
                    )&gt;AH63,
              IF((INDEX(PlantAccounts[],MATCH($C63,PlantAccounts[Power Plan Plant Account '#],0),7))=0,0,AH63-(INDEX(PlantAccounts[],MATCH($C63,PlantAccounts[Power Plan Plant Account '#],0),9))-SUM($AO63:AT63)),
             (INDEX(PlantAccounts[],MATCH($C63,PlantAccounts[Power Plan Plant Account '#],0),7)/12)*AH63*(INDEX(CurWIPHelper[],1,MATCH(AU$4,CurWIPHelper[#Headers],0))))
        ),
        IF(AH63=0,0,IF(
              ((INDEX(PlantAccounts[],MATCH($C63,PlantAccounts[Power Plan Plant Account '#],0),7)/12)
              *(AH63)
              *(INDEX(CurWIPHelper[],1,MATCH(AU$4,CurWIPHelper[#Headers],0)))
              +(INDEX(PlantAccounts[],MATCH($C63,PlantAccounts[Power Plan Plant Account '#],0),9))
              +(SUM($AO63:AT63))
              )&gt;AH63,
         (INDEX(PlantAccounts[],MATCH($C63,PlantAccounts[Power Plan Plant Account '#],0),7)/12)*AH63*(INDEX(CurWIPHelper[],1,MATCH(AU$4,CurWIPHelper[#Headers],0))),
         AH63-(INDEX(PlantAccounts[],MATCH($C63,PlantAccounts[Power Plan Plant Account '#],0),9))-(SUM($AO63:AT63))
    ))
)
)</f>
        <v>5383497.4832497062</v>
      </c>
      <c r="AV63" s="35">
        <f>IF(INDEX(CurWIPHelper[],1,MATCH(AV$4,CurWIPHelper[#Headers],0))=0,0,
     IF(AI63&gt;0,
        (IF(
             ((INDEX(PlantAccounts[],MATCH($C63,PlantAccounts[Power Plan Plant Account '#],0),7)/12)
                   *(AI63)
                   *(INDEX(CurWIPHelper[],1,MATCH(AV$4,CurWIPHelper[#Headers],0)))
                   +(INDEX(PlantAccounts[],MATCH($C63,PlantAccounts[Power Plan Plant Account '#],0),9))
                   +(SUM($AO63:AU63))
                    )&gt;AI63,
              IF((INDEX(PlantAccounts[],MATCH($C63,PlantAccounts[Power Plan Plant Account '#],0),7))=0,0,AI63-(INDEX(PlantAccounts[],MATCH($C63,PlantAccounts[Power Plan Plant Account '#],0),9))-SUM($AO63:AU63)),
             (INDEX(PlantAccounts[],MATCH($C63,PlantAccounts[Power Plan Plant Account '#],0),7)/12)*AI63*(INDEX(CurWIPHelper[],1,MATCH(AV$4,CurWIPHelper[#Headers],0))))
        ),
        IF(AI63=0,0,IF(
              ((INDEX(PlantAccounts[],MATCH($C63,PlantAccounts[Power Plan Plant Account '#],0),7)/12)
              *(AI63)
              *(INDEX(CurWIPHelper[],1,MATCH(AV$4,CurWIPHelper[#Headers],0)))
              +(INDEX(PlantAccounts[],MATCH($C63,PlantAccounts[Power Plan Plant Account '#],0),9))
              +(SUM($AO63:AU63))
              )&gt;AI63,
         (INDEX(PlantAccounts[],MATCH($C63,PlantAccounts[Power Plan Plant Account '#],0),7)/12)*AI63*(INDEX(CurWIPHelper[],1,MATCH(AV$4,CurWIPHelper[#Headers],0))),
         AI63-(INDEX(PlantAccounts[],MATCH($C63,PlantAccounts[Power Plan Plant Account '#],0),9))-(SUM($AO63:AU63))
    ))
)
)</f>
        <v>5391634.9744029129</v>
      </c>
      <c r="AW63" s="35">
        <f>IF(INDEX(CurWIPHelper[],1,MATCH(AW$4,CurWIPHelper[#Headers],0))=0,0,
     IF(AJ63&gt;0,
        (IF(
             ((INDEX(PlantAccounts[],MATCH($C63,PlantAccounts[Power Plan Plant Account '#],0),7)/12)
                   *(AJ63)
                   *(INDEX(CurWIPHelper[],1,MATCH(AW$4,CurWIPHelper[#Headers],0)))
                   +(INDEX(PlantAccounts[],MATCH($C63,PlantAccounts[Power Plan Plant Account '#],0),9))
                   +(SUM($AO63:AV63))
                    )&gt;AJ63,
              IF((INDEX(PlantAccounts[],MATCH($C63,PlantAccounts[Power Plan Plant Account '#],0),7))=0,0,AJ63-(INDEX(PlantAccounts[],MATCH($C63,PlantAccounts[Power Plan Plant Account '#],0),9))-SUM($AO63:AV63)),
             (INDEX(PlantAccounts[],MATCH($C63,PlantAccounts[Power Plan Plant Account '#],0),7)/12)*AJ63*(INDEX(CurWIPHelper[],1,MATCH(AW$4,CurWIPHelper[#Headers],0))))
        ),
        IF(AJ63=0,0,IF(
              ((INDEX(PlantAccounts[],MATCH($C63,PlantAccounts[Power Plan Plant Account '#],0),7)/12)
              *(AJ63)
              *(INDEX(CurWIPHelper[],1,MATCH(AW$4,CurWIPHelper[#Headers],0)))
              +(INDEX(PlantAccounts[],MATCH($C63,PlantAccounts[Power Plan Plant Account '#],0),9))
              +(SUM($AO63:AV63))
              )&gt;AJ63,
         (INDEX(PlantAccounts[],MATCH($C63,PlantAccounts[Power Plan Plant Account '#],0),7)/12)*AJ63*(INDEX(CurWIPHelper[],1,MATCH(AW$4,CurWIPHelper[#Headers],0))),
         AJ63-(INDEX(PlantAccounts[],MATCH($C63,PlantAccounts[Power Plan Plant Account '#],0),9))-(SUM($AO63:AV63))
    ))
)
)</f>
        <v>5408674.5058318563</v>
      </c>
      <c r="AX63" s="35">
        <f>IF(INDEX(CurWIPHelper[],1,MATCH(AX$4,CurWIPHelper[#Headers],0))=0,0,
     IF(AK63&gt;0,
        (IF(
             ((INDEX(PlantAccounts[],MATCH($C63,PlantAccounts[Power Plan Plant Account '#],0),7)/12)
                   *(AK63)
                   *(INDEX(CurWIPHelper[],1,MATCH(AX$4,CurWIPHelper[#Headers],0)))
                   +(INDEX(PlantAccounts[],MATCH($C63,PlantAccounts[Power Plan Plant Account '#],0),9))
                   +(SUM($AO63:AW63))
                    )&gt;AK63,
              IF((INDEX(PlantAccounts[],MATCH($C63,PlantAccounts[Power Plan Plant Account '#],0),7))=0,0,AK63-(INDEX(PlantAccounts[],MATCH($C63,PlantAccounts[Power Plan Plant Account '#],0),9))-SUM($AO63:AW63)),
             (INDEX(PlantAccounts[],MATCH($C63,PlantAccounts[Power Plan Plant Account '#],0),7)/12)*AK63*(INDEX(CurWIPHelper[],1,MATCH(AX$4,CurWIPHelper[#Headers],0))))
        ),
        IF(AK63=0,0,IF(
              ((INDEX(PlantAccounts[],MATCH($C63,PlantAccounts[Power Plan Plant Account '#],0),7)/12)
              *(AK63)
              *(INDEX(CurWIPHelper[],1,MATCH(AX$4,CurWIPHelper[#Headers],0)))
              +(INDEX(PlantAccounts[],MATCH($C63,PlantAccounts[Power Plan Plant Account '#],0),9))
              +(SUM($AO63:AW63))
              )&gt;AK63,
         (INDEX(PlantAccounts[],MATCH($C63,PlantAccounts[Power Plan Plant Account '#],0),7)/12)*AK63*(INDEX(CurWIPHelper[],1,MATCH(AX$4,CurWIPHelper[#Headers],0))),
         AK63-(INDEX(PlantAccounts[],MATCH($C63,PlantAccounts[Power Plan Plant Account '#],0),9))-(SUM($AO63:AW63))
    ))
)
)</f>
        <v>5442990.6303688511</v>
      </c>
      <c r="AY63" s="35">
        <f>IF(INDEX(CurWIPHelper[],1,MATCH(AY$4,CurWIPHelper[#Headers],0))=0,0,
     IF(AL63&gt;0,
        (IF(
             ((INDEX(PlantAccounts[],MATCH($C63,PlantAccounts[Power Plan Plant Account '#],0),7)/12)
                   *(AL63)
                   *(INDEX(CurWIPHelper[],1,MATCH(AY$4,CurWIPHelper[#Headers],0)))
                   +(INDEX(PlantAccounts[],MATCH($C63,PlantAccounts[Power Plan Plant Account '#],0),9))
                   +(SUM($AO63:AX63))
                    )&gt;AL63,
              IF((INDEX(PlantAccounts[],MATCH($C63,PlantAccounts[Power Plan Plant Account '#],0),7))=0,0,AL63-(INDEX(PlantAccounts[],MATCH($C63,PlantAccounts[Power Plan Plant Account '#],0),9))-SUM($AO63:AX63)),
             (INDEX(PlantAccounts[],MATCH($C63,PlantAccounts[Power Plan Plant Account '#],0),7)/12)*AL63*(INDEX(CurWIPHelper[],1,MATCH(AY$4,CurWIPHelper[#Headers],0))))
        ),
        IF(AL63=0,0,IF(
              ((INDEX(PlantAccounts[],MATCH($C63,PlantAccounts[Power Plan Plant Account '#],0),7)/12)
              *(AL63)
              *(INDEX(CurWIPHelper[],1,MATCH(AY$4,CurWIPHelper[#Headers],0)))
              +(INDEX(PlantAccounts[],MATCH($C63,PlantAccounts[Power Plan Plant Account '#],0),9))
              +(SUM($AO63:AX63))
              )&gt;AL63,
         (INDEX(PlantAccounts[],MATCH($C63,PlantAccounts[Power Plan Plant Account '#],0),7)/12)*AL63*(INDEX(CurWIPHelper[],1,MATCH(AY$4,CurWIPHelper[#Headers],0))),
         AL63-(INDEX(PlantAccounts[],MATCH($C63,PlantAccounts[Power Plan Plant Account '#],0),9))-(SUM($AO63:AX63))
    ))
)
)</f>
        <v>5473453.3277963856</v>
      </c>
      <c r="AZ63" s="35">
        <f>IF(INDEX(CurWIPHelper[],1,MATCH(AZ$4,CurWIPHelper[#Headers],0))=0,0,
     IF(AM63&gt;0,
        (IF(
             ((INDEX(PlantAccounts[],MATCH($C63,PlantAccounts[Power Plan Plant Account '#],0),7)/12)
                   *(AM63)
                   *(INDEX(CurWIPHelper[],1,MATCH(AZ$4,CurWIPHelper[#Headers],0)))
                   +(INDEX(PlantAccounts[],MATCH($C63,PlantAccounts[Power Plan Plant Account '#],0),9))
                   +(SUM($AO63:AY63))
                    )&gt;AM63,
              IF((INDEX(PlantAccounts[],MATCH($C63,PlantAccounts[Power Plan Plant Account '#],0),7))=0,0,AM63-(INDEX(PlantAccounts[],MATCH($C63,PlantAccounts[Power Plan Plant Account '#],0),9))-SUM($AO63:AY63)),
             (INDEX(PlantAccounts[],MATCH($C63,PlantAccounts[Power Plan Plant Account '#],0),7)/12)*AM63*(INDEX(CurWIPHelper[],1,MATCH(AZ$4,CurWIPHelper[#Headers],0))))
        ),
        IF(AM63=0,0,IF(
              ((INDEX(PlantAccounts[],MATCH($C63,PlantAccounts[Power Plan Plant Account '#],0),7)/12)
              *(AM63)
              *(INDEX(CurWIPHelper[],1,MATCH(AZ$4,CurWIPHelper[#Headers],0)))
              +(INDEX(PlantAccounts[],MATCH($C63,PlantAccounts[Power Plan Plant Account '#],0),9))
              +(SUM($AO63:AY63))
              )&gt;AM63,
         (INDEX(PlantAccounts[],MATCH($C63,PlantAccounts[Power Plan Plant Account '#],0),7)/12)*AM63*(INDEX(CurWIPHelper[],1,MATCH(AZ$4,CurWIPHelper[#Headers],0))),
         AM63-(INDEX(PlantAccounts[],MATCH($C63,PlantAccounts[Power Plan Plant Account '#],0),9))-(SUM($AO63:AY63))
    ))
)
)</f>
        <v>5586784.2333599934</v>
      </c>
      <c r="BA63" s="59">
        <f t="shared" si="2"/>
        <v>64737530.359840803</v>
      </c>
      <c r="BC63" s="59">
        <f>INDEX(CurCloseProf[],MATCH(PlantAccountsQuery[[#This Row],[Reg/Unreg]],CurCloseProf[R/NR],0),MATCH(BC$9,CurCloseProf[#Headers],0))*($J63)</f>
        <v>4058743.9917470426</v>
      </c>
      <c r="BD63" s="59">
        <f>INDEX(CurCloseProf[],MATCH(PlantAccountsQuery[[#This Row],[Reg/Unreg]],CurCloseProf[R/NR],0),MATCH(BD$9,CurCloseProf[#Headers],0))*($J63)</f>
        <v>3200664.9248164063</v>
      </c>
      <c r="BE63" s="59">
        <f>INDEX(CurCloseProf[],MATCH(PlantAccountsQuery[[#This Row],[Reg/Unreg]],CurCloseProf[R/NR],0),MATCH(BE$9,CurCloseProf[#Headers],0))*($J63)</f>
        <v>4342895.0085638929</v>
      </c>
      <c r="BF63" s="59">
        <f>INDEX(CurCloseProf[],MATCH(PlantAccountsQuery[[#This Row],[Reg/Unreg]],CurCloseProf[R/NR],0),MATCH(BF$9,CurCloseProf[#Headers],0))*($J63)</f>
        <v>1194235.2775452049</v>
      </c>
      <c r="BG63" s="59">
        <f>INDEX(CurCloseProf[],MATCH(PlantAccountsQuery[[#This Row],[Reg/Unreg]],CurCloseProf[R/NR],0),MATCH(BG$9,CurCloseProf[#Headers],0))*($J63)</f>
        <v>3488501.9392124619</v>
      </c>
      <c r="BH63" s="59">
        <f>INDEX(CurCloseProf[],MATCH(PlantAccountsQuery[[#This Row],[Reg/Unreg]],CurCloseProf[R/NR],0),MATCH(BH$9,CurCloseProf[#Headers],0))*($J63)</f>
        <v>6067636.8938424792</v>
      </c>
      <c r="BI63" s="59">
        <f>INDEX(CurCloseProf[],MATCH(PlantAccountsQuery[[#This Row],[Reg/Unreg]],CurCloseProf[R/NR],0),MATCH(BI$9,CurCloseProf[#Headers],0))*($J63)</f>
        <v>5075915.8319131844</v>
      </c>
      <c r="BJ63" s="59">
        <f>INDEX(CurCloseProf[],MATCH(PlantAccountsQuery[[#This Row],[Reg/Unreg]],CurCloseProf[R/NR],0),MATCH(BJ$9,CurCloseProf[#Headers],0))*($J63)</f>
        <v>2930814.3929099473</v>
      </c>
      <c r="BK63" s="59">
        <f>INDEX(CurCloseProf[],MATCH(PlantAccountsQuery[[#This Row],[Reg/Unreg]],CurCloseProf[R/NR],0),MATCH(BK$9,CurCloseProf[#Headers],0))*($J63)</f>
        <v>6136990.2615145734</v>
      </c>
      <c r="BL63" s="59">
        <f>INDEX(CurCloseProf[],MATCH(PlantAccountsQuery[[#This Row],[Reg/Unreg]],CurCloseProf[R/NR],0),MATCH(BL$9,CurCloseProf[#Headers],0))*($J63)</f>
        <v>12359361.111229585</v>
      </c>
      <c r="BM63" s="59">
        <f>INDEX(CurCloseProf[],MATCH(PlantAccountsQuery[[#This Row],[Reg/Unreg]],CurCloseProf[R/NR],0),MATCH(BM$9,CurCloseProf[#Headers],0))*($J63)</f>
        <v>10971503.4261264</v>
      </c>
      <c r="BN63" s="59">
        <f>INDEX(CurCloseProf[],MATCH(PlantAccountsQuery[[#This Row],[Reg/Unreg]],CurCloseProf[R/NR],0),MATCH(BN$9,CurCloseProf[#Headers],0))*($J63)</f>
        <v>40817475.919031732</v>
      </c>
      <c r="BP63" s="59">
        <f>IF(INDEX(CurWIPHelper[],1,MATCH(AO$4,$BP$9:$CA$9,0))=0,0,$BC63)</f>
        <v>4058743.9917470426</v>
      </c>
      <c r="BQ63" s="59">
        <f>IF(INDEX(CurWIPHelper[],1,MATCH(AP$4,$BP$9:$CA$9,0))=0,0,(SUM($BC63:BD63)))</f>
        <v>7259408.9165634494</v>
      </c>
      <c r="BR63" s="59">
        <f>IF(INDEX(CurWIPHelper[],1,MATCH(AQ$4,$BP$9:$CA$9,0))=0,0,(SUM($BC63:BE63)))</f>
        <v>11602303.925127342</v>
      </c>
      <c r="BS63" s="59">
        <f>IF(INDEX(CurWIPHelper[],1,MATCH(AR$4,$BP$9:$CA$9,0))=0,0,(SUM($BC63:BF63)))</f>
        <v>12796539.202672547</v>
      </c>
      <c r="BT63" s="59">
        <f>IF(INDEX(CurWIPHelper[],1,MATCH(AS$4,$BP$9:$CA$9,0))=0,0,(SUM($BC63:BG63)))</f>
        <v>16285041.141885009</v>
      </c>
      <c r="BU63" s="59">
        <f>IF(INDEX(CurWIPHelper[],1,MATCH(AT$4,$BP$9:$CA$9,0))=0,0,(SUM($BC63:BH63)))</f>
        <v>22352678.035727486</v>
      </c>
      <c r="BV63" s="59">
        <f>IF(INDEX(CurWIPHelper[],1,MATCH(AU$4,$BP$9:$CA$9,0))=0,0,(SUM($BC63:BI63)))</f>
        <v>27428593.86764067</v>
      </c>
      <c r="BW63" s="59">
        <f>IF(INDEX(CurWIPHelper[],1,MATCH(AV$4,$BP$9:$CA$9,0))=0,0,(SUM($BC63:BJ63)))</f>
        <v>30359408.260550618</v>
      </c>
      <c r="BX63" s="59">
        <f>IF(INDEX(CurWIPHelper[],1,MATCH(AW$4,$BP$9:$CA$9,0))=0,0,(SUM($BC63:BK63)))</f>
        <v>36496398.522065192</v>
      </c>
      <c r="BY63" s="59">
        <f>IF(INDEX(CurWIPHelper[],1,MATCH(AX$4,$BP$9:$CA$9,0))=0,0,(SUM($BC63:BL63)))</f>
        <v>48855759.633294776</v>
      </c>
      <c r="BZ63" s="59">
        <f>IF(INDEX(CurWIPHelper[],1,MATCH(AY$4,$BP$9:$CA$9,0))=0,0,(SUM($BC63:BM63)))</f>
        <v>59827263.059421174</v>
      </c>
      <c r="CA63" s="59">
        <f>IF(INDEX(CurWIPHelper[],1,MATCH(AZ$4,$BP$9:$CA$9,0))=0,0,(SUM($BC63:BN63)))</f>
        <v>100644738.97845291</v>
      </c>
      <c r="CC63" s="59">
        <f>((((INDEX(PlantAccounts[],MATCH($C63,PlantAccounts[Power Plan Plant Account '#],0),8)+(INDEX(PlantAccounts[],MATCH($C63,PlantAccounts[Power Plan Plant Account '#],0),8)+INDEX(PlantAccounts[],MATCH($C63,PlantAccounts[Power Plan Plant Account '#],0),16)+INDEX(PlantAccounts[],MATCH($C63,PlantAccounts[Power Plan Plant Account '#],0),17)))/2))/12)*(INDEX(CurWIPHelper[],1,MATCH(AO$4,CurWIPHelper[#Headers],0)))*(INDEX(PlantAccounts[],MATCH($C63,PlantAccounts[Power Plan Plant Account '#],0),7))</f>
        <v>5447062.715164368</v>
      </c>
      <c r="CD63" s="59">
        <f>((((INDEX(PlantAccounts[],MATCH($C63,PlantAccounts[Power Plan Plant Account '#],0),8)+(INDEX(PlantAccounts[],MATCH($C63,PlantAccounts[Power Plan Plant Account '#],0),8)+INDEX(PlantAccounts[],MATCH($C63,PlantAccounts[Power Plan Plant Account '#],0),16)+INDEX(PlantAccounts[],MATCH($C63,PlantAccounts[Power Plan Plant Account '#],0),17)))/2))/12)*(INDEX(CurWIPHelper[],1,MATCH(AP$4,CurWIPHelper[#Headers],0)))*(INDEX(PlantAccounts[],MATCH($C63,PlantAccounts[Power Plan Plant Account '#],0),7))</f>
        <v>5447062.715164368</v>
      </c>
      <c r="CE63" s="59">
        <f>((((INDEX(PlantAccounts[],MATCH($C63,PlantAccounts[Power Plan Plant Account '#],0),8)+(INDEX(PlantAccounts[],MATCH($C63,PlantAccounts[Power Plan Plant Account '#],0),8)+INDEX(PlantAccounts[],MATCH($C63,PlantAccounts[Power Plan Plant Account '#],0),16)+INDEX(PlantAccounts[],MATCH($C63,PlantAccounts[Power Plan Plant Account '#],0),17)))/2))/12)*(INDEX(CurWIPHelper[],1,MATCH(AQ$4,CurWIPHelper[#Headers],0)))*(INDEX(PlantAccounts[],MATCH($C63,PlantAccounts[Power Plan Plant Account '#],0),7))</f>
        <v>5447062.715164368</v>
      </c>
      <c r="CF63" s="59">
        <f>((((INDEX(PlantAccounts[],MATCH($C63,PlantAccounts[Power Plan Plant Account '#],0),8)+(INDEX(PlantAccounts[],MATCH($C63,PlantAccounts[Power Plan Plant Account '#],0),8)+INDEX(PlantAccounts[],MATCH($C63,PlantAccounts[Power Plan Plant Account '#],0),16)+INDEX(PlantAccounts[],MATCH($C63,PlantAccounts[Power Plan Plant Account '#],0),17)))/2))/12)*(INDEX(CurWIPHelper[],1,MATCH(AR$4,CurWIPHelper[#Headers],0)))*(INDEX(PlantAccounts[],MATCH($C63,PlantAccounts[Power Plan Plant Account '#],0),7))</f>
        <v>5447062.715164368</v>
      </c>
      <c r="CG63" s="59">
        <f>((((INDEX(PlantAccounts[],MATCH($C63,PlantAccounts[Power Plan Plant Account '#],0),8)+(INDEX(PlantAccounts[],MATCH($C63,PlantAccounts[Power Plan Plant Account '#],0),8)+INDEX(PlantAccounts[],MATCH($C63,PlantAccounts[Power Plan Plant Account '#],0),16)+INDEX(PlantAccounts[],MATCH($C63,PlantAccounts[Power Plan Plant Account '#],0),17)))/2))/12)*(INDEX(CurWIPHelper[],1,MATCH(AS$4,CurWIPHelper[#Headers],0)))*(INDEX(PlantAccounts[],MATCH($C63,PlantAccounts[Power Plan Plant Account '#],0),7))</f>
        <v>5447062.715164368</v>
      </c>
      <c r="CH63" s="59">
        <f>((((INDEX(PlantAccounts[],MATCH($C63,PlantAccounts[Power Plan Plant Account '#],0),8)+(INDEX(PlantAccounts[],MATCH($C63,PlantAccounts[Power Plan Plant Account '#],0),8)+INDEX(PlantAccounts[],MATCH($C63,PlantAccounts[Power Plan Plant Account '#],0),16)+INDEX(PlantAccounts[],MATCH($C63,PlantAccounts[Power Plan Plant Account '#],0),17)))/2))/12)*(INDEX(CurWIPHelper[],1,MATCH(AT$4,CurWIPHelper[#Headers],0)))*(INDEX(PlantAccounts[],MATCH($C63,PlantAccounts[Power Plan Plant Account '#],0),7))</f>
        <v>5447062.715164368</v>
      </c>
      <c r="CI63" s="59">
        <f>((((INDEX(PlantAccounts[],MATCH($C63,PlantAccounts[Power Plan Plant Account '#],0),8)+(INDEX(PlantAccounts[],MATCH($C63,PlantAccounts[Power Plan Plant Account '#],0),8)+INDEX(PlantAccounts[],MATCH($C63,PlantAccounts[Power Plan Plant Account '#],0),16)+INDEX(PlantAccounts[],MATCH($C63,PlantAccounts[Power Plan Plant Account '#],0),17)))/2))/12)*(INDEX(CurWIPHelper[],1,MATCH(AU$4,CurWIPHelper[#Headers],0)))*(INDEX(PlantAccounts[],MATCH($C63,PlantAccounts[Power Plan Plant Account '#],0),7))</f>
        <v>5447062.715164368</v>
      </c>
      <c r="CJ63" s="59">
        <f>((((INDEX(PlantAccounts[],MATCH($C63,PlantAccounts[Power Plan Plant Account '#],0),8)+(INDEX(PlantAccounts[],MATCH($C63,PlantAccounts[Power Plan Plant Account '#],0),8)+INDEX(PlantAccounts[],MATCH($C63,PlantAccounts[Power Plan Plant Account '#],0),16)+INDEX(PlantAccounts[],MATCH($C63,PlantAccounts[Power Plan Plant Account '#],0),17)))/2))/12)*(INDEX(CurWIPHelper[],1,MATCH(AV$4,CurWIPHelper[#Headers],0)))*(INDEX(PlantAccounts[],MATCH($C63,PlantAccounts[Power Plan Plant Account '#],0),7))</f>
        <v>5447062.715164368</v>
      </c>
      <c r="CK63" s="59">
        <f>((((INDEX(PlantAccounts[],MATCH($C63,PlantAccounts[Power Plan Plant Account '#],0),8)+(INDEX(PlantAccounts[],MATCH($C63,PlantAccounts[Power Plan Plant Account '#],0),8)+INDEX(PlantAccounts[],MATCH($C63,PlantAccounts[Power Plan Plant Account '#],0),16)+INDEX(PlantAccounts[],MATCH($C63,PlantAccounts[Power Plan Plant Account '#],0),17)))/2))/12)*(INDEX(CurWIPHelper[],1,MATCH(AW$4,CurWIPHelper[#Headers],0)))*(INDEX(PlantAccounts[],MATCH($C63,PlantAccounts[Power Plan Plant Account '#],0),7))</f>
        <v>5447062.715164368</v>
      </c>
      <c r="CL63" s="59">
        <f>((((INDEX(PlantAccounts[],MATCH($C63,PlantAccounts[Power Plan Plant Account '#],0),8)+(INDEX(PlantAccounts[],MATCH($C63,PlantAccounts[Power Plan Plant Account '#],0),8)+INDEX(PlantAccounts[],MATCH($C63,PlantAccounts[Power Plan Plant Account '#],0),16)+INDEX(PlantAccounts[],MATCH($C63,PlantAccounts[Power Plan Plant Account '#],0),17)))/2))/12)*(INDEX(CurWIPHelper[],1,MATCH(AX$4,CurWIPHelper[#Headers],0)))*(INDEX(PlantAccounts[],MATCH($C63,PlantAccounts[Power Plan Plant Account '#],0),7))</f>
        <v>5447062.715164368</v>
      </c>
      <c r="CM63" s="59">
        <f>((((INDEX(PlantAccounts[],MATCH($C63,PlantAccounts[Power Plan Plant Account '#],0),8)+(INDEX(PlantAccounts[],MATCH($C63,PlantAccounts[Power Plan Plant Account '#],0),8)+INDEX(PlantAccounts[],MATCH($C63,PlantAccounts[Power Plan Plant Account '#],0),16)+INDEX(PlantAccounts[],MATCH($C63,PlantAccounts[Power Plan Plant Account '#],0),17)))/2))/12)*(INDEX(CurWIPHelper[],1,MATCH(AY$4,CurWIPHelper[#Headers],0)))*(INDEX(PlantAccounts[],MATCH($C63,PlantAccounts[Power Plan Plant Account '#],0),7))</f>
        <v>5447062.715164368</v>
      </c>
      <c r="CN63" s="59">
        <f>((((INDEX(PlantAccounts[],MATCH($C63,PlantAccounts[Power Plan Plant Account '#],0),8)+(INDEX(PlantAccounts[],MATCH($C63,PlantAccounts[Power Plan Plant Account '#],0),8)+INDEX(PlantAccounts[],MATCH($C63,PlantAccounts[Power Plan Plant Account '#],0),16)+INDEX(PlantAccounts[],MATCH($C63,PlantAccounts[Power Plan Plant Account '#],0),17)))/2))/12)*(INDEX(CurWIPHelper[],1,MATCH(AZ$4,CurWIPHelper[#Headers],0)))*(INDEX(PlantAccounts[],MATCH($C63,PlantAccounts[Power Plan Plant Account '#],0),7))</f>
        <v>5447062.715164368</v>
      </c>
      <c r="CO63" s="59">
        <f t="shared" si="3"/>
        <v>65364752.581972428</v>
      </c>
      <c r="CQ63" s="59">
        <f>INDEX(PlantAccounts[],MATCH($C63,PlantAccounts[Power Plan Plant Account '#],0),12)*(INDEX(CurWIPHelper[],1,MATCH(AO$4,CurWIPHelper[#Headers],0)))*(INDEX(PlantAccounts[],MATCH($C63,PlantAccounts[Power Plan Plant Account '#],0),7)/12)*0.5</f>
        <v>0</v>
      </c>
      <c r="CR63" s="59">
        <f>INDEX(PlantAccounts[],MATCH($C63,PlantAccounts[Power Plan Plant Account '#],0),12)*(INDEX(CurWIPHelper[],1,MATCH(AP$4,CurWIPHelper[#Headers],0)))*(INDEX(PlantAccounts[],MATCH($C63,PlantAccounts[Power Plan Plant Account '#],0),7)/12)*0.5</f>
        <v>0</v>
      </c>
      <c r="CS63" s="59">
        <f>INDEX(PlantAccounts[],MATCH($C63,PlantAccounts[Power Plan Plant Account '#],0),12)*(INDEX(CurWIPHelper[],1,MATCH(AQ$4,CurWIPHelper[#Headers],0)))*(INDEX(PlantAccounts[],MATCH($C63,PlantAccounts[Power Plan Plant Account '#],0),7)/12)*0.5</f>
        <v>0</v>
      </c>
      <c r="CT63" s="59">
        <f>INDEX(PlantAccounts[],MATCH($C63,PlantAccounts[Power Plan Plant Account '#],0),12)*(INDEX(CurWIPHelper[],1,MATCH(AR$4,CurWIPHelper[#Headers],0)))*(INDEX(PlantAccounts[],MATCH($C63,PlantAccounts[Power Plan Plant Account '#],0),7)/12)*0.5</f>
        <v>0</v>
      </c>
      <c r="CU63" s="59">
        <f>INDEX(PlantAccounts[],MATCH($C63,PlantAccounts[Power Plan Plant Account '#],0),12)*(INDEX(CurWIPHelper[],1,MATCH(AS$4,CurWIPHelper[#Headers],0)))*(INDEX(PlantAccounts[],MATCH($C63,PlantAccounts[Power Plan Plant Account '#],0),7)/12)*0.5</f>
        <v>0</v>
      </c>
      <c r="CV63" s="59">
        <f>INDEX(PlantAccounts[],MATCH($C63,PlantAccounts[Power Plan Plant Account '#],0),12)*(INDEX(CurWIPHelper[],1,MATCH(AT$4,CurWIPHelper[#Headers],0)))*(INDEX(PlantAccounts[],MATCH($C63,PlantAccounts[Power Plan Plant Account '#],0),7)/12)*0.5</f>
        <v>0</v>
      </c>
      <c r="CW63" s="59">
        <f>INDEX(PlantAccounts[],MATCH($C63,PlantAccounts[Power Plan Plant Account '#],0),12)*(INDEX(CurWIPHelper[],1,MATCH(AU$4,CurWIPHelper[#Headers],0)))*(INDEX(PlantAccounts[],MATCH($C63,PlantAccounts[Power Plan Plant Account '#],0),7)/12)*0.5</f>
        <v>0</v>
      </c>
      <c r="CX63" s="59">
        <f>INDEX(PlantAccounts[],MATCH($C63,PlantAccounts[Power Plan Plant Account '#],0),12)*(INDEX(CurWIPHelper[],1,MATCH(AV$4,CurWIPHelper[#Headers],0)))*(INDEX(PlantAccounts[],MATCH($C63,PlantAccounts[Power Plan Plant Account '#],0),7)/12)*0.5</f>
        <v>0</v>
      </c>
      <c r="CY63" s="59">
        <f>INDEX(PlantAccounts[],MATCH($C63,PlantAccounts[Power Plan Plant Account '#],0),12)*(INDEX(CurWIPHelper[],1,MATCH(AW$4,CurWIPHelper[#Headers],0)))*(INDEX(PlantAccounts[],MATCH($C63,PlantAccounts[Power Plan Plant Account '#],0),7)/12)*0.5</f>
        <v>0</v>
      </c>
      <c r="CZ63" s="59">
        <f>INDEX(PlantAccounts[],MATCH($C63,PlantAccounts[Power Plan Plant Account '#],0),12)*(INDEX(CurWIPHelper[],1,MATCH(AX$4,CurWIPHelper[#Headers],0)))*(INDEX(PlantAccounts[],MATCH($C63,PlantAccounts[Power Plan Plant Account '#],0),7)/12)*0.5</f>
        <v>0</v>
      </c>
      <c r="DA63" s="59">
        <f>INDEX(PlantAccounts[],MATCH($C63,PlantAccounts[Power Plan Plant Account '#],0),12)*(INDEX(CurWIPHelper[],1,MATCH(AY$4,CurWIPHelper[#Headers],0)))*(INDEX(PlantAccounts[],MATCH($C63,PlantAccounts[Power Plan Plant Account '#],0),7)/12)*0.5</f>
        <v>0</v>
      </c>
      <c r="DB63" s="59">
        <f>INDEX(PlantAccounts[],MATCH($C63,PlantAccounts[Power Plan Plant Account '#],0),12)*(INDEX(CurWIPHelper[],1,MATCH(AZ$4,CurWIPHelper[#Headers],0)))*(INDEX(PlantAccounts[],MATCH($C63,PlantAccounts[Power Plan Plant Account '#],0),7)/12)*0.5</f>
        <v>0</v>
      </c>
      <c r="DC63" s="59">
        <f t="shared" si="4"/>
        <v>0</v>
      </c>
      <c r="DE63" s="59">
        <f t="shared" si="5"/>
        <v>65364752.581972428</v>
      </c>
    </row>
    <row r="64" spans="1:109">
      <c r="A64" t="s">
        <v>58</v>
      </c>
      <c r="B64" t="s">
        <v>113</v>
      </c>
      <c r="C64">
        <v>47502</v>
      </c>
      <c r="D64">
        <v>47502</v>
      </c>
      <c r="E64" s="130"/>
      <c r="F64" s="113">
        <f>INDEX(PlantAccounts[],MATCH($C64,PlantAccounts[Power Plan Plant Account '#],0),8)</f>
        <v>1115183385.8054206</v>
      </c>
      <c r="G64" s="7">
        <f>INDEX(PlantAccounts[],MATCH($C64,PlantAccounts[Power Plan Plant Account '#],0),14)</f>
        <v>2720396.0597389638</v>
      </c>
      <c r="H64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83060273.078482315</v>
      </c>
      <c r="I64" s="146">
        <v>2706108.3313554414</v>
      </c>
      <c r="J64" s="7">
        <f t="shared" si="6"/>
        <v>83074560.806865841</v>
      </c>
      <c r="K64" s="7">
        <v>-753596.40444444446</v>
      </c>
      <c r="L64" s="7">
        <f>INDEX(PlantAccounts[],MATCH($C64,PlantAccounts[Power Plan Plant Account '#],0),11)</f>
        <v>0</v>
      </c>
      <c r="M64" s="7">
        <f t="shared" si="1"/>
        <v>-753596.40444444446</v>
      </c>
      <c r="O64" s="35">
        <f>INDEX(CurCloseProf[],MATCH(PlantAccountsQuery[[#This Row],[Reg/Unreg]],CurCloseProf[R/NR],0),MATCH(O$9,CurCloseProf[#Headers],0))*($J64+$M64)</f>
        <v>3319793.195893547</v>
      </c>
      <c r="P64" s="35">
        <f>INDEX(CurCloseProf[],MATCH(PlantAccountsQuery[[#This Row],[Reg/Unreg]],CurCloseProf[R/NR],0),MATCH(P$9,CurCloseProf[#Headers],0))*($J64+$M64)</f>
        <v>2617939.3579260921</v>
      </c>
      <c r="Q64" s="35">
        <f>INDEX(CurCloseProf[],MATCH(PlantAccountsQuery[[#This Row],[Reg/Unreg]],CurCloseProf[R/NR],0),MATCH(Q$9,CurCloseProf[#Headers],0))*($J64+$M64)</f>
        <v>3552210.5679064021</v>
      </c>
      <c r="R64" s="35">
        <f>INDEX(CurCloseProf[],MATCH(PlantAccountsQuery[[#This Row],[Reg/Unreg]],CurCloseProf[R/NR],0),MATCH(R$9,CurCloseProf[#Headers],0))*($J64+$M64)</f>
        <v>976808.13491862733</v>
      </c>
      <c r="S64" s="35">
        <f>INDEX(CurCloseProf[],MATCH(PlantAccountsQuery[[#This Row],[Reg/Unreg]],CurCloseProf[R/NR],0),MATCH(S$9,CurCloseProf[#Headers],0))*($J64+$M64)</f>
        <v>2853371.6403911482</v>
      </c>
      <c r="T64" s="35">
        <f>INDEX(CurCloseProf[],MATCH(PlantAccountsQuery[[#This Row],[Reg/Unreg]],CurCloseProf[R/NR],0),MATCH(T$9,CurCloseProf[#Headers],0))*($J64+$M64)</f>
        <v>4962939.2039236389</v>
      </c>
      <c r="U64" s="35">
        <f>INDEX(CurCloseProf[],MATCH(PlantAccountsQuery[[#This Row],[Reg/Unreg]],CurCloseProf[R/NR],0),MATCH(U$9,CurCloseProf[#Headers],0))*($J64+$M64)</f>
        <v>4151774.7549434369</v>
      </c>
      <c r="V64" s="35">
        <f>INDEX(CurCloseProf[],MATCH(PlantAccountsQuery[[#This Row],[Reg/Unreg]],CurCloseProf[R/NR],0),MATCH(V$9,CurCloseProf[#Headers],0))*($J64+$M64)</f>
        <v>2397218.8686434687</v>
      </c>
      <c r="W64" s="35">
        <f>INDEX(CurCloseProf[],MATCH(PlantAccountsQuery[[#This Row],[Reg/Unreg]],CurCloseProf[R/NR],0),MATCH(W$9,CurCloseProf[#Headers],0))*($J64+$M64)</f>
        <v>5019665.8263906594</v>
      </c>
      <c r="X64" s="35">
        <f>INDEX(CurCloseProf[],MATCH(PlantAccountsQuery[[#This Row],[Reg/Unreg]],CurCloseProf[R/NR],0),MATCH(X$9,CurCloseProf[#Headers],0))*($J64+$M64)</f>
        <v>10109167.517360497</v>
      </c>
      <c r="Y64" s="35">
        <f>INDEX(CurCloseProf[],MATCH(PlantAccountsQuery[[#This Row],[Reg/Unreg]],CurCloseProf[R/NR],0),MATCH(Y$9,CurCloseProf[#Headers],0))*($J64+$M64)</f>
        <v>8973988.6272302736</v>
      </c>
      <c r="Z64" s="35">
        <f>INDEX(CurCloseProf[],MATCH(PlantAccountsQuery[[#This Row],[Reg/Unreg]],CurCloseProf[R/NR],0),MATCH(Z$9,CurCloseProf[#Headers],0))*($J64+$M64)</f>
        <v>33386086.706893608</v>
      </c>
      <c r="AB64" s="59">
        <f>IF(INDEX(CurWIPHelper[],1,MATCH(AO$4,$AB$9:$AM$9,0))=0,0,($F64+$O64))</f>
        <v>1118503179.0013142</v>
      </c>
      <c r="AC64" s="59">
        <f>IF(INDEX(CurWIPHelper[],1,MATCH(AP$4,$AB$9:$AM$9,0))=0,0,($F64+SUM($O64:P64)))</f>
        <v>1121121118.3592403</v>
      </c>
      <c r="AD64" s="59">
        <f>IF(INDEX(CurWIPHelper[],1,MATCH(AQ$4,$AB$9:$AM$9,0))=0,0,($F64+SUM($O64:Q64)))</f>
        <v>1124673328.9271467</v>
      </c>
      <c r="AE64" s="59">
        <f>IF(INDEX(CurWIPHelper[],1,MATCH(AR$4,$AB$9:$AM$9,0))=0,0,($F64+SUM($O64:R64)))</f>
        <v>1125650137.0620654</v>
      </c>
      <c r="AF64" s="59">
        <f>IF(INDEX(CurWIPHelper[],1,MATCH(AS$4,$AB$9:$AM$9,0))=0,0,($F64+SUM($O64:S64)))</f>
        <v>1128503508.7024565</v>
      </c>
      <c r="AG64" s="59">
        <f>IF(INDEX(CurWIPHelper[],1,MATCH(AT$4,$AB$9:$AM$9,0))=0,0,($F64+SUM($O64:T64)))</f>
        <v>1133466447.9063802</v>
      </c>
      <c r="AH64" s="59">
        <f>IF(INDEX(CurWIPHelper[],1,MATCH(AU$4,$AB$9:$AM$9,0))=0,0,($F64+SUM($O64:U64)))</f>
        <v>1137618222.6613235</v>
      </c>
      <c r="AI64" s="59">
        <f>IF(INDEX(CurWIPHelper[],1,MATCH(AV$4,$AB$9:$AM$9,0))=0,0,($F64+SUM($O64:V64)))</f>
        <v>1140015441.5299671</v>
      </c>
      <c r="AJ64" s="59">
        <f>IF(INDEX(CurWIPHelper[],1,MATCH(AW$4,$AB$9:$AM$9,0))=0,0,($F64+SUM($O64:W64)))</f>
        <v>1145035107.3563576</v>
      </c>
      <c r="AK64" s="59">
        <f>IF(INDEX(CurWIPHelper[],1,MATCH(AX$4,$AB$9:$AM$9,0))=0,0,($F64+SUM($O64:X64)))</f>
        <v>1155144274.8737183</v>
      </c>
      <c r="AL64" s="59">
        <f>IF(INDEX(CurWIPHelper[],1,MATCH(AY$4,$AB$9:$AM$9,0))=0,0,($F64+SUM($O64:Y64)))</f>
        <v>1164118263.5009484</v>
      </c>
      <c r="AM64" s="59">
        <f>IF(INDEX(CurWIPHelper[],1,MATCH(AZ$4,$AB$9:$AM$9,0))=0,0,($F64+SUM($O64:Z64)))</f>
        <v>1197504350.2078421</v>
      </c>
      <c r="AO64" s="35">
        <f>IF(INDEX(CurWIPHelper[],1,MATCH(AO$4,CurWIPHelper[#Headers],0))=0,0,
     IF(AB64&gt;0,
        (IF(
             ((INDEX(PlantAccounts[],MATCH($C64,PlantAccounts[Power Plan Plant Account '#],0),7)/12)
                   *(AB64)
                   *(INDEX(CurWIPHelper[],1,MATCH(AO$4,CurWIPHelper[#Headers],0)))
                   +(INDEX(PlantAccounts[],MATCH($C64,PlantAccounts[Power Plan Plant Account '#],0),9))
                   )&gt;AB64,
              IF((INDEX(PlantAccounts[],MATCH($C64,PlantAccounts[Power Plan Plant Account '#],0),7))=0,0,AB64-(INDEX(PlantAccounts[],MATCH($C64,PlantAccounts[Power Plan Plant Account '#],0),9))),
             (INDEX(PlantAccounts[],MATCH($C64,PlantAccounts[Power Plan Plant Account '#],0),7)/12)*AB64*(INDEX(CurWIPHelper[],1,MATCH(AO$4,CurWIPHelper[#Headers],0))))
        ),
          IF(AB64=0,0,IF(
              ((INDEX(PlantAccounts[],MATCH($C64,PlantAccounts[Power Plan Plant Account '#],0),7)/12)
              *(AB64)
              *(INDEX(CurWIPHelper[],1,MATCH(AO$4,CurWIPHelper[#Headers],0)))
              +(INDEX(PlantAccounts[],MATCH($C64,PlantAccounts[Power Plan Plant Account '#],0),9))
              )&gt;AB64,
         (INDEX(PlantAccounts[],MATCH($C64,PlantAccounts[Power Plan Plant Account '#],0),7)/12)*AB64*(INDEX(CurWIPHelper[],1,MATCH(AO$4,CurWIPHelper[#Headers],0))),
         AB64-(INDEX(PlantAccounts[],MATCH($C64,PlantAccounts[Power Plan Plant Account '#],0),9))
    ))
)
)</f>
        <v>2532693.6808336447</v>
      </c>
      <c r="AP64" s="35">
        <f>IF(INDEX(CurWIPHelper[],1,MATCH(AP$4,CurWIPHelper[#Headers],0))=0,0,
     IF(AC64&gt;0,
        (IF(
             ((INDEX(PlantAccounts[],MATCH($C64,PlantAccounts[Power Plan Plant Account '#],0),7)/12)
                   *(AC64)
                   *(INDEX(CurWIPHelper[],1,MATCH(AP$4,CurWIPHelper[#Headers],0)))
                   +(INDEX(PlantAccounts[],MATCH($C64,PlantAccounts[Power Plan Plant Account '#],0),9))
                   +(SUM($AO64:AO64))
                    )&gt;AC64,
              IF((INDEX(PlantAccounts[],MATCH($C64,PlantAccounts[Power Plan Plant Account '#],0),7))=0,0,AC64-(INDEX(PlantAccounts[],MATCH($C64,PlantAccounts[Power Plan Plant Account '#],0),9))-SUM($AO64:AO64)),
             (INDEX(PlantAccounts[],MATCH($C64,PlantAccounts[Power Plan Plant Account '#],0),7)/12)*AC64*(INDEX(CurWIPHelper[],1,MATCH(AP$4,CurWIPHelper[#Headers],0))))
        ),
        IF(AC64=0,0,IF(
              ((INDEX(PlantAccounts[],MATCH($C64,PlantAccounts[Power Plan Plant Account '#],0),7)/12)
              *(AC64)
              *(INDEX(CurWIPHelper[],1,MATCH(AP$4,CurWIPHelper[#Headers],0)))
              +(INDEX(PlantAccounts[],MATCH($C64,PlantAccounts[Power Plan Plant Account '#],0),9))
              +(SUM($AO64:AO64))
              )&gt;AC64,
         (INDEX(PlantAccounts[],MATCH($C64,PlantAccounts[Power Plan Plant Account '#],0),7)/12)*AC64*(INDEX(CurWIPHelper[],1,MATCH(AP$4,CurWIPHelper[#Headers],0))),
         AC64-(INDEX(PlantAccounts[],MATCH($C64,PlantAccounts[Power Plan Plant Account '#],0),9))-(SUM($AO64:AO64))
    ))
)
)</f>
        <v>2538621.6375825433</v>
      </c>
      <c r="AQ64" s="35">
        <f>IF(INDEX(CurWIPHelper[],1,MATCH(AQ$4,CurWIPHelper[#Headers],0))=0,0,
     IF(AD64&gt;0,
        (IF(
             ((INDEX(PlantAccounts[],MATCH($C64,PlantAccounts[Power Plan Plant Account '#],0),7)/12)
                   *(AD64)
                   *(INDEX(CurWIPHelper[],1,MATCH(AQ$4,CurWIPHelper[#Headers],0)))
                   +(INDEX(PlantAccounts[],MATCH($C64,PlantAccounts[Power Plan Plant Account '#],0),9))
                   +(SUM($AO64:AP64))
                    )&gt;AD64,
              IF((INDEX(PlantAccounts[],MATCH($C64,PlantAccounts[Power Plan Plant Account '#],0),7))=0,0,AD64-(INDEX(PlantAccounts[],MATCH($C64,PlantAccounts[Power Plan Plant Account '#],0),9))-SUM($AO64:AP64)),
             (INDEX(PlantAccounts[],MATCH($C64,PlantAccounts[Power Plan Plant Account '#],0),7)/12)*AD64*(INDEX(CurWIPHelper[],1,MATCH(AQ$4,CurWIPHelper[#Headers],0))))
        ),
        IF(AD64=0,0,IF(
              ((INDEX(PlantAccounts[],MATCH($C64,PlantAccounts[Power Plan Plant Account '#],0),7)/12)
              *(AD64)
              *(INDEX(CurWIPHelper[],1,MATCH(AQ$4,CurWIPHelper[#Headers],0)))
              +(INDEX(PlantAccounts[],MATCH($C64,PlantAccounts[Power Plan Plant Account '#],0),9))
              +(SUM($AO64:AP64))
              )&gt;AD64,
         (INDEX(PlantAccounts[],MATCH($C64,PlantAccounts[Power Plan Plant Account '#],0),7)/12)*AD64*(INDEX(CurWIPHelper[],1,MATCH(AQ$4,CurWIPHelper[#Headers],0))),
         AD64-(INDEX(PlantAccounts[],MATCH($C64,PlantAccounts[Power Plan Plant Account '#],0),9))-(SUM($AO64:AP64))
    ))
)
)</f>
        <v>2546665.1205401509</v>
      </c>
      <c r="AR64" s="35">
        <f>IF(INDEX(CurWIPHelper[],1,MATCH(AR$4,CurWIPHelper[#Headers],0))=0,0,
     IF(AE64&gt;0,
        (IF(
             ((INDEX(PlantAccounts[],MATCH($C64,PlantAccounts[Power Plan Plant Account '#],0),7)/12)
                   *(AE64)
                   *(INDEX(CurWIPHelper[],1,MATCH(AR$4,CurWIPHelper[#Headers],0)))
                   +(INDEX(PlantAccounts[],MATCH($C64,PlantAccounts[Power Plan Plant Account '#],0),9))
                   +(SUM($AO64:AQ64))
                    )&gt;AE64,
              IF((INDEX(PlantAccounts[],MATCH($C64,PlantAccounts[Power Plan Plant Account '#],0),7))=0,0,AE64-(INDEX(PlantAccounts[],MATCH($C64,PlantAccounts[Power Plan Plant Account '#],0),9))-SUM($AO64:AQ64)),
             (INDEX(PlantAccounts[],MATCH($C64,PlantAccounts[Power Plan Plant Account '#],0),7)/12)*AE64*(INDEX(CurWIPHelper[],1,MATCH(AR$4,CurWIPHelper[#Headers],0))))
        ),
        IF(AE64=0,0,IF(
              ((INDEX(PlantAccounts[],MATCH($C64,PlantAccounts[Power Plan Plant Account '#],0),7)/12)
              *(AE64)
              *(INDEX(CurWIPHelper[],1,MATCH(AR$4,CurWIPHelper[#Headers],0)))
              +(INDEX(PlantAccounts[],MATCH($C64,PlantAccounts[Power Plan Plant Account '#],0),9))
              +(SUM($AO64:AQ64))
              )&gt;AE64,
         (INDEX(PlantAccounts[],MATCH($C64,PlantAccounts[Power Plan Plant Account '#],0),7)/12)*AE64*(INDEX(CurWIPHelper[],1,MATCH(AR$4,CurWIPHelper[#Headers],0))),
         AE64-(INDEX(PlantAccounts[],MATCH($C64,PlantAccounts[Power Plan Plant Account '#],0),9))-(SUM($AO64:AQ64))
    ))
)
)</f>
        <v>2548876.9656534605</v>
      </c>
      <c r="AS64" s="35">
        <f>IF(INDEX(CurWIPHelper[],1,MATCH(AS$4,CurWIPHelper[#Headers],0))=0,0,
     IF(AF64&gt;0,
        (IF(
             ((INDEX(PlantAccounts[],MATCH($C64,PlantAccounts[Power Plan Plant Account '#],0),7)/12)
                   *(AF64)
                   *(INDEX(CurWIPHelper[],1,MATCH(AS$4,CurWIPHelper[#Headers],0)))
                   +(INDEX(PlantAccounts[],MATCH($C64,PlantAccounts[Power Plan Plant Account '#],0),9))
                   +(SUM($AO64:AR64))
                    )&gt;AF64,
              IF((INDEX(PlantAccounts[],MATCH($C64,PlantAccounts[Power Plan Plant Account '#],0),7))=0,0,AF64-(INDEX(PlantAccounts[],MATCH($C64,PlantAccounts[Power Plan Plant Account '#],0),9))-SUM($AO64:AR64)),
             (INDEX(PlantAccounts[],MATCH($C64,PlantAccounts[Power Plan Plant Account '#],0),7)/12)*AF64*(INDEX(CurWIPHelper[],1,MATCH(AS$4,CurWIPHelper[#Headers],0))))
        ),
        IF(AF64=0,0,IF(
              ((INDEX(PlantAccounts[],MATCH($C64,PlantAccounts[Power Plan Plant Account '#],0),7)/12)
              *(AF64)
              *(INDEX(CurWIPHelper[],1,MATCH(AS$4,CurWIPHelper[#Headers],0)))
              +(INDEX(PlantAccounts[],MATCH($C64,PlantAccounts[Power Plan Plant Account '#],0),9))
              +(SUM($AO64:AR64))
              )&gt;AF64,
         (INDEX(PlantAccounts[],MATCH($C64,PlantAccounts[Power Plan Plant Account '#],0),7)/12)*AF64*(INDEX(CurWIPHelper[],1,MATCH(AS$4,CurWIPHelper[#Headers],0))),
         AF64-(INDEX(PlantAccounts[],MATCH($C64,PlantAccounts[Power Plan Plant Account '#],0),9))-(SUM($AO64:AR64))
    ))
)
)</f>
        <v>2555338.0258081052</v>
      </c>
      <c r="AT64" s="35">
        <f>IF(INDEX(CurWIPHelper[],1,MATCH(AT$4,CurWIPHelper[#Headers],0))=0,0,
     IF(AG64&gt;0,
        (IF(
             ((INDEX(PlantAccounts[],MATCH($C64,PlantAccounts[Power Plan Plant Account '#],0),7)/12)
                   *(AG64)
                   *(INDEX(CurWIPHelper[],1,MATCH(AT$4,CurWIPHelper[#Headers],0)))
                   +(INDEX(PlantAccounts[],MATCH($C64,PlantAccounts[Power Plan Plant Account '#],0),9))
                   +(SUM($AO64:AS64))
                    )&gt;AG64,
              IF((INDEX(PlantAccounts[],MATCH($C64,PlantAccounts[Power Plan Plant Account '#],0),7))=0,0,AG64-(INDEX(PlantAccounts[],MATCH($C64,PlantAccounts[Power Plan Plant Account '#],0),9))-SUM($AO64:AS64)),
             (INDEX(PlantAccounts[],MATCH($C64,PlantAccounts[Power Plan Plant Account '#],0),7)/12)*AG64*(INDEX(CurWIPHelper[],1,MATCH(AT$4,CurWIPHelper[#Headers],0))))
        ),
        IF(AG64=0,0,IF(
              ((INDEX(PlantAccounts[],MATCH($C64,PlantAccounts[Power Plan Plant Account '#],0),7)/12)
              *(AG64)
              *(INDEX(CurWIPHelper[],1,MATCH(AT$4,CurWIPHelper[#Headers],0)))
              +(INDEX(PlantAccounts[],MATCH($C64,PlantAccounts[Power Plan Plant Account '#],0),9))
              +(SUM($AO64:AS64))
              )&gt;AG64,
         (INDEX(PlantAccounts[],MATCH($C64,PlantAccounts[Power Plan Plant Account '#],0),7)/12)*AG64*(INDEX(CurWIPHelper[],1,MATCH(AT$4,CurWIPHelper[#Headers],0))),
         AG64-(INDEX(PlantAccounts[],MATCH($C64,PlantAccounts[Power Plan Plant Account '#],0),9))-(SUM($AO64:AS64))
    ))
)
)</f>
        <v>2566575.9060360021</v>
      </c>
      <c r="AU64" s="35">
        <f>IF(INDEX(CurWIPHelper[],1,MATCH(AU$4,CurWIPHelper[#Headers],0))=0,0,
     IF(AH64&gt;0,
        (IF(
             ((INDEX(PlantAccounts[],MATCH($C64,PlantAccounts[Power Plan Plant Account '#],0),7)/12)
                   *(AH64)
                   *(INDEX(CurWIPHelper[],1,MATCH(AU$4,CurWIPHelper[#Headers],0)))
                   +(INDEX(PlantAccounts[],MATCH($C64,PlantAccounts[Power Plan Plant Account '#],0),9))
                   +(SUM($AO64:AT64))
                    )&gt;AH64,
              IF((INDEX(PlantAccounts[],MATCH($C64,PlantAccounts[Power Plan Plant Account '#],0),7))=0,0,AH64-(INDEX(PlantAccounts[],MATCH($C64,PlantAccounts[Power Plan Plant Account '#],0),9))-SUM($AO64:AT64)),
             (INDEX(PlantAccounts[],MATCH($C64,PlantAccounts[Power Plan Plant Account '#],0),7)/12)*AH64*(INDEX(CurWIPHelper[],1,MATCH(AU$4,CurWIPHelper[#Headers],0))))
        ),
        IF(AH64=0,0,IF(
              ((INDEX(PlantAccounts[],MATCH($C64,PlantAccounts[Power Plan Plant Account '#],0),7)/12)
              *(AH64)
              *(INDEX(CurWIPHelper[],1,MATCH(AU$4,CurWIPHelper[#Headers],0)))
              +(INDEX(PlantAccounts[],MATCH($C64,PlantAccounts[Power Plan Plant Account '#],0),9))
              +(SUM($AO64:AT64))
              )&gt;AH64,
         (INDEX(PlantAccounts[],MATCH($C64,PlantAccounts[Power Plan Plant Account '#],0),7)/12)*AH64*(INDEX(CurWIPHelper[],1,MATCH(AU$4,CurWIPHelper[#Headers],0))),
         AH64-(INDEX(PlantAccounts[],MATCH($C64,PlantAccounts[Power Plan Plant Account '#],0),9))-(SUM($AO64:AT64))
    ))
)
)</f>
        <v>2575977.0180609841</v>
      </c>
      <c r="AV64" s="35">
        <f>IF(INDEX(CurWIPHelper[],1,MATCH(AV$4,CurWIPHelper[#Headers],0))=0,0,
     IF(AI64&gt;0,
        (IF(
             ((INDEX(PlantAccounts[],MATCH($C64,PlantAccounts[Power Plan Plant Account '#],0),7)/12)
                   *(AI64)
                   *(INDEX(CurWIPHelper[],1,MATCH(AV$4,CurWIPHelper[#Headers],0)))
                   +(INDEX(PlantAccounts[],MATCH($C64,PlantAccounts[Power Plan Plant Account '#],0),9))
                   +(SUM($AO64:AU64))
                    )&gt;AI64,
              IF((INDEX(PlantAccounts[],MATCH($C64,PlantAccounts[Power Plan Plant Account '#],0),7))=0,0,AI64-(INDEX(PlantAccounts[],MATCH($C64,PlantAccounts[Power Plan Plant Account '#],0),9))-SUM($AO64:AU64)),
             (INDEX(PlantAccounts[],MATCH($C64,PlantAccounts[Power Plan Plant Account '#],0),7)/12)*AI64*(INDEX(CurWIPHelper[],1,MATCH(AV$4,CurWIPHelper[#Headers],0))))
        ),
        IF(AI64=0,0,IF(
              ((INDEX(PlantAccounts[],MATCH($C64,PlantAccounts[Power Plan Plant Account '#],0),7)/12)
              *(AI64)
              *(INDEX(CurWIPHelper[],1,MATCH(AV$4,CurWIPHelper[#Headers],0)))
              +(INDEX(PlantAccounts[],MATCH($C64,PlantAccounts[Power Plan Plant Account '#],0),9))
              +(SUM($AO64:AU64))
              )&gt;AI64,
         (INDEX(PlantAccounts[],MATCH($C64,PlantAccounts[Power Plan Plant Account '#],0),7)/12)*AI64*(INDEX(CurWIPHelper[],1,MATCH(AV$4,CurWIPHelper[#Headers],0))),
         AI64-(INDEX(PlantAccounts[],MATCH($C64,PlantAccounts[Power Plan Plant Account '#],0),9))-(SUM($AO64:AU64))
    ))
)
)</f>
        <v>2581405.1841978114</v>
      </c>
      <c r="AW64" s="35">
        <f>IF(INDEX(CurWIPHelper[],1,MATCH(AW$4,CurWIPHelper[#Headers],0))=0,0,
     IF(AJ64&gt;0,
        (IF(
             ((INDEX(PlantAccounts[],MATCH($C64,PlantAccounts[Power Plan Plant Account '#],0),7)/12)
                   *(AJ64)
                   *(INDEX(CurWIPHelper[],1,MATCH(AW$4,CurWIPHelper[#Headers],0)))
                   +(INDEX(PlantAccounts[],MATCH($C64,PlantAccounts[Power Plan Plant Account '#],0),9))
                   +(SUM($AO64:AV64))
                    )&gt;AJ64,
              IF((INDEX(PlantAccounts[],MATCH($C64,PlantAccounts[Power Plan Plant Account '#],0),7))=0,0,AJ64-(INDEX(PlantAccounts[],MATCH($C64,PlantAccounts[Power Plan Plant Account '#],0),9))-SUM($AO64:AV64)),
             (INDEX(PlantAccounts[],MATCH($C64,PlantAccounts[Power Plan Plant Account '#],0),7)/12)*AJ64*(INDEX(CurWIPHelper[],1,MATCH(AW$4,CurWIPHelper[#Headers],0))))
        ),
        IF(AJ64=0,0,IF(
              ((INDEX(PlantAccounts[],MATCH($C64,PlantAccounts[Power Plan Plant Account '#],0),7)/12)
              *(AJ64)
              *(INDEX(CurWIPHelper[],1,MATCH(AW$4,CurWIPHelper[#Headers],0)))
              +(INDEX(PlantAccounts[],MATCH($C64,PlantAccounts[Power Plan Plant Account '#],0),9))
              +(SUM($AO64:AV64))
              )&gt;AJ64,
         (INDEX(PlantAccounts[],MATCH($C64,PlantAccounts[Power Plan Plant Account '#],0),7)/12)*AJ64*(INDEX(CurWIPHelper[],1,MATCH(AW$4,CurWIPHelper[#Headers],0))),
         AJ64-(INDEX(PlantAccounts[],MATCH($C64,PlantAccounts[Power Plan Plant Account '#],0),9))-(SUM($AO64:AV64))
    ))
)
)</f>
        <v>2592771.5139115518</v>
      </c>
      <c r="AX64" s="35">
        <f>IF(INDEX(CurWIPHelper[],1,MATCH(AX$4,CurWIPHelper[#Headers],0))=0,0,
     IF(AK64&gt;0,
        (IF(
             ((INDEX(PlantAccounts[],MATCH($C64,PlantAccounts[Power Plan Plant Account '#],0),7)/12)
                   *(AK64)
                   *(INDEX(CurWIPHelper[],1,MATCH(AX$4,CurWIPHelper[#Headers],0)))
                   +(INDEX(PlantAccounts[],MATCH($C64,PlantAccounts[Power Plan Plant Account '#],0),9))
                   +(SUM($AO64:AW64))
                    )&gt;AK64,
              IF((INDEX(PlantAccounts[],MATCH($C64,PlantAccounts[Power Plan Plant Account '#],0),7))=0,0,AK64-(INDEX(PlantAccounts[],MATCH($C64,PlantAccounts[Power Plan Plant Account '#],0),9))-SUM($AO64:AW64)),
             (INDEX(PlantAccounts[],MATCH($C64,PlantAccounts[Power Plan Plant Account '#],0),7)/12)*AK64*(INDEX(CurWIPHelper[],1,MATCH(AX$4,CurWIPHelper[#Headers],0))))
        ),
        IF(AK64=0,0,IF(
              ((INDEX(PlantAccounts[],MATCH($C64,PlantAccounts[Power Plan Plant Account '#],0),7)/12)
              *(AK64)
              *(INDEX(CurWIPHelper[],1,MATCH(AX$4,CurWIPHelper[#Headers],0)))
              +(INDEX(PlantAccounts[],MATCH($C64,PlantAccounts[Power Plan Plant Account '#],0),9))
              +(SUM($AO64:AW64))
              )&gt;AK64,
         (INDEX(PlantAccounts[],MATCH($C64,PlantAccounts[Power Plan Plant Account '#],0),7)/12)*AK64*(INDEX(CurWIPHelper[],1,MATCH(AX$4,CurWIPHelper[#Headers],0))),
         AK64-(INDEX(PlantAccounts[],MATCH($C64,PlantAccounts[Power Plan Plant Account '#],0),9))-(SUM($AO64:AW64))
    ))
)
)</f>
        <v>2615662.3068662658</v>
      </c>
      <c r="AY64" s="35">
        <f>IF(INDEX(CurWIPHelper[],1,MATCH(AY$4,CurWIPHelper[#Headers],0))=0,0,
     IF(AL64&gt;0,
        (IF(
             ((INDEX(PlantAccounts[],MATCH($C64,PlantAccounts[Power Plan Plant Account '#],0),7)/12)
                   *(AL64)
                   *(INDEX(CurWIPHelper[],1,MATCH(AY$4,CurWIPHelper[#Headers],0)))
                   +(INDEX(PlantAccounts[],MATCH($C64,PlantAccounts[Power Plan Plant Account '#],0),9))
                   +(SUM($AO64:AX64))
                    )&gt;AL64,
              IF((INDEX(PlantAccounts[],MATCH($C64,PlantAccounts[Power Plan Plant Account '#],0),7))=0,0,AL64-(INDEX(PlantAccounts[],MATCH($C64,PlantAccounts[Power Plan Plant Account '#],0),9))-SUM($AO64:AX64)),
             (INDEX(PlantAccounts[],MATCH($C64,PlantAccounts[Power Plan Plant Account '#],0),7)/12)*AL64*(INDEX(CurWIPHelper[],1,MATCH(AY$4,CurWIPHelper[#Headers],0))))
        ),
        IF(AL64=0,0,IF(
              ((INDEX(PlantAccounts[],MATCH($C64,PlantAccounts[Power Plan Plant Account '#],0),7)/12)
              *(AL64)
              *(INDEX(CurWIPHelper[],1,MATCH(AY$4,CurWIPHelper[#Headers],0)))
              +(INDEX(PlantAccounts[],MATCH($C64,PlantAccounts[Power Plan Plant Account '#],0),9))
              +(SUM($AO64:AX64))
              )&gt;AL64,
         (INDEX(PlantAccounts[],MATCH($C64,PlantAccounts[Power Plan Plant Account '#],0),7)/12)*AL64*(INDEX(CurWIPHelper[],1,MATCH(AY$4,CurWIPHelper[#Headers],0))),
         AL64-(INDEX(PlantAccounts[],MATCH($C64,PlantAccounts[Power Plan Plant Account '#],0),9))-(SUM($AO64:AX64))
    ))
)
)</f>
        <v>2635982.6463295408</v>
      </c>
      <c r="AZ64" s="35">
        <f>IF(INDEX(CurWIPHelper[],1,MATCH(AZ$4,CurWIPHelper[#Headers],0))=0,0,
     IF(AM64&gt;0,
        (IF(
             ((INDEX(PlantAccounts[],MATCH($C64,PlantAccounts[Power Plan Plant Account '#],0),7)/12)
                   *(AM64)
                   *(INDEX(CurWIPHelper[],1,MATCH(AZ$4,CurWIPHelper[#Headers],0)))
                   +(INDEX(PlantAccounts[],MATCH($C64,PlantAccounts[Power Plan Plant Account '#],0),9))
                   +(SUM($AO64:AY64))
                    )&gt;AM64,
              IF((INDEX(PlantAccounts[],MATCH($C64,PlantAccounts[Power Plan Plant Account '#],0),7))=0,0,AM64-(INDEX(PlantAccounts[],MATCH($C64,PlantAccounts[Power Plan Plant Account '#],0),9))-SUM($AO64:AY64)),
             (INDEX(PlantAccounts[],MATCH($C64,PlantAccounts[Power Plan Plant Account '#],0),7)/12)*AM64*(INDEX(CurWIPHelper[],1,MATCH(AZ$4,CurWIPHelper[#Headers],0))))
        ),
        IF(AM64=0,0,IF(
              ((INDEX(PlantAccounts[],MATCH($C64,PlantAccounts[Power Plan Plant Account '#],0),7)/12)
              *(AM64)
              *(INDEX(CurWIPHelper[],1,MATCH(AZ$4,CurWIPHelper[#Headers],0)))
              +(INDEX(PlantAccounts[],MATCH($C64,PlantAccounts[Power Plan Plant Account '#],0),9))
              +(SUM($AO64:AY64))
              )&gt;AM64,
         (INDEX(PlantAccounts[],MATCH($C64,PlantAccounts[Power Plan Plant Account '#],0),7)/12)*AM64*(INDEX(CurWIPHelper[],1,MATCH(AZ$4,CurWIPHelper[#Headers],0))),
         AM64-(INDEX(PlantAccounts[],MATCH($C64,PlantAccounts[Power Plan Plant Account '#],0),9))-(SUM($AO64:AY64))
    ))
)
)</f>
        <v>2711580.7603249005</v>
      </c>
      <c r="BA64" s="59">
        <f t="shared" si="2"/>
        <v>31002150.766144961</v>
      </c>
      <c r="BC64" s="59">
        <f>INDEX(CurCloseProf[],MATCH(PlantAccountsQuery[[#This Row],[Reg/Unreg]],CurCloseProf[R/NR],0),MATCH(BC$9,CurCloseProf[#Headers],0))*($J64)</f>
        <v>3350183.8045809604</v>
      </c>
      <c r="BD64" s="59">
        <f>INDEX(CurCloseProf[],MATCH(PlantAccountsQuery[[#This Row],[Reg/Unreg]],CurCloseProf[R/NR],0),MATCH(BD$9,CurCloseProf[#Headers],0))*($J64)</f>
        <v>2641904.93827987</v>
      </c>
      <c r="BE64" s="59">
        <f>INDEX(CurCloseProf[],MATCH(PlantAccountsQuery[[#This Row],[Reg/Unreg]],CurCloseProf[R/NR],0),MATCH(BE$9,CurCloseProf[#Headers],0))*($J64)</f>
        <v>3584728.8107529967</v>
      </c>
      <c r="BF64" s="59">
        <f>INDEX(CurCloseProf[],MATCH(PlantAccountsQuery[[#This Row],[Reg/Unreg]],CurCloseProf[R/NR],0),MATCH(BF$9,CurCloseProf[#Headers],0))*($J64)</f>
        <v>985750.19607704959</v>
      </c>
      <c r="BG64" s="59">
        <f>INDEX(CurCloseProf[],MATCH(PlantAccountsQuery[[#This Row],[Reg/Unreg]],CurCloseProf[R/NR],0),MATCH(BG$9,CurCloseProf[#Headers],0))*($J64)</f>
        <v>2879492.4545039535</v>
      </c>
      <c r="BH64" s="59">
        <f>INDEX(CurCloseProf[],MATCH(PlantAccountsQuery[[#This Row],[Reg/Unreg]],CurCloseProf[R/NR],0),MATCH(BH$9,CurCloseProf[#Headers],0))*($J64)</f>
        <v>5008371.7758899992</v>
      </c>
      <c r="BI64" s="59">
        <f>INDEX(CurCloseProf[],MATCH(PlantAccountsQuery[[#This Row],[Reg/Unreg]],CurCloseProf[R/NR],0),MATCH(BI$9,CurCloseProf[#Headers],0))*($J64)</f>
        <v>4189781.6290137381</v>
      </c>
      <c r="BJ64" s="59">
        <f>INDEX(CurCloseProf[],MATCH(PlantAccountsQuery[[#This Row],[Reg/Unreg]],CurCloseProf[R/NR],0),MATCH(BJ$9,CurCloseProf[#Headers],0))*($J64)</f>
        <v>2419163.8924073419</v>
      </c>
      <c r="BK64" s="59">
        <f>INDEX(CurCloseProf[],MATCH(PlantAccountsQuery[[#This Row],[Reg/Unreg]],CurCloseProf[R/NR],0),MATCH(BK$9,CurCloseProf[#Headers],0))*($J64)</f>
        <v>5065617.694735989</v>
      </c>
      <c r="BL64" s="59">
        <f>INDEX(CurCloseProf[],MATCH(PlantAccountsQuery[[#This Row],[Reg/Unreg]],CurCloseProf[R/NR],0),MATCH(BL$9,CurCloseProf[#Headers],0))*($J64)</f>
        <v>10201710.557256971</v>
      </c>
      <c r="BM64" s="59">
        <f>INDEX(CurCloseProf[],MATCH(PlantAccountsQuery[[#This Row],[Reg/Unreg]],CurCloseProf[R/NR],0),MATCH(BM$9,CurCloseProf[#Headers],0))*($J64)</f>
        <v>9056139.8217904661</v>
      </c>
      <c r="BN64" s="59">
        <f>INDEX(CurCloseProf[],MATCH(PlantAccountsQuery[[#This Row],[Reg/Unreg]],CurCloseProf[R/NR],0),MATCH(BN$9,CurCloseProf[#Headers],0))*($J64)</f>
        <v>33691715.23157651</v>
      </c>
      <c r="BP64" s="59">
        <f>IF(INDEX(CurWIPHelper[],1,MATCH(AO$4,$BP$9:$CA$9,0))=0,0,$BC64)</f>
        <v>3350183.8045809604</v>
      </c>
      <c r="BQ64" s="59">
        <f>IF(INDEX(CurWIPHelper[],1,MATCH(AP$4,$BP$9:$CA$9,0))=0,0,(SUM($BC64:BD64)))</f>
        <v>5992088.7428608304</v>
      </c>
      <c r="BR64" s="59">
        <f>IF(INDEX(CurWIPHelper[],1,MATCH(AQ$4,$BP$9:$CA$9,0))=0,0,(SUM($BC64:BE64)))</f>
        <v>9576817.5536138266</v>
      </c>
      <c r="BS64" s="59">
        <f>IF(INDEX(CurWIPHelper[],1,MATCH(AR$4,$BP$9:$CA$9,0))=0,0,(SUM($BC64:BF64)))</f>
        <v>10562567.749690875</v>
      </c>
      <c r="BT64" s="59">
        <f>IF(INDEX(CurWIPHelper[],1,MATCH(AS$4,$BP$9:$CA$9,0))=0,0,(SUM($BC64:BG64)))</f>
        <v>13442060.204194829</v>
      </c>
      <c r="BU64" s="59">
        <f>IF(INDEX(CurWIPHelper[],1,MATCH(AT$4,$BP$9:$CA$9,0))=0,0,(SUM($BC64:BH64)))</f>
        <v>18450431.980084829</v>
      </c>
      <c r="BV64" s="59">
        <f>IF(INDEX(CurWIPHelper[],1,MATCH(AU$4,$BP$9:$CA$9,0))=0,0,(SUM($BC64:BI64)))</f>
        <v>22640213.609098569</v>
      </c>
      <c r="BW64" s="59">
        <f>IF(INDEX(CurWIPHelper[],1,MATCH(AV$4,$BP$9:$CA$9,0))=0,0,(SUM($BC64:BJ64)))</f>
        <v>25059377.501505911</v>
      </c>
      <c r="BX64" s="59">
        <f>IF(INDEX(CurWIPHelper[],1,MATCH(AW$4,$BP$9:$CA$9,0))=0,0,(SUM($BC64:BK64)))</f>
        <v>30124995.1962419</v>
      </c>
      <c r="BY64" s="59">
        <f>IF(INDEX(CurWIPHelper[],1,MATCH(AX$4,$BP$9:$CA$9,0))=0,0,(SUM($BC64:BL64)))</f>
        <v>40326705.753498867</v>
      </c>
      <c r="BZ64" s="59">
        <f>IF(INDEX(CurWIPHelper[],1,MATCH(AY$4,$BP$9:$CA$9,0))=0,0,(SUM($BC64:BM64)))</f>
        <v>49382845.575289331</v>
      </c>
      <c r="CA64" s="59">
        <f>IF(INDEX(CurWIPHelper[],1,MATCH(AZ$4,$BP$9:$CA$9,0))=0,0,(SUM($BC64:BN64)))</f>
        <v>83074560.806865841</v>
      </c>
      <c r="CC64" s="59">
        <f>((((INDEX(PlantAccounts[],MATCH($C64,PlantAccounts[Power Plan Plant Account '#],0),8)+(INDEX(PlantAccounts[],MATCH($C64,PlantAccounts[Power Plan Plant Account '#],0),8)+INDEX(PlantAccounts[],MATCH($C64,PlantAccounts[Power Plan Plant Account '#],0),16)+INDEX(PlantAccounts[],MATCH($C64,PlantAccounts[Power Plan Plant Account '#],0),17)))/2))/12)*(INDEX(CurWIPHelper[],1,MATCH(AO$4,CurWIPHelper[#Headers],0)))*(INDEX(PlantAccounts[],MATCH($C64,PlantAccounts[Power Plan Plant Account '#],0),7))</f>
        <v>2618378.6173822652</v>
      </c>
      <c r="CD64" s="59">
        <f>((((INDEX(PlantAccounts[],MATCH($C64,PlantAccounts[Power Plan Plant Account '#],0),8)+(INDEX(PlantAccounts[],MATCH($C64,PlantAccounts[Power Plan Plant Account '#],0),8)+INDEX(PlantAccounts[],MATCH($C64,PlantAccounts[Power Plan Plant Account '#],0),16)+INDEX(PlantAccounts[],MATCH($C64,PlantAccounts[Power Plan Plant Account '#],0),17)))/2))/12)*(INDEX(CurWIPHelper[],1,MATCH(AP$4,CurWIPHelper[#Headers],0)))*(INDEX(PlantAccounts[],MATCH($C64,PlantAccounts[Power Plan Plant Account '#],0),7))</f>
        <v>2618378.6173822652</v>
      </c>
      <c r="CE64" s="59">
        <f>((((INDEX(PlantAccounts[],MATCH($C64,PlantAccounts[Power Plan Plant Account '#],0),8)+(INDEX(PlantAccounts[],MATCH($C64,PlantAccounts[Power Plan Plant Account '#],0),8)+INDEX(PlantAccounts[],MATCH($C64,PlantAccounts[Power Plan Plant Account '#],0),16)+INDEX(PlantAccounts[],MATCH($C64,PlantAccounts[Power Plan Plant Account '#],0),17)))/2))/12)*(INDEX(CurWIPHelper[],1,MATCH(AQ$4,CurWIPHelper[#Headers],0)))*(INDEX(PlantAccounts[],MATCH($C64,PlantAccounts[Power Plan Plant Account '#],0),7))</f>
        <v>2618378.6173822652</v>
      </c>
      <c r="CF64" s="59">
        <f>((((INDEX(PlantAccounts[],MATCH($C64,PlantAccounts[Power Plan Plant Account '#],0),8)+(INDEX(PlantAccounts[],MATCH($C64,PlantAccounts[Power Plan Plant Account '#],0),8)+INDEX(PlantAccounts[],MATCH($C64,PlantAccounts[Power Plan Plant Account '#],0),16)+INDEX(PlantAccounts[],MATCH($C64,PlantAccounts[Power Plan Plant Account '#],0),17)))/2))/12)*(INDEX(CurWIPHelper[],1,MATCH(AR$4,CurWIPHelper[#Headers],0)))*(INDEX(PlantAccounts[],MATCH($C64,PlantAccounts[Power Plan Plant Account '#],0),7))</f>
        <v>2618378.6173822652</v>
      </c>
      <c r="CG64" s="59">
        <f>((((INDEX(PlantAccounts[],MATCH($C64,PlantAccounts[Power Plan Plant Account '#],0),8)+(INDEX(PlantAccounts[],MATCH($C64,PlantAccounts[Power Plan Plant Account '#],0),8)+INDEX(PlantAccounts[],MATCH($C64,PlantAccounts[Power Plan Plant Account '#],0),16)+INDEX(PlantAccounts[],MATCH($C64,PlantAccounts[Power Plan Plant Account '#],0),17)))/2))/12)*(INDEX(CurWIPHelper[],1,MATCH(AS$4,CurWIPHelper[#Headers],0)))*(INDEX(PlantAccounts[],MATCH($C64,PlantAccounts[Power Plan Plant Account '#],0),7))</f>
        <v>2618378.6173822652</v>
      </c>
      <c r="CH64" s="59">
        <f>((((INDEX(PlantAccounts[],MATCH($C64,PlantAccounts[Power Plan Plant Account '#],0),8)+(INDEX(PlantAccounts[],MATCH($C64,PlantAccounts[Power Plan Plant Account '#],0),8)+INDEX(PlantAccounts[],MATCH($C64,PlantAccounts[Power Plan Plant Account '#],0),16)+INDEX(PlantAccounts[],MATCH($C64,PlantAccounts[Power Plan Plant Account '#],0),17)))/2))/12)*(INDEX(CurWIPHelper[],1,MATCH(AT$4,CurWIPHelper[#Headers],0)))*(INDEX(PlantAccounts[],MATCH($C64,PlantAccounts[Power Plan Plant Account '#],0),7))</f>
        <v>2618378.6173822652</v>
      </c>
      <c r="CI64" s="59">
        <f>((((INDEX(PlantAccounts[],MATCH($C64,PlantAccounts[Power Plan Plant Account '#],0),8)+(INDEX(PlantAccounts[],MATCH($C64,PlantAccounts[Power Plan Plant Account '#],0),8)+INDEX(PlantAccounts[],MATCH($C64,PlantAccounts[Power Plan Plant Account '#],0),16)+INDEX(PlantAccounts[],MATCH($C64,PlantAccounts[Power Plan Plant Account '#],0),17)))/2))/12)*(INDEX(CurWIPHelper[],1,MATCH(AU$4,CurWIPHelper[#Headers],0)))*(INDEX(PlantAccounts[],MATCH($C64,PlantAccounts[Power Plan Plant Account '#],0),7))</f>
        <v>2618378.6173822652</v>
      </c>
      <c r="CJ64" s="59">
        <f>((((INDEX(PlantAccounts[],MATCH($C64,PlantAccounts[Power Plan Plant Account '#],0),8)+(INDEX(PlantAccounts[],MATCH($C64,PlantAccounts[Power Plan Plant Account '#],0),8)+INDEX(PlantAccounts[],MATCH($C64,PlantAccounts[Power Plan Plant Account '#],0),16)+INDEX(PlantAccounts[],MATCH($C64,PlantAccounts[Power Plan Plant Account '#],0),17)))/2))/12)*(INDEX(CurWIPHelper[],1,MATCH(AV$4,CurWIPHelper[#Headers],0)))*(INDEX(PlantAccounts[],MATCH($C64,PlantAccounts[Power Plan Plant Account '#],0),7))</f>
        <v>2618378.6173822652</v>
      </c>
      <c r="CK64" s="59">
        <f>((((INDEX(PlantAccounts[],MATCH($C64,PlantAccounts[Power Plan Plant Account '#],0),8)+(INDEX(PlantAccounts[],MATCH($C64,PlantAccounts[Power Plan Plant Account '#],0),8)+INDEX(PlantAccounts[],MATCH($C64,PlantAccounts[Power Plan Plant Account '#],0),16)+INDEX(PlantAccounts[],MATCH($C64,PlantAccounts[Power Plan Plant Account '#],0),17)))/2))/12)*(INDEX(CurWIPHelper[],1,MATCH(AW$4,CurWIPHelper[#Headers],0)))*(INDEX(PlantAccounts[],MATCH($C64,PlantAccounts[Power Plan Plant Account '#],0),7))</f>
        <v>2618378.6173822652</v>
      </c>
      <c r="CL64" s="59">
        <f>((((INDEX(PlantAccounts[],MATCH($C64,PlantAccounts[Power Plan Plant Account '#],0),8)+(INDEX(PlantAccounts[],MATCH($C64,PlantAccounts[Power Plan Plant Account '#],0),8)+INDEX(PlantAccounts[],MATCH($C64,PlantAccounts[Power Plan Plant Account '#],0),16)+INDEX(PlantAccounts[],MATCH($C64,PlantAccounts[Power Plan Plant Account '#],0),17)))/2))/12)*(INDEX(CurWIPHelper[],1,MATCH(AX$4,CurWIPHelper[#Headers],0)))*(INDEX(PlantAccounts[],MATCH($C64,PlantAccounts[Power Plan Plant Account '#],0),7))</f>
        <v>2618378.6173822652</v>
      </c>
      <c r="CM64" s="59">
        <f>((((INDEX(PlantAccounts[],MATCH($C64,PlantAccounts[Power Plan Plant Account '#],0),8)+(INDEX(PlantAccounts[],MATCH($C64,PlantAccounts[Power Plan Plant Account '#],0),8)+INDEX(PlantAccounts[],MATCH($C64,PlantAccounts[Power Plan Plant Account '#],0),16)+INDEX(PlantAccounts[],MATCH($C64,PlantAccounts[Power Plan Plant Account '#],0),17)))/2))/12)*(INDEX(CurWIPHelper[],1,MATCH(AY$4,CurWIPHelper[#Headers],0)))*(INDEX(PlantAccounts[],MATCH($C64,PlantAccounts[Power Plan Plant Account '#],0),7))</f>
        <v>2618378.6173822652</v>
      </c>
      <c r="CN64" s="59">
        <f>((((INDEX(PlantAccounts[],MATCH($C64,PlantAccounts[Power Plan Plant Account '#],0),8)+(INDEX(PlantAccounts[],MATCH($C64,PlantAccounts[Power Plan Plant Account '#],0),8)+INDEX(PlantAccounts[],MATCH($C64,PlantAccounts[Power Plan Plant Account '#],0),16)+INDEX(PlantAccounts[],MATCH($C64,PlantAccounts[Power Plan Plant Account '#],0),17)))/2))/12)*(INDEX(CurWIPHelper[],1,MATCH(AZ$4,CurWIPHelper[#Headers],0)))*(INDEX(PlantAccounts[],MATCH($C64,PlantAccounts[Power Plan Plant Account '#],0),7))</f>
        <v>2618378.6173822652</v>
      </c>
      <c r="CO64" s="59">
        <f t="shared" si="3"/>
        <v>31420543.408587184</v>
      </c>
      <c r="CQ64" s="59">
        <f>INDEX(PlantAccounts[],MATCH($C64,PlantAccounts[Power Plan Plant Account '#],0),12)*(INDEX(CurWIPHelper[],1,MATCH(AO$4,CurWIPHelper[#Headers],0)))*(INDEX(PlantAccounts[],MATCH($C64,PlantAccounts[Power Plan Plant Account '#],0),7)/12)*0.5</f>
        <v>0</v>
      </c>
      <c r="CR64" s="59">
        <f>INDEX(PlantAccounts[],MATCH($C64,PlantAccounts[Power Plan Plant Account '#],0),12)*(INDEX(CurWIPHelper[],1,MATCH(AP$4,CurWIPHelper[#Headers],0)))*(INDEX(PlantAccounts[],MATCH($C64,PlantAccounts[Power Plan Plant Account '#],0),7)/12)*0.5</f>
        <v>0</v>
      </c>
      <c r="CS64" s="59">
        <f>INDEX(PlantAccounts[],MATCH($C64,PlantAccounts[Power Plan Plant Account '#],0),12)*(INDEX(CurWIPHelper[],1,MATCH(AQ$4,CurWIPHelper[#Headers],0)))*(INDEX(PlantAccounts[],MATCH($C64,PlantAccounts[Power Plan Plant Account '#],0),7)/12)*0.5</f>
        <v>0</v>
      </c>
      <c r="CT64" s="59">
        <f>INDEX(PlantAccounts[],MATCH($C64,PlantAccounts[Power Plan Plant Account '#],0),12)*(INDEX(CurWIPHelper[],1,MATCH(AR$4,CurWIPHelper[#Headers],0)))*(INDEX(PlantAccounts[],MATCH($C64,PlantAccounts[Power Plan Plant Account '#],0),7)/12)*0.5</f>
        <v>0</v>
      </c>
      <c r="CU64" s="59">
        <f>INDEX(PlantAccounts[],MATCH($C64,PlantAccounts[Power Plan Plant Account '#],0),12)*(INDEX(CurWIPHelper[],1,MATCH(AS$4,CurWIPHelper[#Headers],0)))*(INDEX(PlantAccounts[],MATCH($C64,PlantAccounts[Power Plan Plant Account '#],0),7)/12)*0.5</f>
        <v>0</v>
      </c>
      <c r="CV64" s="59">
        <f>INDEX(PlantAccounts[],MATCH($C64,PlantAccounts[Power Plan Plant Account '#],0),12)*(INDEX(CurWIPHelper[],1,MATCH(AT$4,CurWIPHelper[#Headers],0)))*(INDEX(PlantAccounts[],MATCH($C64,PlantAccounts[Power Plan Plant Account '#],0),7)/12)*0.5</f>
        <v>0</v>
      </c>
      <c r="CW64" s="59">
        <f>INDEX(PlantAccounts[],MATCH($C64,PlantAccounts[Power Plan Plant Account '#],0),12)*(INDEX(CurWIPHelper[],1,MATCH(AU$4,CurWIPHelper[#Headers],0)))*(INDEX(PlantAccounts[],MATCH($C64,PlantAccounts[Power Plan Plant Account '#],0),7)/12)*0.5</f>
        <v>0</v>
      </c>
      <c r="CX64" s="59">
        <f>INDEX(PlantAccounts[],MATCH($C64,PlantAccounts[Power Plan Plant Account '#],0),12)*(INDEX(CurWIPHelper[],1,MATCH(AV$4,CurWIPHelper[#Headers],0)))*(INDEX(PlantAccounts[],MATCH($C64,PlantAccounts[Power Plan Plant Account '#],0),7)/12)*0.5</f>
        <v>0</v>
      </c>
      <c r="CY64" s="59">
        <f>INDEX(PlantAccounts[],MATCH($C64,PlantAccounts[Power Plan Plant Account '#],0),12)*(INDEX(CurWIPHelper[],1,MATCH(AW$4,CurWIPHelper[#Headers],0)))*(INDEX(PlantAccounts[],MATCH($C64,PlantAccounts[Power Plan Plant Account '#],0),7)/12)*0.5</f>
        <v>0</v>
      </c>
      <c r="CZ64" s="59">
        <f>INDEX(PlantAccounts[],MATCH($C64,PlantAccounts[Power Plan Plant Account '#],0),12)*(INDEX(CurWIPHelper[],1,MATCH(AX$4,CurWIPHelper[#Headers],0)))*(INDEX(PlantAccounts[],MATCH($C64,PlantAccounts[Power Plan Plant Account '#],0),7)/12)*0.5</f>
        <v>0</v>
      </c>
      <c r="DA64" s="59">
        <f>INDEX(PlantAccounts[],MATCH($C64,PlantAccounts[Power Plan Plant Account '#],0),12)*(INDEX(CurWIPHelper[],1,MATCH(AY$4,CurWIPHelper[#Headers],0)))*(INDEX(PlantAccounts[],MATCH($C64,PlantAccounts[Power Plan Plant Account '#],0),7)/12)*0.5</f>
        <v>0</v>
      </c>
      <c r="DB64" s="59">
        <f>INDEX(PlantAccounts[],MATCH($C64,PlantAccounts[Power Plan Plant Account '#],0),12)*(INDEX(CurWIPHelper[],1,MATCH(AZ$4,CurWIPHelper[#Headers],0)))*(INDEX(PlantAccounts[],MATCH($C64,PlantAccounts[Power Plan Plant Account '#],0),7)/12)*0.5</f>
        <v>0</v>
      </c>
      <c r="DC64" s="59">
        <f t="shared" si="4"/>
        <v>0</v>
      </c>
      <c r="DE64" s="59">
        <f t="shared" si="5"/>
        <v>31420543.408587184</v>
      </c>
    </row>
    <row r="65" spans="1:109">
      <c r="A65" t="s">
        <v>58</v>
      </c>
      <c r="B65" t="s">
        <v>114</v>
      </c>
      <c r="C65">
        <v>47581</v>
      </c>
      <c r="D65">
        <v>47581</v>
      </c>
      <c r="E65" s="130"/>
      <c r="F65" s="113">
        <f>INDEX(PlantAccounts[],MATCH($C65,PlantAccounts[Power Plan Plant Account '#],0),8)</f>
        <v>-50380912.242779315</v>
      </c>
      <c r="G65" s="7">
        <f>INDEX(PlantAccounts[],MATCH($C65,PlantAccounts[Power Plan Plant Account '#],0),14)</f>
        <v>-1263676.9005540204</v>
      </c>
      <c r="H65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65" s="146">
        <v>-1263676.9005540204</v>
      </c>
      <c r="J65" s="7">
        <f t="shared" si="6"/>
        <v>0</v>
      </c>
      <c r="K65" s="7">
        <v>761.64333333333332</v>
      </c>
      <c r="L65" s="7">
        <f>INDEX(PlantAccounts[],MATCH($C65,PlantAccounts[Power Plan Plant Account '#],0),11)</f>
        <v>0</v>
      </c>
      <c r="M65" s="7">
        <f t="shared" si="1"/>
        <v>761.64333333333332</v>
      </c>
      <c r="O65" s="35">
        <f>INDEX(CurCloseProf[],MATCH(PlantAccountsQuery[[#This Row],[Reg/Unreg]],CurCloseProf[R/NR],0),MATCH(O$9,CurCloseProf[#Headers],0))*($J65+$M65)</f>
        <v>30.71512067493839</v>
      </c>
      <c r="P65" s="35">
        <f>INDEX(CurCloseProf[],MATCH(PlantAccountsQuery[[#This Row],[Reg/Unreg]],CurCloseProf[R/NR],0),MATCH(P$9,CurCloseProf[#Headers],0))*($J65+$M65)</f>
        <v>24.221485662972935</v>
      </c>
      <c r="Q65" s="35">
        <f>INDEX(CurCloseProf[],MATCH(PlantAccountsQuery[[#This Row],[Reg/Unreg]],CurCloseProf[R/NR],0),MATCH(Q$9,CurCloseProf[#Headers],0))*($J65+$M65)</f>
        <v>32.865473786438592</v>
      </c>
      <c r="R65" s="35">
        <f>INDEX(CurCloseProf[],MATCH(PlantAccountsQuery[[#This Row],[Reg/Unreg]],CurCloseProf[R/NR],0),MATCH(R$9,CurCloseProf[#Headers],0))*($J65+$M65)</f>
        <v>9.0375448017061402</v>
      </c>
      <c r="S65" s="35">
        <f>INDEX(CurCloseProf[],MATCH(PlantAccountsQuery[[#This Row],[Reg/Unreg]],CurCloseProf[R/NR],0),MATCH(S$9,CurCloseProf[#Headers],0))*($J65+$M65)</f>
        <v>26.399733083816873</v>
      </c>
      <c r="T65" s="35">
        <f>INDEX(CurCloseProf[],MATCH(PlantAccountsQuery[[#This Row],[Reg/Unreg]],CurCloseProf[R/NR],0),MATCH(T$9,CurCloseProf[#Headers],0))*($J65+$M65)</f>
        <v>45.917702566369535</v>
      </c>
      <c r="U65" s="35">
        <f>INDEX(CurCloseProf[],MATCH(PlantAccountsQuery[[#This Row],[Reg/Unreg]],CurCloseProf[R/NR],0),MATCH(U$9,CurCloseProf[#Headers],0))*($J65+$M65)</f>
        <v>38.412712807228601</v>
      </c>
      <c r="V65" s="35">
        <f>INDEX(CurCloseProf[],MATCH(PlantAccountsQuery[[#This Row],[Reg/Unreg]],CurCloseProf[R/NR],0),MATCH(V$9,CurCloseProf[#Headers],0))*($J65+$M65)</f>
        <v>22.179353498796818</v>
      </c>
      <c r="W65" s="35">
        <f>INDEX(CurCloseProf[],MATCH(PlantAccountsQuery[[#This Row],[Reg/Unreg]],CurCloseProf[R/NR],0),MATCH(W$9,CurCloseProf[#Headers],0))*($J65+$M65)</f>
        <v>46.442544010321953</v>
      </c>
      <c r="X65" s="35">
        <f>INDEX(CurCloseProf[],MATCH(PlantAccountsQuery[[#This Row],[Reg/Unreg]],CurCloseProf[R/NR],0),MATCH(X$9,CurCloseProf[#Headers],0))*($J65+$M65)</f>
        <v>93.531217728555063</v>
      </c>
      <c r="Y65" s="35">
        <f>INDEX(CurCloseProf[],MATCH(PlantAccountsQuery[[#This Row],[Reg/Unreg]],CurCloseProf[R/NR],0),MATCH(Y$9,CurCloseProf[#Headers],0))*($J65+$M65)</f>
        <v>83.028407902593088</v>
      </c>
      <c r="Z65" s="35">
        <f>INDEX(CurCloseProf[],MATCH(PlantAccountsQuery[[#This Row],[Reg/Unreg]],CurCloseProf[R/NR],0),MATCH(Z$9,CurCloseProf[#Headers],0))*($J65+$M65)</f>
        <v>308.89203680959531</v>
      </c>
      <c r="AB65" s="59">
        <f>IF(INDEX(CurWIPHelper[],1,MATCH(AO$4,$AB$9:$AM$9,0))=0,0,($F65+$O65))</f>
        <v>-50380881.527658641</v>
      </c>
      <c r="AC65" s="59">
        <f>IF(INDEX(CurWIPHelper[],1,MATCH(AP$4,$AB$9:$AM$9,0))=0,0,($F65+SUM($O65:P65)))</f>
        <v>-50380857.306172974</v>
      </c>
      <c r="AD65" s="59">
        <f>IF(INDEX(CurWIPHelper[],1,MATCH(AQ$4,$AB$9:$AM$9,0))=0,0,($F65+SUM($O65:Q65)))</f>
        <v>-50380824.44069919</v>
      </c>
      <c r="AE65" s="59">
        <f>IF(INDEX(CurWIPHelper[],1,MATCH(AR$4,$AB$9:$AM$9,0))=0,0,($F65+SUM($O65:R65)))</f>
        <v>-50380815.403154388</v>
      </c>
      <c r="AF65" s="59">
        <f>IF(INDEX(CurWIPHelper[],1,MATCH(AS$4,$AB$9:$AM$9,0))=0,0,($F65+SUM($O65:S65)))</f>
        <v>-50380789.003421307</v>
      </c>
      <c r="AG65" s="59">
        <f>IF(INDEX(CurWIPHelper[],1,MATCH(AT$4,$AB$9:$AM$9,0))=0,0,($F65+SUM($O65:T65)))</f>
        <v>-50380743.085718736</v>
      </c>
      <c r="AH65" s="59">
        <f>IF(INDEX(CurWIPHelper[],1,MATCH(AU$4,$AB$9:$AM$9,0))=0,0,($F65+SUM($O65:U65)))</f>
        <v>-50380704.673005931</v>
      </c>
      <c r="AI65" s="59">
        <f>IF(INDEX(CurWIPHelper[],1,MATCH(AV$4,$AB$9:$AM$9,0))=0,0,($F65+SUM($O65:V65)))</f>
        <v>-50380682.493652433</v>
      </c>
      <c r="AJ65" s="59">
        <f>IF(INDEX(CurWIPHelper[],1,MATCH(AW$4,$AB$9:$AM$9,0))=0,0,($F65+SUM($O65:W65)))</f>
        <v>-50380636.05110842</v>
      </c>
      <c r="AK65" s="59">
        <f>IF(INDEX(CurWIPHelper[],1,MATCH(AX$4,$AB$9:$AM$9,0))=0,0,($F65+SUM($O65:X65)))</f>
        <v>-50380542.519890696</v>
      </c>
      <c r="AL65" s="59">
        <f>IF(INDEX(CurWIPHelper[],1,MATCH(AY$4,$AB$9:$AM$9,0))=0,0,($F65+SUM($O65:Y65)))</f>
        <v>-50380459.491482794</v>
      </c>
      <c r="AM65" s="59">
        <f>IF(INDEX(CurWIPHelper[],1,MATCH(AZ$4,$AB$9:$AM$9,0))=0,0,($F65+SUM($O65:Z65)))</f>
        <v>-50380150.599445984</v>
      </c>
      <c r="AO65" s="35">
        <f>IF(INDEX(CurWIPHelper[],1,MATCH(AO$4,CurWIPHelper[#Headers],0))=0,0,
     IF(AB65&gt;0,
        (IF(
             ((INDEX(PlantAccounts[],MATCH($C65,PlantAccounts[Power Plan Plant Account '#],0),7)/12)
                   *(AB65)
                   *(INDEX(CurWIPHelper[],1,MATCH(AO$4,CurWIPHelper[#Headers],0)))
                   +(INDEX(PlantAccounts[],MATCH($C65,PlantAccounts[Power Plan Plant Account '#],0),9))
                   )&gt;AB65,
              IF((INDEX(PlantAccounts[],MATCH($C65,PlantAccounts[Power Plan Plant Account '#],0),7))=0,0,AB65-(INDEX(PlantAccounts[],MATCH($C65,PlantAccounts[Power Plan Plant Account '#],0),9))),
             (INDEX(PlantAccounts[],MATCH($C65,PlantAccounts[Power Plan Plant Account '#],0),7)/12)*AB65*(INDEX(CurWIPHelper[],1,MATCH(AO$4,CurWIPHelper[#Headers],0))))
        ),
          IF(AB65=0,0,IF(
              ((INDEX(PlantAccounts[],MATCH($C65,PlantAccounts[Power Plan Plant Account '#],0),7)/12)
              *(AB65)
              *(INDEX(CurWIPHelper[],1,MATCH(AO$4,CurWIPHelper[#Headers],0)))
              +(INDEX(PlantAccounts[],MATCH($C65,PlantAccounts[Power Plan Plant Account '#],0),9))
              )&gt;AB65,
         (INDEX(PlantAccounts[],MATCH($C65,PlantAccounts[Power Plan Plant Account '#],0),7)/12)*AB65*(INDEX(CurWIPHelper[],1,MATCH(AO$4,CurWIPHelper[#Headers],0))),
         AB65-(INDEX(PlantAccounts[],MATCH($C65,PlantAccounts[Power Plan Plant Account '#],0),9))
    ))
)
)</f>
        <v>-141930.95947043819</v>
      </c>
      <c r="AP65" s="35">
        <f>IF(INDEX(CurWIPHelper[],1,MATCH(AP$4,CurWIPHelper[#Headers],0))=0,0,
     IF(AC65&gt;0,
        (IF(
             ((INDEX(PlantAccounts[],MATCH($C65,PlantAccounts[Power Plan Plant Account '#],0),7)/12)
                   *(AC65)
                   *(INDEX(CurWIPHelper[],1,MATCH(AP$4,CurWIPHelper[#Headers],0)))
                   +(INDEX(PlantAccounts[],MATCH($C65,PlantAccounts[Power Plan Plant Account '#],0),9))
                   +(SUM($AO65:AO65))
                    )&gt;AC65,
              IF((INDEX(PlantAccounts[],MATCH($C65,PlantAccounts[Power Plan Plant Account '#],0),7))=0,0,AC65-(INDEX(PlantAccounts[],MATCH($C65,PlantAccounts[Power Plan Plant Account '#],0),9))-SUM($AO65:AO65)),
             (INDEX(PlantAccounts[],MATCH($C65,PlantAccounts[Power Plan Plant Account '#],0),7)/12)*AC65*(INDEX(CurWIPHelper[],1,MATCH(AP$4,CurWIPHelper[#Headers],0))))
        ),
        IF(AC65=0,0,IF(
              ((INDEX(PlantAccounts[],MATCH($C65,PlantAccounts[Power Plan Plant Account '#],0),7)/12)
              *(AC65)
              *(INDEX(CurWIPHelper[],1,MATCH(AP$4,CurWIPHelper[#Headers],0)))
              +(INDEX(PlantAccounts[],MATCH($C65,PlantAccounts[Power Plan Plant Account '#],0),9))
              +(SUM($AO65:AO65))
              )&gt;AC65,
         (INDEX(PlantAccounts[],MATCH($C65,PlantAccounts[Power Plan Plant Account '#],0),7)/12)*AC65*(INDEX(CurWIPHelper[],1,MATCH(AP$4,CurWIPHelper[#Headers],0))),
         AC65-(INDEX(PlantAccounts[],MATCH($C65,PlantAccounts[Power Plan Plant Account '#],0),9))-(SUM($AO65:AO65))
    ))
)
)</f>
        <v>-141930.89123465915</v>
      </c>
      <c r="AQ65" s="35">
        <f>IF(INDEX(CurWIPHelper[],1,MATCH(AQ$4,CurWIPHelper[#Headers],0))=0,0,
     IF(AD65&gt;0,
        (IF(
             ((INDEX(PlantAccounts[],MATCH($C65,PlantAccounts[Power Plan Plant Account '#],0),7)/12)
                   *(AD65)
                   *(INDEX(CurWIPHelper[],1,MATCH(AQ$4,CurWIPHelper[#Headers],0)))
                   +(INDEX(PlantAccounts[],MATCH($C65,PlantAccounts[Power Plan Plant Account '#],0),9))
                   +(SUM($AO65:AP65))
                    )&gt;AD65,
              IF((INDEX(PlantAccounts[],MATCH($C65,PlantAccounts[Power Plan Plant Account '#],0),7))=0,0,AD65-(INDEX(PlantAccounts[],MATCH($C65,PlantAccounts[Power Plan Plant Account '#],0),9))-SUM($AO65:AP65)),
             (INDEX(PlantAccounts[],MATCH($C65,PlantAccounts[Power Plan Plant Account '#],0),7)/12)*AD65*(INDEX(CurWIPHelper[],1,MATCH(AQ$4,CurWIPHelper[#Headers],0))))
        ),
        IF(AD65=0,0,IF(
              ((INDEX(PlantAccounts[],MATCH($C65,PlantAccounts[Power Plan Plant Account '#],0),7)/12)
              *(AD65)
              *(INDEX(CurWIPHelper[],1,MATCH(AQ$4,CurWIPHelper[#Headers],0)))
              +(INDEX(PlantAccounts[],MATCH($C65,PlantAccounts[Power Plan Plant Account '#],0),9))
              +(SUM($AO65:AP65))
              )&gt;AD65,
         (INDEX(PlantAccounts[],MATCH($C65,PlantAccounts[Power Plan Plant Account '#],0),7)/12)*AD65*(INDEX(CurWIPHelper[],1,MATCH(AQ$4,CurWIPHelper[#Headers],0))),
         AD65-(INDEX(PlantAccounts[],MATCH($C65,PlantAccounts[Power Plan Plant Account '#],0),9))-(SUM($AO65:AP65))
    ))
)
)</f>
        <v>-141930.79864739021</v>
      </c>
      <c r="AR65" s="35">
        <f>IF(INDEX(CurWIPHelper[],1,MATCH(AR$4,CurWIPHelper[#Headers],0))=0,0,
     IF(AE65&gt;0,
        (IF(
             ((INDEX(PlantAccounts[],MATCH($C65,PlantAccounts[Power Plan Plant Account '#],0),7)/12)
                   *(AE65)
                   *(INDEX(CurWIPHelper[],1,MATCH(AR$4,CurWIPHelper[#Headers],0)))
                   +(INDEX(PlantAccounts[],MATCH($C65,PlantAccounts[Power Plan Plant Account '#],0),9))
                   +(SUM($AO65:AQ65))
                    )&gt;AE65,
              IF((INDEX(PlantAccounts[],MATCH($C65,PlantAccounts[Power Plan Plant Account '#],0),7))=0,0,AE65-(INDEX(PlantAccounts[],MATCH($C65,PlantAccounts[Power Plan Plant Account '#],0),9))-SUM($AO65:AQ65)),
             (INDEX(PlantAccounts[],MATCH($C65,PlantAccounts[Power Plan Plant Account '#],0),7)/12)*AE65*(INDEX(CurWIPHelper[],1,MATCH(AR$4,CurWIPHelper[#Headers],0))))
        ),
        IF(AE65=0,0,IF(
              ((INDEX(PlantAccounts[],MATCH($C65,PlantAccounts[Power Plan Plant Account '#],0),7)/12)
              *(AE65)
              *(INDEX(CurWIPHelper[],1,MATCH(AR$4,CurWIPHelper[#Headers],0)))
              +(INDEX(PlantAccounts[],MATCH($C65,PlantAccounts[Power Plan Plant Account '#],0),9))
              +(SUM($AO65:AQ65))
              )&gt;AE65,
         (INDEX(PlantAccounts[],MATCH($C65,PlantAccounts[Power Plan Plant Account '#],0),7)/12)*AE65*(INDEX(CurWIPHelper[],1,MATCH(AR$4,CurWIPHelper[#Headers],0))),
         AE65-(INDEX(PlantAccounts[],MATCH($C65,PlantAccounts[Power Plan Plant Account '#],0),9))-(SUM($AO65:AQ65))
    ))
)
)</f>
        <v>-141930.77318718852</v>
      </c>
      <c r="AS65" s="35">
        <f>IF(INDEX(CurWIPHelper[],1,MATCH(AS$4,CurWIPHelper[#Headers],0))=0,0,
     IF(AF65&gt;0,
        (IF(
             ((INDEX(PlantAccounts[],MATCH($C65,PlantAccounts[Power Plan Plant Account '#],0),7)/12)
                   *(AF65)
                   *(INDEX(CurWIPHelper[],1,MATCH(AS$4,CurWIPHelper[#Headers],0)))
                   +(INDEX(PlantAccounts[],MATCH($C65,PlantAccounts[Power Plan Plant Account '#],0),9))
                   +(SUM($AO65:AR65))
                    )&gt;AF65,
              IF((INDEX(PlantAccounts[],MATCH($C65,PlantAccounts[Power Plan Plant Account '#],0),7))=0,0,AF65-(INDEX(PlantAccounts[],MATCH($C65,PlantAccounts[Power Plan Plant Account '#],0),9))-SUM($AO65:AR65)),
             (INDEX(PlantAccounts[],MATCH($C65,PlantAccounts[Power Plan Plant Account '#],0),7)/12)*AF65*(INDEX(CurWIPHelper[],1,MATCH(AS$4,CurWIPHelper[#Headers],0))))
        ),
        IF(AF65=0,0,IF(
              ((INDEX(PlantAccounts[],MATCH($C65,PlantAccounts[Power Plan Plant Account '#],0),7)/12)
              *(AF65)
              *(INDEX(CurWIPHelper[],1,MATCH(AS$4,CurWIPHelper[#Headers],0)))
              +(INDEX(PlantAccounts[],MATCH($C65,PlantAccounts[Power Plan Plant Account '#],0),9))
              +(SUM($AO65:AR65))
              )&gt;AF65,
         (INDEX(PlantAccounts[],MATCH($C65,PlantAccounts[Power Plan Plant Account '#],0),7)/12)*AF65*(INDEX(CurWIPHelper[],1,MATCH(AS$4,CurWIPHelper[#Headers],0))),
         AF65-(INDEX(PlantAccounts[],MATCH($C65,PlantAccounts[Power Plan Plant Account '#],0),9))-(SUM($AO65:AR65))
    ))
)
)</f>
        <v>-141930.69881493991</v>
      </c>
      <c r="AT65" s="35">
        <f>IF(INDEX(CurWIPHelper[],1,MATCH(AT$4,CurWIPHelper[#Headers],0))=0,0,
     IF(AG65&gt;0,
        (IF(
             ((INDEX(PlantAccounts[],MATCH($C65,PlantAccounts[Power Plan Plant Account '#],0),7)/12)
                   *(AG65)
                   *(INDEX(CurWIPHelper[],1,MATCH(AT$4,CurWIPHelper[#Headers],0)))
                   +(INDEX(PlantAccounts[],MATCH($C65,PlantAccounts[Power Plan Plant Account '#],0),9))
                   +(SUM($AO65:AS65))
                    )&gt;AG65,
              IF((INDEX(PlantAccounts[],MATCH($C65,PlantAccounts[Power Plan Plant Account '#],0),7))=0,0,AG65-(INDEX(PlantAccounts[],MATCH($C65,PlantAccounts[Power Plan Plant Account '#],0),9))-SUM($AO65:AS65)),
             (INDEX(PlantAccounts[],MATCH($C65,PlantAccounts[Power Plan Plant Account '#],0),7)/12)*AG65*(INDEX(CurWIPHelper[],1,MATCH(AT$4,CurWIPHelper[#Headers],0))))
        ),
        IF(AG65=0,0,IF(
              ((INDEX(PlantAccounts[],MATCH($C65,PlantAccounts[Power Plan Plant Account '#],0),7)/12)
              *(AG65)
              *(INDEX(CurWIPHelper[],1,MATCH(AT$4,CurWIPHelper[#Headers],0)))
              +(INDEX(PlantAccounts[],MATCH($C65,PlantAccounts[Power Plan Plant Account '#],0),9))
              +(SUM($AO65:AS65))
              )&gt;AG65,
         (INDEX(PlantAccounts[],MATCH($C65,PlantAccounts[Power Plan Plant Account '#],0),7)/12)*AG65*(INDEX(CurWIPHelper[],1,MATCH(AT$4,CurWIPHelper[#Headers],0))),
         AG65-(INDEX(PlantAccounts[],MATCH($C65,PlantAccounts[Power Plan Plant Account '#],0),9))-(SUM($AO65:AS65))
    ))
)
)</f>
        <v>-141930.5694574657</v>
      </c>
      <c r="AU65" s="35">
        <f>IF(INDEX(CurWIPHelper[],1,MATCH(AU$4,CurWIPHelper[#Headers],0))=0,0,
     IF(AH65&gt;0,
        (IF(
             ((INDEX(PlantAccounts[],MATCH($C65,PlantAccounts[Power Plan Plant Account '#],0),7)/12)
                   *(AH65)
                   *(INDEX(CurWIPHelper[],1,MATCH(AU$4,CurWIPHelper[#Headers],0)))
                   +(INDEX(PlantAccounts[],MATCH($C65,PlantAccounts[Power Plan Plant Account '#],0),9))
                   +(SUM($AO65:AT65))
                    )&gt;AH65,
              IF((INDEX(PlantAccounts[],MATCH($C65,PlantAccounts[Power Plan Plant Account '#],0),7))=0,0,AH65-(INDEX(PlantAccounts[],MATCH($C65,PlantAccounts[Power Plan Plant Account '#],0),9))-SUM($AO65:AT65)),
             (INDEX(PlantAccounts[],MATCH($C65,PlantAccounts[Power Plan Plant Account '#],0),7)/12)*AH65*(INDEX(CurWIPHelper[],1,MATCH(AU$4,CurWIPHelper[#Headers],0))))
        ),
        IF(AH65=0,0,IF(
              ((INDEX(PlantAccounts[],MATCH($C65,PlantAccounts[Power Plan Plant Account '#],0),7)/12)
              *(AH65)
              *(INDEX(CurWIPHelper[],1,MATCH(AU$4,CurWIPHelper[#Headers],0)))
              +(INDEX(PlantAccounts[],MATCH($C65,PlantAccounts[Power Plan Plant Account '#],0),9))
              +(SUM($AO65:AT65))
              )&gt;AH65,
         (INDEX(PlantAccounts[],MATCH($C65,PlantAccounts[Power Plan Plant Account '#],0),7)/12)*AH65*(INDEX(CurWIPHelper[],1,MATCH(AU$4,CurWIPHelper[#Headers],0))),
         AH65-(INDEX(PlantAccounts[],MATCH($C65,PlantAccounts[Power Plan Plant Account '#],0),9))-(SUM($AO65:AT65))
    ))
)
)</f>
        <v>-141930.46124274179</v>
      </c>
      <c r="AV65" s="35">
        <f>IF(INDEX(CurWIPHelper[],1,MATCH(AV$4,CurWIPHelper[#Headers],0))=0,0,
     IF(AI65&gt;0,
        (IF(
             ((INDEX(PlantAccounts[],MATCH($C65,PlantAccounts[Power Plan Plant Account '#],0),7)/12)
                   *(AI65)
                   *(INDEX(CurWIPHelper[],1,MATCH(AV$4,CurWIPHelper[#Headers],0)))
                   +(INDEX(PlantAccounts[],MATCH($C65,PlantAccounts[Power Plan Plant Account '#],0),9))
                   +(SUM($AO65:AU65))
                    )&gt;AI65,
              IF((INDEX(PlantAccounts[],MATCH($C65,PlantAccounts[Power Plan Plant Account '#],0),7))=0,0,AI65-(INDEX(PlantAccounts[],MATCH($C65,PlantAccounts[Power Plan Plant Account '#],0),9))-SUM($AO65:AU65)),
             (INDEX(PlantAccounts[],MATCH($C65,PlantAccounts[Power Plan Plant Account '#],0),7)/12)*AI65*(INDEX(CurWIPHelper[],1,MATCH(AV$4,CurWIPHelper[#Headers],0))))
        ),
        IF(AI65=0,0,IF(
              ((INDEX(PlantAccounts[],MATCH($C65,PlantAccounts[Power Plan Plant Account '#],0),7)/12)
              *(AI65)
              *(INDEX(CurWIPHelper[],1,MATCH(AV$4,CurWIPHelper[#Headers],0)))
              +(INDEX(PlantAccounts[],MATCH($C65,PlantAccounts[Power Plan Plant Account '#],0),9))
              +(SUM($AO65:AU65))
              )&gt;AI65,
         (INDEX(PlantAccounts[],MATCH($C65,PlantAccounts[Power Plan Plant Account '#],0),7)/12)*AI65*(INDEX(CurWIPHelper[],1,MATCH(AV$4,CurWIPHelper[#Headers],0))),
         AI65-(INDEX(PlantAccounts[],MATCH($C65,PlantAccounts[Power Plan Plant Account '#],0),9))-(SUM($AO65:AU65))
    ))
)
)</f>
        <v>-141930.39875997399</v>
      </c>
      <c r="AW65" s="35">
        <f>IF(INDEX(CurWIPHelper[],1,MATCH(AW$4,CurWIPHelper[#Headers],0))=0,0,
     IF(AJ65&gt;0,
        (IF(
             ((INDEX(PlantAccounts[],MATCH($C65,PlantAccounts[Power Plan Plant Account '#],0),7)/12)
                   *(AJ65)
                   *(INDEX(CurWIPHelper[],1,MATCH(AW$4,CurWIPHelper[#Headers],0)))
                   +(INDEX(PlantAccounts[],MATCH($C65,PlantAccounts[Power Plan Plant Account '#],0),9))
                   +(SUM($AO65:AV65))
                    )&gt;AJ65,
              IF((INDEX(PlantAccounts[],MATCH($C65,PlantAccounts[Power Plan Plant Account '#],0),7))=0,0,AJ65-(INDEX(PlantAccounts[],MATCH($C65,PlantAccounts[Power Plan Plant Account '#],0),9))-SUM($AO65:AV65)),
             (INDEX(PlantAccounts[],MATCH($C65,PlantAccounts[Power Plan Plant Account '#],0),7)/12)*AJ65*(INDEX(CurWIPHelper[],1,MATCH(AW$4,CurWIPHelper[#Headers],0))))
        ),
        IF(AJ65=0,0,IF(
              ((INDEX(PlantAccounts[],MATCH($C65,PlantAccounts[Power Plan Plant Account '#],0),7)/12)
              *(AJ65)
              *(INDEX(CurWIPHelper[],1,MATCH(AW$4,CurWIPHelper[#Headers],0)))
              +(INDEX(PlantAccounts[],MATCH($C65,PlantAccounts[Power Plan Plant Account '#],0),9))
              +(SUM($AO65:AV65))
              )&gt;AJ65,
         (INDEX(PlantAccounts[],MATCH($C65,PlantAccounts[Power Plan Plant Account '#],0),7)/12)*AJ65*(INDEX(CurWIPHelper[],1,MATCH(AW$4,CurWIPHelper[#Headers],0))),
         AJ65-(INDEX(PlantAccounts[],MATCH($C65,PlantAccounts[Power Plan Plant Account '#],0),9))-(SUM($AO65:AV65))
    ))
)
)</f>
        <v>-141930.26792393794</v>
      </c>
      <c r="AX65" s="35">
        <f>IF(INDEX(CurWIPHelper[],1,MATCH(AX$4,CurWIPHelper[#Headers],0))=0,0,
     IF(AK65&gt;0,
        (IF(
             ((INDEX(PlantAccounts[],MATCH($C65,PlantAccounts[Power Plan Plant Account '#],0),7)/12)
                   *(AK65)
                   *(INDEX(CurWIPHelper[],1,MATCH(AX$4,CurWIPHelper[#Headers],0)))
                   +(INDEX(PlantAccounts[],MATCH($C65,PlantAccounts[Power Plan Plant Account '#],0),9))
                   +(SUM($AO65:AW65))
                    )&gt;AK65,
              IF((INDEX(PlantAccounts[],MATCH($C65,PlantAccounts[Power Plan Plant Account '#],0),7))=0,0,AK65-(INDEX(PlantAccounts[],MATCH($C65,PlantAccounts[Power Plan Plant Account '#],0),9))-SUM($AO65:AW65)),
             (INDEX(PlantAccounts[],MATCH($C65,PlantAccounts[Power Plan Plant Account '#],0),7)/12)*AK65*(INDEX(CurWIPHelper[],1,MATCH(AX$4,CurWIPHelper[#Headers],0))))
        ),
        IF(AK65=0,0,IF(
              ((INDEX(PlantAccounts[],MATCH($C65,PlantAccounts[Power Plan Plant Account '#],0),7)/12)
              *(AK65)
              *(INDEX(CurWIPHelper[],1,MATCH(AX$4,CurWIPHelper[#Headers],0)))
              +(INDEX(PlantAccounts[],MATCH($C65,PlantAccounts[Power Plan Plant Account '#],0),9))
              +(SUM($AO65:AW65))
              )&gt;AK65,
         (INDEX(PlantAccounts[],MATCH($C65,PlantAccounts[Power Plan Plant Account '#],0),7)/12)*AK65*(INDEX(CurWIPHelper[],1,MATCH(AX$4,CurWIPHelper[#Headers],0))),
         AK65-(INDEX(PlantAccounts[],MATCH($C65,PlantAccounts[Power Plan Plant Account '#],0),9))-(SUM($AO65:AW65))
    ))
)
)</f>
        <v>-141930.00443161567</v>
      </c>
      <c r="AY65" s="35">
        <f>IF(INDEX(CurWIPHelper[],1,MATCH(AY$4,CurWIPHelper[#Headers],0))=0,0,
     IF(AL65&gt;0,
        (IF(
             ((INDEX(PlantAccounts[],MATCH($C65,PlantAccounts[Power Plan Plant Account '#],0),7)/12)
                   *(AL65)
                   *(INDEX(CurWIPHelper[],1,MATCH(AY$4,CurWIPHelper[#Headers],0)))
                   +(INDEX(PlantAccounts[],MATCH($C65,PlantAccounts[Power Plan Plant Account '#],0),9))
                   +(SUM($AO65:AX65))
                    )&gt;AL65,
              IF((INDEX(PlantAccounts[],MATCH($C65,PlantAccounts[Power Plan Plant Account '#],0),7))=0,0,AL65-(INDEX(PlantAccounts[],MATCH($C65,PlantAccounts[Power Plan Plant Account '#],0),9))-SUM($AO65:AX65)),
             (INDEX(PlantAccounts[],MATCH($C65,PlantAccounts[Power Plan Plant Account '#],0),7)/12)*AL65*(INDEX(CurWIPHelper[],1,MATCH(AY$4,CurWIPHelper[#Headers],0))))
        ),
        IF(AL65=0,0,IF(
              ((INDEX(PlantAccounts[],MATCH($C65,PlantAccounts[Power Plan Plant Account '#],0),7)/12)
              *(AL65)
              *(INDEX(CurWIPHelper[],1,MATCH(AY$4,CurWIPHelper[#Headers],0)))
              +(INDEX(PlantAccounts[],MATCH($C65,PlantAccounts[Power Plan Plant Account '#],0),9))
              +(SUM($AO65:AX65))
              )&gt;AL65,
         (INDEX(PlantAccounts[],MATCH($C65,PlantAccounts[Power Plan Plant Account '#],0),7)/12)*AL65*(INDEX(CurWIPHelper[],1,MATCH(AY$4,CurWIPHelper[#Headers],0))),
         AL65-(INDEX(PlantAccounts[],MATCH($C65,PlantAccounts[Power Plan Plant Account '#],0),9))-(SUM($AO65:AX65))
    ))
)
)</f>
        <v>-141929.77052737979</v>
      </c>
      <c r="AZ65" s="35">
        <f>IF(INDEX(CurWIPHelper[],1,MATCH(AZ$4,CurWIPHelper[#Headers],0))=0,0,
     IF(AM65&gt;0,
        (IF(
             ((INDEX(PlantAccounts[],MATCH($C65,PlantAccounts[Power Plan Plant Account '#],0),7)/12)
                   *(AM65)
                   *(INDEX(CurWIPHelper[],1,MATCH(AZ$4,CurWIPHelper[#Headers],0)))
                   +(INDEX(PlantAccounts[],MATCH($C65,PlantAccounts[Power Plan Plant Account '#],0),9))
                   +(SUM($AO65:AY65))
                    )&gt;AM65,
              IF((INDEX(PlantAccounts[],MATCH($C65,PlantAccounts[Power Plan Plant Account '#],0),7))=0,0,AM65-(INDEX(PlantAccounts[],MATCH($C65,PlantAccounts[Power Plan Plant Account '#],0),9))-SUM($AO65:AY65)),
             (INDEX(PlantAccounts[],MATCH($C65,PlantAccounts[Power Plan Plant Account '#],0),7)/12)*AM65*(INDEX(CurWIPHelper[],1,MATCH(AZ$4,CurWIPHelper[#Headers],0))))
        ),
        IF(AM65=0,0,IF(
              ((INDEX(PlantAccounts[],MATCH($C65,PlantAccounts[Power Plan Plant Account '#],0),7)/12)
              *(AM65)
              *(INDEX(CurWIPHelper[],1,MATCH(AZ$4,CurWIPHelper[#Headers],0)))
              +(INDEX(PlantAccounts[],MATCH($C65,PlantAccounts[Power Plan Plant Account '#],0),9))
              +(SUM($AO65:AY65))
              )&gt;AM65,
         (INDEX(PlantAccounts[],MATCH($C65,PlantAccounts[Power Plan Plant Account '#],0),7)/12)*AM65*(INDEX(CurWIPHelper[],1,MATCH(AZ$4,CurWIPHelper[#Headers],0))),
         AM65-(INDEX(PlantAccounts[],MATCH($C65,PlantAccounts[Power Plan Plant Account '#],0),9))-(SUM($AO65:AY65))
    ))
)
)</f>
        <v>-141928.90032936362</v>
      </c>
      <c r="BA65" s="59">
        <f t="shared" si="2"/>
        <v>-1703164.4940270942</v>
      </c>
      <c r="BC65" s="59">
        <f>INDEX(CurCloseProf[],MATCH(PlantAccountsQuery[[#This Row],[Reg/Unreg]],CurCloseProf[R/NR],0),MATCH(BC$9,CurCloseProf[#Headers],0))*($J65)</f>
        <v>0</v>
      </c>
      <c r="BD65" s="59">
        <f>INDEX(CurCloseProf[],MATCH(PlantAccountsQuery[[#This Row],[Reg/Unreg]],CurCloseProf[R/NR],0),MATCH(BD$9,CurCloseProf[#Headers],0))*($J65)</f>
        <v>0</v>
      </c>
      <c r="BE65" s="59">
        <f>INDEX(CurCloseProf[],MATCH(PlantAccountsQuery[[#This Row],[Reg/Unreg]],CurCloseProf[R/NR],0),MATCH(BE$9,CurCloseProf[#Headers],0))*($J65)</f>
        <v>0</v>
      </c>
      <c r="BF65" s="59">
        <f>INDEX(CurCloseProf[],MATCH(PlantAccountsQuery[[#This Row],[Reg/Unreg]],CurCloseProf[R/NR],0),MATCH(BF$9,CurCloseProf[#Headers],0))*($J65)</f>
        <v>0</v>
      </c>
      <c r="BG65" s="59">
        <f>INDEX(CurCloseProf[],MATCH(PlantAccountsQuery[[#This Row],[Reg/Unreg]],CurCloseProf[R/NR],0),MATCH(BG$9,CurCloseProf[#Headers],0))*($J65)</f>
        <v>0</v>
      </c>
      <c r="BH65" s="59">
        <f>INDEX(CurCloseProf[],MATCH(PlantAccountsQuery[[#This Row],[Reg/Unreg]],CurCloseProf[R/NR],0),MATCH(BH$9,CurCloseProf[#Headers],0))*($J65)</f>
        <v>0</v>
      </c>
      <c r="BI65" s="59">
        <f>INDEX(CurCloseProf[],MATCH(PlantAccountsQuery[[#This Row],[Reg/Unreg]],CurCloseProf[R/NR],0),MATCH(BI$9,CurCloseProf[#Headers],0))*($J65)</f>
        <v>0</v>
      </c>
      <c r="BJ65" s="59">
        <f>INDEX(CurCloseProf[],MATCH(PlantAccountsQuery[[#This Row],[Reg/Unreg]],CurCloseProf[R/NR],0),MATCH(BJ$9,CurCloseProf[#Headers],0))*($J65)</f>
        <v>0</v>
      </c>
      <c r="BK65" s="59">
        <f>INDEX(CurCloseProf[],MATCH(PlantAccountsQuery[[#This Row],[Reg/Unreg]],CurCloseProf[R/NR],0),MATCH(BK$9,CurCloseProf[#Headers],0))*($J65)</f>
        <v>0</v>
      </c>
      <c r="BL65" s="59">
        <f>INDEX(CurCloseProf[],MATCH(PlantAccountsQuery[[#This Row],[Reg/Unreg]],CurCloseProf[R/NR],0),MATCH(BL$9,CurCloseProf[#Headers],0))*($J65)</f>
        <v>0</v>
      </c>
      <c r="BM65" s="59">
        <f>INDEX(CurCloseProf[],MATCH(PlantAccountsQuery[[#This Row],[Reg/Unreg]],CurCloseProf[R/NR],0),MATCH(BM$9,CurCloseProf[#Headers],0))*($J65)</f>
        <v>0</v>
      </c>
      <c r="BN65" s="59">
        <f>INDEX(CurCloseProf[],MATCH(PlantAccountsQuery[[#This Row],[Reg/Unreg]],CurCloseProf[R/NR],0),MATCH(BN$9,CurCloseProf[#Headers],0))*($J65)</f>
        <v>0</v>
      </c>
      <c r="BP65" s="59">
        <f>IF(INDEX(CurWIPHelper[],1,MATCH(AO$4,$BP$9:$CA$9,0))=0,0,$BC65)</f>
        <v>0</v>
      </c>
      <c r="BQ65" s="59">
        <f>IF(INDEX(CurWIPHelper[],1,MATCH(AP$4,$BP$9:$CA$9,0))=0,0,(SUM($BC65:BD65)))</f>
        <v>0</v>
      </c>
      <c r="BR65" s="59">
        <f>IF(INDEX(CurWIPHelper[],1,MATCH(AQ$4,$BP$9:$CA$9,0))=0,0,(SUM($BC65:BE65)))</f>
        <v>0</v>
      </c>
      <c r="BS65" s="59">
        <f>IF(INDEX(CurWIPHelper[],1,MATCH(AR$4,$BP$9:$CA$9,0))=0,0,(SUM($BC65:BF65)))</f>
        <v>0</v>
      </c>
      <c r="BT65" s="59">
        <f>IF(INDEX(CurWIPHelper[],1,MATCH(AS$4,$BP$9:$CA$9,0))=0,0,(SUM($BC65:BG65)))</f>
        <v>0</v>
      </c>
      <c r="BU65" s="59">
        <f>IF(INDEX(CurWIPHelper[],1,MATCH(AT$4,$BP$9:$CA$9,0))=0,0,(SUM($BC65:BH65)))</f>
        <v>0</v>
      </c>
      <c r="BV65" s="59">
        <f>IF(INDEX(CurWIPHelper[],1,MATCH(AU$4,$BP$9:$CA$9,0))=0,0,(SUM($BC65:BI65)))</f>
        <v>0</v>
      </c>
      <c r="BW65" s="59">
        <f>IF(INDEX(CurWIPHelper[],1,MATCH(AV$4,$BP$9:$CA$9,0))=0,0,(SUM($BC65:BJ65)))</f>
        <v>0</v>
      </c>
      <c r="BX65" s="59">
        <f>IF(INDEX(CurWIPHelper[],1,MATCH(AW$4,$BP$9:$CA$9,0))=0,0,(SUM($BC65:BK65)))</f>
        <v>0</v>
      </c>
      <c r="BY65" s="59">
        <f>IF(INDEX(CurWIPHelper[],1,MATCH(AX$4,$BP$9:$CA$9,0))=0,0,(SUM($BC65:BL65)))</f>
        <v>0</v>
      </c>
      <c r="BZ65" s="59">
        <f>IF(INDEX(CurWIPHelper[],1,MATCH(AY$4,$BP$9:$CA$9,0))=0,0,(SUM($BC65:BM65)))</f>
        <v>0</v>
      </c>
      <c r="CA65" s="59">
        <f>IF(INDEX(CurWIPHelper[],1,MATCH(AZ$4,$BP$9:$CA$9,0))=0,0,(SUM($BC65:BN65)))</f>
        <v>0</v>
      </c>
      <c r="CC65" s="59">
        <f>((((INDEX(PlantAccounts[],MATCH($C65,PlantAccounts[Power Plan Plant Account '#],0),8)+(INDEX(PlantAccounts[],MATCH($C65,PlantAccounts[Power Plan Plant Account '#],0),8)+INDEX(PlantAccounts[],MATCH($C65,PlantAccounts[Power Plan Plant Account '#],0),16)+INDEX(PlantAccounts[],MATCH($C65,PlantAccounts[Power Plan Plant Account '#],0),17)))/2))/12)*(INDEX(CurWIPHelper[],1,MATCH(AO$4,CurWIPHelper[#Headers],0)))*(INDEX(PlantAccounts[],MATCH($C65,PlantAccounts[Power Plan Plant Account '#],0),7))</f>
        <v>-141929.97316459194</v>
      </c>
      <c r="CD65" s="59">
        <f>((((INDEX(PlantAccounts[],MATCH($C65,PlantAccounts[Power Plan Plant Account '#],0),8)+(INDEX(PlantAccounts[],MATCH($C65,PlantAccounts[Power Plan Plant Account '#],0),8)+INDEX(PlantAccounts[],MATCH($C65,PlantAccounts[Power Plan Plant Account '#],0),16)+INDEX(PlantAccounts[],MATCH($C65,PlantAccounts[Power Plan Plant Account '#],0),17)))/2))/12)*(INDEX(CurWIPHelper[],1,MATCH(AP$4,CurWIPHelper[#Headers],0)))*(INDEX(PlantAccounts[],MATCH($C65,PlantAccounts[Power Plan Plant Account '#],0),7))</f>
        <v>-141929.97316459194</v>
      </c>
      <c r="CE65" s="59">
        <f>((((INDEX(PlantAccounts[],MATCH($C65,PlantAccounts[Power Plan Plant Account '#],0),8)+(INDEX(PlantAccounts[],MATCH($C65,PlantAccounts[Power Plan Plant Account '#],0),8)+INDEX(PlantAccounts[],MATCH($C65,PlantAccounts[Power Plan Plant Account '#],0),16)+INDEX(PlantAccounts[],MATCH($C65,PlantAccounts[Power Plan Plant Account '#],0),17)))/2))/12)*(INDEX(CurWIPHelper[],1,MATCH(AQ$4,CurWIPHelper[#Headers],0)))*(INDEX(PlantAccounts[],MATCH($C65,PlantAccounts[Power Plan Plant Account '#],0),7))</f>
        <v>-141929.97316459194</v>
      </c>
      <c r="CF65" s="59">
        <f>((((INDEX(PlantAccounts[],MATCH($C65,PlantAccounts[Power Plan Plant Account '#],0),8)+(INDEX(PlantAccounts[],MATCH($C65,PlantAccounts[Power Plan Plant Account '#],0),8)+INDEX(PlantAccounts[],MATCH($C65,PlantAccounts[Power Plan Plant Account '#],0),16)+INDEX(PlantAccounts[],MATCH($C65,PlantAccounts[Power Plan Plant Account '#],0),17)))/2))/12)*(INDEX(CurWIPHelper[],1,MATCH(AR$4,CurWIPHelper[#Headers],0)))*(INDEX(PlantAccounts[],MATCH($C65,PlantAccounts[Power Plan Plant Account '#],0),7))</f>
        <v>-141929.97316459194</v>
      </c>
      <c r="CG65" s="59">
        <f>((((INDEX(PlantAccounts[],MATCH($C65,PlantAccounts[Power Plan Plant Account '#],0),8)+(INDEX(PlantAccounts[],MATCH($C65,PlantAccounts[Power Plan Plant Account '#],0),8)+INDEX(PlantAccounts[],MATCH($C65,PlantAccounts[Power Plan Plant Account '#],0),16)+INDEX(PlantAccounts[],MATCH($C65,PlantAccounts[Power Plan Plant Account '#],0),17)))/2))/12)*(INDEX(CurWIPHelper[],1,MATCH(AS$4,CurWIPHelper[#Headers],0)))*(INDEX(PlantAccounts[],MATCH($C65,PlantAccounts[Power Plan Plant Account '#],0),7))</f>
        <v>-141929.97316459194</v>
      </c>
      <c r="CH65" s="59">
        <f>((((INDEX(PlantAccounts[],MATCH($C65,PlantAccounts[Power Plan Plant Account '#],0),8)+(INDEX(PlantAccounts[],MATCH($C65,PlantAccounts[Power Plan Plant Account '#],0),8)+INDEX(PlantAccounts[],MATCH($C65,PlantAccounts[Power Plan Plant Account '#],0),16)+INDEX(PlantAccounts[],MATCH($C65,PlantAccounts[Power Plan Plant Account '#],0),17)))/2))/12)*(INDEX(CurWIPHelper[],1,MATCH(AT$4,CurWIPHelper[#Headers],0)))*(INDEX(PlantAccounts[],MATCH($C65,PlantAccounts[Power Plan Plant Account '#],0),7))</f>
        <v>-141929.97316459194</v>
      </c>
      <c r="CI65" s="59">
        <f>((((INDEX(PlantAccounts[],MATCH($C65,PlantAccounts[Power Plan Plant Account '#],0),8)+(INDEX(PlantAccounts[],MATCH($C65,PlantAccounts[Power Plan Plant Account '#],0),8)+INDEX(PlantAccounts[],MATCH($C65,PlantAccounts[Power Plan Plant Account '#],0),16)+INDEX(PlantAccounts[],MATCH($C65,PlantAccounts[Power Plan Plant Account '#],0),17)))/2))/12)*(INDEX(CurWIPHelper[],1,MATCH(AU$4,CurWIPHelper[#Headers],0)))*(INDEX(PlantAccounts[],MATCH($C65,PlantAccounts[Power Plan Plant Account '#],0),7))</f>
        <v>-141929.97316459194</v>
      </c>
      <c r="CJ65" s="59">
        <f>((((INDEX(PlantAccounts[],MATCH($C65,PlantAccounts[Power Plan Plant Account '#],0),8)+(INDEX(PlantAccounts[],MATCH($C65,PlantAccounts[Power Plan Plant Account '#],0),8)+INDEX(PlantAccounts[],MATCH($C65,PlantAccounts[Power Plan Plant Account '#],0),16)+INDEX(PlantAccounts[],MATCH($C65,PlantAccounts[Power Plan Plant Account '#],0),17)))/2))/12)*(INDEX(CurWIPHelper[],1,MATCH(AV$4,CurWIPHelper[#Headers],0)))*(INDEX(PlantAccounts[],MATCH($C65,PlantAccounts[Power Plan Plant Account '#],0),7))</f>
        <v>-141929.97316459194</v>
      </c>
      <c r="CK65" s="59">
        <f>((((INDEX(PlantAccounts[],MATCH($C65,PlantAccounts[Power Plan Plant Account '#],0),8)+(INDEX(PlantAccounts[],MATCH($C65,PlantAccounts[Power Plan Plant Account '#],0),8)+INDEX(PlantAccounts[],MATCH($C65,PlantAccounts[Power Plan Plant Account '#],0),16)+INDEX(PlantAccounts[],MATCH($C65,PlantAccounts[Power Plan Plant Account '#],0),17)))/2))/12)*(INDEX(CurWIPHelper[],1,MATCH(AW$4,CurWIPHelper[#Headers],0)))*(INDEX(PlantAccounts[],MATCH($C65,PlantAccounts[Power Plan Plant Account '#],0),7))</f>
        <v>-141929.97316459194</v>
      </c>
      <c r="CL65" s="59">
        <f>((((INDEX(PlantAccounts[],MATCH($C65,PlantAccounts[Power Plan Plant Account '#],0),8)+(INDEX(PlantAccounts[],MATCH($C65,PlantAccounts[Power Plan Plant Account '#],0),8)+INDEX(PlantAccounts[],MATCH($C65,PlantAccounts[Power Plan Plant Account '#],0),16)+INDEX(PlantAccounts[],MATCH($C65,PlantAccounts[Power Plan Plant Account '#],0),17)))/2))/12)*(INDEX(CurWIPHelper[],1,MATCH(AX$4,CurWIPHelper[#Headers],0)))*(INDEX(PlantAccounts[],MATCH($C65,PlantAccounts[Power Plan Plant Account '#],0),7))</f>
        <v>-141929.97316459194</v>
      </c>
      <c r="CM65" s="59">
        <f>((((INDEX(PlantAccounts[],MATCH($C65,PlantAccounts[Power Plan Plant Account '#],0),8)+(INDEX(PlantAccounts[],MATCH($C65,PlantAccounts[Power Plan Plant Account '#],0),8)+INDEX(PlantAccounts[],MATCH($C65,PlantAccounts[Power Plan Plant Account '#],0),16)+INDEX(PlantAccounts[],MATCH($C65,PlantAccounts[Power Plan Plant Account '#],0),17)))/2))/12)*(INDEX(CurWIPHelper[],1,MATCH(AY$4,CurWIPHelper[#Headers],0)))*(INDEX(PlantAccounts[],MATCH($C65,PlantAccounts[Power Plan Plant Account '#],0),7))</f>
        <v>-141929.97316459194</v>
      </c>
      <c r="CN65" s="59">
        <f>((((INDEX(PlantAccounts[],MATCH($C65,PlantAccounts[Power Plan Plant Account '#],0),8)+(INDEX(PlantAccounts[],MATCH($C65,PlantAccounts[Power Plan Plant Account '#],0),8)+INDEX(PlantAccounts[],MATCH($C65,PlantAccounts[Power Plan Plant Account '#],0),16)+INDEX(PlantAccounts[],MATCH($C65,PlantAccounts[Power Plan Plant Account '#],0),17)))/2))/12)*(INDEX(CurWIPHelper[],1,MATCH(AZ$4,CurWIPHelper[#Headers],0)))*(INDEX(PlantAccounts[],MATCH($C65,PlantAccounts[Power Plan Plant Account '#],0),7))</f>
        <v>-141929.97316459194</v>
      </c>
      <c r="CO65" s="59">
        <f t="shared" si="3"/>
        <v>-1703159.6779751033</v>
      </c>
      <c r="CQ65" s="59">
        <f>INDEX(PlantAccounts[],MATCH($C65,PlantAccounts[Power Plan Plant Account '#],0),12)*(INDEX(CurWIPHelper[],1,MATCH(AO$4,CurWIPHelper[#Headers],0)))*(INDEX(PlantAccounts[],MATCH($C65,PlantAccounts[Power Plan Plant Account '#],0),7)/12)*0.5</f>
        <v>0</v>
      </c>
      <c r="CR65" s="59">
        <f>INDEX(PlantAccounts[],MATCH($C65,PlantAccounts[Power Plan Plant Account '#],0),12)*(INDEX(CurWIPHelper[],1,MATCH(AP$4,CurWIPHelper[#Headers],0)))*(INDEX(PlantAccounts[],MATCH($C65,PlantAccounts[Power Plan Plant Account '#],0),7)/12)*0.5</f>
        <v>0</v>
      </c>
      <c r="CS65" s="59">
        <f>INDEX(PlantAccounts[],MATCH($C65,PlantAccounts[Power Plan Plant Account '#],0),12)*(INDEX(CurWIPHelper[],1,MATCH(AQ$4,CurWIPHelper[#Headers],0)))*(INDEX(PlantAccounts[],MATCH($C65,PlantAccounts[Power Plan Plant Account '#],0),7)/12)*0.5</f>
        <v>0</v>
      </c>
      <c r="CT65" s="59">
        <f>INDEX(PlantAccounts[],MATCH($C65,PlantAccounts[Power Plan Plant Account '#],0),12)*(INDEX(CurWIPHelper[],1,MATCH(AR$4,CurWIPHelper[#Headers],0)))*(INDEX(PlantAccounts[],MATCH($C65,PlantAccounts[Power Plan Plant Account '#],0),7)/12)*0.5</f>
        <v>0</v>
      </c>
      <c r="CU65" s="59">
        <f>INDEX(PlantAccounts[],MATCH($C65,PlantAccounts[Power Plan Plant Account '#],0),12)*(INDEX(CurWIPHelper[],1,MATCH(AS$4,CurWIPHelper[#Headers],0)))*(INDEX(PlantAccounts[],MATCH($C65,PlantAccounts[Power Plan Plant Account '#],0),7)/12)*0.5</f>
        <v>0</v>
      </c>
      <c r="CV65" s="59">
        <f>INDEX(PlantAccounts[],MATCH($C65,PlantAccounts[Power Plan Plant Account '#],0),12)*(INDEX(CurWIPHelper[],1,MATCH(AT$4,CurWIPHelper[#Headers],0)))*(INDEX(PlantAccounts[],MATCH($C65,PlantAccounts[Power Plan Plant Account '#],0),7)/12)*0.5</f>
        <v>0</v>
      </c>
      <c r="CW65" s="59">
        <f>INDEX(PlantAccounts[],MATCH($C65,PlantAccounts[Power Plan Plant Account '#],0),12)*(INDEX(CurWIPHelper[],1,MATCH(AU$4,CurWIPHelper[#Headers],0)))*(INDEX(PlantAccounts[],MATCH($C65,PlantAccounts[Power Plan Plant Account '#],0),7)/12)*0.5</f>
        <v>0</v>
      </c>
      <c r="CX65" s="59">
        <f>INDEX(PlantAccounts[],MATCH($C65,PlantAccounts[Power Plan Plant Account '#],0),12)*(INDEX(CurWIPHelper[],1,MATCH(AV$4,CurWIPHelper[#Headers],0)))*(INDEX(PlantAccounts[],MATCH($C65,PlantAccounts[Power Plan Plant Account '#],0),7)/12)*0.5</f>
        <v>0</v>
      </c>
      <c r="CY65" s="59">
        <f>INDEX(PlantAccounts[],MATCH($C65,PlantAccounts[Power Plan Plant Account '#],0),12)*(INDEX(CurWIPHelper[],1,MATCH(AW$4,CurWIPHelper[#Headers],0)))*(INDEX(PlantAccounts[],MATCH($C65,PlantAccounts[Power Plan Plant Account '#],0),7)/12)*0.5</f>
        <v>0</v>
      </c>
      <c r="CZ65" s="59">
        <f>INDEX(PlantAccounts[],MATCH($C65,PlantAccounts[Power Plan Plant Account '#],0),12)*(INDEX(CurWIPHelper[],1,MATCH(AX$4,CurWIPHelper[#Headers],0)))*(INDEX(PlantAccounts[],MATCH($C65,PlantAccounts[Power Plan Plant Account '#],0),7)/12)*0.5</f>
        <v>0</v>
      </c>
      <c r="DA65" s="59">
        <f>INDEX(PlantAccounts[],MATCH($C65,PlantAccounts[Power Plan Plant Account '#],0),12)*(INDEX(CurWIPHelper[],1,MATCH(AY$4,CurWIPHelper[#Headers],0)))*(INDEX(PlantAccounts[],MATCH($C65,PlantAccounts[Power Plan Plant Account '#],0),7)/12)*0.5</f>
        <v>0</v>
      </c>
      <c r="DB65" s="59">
        <f>INDEX(PlantAccounts[],MATCH($C65,PlantAccounts[Power Plan Plant Account '#],0),12)*(INDEX(CurWIPHelper[],1,MATCH(AZ$4,CurWIPHelper[#Headers],0)))*(INDEX(PlantAccounts[],MATCH($C65,PlantAccounts[Power Plan Plant Account '#],0),7)/12)*0.5</f>
        <v>0</v>
      </c>
      <c r="DC65" s="59">
        <f t="shared" si="4"/>
        <v>0</v>
      </c>
      <c r="DE65" s="59">
        <f t="shared" si="5"/>
        <v>-1703159.6779751033</v>
      </c>
    </row>
    <row r="66" spans="1:109">
      <c r="A66" t="s">
        <v>58</v>
      </c>
      <c r="B66" t="s">
        <v>115</v>
      </c>
      <c r="C66">
        <v>47582</v>
      </c>
      <c r="D66">
        <v>47582</v>
      </c>
      <c r="E66" s="130"/>
      <c r="F66" s="113">
        <f>INDEX(PlantAccounts[],MATCH($C66,PlantAccounts[Power Plan Plant Account '#],0),8)</f>
        <v>-17286027.836666666</v>
      </c>
      <c r="G66" s="7">
        <f>INDEX(PlantAccounts[],MATCH($C66,PlantAccounts[Power Plan Plant Account '#],0),14)</f>
        <v>0</v>
      </c>
      <c r="H66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66" s="146"/>
      <c r="J66" s="7">
        <f t="shared" si="6"/>
        <v>0</v>
      </c>
      <c r="K66" s="7">
        <v>6.7266666666666666</v>
      </c>
      <c r="L66" s="7">
        <f>INDEX(PlantAccounts[],MATCH($C66,PlantAccounts[Power Plan Plant Account '#],0),11)</f>
        <v>0</v>
      </c>
      <c r="M66" s="7">
        <f t="shared" si="1"/>
        <v>6.7266666666666666</v>
      </c>
      <c r="O66" s="35">
        <f>INDEX(CurCloseProf[],MATCH(PlantAccountsQuery[[#This Row],[Reg/Unreg]],CurCloseProf[R/NR],0),MATCH(O$9,CurCloseProf[#Headers],0))*($J66+$M66)</f>
        <v>0.27126920090342227</v>
      </c>
      <c r="P66" s="35">
        <f>INDEX(CurCloseProf[],MATCH(PlantAccountsQuery[[#This Row],[Reg/Unreg]],CurCloseProf[R/NR],0),MATCH(P$9,CurCloseProf[#Headers],0))*($J66+$M66)</f>
        <v>0.2139188424497879</v>
      </c>
      <c r="Q66" s="35">
        <f>INDEX(CurCloseProf[],MATCH(PlantAccountsQuery[[#This Row],[Reg/Unreg]],CurCloseProf[R/NR],0),MATCH(Q$9,CurCloseProf[#Headers],0))*($J66+$M66)</f>
        <v>0.2902606473766508</v>
      </c>
      <c r="R66" s="35">
        <f>INDEX(CurCloseProf[],MATCH(PlantAccountsQuery[[#This Row],[Reg/Unreg]],CurCloseProf[R/NR],0),MATCH(R$9,CurCloseProf[#Headers],0))*($J66+$M66)</f>
        <v>7.9817611085866921E-2</v>
      </c>
      <c r="S66" s="35">
        <f>INDEX(CurCloseProf[],MATCH(PlantAccountsQuery[[#This Row],[Reg/Unreg]],CurCloseProf[R/NR],0),MATCH(S$9,CurCloseProf[#Headers],0))*($J66+$M66)</f>
        <v>0.23315664533767971</v>
      </c>
      <c r="T66" s="35">
        <f>INDEX(CurCloseProf[],MATCH(PlantAccountsQuery[[#This Row],[Reg/Unreg]],CurCloseProf[R/NR],0),MATCH(T$9,CurCloseProf[#Headers],0))*($J66+$M66)</f>
        <v>0.40553506575227127</v>
      </c>
      <c r="U66" s="35">
        <f>INDEX(CurCloseProf[],MATCH(PlantAccountsQuery[[#This Row],[Reg/Unreg]],CurCloseProf[R/NR],0),MATCH(U$9,CurCloseProf[#Headers],0))*($J66+$M66)</f>
        <v>0.33925264426038138</v>
      </c>
      <c r="V66" s="35">
        <f>INDEX(CurCloseProf[],MATCH(PlantAccountsQuery[[#This Row],[Reg/Unreg]],CurCloseProf[R/NR],0),MATCH(V$9,CurCloseProf[#Headers],0))*($J66+$M66)</f>
        <v>0.19588317961850901</v>
      </c>
      <c r="W66" s="35">
        <f>INDEX(CurCloseProf[],MATCH(PlantAccountsQuery[[#This Row],[Reg/Unreg]],CurCloseProf[R/NR],0),MATCH(W$9,CurCloseProf[#Headers],0))*($J66+$M66)</f>
        <v>0.41017035013251918</v>
      </c>
      <c r="X66" s="35">
        <f>INDEX(CurCloseProf[],MATCH(PlantAccountsQuery[[#This Row],[Reg/Unreg]],CurCloseProf[R/NR],0),MATCH(X$9,CurCloseProf[#Headers],0))*($J66+$M66)</f>
        <v>0.82604717595823118</v>
      </c>
      <c r="Y66" s="35">
        <f>INDEX(CurCloseProf[],MATCH(PlantAccountsQuery[[#This Row],[Reg/Unreg]],CurCloseProf[R/NR],0),MATCH(Y$9,CurCloseProf[#Headers],0))*($J66+$M66)</f>
        <v>0.7332886659435206</v>
      </c>
      <c r="Z66" s="35">
        <f>INDEX(CurCloseProf[],MATCH(PlantAccountsQuery[[#This Row],[Reg/Unreg]],CurCloseProf[R/NR],0),MATCH(Z$9,CurCloseProf[#Headers],0))*($J66+$M66)</f>
        <v>2.7280666378478262</v>
      </c>
      <c r="AB66" s="59">
        <f>IF(INDEX(CurWIPHelper[],1,MATCH(AO$4,$AB$9:$AM$9,0))=0,0,($F66+$O66))</f>
        <v>-17286027.565397464</v>
      </c>
      <c r="AC66" s="59">
        <f>IF(INDEX(CurWIPHelper[],1,MATCH(AP$4,$AB$9:$AM$9,0))=0,0,($F66+SUM($O66:P66)))</f>
        <v>-17286027.351478621</v>
      </c>
      <c r="AD66" s="59">
        <f>IF(INDEX(CurWIPHelper[],1,MATCH(AQ$4,$AB$9:$AM$9,0))=0,0,($F66+SUM($O66:Q66)))</f>
        <v>-17286027.061217975</v>
      </c>
      <c r="AE66" s="59">
        <f>IF(INDEX(CurWIPHelper[],1,MATCH(AR$4,$AB$9:$AM$9,0))=0,0,($F66+SUM($O66:R66)))</f>
        <v>-17286026.981400363</v>
      </c>
      <c r="AF66" s="59">
        <f>IF(INDEX(CurWIPHelper[],1,MATCH(AS$4,$AB$9:$AM$9,0))=0,0,($F66+SUM($O66:S66)))</f>
        <v>-17286026.748243719</v>
      </c>
      <c r="AG66" s="59">
        <f>IF(INDEX(CurWIPHelper[],1,MATCH(AT$4,$AB$9:$AM$9,0))=0,0,($F66+SUM($O66:T66)))</f>
        <v>-17286026.342708655</v>
      </c>
      <c r="AH66" s="59">
        <f>IF(INDEX(CurWIPHelper[],1,MATCH(AU$4,$AB$9:$AM$9,0))=0,0,($F66+SUM($O66:U66)))</f>
        <v>-17286026.003456008</v>
      </c>
      <c r="AI66" s="59">
        <f>IF(INDEX(CurWIPHelper[],1,MATCH(AV$4,$AB$9:$AM$9,0))=0,0,($F66+SUM($O66:V66)))</f>
        <v>-17286025.80757283</v>
      </c>
      <c r="AJ66" s="59">
        <f>IF(INDEX(CurWIPHelper[],1,MATCH(AW$4,$AB$9:$AM$9,0))=0,0,($F66+SUM($O66:W66)))</f>
        <v>-17286025.39740248</v>
      </c>
      <c r="AK66" s="59">
        <f>IF(INDEX(CurWIPHelper[],1,MATCH(AX$4,$AB$9:$AM$9,0))=0,0,($F66+SUM($O66:X66)))</f>
        <v>-17286024.571355302</v>
      </c>
      <c r="AL66" s="59">
        <f>IF(INDEX(CurWIPHelper[],1,MATCH(AY$4,$AB$9:$AM$9,0))=0,0,($F66+SUM($O66:Y66)))</f>
        <v>-17286023.838066638</v>
      </c>
      <c r="AM66" s="59">
        <f>IF(INDEX(CurWIPHelper[],1,MATCH(AZ$4,$AB$9:$AM$9,0))=0,0,($F66+SUM($O66:Z66)))</f>
        <v>-17286021.109999999</v>
      </c>
      <c r="AO66" s="35">
        <f>IF(INDEX(CurWIPHelper[],1,MATCH(AO$4,CurWIPHelper[#Headers],0))=0,0,
     IF(AB66&gt;0,
        (IF(
             ((INDEX(PlantAccounts[],MATCH($C66,PlantAccounts[Power Plan Plant Account '#],0),7)/12)
                   *(AB66)
                   *(INDEX(CurWIPHelper[],1,MATCH(AO$4,CurWIPHelper[#Headers],0)))
                   +(INDEX(PlantAccounts[],MATCH($C66,PlantAccounts[Power Plan Plant Account '#],0),9))
                   )&gt;AB66,
              IF((INDEX(PlantAccounts[],MATCH($C66,PlantAccounts[Power Plan Plant Account '#],0),7))=0,0,AB66-(INDEX(PlantAccounts[],MATCH($C66,PlantAccounts[Power Plan Plant Account '#],0),9))),
             (INDEX(PlantAccounts[],MATCH($C66,PlantAccounts[Power Plan Plant Account '#],0),7)/12)*AB66*(INDEX(CurWIPHelper[],1,MATCH(AO$4,CurWIPHelper[#Headers],0))))
        ),
          IF(AB66=0,0,IF(
              ((INDEX(PlantAccounts[],MATCH($C66,PlantAccounts[Power Plan Plant Account '#],0),7)/12)
              *(AB66)
              *(INDEX(CurWIPHelper[],1,MATCH(AO$4,CurWIPHelper[#Headers],0)))
              +(INDEX(PlantAccounts[],MATCH($C66,PlantAccounts[Power Plan Plant Account '#],0),9))
              )&gt;AB66,
         (INDEX(PlantAccounts[],MATCH($C66,PlantAccounts[Power Plan Plant Account '#],0),7)/12)*AB66*(INDEX(CurWIPHelper[],1,MATCH(AO$4,CurWIPHelper[#Headers],0))),
         AB66-(INDEX(PlantAccounts[],MATCH($C66,PlantAccounts[Power Plan Plant Account '#],0),9))
    ))
)
)</f>
        <v>-39141.786633712298</v>
      </c>
      <c r="AP66" s="35">
        <f>IF(INDEX(CurWIPHelper[],1,MATCH(AP$4,CurWIPHelper[#Headers],0))=0,0,
     IF(AC66&gt;0,
        (IF(
             ((INDEX(PlantAccounts[],MATCH($C66,PlantAccounts[Power Plan Plant Account '#],0),7)/12)
                   *(AC66)
                   *(INDEX(CurWIPHelper[],1,MATCH(AP$4,CurWIPHelper[#Headers],0)))
                   +(INDEX(PlantAccounts[],MATCH($C66,PlantAccounts[Power Plan Plant Account '#],0),9))
                   +(SUM($AO66:AO66))
                    )&gt;AC66,
              IF((INDEX(PlantAccounts[],MATCH($C66,PlantAccounts[Power Plan Plant Account '#],0),7))=0,0,AC66-(INDEX(PlantAccounts[],MATCH($C66,PlantAccounts[Power Plan Plant Account '#],0),9))-SUM($AO66:AO66)),
             (INDEX(PlantAccounts[],MATCH($C66,PlantAccounts[Power Plan Plant Account '#],0),7)/12)*AC66*(INDEX(CurWIPHelper[],1,MATCH(AP$4,CurWIPHelper[#Headers],0))))
        ),
        IF(AC66=0,0,IF(
              ((INDEX(PlantAccounts[],MATCH($C66,PlantAccounts[Power Plan Plant Account '#],0),7)/12)
              *(AC66)
              *(INDEX(CurWIPHelper[],1,MATCH(AP$4,CurWIPHelper[#Headers],0)))
              +(INDEX(PlantAccounts[],MATCH($C66,PlantAccounts[Power Plan Plant Account '#],0),9))
              +(SUM($AO66:AO66))
              )&gt;AC66,
         (INDEX(PlantAccounts[],MATCH($C66,PlantAccounts[Power Plan Plant Account '#],0),7)/12)*AC66*(INDEX(CurWIPHelper[],1,MATCH(AP$4,CurWIPHelper[#Headers],0))),
         AC66-(INDEX(PlantAccounts[],MATCH($C66,PlantAccounts[Power Plan Plant Account '#],0),9))-(SUM($AO66:AO66))
    ))
)
)</f>
        <v>-39141.786149323059</v>
      </c>
      <c r="AQ66" s="35">
        <f>IF(INDEX(CurWIPHelper[],1,MATCH(AQ$4,CurWIPHelper[#Headers],0))=0,0,
     IF(AD66&gt;0,
        (IF(
             ((INDEX(PlantAccounts[],MATCH($C66,PlantAccounts[Power Plan Plant Account '#],0),7)/12)
                   *(AD66)
                   *(INDEX(CurWIPHelper[],1,MATCH(AQ$4,CurWIPHelper[#Headers],0)))
                   +(INDEX(PlantAccounts[],MATCH($C66,PlantAccounts[Power Plan Plant Account '#],0),9))
                   +(SUM($AO66:AP66))
                    )&gt;AD66,
              IF((INDEX(PlantAccounts[],MATCH($C66,PlantAccounts[Power Plan Plant Account '#],0),7))=0,0,AD66-(INDEX(PlantAccounts[],MATCH($C66,PlantAccounts[Power Plan Plant Account '#],0),9))-SUM($AO66:AP66)),
             (INDEX(PlantAccounts[],MATCH($C66,PlantAccounts[Power Plan Plant Account '#],0),7)/12)*AD66*(INDEX(CurWIPHelper[],1,MATCH(AQ$4,CurWIPHelper[#Headers],0))))
        ),
        IF(AD66=0,0,IF(
              ((INDEX(PlantAccounts[],MATCH($C66,PlantAccounts[Power Plan Plant Account '#],0),7)/12)
              *(AD66)
              *(INDEX(CurWIPHelper[],1,MATCH(AQ$4,CurWIPHelper[#Headers],0)))
              +(INDEX(PlantAccounts[],MATCH($C66,PlantAccounts[Power Plan Plant Account '#],0),9))
              +(SUM($AO66:AP66))
              )&gt;AD66,
         (INDEX(PlantAccounts[],MATCH($C66,PlantAccounts[Power Plan Plant Account '#],0),7)/12)*AD66*(INDEX(CurWIPHelper[],1,MATCH(AQ$4,CurWIPHelper[#Headers],0))),
         AD66-(INDEX(PlantAccounts[],MATCH($C66,PlantAccounts[Power Plan Plant Account '#],0),9))-(SUM($AO66:AP66))
    ))
)
)</f>
        <v>-39141.785492068506</v>
      </c>
      <c r="AR66" s="35">
        <f>IF(INDEX(CurWIPHelper[],1,MATCH(AR$4,CurWIPHelper[#Headers],0))=0,0,
     IF(AE66&gt;0,
        (IF(
             ((INDEX(PlantAccounts[],MATCH($C66,PlantAccounts[Power Plan Plant Account '#],0),7)/12)
                   *(AE66)
                   *(INDEX(CurWIPHelper[],1,MATCH(AR$4,CurWIPHelper[#Headers],0)))
                   +(INDEX(PlantAccounts[],MATCH($C66,PlantAccounts[Power Plan Plant Account '#],0),9))
                   +(SUM($AO66:AQ66))
                    )&gt;AE66,
              IF((INDEX(PlantAccounts[],MATCH($C66,PlantAccounts[Power Plan Plant Account '#],0),7))=0,0,AE66-(INDEX(PlantAccounts[],MATCH($C66,PlantAccounts[Power Plan Plant Account '#],0),9))-SUM($AO66:AQ66)),
             (INDEX(PlantAccounts[],MATCH($C66,PlantAccounts[Power Plan Plant Account '#],0),7)/12)*AE66*(INDEX(CurWIPHelper[],1,MATCH(AR$4,CurWIPHelper[#Headers],0))))
        ),
        IF(AE66=0,0,IF(
              ((INDEX(PlantAccounts[],MATCH($C66,PlantAccounts[Power Plan Plant Account '#],0),7)/12)
              *(AE66)
              *(INDEX(CurWIPHelper[],1,MATCH(AR$4,CurWIPHelper[#Headers],0)))
              +(INDEX(PlantAccounts[],MATCH($C66,PlantAccounts[Power Plan Plant Account '#],0),9))
              +(SUM($AO66:AQ66))
              )&gt;AE66,
         (INDEX(PlantAccounts[],MATCH($C66,PlantAccounts[Power Plan Plant Account '#],0),7)/12)*AE66*(INDEX(CurWIPHelper[],1,MATCH(AR$4,CurWIPHelper[#Headers],0))),
         AE66-(INDEX(PlantAccounts[],MATCH($C66,PlantAccounts[Power Plan Plant Account '#],0),9))-(SUM($AO66:AQ66))
    ))
)
)</f>
        <v>-39141.785311332715</v>
      </c>
      <c r="AS66" s="35">
        <f>IF(INDEX(CurWIPHelper[],1,MATCH(AS$4,CurWIPHelper[#Headers],0))=0,0,
     IF(AF66&gt;0,
        (IF(
             ((INDEX(PlantAccounts[],MATCH($C66,PlantAccounts[Power Plan Plant Account '#],0),7)/12)
                   *(AF66)
                   *(INDEX(CurWIPHelper[],1,MATCH(AS$4,CurWIPHelper[#Headers],0)))
                   +(INDEX(PlantAccounts[],MATCH($C66,PlantAccounts[Power Plan Plant Account '#],0),9))
                   +(SUM($AO66:AR66))
                    )&gt;AF66,
              IF((INDEX(PlantAccounts[],MATCH($C66,PlantAccounts[Power Plan Plant Account '#],0),7))=0,0,AF66-(INDEX(PlantAccounts[],MATCH($C66,PlantAccounts[Power Plan Plant Account '#],0),9))-SUM($AO66:AR66)),
             (INDEX(PlantAccounts[],MATCH($C66,PlantAccounts[Power Plan Plant Account '#],0),7)/12)*AF66*(INDEX(CurWIPHelper[],1,MATCH(AS$4,CurWIPHelper[#Headers],0))))
        ),
        IF(AF66=0,0,IF(
              ((INDEX(PlantAccounts[],MATCH($C66,PlantAccounts[Power Plan Plant Account '#],0),7)/12)
              *(AF66)
              *(INDEX(CurWIPHelper[],1,MATCH(AS$4,CurWIPHelper[#Headers],0)))
              +(INDEX(PlantAccounts[],MATCH($C66,PlantAccounts[Power Plan Plant Account '#],0),9))
              +(SUM($AO66:AR66))
              )&gt;AF66,
         (INDEX(PlantAccounts[],MATCH($C66,PlantAccounts[Power Plan Plant Account '#],0),7)/12)*AF66*(INDEX(CurWIPHelper[],1,MATCH(AS$4,CurWIPHelper[#Headers],0))),
         AF66-(INDEX(PlantAccounts[],MATCH($C66,PlantAccounts[Power Plan Plant Account '#],0),9))-(SUM($AO66:AR66))
    ))
)
)</f>
        <v>-39141.784783382172</v>
      </c>
      <c r="AT66" s="35">
        <f>IF(INDEX(CurWIPHelper[],1,MATCH(AT$4,CurWIPHelper[#Headers],0))=0,0,
     IF(AG66&gt;0,
        (IF(
             ((INDEX(PlantAccounts[],MATCH($C66,PlantAccounts[Power Plan Plant Account '#],0),7)/12)
                   *(AG66)
                   *(INDEX(CurWIPHelper[],1,MATCH(AT$4,CurWIPHelper[#Headers],0)))
                   +(INDEX(PlantAccounts[],MATCH($C66,PlantAccounts[Power Plan Plant Account '#],0),9))
                   +(SUM($AO66:AS66))
                    )&gt;AG66,
              IF((INDEX(PlantAccounts[],MATCH($C66,PlantAccounts[Power Plan Plant Account '#],0),7))=0,0,AG66-(INDEX(PlantAccounts[],MATCH($C66,PlantAccounts[Power Plan Plant Account '#],0),9))-SUM($AO66:AS66)),
             (INDEX(PlantAccounts[],MATCH($C66,PlantAccounts[Power Plan Plant Account '#],0),7)/12)*AG66*(INDEX(CurWIPHelper[],1,MATCH(AT$4,CurWIPHelper[#Headers],0))))
        ),
        IF(AG66=0,0,IF(
              ((INDEX(PlantAccounts[],MATCH($C66,PlantAccounts[Power Plan Plant Account '#],0),7)/12)
              *(AG66)
              *(INDEX(CurWIPHelper[],1,MATCH(AT$4,CurWIPHelper[#Headers],0)))
              +(INDEX(PlantAccounts[],MATCH($C66,PlantAccounts[Power Plan Plant Account '#],0),9))
              +(SUM($AO66:AS66))
              )&gt;AG66,
         (INDEX(PlantAccounts[],MATCH($C66,PlantAccounts[Power Plan Plant Account '#],0),7)/12)*AG66*(INDEX(CurWIPHelper[],1,MATCH(AT$4,CurWIPHelper[#Headers],0))),
         AG66-(INDEX(PlantAccounts[],MATCH($C66,PlantAccounts[Power Plan Plant Account '#],0),9))-(SUM($AO66:AS66))
    ))
)
)</f>
        <v>-39141.783865104859</v>
      </c>
      <c r="AU66" s="35">
        <f>IF(INDEX(CurWIPHelper[],1,MATCH(AU$4,CurWIPHelper[#Headers],0))=0,0,
     IF(AH66&gt;0,
        (IF(
             ((INDEX(PlantAccounts[],MATCH($C66,PlantAccounts[Power Plan Plant Account '#],0),7)/12)
                   *(AH66)
                   *(INDEX(CurWIPHelper[],1,MATCH(AU$4,CurWIPHelper[#Headers],0)))
                   +(INDEX(PlantAccounts[],MATCH($C66,PlantAccounts[Power Plan Plant Account '#],0),9))
                   +(SUM($AO66:AT66))
                    )&gt;AH66,
              IF((INDEX(PlantAccounts[],MATCH($C66,PlantAccounts[Power Plan Plant Account '#],0),7))=0,0,AH66-(INDEX(PlantAccounts[],MATCH($C66,PlantAccounts[Power Plan Plant Account '#],0),9))-SUM($AO66:AT66)),
             (INDEX(PlantAccounts[],MATCH($C66,PlantAccounts[Power Plan Plant Account '#],0),7)/12)*AH66*(INDEX(CurWIPHelper[],1,MATCH(AU$4,CurWIPHelper[#Headers],0))))
        ),
        IF(AH66=0,0,IF(
              ((INDEX(PlantAccounts[],MATCH($C66,PlantAccounts[Power Plan Plant Account '#],0),7)/12)
              *(AH66)
              *(INDEX(CurWIPHelper[],1,MATCH(AU$4,CurWIPHelper[#Headers],0)))
              +(INDEX(PlantAccounts[],MATCH($C66,PlantAccounts[Power Plan Plant Account '#],0),9))
              +(SUM($AO66:AT66))
              )&gt;AH66,
         (INDEX(PlantAccounts[],MATCH($C66,PlantAccounts[Power Plan Plant Account '#],0),7)/12)*AH66*(INDEX(CurWIPHelper[],1,MATCH(AU$4,CurWIPHelper[#Headers],0))),
         AH66-(INDEX(PlantAccounts[],MATCH($C66,PlantAccounts[Power Plan Plant Account '#],0),9))-(SUM($AO66:AT66))
    ))
)
)</f>
        <v>-39141.783096914791</v>
      </c>
      <c r="AV66" s="35">
        <f>IF(INDEX(CurWIPHelper[],1,MATCH(AV$4,CurWIPHelper[#Headers],0))=0,0,
     IF(AI66&gt;0,
        (IF(
             ((INDEX(PlantAccounts[],MATCH($C66,PlantAccounts[Power Plan Plant Account '#],0),7)/12)
                   *(AI66)
                   *(INDEX(CurWIPHelper[],1,MATCH(AV$4,CurWIPHelper[#Headers],0)))
                   +(INDEX(PlantAccounts[],MATCH($C66,PlantAccounts[Power Plan Plant Account '#],0),9))
                   +(SUM($AO66:AU66))
                    )&gt;AI66,
              IF((INDEX(PlantAccounts[],MATCH($C66,PlantAccounts[Power Plan Plant Account '#],0),7))=0,0,AI66-(INDEX(PlantAccounts[],MATCH($C66,PlantAccounts[Power Plan Plant Account '#],0),9))-SUM($AO66:AU66)),
             (INDEX(PlantAccounts[],MATCH($C66,PlantAccounts[Power Plan Plant Account '#],0),7)/12)*AI66*(INDEX(CurWIPHelper[],1,MATCH(AV$4,CurWIPHelper[#Headers],0))))
        ),
        IF(AI66=0,0,IF(
              ((INDEX(PlantAccounts[],MATCH($C66,PlantAccounts[Power Plan Plant Account '#],0),7)/12)
              *(AI66)
              *(INDEX(CurWIPHelper[],1,MATCH(AV$4,CurWIPHelper[#Headers],0)))
              +(INDEX(PlantAccounts[],MATCH($C66,PlantAccounts[Power Plan Plant Account '#],0),9))
              +(SUM($AO66:AU66))
              )&gt;AI66,
         (INDEX(PlantAccounts[],MATCH($C66,PlantAccounts[Power Plan Plant Account '#],0),7)/12)*AI66*(INDEX(CurWIPHelper[],1,MATCH(AV$4,CurWIPHelper[#Headers],0))),
         AI66-(INDEX(PlantAccounts[],MATCH($C66,PlantAccounts[Power Plan Plant Account '#],0),9))-(SUM($AO66:AU66))
    ))
)
)</f>
        <v>-39141.782653364789</v>
      </c>
      <c r="AW66" s="35">
        <f>IF(INDEX(CurWIPHelper[],1,MATCH(AW$4,CurWIPHelper[#Headers],0))=0,0,
     IF(AJ66&gt;0,
        (IF(
             ((INDEX(PlantAccounts[],MATCH($C66,PlantAccounts[Power Plan Plant Account '#],0),7)/12)
                   *(AJ66)
                   *(INDEX(CurWIPHelper[],1,MATCH(AW$4,CurWIPHelper[#Headers],0)))
                   +(INDEX(PlantAccounts[],MATCH($C66,PlantAccounts[Power Plan Plant Account '#],0),9))
                   +(SUM($AO66:AV66))
                    )&gt;AJ66,
              IF((INDEX(PlantAccounts[],MATCH($C66,PlantAccounts[Power Plan Plant Account '#],0),7))=0,0,AJ66-(INDEX(PlantAccounts[],MATCH($C66,PlantAccounts[Power Plan Plant Account '#],0),9))-SUM($AO66:AV66)),
             (INDEX(PlantAccounts[],MATCH($C66,PlantAccounts[Power Plan Plant Account '#],0),7)/12)*AJ66*(INDEX(CurWIPHelper[],1,MATCH(AW$4,CurWIPHelper[#Headers],0))))
        ),
        IF(AJ66=0,0,IF(
              ((INDEX(PlantAccounts[],MATCH($C66,PlantAccounts[Power Plan Plant Account '#],0),7)/12)
              *(AJ66)
              *(INDEX(CurWIPHelper[],1,MATCH(AW$4,CurWIPHelper[#Headers],0)))
              +(INDEX(PlantAccounts[],MATCH($C66,PlantAccounts[Power Plan Plant Account '#],0),9))
              +(SUM($AO66:AV66))
              )&gt;AJ66,
         (INDEX(PlantAccounts[],MATCH($C66,PlantAccounts[Power Plan Plant Account '#],0),7)/12)*AJ66*(INDEX(CurWIPHelper[],1,MATCH(AW$4,CurWIPHelper[#Headers],0))),
         AJ66-(INDEX(PlantAccounts[],MATCH($C66,PlantAccounts[Power Plan Plant Account '#],0),9))-(SUM($AO66:AV66))
    ))
)
)</f>
        <v>-39141.781724591521</v>
      </c>
      <c r="AX66" s="35">
        <f>IF(INDEX(CurWIPHelper[],1,MATCH(AX$4,CurWIPHelper[#Headers],0))=0,0,
     IF(AK66&gt;0,
        (IF(
             ((INDEX(PlantAccounts[],MATCH($C66,PlantAccounts[Power Plan Plant Account '#],0),7)/12)
                   *(AK66)
                   *(INDEX(CurWIPHelper[],1,MATCH(AX$4,CurWIPHelper[#Headers],0)))
                   +(INDEX(PlantAccounts[],MATCH($C66,PlantAccounts[Power Plan Plant Account '#],0),9))
                   +(SUM($AO66:AW66))
                    )&gt;AK66,
              IF((INDEX(PlantAccounts[],MATCH($C66,PlantAccounts[Power Plan Plant Account '#],0),7))=0,0,AK66-(INDEX(PlantAccounts[],MATCH($C66,PlantAccounts[Power Plan Plant Account '#],0),9))-SUM($AO66:AW66)),
             (INDEX(PlantAccounts[],MATCH($C66,PlantAccounts[Power Plan Plant Account '#],0),7)/12)*AK66*(INDEX(CurWIPHelper[],1,MATCH(AX$4,CurWIPHelper[#Headers],0))))
        ),
        IF(AK66=0,0,IF(
              ((INDEX(PlantAccounts[],MATCH($C66,PlantAccounts[Power Plan Plant Account '#],0),7)/12)
              *(AK66)
              *(INDEX(CurWIPHelper[],1,MATCH(AX$4,CurWIPHelper[#Headers],0)))
              +(INDEX(PlantAccounts[],MATCH($C66,PlantAccounts[Power Plan Plant Account '#],0),9))
              +(SUM($AO66:AW66))
              )&gt;AK66,
         (INDEX(PlantAccounts[],MATCH($C66,PlantAccounts[Power Plan Plant Account '#],0),7)/12)*AK66*(INDEX(CurWIPHelper[],1,MATCH(AX$4,CurWIPHelper[#Headers],0))),
         AK66-(INDEX(PlantAccounts[],MATCH($C66,PlantAccounts[Power Plan Plant Account '#],0),9))-(SUM($AO66:AW66))
    ))
)
)</f>
        <v>-39141.779854123459</v>
      </c>
      <c r="AY66" s="35">
        <f>IF(INDEX(CurWIPHelper[],1,MATCH(AY$4,CurWIPHelper[#Headers],0))=0,0,
     IF(AL66&gt;0,
        (IF(
             ((INDEX(PlantAccounts[],MATCH($C66,PlantAccounts[Power Plan Plant Account '#],0),7)/12)
                   *(AL66)
                   *(INDEX(CurWIPHelper[],1,MATCH(AY$4,CurWIPHelper[#Headers],0)))
                   +(INDEX(PlantAccounts[],MATCH($C66,PlantAccounts[Power Plan Plant Account '#],0),9))
                   +(SUM($AO66:AX66))
                    )&gt;AL66,
              IF((INDEX(PlantAccounts[],MATCH($C66,PlantAccounts[Power Plan Plant Account '#],0),7))=0,0,AL66-(INDEX(PlantAccounts[],MATCH($C66,PlantAccounts[Power Plan Plant Account '#],0),9))-SUM($AO66:AX66)),
             (INDEX(PlantAccounts[],MATCH($C66,PlantAccounts[Power Plan Plant Account '#],0),7)/12)*AL66*(INDEX(CurWIPHelper[],1,MATCH(AY$4,CurWIPHelper[#Headers],0))))
        ),
        IF(AL66=0,0,IF(
              ((INDEX(PlantAccounts[],MATCH($C66,PlantAccounts[Power Plan Plant Account '#],0),7)/12)
              *(AL66)
              *(INDEX(CurWIPHelper[],1,MATCH(AY$4,CurWIPHelper[#Headers],0)))
              +(INDEX(PlantAccounts[],MATCH($C66,PlantAccounts[Power Plan Plant Account '#],0),9))
              +(SUM($AO66:AX66))
              )&gt;AL66,
         (INDEX(PlantAccounts[],MATCH($C66,PlantAccounts[Power Plan Plant Account '#],0),7)/12)*AL66*(INDEX(CurWIPHelper[],1,MATCH(AY$4,CurWIPHelper[#Headers],0))),
         AL66-(INDEX(PlantAccounts[],MATCH($C66,PlantAccounts[Power Plan Plant Account '#],0),9))-(SUM($AO66:AX66))
    ))
)
)</f>
        <v>-39141.778193694059</v>
      </c>
      <c r="AZ66" s="35">
        <f>IF(INDEX(CurWIPHelper[],1,MATCH(AZ$4,CurWIPHelper[#Headers],0))=0,0,
     IF(AM66&gt;0,
        (IF(
             ((INDEX(PlantAccounts[],MATCH($C66,PlantAccounts[Power Plan Plant Account '#],0),7)/12)
                   *(AM66)
                   *(INDEX(CurWIPHelper[],1,MATCH(AZ$4,CurWIPHelper[#Headers],0)))
                   +(INDEX(PlantAccounts[],MATCH($C66,PlantAccounts[Power Plan Plant Account '#],0),9))
                   +(SUM($AO66:AY66))
                    )&gt;AM66,
              IF((INDEX(PlantAccounts[],MATCH($C66,PlantAccounts[Power Plan Plant Account '#],0),7))=0,0,AM66-(INDEX(PlantAccounts[],MATCH($C66,PlantAccounts[Power Plan Plant Account '#],0),9))-SUM($AO66:AY66)),
             (INDEX(PlantAccounts[],MATCH($C66,PlantAccounts[Power Plan Plant Account '#],0),7)/12)*AM66*(INDEX(CurWIPHelper[],1,MATCH(AZ$4,CurWIPHelper[#Headers],0))))
        ),
        IF(AM66=0,0,IF(
              ((INDEX(PlantAccounts[],MATCH($C66,PlantAccounts[Power Plan Plant Account '#],0),7)/12)
              *(AM66)
              *(INDEX(CurWIPHelper[],1,MATCH(AZ$4,CurWIPHelper[#Headers],0)))
              +(INDEX(PlantAccounts[],MATCH($C66,PlantAccounts[Power Plan Plant Account '#],0),9))
              +(SUM($AO66:AY66))
              )&gt;AM66,
         (INDEX(PlantAccounts[],MATCH($C66,PlantAccounts[Power Plan Plant Account '#],0),7)/12)*AM66*(INDEX(CurWIPHelper[],1,MATCH(AZ$4,CurWIPHelper[#Headers],0))),
         AM66-(INDEX(PlantAccounts[],MATCH($C66,PlantAccounts[Power Plan Plant Account '#],0),9))-(SUM($AO66:AY66))
    ))
)
)</f>
        <v>-39141.772016369519</v>
      </c>
      <c r="BA66" s="59">
        <f t="shared" si="2"/>
        <v>-469701.38977398176</v>
      </c>
      <c r="BC66" s="59">
        <f>INDEX(CurCloseProf[],MATCH(PlantAccountsQuery[[#This Row],[Reg/Unreg]],CurCloseProf[R/NR],0),MATCH(BC$9,CurCloseProf[#Headers],0))*($J66)</f>
        <v>0</v>
      </c>
      <c r="BD66" s="59">
        <f>INDEX(CurCloseProf[],MATCH(PlantAccountsQuery[[#This Row],[Reg/Unreg]],CurCloseProf[R/NR],0),MATCH(BD$9,CurCloseProf[#Headers],0))*($J66)</f>
        <v>0</v>
      </c>
      <c r="BE66" s="59">
        <f>INDEX(CurCloseProf[],MATCH(PlantAccountsQuery[[#This Row],[Reg/Unreg]],CurCloseProf[R/NR],0),MATCH(BE$9,CurCloseProf[#Headers],0))*($J66)</f>
        <v>0</v>
      </c>
      <c r="BF66" s="59">
        <f>INDEX(CurCloseProf[],MATCH(PlantAccountsQuery[[#This Row],[Reg/Unreg]],CurCloseProf[R/NR],0),MATCH(BF$9,CurCloseProf[#Headers],0))*($J66)</f>
        <v>0</v>
      </c>
      <c r="BG66" s="59">
        <f>INDEX(CurCloseProf[],MATCH(PlantAccountsQuery[[#This Row],[Reg/Unreg]],CurCloseProf[R/NR],0),MATCH(BG$9,CurCloseProf[#Headers],0))*($J66)</f>
        <v>0</v>
      </c>
      <c r="BH66" s="59">
        <f>INDEX(CurCloseProf[],MATCH(PlantAccountsQuery[[#This Row],[Reg/Unreg]],CurCloseProf[R/NR],0),MATCH(BH$9,CurCloseProf[#Headers],0))*($J66)</f>
        <v>0</v>
      </c>
      <c r="BI66" s="59">
        <f>INDEX(CurCloseProf[],MATCH(PlantAccountsQuery[[#This Row],[Reg/Unreg]],CurCloseProf[R/NR],0),MATCH(BI$9,CurCloseProf[#Headers],0))*($J66)</f>
        <v>0</v>
      </c>
      <c r="BJ66" s="59">
        <f>INDEX(CurCloseProf[],MATCH(PlantAccountsQuery[[#This Row],[Reg/Unreg]],CurCloseProf[R/NR],0),MATCH(BJ$9,CurCloseProf[#Headers],0))*($J66)</f>
        <v>0</v>
      </c>
      <c r="BK66" s="59">
        <f>INDEX(CurCloseProf[],MATCH(PlantAccountsQuery[[#This Row],[Reg/Unreg]],CurCloseProf[R/NR],0),MATCH(BK$9,CurCloseProf[#Headers],0))*($J66)</f>
        <v>0</v>
      </c>
      <c r="BL66" s="59">
        <f>INDEX(CurCloseProf[],MATCH(PlantAccountsQuery[[#This Row],[Reg/Unreg]],CurCloseProf[R/NR],0),MATCH(BL$9,CurCloseProf[#Headers],0))*($J66)</f>
        <v>0</v>
      </c>
      <c r="BM66" s="59">
        <f>INDEX(CurCloseProf[],MATCH(PlantAccountsQuery[[#This Row],[Reg/Unreg]],CurCloseProf[R/NR],0),MATCH(BM$9,CurCloseProf[#Headers],0))*($J66)</f>
        <v>0</v>
      </c>
      <c r="BN66" s="59">
        <f>INDEX(CurCloseProf[],MATCH(PlantAccountsQuery[[#This Row],[Reg/Unreg]],CurCloseProf[R/NR],0),MATCH(BN$9,CurCloseProf[#Headers],0))*($J66)</f>
        <v>0</v>
      </c>
      <c r="BP66" s="59">
        <f>IF(INDEX(CurWIPHelper[],1,MATCH(AO$4,$BP$9:$CA$9,0))=0,0,$BC66)</f>
        <v>0</v>
      </c>
      <c r="BQ66" s="59">
        <f>IF(INDEX(CurWIPHelper[],1,MATCH(AP$4,$BP$9:$CA$9,0))=0,0,(SUM($BC66:BD66)))</f>
        <v>0</v>
      </c>
      <c r="BR66" s="59">
        <f>IF(INDEX(CurWIPHelper[],1,MATCH(AQ$4,$BP$9:$CA$9,0))=0,0,(SUM($BC66:BE66)))</f>
        <v>0</v>
      </c>
      <c r="BS66" s="59">
        <f>IF(INDEX(CurWIPHelper[],1,MATCH(AR$4,$BP$9:$CA$9,0))=0,0,(SUM($BC66:BF66)))</f>
        <v>0</v>
      </c>
      <c r="BT66" s="59">
        <f>IF(INDEX(CurWIPHelper[],1,MATCH(AS$4,$BP$9:$CA$9,0))=0,0,(SUM($BC66:BG66)))</f>
        <v>0</v>
      </c>
      <c r="BU66" s="59">
        <f>IF(INDEX(CurWIPHelper[],1,MATCH(AT$4,$BP$9:$CA$9,0))=0,0,(SUM($BC66:BH66)))</f>
        <v>0</v>
      </c>
      <c r="BV66" s="59">
        <f>IF(INDEX(CurWIPHelper[],1,MATCH(AU$4,$BP$9:$CA$9,0))=0,0,(SUM($BC66:BI66)))</f>
        <v>0</v>
      </c>
      <c r="BW66" s="59">
        <f>IF(INDEX(CurWIPHelper[],1,MATCH(AV$4,$BP$9:$CA$9,0))=0,0,(SUM($BC66:BJ66)))</f>
        <v>0</v>
      </c>
      <c r="BX66" s="59">
        <f>IF(INDEX(CurWIPHelper[],1,MATCH(AW$4,$BP$9:$CA$9,0))=0,0,(SUM($BC66:BK66)))</f>
        <v>0</v>
      </c>
      <c r="BY66" s="59">
        <f>IF(INDEX(CurWIPHelper[],1,MATCH(AX$4,$BP$9:$CA$9,0))=0,0,(SUM($BC66:BL66)))</f>
        <v>0</v>
      </c>
      <c r="BZ66" s="59">
        <f>IF(INDEX(CurWIPHelper[],1,MATCH(AY$4,$BP$9:$CA$9,0))=0,0,(SUM($BC66:BM66)))</f>
        <v>0</v>
      </c>
      <c r="CA66" s="59">
        <f>IF(INDEX(CurWIPHelper[],1,MATCH(AZ$4,$BP$9:$CA$9,0))=0,0,(SUM($BC66:BN66)))</f>
        <v>0</v>
      </c>
      <c r="CC66" s="59">
        <f>((((INDEX(PlantAccounts[],MATCH($C66,PlantAccounts[Power Plan Plant Account '#],0),8)+(INDEX(PlantAccounts[],MATCH($C66,PlantAccounts[Power Plan Plant Account '#],0),8)+INDEX(PlantAccounts[],MATCH($C66,PlantAccounts[Power Plan Plant Account '#],0),16)+INDEX(PlantAccounts[],MATCH($C66,PlantAccounts[Power Plan Plant Account '#],0),17)))/2))/12)*(INDEX(CurWIPHelper[],1,MATCH(AO$4,CurWIPHelper[#Headers],0)))*(INDEX(PlantAccounts[],MATCH($C66,PlantAccounts[Power Plan Plant Account '#],0),7))</f>
        <v>-39141.77963216645</v>
      </c>
      <c r="CD66" s="59">
        <f>((((INDEX(PlantAccounts[],MATCH($C66,PlantAccounts[Power Plan Plant Account '#],0),8)+(INDEX(PlantAccounts[],MATCH($C66,PlantAccounts[Power Plan Plant Account '#],0),8)+INDEX(PlantAccounts[],MATCH($C66,PlantAccounts[Power Plan Plant Account '#],0),16)+INDEX(PlantAccounts[],MATCH($C66,PlantAccounts[Power Plan Plant Account '#],0),17)))/2))/12)*(INDEX(CurWIPHelper[],1,MATCH(AP$4,CurWIPHelper[#Headers],0)))*(INDEX(PlantAccounts[],MATCH($C66,PlantAccounts[Power Plan Plant Account '#],0),7))</f>
        <v>-39141.77963216645</v>
      </c>
      <c r="CE66" s="59">
        <f>((((INDEX(PlantAccounts[],MATCH($C66,PlantAccounts[Power Plan Plant Account '#],0),8)+(INDEX(PlantAccounts[],MATCH($C66,PlantAccounts[Power Plan Plant Account '#],0),8)+INDEX(PlantAccounts[],MATCH($C66,PlantAccounts[Power Plan Plant Account '#],0),16)+INDEX(PlantAccounts[],MATCH($C66,PlantAccounts[Power Plan Plant Account '#],0),17)))/2))/12)*(INDEX(CurWIPHelper[],1,MATCH(AQ$4,CurWIPHelper[#Headers],0)))*(INDEX(PlantAccounts[],MATCH($C66,PlantAccounts[Power Plan Plant Account '#],0),7))</f>
        <v>-39141.77963216645</v>
      </c>
      <c r="CF66" s="59">
        <f>((((INDEX(PlantAccounts[],MATCH($C66,PlantAccounts[Power Plan Plant Account '#],0),8)+(INDEX(PlantAccounts[],MATCH($C66,PlantAccounts[Power Plan Plant Account '#],0),8)+INDEX(PlantAccounts[],MATCH($C66,PlantAccounts[Power Plan Plant Account '#],0),16)+INDEX(PlantAccounts[],MATCH($C66,PlantAccounts[Power Plan Plant Account '#],0),17)))/2))/12)*(INDEX(CurWIPHelper[],1,MATCH(AR$4,CurWIPHelper[#Headers],0)))*(INDEX(PlantAccounts[],MATCH($C66,PlantAccounts[Power Plan Plant Account '#],0),7))</f>
        <v>-39141.77963216645</v>
      </c>
      <c r="CG66" s="59">
        <f>((((INDEX(PlantAccounts[],MATCH($C66,PlantAccounts[Power Plan Plant Account '#],0),8)+(INDEX(PlantAccounts[],MATCH($C66,PlantAccounts[Power Plan Plant Account '#],0),8)+INDEX(PlantAccounts[],MATCH($C66,PlantAccounts[Power Plan Plant Account '#],0),16)+INDEX(PlantAccounts[],MATCH($C66,PlantAccounts[Power Plan Plant Account '#],0),17)))/2))/12)*(INDEX(CurWIPHelper[],1,MATCH(AS$4,CurWIPHelper[#Headers],0)))*(INDEX(PlantAccounts[],MATCH($C66,PlantAccounts[Power Plan Plant Account '#],0),7))</f>
        <v>-39141.77963216645</v>
      </c>
      <c r="CH66" s="59">
        <f>((((INDEX(PlantAccounts[],MATCH($C66,PlantAccounts[Power Plan Plant Account '#],0),8)+(INDEX(PlantAccounts[],MATCH($C66,PlantAccounts[Power Plan Plant Account '#],0),8)+INDEX(PlantAccounts[],MATCH($C66,PlantAccounts[Power Plan Plant Account '#],0),16)+INDEX(PlantAccounts[],MATCH($C66,PlantAccounts[Power Plan Plant Account '#],0),17)))/2))/12)*(INDEX(CurWIPHelper[],1,MATCH(AT$4,CurWIPHelper[#Headers],0)))*(INDEX(PlantAccounts[],MATCH($C66,PlantAccounts[Power Plan Plant Account '#],0),7))</f>
        <v>-39141.77963216645</v>
      </c>
      <c r="CI66" s="59">
        <f>((((INDEX(PlantAccounts[],MATCH($C66,PlantAccounts[Power Plan Plant Account '#],0),8)+(INDEX(PlantAccounts[],MATCH($C66,PlantAccounts[Power Plan Plant Account '#],0),8)+INDEX(PlantAccounts[],MATCH($C66,PlantAccounts[Power Plan Plant Account '#],0),16)+INDEX(PlantAccounts[],MATCH($C66,PlantAccounts[Power Plan Plant Account '#],0),17)))/2))/12)*(INDEX(CurWIPHelper[],1,MATCH(AU$4,CurWIPHelper[#Headers],0)))*(INDEX(PlantAccounts[],MATCH($C66,PlantAccounts[Power Plan Plant Account '#],0),7))</f>
        <v>-39141.77963216645</v>
      </c>
      <c r="CJ66" s="59">
        <f>((((INDEX(PlantAccounts[],MATCH($C66,PlantAccounts[Power Plan Plant Account '#],0),8)+(INDEX(PlantAccounts[],MATCH($C66,PlantAccounts[Power Plan Plant Account '#],0),8)+INDEX(PlantAccounts[],MATCH($C66,PlantAccounts[Power Plan Plant Account '#],0),16)+INDEX(PlantAccounts[],MATCH($C66,PlantAccounts[Power Plan Plant Account '#],0),17)))/2))/12)*(INDEX(CurWIPHelper[],1,MATCH(AV$4,CurWIPHelper[#Headers],0)))*(INDEX(PlantAccounts[],MATCH($C66,PlantAccounts[Power Plan Plant Account '#],0),7))</f>
        <v>-39141.77963216645</v>
      </c>
      <c r="CK66" s="59">
        <f>((((INDEX(PlantAccounts[],MATCH($C66,PlantAccounts[Power Plan Plant Account '#],0),8)+(INDEX(PlantAccounts[],MATCH($C66,PlantAccounts[Power Plan Plant Account '#],0),8)+INDEX(PlantAccounts[],MATCH($C66,PlantAccounts[Power Plan Plant Account '#],0),16)+INDEX(PlantAccounts[],MATCH($C66,PlantAccounts[Power Plan Plant Account '#],0),17)))/2))/12)*(INDEX(CurWIPHelper[],1,MATCH(AW$4,CurWIPHelper[#Headers],0)))*(INDEX(PlantAccounts[],MATCH($C66,PlantAccounts[Power Plan Plant Account '#],0),7))</f>
        <v>-39141.77963216645</v>
      </c>
      <c r="CL66" s="59">
        <f>((((INDEX(PlantAccounts[],MATCH($C66,PlantAccounts[Power Plan Plant Account '#],0),8)+(INDEX(PlantAccounts[],MATCH($C66,PlantAccounts[Power Plan Plant Account '#],0),8)+INDEX(PlantAccounts[],MATCH($C66,PlantAccounts[Power Plan Plant Account '#],0),16)+INDEX(PlantAccounts[],MATCH($C66,PlantAccounts[Power Plan Plant Account '#],0),17)))/2))/12)*(INDEX(CurWIPHelper[],1,MATCH(AX$4,CurWIPHelper[#Headers],0)))*(INDEX(PlantAccounts[],MATCH($C66,PlantAccounts[Power Plan Plant Account '#],0),7))</f>
        <v>-39141.77963216645</v>
      </c>
      <c r="CM66" s="59">
        <f>((((INDEX(PlantAccounts[],MATCH($C66,PlantAccounts[Power Plan Plant Account '#],0),8)+(INDEX(PlantAccounts[],MATCH($C66,PlantAccounts[Power Plan Plant Account '#],0),8)+INDEX(PlantAccounts[],MATCH($C66,PlantAccounts[Power Plan Plant Account '#],0),16)+INDEX(PlantAccounts[],MATCH($C66,PlantAccounts[Power Plan Plant Account '#],0),17)))/2))/12)*(INDEX(CurWIPHelper[],1,MATCH(AY$4,CurWIPHelper[#Headers],0)))*(INDEX(PlantAccounts[],MATCH($C66,PlantAccounts[Power Plan Plant Account '#],0),7))</f>
        <v>-39141.77963216645</v>
      </c>
      <c r="CN66" s="59">
        <f>((((INDEX(PlantAccounts[],MATCH($C66,PlantAccounts[Power Plan Plant Account '#],0),8)+(INDEX(PlantAccounts[],MATCH($C66,PlantAccounts[Power Plan Plant Account '#],0),8)+INDEX(PlantAccounts[],MATCH($C66,PlantAccounts[Power Plan Plant Account '#],0),16)+INDEX(PlantAccounts[],MATCH($C66,PlantAccounts[Power Plan Plant Account '#],0),17)))/2))/12)*(INDEX(CurWIPHelper[],1,MATCH(AZ$4,CurWIPHelper[#Headers],0)))*(INDEX(PlantAccounts[],MATCH($C66,PlantAccounts[Power Plan Plant Account '#],0),7))</f>
        <v>-39141.77963216645</v>
      </c>
      <c r="CO66" s="59">
        <f t="shared" si="3"/>
        <v>-469701.35558599728</v>
      </c>
      <c r="CQ66" s="59">
        <f>INDEX(PlantAccounts[],MATCH($C66,PlantAccounts[Power Plan Plant Account '#],0),12)*(INDEX(CurWIPHelper[],1,MATCH(AO$4,CurWIPHelper[#Headers],0)))*(INDEX(PlantAccounts[],MATCH($C66,PlantAccounts[Power Plan Plant Account '#],0),7)/12)*0.5</f>
        <v>0</v>
      </c>
      <c r="CR66" s="59">
        <f>INDEX(PlantAccounts[],MATCH($C66,PlantAccounts[Power Plan Plant Account '#],0),12)*(INDEX(CurWIPHelper[],1,MATCH(AP$4,CurWIPHelper[#Headers],0)))*(INDEX(PlantAccounts[],MATCH($C66,PlantAccounts[Power Plan Plant Account '#],0),7)/12)*0.5</f>
        <v>0</v>
      </c>
      <c r="CS66" s="59">
        <f>INDEX(PlantAccounts[],MATCH($C66,PlantAccounts[Power Plan Plant Account '#],0),12)*(INDEX(CurWIPHelper[],1,MATCH(AQ$4,CurWIPHelper[#Headers],0)))*(INDEX(PlantAccounts[],MATCH($C66,PlantAccounts[Power Plan Plant Account '#],0),7)/12)*0.5</f>
        <v>0</v>
      </c>
      <c r="CT66" s="59">
        <f>INDEX(PlantAccounts[],MATCH($C66,PlantAccounts[Power Plan Plant Account '#],0),12)*(INDEX(CurWIPHelper[],1,MATCH(AR$4,CurWIPHelper[#Headers],0)))*(INDEX(PlantAccounts[],MATCH($C66,PlantAccounts[Power Plan Plant Account '#],0),7)/12)*0.5</f>
        <v>0</v>
      </c>
      <c r="CU66" s="59">
        <f>INDEX(PlantAccounts[],MATCH($C66,PlantAccounts[Power Plan Plant Account '#],0),12)*(INDEX(CurWIPHelper[],1,MATCH(AS$4,CurWIPHelper[#Headers],0)))*(INDEX(PlantAccounts[],MATCH($C66,PlantAccounts[Power Plan Plant Account '#],0),7)/12)*0.5</f>
        <v>0</v>
      </c>
      <c r="CV66" s="59">
        <f>INDEX(PlantAccounts[],MATCH($C66,PlantAccounts[Power Plan Plant Account '#],0),12)*(INDEX(CurWIPHelper[],1,MATCH(AT$4,CurWIPHelper[#Headers],0)))*(INDEX(PlantAccounts[],MATCH($C66,PlantAccounts[Power Plan Plant Account '#],0),7)/12)*0.5</f>
        <v>0</v>
      </c>
      <c r="CW66" s="59">
        <f>INDEX(PlantAccounts[],MATCH($C66,PlantAccounts[Power Plan Plant Account '#],0),12)*(INDEX(CurWIPHelper[],1,MATCH(AU$4,CurWIPHelper[#Headers],0)))*(INDEX(PlantAccounts[],MATCH($C66,PlantAccounts[Power Plan Plant Account '#],0),7)/12)*0.5</f>
        <v>0</v>
      </c>
      <c r="CX66" s="59">
        <f>INDEX(PlantAccounts[],MATCH($C66,PlantAccounts[Power Plan Plant Account '#],0),12)*(INDEX(CurWIPHelper[],1,MATCH(AV$4,CurWIPHelper[#Headers],0)))*(INDEX(PlantAccounts[],MATCH($C66,PlantAccounts[Power Plan Plant Account '#],0),7)/12)*0.5</f>
        <v>0</v>
      </c>
      <c r="CY66" s="59">
        <f>INDEX(PlantAccounts[],MATCH($C66,PlantAccounts[Power Plan Plant Account '#],0),12)*(INDEX(CurWIPHelper[],1,MATCH(AW$4,CurWIPHelper[#Headers],0)))*(INDEX(PlantAccounts[],MATCH($C66,PlantAccounts[Power Plan Plant Account '#],0),7)/12)*0.5</f>
        <v>0</v>
      </c>
      <c r="CZ66" s="59">
        <f>INDEX(PlantAccounts[],MATCH($C66,PlantAccounts[Power Plan Plant Account '#],0),12)*(INDEX(CurWIPHelper[],1,MATCH(AX$4,CurWIPHelper[#Headers],0)))*(INDEX(PlantAccounts[],MATCH($C66,PlantAccounts[Power Plan Plant Account '#],0),7)/12)*0.5</f>
        <v>0</v>
      </c>
      <c r="DA66" s="59">
        <f>INDEX(PlantAccounts[],MATCH($C66,PlantAccounts[Power Plan Plant Account '#],0),12)*(INDEX(CurWIPHelper[],1,MATCH(AY$4,CurWIPHelper[#Headers],0)))*(INDEX(PlantAccounts[],MATCH($C66,PlantAccounts[Power Plan Plant Account '#],0),7)/12)*0.5</f>
        <v>0</v>
      </c>
      <c r="DB66" s="59">
        <f>INDEX(PlantAccounts[],MATCH($C66,PlantAccounts[Power Plan Plant Account '#],0),12)*(INDEX(CurWIPHelper[],1,MATCH(AZ$4,CurWIPHelper[#Headers],0)))*(INDEX(PlantAccounts[],MATCH($C66,PlantAccounts[Power Plan Plant Account '#],0),7)/12)*0.5</f>
        <v>0</v>
      </c>
      <c r="DC66" s="59">
        <f t="shared" si="4"/>
        <v>0</v>
      </c>
      <c r="DE66" s="59">
        <f t="shared" si="5"/>
        <v>-469701.35558599728</v>
      </c>
    </row>
    <row r="67" spans="1:109">
      <c r="A67" t="s">
        <v>58</v>
      </c>
      <c r="B67" t="s">
        <v>116</v>
      </c>
      <c r="C67">
        <v>47591</v>
      </c>
      <c r="D67">
        <v>47591</v>
      </c>
      <c r="E67" s="130"/>
      <c r="F67" s="113">
        <f>INDEX(PlantAccounts[],MATCH($C67,PlantAccounts[Power Plan Plant Account '#],0),8)</f>
        <v>-37829985.85606385</v>
      </c>
      <c r="G67" s="7">
        <f>INDEX(PlantAccounts[],MATCH($C67,PlantAccounts[Power Plan Plant Account '#],0),14)</f>
        <v>-233965.49393614329</v>
      </c>
      <c r="H67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67" s="146">
        <v>-233965.49393614329</v>
      </c>
      <c r="J67" s="7">
        <f t="shared" si="6"/>
        <v>0</v>
      </c>
      <c r="K67" s="7">
        <v>7758.31</v>
      </c>
      <c r="L67" s="7">
        <f>INDEX(PlantAccounts[],MATCH($C67,PlantAccounts[Power Plan Plant Account '#],0),11)</f>
        <v>0</v>
      </c>
      <c r="M67" s="7">
        <f t="shared" si="1"/>
        <v>7758.31</v>
      </c>
      <c r="O67" s="35">
        <f>INDEX(CurCloseProf[],MATCH(PlantAccountsQuery[[#This Row],[Reg/Unreg]],CurCloseProf[R/NR],0),MATCH(O$9,CurCloseProf[#Headers],0))*($J67+$M67)</f>
        <v>312.87272855218487</v>
      </c>
      <c r="P67" s="35">
        <f>INDEX(CurCloseProf[],MATCH(PlantAccountsQuery[[#This Row],[Reg/Unreg]],CurCloseProf[R/NR],0),MATCH(P$9,CurCloseProf[#Headers],0))*($J67+$M67)</f>
        <v>246.72676331515569</v>
      </c>
      <c r="Q67" s="35">
        <f>INDEX(CurCloseProf[],MATCH(PlantAccountsQuery[[#This Row],[Reg/Unreg]],CurCloseProf[R/NR],0),MATCH(Q$9,CurCloseProf[#Headers],0))*($J67+$M67)</f>
        <v>334.77682108256846</v>
      </c>
      <c r="R67" s="35">
        <f>INDEX(CurCloseProf[],MATCH(PlantAccountsQuery[[#This Row],[Reg/Unreg]],CurCloseProf[R/NR],0),MATCH(R$9,CurCloseProf[#Headers],0))*($J67+$M67)</f>
        <v>92.058935123427972</v>
      </c>
      <c r="S67" s="35">
        <f>INDEX(CurCloseProf[],MATCH(PlantAccountsQuery[[#This Row],[Reg/Unreg]],CurCloseProf[R/NR],0),MATCH(S$9,CurCloseProf[#Headers],0))*($J67+$M67)</f>
        <v>268.91499500839058</v>
      </c>
      <c r="T67" s="35">
        <f>INDEX(CurCloseProf[],MATCH(PlantAccountsQuery[[#This Row],[Reg/Unreg]],CurCloseProf[R/NR],0),MATCH(T$9,CurCloseProf[#Headers],0))*($J67+$M67)</f>
        <v>467.73043944150209</v>
      </c>
      <c r="U67" s="35">
        <f>INDEX(CurCloseProf[],MATCH(PlantAccountsQuery[[#This Row],[Reg/Unreg]],CurCloseProf[R/NR],0),MATCH(U$9,CurCloseProf[#Headers],0))*($J67+$M67)</f>
        <v>391.2825345626996</v>
      </c>
      <c r="V67" s="35">
        <f>INDEX(CurCloseProf[],MATCH(PlantAccountsQuery[[#This Row],[Reg/Unreg]],CurCloseProf[R/NR],0),MATCH(V$9,CurCloseProf[#Headers],0))*($J67+$M67)</f>
        <v>225.92503933588821</v>
      </c>
      <c r="W67" s="35">
        <f>INDEX(CurCloseProf[],MATCH(PlantAccountsQuery[[#This Row],[Reg/Unreg]],CurCloseProf[R/NR],0),MATCH(W$9,CurCloseProf[#Headers],0))*($J67+$M67)</f>
        <v>473.07661979236246</v>
      </c>
      <c r="X67" s="35">
        <f>INDEX(CurCloseProf[],MATCH(PlantAccountsQuery[[#This Row],[Reg/Unreg]],CurCloseProf[R/NR],0),MATCH(X$9,CurCloseProf[#Headers],0))*($J67+$M67)</f>
        <v>952.73489579412865</v>
      </c>
      <c r="Y67" s="35">
        <f>INDEX(CurCloseProf[],MATCH(PlantAccountsQuery[[#This Row],[Reg/Unreg]],CurCloseProf[R/NR],0),MATCH(Y$9,CurCloseProf[#Headers],0))*($J67+$M67)</f>
        <v>845.75036519468915</v>
      </c>
      <c r="Z67" s="35">
        <f>INDEX(CurCloseProf[],MATCH(PlantAccountsQuery[[#This Row],[Reg/Unreg]],CurCloseProf[R/NR],0),MATCH(Z$9,CurCloseProf[#Headers],0))*($J67+$M67)</f>
        <v>3146.4598627970026</v>
      </c>
      <c r="AB67" s="59">
        <f>IF(INDEX(CurWIPHelper[],1,MATCH(AO$4,$AB$9:$AM$9,0))=0,0,($F67+$O67))</f>
        <v>-37829672.983335301</v>
      </c>
      <c r="AC67" s="59">
        <f>IF(INDEX(CurWIPHelper[],1,MATCH(AP$4,$AB$9:$AM$9,0))=0,0,($F67+SUM($O67:P67)))</f>
        <v>-37829426.256571986</v>
      </c>
      <c r="AD67" s="59">
        <f>IF(INDEX(CurWIPHelper[],1,MATCH(AQ$4,$AB$9:$AM$9,0))=0,0,($F67+SUM($O67:Q67)))</f>
        <v>-37829091.479750901</v>
      </c>
      <c r="AE67" s="59">
        <f>IF(INDEX(CurWIPHelper[],1,MATCH(AR$4,$AB$9:$AM$9,0))=0,0,($F67+SUM($O67:R67)))</f>
        <v>-37828999.420815773</v>
      </c>
      <c r="AF67" s="59">
        <f>IF(INDEX(CurWIPHelper[],1,MATCH(AS$4,$AB$9:$AM$9,0))=0,0,($F67+SUM($O67:S67)))</f>
        <v>-37828730.505820766</v>
      </c>
      <c r="AG67" s="59">
        <f>IF(INDEX(CurWIPHelper[],1,MATCH(AT$4,$AB$9:$AM$9,0))=0,0,($F67+SUM($O67:T67)))</f>
        <v>-37828262.775381327</v>
      </c>
      <c r="AH67" s="59">
        <f>IF(INDEX(CurWIPHelper[],1,MATCH(AU$4,$AB$9:$AM$9,0))=0,0,($F67+SUM($O67:U67)))</f>
        <v>-37827871.492846765</v>
      </c>
      <c r="AI67" s="59">
        <f>IF(INDEX(CurWIPHelper[],1,MATCH(AV$4,$AB$9:$AM$9,0))=0,0,($F67+SUM($O67:V67)))</f>
        <v>-37827645.567807429</v>
      </c>
      <c r="AJ67" s="59">
        <f>IF(INDEX(CurWIPHelper[],1,MATCH(AW$4,$AB$9:$AM$9,0))=0,0,($F67+SUM($O67:W67)))</f>
        <v>-37827172.49118764</v>
      </c>
      <c r="AK67" s="59">
        <f>IF(INDEX(CurWIPHelper[],1,MATCH(AX$4,$AB$9:$AM$9,0))=0,0,($F67+SUM($O67:X67)))</f>
        <v>-37826219.756291844</v>
      </c>
      <c r="AL67" s="59">
        <f>IF(INDEX(CurWIPHelper[],1,MATCH(AY$4,$AB$9:$AM$9,0))=0,0,($F67+SUM($O67:Y67)))</f>
        <v>-37825374.005926646</v>
      </c>
      <c r="AM67" s="59">
        <f>IF(INDEX(CurWIPHelper[],1,MATCH(AZ$4,$AB$9:$AM$9,0))=0,0,($F67+SUM($O67:Z67)))</f>
        <v>-37822227.546063848</v>
      </c>
      <c r="AO67" s="35">
        <f>IF(INDEX(CurWIPHelper[],1,MATCH(AO$4,CurWIPHelper[#Headers],0))=0,0,
     IF(AB67&gt;0,
        (IF(
             ((INDEX(PlantAccounts[],MATCH($C67,PlantAccounts[Power Plan Plant Account '#],0),7)/12)
                   *(AB67)
                   *(INDEX(CurWIPHelper[],1,MATCH(AO$4,CurWIPHelper[#Headers],0)))
                   +(INDEX(PlantAccounts[],MATCH($C67,PlantAccounts[Power Plan Plant Account '#],0),9))
                   )&gt;AB67,
              IF((INDEX(PlantAccounts[],MATCH($C67,PlantAccounts[Power Plan Plant Account '#],0),7))=0,0,AB67-(INDEX(PlantAccounts[],MATCH($C67,PlantAccounts[Power Plan Plant Account '#],0),9))),
             (INDEX(PlantAccounts[],MATCH($C67,PlantAccounts[Power Plan Plant Account '#],0),7)/12)*AB67*(INDEX(CurWIPHelper[],1,MATCH(AO$4,CurWIPHelper[#Headers],0))))
        ),
          IF(AB67=0,0,IF(
              ((INDEX(PlantAccounts[],MATCH($C67,PlantAccounts[Power Plan Plant Account '#],0),7)/12)
              *(AB67)
              *(INDEX(CurWIPHelper[],1,MATCH(AO$4,CurWIPHelper[#Headers],0)))
              +(INDEX(PlantAccounts[],MATCH($C67,PlantAccounts[Power Plan Plant Account '#],0),9))
              )&gt;AB67,
         (INDEX(PlantAccounts[],MATCH($C67,PlantAccounts[Power Plan Plant Account '#],0),7)/12)*AB67*(INDEX(CurWIPHelper[],1,MATCH(AO$4,CurWIPHelper[#Headers],0))),
         AB67-(INDEX(PlantAccounts[],MATCH($C67,PlantAccounts[Power Plan Plant Account '#],0),9))
    ))
)
)</f>
        <v>-106572.20795213857</v>
      </c>
      <c r="AP67" s="35">
        <f>IF(INDEX(CurWIPHelper[],1,MATCH(AP$4,CurWIPHelper[#Headers],0))=0,0,
     IF(AC67&gt;0,
        (IF(
             ((INDEX(PlantAccounts[],MATCH($C67,PlantAccounts[Power Plan Plant Account '#],0),7)/12)
                   *(AC67)
                   *(INDEX(CurWIPHelper[],1,MATCH(AP$4,CurWIPHelper[#Headers],0)))
                   +(INDEX(PlantAccounts[],MATCH($C67,PlantAccounts[Power Plan Plant Account '#],0),9))
                   +(SUM($AO67:AO67))
                    )&gt;AC67,
              IF((INDEX(PlantAccounts[],MATCH($C67,PlantAccounts[Power Plan Plant Account '#],0),7))=0,0,AC67-(INDEX(PlantAccounts[],MATCH($C67,PlantAccounts[Power Plan Plant Account '#],0),9))-SUM($AO67:AO67)),
             (INDEX(PlantAccounts[],MATCH($C67,PlantAccounts[Power Plan Plant Account '#],0),7)/12)*AC67*(INDEX(CurWIPHelper[],1,MATCH(AP$4,CurWIPHelper[#Headers],0))))
        ),
        IF(AC67=0,0,IF(
              ((INDEX(PlantAccounts[],MATCH($C67,PlantAccounts[Power Plan Plant Account '#],0),7)/12)
              *(AC67)
              *(INDEX(CurWIPHelper[],1,MATCH(AP$4,CurWIPHelper[#Headers],0)))
              +(INDEX(PlantAccounts[],MATCH($C67,PlantAccounts[Power Plan Plant Account '#],0),9))
              +(SUM($AO67:AO67))
              )&gt;AC67,
         (INDEX(PlantAccounts[],MATCH($C67,PlantAccounts[Power Plan Plant Account '#],0),7)/12)*AC67*(INDEX(CurWIPHelper[],1,MATCH(AP$4,CurWIPHelper[#Headers],0))),
         AC67-(INDEX(PlantAccounts[],MATCH($C67,PlantAccounts[Power Plan Plant Account '#],0),9))-(SUM($AO67:AO67))
    ))
)
)</f>
        <v>-106571.51288358911</v>
      </c>
      <c r="AQ67" s="35">
        <f>IF(INDEX(CurWIPHelper[],1,MATCH(AQ$4,CurWIPHelper[#Headers],0))=0,0,
     IF(AD67&gt;0,
        (IF(
             ((INDEX(PlantAccounts[],MATCH($C67,PlantAccounts[Power Plan Plant Account '#],0),7)/12)
                   *(AD67)
                   *(INDEX(CurWIPHelper[],1,MATCH(AQ$4,CurWIPHelper[#Headers],0)))
                   +(INDEX(PlantAccounts[],MATCH($C67,PlantAccounts[Power Plan Plant Account '#],0),9))
                   +(SUM($AO67:AP67))
                    )&gt;AD67,
              IF((INDEX(PlantAccounts[],MATCH($C67,PlantAccounts[Power Plan Plant Account '#],0),7))=0,0,AD67-(INDEX(PlantAccounts[],MATCH($C67,PlantAccounts[Power Plan Plant Account '#],0),9))-SUM($AO67:AP67)),
             (INDEX(PlantAccounts[],MATCH($C67,PlantAccounts[Power Plan Plant Account '#],0),7)/12)*AD67*(INDEX(CurWIPHelper[],1,MATCH(AQ$4,CurWIPHelper[#Headers],0))))
        ),
        IF(AD67=0,0,IF(
              ((INDEX(PlantAccounts[],MATCH($C67,PlantAccounts[Power Plan Plant Account '#],0),7)/12)
              *(AD67)
              *(INDEX(CurWIPHelper[],1,MATCH(AQ$4,CurWIPHelper[#Headers],0)))
              +(INDEX(PlantAccounts[],MATCH($C67,PlantAccounts[Power Plan Plant Account '#],0),9))
              +(SUM($AO67:AP67))
              )&gt;AD67,
         (INDEX(PlantAccounts[],MATCH($C67,PlantAccounts[Power Plan Plant Account '#],0),7)/12)*AD67*(INDEX(CurWIPHelper[],1,MATCH(AQ$4,CurWIPHelper[#Headers],0))),
         AD67-(INDEX(PlantAccounts[],MATCH($C67,PlantAccounts[Power Plan Plant Account '#],0),9))-(SUM($AO67:AP67))
    ))
)
)</f>
        <v>-106570.56976401707</v>
      </c>
      <c r="AR67" s="35">
        <f>IF(INDEX(CurWIPHelper[],1,MATCH(AR$4,CurWIPHelper[#Headers],0))=0,0,
     IF(AE67&gt;0,
        (IF(
             ((INDEX(PlantAccounts[],MATCH($C67,PlantAccounts[Power Plan Plant Account '#],0),7)/12)
                   *(AE67)
                   *(INDEX(CurWIPHelper[],1,MATCH(AR$4,CurWIPHelper[#Headers],0)))
                   +(INDEX(PlantAccounts[],MATCH($C67,PlantAccounts[Power Plan Plant Account '#],0),9))
                   +(SUM($AO67:AQ67))
                    )&gt;AE67,
              IF((INDEX(PlantAccounts[],MATCH($C67,PlantAccounts[Power Plan Plant Account '#],0),7))=0,0,AE67-(INDEX(PlantAccounts[],MATCH($C67,PlantAccounts[Power Plan Plant Account '#],0),9))-SUM($AO67:AQ67)),
             (INDEX(PlantAccounts[],MATCH($C67,PlantAccounts[Power Plan Plant Account '#],0),7)/12)*AE67*(INDEX(CurWIPHelper[],1,MATCH(AR$4,CurWIPHelper[#Headers],0))))
        ),
        IF(AE67=0,0,IF(
              ((INDEX(PlantAccounts[],MATCH($C67,PlantAccounts[Power Plan Plant Account '#],0),7)/12)
              *(AE67)
              *(INDEX(CurWIPHelper[],1,MATCH(AR$4,CurWIPHelper[#Headers],0)))
              +(INDEX(PlantAccounts[],MATCH($C67,PlantAccounts[Power Plan Plant Account '#],0),9))
              +(SUM($AO67:AQ67))
              )&gt;AE67,
         (INDEX(PlantAccounts[],MATCH($C67,PlantAccounts[Power Plan Plant Account '#],0),7)/12)*AE67*(INDEX(CurWIPHelper[],1,MATCH(AR$4,CurWIPHelper[#Headers],0))),
         AE67-(INDEX(PlantAccounts[],MATCH($C67,PlantAccounts[Power Plan Plant Account '#],0),9))-(SUM($AO67:AQ67))
    ))
)
)</f>
        <v>-106570.31041934913</v>
      </c>
      <c r="AS67" s="35">
        <f>IF(INDEX(CurWIPHelper[],1,MATCH(AS$4,CurWIPHelper[#Headers],0))=0,0,
     IF(AF67&gt;0,
        (IF(
             ((INDEX(PlantAccounts[],MATCH($C67,PlantAccounts[Power Plan Plant Account '#],0),7)/12)
                   *(AF67)
                   *(INDEX(CurWIPHelper[],1,MATCH(AS$4,CurWIPHelper[#Headers],0)))
                   +(INDEX(PlantAccounts[],MATCH($C67,PlantAccounts[Power Plan Plant Account '#],0),9))
                   +(SUM($AO67:AR67))
                    )&gt;AF67,
              IF((INDEX(PlantAccounts[],MATCH($C67,PlantAccounts[Power Plan Plant Account '#],0),7))=0,0,AF67-(INDEX(PlantAccounts[],MATCH($C67,PlantAccounts[Power Plan Plant Account '#],0),9))-SUM($AO67:AR67)),
             (INDEX(PlantAccounts[],MATCH($C67,PlantAccounts[Power Plan Plant Account '#],0),7)/12)*AF67*(INDEX(CurWIPHelper[],1,MATCH(AS$4,CurWIPHelper[#Headers],0))))
        ),
        IF(AF67=0,0,IF(
              ((INDEX(PlantAccounts[],MATCH($C67,PlantAccounts[Power Plan Plant Account '#],0),7)/12)
              *(AF67)
              *(INDEX(CurWIPHelper[],1,MATCH(AS$4,CurWIPHelper[#Headers],0)))
              +(INDEX(PlantAccounts[],MATCH($C67,PlantAccounts[Power Plan Plant Account '#],0),9))
              +(SUM($AO67:AR67))
              )&gt;AF67,
         (INDEX(PlantAccounts[],MATCH($C67,PlantAccounts[Power Plan Plant Account '#],0),7)/12)*AF67*(INDEX(CurWIPHelper[],1,MATCH(AS$4,CurWIPHelper[#Headers],0))),
         AF67-(INDEX(PlantAccounts[],MATCH($C67,PlantAccounts[Power Plan Plant Account '#],0),9))-(SUM($AO67:AR67))
    ))
)
)</f>
        <v>-106569.55284302056</v>
      </c>
      <c r="AT67" s="35">
        <f>IF(INDEX(CurWIPHelper[],1,MATCH(AT$4,CurWIPHelper[#Headers],0))=0,0,
     IF(AG67&gt;0,
        (IF(
             ((INDEX(PlantAccounts[],MATCH($C67,PlantAccounts[Power Plan Plant Account '#],0),7)/12)
                   *(AG67)
                   *(INDEX(CurWIPHelper[],1,MATCH(AT$4,CurWIPHelper[#Headers],0)))
                   +(INDEX(PlantAccounts[],MATCH($C67,PlantAccounts[Power Plan Plant Account '#],0),9))
                   +(SUM($AO67:AS67))
                    )&gt;AG67,
              IF((INDEX(PlantAccounts[],MATCH($C67,PlantAccounts[Power Plan Plant Account '#],0),7))=0,0,AG67-(INDEX(PlantAccounts[],MATCH($C67,PlantAccounts[Power Plan Plant Account '#],0),9))-SUM($AO67:AS67)),
             (INDEX(PlantAccounts[],MATCH($C67,PlantAccounts[Power Plan Plant Account '#],0),7)/12)*AG67*(INDEX(CurWIPHelper[],1,MATCH(AT$4,CurWIPHelper[#Headers],0))))
        ),
        IF(AG67=0,0,IF(
              ((INDEX(PlantAccounts[],MATCH($C67,PlantAccounts[Power Plan Plant Account '#],0),7)/12)
              *(AG67)
              *(INDEX(CurWIPHelper[],1,MATCH(AT$4,CurWIPHelper[#Headers],0)))
              +(INDEX(PlantAccounts[],MATCH($C67,PlantAccounts[Power Plan Plant Account '#],0),9))
              +(SUM($AO67:AS67))
              )&gt;AG67,
         (INDEX(PlantAccounts[],MATCH($C67,PlantAccounts[Power Plan Plant Account '#],0),7)/12)*AG67*(INDEX(CurWIPHelper[],1,MATCH(AT$4,CurWIPHelper[#Headers],0))),
         AG67-(INDEX(PlantAccounts[],MATCH($C67,PlantAccounts[Power Plan Plant Account '#],0),9))-(SUM($AO67:AS67))
    ))
)
)</f>
        <v>-106568.23517195111</v>
      </c>
      <c r="AU67" s="35">
        <f>IF(INDEX(CurWIPHelper[],1,MATCH(AU$4,CurWIPHelper[#Headers],0))=0,0,
     IF(AH67&gt;0,
        (IF(
             ((INDEX(PlantAccounts[],MATCH($C67,PlantAccounts[Power Plan Plant Account '#],0),7)/12)
                   *(AH67)
                   *(INDEX(CurWIPHelper[],1,MATCH(AU$4,CurWIPHelper[#Headers],0)))
                   +(INDEX(PlantAccounts[],MATCH($C67,PlantAccounts[Power Plan Plant Account '#],0),9))
                   +(SUM($AO67:AT67))
                    )&gt;AH67,
              IF((INDEX(PlantAccounts[],MATCH($C67,PlantAccounts[Power Plan Plant Account '#],0),7))=0,0,AH67-(INDEX(PlantAccounts[],MATCH($C67,PlantAccounts[Power Plan Plant Account '#],0),9))-SUM($AO67:AT67)),
             (INDEX(PlantAccounts[],MATCH($C67,PlantAccounts[Power Plan Plant Account '#],0),7)/12)*AH67*(INDEX(CurWIPHelper[],1,MATCH(AU$4,CurWIPHelper[#Headers],0))))
        ),
        IF(AH67=0,0,IF(
              ((INDEX(PlantAccounts[],MATCH($C67,PlantAccounts[Power Plan Plant Account '#],0),7)/12)
              *(AH67)
              *(INDEX(CurWIPHelper[],1,MATCH(AU$4,CurWIPHelper[#Headers],0)))
              +(INDEX(PlantAccounts[],MATCH($C67,PlantAccounts[Power Plan Plant Account '#],0),9))
              +(SUM($AO67:AT67))
              )&gt;AH67,
         (INDEX(PlantAccounts[],MATCH($C67,PlantAccounts[Power Plan Plant Account '#],0),7)/12)*AH67*(INDEX(CurWIPHelper[],1,MATCH(AU$4,CurWIPHelper[#Headers],0))),
         AH67-(INDEX(PlantAccounts[],MATCH($C67,PlantAccounts[Power Plan Plant Account '#],0),9))-(SUM($AO67:AT67))
    ))
)
)</f>
        <v>-106567.13286679346</v>
      </c>
      <c r="AV67" s="35">
        <f>IF(INDEX(CurWIPHelper[],1,MATCH(AV$4,CurWIPHelper[#Headers],0))=0,0,
     IF(AI67&gt;0,
        (IF(
             ((INDEX(PlantAccounts[],MATCH($C67,PlantAccounts[Power Plan Plant Account '#],0),7)/12)
                   *(AI67)
                   *(INDEX(CurWIPHelper[],1,MATCH(AV$4,CurWIPHelper[#Headers],0)))
                   +(INDEX(PlantAccounts[],MATCH($C67,PlantAccounts[Power Plan Plant Account '#],0),9))
                   +(SUM($AO67:AU67))
                    )&gt;AI67,
              IF((INDEX(PlantAccounts[],MATCH($C67,PlantAccounts[Power Plan Plant Account '#],0),7))=0,0,AI67-(INDEX(PlantAccounts[],MATCH($C67,PlantAccounts[Power Plan Plant Account '#],0),9))-SUM($AO67:AU67)),
             (INDEX(PlantAccounts[],MATCH($C67,PlantAccounts[Power Plan Plant Account '#],0),7)/12)*AI67*(INDEX(CurWIPHelper[],1,MATCH(AV$4,CurWIPHelper[#Headers],0))))
        ),
        IF(AI67=0,0,IF(
              ((INDEX(PlantAccounts[],MATCH($C67,PlantAccounts[Power Plan Plant Account '#],0),7)/12)
              *(AI67)
              *(INDEX(CurWIPHelper[],1,MATCH(AV$4,CurWIPHelper[#Headers],0)))
              +(INDEX(PlantAccounts[],MATCH($C67,PlantAccounts[Power Plan Plant Account '#],0),9))
              +(SUM($AO67:AU67))
              )&gt;AI67,
         (INDEX(PlantAccounts[],MATCH($C67,PlantAccounts[Power Plan Plant Account '#],0),7)/12)*AI67*(INDEX(CurWIPHelper[],1,MATCH(AV$4,CurWIPHelper[#Headers],0))),
         AI67-(INDEX(PlantAccounts[],MATCH($C67,PlantAccounts[Power Plan Plant Account '#],0),9))-(SUM($AO67:AU67))
    ))
)
)</f>
        <v>-106566.49640001025</v>
      </c>
      <c r="AW67" s="35">
        <f>IF(INDEX(CurWIPHelper[],1,MATCH(AW$4,CurWIPHelper[#Headers],0))=0,0,
     IF(AJ67&gt;0,
        (IF(
             ((INDEX(PlantAccounts[],MATCH($C67,PlantAccounts[Power Plan Plant Account '#],0),7)/12)
                   *(AJ67)
                   *(INDEX(CurWIPHelper[],1,MATCH(AW$4,CurWIPHelper[#Headers],0)))
                   +(INDEX(PlantAccounts[],MATCH($C67,PlantAccounts[Power Plan Plant Account '#],0),9))
                   +(SUM($AO67:AV67))
                    )&gt;AJ67,
              IF((INDEX(PlantAccounts[],MATCH($C67,PlantAccounts[Power Plan Plant Account '#],0),7))=0,0,AJ67-(INDEX(PlantAccounts[],MATCH($C67,PlantAccounts[Power Plan Plant Account '#],0),9))-SUM($AO67:AV67)),
             (INDEX(PlantAccounts[],MATCH($C67,PlantAccounts[Power Plan Plant Account '#],0),7)/12)*AJ67*(INDEX(CurWIPHelper[],1,MATCH(AW$4,CurWIPHelper[#Headers],0))))
        ),
        IF(AJ67=0,0,IF(
              ((INDEX(PlantAccounts[],MATCH($C67,PlantAccounts[Power Plan Plant Account '#],0),7)/12)
              *(AJ67)
              *(INDEX(CurWIPHelper[],1,MATCH(AW$4,CurWIPHelper[#Headers],0)))
              +(INDEX(PlantAccounts[],MATCH($C67,PlantAccounts[Power Plan Plant Account '#],0),9))
              +(SUM($AO67:AV67))
              )&gt;AJ67,
         (INDEX(PlantAccounts[],MATCH($C67,PlantAccounts[Power Plan Plant Account '#],0),7)/12)*AJ67*(INDEX(CurWIPHelper[],1,MATCH(AW$4,CurWIPHelper[#Headers],0))),
         AJ67-(INDEX(PlantAccounts[],MATCH($C67,PlantAccounts[Power Plan Plant Account '#],0),9))-(SUM($AO67:AV67))
    ))
)
)</f>
        <v>-106565.16366790009</v>
      </c>
      <c r="AX67" s="35">
        <f>IF(INDEX(CurWIPHelper[],1,MATCH(AX$4,CurWIPHelper[#Headers],0))=0,0,
     IF(AK67&gt;0,
        (IF(
             ((INDEX(PlantAccounts[],MATCH($C67,PlantAccounts[Power Plan Plant Account '#],0),7)/12)
                   *(AK67)
                   *(INDEX(CurWIPHelper[],1,MATCH(AX$4,CurWIPHelper[#Headers],0)))
                   +(INDEX(PlantAccounts[],MATCH($C67,PlantAccounts[Power Plan Plant Account '#],0),9))
                   +(SUM($AO67:AW67))
                    )&gt;AK67,
              IF((INDEX(PlantAccounts[],MATCH($C67,PlantAccounts[Power Plan Plant Account '#],0),7))=0,0,AK67-(INDEX(PlantAccounts[],MATCH($C67,PlantAccounts[Power Plan Plant Account '#],0),9))-SUM($AO67:AW67)),
             (INDEX(PlantAccounts[],MATCH($C67,PlantAccounts[Power Plan Plant Account '#],0),7)/12)*AK67*(INDEX(CurWIPHelper[],1,MATCH(AX$4,CurWIPHelper[#Headers],0))))
        ),
        IF(AK67=0,0,IF(
              ((INDEX(PlantAccounts[],MATCH($C67,PlantAccounts[Power Plan Plant Account '#],0),7)/12)
              *(AK67)
              *(INDEX(CurWIPHelper[],1,MATCH(AX$4,CurWIPHelper[#Headers],0)))
              +(INDEX(PlantAccounts[],MATCH($C67,PlantAccounts[Power Plan Plant Account '#],0),9))
              +(SUM($AO67:AW67))
              )&gt;AK67,
         (INDEX(PlantAccounts[],MATCH($C67,PlantAccounts[Power Plan Plant Account '#],0),7)/12)*AK67*(INDEX(CurWIPHelper[],1,MATCH(AX$4,CurWIPHelper[#Headers],0))),
         AK67-(INDEX(PlantAccounts[],MATCH($C67,PlantAccounts[Power Plan Plant Account '#],0),9))-(SUM($AO67:AW67))
    ))
)
)</f>
        <v>-106562.479662107</v>
      </c>
      <c r="AY67" s="35">
        <f>IF(INDEX(CurWIPHelper[],1,MATCH(AY$4,CurWIPHelper[#Headers],0))=0,0,
     IF(AL67&gt;0,
        (IF(
             ((INDEX(PlantAccounts[],MATCH($C67,PlantAccounts[Power Plan Plant Account '#],0),7)/12)
                   *(AL67)
                   *(INDEX(CurWIPHelper[],1,MATCH(AY$4,CurWIPHelper[#Headers],0)))
                   +(INDEX(PlantAccounts[],MATCH($C67,PlantAccounts[Power Plan Plant Account '#],0),9))
                   +(SUM($AO67:AX67))
                    )&gt;AL67,
              IF((INDEX(PlantAccounts[],MATCH($C67,PlantAccounts[Power Plan Plant Account '#],0),7))=0,0,AL67-(INDEX(PlantAccounts[],MATCH($C67,PlantAccounts[Power Plan Plant Account '#],0),9))-SUM($AO67:AX67)),
             (INDEX(PlantAccounts[],MATCH($C67,PlantAccounts[Power Plan Plant Account '#],0),7)/12)*AL67*(INDEX(CurWIPHelper[],1,MATCH(AY$4,CurWIPHelper[#Headers],0))))
        ),
        IF(AL67=0,0,IF(
              ((INDEX(PlantAccounts[],MATCH($C67,PlantAccounts[Power Plan Plant Account '#],0),7)/12)
              *(AL67)
              *(INDEX(CurWIPHelper[],1,MATCH(AY$4,CurWIPHelper[#Headers],0)))
              +(INDEX(PlantAccounts[],MATCH($C67,PlantAccounts[Power Plan Plant Account '#],0),9))
              +(SUM($AO67:AX67))
              )&gt;AL67,
         (INDEX(PlantAccounts[],MATCH($C67,PlantAccounts[Power Plan Plant Account '#],0),7)/12)*AL67*(INDEX(CurWIPHelper[],1,MATCH(AY$4,CurWIPHelper[#Headers],0))),
         AL67-(INDEX(PlantAccounts[],MATCH($C67,PlantAccounts[Power Plan Plant Account '#],0),9))-(SUM($AO67:AX67))
    ))
)
)</f>
        <v>-106560.09704875914</v>
      </c>
      <c r="AZ67" s="35">
        <f>IF(INDEX(CurWIPHelper[],1,MATCH(AZ$4,CurWIPHelper[#Headers],0))=0,0,
     IF(AM67&gt;0,
        (IF(
             ((INDEX(PlantAccounts[],MATCH($C67,PlantAccounts[Power Plan Plant Account '#],0),7)/12)
                   *(AM67)
                   *(INDEX(CurWIPHelper[],1,MATCH(AZ$4,CurWIPHelper[#Headers],0)))
                   +(INDEX(PlantAccounts[],MATCH($C67,PlantAccounts[Power Plan Plant Account '#],0),9))
                   +(SUM($AO67:AY67))
                    )&gt;AM67,
              IF((INDEX(PlantAccounts[],MATCH($C67,PlantAccounts[Power Plan Plant Account '#],0),7))=0,0,AM67-(INDEX(PlantAccounts[],MATCH($C67,PlantAccounts[Power Plan Plant Account '#],0),9))-SUM($AO67:AY67)),
             (INDEX(PlantAccounts[],MATCH($C67,PlantAccounts[Power Plan Plant Account '#],0),7)/12)*AM67*(INDEX(CurWIPHelper[],1,MATCH(AZ$4,CurWIPHelper[#Headers],0))))
        ),
        IF(AM67=0,0,IF(
              ((INDEX(PlantAccounts[],MATCH($C67,PlantAccounts[Power Plan Plant Account '#],0),7)/12)
              *(AM67)
              *(INDEX(CurWIPHelper[],1,MATCH(AZ$4,CurWIPHelper[#Headers],0)))
              +(INDEX(PlantAccounts[],MATCH($C67,PlantAccounts[Power Plan Plant Account '#],0),9))
              +(SUM($AO67:AY67))
              )&gt;AM67,
         (INDEX(PlantAccounts[],MATCH($C67,PlantAccounts[Power Plan Plant Account '#],0),7)/12)*AM67*(INDEX(CurWIPHelper[],1,MATCH(AZ$4,CurWIPHelper[#Headers],0))),
         AM67-(INDEX(PlantAccounts[],MATCH($C67,PlantAccounts[Power Plan Plant Account '#],0),9))-(SUM($AO67:AY67))
    ))
)
)</f>
        <v>-106551.23297068586</v>
      </c>
      <c r="BA67" s="59">
        <f t="shared" si="2"/>
        <v>-1278794.9916503215</v>
      </c>
      <c r="BC67" s="59">
        <f>INDEX(CurCloseProf[],MATCH(PlantAccountsQuery[[#This Row],[Reg/Unreg]],CurCloseProf[R/NR],0),MATCH(BC$9,CurCloseProf[#Headers],0))*($J67)</f>
        <v>0</v>
      </c>
      <c r="BD67" s="59">
        <f>INDEX(CurCloseProf[],MATCH(PlantAccountsQuery[[#This Row],[Reg/Unreg]],CurCloseProf[R/NR],0),MATCH(BD$9,CurCloseProf[#Headers],0))*($J67)</f>
        <v>0</v>
      </c>
      <c r="BE67" s="59">
        <f>INDEX(CurCloseProf[],MATCH(PlantAccountsQuery[[#This Row],[Reg/Unreg]],CurCloseProf[R/NR],0),MATCH(BE$9,CurCloseProf[#Headers],0))*($J67)</f>
        <v>0</v>
      </c>
      <c r="BF67" s="59">
        <f>INDEX(CurCloseProf[],MATCH(PlantAccountsQuery[[#This Row],[Reg/Unreg]],CurCloseProf[R/NR],0),MATCH(BF$9,CurCloseProf[#Headers],0))*($J67)</f>
        <v>0</v>
      </c>
      <c r="BG67" s="59">
        <f>INDEX(CurCloseProf[],MATCH(PlantAccountsQuery[[#This Row],[Reg/Unreg]],CurCloseProf[R/NR],0),MATCH(BG$9,CurCloseProf[#Headers],0))*($J67)</f>
        <v>0</v>
      </c>
      <c r="BH67" s="59">
        <f>INDEX(CurCloseProf[],MATCH(PlantAccountsQuery[[#This Row],[Reg/Unreg]],CurCloseProf[R/NR],0),MATCH(BH$9,CurCloseProf[#Headers],0))*($J67)</f>
        <v>0</v>
      </c>
      <c r="BI67" s="59">
        <f>INDEX(CurCloseProf[],MATCH(PlantAccountsQuery[[#This Row],[Reg/Unreg]],CurCloseProf[R/NR],0),MATCH(BI$9,CurCloseProf[#Headers],0))*($J67)</f>
        <v>0</v>
      </c>
      <c r="BJ67" s="59">
        <f>INDEX(CurCloseProf[],MATCH(PlantAccountsQuery[[#This Row],[Reg/Unreg]],CurCloseProf[R/NR],0),MATCH(BJ$9,CurCloseProf[#Headers],0))*($J67)</f>
        <v>0</v>
      </c>
      <c r="BK67" s="59">
        <f>INDEX(CurCloseProf[],MATCH(PlantAccountsQuery[[#This Row],[Reg/Unreg]],CurCloseProf[R/NR],0),MATCH(BK$9,CurCloseProf[#Headers],0))*($J67)</f>
        <v>0</v>
      </c>
      <c r="BL67" s="59">
        <f>INDEX(CurCloseProf[],MATCH(PlantAccountsQuery[[#This Row],[Reg/Unreg]],CurCloseProf[R/NR],0),MATCH(BL$9,CurCloseProf[#Headers],0))*($J67)</f>
        <v>0</v>
      </c>
      <c r="BM67" s="59">
        <f>INDEX(CurCloseProf[],MATCH(PlantAccountsQuery[[#This Row],[Reg/Unreg]],CurCloseProf[R/NR],0),MATCH(BM$9,CurCloseProf[#Headers],0))*($J67)</f>
        <v>0</v>
      </c>
      <c r="BN67" s="59">
        <f>INDEX(CurCloseProf[],MATCH(PlantAccountsQuery[[#This Row],[Reg/Unreg]],CurCloseProf[R/NR],0),MATCH(BN$9,CurCloseProf[#Headers],0))*($J67)</f>
        <v>0</v>
      </c>
      <c r="BP67" s="59">
        <f>IF(INDEX(CurWIPHelper[],1,MATCH(AO$4,$BP$9:$CA$9,0))=0,0,$BC67)</f>
        <v>0</v>
      </c>
      <c r="BQ67" s="59">
        <f>IF(INDEX(CurWIPHelper[],1,MATCH(AP$4,$BP$9:$CA$9,0))=0,0,(SUM($BC67:BD67)))</f>
        <v>0</v>
      </c>
      <c r="BR67" s="59">
        <f>IF(INDEX(CurWIPHelper[],1,MATCH(AQ$4,$BP$9:$CA$9,0))=0,0,(SUM($BC67:BE67)))</f>
        <v>0</v>
      </c>
      <c r="BS67" s="59">
        <f>IF(INDEX(CurWIPHelper[],1,MATCH(AR$4,$BP$9:$CA$9,0))=0,0,(SUM($BC67:BF67)))</f>
        <v>0</v>
      </c>
      <c r="BT67" s="59">
        <f>IF(INDEX(CurWIPHelper[],1,MATCH(AS$4,$BP$9:$CA$9,0))=0,0,(SUM($BC67:BG67)))</f>
        <v>0</v>
      </c>
      <c r="BU67" s="59">
        <f>IF(INDEX(CurWIPHelper[],1,MATCH(AT$4,$BP$9:$CA$9,0))=0,0,(SUM($BC67:BH67)))</f>
        <v>0</v>
      </c>
      <c r="BV67" s="59">
        <f>IF(INDEX(CurWIPHelper[],1,MATCH(AU$4,$BP$9:$CA$9,0))=0,0,(SUM($BC67:BI67)))</f>
        <v>0</v>
      </c>
      <c r="BW67" s="59">
        <f>IF(INDEX(CurWIPHelper[],1,MATCH(AV$4,$BP$9:$CA$9,0))=0,0,(SUM($BC67:BJ67)))</f>
        <v>0</v>
      </c>
      <c r="BX67" s="59">
        <f>IF(INDEX(CurWIPHelper[],1,MATCH(AW$4,$BP$9:$CA$9,0))=0,0,(SUM($BC67:BK67)))</f>
        <v>0</v>
      </c>
      <c r="BY67" s="59">
        <f>IF(INDEX(CurWIPHelper[],1,MATCH(AX$4,$BP$9:$CA$9,0))=0,0,(SUM($BC67:BL67)))</f>
        <v>0</v>
      </c>
      <c r="BZ67" s="59">
        <f>IF(INDEX(CurWIPHelper[],1,MATCH(AY$4,$BP$9:$CA$9,0))=0,0,(SUM($BC67:BM67)))</f>
        <v>0</v>
      </c>
      <c r="CA67" s="59">
        <f>IF(INDEX(CurWIPHelper[],1,MATCH(AZ$4,$BP$9:$CA$9,0))=0,0,(SUM($BC67:BN67)))</f>
        <v>0</v>
      </c>
      <c r="CC67" s="59">
        <f>((((INDEX(PlantAccounts[],MATCH($C67,PlantAccounts[Power Plan Plant Account '#],0),8)+(INDEX(PlantAccounts[],MATCH($C67,PlantAccounts[Power Plan Plant Account '#],0),8)+INDEX(PlantAccounts[],MATCH($C67,PlantAccounts[Power Plan Plant Account '#],0),16)+INDEX(PlantAccounts[],MATCH($C67,PlantAccounts[Power Plan Plant Account '#],0),17)))/2))/12)*(INDEX(CurWIPHelper[],1,MATCH(AO$4,CurWIPHelper[#Headers],0)))*(INDEX(PlantAccounts[],MATCH($C67,PlantAccounts[Power Plan Plant Account '#],0),7))</f>
        <v>-106562.1611675413</v>
      </c>
      <c r="CD67" s="59">
        <f>((((INDEX(PlantAccounts[],MATCH($C67,PlantAccounts[Power Plan Plant Account '#],0),8)+(INDEX(PlantAccounts[],MATCH($C67,PlantAccounts[Power Plan Plant Account '#],0),8)+INDEX(PlantAccounts[],MATCH($C67,PlantAccounts[Power Plan Plant Account '#],0),16)+INDEX(PlantAccounts[],MATCH($C67,PlantAccounts[Power Plan Plant Account '#],0),17)))/2))/12)*(INDEX(CurWIPHelper[],1,MATCH(AP$4,CurWIPHelper[#Headers],0)))*(INDEX(PlantAccounts[],MATCH($C67,PlantAccounts[Power Plan Plant Account '#],0),7))</f>
        <v>-106562.1611675413</v>
      </c>
      <c r="CE67" s="59">
        <f>((((INDEX(PlantAccounts[],MATCH($C67,PlantAccounts[Power Plan Plant Account '#],0),8)+(INDEX(PlantAccounts[],MATCH($C67,PlantAccounts[Power Plan Plant Account '#],0),8)+INDEX(PlantAccounts[],MATCH($C67,PlantAccounts[Power Plan Plant Account '#],0),16)+INDEX(PlantAccounts[],MATCH($C67,PlantAccounts[Power Plan Plant Account '#],0),17)))/2))/12)*(INDEX(CurWIPHelper[],1,MATCH(AQ$4,CurWIPHelper[#Headers],0)))*(INDEX(PlantAccounts[],MATCH($C67,PlantAccounts[Power Plan Plant Account '#],0),7))</f>
        <v>-106562.1611675413</v>
      </c>
      <c r="CF67" s="59">
        <f>((((INDEX(PlantAccounts[],MATCH($C67,PlantAccounts[Power Plan Plant Account '#],0),8)+(INDEX(PlantAccounts[],MATCH($C67,PlantAccounts[Power Plan Plant Account '#],0),8)+INDEX(PlantAccounts[],MATCH($C67,PlantAccounts[Power Plan Plant Account '#],0),16)+INDEX(PlantAccounts[],MATCH($C67,PlantAccounts[Power Plan Plant Account '#],0),17)))/2))/12)*(INDEX(CurWIPHelper[],1,MATCH(AR$4,CurWIPHelper[#Headers],0)))*(INDEX(PlantAccounts[],MATCH($C67,PlantAccounts[Power Plan Plant Account '#],0),7))</f>
        <v>-106562.1611675413</v>
      </c>
      <c r="CG67" s="59">
        <f>((((INDEX(PlantAccounts[],MATCH($C67,PlantAccounts[Power Plan Plant Account '#],0),8)+(INDEX(PlantAccounts[],MATCH($C67,PlantAccounts[Power Plan Plant Account '#],0),8)+INDEX(PlantAccounts[],MATCH($C67,PlantAccounts[Power Plan Plant Account '#],0),16)+INDEX(PlantAccounts[],MATCH($C67,PlantAccounts[Power Plan Plant Account '#],0),17)))/2))/12)*(INDEX(CurWIPHelper[],1,MATCH(AS$4,CurWIPHelper[#Headers],0)))*(INDEX(PlantAccounts[],MATCH($C67,PlantAccounts[Power Plan Plant Account '#],0),7))</f>
        <v>-106562.1611675413</v>
      </c>
      <c r="CH67" s="59">
        <f>((((INDEX(PlantAccounts[],MATCH($C67,PlantAccounts[Power Plan Plant Account '#],0),8)+(INDEX(PlantAccounts[],MATCH($C67,PlantAccounts[Power Plan Plant Account '#],0),8)+INDEX(PlantAccounts[],MATCH($C67,PlantAccounts[Power Plan Plant Account '#],0),16)+INDEX(PlantAccounts[],MATCH($C67,PlantAccounts[Power Plan Plant Account '#],0),17)))/2))/12)*(INDEX(CurWIPHelper[],1,MATCH(AT$4,CurWIPHelper[#Headers],0)))*(INDEX(PlantAccounts[],MATCH($C67,PlantAccounts[Power Plan Plant Account '#],0),7))</f>
        <v>-106562.1611675413</v>
      </c>
      <c r="CI67" s="59">
        <f>((((INDEX(PlantAccounts[],MATCH($C67,PlantAccounts[Power Plan Plant Account '#],0),8)+(INDEX(PlantAccounts[],MATCH($C67,PlantAccounts[Power Plan Plant Account '#],0),8)+INDEX(PlantAccounts[],MATCH($C67,PlantAccounts[Power Plan Plant Account '#],0),16)+INDEX(PlantAccounts[],MATCH($C67,PlantAccounts[Power Plan Plant Account '#],0),17)))/2))/12)*(INDEX(CurWIPHelper[],1,MATCH(AU$4,CurWIPHelper[#Headers],0)))*(INDEX(PlantAccounts[],MATCH($C67,PlantAccounts[Power Plan Plant Account '#],0),7))</f>
        <v>-106562.1611675413</v>
      </c>
      <c r="CJ67" s="59">
        <f>((((INDEX(PlantAccounts[],MATCH($C67,PlantAccounts[Power Plan Plant Account '#],0),8)+(INDEX(PlantAccounts[],MATCH($C67,PlantAccounts[Power Plan Plant Account '#],0),8)+INDEX(PlantAccounts[],MATCH($C67,PlantAccounts[Power Plan Plant Account '#],0),16)+INDEX(PlantAccounts[],MATCH($C67,PlantAccounts[Power Plan Plant Account '#],0),17)))/2))/12)*(INDEX(CurWIPHelper[],1,MATCH(AV$4,CurWIPHelper[#Headers],0)))*(INDEX(PlantAccounts[],MATCH($C67,PlantAccounts[Power Plan Plant Account '#],0),7))</f>
        <v>-106562.1611675413</v>
      </c>
      <c r="CK67" s="59">
        <f>((((INDEX(PlantAccounts[],MATCH($C67,PlantAccounts[Power Plan Plant Account '#],0),8)+(INDEX(PlantAccounts[],MATCH($C67,PlantAccounts[Power Plan Plant Account '#],0),8)+INDEX(PlantAccounts[],MATCH($C67,PlantAccounts[Power Plan Plant Account '#],0),16)+INDEX(PlantAccounts[],MATCH($C67,PlantAccounts[Power Plan Plant Account '#],0),17)))/2))/12)*(INDEX(CurWIPHelper[],1,MATCH(AW$4,CurWIPHelper[#Headers],0)))*(INDEX(PlantAccounts[],MATCH($C67,PlantAccounts[Power Plan Plant Account '#],0),7))</f>
        <v>-106562.1611675413</v>
      </c>
      <c r="CL67" s="59">
        <f>((((INDEX(PlantAccounts[],MATCH($C67,PlantAccounts[Power Plan Plant Account '#],0),8)+(INDEX(PlantAccounts[],MATCH($C67,PlantAccounts[Power Plan Plant Account '#],0),8)+INDEX(PlantAccounts[],MATCH($C67,PlantAccounts[Power Plan Plant Account '#],0),16)+INDEX(PlantAccounts[],MATCH($C67,PlantAccounts[Power Plan Plant Account '#],0),17)))/2))/12)*(INDEX(CurWIPHelper[],1,MATCH(AX$4,CurWIPHelper[#Headers],0)))*(INDEX(PlantAccounts[],MATCH($C67,PlantAccounts[Power Plan Plant Account '#],0),7))</f>
        <v>-106562.1611675413</v>
      </c>
      <c r="CM67" s="59">
        <f>((((INDEX(PlantAccounts[],MATCH($C67,PlantAccounts[Power Plan Plant Account '#],0),8)+(INDEX(PlantAccounts[],MATCH($C67,PlantAccounts[Power Plan Plant Account '#],0),8)+INDEX(PlantAccounts[],MATCH($C67,PlantAccounts[Power Plan Plant Account '#],0),16)+INDEX(PlantAccounts[],MATCH($C67,PlantAccounts[Power Plan Plant Account '#],0),17)))/2))/12)*(INDEX(CurWIPHelper[],1,MATCH(AY$4,CurWIPHelper[#Headers],0)))*(INDEX(PlantAccounts[],MATCH($C67,PlantAccounts[Power Plan Plant Account '#],0),7))</f>
        <v>-106562.1611675413</v>
      </c>
      <c r="CN67" s="59">
        <f>((((INDEX(PlantAccounts[],MATCH($C67,PlantAccounts[Power Plan Plant Account '#],0),8)+(INDEX(PlantAccounts[],MATCH($C67,PlantAccounts[Power Plan Plant Account '#],0),8)+INDEX(PlantAccounts[],MATCH($C67,PlantAccounts[Power Plan Plant Account '#],0),16)+INDEX(PlantAccounts[],MATCH($C67,PlantAccounts[Power Plan Plant Account '#],0),17)))/2))/12)*(INDEX(CurWIPHelper[],1,MATCH(AZ$4,CurWIPHelper[#Headers],0)))*(INDEX(PlantAccounts[],MATCH($C67,PlantAccounts[Power Plan Plant Account '#],0),7))</f>
        <v>-106562.1611675413</v>
      </c>
      <c r="CO67" s="59">
        <f t="shared" si="3"/>
        <v>-1278745.9340104957</v>
      </c>
      <c r="CQ67" s="59">
        <f>INDEX(PlantAccounts[],MATCH($C67,PlantAccounts[Power Plan Plant Account '#],0),12)*(INDEX(CurWIPHelper[],1,MATCH(AO$4,CurWIPHelper[#Headers],0)))*(INDEX(PlantAccounts[],MATCH($C67,PlantAccounts[Power Plan Plant Account '#],0),7)/12)*0.5</f>
        <v>0</v>
      </c>
      <c r="CR67" s="59">
        <f>INDEX(PlantAccounts[],MATCH($C67,PlantAccounts[Power Plan Plant Account '#],0),12)*(INDEX(CurWIPHelper[],1,MATCH(AP$4,CurWIPHelper[#Headers],0)))*(INDEX(PlantAccounts[],MATCH($C67,PlantAccounts[Power Plan Plant Account '#],0),7)/12)*0.5</f>
        <v>0</v>
      </c>
      <c r="CS67" s="59">
        <f>INDEX(PlantAccounts[],MATCH($C67,PlantAccounts[Power Plan Plant Account '#],0),12)*(INDEX(CurWIPHelper[],1,MATCH(AQ$4,CurWIPHelper[#Headers],0)))*(INDEX(PlantAccounts[],MATCH($C67,PlantAccounts[Power Plan Plant Account '#],0),7)/12)*0.5</f>
        <v>0</v>
      </c>
      <c r="CT67" s="59">
        <f>INDEX(PlantAccounts[],MATCH($C67,PlantAccounts[Power Plan Plant Account '#],0),12)*(INDEX(CurWIPHelper[],1,MATCH(AR$4,CurWIPHelper[#Headers],0)))*(INDEX(PlantAccounts[],MATCH($C67,PlantAccounts[Power Plan Plant Account '#],0),7)/12)*0.5</f>
        <v>0</v>
      </c>
      <c r="CU67" s="59">
        <f>INDEX(PlantAccounts[],MATCH($C67,PlantAccounts[Power Plan Plant Account '#],0),12)*(INDEX(CurWIPHelper[],1,MATCH(AS$4,CurWIPHelper[#Headers],0)))*(INDEX(PlantAccounts[],MATCH($C67,PlantAccounts[Power Plan Plant Account '#],0),7)/12)*0.5</f>
        <v>0</v>
      </c>
      <c r="CV67" s="59">
        <f>INDEX(PlantAccounts[],MATCH($C67,PlantAccounts[Power Plan Plant Account '#],0),12)*(INDEX(CurWIPHelper[],1,MATCH(AT$4,CurWIPHelper[#Headers],0)))*(INDEX(PlantAccounts[],MATCH($C67,PlantAccounts[Power Plan Plant Account '#],0),7)/12)*0.5</f>
        <v>0</v>
      </c>
      <c r="CW67" s="59">
        <f>INDEX(PlantAccounts[],MATCH($C67,PlantAccounts[Power Plan Plant Account '#],0),12)*(INDEX(CurWIPHelper[],1,MATCH(AU$4,CurWIPHelper[#Headers],0)))*(INDEX(PlantAccounts[],MATCH($C67,PlantAccounts[Power Plan Plant Account '#],0),7)/12)*0.5</f>
        <v>0</v>
      </c>
      <c r="CX67" s="59">
        <f>INDEX(PlantAccounts[],MATCH($C67,PlantAccounts[Power Plan Plant Account '#],0),12)*(INDEX(CurWIPHelper[],1,MATCH(AV$4,CurWIPHelper[#Headers],0)))*(INDEX(PlantAccounts[],MATCH($C67,PlantAccounts[Power Plan Plant Account '#],0),7)/12)*0.5</f>
        <v>0</v>
      </c>
      <c r="CY67" s="59">
        <f>INDEX(PlantAccounts[],MATCH($C67,PlantAccounts[Power Plan Plant Account '#],0),12)*(INDEX(CurWIPHelper[],1,MATCH(AW$4,CurWIPHelper[#Headers],0)))*(INDEX(PlantAccounts[],MATCH($C67,PlantAccounts[Power Plan Plant Account '#],0),7)/12)*0.5</f>
        <v>0</v>
      </c>
      <c r="CZ67" s="59">
        <f>INDEX(PlantAccounts[],MATCH($C67,PlantAccounts[Power Plan Plant Account '#],0),12)*(INDEX(CurWIPHelper[],1,MATCH(AX$4,CurWIPHelper[#Headers],0)))*(INDEX(PlantAccounts[],MATCH($C67,PlantAccounts[Power Plan Plant Account '#],0),7)/12)*0.5</f>
        <v>0</v>
      </c>
      <c r="DA67" s="59">
        <f>INDEX(PlantAccounts[],MATCH($C67,PlantAccounts[Power Plan Plant Account '#],0),12)*(INDEX(CurWIPHelper[],1,MATCH(AY$4,CurWIPHelper[#Headers],0)))*(INDEX(PlantAccounts[],MATCH($C67,PlantAccounts[Power Plan Plant Account '#],0),7)/12)*0.5</f>
        <v>0</v>
      </c>
      <c r="DB67" s="59">
        <f>INDEX(PlantAccounts[],MATCH($C67,PlantAccounts[Power Plan Plant Account '#],0),12)*(INDEX(CurWIPHelper[],1,MATCH(AZ$4,CurWIPHelper[#Headers],0)))*(INDEX(PlantAccounts[],MATCH($C67,PlantAccounts[Power Plan Plant Account '#],0),7)/12)*0.5</f>
        <v>0</v>
      </c>
      <c r="DC67" s="59">
        <f t="shared" si="4"/>
        <v>0</v>
      </c>
      <c r="DE67" s="59">
        <f t="shared" si="5"/>
        <v>-1278745.9340104957</v>
      </c>
    </row>
    <row r="68" spans="1:109">
      <c r="A68" t="s">
        <v>58</v>
      </c>
      <c r="B68" t="s">
        <v>117</v>
      </c>
      <c r="C68">
        <v>47592</v>
      </c>
      <c r="D68">
        <v>47592</v>
      </c>
      <c r="E68" s="130"/>
      <c r="F68" s="113">
        <f>INDEX(PlantAccounts[],MATCH($C68,PlantAccounts[Power Plan Plant Account '#],0),8)</f>
        <v>-38007989.879886262</v>
      </c>
      <c r="G68" s="7">
        <f>INDEX(PlantAccounts[],MATCH($C68,PlantAccounts[Power Plan Plant Account '#],0),14)</f>
        <v>-104849.56011373457</v>
      </c>
      <c r="H68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68" s="146">
        <v>-104849.56011373451</v>
      </c>
      <c r="J68" s="7">
        <f t="shared" si="6"/>
        <v>0</v>
      </c>
      <c r="K68" s="7">
        <v>45980.286666666674</v>
      </c>
      <c r="L68" s="7">
        <f>INDEX(PlantAccounts[],MATCH($C68,PlantAccounts[Power Plan Plant Account '#],0),11)</f>
        <v>0</v>
      </c>
      <c r="M68" s="7">
        <f t="shared" si="1"/>
        <v>45980.286666666674</v>
      </c>
      <c r="O68" s="35">
        <f>INDEX(CurCloseProf[],MATCH(PlantAccountsQuery[[#This Row],[Reg/Unreg]],CurCloseProf[R/NR],0),MATCH(O$9,CurCloseProf[#Headers],0))*($J68+$M68)</f>
        <v>1854.2669407398837</v>
      </c>
      <c r="P68" s="35">
        <f>INDEX(CurCloseProf[],MATCH(PlantAccountsQuery[[#This Row],[Reg/Unreg]],CurCloseProf[R/NR],0),MATCH(P$9,CurCloseProf[#Headers],0))*($J68+$M68)</f>
        <v>1462.2472298180503</v>
      </c>
      <c r="Q68" s="35">
        <f>INDEX(CurCloseProf[],MATCH(PlantAccountsQuery[[#This Row],[Reg/Unreg]],CurCloseProf[R/NR],0),MATCH(Q$9,CurCloseProf[#Headers],0))*($J68+$M68)</f>
        <v>1984.0834154257664</v>
      </c>
      <c r="R68" s="35">
        <f>INDEX(CurCloseProf[],MATCH(PlantAccountsQuery[[#This Row],[Reg/Unreg]],CurCloseProf[R/NR],0),MATCH(R$9,CurCloseProf[#Headers],0))*($J68+$M68)</f>
        <v>545.5951395604568</v>
      </c>
      <c r="S68" s="35">
        <f>INDEX(CurCloseProf[],MATCH(PlantAccountsQuery[[#This Row],[Reg/Unreg]],CurCloseProf[R/NR],0),MATCH(S$9,CurCloseProf[#Headers],0))*($J68+$M68)</f>
        <v>1593.7476795140999</v>
      </c>
      <c r="T68" s="35">
        <f>INDEX(CurCloseProf[],MATCH(PlantAccountsQuery[[#This Row],[Reg/Unreg]],CurCloseProf[R/NR],0),MATCH(T$9,CurCloseProf[#Headers],0))*($J68+$M68)</f>
        <v>2772.0443870180802</v>
      </c>
      <c r="U68" s="35">
        <f>INDEX(CurCloseProf[],MATCH(PlantAccountsQuery[[#This Row],[Reg/Unreg]],CurCloseProf[R/NR],0),MATCH(U$9,CurCloseProf[#Headers],0))*($J68+$M68)</f>
        <v>2318.9693511670503</v>
      </c>
      <c r="V68" s="35">
        <f>INDEX(CurCloseProf[],MATCH(PlantAccountsQuery[[#This Row],[Reg/Unreg]],CurCloseProf[R/NR],0),MATCH(V$9,CurCloseProf[#Headers],0))*($J68+$M68)</f>
        <v>1338.9640364772849</v>
      </c>
      <c r="W68" s="35">
        <f>INDEX(CurCloseProf[],MATCH(PlantAccountsQuery[[#This Row],[Reg/Unreg]],CurCloseProf[R/NR],0),MATCH(W$9,CurCloseProf[#Headers],0))*($J68+$M68)</f>
        <v>2803.7289813568295</v>
      </c>
      <c r="X68" s="35">
        <f>INDEX(CurCloseProf[],MATCH(PlantAccountsQuery[[#This Row],[Reg/Unreg]],CurCloseProf[R/NR],0),MATCH(X$9,CurCloseProf[#Headers],0))*($J68+$M68)</f>
        <v>5646.4647102205035</v>
      </c>
      <c r="Y68" s="35">
        <f>INDEX(CurCloseProf[],MATCH(PlantAccountsQuery[[#This Row],[Reg/Unreg]],CurCloseProf[R/NR],0),MATCH(Y$9,CurCloseProf[#Headers],0))*($J68+$M68)</f>
        <v>5012.4117546333973</v>
      </c>
      <c r="Z68" s="35">
        <f>INDEX(CurCloseProf[],MATCH(PlantAccountsQuery[[#This Row],[Reg/Unreg]],CurCloseProf[R/NR],0),MATCH(Z$9,CurCloseProf[#Headers],0))*($J68+$M68)</f>
        <v>18647.76304073527</v>
      </c>
      <c r="AB68" s="59">
        <f>IF(INDEX(CurWIPHelper[],1,MATCH(AO$4,$AB$9:$AM$9,0))=0,0,($F68+$O68))</f>
        <v>-38006135.612945519</v>
      </c>
      <c r="AC68" s="59">
        <f>IF(INDEX(CurWIPHelper[],1,MATCH(AP$4,$AB$9:$AM$9,0))=0,0,($F68+SUM($O68:P68)))</f>
        <v>-38004673.365715705</v>
      </c>
      <c r="AD68" s="59">
        <f>IF(INDEX(CurWIPHelper[],1,MATCH(AQ$4,$AB$9:$AM$9,0))=0,0,($F68+SUM($O68:Q68)))</f>
        <v>-38002689.282300279</v>
      </c>
      <c r="AE68" s="59">
        <f>IF(INDEX(CurWIPHelper[],1,MATCH(AR$4,$AB$9:$AM$9,0))=0,0,($F68+SUM($O68:R68)))</f>
        <v>-38002143.687160715</v>
      </c>
      <c r="AF68" s="59">
        <f>IF(INDEX(CurWIPHelper[],1,MATCH(AS$4,$AB$9:$AM$9,0))=0,0,($F68+SUM($O68:S68)))</f>
        <v>-38000549.939481206</v>
      </c>
      <c r="AG68" s="59">
        <f>IF(INDEX(CurWIPHelper[],1,MATCH(AT$4,$AB$9:$AM$9,0))=0,0,($F68+SUM($O68:T68)))</f>
        <v>-37997777.895094186</v>
      </c>
      <c r="AH68" s="59">
        <f>IF(INDEX(CurWIPHelper[],1,MATCH(AU$4,$AB$9:$AM$9,0))=0,0,($F68+SUM($O68:U68)))</f>
        <v>-37995458.925743021</v>
      </c>
      <c r="AI68" s="59">
        <f>IF(INDEX(CurWIPHelper[],1,MATCH(AV$4,$AB$9:$AM$9,0))=0,0,($F68+SUM($O68:V68)))</f>
        <v>-37994119.961706541</v>
      </c>
      <c r="AJ68" s="59">
        <f>IF(INDEX(CurWIPHelper[],1,MATCH(AW$4,$AB$9:$AM$9,0))=0,0,($F68+SUM($O68:W68)))</f>
        <v>-37991316.232725188</v>
      </c>
      <c r="AK68" s="59">
        <f>IF(INDEX(CurWIPHelper[],1,MATCH(AX$4,$AB$9:$AM$9,0))=0,0,($F68+SUM($O68:X68)))</f>
        <v>-37985669.768014967</v>
      </c>
      <c r="AL68" s="59">
        <f>IF(INDEX(CurWIPHelper[],1,MATCH(AY$4,$AB$9:$AM$9,0))=0,0,($F68+SUM($O68:Y68)))</f>
        <v>-37980657.356260329</v>
      </c>
      <c r="AM68" s="59">
        <f>IF(INDEX(CurWIPHelper[],1,MATCH(AZ$4,$AB$9:$AM$9,0))=0,0,($F68+SUM($O68:Z68)))</f>
        <v>-37962009.593219593</v>
      </c>
      <c r="AO68" s="35">
        <f>IF(INDEX(CurWIPHelper[],1,MATCH(AO$4,CurWIPHelper[#Headers],0))=0,0,
     IF(AB68&gt;0,
        (IF(
             ((INDEX(PlantAccounts[],MATCH($C68,PlantAccounts[Power Plan Plant Account '#],0),7)/12)
                   *(AB68)
                   *(INDEX(CurWIPHelper[],1,MATCH(AO$4,CurWIPHelper[#Headers],0)))
                   +(INDEX(PlantAccounts[],MATCH($C68,PlantAccounts[Power Plan Plant Account '#],0),9))
                   )&gt;AB68,
              IF((INDEX(PlantAccounts[],MATCH($C68,PlantAccounts[Power Plan Plant Account '#],0),7))=0,0,AB68-(INDEX(PlantAccounts[],MATCH($C68,PlantAccounts[Power Plan Plant Account '#],0),9))),
             (INDEX(PlantAccounts[],MATCH($C68,PlantAccounts[Power Plan Plant Account '#],0),7)/12)*AB68*(INDEX(CurWIPHelper[],1,MATCH(AO$4,CurWIPHelper[#Headers],0))))
        ),
          IF(AB68=0,0,IF(
              ((INDEX(PlantAccounts[],MATCH($C68,PlantAccounts[Power Plan Plant Account '#],0),7)/12)
              *(AB68)
              *(INDEX(CurWIPHelper[],1,MATCH(AO$4,CurWIPHelper[#Headers],0)))
              +(INDEX(PlantAccounts[],MATCH($C68,PlantAccounts[Power Plan Plant Account '#],0),9))
              )&gt;AB68,
         (INDEX(PlantAccounts[],MATCH($C68,PlantAccounts[Power Plan Plant Account '#],0),7)/12)*AB68*(INDEX(CurWIPHelper[],1,MATCH(AO$4,CurWIPHelper[#Headers],0))),
         AB68-(INDEX(PlantAccounts[],MATCH($C68,PlantAccounts[Power Plan Plant Account '#],0),9))
    ))
)
)</f>
        <v>-86059.567202804144</v>
      </c>
      <c r="AP68" s="35">
        <f>IF(INDEX(CurWIPHelper[],1,MATCH(AP$4,CurWIPHelper[#Headers],0))=0,0,
     IF(AC68&gt;0,
        (IF(
             ((INDEX(PlantAccounts[],MATCH($C68,PlantAccounts[Power Plan Plant Account '#],0),7)/12)
                   *(AC68)
                   *(INDEX(CurWIPHelper[],1,MATCH(AP$4,CurWIPHelper[#Headers],0)))
                   +(INDEX(PlantAccounts[],MATCH($C68,PlantAccounts[Power Plan Plant Account '#],0),9))
                   +(SUM($AO68:AO68))
                    )&gt;AC68,
              IF((INDEX(PlantAccounts[],MATCH($C68,PlantAccounts[Power Plan Plant Account '#],0),7))=0,0,AC68-(INDEX(PlantAccounts[],MATCH($C68,PlantAccounts[Power Plan Plant Account '#],0),9))-SUM($AO68:AO68)),
             (INDEX(PlantAccounts[],MATCH($C68,PlantAccounts[Power Plan Plant Account '#],0),7)/12)*AC68*(INDEX(CurWIPHelper[],1,MATCH(AP$4,CurWIPHelper[#Headers],0))))
        ),
        IF(AC68=0,0,IF(
              ((INDEX(PlantAccounts[],MATCH($C68,PlantAccounts[Power Plan Plant Account '#],0),7)/12)
              *(AC68)
              *(INDEX(CurWIPHelper[],1,MATCH(AP$4,CurWIPHelper[#Headers],0)))
              +(INDEX(PlantAccounts[],MATCH($C68,PlantAccounts[Power Plan Plant Account '#],0),9))
              +(SUM($AO68:AO68))
              )&gt;AC68,
         (INDEX(PlantAccounts[],MATCH($C68,PlantAccounts[Power Plan Plant Account '#],0),7)/12)*AC68*(INDEX(CurWIPHelper[],1,MATCH(AP$4,CurWIPHelper[#Headers],0))),
         AC68-(INDEX(PlantAccounts[],MATCH($C68,PlantAccounts[Power Plan Plant Account '#],0),9))-(SUM($AO68:AO68))
    ))
)
)</f>
        <v>-86056.256148898974</v>
      </c>
      <c r="AQ68" s="35">
        <f>IF(INDEX(CurWIPHelper[],1,MATCH(AQ$4,CurWIPHelper[#Headers],0))=0,0,
     IF(AD68&gt;0,
        (IF(
             ((INDEX(PlantAccounts[],MATCH($C68,PlantAccounts[Power Plan Plant Account '#],0),7)/12)
                   *(AD68)
                   *(INDEX(CurWIPHelper[],1,MATCH(AQ$4,CurWIPHelper[#Headers],0)))
                   +(INDEX(PlantAccounts[],MATCH($C68,PlantAccounts[Power Plan Plant Account '#],0),9))
                   +(SUM($AO68:AP68))
                    )&gt;AD68,
              IF((INDEX(PlantAccounts[],MATCH($C68,PlantAccounts[Power Plan Plant Account '#],0),7))=0,0,AD68-(INDEX(PlantAccounts[],MATCH($C68,PlantAccounts[Power Plan Plant Account '#],0),9))-SUM($AO68:AP68)),
             (INDEX(PlantAccounts[],MATCH($C68,PlantAccounts[Power Plan Plant Account '#],0),7)/12)*AD68*(INDEX(CurWIPHelper[],1,MATCH(AQ$4,CurWIPHelper[#Headers],0))))
        ),
        IF(AD68=0,0,IF(
              ((INDEX(PlantAccounts[],MATCH($C68,PlantAccounts[Power Plan Plant Account '#],0),7)/12)
              *(AD68)
              *(INDEX(CurWIPHelper[],1,MATCH(AQ$4,CurWIPHelper[#Headers],0)))
              +(INDEX(PlantAccounts[],MATCH($C68,PlantAccounts[Power Plan Plant Account '#],0),9))
              +(SUM($AO68:AP68))
              )&gt;AD68,
         (INDEX(PlantAccounts[],MATCH($C68,PlantAccounts[Power Plan Plant Account '#],0),7)/12)*AD68*(INDEX(CurWIPHelper[],1,MATCH(AQ$4,CurWIPHelper[#Headers],0))),
         AD68-(INDEX(PlantAccounts[],MATCH($C68,PlantAccounts[Power Plan Plant Account '#],0),9))-(SUM($AO68:AP68))
    ))
)
)</f>
        <v>-86051.763470091406</v>
      </c>
      <c r="AR68" s="35">
        <f>IF(INDEX(CurWIPHelper[],1,MATCH(AR$4,CurWIPHelper[#Headers],0))=0,0,
     IF(AE68&gt;0,
        (IF(
             ((INDEX(PlantAccounts[],MATCH($C68,PlantAccounts[Power Plan Plant Account '#],0),7)/12)
                   *(AE68)
                   *(INDEX(CurWIPHelper[],1,MATCH(AR$4,CurWIPHelper[#Headers],0)))
                   +(INDEX(PlantAccounts[],MATCH($C68,PlantAccounts[Power Plan Plant Account '#],0),9))
                   +(SUM($AO68:AQ68))
                    )&gt;AE68,
              IF((INDEX(PlantAccounts[],MATCH($C68,PlantAccounts[Power Plan Plant Account '#],0),7))=0,0,AE68-(INDEX(PlantAccounts[],MATCH($C68,PlantAccounts[Power Plan Plant Account '#],0),9))-SUM($AO68:AQ68)),
             (INDEX(PlantAccounts[],MATCH($C68,PlantAccounts[Power Plan Plant Account '#],0),7)/12)*AE68*(INDEX(CurWIPHelper[],1,MATCH(AR$4,CurWIPHelper[#Headers],0))))
        ),
        IF(AE68=0,0,IF(
              ((INDEX(PlantAccounts[],MATCH($C68,PlantAccounts[Power Plan Plant Account '#],0),7)/12)
              *(AE68)
              *(INDEX(CurWIPHelper[],1,MATCH(AR$4,CurWIPHelper[#Headers],0)))
              +(INDEX(PlantAccounts[],MATCH($C68,PlantAccounts[Power Plan Plant Account '#],0),9))
              +(SUM($AO68:AQ68))
              )&gt;AE68,
         (INDEX(PlantAccounts[],MATCH($C68,PlantAccounts[Power Plan Plant Account '#],0),7)/12)*AE68*(INDEX(CurWIPHelper[],1,MATCH(AR$4,CurWIPHelper[#Headers],0))),
         AE68-(INDEX(PlantAccounts[],MATCH($C68,PlantAccounts[Power Plan Plant Account '#],0),9))-(SUM($AO68:AQ68))
    ))
)
)</f>
        <v>-86050.528046367806</v>
      </c>
      <c r="AS68" s="35">
        <f>IF(INDEX(CurWIPHelper[],1,MATCH(AS$4,CurWIPHelper[#Headers],0))=0,0,
     IF(AF68&gt;0,
        (IF(
             ((INDEX(PlantAccounts[],MATCH($C68,PlantAccounts[Power Plan Plant Account '#],0),7)/12)
                   *(AF68)
                   *(INDEX(CurWIPHelper[],1,MATCH(AS$4,CurWIPHelper[#Headers],0)))
                   +(INDEX(PlantAccounts[],MATCH($C68,PlantAccounts[Power Plan Plant Account '#],0),9))
                   +(SUM($AO68:AR68))
                    )&gt;AF68,
              IF((INDEX(PlantAccounts[],MATCH($C68,PlantAccounts[Power Plan Plant Account '#],0),7))=0,0,AF68-(INDEX(PlantAccounts[],MATCH($C68,PlantAccounts[Power Plan Plant Account '#],0),9))-SUM($AO68:AR68)),
             (INDEX(PlantAccounts[],MATCH($C68,PlantAccounts[Power Plan Plant Account '#],0),7)/12)*AF68*(INDEX(CurWIPHelper[],1,MATCH(AS$4,CurWIPHelper[#Headers],0))))
        ),
        IF(AF68=0,0,IF(
              ((INDEX(PlantAccounts[],MATCH($C68,PlantAccounts[Power Plan Plant Account '#],0),7)/12)
              *(AF68)
              *(INDEX(CurWIPHelper[],1,MATCH(AS$4,CurWIPHelper[#Headers],0)))
              +(INDEX(PlantAccounts[],MATCH($C68,PlantAccounts[Power Plan Plant Account '#],0),9))
              +(SUM($AO68:AR68))
              )&gt;AF68,
         (INDEX(PlantAccounts[],MATCH($C68,PlantAccounts[Power Plan Plant Account '#],0),7)/12)*AF68*(INDEX(CurWIPHelper[],1,MATCH(AS$4,CurWIPHelper[#Headers],0))),
         AF68-(INDEX(PlantAccounts[],MATCH($C68,PlantAccounts[Power Plan Plant Account '#],0),9))-(SUM($AO68:AR68))
    ))
)
)</f>
        <v>-86046.919228125247</v>
      </c>
      <c r="AT68" s="35">
        <f>IF(INDEX(CurWIPHelper[],1,MATCH(AT$4,CurWIPHelper[#Headers],0))=0,0,
     IF(AG68&gt;0,
        (IF(
             ((INDEX(PlantAccounts[],MATCH($C68,PlantAccounts[Power Plan Plant Account '#],0),7)/12)
                   *(AG68)
                   *(INDEX(CurWIPHelper[],1,MATCH(AT$4,CurWIPHelper[#Headers],0)))
                   +(INDEX(PlantAccounts[],MATCH($C68,PlantAccounts[Power Plan Plant Account '#],0),9))
                   +(SUM($AO68:AS68))
                    )&gt;AG68,
              IF((INDEX(PlantAccounts[],MATCH($C68,PlantAccounts[Power Plan Plant Account '#],0),7))=0,0,AG68-(INDEX(PlantAccounts[],MATCH($C68,PlantAccounts[Power Plan Plant Account '#],0),9))-SUM($AO68:AS68)),
             (INDEX(PlantAccounts[],MATCH($C68,PlantAccounts[Power Plan Plant Account '#],0),7)/12)*AG68*(INDEX(CurWIPHelper[],1,MATCH(AT$4,CurWIPHelper[#Headers],0))))
        ),
        IF(AG68=0,0,IF(
              ((INDEX(PlantAccounts[],MATCH($C68,PlantAccounts[Power Plan Plant Account '#],0),7)/12)
              *(AG68)
              *(INDEX(CurWIPHelper[],1,MATCH(AT$4,CurWIPHelper[#Headers],0)))
              +(INDEX(PlantAccounts[],MATCH($C68,PlantAccounts[Power Plan Plant Account '#],0),9))
              +(SUM($AO68:AS68))
              )&gt;AG68,
         (INDEX(PlantAccounts[],MATCH($C68,PlantAccounts[Power Plan Plant Account '#],0),7)/12)*AG68*(INDEX(CurWIPHelper[],1,MATCH(AT$4,CurWIPHelper[#Headers],0))),
         AG68-(INDEX(PlantAccounts[],MATCH($C68,PlantAccounts[Power Plan Plant Account '#],0),9))-(SUM($AO68:AS68))
    ))
)
)</f>
        <v>-86040.642322137137</v>
      </c>
      <c r="AU68" s="35">
        <f>IF(INDEX(CurWIPHelper[],1,MATCH(AU$4,CurWIPHelper[#Headers],0))=0,0,
     IF(AH68&gt;0,
        (IF(
             ((INDEX(PlantAccounts[],MATCH($C68,PlantAccounts[Power Plan Plant Account '#],0),7)/12)
                   *(AH68)
                   *(INDEX(CurWIPHelper[],1,MATCH(AU$4,CurWIPHelper[#Headers],0)))
                   +(INDEX(PlantAccounts[],MATCH($C68,PlantAccounts[Power Plan Plant Account '#],0),9))
                   +(SUM($AO68:AT68))
                    )&gt;AH68,
              IF((INDEX(PlantAccounts[],MATCH($C68,PlantAccounts[Power Plan Plant Account '#],0),7))=0,0,AH68-(INDEX(PlantAccounts[],MATCH($C68,PlantAccounts[Power Plan Plant Account '#],0),9))-SUM($AO68:AT68)),
             (INDEX(PlantAccounts[],MATCH($C68,PlantAccounts[Power Plan Plant Account '#],0),7)/12)*AH68*(INDEX(CurWIPHelper[],1,MATCH(AU$4,CurWIPHelper[#Headers],0))))
        ),
        IF(AH68=0,0,IF(
              ((INDEX(PlantAccounts[],MATCH($C68,PlantAccounts[Power Plan Plant Account '#],0),7)/12)
              *(AH68)
              *(INDEX(CurWIPHelper[],1,MATCH(AU$4,CurWIPHelper[#Headers],0)))
              +(INDEX(PlantAccounts[],MATCH($C68,PlantAccounts[Power Plan Plant Account '#],0),9))
              +(SUM($AO68:AT68))
              )&gt;AH68,
         (INDEX(PlantAccounts[],MATCH($C68,PlantAccounts[Power Plan Plant Account '#],0),7)/12)*AH68*(INDEX(CurWIPHelper[],1,MATCH(AU$4,CurWIPHelper[#Headers],0))),
         AH68-(INDEX(PlantAccounts[],MATCH($C68,PlantAccounts[Power Plan Plant Account '#],0),9))-(SUM($AO68:AT68))
    ))
)
)</f>
        <v>-86035.391341065289</v>
      </c>
      <c r="AV68" s="35">
        <f>IF(INDEX(CurWIPHelper[],1,MATCH(AV$4,CurWIPHelper[#Headers],0))=0,0,
     IF(AI68&gt;0,
        (IF(
             ((INDEX(PlantAccounts[],MATCH($C68,PlantAccounts[Power Plan Plant Account '#],0),7)/12)
                   *(AI68)
                   *(INDEX(CurWIPHelper[],1,MATCH(AV$4,CurWIPHelper[#Headers],0)))
                   +(INDEX(PlantAccounts[],MATCH($C68,PlantAccounts[Power Plan Plant Account '#],0),9))
                   +(SUM($AO68:AU68))
                    )&gt;AI68,
              IF((INDEX(PlantAccounts[],MATCH($C68,PlantAccounts[Power Plan Plant Account '#],0),7))=0,0,AI68-(INDEX(PlantAccounts[],MATCH($C68,PlantAccounts[Power Plan Plant Account '#],0),9))-SUM($AO68:AU68)),
             (INDEX(PlantAccounts[],MATCH($C68,PlantAccounts[Power Plan Plant Account '#],0),7)/12)*AI68*(INDEX(CurWIPHelper[],1,MATCH(AV$4,CurWIPHelper[#Headers],0))))
        ),
        IF(AI68=0,0,IF(
              ((INDEX(PlantAccounts[],MATCH($C68,PlantAccounts[Power Plan Plant Account '#],0),7)/12)
              *(AI68)
              *(INDEX(CurWIPHelper[],1,MATCH(AV$4,CurWIPHelper[#Headers],0)))
              +(INDEX(PlantAccounts[],MATCH($C68,PlantAccounts[Power Plan Plant Account '#],0),9))
              +(SUM($AO68:AU68))
              )&gt;AI68,
         (INDEX(PlantAccounts[],MATCH($C68,PlantAccounts[Power Plan Plant Account '#],0),7)/12)*AI68*(INDEX(CurWIPHelper[],1,MATCH(AV$4,CurWIPHelper[#Headers],0))),
         AI68-(INDEX(PlantAccounts[],MATCH($C68,PlantAccounts[Power Plan Plant Account '#],0),9))-(SUM($AO68:AU68))
    ))
)
)</f>
        <v>-86032.359444672213</v>
      </c>
      <c r="AW68" s="35">
        <f>IF(INDEX(CurWIPHelper[],1,MATCH(AW$4,CurWIPHelper[#Headers],0))=0,0,
     IF(AJ68&gt;0,
        (IF(
             ((INDEX(PlantAccounts[],MATCH($C68,PlantAccounts[Power Plan Plant Account '#],0),7)/12)
                   *(AJ68)
                   *(INDEX(CurWIPHelper[],1,MATCH(AW$4,CurWIPHelper[#Headers],0)))
                   +(INDEX(PlantAccounts[],MATCH($C68,PlantAccounts[Power Plan Plant Account '#],0),9))
                   +(SUM($AO68:AV68))
                    )&gt;AJ68,
              IF((INDEX(PlantAccounts[],MATCH($C68,PlantAccounts[Power Plan Plant Account '#],0),7))=0,0,AJ68-(INDEX(PlantAccounts[],MATCH($C68,PlantAccounts[Power Plan Plant Account '#],0),9))-SUM($AO68:AV68)),
             (INDEX(PlantAccounts[],MATCH($C68,PlantAccounts[Power Plan Plant Account '#],0),7)/12)*AJ68*(INDEX(CurWIPHelper[],1,MATCH(AW$4,CurWIPHelper[#Headers],0))))
        ),
        IF(AJ68=0,0,IF(
              ((INDEX(PlantAccounts[],MATCH($C68,PlantAccounts[Power Plan Plant Account '#],0),7)/12)
              *(AJ68)
              *(INDEX(CurWIPHelper[],1,MATCH(AW$4,CurWIPHelper[#Headers],0)))
              +(INDEX(PlantAccounts[],MATCH($C68,PlantAccounts[Power Plan Plant Account '#],0),9))
              +(SUM($AO68:AV68))
              )&gt;AJ68,
         (INDEX(PlantAccounts[],MATCH($C68,PlantAccounts[Power Plan Plant Account '#],0),7)/12)*AJ68*(INDEX(CurWIPHelper[],1,MATCH(AW$4,CurWIPHelper[#Headers],0))),
         AJ68-(INDEX(PlantAccounts[],MATCH($C68,PlantAccounts[Power Plan Plant Account '#],0),9))-(SUM($AO68:AV68))
    ))
)
)</f>
        <v>-86026.0107933611</v>
      </c>
      <c r="AX68" s="35">
        <f>IF(INDEX(CurWIPHelper[],1,MATCH(AX$4,CurWIPHelper[#Headers],0))=0,0,
     IF(AK68&gt;0,
        (IF(
             ((INDEX(PlantAccounts[],MATCH($C68,PlantAccounts[Power Plan Plant Account '#],0),7)/12)
                   *(AK68)
                   *(INDEX(CurWIPHelper[],1,MATCH(AX$4,CurWIPHelper[#Headers],0)))
                   +(INDEX(PlantAccounts[],MATCH($C68,PlantAccounts[Power Plan Plant Account '#],0),9))
                   +(SUM($AO68:AW68))
                    )&gt;AK68,
              IF((INDEX(PlantAccounts[],MATCH($C68,PlantAccounts[Power Plan Plant Account '#],0),7))=0,0,AK68-(INDEX(PlantAccounts[],MATCH($C68,PlantAccounts[Power Plan Plant Account '#],0),9))-SUM($AO68:AW68)),
             (INDEX(PlantAccounts[],MATCH($C68,PlantAccounts[Power Plan Plant Account '#],0),7)/12)*AK68*(INDEX(CurWIPHelper[],1,MATCH(AX$4,CurWIPHelper[#Headers],0))))
        ),
        IF(AK68=0,0,IF(
              ((INDEX(PlantAccounts[],MATCH($C68,PlantAccounts[Power Plan Plant Account '#],0),7)/12)
              *(AK68)
              *(INDEX(CurWIPHelper[],1,MATCH(AX$4,CurWIPHelper[#Headers],0)))
              +(INDEX(PlantAccounts[],MATCH($C68,PlantAccounts[Power Plan Plant Account '#],0),9))
              +(SUM($AO68:AW68))
              )&gt;AK68,
         (INDEX(PlantAccounts[],MATCH($C68,PlantAccounts[Power Plan Plant Account '#],0),7)/12)*AK68*(INDEX(CurWIPHelper[],1,MATCH(AX$4,CurWIPHelper[#Headers],0))),
         AK68-(INDEX(PlantAccounts[],MATCH($C68,PlantAccounts[Power Plan Plant Account '#],0),9))-(SUM($AO68:AW68))
    ))
)
)</f>
        <v>-86013.22516542628</v>
      </c>
      <c r="AY68" s="35">
        <f>IF(INDEX(CurWIPHelper[],1,MATCH(AY$4,CurWIPHelper[#Headers],0))=0,0,
     IF(AL68&gt;0,
        (IF(
             ((INDEX(PlantAccounts[],MATCH($C68,PlantAccounts[Power Plan Plant Account '#],0),7)/12)
                   *(AL68)
                   *(INDEX(CurWIPHelper[],1,MATCH(AY$4,CurWIPHelper[#Headers],0)))
                   +(INDEX(PlantAccounts[],MATCH($C68,PlantAccounts[Power Plan Plant Account '#],0),9))
                   +(SUM($AO68:AX68))
                    )&gt;AL68,
              IF((INDEX(PlantAccounts[],MATCH($C68,PlantAccounts[Power Plan Plant Account '#],0),7))=0,0,AL68-(INDEX(PlantAccounts[],MATCH($C68,PlantAccounts[Power Plan Plant Account '#],0),9))-SUM($AO68:AX68)),
             (INDEX(PlantAccounts[],MATCH($C68,PlantAccounts[Power Plan Plant Account '#],0),7)/12)*AL68*(INDEX(CurWIPHelper[],1,MATCH(AY$4,CurWIPHelper[#Headers],0))))
        ),
        IF(AL68=0,0,IF(
              ((INDEX(PlantAccounts[],MATCH($C68,PlantAccounts[Power Plan Plant Account '#],0),7)/12)
              *(AL68)
              *(INDEX(CurWIPHelper[],1,MATCH(AY$4,CurWIPHelper[#Headers],0)))
              +(INDEX(PlantAccounts[],MATCH($C68,PlantAccounts[Power Plan Plant Account '#],0),9))
              +(SUM($AO68:AX68))
              )&gt;AL68,
         (INDEX(PlantAccounts[],MATCH($C68,PlantAccounts[Power Plan Plant Account '#],0),7)/12)*AL68*(INDEX(CurWIPHelper[],1,MATCH(AY$4,CurWIPHelper[#Headers],0))),
         AL68-(INDEX(PlantAccounts[],MATCH($C68,PlantAccounts[Power Plan Plant Account '#],0),9))-(SUM($AO68:AX68))
    ))
)
)</f>
        <v>-86001.875261541296</v>
      </c>
      <c r="AZ68" s="35">
        <f>IF(INDEX(CurWIPHelper[],1,MATCH(AZ$4,CurWIPHelper[#Headers],0))=0,0,
     IF(AM68&gt;0,
        (IF(
             ((INDEX(PlantAccounts[],MATCH($C68,PlantAccounts[Power Plan Plant Account '#],0),7)/12)
                   *(AM68)
                   *(INDEX(CurWIPHelper[],1,MATCH(AZ$4,CurWIPHelper[#Headers],0)))
                   +(INDEX(PlantAccounts[],MATCH($C68,PlantAccounts[Power Plan Plant Account '#],0),9))
                   +(SUM($AO68:AY68))
                    )&gt;AM68,
              IF((INDEX(PlantAccounts[],MATCH($C68,PlantAccounts[Power Plan Plant Account '#],0),7))=0,0,AM68-(INDEX(PlantAccounts[],MATCH($C68,PlantAccounts[Power Plan Plant Account '#],0),9))-SUM($AO68:AY68)),
             (INDEX(PlantAccounts[],MATCH($C68,PlantAccounts[Power Plan Plant Account '#],0),7)/12)*AM68*(INDEX(CurWIPHelper[],1,MATCH(AZ$4,CurWIPHelper[#Headers],0))))
        ),
        IF(AM68=0,0,IF(
              ((INDEX(PlantAccounts[],MATCH($C68,PlantAccounts[Power Plan Plant Account '#],0),7)/12)
              *(AM68)
              *(INDEX(CurWIPHelper[],1,MATCH(AZ$4,CurWIPHelper[#Headers],0)))
              +(INDEX(PlantAccounts[],MATCH($C68,PlantAccounts[Power Plan Plant Account '#],0),9))
              +(SUM($AO68:AY68))
              )&gt;AM68,
         (INDEX(PlantAccounts[],MATCH($C68,PlantAccounts[Power Plan Plant Account '#],0),7)/12)*AM68*(INDEX(CurWIPHelper[],1,MATCH(AZ$4,CurWIPHelper[#Headers],0))),
         AM68-(INDEX(PlantAccounts[],MATCH($C68,PlantAccounts[Power Plan Plant Account '#],0),9))-(SUM($AO68:AY68))
    ))
)
)</f>
        <v>-85959.650015782841</v>
      </c>
      <c r="BA68" s="59">
        <f t="shared" si="2"/>
        <v>-1032374.1884402737</v>
      </c>
      <c r="BC68" s="59">
        <f>INDEX(CurCloseProf[],MATCH(PlantAccountsQuery[[#This Row],[Reg/Unreg]],CurCloseProf[R/NR],0),MATCH(BC$9,CurCloseProf[#Headers],0))*($J68)</f>
        <v>0</v>
      </c>
      <c r="BD68" s="59">
        <f>INDEX(CurCloseProf[],MATCH(PlantAccountsQuery[[#This Row],[Reg/Unreg]],CurCloseProf[R/NR],0),MATCH(BD$9,CurCloseProf[#Headers],0))*($J68)</f>
        <v>0</v>
      </c>
      <c r="BE68" s="59">
        <f>INDEX(CurCloseProf[],MATCH(PlantAccountsQuery[[#This Row],[Reg/Unreg]],CurCloseProf[R/NR],0),MATCH(BE$9,CurCloseProf[#Headers],0))*($J68)</f>
        <v>0</v>
      </c>
      <c r="BF68" s="59">
        <f>INDEX(CurCloseProf[],MATCH(PlantAccountsQuery[[#This Row],[Reg/Unreg]],CurCloseProf[R/NR],0),MATCH(BF$9,CurCloseProf[#Headers],0))*($J68)</f>
        <v>0</v>
      </c>
      <c r="BG68" s="59">
        <f>INDEX(CurCloseProf[],MATCH(PlantAccountsQuery[[#This Row],[Reg/Unreg]],CurCloseProf[R/NR],0),MATCH(BG$9,CurCloseProf[#Headers],0))*($J68)</f>
        <v>0</v>
      </c>
      <c r="BH68" s="59">
        <f>INDEX(CurCloseProf[],MATCH(PlantAccountsQuery[[#This Row],[Reg/Unreg]],CurCloseProf[R/NR],0),MATCH(BH$9,CurCloseProf[#Headers],0))*($J68)</f>
        <v>0</v>
      </c>
      <c r="BI68" s="59">
        <f>INDEX(CurCloseProf[],MATCH(PlantAccountsQuery[[#This Row],[Reg/Unreg]],CurCloseProf[R/NR],0),MATCH(BI$9,CurCloseProf[#Headers],0))*($J68)</f>
        <v>0</v>
      </c>
      <c r="BJ68" s="59">
        <f>INDEX(CurCloseProf[],MATCH(PlantAccountsQuery[[#This Row],[Reg/Unreg]],CurCloseProf[R/NR],0),MATCH(BJ$9,CurCloseProf[#Headers],0))*($J68)</f>
        <v>0</v>
      </c>
      <c r="BK68" s="59">
        <f>INDEX(CurCloseProf[],MATCH(PlantAccountsQuery[[#This Row],[Reg/Unreg]],CurCloseProf[R/NR],0),MATCH(BK$9,CurCloseProf[#Headers],0))*($J68)</f>
        <v>0</v>
      </c>
      <c r="BL68" s="59">
        <f>INDEX(CurCloseProf[],MATCH(PlantAccountsQuery[[#This Row],[Reg/Unreg]],CurCloseProf[R/NR],0),MATCH(BL$9,CurCloseProf[#Headers],0))*($J68)</f>
        <v>0</v>
      </c>
      <c r="BM68" s="59">
        <f>INDEX(CurCloseProf[],MATCH(PlantAccountsQuery[[#This Row],[Reg/Unreg]],CurCloseProf[R/NR],0),MATCH(BM$9,CurCloseProf[#Headers],0))*($J68)</f>
        <v>0</v>
      </c>
      <c r="BN68" s="59">
        <f>INDEX(CurCloseProf[],MATCH(PlantAccountsQuery[[#This Row],[Reg/Unreg]],CurCloseProf[R/NR],0),MATCH(BN$9,CurCloseProf[#Headers],0))*($J68)</f>
        <v>0</v>
      </c>
      <c r="BP68" s="59">
        <f>IF(INDEX(CurWIPHelper[],1,MATCH(AO$4,$BP$9:$CA$9,0))=0,0,$BC68)</f>
        <v>0</v>
      </c>
      <c r="BQ68" s="59">
        <f>IF(INDEX(CurWIPHelper[],1,MATCH(AP$4,$BP$9:$CA$9,0))=0,0,(SUM($BC68:BD68)))</f>
        <v>0</v>
      </c>
      <c r="BR68" s="59">
        <f>IF(INDEX(CurWIPHelper[],1,MATCH(AQ$4,$BP$9:$CA$9,0))=0,0,(SUM($BC68:BE68)))</f>
        <v>0</v>
      </c>
      <c r="BS68" s="59">
        <f>IF(INDEX(CurWIPHelper[],1,MATCH(AR$4,$BP$9:$CA$9,0))=0,0,(SUM($BC68:BF68)))</f>
        <v>0</v>
      </c>
      <c r="BT68" s="59">
        <f>IF(INDEX(CurWIPHelper[],1,MATCH(AS$4,$BP$9:$CA$9,0))=0,0,(SUM($BC68:BG68)))</f>
        <v>0</v>
      </c>
      <c r="BU68" s="59">
        <f>IF(INDEX(CurWIPHelper[],1,MATCH(AT$4,$BP$9:$CA$9,0))=0,0,(SUM($BC68:BH68)))</f>
        <v>0</v>
      </c>
      <c r="BV68" s="59">
        <f>IF(INDEX(CurWIPHelper[],1,MATCH(AU$4,$BP$9:$CA$9,0))=0,0,(SUM($BC68:BI68)))</f>
        <v>0</v>
      </c>
      <c r="BW68" s="59">
        <f>IF(INDEX(CurWIPHelper[],1,MATCH(AV$4,$BP$9:$CA$9,0))=0,0,(SUM($BC68:BJ68)))</f>
        <v>0</v>
      </c>
      <c r="BX68" s="59">
        <f>IF(INDEX(CurWIPHelper[],1,MATCH(AW$4,$BP$9:$CA$9,0))=0,0,(SUM($BC68:BK68)))</f>
        <v>0</v>
      </c>
      <c r="BY68" s="59">
        <f>IF(INDEX(CurWIPHelper[],1,MATCH(AX$4,$BP$9:$CA$9,0))=0,0,(SUM($BC68:BL68)))</f>
        <v>0</v>
      </c>
      <c r="BZ68" s="59">
        <f>IF(INDEX(CurWIPHelper[],1,MATCH(AY$4,$BP$9:$CA$9,0))=0,0,(SUM($BC68:BM68)))</f>
        <v>0</v>
      </c>
      <c r="CA68" s="59">
        <f>IF(INDEX(CurWIPHelper[],1,MATCH(AZ$4,$BP$9:$CA$9,0))=0,0,(SUM($BC68:BN68)))</f>
        <v>0</v>
      </c>
      <c r="CC68" s="59">
        <f>((((INDEX(PlantAccounts[],MATCH($C68,PlantAccounts[Power Plan Plant Account '#],0),8)+(INDEX(PlantAccounts[],MATCH($C68,PlantAccounts[Power Plan Plant Account '#],0),8)+INDEX(PlantAccounts[],MATCH($C68,PlantAccounts[Power Plan Plant Account '#],0),16)+INDEX(PlantAccounts[],MATCH($C68,PlantAccounts[Power Plan Plant Account '#],0),17)))/2))/12)*(INDEX(CurWIPHelper[],1,MATCH(AO$4,CurWIPHelper[#Headers],0)))*(INDEX(PlantAccounts[],MATCH($C68,PlantAccounts[Power Plan Plant Account '#],0),7))</f>
        <v>-86011.707973091266</v>
      </c>
      <c r="CD68" s="59">
        <f>((((INDEX(PlantAccounts[],MATCH($C68,PlantAccounts[Power Plan Plant Account '#],0),8)+(INDEX(PlantAccounts[],MATCH($C68,PlantAccounts[Power Plan Plant Account '#],0),8)+INDEX(PlantAccounts[],MATCH($C68,PlantAccounts[Power Plan Plant Account '#],0),16)+INDEX(PlantAccounts[],MATCH($C68,PlantAccounts[Power Plan Plant Account '#],0),17)))/2))/12)*(INDEX(CurWIPHelper[],1,MATCH(AP$4,CurWIPHelper[#Headers],0)))*(INDEX(PlantAccounts[],MATCH($C68,PlantAccounts[Power Plan Plant Account '#],0),7))</f>
        <v>-86011.707973091266</v>
      </c>
      <c r="CE68" s="59">
        <f>((((INDEX(PlantAccounts[],MATCH($C68,PlantAccounts[Power Plan Plant Account '#],0),8)+(INDEX(PlantAccounts[],MATCH($C68,PlantAccounts[Power Plan Plant Account '#],0),8)+INDEX(PlantAccounts[],MATCH($C68,PlantAccounts[Power Plan Plant Account '#],0),16)+INDEX(PlantAccounts[],MATCH($C68,PlantAccounts[Power Plan Plant Account '#],0),17)))/2))/12)*(INDEX(CurWIPHelper[],1,MATCH(AQ$4,CurWIPHelper[#Headers],0)))*(INDEX(PlantAccounts[],MATCH($C68,PlantAccounts[Power Plan Plant Account '#],0),7))</f>
        <v>-86011.707973091266</v>
      </c>
      <c r="CF68" s="59">
        <f>((((INDEX(PlantAccounts[],MATCH($C68,PlantAccounts[Power Plan Plant Account '#],0),8)+(INDEX(PlantAccounts[],MATCH($C68,PlantAccounts[Power Plan Plant Account '#],0),8)+INDEX(PlantAccounts[],MATCH($C68,PlantAccounts[Power Plan Plant Account '#],0),16)+INDEX(PlantAccounts[],MATCH($C68,PlantAccounts[Power Plan Plant Account '#],0),17)))/2))/12)*(INDEX(CurWIPHelper[],1,MATCH(AR$4,CurWIPHelper[#Headers],0)))*(INDEX(PlantAccounts[],MATCH($C68,PlantAccounts[Power Plan Plant Account '#],0),7))</f>
        <v>-86011.707973091266</v>
      </c>
      <c r="CG68" s="59">
        <f>((((INDEX(PlantAccounts[],MATCH($C68,PlantAccounts[Power Plan Plant Account '#],0),8)+(INDEX(PlantAccounts[],MATCH($C68,PlantAccounts[Power Plan Plant Account '#],0),8)+INDEX(PlantAccounts[],MATCH($C68,PlantAccounts[Power Plan Plant Account '#],0),16)+INDEX(PlantAccounts[],MATCH($C68,PlantAccounts[Power Plan Plant Account '#],0),17)))/2))/12)*(INDEX(CurWIPHelper[],1,MATCH(AS$4,CurWIPHelper[#Headers],0)))*(INDEX(PlantAccounts[],MATCH($C68,PlantAccounts[Power Plan Plant Account '#],0),7))</f>
        <v>-86011.707973091266</v>
      </c>
      <c r="CH68" s="59">
        <f>((((INDEX(PlantAccounts[],MATCH($C68,PlantAccounts[Power Plan Plant Account '#],0),8)+(INDEX(PlantAccounts[],MATCH($C68,PlantAccounts[Power Plan Plant Account '#],0),8)+INDEX(PlantAccounts[],MATCH($C68,PlantAccounts[Power Plan Plant Account '#],0),16)+INDEX(PlantAccounts[],MATCH($C68,PlantAccounts[Power Plan Plant Account '#],0),17)))/2))/12)*(INDEX(CurWIPHelper[],1,MATCH(AT$4,CurWIPHelper[#Headers],0)))*(INDEX(PlantAccounts[],MATCH($C68,PlantAccounts[Power Plan Plant Account '#],0),7))</f>
        <v>-86011.707973091266</v>
      </c>
      <c r="CI68" s="59">
        <f>((((INDEX(PlantAccounts[],MATCH($C68,PlantAccounts[Power Plan Plant Account '#],0),8)+(INDEX(PlantAccounts[],MATCH($C68,PlantAccounts[Power Plan Plant Account '#],0),8)+INDEX(PlantAccounts[],MATCH($C68,PlantAccounts[Power Plan Plant Account '#],0),16)+INDEX(PlantAccounts[],MATCH($C68,PlantAccounts[Power Plan Plant Account '#],0),17)))/2))/12)*(INDEX(CurWIPHelper[],1,MATCH(AU$4,CurWIPHelper[#Headers],0)))*(INDEX(PlantAccounts[],MATCH($C68,PlantAccounts[Power Plan Plant Account '#],0),7))</f>
        <v>-86011.707973091266</v>
      </c>
      <c r="CJ68" s="59">
        <f>((((INDEX(PlantAccounts[],MATCH($C68,PlantAccounts[Power Plan Plant Account '#],0),8)+(INDEX(PlantAccounts[],MATCH($C68,PlantAccounts[Power Plan Plant Account '#],0),8)+INDEX(PlantAccounts[],MATCH($C68,PlantAccounts[Power Plan Plant Account '#],0),16)+INDEX(PlantAccounts[],MATCH($C68,PlantAccounts[Power Plan Plant Account '#],0),17)))/2))/12)*(INDEX(CurWIPHelper[],1,MATCH(AV$4,CurWIPHelper[#Headers],0)))*(INDEX(PlantAccounts[],MATCH($C68,PlantAccounts[Power Plan Plant Account '#],0),7))</f>
        <v>-86011.707973091266</v>
      </c>
      <c r="CK68" s="59">
        <f>((((INDEX(PlantAccounts[],MATCH($C68,PlantAccounts[Power Plan Plant Account '#],0),8)+(INDEX(PlantAccounts[],MATCH($C68,PlantAccounts[Power Plan Plant Account '#],0),8)+INDEX(PlantAccounts[],MATCH($C68,PlantAccounts[Power Plan Plant Account '#],0),16)+INDEX(PlantAccounts[],MATCH($C68,PlantAccounts[Power Plan Plant Account '#],0),17)))/2))/12)*(INDEX(CurWIPHelper[],1,MATCH(AW$4,CurWIPHelper[#Headers],0)))*(INDEX(PlantAccounts[],MATCH($C68,PlantAccounts[Power Plan Plant Account '#],0),7))</f>
        <v>-86011.707973091266</v>
      </c>
      <c r="CL68" s="59">
        <f>((((INDEX(PlantAccounts[],MATCH($C68,PlantAccounts[Power Plan Plant Account '#],0),8)+(INDEX(PlantAccounts[],MATCH($C68,PlantAccounts[Power Plan Plant Account '#],0),8)+INDEX(PlantAccounts[],MATCH($C68,PlantAccounts[Power Plan Plant Account '#],0),16)+INDEX(PlantAccounts[],MATCH($C68,PlantAccounts[Power Plan Plant Account '#],0),17)))/2))/12)*(INDEX(CurWIPHelper[],1,MATCH(AX$4,CurWIPHelper[#Headers],0)))*(INDEX(PlantAccounts[],MATCH($C68,PlantAccounts[Power Plan Plant Account '#],0),7))</f>
        <v>-86011.707973091266</v>
      </c>
      <c r="CM68" s="59">
        <f>((((INDEX(PlantAccounts[],MATCH($C68,PlantAccounts[Power Plan Plant Account '#],0),8)+(INDEX(PlantAccounts[],MATCH($C68,PlantAccounts[Power Plan Plant Account '#],0),8)+INDEX(PlantAccounts[],MATCH($C68,PlantAccounts[Power Plan Plant Account '#],0),16)+INDEX(PlantAccounts[],MATCH($C68,PlantAccounts[Power Plan Plant Account '#],0),17)))/2))/12)*(INDEX(CurWIPHelper[],1,MATCH(AY$4,CurWIPHelper[#Headers],0)))*(INDEX(PlantAccounts[],MATCH($C68,PlantAccounts[Power Plan Plant Account '#],0),7))</f>
        <v>-86011.707973091266</v>
      </c>
      <c r="CN68" s="59">
        <f>((((INDEX(PlantAccounts[],MATCH($C68,PlantAccounts[Power Plan Plant Account '#],0),8)+(INDEX(PlantAccounts[],MATCH($C68,PlantAccounts[Power Plan Plant Account '#],0),8)+INDEX(PlantAccounts[],MATCH($C68,PlantAccounts[Power Plan Plant Account '#],0),16)+INDEX(PlantAccounts[],MATCH($C68,PlantAccounts[Power Plan Plant Account '#],0),17)))/2))/12)*(INDEX(CurWIPHelper[],1,MATCH(AZ$4,CurWIPHelper[#Headers],0)))*(INDEX(PlantAccounts[],MATCH($C68,PlantAccounts[Power Plan Plant Account '#],0),7))</f>
        <v>-86011.707973091266</v>
      </c>
      <c r="CO68" s="59">
        <f t="shared" si="3"/>
        <v>-1032140.4956770953</v>
      </c>
      <c r="CQ68" s="59">
        <f>INDEX(PlantAccounts[],MATCH($C68,PlantAccounts[Power Plan Plant Account '#],0),12)*(INDEX(CurWIPHelper[],1,MATCH(AO$4,CurWIPHelper[#Headers],0)))*(INDEX(PlantAccounts[],MATCH($C68,PlantAccounts[Power Plan Plant Account '#],0),7)/12)*0.5</f>
        <v>0</v>
      </c>
      <c r="CR68" s="59">
        <f>INDEX(PlantAccounts[],MATCH($C68,PlantAccounts[Power Plan Plant Account '#],0),12)*(INDEX(CurWIPHelper[],1,MATCH(AP$4,CurWIPHelper[#Headers],0)))*(INDEX(PlantAccounts[],MATCH($C68,PlantAccounts[Power Plan Plant Account '#],0),7)/12)*0.5</f>
        <v>0</v>
      </c>
      <c r="CS68" s="59">
        <f>INDEX(PlantAccounts[],MATCH($C68,PlantAccounts[Power Plan Plant Account '#],0),12)*(INDEX(CurWIPHelper[],1,MATCH(AQ$4,CurWIPHelper[#Headers],0)))*(INDEX(PlantAccounts[],MATCH($C68,PlantAccounts[Power Plan Plant Account '#],0),7)/12)*0.5</f>
        <v>0</v>
      </c>
      <c r="CT68" s="59">
        <f>INDEX(PlantAccounts[],MATCH($C68,PlantAccounts[Power Plan Plant Account '#],0),12)*(INDEX(CurWIPHelper[],1,MATCH(AR$4,CurWIPHelper[#Headers],0)))*(INDEX(PlantAccounts[],MATCH($C68,PlantAccounts[Power Plan Plant Account '#],0),7)/12)*0.5</f>
        <v>0</v>
      </c>
      <c r="CU68" s="59">
        <f>INDEX(PlantAccounts[],MATCH($C68,PlantAccounts[Power Plan Plant Account '#],0),12)*(INDEX(CurWIPHelper[],1,MATCH(AS$4,CurWIPHelper[#Headers],0)))*(INDEX(PlantAccounts[],MATCH($C68,PlantAccounts[Power Plan Plant Account '#],0),7)/12)*0.5</f>
        <v>0</v>
      </c>
      <c r="CV68" s="59">
        <f>INDEX(PlantAccounts[],MATCH($C68,PlantAccounts[Power Plan Plant Account '#],0),12)*(INDEX(CurWIPHelper[],1,MATCH(AT$4,CurWIPHelper[#Headers],0)))*(INDEX(PlantAccounts[],MATCH($C68,PlantAccounts[Power Plan Plant Account '#],0),7)/12)*0.5</f>
        <v>0</v>
      </c>
      <c r="CW68" s="59">
        <f>INDEX(PlantAccounts[],MATCH($C68,PlantAccounts[Power Plan Plant Account '#],0),12)*(INDEX(CurWIPHelper[],1,MATCH(AU$4,CurWIPHelper[#Headers],0)))*(INDEX(PlantAccounts[],MATCH($C68,PlantAccounts[Power Plan Plant Account '#],0),7)/12)*0.5</f>
        <v>0</v>
      </c>
      <c r="CX68" s="59">
        <f>INDEX(PlantAccounts[],MATCH($C68,PlantAccounts[Power Plan Plant Account '#],0),12)*(INDEX(CurWIPHelper[],1,MATCH(AV$4,CurWIPHelper[#Headers],0)))*(INDEX(PlantAccounts[],MATCH($C68,PlantAccounts[Power Plan Plant Account '#],0),7)/12)*0.5</f>
        <v>0</v>
      </c>
      <c r="CY68" s="59">
        <f>INDEX(PlantAccounts[],MATCH($C68,PlantAccounts[Power Plan Plant Account '#],0),12)*(INDEX(CurWIPHelper[],1,MATCH(AW$4,CurWIPHelper[#Headers],0)))*(INDEX(PlantAccounts[],MATCH($C68,PlantAccounts[Power Plan Plant Account '#],0),7)/12)*0.5</f>
        <v>0</v>
      </c>
      <c r="CZ68" s="59">
        <f>INDEX(PlantAccounts[],MATCH($C68,PlantAccounts[Power Plan Plant Account '#],0),12)*(INDEX(CurWIPHelper[],1,MATCH(AX$4,CurWIPHelper[#Headers],0)))*(INDEX(PlantAccounts[],MATCH($C68,PlantAccounts[Power Plan Plant Account '#],0),7)/12)*0.5</f>
        <v>0</v>
      </c>
      <c r="DA68" s="59">
        <f>INDEX(PlantAccounts[],MATCH($C68,PlantAccounts[Power Plan Plant Account '#],0),12)*(INDEX(CurWIPHelper[],1,MATCH(AY$4,CurWIPHelper[#Headers],0)))*(INDEX(PlantAccounts[],MATCH($C68,PlantAccounts[Power Plan Plant Account '#],0),7)/12)*0.5</f>
        <v>0</v>
      </c>
      <c r="DB68" s="59">
        <f>INDEX(PlantAccounts[],MATCH($C68,PlantAccounts[Power Plan Plant Account '#],0),12)*(INDEX(CurWIPHelper[],1,MATCH(AZ$4,CurWIPHelper[#Headers],0)))*(INDEX(PlantAccounts[],MATCH($C68,PlantAccounts[Power Plan Plant Account '#],0),7)/12)*0.5</f>
        <v>0</v>
      </c>
      <c r="DC68" s="59">
        <f t="shared" si="4"/>
        <v>0</v>
      </c>
      <c r="DE68" s="59">
        <f t="shared" si="5"/>
        <v>-1032140.4956770953</v>
      </c>
    </row>
    <row r="69" spans="1:109">
      <c r="A69" t="s">
        <v>58</v>
      </c>
      <c r="B69" t="s">
        <v>118</v>
      </c>
      <c r="C69">
        <v>47600</v>
      </c>
      <c r="D69">
        <v>47600</v>
      </c>
      <c r="E69" s="211"/>
      <c r="F69" s="113">
        <f>INDEX(PlantAccounts[],MATCH($C69,PlantAccounts[Power Plan Plant Account '#],0),8)</f>
        <v>5781161.8393480014</v>
      </c>
      <c r="G69" s="7">
        <f>INDEX(PlantAccounts[],MATCH($C69,PlantAccounts[Power Plan Plant Account '#],0),14)</f>
        <v>0</v>
      </c>
      <c r="H69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387284.53549600003</v>
      </c>
      <c r="I69" s="146"/>
      <c r="J69" s="7">
        <f t="shared" si="6"/>
        <v>387284.53549600003</v>
      </c>
      <c r="K69" s="7">
        <v>0</v>
      </c>
      <c r="L69" s="7">
        <f>INDEX(PlantAccounts[],MATCH($C69,PlantAccounts[Power Plan Plant Account '#],0),11)</f>
        <v>0</v>
      </c>
      <c r="M69" s="7">
        <f t="shared" ref="M69" si="17">K69-L69</f>
        <v>0</v>
      </c>
      <c r="O69" s="35">
        <f>INDEX(CurCloseProf[],MATCH(PlantAccountsQuery[[#This Row],[Reg/Unreg]],CurCloseProf[R/NR],0),MATCH(O$9,CurCloseProf[#Headers],0))*($J69+$M69)</f>
        <v>15618.191248699655</v>
      </c>
      <c r="P69" s="35">
        <f>INDEX(CurCloseProf[],MATCH(PlantAccountsQuery[[#This Row],[Reg/Unreg]],CurCloseProf[R/NR],0),MATCH(P$9,CurCloseProf[#Headers],0))*($J69+$M69)</f>
        <v>12316.272477503684</v>
      </c>
      <c r="Q69" s="35">
        <f>INDEX(CurCloseProf[],MATCH(PlantAccountsQuery[[#This Row],[Reg/Unreg]],CurCloseProf[R/NR],0),MATCH(Q$9,CurCloseProf[#Headers],0))*($J69+$M69)</f>
        <v>16711.614468587879</v>
      </c>
      <c r="R69" s="35">
        <f>INDEX(CurCloseProf[],MATCH(PlantAccountsQuery[[#This Row],[Reg/Unreg]],CurCloseProf[R/NR],0),MATCH(R$9,CurCloseProf[#Headers],0))*($J69+$M69)</f>
        <v>4595.4598266288931</v>
      </c>
      <c r="S69" s="35">
        <f>INDEX(CurCloseProf[],MATCH(PlantAccountsQuery[[#This Row],[Reg/Unreg]],CurCloseProf[R/NR],0),MATCH(S$9,CurCloseProf[#Headers],0))*($J69+$M69)</f>
        <v>13423.879547186658</v>
      </c>
      <c r="T69" s="35">
        <f>INDEX(CurCloseProf[],MATCH(PlantAccountsQuery[[#This Row],[Reg/Unreg]],CurCloseProf[R/NR],0),MATCH(T$9,CurCloseProf[#Headers],0))*($J69+$M69)</f>
        <v>23348.482591755434</v>
      </c>
      <c r="U69" s="35">
        <f>INDEX(CurCloseProf[],MATCH(PlantAccountsQuery[[#This Row],[Reg/Unreg]],CurCloseProf[R/NR],0),MATCH(U$9,CurCloseProf[#Headers],0))*($J69+$M69)</f>
        <v>19532.304670193986</v>
      </c>
      <c r="V69" s="35">
        <f>INDEX(CurCloseProf[],MATCH(PlantAccountsQuery[[#This Row],[Reg/Unreg]],CurCloseProf[R/NR],0),MATCH(V$9,CurCloseProf[#Headers],0))*($J69+$M69)</f>
        <v>11277.878032215134</v>
      </c>
      <c r="W69" s="35">
        <f>INDEX(CurCloseProf[],MATCH(PlantAccountsQuery[[#This Row],[Reg/Unreg]],CurCloseProf[R/NR],0),MATCH(W$9,CurCloseProf[#Headers],0))*($J69+$M69)</f>
        <v>23615.356817438707</v>
      </c>
      <c r="X69" s="35">
        <f>INDEX(CurCloseProf[],MATCH(PlantAccountsQuery[[#This Row],[Reg/Unreg]],CurCloseProf[R/NR],0),MATCH(X$9,CurCloseProf[#Headers],0))*($J69+$M69)</f>
        <v>47559.261175237785</v>
      </c>
      <c r="Y69" s="35">
        <f>INDEX(CurCloseProf[],MATCH(PlantAccountsQuery[[#This Row],[Reg/Unreg]],CurCloseProf[R/NR],0),MATCH(Y$9,CurCloseProf[#Headers],0))*($J69+$M69)</f>
        <v>42218.735437227639</v>
      </c>
      <c r="Z69" s="35">
        <f>INDEX(CurCloseProf[],MATCH(PlantAccountsQuery[[#This Row],[Reg/Unreg]],CurCloseProf[R/NR],0),MATCH(Z$9,CurCloseProf[#Headers],0))*($J69+$M69)</f>
        <v>157067.09920332459</v>
      </c>
      <c r="AB69" s="59">
        <f>IF(INDEX(CurWIPHelper[],1,MATCH(AO$4,$AB$9:$AM$9,0))=0,0,($F69+$O69))</f>
        <v>5796780.0305967014</v>
      </c>
      <c r="AC69" s="59">
        <f>IF(INDEX(CurWIPHelper[],1,MATCH(AP$4,$AB$9:$AM$9,0))=0,0,($F69+SUM($O69:P69)))</f>
        <v>5809096.3030742044</v>
      </c>
      <c r="AD69" s="59">
        <f>IF(INDEX(CurWIPHelper[],1,MATCH(AQ$4,$AB$9:$AM$9,0))=0,0,($F69+SUM($O69:Q69)))</f>
        <v>5825807.9175427929</v>
      </c>
      <c r="AE69" s="59">
        <f>IF(INDEX(CurWIPHelper[],1,MATCH(AR$4,$AB$9:$AM$9,0))=0,0,($F69+SUM($O69:R69)))</f>
        <v>5830403.3773694215</v>
      </c>
      <c r="AF69" s="59">
        <f>IF(INDEX(CurWIPHelper[],1,MATCH(AS$4,$AB$9:$AM$9,0))=0,0,($F69+SUM($O69:S69)))</f>
        <v>5843827.2569166077</v>
      </c>
      <c r="AG69" s="59">
        <f>IF(INDEX(CurWIPHelper[],1,MATCH(AT$4,$AB$9:$AM$9,0))=0,0,($F69+SUM($O69:T69)))</f>
        <v>5867175.7395083634</v>
      </c>
      <c r="AH69" s="59">
        <f>IF(INDEX(CurWIPHelper[],1,MATCH(AU$4,$AB$9:$AM$9,0))=0,0,($F69+SUM($O69:U69)))</f>
        <v>5886708.0441785576</v>
      </c>
      <c r="AI69" s="59">
        <f>IF(INDEX(CurWIPHelper[],1,MATCH(AV$4,$AB$9:$AM$9,0))=0,0,($F69+SUM($O69:V69)))</f>
        <v>5897985.9222107725</v>
      </c>
      <c r="AJ69" s="59">
        <f>IF(INDEX(CurWIPHelper[],1,MATCH(AW$4,$AB$9:$AM$9,0))=0,0,($F69+SUM($O69:W69)))</f>
        <v>5921601.2790282117</v>
      </c>
      <c r="AK69" s="59">
        <f>IF(INDEX(CurWIPHelper[],1,MATCH(AX$4,$AB$9:$AM$9,0))=0,0,($F69+SUM($O69:X69)))</f>
        <v>5969160.5402034493</v>
      </c>
      <c r="AL69" s="59">
        <f>IF(INDEX(CurWIPHelper[],1,MATCH(AY$4,$AB$9:$AM$9,0))=0,0,($F69+SUM($O69:Y69)))</f>
        <v>6011379.2756406767</v>
      </c>
      <c r="AM69" s="59">
        <f>IF(INDEX(CurWIPHelper[],1,MATCH(AZ$4,$AB$9:$AM$9,0))=0,0,($F69+SUM($O69:Z69)))</f>
        <v>6168446.3748440016</v>
      </c>
      <c r="AO69" s="35">
        <f>IF(INDEX(CurWIPHelper[],1,MATCH(AO$4,CurWIPHelper[#Headers],0))=0,0,
     IF(AB69&gt;0,
        (IF(
             ((INDEX(PlantAccounts[],MATCH($C69,PlantAccounts[Power Plan Plant Account '#],0),7)/12)
                   *(AB69)
                   *(INDEX(CurWIPHelper[],1,MATCH(AO$4,CurWIPHelper[#Headers],0)))
                   +(INDEX(PlantAccounts[],MATCH($C69,PlantAccounts[Power Plan Plant Account '#],0),9))
                   )&gt;AB69,
              IF((INDEX(PlantAccounts[],MATCH($C69,PlantAccounts[Power Plan Plant Account '#],0),7))=0,0,AB69-(INDEX(PlantAccounts[],MATCH($C69,PlantAccounts[Power Plan Plant Account '#],0),9))),
             (INDEX(PlantAccounts[],MATCH($C69,PlantAccounts[Power Plan Plant Account '#],0),7)/12)*AB69*(INDEX(CurWIPHelper[],1,MATCH(AO$4,CurWIPHelper[#Headers],0))))
        ),
          IF(AB69=0,0,IF(
              ((INDEX(PlantAccounts[],MATCH($C69,PlantAccounts[Power Plan Plant Account '#],0),7)/12)
              *(AB69)
              *(INDEX(CurWIPHelper[],1,MATCH(AO$4,CurWIPHelper[#Headers],0)))
              +(INDEX(PlantAccounts[],MATCH($C69,PlantAccounts[Power Plan Plant Account '#],0),9))
              )&gt;AB69,
         (INDEX(PlantAccounts[],MATCH($C69,PlantAccounts[Power Plan Plant Account '#],0),7)/12)*AB69*(INDEX(CurWIPHelper[],1,MATCH(AO$4,CurWIPHelper[#Headers],0))),
         AB69-(INDEX(PlantAccounts[],MATCH($C69,PlantAccounts[Power Plan Plant Account '#],0),9))
    ))
)
)</f>
        <v>17860.006525639874</v>
      </c>
      <c r="AP69" s="35">
        <f>IF(INDEX(CurWIPHelper[],1,MATCH(AP$4,CurWIPHelper[#Headers],0))=0,0,
     IF(AC69&gt;0,
        (IF(
             ((INDEX(PlantAccounts[],MATCH($C69,PlantAccounts[Power Plan Plant Account '#],0),7)/12)
                   *(AC69)
                   *(INDEX(CurWIPHelper[],1,MATCH(AP$4,CurWIPHelper[#Headers],0)))
                   +(INDEX(PlantAccounts[],MATCH($C69,PlantAccounts[Power Plan Plant Account '#],0),9))
                   +(SUM($AO69:AO69))
                    )&gt;AC69,
              IF((INDEX(PlantAccounts[],MATCH($C69,PlantAccounts[Power Plan Plant Account '#],0),7))=0,0,AC69-(INDEX(PlantAccounts[],MATCH($C69,PlantAccounts[Power Plan Plant Account '#],0),9))-SUM($AO69:AO69)),
             (INDEX(PlantAccounts[],MATCH($C69,PlantAccounts[Power Plan Plant Account '#],0),7)/12)*AC69*(INDEX(CurWIPHelper[],1,MATCH(AP$4,CurWIPHelper[#Headers],0))))
        ),
        IF(AC69=0,0,IF(
              ((INDEX(PlantAccounts[],MATCH($C69,PlantAccounts[Power Plan Plant Account '#],0),7)/12)
              *(AC69)
              *(INDEX(CurWIPHelper[],1,MATCH(AP$4,CurWIPHelper[#Headers],0)))
              +(INDEX(PlantAccounts[],MATCH($C69,PlantAccounts[Power Plan Plant Account '#],0),9))
              +(SUM($AO69:AO69))
              )&gt;AC69,
         (INDEX(PlantAccounts[],MATCH($C69,PlantAccounts[Power Plan Plant Account '#],0),7)/12)*AC69*(INDEX(CurWIPHelper[],1,MATCH(AP$4,CurWIPHelper[#Headers],0))),
         AC69-(INDEX(PlantAccounts[],MATCH($C69,PlantAccounts[Power Plan Plant Account '#],0),9))-(SUM($AO69:AO69))
    ))
)
)</f>
        <v>17897.953231510844</v>
      </c>
      <c r="AQ69" s="35">
        <f>IF(INDEX(CurWIPHelper[],1,MATCH(AQ$4,CurWIPHelper[#Headers],0))=0,0,
     IF(AD69&gt;0,
        (IF(
             ((INDEX(PlantAccounts[],MATCH($C69,PlantAccounts[Power Plan Plant Account '#],0),7)/12)
                   *(AD69)
                   *(INDEX(CurWIPHelper[],1,MATCH(AQ$4,CurWIPHelper[#Headers],0)))
                   +(INDEX(PlantAccounts[],MATCH($C69,PlantAccounts[Power Plan Plant Account '#],0),9))
                   +(SUM($AO69:AP69))
                    )&gt;AD69,
              IF((INDEX(PlantAccounts[],MATCH($C69,PlantAccounts[Power Plan Plant Account '#],0),7))=0,0,AD69-(INDEX(PlantAccounts[],MATCH($C69,PlantAccounts[Power Plan Plant Account '#],0),9))-SUM($AO69:AP69)),
             (INDEX(PlantAccounts[],MATCH($C69,PlantAccounts[Power Plan Plant Account '#],0),7)/12)*AD69*(INDEX(CurWIPHelper[],1,MATCH(AQ$4,CurWIPHelper[#Headers],0))))
        ),
        IF(AD69=0,0,IF(
              ((INDEX(PlantAccounts[],MATCH($C69,PlantAccounts[Power Plan Plant Account '#],0),7)/12)
              *(AD69)
              *(INDEX(CurWIPHelper[],1,MATCH(AQ$4,CurWIPHelper[#Headers],0)))
              +(INDEX(PlantAccounts[],MATCH($C69,PlantAccounts[Power Plan Plant Account '#],0),9))
              +(SUM($AO69:AP69))
              )&gt;AD69,
         (INDEX(PlantAccounts[],MATCH($C69,PlantAccounts[Power Plan Plant Account '#],0),7)/12)*AD69*(INDEX(CurWIPHelper[],1,MATCH(AQ$4,CurWIPHelper[#Headers],0))),
         AD69-(INDEX(PlantAccounts[],MATCH($C69,PlantAccounts[Power Plan Plant Account '#],0),9))-(SUM($AO69:AP69))
    ))
)
)</f>
        <v>17949.442082543243</v>
      </c>
      <c r="AR69" s="35">
        <f>IF(INDEX(CurWIPHelper[],1,MATCH(AR$4,CurWIPHelper[#Headers],0))=0,0,
     IF(AE69&gt;0,
        (IF(
             ((INDEX(PlantAccounts[],MATCH($C69,PlantAccounts[Power Plan Plant Account '#],0),7)/12)
                   *(AE69)
                   *(INDEX(CurWIPHelper[],1,MATCH(AR$4,CurWIPHelper[#Headers],0)))
                   +(INDEX(PlantAccounts[],MATCH($C69,PlantAccounts[Power Plan Plant Account '#],0),9))
                   +(SUM($AO69:AQ69))
                    )&gt;AE69,
              IF((INDEX(PlantAccounts[],MATCH($C69,PlantAccounts[Power Plan Plant Account '#],0),7))=0,0,AE69-(INDEX(PlantAccounts[],MATCH($C69,PlantAccounts[Power Plan Plant Account '#],0),9))-SUM($AO69:AQ69)),
             (INDEX(PlantAccounts[],MATCH($C69,PlantAccounts[Power Plan Plant Account '#],0),7)/12)*AE69*(INDEX(CurWIPHelper[],1,MATCH(AR$4,CurWIPHelper[#Headers],0))))
        ),
        IF(AE69=0,0,IF(
              ((INDEX(PlantAccounts[],MATCH($C69,PlantAccounts[Power Plan Plant Account '#],0),7)/12)
              *(AE69)
              *(INDEX(CurWIPHelper[],1,MATCH(AR$4,CurWIPHelper[#Headers],0)))
              +(INDEX(PlantAccounts[],MATCH($C69,PlantAccounts[Power Plan Plant Account '#],0),9))
              +(SUM($AO69:AQ69))
              )&gt;AE69,
         (INDEX(PlantAccounts[],MATCH($C69,PlantAccounts[Power Plan Plant Account '#],0),7)/12)*AE69*(INDEX(CurWIPHelper[],1,MATCH(AR$4,CurWIPHelper[#Headers],0))),
         AE69-(INDEX(PlantAccounts[],MATCH($C69,PlantAccounts[Power Plan Plant Account '#],0),9))-(SUM($AO69:AQ69))
    ))
)
)</f>
        <v>17963.600795148981</v>
      </c>
      <c r="AS69" s="35">
        <f>IF(INDEX(CurWIPHelper[],1,MATCH(AS$4,CurWIPHelper[#Headers],0))=0,0,
     IF(AF69&gt;0,
        (IF(
             ((INDEX(PlantAccounts[],MATCH($C69,PlantAccounts[Power Plan Plant Account '#],0),7)/12)
                   *(AF69)
                   *(INDEX(CurWIPHelper[],1,MATCH(AS$4,CurWIPHelper[#Headers],0)))
                   +(INDEX(PlantAccounts[],MATCH($C69,PlantAccounts[Power Plan Plant Account '#],0),9))
                   +(SUM($AO69:AR69))
                    )&gt;AF69,
              IF((INDEX(PlantAccounts[],MATCH($C69,PlantAccounts[Power Plan Plant Account '#],0),7))=0,0,AF69-(INDEX(PlantAccounts[],MATCH($C69,PlantAccounts[Power Plan Plant Account '#],0),9))-SUM($AO69:AR69)),
             (INDEX(PlantAccounts[],MATCH($C69,PlantAccounts[Power Plan Plant Account '#],0),7)/12)*AF69*(INDEX(CurWIPHelper[],1,MATCH(AS$4,CurWIPHelper[#Headers],0))))
        ),
        IF(AF69=0,0,IF(
              ((INDEX(PlantAccounts[],MATCH($C69,PlantAccounts[Power Plan Plant Account '#],0),7)/12)
              *(AF69)
              *(INDEX(CurWIPHelper[],1,MATCH(AS$4,CurWIPHelper[#Headers],0)))
              +(INDEX(PlantAccounts[],MATCH($C69,PlantAccounts[Power Plan Plant Account '#],0),9))
              +(SUM($AO69:AR69))
              )&gt;AF69,
         (INDEX(PlantAccounts[],MATCH($C69,PlantAccounts[Power Plan Plant Account '#],0),7)/12)*AF69*(INDEX(CurWIPHelper[],1,MATCH(AS$4,CurWIPHelper[#Headers],0))),
         AF69-(INDEX(PlantAccounts[],MATCH($C69,PlantAccounts[Power Plan Plant Account '#],0),9))-(SUM($AO69:AR69))
    ))
)
)</f>
        <v>18004.96006271592</v>
      </c>
      <c r="AT69" s="35">
        <f>IF(INDEX(CurWIPHelper[],1,MATCH(AT$4,CurWIPHelper[#Headers],0))=0,0,
     IF(AG69&gt;0,
        (IF(
             ((INDEX(PlantAccounts[],MATCH($C69,PlantAccounts[Power Plan Plant Account '#],0),7)/12)
                   *(AG69)
                   *(INDEX(CurWIPHelper[],1,MATCH(AT$4,CurWIPHelper[#Headers],0)))
                   +(INDEX(PlantAccounts[],MATCH($C69,PlantAccounts[Power Plan Plant Account '#],0),9))
                   +(SUM($AO69:AS69))
                    )&gt;AG69,
              IF((INDEX(PlantAccounts[],MATCH($C69,PlantAccounts[Power Plan Plant Account '#],0),7))=0,0,AG69-(INDEX(PlantAccounts[],MATCH($C69,PlantAccounts[Power Plan Plant Account '#],0),9))-SUM($AO69:AS69)),
             (INDEX(PlantAccounts[],MATCH($C69,PlantAccounts[Power Plan Plant Account '#],0),7)/12)*AG69*(INDEX(CurWIPHelper[],1,MATCH(AT$4,CurWIPHelper[#Headers],0))))
        ),
        IF(AG69=0,0,IF(
              ((INDEX(PlantAccounts[],MATCH($C69,PlantAccounts[Power Plan Plant Account '#],0),7)/12)
              *(AG69)
              *(INDEX(CurWIPHelper[],1,MATCH(AT$4,CurWIPHelper[#Headers],0)))
              +(INDEX(PlantAccounts[],MATCH($C69,PlantAccounts[Power Plan Plant Account '#],0),9))
              +(SUM($AO69:AS69))
              )&gt;AG69,
         (INDEX(PlantAccounts[],MATCH($C69,PlantAccounts[Power Plan Plant Account '#],0),7)/12)*AG69*(INDEX(CurWIPHelper[],1,MATCH(AT$4,CurWIPHelper[#Headers],0))),
         AG69-(INDEX(PlantAccounts[],MATCH($C69,PlantAccounts[Power Plan Plant Account '#],0),9))-(SUM($AO69:AS69))
    ))
)
)</f>
        <v>18076.897250128848</v>
      </c>
      <c r="AU69" s="35">
        <f>IF(INDEX(CurWIPHelper[],1,MATCH(AU$4,CurWIPHelper[#Headers],0))=0,0,
     IF(AH69&gt;0,
        (IF(
             ((INDEX(PlantAccounts[],MATCH($C69,PlantAccounts[Power Plan Plant Account '#],0),7)/12)
                   *(AH69)
                   *(INDEX(CurWIPHelper[],1,MATCH(AU$4,CurWIPHelper[#Headers],0)))
                   +(INDEX(PlantAccounts[],MATCH($C69,PlantAccounts[Power Plan Plant Account '#],0),9))
                   +(SUM($AO69:AT69))
                    )&gt;AH69,
              IF((INDEX(PlantAccounts[],MATCH($C69,PlantAccounts[Power Plan Plant Account '#],0),7))=0,0,AH69-(INDEX(PlantAccounts[],MATCH($C69,PlantAccounts[Power Plan Plant Account '#],0),9))-SUM($AO69:AT69)),
             (INDEX(PlantAccounts[],MATCH($C69,PlantAccounts[Power Plan Plant Account '#],0),7)/12)*AH69*(INDEX(CurWIPHelper[],1,MATCH(AU$4,CurWIPHelper[#Headers],0))))
        ),
        IF(AH69=0,0,IF(
              ((INDEX(PlantAccounts[],MATCH($C69,PlantAccounts[Power Plan Plant Account '#],0),7)/12)
              *(AH69)
              *(INDEX(CurWIPHelper[],1,MATCH(AU$4,CurWIPHelper[#Headers],0)))
              +(INDEX(PlantAccounts[],MATCH($C69,PlantAccounts[Power Plan Plant Account '#],0),9))
              +(SUM($AO69:AT69))
              )&gt;AH69,
         (INDEX(PlantAccounts[],MATCH($C69,PlantAccounts[Power Plan Plant Account '#],0),7)/12)*AH69*(INDEX(CurWIPHelper[],1,MATCH(AU$4,CurWIPHelper[#Headers],0))),
         AH69-(INDEX(PlantAccounts[],MATCH($C69,PlantAccounts[Power Plan Plant Account '#],0),9))-(SUM($AO69:AT69))
    ))
)
)</f>
        <v>18137.076709592406</v>
      </c>
      <c r="AV69" s="35">
        <f>IF(INDEX(CurWIPHelper[],1,MATCH(AV$4,CurWIPHelper[#Headers],0))=0,0,
     IF(AI69&gt;0,
        (IF(
             ((INDEX(PlantAccounts[],MATCH($C69,PlantAccounts[Power Plan Plant Account '#],0),7)/12)
                   *(AI69)
                   *(INDEX(CurWIPHelper[],1,MATCH(AV$4,CurWIPHelper[#Headers],0)))
                   +(INDEX(PlantAccounts[],MATCH($C69,PlantAccounts[Power Plan Plant Account '#],0),9))
                   +(SUM($AO69:AU69))
                    )&gt;AI69,
              IF((INDEX(PlantAccounts[],MATCH($C69,PlantAccounts[Power Plan Plant Account '#],0),7))=0,0,AI69-(INDEX(PlantAccounts[],MATCH($C69,PlantAccounts[Power Plan Plant Account '#],0),9))-SUM($AO69:AU69)),
             (INDEX(PlantAccounts[],MATCH($C69,PlantAccounts[Power Plan Plant Account '#],0),7)/12)*AI69*(INDEX(CurWIPHelper[],1,MATCH(AV$4,CurWIPHelper[#Headers],0))))
        ),
        IF(AI69=0,0,IF(
              ((INDEX(PlantAccounts[],MATCH($C69,PlantAccounts[Power Plan Plant Account '#],0),7)/12)
              *(AI69)
              *(INDEX(CurWIPHelper[],1,MATCH(AV$4,CurWIPHelper[#Headers],0)))
              +(INDEX(PlantAccounts[],MATCH($C69,PlantAccounts[Power Plan Plant Account '#],0),9))
              +(SUM($AO69:AU69))
              )&gt;AI69,
         (INDEX(PlantAccounts[],MATCH($C69,PlantAccounts[Power Plan Plant Account '#],0),7)/12)*AI69*(INDEX(CurWIPHelper[],1,MATCH(AV$4,CurWIPHelper[#Headers],0))),
         AI69-(INDEX(PlantAccounts[],MATCH($C69,PlantAccounts[Power Plan Plant Account '#],0),9))-(SUM($AO69:AU69))
    ))
)
)</f>
        <v>18171.824099382524</v>
      </c>
      <c r="AW69" s="35">
        <f>IF(INDEX(CurWIPHelper[],1,MATCH(AW$4,CurWIPHelper[#Headers],0))=0,0,
     IF(AJ69&gt;0,
        (IF(
             ((INDEX(PlantAccounts[],MATCH($C69,PlantAccounts[Power Plan Plant Account '#],0),7)/12)
                   *(AJ69)
                   *(INDEX(CurWIPHelper[],1,MATCH(AW$4,CurWIPHelper[#Headers],0)))
                   +(INDEX(PlantAccounts[],MATCH($C69,PlantAccounts[Power Plan Plant Account '#],0),9))
                   +(SUM($AO69:AV69))
                    )&gt;AJ69,
              IF((INDEX(PlantAccounts[],MATCH($C69,PlantAccounts[Power Plan Plant Account '#],0),7))=0,0,AJ69-(INDEX(PlantAccounts[],MATCH($C69,PlantAccounts[Power Plan Plant Account '#],0),9))-SUM($AO69:AV69)),
             (INDEX(PlantAccounts[],MATCH($C69,PlantAccounts[Power Plan Plant Account '#],0),7)/12)*AJ69*(INDEX(CurWIPHelper[],1,MATCH(AW$4,CurWIPHelper[#Headers],0))))
        ),
        IF(AJ69=0,0,IF(
              ((INDEX(PlantAccounts[],MATCH($C69,PlantAccounts[Power Plan Plant Account '#],0),7)/12)
              *(AJ69)
              *(INDEX(CurWIPHelper[],1,MATCH(AW$4,CurWIPHelper[#Headers],0)))
              +(INDEX(PlantAccounts[],MATCH($C69,PlantAccounts[Power Plan Plant Account '#],0),9))
              +(SUM($AO69:AV69))
              )&gt;AJ69,
         (INDEX(PlantAccounts[],MATCH($C69,PlantAccounts[Power Plan Plant Account '#],0),7)/12)*AJ69*(INDEX(CurWIPHelper[],1,MATCH(AW$4,CurWIPHelper[#Headers],0))),
         AJ69-(INDEX(PlantAccounts[],MATCH($C69,PlantAccounts[Power Plan Plant Account '#],0),9))-(SUM($AO69:AV69))
    ))
)
)</f>
        <v>18244.583532143228</v>
      </c>
      <c r="AX69" s="35">
        <f>IF(INDEX(CurWIPHelper[],1,MATCH(AX$4,CurWIPHelper[#Headers],0))=0,0,
     IF(AK69&gt;0,
        (IF(
             ((INDEX(PlantAccounts[],MATCH($C69,PlantAccounts[Power Plan Plant Account '#],0),7)/12)
                   *(AK69)
                   *(INDEX(CurWIPHelper[],1,MATCH(AX$4,CurWIPHelper[#Headers],0)))
                   +(INDEX(PlantAccounts[],MATCH($C69,PlantAccounts[Power Plan Plant Account '#],0),9))
                   +(SUM($AO69:AW69))
                    )&gt;AK69,
              IF((INDEX(PlantAccounts[],MATCH($C69,PlantAccounts[Power Plan Plant Account '#],0),7))=0,0,AK69-(INDEX(PlantAccounts[],MATCH($C69,PlantAccounts[Power Plan Plant Account '#],0),9))-SUM($AO69:AW69)),
             (INDEX(PlantAccounts[],MATCH($C69,PlantAccounts[Power Plan Plant Account '#],0),7)/12)*AK69*(INDEX(CurWIPHelper[],1,MATCH(AX$4,CurWIPHelper[#Headers],0))))
        ),
        IF(AK69=0,0,IF(
              ((INDEX(PlantAccounts[],MATCH($C69,PlantAccounts[Power Plan Plant Account '#],0),7)/12)
              *(AK69)
              *(INDEX(CurWIPHelper[],1,MATCH(AX$4,CurWIPHelper[#Headers],0)))
              +(INDEX(PlantAccounts[],MATCH($C69,PlantAccounts[Power Plan Plant Account '#],0),9))
              +(SUM($AO69:AW69))
              )&gt;AK69,
         (INDEX(PlantAccounts[],MATCH($C69,PlantAccounts[Power Plan Plant Account '#],0),7)/12)*AK69*(INDEX(CurWIPHelper[],1,MATCH(AX$4,CurWIPHelper[#Headers],0))),
         AK69-(INDEX(PlantAccounts[],MATCH($C69,PlantAccounts[Power Plan Plant Account '#],0),9))-(SUM($AO69:AW69))
    ))
)
)</f>
        <v>18391.114659848779</v>
      </c>
      <c r="AY69" s="35">
        <f>IF(INDEX(CurWIPHelper[],1,MATCH(AY$4,CurWIPHelper[#Headers],0))=0,0,
     IF(AL69&gt;0,
        (IF(
             ((INDEX(PlantAccounts[],MATCH($C69,PlantAccounts[Power Plan Plant Account '#],0),7)/12)
                   *(AL69)
                   *(INDEX(CurWIPHelper[],1,MATCH(AY$4,CurWIPHelper[#Headers],0)))
                   +(INDEX(PlantAccounts[],MATCH($C69,PlantAccounts[Power Plan Plant Account '#],0),9))
                   +(SUM($AO69:AX69))
                    )&gt;AL69,
              IF((INDEX(PlantAccounts[],MATCH($C69,PlantAccounts[Power Plan Plant Account '#],0),7))=0,0,AL69-(INDEX(PlantAccounts[],MATCH($C69,PlantAccounts[Power Plan Plant Account '#],0),9))-SUM($AO69:AX69)),
             (INDEX(PlantAccounts[],MATCH($C69,PlantAccounts[Power Plan Plant Account '#],0),7)/12)*AL69*(INDEX(CurWIPHelper[],1,MATCH(AY$4,CurWIPHelper[#Headers],0))))
        ),
        IF(AL69=0,0,IF(
              ((INDEX(PlantAccounts[],MATCH($C69,PlantAccounts[Power Plan Plant Account '#],0),7)/12)
              *(AL69)
              *(INDEX(CurWIPHelper[],1,MATCH(AY$4,CurWIPHelper[#Headers],0)))
              +(INDEX(PlantAccounts[],MATCH($C69,PlantAccounts[Power Plan Plant Account '#],0),9))
              +(SUM($AO69:AX69))
              )&gt;AL69,
         (INDEX(PlantAccounts[],MATCH($C69,PlantAccounts[Power Plan Plant Account '#],0),7)/12)*AL69*(INDEX(CurWIPHelper[],1,MATCH(AY$4,CurWIPHelper[#Headers],0))),
         AL69-(INDEX(PlantAccounts[],MATCH($C69,PlantAccounts[Power Plan Plant Account '#],0),9))-(SUM($AO69:AX69))
    ))
)
)</f>
        <v>18521.191510519879</v>
      </c>
      <c r="AZ69" s="35">
        <f>IF(INDEX(CurWIPHelper[],1,MATCH(AZ$4,CurWIPHelper[#Headers],0))=0,0,
     IF(AM69&gt;0,
        (IF(
             ((INDEX(PlantAccounts[],MATCH($C69,PlantAccounts[Power Plan Plant Account '#],0),7)/12)
                   *(AM69)
                   *(INDEX(CurWIPHelper[],1,MATCH(AZ$4,CurWIPHelper[#Headers],0)))
                   +(INDEX(PlantAccounts[],MATCH($C69,PlantAccounts[Power Plan Plant Account '#],0),9))
                   +(SUM($AO69:AY69))
                    )&gt;AM69,
              IF((INDEX(PlantAccounts[],MATCH($C69,PlantAccounts[Power Plan Plant Account '#],0),7))=0,0,AM69-(INDEX(PlantAccounts[],MATCH($C69,PlantAccounts[Power Plan Plant Account '#],0),9))-SUM($AO69:AY69)),
             (INDEX(PlantAccounts[],MATCH($C69,PlantAccounts[Power Plan Plant Account '#],0),7)/12)*AM69*(INDEX(CurWIPHelper[],1,MATCH(AZ$4,CurWIPHelper[#Headers],0))))
        ),
        IF(AM69=0,0,IF(
              ((INDEX(PlantAccounts[],MATCH($C69,PlantAccounts[Power Plan Plant Account '#],0),7)/12)
              *(AM69)
              *(INDEX(CurWIPHelper[],1,MATCH(AZ$4,CurWIPHelper[#Headers],0)))
              +(INDEX(PlantAccounts[],MATCH($C69,PlantAccounts[Power Plan Plant Account '#],0),9))
              +(SUM($AO69:AY69))
              )&gt;AM69,
         (INDEX(PlantAccounts[],MATCH($C69,PlantAccounts[Power Plan Plant Account '#],0),7)/12)*AM69*(INDEX(CurWIPHelper[],1,MATCH(AZ$4,CurWIPHelper[#Headers],0))),
         AM69-(INDEX(PlantAccounts[],MATCH($C69,PlantAccounts[Power Plan Plant Account '#],0),9))-(SUM($AO69:AY69))
    ))
)
)</f>
        <v>19005.118691114647</v>
      </c>
      <c r="BA69" s="59">
        <f t="shared" ref="BA69" si="18">SUM(AO69:AZ69)</f>
        <v>218223.76915028918</v>
      </c>
      <c r="BC69" s="59">
        <f>INDEX(CurCloseProf[],MATCH(PlantAccountsQuery[[#This Row],[Reg/Unreg]],CurCloseProf[R/NR],0),MATCH(BC$9,CurCloseProf[#Headers],0))*($J69)</f>
        <v>15618.191248699655</v>
      </c>
      <c r="BD69" s="59">
        <f>INDEX(CurCloseProf[],MATCH(PlantAccountsQuery[[#This Row],[Reg/Unreg]],CurCloseProf[R/NR],0),MATCH(BD$9,CurCloseProf[#Headers],0))*($J69)</f>
        <v>12316.272477503684</v>
      </c>
      <c r="BE69" s="59">
        <f>INDEX(CurCloseProf[],MATCH(PlantAccountsQuery[[#This Row],[Reg/Unreg]],CurCloseProf[R/NR],0),MATCH(BE$9,CurCloseProf[#Headers],0))*($J69)</f>
        <v>16711.614468587879</v>
      </c>
      <c r="BF69" s="59">
        <f>INDEX(CurCloseProf[],MATCH(PlantAccountsQuery[[#This Row],[Reg/Unreg]],CurCloseProf[R/NR],0),MATCH(BF$9,CurCloseProf[#Headers],0))*($J69)</f>
        <v>4595.4598266288931</v>
      </c>
      <c r="BG69" s="59">
        <f>INDEX(CurCloseProf[],MATCH(PlantAccountsQuery[[#This Row],[Reg/Unreg]],CurCloseProf[R/NR],0),MATCH(BG$9,CurCloseProf[#Headers],0))*($J69)</f>
        <v>13423.879547186658</v>
      </c>
      <c r="BH69" s="59">
        <f>INDEX(CurCloseProf[],MATCH(PlantAccountsQuery[[#This Row],[Reg/Unreg]],CurCloseProf[R/NR],0),MATCH(BH$9,CurCloseProf[#Headers],0))*($J69)</f>
        <v>23348.482591755434</v>
      </c>
      <c r="BI69" s="59">
        <f>INDEX(CurCloseProf[],MATCH(PlantAccountsQuery[[#This Row],[Reg/Unreg]],CurCloseProf[R/NR],0),MATCH(BI$9,CurCloseProf[#Headers],0))*($J69)</f>
        <v>19532.304670193986</v>
      </c>
      <c r="BJ69" s="59">
        <f>INDEX(CurCloseProf[],MATCH(PlantAccountsQuery[[#This Row],[Reg/Unreg]],CurCloseProf[R/NR],0),MATCH(BJ$9,CurCloseProf[#Headers],0))*($J69)</f>
        <v>11277.878032215134</v>
      </c>
      <c r="BK69" s="59">
        <f>INDEX(CurCloseProf[],MATCH(PlantAccountsQuery[[#This Row],[Reg/Unreg]],CurCloseProf[R/NR],0),MATCH(BK$9,CurCloseProf[#Headers],0))*($J69)</f>
        <v>23615.356817438707</v>
      </c>
      <c r="BL69" s="59">
        <f>INDEX(CurCloseProf[],MATCH(PlantAccountsQuery[[#This Row],[Reg/Unreg]],CurCloseProf[R/NR],0),MATCH(BL$9,CurCloseProf[#Headers],0))*($J69)</f>
        <v>47559.261175237785</v>
      </c>
      <c r="BM69" s="59">
        <f>INDEX(CurCloseProf[],MATCH(PlantAccountsQuery[[#This Row],[Reg/Unreg]],CurCloseProf[R/NR],0),MATCH(BM$9,CurCloseProf[#Headers],0))*($J69)</f>
        <v>42218.735437227639</v>
      </c>
      <c r="BN69" s="59">
        <f>INDEX(CurCloseProf[],MATCH(PlantAccountsQuery[[#This Row],[Reg/Unreg]],CurCloseProf[R/NR],0),MATCH(BN$9,CurCloseProf[#Headers],0))*($J69)</f>
        <v>157067.09920332459</v>
      </c>
      <c r="BP69" s="59">
        <f>IF(INDEX(CurWIPHelper[],1,MATCH(AO$4,$BP$9:$CA$9,0))=0,0,$BC69)</f>
        <v>15618.191248699655</v>
      </c>
      <c r="BQ69" s="59">
        <f>IF(INDEX(CurWIPHelper[],1,MATCH(AP$4,$BP$9:$CA$9,0))=0,0,(SUM($BC69:BD69)))</f>
        <v>27934.463726203339</v>
      </c>
      <c r="BR69" s="59">
        <f>IF(INDEX(CurWIPHelper[],1,MATCH(AQ$4,$BP$9:$CA$9,0))=0,0,(SUM($BC69:BE69)))</f>
        <v>44646.078194791218</v>
      </c>
      <c r="BS69" s="59">
        <f>IF(INDEX(CurWIPHelper[],1,MATCH(AR$4,$BP$9:$CA$9,0))=0,0,(SUM($BC69:BF69)))</f>
        <v>49241.538021420114</v>
      </c>
      <c r="BT69" s="59">
        <f>IF(INDEX(CurWIPHelper[],1,MATCH(AS$4,$BP$9:$CA$9,0))=0,0,(SUM($BC69:BG69)))</f>
        <v>62665.417568606776</v>
      </c>
      <c r="BU69" s="59">
        <f>IF(INDEX(CurWIPHelper[],1,MATCH(AT$4,$BP$9:$CA$9,0))=0,0,(SUM($BC69:BH69)))</f>
        <v>86013.900160362216</v>
      </c>
      <c r="BV69" s="59">
        <f>IF(INDEX(CurWIPHelper[],1,MATCH(AU$4,$BP$9:$CA$9,0))=0,0,(SUM($BC69:BI69)))</f>
        <v>105546.20483055621</v>
      </c>
      <c r="BW69" s="59">
        <f>IF(INDEX(CurWIPHelper[],1,MATCH(AV$4,$BP$9:$CA$9,0))=0,0,(SUM($BC69:BJ69)))</f>
        <v>116824.08286277133</v>
      </c>
      <c r="BX69" s="59">
        <f>IF(INDEX(CurWIPHelper[],1,MATCH(AW$4,$BP$9:$CA$9,0))=0,0,(SUM($BC69:BK69)))</f>
        <v>140439.43968021005</v>
      </c>
      <c r="BY69" s="59">
        <f>IF(INDEX(CurWIPHelper[],1,MATCH(AX$4,$BP$9:$CA$9,0))=0,0,(SUM($BC69:BL69)))</f>
        <v>187998.70085544785</v>
      </c>
      <c r="BZ69" s="59">
        <f>IF(INDEX(CurWIPHelper[],1,MATCH(AY$4,$BP$9:$CA$9,0))=0,0,(SUM($BC69:BM69)))</f>
        <v>230217.4362926755</v>
      </c>
      <c r="CA69" s="59">
        <f>IF(INDEX(CurWIPHelper[],1,MATCH(AZ$4,$BP$9:$CA$9,0))=0,0,(SUM($BC69:BN69)))</f>
        <v>387284.53549600008</v>
      </c>
      <c r="CC69" s="59">
        <f>((((INDEX(PlantAccounts[],MATCH($C69,PlantAccounts[Power Plan Plant Account '#],0),8)+(INDEX(PlantAccounts[],MATCH($C69,PlantAccounts[Power Plan Plant Account '#],0),8)+INDEX(PlantAccounts[],MATCH($C69,PlantAccounts[Power Plan Plant Account '#],0),16)+INDEX(PlantAccounts[],MATCH($C69,PlantAccounts[Power Plan Plant Account '#],0),17)))/2))/12)*(INDEX(CurWIPHelper[],1,MATCH(AO$4,CurWIPHelper[#Headers],0)))*(INDEX(PlantAccounts[],MATCH($C69,PlantAccounts[Power Plan Plant Account '#],0),7))</f>
        <v>18408.502613332756</v>
      </c>
      <c r="CD69" s="59">
        <f>((((INDEX(PlantAccounts[],MATCH($C69,PlantAccounts[Power Plan Plant Account '#],0),8)+(INDEX(PlantAccounts[],MATCH($C69,PlantAccounts[Power Plan Plant Account '#],0),8)+INDEX(PlantAccounts[],MATCH($C69,PlantAccounts[Power Plan Plant Account '#],0),16)+INDEX(PlantAccounts[],MATCH($C69,PlantAccounts[Power Plan Plant Account '#],0),17)))/2))/12)*(INDEX(CurWIPHelper[],1,MATCH(AP$4,CurWIPHelper[#Headers],0)))*(INDEX(PlantAccounts[],MATCH($C69,PlantAccounts[Power Plan Plant Account '#],0),7))</f>
        <v>18408.502613332756</v>
      </c>
      <c r="CE69" s="59">
        <f>((((INDEX(PlantAccounts[],MATCH($C69,PlantAccounts[Power Plan Plant Account '#],0),8)+(INDEX(PlantAccounts[],MATCH($C69,PlantAccounts[Power Plan Plant Account '#],0),8)+INDEX(PlantAccounts[],MATCH($C69,PlantAccounts[Power Plan Plant Account '#],0),16)+INDEX(PlantAccounts[],MATCH($C69,PlantAccounts[Power Plan Plant Account '#],0),17)))/2))/12)*(INDEX(CurWIPHelper[],1,MATCH(AQ$4,CurWIPHelper[#Headers],0)))*(INDEX(PlantAccounts[],MATCH($C69,PlantAccounts[Power Plan Plant Account '#],0),7))</f>
        <v>18408.502613332756</v>
      </c>
      <c r="CF69" s="59">
        <f>((((INDEX(PlantAccounts[],MATCH($C69,PlantAccounts[Power Plan Plant Account '#],0),8)+(INDEX(PlantAccounts[],MATCH($C69,PlantAccounts[Power Plan Plant Account '#],0),8)+INDEX(PlantAccounts[],MATCH($C69,PlantAccounts[Power Plan Plant Account '#],0),16)+INDEX(PlantAccounts[],MATCH($C69,PlantAccounts[Power Plan Plant Account '#],0),17)))/2))/12)*(INDEX(CurWIPHelper[],1,MATCH(AR$4,CurWIPHelper[#Headers],0)))*(INDEX(PlantAccounts[],MATCH($C69,PlantAccounts[Power Plan Plant Account '#],0),7))</f>
        <v>18408.502613332756</v>
      </c>
      <c r="CG69" s="59">
        <f>((((INDEX(PlantAccounts[],MATCH($C69,PlantAccounts[Power Plan Plant Account '#],0),8)+(INDEX(PlantAccounts[],MATCH($C69,PlantAccounts[Power Plan Plant Account '#],0),8)+INDEX(PlantAccounts[],MATCH($C69,PlantAccounts[Power Plan Plant Account '#],0),16)+INDEX(PlantAccounts[],MATCH($C69,PlantAccounts[Power Plan Plant Account '#],0),17)))/2))/12)*(INDEX(CurWIPHelper[],1,MATCH(AS$4,CurWIPHelper[#Headers],0)))*(INDEX(PlantAccounts[],MATCH($C69,PlantAccounts[Power Plan Plant Account '#],0),7))</f>
        <v>18408.502613332756</v>
      </c>
      <c r="CH69" s="59">
        <f>((((INDEX(PlantAccounts[],MATCH($C69,PlantAccounts[Power Plan Plant Account '#],0),8)+(INDEX(PlantAccounts[],MATCH($C69,PlantAccounts[Power Plan Plant Account '#],0),8)+INDEX(PlantAccounts[],MATCH($C69,PlantAccounts[Power Plan Plant Account '#],0),16)+INDEX(PlantAccounts[],MATCH($C69,PlantAccounts[Power Plan Plant Account '#],0),17)))/2))/12)*(INDEX(CurWIPHelper[],1,MATCH(AT$4,CurWIPHelper[#Headers],0)))*(INDEX(PlantAccounts[],MATCH($C69,PlantAccounts[Power Plan Plant Account '#],0),7))</f>
        <v>18408.502613332756</v>
      </c>
      <c r="CI69" s="59">
        <f>((((INDEX(PlantAccounts[],MATCH($C69,PlantAccounts[Power Plan Plant Account '#],0),8)+(INDEX(PlantAccounts[],MATCH($C69,PlantAccounts[Power Plan Plant Account '#],0),8)+INDEX(PlantAccounts[],MATCH($C69,PlantAccounts[Power Plan Plant Account '#],0),16)+INDEX(PlantAccounts[],MATCH($C69,PlantAccounts[Power Plan Plant Account '#],0),17)))/2))/12)*(INDEX(CurWIPHelper[],1,MATCH(AU$4,CurWIPHelper[#Headers],0)))*(INDEX(PlantAccounts[],MATCH($C69,PlantAccounts[Power Plan Plant Account '#],0),7))</f>
        <v>18408.502613332756</v>
      </c>
      <c r="CJ69" s="59">
        <f>((((INDEX(PlantAccounts[],MATCH($C69,PlantAccounts[Power Plan Plant Account '#],0),8)+(INDEX(PlantAccounts[],MATCH($C69,PlantAccounts[Power Plan Plant Account '#],0),8)+INDEX(PlantAccounts[],MATCH($C69,PlantAccounts[Power Plan Plant Account '#],0),16)+INDEX(PlantAccounts[],MATCH($C69,PlantAccounts[Power Plan Plant Account '#],0),17)))/2))/12)*(INDEX(CurWIPHelper[],1,MATCH(AV$4,CurWIPHelper[#Headers],0)))*(INDEX(PlantAccounts[],MATCH($C69,PlantAccounts[Power Plan Plant Account '#],0),7))</f>
        <v>18408.502613332756</v>
      </c>
      <c r="CK69" s="59">
        <f>((((INDEX(PlantAccounts[],MATCH($C69,PlantAccounts[Power Plan Plant Account '#],0),8)+(INDEX(PlantAccounts[],MATCH($C69,PlantAccounts[Power Plan Plant Account '#],0),8)+INDEX(PlantAccounts[],MATCH($C69,PlantAccounts[Power Plan Plant Account '#],0),16)+INDEX(PlantAccounts[],MATCH($C69,PlantAccounts[Power Plan Plant Account '#],0),17)))/2))/12)*(INDEX(CurWIPHelper[],1,MATCH(AW$4,CurWIPHelper[#Headers],0)))*(INDEX(PlantAccounts[],MATCH($C69,PlantAccounts[Power Plan Plant Account '#],0),7))</f>
        <v>18408.502613332756</v>
      </c>
      <c r="CL69" s="59">
        <f>((((INDEX(PlantAccounts[],MATCH($C69,PlantAccounts[Power Plan Plant Account '#],0),8)+(INDEX(PlantAccounts[],MATCH($C69,PlantAccounts[Power Plan Plant Account '#],0),8)+INDEX(PlantAccounts[],MATCH($C69,PlantAccounts[Power Plan Plant Account '#],0),16)+INDEX(PlantAccounts[],MATCH($C69,PlantAccounts[Power Plan Plant Account '#],0),17)))/2))/12)*(INDEX(CurWIPHelper[],1,MATCH(AX$4,CurWIPHelper[#Headers],0)))*(INDEX(PlantAccounts[],MATCH($C69,PlantAccounts[Power Plan Plant Account '#],0),7))</f>
        <v>18408.502613332756</v>
      </c>
      <c r="CM69" s="59">
        <f>((((INDEX(PlantAccounts[],MATCH($C69,PlantAccounts[Power Plan Plant Account '#],0),8)+(INDEX(PlantAccounts[],MATCH($C69,PlantAccounts[Power Plan Plant Account '#],0),8)+INDEX(PlantAccounts[],MATCH($C69,PlantAccounts[Power Plan Plant Account '#],0),16)+INDEX(PlantAccounts[],MATCH($C69,PlantAccounts[Power Plan Plant Account '#],0),17)))/2))/12)*(INDEX(CurWIPHelper[],1,MATCH(AY$4,CurWIPHelper[#Headers],0)))*(INDEX(PlantAccounts[],MATCH($C69,PlantAccounts[Power Plan Plant Account '#],0),7))</f>
        <v>18408.502613332756</v>
      </c>
      <c r="CN69" s="59">
        <f>((((INDEX(PlantAccounts[],MATCH($C69,PlantAccounts[Power Plan Plant Account '#],0),8)+(INDEX(PlantAccounts[],MATCH($C69,PlantAccounts[Power Plan Plant Account '#],0),8)+INDEX(PlantAccounts[],MATCH($C69,PlantAccounts[Power Plan Plant Account '#],0),16)+INDEX(PlantAccounts[],MATCH($C69,PlantAccounts[Power Plan Plant Account '#],0),17)))/2))/12)*(INDEX(CurWIPHelper[],1,MATCH(AZ$4,CurWIPHelper[#Headers],0)))*(INDEX(PlantAccounts[],MATCH($C69,PlantAccounts[Power Plan Plant Account '#],0),7))</f>
        <v>18408.502613332756</v>
      </c>
      <c r="CO69" s="59">
        <f t="shared" ref="CO69" si="19">SUM(CC69:CN69)</f>
        <v>220902.03135999313</v>
      </c>
      <c r="CQ69" s="59">
        <f>INDEX(PlantAccounts[],MATCH($C69,PlantAccounts[Power Plan Plant Account '#],0),12)*(INDEX(CurWIPHelper[],1,MATCH(AO$4,CurWIPHelper[#Headers],0)))*(INDEX(PlantAccounts[],MATCH($C69,PlantAccounts[Power Plan Plant Account '#],0),7)/12)*0.5</f>
        <v>0</v>
      </c>
      <c r="CR69" s="59">
        <f>INDEX(PlantAccounts[],MATCH($C69,PlantAccounts[Power Plan Plant Account '#],0),12)*(INDEX(CurWIPHelper[],1,MATCH(AP$4,CurWIPHelper[#Headers],0)))*(INDEX(PlantAccounts[],MATCH($C69,PlantAccounts[Power Plan Plant Account '#],0),7)/12)*0.5</f>
        <v>0</v>
      </c>
      <c r="CS69" s="59">
        <f>INDEX(PlantAccounts[],MATCH($C69,PlantAccounts[Power Plan Plant Account '#],0),12)*(INDEX(CurWIPHelper[],1,MATCH(AQ$4,CurWIPHelper[#Headers],0)))*(INDEX(PlantAccounts[],MATCH($C69,PlantAccounts[Power Plan Plant Account '#],0),7)/12)*0.5</f>
        <v>0</v>
      </c>
      <c r="CT69" s="59">
        <f>INDEX(PlantAccounts[],MATCH($C69,PlantAccounts[Power Plan Plant Account '#],0),12)*(INDEX(CurWIPHelper[],1,MATCH(AR$4,CurWIPHelper[#Headers],0)))*(INDEX(PlantAccounts[],MATCH($C69,PlantAccounts[Power Plan Plant Account '#],0),7)/12)*0.5</f>
        <v>0</v>
      </c>
      <c r="CU69" s="59">
        <f>INDEX(PlantAccounts[],MATCH($C69,PlantAccounts[Power Plan Plant Account '#],0),12)*(INDEX(CurWIPHelper[],1,MATCH(AS$4,CurWIPHelper[#Headers],0)))*(INDEX(PlantAccounts[],MATCH($C69,PlantAccounts[Power Plan Plant Account '#],0),7)/12)*0.5</f>
        <v>0</v>
      </c>
      <c r="CV69" s="59">
        <f>INDEX(PlantAccounts[],MATCH($C69,PlantAccounts[Power Plan Plant Account '#],0),12)*(INDEX(CurWIPHelper[],1,MATCH(AT$4,CurWIPHelper[#Headers],0)))*(INDEX(PlantAccounts[],MATCH($C69,PlantAccounts[Power Plan Plant Account '#],0),7)/12)*0.5</f>
        <v>0</v>
      </c>
      <c r="CW69" s="59">
        <f>INDEX(PlantAccounts[],MATCH($C69,PlantAccounts[Power Plan Plant Account '#],0),12)*(INDEX(CurWIPHelper[],1,MATCH(AU$4,CurWIPHelper[#Headers],0)))*(INDEX(PlantAccounts[],MATCH($C69,PlantAccounts[Power Plan Plant Account '#],0),7)/12)*0.5</f>
        <v>0</v>
      </c>
      <c r="CX69" s="59">
        <f>INDEX(PlantAccounts[],MATCH($C69,PlantAccounts[Power Plan Plant Account '#],0),12)*(INDEX(CurWIPHelper[],1,MATCH(AV$4,CurWIPHelper[#Headers],0)))*(INDEX(PlantAccounts[],MATCH($C69,PlantAccounts[Power Plan Plant Account '#],0),7)/12)*0.5</f>
        <v>0</v>
      </c>
      <c r="CY69" s="59">
        <f>INDEX(PlantAccounts[],MATCH($C69,PlantAccounts[Power Plan Plant Account '#],0),12)*(INDEX(CurWIPHelper[],1,MATCH(AW$4,CurWIPHelper[#Headers],0)))*(INDEX(PlantAccounts[],MATCH($C69,PlantAccounts[Power Plan Plant Account '#],0),7)/12)*0.5</f>
        <v>0</v>
      </c>
      <c r="CZ69" s="59">
        <f>INDEX(PlantAccounts[],MATCH($C69,PlantAccounts[Power Plan Plant Account '#],0),12)*(INDEX(CurWIPHelper[],1,MATCH(AX$4,CurWIPHelper[#Headers],0)))*(INDEX(PlantAccounts[],MATCH($C69,PlantAccounts[Power Plan Plant Account '#],0),7)/12)*0.5</f>
        <v>0</v>
      </c>
      <c r="DA69" s="59">
        <f>INDEX(PlantAccounts[],MATCH($C69,PlantAccounts[Power Plan Plant Account '#],0),12)*(INDEX(CurWIPHelper[],1,MATCH(AY$4,CurWIPHelper[#Headers],0)))*(INDEX(PlantAccounts[],MATCH($C69,PlantAccounts[Power Plan Plant Account '#],0),7)/12)*0.5</f>
        <v>0</v>
      </c>
      <c r="DB69" s="59">
        <f>INDEX(PlantAccounts[],MATCH($C69,PlantAccounts[Power Plan Plant Account '#],0),12)*(INDEX(CurWIPHelper[],1,MATCH(AZ$4,CurWIPHelper[#Headers],0)))*(INDEX(PlantAccounts[],MATCH($C69,PlantAccounts[Power Plan Plant Account '#],0),7)/12)*0.5</f>
        <v>0</v>
      </c>
      <c r="DC69" s="59">
        <f t="shared" ref="DC69" si="20">SUM(CQ69:DB69)</f>
        <v>0</v>
      </c>
      <c r="DE69" s="59">
        <f t="shared" ref="DE69" si="21">CO69+DC69</f>
        <v>220902.03135999313</v>
      </c>
    </row>
    <row r="70" spans="1:109">
      <c r="A70" t="s">
        <v>58</v>
      </c>
      <c r="B70" t="s">
        <v>119</v>
      </c>
      <c r="C70">
        <v>47700</v>
      </c>
      <c r="D70">
        <v>47700</v>
      </c>
      <c r="E70" s="130"/>
      <c r="F70" s="113">
        <f>INDEX(PlantAccounts[],MATCH($C70,PlantAccounts[Power Plan Plant Account '#],0),8)</f>
        <v>319433810.73632157</v>
      </c>
      <c r="G70" s="7">
        <f>INDEX(PlantAccounts[],MATCH($C70,PlantAccounts[Power Plan Plant Account '#],0),14)</f>
        <v>4500533.9070386775</v>
      </c>
      <c r="H70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39866404.498379931</v>
      </c>
      <c r="I70" s="146">
        <v>2180098.9761221427</v>
      </c>
      <c r="J70" s="7">
        <f t="shared" si="6"/>
        <v>42186839.429296464</v>
      </c>
      <c r="K70" s="35">
        <v>-211373.15666666665</v>
      </c>
      <c r="L70" s="7">
        <f>INDEX(PlantAccounts[],MATCH($C70,PlantAccounts[Power Plan Plant Account '#],0),11)</f>
        <v>0</v>
      </c>
      <c r="M70" s="7">
        <f t="shared" si="1"/>
        <v>-211373.15666666665</v>
      </c>
      <c r="O70" s="35">
        <f>INDEX(CurCloseProf[],MATCH(PlantAccountsQuery[[#This Row],[Reg/Unreg]],CurCloseProf[R/NR],0),MATCH(O$9,CurCloseProf[#Headers],0))*($J70+$M70)</f>
        <v>1692762.813675645</v>
      </c>
      <c r="P70" s="35">
        <f>INDEX(CurCloseProf[],MATCH(PlantAccountsQuery[[#This Row],[Reg/Unreg]],CurCloseProf[R/NR],0),MATCH(P$9,CurCloseProf[#Headers],0))*($J70+$M70)</f>
        <v>1334887.4860749871</v>
      </c>
      <c r="Q70" s="35">
        <f>INDEX(CurCloseProf[],MATCH(PlantAccountsQuery[[#This Row],[Reg/Unreg]],CurCloseProf[R/NR],0),MATCH(Q$9,CurCloseProf[#Headers],0))*($J70+$M70)</f>
        <v>1811272.4500837906</v>
      </c>
      <c r="R70" s="35">
        <f>INDEX(CurCloseProf[],MATCH(PlantAccountsQuery[[#This Row],[Reg/Unreg]],CurCloseProf[R/NR],0),MATCH(R$9,CurCloseProf[#Headers],0))*($J70+$M70)</f>
        <v>498074.54540585069</v>
      </c>
      <c r="S70" s="35">
        <f>INDEX(CurCloseProf[],MATCH(PlantAccountsQuery[[#This Row],[Reg/Unreg]],CurCloseProf[R/NR],0),MATCH(S$9,CurCloseProf[#Headers],0))*($J70+$M70)</f>
        <v>1454934.4255616376</v>
      </c>
      <c r="T70" s="35">
        <f>INDEX(CurCloseProf[],MATCH(PlantAccountsQuery[[#This Row],[Reg/Unreg]],CurCloseProf[R/NR],0),MATCH(T$9,CurCloseProf[#Headers],0))*($J70+$M70)</f>
        <v>2530603.0933874883</v>
      </c>
      <c r="U70" s="35">
        <f>INDEX(CurCloseProf[],MATCH(PlantAccountsQuery[[#This Row],[Reg/Unreg]],CurCloseProf[R/NR],0),MATCH(U$9,CurCloseProf[#Headers],0))*($J70+$M70)</f>
        <v>2116990.2765686987</v>
      </c>
      <c r="V70" s="35">
        <f>INDEX(CurCloseProf[],MATCH(PlantAccountsQuery[[#This Row],[Reg/Unreg]],CurCloseProf[R/NR],0),MATCH(V$9,CurCloseProf[#Headers],0))*($J70+$M70)</f>
        <v>1222342.09109795</v>
      </c>
      <c r="W70" s="35">
        <f>INDEX(CurCloseProf[],MATCH(PlantAccountsQuery[[#This Row],[Reg/Unreg]],CurCloseProf[R/NR],0),MATCH(W$9,CurCloseProf[#Headers],0))*($J70+$M70)</f>
        <v>2559528.0026789368</v>
      </c>
      <c r="X70" s="35">
        <f>INDEX(CurCloseProf[],MATCH(PlantAccountsQuery[[#This Row],[Reg/Unreg]],CurCloseProf[R/NR],0),MATCH(X$9,CurCloseProf[#Headers],0))*($J70+$M70)</f>
        <v>5154665.3182412032</v>
      </c>
      <c r="Y70" s="35">
        <f>INDEX(CurCloseProf[],MATCH(PlantAccountsQuery[[#This Row],[Reg/Unreg]],CurCloseProf[R/NR],0),MATCH(Y$9,CurCloseProf[#Headers],0))*($J70+$M70)</f>
        <v>4575837.5122022722</v>
      </c>
      <c r="Z70" s="35">
        <f>INDEX(CurCloseProf[],MATCH(PlantAccountsQuery[[#This Row],[Reg/Unreg]],CurCloseProf[R/NR],0),MATCH(Z$9,CurCloseProf[#Headers],0))*($J70+$M70)</f>
        <v>17023568.25765134</v>
      </c>
      <c r="AB70" s="59">
        <f>IF(INDEX(CurWIPHelper[],1,MATCH(AO$4,$AB$9:$AM$9,0))=0,0,($F70+$O70))</f>
        <v>321126573.54999721</v>
      </c>
      <c r="AC70" s="59">
        <f>IF(INDEX(CurWIPHelper[],1,MATCH(AP$4,$AB$9:$AM$9,0))=0,0,($F70+SUM($O70:P70)))</f>
        <v>322461461.03607219</v>
      </c>
      <c r="AD70" s="59">
        <f>IF(INDEX(CurWIPHelper[],1,MATCH(AQ$4,$AB$9:$AM$9,0))=0,0,($F70+SUM($O70:Q70)))</f>
        <v>324272733.48615599</v>
      </c>
      <c r="AE70" s="59">
        <f>IF(INDEX(CurWIPHelper[],1,MATCH(AR$4,$AB$9:$AM$9,0))=0,0,($F70+SUM($O70:R70)))</f>
        <v>324770808.03156185</v>
      </c>
      <c r="AF70" s="59">
        <f>IF(INDEX(CurWIPHelper[],1,MATCH(AS$4,$AB$9:$AM$9,0))=0,0,($F70+SUM($O70:S70)))</f>
        <v>326225742.45712346</v>
      </c>
      <c r="AG70" s="59">
        <f>IF(INDEX(CurWIPHelper[],1,MATCH(AT$4,$AB$9:$AM$9,0))=0,0,($F70+SUM($O70:T70)))</f>
        <v>328756345.55051094</v>
      </c>
      <c r="AH70" s="59">
        <f>IF(INDEX(CurWIPHelper[],1,MATCH(AU$4,$AB$9:$AM$9,0))=0,0,($F70+SUM($O70:U70)))</f>
        <v>330873335.82707965</v>
      </c>
      <c r="AI70" s="59">
        <f>IF(INDEX(CurWIPHelper[],1,MATCH(AV$4,$AB$9:$AM$9,0))=0,0,($F70+SUM($O70:V70)))</f>
        <v>332095677.9181776</v>
      </c>
      <c r="AJ70" s="59">
        <f>IF(INDEX(CurWIPHelper[],1,MATCH(AW$4,$AB$9:$AM$9,0))=0,0,($F70+SUM($O70:W70)))</f>
        <v>334655205.92085654</v>
      </c>
      <c r="AK70" s="59">
        <f>IF(INDEX(CurWIPHelper[],1,MATCH(AX$4,$AB$9:$AM$9,0))=0,0,($F70+SUM($O70:X70)))</f>
        <v>339809871.23909777</v>
      </c>
      <c r="AL70" s="59">
        <f>IF(INDEX(CurWIPHelper[],1,MATCH(AY$4,$AB$9:$AM$9,0))=0,0,($F70+SUM($O70:Y70)))</f>
        <v>344385708.75130004</v>
      </c>
      <c r="AM70" s="59">
        <f>IF(INDEX(CurWIPHelper[],1,MATCH(AZ$4,$AB$9:$AM$9,0))=0,0,($F70+SUM($O70:Z70)))</f>
        <v>361409277.00895137</v>
      </c>
      <c r="AO70" s="35">
        <f>IF(INDEX(CurWIPHelper[],1,MATCH(AO$4,CurWIPHelper[#Headers],0))=0,0,
     IF(AB70&gt;0,
        (IF(
             ((INDEX(PlantAccounts[],MATCH($C70,PlantAccounts[Power Plan Plant Account '#],0),7)/12)
                   *(AB70)
                   *(INDEX(CurWIPHelper[],1,MATCH(AO$4,CurWIPHelper[#Headers],0)))
                   +(INDEX(PlantAccounts[],MATCH($C70,PlantAccounts[Power Plan Plant Account '#],0),9))
                   )&gt;AB70,
              IF((INDEX(PlantAccounts[],MATCH($C70,PlantAccounts[Power Plan Plant Account '#],0),7))=0,0,AB70-(INDEX(PlantAccounts[],MATCH($C70,PlantAccounts[Power Plan Plant Account '#],0),9))),
             (INDEX(PlantAccounts[],MATCH($C70,PlantAccounts[Power Plan Plant Account '#],0),7)/12)*AB70*(INDEX(CurWIPHelper[],1,MATCH(AO$4,CurWIPHelper[#Headers],0))))
        ),
          IF(AB70=0,0,IF(
              ((INDEX(PlantAccounts[],MATCH($C70,PlantAccounts[Power Plan Plant Account '#],0),7)/12)
              *(AB70)
              *(INDEX(CurWIPHelper[],1,MATCH(AO$4,CurWIPHelper[#Headers],0)))
              +(INDEX(PlantAccounts[],MATCH($C70,PlantAccounts[Power Plan Plant Account '#],0),9))
              )&gt;AB70,
         (INDEX(PlantAccounts[],MATCH($C70,PlantAccounts[Power Plan Plant Account '#],0),7)/12)*AB70*(INDEX(CurWIPHelper[],1,MATCH(AO$4,CurWIPHelper[#Headers],0))),
         AB70-(INDEX(PlantAccounts[],MATCH($C70,PlantAccounts[Power Plan Plant Account '#],0),9))
    ))
)
)</f>
        <v>772185.45035482722</v>
      </c>
      <c r="AP70" s="35">
        <f>IF(INDEX(CurWIPHelper[],1,MATCH(AP$4,CurWIPHelper[#Headers],0))=0,0,
     IF(AC70&gt;0,
        (IF(
             ((INDEX(PlantAccounts[],MATCH($C70,PlantAccounts[Power Plan Plant Account '#],0),7)/12)
                   *(AC70)
                   *(INDEX(CurWIPHelper[],1,MATCH(AP$4,CurWIPHelper[#Headers],0)))
                   +(INDEX(PlantAccounts[],MATCH($C70,PlantAccounts[Power Plan Plant Account '#],0),9))
                   +(SUM($AO70:AO70))
                    )&gt;AC70,
              IF((INDEX(PlantAccounts[],MATCH($C70,PlantAccounts[Power Plan Plant Account '#],0),7))=0,0,AC70-(INDEX(PlantAccounts[],MATCH($C70,PlantAccounts[Power Plan Plant Account '#],0),9))-SUM($AO70:AO70)),
             (INDEX(PlantAccounts[],MATCH($C70,PlantAccounts[Power Plan Plant Account '#],0),7)/12)*AC70*(INDEX(CurWIPHelper[],1,MATCH(AP$4,CurWIPHelper[#Headers],0))))
        ),
        IF(AC70=0,0,IF(
              ((INDEX(PlantAccounts[],MATCH($C70,PlantAccounts[Power Plan Plant Account '#],0),7)/12)
              *(AC70)
              *(INDEX(CurWIPHelper[],1,MATCH(AP$4,CurWIPHelper[#Headers],0)))
              +(INDEX(PlantAccounts[],MATCH($C70,PlantAccounts[Power Plan Plant Account '#],0),9))
              +(SUM($AO70:AO70))
              )&gt;AC70,
         (INDEX(PlantAccounts[],MATCH($C70,PlantAccounts[Power Plan Plant Account '#],0),7)/12)*AC70*(INDEX(CurWIPHelper[],1,MATCH(AP$4,CurWIPHelper[#Headers],0))),
         AC70-(INDEX(PlantAccounts[],MATCH($C70,PlantAccounts[Power Plan Plant Account '#],0),9))-(SUM($AO70:AO70))
    ))
)
)</f>
        <v>775395.33947491075</v>
      </c>
      <c r="AQ70" s="35">
        <f>IF(INDEX(CurWIPHelper[],1,MATCH(AQ$4,CurWIPHelper[#Headers],0))=0,0,
     IF(AD70&gt;0,
        (IF(
             ((INDEX(PlantAccounts[],MATCH($C70,PlantAccounts[Power Plan Plant Account '#],0),7)/12)
                   *(AD70)
                   *(INDEX(CurWIPHelper[],1,MATCH(AQ$4,CurWIPHelper[#Headers],0)))
                   +(INDEX(PlantAccounts[],MATCH($C70,PlantAccounts[Power Plan Plant Account '#],0),9))
                   +(SUM($AO70:AP70))
                    )&gt;AD70,
              IF((INDEX(PlantAccounts[],MATCH($C70,PlantAccounts[Power Plan Plant Account '#],0),7))=0,0,AD70-(INDEX(PlantAccounts[],MATCH($C70,PlantAccounts[Power Plan Plant Account '#],0),9))-SUM($AO70:AP70)),
             (INDEX(PlantAccounts[],MATCH($C70,PlantAccounts[Power Plan Plant Account '#],0),7)/12)*AD70*(INDEX(CurWIPHelper[],1,MATCH(AQ$4,CurWIPHelper[#Headers],0))))
        ),
        IF(AD70=0,0,IF(
              ((INDEX(PlantAccounts[],MATCH($C70,PlantAccounts[Power Plan Plant Account '#],0),7)/12)
              *(AD70)
              *(INDEX(CurWIPHelper[],1,MATCH(AQ$4,CurWIPHelper[#Headers],0)))
              +(INDEX(PlantAccounts[],MATCH($C70,PlantAccounts[Power Plan Plant Account '#],0),9))
              +(SUM($AO70:AP70))
              )&gt;AD70,
         (INDEX(PlantAccounts[],MATCH($C70,PlantAccounts[Power Plan Plant Account '#],0),7)/12)*AD70*(INDEX(CurWIPHelper[],1,MATCH(AQ$4,CurWIPHelper[#Headers],0))),
         AD70-(INDEX(PlantAccounts[],MATCH($C70,PlantAccounts[Power Plan Plant Account '#],0),9))-(SUM($AO70:AP70))
    ))
)
)</f>
        <v>779750.75054264499</v>
      </c>
      <c r="AR70" s="35">
        <f>IF(INDEX(CurWIPHelper[],1,MATCH(AR$4,CurWIPHelper[#Headers],0))=0,0,
     IF(AE70&gt;0,
        (IF(
             ((INDEX(PlantAccounts[],MATCH($C70,PlantAccounts[Power Plan Plant Account '#],0),7)/12)
                   *(AE70)
                   *(INDEX(CurWIPHelper[],1,MATCH(AR$4,CurWIPHelper[#Headers],0)))
                   +(INDEX(PlantAccounts[],MATCH($C70,PlantAccounts[Power Plan Plant Account '#],0),9))
                   +(SUM($AO70:AQ70))
                    )&gt;AE70,
              IF((INDEX(PlantAccounts[],MATCH($C70,PlantAccounts[Power Plan Plant Account '#],0),7))=0,0,AE70-(INDEX(PlantAccounts[],MATCH($C70,PlantAccounts[Power Plan Plant Account '#],0),9))-SUM($AO70:AQ70)),
             (INDEX(PlantAccounts[],MATCH($C70,PlantAccounts[Power Plan Plant Account '#],0),7)/12)*AE70*(INDEX(CurWIPHelper[],1,MATCH(AR$4,CurWIPHelper[#Headers],0))))
        ),
        IF(AE70=0,0,IF(
              ((INDEX(PlantAccounts[],MATCH($C70,PlantAccounts[Power Plan Plant Account '#],0),7)/12)
              *(AE70)
              *(INDEX(CurWIPHelper[],1,MATCH(AR$4,CurWIPHelper[#Headers],0)))
              +(INDEX(PlantAccounts[],MATCH($C70,PlantAccounts[Power Plan Plant Account '#],0),9))
              +(SUM($AO70:AQ70))
              )&gt;AE70,
         (INDEX(PlantAccounts[],MATCH($C70,PlantAccounts[Power Plan Plant Account '#],0),7)/12)*AE70*(INDEX(CurWIPHelper[],1,MATCH(AR$4,CurWIPHelper[#Headers],0))),
         AE70-(INDEX(PlantAccounts[],MATCH($C70,PlantAccounts[Power Plan Plant Account '#],0),9))-(SUM($AO70:AQ70))
    ))
)
)</f>
        <v>780948.42756109522</v>
      </c>
      <c r="AS70" s="35">
        <f>IF(INDEX(CurWIPHelper[],1,MATCH(AS$4,CurWIPHelper[#Headers],0))=0,0,
     IF(AF70&gt;0,
        (IF(
             ((INDEX(PlantAccounts[],MATCH($C70,PlantAccounts[Power Plan Plant Account '#],0),7)/12)
                   *(AF70)
                   *(INDEX(CurWIPHelper[],1,MATCH(AS$4,CurWIPHelper[#Headers],0)))
                   +(INDEX(PlantAccounts[],MATCH($C70,PlantAccounts[Power Plan Plant Account '#],0),9))
                   +(SUM($AO70:AR70))
                    )&gt;AF70,
              IF((INDEX(PlantAccounts[],MATCH($C70,PlantAccounts[Power Plan Plant Account '#],0),7))=0,0,AF70-(INDEX(PlantAccounts[],MATCH($C70,PlantAccounts[Power Plan Plant Account '#],0),9))-SUM($AO70:AR70)),
             (INDEX(PlantAccounts[],MATCH($C70,PlantAccounts[Power Plan Plant Account '#],0),7)/12)*AF70*(INDEX(CurWIPHelper[],1,MATCH(AS$4,CurWIPHelper[#Headers],0))))
        ),
        IF(AF70=0,0,IF(
              ((INDEX(PlantAccounts[],MATCH($C70,PlantAccounts[Power Plan Plant Account '#],0),7)/12)
              *(AF70)
              *(INDEX(CurWIPHelper[],1,MATCH(AS$4,CurWIPHelper[#Headers],0)))
              +(INDEX(PlantAccounts[],MATCH($C70,PlantAccounts[Power Plan Plant Account '#],0),9))
              +(SUM($AO70:AR70))
              )&gt;AF70,
         (INDEX(PlantAccounts[],MATCH($C70,PlantAccounts[Power Plan Plant Account '#],0),7)/12)*AF70*(INDEX(CurWIPHelper[],1,MATCH(AS$4,CurWIPHelper[#Headers],0))),
         AF70-(INDEX(PlantAccounts[],MATCH($C70,PlantAccounts[Power Plan Plant Account '#],0),9))-(SUM($AO70:AR70))
    ))
)
)</f>
        <v>784446.98323096451</v>
      </c>
      <c r="AT70" s="35">
        <f>IF(INDEX(CurWIPHelper[],1,MATCH(AT$4,CurWIPHelper[#Headers],0))=0,0,
     IF(AG70&gt;0,
        (IF(
             ((INDEX(PlantAccounts[],MATCH($C70,PlantAccounts[Power Plan Plant Account '#],0),7)/12)
                   *(AG70)
                   *(INDEX(CurWIPHelper[],1,MATCH(AT$4,CurWIPHelper[#Headers],0)))
                   +(INDEX(PlantAccounts[],MATCH($C70,PlantAccounts[Power Plan Plant Account '#],0),9))
                   +(SUM($AO70:AS70))
                    )&gt;AG70,
              IF((INDEX(PlantAccounts[],MATCH($C70,PlantAccounts[Power Plan Plant Account '#],0),7))=0,0,AG70-(INDEX(PlantAccounts[],MATCH($C70,PlantAccounts[Power Plan Plant Account '#],0),9))-SUM($AO70:AS70)),
             (INDEX(PlantAccounts[],MATCH($C70,PlantAccounts[Power Plan Plant Account '#],0),7)/12)*AG70*(INDEX(CurWIPHelper[],1,MATCH(AT$4,CurWIPHelper[#Headers],0))))
        ),
        IF(AG70=0,0,IF(
              ((INDEX(PlantAccounts[],MATCH($C70,PlantAccounts[Power Plan Plant Account '#],0),7)/12)
              *(AG70)
              *(INDEX(CurWIPHelper[],1,MATCH(AT$4,CurWIPHelper[#Headers],0)))
              +(INDEX(PlantAccounts[],MATCH($C70,PlantAccounts[Power Plan Plant Account '#],0),9))
              +(SUM($AO70:AS70))
              )&gt;AG70,
         (INDEX(PlantAccounts[],MATCH($C70,PlantAccounts[Power Plan Plant Account '#],0),7)/12)*AG70*(INDEX(CurWIPHelper[],1,MATCH(AT$4,CurWIPHelper[#Headers],0))),
         AG70-(INDEX(PlantAccounts[],MATCH($C70,PlantAccounts[Power Plan Plant Account '#],0),9))-(SUM($AO70:AS70))
    ))
)
)</f>
        <v>790532.10682486254</v>
      </c>
      <c r="AU70" s="35">
        <f>IF(INDEX(CurWIPHelper[],1,MATCH(AU$4,CurWIPHelper[#Headers],0))=0,0,
     IF(AH70&gt;0,
        (IF(
             ((INDEX(PlantAccounts[],MATCH($C70,PlantAccounts[Power Plan Plant Account '#],0),7)/12)
                   *(AH70)
                   *(INDEX(CurWIPHelper[],1,MATCH(AU$4,CurWIPHelper[#Headers],0)))
                   +(INDEX(PlantAccounts[],MATCH($C70,PlantAccounts[Power Plan Plant Account '#],0),9))
                   +(SUM($AO70:AT70))
                    )&gt;AH70,
              IF((INDEX(PlantAccounts[],MATCH($C70,PlantAccounts[Power Plan Plant Account '#],0),7))=0,0,AH70-(INDEX(PlantAccounts[],MATCH($C70,PlantAccounts[Power Plan Plant Account '#],0),9))-SUM($AO70:AT70)),
             (INDEX(PlantAccounts[],MATCH($C70,PlantAccounts[Power Plan Plant Account '#],0),7)/12)*AH70*(INDEX(CurWIPHelper[],1,MATCH(AU$4,CurWIPHelper[#Headers],0))))
        ),
        IF(AH70=0,0,IF(
              ((INDEX(PlantAccounts[],MATCH($C70,PlantAccounts[Power Plan Plant Account '#],0),7)/12)
              *(AH70)
              *(INDEX(CurWIPHelper[],1,MATCH(AU$4,CurWIPHelper[#Headers],0)))
              +(INDEX(PlantAccounts[],MATCH($C70,PlantAccounts[Power Plan Plant Account '#],0),9))
              +(SUM($AO70:AT70))
              )&gt;AH70,
         (INDEX(PlantAccounts[],MATCH($C70,PlantAccounts[Power Plan Plant Account '#],0),7)/12)*AH70*(INDEX(CurWIPHelper[],1,MATCH(AU$4,CurWIPHelper[#Headers],0))),
         AH70-(INDEX(PlantAccounts[],MATCH($C70,PlantAccounts[Power Plan Plant Account '#],0),9))-(SUM($AO70:AT70))
    ))
)
)</f>
        <v>795622.65125423693</v>
      </c>
      <c r="AV70" s="35">
        <f>IF(INDEX(CurWIPHelper[],1,MATCH(AV$4,CurWIPHelper[#Headers],0))=0,0,
     IF(AI70&gt;0,
        (IF(
             ((INDEX(PlantAccounts[],MATCH($C70,PlantAccounts[Power Plan Plant Account '#],0),7)/12)
                   *(AI70)
                   *(INDEX(CurWIPHelper[],1,MATCH(AV$4,CurWIPHelper[#Headers],0)))
                   +(INDEX(PlantAccounts[],MATCH($C70,PlantAccounts[Power Plan Plant Account '#],0),9))
                   +(SUM($AO70:AU70))
                    )&gt;AI70,
              IF((INDEX(PlantAccounts[],MATCH($C70,PlantAccounts[Power Plan Plant Account '#],0),7))=0,0,AI70-(INDEX(PlantAccounts[],MATCH($C70,PlantAccounts[Power Plan Plant Account '#],0),9))-SUM($AO70:AU70)),
             (INDEX(PlantAccounts[],MATCH($C70,PlantAccounts[Power Plan Plant Account '#],0),7)/12)*AI70*(INDEX(CurWIPHelper[],1,MATCH(AV$4,CurWIPHelper[#Headers],0))))
        ),
        IF(AI70=0,0,IF(
              ((INDEX(PlantAccounts[],MATCH($C70,PlantAccounts[Power Plan Plant Account '#],0),7)/12)
              *(AI70)
              *(INDEX(CurWIPHelper[],1,MATCH(AV$4,CurWIPHelper[#Headers],0)))
              +(INDEX(PlantAccounts[],MATCH($C70,PlantAccounts[Power Plan Plant Account '#],0),9))
              +(SUM($AO70:AU70))
              )&gt;AI70,
         (INDEX(PlantAccounts[],MATCH($C70,PlantAccounts[Power Plan Plant Account '#],0),7)/12)*AI70*(INDEX(CurWIPHelper[],1,MATCH(AV$4,CurWIPHelper[#Headers],0))),
         AI70-(INDEX(PlantAccounts[],MATCH($C70,PlantAccounts[Power Plan Plant Account '#],0),9))-(SUM($AO70:AU70))
    ))
)
)</f>
        <v>798561.91214338643</v>
      </c>
      <c r="AW70" s="35">
        <f>IF(INDEX(CurWIPHelper[],1,MATCH(AW$4,CurWIPHelper[#Headers],0))=0,0,
     IF(AJ70&gt;0,
        (IF(
             ((INDEX(PlantAccounts[],MATCH($C70,PlantAccounts[Power Plan Plant Account '#],0),7)/12)
                   *(AJ70)
                   *(INDEX(CurWIPHelper[],1,MATCH(AW$4,CurWIPHelper[#Headers],0)))
                   +(INDEX(PlantAccounts[],MATCH($C70,PlantAccounts[Power Plan Plant Account '#],0),9))
                   +(SUM($AO70:AV70))
                    )&gt;AJ70,
              IF((INDEX(PlantAccounts[],MATCH($C70,PlantAccounts[Power Plan Plant Account '#],0),7))=0,0,AJ70-(INDEX(PlantAccounts[],MATCH($C70,PlantAccounts[Power Plan Plant Account '#],0),9))-SUM($AO70:AV70)),
             (INDEX(PlantAccounts[],MATCH($C70,PlantAccounts[Power Plan Plant Account '#],0),7)/12)*AJ70*(INDEX(CurWIPHelper[],1,MATCH(AW$4,CurWIPHelper[#Headers],0))))
        ),
        IF(AJ70=0,0,IF(
              ((INDEX(PlantAccounts[],MATCH($C70,PlantAccounts[Power Plan Plant Account '#],0),7)/12)
              *(AJ70)
              *(INDEX(CurWIPHelper[],1,MATCH(AW$4,CurWIPHelper[#Headers],0)))
              +(INDEX(PlantAccounts[],MATCH($C70,PlantAccounts[Power Plan Plant Account '#],0),9))
              +(SUM($AO70:AV70))
              )&gt;AJ70,
         (INDEX(PlantAccounts[],MATCH($C70,PlantAccounts[Power Plan Plant Account '#],0),7)/12)*AJ70*(INDEX(CurWIPHelper[],1,MATCH(AW$4,CurWIPHelper[#Headers],0))),
         AJ70-(INDEX(PlantAccounts[],MATCH($C70,PlantAccounts[Power Plan Plant Account '#],0),9))-(SUM($AO70:AV70))
    ))
)
)</f>
        <v>804716.58897873946</v>
      </c>
      <c r="AX70" s="35">
        <f>IF(INDEX(CurWIPHelper[],1,MATCH(AX$4,CurWIPHelper[#Headers],0))=0,0,
     IF(AK70&gt;0,
        (IF(
             ((INDEX(PlantAccounts[],MATCH($C70,PlantAccounts[Power Plan Plant Account '#],0),7)/12)
                   *(AK70)
                   *(INDEX(CurWIPHelper[],1,MATCH(AX$4,CurWIPHelper[#Headers],0)))
                   +(INDEX(PlantAccounts[],MATCH($C70,PlantAccounts[Power Plan Plant Account '#],0),9))
                   +(SUM($AO70:AW70))
                    )&gt;AK70,
              IF((INDEX(PlantAccounts[],MATCH($C70,PlantAccounts[Power Plan Plant Account '#],0),7))=0,0,AK70-(INDEX(PlantAccounts[],MATCH($C70,PlantAccounts[Power Plan Plant Account '#],0),9))-SUM($AO70:AW70)),
             (INDEX(PlantAccounts[],MATCH($C70,PlantAccounts[Power Plan Plant Account '#],0),7)/12)*AK70*(INDEX(CurWIPHelper[],1,MATCH(AX$4,CurWIPHelper[#Headers],0))))
        ),
        IF(AK70=0,0,IF(
              ((INDEX(PlantAccounts[],MATCH($C70,PlantAccounts[Power Plan Plant Account '#],0),7)/12)
              *(AK70)
              *(INDEX(CurWIPHelper[],1,MATCH(AX$4,CurWIPHelper[#Headers],0)))
              +(INDEX(PlantAccounts[],MATCH($C70,PlantAccounts[Power Plan Plant Account '#],0),9))
              +(SUM($AO70:AW70))
              )&gt;AK70,
         (INDEX(PlantAccounts[],MATCH($C70,PlantAccounts[Power Plan Plant Account '#],0),7)/12)*AK70*(INDEX(CurWIPHelper[],1,MATCH(AX$4,CurWIPHelper[#Headers],0))),
         AK70-(INDEX(PlantAccounts[],MATCH($C70,PlantAccounts[Power Plan Plant Account '#],0),9))-(SUM($AO70:AW70))
    ))
)
)</f>
        <v>817111.56930127193</v>
      </c>
      <c r="AY70" s="35">
        <f>IF(INDEX(CurWIPHelper[],1,MATCH(AY$4,CurWIPHelper[#Headers],0))=0,0,
     IF(AL70&gt;0,
        (IF(
             ((INDEX(PlantAccounts[],MATCH($C70,PlantAccounts[Power Plan Plant Account '#],0),7)/12)
                   *(AL70)
                   *(INDEX(CurWIPHelper[],1,MATCH(AY$4,CurWIPHelper[#Headers],0)))
                   +(INDEX(PlantAccounts[],MATCH($C70,PlantAccounts[Power Plan Plant Account '#],0),9))
                   +(SUM($AO70:AX70))
                    )&gt;AL70,
              IF((INDEX(PlantAccounts[],MATCH($C70,PlantAccounts[Power Plan Plant Account '#],0),7))=0,0,AL70-(INDEX(PlantAccounts[],MATCH($C70,PlantAccounts[Power Plan Plant Account '#],0),9))-SUM($AO70:AX70)),
             (INDEX(PlantAccounts[],MATCH($C70,PlantAccounts[Power Plan Plant Account '#],0),7)/12)*AL70*(INDEX(CurWIPHelper[],1,MATCH(AY$4,CurWIPHelper[#Headers],0))))
        ),
        IF(AL70=0,0,IF(
              ((INDEX(PlantAccounts[],MATCH($C70,PlantAccounts[Power Plan Plant Account '#],0),7)/12)
              *(AL70)
              *(INDEX(CurWIPHelper[],1,MATCH(AY$4,CurWIPHelper[#Headers],0)))
              +(INDEX(PlantAccounts[],MATCH($C70,PlantAccounts[Power Plan Plant Account '#],0),9))
              +(SUM($AO70:AX70))
              )&gt;AL70,
         (INDEX(PlantAccounts[],MATCH($C70,PlantAccounts[Power Plan Plant Account '#],0),7)/12)*AL70*(INDEX(CurWIPHelper[],1,MATCH(AY$4,CurWIPHelper[#Headers],0))),
         AL70-(INDEX(PlantAccounts[],MATCH($C70,PlantAccounts[Power Plan Plant Account '#],0),9))-(SUM($AO70:AX70))
    ))
)
)</f>
        <v>828114.69218534022</v>
      </c>
      <c r="AZ70" s="35">
        <f>IF(INDEX(CurWIPHelper[],1,MATCH(AZ$4,CurWIPHelper[#Headers],0))=0,0,
     IF(AM70&gt;0,
        (IF(
             ((INDEX(PlantAccounts[],MATCH($C70,PlantAccounts[Power Plan Plant Account '#],0),7)/12)
                   *(AM70)
                   *(INDEX(CurWIPHelper[],1,MATCH(AZ$4,CurWIPHelper[#Headers],0)))
                   +(INDEX(PlantAccounts[],MATCH($C70,PlantAccounts[Power Plan Plant Account '#],0),9))
                   +(SUM($AO70:AY70))
                    )&gt;AM70,
              IF((INDEX(PlantAccounts[],MATCH($C70,PlantAccounts[Power Plan Plant Account '#],0),7))=0,0,AM70-(INDEX(PlantAccounts[],MATCH($C70,PlantAccounts[Power Plan Plant Account '#],0),9))-SUM($AO70:AY70)),
             (INDEX(PlantAccounts[],MATCH($C70,PlantAccounts[Power Plan Plant Account '#],0),7)/12)*AM70*(INDEX(CurWIPHelper[],1,MATCH(AZ$4,CurWIPHelper[#Headers],0))))
        ),
        IF(AM70=0,0,IF(
              ((INDEX(PlantAccounts[],MATCH($C70,PlantAccounts[Power Plan Plant Account '#],0),7)/12)
              *(AM70)
              *(INDEX(CurWIPHelper[],1,MATCH(AZ$4,CurWIPHelper[#Headers],0)))
              +(INDEX(PlantAccounts[],MATCH($C70,PlantAccounts[Power Plan Plant Account '#],0),9))
              +(SUM($AO70:AY70))
              )&gt;AM70,
         (INDEX(PlantAccounts[],MATCH($C70,PlantAccounts[Power Plan Plant Account '#],0),7)/12)*AM70*(INDEX(CurWIPHelper[],1,MATCH(AZ$4,CurWIPHelper[#Headers],0))),
         AM70-(INDEX(PlantAccounts[],MATCH($C70,PlantAccounts[Power Plan Plant Account '#],0),9))-(SUM($AO70:AY70))
    ))
)
)</f>
        <v>869049.80252629123</v>
      </c>
      <c r="BA70" s="59">
        <f t="shared" si="2"/>
        <v>9596436.2743785717</v>
      </c>
      <c r="BC70" s="59">
        <f>INDEX(CurCloseProf[],MATCH(PlantAccountsQuery[[#This Row],[Reg/Unreg]],CurCloseProf[R/NR],0),MATCH(BC$9,CurCloseProf[#Headers],0))*($J70)</f>
        <v>1701286.9505390842</v>
      </c>
      <c r="BD70" s="59">
        <f>INDEX(CurCloseProf[],MATCH(PlantAccountsQuery[[#This Row],[Reg/Unreg]],CurCloseProf[R/NR],0),MATCH(BD$9,CurCloseProf[#Headers],0))*($J70)</f>
        <v>1341609.4931610757</v>
      </c>
      <c r="BE70" s="59">
        <f>INDEX(CurCloseProf[],MATCH(PlantAccountsQuery[[#This Row],[Reg/Unreg]],CurCloseProf[R/NR],0),MATCH(BE$9,CurCloseProf[#Headers],0))*($J70)</f>
        <v>1820393.3583036289</v>
      </c>
      <c r="BF70" s="59">
        <f>INDEX(CurCloseProf[],MATCH(PlantAccountsQuery[[#This Row],[Reg/Unreg]],CurCloseProf[R/NR],0),MATCH(BF$9,CurCloseProf[#Headers],0))*($J70)</f>
        <v>500582.66737009434</v>
      </c>
      <c r="BG70" s="59">
        <f>INDEX(CurCloseProf[],MATCH(PlantAccountsQuery[[#This Row],[Reg/Unreg]],CurCloseProf[R/NR],0),MATCH(BG$9,CurCloseProf[#Headers],0))*($J70)</f>
        <v>1462260.9453023963</v>
      </c>
      <c r="BH70" s="59">
        <f>INDEX(CurCloseProf[],MATCH(PlantAccountsQuery[[#This Row],[Reg/Unreg]],CurCloseProf[R/NR],0),MATCH(BH$9,CurCloseProf[#Headers],0))*($J70)</f>
        <v>2543346.2886779364</v>
      </c>
      <c r="BI70" s="59">
        <f>INDEX(CurCloseProf[],MATCH(PlantAccountsQuery[[#This Row],[Reg/Unreg]],CurCloseProf[R/NR],0),MATCH(BI$9,CurCloseProf[#Headers],0))*($J70)</f>
        <v>2127650.6683910224</v>
      </c>
      <c r="BJ70" s="59">
        <f>INDEX(CurCloseProf[],MATCH(PlantAccountsQuery[[#This Row],[Reg/Unreg]],CurCloseProf[R/NR],0),MATCH(BJ$9,CurCloseProf[#Headers],0))*($J70)</f>
        <v>1228497.3605747391</v>
      </c>
      <c r="BK70" s="59">
        <f>INDEX(CurCloseProf[],MATCH(PlantAccountsQuery[[#This Row],[Reg/Unreg]],CurCloseProf[R/NR],0),MATCH(BK$9,CurCloseProf[#Headers],0))*($J70)</f>
        <v>2572416.8532753563</v>
      </c>
      <c r="BL70" s="59">
        <f>INDEX(CurCloseProf[],MATCH(PlantAccountsQuery[[#This Row],[Reg/Unreg]],CurCloseProf[R/NR],0),MATCH(BL$9,CurCloseProf[#Headers],0))*($J70)</f>
        <v>5180622.3349614032</v>
      </c>
      <c r="BM70" s="59">
        <f>INDEX(CurCloseProf[],MATCH(PlantAccountsQuery[[#This Row],[Reg/Unreg]],CurCloseProf[R/NR],0),MATCH(BM$9,CurCloseProf[#Headers],0))*($J70)</f>
        <v>4598879.7629557466</v>
      </c>
      <c r="BN70" s="59">
        <f>INDEX(CurCloseProf[],MATCH(PlantAccountsQuery[[#This Row],[Reg/Unreg]],CurCloseProf[R/NR],0),MATCH(BN$9,CurCloseProf[#Headers],0))*($J70)</f>
        <v>17109292.745783981</v>
      </c>
      <c r="BP70" s="59">
        <f>IF(INDEX(CurWIPHelper[],1,MATCH(AO$4,$BP$9:$CA$9,0))=0,0,$BC70)</f>
        <v>1701286.9505390842</v>
      </c>
      <c r="BQ70" s="59">
        <f>IF(INDEX(CurWIPHelper[],1,MATCH(AP$4,$BP$9:$CA$9,0))=0,0,(SUM($BC70:BD70)))</f>
        <v>3042896.4437001599</v>
      </c>
      <c r="BR70" s="59">
        <f>IF(INDEX(CurWIPHelper[],1,MATCH(AQ$4,$BP$9:$CA$9,0))=0,0,(SUM($BC70:BE70)))</f>
        <v>4863289.8020037888</v>
      </c>
      <c r="BS70" s="59">
        <f>IF(INDEX(CurWIPHelper[],1,MATCH(AR$4,$BP$9:$CA$9,0))=0,0,(SUM($BC70:BF70)))</f>
        <v>5363872.4693738827</v>
      </c>
      <c r="BT70" s="59">
        <f>IF(INDEX(CurWIPHelper[],1,MATCH(AS$4,$BP$9:$CA$9,0))=0,0,(SUM($BC70:BG70)))</f>
        <v>6826133.4146762788</v>
      </c>
      <c r="BU70" s="59">
        <f>IF(INDEX(CurWIPHelper[],1,MATCH(AT$4,$BP$9:$CA$9,0))=0,0,(SUM($BC70:BH70)))</f>
        <v>9369479.7033542152</v>
      </c>
      <c r="BV70" s="59">
        <f>IF(INDEX(CurWIPHelper[],1,MATCH(AU$4,$BP$9:$CA$9,0))=0,0,(SUM($BC70:BI70)))</f>
        <v>11497130.371745238</v>
      </c>
      <c r="BW70" s="59">
        <f>IF(INDEX(CurWIPHelper[],1,MATCH(AV$4,$BP$9:$CA$9,0))=0,0,(SUM($BC70:BJ70)))</f>
        <v>12725627.732319977</v>
      </c>
      <c r="BX70" s="59">
        <f>IF(INDEX(CurWIPHelper[],1,MATCH(AW$4,$BP$9:$CA$9,0))=0,0,(SUM($BC70:BK70)))</f>
        <v>15298044.585595334</v>
      </c>
      <c r="BY70" s="59">
        <f>IF(INDEX(CurWIPHelper[],1,MATCH(AX$4,$BP$9:$CA$9,0))=0,0,(SUM($BC70:BL70)))</f>
        <v>20478666.920556739</v>
      </c>
      <c r="BZ70" s="59">
        <f>IF(INDEX(CurWIPHelper[],1,MATCH(AY$4,$BP$9:$CA$9,0))=0,0,(SUM($BC70:BM70)))</f>
        <v>25077546.683512487</v>
      </c>
      <c r="CA70" s="59">
        <f>IF(INDEX(CurWIPHelper[],1,MATCH(AZ$4,$BP$9:$CA$9,0))=0,0,(SUM($BC70:BN70)))</f>
        <v>42186839.429296464</v>
      </c>
      <c r="CC70" s="59">
        <f>((((INDEX(PlantAccounts[],MATCH($C70,PlantAccounts[Power Plan Plant Account '#],0),8)+(INDEX(PlantAccounts[],MATCH($C70,PlantAccounts[Power Plan Plant Account '#],0),8)+INDEX(PlantAccounts[],MATCH($C70,PlantAccounts[Power Plan Plant Account '#],0),16)+INDEX(PlantAccounts[],MATCH($C70,PlantAccounts[Power Plan Plant Account '#],0),17)))/2))/12)*(INDEX(CurWIPHelper[],1,MATCH(AO$4,CurWIPHelper[#Headers],0)))*(INDEX(PlantAccounts[],MATCH($C70,PlantAccounts[Power Plan Plant Account '#],0),7))</f>
        <v>818582.4058713424</v>
      </c>
      <c r="CD70" s="59">
        <f>((((INDEX(PlantAccounts[],MATCH($C70,PlantAccounts[Power Plan Plant Account '#],0),8)+(INDEX(PlantAccounts[],MATCH($C70,PlantAccounts[Power Plan Plant Account '#],0),8)+INDEX(PlantAccounts[],MATCH($C70,PlantAccounts[Power Plan Plant Account '#],0),16)+INDEX(PlantAccounts[],MATCH($C70,PlantAccounts[Power Plan Plant Account '#],0),17)))/2))/12)*(INDEX(CurWIPHelper[],1,MATCH(AP$4,CurWIPHelper[#Headers],0)))*(INDEX(PlantAccounts[],MATCH($C70,PlantAccounts[Power Plan Plant Account '#],0),7))</f>
        <v>818582.4058713424</v>
      </c>
      <c r="CE70" s="59">
        <f>((((INDEX(PlantAccounts[],MATCH($C70,PlantAccounts[Power Plan Plant Account '#],0),8)+(INDEX(PlantAccounts[],MATCH($C70,PlantAccounts[Power Plan Plant Account '#],0),8)+INDEX(PlantAccounts[],MATCH($C70,PlantAccounts[Power Plan Plant Account '#],0),16)+INDEX(PlantAccounts[],MATCH($C70,PlantAccounts[Power Plan Plant Account '#],0),17)))/2))/12)*(INDEX(CurWIPHelper[],1,MATCH(AQ$4,CurWIPHelper[#Headers],0)))*(INDEX(PlantAccounts[],MATCH($C70,PlantAccounts[Power Plan Plant Account '#],0),7))</f>
        <v>818582.4058713424</v>
      </c>
      <c r="CF70" s="59">
        <f>((((INDEX(PlantAccounts[],MATCH($C70,PlantAccounts[Power Plan Plant Account '#],0),8)+(INDEX(PlantAccounts[],MATCH($C70,PlantAccounts[Power Plan Plant Account '#],0),8)+INDEX(PlantAccounts[],MATCH($C70,PlantAccounts[Power Plan Plant Account '#],0),16)+INDEX(PlantAccounts[],MATCH($C70,PlantAccounts[Power Plan Plant Account '#],0),17)))/2))/12)*(INDEX(CurWIPHelper[],1,MATCH(AR$4,CurWIPHelper[#Headers],0)))*(INDEX(PlantAccounts[],MATCH($C70,PlantAccounts[Power Plan Plant Account '#],0),7))</f>
        <v>818582.4058713424</v>
      </c>
      <c r="CG70" s="59">
        <f>((((INDEX(PlantAccounts[],MATCH($C70,PlantAccounts[Power Plan Plant Account '#],0),8)+(INDEX(PlantAccounts[],MATCH($C70,PlantAccounts[Power Plan Plant Account '#],0),8)+INDEX(PlantAccounts[],MATCH($C70,PlantAccounts[Power Plan Plant Account '#],0),16)+INDEX(PlantAccounts[],MATCH($C70,PlantAccounts[Power Plan Plant Account '#],0),17)))/2))/12)*(INDEX(CurWIPHelper[],1,MATCH(AS$4,CurWIPHelper[#Headers],0)))*(INDEX(PlantAccounts[],MATCH($C70,PlantAccounts[Power Plan Plant Account '#],0),7))</f>
        <v>818582.4058713424</v>
      </c>
      <c r="CH70" s="59">
        <f>((((INDEX(PlantAccounts[],MATCH($C70,PlantAccounts[Power Plan Plant Account '#],0),8)+(INDEX(PlantAccounts[],MATCH($C70,PlantAccounts[Power Plan Plant Account '#],0),8)+INDEX(PlantAccounts[],MATCH($C70,PlantAccounts[Power Plan Plant Account '#],0),16)+INDEX(PlantAccounts[],MATCH($C70,PlantAccounts[Power Plan Plant Account '#],0),17)))/2))/12)*(INDEX(CurWIPHelper[],1,MATCH(AT$4,CurWIPHelper[#Headers],0)))*(INDEX(PlantAccounts[],MATCH($C70,PlantAccounts[Power Plan Plant Account '#],0),7))</f>
        <v>818582.4058713424</v>
      </c>
      <c r="CI70" s="59">
        <f>((((INDEX(PlantAccounts[],MATCH($C70,PlantAccounts[Power Plan Plant Account '#],0),8)+(INDEX(PlantAccounts[],MATCH($C70,PlantAccounts[Power Plan Plant Account '#],0),8)+INDEX(PlantAccounts[],MATCH($C70,PlantAccounts[Power Plan Plant Account '#],0),16)+INDEX(PlantAccounts[],MATCH($C70,PlantAccounts[Power Plan Plant Account '#],0),17)))/2))/12)*(INDEX(CurWIPHelper[],1,MATCH(AU$4,CurWIPHelper[#Headers],0)))*(INDEX(PlantAccounts[],MATCH($C70,PlantAccounts[Power Plan Plant Account '#],0),7))</f>
        <v>818582.4058713424</v>
      </c>
      <c r="CJ70" s="59">
        <f>((((INDEX(PlantAccounts[],MATCH($C70,PlantAccounts[Power Plan Plant Account '#],0),8)+(INDEX(PlantAccounts[],MATCH($C70,PlantAccounts[Power Plan Plant Account '#],0),8)+INDEX(PlantAccounts[],MATCH($C70,PlantAccounts[Power Plan Plant Account '#],0),16)+INDEX(PlantAccounts[],MATCH($C70,PlantAccounts[Power Plan Plant Account '#],0),17)))/2))/12)*(INDEX(CurWIPHelper[],1,MATCH(AV$4,CurWIPHelper[#Headers],0)))*(INDEX(PlantAccounts[],MATCH($C70,PlantAccounts[Power Plan Plant Account '#],0),7))</f>
        <v>818582.4058713424</v>
      </c>
      <c r="CK70" s="59">
        <f>((((INDEX(PlantAccounts[],MATCH($C70,PlantAccounts[Power Plan Plant Account '#],0),8)+(INDEX(PlantAccounts[],MATCH($C70,PlantAccounts[Power Plan Plant Account '#],0),8)+INDEX(PlantAccounts[],MATCH($C70,PlantAccounts[Power Plan Plant Account '#],0),16)+INDEX(PlantAccounts[],MATCH($C70,PlantAccounts[Power Plan Plant Account '#],0),17)))/2))/12)*(INDEX(CurWIPHelper[],1,MATCH(AW$4,CurWIPHelper[#Headers],0)))*(INDEX(PlantAccounts[],MATCH($C70,PlantAccounts[Power Plan Plant Account '#],0),7))</f>
        <v>818582.4058713424</v>
      </c>
      <c r="CL70" s="59">
        <f>((((INDEX(PlantAccounts[],MATCH($C70,PlantAccounts[Power Plan Plant Account '#],0),8)+(INDEX(PlantAccounts[],MATCH($C70,PlantAccounts[Power Plan Plant Account '#],0),8)+INDEX(PlantAccounts[],MATCH($C70,PlantAccounts[Power Plan Plant Account '#],0),16)+INDEX(PlantAccounts[],MATCH($C70,PlantAccounts[Power Plan Plant Account '#],0),17)))/2))/12)*(INDEX(CurWIPHelper[],1,MATCH(AX$4,CurWIPHelper[#Headers],0)))*(INDEX(PlantAccounts[],MATCH($C70,PlantAccounts[Power Plan Plant Account '#],0),7))</f>
        <v>818582.4058713424</v>
      </c>
      <c r="CM70" s="59">
        <f>((((INDEX(PlantAccounts[],MATCH($C70,PlantAccounts[Power Plan Plant Account '#],0),8)+(INDEX(PlantAccounts[],MATCH($C70,PlantAccounts[Power Plan Plant Account '#],0),8)+INDEX(PlantAccounts[],MATCH($C70,PlantAccounts[Power Plan Plant Account '#],0),16)+INDEX(PlantAccounts[],MATCH($C70,PlantAccounts[Power Plan Plant Account '#],0),17)))/2))/12)*(INDEX(CurWIPHelper[],1,MATCH(AY$4,CurWIPHelper[#Headers],0)))*(INDEX(PlantAccounts[],MATCH($C70,PlantAccounts[Power Plan Plant Account '#],0),7))</f>
        <v>818582.4058713424</v>
      </c>
      <c r="CN70" s="59">
        <f>((((INDEX(PlantAccounts[],MATCH($C70,PlantAccounts[Power Plan Plant Account '#],0),8)+(INDEX(PlantAccounts[],MATCH($C70,PlantAccounts[Power Plan Plant Account '#],0),8)+INDEX(PlantAccounts[],MATCH($C70,PlantAccounts[Power Plan Plant Account '#],0),16)+INDEX(PlantAccounts[],MATCH($C70,PlantAccounts[Power Plan Plant Account '#],0),17)))/2))/12)*(INDEX(CurWIPHelper[],1,MATCH(AZ$4,CurWIPHelper[#Headers],0)))*(INDEX(PlantAccounts[],MATCH($C70,PlantAccounts[Power Plan Plant Account '#],0),7))</f>
        <v>818582.4058713424</v>
      </c>
      <c r="CO70" s="59">
        <f t="shared" si="3"/>
        <v>9822988.8704561107</v>
      </c>
      <c r="CQ70" s="59">
        <f>INDEX(PlantAccounts[],MATCH($C70,PlantAccounts[Power Plan Plant Account '#],0),12)*(INDEX(CurWIPHelper[],1,MATCH(AO$4,CurWIPHelper[#Headers],0)))*(INDEX(PlantAccounts[],MATCH($C70,PlantAccounts[Power Plan Plant Account '#],0),7)/12)*0.5</f>
        <v>0</v>
      </c>
      <c r="CR70" s="59">
        <f>INDEX(PlantAccounts[],MATCH($C70,PlantAccounts[Power Plan Plant Account '#],0),12)*(INDEX(CurWIPHelper[],1,MATCH(AP$4,CurWIPHelper[#Headers],0)))*(INDEX(PlantAccounts[],MATCH($C70,PlantAccounts[Power Plan Plant Account '#],0),7)/12)*0.5</f>
        <v>0</v>
      </c>
      <c r="CS70" s="59">
        <f>INDEX(PlantAccounts[],MATCH($C70,PlantAccounts[Power Plan Plant Account '#],0),12)*(INDEX(CurWIPHelper[],1,MATCH(AQ$4,CurWIPHelper[#Headers],0)))*(INDEX(PlantAccounts[],MATCH($C70,PlantAccounts[Power Plan Plant Account '#],0),7)/12)*0.5</f>
        <v>0</v>
      </c>
      <c r="CT70" s="59">
        <f>INDEX(PlantAccounts[],MATCH($C70,PlantAccounts[Power Plan Plant Account '#],0),12)*(INDEX(CurWIPHelper[],1,MATCH(AR$4,CurWIPHelper[#Headers],0)))*(INDEX(PlantAccounts[],MATCH($C70,PlantAccounts[Power Plan Plant Account '#],0),7)/12)*0.5</f>
        <v>0</v>
      </c>
      <c r="CU70" s="59">
        <f>INDEX(PlantAccounts[],MATCH($C70,PlantAccounts[Power Plan Plant Account '#],0),12)*(INDEX(CurWIPHelper[],1,MATCH(AS$4,CurWIPHelper[#Headers],0)))*(INDEX(PlantAccounts[],MATCH($C70,PlantAccounts[Power Plan Plant Account '#],0),7)/12)*0.5</f>
        <v>0</v>
      </c>
      <c r="CV70" s="59">
        <f>INDEX(PlantAccounts[],MATCH($C70,PlantAccounts[Power Plan Plant Account '#],0),12)*(INDEX(CurWIPHelper[],1,MATCH(AT$4,CurWIPHelper[#Headers],0)))*(INDEX(PlantAccounts[],MATCH($C70,PlantAccounts[Power Plan Plant Account '#],0),7)/12)*0.5</f>
        <v>0</v>
      </c>
      <c r="CW70" s="59">
        <f>INDEX(PlantAccounts[],MATCH($C70,PlantAccounts[Power Plan Plant Account '#],0),12)*(INDEX(CurWIPHelper[],1,MATCH(AU$4,CurWIPHelper[#Headers],0)))*(INDEX(PlantAccounts[],MATCH($C70,PlantAccounts[Power Plan Plant Account '#],0),7)/12)*0.5</f>
        <v>0</v>
      </c>
      <c r="CX70" s="59">
        <f>INDEX(PlantAccounts[],MATCH($C70,PlantAccounts[Power Plan Plant Account '#],0),12)*(INDEX(CurWIPHelper[],1,MATCH(AV$4,CurWIPHelper[#Headers],0)))*(INDEX(PlantAccounts[],MATCH($C70,PlantAccounts[Power Plan Plant Account '#],0),7)/12)*0.5</f>
        <v>0</v>
      </c>
      <c r="CY70" s="59">
        <f>INDEX(PlantAccounts[],MATCH($C70,PlantAccounts[Power Plan Plant Account '#],0),12)*(INDEX(CurWIPHelper[],1,MATCH(AW$4,CurWIPHelper[#Headers],0)))*(INDEX(PlantAccounts[],MATCH($C70,PlantAccounts[Power Plan Plant Account '#],0),7)/12)*0.5</f>
        <v>0</v>
      </c>
      <c r="CZ70" s="59">
        <f>INDEX(PlantAccounts[],MATCH($C70,PlantAccounts[Power Plan Plant Account '#],0),12)*(INDEX(CurWIPHelper[],1,MATCH(AX$4,CurWIPHelper[#Headers],0)))*(INDEX(PlantAccounts[],MATCH($C70,PlantAccounts[Power Plan Plant Account '#],0),7)/12)*0.5</f>
        <v>0</v>
      </c>
      <c r="DA70" s="59">
        <f>INDEX(PlantAccounts[],MATCH($C70,PlantAccounts[Power Plan Plant Account '#],0),12)*(INDEX(CurWIPHelper[],1,MATCH(AY$4,CurWIPHelper[#Headers],0)))*(INDEX(PlantAccounts[],MATCH($C70,PlantAccounts[Power Plan Plant Account '#],0),7)/12)*0.5</f>
        <v>0</v>
      </c>
      <c r="DB70" s="59">
        <f>INDEX(PlantAccounts[],MATCH($C70,PlantAccounts[Power Plan Plant Account '#],0),12)*(INDEX(CurWIPHelper[],1,MATCH(AZ$4,CurWIPHelper[#Headers],0)))*(INDEX(PlantAccounts[],MATCH($C70,PlantAccounts[Power Plan Plant Account '#],0),7)/12)*0.5</f>
        <v>0</v>
      </c>
      <c r="DC70" s="59">
        <f t="shared" si="4"/>
        <v>0</v>
      </c>
      <c r="DE70" s="59">
        <f t="shared" si="5"/>
        <v>9822988.8704561107</v>
      </c>
    </row>
    <row r="71" spans="1:109">
      <c r="A71" t="s">
        <v>58</v>
      </c>
      <c r="B71" t="s">
        <v>120</v>
      </c>
      <c r="C71">
        <v>47780</v>
      </c>
      <c r="D71">
        <v>47780</v>
      </c>
      <c r="E71" s="130"/>
      <c r="F71" s="113">
        <f>INDEX(PlantAccounts[],MATCH($C71,PlantAccounts[Power Plan Plant Account '#],0),8)</f>
        <v>-5112381.46</v>
      </c>
      <c r="G71" s="7">
        <f>INDEX(PlantAccounts[],MATCH($C71,PlantAccounts[Power Plan Plant Account '#],0),14)</f>
        <v>0</v>
      </c>
      <c r="H71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71" s="7"/>
      <c r="J71" s="7">
        <f t="shared" si="6"/>
        <v>0</v>
      </c>
      <c r="K71" s="7">
        <v>0</v>
      </c>
      <c r="L71" s="7">
        <f>INDEX(PlantAccounts[],MATCH($C71,PlantAccounts[Power Plan Plant Account '#],0),11)</f>
        <v>0</v>
      </c>
      <c r="M71" s="7">
        <f t="shared" si="1"/>
        <v>0</v>
      </c>
      <c r="O71" s="35">
        <f>INDEX(CurCloseProf[],MATCH(PlantAccountsQuery[[#This Row],[Reg/Unreg]],CurCloseProf[R/NR],0),MATCH(O$9,CurCloseProf[#Headers],0))*($J71+$M71)</f>
        <v>0</v>
      </c>
      <c r="P71" s="35">
        <f>INDEX(CurCloseProf[],MATCH(PlantAccountsQuery[[#This Row],[Reg/Unreg]],CurCloseProf[R/NR],0),MATCH(P$9,CurCloseProf[#Headers],0))*($J71+$M71)</f>
        <v>0</v>
      </c>
      <c r="Q71" s="35">
        <f>INDEX(CurCloseProf[],MATCH(PlantAccountsQuery[[#This Row],[Reg/Unreg]],CurCloseProf[R/NR],0),MATCH(Q$9,CurCloseProf[#Headers],0))*($J71+$M71)</f>
        <v>0</v>
      </c>
      <c r="R71" s="35">
        <f>INDEX(CurCloseProf[],MATCH(PlantAccountsQuery[[#This Row],[Reg/Unreg]],CurCloseProf[R/NR],0),MATCH(R$9,CurCloseProf[#Headers],0))*($J71+$M71)</f>
        <v>0</v>
      </c>
      <c r="S71" s="35">
        <f>INDEX(CurCloseProf[],MATCH(PlantAccountsQuery[[#This Row],[Reg/Unreg]],CurCloseProf[R/NR],0),MATCH(S$9,CurCloseProf[#Headers],0))*($J71+$M71)</f>
        <v>0</v>
      </c>
      <c r="T71" s="35">
        <f>INDEX(CurCloseProf[],MATCH(PlantAccountsQuery[[#This Row],[Reg/Unreg]],CurCloseProf[R/NR],0),MATCH(T$9,CurCloseProf[#Headers],0))*($J71+$M71)</f>
        <v>0</v>
      </c>
      <c r="U71" s="35">
        <f>INDEX(CurCloseProf[],MATCH(PlantAccountsQuery[[#This Row],[Reg/Unreg]],CurCloseProf[R/NR],0),MATCH(U$9,CurCloseProf[#Headers],0))*($J71+$M71)</f>
        <v>0</v>
      </c>
      <c r="V71" s="35">
        <f>INDEX(CurCloseProf[],MATCH(PlantAccountsQuery[[#This Row],[Reg/Unreg]],CurCloseProf[R/NR],0),MATCH(V$9,CurCloseProf[#Headers],0))*($J71+$M71)</f>
        <v>0</v>
      </c>
      <c r="W71" s="35">
        <f>INDEX(CurCloseProf[],MATCH(PlantAccountsQuery[[#This Row],[Reg/Unreg]],CurCloseProf[R/NR],0),MATCH(W$9,CurCloseProf[#Headers],0))*($J71+$M71)</f>
        <v>0</v>
      </c>
      <c r="X71" s="35">
        <f>INDEX(CurCloseProf[],MATCH(PlantAccountsQuery[[#This Row],[Reg/Unreg]],CurCloseProf[R/NR],0),MATCH(X$9,CurCloseProf[#Headers],0))*($J71+$M71)</f>
        <v>0</v>
      </c>
      <c r="Y71" s="35">
        <f>INDEX(CurCloseProf[],MATCH(PlantAccountsQuery[[#This Row],[Reg/Unreg]],CurCloseProf[R/NR],0),MATCH(Y$9,CurCloseProf[#Headers],0))*($J71+$M71)</f>
        <v>0</v>
      </c>
      <c r="Z71" s="35">
        <f>INDEX(CurCloseProf[],MATCH(PlantAccountsQuery[[#This Row],[Reg/Unreg]],CurCloseProf[R/NR],0),MATCH(Z$9,CurCloseProf[#Headers],0))*($J71+$M71)</f>
        <v>0</v>
      </c>
      <c r="AB71" s="59">
        <f>IF(INDEX(CurWIPHelper[],1,MATCH(AO$4,$AB$9:$AM$9,0))=0,0,($F71+$O71))</f>
        <v>-5112381.46</v>
      </c>
      <c r="AC71" s="59">
        <f>IF(INDEX(CurWIPHelper[],1,MATCH(AP$4,$AB$9:$AM$9,0))=0,0,($F71+SUM($O71:P71)))</f>
        <v>-5112381.46</v>
      </c>
      <c r="AD71" s="59">
        <f>IF(INDEX(CurWIPHelper[],1,MATCH(AQ$4,$AB$9:$AM$9,0))=0,0,($F71+SUM($O71:Q71)))</f>
        <v>-5112381.46</v>
      </c>
      <c r="AE71" s="59">
        <f>IF(INDEX(CurWIPHelper[],1,MATCH(AR$4,$AB$9:$AM$9,0))=0,0,($F71+SUM($O71:R71)))</f>
        <v>-5112381.46</v>
      </c>
      <c r="AF71" s="59">
        <f>IF(INDEX(CurWIPHelper[],1,MATCH(AS$4,$AB$9:$AM$9,0))=0,0,($F71+SUM($O71:S71)))</f>
        <v>-5112381.46</v>
      </c>
      <c r="AG71" s="59">
        <f>IF(INDEX(CurWIPHelper[],1,MATCH(AT$4,$AB$9:$AM$9,0))=0,0,($F71+SUM($O71:T71)))</f>
        <v>-5112381.46</v>
      </c>
      <c r="AH71" s="59">
        <f>IF(INDEX(CurWIPHelper[],1,MATCH(AU$4,$AB$9:$AM$9,0))=0,0,($F71+SUM($O71:U71)))</f>
        <v>-5112381.46</v>
      </c>
      <c r="AI71" s="59">
        <f>IF(INDEX(CurWIPHelper[],1,MATCH(AV$4,$AB$9:$AM$9,0))=0,0,($F71+SUM($O71:V71)))</f>
        <v>-5112381.46</v>
      </c>
      <c r="AJ71" s="59">
        <f>IF(INDEX(CurWIPHelper[],1,MATCH(AW$4,$AB$9:$AM$9,0))=0,0,($F71+SUM($O71:W71)))</f>
        <v>-5112381.46</v>
      </c>
      <c r="AK71" s="59">
        <f>IF(INDEX(CurWIPHelper[],1,MATCH(AX$4,$AB$9:$AM$9,0))=0,0,($F71+SUM($O71:X71)))</f>
        <v>-5112381.46</v>
      </c>
      <c r="AL71" s="59">
        <f>IF(INDEX(CurWIPHelper[],1,MATCH(AY$4,$AB$9:$AM$9,0))=0,0,($F71+SUM($O71:Y71)))</f>
        <v>-5112381.46</v>
      </c>
      <c r="AM71" s="59">
        <f>IF(INDEX(CurWIPHelper[],1,MATCH(AZ$4,$AB$9:$AM$9,0))=0,0,($F71+SUM($O71:Z71)))</f>
        <v>-5112381.46</v>
      </c>
      <c r="AO71" s="35">
        <f>IF(INDEX(CurWIPHelper[],1,MATCH(AO$4,CurWIPHelper[#Headers],0))=0,0,
     IF(AB71&gt;0,
        (IF(
             ((INDEX(PlantAccounts[],MATCH($C71,PlantAccounts[Power Plan Plant Account '#],0),7)/12)
                   *(AB71)
                   *(INDEX(CurWIPHelper[],1,MATCH(AO$4,CurWIPHelper[#Headers],0)))
                   +(INDEX(PlantAccounts[],MATCH($C71,PlantAccounts[Power Plan Plant Account '#],0),9))
                   )&gt;AB71,
              IF((INDEX(PlantAccounts[],MATCH($C71,PlantAccounts[Power Plan Plant Account '#],0),7))=0,0,AB71-(INDEX(PlantAccounts[],MATCH($C71,PlantAccounts[Power Plan Plant Account '#],0),9))),
             (INDEX(PlantAccounts[],MATCH($C71,PlantAccounts[Power Plan Plant Account '#],0),7)/12)*AB71*(INDEX(CurWIPHelper[],1,MATCH(AO$4,CurWIPHelper[#Headers],0))))
        ),
          IF(AB71=0,0,IF(
              ((INDEX(PlantAccounts[],MATCH($C71,PlantAccounts[Power Plan Plant Account '#],0),7)/12)
              *(AB71)
              *(INDEX(CurWIPHelper[],1,MATCH(AO$4,CurWIPHelper[#Headers],0)))
              +(INDEX(PlantAccounts[],MATCH($C71,PlantAccounts[Power Plan Plant Account '#],0),9))
              )&gt;AB71,
         (INDEX(PlantAccounts[],MATCH($C71,PlantAccounts[Power Plan Plant Account '#],0),7)/12)*AB71*(INDEX(CurWIPHelper[],1,MATCH(AO$4,CurWIPHelper[#Headers],0))),
         AB71-(INDEX(PlantAccounts[],MATCH($C71,PlantAccounts[Power Plan Plant Account '#],0),9))
    ))
)
)</f>
        <v>-12293.303965581466</v>
      </c>
      <c r="AP71" s="35">
        <f>IF(INDEX(CurWIPHelper[],1,MATCH(AP$4,CurWIPHelper[#Headers],0))=0,0,
     IF(AC71&gt;0,
        (IF(
             ((INDEX(PlantAccounts[],MATCH($C71,PlantAccounts[Power Plan Plant Account '#],0),7)/12)
                   *(AC71)
                   *(INDEX(CurWIPHelper[],1,MATCH(AP$4,CurWIPHelper[#Headers],0)))
                   +(INDEX(PlantAccounts[],MATCH($C71,PlantAccounts[Power Plan Plant Account '#],0),9))
                   +(SUM($AO71:AO71))
                    )&gt;AC71,
              IF((INDEX(PlantAccounts[],MATCH($C71,PlantAccounts[Power Plan Plant Account '#],0),7))=0,0,AC71-(INDEX(PlantAccounts[],MATCH($C71,PlantAccounts[Power Plan Plant Account '#],0),9))-SUM($AO71:AO71)),
             (INDEX(PlantAccounts[],MATCH($C71,PlantAccounts[Power Plan Plant Account '#],0),7)/12)*AC71*(INDEX(CurWIPHelper[],1,MATCH(AP$4,CurWIPHelper[#Headers],0))))
        ),
        IF(AC71=0,0,IF(
              ((INDEX(PlantAccounts[],MATCH($C71,PlantAccounts[Power Plan Plant Account '#],0),7)/12)
              *(AC71)
              *(INDEX(CurWIPHelper[],1,MATCH(AP$4,CurWIPHelper[#Headers],0)))
              +(INDEX(PlantAccounts[],MATCH($C71,PlantAccounts[Power Plan Plant Account '#],0),9))
              +(SUM($AO71:AO71))
              )&gt;AC71,
         (INDEX(PlantAccounts[],MATCH($C71,PlantAccounts[Power Plan Plant Account '#],0),7)/12)*AC71*(INDEX(CurWIPHelper[],1,MATCH(AP$4,CurWIPHelper[#Headers],0))),
         AC71-(INDEX(PlantAccounts[],MATCH($C71,PlantAccounts[Power Plan Plant Account '#],0),9))-(SUM($AO71:AO71))
    ))
)
)</f>
        <v>-12293.303965581466</v>
      </c>
      <c r="AQ71" s="35">
        <f>IF(INDEX(CurWIPHelper[],1,MATCH(AQ$4,CurWIPHelper[#Headers],0))=0,0,
     IF(AD71&gt;0,
        (IF(
             ((INDEX(PlantAccounts[],MATCH($C71,PlantAccounts[Power Plan Plant Account '#],0),7)/12)
                   *(AD71)
                   *(INDEX(CurWIPHelper[],1,MATCH(AQ$4,CurWIPHelper[#Headers],0)))
                   +(INDEX(PlantAccounts[],MATCH($C71,PlantAccounts[Power Plan Plant Account '#],0),9))
                   +(SUM($AO71:AP71))
                    )&gt;AD71,
              IF((INDEX(PlantAccounts[],MATCH($C71,PlantAccounts[Power Plan Plant Account '#],0),7))=0,0,AD71-(INDEX(PlantAccounts[],MATCH($C71,PlantAccounts[Power Plan Plant Account '#],0),9))-SUM($AO71:AP71)),
             (INDEX(PlantAccounts[],MATCH($C71,PlantAccounts[Power Plan Plant Account '#],0),7)/12)*AD71*(INDEX(CurWIPHelper[],1,MATCH(AQ$4,CurWIPHelper[#Headers],0))))
        ),
        IF(AD71=0,0,IF(
              ((INDEX(PlantAccounts[],MATCH($C71,PlantAccounts[Power Plan Plant Account '#],0),7)/12)
              *(AD71)
              *(INDEX(CurWIPHelper[],1,MATCH(AQ$4,CurWIPHelper[#Headers],0)))
              +(INDEX(PlantAccounts[],MATCH($C71,PlantAccounts[Power Plan Plant Account '#],0),9))
              +(SUM($AO71:AP71))
              )&gt;AD71,
         (INDEX(PlantAccounts[],MATCH($C71,PlantAccounts[Power Plan Plant Account '#],0),7)/12)*AD71*(INDEX(CurWIPHelper[],1,MATCH(AQ$4,CurWIPHelper[#Headers],0))),
         AD71-(INDEX(PlantAccounts[],MATCH($C71,PlantAccounts[Power Plan Plant Account '#],0),9))-(SUM($AO71:AP71))
    ))
)
)</f>
        <v>-12293.303965581466</v>
      </c>
      <c r="AR71" s="35">
        <f>IF(INDEX(CurWIPHelper[],1,MATCH(AR$4,CurWIPHelper[#Headers],0))=0,0,
     IF(AE71&gt;0,
        (IF(
             ((INDEX(PlantAccounts[],MATCH($C71,PlantAccounts[Power Plan Plant Account '#],0),7)/12)
                   *(AE71)
                   *(INDEX(CurWIPHelper[],1,MATCH(AR$4,CurWIPHelper[#Headers],0)))
                   +(INDEX(PlantAccounts[],MATCH($C71,PlantAccounts[Power Plan Plant Account '#],0),9))
                   +(SUM($AO71:AQ71))
                    )&gt;AE71,
              IF((INDEX(PlantAccounts[],MATCH($C71,PlantAccounts[Power Plan Plant Account '#],0),7))=0,0,AE71-(INDEX(PlantAccounts[],MATCH($C71,PlantAccounts[Power Plan Plant Account '#],0),9))-SUM($AO71:AQ71)),
             (INDEX(PlantAccounts[],MATCH($C71,PlantAccounts[Power Plan Plant Account '#],0),7)/12)*AE71*(INDEX(CurWIPHelper[],1,MATCH(AR$4,CurWIPHelper[#Headers],0))))
        ),
        IF(AE71=0,0,IF(
              ((INDEX(PlantAccounts[],MATCH($C71,PlantAccounts[Power Plan Plant Account '#],0),7)/12)
              *(AE71)
              *(INDEX(CurWIPHelper[],1,MATCH(AR$4,CurWIPHelper[#Headers],0)))
              +(INDEX(PlantAccounts[],MATCH($C71,PlantAccounts[Power Plan Plant Account '#],0),9))
              +(SUM($AO71:AQ71))
              )&gt;AE71,
         (INDEX(PlantAccounts[],MATCH($C71,PlantAccounts[Power Plan Plant Account '#],0),7)/12)*AE71*(INDEX(CurWIPHelper[],1,MATCH(AR$4,CurWIPHelper[#Headers],0))),
         AE71-(INDEX(PlantAccounts[],MATCH($C71,PlantAccounts[Power Plan Plant Account '#],0),9))-(SUM($AO71:AQ71))
    ))
)
)</f>
        <v>-12293.303965581466</v>
      </c>
      <c r="AS71" s="35">
        <f>IF(INDEX(CurWIPHelper[],1,MATCH(AS$4,CurWIPHelper[#Headers],0))=0,0,
     IF(AF71&gt;0,
        (IF(
             ((INDEX(PlantAccounts[],MATCH($C71,PlantAccounts[Power Plan Plant Account '#],0),7)/12)
                   *(AF71)
                   *(INDEX(CurWIPHelper[],1,MATCH(AS$4,CurWIPHelper[#Headers],0)))
                   +(INDEX(PlantAccounts[],MATCH($C71,PlantAccounts[Power Plan Plant Account '#],0),9))
                   +(SUM($AO71:AR71))
                    )&gt;AF71,
              IF((INDEX(PlantAccounts[],MATCH($C71,PlantAccounts[Power Plan Plant Account '#],0),7))=0,0,AF71-(INDEX(PlantAccounts[],MATCH($C71,PlantAccounts[Power Plan Plant Account '#],0),9))-SUM($AO71:AR71)),
             (INDEX(PlantAccounts[],MATCH($C71,PlantAccounts[Power Plan Plant Account '#],0),7)/12)*AF71*(INDEX(CurWIPHelper[],1,MATCH(AS$4,CurWIPHelper[#Headers],0))))
        ),
        IF(AF71=0,0,IF(
              ((INDEX(PlantAccounts[],MATCH($C71,PlantAccounts[Power Plan Plant Account '#],0),7)/12)
              *(AF71)
              *(INDEX(CurWIPHelper[],1,MATCH(AS$4,CurWIPHelper[#Headers],0)))
              +(INDEX(PlantAccounts[],MATCH($C71,PlantAccounts[Power Plan Plant Account '#],0),9))
              +(SUM($AO71:AR71))
              )&gt;AF71,
         (INDEX(PlantAccounts[],MATCH($C71,PlantAccounts[Power Plan Plant Account '#],0),7)/12)*AF71*(INDEX(CurWIPHelper[],1,MATCH(AS$4,CurWIPHelper[#Headers],0))),
         AF71-(INDEX(PlantAccounts[],MATCH($C71,PlantAccounts[Power Plan Plant Account '#],0),9))-(SUM($AO71:AR71))
    ))
)
)</f>
        <v>-12293.303965581466</v>
      </c>
      <c r="AT71" s="35">
        <f>IF(INDEX(CurWIPHelper[],1,MATCH(AT$4,CurWIPHelper[#Headers],0))=0,0,
     IF(AG71&gt;0,
        (IF(
             ((INDEX(PlantAccounts[],MATCH($C71,PlantAccounts[Power Plan Plant Account '#],0),7)/12)
                   *(AG71)
                   *(INDEX(CurWIPHelper[],1,MATCH(AT$4,CurWIPHelper[#Headers],0)))
                   +(INDEX(PlantAccounts[],MATCH($C71,PlantAccounts[Power Plan Plant Account '#],0),9))
                   +(SUM($AO71:AS71))
                    )&gt;AG71,
              IF((INDEX(PlantAccounts[],MATCH($C71,PlantAccounts[Power Plan Plant Account '#],0),7))=0,0,AG71-(INDEX(PlantAccounts[],MATCH($C71,PlantAccounts[Power Plan Plant Account '#],0),9))-SUM($AO71:AS71)),
             (INDEX(PlantAccounts[],MATCH($C71,PlantAccounts[Power Plan Plant Account '#],0),7)/12)*AG71*(INDEX(CurWIPHelper[],1,MATCH(AT$4,CurWIPHelper[#Headers],0))))
        ),
        IF(AG71=0,0,IF(
              ((INDEX(PlantAccounts[],MATCH($C71,PlantAccounts[Power Plan Plant Account '#],0),7)/12)
              *(AG71)
              *(INDEX(CurWIPHelper[],1,MATCH(AT$4,CurWIPHelper[#Headers],0)))
              +(INDEX(PlantAccounts[],MATCH($C71,PlantAccounts[Power Plan Plant Account '#],0),9))
              +(SUM($AO71:AS71))
              )&gt;AG71,
         (INDEX(PlantAccounts[],MATCH($C71,PlantAccounts[Power Plan Plant Account '#],0),7)/12)*AG71*(INDEX(CurWIPHelper[],1,MATCH(AT$4,CurWIPHelper[#Headers],0))),
         AG71-(INDEX(PlantAccounts[],MATCH($C71,PlantAccounts[Power Plan Plant Account '#],0),9))-(SUM($AO71:AS71))
    ))
)
)</f>
        <v>-12293.303965581466</v>
      </c>
      <c r="AU71" s="35">
        <f>IF(INDEX(CurWIPHelper[],1,MATCH(AU$4,CurWIPHelper[#Headers],0))=0,0,
     IF(AH71&gt;0,
        (IF(
             ((INDEX(PlantAccounts[],MATCH($C71,PlantAccounts[Power Plan Plant Account '#],0),7)/12)
                   *(AH71)
                   *(INDEX(CurWIPHelper[],1,MATCH(AU$4,CurWIPHelper[#Headers],0)))
                   +(INDEX(PlantAccounts[],MATCH($C71,PlantAccounts[Power Plan Plant Account '#],0),9))
                   +(SUM($AO71:AT71))
                    )&gt;AH71,
              IF((INDEX(PlantAccounts[],MATCH($C71,PlantAccounts[Power Plan Plant Account '#],0),7))=0,0,AH71-(INDEX(PlantAccounts[],MATCH($C71,PlantAccounts[Power Plan Plant Account '#],0),9))-SUM($AO71:AT71)),
             (INDEX(PlantAccounts[],MATCH($C71,PlantAccounts[Power Plan Plant Account '#],0),7)/12)*AH71*(INDEX(CurWIPHelper[],1,MATCH(AU$4,CurWIPHelper[#Headers],0))))
        ),
        IF(AH71=0,0,IF(
              ((INDEX(PlantAccounts[],MATCH($C71,PlantAccounts[Power Plan Plant Account '#],0),7)/12)
              *(AH71)
              *(INDEX(CurWIPHelper[],1,MATCH(AU$4,CurWIPHelper[#Headers],0)))
              +(INDEX(PlantAccounts[],MATCH($C71,PlantAccounts[Power Plan Plant Account '#],0),9))
              +(SUM($AO71:AT71))
              )&gt;AH71,
         (INDEX(PlantAccounts[],MATCH($C71,PlantAccounts[Power Plan Plant Account '#],0),7)/12)*AH71*(INDEX(CurWIPHelper[],1,MATCH(AU$4,CurWIPHelper[#Headers],0))),
         AH71-(INDEX(PlantAccounts[],MATCH($C71,PlantAccounts[Power Plan Plant Account '#],0),9))-(SUM($AO71:AT71))
    ))
)
)</f>
        <v>-12293.303965581466</v>
      </c>
      <c r="AV71" s="35">
        <f>IF(INDEX(CurWIPHelper[],1,MATCH(AV$4,CurWIPHelper[#Headers],0))=0,0,
     IF(AI71&gt;0,
        (IF(
             ((INDEX(PlantAccounts[],MATCH($C71,PlantAccounts[Power Plan Plant Account '#],0),7)/12)
                   *(AI71)
                   *(INDEX(CurWIPHelper[],1,MATCH(AV$4,CurWIPHelper[#Headers],0)))
                   +(INDEX(PlantAccounts[],MATCH($C71,PlantAccounts[Power Plan Plant Account '#],0),9))
                   +(SUM($AO71:AU71))
                    )&gt;AI71,
              IF((INDEX(PlantAccounts[],MATCH($C71,PlantAccounts[Power Plan Plant Account '#],0),7))=0,0,AI71-(INDEX(PlantAccounts[],MATCH($C71,PlantAccounts[Power Plan Plant Account '#],0),9))-SUM($AO71:AU71)),
             (INDEX(PlantAccounts[],MATCH($C71,PlantAccounts[Power Plan Plant Account '#],0),7)/12)*AI71*(INDEX(CurWIPHelper[],1,MATCH(AV$4,CurWIPHelper[#Headers],0))))
        ),
        IF(AI71=0,0,IF(
              ((INDEX(PlantAccounts[],MATCH($C71,PlantAccounts[Power Plan Plant Account '#],0),7)/12)
              *(AI71)
              *(INDEX(CurWIPHelper[],1,MATCH(AV$4,CurWIPHelper[#Headers],0)))
              +(INDEX(PlantAccounts[],MATCH($C71,PlantAccounts[Power Plan Plant Account '#],0),9))
              +(SUM($AO71:AU71))
              )&gt;AI71,
         (INDEX(PlantAccounts[],MATCH($C71,PlantAccounts[Power Plan Plant Account '#],0),7)/12)*AI71*(INDEX(CurWIPHelper[],1,MATCH(AV$4,CurWIPHelper[#Headers],0))),
         AI71-(INDEX(PlantAccounts[],MATCH($C71,PlantAccounts[Power Plan Plant Account '#],0),9))-(SUM($AO71:AU71))
    ))
)
)</f>
        <v>-12293.303965581466</v>
      </c>
      <c r="AW71" s="35">
        <f>IF(INDEX(CurWIPHelper[],1,MATCH(AW$4,CurWIPHelper[#Headers],0))=0,0,
     IF(AJ71&gt;0,
        (IF(
             ((INDEX(PlantAccounts[],MATCH($C71,PlantAccounts[Power Plan Plant Account '#],0),7)/12)
                   *(AJ71)
                   *(INDEX(CurWIPHelper[],1,MATCH(AW$4,CurWIPHelper[#Headers],0)))
                   +(INDEX(PlantAccounts[],MATCH($C71,PlantAccounts[Power Plan Plant Account '#],0),9))
                   +(SUM($AO71:AV71))
                    )&gt;AJ71,
              IF((INDEX(PlantAccounts[],MATCH($C71,PlantAccounts[Power Plan Plant Account '#],0),7))=0,0,AJ71-(INDEX(PlantAccounts[],MATCH($C71,PlantAccounts[Power Plan Plant Account '#],0),9))-SUM($AO71:AV71)),
             (INDEX(PlantAccounts[],MATCH($C71,PlantAccounts[Power Plan Plant Account '#],0),7)/12)*AJ71*(INDEX(CurWIPHelper[],1,MATCH(AW$4,CurWIPHelper[#Headers],0))))
        ),
        IF(AJ71=0,0,IF(
              ((INDEX(PlantAccounts[],MATCH($C71,PlantAccounts[Power Plan Plant Account '#],0),7)/12)
              *(AJ71)
              *(INDEX(CurWIPHelper[],1,MATCH(AW$4,CurWIPHelper[#Headers],0)))
              +(INDEX(PlantAccounts[],MATCH($C71,PlantAccounts[Power Plan Plant Account '#],0),9))
              +(SUM($AO71:AV71))
              )&gt;AJ71,
         (INDEX(PlantAccounts[],MATCH($C71,PlantAccounts[Power Plan Plant Account '#],0),7)/12)*AJ71*(INDEX(CurWIPHelper[],1,MATCH(AW$4,CurWIPHelper[#Headers],0))),
         AJ71-(INDEX(PlantAccounts[],MATCH($C71,PlantAccounts[Power Plan Plant Account '#],0),9))-(SUM($AO71:AV71))
    ))
)
)</f>
        <v>-12293.303965581466</v>
      </c>
      <c r="AX71" s="35">
        <f>IF(INDEX(CurWIPHelper[],1,MATCH(AX$4,CurWIPHelper[#Headers],0))=0,0,
     IF(AK71&gt;0,
        (IF(
             ((INDEX(PlantAccounts[],MATCH($C71,PlantAccounts[Power Plan Plant Account '#],0),7)/12)
                   *(AK71)
                   *(INDEX(CurWIPHelper[],1,MATCH(AX$4,CurWIPHelper[#Headers],0)))
                   +(INDEX(PlantAccounts[],MATCH($C71,PlantAccounts[Power Plan Plant Account '#],0),9))
                   +(SUM($AO71:AW71))
                    )&gt;AK71,
              IF((INDEX(PlantAccounts[],MATCH($C71,PlantAccounts[Power Plan Plant Account '#],0),7))=0,0,AK71-(INDEX(PlantAccounts[],MATCH($C71,PlantAccounts[Power Plan Plant Account '#],0),9))-SUM($AO71:AW71)),
             (INDEX(PlantAccounts[],MATCH($C71,PlantAccounts[Power Plan Plant Account '#],0),7)/12)*AK71*(INDEX(CurWIPHelper[],1,MATCH(AX$4,CurWIPHelper[#Headers],0))))
        ),
        IF(AK71=0,0,IF(
              ((INDEX(PlantAccounts[],MATCH($C71,PlantAccounts[Power Plan Plant Account '#],0),7)/12)
              *(AK71)
              *(INDEX(CurWIPHelper[],1,MATCH(AX$4,CurWIPHelper[#Headers],0)))
              +(INDEX(PlantAccounts[],MATCH($C71,PlantAccounts[Power Plan Plant Account '#],0),9))
              +(SUM($AO71:AW71))
              )&gt;AK71,
         (INDEX(PlantAccounts[],MATCH($C71,PlantAccounts[Power Plan Plant Account '#],0),7)/12)*AK71*(INDEX(CurWIPHelper[],1,MATCH(AX$4,CurWIPHelper[#Headers],0))),
         AK71-(INDEX(PlantAccounts[],MATCH($C71,PlantAccounts[Power Plan Plant Account '#],0),9))-(SUM($AO71:AW71))
    ))
)
)</f>
        <v>-12293.303965581466</v>
      </c>
      <c r="AY71" s="35">
        <f>IF(INDEX(CurWIPHelper[],1,MATCH(AY$4,CurWIPHelper[#Headers],0))=0,0,
     IF(AL71&gt;0,
        (IF(
             ((INDEX(PlantAccounts[],MATCH($C71,PlantAccounts[Power Plan Plant Account '#],0),7)/12)
                   *(AL71)
                   *(INDEX(CurWIPHelper[],1,MATCH(AY$4,CurWIPHelper[#Headers],0)))
                   +(INDEX(PlantAccounts[],MATCH($C71,PlantAccounts[Power Plan Plant Account '#],0),9))
                   +(SUM($AO71:AX71))
                    )&gt;AL71,
              IF((INDEX(PlantAccounts[],MATCH($C71,PlantAccounts[Power Plan Plant Account '#],0),7))=0,0,AL71-(INDEX(PlantAccounts[],MATCH($C71,PlantAccounts[Power Plan Plant Account '#],0),9))-SUM($AO71:AX71)),
             (INDEX(PlantAccounts[],MATCH($C71,PlantAccounts[Power Plan Plant Account '#],0),7)/12)*AL71*(INDEX(CurWIPHelper[],1,MATCH(AY$4,CurWIPHelper[#Headers],0))))
        ),
        IF(AL71=0,0,IF(
              ((INDEX(PlantAccounts[],MATCH($C71,PlantAccounts[Power Plan Plant Account '#],0),7)/12)
              *(AL71)
              *(INDEX(CurWIPHelper[],1,MATCH(AY$4,CurWIPHelper[#Headers],0)))
              +(INDEX(PlantAccounts[],MATCH($C71,PlantAccounts[Power Plan Plant Account '#],0),9))
              +(SUM($AO71:AX71))
              )&gt;AL71,
         (INDEX(PlantAccounts[],MATCH($C71,PlantAccounts[Power Plan Plant Account '#],0),7)/12)*AL71*(INDEX(CurWIPHelper[],1,MATCH(AY$4,CurWIPHelper[#Headers],0))),
         AL71-(INDEX(PlantAccounts[],MATCH($C71,PlantAccounts[Power Plan Plant Account '#],0),9))-(SUM($AO71:AX71))
    ))
)
)</f>
        <v>-12293.303965581466</v>
      </c>
      <c r="AZ71" s="35">
        <f>IF(INDEX(CurWIPHelper[],1,MATCH(AZ$4,CurWIPHelper[#Headers],0))=0,0,
     IF(AM71&gt;0,
        (IF(
             ((INDEX(PlantAccounts[],MATCH($C71,PlantAccounts[Power Plan Plant Account '#],0),7)/12)
                   *(AM71)
                   *(INDEX(CurWIPHelper[],1,MATCH(AZ$4,CurWIPHelper[#Headers],0)))
                   +(INDEX(PlantAccounts[],MATCH($C71,PlantAccounts[Power Plan Plant Account '#],0),9))
                   +(SUM($AO71:AY71))
                    )&gt;AM71,
              IF((INDEX(PlantAccounts[],MATCH($C71,PlantAccounts[Power Plan Plant Account '#],0),7))=0,0,AM71-(INDEX(PlantAccounts[],MATCH($C71,PlantAccounts[Power Plan Plant Account '#],0),9))-SUM($AO71:AY71)),
             (INDEX(PlantAccounts[],MATCH($C71,PlantAccounts[Power Plan Plant Account '#],0),7)/12)*AM71*(INDEX(CurWIPHelper[],1,MATCH(AZ$4,CurWIPHelper[#Headers],0))))
        ),
        IF(AM71=0,0,IF(
              ((INDEX(PlantAccounts[],MATCH($C71,PlantAccounts[Power Plan Plant Account '#],0),7)/12)
              *(AM71)
              *(INDEX(CurWIPHelper[],1,MATCH(AZ$4,CurWIPHelper[#Headers],0)))
              +(INDEX(PlantAccounts[],MATCH($C71,PlantAccounts[Power Plan Plant Account '#],0),9))
              +(SUM($AO71:AY71))
              )&gt;AM71,
         (INDEX(PlantAccounts[],MATCH($C71,PlantAccounts[Power Plan Plant Account '#],0),7)/12)*AM71*(INDEX(CurWIPHelper[],1,MATCH(AZ$4,CurWIPHelper[#Headers],0))),
         AM71-(INDEX(PlantAccounts[],MATCH($C71,PlantAccounts[Power Plan Plant Account '#],0),9))-(SUM($AO71:AY71))
    ))
)
)</f>
        <v>-12293.303965581466</v>
      </c>
      <c r="BA71" s="59">
        <f t="shared" si="2"/>
        <v>-147519.6475869776</v>
      </c>
      <c r="BC71" s="59">
        <f>INDEX(CurCloseProf[],MATCH(PlantAccountsQuery[[#This Row],[Reg/Unreg]],CurCloseProf[R/NR],0),MATCH(BC$9,CurCloseProf[#Headers],0))*($J71)</f>
        <v>0</v>
      </c>
      <c r="BD71" s="59">
        <f>INDEX(CurCloseProf[],MATCH(PlantAccountsQuery[[#This Row],[Reg/Unreg]],CurCloseProf[R/NR],0),MATCH(BD$9,CurCloseProf[#Headers],0))*($J71)</f>
        <v>0</v>
      </c>
      <c r="BE71" s="59">
        <f>INDEX(CurCloseProf[],MATCH(PlantAccountsQuery[[#This Row],[Reg/Unreg]],CurCloseProf[R/NR],0),MATCH(BE$9,CurCloseProf[#Headers],0))*($J71)</f>
        <v>0</v>
      </c>
      <c r="BF71" s="59">
        <f>INDEX(CurCloseProf[],MATCH(PlantAccountsQuery[[#This Row],[Reg/Unreg]],CurCloseProf[R/NR],0),MATCH(BF$9,CurCloseProf[#Headers],0))*($J71)</f>
        <v>0</v>
      </c>
      <c r="BG71" s="59">
        <f>INDEX(CurCloseProf[],MATCH(PlantAccountsQuery[[#This Row],[Reg/Unreg]],CurCloseProf[R/NR],0),MATCH(BG$9,CurCloseProf[#Headers],0))*($J71)</f>
        <v>0</v>
      </c>
      <c r="BH71" s="59">
        <f>INDEX(CurCloseProf[],MATCH(PlantAccountsQuery[[#This Row],[Reg/Unreg]],CurCloseProf[R/NR],0),MATCH(BH$9,CurCloseProf[#Headers],0))*($J71)</f>
        <v>0</v>
      </c>
      <c r="BI71" s="59">
        <f>INDEX(CurCloseProf[],MATCH(PlantAccountsQuery[[#This Row],[Reg/Unreg]],CurCloseProf[R/NR],0),MATCH(BI$9,CurCloseProf[#Headers],0))*($J71)</f>
        <v>0</v>
      </c>
      <c r="BJ71" s="59">
        <f>INDEX(CurCloseProf[],MATCH(PlantAccountsQuery[[#This Row],[Reg/Unreg]],CurCloseProf[R/NR],0),MATCH(BJ$9,CurCloseProf[#Headers],0))*($J71)</f>
        <v>0</v>
      </c>
      <c r="BK71" s="59">
        <f>INDEX(CurCloseProf[],MATCH(PlantAccountsQuery[[#This Row],[Reg/Unreg]],CurCloseProf[R/NR],0),MATCH(BK$9,CurCloseProf[#Headers],0))*($J71)</f>
        <v>0</v>
      </c>
      <c r="BL71" s="59">
        <f>INDEX(CurCloseProf[],MATCH(PlantAccountsQuery[[#This Row],[Reg/Unreg]],CurCloseProf[R/NR],0),MATCH(BL$9,CurCloseProf[#Headers],0))*($J71)</f>
        <v>0</v>
      </c>
      <c r="BM71" s="59">
        <f>INDEX(CurCloseProf[],MATCH(PlantAccountsQuery[[#This Row],[Reg/Unreg]],CurCloseProf[R/NR],0),MATCH(BM$9,CurCloseProf[#Headers],0))*($J71)</f>
        <v>0</v>
      </c>
      <c r="BN71" s="59">
        <f>INDEX(CurCloseProf[],MATCH(PlantAccountsQuery[[#This Row],[Reg/Unreg]],CurCloseProf[R/NR],0),MATCH(BN$9,CurCloseProf[#Headers],0))*($J71)</f>
        <v>0</v>
      </c>
      <c r="BP71" s="59">
        <f>IF(INDEX(CurWIPHelper[],1,MATCH(AO$4,$BP$9:$CA$9,0))=0,0,$BC71)</f>
        <v>0</v>
      </c>
      <c r="BQ71" s="59">
        <f>IF(INDEX(CurWIPHelper[],1,MATCH(AP$4,$BP$9:$CA$9,0))=0,0,(SUM($BC71:BD71)))</f>
        <v>0</v>
      </c>
      <c r="BR71" s="59">
        <f>IF(INDEX(CurWIPHelper[],1,MATCH(AQ$4,$BP$9:$CA$9,0))=0,0,(SUM($BC71:BE71)))</f>
        <v>0</v>
      </c>
      <c r="BS71" s="59">
        <f>IF(INDEX(CurWIPHelper[],1,MATCH(AR$4,$BP$9:$CA$9,0))=0,0,(SUM($BC71:BF71)))</f>
        <v>0</v>
      </c>
      <c r="BT71" s="59">
        <f>IF(INDEX(CurWIPHelper[],1,MATCH(AS$4,$BP$9:$CA$9,0))=0,0,(SUM($BC71:BG71)))</f>
        <v>0</v>
      </c>
      <c r="BU71" s="59">
        <f>IF(INDEX(CurWIPHelper[],1,MATCH(AT$4,$BP$9:$CA$9,0))=0,0,(SUM($BC71:BH71)))</f>
        <v>0</v>
      </c>
      <c r="BV71" s="59">
        <f>IF(INDEX(CurWIPHelper[],1,MATCH(AU$4,$BP$9:$CA$9,0))=0,0,(SUM($BC71:BI71)))</f>
        <v>0</v>
      </c>
      <c r="BW71" s="59">
        <f>IF(INDEX(CurWIPHelper[],1,MATCH(AV$4,$BP$9:$CA$9,0))=0,0,(SUM($BC71:BJ71)))</f>
        <v>0</v>
      </c>
      <c r="BX71" s="59">
        <f>IF(INDEX(CurWIPHelper[],1,MATCH(AW$4,$BP$9:$CA$9,0))=0,0,(SUM($BC71:BK71)))</f>
        <v>0</v>
      </c>
      <c r="BY71" s="59">
        <f>IF(INDEX(CurWIPHelper[],1,MATCH(AX$4,$BP$9:$CA$9,0))=0,0,(SUM($BC71:BL71)))</f>
        <v>0</v>
      </c>
      <c r="BZ71" s="59">
        <f>IF(INDEX(CurWIPHelper[],1,MATCH(AY$4,$BP$9:$CA$9,0))=0,0,(SUM($BC71:BM71)))</f>
        <v>0</v>
      </c>
      <c r="CA71" s="59">
        <f>IF(INDEX(CurWIPHelper[],1,MATCH(AZ$4,$BP$9:$CA$9,0))=0,0,(SUM($BC71:BN71)))</f>
        <v>0</v>
      </c>
      <c r="CC71" s="59">
        <f>((((INDEX(PlantAccounts[],MATCH($C71,PlantAccounts[Power Plan Plant Account '#],0),8)+(INDEX(PlantAccounts[],MATCH($C71,PlantAccounts[Power Plan Plant Account '#],0),8)+INDEX(PlantAccounts[],MATCH($C71,PlantAccounts[Power Plan Plant Account '#],0),16)+INDEX(PlantAccounts[],MATCH($C71,PlantAccounts[Power Plan Plant Account '#],0),17)))/2))/12)*(INDEX(CurWIPHelper[],1,MATCH(AO$4,CurWIPHelper[#Headers],0)))*(INDEX(PlantAccounts[],MATCH($C71,PlantAccounts[Power Plan Plant Account '#],0),7))</f>
        <v>-12293.303965581465</v>
      </c>
      <c r="CD71" s="59">
        <f>((((INDEX(PlantAccounts[],MATCH($C71,PlantAccounts[Power Plan Plant Account '#],0),8)+(INDEX(PlantAccounts[],MATCH($C71,PlantAccounts[Power Plan Plant Account '#],0),8)+INDEX(PlantAccounts[],MATCH($C71,PlantAccounts[Power Plan Plant Account '#],0),16)+INDEX(PlantAccounts[],MATCH($C71,PlantAccounts[Power Plan Plant Account '#],0),17)))/2))/12)*(INDEX(CurWIPHelper[],1,MATCH(AP$4,CurWIPHelper[#Headers],0)))*(INDEX(PlantAccounts[],MATCH($C71,PlantAccounts[Power Plan Plant Account '#],0),7))</f>
        <v>-12293.303965581465</v>
      </c>
      <c r="CE71" s="59">
        <f>((((INDEX(PlantAccounts[],MATCH($C71,PlantAccounts[Power Plan Plant Account '#],0),8)+(INDEX(PlantAccounts[],MATCH($C71,PlantAccounts[Power Plan Plant Account '#],0),8)+INDEX(PlantAccounts[],MATCH($C71,PlantAccounts[Power Plan Plant Account '#],0),16)+INDEX(PlantAccounts[],MATCH($C71,PlantAccounts[Power Plan Plant Account '#],0),17)))/2))/12)*(INDEX(CurWIPHelper[],1,MATCH(AQ$4,CurWIPHelper[#Headers],0)))*(INDEX(PlantAccounts[],MATCH($C71,PlantAccounts[Power Plan Plant Account '#],0),7))</f>
        <v>-12293.303965581465</v>
      </c>
      <c r="CF71" s="59">
        <f>((((INDEX(PlantAccounts[],MATCH($C71,PlantAccounts[Power Plan Plant Account '#],0),8)+(INDEX(PlantAccounts[],MATCH($C71,PlantAccounts[Power Plan Plant Account '#],0),8)+INDEX(PlantAccounts[],MATCH($C71,PlantAccounts[Power Plan Plant Account '#],0),16)+INDEX(PlantAccounts[],MATCH($C71,PlantAccounts[Power Plan Plant Account '#],0),17)))/2))/12)*(INDEX(CurWIPHelper[],1,MATCH(AR$4,CurWIPHelper[#Headers],0)))*(INDEX(PlantAccounts[],MATCH($C71,PlantAccounts[Power Plan Plant Account '#],0),7))</f>
        <v>-12293.303965581465</v>
      </c>
      <c r="CG71" s="59">
        <f>((((INDEX(PlantAccounts[],MATCH($C71,PlantAccounts[Power Plan Plant Account '#],0),8)+(INDEX(PlantAccounts[],MATCH($C71,PlantAccounts[Power Plan Plant Account '#],0),8)+INDEX(PlantAccounts[],MATCH($C71,PlantAccounts[Power Plan Plant Account '#],0),16)+INDEX(PlantAccounts[],MATCH($C71,PlantAccounts[Power Plan Plant Account '#],0),17)))/2))/12)*(INDEX(CurWIPHelper[],1,MATCH(AS$4,CurWIPHelper[#Headers],0)))*(INDEX(PlantAccounts[],MATCH($C71,PlantAccounts[Power Plan Plant Account '#],0),7))</f>
        <v>-12293.303965581465</v>
      </c>
      <c r="CH71" s="59">
        <f>((((INDEX(PlantAccounts[],MATCH($C71,PlantAccounts[Power Plan Plant Account '#],0),8)+(INDEX(PlantAccounts[],MATCH($C71,PlantAccounts[Power Plan Plant Account '#],0),8)+INDEX(PlantAccounts[],MATCH($C71,PlantAccounts[Power Plan Plant Account '#],0),16)+INDEX(PlantAccounts[],MATCH($C71,PlantAccounts[Power Plan Plant Account '#],0),17)))/2))/12)*(INDEX(CurWIPHelper[],1,MATCH(AT$4,CurWIPHelper[#Headers],0)))*(INDEX(PlantAccounts[],MATCH($C71,PlantAccounts[Power Plan Plant Account '#],0),7))</f>
        <v>-12293.303965581465</v>
      </c>
      <c r="CI71" s="59">
        <f>((((INDEX(PlantAccounts[],MATCH($C71,PlantAccounts[Power Plan Plant Account '#],0),8)+(INDEX(PlantAccounts[],MATCH($C71,PlantAccounts[Power Plan Plant Account '#],0),8)+INDEX(PlantAccounts[],MATCH($C71,PlantAccounts[Power Plan Plant Account '#],0),16)+INDEX(PlantAccounts[],MATCH($C71,PlantAccounts[Power Plan Plant Account '#],0),17)))/2))/12)*(INDEX(CurWIPHelper[],1,MATCH(AU$4,CurWIPHelper[#Headers],0)))*(INDEX(PlantAccounts[],MATCH($C71,PlantAccounts[Power Plan Plant Account '#],0),7))</f>
        <v>-12293.303965581465</v>
      </c>
      <c r="CJ71" s="59">
        <f>((((INDEX(PlantAccounts[],MATCH($C71,PlantAccounts[Power Plan Plant Account '#],0),8)+(INDEX(PlantAccounts[],MATCH($C71,PlantAccounts[Power Plan Plant Account '#],0),8)+INDEX(PlantAccounts[],MATCH($C71,PlantAccounts[Power Plan Plant Account '#],0),16)+INDEX(PlantAccounts[],MATCH($C71,PlantAccounts[Power Plan Plant Account '#],0),17)))/2))/12)*(INDEX(CurWIPHelper[],1,MATCH(AV$4,CurWIPHelper[#Headers],0)))*(INDEX(PlantAccounts[],MATCH($C71,PlantAccounts[Power Plan Plant Account '#],0),7))</f>
        <v>-12293.303965581465</v>
      </c>
      <c r="CK71" s="59">
        <f>((((INDEX(PlantAccounts[],MATCH($C71,PlantAccounts[Power Plan Plant Account '#],0),8)+(INDEX(PlantAccounts[],MATCH($C71,PlantAccounts[Power Plan Plant Account '#],0),8)+INDEX(PlantAccounts[],MATCH($C71,PlantAccounts[Power Plan Plant Account '#],0),16)+INDEX(PlantAccounts[],MATCH($C71,PlantAccounts[Power Plan Plant Account '#],0),17)))/2))/12)*(INDEX(CurWIPHelper[],1,MATCH(AW$4,CurWIPHelper[#Headers],0)))*(INDEX(PlantAccounts[],MATCH($C71,PlantAccounts[Power Plan Plant Account '#],0),7))</f>
        <v>-12293.303965581465</v>
      </c>
      <c r="CL71" s="59">
        <f>((((INDEX(PlantAccounts[],MATCH($C71,PlantAccounts[Power Plan Plant Account '#],0),8)+(INDEX(PlantAccounts[],MATCH($C71,PlantAccounts[Power Plan Plant Account '#],0),8)+INDEX(PlantAccounts[],MATCH($C71,PlantAccounts[Power Plan Plant Account '#],0),16)+INDEX(PlantAccounts[],MATCH($C71,PlantAccounts[Power Plan Plant Account '#],0),17)))/2))/12)*(INDEX(CurWIPHelper[],1,MATCH(AX$4,CurWIPHelper[#Headers],0)))*(INDEX(PlantAccounts[],MATCH($C71,PlantAccounts[Power Plan Plant Account '#],0),7))</f>
        <v>-12293.303965581465</v>
      </c>
      <c r="CM71" s="59">
        <f>((((INDEX(PlantAccounts[],MATCH($C71,PlantAccounts[Power Plan Plant Account '#],0),8)+(INDEX(PlantAccounts[],MATCH($C71,PlantAccounts[Power Plan Plant Account '#],0),8)+INDEX(PlantAccounts[],MATCH($C71,PlantAccounts[Power Plan Plant Account '#],0),16)+INDEX(PlantAccounts[],MATCH($C71,PlantAccounts[Power Plan Plant Account '#],0),17)))/2))/12)*(INDEX(CurWIPHelper[],1,MATCH(AY$4,CurWIPHelper[#Headers],0)))*(INDEX(PlantAccounts[],MATCH($C71,PlantAccounts[Power Plan Plant Account '#],0),7))</f>
        <v>-12293.303965581465</v>
      </c>
      <c r="CN71" s="59">
        <f>((((INDEX(PlantAccounts[],MATCH($C71,PlantAccounts[Power Plan Plant Account '#],0),8)+(INDEX(PlantAccounts[],MATCH($C71,PlantAccounts[Power Plan Plant Account '#],0),8)+INDEX(PlantAccounts[],MATCH($C71,PlantAccounts[Power Plan Plant Account '#],0),16)+INDEX(PlantAccounts[],MATCH($C71,PlantAccounts[Power Plan Plant Account '#],0),17)))/2))/12)*(INDEX(CurWIPHelper[],1,MATCH(AZ$4,CurWIPHelper[#Headers],0)))*(INDEX(PlantAccounts[],MATCH($C71,PlantAccounts[Power Plan Plant Account '#],0),7))</f>
        <v>-12293.303965581465</v>
      </c>
      <c r="CO71" s="59">
        <f t="shared" si="3"/>
        <v>-147519.64758697757</v>
      </c>
      <c r="CQ71" s="59">
        <f>INDEX(PlantAccounts[],MATCH($C71,PlantAccounts[Power Plan Plant Account '#],0),12)*(INDEX(CurWIPHelper[],1,MATCH(AO$4,CurWIPHelper[#Headers],0)))*(INDEX(PlantAccounts[],MATCH($C71,PlantAccounts[Power Plan Plant Account '#],0),7)/12)*0.5</f>
        <v>0</v>
      </c>
      <c r="CR71" s="59">
        <f>INDEX(PlantAccounts[],MATCH($C71,PlantAccounts[Power Plan Plant Account '#],0),12)*(INDEX(CurWIPHelper[],1,MATCH(AP$4,CurWIPHelper[#Headers],0)))*(INDEX(PlantAccounts[],MATCH($C71,PlantAccounts[Power Plan Plant Account '#],0),7)/12)*0.5</f>
        <v>0</v>
      </c>
      <c r="CS71" s="59">
        <f>INDEX(PlantAccounts[],MATCH($C71,PlantAccounts[Power Plan Plant Account '#],0),12)*(INDEX(CurWIPHelper[],1,MATCH(AQ$4,CurWIPHelper[#Headers],0)))*(INDEX(PlantAccounts[],MATCH($C71,PlantAccounts[Power Plan Plant Account '#],0),7)/12)*0.5</f>
        <v>0</v>
      </c>
      <c r="CT71" s="59">
        <f>INDEX(PlantAccounts[],MATCH($C71,PlantAccounts[Power Plan Plant Account '#],0),12)*(INDEX(CurWIPHelper[],1,MATCH(AR$4,CurWIPHelper[#Headers],0)))*(INDEX(PlantAccounts[],MATCH($C71,PlantAccounts[Power Plan Plant Account '#],0),7)/12)*0.5</f>
        <v>0</v>
      </c>
      <c r="CU71" s="59">
        <f>INDEX(PlantAccounts[],MATCH($C71,PlantAccounts[Power Plan Plant Account '#],0),12)*(INDEX(CurWIPHelper[],1,MATCH(AS$4,CurWIPHelper[#Headers],0)))*(INDEX(PlantAccounts[],MATCH($C71,PlantAccounts[Power Plan Plant Account '#],0),7)/12)*0.5</f>
        <v>0</v>
      </c>
      <c r="CV71" s="59">
        <f>INDEX(PlantAccounts[],MATCH($C71,PlantAccounts[Power Plan Plant Account '#],0),12)*(INDEX(CurWIPHelper[],1,MATCH(AT$4,CurWIPHelper[#Headers],0)))*(INDEX(PlantAccounts[],MATCH($C71,PlantAccounts[Power Plan Plant Account '#],0),7)/12)*0.5</f>
        <v>0</v>
      </c>
      <c r="CW71" s="59">
        <f>INDEX(PlantAccounts[],MATCH($C71,PlantAccounts[Power Plan Plant Account '#],0),12)*(INDEX(CurWIPHelper[],1,MATCH(AU$4,CurWIPHelper[#Headers],0)))*(INDEX(PlantAccounts[],MATCH($C71,PlantAccounts[Power Plan Plant Account '#],0),7)/12)*0.5</f>
        <v>0</v>
      </c>
      <c r="CX71" s="59">
        <f>INDEX(PlantAccounts[],MATCH($C71,PlantAccounts[Power Plan Plant Account '#],0),12)*(INDEX(CurWIPHelper[],1,MATCH(AV$4,CurWIPHelper[#Headers],0)))*(INDEX(PlantAccounts[],MATCH($C71,PlantAccounts[Power Plan Plant Account '#],0),7)/12)*0.5</f>
        <v>0</v>
      </c>
      <c r="CY71" s="59">
        <f>INDEX(PlantAccounts[],MATCH($C71,PlantAccounts[Power Plan Plant Account '#],0),12)*(INDEX(CurWIPHelper[],1,MATCH(AW$4,CurWIPHelper[#Headers],0)))*(INDEX(PlantAccounts[],MATCH($C71,PlantAccounts[Power Plan Plant Account '#],0),7)/12)*0.5</f>
        <v>0</v>
      </c>
      <c r="CZ71" s="59">
        <f>INDEX(PlantAccounts[],MATCH($C71,PlantAccounts[Power Plan Plant Account '#],0),12)*(INDEX(CurWIPHelper[],1,MATCH(AX$4,CurWIPHelper[#Headers],0)))*(INDEX(PlantAccounts[],MATCH($C71,PlantAccounts[Power Plan Plant Account '#],0),7)/12)*0.5</f>
        <v>0</v>
      </c>
      <c r="DA71" s="59">
        <f>INDEX(PlantAccounts[],MATCH($C71,PlantAccounts[Power Plan Plant Account '#],0),12)*(INDEX(CurWIPHelper[],1,MATCH(AY$4,CurWIPHelper[#Headers],0)))*(INDEX(PlantAccounts[],MATCH($C71,PlantAccounts[Power Plan Plant Account '#],0),7)/12)*0.5</f>
        <v>0</v>
      </c>
      <c r="DB71" s="59">
        <f>INDEX(PlantAccounts[],MATCH($C71,PlantAccounts[Power Plan Plant Account '#],0),12)*(INDEX(CurWIPHelper[],1,MATCH(AZ$4,CurWIPHelper[#Headers],0)))*(INDEX(PlantAccounts[],MATCH($C71,PlantAccounts[Power Plan Plant Account '#],0),7)/12)*0.5</f>
        <v>0</v>
      </c>
      <c r="DC71" s="59">
        <f t="shared" si="4"/>
        <v>0</v>
      </c>
      <c r="DE71" s="59">
        <f t="shared" si="5"/>
        <v>-147519.64758697757</v>
      </c>
    </row>
    <row r="72" spans="1:109">
      <c r="A72" t="s">
        <v>58</v>
      </c>
      <c r="B72" t="s">
        <v>121</v>
      </c>
      <c r="C72">
        <v>47790</v>
      </c>
      <c r="D72">
        <v>47790</v>
      </c>
      <c r="E72" s="130"/>
      <c r="F72" s="113">
        <f>INDEX(PlantAccounts[],MATCH($C72,PlantAccounts[Power Plan Plant Account '#],0),8)</f>
        <v>-5447961.1235984843</v>
      </c>
      <c r="G72" s="7">
        <f>INDEX(PlantAccounts[],MATCH($C72,PlantAccounts[Power Plan Plant Account '#],0),14)</f>
        <v>-172597.29973484873</v>
      </c>
      <c r="H72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72" s="146">
        <v>-172597.29973484873</v>
      </c>
      <c r="J72" s="7">
        <f t="shared" si="6"/>
        <v>0</v>
      </c>
      <c r="K72" s="7">
        <v>0</v>
      </c>
      <c r="L72" s="7">
        <f>INDEX(PlantAccounts[],MATCH($C72,PlantAccounts[Power Plan Plant Account '#],0),11)</f>
        <v>0</v>
      </c>
      <c r="M72" s="7">
        <f t="shared" si="1"/>
        <v>0</v>
      </c>
      <c r="O72" s="35">
        <f>INDEX(CurCloseProf[],MATCH(PlantAccountsQuery[[#This Row],[Reg/Unreg]],CurCloseProf[R/NR],0),MATCH(O$9,CurCloseProf[#Headers],0))*($J72+$M72)</f>
        <v>0</v>
      </c>
      <c r="P72" s="35">
        <f>INDEX(CurCloseProf[],MATCH(PlantAccountsQuery[[#This Row],[Reg/Unreg]],CurCloseProf[R/NR],0),MATCH(P$9,CurCloseProf[#Headers],0))*($J72+$M72)</f>
        <v>0</v>
      </c>
      <c r="Q72" s="35">
        <f>INDEX(CurCloseProf[],MATCH(PlantAccountsQuery[[#This Row],[Reg/Unreg]],CurCloseProf[R/NR],0),MATCH(Q$9,CurCloseProf[#Headers],0))*($J72+$M72)</f>
        <v>0</v>
      </c>
      <c r="R72" s="35">
        <f>INDEX(CurCloseProf[],MATCH(PlantAccountsQuery[[#This Row],[Reg/Unreg]],CurCloseProf[R/NR],0),MATCH(R$9,CurCloseProf[#Headers],0))*($J72+$M72)</f>
        <v>0</v>
      </c>
      <c r="S72" s="35">
        <f>INDEX(CurCloseProf[],MATCH(PlantAccountsQuery[[#This Row],[Reg/Unreg]],CurCloseProf[R/NR],0),MATCH(S$9,CurCloseProf[#Headers],0))*($J72+$M72)</f>
        <v>0</v>
      </c>
      <c r="T72" s="35">
        <f>INDEX(CurCloseProf[],MATCH(PlantAccountsQuery[[#This Row],[Reg/Unreg]],CurCloseProf[R/NR],0),MATCH(T$9,CurCloseProf[#Headers],0))*($J72+$M72)</f>
        <v>0</v>
      </c>
      <c r="U72" s="35">
        <f>INDEX(CurCloseProf[],MATCH(PlantAccountsQuery[[#This Row],[Reg/Unreg]],CurCloseProf[R/NR],0),MATCH(U$9,CurCloseProf[#Headers],0))*($J72+$M72)</f>
        <v>0</v>
      </c>
      <c r="V72" s="35">
        <f>INDEX(CurCloseProf[],MATCH(PlantAccountsQuery[[#This Row],[Reg/Unreg]],CurCloseProf[R/NR],0),MATCH(V$9,CurCloseProf[#Headers],0))*($J72+$M72)</f>
        <v>0</v>
      </c>
      <c r="W72" s="35">
        <f>INDEX(CurCloseProf[],MATCH(PlantAccountsQuery[[#This Row],[Reg/Unreg]],CurCloseProf[R/NR],0),MATCH(W$9,CurCloseProf[#Headers],0))*($J72+$M72)</f>
        <v>0</v>
      </c>
      <c r="X72" s="35">
        <f>INDEX(CurCloseProf[],MATCH(PlantAccountsQuery[[#This Row],[Reg/Unreg]],CurCloseProf[R/NR],0),MATCH(X$9,CurCloseProf[#Headers],0))*($J72+$M72)</f>
        <v>0</v>
      </c>
      <c r="Y72" s="35">
        <f>INDEX(CurCloseProf[],MATCH(PlantAccountsQuery[[#This Row],[Reg/Unreg]],CurCloseProf[R/NR],0),MATCH(Y$9,CurCloseProf[#Headers],0))*($J72+$M72)</f>
        <v>0</v>
      </c>
      <c r="Z72" s="35">
        <f>INDEX(CurCloseProf[],MATCH(PlantAccountsQuery[[#This Row],[Reg/Unreg]],CurCloseProf[R/NR],0),MATCH(Z$9,CurCloseProf[#Headers],0))*($J72+$M72)</f>
        <v>0</v>
      </c>
      <c r="AB72" s="59">
        <f>IF(INDEX(CurWIPHelper[],1,MATCH(AO$4,$AB$9:$AM$9,0))=0,0,($F72+$O72))</f>
        <v>-5447961.1235984843</v>
      </c>
      <c r="AC72" s="59">
        <f>IF(INDEX(CurWIPHelper[],1,MATCH(AP$4,$AB$9:$AM$9,0))=0,0,($F72+SUM($O72:P72)))</f>
        <v>-5447961.1235984843</v>
      </c>
      <c r="AD72" s="59">
        <f>IF(INDEX(CurWIPHelper[],1,MATCH(AQ$4,$AB$9:$AM$9,0))=0,0,($F72+SUM($O72:Q72)))</f>
        <v>-5447961.1235984843</v>
      </c>
      <c r="AE72" s="59">
        <f>IF(INDEX(CurWIPHelper[],1,MATCH(AR$4,$AB$9:$AM$9,0))=0,0,($F72+SUM($O72:R72)))</f>
        <v>-5447961.1235984843</v>
      </c>
      <c r="AF72" s="59">
        <f>IF(INDEX(CurWIPHelper[],1,MATCH(AS$4,$AB$9:$AM$9,0))=0,0,($F72+SUM($O72:S72)))</f>
        <v>-5447961.1235984843</v>
      </c>
      <c r="AG72" s="59">
        <f>IF(INDEX(CurWIPHelper[],1,MATCH(AT$4,$AB$9:$AM$9,0))=0,0,($F72+SUM($O72:T72)))</f>
        <v>-5447961.1235984843</v>
      </c>
      <c r="AH72" s="59">
        <f>IF(INDEX(CurWIPHelper[],1,MATCH(AU$4,$AB$9:$AM$9,0))=0,0,($F72+SUM($O72:U72)))</f>
        <v>-5447961.1235984843</v>
      </c>
      <c r="AI72" s="59">
        <f>IF(INDEX(CurWIPHelper[],1,MATCH(AV$4,$AB$9:$AM$9,0))=0,0,($F72+SUM($O72:V72)))</f>
        <v>-5447961.1235984843</v>
      </c>
      <c r="AJ72" s="59">
        <f>IF(INDEX(CurWIPHelper[],1,MATCH(AW$4,$AB$9:$AM$9,0))=0,0,($F72+SUM($O72:W72)))</f>
        <v>-5447961.1235984843</v>
      </c>
      <c r="AK72" s="59">
        <f>IF(INDEX(CurWIPHelper[],1,MATCH(AX$4,$AB$9:$AM$9,0))=0,0,($F72+SUM($O72:X72)))</f>
        <v>-5447961.1235984843</v>
      </c>
      <c r="AL72" s="59">
        <f>IF(INDEX(CurWIPHelper[],1,MATCH(AY$4,$AB$9:$AM$9,0))=0,0,($F72+SUM($O72:Y72)))</f>
        <v>-5447961.1235984843</v>
      </c>
      <c r="AM72" s="59">
        <f>IF(INDEX(CurWIPHelper[],1,MATCH(AZ$4,$AB$9:$AM$9,0))=0,0,($F72+SUM($O72:Z72)))</f>
        <v>-5447961.1235984843</v>
      </c>
      <c r="AO72" s="35">
        <f>IF(INDEX(CurWIPHelper[],1,MATCH(AO$4,CurWIPHelper[#Headers],0))=0,0,
     IF(AB72&gt;0,
        (IF(
             ((INDEX(PlantAccounts[],MATCH($C72,PlantAccounts[Power Plan Plant Account '#],0),7)/12)
                   *(AB72)
                   *(INDEX(CurWIPHelper[],1,MATCH(AO$4,CurWIPHelper[#Headers],0)))
                   +(INDEX(PlantAccounts[],MATCH($C72,PlantAccounts[Power Plan Plant Account '#],0),9))
                   )&gt;AB72,
              IF((INDEX(PlantAccounts[],MATCH($C72,PlantAccounts[Power Plan Plant Account '#],0),7))=0,0,AB72-(INDEX(PlantAccounts[],MATCH($C72,PlantAccounts[Power Plan Plant Account '#],0),9))),
             (INDEX(PlantAccounts[],MATCH($C72,PlantAccounts[Power Plan Plant Account '#],0),7)/12)*AB72*(INDEX(CurWIPHelper[],1,MATCH(AO$4,CurWIPHelper[#Headers],0))))
        ),
          IF(AB72=0,0,IF(
              ((INDEX(PlantAccounts[],MATCH($C72,PlantAccounts[Power Plan Plant Account '#],0),7)/12)
              *(AB72)
              *(INDEX(CurWIPHelper[],1,MATCH(AO$4,CurWIPHelper[#Headers],0)))
              +(INDEX(PlantAccounts[],MATCH($C72,PlantAccounts[Power Plan Plant Account '#],0),9))
              )&gt;AB72,
         (INDEX(PlantAccounts[],MATCH($C72,PlantAccounts[Power Plan Plant Account '#],0),7)/12)*AB72*(INDEX(CurWIPHelper[],1,MATCH(AO$4,CurWIPHelper[#Headers],0))),
         AB72-(INDEX(PlantAccounts[],MATCH($C72,PlantAccounts[Power Plan Plant Account '#],0),9))
    ))
)
)</f>
        <v>-13100.243518422216</v>
      </c>
      <c r="AP72" s="35">
        <f>IF(INDEX(CurWIPHelper[],1,MATCH(AP$4,CurWIPHelper[#Headers],0))=0,0,
     IF(AC72&gt;0,
        (IF(
             ((INDEX(PlantAccounts[],MATCH($C72,PlantAccounts[Power Plan Plant Account '#],0),7)/12)
                   *(AC72)
                   *(INDEX(CurWIPHelper[],1,MATCH(AP$4,CurWIPHelper[#Headers],0)))
                   +(INDEX(PlantAccounts[],MATCH($C72,PlantAccounts[Power Plan Plant Account '#],0),9))
                   +(SUM($AO72:AO72))
                    )&gt;AC72,
              IF((INDEX(PlantAccounts[],MATCH($C72,PlantAccounts[Power Plan Plant Account '#],0),7))=0,0,AC72-(INDEX(PlantAccounts[],MATCH($C72,PlantAccounts[Power Plan Plant Account '#],0),9))-SUM($AO72:AO72)),
             (INDEX(PlantAccounts[],MATCH($C72,PlantAccounts[Power Plan Plant Account '#],0),7)/12)*AC72*(INDEX(CurWIPHelper[],1,MATCH(AP$4,CurWIPHelper[#Headers],0))))
        ),
        IF(AC72=0,0,IF(
              ((INDEX(PlantAccounts[],MATCH($C72,PlantAccounts[Power Plan Plant Account '#],0),7)/12)
              *(AC72)
              *(INDEX(CurWIPHelper[],1,MATCH(AP$4,CurWIPHelper[#Headers],0)))
              +(INDEX(PlantAccounts[],MATCH($C72,PlantAccounts[Power Plan Plant Account '#],0),9))
              +(SUM($AO72:AO72))
              )&gt;AC72,
         (INDEX(PlantAccounts[],MATCH($C72,PlantAccounts[Power Plan Plant Account '#],0),7)/12)*AC72*(INDEX(CurWIPHelper[],1,MATCH(AP$4,CurWIPHelper[#Headers],0))),
         AC72-(INDEX(PlantAccounts[],MATCH($C72,PlantAccounts[Power Plan Plant Account '#],0),9))-(SUM($AO72:AO72))
    ))
)
)</f>
        <v>-13100.243518422216</v>
      </c>
      <c r="AQ72" s="35">
        <f>IF(INDEX(CurWIPHelper[],1,MATCH(AQ$4,CurWIPHelper[#Headers],0))=0,0,
     IF(AD72&gt;0,
        (IF(
             ((INDEX(PlantAccounts[],MATCH($C72,PlantAccounts[Power Plan Plant Account '#],0),7)/12)
                   *(AD72)
                   *(INDEX(CurWIPHelper[],1,MATCH(AQ$4,CurWIPHelper[#Headers],0)))
                   +(INDEX(PlantAccounts[],MATCH($C72,PlantAccounts[Power Plan Plant Account '#],0),9))
                   +(SUM($AO72:AP72))
                    )&gt;AD72,
              IF((INDEX(PlantAccounts[],MATCH($C72,PlantAccounts[Power Plan Plant Account '#],0),7))=0,0,AD72-(INDEX(PlantAccounts[],MATCH($C72,PlantAccounts[Power Plan Plant Account '#],0),9))-SUM($AO72:AP72)),
             (INDEX(PlantAccounts[],MATCH($C72,PlantAccounts[Power Plan Plant Account '#],0),7)/12)*AD72*(INDEX(CurWIPHelper[],1,MATCH(AQ$4,CurWIPHelper[#Headers],0))))
        ),
        IF(AD72=0,0,IF(
              ((INDEX(PlantAccounts[],MATCH($C72,PlantAccounts[Power Plan Plant Account '#],0),7)/12)
              *(AD72)
              *(INDEX(CurWIPHelper[],1,MATCH(AQ$4,CurWIPHelper[#Headers],0)))
              +(INDEX(PlantAccounts[],MATCH($C72,PlantAccounts[Power Plan Plant Account '#],0),9))
              +(SUM($AO72:AP72))
              )&gt;AD72,
         (INDEX(PlantAccounts[],MATCH($C72,PlantAccounts[Power Plan Plant Account '#],0),7)/12)*AD72*(INDEX(CurWIPHelper[],1,MATCH(AQ$4,CurWIPHelper[#Headers],0))),
         AD72-(INDEX(PlantAccounts[],MATCH($C72,PlantAccounts[Power Plan Plant Account '#],0),9))-(SUM($AO72:AP72))
    ))
)
)</f>
        <v>-13100.243518422216</v>
      </c>
      <c r="AR72" s="35">
        <f>IF(INDEX(CurWIPHelper[],1,MATCH(AR$4,CurWIPHelper[#Headers],0))=0,0,
     IF(AE72&gt;0,
        (IF(
             ((INDEX(PlantAccounts[],MATCH($C72,PlantAccounts[Power Plan Plant Account '#],0),7)/12)
                   *(AE72)
                   *(INDEX(CurWIPHelper[],1,MATCH(AR$4,CurWIPHelper[#Headers],0)))
                   +(INDEX(PlantAccounts[],MATCH($C72,PlantAccounts[Power Plan Plant Account '#],0),9))
                   +(SUM($AO72:AQ72))
                    )&gt;AE72,
              IF((INDEX(PlantAccounts[],MATCH($C72,PlantAccounts[Power Plan Plant Account '#],0),7))=0,0,AE72-(INDEX(PlantAccounts[],MATCH($C72,PlantAccounts[Power Plan Plant Account '#],0),9))-SUM($AO72:AQ72)),
             (INDEX(PlantAccounts[],MATCH($C72,PlantAccounts[Power Plan Plant Account '#],0),7)/12)*AE72*(INDEX(CurWIPHelper[],1,MATCH(AR$4,CurWIPHelper[#Headers],0))))
        ),
        IF(AE72=0,0,IF(
              ((INDEX(PlantAccounts[],MATCH($C72,PlantAccounts[Power Plan Plant Account '#],0),7)/12)
              *(AE72)
              *(INDEX(CurWIPHelper[],1,MATCH(AR$4,CurWIPHelper[#Headers],0)))
              +(INDEX(PlantAccounts[],MATCH($C72,PlantAccounts[Power Plan Plant Account '#],0),9))
              +(SUM($AO72:AQ72))
              )&gt;AE72,
         (INDEX(PlantAccounts[],MATCH($C72,PlantAccounts[Power Plan Plant Account '#],0),7)/12)*AE72*(INDEX(CurWIPHelper[],1,MATCH(AR$4,CurWIPHelper[#Headers],0))),
         AE72-(INDEX(PlantAccounts[],MATCH($C72,PlantAccounts[Power Plan Plant Account '#],0),9))-(SUM($AO72:AQ72))
    ))
)
)</f>
        <v>-13100.243518422216</v>
      </c>
      <c r="AS72" s="35">
        <f>IF(INDEX(CurWIPHelper[],1,MATCH(AS$4,CurWIPHelper[#Headers],0))=0,0,
     IF(AF72&gt;0,
        (IF(
             ((INDEX(PlantAccounts[],MATCH($C72,PlantAccounts[Power Plan Plant Account '#],0),7)/12)
                   *(AF72)
                   *(INDEX(CurWIPHelper[],1,MATCH(AS$4,CurWIPHelper[#Headers],0)))
                   +(INDEX(PlantAccounts[],MATCH($C72,PlantAccounts[Power Plan Plant Account '#],0),9))
                   +(SUM($AO72:AR72))
                    )&gt;AF72,
              IF((INDEX(PlantAccounts[],MATCH($C72,PlantAccounts[Power Plan Plant Account '#],0),7))=0,0,AF72-(INDEX(PlantAccounts[],MATCH($C72,PlantAccounts[Power Plan Plant Account '#],0),9))-SUM($AO72:AR72)),
             (INDEX(PlantAccounts[],MATCH($C72,PlantAccounts[Power Plan Plant Account '#],0),7)/12)*AF72*(INDEX(CurWIPHelper[],1,MATCH(AS$4,CurWIPHelper[#Headers],0))))
        ),
        IF(AF72=0,0,IF(
              ((INDEX(PlantAccounts[],MATCH($C72,PlantAccounts[Power Plan Plant Account '#],0),7)/12)
              *(AF72)
              *(INDEX(CurWIPHelper[],1,MATCH(AS$4,CurWIPHelper[#Headers],0)))
              +(INDEX(PlantAccounts[],MATCH($C72,PlantAccounts[Power Plan Plant Account '#],0),9))
              +(SUM($AO72:AR72))
              )&gt;AF72,
         (INDEX(PlantAccounts[],MATCH($C72,PlantAccounts[Power Plan Plant Account '#],0),7)/12)*AF72*(INDEX(CurWIPHelper[],1,MATCH(AS$4,CurWIPHelper[#Headers],0))),
         AF72-(INDEX(PlantAccounts[],MATCH($C72,PlantAccounts[Power Plan Plant Account '#],0),9))-(SUM($AO72:AR72))
    ))
)
)</f>
        <v>-13100.243518422216</v>
      </c>
      <c r="AT72" s="35">
        <f>IF(INDEX(CurWIPHelper[],1,MATCH(AT$4,CurWIPHelper[#Headers],0))=0,0,
     IF(AG72&gt;0,
        (IF(
             ((INDEX(PlantAccounts[],MATCH($C72,PlantAccounts[Power Plan Plant Account '#],0),7)/12)
                   *(AG72)
                   *(INDEX(CurWIPHelper[],1,MATCH(AT$4,CurWIPHelper[#Headers],0)))
                   +(INDEX(PlantAccounts[],MATCH($C72,PlantAccounts[Power Plan Plant Account '#],0),9))
                   +(SUM($AO72:AS72))
                    )&gt;AG72,
              IF((INDEX(PlantAccounts[],MATCH($C72,PlantAccounts[Power Plan Plant Account '#],0),7))=0,0,AG72-(INDEX(PlantAccounts[],MATCH($C72,PlantAccounts[Power Plan Plant Account '#],0),9))-SUM($AO72:AS72)),
             (INDEX(PlantAccounts[],MATCH($C72,PlantAccounts[Power Plan Plant Account '#],0),7)/12)*AG72*(INDEX(CurWIPHelper[],1,MATCH(AT$4,CurWIPHelper[#Headers],0))))
        ),
        IF(AG72=0,0,IF(
              ((INDEX(PlantAccounts[],MATCH($C72,PlantAccounts[Power Plan Plant Account '#],0),7)/12)
              *(AG72)
              *(INDEX(CurWIPHelper[],1,MATCH(AT$4,CurWIPHelper[#Headers],0)))
              +(INDEX(PlantAccounts[],MATCH($C72,PlantAccounts[Power Plan Plant Account '#],0),9))
              +(SUM($AO72:AS72))
              )&gt;AG72,
         (INDEX(PlantAccounts[],MATCH($C72,PlantAccounts[Power Plan Plant Account '#],0),7)/12)*AG72*(INDEX(CurWIPHelper[],1,MATCH(AT$4,CurWIPHelper[#Headers],0))),
         AG72-(INDEX(PlantAccounts[],MATCH($C72,PlantAccounts[Power Plan Plant Account '#],0),9))-(SUM($AO72:AS72))
    ))
)
)</f>
        <v>-13100.243518422216</v>
      </c>
      <c r="AU72" s="35">
        <f>IF(INDEX(CurWIPHelper[],1,MATCH(AU$4,CurWIPHelper[#Headers],0))=0,0,
     IF(AH72&gt;0,
        (IF(
             ((INDEX(PlantAccounts[],MATCH($C72,PlantAccounts[Power Plan Plant Account '#],0),7)/12)
                   *(AH72)
                   *(INDEX(CurWIPHelper[],1,MATCH(AU$4,CurWIPHelper[#Headers],0)))
                   +(INDEX(PlantAccounts[],MATCH($C72,PlantAccounts[Power Plan Plant Account '#],0),9))
                   +(SUM($AO72:AT72))
                    )&gt;AH72,
              IF((INDEX(PlantAccounts[],MATCH($C72,PlantAccounts[Power Plan Plant Account '#],0),7))=0,0,AH72-(INDEX(PlantAccounts[],MATCH($C72,PlantAccounts[Power Plan Plant Account '#],0),9))-SUM($AO72:AT72)),
             (INDEX(PlantAccounts[],MATCH($C72,PlantAccounts[Power Plan Plant Account '#],0),7)/12)*AH72*(INDEX(CurWIPHelper[],1,MATCH(AU$4,CurWIPHelper[#Headers],0))))
        ),
        IF(AH72=0,0,IF(
              ((INDEX(PlantAccounts[],MATCH($C72,PlantAccounts[Power Plan Plant Account '#],0),7)/12)
              *(AH72)
              *(INDEX(CurWIPHelper[],1,MATCH(AU$4,CurWIPHelper[#Headers],0)))
              +(INDEX(PlantAccounts[],MATCH($C72,PlantAccounts[Power Plan Plant Account '#],0),9))
              +(SUM($AO72:AT72))
              )&gt;AH72,
         (INDEX(PlantAccounts[],MATCH($C72,PlantAccounts[Power Plan Plant Account '#],0),7)/12)*AH72*(INDEX(CurWIPHelper[],1,MATCH(AU$4,CurWIPHelper[#Headers],0))),
         AH72-(INDEX(PlantAccounts[],MATCH($C72,PlantAccounts[Power Plan Plant Account '#],0),9))-(SUM($AO72:AT72))
    ))
)
)</f>
        <v>-13100.243518422216</v>
      </c>
      <c r="AV72" s="35">
        <f>IF(INDEX(CurWIPHelper[],1,MATCH(AV$4,CurWIPHelper[#Headers],0))=0,0,
     IF(AI72&gt;0,
        (IF(
             ((INDEX(PlantAccounts[],MATCH($C72,PlantAccounts[Power Plan Plant Account '#],0),7)/12)
                   *(AI72)
                   *(INDEX(CurWIPHelper[],1,MATCH(AV$4,CurWIPHelper[#Headers],0)))
                   +(INDEX(PlantAccounts[],MATCH($C72,PlantAccounts[Power Plan Plant Account '#],0),9))
                   +(SUM($AO72:AU72))
                    )&gt;AI72,
              IF((INDEX(PlantAccounts[],MATCH($C72,PlantAccounts[Power Plan Plant Account '#],0),7))=0,0,AI72-(INDEX(PlantAccounts[],MATCH($C72,PlantAccounts[Power Plan Plant Account '#],0),9))-SUM($AO72:AU72)),
             (INDEX(PlantAccounts[],MATCH($C72,PlantAccounts[Power Plan Plant Account '#],0),7)/12)*AI72*(INDEX(CurWIPHelper[],1,MATCH(AV$4,CurWIPHelper[#Headers],0))))
        ),
        IF(AI72=0,0,IF(
              ((INDEX(PlantAccounts[],MATCH($C72,PlantAccounts[Power Plan Plant Account '#],0),7)/12)
              *(AI72)
              *(INDEX(CurWIPHelper[],1,MATCH(AV$4,CurWIPHelper[#Headers],0)))
              +(INDEX(PlantAccounts[],MATCH($C72,PlantAccounts[Power Plan Plant Account '#],0),9))
              +(SUM($AO72:AU72))
              )&gt;AI72,
         (INDEX(PlantAccounts[],MATCH($C72,PlantAccounts[Power Plan Plant Account '#],0),7)/12)*AI72*(INDEX(CurWIPHelper[],1,MATCH(AV$4,CurWIPHelper[#Headers],0))),
         AI72-(INDEX(PlantAccounts[],MATCH($C72,PlantAccounts[Power Plan Plant Account '#],0),9))-(SUM($AO72:AU72))
    ))
)
)</f>
        <v>-13100.243518422216</v>
      </c>
      <c r="AW72" s="35">
        <f>IF(INDEX(CurWIPHelper[],1,MATCH(AW$4,CurWIPHelper[#Headers],0))=0,0,
     IF(AJ72&gt;0,
        (IF(
             ((INDEX(PlantAccounts[],MATCH($C72,PlantAccounts[Power Plan Plant Account '#],0),7)/12)
                   *(AJ72)
                   *(INDEX(CurWIPHelper[],1,MATCH(AW$4,CurWIPHelper[#Headers],0)))
                   +(INDEX(PlantAccounts[],MATCH($C72,PlantAccounts[Power Plan Plant Account '#],0),9))
                   +(SUM($AO72:AV72))
                    )&gt;AJ72,
              IF((INDEX(PlantAccounts[],MATCH($C72,PlantAccounts[Power Plan Plant Account '#],0),7))=0,0,AJ72-(INDEX(PlantAccounts[],MATCH($C72,PlantAccounts[Power Plan Plant Account '#],0),9))-SUM($AO72:AV72)),
             (INDEX(PlantAccounts[],MATCH($C72,PlantAccounts[Power Plan Plant Account '#],0),7)/12)*AJ72*(INDEX(CurWIPHelper[],1,MATCH(AW$4,CurWIPHelper[#Headers],0))))
        ),
        IF(AJ72=0,0,IF(
              ((INDEX(PlantAccounts[],MATCH($C72,PlantAccounts[Power Plan Plant Account '#],0),7)/12)
              *(AJ72)
              *(INDEX(CurWIPHelper[],1,MATCH(AW$4,CurWIPHelper[#Headers],0)))
              +(INDEX(PlantAccounts[],MATCH($C72,PlantAccounts[Power Plan Plant Account '#],0),9))
              +(SUM($AO72:AV72))
              )&gt;AJ72,
         (INDEX(PlantAccounts[],MATCH($C72,PlantAccounts[Power Plan Plant Account '#],0),7)/12)*AJ72*(INDEX(CurWIPHelper[],1,MATCH(AW$4,CurWIPHelper[#Headers],0))),
         AJ72-(INDEX(PlantAccounts[],MATCH($C72,PlantAccounts[Power Plan Plant Account '#],0),9))-(SUM($AO72:AV72))
    ))
)
)</f>
        <v>-13100.243518422216</v>
      </c>
      <c r="AX72" s="35">
        <f>IF(INDEX(CurWIPHelper[],1,MATCH(AX$4,CurWIPHelper[#Headers],0))=0,0,
     IF(AK72&gt;0,
        (IF(
             ((INDEX(PlantAccounts[],MATCH($C72,PlantAccounts[Power Plan Plant Account '#],0),7)/12)
                   *(AK72)
                   *(INDEX(CurWIPHelper[],1,MATCH(AX$4,CurWIPHelper[#Headers],0)))
                   +(INDEX(PlantAccounts[],MATCH($C72,PlantAccounts[Power Plan Plant Account '#],0),9))
                   +(SUM($AO72:AW72))
                    )&gt;AK72,
              IF((INDEX(PlantAccounts[],MATCH($C72,PlantAccounts[Power Plan Plant Account '#],0),7))=0,0,AK72-(INDEX(PlantAccounts[],MATCH($C72,PlantAccounts[Power Plan Plant Account '#],0),9))-SUM($AO72:AW72)),
             (INDEX(PlantAccounts[],MATCH($C72,PlantAccounts[Power Plan Plant Account '#],0),7)/12)*AK72*(INDEX(CurWIPHelper[],1,MATCH(AX$4,CurWIPHelper[#Headers],0))))
        ),
        IF(AK72=0,0,IF(
              ((INDEX(PlantAccounts[],MATCH($C72,PlantAccounts[Power Plan Plant Account '#],0),7)/12)
              *(AK72)
              *(INDEX(CurWIPHelper[],1,MATCH(AX$4,CurWIPHelper[#Headers],0)))
              +(INDEX(PlantAccounts[],MATCH($C72,PlantAccounts[Power Plan Plant Account '#],0),9))
              +(SUM($AO72:AW72))
              )&gt;AK72,
         (INDEX(PlantAccounts[],MATCH($C72,PlantAccounts[Power Plan Plant Account '#],0),7)/12)*AK72*(INDEX(CurWIPHelper[],1,MATCH(AX$4,CurWIPHelper[#Headers],0))),
         AK72-(INDEX(PlantAccounts[],MATCH($C72,PlantAccounts[Power Plan Plant Account '#],0),9))-(SUM($AO72:AW72))
    ))
)
)</f>
        <v>-13100.243518422216</v>
      </c>
      <c r="AY72" s="35">
        <f>IF(INDEX(CurWIPHelper[],1,MATCH(AY$4,CurWIPHelper[#Headers],0))=0,0,
     IF(AL72&gt;0,
        (IF(
             ((INDEX(PlantAccounts[],MATCH($C72,PlantAccounts[Power Plan Plant Account '#],0),7)/12)
                   *(AL72)
                   *(INDEX(CurWIPHelper[],1,MATCH(AY$4,CurWIPHelper[#Headers],0)))
                   +(INDEX(PlantAccounts[],MATCH($C72,PlantAccounts[Power Plan Plant Account '#],0),9))
                   +(SUM($AO72:AX72))
                    )&gt;AL72,
              IF((INDEX(PlantAccounts[],MATCH($C72,PlantAccounts[Power Plan Plant Account '#],0),7))=0,0,AL72-(INDEX(PlantAccounts[],MATCH($C72,PlantAccounts[Power Plan Plant Account '#],0),9))-SUM($AO72:AX72)),
             (INDEX(PlantAccounts[],MATCH($C72,PlantAccounts[Power Plan Plant Account '#],0),7)/12)*AL72*(INDEX(CurWIPHelper[],1,MATCH(AY$4,CurWIPHelper[#Headers],0))))
        ),
        IF(AL72=0,0,IF(
              ((INDEX(PlantAccounts[],MATCH($C72,PlantAccounts[Power Plan Plant Account '#],0),7)/12)
              *(AL72)
              *(INDEX(CurWIPHelper[],1,MATCH(AY$4,CurWIPHelper[#Headers],0)))
              +(INDEX(PlantAccounts[],MATCH($C72,PlantAccounts[Power Plan Plant Account '#],0),9))
              +(SUM($AO72:AX72))
              )&gt;AL72,
         (INDEX(PlantAccounts[],MATCH($C72,PlantAccounts[Power Plan Plant Account '#],0),7)/12)*AL72*(INDEX(CurWIPHelper[],1,MATCH(AY$4,CurWIPHelper[#Headers],0))),
         AL72-(INDEX(PlantAccounts[],MATCH($C72,PlantAccounts[Power Plan Plant Account '#],0),9))-(SUM($AO72:AX72))
    ))
)
)</f>
        <v>-13100.243518422216</v>
      </c>
      <c r="AZ72" s="35">
        <f>IF(INDEX(CurWIPHelper[],1,MATCH(AZ$4,CurWIPHelper[#Headers],0))=0,0,
     IF(AM72&gt;0,
        (IF(
             ((INDEX(PlantAccounts[],MATCH($C72,PlantAccounts[Power Plan Plant Account '#],0),7)/12)
                   *(AM72)
                   *(INDEX(CurWIPHelper[],1,MATCH(AZ$4,CurWIPHelper[#Headers],0)))
                   +(INDEX(PlantAccounts[],MATCH($C72,PlantAccounts[Power Plan Plant Account '#],0),9))
                   +(SUM($AO72:AY72))
                    )&gt;AM72,
              IF((INDEX(PlantAccounts[],MATCH($C72,PlantAccounts[Power Plan Plant Account '#],0),7))=0,0,AM72-(INDEX(PlantAccounts[],MATCH($C72,PlantAccounts[Power Plan Plant Account '#],0),9))-SUM($AO72:AY72)),
             (INDEX(PlantAccounts[],MATCH($C72,PlantAccounts[Power Plan Plant Account '#],0),7)/12)*AM72*(INDEX(CurWIPHelper[],1,MATCH(AZ$4,CurWIPHelper[#Headers],0))))
        ),
        IF(AM72=0,0,IF(
              ((INDEX(PlantAccounts[],MATCH($C72,PlantAccounts[Power Plan Plant Account '#],0),7)/12)
              *(AM72)
              *(INDEX(CurWIPHelper[],1,MATCH(AZ$4,CurWIPHelper[#Headers],0)))
              +(INDEX(PlantAccounts[],MATCH($C72,PlantAccounts[Power Plan Plant Account '#],0),9))
              +(SUM($AO72:AY72))
              )&gt;AM72,
         (INDEX(PlantAccounts[],MATCH($C72,PlantAccounts[Power Plan Plant Account '#],0),7)/12)*AM72*(INDEX(CurWIPHelper[],1,MATCH(AZ$4,CurWIPHelper[#Headers],0))),
         AM72-(INDEX(PlantAccounts[],MATCH($C72,PlantAccounts[Power Plan Plant Account '#],0),9))-(SUM($AO72:AY72))
    ))
)
)</f>
        <v>-13100.243518422216</v>
      </c>
      <c r="BA72" s="59">
        <f t="shared" si="2"/>
        <v>-157202.92222106658</v>
      </c>
      <c r="BC72" s="59">
        <f>INDEX(CurCloseProf[],MATCH(PlantAccountsQuery[[#This Row],[Reg/Unreg]],CurCloseProf[R/NR],0),MATCH(BC$9,CurCloseProf[#Headers],0))*($J72)</f>
        <v>0</v>
      </c>
      <c r="BD72" s="59">
        <f>INDEX(CurCloseProf[],MATCH(PlantAccountsQuery[[#This Row],[Reg/Unreg]],CurCloseProf[R/NR],0),MATCH(BD$9,CurCloseProf[#Headers],0))*($J72)</f>
        <v>0</v>
      </c>
      <c r="BE72" s="59">
        <f>INDEX(CurCloseProf[],MATCH(PlantAccountsQuery[[#This Row],[Reg/Unreg]],CurCloseProf[R/NR],0),MATCH(BE$9,CurCloseProf[#Headers],0))*($J72)</f>
        <v>0</v>
      </c>
      <c r="BF72" s="59">
        <f>INDEX(CurCloseProf[],MATCH(PlantAccountsQuery[[#This Row],[Reg/Unreg]],CurCloseProf[R/NR],0),MATCH(BF$9,CurCloseProf[#Headers],0))*($J72)</f>
        <v>0</v>
      </c>
      <c r="BG72" s="59">
        <f>INDEX(CurCloseProf[],MATCH(PlantAccountsQuery[[#This Row],[Reg/Unreg]],CurCloseProf[R/NR],0),MATCH(BG$9,CurCloseProf[#Headers],0))*($J72)</f>
        <v>0</v>
      </c>
      <c r="BH72" s="59">
        <f>INDEX(CurCloseProf[],MATCH(PlantAccountsQuery[[#This Row],[Reg/Unreg]],CurCloseProf[R/NR],0),MATCH(BH$9,CurCloseProf[#Headers],0))*($J72)</f>
        <v>0</v>
      </c>
      <c r="BI72" s="59">
        <f>INDEX(CurCloseProf[],MATCH(PlantAccountsQuery[[#This Row],[Reg/Unreg]],CurCloseProf[R/NR],0),MATCH(BI$9,CurCloseProf[#Headers],0))*($J72)</f>
        <v>0</v>
      </c>
      <c r="BJ72" s="59">
        <f>INDEX(CurCloseProf[],MATCH(PlantAccountsQuery[[#This Row],[Reg/Unreg]],CurCloseProf[R/NR],0),MATCH(BJ$9,CurCloseProf[#Headers],0))*($J72)</f>
        <v>0</v>
      </c>
      <c r="BK72" s="59">
        <f>INDEX(CurCloseProf[],MATCH(PlantAccountsQuery[[#This Row],[Reg/Unreg]],CurCloseProf[R/NR],0),MATCH(BK$9,CurCloseProf[#Headers],0))*($J72)</f>
        <v>0</v>
      </c>
      <c r="BL72" s="59">
        <f>INDEX(CurCloseProf[],MATCH(PlantAccountsQuery[[#This Row],[Reg/Unreg]],CurCloseProf[R/NR],0),MATCH(BL$9,CurCloseProf[#Headers],0))*($J72)</f>
        <v>0</v>
      </c>
      <c r="BM72" s="59">
        <f>INDEX(CurCloseProf[],MATCH(PlantAccountsQuery[[#This Row],[Reg/Unreg]],CurCloseProf[R/NR],0),MATCH(BM$9,CurCloseProf[#Headers],0))*($J72)</f>
        <v>0</v>
      </c>
      <c r="BN72" s="59">
        <f>INDEX(CurCloseProf[],MATCH(PlantAccountsQuery[[#This Row],[Reg/Unreg]],CurCloseProf[R/NR],0),MATCH(BN$9,CurCloseProf[#Headers],0))*($J72)</f>
        <v>0</v>
      </c>
      <c r="BP72" s="59">
        <f>IF(INDEX(CurWIPHelper[],1,MATCH(AO$4,$BP$9:$CA$9,0))=0,0,$BC72)</f>
        <v>0</v>
      </c>
      <c r="BQ72" s="59">
        <f>IF(INDEX(CurWIPHelper[],1,MATCH(AP$4,$BP$9:$CA$9,0))=0,0,(SUM($BC72:BD72)))</f>
        <v>0</v>
      </c>
      <c r="BR72" s="59">
        <f>IF(INDEX(CurWIPHelper[],1,MATCH(AQ$4,$BP$9:$CA$9,0))=0,0,(SUM($BC72:BE72)))</f>
        <v>0</v>
      </c>
      <c r="BS72" s="59">
        <f>IF(INDEX(CurWIPHelper[],1,MATCH(AR$4,$BP$9:$CA$9,0))=0,0,(SUM($BC72:BF72)))</f>
        <v>0</v>
      </c>
      <c r="BT72" s="59">
        <f>IF(INDEX(CurWIPHelper[],1,MATCH(AS$4,$BP$9:$CA$9,0))=0,0,(SUM($BC72:BG72)))</f>
        <v>0</v>
      </c>
      <c r="BU72" s="59">
        <f>IF(INDEX(CurWIPHelper[],1,MATCH(AT$4,$BP$9:$CA$9,0))=0,0,(SUM($BC72:BH72)))</f>
        <v>0</v>
      </c>
      <c r="BV72" s="59">
        <f>IF(INDEX(CurWIPHelper[],1,MATCH(AU$4,$BP$9:$CA$9,0))=0,0,(SUM($BC72:BI72)))</f>
        <v>0</v>
      </c>
      <c r="BW72" s="59">
        <f>IF(INDEX(CurWIPHelper[],1,MATCH(AV$4,$BP$9:$CA$9,0))=0,0,(SUM($BC72:BJ72)))</f>
        <v>0</v>
      </c>
      <c r="BX72" s="59">
        <f>IF(INDEX(CurWIPHelper[],1,MATCH(AW$4,$BP$9:$CA$9,0))=0,0,(SUM($BC72:BK72)))</f>
        <v>0</v>
      </c>
      <c r="BY72" s="59">
        <f>IF(INDEX(CurWIPHelper[],1,MATCH(AX$4,$BP$9:$CA$9,0))=0,0,(SUM($BC72:BL72)))</f>
        <v>0</v>
      </c>
      <c r="BZ72" s="59">
        <f>IF(INDEX(CurWIPHelper[],1,MATCH(AY$4,$BP$9:$CA$9,0))=0,0,(SUM($BC72:BM72)))</f>
        <v>0</v>
      </c>
      <c r="CA72" s="59">
        <f>IF(INDEX(CurWIPHelper[],1,MATCH(AZ$4,$BP$9:$CA$9,0))=0,0,(SUM($BC72:BN72)))</f>
        <v>0</v>
      </c>
      <c r="CC72" s="59">
        <f>((((INDEX(PlantAccounts[],MATCH($C72,PlantAccounts[Power Plan Plant Account '#],0),8)+(INDEX(PlantAccounts[],MATCH($C72,PlantAccounts[Power Plan Plant Account '#],0),8)+INDEX(PlantAccounts[],MATCH($C72,PlantAccounts[Power Plan Plant Account '#],0),16)+INDEX(PlantAccounts[],MATCH($C72,PlantAccounts[Power Plan Plant Account '#],0),17)))/2))/12)*(INDEX(CurWIPHelper[],1,MATCH(AO$4,CurWIPHelper[#Headers],0)))*(INDEX(PlantAccounts[],MATCH($C72,PlantAccounts[Power Plan Plant Account '#],0),7))</f>
        <v>-13100.243518422216</v>
      </c>
      <c r="CD72" s="59">
        <f>((((INDEX(PlantAccounts[],MATCH($C72,PlantAccounts[Power Plan Plant Account '#],0),8)+(INDEX(PlantAccounts[],MATCH($C72,PlantAccounts[Power Plan Plant Account '#],0),8)+INDEX(PlantAccounts[],MATCH($C72,PlantAccounts[Power Plan Plant Account '#],0),16)+INDEX(PlantAccounts[],MATCH($C72,PlantAccounts[Power Plan Plant Account '#],0),17)))/2))/12)*(INDEX(CurWIPHelper[],1,MATCH(AP$4,CurWIPHelper[#Headers],0)))*(INDEX(PlantAccounts[],MATCH($C72,PlantAccounts[Power Plan Plant Account '#],0),7))</f>
        <v>-13100.243518422216</v>
      </c>
      <c r="CE72" s="59">
        <f>((((INDEX(PlantAccounts[],MATCH($C72,PlantAccounts[Power Plan Plant Account '#],0),8)+(INDEX(PlantAccounts[],MATCH($C72,PlantAccounts[Power Plan Plant Account '#],0),8)+INDEX(PlantAccounts[],MATCH($C72,PlantAccounts[Power Plan Plant Account '#],0),16)+INDEX(PlantAccounts[],MATCH($C72,PlantAccounts[Power Plan Plant Account '#],0),17)))/2))/12)*(INDEX(CurWIPHelper[],1,MATCH(AQ$4,CurWIPHelper[#Headers],0)))*(INDEX(PlantAccounts[],MATCH($C72,PlantAccounts[Power Plan Plant Account '#],0),7))</f>
        <v>-13100.243518422216</v>
      </c>
      <c r="CF72" s="59">
        <f>((((INDEX(PlantAccounts[],MATCH($C72,PlantAccounts[Power Plan Plant Account '#],0),8)+(INDEX(PlantAccounts[],MATCH($C72,PlantAccounts[Power Plan Plant Account '#],0),8)+INDEX(PlantAccounts[],MATCH($C72,PlantAccounts[Power Plan Plant Account '#],0),16)+INDEX(PlantAccounts[],MATCH($C72,PlantAccounts[Power Plan Plant Account '#],0),17)))/2))/12)*(INDEX(CurWIPHelper[],1,MATCH(AR$4,CurWIPHelper[#Headers],0)))*(INDEX(PlantAccounts[],MATCH($C72,PlantAccounts[Power Plan Plant Account '#],0),7))</f>
        <v>-13100.243518422216</v>
      </c>
      <c r="CG72" s="59">
        <f>((((INDEX(PlantAccounts[],MATCH($C72,PlantAccounts[Power Plan Plant Account '#],0),8)+(INDEX(PlantAccounts[],MATCH($C72,PlantAccounts[Power Plan Plant Account '#],0),8)+INDEX(PlantAccounts[],MATCH($C72,PlantAccounts[Power Plan Plant Account '#],0),16)+INDEX(PlantAccounts[],MATCH($C72,PlantAccounts[Power Plan Plant Account '#],0),17)))/2))/12)*(INDEX(CurWIPHelper[],1,MATCH(AS$4,CurWIPHelper[#Headers],0)))*(INDEX(PlantAccounts[],MATCH($C72,PlantAccounts[Power Plan Plant Account '#],0),7))</f>
        <v>-13100.243518422216</v>
      </c>
      <c r="CH72" s="59">
        <f>((((INDEX(PlantAccounts[],MATCH($C72,PlantAccounts[Power Plan Plant Account '#],0),8)+(INDEX(PlantAccounts[],MATCH($C72,PlantAccounts[Power Plan Plant Account '#],0),8)+INDEX(PlantAccounts[],MATCH($C72,PlantAccounts[Power Plan Plant Account '#],0),16)+INDEX(PlantAccounts[],MATCH($C72,PlantAccounts[Power Plan Plant Account '#],0),17)))/2))/12)*(INDEX(CurWIPHelper[],1,MATCH(AT$4,CurWIPHelper[#Headers],0)))*(INDEX(PlantAccounts[],MATCH($C72,PlantAccounts[Power Plan Plant Account '#],0),7))</f>
        <v>-13100.243518422216</v>
      </c>
      <c r="CI72" s="59">
        <f>((((INDEX(PlantAccounts[],MATCH($C72,PlantAccounts[Power Plan Plant Account '#],0),8)+(INDEX(PlantAccounts[],MATCH($C72,PlantAccounts[Power Plan Plant Account '#],0),8)+INDEX(PlantAccounts[],MATCH($C72,PlantAccounts[Power Plan Plant Account '#],0),16)+INDEX(PlantAccounts[],MATCH($C72,PlantAccounts[Power Plan Plant Account '#],0),17)))/2))/12)*(INDEX(CurWIPHelper[],1,MATCH(AU$4,CurWIPHelper[#Headers],0)))*(INDEX(PlantAccounts[],MATCH($C72,PlantAccounts[Power Plan Plant Account '#],0),7))</f>
        <v>-13100.243518422216</v>
      </c>
      <c r="CJ72" s="59">
        <f>((((INDEX(PlantAccounts[],MATCH($C72,PlantAccounts[Power Plan Plant Account '#],0),8)+(INDEX(PlantAccounts[],MATCH($C72,PlantAccounts[Power Plan Plant Account '#],0),8)+INDEX(PlantAccounts[],MATCH($C72,PlantAccounts[Power Plan Plant Account '#],0),16)+INDEX(PlantAccounts[],MATCH($C72,PlantAccounts[Power Plan Plant Account '#],0),17)))/2))/12)*(INDEX(CurWIPHelper[],1,MATCH(AV$4,CurWIPHelper[#Headers],0)))*(INDEX(PlantAccounts[],MATCH($C72,PlantAccounts[Power Plan Plant Account '#],0),7))</f>
        <v>-13100.243518422216</v>
      </c>
      <c r="CK72" s="59">
        <f>((((INDEX(PlantAccounts[],MATCH($C72,PlantAccounts[Power Plan Plant Account '#],0),8)+(INDEX(PlantAccounts[],MATCH($C72,PlantAccounts[Power Plan Plant Account '#],0),8)+INDEX(PlantAccounts[],MATCH($C72,PlantAccounts[Power Plan Plant Account '#],0),16)+INDEX(PlantAccounts[],MATCH($C72,PlantAccounts[Power Plan Plant Account '#],0),17)))/2))/12)*(INDEX(CurWIPHelper[],1,MATCH(AW$4,CurWIPHelper[#Headers],0)))*(INDEX(PlantAccounts[],MATCH($C72,PlantAccounts[Power Plan Plant Account '#],0),7))</f>
        <v>-13100.243518422216</v>
      </c>
      <c r="CL72" s="59">
        <f>((((INDEX(PlantAccounts[],MATCH($C72,PlantAccounts[Power Plan Plant Account '#],0),8)+(INDEX(PlantAccounts[],MATCH($C72,PlantAccounts[Power Plan Plant Account '#],0),8)+INDEX(PlantAccounts[],MATCH($C72,PlantAccounts[Power Plan Plant Account '#],0),16)+INDEX(PlantAccounts[],MATCH($C72,PlantAccounts[Power Plan Plant Account '#],0),17)))/2))/12)*(INDEX(CurWIPHelper[],1,MATCH(AX$4,CurWIPHelper[#Headers],0)))*(INDEX(PlantAccounts[],MATCH($C72,PlantAccounts[Power Plan Plant Account '#],0),7))</f>
        <v>-13100.243518422216</v>
      </c>
      <c r="CM72" s="59">
        <f>((((INDEX(PlantAccounts[],MATCH($C72,PlantAccounts[Power Plan Plant Account '#],0),8)+(INDEX(PlantAccounts[],MATCH($C72,PlantAccounts[Power Plan Plant Account '#],0),8)+INDEX(PlantAccounts[],MATCH($C72,PlantAccounts[Power Plan Plant Account '#],0),16)+INDEX(PlantAccounts[],MATCH($C72,PlantAccounts[Power Plan Plant Account '#],0),17)))/2))/12)*(INDEX(CurWIPHelper[],1,MATCH(AY$4,CurWIPHelper[#Headers],0)))*(INDEX(PlantAccounts[],MATCH($C72,PlantAccounts[Power Plan Plant Account '#],0),7))</f>
        <v>-13100.243518422216</v>
      </c>
      <c r="CN72" s="59">
        <f>((((INDEX(PlantAccounts[],MATCH($C72,PlantAccounts[Power Plan Plant Account '#],0),8)+(INDEX(PlantAccounts[],MATCH($C72,PlantAccounts[Power Plan Plant Account '#],0),8)+INDEX(PlantAccounts[],MATCH($C72,PlantAccounts[Power Plan Plant Account '#],0),16)+INDEX(PlantAccounts[],MATCH($C72,PlantAccounts[Power Plan Plant Account '#],0),17)))/2))/12)*(INDEX(CurWIPHelper[],1,MATCH(AZ$4,CurWIPHelper[#Headers],0)))*(INDEX(PlantAccounts[],MATCH($C72,PlantAccounts[Power Plan Plant Account '#],0),7))</f>
        <v>-13100.243518422216</v>
      </c>
      <c r="CO72" s="59">
        <f t="shared" si="3"/>
        <v>-157202.92222106658</v>
      </c>
      <c r="CQ72" s="59">
        <f>INDEX(PlantAccounts[],MATCH($C72,PlantAccounts[Power Plan Plant Account '#],0),12)*(INDEX(CurWIPHelper[],1,MATCH(AO$4,CurWIPHelper[#Headers],0)))*(INDEX(PlantAccounts[],MATCH($C72,PlantAccounts[Power Plan Plant Account '#],0),7)/12)*0.5</f>
        <v>0</v>
      </c>
      <c r="CR72" s="59">
        <f>INDEX(PlantAccounts[],MATCH($C72,PlantAccounts[Power Plan Plant Account '#],0),12)*(INDEX(CurWIPHelper[],1,MATCH(AP$4,CurWIPHelper[#Headers],0)))*(INDEX(PlantAccounts[],MATCH($C72,PlantAccounts[Power Plan Plant Account '#],0),7)/12)*0.5</f>
        <v>0</v>
      </c>
      <c r="CS72" s="59">
        <f>INDEX(PlantAccounts[],MATCH($C72,PlantAccounts[Power Plan Plant Account '#],0),12)*(INDEX(CurWIPHelper[],1,MATCH(AQ$4,CurWIPHelper[#Headers],0)))*(INDEX(PlantAccounts[],MATCH($C72,PlantAccounts[Power Plan Plant Account '#],0),7)/12)*0.5</f>
        <v>0</v>
      </c>
      <c r="CT72" s="59">
        <f>INDEX(PlantAccounts[],MATCH($C72,PlantAccounts[Power Plan Plant Account '#],0),12)*(INDEX(CurWIPHelper[],1,MATCH(AR$4,CurWIPHelper[#Headers],0)))*(INDEX(PlantAccounts[],MATCH($C72,PlantAccounts[Power Plan Plant Account '#],0),7)/12)*0.5</f>
        <v>0</v>
      </c>
      <c r="CU72" s="59">
        <f>INDEX(PlantAccounts[],MATCH($C72,PlantAccounts[Power Plan Plant Account '#],0),12)*(INDEX(CurWIPHelper[],1,MATCH(AS$4,CurWIPHelper[#Headers],0)))*(INDEX(PlantAccounts[],MATCH($C72,PlantAccounts[Power Plan Plant Account '#],0),7)/12)*0.5</f>
        <v>0</v>
      </c>
      <c r="CV72" s="59">
        <f>INDEX(PlantAccounts[],MATCH($C72,PlantAccounts[Power Plan Plant Account '#],0),12)*(INDEX(CurWIPHelper[],1,MATCH(AT$4,CurWIPHelper[#Headers],0)))*(INDEX(PlantAccounts[],MATCH($C72,PlantAccounts[Power Plan Plant Account '#],0),7)/12)*0.5</f>
        <v>0</v>
      </c>
      <c r="CW72" s="59">
        <f>INDEX(PlantAccounts[],MATCH($C72,PlantAccounts[Power Plan Plant Account '#],0),12)*(INDEX(CurWIPHelper[],1,MATCH(AU$4,CurWIPHelper[#Headers],0)))*(INDEX(PlantAccounts[],MATCH($C72,PlantAccounts[Power Plan Plant Account '#],0),7)/12)*0.5</f>
        <v>0</v>
      </c>
      <c r="CX72" s="59">
        <f>INDEX(PlantAccounts[],MATCH($C72,PlantAccounts[Power Plan Plant Account '#],0),12)*(INDEX(CurWIPHelper[],1,MATCH(AV$4,CurWIPHelper[#Headers],0)))*(INDEX(PlantAccounts[],MATCH($C72,PlantAccounts[Power Plan Plant Account '#],0),7)/12)*0.5</f>
        <v>0</v>
      </c>
      <c r="CY72" s="59">
        <f>INDEX(PlantAccounts[],MATCH($C72,PlantAccounts[Power Plan Plant Account '#],0),12)*(INDEX(CurWIPHelper[],1,MATCH(AW$4,CurWIPHelper[#Headers],0)))*(INDEX(PlantAccounts[],MATCH($C72,PlantAccounts[Power Plan Plant Account '#],0),7)/12)*0.5</f>
        <v>0</v>
      </c>
      <c r="CZ72" s="59">
        <f>INDEX(PlantAccounts[],MATCH($C72,PlantAccounts[Power Plan Plant Account '#],0),12)*(INDEX(CurWIPHelper[],1,MATCH(AX$4,CurWIPHelper[#Headers],0)))*(INDEX(PlantAccounts[],MATCH($C72,PlantAccounts[Power Plan Plant Account '#],0),7)/12)*0.5</f>
        <v>0</v>
      </c>
      <c r="DA72" s="59">
        <f>INDEX(PlantAccounts[],MATCH($C72,PlantAccounts[Power Plan Plant Account '#],0),12)*(INDEX(CurWIPHelper[],1,MATCH(AY$4,CurWIPHelper[#Headers],0)))*(INDEX(PlantAccounts[],MATCH($C72,PlantAccounts[Power Plan Plant Account '#],0),7)/12)*0.5</f>
        <v>0</v>
      </c>
      <c r="DB72" s="59">
        <f>INDEX(PlantAccounts[],MATCH($C72,PlantAccounts[Power Plan Plant Account '#],0),12)*(INDEX(CurWIPHelper[],1,MATCH(AZ$4,CurWIPHelper[#Headers],0)))*(INDEX(PlantAccounts[],MATCH($C72,PlantAccounts[Power Plan Plant Account '#],0),7)/12)*0.5</f>
        <v>0</v>
      </c>
      <c r="DC72" s="59">
        <f t="shared" si="4"/>
        <v>0</v>
      </c>
      <c r="DE72" s="59">
        <f t="shared" si="5"/>
        <v>-157202.92222106658</v>
      </c>
    </row>
    <row r="73" spans="1:109">
      <c r="A73" t="s">
        <v>58</v>
      </c>
      <c r="B73" t="s">
        <v>122</v>
      </c>
      <c r="C73">
        <v>47800</v>
      </c>
      <c r="D73">
        <v>47800</v>
      </c>
      <c r="E73" s="130"/>
      <c r="F73" s="113">
        <f>INDEX(PlantAccounts[],MATCH($C73,PlantAccounts[Power Plan Plant Account '#],0),8)</f>
        <v>563869524.01085079</v>
      </c>
      <c r="G73" s="7">
        <f>INDEX(PlantAccounts[],MATCH($C73,PlantAccounts[Power Plan Plant Account '#],0),14)</f>
        <v>159606.21354806423</v>
      </c>
      <c r="H73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40846465.180130586</v>
      </c>
      <c r="I73" s="146">
        <v>193246.62794806538</v>
      </c>
      <c r="J73" s="7">
        <f t="shared" si="6"/>
        <v>40812824.765730582</v>
      </c>
      <c r="K73" s="7">
        <v>-7085858.5666666673</v>
      </c>
      <c r="L73" s="7">
        <f>INDEX(PlantAccounts[],MATCH($C73,PlantAccounts[Power Plan Plant Account '#],0),11)</f>
        <v>0</v>
      </c>
      <c r="M73" s="7">
        <f t="shared" si="1"/>
        <v>-7085858.5666666673</v>
      </c>
      <c r="O73" s="35">
        <f>INDEX(CurCloseProf[],MATCH(PlantAccountsQuery[[#This Row],[Reg/Unreg]],CurCloseProf[R/NR],0),MATCH(O$9,CurCloseProf[#Headers],0))*($J73+$M73)</f>
        <v>1360121.9776585929</v>
      </c>
      <c r="P73" s="35">
        <f>INDEX(CurCloseProf[],MATCH(PlantAccountsQuery[[#This Row],[Reg/Unreg]],CurCloseProf[R/NR],0),MATCH(P$9,CurCloseProf[#Headers],0))*($J73+$M73)</f>
        <v>1072571.8883023104</v>
      </c>
      <c r="Q73" s="35">
        <f>INDEX(CurCloseProf[],MATCH(PlantAccountsQuery[[#This Row],[Reg/Unreg]],CurCloseProf[R/NR],0),MATCH(Q$9,CurCloseProf[#Headers],0))*($J73+$M73)</f>
        <v>1455343.5643692832</v>
      </c>
      <c r="R73" s="35">
        <f>INDEX(CurCloseProf[],MATCH(PlantAccountsQuery[[#This Row],[Reg/Unreg]],CurCloseProf[R/NR],0),MATCH(R$9,CurCloseProf[#Headers],0))*($J73+$M73)</f>
        <v>400199.08887756133</v>
      </c>
      <c r="S73" s="35">
        <f>INDEX(CurCloseProf[],MATCH(PlantAccountsQuery[[#This Row],[Reg/Unreg]],CurCloseProf[R/NR],0),MATCH(S$9,CurCloseProf[#Headers],0))*($J73+$M73)</f>
        <v>1169028.6862821195</v>
      </c>
      <c r="T73" s="35">
        <f>INDEX(CurCloseProf[],MATCH(PlantAccountsQuery[[#This Row],[Reg/Unreg]],CurCloseProf[R/NR],0),MATCH(T$9,CurCloseProf[#Headers],0))*($J73+$M73)</f>
        <v>2033320.2361489616</v>
      </c>
      <c r="U73" s="35">
        <f>INDEX(CurCloseProf[],MATCH(PlantAccountsQuery[[#This Row],[Reg/Unreg]],CurCloseProf[R/NR],0),MATCH(U$9,CurCloseProf[#Headers],0))*($J73+$M73)</f>
        <v>1700985.5003834891</v>
      </c>
      <c r="V73" s="35">
        <f>INDEX(CurCloseProf[],MATCH(PlantAccountsQuery[[#This Row],[Reg/Unreg]],CurCloseProf[R/NR],0),MATCH(V$9,CurCloseProf[#Headers],0))*($J73+$M73)</f>
        <v>982142.52397799096</v>
      </c>
      <c r="W73" s="35">
        <f>INDEX(CurCloseProf[],MATCH(PlantAccountsQuery[[#This Row],[Reg/Unreg]],CurCloseProf[R/NR],0),MATCH(W$9,CurCloseProf[#Headers],0))*($J73+$M73)</f>
        <v>2056561.1796002504</v>
      </c>
      <c r="X73" s="35">
        <f>INDEX(CurCloseProf[],MATCH(PlantAccountsQuery[[#This Row],[Reg/Unreg]],CurCloseProf[R/NR],0),MATCH(X$9,CurCloseProf[#Headers],0))*($J73+$M73)</f>
        <v>4141734.1698278687</v>
      </c>
      <c r="Y73" s="35">
        <f>INDEX(CurCloseProf[],MATCH(PlantAccountsQuery[[#This Row],[Reg/Unreg]],CurCloseProf[R/NR],0),MATCH(Y$9,CurCloseProf[#Headers],0))*($J73+$M73)</f>
        <v>3676650.4534837147</v>
      </c>
      <c r="Z73" s="35">
        <f>INDEX(CurCloseProf[],MATCH(PlantAccountsQuery[[#This Row],[Reg/Unreg]],CurCloseProf[R/NR],0),MATCH(Z$9,CurCloseProf[#Headers],0))*($J73+$M73)</f>
        <v>13678306.93015177</v>
      </c>
      <c r="AB73" s="59">
        <f>IF(INDEX(CurWIPHelper[],1,MATCH(AO$4,$AB$9:$AM$9,0))=0,0,($F73+$O73))</f>
        <v>565229645.98850942</v>
      </c>
      <c r="AC73" s="59">
        <f>IF(INDEX(CurWIPHelper[],1,MATCH(AP$4,$AB$9:$AM$9,0))=0,0,($F73+SUM($O73:P73)))</f>
        <v>566302217.87681174</v>
      </c>
      <c r="AD73" s="59">
        <f>IF(INDEX(CurWIPHelper[],1,MATCH(AQ$4,$AB$9:$AM$9,0))=0,0,($F73+SUM($O73:Q73)))</f>
        <v>567757561.44118094</v>
      </c>
      <c r="AE73" s="59">
        <f>IF(INDEX(CurWIPHelper[],1,MATCH(AR$4,$AB$9:$AM$9,0))=0,0,($F73+SUM($O73:R73)))</f>
        <v>568157760.5300585</v>
      </c>
      <c r="AF73" s="59">
        <f>IF(INDEX(CurWIPHelper[],1,MATCH(AS$4,$AB$9:$AM$9,0))=0,0,($F73+SUM($O73:S73)))</f>
        <v>569326789.21634066</v>
      </c>
      <c r="AG73" s="59">
        <f>IF(INDEX(CurWIPHelper[],1,MATCH(AT$4,$AB$9:$AM$9,0))=0,0,($F73+SUM($O73:T73)))</f>
        <v>571360109.45248961</v>
      </c>
      <c r="AH73" s="59">
        <f>IF(INDEX(CurWIPHelper[],1,MATCH(AU$4,$AB$9:$AM$9,0))=0,0,($F73+SUM($O73:U73)))</f>
        <v>573061094.95287311</v>
      </c>
      <c r="AI73" s="59">
        <f>IF(INDEX(CurWIPHelper[],1,MATCH(AV$4,$AB$9:$AM$9,0))=0,0,($F73+SUM($O73:V73)))</f>
        <v>574043237.47685111</v>
      </c>
      <c r="AJ73" s="59">
        <f>IF(INDEX(CurWIPHelper[],1,MATCH(AW$4,$AB$9:$AM$9,0))=0,0,($F73+SUM($O73:W73)))</f>
        <v>576099798.65645134</v>
      </c>
      <c r="AK73" s="59">
        <f>IF(INDEX(CurWIPHelper[],1,MATCH(AX$4,$AB$9:$AM$9,0))=0,0,($F73+SUM($O73:X73)))</f>
        <v>580241532.82627916</v>
      </c>
      <c r="AL73" s="59">
        <f>IF(INDEX(CurWIPHelper[],1,MATCH(AY$4,$AB$9:$AM$9,0))=0,0,($F73+SUM($O73:Y73)))</f>
        <v>583918183.27976298</v>
      </c>
      <c r="AM73" s="59">
        <f>IF(INDEX(CurWIPHelper[],1,MATCH(AZ$4,$AB$9:$AM$9,0))=0,0,($F73+SUM($O73:Z73)))</f>
        <v>597596490.20991468</v>
      </c>
      <c r="AO73" s="35">
        <f>IF(INDEX(CurWIPHelper[],1,MATCH(AO$4,CurWIPHelper[#Headers],0))=0,0,
     IF(AB73&gt;0,
        (IF(
             ((INDEX(PlantAccounts[],MATCH($C73,PlantAccounts[Power Plan Plant Account '#],0),7)/12)
                   *(AB73)
                   *(INDEX(CurWIPHelper[],1,MATCH(AO$4,CurWIPHelper[#Headers],0)))
                   +(INDEX(PlantAccounts[],MATCH($C73,PlantAccounts[Power Plan Plant Account '#],0),9))
                   )&gt;AB73,
              IF((INDEX(PlantAccounts[],MATCH($C73,PlantAccounts[Power Plan Plant Account '#],0),7))=0,0,AB73-(INDEX(PlantAccounts[],MATCH($C73,PlantAccounts[Power Plan Plant Account '#],0),9))),
             (INDEX(PlantAccounts[],MATCH($C73,PlantAccounts[Power Plan Plant Account '#],0),7)/12)*AB73*(INDEX(CurWIPHelper[],1,MATCH(AO$4,CurWIPHelper[#Headers],0))))
        ),
          IF(AB73=0,0,IF(
              ((INDEX(PlantAccounts[],MATCH($C73,PlantAccounts[Power Plan Plant Account '#],0),7)/12)
              *(AB73)
              *(INDEX(CurWIPHelper[],1,MATCH(AO$4,CurWIPHelper[#Headers],0)))
              +(INDEX(PlantAccounts[],MATCH($C73,PlantAccounts[Power Plan Plant Account '#],0),9))
              )&gt;AB73,
         (INDEX(PlantAccounts[],MATCH($C73,PlantAccounts[Power Plan Plant Account '#],0),7)/12)*AB73*(INDEX(CurWIPHelper[],1,MATCH(AO$4,CurWIPHelper[#Headers],0))),
         AB73-(INDEX(PlantAccounts[],MATCH($C73,PlantAccounts[Power Plan Plant Account '#],0),9))
    ))
)
)</f>
        <v>4829987.4419613555</v>
      </c>
      <c r="AP73" s="35">
        <f>IF(INDEX(CurWIPHelper[],1,MATCH(AP$4,CurWIPHelper[#Headers],0))=0,0,
     IF(AC73&gt;0,
        (IF(
             ((INDEX(PlantAccounts[],MATCH($C73,PlantAccounts[Power Plan Plant Account '#],0),7)/12)
                   *(AC73)
                   *(INDEX(CurWIPHelper[],1,MATCH(AP$4,CurWIPHelper[#Headers],0)))
                   +(INDEX(PlantAccounts[],MATCH($C73,PlantAccounts[Power Plan Plant Account '#],0),9))
                   +(SUM($AO73:AO73))
                    )&gt;AC73,
              IF((INDEX(PlantAccounts[],MATCH($C73,PlantAccounts[Power Plan Plant Account '#],0),7))=0,0,AC73-(INDEX(PlantAccounts[],MATCH($C73,PlantAccounts[Power Plan Plant Account '#],0),9))-SUM($AO73:AO73)),
             (INDEX(PlantAccounts[],MATCH($C73,PlantAccounts[Power Plan Plant Account '#],0),7)/12)*AC73*(INDEX(CurWIPHelper[],1,MATCH(AP$4,CurWIPHelper[#Headers],0))))
        ),
        IF(AC73=0,0,IF(
              ((INDEX(PlantAccounts[],MATCH($C73,PlantAccounts[Power Plan Plant Account '#],0),7)/12)
              *(AC73)
              *(INDEX(CurWIPHelper[],1,MATCH(AP$4,CurWIPHelper[#Headers],0)))
              +(INDEX(PlantAccounts[],MATCH($C73,PlantAccounts[Power Plan Plant Account '#],0),9))
              +(SUM($AO73:AO73))
              )&gt;AC73,
         (INDEX(PlantAccounts[],MATCH($C73,PlantAccounts[Power Plan Plant Account '#],0),7)/12)*AC73*(INDEX(CurWIPHelper[],1,MATCH(AP$4,CurWIPHelper[#Headers],0))),
         AC73-(INDEX(PlantAccounts[],MATCH($C73,PlantAccounts[Power Plan Plant Account '#],0),9))-(SUM($AO73:AO73))
    ))
)
)</f>
        <v>4839152.7587275011</v>
      </c>
      <c r="AQ73" s="35">
        <f>IF(INDEX(CurWIPHelper[],1,MATCH(AQ$4,CurWIPHelper[#Headers],0))=0,0,
     IF(AD73&gt;0,
        (IF(
             ((INDEX(PlantAccounts[],MATCH($C73,PlantAccounts[Power Plan Plant Account '#],0),7)/12)
                   *(AD73)
                   *(INDEX(CurWIPHelper[],1,MATCH(AQ$4,CurWIPHelper[#Headers],0)))
                   +(INDEX(PlantAccounts[],MATCH($C73,PlantAccounts[Power Plan Plant Account '#],0),9))
                   +(SUM($AO73:AP73))
                    )&gt;AD73,
              IF((INDEX(PlantAccounts[],MATCH($C73,PlantAccounts[Power Plan Plant Account '#],0),7))=0,0,AD73-(INDEX(PlantAccounts[],MATCH($C73,PlantAccounts[Power Plan Plant Account '#],0),9))-SUM($AO73:AP73)),
             (INDEX(PlantAccounts[],MATCH($C73,PlantAccounts[Power Plan Plant Account '#],0),7)/12)*AD73*(INDEX(CurWIPHelper[],1,MATCH(AQ$4,CurWIPHelper[#Headers],0))))
        ),
        IF(AD73=0,0,IF(
              ((INDEX(PlantAccounts[],MATCH($C73,PlantAccounts[Power Plan Plant Account '#],0),7)/12)
              *(AD73)
              *(INDEX(CurWIPHelper[],1,MATCH(AQ$4,CurWIPHelper[#Headers],0)))
              +(INDEX(PlantAccounts[],MATCH($C73,PlantAccounts[Power Plan Plant Account '#],0),9))
              +(SUM($AO73:AP73))
              )&gt;AD73,
         (INDEX(PlantAccounts[],MATCH($C73,PlantAccounts[Power Plan Plant Account '#],0),7)/12)*AD73*(INDEX(CurWIPHelper[],1,MATCH(AQ$4,CurWIPHelper[#Headers],0))),
         AD73-(INDEX(PlantAccounts[],MATCH($C73,PlantAccounts[Power Plan Plant Account '#],0),9))-(SUM($AO73:AP73))
    ))
)
)</f>
        <v>4851588.9272645377</v>
      </c>
      <c r="AR73" s="35">
        <f>IF(INDEX(CurWIPHelper[],1,MATCH(AR$4,CurWIPHelper[#Headers],0))=0,0,
     IF(AE73&gt;0,
        (IF(
             ((INDEX(PlantAccounts[],MATCH($C73,PlantAccounts[Power Plan Plant Account '#],0),7)/12)
                   *(AE73)
                   *(INDEX(CurWIPHelper[],1,MATCH(AR$4,CurWIPHelper[#Headers],0)))
                   +(INDEX(PlantAccounts[],MATCH($C73,PlantAccounts[Power Plan Plant Account '#],0),9))
                   +(SUM($AO73:AQ73))
                    )&gt;AE73,
              IF((INDEX(PlantAccounts[],MATCH($C73,PlantAccounts[Power Plan Plant Account '#],0),7))=0,0,AE73-(INDEX(PlantAccounts[],MATCH($C73,PlantAccounts[Power Plan Plant Account '#],0),9))-SUM($AO73:AQ73)),
             (INDEX(PlantAccounts[],MATCH($C73,PlantAccounts[Power Plan Plant Account '#],0),7)/12)*AE73*(INDEX(CurWIPHelper[],1,MATCH(AR$4,CurWIPHelper[#Headers],0))))
        ),
        IF(AE73=0,0,IF(
              ((INDEX(PlantAccounts[],MATCH($C73,PlantAccounts[Power Plan Plant Account '#],0),7)/12)
              *(AE73)
              *(INDEX(CurWIPHelper[],1,MATCH(AR$4,CurWIPHelper[#Headers],0)))
              +(INDEX(PlantAccounts[],MATCH($C73,PlantAccounts[Power Plan Plant Account '#],0),9))
              +(SUM($AO73:AQ73))
              )&gt;AE73,
         (INDEX(PlantAccounts[],MATCH($C73,PlantAccounts[Power Plan Plant Account '#],0),7)/12)*AE73*(INDEX(CurWIPHelper[],1,MATCH(AR$4,CurWIPHelper[#Headers],0))),
         AE73-(INDEX(PlantAccounts[],MATCH($C73,PlantAccounts[Power Plan Plant Account '#],0),9))-(SUM($AO73:AQ73))
    ))
)
)</f>
        <v>4855008.6993647479</v>
      </c>
      <c r="AS73" s="35">
        <f>IF(INDEX(CurWIPHelper[],1,MATCH(AS$4,CurWIPHelper[#Headers],0))=0,0,
     IF(AF73&gt;0,
        (IF(
             ((INDEX(PlantAccounts[],MATCH($C73,PlantAccounts[Power Plan Plant Account '#],0),7)/12)
                   *(AF73)
                   *(INDEX(CurWIPHelper[],1,MATCH(AS$4,CurWIPHelper[#Headers],0)))
                   +(INDEX(PlantAccounts[],MATCH($C73,PlantAccounts[Power Plan Plant Account '#],0),9))
                   +(SUM($AO73:AR73))
                    )&gt;AF73,
              IF((INDEX(PlantAccounts[],MATCH($C73,PlantAccounts[Power Plan Plant Account '#],0),7))=0,0,AF73-(INDEX(PlantAccounts[],MATCH($C73,PlantAccounts[Power Plan Plant Account '#],0),9))-SUM($AO73:AR73)),
             (INDEX(PlantAccounts[],MATCH($C73,PlantAccounts[Power Plan Plant Account '#],0),7)/12)*AF73*(INDEX(CurWIPHelper[],1,MATCH(AS$4,CurWIPHelper[#Headers],0))))
        ),
        IF(AF73=0,0,IF(
              ((INDEX(PlantAccounts[],MATCH($C73,PlantAccounts[Power Plan Plant Account '#],0),7)/12)
              *(AF73)
              *(INDEX(CurWIPHelper[],1,MATCH(AS$4,CurWIPHelper[#Headers],0)))
              +(INDEX(PlantAccounts[],MATCH($C73,PlantAccounts[Power Plan Plant Account '#],0),9))
              +(SUM($AO73:AR73))
              )&gt;AF73,
         (INDEX(PlantAccounts[],MATCH($C73,PlantAccounts[Power Plan Plant Account '#],0),7)/12)*AF73*(INDEX(CurWIPHelper[],1,MATCH(AS$4,CurWIPHelper[#Headers],0))),
         AF73-(INDEX(PlantAccounts[],MATCH($C73,PlantAccounts[Power Plan Plant Account '#],0),9))-(SUM($AO73:AR73))
    ))
)
)</f>
        <v>4864998.2565546585</v>
      </c>
      <c r="AT73" s="35">
        <f>IF(INDEX(CurWIPHelper[],1,MATCH(AT$4,CurWIPHelper[#Headers],0))=0,0,
     IF(AG73&gt;0,
        (IF(
             ((INDEX(PlantAccounts[],MATCH($C73,PlantAccounts[Power Plan Plant Account '#],0),7)/12)
                   *(AG73)
                   *(INDEX(CurWIPHelper[],1,MATCH(AT$4,CurWIPHelper[#Headers],0)))
                   +(INDEX(PlantAccounts[],MATCH($C73,PlantAccounts[Power Plan Plant Account '#],0),9))
                   +(SUM($AO73:AS73))
                    )&gt;AG73,
              IF((INDEX(PlantAccounts[],MATCH($C73,PlantAccounts[Power Plan Plant Account '#],0),7))=0,0,AG73-(INDEX(PlantAccounts[],MATCH($C73,PlantAccounts[Power Plan Plant Account '#],0),9))-SUM($AO73:AS73)),
             (INDEX(PlantAccounts[],MATCH($C73,PlantAccounts[Power Plan Plant Account '#],0),7)/12)*AG73*(INDEX(CurWIPHelper[],1,MATCH(AT$4,CurWIPHelper[#Headers],0))))
        ),
        IF(AG73=0,0,IF(
              ((INDEX(PlantAccounts[],MATCH($C73,PlantAccounts[Power Plan Plant Account '#],0),7)/12)
              *(AG73)
              *(INDEX(CurWIPHelper[],1,MATCH(AT$4,CurWIPHelper[#Headers],0)))
              +(INDEX(PlantAccounts[],MATCH($C73,PlantAccounts[Power Plan Plant Account '#],0),9))
              +(SUM($AO73:AS73))
              )&gt;AG73,
         (INDEX(PlantAccounts[],MATCH($C73,PlantAccounts[Power Plan Plant Account '#],0),7)/12)*AG73*(INDEX(CurWIPHelper[],1,MATCH(AT$4,CurWIPHelper[#Headers],0))),
         AG73-(INDEX(PlantAccounts[],MATCH($C73,PlantAccounts[Power Plan Plant Account '#],0),9))-(SUM($AO73:AS73))
    ))
)
)</f>
        <v>4882373.3381268755</v>
      </c>
      <c r="AU73" s="35">
        <f>IF(INDEX(CurWIPHelper[],1,MATCH(AU$4,CurWIPHelper[#Headers],0))=0,0,
     IF(AH73&gt;0,
        (IF(
             ((INDEX(PlantAccounts[],MATCH($C73,PlantAccounts[Power Plan Plant Account '#],0),7)/12)
                   *(AH73)
                   *(INDEX(CurWIPHelper[],1,MATCH(AU$4,CurWIPHelper[#Headers],0)))
                   +(INDEX(PlantAccounts[],MATCH($C73,PlantAccounts[Power Plan Plant Account '#],0),9))
                   +(SUM($AO73:AT73))
                    )&gt;AH73,
              IF((INDEX(PlantAccounts[],MATCH($C73,PlantAccounts[Power Plan Plant Account '#],0),7))=0,0,AH73-(INDEX(PlantAccounts[],MATCH($C73,PlantAccounts[Power Plan Plant Account '#],0),9))-SUM($AO73:AT73)),
             (INDEX(PlantAccounts[],MATCH($C73,PlantAccounts[Power Plan Plant Account '#],0),7)/12)*AH73*(INDEX(CurWIPHelper[],1,MATCH(AU$4,CurWIPHelper[#Headers],0))))
        ),
        IF(AH73=0,0,IF(
              ((INDEX(PlantAccounts[],MATCH($C73,PlantAccounts[Power Plan Plant Account '#],0),7)/12)
              *(AH73)
              *(INDEX(CurWIPHelper[],1,MATCH(AU$4,CurWIPHelper[#Headers],0)))
              +(INDEX(PlantAccounts[],MATCH($C73,PlantAccounts[Power Plan Plant Account '#],0),9))
              +(SUM($AO73:AT73))
              )&gt;AH73,
         (INDEX(PlantAccounts[],MATCH($C73,PlantAccounts[Power Plan Plant Account '#],0),7)/12)*AH73*(INDEX(CurWIPHelper[],1,MATCH(AU$4,CurWIPHelper[#Headers],0))),
         AH73-(INDEX(PlantAccounts[],MATCH($C73,PlantAccounts[Power Plan Plant Account '#],0),9))-(SUM($AO73:AT73))
    ))
)
)</f>
        <v>4896908.5605167812</v>
      </c>
      <c r="AV73" s="35">
        <f>IF(INDEX(CurWIPHelper[],1,MATCH(AV$4,CurWIPHelper[#Headers],0))=0,0,
     IF(AI73&gt;0,
        (IF(
             ((INDEX(PlantAccounts[],MATCH($C73,PlantAccounts[Power Plan Plant Account '#],0),7)/12)
                   *(AI73)
                   *(INDEX(CurWIPHelper[],1,MATCH(AV$4,CurWIPHelper[#Headers],0)))
                   +(INDEX(PlantAccounts[],MATCH($C73,PlantAccounts[Power Plan Plant Account '#],0),9))
                   +(SUM($AO73:AU73))
                    )&gt;AI73,
              IF((INDEX(PlantAccounts[],MATCH($C73,PlantAccounts[Power Plan Plant Account '#],0),7))=0,0,AI73-(INDEX(PlantAccounts[],MATCH($C73,PlantAccounts[Power Plan Plant Account '#],0),9))-SUM($AO73:AU73)),
             (INDEX(PlantAccounts[],MATCH($C73,PlantAccounts[Power Plan Plant Account '#],0),7)/12)*AI73*(INDEX(CurWIPHelper[],1,MATCH(AV$4,CurWIPHelper[#Headers],0))))
        ),
        IF(AI73=0,0,IF(
              ((INDEX(PlantAccounts[],MATCH($C73,PlantAccounts[Power Plan Plant Account '#],0),7)/12)
              *(AI73)
              *(INDEX(CurWIPHelper[],1,MATCH(AV$4,CurWIPHelper[#Headers],0)))
              +(INDEX(PlantAccounts[],MATCH($C73,PlantAccounts[Power Plan Plant Account '#],0),9))
              +(SUM($AO73:AU73))
              )&gt;AI73,
         (INDEX(PlantAccounts[],MATCH($C73,PlantAccounts[Power Plan Plant Account '#],0),7)/12)*AI73*(INDEX(CurWIPHelper[],1,MATCH(AV$4,CurWIPHelper[#Headers],0))),
         AI73-(INDEX(PlantAccounts[],MATCH($C73,PlantAccounts[Power Plan Plant Account '#],0),9))-(SUM($AO73:AU73))
    ))
)
)</f>
        <v>4905301.1423473638</v>
      </c>
      <c r="AW73" s="35">
        <f>IF(INDEX(CurWIPHelper[],1,MATCH(AW$4,CurWIPHelper[#Headers],0))=0,0,
     IF(AJ73&gt;0,
        (IF(
             ((INDEX(PlantAccounts[],MATCH($C73,PlantAccounts[Power Plan Plant Account '#],0),7)/12)
                   *(AJ73)
                   *(INDEX(CurWIPHelper[],1,MATCH(AW$4,CurWIPHelper[#Headers],0)))
                   +(INDEX(PlantAccounts[],MATCH($C73,PlantAccounts[Power Plan Plant Account '#],0),9))
                   +(SUM($AO73:AV73))
                    )&gt;AJ73,
              IF((INDEX(PlantAccounts[],MATCH($C73,PlantAccounts[Power Plan Plant Account '#],0),7))=0,0,AJ73-(INDEX(PlantAccounts[],MATCH($C73,PlantAccounts[Power Plan Plant Account '#],0),9))-SUM($AO73:AV73)),
             (INDEX(PlantAccounts[],MATCH($C73,PlantAccounts[Power Plan Plant Account '#],0),7)/12)*AJ73*(INDEX(CurWIPHelper[],1,MATCH(AW$4,CurWIPHelper[#Headers],0))))
        ),
        IF(AJ73=0,0,IF(
              ((INDEX(PlantAccounts[],MATCH($C73,PlantAccounts[Power Plan Plant Account '#],0),7)/12)
              *(AJ73)
              *(INDEX(CurWIPHelper[],1,MATCH(AW$4,CurWIPHelper[#Headers],0)))
              +(INDEX(PlantAccounts[],MATCH($C73,PlantAccounts[Power Plan Plant Account '#],0),9))
              +(SUM($AO73:AV73))
              )&gt;AJ73,
         (INDEX(PlantAccounts[],MATCH($C73,PlantAccounts[Power Plan Plant Account '#],0),7)/12)*AJ73*(INDEX(CurWIPHelper[],1,MATCH(AW$4,CurWIPHelper[#Headers],0))),
         AJ73-(INDEX(PlantAccounts[],MATCH($C73,PlantAccounts[Power Plan Plant Account '#],0),9))-(SUM($AO73:AV73))
    ))
)
)</f>
        <v>4922874.8218979519</v>
      </c>
      <c r="AX73" s="35">
        <f>IF(INDEX(CurWIPHelper[],1,MATCH(AX$4,CurWIPHelper[#Headers],0))=0,0,
     IF(AK73&gt;0,
        (IF(
             ((INDEX(PlantAccounts[],MATCH($C73,PlantAccounts[Power Plan Plant Account '#],0),7)/12)
                   *(AK73)
                   *(INDEX(CurWIPHelper[],1,MATCH(AX$4,CurWIPHelper[#Headers],0)))
                   +(INDEX(PlantAccounts[],MATCH($C73,PlantAccounts[Power Plan Plant Account '#],0),9))
                   +(SUM($AO73:AW73))
                    )&gt;AK73,
              IF((INDEX(PlantAccounts[],MATCH($C73,PlantAccounts[Power Plan Plant Account '#],0),7))=0,0,AK73-(INDEX(PlantAccounts[],MATCH($C73,PlantAccounts[Power Plan Plant Account '#],0),9))-SUM($AO73:AW73)),
             (INDEX(PlantAccounts[],MATCH($C73,PlantAccounts[Power Plan Plant Account '#],0),7)/12)*AK73*(INDEX(CurWIPHelper[],1,MATCH(AX$4,CurWIPHelper[#Headers],0))))
        ),
        IF(AK73=0,0,IF(
              ((INDEX(PlantAccounts[],MATCH($C73,PlantAccounts[Power Plan Plant Account '#],0),7)/12)
              *(AK73)
              *(INDEX(CurWIPHelper[],1,MATCH(AX$4,CurWIPHelper[#Headers],0)))
              +(INDEX(PlantAccounts[],MATCH($C73,PlantAccounts[Power Plan Plant Account '#],0),9))
              +(SUM($AO73:AW73))
              )&gt;AK73,
         (INDEX(PlantAccounts[],MATCH($C73,PlantAccounts[Power Plan Plant Account '#],0),7)/12)*AK73*(INDEX(CurWIPHelper[],1,MATCH(AX$4,CurWIPHelper[#Headers],0))),
         AK73-(INDEX(PlantAccounts[],MATCH($C73,PlantAccounts[Power Plan Plant Account '#],0),9))-(SUM($AO73:AW73))
    ))
)
)</f>
        <v>4958266.6739888405</v>
      </c>
      <c r="AY73" s="35">
        <f>IF(INDEX(CurWIPHelper[],1,MATCH(AY$4,CurWIPHelper[#Headers],0))=0,0,
     IF(AL73&gt;0,
        (IF(
             ((INDEX(PlantAccounts[],MATCH($C73,PlantAccounts[Power Plan Plant Account '#],0),7)/12)
                   *(AL73)
                   *(INDEX(CurWIPHelper[],1,MATCH(AY$4,CurWIPHelper[#Headers],0)))
                   +(INDEX(PlantAccounts[],MATCH($C73,PlantAccounts[Power Plan Plant Account '#],0),9))
                   +(SUM($AO73:AX73))
                    )&gt;AL73,
              IF((INDEX(PlantAccounts[],MATCH($C73,PlantAccounts[Power Plan Plant Account '#],0),7))=0,0,AL73-(INDEX(PlantAccounts[],MATCH($C73,PlantAccounts[Power Plan Plant Account '#],0),9))-SUM($AO73:AX73)),
             (INDEX(PlantAccounts[],MATCH($C73,PlantAccounts[Power Plan Plant Account '#],0),7)/12)*AL73*(INDEX(CurWIPHelper[],1,MATCH(AY$4,CurWIPHelper[#Headers],0))))
        ),
        IF(AL73=0,0,IF(
              ((INDEX(PlantAccounts[],MATCH($C73,PlantAccounts[Power Plan Plant Account '#],0),7)/12)
              *(AL73)
              *(INDEX(CurWIPHelper[],1,MATCH(AY$4,CurWIPHelper[#Headers],0)))
              +(INDEX(PlantAccounts[],MATCH($C73,PlantAccounts[Power Plan Plant Account '#],0),9))
              +(SUM($AO73:AX73))
              )&gt;AL73,
         (INDEX(PlantAccounts[],MATCH($C73,PlantAccounts[Power Plan Plant Account '#],0),7)/12)*AL73*(INDEX(CurWIPHelper[],1,MATCH(AY$4,CurWIPHelper[#Headers],0))),
         AL73-(INDEX(PlantAccounts[],MATCH($C73,PlantAccounts[Power Plan Plant Account '#],0),9))-(SUM($AO73:AX73))
    ))
)
)</f>
        <v>4989684.3033450497</v>
      </c>
      <c r="AZ73" s="35">
        <f>IF(INDEX(CurWIPHelper[],1,MATCH(AZ$4,CurWIPHelper[#Headers],0))=0,0,
     IF(AM73&gt;0,
        (IF(
             ((INDEX(PlantAccounts[],MATCH($C73,PlantAccounts[Power Plan Plant Account '#],0),7)/12)
                   *(AM73)
                   *(INDEX(CurWIPHelper[],1,MATCH(AZ$4,CurWIPHelper[#Headers],0)))
                   +(INDEX(PlantAccounts[],MATCH($C73,PlantAccounts[Power Plan Plant Account '#],0),9))
                   +(SUM($AO73:AY73))
                    )&gt;AM73,
              IF((INDEX(PlantAccounts[],MATCH($C73,PlantAccounts[Power Plan Plant Account '#],0),7))=0,0,AM73-(INDEX(PlantAccounts[],MATCH($C73,PlantAccounts[Power Plan Plant Account '#],0),9))-SUM($AO73:AY73)),
             (INDEX(PlantAccounts[],MATCH($C73,PlantAccounts[Power Plan Plant Account '#],0),7)/12)*AM73*(INDEX(CurWIPHelper[],1,MATCH(AZ$4,CurWIPHelper[#Headers],0))))
        ),
        IF(AM73=0,0,IF(
              ((INDEX(PlantAccounts[],MATCH($C73,PlantAccounts[Power Plan Plant Account '#],0),7)/12)
              *(AM73)
              *(INDEX(CurWIPHelper[],1,MATCH(AZ$4,CurWIPHelper[#Headers],0)))
              +(INDEX(PlantAccounts[],MATCH($C73,PlantAccounts[Power Plan Plant Account '#],0),9))
              +(SUM($AO73:AY73))
              )&gt;AM73,
         (INDEX(PlantAccounts[],MATCH($C73,PlantAccounts[Power Plan Plant Account '#],0),7)/12)*AM73*(INDEX(CurWIPHelper[],1,MATCH(AZ$4,CurWIPHelper[#Headers],0))),
         AM73-(INDEX(PlantAccounts[],MATCH($C73,PlantAccounts[Power Plan Plant Account '#],0),9))-(SUM($AO73:AY73))
    ))
)
)</f>
        <v>5106567.8588499725</v>
      </c>
      <c r="BA73" s="59">
        <f t="shared" si="2"/>
        <v>58902712.78294564</v>
      </c>
      <c r="BC73" s="59">
        <f>INDEX(CurCloseProf[],MATCH(PlantAccountsQuery[[#This Row],[Reg/Unreg]],CurCloseProf[R/NR],0),MATCH(BC$9,CurCloseProf[#Headers],0))*($J73)</f>
        <v>1645876.4659283159</v>
      </c>
      <c r="BD73" s="59">
        <f>INDEX(CurCloseProf[],MATCH(PlantAccountsQuery[[#This Row],[Reg/Unreg]],CurCloseProf[R/NR],0),MATCH(BD$9,CurCloseProf[#Headers],0))*($J73)</f>
        <v>1297913.6121394136</v>
      </c>
      <c r="BE73" s="59">
        <f>INDEX(CurCloseProf[],MATCH(PlantAccountsQuery[[#This Row],[Reg/Unreg]],CurCloseProf[R/NR],0),MATCH(BE$9,CurCloseProf[#Headers],0))*($J73)</f>
        <v>1761103.6081918881</v>
      </c>
      <c r="BF73" s="59">
        <f>INDEX(CurCloseProf[],MATCH(PlantAccountsQuery[[#This Row],[Reg/Unreg]],CurCloseProf[R/NR],0),MATCH(BF$9,CurCloseProf[#Headers],0))*($J73)</f>
        <v>484278.81681864039</v>
      </c>
      <c r="BG73" s="59">
        <f>INDEX(CurCloseProf[],MATCH(PlantAccountsQuery[[#This Row],[Reg/Unreg]],CurCloseProf[R/NR],0),MATCH(BG$9,CurCloseProf[#Headers],0))*($J73)</f>
        <v>1414635.4770761621</v>
      </c>
      <c r="BH73" s="59">
        <f>INDEX(CurCloseProf[],MATCH(PlantAccountsQuery[[#This Row],[Reg/Unreg]],CurCloseProf[R/NR],0),MATCH(BH$9,CurCloseProf[#Headers],0))*($J73)</f>
        <v>2460510.1449315874</v>
      </c>
      <c r="BI73" s="59">
        <f>INDEX(CurCloseProf[],MATCH(PlantAccountsQuery[[#This Row],[Reg/Unreg]],CurCloseProf[R/NR],0),MATCH(BI$9,CurCloseProf[#Headers],0))*($J73)</f>
        <v>2058353.6255960872</v>
      </c>
      <c r="BJ73" s="59">
        <f>INDEX(CurCloseProf[],MATCH(PlantAccountsQuery[[#This Row],[Reg/Unreg]],CurCloseProf[R/NR],0),MATCH(BJ$9,CurCloseProf[#Headers],0))*($J73)</f>
        <v>1188485.5130313681</v>
      </c>
      <c r="BK73" s="59">
        <f>INDEX(CurCloseProf[],MATCH(PlantAccountsQuery[[#This Row],[Reg/Unreg]],CurCloseProf[R/NR],0),MATCH(BK$9,CurCloseProf[#Headers],0))*($J73)</f>
        <v>2488633.8886110303</v>
      </c>
      <c r="BL73" s="59">
        <f>INDEX(CurCloseProf[],MATCH(PlantAccountsQuery[[#This Row],[Reg/Unreg]],CurCloseProf[R/NR],0),MATCH(BL$9,CurCloseProf[#Headers],0))*($J73)</f>
        <v>5011890.7790797679</v>
      </c>
      <c r="BM73" s="59">
        <f>INDEX(CurCloseProf[],MATCH(PlantAccountsQuery[[#This Row],[Reg/Unreg]],CurCloseProf[R/NR],0),MATCH(BM$9,CurCloseProf[#Headers],0))*($J73)</f>
        <v>4449095.4151411187</v>
      </c>
      <c r="BN73" s="59">
        <f>INDEX(CurCloseProf[],MATCH(PlantAccountsQuery[[#This Row],[Reg/Unreg]],CurCloseProf[R/NR],0),MATCH(BN$9,CurCloseProf[#Headers],0))*($J73)</f>
        <v>16552047.419185203</v>
      </c>
      <c r="BP73" s="59">
        <f>IF(INDEX(CurWIPHelper[],1,MATCH(AO$4,$BP$9:$CA$9,0))=0,0,$BC73)</f>
        <v>1645876.4659283159</v>
      </c>
      <c r="BQ73" s="59">
        <f>IF(INDEX(CurWIPHelper[],1,MATCH(AP$4,$BP$9:$CA$9,0))=0,0,(SUM($BC73:BD73)))</f>
        <v>2943790.0780677292</v>
      </c>
      <c r="BR73" s="59">
        <f>IF(INDEX(CurWIPHelper[],1,MATCH(AQ$4,$BP$9:$CA$9,0))=0,0,(SUM($BC73:BE73)))</f>
        <v>4704893.6862596171</v>
      </c>
      <c r="BS73" s="59">
        <f>IF(INDEX(CurWIPHelper[],1,MATCH(AR$4,$BP$9:$CA$9,0))=0,0,(SUM($BC73:BF73)))</f>
        <v>5189172.5030782577</v>
      </c>
      <c r="BT73" s="59">
        <f>IF(INDEX(CurWIPHelper[],1,MATCH(AS$4,$BP$9:$CA$9,0))=0,0,(SUM($BC73:BG73)))</f>
        <v>6603807.9801544193</v>
      </c>
      <c r="BU73" s="59">
        <f>IF(INDEX(CurWIPHelper[],1,MATCH(AT$4,$BP$9:$CA$9,0))=0,0,(SUM($BC73:BH73)))</f>
        <v>9064318.1250860058</v>
      </c>
      <c r="BV73" s="59">
        <f>IF(INDEX(CurWIPHelper[],1,MATCH(AU$4,$BP$9:$CA$9,0))=0,0,(SUM($BC73:BI73)))</f>
        <v>11122671.750682093</v>
      </c>
      <c r="BW73" s="59">
        <f>IF(INDEX(CurWIPHelper[],1,MATCH(AV$4,$BP$9:$CA$9,0))=0,0,(SUM($BC73:BJ73)))</f>
        <v>12311157.26371346</v>
      </c>
      <c r="BX73" s="59">
        <f>IF(INDEX(CurWIPHelper[],1,MATCH(AW$4,$BP$9:$CA$9,0))=0,0,(SUM($BC73:BK73)))</f>
        <v>14799791.15232449</v>
      </c>
      <c r="BY73" s="59">
        <f>IF(INDEX(CurWIPHelper[],1,MATCH(AX$4,$BP$9:$CA$9,0))=0,0,(SUM($BC73:BL73)))</f>
        <v>19811681.931404259</v>
      </c>
      <c r="BZ73" s="59">
        <f>IF(INDEX(CurWIPHelper[],1,MATCH(AY$4,$BP$9:$CA$9,0))=0,0,(SUM($BC73:BM73)))</f>
        <v>24260777.346545376</v>
      </c>
      <c r="CA73" s="59">
        <f>IF(INDEX(CurWIPHelper[],1,MATCH(AZ$4,$BP$9:$CA$9,0))=0,0,(SUM($BC73:BN73)))</f>
        <v>40812824.765730575</v>
      </c>
      <c r="CC73" s="59">
        <f>((((INDEX(PlantAccounts[],MATCH($C73,PlantAccounts[Power Plan Plant Account '#],0),8)+(INDEX(PlantAccounts[],MATCH($C73,PlantAccounts[Power Plan Plant Account '#],0),8)+INDEX(PlantAccounts[],MATCH($C73,PlantAccounts[Power Plan Plant Account '#],0),16)+INDEX(PlantAccounts[],MATCH($C73,PlantAccounts[Power Plan Plant Account '#],0),17)))/2))/12)*(INDEX(CurWIPHelper[],1,MATCH(AO$4,CurWIPHelper[#Headers],0)))*(INDEX(PlantAccounts[],MATCH($C73,PlantAccounts[Power Plan Plant Account '#],0),7))</f>
        <v>4962466.4087994872</v>
      </c>
      <c r="CD73" s="59">
        <f>((((INDEX(PlantAccounts[],MATCH($C73,PlantAccounts[Power Plan Plant Account '#],0),8)+(INDEX(PlantAccounts[],MATCH($C73,PlantAccounts[Power Plan Plant Account '#],0),8)+INDEX(PlantAccounts[],MATCH($C73,PlantAccounts[Power Plan Plant Account '#],0),16)+INDEX(PlantAccounts[],MATCH($C73,PlantAccounts[Power Plan Plant Account '#],0),17)))/2))/12)*(INDEX(CurWIPHelper[],1,MATCH(AP$4,CurWIPHelper[#Headers],0)))*(INDEX(PlantAccounts[],MATCH($C73,PlantAccounts[Power Plan Plant Account '#],0),7))</f>
        <v>4962466.4087994872</v>
      </c>
      <c r="CE73" s="59">
        <f>((((INDEX(PlantAccounts[],MATCH($C73,PlantAccounts[Power Plan Plant Account '#],0),8)+(INDEX(PlantAccounts[],MATCH($C73,PlantAccounts[Power Plan Plant Account '#],0),8)+INDEX(PlantAccounts[],MATCH($C73,PlantAccounts[Power Plan Plant Account '#],0),16)+INDEX(PlantAccounts[],MATCH($C73,PlantAccounts[Power Plan Plant Account '#],0),17)))/2))/12)*(INDEX(CurWIPHelper[],1,MATCH(AQ$4,CurWIPHelper[#Headers],0)))*(INDEX(PlantAccounts[],MATCH($C73,PlantAccounts[Power Plan Plant Account '#],0),7))</f>
        <v>4962466.4087994872</v>
      </c>
      <c r="CF73" s="59">
        <f>((((INDEX(PlantAccounts[],MATCH($C73,PlantAccounts[Power Plan Plant Account '#],0),8)+(INDEX(PlantAccounts[],MATCH($C73,PlantAccounts[Power Plan Plant Account '#],0),8)+INDEX(PlantAccounts[],MATCH($C73,PlantAccounts[Power Plan Plant Account '#],0),16)+INDEX(PlantAccounts[],MATCH($C73,PlantAccounts[Power Plan Plant Account '#],0),17)))/2))/12)*(INDEX(CurWIPHelper[],1,MATCH(AR$4,CurWIPHelper[#Headers],0)))*(INDEX(PlantAccounts[],MATCH($C73,PlantAccounts[Power Plan Plant Account '#],0),7))</f>
        <v>4962466.4087994872</v>
      </c>
      <c r="CG73" s="59">
        <f>((((INDEX(PlantAccounts[],MATCH($C73,PlantAccounts[Power Plan Plant Account '#],0),8)+(INDEX(PlantAccounts[],MATCH($C73,PlantAccounts[Power Plan Plant Account '#],0),8)+INDEX(PlantAccounts[],MATCH($C73,PlantAccounts[Power Plan Plant Account '#],0),16)+INDEX(PlantAccounts[],MATCH($C73,PlantAccounts[Power Plan Plant Account '#],0),17)))/2))/12)*(INDEX(CurWIPHelper[],1,MATCH(AS$4,CurWIPHelper[#Headers],0)))*(INDEX(PlantAccounts[],MATCH($C73,PlantAccounts[Power Plan Plant Account '#],0),7))</f>
        <v>4962466.4087994872</v>
      </c>
      <c r="CH73" s="59">
        <f>((((INDEX(PlantAccounts[],MATCH($C73,PlantAccounts[Power Plan Plant Account '#],0),8)+(INDEX(PlantAccounts[],MATCH($C73,PlantAccounts[Power Plan Plant Account '#],0),8)+INDEX(PlantAccounts[],MATCH($C73,PlantAccounts[Power Plan Plant Account '#],0),16)+INDEX(PlantAccounts[],MATCH($C73,PlantAccounts[Power Plan Plant Account '#],0),17)))/2))/12)*(INDEX(CurWIPHelper[],1,MATCH(AT$4,CurWIPHelper[#Headers],0)))*(INDEX(PlantAccounts[],MATCH($C73,PlantAccounts[Power Plan Plant Account '#],0),7))</f>
        <v>4962466.4087994872</v>
      </c>
      <c r="CI73" s="59">
        <f>((((INDEX(PlantAccounts[],MATCH($C73,PlantAccounts[Power Plan Plant Account '#],0),8)+(INDEX(PlantAccounts[],MATCH($C73,PlantAccounts[Power Plan Plant Account '#],0),8)+INDEX(PlantAccounts[],MATCH($C73,PlantAccounts[Power Plan Plant Account '#],0),16)+INDEX(PlantAccounts[],MATCH($C73,PlantAccounts[Power Plan Plant Account '#],0),17)))/2))/12)*(INDEX(CurWIPHelper[],1,MATCH(AU$4,CurWIPHelper[#Headers],0)))*(INDEX(PlantAccounts[],MATCH($C73,PlantAccounts[Power Plan Plant Account '#],0),7))</f>
        <v>4962466.4087994872</v>
      </c>
      <c r="CJ73" s="59">
        <f>((((INDEX(PlantAccounts[],MATCH($C73,PlantAccounts[Power Plan Plant Account '#],0),8)+(INDEX(PlantAccounts[],MATCH($C73,PlantAccounts[Power Plan Plant Account '#],0),8)+INDEX(PlantAccounts[],MATCH($C73,PlantAccounts[Power Plan Plant Account '#],0),16)+INDEX(PlantAccounts[],MATCH($C73,PlantAccounts[Power Plan Plant Account '#],0),17)))/2))/12)*(INDEX(CurWIPHelper[],1,MATCH(AV$4,CurWIPHelper[#Headers],0)))*(INDEX(PlantAccounts[],MATCH($C73,PlantAccounts[Power Plan Plant Account '#],0),7))</f>
        <v>4962466.4087994872</v>
      </c>
      <c r="CK73" s="59">
        <f>((((INDEX(PlantAccounts[],MATCH($C73,PlantAccounts[Power Plan Plant Account '#],0),8)+(INDEX(PlantAccounts[],MATCH($C73,PlantAccounts[Power Plan Plant Account '#],0),8)+INDEX(PlantAccounts[],MATCH($C73,PlantAccounts[Power Plan Plant Account '#],0),16)+INDEX(PlantAccounts[],MATCH($C73,PlantAccounts[Power Plan Plant Account '#],0),17)))/2))/12)*(INDEX(CurWIPHelper[],1,MATCH(AW$4,CurWIPHelper[#Headers],0)))*(INDEX(PlantAccounts[],MATCH($C73,PlantAccounts[Power Plan Plant Account '#],0),7))</f>
        <v>4962466.4087994872</v>
      </c>
      <c r="CL73" s="59">
        <f>((((INDEX(PlantAccounts[],MATCH($C73,PlantAccounts[Power Plan Plant Account '#],0),8)+(INDEX(PlantAccounts[],MATCH($C73,PlantAccounts[Power Plan Plant Account '#],0),8)+INDEX(PlantAccounts[],MATCH($C73,PlantAccounts[Power Plan Plant Account '#],0),16)+INDEX(PlantAccounts[],MATCH($C73,PlantAccounts[Power Plan Plant Account '#],0),17)))/2))/12)*(INDEX(CurWIPHelper[],1,MATCH(AX$4,CurWIPHelper[#Headers],0)))*(INDEX(PlantAccounts[],MATCH($C73,PlantAccounts[Power Plan Plant Account '#],0),7))</f>
        <v>4962466.4087994872</v>
      </c>
      <c r="CM73" s="59">
        <f>((((INDEX(PlantAccounts[],MATCH($C73,PlantAccounts[Power Plan Plant Account '#],0),8)+(INDEX(PlantAccounts[],MATCH($C73,PlantAccounts[Power Plan Plant Account '#],0),8)+INDEX(PlantAccounts[],MATCH($C73,PlantAccounts[Power Plan Plant Account '#],0),16)+INDEX(PlantAccounts[],MATCH($C73,PlantAccounts[Power Plan Plant Account '#],0),17)))/2))/12)*(INDEX(CurWIPHelper[],1,MATCH(AY$4,CurWIPHelper[#Headers],0)))*(INDEX(PlantAccounts[],MATCH($C73,PlantAccounts[Power Plan Plant Account '#],0),7))</f>
        <v>4962466.4087994872</v>
      </c>
      <c r="CN73" s="59">
        <f>((((INDEX(PlantAccounts[],MATCH($C73,PlantAccounts[Power Plan Plant Account '#],0),8)+(INDEX(PlantAccounts[],MATCH($C73,PlantAccounts[Power Plan Plant Account '#],0),8)+INDEX(PlantAccounts[],MATCH($C73,PlantAccounts[Power Plan Plant Account '#],0),16)+INDEX(PlantAccounts[],MATCH($C73,PlantAccounts[Power Plan Plant Account '#],0),17)))/2))/12)*(INDEX(CurWIPHelper[],1,MATCH(AZ$4,CurWIPHelper[#Headers],0)))*(INDEX(PlantAccounts[],MATCH($C73,PlantAccounts[Power Plan Plant Account '#],0),7))</f>
        <v>4962466.4087994872</v>
      </c>
      <c r="CO73" s="59">
        <f t="shared" si="3"/>
        <v>59549596.905593835</v>
      </c>
      <c r="CQ73" s="59">
        <f>INDEX(PlantAccounts[],MATCH($C73,PlantAccounts[Power Plan Plant Account '#],0),12)*(INDEX(CurWIPHelper[],1,MATCH(AO$4,CurWIPHelper[#Headers],0)))*(INDEX(PlantAccounts[],MATCH($C73,PlantAccounts[Power Plan Plant Account '#],0),7)/12)*0.5</f>
        <v>0</v>
      </c>
      <c r="CR73" s="59">
        <f>INDEX(PlantAccounts[],MATCH($C73,PlantAccounts[Power Plan Plant Account '#],0),12)*(INDEX(CurWIPHelper[],1,MATCH(AP$4,CurWIPHelper[#Headers],0)))*(INDEX(PlantAccounts[],MATCH($C73,PlantAccounts[Power Plan Plant Account '#],0),7)/12)*0.5</f>
        <v>0</v>
      </c>
      <c r="CS73" s="59">
        <f>INDEX(PlantAccounts[],MATCH($C73,PlantAccounts[Power Plan Plant Account '#],0),12)*(INDEX(CurWIPHelper[],1,MATCH(AQ$4,CurWIPHelper[#Headers],0)))*(INDEX(PlantAccounts[],MATCH($C73,PlantAccounts[Power Plan Plant Account '#],0),7)/12)*0.5</f>
        <v>0</v>
      </c>
      <c r="CT73" s="59">
        <f>INDEX(PlantAccounts[],MATCH($C73,PlantAccounts[Power Plan Plant Account '#],0),12)*(INDEX(CurWIPHelper[],1,MATCH(AR$4,CurWIPHelper[#Headers],0)))*(INDEX(PlantAccounts[],MATCH($C73,PlantAccounts[Power Plan Plant Account '#],0),7)/12)*0.5</f>
        <v>0</v>
      </c>
      <c r="CU73" s="59">
        <f>INDEX(PlantAccounts[],MATCH($C73,PlantAccounts[Power Plan Plant Account '#],0),12)*(INDEX(CurWIPHelper[],1,MATCH(AS$4,CurWIPHelper[#Headers],0)))*(INDEX(PlantAccounts[],MATCH($C73,PlantAccounts[Power Plan Plant Account '#],0),7)/12)*0.5</f>
        <v>0</v>
      </c>
      <c r="CV73" s="59">
        <f>INDEX(PlantAccounts[],MATCH($C73,PlantAccounts[Power Plan Plant Account '#],0),12)*(INDEX(CurWIPHelper[],1,MATCH(AT$4,CurWIPHelper[#Headers],0)))*(INDEX(PlantAccounts[],MATCH($C73,PlantAccounts[Power Plan Plant Account '#],0),7)/12)*0.5</f>
        <v>0</v>
      </c>
      <c r="CW73" s="59">
        <f>INDEX(PlantAccounts[],MATCH($C73,PlantAccounts[Power Plan Plant Account '#],0),12)*(INDEX(CurWIPHelper[],1,MATCH(AU$4,CurWIPHelper[#Headers],0)))*(INDEX(PlantAccounts[],MATCH($C73,PlantAccounts[Power Plan Plant Account '#],0),7)/12)*0.5</f>
        <v>0</v>
      </c>
      <c r="CX73" s="59">
        <f>INDEX(PlantAccounts[],MATCH($C73,PlantAccounts[Power Plan Plant Account '#],0),12)*(INDEX(CurWIPHelper[],1,MATCH(AV$4,CurWIPHelper[#Headers],0)))*(INDEX(PlantAccounts[],MATCH($C73,PlantAccounts[Power Plan Plant Account '#],0),7)/12)*0.5</f>
        <v>0</v>
      </c>
      <c r="CY73" s="59">
        <f>INDEX(PlantAccounts[],MATCH($C73,PlantAccounts[Power Plan Plant Account '#],0),12)*(INDEX(CurWIPHelper[],1,MATCH(AW$4,CurWIPHelper[#Headers],0)))*(INDEX(PlantAccounts[],MATCH($C73,PlantAccounts[Power Plan Plant Account '#],0),7)/12)*0.5</f>
        <v>0</v>
      </c>
      <c r="CZ73" s="59">
        <f>INDEX(PlantAccounts[],MATCH($C73,PlantAccounts[Power Plan Plant Account '#],0),12)*(INDEX(CurWIPHelper[],1,MATCH(AX$4,CurWIPHelper[#Headers],0)))*(INDEX(PlantAccounts[],MATCH($C73,PlantAccounts[Power Plan Plant Account '#],0),7)/12)*0.5</f>
        <v>0</v>
      </c>
      <c r="DA73" s="59">
        <f>INDEX(PlantAccounts[],MATCH($C73,PlantAccounts[Power Plan Plant Account '#],0),12)*(INDEX(CurWIPHelper[],1,MATCH(AY$4,CurWIPHelper[#Headers],0)))*(INDEX(PlantAccounts[],MATCH($C73,PlantAccounts[Power Plan Plant Account '#],0),7)/12)*0.5</f>
        <v>0</v>
      </c>
      <c r="DB73" s="59">
        <f>INDEX(PlantAccounts[],MATCH($C73,PlantAccounts[Power Plan Plant Account '#],0),12)*(INDEX(CurWIPHelper[],1,MATCH(AZ$4,CurWIPHelper[#Headers],0)))*(INDEX(PlantAccounts[],MATCH($C73,PlantAccounts[Power Plan Plant Account '#],0),7)/12)*0.5</f>
        <v>0</v>
      </c>
      <c r="DC73" s="59">
        <f t="shared" si="4"/>
        <v>0</v>
      </c>
      <c r="DE73" s="59">
        <f t="shared" si="5"/>
        <v>59549596.905593835</v>
      </c>
    </row>
    <row r="74" spans="1:109">
      <c r="A74" t="s">
        <v>58</v>
      </c>
      <c r="B74" t="s">
        <v>123</v>
      </c>
      <c r="C74">
        <v>48000</v>
      </c>
      <c r="D74">
        <v>48000</v>
      </c>
      <c r="E74" s="161">
        <f>1-'Capex to PA'!$B$3</f>
        <v>0.96960000000000002</v>
      </c>
      <c r="F74" s="113">
        <f>INDEX(PlantAccounts[],MATCH($C74,PlantAccounts[Power Plan Plant Account '#],0),8)</f>
        <v>545845.64135400008</v>
      </c>
      <c r="G74" s="7">
        <f>INDEX(PlantAccounts[],MATCH($C74,PlantAccounts[Power Plan Plant Account '#],0),14)</f>
        <v>0</v>
      </c>
      <c r="H74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74" s="7"/>
      <c r="J74" s="7">
        <f t="shared" si="6"/>
        <v>0</v>
      </c>
      <c r="K74" s="7">
        <v>0</v>
      </c>
      <c r="L74" s="7">
        <f>INDEX(PlantAccounts[],MATCH($C74,PlantAccounts[Power Plan Plant Account '#],0),11)</f>
        <v>0</v>
      </c>
      <c r="M74" s="7">
        <f t="shared" si="1"/>
        <v>0</v>
      </c>
      <c r="O74" s="35">
        <f>INDEX(CurCloseProf[],MATCH(PlantAccountsQuery[[#This Row],[Reg/Unreg]],CurCloseProf[R/NR],0),MATCH(O$9,CurCloseProf[#Headers],0))*($J74+$M74)</f>
        <v>0</v>
      </c>
      <c r="P74" s="35">
        <f>INDEX(CurCloseProf[],MATCH(PlantAccountsQuery[[#This Row],[Reg/Unreg]],CurCloseProf[R/NR],0),MATCH(P$9,CurCloseProf[#Headers],0))*($J74+$M74)</f>
        <v>0</v>
      </c>
      <c r="Q74" s="35">
        <f>INDEX(CurCloseProf[],MATCH(PlantAccountsQuery[[#This Row],[Reg/Unreg]],CurCloseProf[R/NR],0),MATCH(Q$9,CurCloseProf[#Headers],0))*($J74+$M74)</f>
        <v>0</v>
      </c>
      <c r="R74" s="35">
        <f>INDEX(CurCloseProf[],MATCH(PlantAccountsQuery[[#This Row],[Reg/Unreg]],CurCloseProf[R/NR],0),MATCH(R$9,CurCloseProf[#Headers],0))*($J74+$M74)</f>
        <v>0</v>
      </c>
      <c r="S74" s="35">
        <f>INDEX(CurCloseProf[],MATCH(PlantAccountsQuery[[#This Row],[Reg/Unreg]],CurCloseProf[R/NR],0),MATCH(S$9,CurCloseProf[#Headers],0))*($J74+$M74)</f>
        <v>0</v>
      </c>
      <c r="T74" s="35">
        <f>INDEX(CurCloseProf[],MATCH(PlantAccountsQuery[[#This Row],[Reg/Unreg]],CurCloseProf[R/NR],0),MATCH(T$9,CurCloseProf[#Headers],0))*($J74+$M74)</f>
        <v>0</v>
      </c>
      <c r="U74" s="35">
        <f>INDEX(CurCloseProf[],MATCH(PlantAccountsQuery[[#This Row],[Reg/Unreg]],CurCloseProf[R/NR],0),MATCH(U$9,CurCloseProf[#Headers],0))*($J74+$M74)</f>
        <v>0</v>
      </c>
      <c r="V74" s="35">
        <f>INDEX(CurCloseProf[],MATCH(PlantAccountsQuery[[#This Row],[Reg/Unreg]],CurCloseProf[R/NR],0),MATCH(V$9,CurCloseProf[#Headers],0))*($J74+$M74)</f>
        <v>0</v>
      </c>
      <c r="W74" s="35">
        <f>INDEX(CurCloseProf[],MATCH(PlantAccountsQuery[[#This Row],[Reg/Unreg]],CurCloseProf[R/NR],0),MATCH(W$9,CurCloseProf[#Headers],0))*($J74+$M74)</f>
        <v>0</v>
      </c>
      <c r="X74" s="35">
        <f>INDEX(CurCloseProf[],MATCH(PlantAccountsQuery[[#This Row],[Reg/Unreg]],CurCloseProf[R/NR],0),MATCH(X$9,CurCloseProf[#Headers],0))*($J74+$M74)</f>
        <v>0</v>
      </c>
      <c r="Y74" s="35">
        <f>INDEX(CurCloseProf[],MATCH(PlantAccountsQuery[[#This Row],[Reg/Unreg]],CurCloseProf[R/NR],0),MATCH(Y$9,CurCloseProf[#Headers],0))*($J74+$M74)</f>
        <v>0</v>
      </c>
      <c r="Z74" s="35">
        <f>INDEX(CurCloseProf[],MATCH(PlantAccountsQuery[[#This Row],[Reg/Unreg]],CurCloseProf[R/NR],0),MATCH(Z$9,CurCloseProf[#Headers],0))*($J74+$M74)</f>
        <v>0</v>
      </c>
      <c r="AB74" s="59">
        <f>IF(INDEX(CurWIPHelper[],1,MATCH(AO$4,$AB$9:$AM$9,0))=0,0,($F74+$O74))</f>
        <v>545845.64135400008</v>
      </c>
      <c r="AC74" s="59">
        <f>IF(INDEX(CurWIPHelper[],1,MATCH(AP$4,$AB$9:$AM$9,0))=0,0,($F74+SUM($O74:P74)))</f>
        <v>545845.64135400008</v>
      </c>
      <c r="AD74" s="59">
        <f>IF(INDEX(CurWIPHelper[],1,MATCH(AQ$4,$AB$9:$AM$9,0))=0,0,($F74+SUM($O74:Q74)))</f>
        <v>545845.64135400008</v>
      </c>
      <c r="AE74" s="59">
        <f>IF(INDEX(CurWIPHelper[],1,MATCH(AR$4,$AB$9:$AM$9,0))=0,0,($F74+SUM($O74:R74)))</f>
        <v>545845.64135400008</v>
      </c>
      <c r="AF74" s="59">
        <f>IF(INDEX(CurWIPHelper[],1,MATCH(AS$4,$AB$9:$AM$9,0))=0,0,($F74+SUM($O74:S74)))</f>
        <v>545845.64135400008</v>
      </c>
      <c r="AG74" s="59">
        <f>IF(INDEX(CurWIPHelper[],1,MATCH(AT$4,$AB$9:$AM$9,0))=0,0,($F74+SUM($O74:T74)))</f>
        <v>545845.64135400008</v>
      </c>
      <c r="AH74" s="59">
        <f>IF(INDEX(CurWIPHelper[],1,MATCH(AU$4,$AB$9:$AM$9,0))=0,0,($F74+SUM($O74:U74)))</f>
        <v>545845.64135400008</v>
      </c>
      <c r="AI74" s="59">
        <f>IF(INDEX(CurWIPHelper[],1,MATCH(AV$4,$AB$9:$AM$9,0))=0,0,($F74+SUM($O74:V74)))</f>
        <v>545845.64135400008</v>
      </c>
      <c r="AJ74" s="59">
        <f>IF(INDEX(CurWIPHelper[],1,MATCH(AW$4,$AB$9:$AM$9,0))=0,0,($F74+SUM($O74:W74)))</f>
        <v>545845.64135400008</v>
      </c>
      <c r="AK74" s="59">
        <f>IF(INDEX(CurWIPHelper[],1,MATCH(AX$4,$AB$9:$AM$9,0))=0,0,($F74+SUM($O74:X74)))</f>
        <v>545845.64135400008</v>
      </c>
      <c r="AL74" s="59">
        <f>IF(INDEX(CurWIPHelper[],1,MATCH(AY$4,$AB$9:$AM$9,0))=0,0,($F74+SUM($O74:Y74)))</f>
        <v>545845.64135400008</v>
      </c>
      <c r="AM74" s="59">
        <f>IF(INDEX(CurWIPHelper[],1,MATCH(AZ$4,$AB$9:$AM$9,0))=0,0,($F74+SUM($O74:Z74)))</f>
        <v>545845.64135400008</v>
      </c>
      <c r="AO74" s="35">
        <f>IF(INDEX(CurWIPHelper[],1,MATCH(AO$4,CurWIPHelper[#Headers],0))=0,0,
     IF(AB74&gt;0,
        (IF(
             ((INDEX(PlantAccounts[],MATCH($C74,PlantAccounts[Power Plan Plant Account '#],0),7)/12)
                   *(AB74)
                   *(INDEX(CurWIPHelper[],1,MATCH(AO$4,CurWIPHelper[#Headers],0)))
                   +(INDEX(PlantAccounts[],MATCH($C74,PlantAccounts[Power Plan Plant Account '#],0),9))
                   )&gt;AB74,
              IF((INDEX(PlantAccounts[],MATCH($C74,PlantAccounts[Power Plan Plant Account '#],0),7))=0,0,AB74-(INDEX(PlantAccounts[],MATCH($C74,PlantAccounts[Power Plan Plant Account '#],0),9))),
             (INDEX(PlantAccounts[],MATCH($C74,PlantAccounts[Power Plan Plant Account '#],0),7)/12)*AB74*(INDEX(CurWIPHelper[],1,MATCH(AO$4,CurWIPHelper[#Headers],0))))
        ),
          IF(AB74=0,0,IF(
              ((INDEX(PlantAccounts[],MATCH($C74,PlantAccounts[Power Plan Plant Account '#],0),7)/12)
              *(AB74)
              *(INDEX(CurWIPHelper[],1,MATCH(AO$4,CurWIPHelper[#Headers],0)))
              +(INDEX(PlantAccounts[],MATCH($C74,PlantAccounts[Power Plan Plant Account '#],0),9))
              )&gt;AB74,
         (INDEX(PlantAccounts[],MATCH($C74,PlantAccounts[Power Plan Plant Account '#],0),7)/12)*AB74*(INDEX(CurWIPHelper[],1,MATCH(AO$4,CurWIPHelper[#Headers],0))),
         AB74-(INDEX(PlantAccounts[],MATCH($C74,PlantAccounts[Power Plan Plant Account '#],0),9))
    ))
)
)</f>
        <v>0</v>
      </c>
      <c r="AP74" s="35">
        <f>IF(INDEX(CurWIPHelper[],1,MATCH(AP$4,CurWIPHelper[#Headers],0))=0,0,
     IF(AC74&gt;0,
        (IF(
             ((INDEX(PlantAccounts[],MATCH($C74,PlantAccounts[Power Plan Plant Account '#],0),7)/12)
                   *(AC74)
                   *(INDEX(CurWIPHelper[],1,MATCH(AP$4,CurWIPHelper[#Headers],0)))
                   +(INDEX(PlantAccounts[],MATCH($C74,PlantAccounts[Power Plan Plant Account '#],0),9))
                   +(SUM($AO74:AO74))
                    )&gt;AC74,
              IF((INDEX(PlantAccounts[],MATCH($C74,PlantAccounts[Power Plan Plant Account '#],0),7))=0,0,AC74-(INDEX(PlantAccounts[],MATCH($C74,PlantAccounts[Power Plan Plant Account '#],0),9))-SUM($AO74:AO74)),
             (INDEX(PlantAccounts[],MATCH($C74,PlantAccounts[Power Plan Plant Account '#],0),7)/12)*AC74*(INDEX(CurWIPHelper[],1,MATCH(AP$4,CurWIPHelper[#Headers],0))))
        ),
        IF(AC74=0,0,IF(
              ((INDEX(PlantAccounts[],MATCH($C74,PlantAccounts[Power Plan Plant Account '#],0),7)/12)
              *(AC74)
              *(INDEX(CurWIPHelper[],1,MATCH(AP$4,CurWIPHelper[#Headers],0)))
              +(INDEX(PlantAccounts[],MATCH($C74,PlantAccounts[Power Plan Plant Account '#],0),9))
              +(SUM($AO74:AO74))
              )&gt;AC74,
         (INDEX(PlantAccounts[],MATCH($C74,PlantAccounts[Power Plan Plant Account '#],0),7)/12)*AC74*(INDEX(CurWIPHelper[],1,MATCH(AP$4,CurWIPHelper[#Headers],0))),
         AC74-(INDEX(PlantAccounts[],MATCH($C74,PlantAccounts[Power Plan Plant Account '#],0),9))-(SUM($AO74:AO74))
    ))
)
)</f>
        <v>0</v>
      </c>
      <c r="AQ74" s="35">
        <f>IF(INDEX(CurWIPHelper[],1,MATCH(AQ$4,CurWIPHelper[#Headers],0))=0,0,
     IF(AD74&gt;0,
        (IF(
             ((INDEX(PlantAccounts[],MATCH($C74,PlantAccounts[Power Plan Plant Account '#],0),7)/12)
                   *(AD74)
                   *(INDEX(CurWIPHelper[],1,MATCH(AQ$4,CurWIPHelper[#Headers],0)))
                   +(INDEX(PlantAccounts[],MATCH($C74,PlantAccounts[Power Plan Plant Account '#],0),9))
                   +(SUM($AO74:AP74))
                    )&gt;AD74,
              IF((INDEX(PlantAccounts[],MATCH($C74,PlantAccounts[Power Plan Plant Account '#],0),7))=0,0,AD74-(INDEX(PlantAccounts[],MATCH($C74,PlantAccounts[Power Plan Plant Account '#],0),9))-SUM($AO74:AP74)),
             (INDEX(PlantAccounts[],MATCH($C74,PlantAccounts[Power Plan Plant Account '#],0),7)/12)*AD74*(INDEX(CurWIPHelper[],1,MATCH(AQ$4,CurWIPHelper[#Headers],0))))
        ),
        IF(AD74=0,0,IF(
              ((INDEX(PlantAccounts[],MATCH($C74,PlantAccounts[Power Plan Plant Account '#],0),7)/12)
              *(AD74)
              *(INDEX(CurWIPHelper[],1,MATCH(AQ$4,CurWIPHelper[#Headers],0)))
              +(INDEX(PlantAccounts[],MATCH($C74,PlantAccounts[Power Plan Plant Account '#],0),9))
              +(SUM($AO74:AP74))
              )&gt;AD74,
         (INDEX(PlantAccounts[],MATCH($C74,PlantAccounts[Power Plan Plant Account '#],0),7)/12)*AD74*(INDEX(CurWIPHelper[],1,MATCH(AQ$4,CurWIPHelper[#Headers],0))),
         AD74-(INDEX(PlantAccounts[],MATCH($C74,PlantAccounts[Power Plan Plant Account '#],0),9))-(SUM($AO74:AP74))
    ))
)
)</f>
        <v>0</v>
      </c>
      <c r="AR74" s="35">
        <f>IF(INDEX(CurWIPHelper[],1,MATCH(AR$4,CurWIPHelper[#Headers],0))=0,0,
     IF(AE74&gt;0,
        (IF(
             ((INDEX(PlantAccounts[],MATCH($C74,PlantAccounts[Power Plan Plant Account '#],0),7)/12)
                   *(AE74)
                   *(INDEX(CurWIPHelper[],1,MATCH(AR$4,CurWIPHelper[#Headers],0)))
                   +(INDEX(PlantAccounts[],MATCH($C74,PlantAccounts[Power Plan Plant Account '#],0),9))
                   +(SUM($AO74:AQ74))
                    )&gt;AE74,
              IF((INDEX(PlantAccounts[],MATCH($C74,PlantAccounts[Power Plan Plant Account '#],0),7))=0,0,AE74-(INDEX(PlantAccounts[],MATCH($C74,PlantAccounts[Power Plan Plant Account '#],0),9))-SUM($AO74:AQ74)),
             (INDEX(PlantAccounts[],MATCH($C74,PlantAccounts[Power Plan Plant Account '#],0),7)/12)*AE74*(INDEX(CurWIPHelper[],1,MATCH(AR$4,CurWIPHelper[#Headers],0))))
        ),
        IF(AE74=0,0,IF(
              ((INDEX(PlantAccounts[],MATCH($C74,PlantAccounts[Power Plan Plant Account '#],0),7)/12)
              *(AE74)
              *(INDEX(CurWIPHelper[],1,MATCH(AR$4,CurWIPHelper[#Headers],0)))
              +(INDEX(PlantAccounts[],MATCH($C74,PlantAccounts[Power Plan Plant Account '#],0),9))
              +(SUM($AO74:AQ74))
              )&gt;AE74,
         (INDEX(PlantAccounts[],MATCH($C74,PlantAccounts[Power Plan Plant Account '#],0),7)/12)*AE74*(INDEX(CurWIPHelper[],1,MATCH(AR$4,CurWIPHelper[#Headers],0))),
         AE74-(INDEX(PlantAccounts[],MATCH($C74,PlantAccounts[Power Plan Plant Account '#],0),9))-(SUM($AO74:AQ74))
    ))
)
)</f>
        <v>0</v>
      </c>
      <c r="AS74" s="35">
        <f>IF(INDEX(CurWIPHelper[],1,MATCH(AS$4,CurWIPHelper[#Headers],0))=0,0,
     IF(AF74&gt;0,
        (IF(
             ((INDEX(PlantAccounts[],MATCH($C74,PlantAccounts[Power Plan Plant Account '#],0),7)/12)
                   *(AF74)
                   *(INDEX(CurWIPHelper[],1,MATCH(AS$4,CurWIPHelper[#Headers],0)))
                   +(INDEX(PlantAccounts[],MATCH($C74,PlantAccounts[Power Plan Plant Account '#],0),9))
                   +(SUM($AO74:AR74))
                    )&gt;AF74,
              IF((INDEX(PlantAccounts[],MATCH($C74,PlantAccounts[Power Plan Plant Account '#],0),7))=0,0,AF74-(INDEX(PlantAccounts[],MATCH($C74,PlantAccounts[Power Plan Plant Account '#],0),9))-SUM($AO74:AR74)),
             (INDEX(PlantAccounts[],MATCH($C74,PlantAccounts[Power Plan Plant Account '#],0),7)/12)*AF74*(INDEX(CurWIPHelper[],1,MATCH(AS$4,CurWIPHelper[#Headers],0))))
        ),
        IF(AF74=0,0,IF(
              ((INDEX(PlantAccounts[],MATCH($C74,PlantAccounts[Power Plan Plant Account '#],0),7)/12)
              *(AF74)
              *(INDEX(CurWIPHelper[],1,MATCH(AS$4,CurWIPHelper[#Headers],0)))
              +(INDEX(PlantAccounts[],MATCH($C74,PlantAccounts[Power Plan Plant Account '#],0),9))
              +(SUM($AO74:AR74))
              )&gt;AF74,
         (INDEX(PlantAccounts[],MATCH($C74,PlantAccounts[Power Plan Plant Account '#],0),7)/12)*AF74*(INDEX(CurWIPHelper[],1,MATCH(AS$4,CurWIPHelper[#Headers],0))),
         AF74-(INDEX(PlantAccounts[],MATCH($C74,PlantAccounts[Power Plan Plant Account '#],0),9))-(SUM($AO74:AR74))
    ))
)
)</f>
        <v>0</v>
      </c>
      <c r="AT74" s="35">
        <f>IF(INDEX(CurWIPHelper[],1,MATCH(AT$4,CurWIPHelper[#Headers],0))=0,0,
     IF(AG74&gt;0,
        (IF(
             ((INDEX(PlantAccounts[],MATCH($C74,PlantAccounts[Power Plan Plant Account '#],0),7)/12)
                   *(AG74)
                   *(INDEX(CurWIPHelper[],1,MATCH(AT$4,CurWIPHelper[#Headers],0)))
                   +(INDEX(PlantAccounts[],MATCH($C74,PlantAccounts[Power Plan Plant Account '#],0),9))
                   +(SUM($AO74:AS74))
                    )&gt;AG74,
              IF((INDEX(PlantAccounts[],MATCH($C74,PlantAccounts[Power Plan Plant Account '#],0),7))=0,0,AG74-(INDEX(PlantAccounts[],MATCH($C74,PlantAccounts[Power Plan Plant Account '#],0),9))-SUM($AO74:AS74)),
             (INDEX(PlantAccounts[],MATCH($C74,PlantAccounts[Power Plan Plant Account '#],0),7)/12)*AG74*(INDEX(CurWIPHelper[],1,MATCH(AT$4,CurWIPHelper[#Headers],0))))
        ),
        IF(AG74=0,0,IF(
              ((INDEX(PlantAccounts[],MATCH($C74,PlantAccounts[Power Plan Plant Account '#],0),7)/12)
              *(AG74)
              *(INDEX(CurWIPHelper[],1,MATCH(AT$4,CurWIPHelper[#Headers],0)))
              +(INDEX(PlantAccounts[],MATCH($C74,PlantAccounts[Power Plan Plant Account '#],0),9))
              +(SUM($AO74:AS74))
              )&gt;AG74,
         (INDEX(PlantAccounts[],MATCH($C74,PlantAccounts[Power Plan Plant Account '#],0),7)/12)*AG74*(INDEX(CurWIPHelper[],1,MATCH(AT$4,CurWIPHelper[#Headers],0))),
         AG74-(INDEX(PlantAccounts[],MATCH($C74,PlantAccounts[Power Plan Plant Account '#],0),9))-(SUM($AO74:AS74))
    ))
)
)</f>
        <v>0</v>
      </c>
      <c r="AU74" s="35">
        <f>IF(INDEX(CurWIPHelper[],1,MATCH(AU$4,CurWIPHelper[#Headers],0))=0,0,
     IF(AH74&gt;0,
        (IF(
             ((INDEX(PlantAccounts[],MATCH($C74,PlantAccounts[Power Plan Plant Account '#],0),7)/12)
                   *(AH74)
                   *(INDEX(CurWIPHelper[],1,MATCH(AU$4,CurWIPHelper[#Headers],0)))
                   +(INDEX(PlantAccounts[],MATCH($C74,PlantAccounts[Power Plan Plant Account '#],0),9))
                   +(SUM($AO74:AT74))
                    )&gt;AH74,
              IF((INDEX(PlantAccounts[],MATCH($C74,PlantAccounts[Power Plan Plant Account '#],0),7))=0,0,AH74-(INDEX(PlantAccounts[],MATCH($C74,PlantAccounts[Power Plan Plant Account '#],0),9))-SUM($AO74:AT74)),
             (INDEX(PlantAccounts[],MATCH($C74,PlantAccounts[Power Plan Plant Account '#],0),7)/12)*AH74*(INDEX(CurWIPHelper[],1,MATCH(AU$4,CurWIPHelper[#Headers],0))))
        ),
        IF(AH74=0,0,IF(
              ((INDEX(PlantAccounts[],MATCH($C74,PlantAccounts[Power Plan Plant Account '#],0),7)/12)
              *(AH74)
              *(INDEX(CurWIPHelper[],1,MATCH(AU$4,CurWIPHelper[#Headers],0)))
              +(INDEX(PlantAccounts[],MATCH($C74,PlantAccounts[Power Plan Plant Account '#],0),9))
              +(SUM($AO74:AT74))
              )&gt;AH74,
         (INDEX(PlantAccounts[],MATCH($C74,PlantAccounts[Power Plan Plant Account '#],0),7)/12)*AH74*(INDEX(CurWIPHelper[],1,MATCH(AU$4,CurWIPHelper[#Headers],0))),
         AH74-(INDEX(PlantAccounts[],MATCH($C74,PlantAccounts[Power Plan Plant Account '#],0),9))-(SUM($AO74:AT74))
    ))
)
)</f>
        <v>0</v>
      </c>
      <c r="AV74" s="35">
        <f>IF(INDEX(CurWIPHelper[],1,MATCH(AV$4,CurWIPHelper[#Headers],0))=0,0,
     IF(AI74&gt;0,
        (IF(
             ((INDEX(PlantAccounts[],MATCH($C74,PlantAccounts[Power Plan Plant Account '#],0),7)/12)
                   *(AI74)
                   *(INDEX(CurWIPHelper[],1,MATCH(AV$4,CurWIPHelper[#Headers],0)))
                   +(INDEX(PlantAccounts[],MATCH($C74,PlantAccounts[Power Plan Plant Account '#],0),9))
                   +(SUM($AO74:AU74))
                    )&gt;AI74,
              IF((INDEX(PlantAccounts[],MATCH($C74,PlantAccounts[Power Plan Plant Account '#],0),7))=0,0,AI74-(INDEX(PlantAccounts[],MATCH($C74,PlantAccounts[Power Plan Plant Account '#],0),9))-SUM($AO74:AU74)),
             (INDEX(PlantAccounts[],MATCH($C74,PlantAccounts[Power Plan Plant Account '#],0),7)/12)*AI74*(INDEX(CurWIPHelper[],1,MATCH(AV$4,CurWIPHelper[#Headers],0))))
        ),
        IF(AI74=0,0,IF(
              ((INDEX(PlantAccounts[],MATCH($C74,PlantAccounts[Power Plan Plant Account '#],0),7)/12)
              *(AI74)
              *(INDEX(CurWIPHelper[],1,MATCH(AV$4,CurWIPHelper[#Headers],0)))
              +(INDEX(PlantAccounts[],MATCH($C74,PlantAccounts[Power Plan Plant Account '#],0),9))
              +(SUM($AO74:AU74))
              )&gt;AI74,
         (INDEX(PlantAccounts[],MATCH($C74,PlantAccounts[Power Plan Plant Account '#],0),7)/12)*AI74*(INDEX(CurWIPHelper[],1,MATCH(AV$4,CurWIPHelper[#Headers],0))),
         AI74-(INDEX(PlantAccounts[],MATCH($C74,PlantAccounts[Power Plan Plant Account '#],0),9))-(SUM($AO74:AU74))
    ))
)
)</f>
        <v>0</v>
      </c>
      <c r="AW74" s="35">
        <f>IF(INDEX(CurWIPHelper[],1,MATCH(AW$4,CurWIPHelper[#Headers],0))=0,0,
     IF(AJ74&gt;0,
        (IF(
             ((INDEX(PlantAccounts[],MATCH($C74,PlantAccounts[Power Plan Plant Account '#],0),7)/12)
                   *(AJ74)
                   *(INDEX(CurWIPHelper[],1,MATCH(AW$4,CurWIPHelper[#Headers],0)))
                   +(INDEX(PlantAccounts[],MATCH($C74,PlantAccounts[Power Plan Plant Account '#],0),9))
                   +(SUM($AO74:AV74))
                    )&gt;AJ74,
              IF((INDEX(PlantAccounts[],MATCH($C74,PlantAccounts[Power Plan Plant Account '#],0),7))=0,0,AJ74-(INDEX(PlantAccounts[],MATCH($C74,PlantAccounts[Power Plan Plant Account '#],0),9))-SUM($AO74:AV74)),
             (INDEX(PlantAccounts[],MATCH($C74,PlantAccounts[Power Plan Plant Account '#],0),7)/12)*AJ74*(INDEX(CurWIPHelper[],1,MATCH(AW$4,CurWIPHelper[#Headers],0))))
        ),
        IF(AJ74=0,0,IF(
              ((INDEX(PlantAccounts[],MATCH($C74,PlantAccounts[Power Plan Plant Account '#],0),7)/12)
              *(AJ74)
              *(INDEX(CurWIPHelper[],1,MATCH(AW$4,CurWIPHelper[#Headers],0)))
              +(INDEX(PlantAccounts[],MATCH($C74,PlantAccounts[Power Plan Plant Account '#],0),9))
              +(SUM($AO74:AV74))
              )&gt;AJ74,
         (INDEX(PlantAccounts[],MATCH($C74,PlantAccounts[Power Plan Plant Account '#],0),7)/12)*AJ74*(INDEX(CurWIPHelper[],1,MATCH(AW$4,CurWIPHelper[#Headers],0))),
         AJ74-(INDEX(PlantAccounts[],MATCH($C74,PlantAccounts[Power Plan Plant Account '#],0),9))-(SUM($AO74:AV74))
    ))
)
)</f>
        <v>0</v>
      </c>
      <c r="AX74" s="35">
        <f>IF(INDEX(CurWIPHelper[],1,MATCH(AX$4,CurWIPHelper[#Headers],0))=0,0,
     IF(AK74&gt;0,
        (IF(
             ((INDEX(PlantAccounts[],MATCH($C74,PlantAccounts[Power Plan Plant Account '#],0),7)/12)
                   *(AK74)
                   *(INDEX(CurWIPHelper[],1,MATCH(AX$4,CurWIPHelper[#Headers],0)))
                   +(INDEX(PlantAccounts[],MATCH($C74,PlantAccounts[Power Plan Plant Account '#],0),9))
                   +(SUM($AO74:AW74))
                    )&gt;AK74,
              IF((INDEX(PlantAccounts[],MATCH($C74,PlantAccounts[Power Plan Plant Account '#],0),7))=0,0,AK74-(INDEX(PlantAccounts[],MATCH($C74,PlantAccounts[Power Plan Plant Account '#],0),9))-SUM($AO74:AW74)),
             (INDEX(PlantAccounts[],MATCH($C74,PlantAccounts[Power Plan Plant Account '#],0),7)/12)*AK74*(INDEX(CurWIPHelper[],1,MATCH(AX$4,CurWIPHelper[#Headers],0))))
        ),
        IF(AK74=0,0,IF(
              ((INDEX(PlantAccounts[],MATCH($C74,PlantAccounts[Power Plan Plant Account '#],0),7)/12)
              *(AK74)
              *(INDEX(CurWIPHelper[],1,MATCH(AX$4,CurWIPHelper[#Headers],0)))
              +(INDEX(PlantAccounts[],MATCH($C74,PlantAccounts[Power Plan Plant Account '#],0),9))
              +(SUM($AO74:AW74))
              )&gt;AK74,
         (INDEX(PlantAccounts[],MATCH($C74,PlantAccounts[Power Plan Plant Account '#],0),7)/12)*AK74*(INDEX(CurWIPHelper[],1,MATCH(AX$4,CurWIPHelper[#Headers],0))),
         AK74-(INDEX(PlantAccounts[],MATCH($C74,PlantAccounts[Power Plan Plant Account '#],0),9))-(SUM($AO74:AW74))
    ))
)
)</f>
        <v>0</v>
      </c>
      <c r="AY74" s="35">
        <f>IF(INDEX(CurWIPHelper[],1,MATCH(AY$4,CurWIPHelper[#Headers],0))=0,0,
     IF(AL74&gt;0,
        (IF(
             ((INDEX(PlantAccounts[],MATCH($C74,PlantAccounts[Power Plan Plant Account '#],0),7)/12)
                   *(AL74)
                   *(INDEX(CurWIPHelper[],1,MATCH(AY$4,CurWIPHelper[#Headers],0)))
                   +(INDEX(PlantAccounts[],MATCH($C74,PlantAccounts[Power Plan Plant Account '#],0),9))
                   +(SUM($AO74:AX74))
                    )&gt;AL74,
              IF((INDEX(PlantAccounts[],MATCH($C74,PlantAccounts[Power Plan Plant Account '#],0),7))=0,0,AL74-(INDEX(PlantAccounts[],MATCH($C74,PlantAccounts[Power Plan Plant Account '#],0),9))-SUM($AO74:AX74)),
             (INDEX(PlantAccounts[],MATCH($C74,PlantAccounts[Power Plan Plant Account '#],0),7)/12)*AL74*(INDEX(CurWIPHelper[],1,MATCH(AY$4,CurWIPHelper[#Headers],0))))
        ),
        IF(AL74=0,0,IF(
              ((INDEX(PlantAccounts[],MATCH($C74,PlantAccounts[Power Plan Plant Account '#],0),7)/12)
              *(AL74)
              *(INDEX(CurWIPHelper[],1,MATCH(AY$4,CurWIPHelper[#Headers],0)))
              +(INDEX(PlantAccounts[],MATCH($C74,PlantAccounts[Power Plan Plant Account '#],0),9))
              +(SUM($AO74:AX74))
              )&gt;AL74,
         (INDEX(PlantAccounts[],MATCH($C74,PlantAccounts[Power Plan Plant Account '#],0),7)/12)*AL74*(INDEX(CurWIPHelper[],1,MATCH(AY$4,CurWIPHelper[#Headers],0))),
         AL74-(INDEX(PlantAccounts[],MATCH($C74,PlantAccounts[Power Plan Plant Account '#],0),9))-(SUM($AO74:AX74))
    ))
)
)</f>
        <v>0</v>
      </c>
      <c r="AZ74" s="35">
        <f>IF(INDEX(CurWIPHelper[],1,MATCH(AZ$4,CurWIPHelper[#Headers],0))=0,0,
     IF(AM74&gt;0,
        (IF(
             ((INDEX(PlantAccounts[],MATCH($C74,PlantAccounts[Power Plan Plant Account '#],0),7)/12)
                   *(AM74)
                   *(INDEX(CurWIPHelper[],1,MATCH(AZ$4,CurWIPHelper[#Headers],0)))
                   +(INDEX(PlantAccounts[],MATCH($C74,PlantAccounts[Power Plan Plant Account '#],0),9))
                   +(SUM($AO74:AY74))
                    )&gt;AM74,
              IF((INDEX(PlantAccounts[],MATCH($C74,PlantAccounts[Power Plan Plant Account '#],0),7))=0,0,AM74-(INDEX(PlantAccounts[],MATCH($C74,PlantAccounts[Power Plan Plant Account '#],0),9))-SUM($AO74:AY74)),
             (INDEX(PlantAccounts[],MATCH($C74,PlantAccounts[Power Plan Plant Account '#],0),7)/12)*AM74*(INDEX(CurWIPHelper[],1,MATCH(AZ$4,CurWIPHelper[#Headers],0))))
        ),
        IF(AM74=0,0,IF(
              ((INDEX(PlantAccounts[],MATCH($C74,PlantAccounts[Power Plan Plant Account '#],0),7)/12)
              *(AM74)
              *(INDEX(CurWIPHelper[],1,MATCH(AZ$4,CurWIPHelper[#Headers],0)))
              +(INDEX(PlantAccounts[],MATCH($C74,PlantAccounts[Power Plan Plant Account '#],0),9))
              +(SUM($AO74:AY74))
              )&gt;AM74,
         (INDEX(PlantAccounts[],MATCH($C74,PlantAccounts[Power Plan Plant Account '#],0),7)/12)*AM74*(INDEX(CurWIPHelper[],1,MATCH(AZ$4,CurWIPHelper[#Headers],0))),
         AM74-(INDEX(PlantAccounts[],MATCH($C74,PlantAccounts[Power Plan Plant Account '#],0),9))-(SUM($AO74:AY74))
    ))
)
)</f>
        <v>0</v>
      </c>
      <c r="BA74" s="59">
        <f t="shared" si="2"/>
        <v>0</v>
      </c>
      <c r="BC74" s="59">
        <f>INDEX(CurCloseProf[],MATCH(PlantAccountsQuery[[#This Row],[Reg/Unreg]],CurCloseProf[R/NR],0),MATCH(BC$9,CurCloseProf[#Headers],0))*($J74)</f>
        <v>0</v>
      </c>
      <c r="BD74" s="59">
        <f>INDEX(CurCloseProf[],MATCH(PlantAccountsQuery[[#This Row],[Reg/Unreg]],CurCloseProf[R/NR],0),MATCH(BD$9,CurCloseProf[#Headers],0))*($J74)</f>
        <v>0</v>
      </c>
      <c r="BE74" s="59">
        <f>INDEX(CurCloseProf[],MATCH(PlantAccountsQuery[[#This Row],[Reg/Unreg]],CurCloseProf[R/NR],0),MATCH(BE$9,CurCloseProf[#Headers],0))*($J74)</f>
        <v>0</v>
      </c>
      <c r="BF74" s="59">
        <f>INDEX(CurCloseProf[],MATCH(PlantAccountsQuery[[#This Row],[Reg/Unreg]],CurCloseProf[R/NR],0),MATCH(BF$9,CurCloseProf[#Headers],0))*($J74)</f>
        <v>0</v>
      </c>
      <c r="BG74" s="59">
        <f>INDEX(CurCloseProf[],MATCH(PlantAccountsQuery[[#This Row],[Reg/Unreg]],CurCloseProf[R/NR],0),MATCH(BG$9,CurCloseProf[#Headers],0))*($J74)</f>
        <v>0</v>
      </c>
      <c r="BH74" s="59">
        <f>INDEX(CurCloseProf[],MATCH(PlantAccountsQuery[[#This Row],[Reg/Unreg]],CurCloseProf[R/NR],0),MATCH(BH$9,CurCloseProf[#Headers],0))*($J74)</f>
        <v>0</v>
      </c>
      <c r="BI74" s="59">
        <f>INDEX(CurCloseProf[],MATCH(PlantAccountsQuery[[#This Row],[Reg/Unreg]],CurCloseProf[R/NR],0),MATCH(BI$9,CurCloseProf[#Headers],0))*($J74)</f>
        <v>0</v>
      </c>
      <c r="BJ74" s="59">
        <f>INDEX(CurCloseProf[],MATCH(PlantAccountsQuery[[#This Row],[Reg/Unreg]],CurCloseProf[R/NR],0),MATCH(BJ$9,CurCloseProf[#Headers],0))*($J74)</f>
        <v>0</v>
      </c>
      <c r="BK74" s="59">
        <f>INDEX(CurCloseProf[],MATCH(PlantAccountsQuery[[#This Row],[Reg/Unreg]],CurCloseProf[R/NR],0),MATCH(BK$9,CurCloseProf[#Headers],0))*($J74)</f>
        <v>0</v>
      </c>
      <c r="BL74" s="59">
        <f>INDEX(CurCloseProf[],MATCH(PlantAccountsQuery[[#This Row],[Reg/Unreg]],CurCloseProf[R/NR],0),MATCH(BL$9,CurCloseProf[#Headers],0))*($J74)</f>
        <v>0</v>
      </c>
      <c r="BM74" s="59">
        <f>INDEX(CurCloseProf[],MATCH(PlantAccountsQuery[[#This Row],[Reg/Unreg]],CurCloseProf[R/NR],0),MATCH(BM$9,CurCloseProf[#Headers],0))*($J74)</f>
        <v>0</v>
      </c>
      <c r="BN74" s="59">
        <f>INDEX(CurCloseProf[],MATCH(PlantAccountsQuery[[#This Row],[Reg/Unreg]],CurCloseProf[R/NR],0),MATCH(BN$9,CurCloseProf[#Headers],0))*($J74)</f>
        <v>0</v>
      </c>
      <c r="BP74" s="59">
        <f>IF(INDEX(CurWIPHelper[],1,MATCH(AO$4,$BP$9:$CA$9,0))=0,0,$BC74)</f>
        <v>0</v>
      </c>
      <c r="BQ74" s="59">
        <f>IF(INDEX(CurWIPHelper[],1,MATCH(AP$4,$BP$9:$CA$9,0))=0,0,(SUM($BC74:BD74)))</f>
        <v>0</v>
      </c>
      <c r="BR74" s="59">
        <f>IF(INDEX(CurWIPHelper[],1,MATCH(AQ$4,$BP$9:$CA$9,0))=0,0,(SUM($BC74:BE74)))</f>
        <v>0</v>
      </c>
      <c r="BS74" s="59">
        <f>IF(INDEX(CurWIPHelper[],1,MATCH(AR$4,$BP$9:$CA$9,0))=0,0,(SUM($BC74:BF74)))</f>
        <v>0</v>
      </c>
      <c r="BT74" s="59">
        <f>IF(INDEX(CurWIPHelper[],1,MATCH(AS$4,$BP$9:$CA$9,0))=0,0,(SUM($BC74:BG74)))</f>
        <v>0</v>
      </c>
      <c r="BU74" s="59">
        <f>IF(INDEX(CurWIPHelper[],1,MATCH(AT$4,$BP$9:$CA$9,0))=0,0,(SUM($BC74:BH74)))</f>
        <v>0</v>
      </c>
      <c r="BV74" s="59">
        <f>IF(INDEX(CurWIPHelper[],1,MATCH(AU$4,$BP$9:$CA$9,0))=0,0,(SUM($BC74:BI74)))</f>
        <v>0</v>
      </c>
      <c r="BW74" s="59">
        <f>IF(INDEX(CurWIPHelper[],1,MATCH(AV$4,$BP$9:$CA$9,0))=0,0,(SUM($BC74:BJ74)))</f>
        <v>0</v>
      </c>
      <c r="BX74" s="59">
        <f>IF(INDEX(CurWIPHelper[],1,MATCH(AW$4,$BP$9:$CA$9,0))=0,0,(SUM($BC74:BK74)))</f>
        <v>0</v>
      </c>
      <c r="BY74" s="59">
        <f>IF(INDEX(CurWIPHelper[],1,MATCH(AX$4,$BP$9:$CA$9,0))=0,0,(SUM($BC74:BL74)))</f>
        <v>0</v>
      </c>
      <c r="BZ74" s="59">
        <f>IF(INDEX(CurWIPHelper[],1,MATCH(AY$4,$BP$9:$CA$9,0))=0,0,(SUM($BC74:BM74)))</f>
        <v>0</v>
      </c>
      <c r="CA74" s="59">
        <f>IF(INDEX(CurWIPHelper[],1,MATCH(AZ$4,$BP$9:$CA$9,0))=0,0,(SUM($BC74:BN74)))</f>
        <v>0</v>
      </c>
      <c r="CC74" s="59">
        <f>((((INDEX(PlantAccounts[],MATCH($C74,PlantAccounts[Power Plan Plant Account '#],0),8)+(INDEX(PlantAccounts[],MATCH($C74,PlantAccounts[Power Plan Plant Account '#],0),8)+INDEX(PlantAccounts[],MATCH($C74,PlantAccounts[Power Plan Plant Account '#],0),16)+INDEX(PlantAccounts[],MATCH($C74,PlantAccounts[Power Plan Plant Account '#],0),17)))/2))/12)*(INDEX(CurWIPHelper[],1,MATCH(AO$4,CurWIPHelper[#Headers],0)))*(INDEX(PlantAccounts[],MATCH($C74,PlantAccounts[Power Plan Plant Account '#],0),7))</f>
        <v>0</v>
      </c>
      <c r="CD74" s="59">
        <f>((((INDEX(PlantAccounts[],MATCH($C74,PlantAccounts[Power Plan Plant Account '#],0),8)+(INDEX(PlantAccounts[],MATCH($C74,PlantAccounts[Power Plan Plant Account '#],0),8)+INDEX(PlantAccounts[],MATCH($C74,PlantAccounts[Power Plan Plant Account '#],0),16)+INDEX(PlantAccounts[],MATCH($C74,PlantAccounts[Power Plan Plant Account '#],0),17)))/2))/12)*(INDEX(CurWIPHelper[],1,MATCH(AP$4,CurWIPHelper[#Headers],0)))*(INDEX(PlantAccounts[],MATCH($C74,PlantAccounts[Power Plan Plant Account '#],0),7))</f>
        <v>0</v>
      </c>
      <c r="CE74" s="59">
        <f>((((INDEX(PlantAccounts[],MATCH($C74,PlantAccounts[Power Plan Plant Account '#],0),8)+(INDEX(PlantAccounts[],MATCH($C74,PlantAccounts[Power Plan Plant Account '#],0),8)+INDEX(PlantAccounts[],MATCH($C74,PlantAccounts[Power Plan Plant Account '#],0),16)+INDEX(PlantAccounts[],MATCH($C74,PlantAccounts[Power Plan Plant Account '#],0),17)))/2))/12)*(INDEX(CurWIPHelper[],1,MATCH(AQ$4,CurWIPHelper[#Headers],0)))*(INDEX(PlantAccounts[],MATCH($C74,PlantAccounts[Power Plan Plant Account '#],0),7))</f>
        <v>0</v>
      </c>
      <c r="CF74" s="59">
        <f>((((INDEX(PlantAccounts[],MATCH($C74,PlantAccounts[Power Plan Plant Account '#],0),8)+(INDEX(PlantAccounts[],MATCH($C74,PlantAccounts[Power Plan Plant Account '#],0),8)+INDEX(PlantAccounts[],MATCH($C74,PlantAccounts[Power Plan Plant Account '#],0),16)+INDEX(PlantAccounts[],MATCH($C74,PlantAccounts[Power Plan Plant Account '#],0),17)))/2))/12)*(INDEX(CurWIPHelper[],1,MATCH(AR$4,CurWIPHelper[#Headers],0)))*(INDEX(PlantAccounts[],MATCH($C74,PlantAccounts[Power Plan Plant Account '#],0),7))</f>
        <v>0</v>
      </c>
      <c r="CG74" s="59">
        <f>((((INDEX(PlantAccounts[],MATCH($C74,PlantAccounts[Power Plan Plant Account '#],0),8)+(INDEX(PlantAccounts[],MATCH($C74,PlantAccounts[Power Plan Plant Account '#],0),8)+INDEX(PlantAccounts[],MATCH($C74,PlantAccounts[Power Plan Plant Account '#],0),16)+INDEX(PlantAccounts[],MATCH($C74,PlantAccounts[Power Plan Plant Account '#],0),17)))/2))/12)*(INDEX(CurWIPHelper[],1,MATCH(AS$4,CurWIPHelper[#Headers],0)))*(INDEX(PlantAccounts[],MATCH($C74,PlantAccounts[Power Plan Plant Account '#],0),7))</f>
        <v>0</v>
      </c>
      <c r="CH74" s="59">
        <f>((((INDEX(PlantAccounts[],MATCH($C74,PlantAccounts[Power Plan Plant Account '#],0),8)+(INDEX(PlantAccounts[],MATCH($C74,PlantAccounts[Power Plan Plant Account '#],0),8)+INDEX(PlantAccounts[],MATCH($C74,PlantAccounts[Power Plan Plant Account '#],0),16)+INDEX(PlantAccounts[],MATCH($C74,PlantAccounts[Power Plan Plant Account '#],0),17)))/2))/12)*(INDEX(CurWIPHelper[],1,MATCH(AT$4,CurWIPHelper[#Headers],0)))*(INDEX(PlantAccounts[],MATCH($C74,PlantAccounts[Power Plan Plant Account '#],0),7))</f>
        <v>0</v>
      </c>
      <c r="CI74" s="59">
        <f>((((INDEX(PlantAccounts[],MATCH($C74,PlantAccounts[Power Plan Plant Account '#],0),8)+(INDEX(PlantAccounts[],MATCH($C74,PlantAccounts[Power Plan Plant Account '#],0),8)+INDEX(PlantAccounts[],MATCH($C74,PlantAccounts[Power Plan Plant Account '#],0),16)+INDEX(PlantAccounts[],MATCH($C74,PlantAccounts[Power Plan Plant Account '#],0),17)))/2))/12)*(INDEX(CurWIPHelper[],1,MATCH(AU$4,CurWIPHelper[#Headers],0)))*(INDEX(PlantAccounts[],MATCH($C74,PlantAccounts[Power Plan Plant Account '#],0),7))</f>
        <v>0</v>
      </c>
      <c r="CJ74" s="59">
        <f>((((INDEX(PlantAccounts[],MATCH($C74,PlantAccounts[Power Plan Plant Account '#],0),8)+(INDEX(PlantAccounts[],MATCH($C74,PlantAccounts[Power Plan Plant Account '#],0),8)+INDEX(PlantAccounts[],MATCH($C74,PlantAccounts[Power Plan Plant Account '#],0),16)+INDEX(PlantAccounts[],MATCH($C74,PlantAccounts[Power Plan Plant Account '#],0),17)))/2))/12)*(INDEX(CurWIPHelper[],1,MATCH(AV$4,CurWIPHelper[#Headers],0)))*(INDEX(PlantAccounts[],MATCH($C74,PlantAccounts[Power Plan Plant Account '#],0),7))</f>
        <v>0</v>
      </c>
      <c r="CK74" s="59">
        <f>((((INDEX(PlantAccounts[],MATCH($C74,PlantAccounts[Power Plan Plant Account '#],0),8)+(INDEX(PlantAccounts[],MATCH($C74,PlantAccounts[Power Plan Plant Account '#],0),8)+INDEX(PlantAccounts[],MATCH($C74,PlantAccounts[Power Plan Plant Account '#],0),16)+INDEX(PlantAccounts[],MATCH($C74,PlantAccounts[Power Plan Plant Account '#],0),17)))/2))/12)*(INDEX(CurWIPHelper[],1,MATCH(AW$4,CurWIPHelper[#Headers],0)))*(INDEX(PlantAccounts[],MATCH($C74,PlantAccounts[Power Plan Plant Account '#],0),7))</f>
        <v>0</v>
      </c>
      <c r="CL74" s="59">
        <f>((((INDEX(PlantAccounts[],MATCH($C74,PlantAccounts[Power Plan Plant Account '#],0),8)+(INDEX(PlantAccounts[],MATCH($C74,PlantAccounts[Power Plan Plant Account '#],0),8)+INDEX(PlantAccounts[],MATCH($C74,PlantAccounts[Power Plan Plant Account '#],0),16)+INDEX(PlantAccounts[],MATCH($C74,PlantAccounts[Power Plan Plant Account '#],0),17)))/2))/12)*(INDEX(CurWIPHelper[],1,MATCH(AX$4,CurWIPHelper[#Headers],0)))*(INDEX(PlantAccounts[],MATCH($C74,PlantAccounts[Power Plan Plant Account '#],0),7))</f>
        <v>0</v>
      </c>
      <c r="CM74" s="59">
        <f>((((INDEX(PlantAccounts[],MATCH($C74,PlantAccounts[Power Plan Plant Account '#],0),8)+(INDEX(PlantAccounts[],MATCH($C74,PlantAccounts[Power Plan Plant Account '#],0),8)+INDEX(PlantAccounts[],MATCH($C74,PlantAccounts[Power Plan Plant Account '#],0),16)+INDEX(PlantAccounts[],MATCH($C74,PlantAccounts[Power Plan Plant Account '#],0),17)))/2))/12)*(INDEX(CurWIPHelper[],1,MATCH(AY$4,CurWIPHelper[#Headers],0)))*(INDEX(PlantAccounts[],MATCH($C74,PlantAccounts[Power Plan Plant Account '#],0),7))</f>
        <v>0</v>
      </c>
      <c r="CN74" s="59">
        <f>((((INDEX(PlantAccounts[],MATCH($C74,PlantAccounts[Power Plan Plant Account '#],0),8)+(INDEX(PlantAccounts[],MATCH($C74,PlantAccounts[Power Plan Plant Account '#],0),8)+INDEX(PlantAccounts[],MATCH($C74,PlantAccounts[Power Plan Plant Account '#],0),16)+INDEX(PlantAccounts[],MATCH($C74,PlantAccounts[Power Plan Plant Account '#],0),17)))/2))/12)*(INDEX(CurWIPHelper[],1,MATCH(AZ$4,CurWIPHelper[#Headers],0)))*(INDEX(PlantAccounts[],MATCH($C74,PlantAccounts[Power Plan Plant Account '#],0),7))</f>
        <v>0</v>
      </c>
      <c r="CO74" s="59">
        <f t="shared" si="3"/>
        <v>0</v>
      </c>
      <c r="CQ74" s="59">
        <f>INDEX(PlantAccounts[],MATCH($C74,PlantAccounts[Power Plan Plant Account '#],0),12)*(INDEX(CurWIPHelper[],1,MATCH(AO$4,CurWIPHelper[#Headers],0)))*(INDEX(PlantAccounts[],MATCH($C74,PlantAccounts[Power Plan Plant Account '#],0),7)/12)*0.5</f>
        <v>0</v>
      </c>
      <c r="CR74" s="59">
        <f>INDEX(PlantAccounts[],MATCH($C74,PlantAccounts[Power Plan Plant Account '#],0),12)*(INDEX(CurWIPHelper[],1,MATCH(AP$4,CurWIPHelper[#Headers],0)))*(INDEX(PlantAccounts[],MATCH($C74,PlantAccounts[Power Plan Plant Account '#],0),7)/12)*0.5</f>
        <v>0</v>
      </c>
      <c r="CS74" s="59">
        <f>INDEX(PlantAccounts[],MATCH($C74,PlantAccounts[Power Plan Plant Account '#],0),12)*(INDEX(CurWIPHelper[],1,MATCH(AQ$4,CurWIPHelper[#Headers],0)))*(INDEX(PlantAccounts[],MATCH($C74,PlantAccounts[Power Plan Plant Account '#],0),7)/12)*0.5</f>
        <v>0</v>
      </c>
      <c r="CT74" s="59">
        <f>INDEX(PlantAccounts[],MATCH($C74,PlantAccounts[Power Plan Plant Account '#],0),12)*(INDEX(CurWIPHelper[],1,MATCH(AR$4,CurWIPHelper[#Headers],0)))*(INDEX(PlantAccounts[],MATCH($C74,PlantAccounts[Power Plan Plant Account '#],0),7)/12)*0.5</f>
        <v>0</v>
      </c>
      <c r="CU74" s="59">
        <f>INDEX(PlantAccounts[],MATCH($C74,PlantAccounts[Power Plan Plant Account '#],0),12)*(INDEX(CurWIPHelper[],1,MATCH(AS$4,CurWIPHelper[#Headers],0)))*(INDEX(PlantAccounts[],MATCH($C74,PlantAccounts[Power Plan Plant Account '#],0),7)/12)*0.5</f>
        <v>0</v>
      </c>
      <c r="CV74" s="59">
        <f>INDEX(PlantAccounts[],MATCH($C74,PlantAccounts[Power Plan Plant Account '#],0),12)*(INDEX(CurWIPHelper[],1,MATCH(AT$4,CurWIPHelper[#Headers],0)))*(INDEX(PlantAccounts[],MATCH($C74,PlantAccounts[Power Plan Plant Account '#],0),7)/12)*0.5</f>
        <v>0</v>
      </c>
      <c r="CW74" s="59">
        <f>INDEX(PlantAccounts[],MATCH($C74,PlantAccounts[Power Plan Plant Account '#],0),12)*(INDEX(CurWIPHelper[],1,MATCH(AU$4,CurWIPHelper[#Headers],0)))*(INDEX(PlantAccounts[],MATCH($C74,PlantAccounts[Power Plan Plant Account '#],0),7)/12)*0.5</f>
        <v>0</v>
      </c>
      <c r="CX74" s="59">
        <f>INDEX(PlantAccounts[],MATCH($C74,PlantAccounts[Power Plan Plant Account '#],0),12)*(INDEX(CurWIPHelper[],1,MATCH(AV$4,CurWIPHelper[#Headers],0)))*(INDEX(PlantAccounts[],MATCH($C74,PlantAccounts[Power Plan Plant Account '#],0),7)/12)*0.5</f>
        <v>0</v>
      </c>
      <c r="CY74" s="59">
        <f>INDEX(PlantAccounts[],MATCH($C74,PlantAccounts[Power Plan Plant Account '#],0),12)*(INDEX(CurWIPHelper[],1,MATCH(AW$4,CurWIPHelper[#Headers],0)))*(INDEX(PlantAccounts[],MATCH($C74,PlantAccounts[Power Plan Plant Account '#],0),7)/12)*0.5</f>
        <v>0</v>
      </c>
      <c r="CZ74" s="59">
        <f>INDEX(PlantAccounts[],MATCH($C74,PlantAccounts[Power Plan Plant Account '#],0),12)*(INDEX(CurWIPHelper[],1,MATCH(AX$4,CurWIPHelper[#Headers],0)))*(INDEX(PlantAccounts[],MATCH($C74,PlantAccounts[Power Plan Plant Account '#],0),7)/12)*0.5</f>
        <v>0</v>
      </c>
      <c r="DA74" s="59">
        <f>INDEX(PlantAccounts[],MATCH($C74,PlantAccounts[Power Plan Plant Account '#],0),12)*(INDEX(CurWIPHelper[],1,MATCH(AY$4,CurWIPHelper[#Headers],0)))*(INDEX(PlantAccounts[],MATCH($C74,PlantAccounts[Power Plan Plant Account '#],0),7)/12)*0.5</f>
        <v>0</v>
      </c>
      <c r="DB74" s="59">
        <f>INDEX(PlantAccounts[],MATCH($C74,PlantAccounts[Power Plan Plant Account '#],0),12)*(INDEX(CurWIPHelper[],1,MATCH(AZ$4,CurWIPHelper[#Headers],0)))*(INDEX(PlantAccounts[],MATCH($C74,PlantAccounts[Power Plan Plant Account '#],0),7)/12)*0.5</f>
        <v>0</v>
      </c>
      <c r="DC74" s="59">
        <f t="shared" si="4"/>
        <v>0</v>
      </c>
      <c r="DE74" s="59">
        <f t="shared" si="5"/>
        <v>0</v>
      </c>
    </row>
    <row r="75" spans="1:109">
      <c r="A75" t="s">
        <v>58</v>
      </c>
      <c r="B75" t="s">
        <v>124</v>
      </c>
      <c r="C75">
        <v>48202</v>
      </c>
      <c r="D75">
        <v>48200</v>
      </c>
      <c r="E75" s="131">
        <v>0</v>
      </c>
      <c r="F75" s="147">
        <f>INDEX(PlantAccounts[],MATCH($C75,PlantAccounts[Power Plan Plant Account '#],0),8)</f>
        <v>892889.65759500011</v>
      </c>
      <c r="G75" s="7">
        <f>INDEX(PlantAccounts[],MATCH($C75,PlantAccounts[Power Plan Plant Account '#],0),14)</f>
        <v>0</v>
      </c>
      <c r="H75" s="35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75" s="35"/>
      <c r="J75" s="35">
        <f t="shared" si="6"/>
        <v>0</v>
      </c>
      <c r="K75" s="35">
        <v>0</v>
      </c>
      <c r="L75" s="7">
        <f>INDEX(PlantAccounts[],MATCH($C75,PlantAccounts[Power Plan Plant Account '#],0),11)</f>
        <v>0</v>
      </c>
      <c r="M75" s="35">
        <f t="shared" si="1"/>
        <v>0</v>
      </c>
      <c r="O75" s="35">
        <f>INDEX(CurCloseProf[],MATCH(PlantAccountsQuery[[#This Row],[Reg/Unreg]],CurCloseProf[R/NR],0),MATCH(O$9,CurCloseProf[#Headers],0))*($J75+$M75)</f>
        <v>0</v>
      </c>
      <c r="P75" s="35">
        <f>INDEX(CurCloseProf[],MATCH(PlantAccountsQuery[[#This Row],[Reg/Unreg]],CurCloseProf[R/NR],0),MATCH(P$9,CurCloseProf[#Headers],0))*($J75+$M75)</f>
        <v>0</v>
      </c>
      <c r="Q75" s="35">
        <f>INDEX(CurCloseProf[],MATCH(PlantAccountsQuery[[#This Row],[Reg/Unreg]],CurCloseProf[R/NR],0),MATCH(Q$9,CurCloseProf[#Headers],0))*($J75+$M75)</f>
        <v>0</v>
      </c>
      <c r="R75" s="35">
        <f>INDEX(CurCloseProf[],MATCH(PlantAccountsQuery[[#This Row],[Reg/Unreg]],CurCloseProf[R/NR],0),MATCH(R$9,CurCloseProf[#Headers],0))*($J75+$M75)</f>
        <v>0</v>
      </c>
      <c r="S75" s="35">
        <f>INDEX(CurCloseProf[],MATCH(PlantAccountsQuery[[#This Row],[Reg/Unreg]],CurCloseProf[R/NR],0),MATCH(S$9,CurCloseProf[#Headers],0))*($J75+$M75)</f>
        <v>0</v>
      </c>
      <c r="T75" s="35">
        <f>INDEX(CurCloseProf[],MATCH(PlantAccountsQuery[[#This Row],[Reg/Unreg]],CurCloseProf[R/NR],0),MATCH(T$9,CurCloseProf[#Headers],0))*($J75+$M75)</f>
        <v>0</v>
      </c>
      <c r="U75" s="35">
        <f>INDEX(CurCloseProf[],MATCH(PlantAccountsQuery[[#This Row],[Reg/Unreg]],CurCloseProf[R/NR],0),MATCH(U$9,CurCloseProf[#Headers],0))*($J75+$M75)</f>
        <v>0</v>
      </c>
      <c r="V75" s="35">
        <f>INDEX(CurCloseProf[],MATCH(PlantAccountsQuery[[#This Row],[Reg/Unreg]],CurCloseProf[R/NR],0),MATCH(V$9,CurCloseProf[#Headers],0))*($J75+$M75)</f>
        <v>0</v>
      </c>
      <c r="W75" s="35">
        <f>INDEX(CurCloseProf[],MATCH(PlantAccountsQuery[[#This Row],[Reg/Unreg]],CurCloseProf[R/NR],0),MATCH(W$9,CurCloseProf[#Headers],0))*($J75+$M75)</f>
        <v>0</v>
      </c>
      <c r="X75" s="35">
        <f>INDEX(CurCloseProf[],MATCH(PlantAccountsQuery[[#This Row],[Reg/Unreg]],CurCloseProf[R/NR],0),MATCH(X$9,CurCloseProf[#Headers],0))*($J75+$M75)</f>
        <v>0</v>
      </c>
      <c r="Y75" s="35">
        <f>INDEX(CurCloseProf[],MATCH(PlantAccountsQuery[[#This Row],[Reg/Unreg]],CurCloseProf[R/NR],0),MATCH(Y$9,CurCloseProf[#Headers],0))*($J75+$M75)</f>
        <v>0</v>
      </c>
      <c r="Z75" s="35">
        <f>INDEX(CurCloseProf[],MATCH(PlantAccountsQuery[[#This Row],[Reg/Unreg]],CurCloseProf[R/NR],0),MATCH(Z$9,CurCloseProf[#Headers],0))*($J75+$M75)</f>
        <v>0</v>
      </c>
      <c r="AB75" s="59">
        <f>IF(INDEX(CurWIPHelper[],1,MATCH(AO$4,$AB$9:$AM$9,0))=0,0,($F75+$O75))</f>
        <v>892889.65759500011</v>
      </c>
      <c r="AC75" s="59">
        <f>IF(INDEX(CurWIPHelper[],1,MATCH(AP$4,$AB$9:$AM$9,0))=0,0,($F75+SUM($O75:P75)))</f>
        <v>892889.65759500011</v>
      </c>
      <c r="AD75" s="59">
        <f>IF(INDEX(CurWIPHelper[],1,MATCH(AQ$4,$AB$9:$AM$9,0))=0,0,($F75+SUM($O75:Q75)))</f>
        <v>892889.65759500011</v>
      </c>
      <c r="AE75" s="59">
        <f>IF(INDEX(CurWIPHelper[],1,MATCH(AR$4,$AB$9:$AM$9,0))=0,0,($F75+SUM($O75:R75)))</f>
        <v>892889.65759500011</v>
      </c>
      <c r="AF75" s="59">
        <f>IF(INDEX(CurWIPHelper[],1,MATCH(AS$4,$AB$9:$AM$9,0))=0,0,($F75+SUM($O75:S75)))</f>
        <v>892889.65759500011</v>
      </c>
      <c r="AG75" s="59">
        <f>IF(INDEX(CurWIPHelper[],1,MATCH(AT$4,$AB$9:$AM$9,0))=0,0,($F75+SUM($O75:T75)))</f>
        <v>892889.65759500011</v>
      </c>
      <c r="AH75" s="59">
        <f>IF(INDEX(CurWIPHelper[],1,MATCH(AU$4,$AB$9:$AM$9,0))=0,0,($F75+SUM($O75:U75)))</f>
        <v>892889.65759500011</v>
      </c>
      <c r="AI75" s="59">
        <f>IF(INDEX(CurWIPHelper[],1,MATCH(AV$4,$AB$9:$AM$9,0))=0,0,($F75+SUM($O75:V75)))</f>
        <v>892889.65759500011</v>
      </c>
      <c r="AJ75" s="59">
        <f>IF(INDEX(CurWIPHelper[],1,MATCH(AW$4,$AB$9:$AM$9,0))=0,0,($F75+SUM($O75:W75)))</f>
        <v>892889.65759500011</v>
      </c>
      <c r="AK75" s="59">
        <f>IF(INDEX(CurWIPHelper[],1,MATCH(AX$4,$AB$9:$AM$9,0))=0,0,($F75+SUM($O75:X75)))</f>
        <v>892889.65759500011</v>
      </c>
      <c r="AL75" s="59">
        <f>IF(INDEX(CurWIPHelper[],1,MATCH(AY$4,$AB$9:$AM$9,0))=0,0,($F75+SUM($O75:Y75)))</f>
        <v>892889.65759500011</v>
      </c>
      <c r="AM75" s="59">
        <f>IF(INDEX(CurWIPHelper[],1,MATCH(AZ$4,$AB$9:$AM$9,0))=0,0,($F75+SUM($O75:Z75)))</f>
        <v>892889.65759500011</v>
      </c>
      <c r="AO75" s="35">
        <f>IF(INDEX(CurWIPHelper[],1,MATCH(AO$4,CurWIPHelper[#Headers],0))=0,0,
     IF(AB75&gt;0,
        (IF(
             ((INDEX(PlantAccounts[],MATCH($C75,PlantAccounts[Power Plan Plant Account '#],0),7)/12)
                   *(AB75)
                   *(INDEX(CurWIPHelper[],1,MATCH(AO$4,CurWIPHelper[#Headers],0)))
                   +(INDEX(PlantAccounts[],MATCH($C75,PlantAccounts[Power Plan Plant Account '#],0),9))
                   )&gt;AB75,
              IF((INDEX(PlantAccounts[],MATCH($C75,PlantAccounts[Power Plan Plant Account '#],0),7))=0,0,AB75-(INDEX(PlantAccounts[],MATCH($C75,PlantAccounts[Power Plan Plant Account '#],0),9))),
             (INDEX(PlantAccounts[],MATCH($C75,PlantAccounts[Power Plan Plant Account '#],0),7)/12)*AB75*(INDEX(CurWIPHelper[],1,MATCH(AO$4,CurWIPHelper[#Headers],0))))
        ),
          IF(AB75=0,0,IF(
              ((INDEX(PlantAccounts[],MATCH($C75,PlantAccounts[Power Plan Plant Account '#],0),7)/12)
              *(AB75)
              *(INDEX(CurWIPHelper[],1,MATCH(AO$4,CurWIPHelper[#Headers],0)))
              +(INDEX(PlantAccounts[],MATCH($C75,PlantAccounts[Power Plan Plant Account '#],0),9))
              )&gt;AB75,
         (INDEX(PlantAccounts[],MATCH($C75,PlantAccounts[Power Plan Plant Account '#],0),7)/12)*AB75*(INDEX(CurWIPHelper[],1,MATCH(AO$4,CurWIPHelper[#Headers],0))),
         AB75-(INDEX(PlantAccounts[],MATCH($C75,PlantAccounts[Power Plan Plant Account '#],0),9))
    ))
)
)</f>
        <v>0</v>
      </c>
      <c r="AP75" s="35">
        <f>IF(INDEX(CurWIPHelper[],1,MATCH(AP$4,CurWIPHelper[#Headers],0))=0,0,
     IF(AC75&gt;0,
        (IF(
             ((INDEX(PlantAccounts[],MATCH($C75,PlantAccounts[Power Plan Plant Account '#],0),7)/12)
                   *(AC75)
                   *(INDEX(CurWIPHelper[],1,MATCH(AP$4,CurWIPHelper[#Headers],0)))
                   +(INDEX(PlantAccounts[],MATCH($C75,PlantAccounts[Power Plan Plant Account '#],0),9))
                   +(SUM($AO75:AO75))
                    )&gt;AC75,
              IF((INDEX(PlantAccounts[],MATCH($C75,PlantAccounts[Power Plan Plant Account '#],0),7))=0,0,AC75-(INDEX(PlantAccounts[],MATCH($C75,PlantAccounts[Power Plan Plant Account '#],0),9))-SUM($AO75:AO75)),
             (INDEX(PlantAccounts[],MATCH($C75,PlantAccounts[Power Plan Plant Account '#],0),7)/12)*AC75*(INDEX(CurWIPHelper[],1,MATCH(AP$4,CurWIPHelper[#Headers],0))))
        ),
        IF(AC75=0,0,IF(
              ((INDEX(PlantAccounts[],MATCH($C75,PlantAccounts[Power Plan Plant Account '#],0),7)/12)
              *(AC75)
              *(INDEX(CurWIPHelper[],1,MATCH(AP$4,CurWIPHelper[#Headers],0)))
              +(INDEX(PlantAccounts[],MATCH($C75,PlantAccounts[Power Plan Plant Account '#],0),9))
              +(SUM($AO75:AO75))
              )&gt;AC75,
         (INDEX(PlantAccounts[],MATCH($C75,PlantAccounts[Power Plan Plant Account '#],0),7)/12)*AC75*(INDEX(CurWIPHelper[],1,MATCH(AP$4,CurWIPHelper[#Headers],0))),
         AC75-(INDEX(PlantAccounts[],MATCH($C75,PlantAccounts[Power Plan Plant Account '#],0),9))-(SUM($AO75:AO75))
    ))
)
)</f>
        <v>0</v>
      </c>
      <c r="AQ75" s="35">
        <f>IF(INDEX(CurWIPHelper[],1,MATCH(AQ$4,CurWIPHelper[#Headers],0))=0,0,
     IF(AD75&gt;0,
        (IF(
             ((INDEX(PlantAccounts[],MATCH($C75,PlantAccounts[Power Plan Plant Account '#],0),7)/12)
                   *(AD75)
                   *(INDEX(CurWIPHelper[],1,MATCH(AQ$4,CurWIPHelper[#Headers],0)))
                   +(INDEX(PlantAccounts[],MATCH($C75,PlantAccounts[Power Plan Plant Account '#],0),9))
                   +(SUM($AO75:AP75))
                    )&gt;AD75,
              IF((INDEX(PlantAccounts[],MATCH($C75,PlantAccounts[Power Plan Plant Account '#],0),7))=0,0,AD75-(INDEX(PlantAccounts[],MATCH($C75,PlantAccounts[Power Plan Plant Account '#],0),9))-SUM($AO75:AP75)),
             (INDEX(PlantAccounts[],MATCH($C75,PlantAccounts[Power Plan Plant Account '#],0),7)/12)*AD75*(INDEX(CurWIPHelper[],1,MATCH(AQ$4,CurWIPHelper[#Headers],0))))
        ),
        IF(AD75=0,0,IF(
              ((INDEX(PlantAccounts[],MATCH($C75,PlantAccounts[Power Plan Plant Account '#],0),7)/12)
              *(AD75)
              *(INDEX(CurWIPHelper[],1,MATCH(AQ$4,CurWIPHelper[#Headers],0)))
              +(INDEX(PlantAccounts[],MATCH($C75,PlantAccounts[Power Plan Plant Account '#],0),9))
              +(SUM($AO75:AP75))
              )&gt;AD75,
         (INDEX(PlantAccounts[],MATCH($C75,PlantAccounts[Power Plan Plant Account '#],0),7)/12)*AD75*(INDEX(CurWIPHelper[],1,MATCH(AQ$4,CurWIPHelper[#Headers],0))),
         AD75-(INDEX(PlantAccounts[],MATCH($C75,PlantAccounts[Power Plan Plant Account '#],0),9))-(SUM($AO75:AP75))
    ))
)
)</f>
        <v>0</v>
      </c>
      <c r="AR75" s="35">
        <f>IF(INDEX(CurWIPHelper[],1,MATCH(AR$4,CurWIPHelper[#Headers],0))=0,0,
     IF(AE75&gt;0,
        (IF(
             ((INDEX(PlantAccounts[],MATCH($C75,PlantAccounts[Power Plan Plant Account '#],0),7)/12)
                   *(AE75)
                   *(INDEX(CurWIPHelper[],1,MATCH(AR$4,CurWIPHelper[#Headers],0)))
                   +(INDEX(PlantAccounts[],MATCH($C75,PlantAccounts[Power Plan Plant Account '#],0),9))
                   +(SUM($AO75:AQ75))
                    )&gt;AE75,
              IF((INDEX(PlantAccounts[],MATCH($C75,PlantAccounts[Power Plan Plant Account '#],0),7))=0,0,AE75-(INDEX(PlantAccounts[],MATCH($C75,PlantAccounts[Power Plan Plant Account '#],0),9))-SUM($AO75:AQ75)),
             (INDEX(PlantAccounts[],MATCH($C75,PlantAccounts[Power Plan Plant Account '#],0),7)/12)*AE75*(INDEX(CurWIPHelper[],1,MATCH(AR$4,CurWIPHelper[#Headers],0))))
        ),
        IF(AE75=0,0,IF(
              ((INDEX(PlantAccounts[],MATCH($C75,PlantAccounts[Power Plan Plant Account '#],0),7)/12)
              *(AE75)
              *(INDEX(CurWIPHelper[],1,MATCH(AR$4,CurWIPHelper[#Headers],0)))
              +(INDEX(PlantAccounts[],MATCH($C75,PlantAccounts[Power Plan Plant Account '#],0),9))
              +(SUM($AO75:AQ75))
              )&gt;AE75,
         (INDEX(PlantAccounts[],MATCH($C75,PlantAccounts[Power Plan Plant Account '#],0),7)/12)*AE75*(INDEX(CurWIPHelper[],1,MATCH(AR$4,CurWIPHelper[#Headers],0))),
         AE75-(INDEX(PlantAccounts[],MATCH($C75,PlantAccounts[Power Plan Plant Account '#],0),9))-(SUM($AO75:AQ75))
    ))
)
)</f>
        <v>0</v>
      </c>
      <c r="AS75" s="35">
        <f>IF(INDEX(CurWIPHelper[],1,MATCH(AS$4,CurWIPHelper[#Headers],0))=0,0,
     IF(AF75&gt;0,
        (IF(
             ((INDEX(PlantAccounts[],MATCH($C75,PlantAccounts[Power Plan Plant Account '#],0),7)/12)
                   *(AF75)
                   *(INDEX(CurWIPHelper[],1,MATCH(AS$4,CurWIPHelper[#Headers],0)))
                   +(INDEX(PlantAccounts[],MATCH($C75,PlantAccounts[Power Plan Plant Account '#],0),9))
                   +(SUM($AO75:AR75))
                    )&gt;AF75,
              IF((INDEX(PlantAccounts[],MATCH($C75,PlantAccounts[Power Plan Plant Account '#],0),7))=0,0,AF75-(INDEX(PlantAccounts[],MATCH($C75,PlantAccounts[Power Plan Plant Account '#],0),9))-SUM($AO75:AR75)),
             (INDEX(PlantAccounts[],MATCH($C75,PlantAccounts[Power Plan Plant Account '#],0),7)/12)*AF75*(INDEX(CurWIPHelper[],1,MATCH(AS$4,CurWIPHelper[#Headers],0))))
        ),
        IF(AF75=0,0,IF(
              ((INDEX(PlantAccounts[],MATCH($C75,PlantAccounts[Power Plan Plant Account '#],0),7)/12)
              *(AF75)
              *(INDEX(CurWIPHelper[],1,MATCH(AS$4,CurWIPHelper[#Headers],0)))
              +(INDEX(PlantAccounts[],MATCH($C75,PlantAccounts[Power Plan Plant Account '#],0),9))
              +(SUM($AO75:AR75))
              )&gt;AF75,
         (INDEX(PlantAccounts[],MATCH($C75,PlantAccounts[Power Plan Plant Account '#],0),7)/12)*AF75*(INDEX(CurWIPHelper[],1,MATCH(AS$4,CurWIPHelper[#Headers],0))),
         AF75-(INDEX(PlantAccounts[],MATCH($C75,PlantAccounts[Power Plan Plant Account '#],0),9))-(SUM($AO75:AR75))
    ))
)
)</f>
        <v>0</v>
      </c>
      <c r="AT75" s="35">
        <f>IF(INDEX(CurWIPHelper[],1,MATCH(AT$4,CurWIPHelper[#Headers],0))=0,0,
     IF(AG75&gt;0,
        (IF(
             ((INDEX(PlantAccounts[],MATCH($C75,PlantAccounts[Power Plan Plant Account '#],0),7)/12)
                   *(AG75)
                   *(INDEX(CurWIPHelper[],1,MATCH(AT$4,CurWIPHelper[#Headers],0)))
                   +(INDEX(PlantAccounts[],MATCH($C75,PlantAccounts[Power Plan Plant Account '#],0),9))
                   +(SUM($AO75:AS75))
                    )&gt;AG75,
              IF((INDEX(PlantAccounts[],MATCH($C75,PlantAccounts[Power Plan Plant Account '#],0),7))=0,0,AG75-(INDEX(PlantAccounts[],MATCH($C75,PlantAccounts[Power Plan Plant Account '#],0),9))-SUM($AO75:AS75)),
             (INDEX(PlantAccounts[],MATCH($C75,PlantAccounts[Power Plan Plant Account '#],0),7)/12)*AG75*(INDEX(CurWIPHelper[],1,MATCH(AT$4,CurWIPHelper[#Headers],0))))
        ),
        IF(AG75=0,0,IF(
              ((INDEX(PlantAccounts[],MATCH($C75,PlantAccounts[Power Plan Plant Account '#],0),7)/12)
              *(AG75)
              *(INDEX(CurWIPHelper[],1,MATCH(AT$4,CurWIPHelper[#Headers],0)))
              +(INDEX(PlantAccounts[],MATCH($C75,PlantAccounts[Power Plan Plant Account '#],0),9))
              +(SUM($AO75:AS75))
              )&gt;AG75,
         (INDEX(PlantAccounts[],MATCH($C75,PlantAccounts[Power Plan Plant Account '#],0),7)/12)*AG75*(INDEX(CurWIPHelper[],1,MATCH(AT$4,CurWIPHelper[#Headers],0))),
         AG75-(INDEX(PlantAccounts[],MATCH($C75,PlantAccounts[Power Plan Plant Account '#],0),9))-(SUM($AO75:AS75))
    ))
)
)</f>
        <v>0</v>
      </c>
      <c r="AU75" s="35">
        <f>IF(INDEX(CurWIPHelper[],1,MATCH(AU$4,CurWIPHelper[#Headers],0))=0,0,
     IF(AH75&gt;0,
        (IF(
             ((INDEX(PlantAccounts[],MATCH($C75,PlantAccounts[Power Plan Plant Account '#],0),7)/12)
                   *(AH75)
                   *(INDEX(CurWIPHelper[],1,MATCH(AU$4,CurWIPHelper[#Headers],0)))
                   +(INDEX(PlantAccounts[],MATCH($C75,PlantAccounts[Power Plan Plant Account '#],0),9))
                   +(SUM($AO75:AT75))
                    )&gt;AH75,
              IF((INDEX(PlantAccounts[],MATCH($C75,PlantAccounts[Power Plan Plant Account '#],0),7))=0,0,AH75-(INDEX(PlantAccounts[],MATCH($C75,PlantAccounts[Power Plan Plant Account '#],0),9))-SUM($AO75:AT75)),
             (INDEX(PlantAccounts[],MATCH($C75,PlantAccounts[Power Plan Plant Account '#],0),7)/12)*AH75*(INDEX(CurWIPHelper[],1,MATCH(AU$4,CurWIPHelper[#Headers],0))))
        ),
        IF(AH75=0,0,IF(
              ((INDEX(PlantAccounts[],MATCH($C75,PlantAccounts[Power Plan Plant Account '#],0),7)/12)
              *(AH75)
              *(INDEX(CurWIPHelper[],1,MATCH(AU$4,CurWIPHelper[#Headers],0)))
              +(INDEX(PlantAccounts[],MATCH($C75,PlantAccounts[Power Plan Plant Account '#],0),9))
              +(SUM($AO75:AT75))
              )&gt;AH75,
         (INDEX(PlantAccounts[],MATCH($C75,PlantAccounts[Power Plan Plant Account '#],0),7)/12)*AH75*(INDEX(CurWIPHelper[],1,MATCH(AU$4,CurWIPHelper[#Headers],0))),
         AH75-(INDEX(PlantAccounts[],MATCH($C75,PlantAccounts[Power Plan Plant Account '#],0),9))-(SUM($AO75:AT75))
    ))
)
)</f>
        <v>0</v>
      </c>
      <c r="AV75" s="35">
        <f>IF(INDEX(CurWIPHelper[],1,MATCH(AV$4,CurWIPHelper[#Headers],0))=0,0,
     IF(AI75&gt;0,
        (IF(
             ((INDEX(PlantAccounts[],MATCH($C75,PlantAccounts[Power Plan Plant Account '#],0),7)/12)
                   *(AI75)
                   *(INDEX(CurWIPHelper[],1,MATCH(AV$4,CurWIPHelper[#Headers],0)))
                   +(INDEX(PlantAccounts[],MATCH($C75,PlantAccounts[Power Plan Plant Account '#],0),9))
                   +(SUM($AO75:AU75))
                    )&gt;AI75,
              IF((INDEX(PlantAccounts[],MATCH($C75,PlantAccounts[Power Plan Plant Account '#],0),7))=0,0,AI75-(INDEX(PlantAccounts[],MATCH($C75,PlantAccounts[Power Plan Plant Account '#],0),9))-SUM($AO75:AU75)),
             (INDEX(PlantAccounts[],MATCH($C75,PlantAccounts[Power Plan Plant Account '#],0),7)/12)*AI75*(INDEX(CurWIPHelper[],1,MATCH(AV$4,CurWIPHelper[#Headers],0))))
        ),
        IF(AI75=0,0,IF(
              ((INDEX(PlantAccounts[],MATCH($C75,PlantAccounts[Power Plan Plant Account '#],0),7)/12)
              *(AI75)
              *(INDEX(CurWIPHelper[],1,MATCH(AV$4,CurWIPHelper[#Headers],0)))
              +(INDEX(PlantAccounts[],MATCH($C75,PlantAccounts[Power Plan Plant Account '#],0),9))
              +(SUM($AO75:AU75))
              )&gt;AI75,
         (INDEX(PlantAccounts[],MATCH($C75,PlantAccounts[Power Plan Plant Account '#],0),7)/12)*AI75*(INDEX(CurWIPHelper[],1,MATCH(AV$4,CurWIPHelper[#Headers],0))),
         AI75-(INDEX(PlantAccounts[],MATCH($C75,PlantAccounts[Power Plan Plant Account '#],0),9))-(SUM($AO75:AU75))
    ))
)
)</f>
        <v>0</v>
      </c>
      <c r="AW75" s="35">
        <f>IF(INDEX(CurWIPHelper[],1,MATCH(AW$4,CurWIPHelper[#Headers],0))=0,0,
     IF(AJ75&gt;0,
        (IF(
             ((INDEX(PlantAccounts[],MATCH($C75,PlantAccounts[Power Plan Plant Account '#],0),7)/12)
                   *(AJ75)
                   *(INDEX(CurWIPHelper[],1,MATCH(AW$4,CurWIPHelper[#Headers],0)))
                   +(INDEX(PlantAccounts[],MATCH($C75,PlantAccounts[Power Plan Plant Account '#],0),9))
                   +(SUM($AO75:AV75))
                    )&gt;AJ75,
              IF((INDEX(PlantAccounts[],MATCH($C75,PlantAccounts[Power Plan Plant Account '#],0),7))=0,0,AJ75-(INDEX(PlantAccounts[],MATCH($C75,PlantAccounts[Power Plan Plant Account '#],0),9))-SUM($AO75:AV75)),
             (INDEX(PlantAccounts[],MATCH($C75,PlantAccounts[Power Plan Plant Account '#],0),7)/12)*AJ75*(INDEX(CurWIPHelper[],1,MATCH(AW$4,CurWIPHelper[#Headers],0))))
        ),
        IF(AJ75=0,0,IF(
              ((INDEX(PlantAccounts[],MATCH($C75,PlantAccounts[Power Plan Plant Account '#],0),7)/12)
              *(AJ75)
              *(INDEX(CurWIPHelper[],1,MATCH(AW$4,CurWIPHelper[#Headers],0)))
              +(INDEX(PlantAccounts[],MATCH($C75,PlantAccounts[Power Plan Plant Account '#],0),9))
              +(SUM($AO75:AV75))
              )&gt;AJ75,
         (INDEX(PlantAccounts[],MATCH($C75,PlantAccounts[Power Plan Plant Account '#],0),7)/12)*AJ75*(INDEX(CurWIPHelper[],1,MATCH(AW$4,CurWIPHelper[#Headers],0))),
         AJ75-(INDEX(PlantAccounts[],MATCH($C75,PlantAccounts[Power Plan Plant Account '#],0),9))-(SUM($AO75:AV75))
    ))
)
)</f>
        <v>0</v>
      </c>
      <c r="AX75" s="35">
        <f>IF(INDEX(CurWIPHelper[],1,MATCH(AX$4,CurWIPHelper[#Headers],0))=0,0,
     IF(AK75&gt;0,
        (IF(
             ((INDEX(PlantAccounts[],MATCH($C75,PlantAccounts[Power Plan Plant Account '#],0),7)/12)
                   *(AK75)
                   *(INDEX(CurWIPHelper[],1,MATCH(AX$4,CurWIPHelper[#Headers],0)))
                   +(INDEX(PlantAccounts[],MATCH($C75,PlantAccounts[Power Plan Plant Account '#],0),9))
                   +(SUM($AO75:AW75))
                    )&gt;AK75,
              IF((INDEX(PlantAccounts[],MATCH($C75,PlantAccounts[Power Plan Plant Account '#],0),7))=0,0,AK75-(INDEX(PlantAccounts[],MATCH($C75,PlantAccounts[Power Plan Plant Account '#],0),9))-SUM($AO75:AW75)),
             (INDEX(PlantAccounts[],MATCH($C75,PlantAccounts[Power Plan Plant Account '#],0),7)/12)*AK75*(INDEX(CurWIPHelper[],1,MATCH(AX$4,CurWIPHelper[#Headers],0))))
        ),
        IF(AK75=0,0,IF(
              ((INDEX(PlantAccounts[],MATCH($C75,PlantAccounts[Power Plan Plant Account '#],0),7)/12)
              *(AK75)
              *(INDEX(CurWIPHelper[],1,MATCH(AX$4,CurWIPHelper[#Headers],0)))
              +(INDEX(PlantAccounts[],MATCH($C75,PlantAccounts[Power Plan Plant Account '#],0),9))
              +(SUM($AO75:AW75))
              )&gt;AK75,
         (INDEX(PlantAccounts[],MATCH($C75,PlantAccounts[Power Plan Plant Account '#],0),7)/12)*AK75*(INDEX(CurWIPHelper[],1,MATCH(AX$4,CurWIPHelper[#Headers],0))),
         AK75-(INDEX(PlantAccounts[],MATCH($C75,PlantAccounts[Power Plan Plant Account '#],0),9))-(SUM($AO75:AW75))
    ))
)
)</f>
        <v>0</v>
      </c>
      <c r="AY75" s="35">
        <f>IF(INDEX(CurWIPHelper[],1,MATCH(AY$4,CurWIPHelper[#Headers],0))=0,0,
     IF(AL75&gt;0,
        (IF(
             ((INDEX(PlantAccounts[],MATCH($C75,PlantAccounts[Power Plan Plant Account '#],0),7)/12)
                   *(AL75)
                   *(INDEX(CurWIPHelper[],1,MATCH(AY$4,CurWIPHelper[#Headers],0)))
                   +(INDEX(PlantAccounts[],MATCH($C75,PlantAccounts[Power Plan Plant Account '#],0),9))
                   +(SUM($AO75:AX75))
                    )&gt;AL75,
              IF((INDEX(PlantAccounts[],MATCH($C75,PlantAccounts[Power Plan Plant Account '#],0),7))=0,0,AL75-(INDEX(PlantAccounts[],MATCH($C75,PlantAccounts[Power Plan Plant Account '#],0),9))-SUM($AO75:AX75)),
             (INDEX(PlantAccounts[],MATCH($C75,PlantAccounts[Power Plan Plant Account '#],0),7)/12)*AL75*(INDEX(CurWIPHelper[],1,MATCH(AY$4,CurWIPHelper[#Headers],0))))
        ),
        IF(AL75=0,0,IF(
              ((INDEX(PlantAccounts[],MATCH($C75,PlantAccounts[Power Plan Plant Account '#],0),7)/12)
              *(AL75)
              *(INDEX(CurWIPHelper[],1,MATCH(AY$4,CurWIPHelper[#Headers],0)))
              +(INDEX(PlantAccounts[],MATCH($C75,PlantAccounts[Power Plan Plant Account '#],0),9))
              +(SUM($AO75:AX75))
              )&gt;AL75,
         (INDEX(PlantAccounts[],MATCH($C75,PlantAccounts[Power Plan Plant Account '#],0),7)/12)*AL75*(INDEX(CurWIPHelper[],1,MATCH(AY$4,CurWIPHelper[#Headers],0))),
         AL75-(INDEX(PlantAccounts[],MATCH($C75,PlantAccounts[Power Plan Plant Account '#],0),9))-(SUM($AO75:AX75))
    ))
)
)</f>
        <v>0</v>
      </c>
      <c r="AZ75" s="35">
        <f>IF(INDEX(CurWIPHelper[],1,MATCH(AZ$4,CurWIPHelper[#Headers],0))=0,0,
     IF(AM75&gt;0,
        (IF(
             ((INDEX(PlantAccounts[],MATCH($C75,PlantAccounts[Power Plan Plant Account '#],0),7)/12)
                   *(AM75)
                   *(INDEX(CurWIPHelper[],1,MATCH(AZ$4,CurWIPHelper[#Headers],0)))
                   +(INDEX(PlantAccounts[],MATCH($C75,PlantAccounts[Power Plan Plant Account '#],0),9))
                   +(SUM($AO75:AY75))
                    )&gt;AM75,
              IF((INDEX(PlantAccounts[],MATCH($C75,PlantAccounts[Power Plan Plant Account '#],0),7))=0,0,AM75-(INDEX(PlantAccounts[],MATCH($C75,PlantAccounts[Power Plan Plant Account '#],0),9))-SUM($AO75:AY75)),
             (INDEX(PlantAccounts[],MATCH($C75,PlantAccounts[Power Plan Plant Account '#],0),7)/12)*AM75*(INDEX(CurWIPHelper[],1,MATCH(AZ$4,CurWIPHelper[#Headers],0))))
        ),
        IF(AM75=0,0,IF(
              ((INDEX(PlantAccounts[],MATCH($C75,PlantAccounts[Power Plan Plant Account '#],0),7)/12)
              *(AM75)
              *(INDEX(CurWIPHelper[],1,MATCH(AZ$4,CurWIPHelper[#Headers],0)))
              +(INDEX(PlantAccounts[],MATCH($C75,PlantAccounts[Power Plan Plant Account '#],0),9))
              +(SUM($AO75:AY75))
              )&gt;AM75,
         (INDEX(PlantAccounts[],MATCH($C75,PlantAccounts[Power Plan Plant Account '#],0),7)/12)*AM75*(INDEX(CurWIPHelper[],1,MATCH(AZ$4,CurWIPHelper[#Headers],0))),
         AM75-(INDEX(PlantAccounts[],MATCH($C75,PlantAccounts[Power Plan Plant Account '#],0),9))-(SUM($AO75:AY75))
    ))
)
)</f>
        <v>0</v>
      </c>
      <c r="BA75" s="59">
        <f t="shared" si="2"/>
        <v>0</v>
      </c>
      <c r="BC75" s="59">
        <f>INDEX(CurCloseProf[],MATCH(PlantAccountsQuery[[#This Row],[Reg/Unreg]],CurCloseProf[R/NR],0),MATCH(BC$9,CurCloseProf[#Headers],0))*($J75)</f>
        <v>0</v>
      </c>
      <c r="BD75" s="59">
        <f>INDEX(CurCloseProf[],MATCH(PlantAccountsQuery[[#This Row],[Reg/Unreg]],CurCloseProf[R/NR],0),MATCH(BD$9,CurCloseProf[#Headers],0))*($J75)</f>
        <v>0</v>
      </c>
      <c r="BE75" s="59">
        <f>INDEX(CurCloseProf[],MATCH(PlantAccountsQuery[[#This Row],[Reg/Unreg]],CurCloseProf[R/NR],0),MATCH(BE$9,CurCloseProf[#Headers],0))*($J75)</f>
        <v>0</v>
      </c>
      <c r="BF75" s="59">
        <f>INDEX(CurCloseProf[],MATCH(PlantAccountsQuery[[#This Row],[Reg/Unreg]],CurCloseProf[R/NR],0),MATCH(BF$9,CurCloseProf[#Headers],0))*($J75)</f>
        <v>0</v>
      </c>
      <c r="BG75" s="59">
        <f>INDEX(CurCloseProf[],MATCH(PlantAccountsQuery[[#This Row],[Reg/Unreg]],CurCloseProf[R/NR],0),MATCH(BG$9,CurCloseProf[#Headers],0))*($J75)</f>
        <v>0</v>
      </c>
      <c r="BH75" s="59">
        <f>INDEX(CurCloseProf[],MATCH(PlantAccountsQuery[[#This Row],[Reg/Unreg]],CurCloseProf[R/NR],0),MATCH(BH$9,CurCloseProf[#Headers],0))*($J75)</f>
        <v>0</v>
      </c>
      <c r="BI75" s="59">
        <f>INDEX(CurCloseProf[],MATCH(PlantAccountsQuery[[#This Row],[Reg/Unreg]],CurCloseProf[R/NR],0),MATCH(BI$9,CurCloseProf[#Headers],0))*($J75)</f>
        <v>0</v>
      </c>
      <c r="BJ75" s="59">
        <f>INDEX(CurCloseProf[],MATCH(PlantAccountsQuery[[#This Row],[Reg/Unreg]],CurCloseProf[R/NR],0),MATCH(BJ$9,CurCloseProf[#Headers],0))*($J75)</f>
        <v>0</v>
      </c>
      <c r="BK75" s="59">
        <f>INDEX(CurCloseProf[],MATCH(PlantAccountsQuery[[#This Row],[Reg/Unreg]],CurCloseProf[R/NR],0),MATCH(BK$9,CurCloseProf[#Headers],0))*($J75)</f>
        <v>0</v>
      </c>
      <c r="BL75" s="59">
        <f>INDEX(CurCloseProf[],MATCH(PlantAccountsQuery[[#This Row],[Reg/Unreg]],CurCloseProf[R/NR],0),MATCH(BL$9,CurCloseProf[#Headers],0))*($J75)</f>
        <v>0</v>
      </c>
      <c r="BM75" s="59">
        <f>INDEX(CurCloseProf[],MATCH(PlantAccountsQuery[[#This Row],[Reg/Unreg]],CurCloseProf[R/NR],0),MATCH(BM$9,CurCloseProf[#Headers],0))*($J75)</f>
        <v>0</v>
      </c>
      <c r="BN75" s="59">
        <f>INDEX(CurCloseProf[],MATCH(PlantAccountsQuery[[#This Row],[Reg/Unreg]],CurCloseProf[R/NR],0),MATCH(BN$9,CurCloseProf[#Headers],0))*($J75)</f>
        <v>0</v>
      </c>
      <c r="BP75" s="59">
        <f>IF(INDEX(CurWIPHelper[],1,MATCH(AO$4,$BP$9:$CA$9,0))=0,0,$BC75)</f>
        <v>0</v>
      </c>
      <c r="BQ75" s="59">
        <f>IF(INDEX(CurWIPHelper[],1,MATCH(AP$4,$BP$9:$CA$9,0))=0,0,(SUM($BC75:BD75)))</f>
        <v>0</v>
      </c>
      <c r="BR75" s="59">
        <f>IF(INDEX(CurWIPHelper[],1,MATCH(AQ$4,$BP$9:$CA$9,0))=0,0,(SUM($BC75:BE75)))</f>
        <v>0</v>
      </c>
      <c r="BS75" s="59">
        <f>IF(INDEX(CurWIPHelper[],1,MATCH(AR$4,$BP$9:$CA$9,0))=0,0,(SUM($BC75:BF75)))</f>
        <v>0</v>
      </c>
      <c r="BT75" s="59">
        <f>IF(INDEX(CurWIPHelper[],1,MATCH(AS$4,$BP$9:$CA$9,0))=0,0,(SUM($BC75:BG75)))</f>
        <v>0</v>
      </c>
      <c r="BU75" s="59">
        <f>IF(INDEX(CurWIPHelper[],1,MATCH(AT$4,$BP$9:$CA$9,0))=0,0,(SUM($BC75:BH75)))</f>
        <v>0</v>
      </c>
      <c r="BV75" s="59">
        <f>IF(INDEX(CurWIPHelper[],1,MATCH(AU$4,$BP$9:$CA$9,0))=0,0,(SUM($BC75:BI75)))</f>
        <v>0</v>
      </c>
      <c r="BW75" s="59">
        <f>IF(INDEX(CurWIPHelper[],1,MATCH(AV$4,$BP$9:$CA$9,0))=0,0,(SUM($BC75:BJ75)))</f>
        <v>0</v>
      </c>
      <c r="BX75" s="59">
        <f>IF(INDEX(CurWIPHelper[],1,MATCH(AW$4,$BP$9:$CA$9,0))=0,0,(SUM($BC75:BK75)))</f>
        <v>0</v>
      </c>
      <c r="BY75" s="59">
        <f>IF(INDEX(CurWIPHelper[],1,MATCH(AX$4,$BP$9:$CA$9,0))=0,0,(SUM($BC75:BL75)))</f>
        <v>0</v>
      </c>
      <c r="BZ75" s="59">
        <f>IF(INDEX(CurWIPHelper[],1,MATCH(AY$4,$BP$9:$CA$9,0))=0,0,(SUM($BC75:BM75)))</f>
        <v>0</v>
      </c>
      <c r="CA75" s="59">
        <f>IF(INDEX(CurWIPHelper[],1,MATCH(AZ$4,$BP$9:$CA$9,0))=0,0,(SUM($BC75:BN75)))</f>
        <v>0</v>
      </c>
      <c r="CC75" s="59">
        <f>((((INDEX(PlantAccounts[],MATCH($C75,PlantAccounts[Power Plan Plant Account '#],0),8)+(INDEX(PlantAccounts[],MATCH($C75,PlantAccounts[Power Plan Plant Account '#],0),8)+INDEX(PlantAccounts[],MATCH($C75,PlantAccounts[Power Plan Plant Account '#],0),16)+INDEX(PlantAccounts[],MATCH($C75,PlantAccounts[Power Plan Plant Account '#],0),17)))/2))/12)*(INDEX(CurWIPHelper[],1,MATCH(AO$4,CurWIPHelper[#Headers],0)))*(INDEX(PlantAccounts[],MATCH($C75,PlantAccounts[Power Plan Plant Account '#],0),7))</f>
        <v>1074.0259248314128</v>
      </c>
      <c r="CD75" s="59">
        <f>((((INDEX(PlantAccounts[],MATCH($C75,PlantAccounts[Power Plan Plant Account '#],0),8)+(INDEX(PlantAccounts[],MATCH($C75,PlantAccounts[Power Plan Plant Account '#],0),8)+INDEX(PlantAccounts[],MATCH($C75,PlantAccounts[Power Plan Plant Account '#],0),16)+INDEX(PlantAccounts[],MATCH($C75,PlantAccounts[Power Plan Plant Account '#],0),17)))/2))/12)*(INDEX(CurWIPHelper[],1,MATCH(AP$4,CurWIPHelper[#Headers],0)))*(INDEX(PlantAccounts[],MATCH($C75,PlantAccounts[Power Plan Plant Account '#],0),7))</f>
        <v>1074.0259248314128</v>
      </c>
      <c r="CE75" s="59">
        <f>((((INDEX(PlantAccounts[],MATCH($C75,PlantAccounts[Power Plan Plant Account '#],0),8)+(INDEX(PlantAccounts[],MATCH($C75,PlantAccounts[Power Plan Plant Account '#],0),8)+INDEX(PlantAccounts[],MATCH($C75,PlantAccounts[Power Plan Plant Account '#],0),16)+INDEX(PlantAccounts[],MATCH($C75,PlantAccounts[Power Plan Plant Account '#],0),17)))/2))/12)*(INDEX(CurWIPHelper[],1,MATCH(AQ$4,CurWIPHelper[#Headers],0)))*(INDEX(PlantAccounts[],MATCH($C75,PlantAccounts[Power Plan Plant Account '#],0),7))</f>
        <v>1074.0259248314128</v>
      </c>
      <c r="CF75" s="59">
        <f>((((INDEX(PlantAccounts[],MATCH($C75,PlantAccounts[Power Plan Plant Account '#],0),8)+(INDEX(PlantAccounts[],MATCH($C75,PlantAccounts[Power Plan Plant Account '#],0),8)+INDEX(PlantAccounts[],MATCH($C75,PlantAccounts[Power Plan Plant Account '#],0),16)+INDEX(PlantAccounts[],MATCH($C75,PlantAccounts[Power Plan Plant Account '#],0),17)))/2))/12)*(INDEX(CurWIPHelper[],1,MATCH(AR$4,CurWIPHelper[#Headers],0)))*(INDEX(PlantAccounts[],MATCH($C75,PlantAccounts[Power Plan Plant Account '#],0),7))</f>
        <v>1074.0259248314128</v>
      </c>
      <c r="CG75" s="59">
        <f>((((INDEX(PlantAccounts[],MATCH($C75,PlantAccounts[Power Plan Plant Account '#],0),8)+(INDEX(PlantAccounts[],MATCH($C75,PlantAccounts[Power Plan Plant Account '#],0),8)+INDEX(PlantAccounts[],MATCH($C75,PlantAccounts[Power Plan Plant Account '#],0),16)+INDEX(PlantAccounts[],MATCH($C75,PlantAccounts[Power Plan Plant Account '#],0),17)))/2))/12)*(INDEX(CurWIPHelper[],1,MATCH(AS$4,CurWIPHelper[#Headers],0)))*(INDEX(PlantAccounts[],MATCH($C75,PlantAccounts[Power Plan Plant Account '#],0),7))</f>
        <v>1074.0259248314128</v>
      </c>
      <c r="CH75" s="59">
        <f>((((INDEX(PlantAccounts[],MATCH($C75,PlantAccounts[Power Plan Plant Account '#],0),8)+(INDEX(PlantAccounts[],MATCH($C75,PlantAccounts[Power Plan Plant Account '#],0),8)+INDEX(PlantAccounts[],MATCH($C75,PlantAccounts[Power Plan Plant Account '#],0),16)+INDEX(PlantAccounts[],MATCH($C75,PlantAccounts[Power Plan Plant Account '#],0),17)))/2))/12)*(INDEX(CurWIPHelper[],1,MATCH(AT$4,CurWIPHelper[#Headers],0)))*(INDEX(PlantAccounts[],MATCH($C75,PlantAccounts[Power Plan Plant Account '#],0),7))</f>
        <v>1074.0259248314128</v>
      </c>
      <c r="CI75" s="59">
        <f>((((INDEX(PlantAccounts[],MATCH($C75,PlantAccounts[Power Plan Plant Account '#],0),8)+(INDEX(PlantAccounts[],MATCH($C75,PlantAccounts[Power Plan Plant Account '#],0),8)+INDEX(PlantAccounts[],MATCH($C75,PlantAccounts[Power Plan Plant Account '#],0),16)+INDEX(PlantAccounts[],MATCH($C75,PlantAccounts[Power Plan Plant Account '#],0),17)))/2))/12)*(INDEX(CurWIPHelper[],1,MATCH(AU$4,CurWIPHelper[#Headers],0)))*(INDEX(PlantAccounts[],MATCH($C75,PlantAccounts[Power Plan Plant Account '#],0),7))</f>
        <v>1074.0259248314128</v>
      </c>
      <c r="CJ75" s="59">
        <f>((((INDEX(PlantAccounts[],MATCH($C75,PlantAccounts[Power Plan Plant Account '#],0),8)+(INDEX(PlantAccounts[],MATCH($C75,PlantAccounts[Power Plan Plant Account '#],0),8)+INDEX(PlantAccounts[],MATCH($C75,PlantAccounts[Power Plan Plant Account '#],0),16)+INDEX(PlantAccounts[],MATCH($C75,PlantAccounts[Power Plan Plant Account '#],0),17)))/2))/12)*(INDEX(CurWIPHelper[],1,MATCH(AV$4,CurWIPHelper[#Headers],0)))*(INDEX(PlantAccounts[],MATCH($C75,PlantAccounts[Power Plan Plant Account '#],0),7))</f>
        <v>1074.0259248314128</v>
      </c>
      <c r="CK75" s="59">
        <f>((((INDEX(PlantAccounts[],MATCH($C75,PlantAccounts[Power Plan Plant Account '#],0),8)+(INDEX(PlantAccounts[],MATCH($C75,PlantAccounts[Power Plan Plant Account '#],0),8)+INDEX(PlantAccounts[],MATCH($C75,PlantAccounts[Power Plan Plant Account '#],0),16)+INDEX(PlantAccounts[],MATCH($C75,PlantAccounts[Power Plan Plant Account '#],0),17)))/2))/12)*(INDEX(CurWIPHelper[],1,MATCH(AW$4,CurWIPHelper[#Headers],0)))*(INDEX(PlantAccounts[],MATCH($C75,PlantAccounts[Power Plan Plant Account '#],0),7))</f>
        <v>1074.0259248314128</v>
      </c>
      <c r="CL75" s="59">
        <f>((((INDEX(PlantAccounts[],MATCH($C75,PlantAccounts[Power Plan Plant Account '#],0),8)+(INDEX(PlantAccounts[],MATCH($C75,PlantAccounts[Power Plan Plant Account '#],0),8)+INDEX(PlantAccounts[],MATCH($C75,PlantAccounts[Power Plan Plant Account '#],0),16)+INDEX(PlantAccounts[],MATCH($C75,PlantAccounts[Power Plan Plant Account '#],0),17)))/2))/12)*(INDEX(CurWIPHelper[],1,MATCH(AX$4,CurWIPHelper[#Headers],0)))*(INDEX(PlantAccounts[],MATCH($C75,PlantAccounts[Power Plan Plant Account '#],0),7))</f>
        <v>1074.0259248314128</v>
      </c>
      <c r="CM75" s="59">
        <f>((((INDEX(PlantAccounts[],MATCH($C75,PlantAccounts[Power Plan Plant Account '#],0),8)+(INDEX(PlantAccounts[],MATCH($C75,PlantAccounts[Power Plan Plant Account '#],0),8)+INDEX(PlantAccounts[],MATCH($C75,PlantAccounts[Power Plan Plant Account '#],0),16)+INDEX(PlantAccounts[],MATCH($C75,PlantAccounts[Power Plan Plant Account '#],0),17)))/2))/12)*(INDEX(CurWIPHelper[],1,MATCH(AY$4,CurWIPHelper[#Headers],0)))*(INDEX(PlantAccounts[],MATCH($C75,PlantAccounts[Power Plan Plant Account '#],0),7))</f>
        <v>1074.0259248314128</v>
      </c>
      <c r="CN75" s="59">
        <f>((((INDEX(PlantAccounts[],MATCH($C75,PlantAccounts[Power Plan Plant Account '#],0),8)+(INDEX(PlantAccounts[],MATCH($C75,PlantAccounts[Power Plan Plant Account '#],0),8)+INDEX(PlantAccounts[],MATCH($C75,PlantAccounts[Power Plan Plant Account '#],0),16)+INDEX(PlantAccounts[],MATCH($C75,PlantAccounts[Power Plan Plant Account '#],0),17)))/2))/12)*(INDEX(CurWIPHelper[],1,MATCH(AZ$4,CurWIPHelper[#Headers],0)))*(INDEX(PlantAccounts[],MATCH($C75,PlantAccounts[Power Plan Plant Account '#],0),7))</f>
        <v>1074.0259248314128</v>
      </c>
      <c r="CO75" s="59">
        <f t="shared" si="3"/>
        <v>12888.31109797695</v>
      </c>
      <c r="CQ75" s="59">
        <f>INDEX(PlantAccounts[],MATCH($C75,PlantAccounts[Power Plan Plant Account '#],0),12)*(INDEX(CurWIPHelper[],1,MATCH(AO$4,CurWIPHelper[#Headers],0)))*(INDEX(PlantAccounts[],MATCH($C75,PlantAccounts[Power Plan Plant Account '#],0),7)/12)*0.5</f>
        <v>0</v>
      </c>
      <c r="CR75" s="59">
        <f>INDEX(PlantAccounts[],MATCH($C75,PlantAccounts[Power Plan Plant Account '#],0),12)*(INDEX(CurWIPHelper[],1,MATCH(AP$4,CurWIPHelper[#Headers],0)))*(INDEX(PlantAccounts[],MATCH($C75,PlantAccounts[Power Plan Plant Account '#],0),7)/12)*0.5</f>
        <v>0</v>
      </c>
      <c r="CS75" s="59">
        <f>INDEX(PlantAccounts[],MATCH($C75,PlantAccounts[Power Plan Plant Account '#],0),12)*(INDEX(CurWIPHelper[],1,MATCH(AQ$4,CurWIPHelper[#Headers],0)))*(INDEX(PlantAccounts[],MATCH($C75,PlantAccounts[Power Plan Plant Account '#],0),7)/12)*0.5</f>
        <v>0</v>
      </c>
      <c r="CT75" s="59">
        <f>INDEX(PlantAccounts[],MATCH($C75,PlantAccounts[Power Plan Plant Account '#],0),12)*(INDEX(CurWIPHelper[],1,MATCH(AR$4,CurWIPHelper[#Headers],0)))*(INDEX(PlantAccounts[],MATCH($C75,PlantAccounts[Power Plan Plant Account '#],0),7)/12)*0.5</f>
        <v>0</v>
      </c>
      <c r="CU75" s="59">
        <f>INDEX(PlantAccounts[],MATCH($C75,PlantAccounts[Power Plan Plant Account '#],0),12)*(INDEX(CurWIPHelper[],1,MATCH(AS$4,CurWIPHelper[#Headers],0)))*(INDEX(PlantAccounts[],MATCH($C75,PlantAccounts[Power Plan Plant Account '#],0),7)/12)*0.5</f>
        <v>0</v>
      </c>
      <c r="CV75" s="59">
        <f>INDEX(PlantAccounts[],MATCH($C75,PlantAccounts[Power Plan Plant Account '#],0),12)*(INDEX(CurWIPHelper[],1,MATCH(AT$4,CurWIPHelper[#Headers],0)))*(INDEX(PlantAccounts[],MATCH($C75,PlantAccounts[Power Plan Plant Account '#],0),7)/12)*0.5</f>
        <v>0</v>
      </c>
      <c r="CW75" s="59">
        <f>INDEX(PlantAccounts[],MATCH($C75,PlantAccounts[Power Plan Plant Account '#],0),12)*(INDEX(CurWIPHelper[],1,MATCH(AU$4,CurWIPHelper[#Headers],0)))*(INDEX(PlantAccounts[],MATCH($C75,PlantAccounts[Power Plan Plant Account '#],0),7)/12)*0.5</f>
        <v>0</v>
      </c>
      <c r="CX75" s="59">
        <f>INDEX(PlantAccounts[],MATCH($C75,PlantAccounts[Power Plan Plant Account '#],0),12)*(INDEX(CurWIPHelper[],1,MATCH(AV$4,CurWIPHelper[#Headers],0)))*(INDEX(PlantAccounts[],MATCH($C75,PlantAccounts[Power Plan Plant Account '#],0),7)/12)*0.5</f>
        <v>0</v>
      </c>
      <c r="CY75" s="59">
        <f>INDEX(PlantAccounts[],MATCH($C75,PlantAccounts[Power Plan Plant Account '#],0),12)*(INDEX(CurWIPHelper[],1,MATCH(AW$4,CurWIPHelper[#Headers],0)))*(INDEX(PlantAccounts[],MATCH($C75,PlantAccounts[Power Plan Plant Account '#],0),7)/12)*0.5</f>
        <v>0</v>
      </c>
      <c r="CZ75" s="59">
        <f>INDEX(PlantAccounts[],MATCH($C75,PlantAccounts[Power Plan Plant Account '#],0),12)*(INDEX(CurWIPHelper[],1,MATCH(AX$4,CurWIPHelper[#Headers],0)))*(INDEX(PlantAccounts[],MATCH($C75,PlantAccounts[Power Plan Plant Account '#],0),7)/12)*0.5</f>
        <v>0</v>
      </c>
      <c r="DA75" s="59">
        <f>INDEX(PlantAccounts[],MATCH($C75,PlantAccounts[Power Plan Plant Account '#],0),12)*(INDEX(CurWIPHelper[],1,MATCH(AY$4,CurWIPHelper[#Headers],0)))*(INDEX(PlantAccounts[],MATCH($C75,PlantAccounts[Power Plan Plant Account '#],0),7)/12)*0.5</f>
        <v>0</v>
      </c>
      <c r="DB75" s="59">
        <f>INDEX(PlantAccounts[],MATCH($C75,PlantAccounts[Power Plan Plant Account '#],0),12)*(INDEX(CurWIPHelper[],1,MATCH(AZ$4,CurWIPHelper[#Headers],0)))*(INDEX(PlantAccounts[],MATCH($C75,PlantAccounts[Power Plan Plant Account '#],0),7)/12)*0.5</f>
        <v>0</v>
      </c>
      <c r="DC75" s="59">
        <f t="shared" si="4"/>
        <v>0</v>
      </c>
      <c r="DE75" s="59">
        <f t="shared" si="5"/>
        <v>12888.31109797695</v>
      </c>
    </row>
    <row r="76" spans="1:109">
      <c r="A76" t="s">
        <v>58</v>
      </c>
      <c r="B76" t="s">
        <v>125</v>
      </c>
      <c r="C76">
        <v>48205</v>
      </c>
      <c r="D76">
        <v>48200</v>
      </c>
      <c r="E76" s="131">
        <v>0</v>
      </c>
      <c r="F76" s="113">
        <f>INDEX(PlantAccounts[],MATCH($C76,PlantAccounts[Power Plan Plant Account '#],0),8)</f>
        <v>1962559.651845</v>
      </c>
      <c r="G76" s="7">
        <f>INDEX(PlantAccounts[],MATCH($C76,PlantAccounts[Power Plan Plant Account '#],0),14)</f>
        <v>0</v>
      </c>
      <c r="H76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76" s="7"/>
      <c r="J76" s="7">
        <f t="shared" si="6"/>
        <v>0</v>
      </c>
      <c r="K76" s="7">
        <v>0</v>
      </c>
      <c r="L76" s="7">
        <f>INDEX(PlantAccounts[],MATCH($C76,PlantAccounts[Power Plan Plant Account '#],0),11)</f>
        <v>0</v>
      </c>
      <c r="M76" s="7">
        <f t="shared" si="1"/>
        <v>0</v>
      </c>
      <c r="O76" s="35">
        <f>INDEX(CurCloseProf[],MATCH(PlantAccountsQuery[[#This Row],[Reg/Unreg]],CurCloseProf[R/NR],0),MATCH(O$9,CurCloseProf[#Headers],0))*($J76+$M76)</f>
        <v>0</v>
      </c>
      <c r="P76" s="35">
        <f>INDEX(CurCloseProf[],MATCH(PlantAccountsQuery[[#This Row],[Reg/Unreg]],CurCloseProf[R/NR],0),MATCH(P$9,CurCloseProf[#Headers],0))*($J76+$M76)</f>
        <v>0</v>
      </c>
      <c r="Q76" s="35">
        <f>INDEX(CurCloseProf[],MATCH(PlantAccountsQuery[[#This Row],[Reg/Unreg]],CurCloseProf[R/NR],0),MATCH(Q$9,CurCloseProf[#Headers],0))*($J76+$M76)</f>
        <v>0</v>
      </c>
      <c r="R76" s="35">
        <f>INDEX(CurCloseProf[],MATCH(PlantAccountsQuery[[#This Row],[Reg/Unreg]],CurCloseProf[R/NR],0),MATCH(R$9,CurCloseProf[#Headers],0))*($J76+$M76)</f>
        <v>0</v>
      </c>
      <c r="S76" s="35">
        <f>INDEX(CurCloseProf[],MATCH(PlantAccountsQuery[[#This Row],[Reg/Unreg]],CurCloseProf[R/NR],0),MATCH(S$9,CurCloseProf[#Headers],0))*($J76+$M76)</f>
        <v>0</v>
      </c>
      <c r="T76" s="35">
        <f>INDEX(CurCloseProf[],MATCH(PlantAccountsQuery[[#This Row],[Reg/Unreg]],CurCloseProf[R/NR],0),MATCH(T$9,CurCloseProf[#Headers],0))*($J76+$M76)</f>
        <v>0</v>
      </c>
      <c r="U76" s="35">
        <f>INDEX(CurCloseProf[],MATCH(PlantAccountsQuery[[#This Row],[Reg/Unreg]],CurCloseProf[R/NR],0),MATCH(U$9,CurCloseProf[#Headers],0))*($J76+$M76)</f>
        <v>0</v>
      </c>
      <c r="V76" s="35">
        <f>INDEX(CurCloseProf[],MATCH(PlantAccountsQuery[[#This Row],[Reg/Unreg]],CurCloseProf[R/NR],0),MATCH(V$9,CurCloseProf[#Headers],0))*($J76+$M76)</f>
        <v>0</v>
      </c>
      <c r="W76" s="35">
        <f>INDEX(CurCloseProf[],MATCH(PlantAccountsQuery[[#This Row],[Reg/Unreg]],CurCloseProf[R/NR],0),MATCH(W$9,CurCloseProf[#Headers],0))*($J76+$M76)</f>
        <v>0</v>
      </c>
      <c r="X76" s="35">
        <f>INDEX(CurCloseProf[],MATCH(PlantAccountsQuery[[#This Row],[Reg/Unreg]],CurCloseProf[R/NR],0),MATCH(X$9,CurCloseProf[#Headers],0))*($J76+$M76)</f>
        <v>0</v>
      </c>
      <c r="Y76" s="35">
        <f>INDEX(CurCloseProf[],MATCH(PlantAccountsQuery[[#This Row],[Reg/Unreg]],CurCloseProf[R/NR],0),MATCH(Y$9,CurCloseProf[#Headers],0))*($J76+$M76)</f>
        <v>0</v>
      </c>
      <c r="Z76" s="35">
        <f>INDEX(CurCloseProf[],MATCH(PlantAccountsQuery[[#This Row],[Reg/Unreg]],CurCloseProf[R/NR],0),MATCH(Z$9,CurCloseProf[#Headers],0))*($J76+$M76)</f>
        <v>0</v>
      </c>
      <c r="AB76" s="59">
        <f>IF(INDEX(CurWIPHelper[],1,MATCH(AO$4,$AB$9:$AM$9,0))=0,0,($F76+$O76))</f>
        <v>1962559.651845</v>
      </c>
      <c r="AC76" s="59">
        <f>IF(INDEX(CurWIPHelper[],1,MATCH(AP$4,$AB$9:$AM$9,0))=0,0,($F76+SUM($O76:P76)))</f>
        <v>1962559.651845</v>
      </c>
      <c r="AD76" s="59">
        <f>IF(INDEX(CurWIPHelper[],1,MATCH(AQ$4,$AB$9:$AM$9,0))=0,0,($F76+SUM($O76:Q76)))</f>
        <v>1962559.651845</v>
      </c>
      <c r="AE76" s="59">
        <f>IF(INDEX(CurWIPHelper[],1,MATCH(AR$4,$AB$9:$AM$9,0))=0,0,($F76+SUM($O76:R76)))</f>
        <v>1962559.651845</v>
      </c>
      <c r="AF76" s="59">
        <f>IF(INDEX(CurWIPHelper[],1,MATCH(AS$4,$AB$9:$AM$9,0))=0,0,($F76+SUM($O76:S76)))</f>
        <v>1962559.651845</v>
      </c>
      <c r="AG76" s="59">
        <f>IF(INDEX(CurWIPHelper[],1,MATCH(AT$4,$AB$9:$AM$9,0))=0,0,($F76+SUM($O76:T76)))</f>
        <v>1962559.651845</v>
      </c>
      <c r="AH76" s="59">
        <f>IF(INDEX(CurWIPHelper[],1,MATCH(AU$4,$AB$9:$AM$9,0))=0,0,($F76+SUM($O76:U76)))</f>
        <v>1962559.651845</v>
      </c>
      <c r="AI76" s="59">
        <f>IF(INDEX(CurWIPHelper[],1,MATCH(AV$4,$AB$9:$AM$9,0))=0,0,($F76+SUM($O76:V76)))</f>
        <v>1962559.651845</v>
      </c>
      <c r="AJ76" s="59">
        <f>IF(INDEX(CurWIPHelper[],1,MATCH(AW$4,$AB$9:$AM$9,0))=0,0,($F76+SUM($O76:W76)))</f>
        <v>1962559.651845</v>
      </c>
      <c r="AK76" s="59">
        <f>IF(INDEX(CurWIPHelper[],1,MATCH(AX$4,$AB$9:$AM$9,0))=0,0,($F76+SUM($O76:X76)))</f>
        <v>1962559.651845</v>
      </c>
      <c r="AL76" s="59">
        <f>IF(INDEX(CurWIPHelper[],1,MATCH(AY$4,$AB$9:$AM$9,0))=0,0,($F76+SUM($O76:Y76)))</f>
        <v>1962559.651845</v>
      </c>
      <c r="AM76" s="59">
        <f>IF(INDEX(CurWIPHelper[],1,MATCH(AZ$4,$AB$9:$AM$9,0))=0,0,($F76+SUM($O76:Z76)))</f>
        <v>1962559.651845</v>
      </c>
      <c r="AO76" s="35">
        <f>IF(INDEX(CurWIPHelper[],1,MATCH(AO$4,CurWIPHelper[#Headers],0))=0,0,
     IF(AB76&gt;0,
        (IF(
             ((INDEX(PlantAccounts[],MATCH($C76,PlantAccounts[Power Plan Plant Account '#],0),7)/12)
                   *(AB76)
                   *(INDEX(CurWIPHelper[],1,MATCH(AO$4,CurWIPHelper[#Headers],0)))
                   +(INDEX(PlantAccounts[],MATCH($C76,PlantAccounts[Power Plan Plant Account '#],0),9))
                   )&gt;AB76,
              IF((INDEX(PlantAccounts[],MATCH($C76,PlantAccounts[Power Plan Plant Account '#],0),7))=0,0,AB76-(INDEX(PlantAccounts[],MATCH($C76,PlantAccounts[Power Plan Plant Account '#],0),9))),
             (INDEX(PlantAccounts[],MATCH($C76,PlantAccounts[Power Plan Plant Account '#],0),7)/12)*AB76*(INDEX(CurWIPHelper[],1,MATCH(AO$4,CurWIPHelper[#Headers],0))))
        ),
          IF(AB76=0,0,IF(
              ((INDEX(PlantAccounts[],MATCH($C76,PlantAccounts[Power Plan Plant Account '#],0),7)/12)
              *(AB76)
              *(INDEX(CurWIPHelper[],1,MATCH(AO$4,CurWIPHelper[#Headers],0)))
              +(INDEX(PlantAccounts[],MATCH($C76,PlantAccounts[Power Plan Plant Account '#],0),9))
              )&gt;AB76,
         (INDEX(PlantAccounts[],MATCH($C76,PlantAccounts[Power Plan Plant Account '#],0),7)/12)*AB76*(INDEX(CurWIPHelper[],1,MATCH(AO$4,CurWIPHelper[#Headers],0))),
         AB76-(INDEX(PlantAccounts[],MATCH($C76,PlantAccounts[Power Plan Plant Account '#],0),9))
    ))
)
)</f>
        <v>0</v>
      </c>
      <c r="AP76" s="35">
        <f>IF(INDEX(CurWIPHelper[],1,MATCH(AP$4,CurWIPHelper[#Headers],0))=0,0,
     IF(AC76&gt;0,
        (IF(
             ((INDEX(PlantAccounts[],MATCH($C76,PlantAccounts[Power Plan Plant Account '#],0),7)/12)
                   *(AC76)
                   *(INDEX(CurWIPHelper[],1,MATCH(AP$4,CurWIPHelper[#Headers],0)))
                   +(INDEX(PlantAccounts[],MATCH($C76,PlantAccounts[Power Plan Plant Account '#],0),9))
                   +(SUM($AO76:AO76))
                    )&gt;AC76,
              IF((INDEX(PlantAccounts[],MATCH($C76,PlantAccounts[Power Plan Plant Account '#],0),7))=0,0,AC76-(INDEX(PlantAccounts[],MATCH($C76,PlantAccounts[Power Plan Plant Account '#],0),9))-SUM($AO76:AO76)),
             (INDEX(PlantAccounts[],MATCH($C76,PlantAccounts[Power Plan Plant Account '#],0),7)/12)*AC76*(INDEX(CurWIPHelper[],1,MATCH(AP$4,CurWIPHelper[#Headers],0))))
        ),
        IF(AC76=0,0,IF(
              ((INDEX(PlantAccounts[],MATCH($C76,PlantAccounts[Power Plan Plant Account '#],0),7)/12)
              *(AC76)
              *(INDEX(CurWIPHelper[],1,MATCH(AP$4,CurWIPHelper[#Headers],0)))
              +(INDEX(PlantAccounts[],MATCH($C76,PlantAccounts[Power Plan Plant Account '#],0),9))
              +(SUM($AO76:AO76))
              )&gt;AC76,
         (INDEX(PlantAccounts[],MATCH($C76,PlantAccounts[Power Plan Plant Account '#],0),7)/12)*AC76*(INDEX(CurWIPHelper[],1,MATCH(AP$4,CurWIPHelper[#Headers],0))),
         AC76-(INDEX(PlantAccounts[],MATCH($C76,PlantAccounts[Power Plan Plant Account '#],0),9))-(SUM($AO76:AO76))
    ))
)
)</f>
        <v>0</v>
      </c>
      <c r="AQ76" s="35">
        <f>IF(INDEX(CurWIPHelper[],1,MATCH(AQ$4,CurWIPHelper[#Headers],0))=0,0,
     IF(AD76&gt;0,
        (IF(
             ((INDEX(PlantAccounts[],MATCH($C76,PlantAccounts[Power Plan Plant Account '#],0),7)/12)
                   *(AD76)
                   *(INDEX(CurWIPHelper[],1,MATCH(AQ$4,CurWIPHelper[#Headers],0)))
                   +(INDEX(PlantAccounts[],MATCH($C76,PlantAccounts[Power Plan Plant Account '#],0),9))
                   +(SUM($AO76:AP76))
                    )&gt;AD76,
              IF((INDEX(PlantAccounts[],MATCH($C76,PlantAccounts[Power Plan Plant Account '#],0),7))=0,0,AD76-(INDEX(PlantAccounts[],MATCH($C76,PlantAccounts[Power Plan Plant Account '#],0),9))-SUM($AO76:AP76)),
             (INDEX(PlantAccounts[],MATCH($C76,PlantAccounts[Power Plan Plant Account '#],0),7)/12)*AD76*(INDEX(CurWIPHelper[],1,MATCH(AQ$4,CurWIPHelper[#Headers],0))))
        ),
        IF(AD76=0,0,IF(
              ((INDEX(PlantAccounts[],MATCH($C76,PlantAccounts[Power Plan Plant Account '#],0),7)/12)
              *(AD76)
              *(INDEX(CurWIPHelper[],1,MATCH(AQ$4,CurWIPHelper[#Headers],0)))
              +(INDEX(PlantAccounts[],MATCH($C76,PlantAccounts[Power Plan Plant Account '#],0),9))
              +(SUM($AO76:AP76))
              )&gt;AD76,
         (INDEX(PlantAccounts[],MATCH($C76,PlantAccounts[Power Plan Plant Account '#],0),7)/12)*AD76*(INDEX(CurWIPHelper[],1,MATCH(AQ$4,CurWIPHelper[#Headers],0))),
         AD76-(INDEX(PlantAccounts[],MATCH($C76,PlantAccounts[Power Plan Plant Account '#],0),9))-(SUM($AO76:AP76))
    ))
)
)</f>
        <v>0</v>
      </c>
      <c r="AR76" s="35">
        <f>IF(INDEX(CurWIPHelper[],1,MATCH(AR$4,CurWIPHelper[#Headers],0))=0,0,
     IF(AE76&gt;0,
        (IF(
             ((INDEX(PlantAccounts[],MATCH($C76,PlantAccounts[Power Plan Plant Account '#],0),7)/12)
                   *(AE76)
                   *(INDEX(CurWIPHelper[],1,MATCH(AR$4,CurWIPHelper[#Headers],0)))
                   +(INDEX(PlantAccounts[],MATCH($C76,PlantAccounts[Power Plan Plant Account '#],0),9))
                   +(SUM($AO76:AQ76))
                    )&gt;AE76,
              IF((INDEX(PlantAccounts[],MATCH($C76,PlantAccounts[Power Plan Plant Account '#],0),7))=0,0,AE76-(INDEX(PlantAccounts[],MATCH($C76,PlantAccounts[Power Plan Plant Account '#],0),9))-SUM($AO76:AQ76)),
             (INDEX(PlantAccounts[],MATCH($C76,PlantAccounts[Power Plan Plant Account '#],0),7)/12)*AE76*(INDEX(CurWIPHelper[],1,MATCH(AR$4,CurWIPHelper[#Headers],0))))
        ),
        IF(AE76=0,0,IF(
              ((INDEX(PlantAccounts[],MATCH($C76,PlantAccounts[Power Plan Plant Account '#],0),7)/12)
              *(AE76)
              *(INDEX(CurWIPHelper[],1,MATCH(AR$4,CurWIPHelper[#Headers],0)))
              +(INDEX(PlantAccounts[],MATCH($C76,PlantAccounts[Power Plan Plant Account '#],0),9))
              +(SUM($AO76:AQ76))
              )&gt;AE76,
         (INDEX(PlantAccounts[],MATCH($C76,PlantAccounts[Power Plan Plant Account '#],0),7)/12)*AE76*(INDEX(CurWIPHelper[],1,MATCH(AR$4,CurWIPHelper[#Headers],0))),
         AE76-(INDEX(PlantAccounts[],MATCH($C76,PlantAccounts[Power Plan Plant Account '#],0),9))-(SUM($AO76:AQ76))
    ))
)
)</f>
        <v>0</v>
      </c>
      <c r="AS76" s="35">
        <f>IF(INDEX(CurWIPHelper[],1,MATCH(AS$4,CurWIPHelper[#Headers],0))=0,0,
     IF(AF76&gt;0,
        (IF(
             ((INDEX(PlantAccounts[],MATCH($C76,PlantAccounts[Power Plan Plant Account '#],0),7)/12)
                   *(AF76)
                   *(INDEX(CurWIPHelper[],1,MATCH(AS$4,CurWIPHelper[#Headers],0)))
                   +(INDEX(PlantAccounts[],MATCH($C76,PlantAccounts[Power Plan Plant Account '#],0),9))
                   +(SUM($AO76:AR76))
                    )&gt;AF76,
              IF((INDEX(PlantAccounts[],MATCH($C76,PlantAccounts[Power Plan Plant Account '#],0),7))=0,0,AF76-(INDEX(PlantAccounts[],MATCH($C76,PlantAccounts[Power Plan Plant Account '#],0),9))-SUM($AO76:AR76)),
             (INDEX(PlantAccounts[],MATCH($C76,PlantAccounts[Power Plan Plant Account '#],0),7)/12)*AF76*(INDEX(CurWIPHelper[],1,MATCH(AS$4,CurWIPHelper[#Headers],0))))
        ),
        IF(AF76=0,0,IF(
              ((INDEX(PlantAccounts[],MATCH($C76,PlantAccounts[Power Plan Plant Account '#],0),7)/12)
              *(AF76)
              *(INDEX(CurWIPHelper[],1,MATCH(AS$4,CurWIPHelper[#Headers],0)))
              +(INDEX(PlantAccounts[],MATCH($C76,PlantAccounts[Power Plan Plant Account '#],0),9))
              +(SUM($AO76:AR76))
              )&gt;AF76,
         (INDEX(PlantAccounts[],MATCH($C76,PlantAccounts[Power Plan Plant Account '#],0),7)/12)*AF76*(INDEX(CurWIPHelper[],1,MATCH(AS$4,CurWIPHelper[#Headers],0))),
         AF76-(INDEX(PlantAccounts[],MATCH($C76,PlantAccounts[Power Plan Plant Account '#],0),9))-(SUM($AO76:AR76))
    ))
)
)</f>
        <v>0</v>
      </c>
      <c r="AT76" s="35">
        <f>IF(INDEX(CurWIPHelper[],1,MATCH(AT$4,CurWIPHelper[#Headers],0))=0,0,
     IF(AG76&gt;0,
        (IF(
             ((INDEX(PlantAccounts[],MATCH($C76,PlantAccounts[Power Plan Plant Account '#],0),7)/12)
                   *(AG76)
                   *(INDEX(CurWIPHelper[],1,MATCH(AT$4,CurWIPHelper[#Headers],0)))
                   +(INDEX(PlantAccounts[],MATCH($C76,PlantAccounts[Power Plan Plant Account '#],0),9))
                   +(SUM($AO76:AS76))
                    )&gt;AG76,
              IF((INDEX(PlantAccounts[],MATCH($C76,PlantAccounts[Power Plan Plant Account '#],0),7))=0,0,AG76-(INDEX(PlantAccounts[],MATCH($C76,PlantAccounts[Power Plan Plant Account '#],0),9))-SUM($AO76:AS76)),
             (INDEX(PlantAccounts[],MATCH($C76,PlantAccounts[Power Plan Plant Account '#],0),7)/12)*AG76*(INDEX(CurWIPHelper[],1,MATCH(AT$4,CurWIPHelper[#Headers],0))))
        ),
        IF(AG76=0,0,IF(
              ((INDEX(PlantAccounts[],MATCH($C76,PlantAccounts[Power Plan Plant Account '#],0),7)/12)
              *(AG76)
              *(INDEX(CurWIPHelper[],1,MATCH(AT$4,CurWIPHelper[#Headers],0)))
              +(INDEX(PlantAccounts[],MATCH($C76,PlantAccounts[Power Plan Plant Account '#],0),9))
              +(SUM($AO76:AS76))
              )&gt;AG76,
         (INDEX(PlantAccounts[],MATCH($C76,PlantAccounts[Power Plan Plant Account '#],0),7)/12)*AG76*(INDEX(CurWIPHelper[],1,MATCH(AT$4,CurWIPHelper[#Headers],0))),
         AG76-(INDEX(PlantAccounts[],MATCH($C76,PlantAccounts[Power Plan Plant Account '#],0),9))-(SUM($AO76:AS76))
    ))
)
)</f>
        <v>0</v>
      </c>
      <c r="AU76" s="35">
        <f>IF(INDEX(CurWIPHelper[],1,MATCH(AU$4,CurWIPHelper[#Headers],0))=0,0,
     IF(AH76&gt;0,
        (IF(
             ((INDEX(PlantAccounts[],MATCH($C76,PlantAccounts[Power Plan Plant Account '#],0),7)/12)
                   *(AH76)
                   *(INDEX(CurWIPHelper[],1,MATCH(AU$4,CurWIPHelper[#Headers],0)))
                   +(INDEX(PlantAccounts[],MATCH($C76,PlantAccounts[Power Plan Plant Account '#],0),9))
                   +(SUM($AO76:AT76))
                    )&gt;AH76,
              IF((INDEX(PlantAccounts[],MATCH($C76,PlantAccounts[Power Plan Plant Account '#],0),7))=0,0,AH76-(INDEX(PlantAccounts[],MATCH($C76,PlantAccounts[Power Plan Plant Account '#],0),9))-SUM($AO76:AT76)),
             (INDEX(PlantAccounts[],MATCH($C76,PlantAccounts[Power Plan Plant Account '#],0),7)/12)*AH76*(INDEX(CurWIPHelper[],1,MATCH(AU$4,CurWIPHelper[#Headers],0))))
        ),
        IF(AH76=0,0,IF(
              ((INDEX(PlantAccounts[],MATCH($C76,PlantAccounts[Power Plan Plant Account '#],0),7)/12)
              *(AH76)
              *(INDEX(CurWIPHelper[],1,MATCH(AU$4,CurWIPHelper[#Headers],0)))
              +(INDEX(PlantAccounts[],MATCH($C76,PlantAccounts[Power Plan Plant Account '#],0),9))
              +(SUM($AO76:AT76))
              )&gt;AH76,
         (INDEX(PlantAccounts[],MATCH($C76,PlantAccounts[Power Plan Plant Account '#],0),7)/12)*AH76*(INDEX(CurWIPHelper[],1,MATCH(AU$4,CurWIPHelper[#Headers],0))),
         AH76-(INDEX(PlantAccounts[],MATCH($C76,PlantAccounts[Power Plan Plant Account '#],0),9))-(SUM($AO76:AT76))
    ))
)
)</f>
        <v>0</v>
      </c>
      <c r="AV76" s="35">
        <f>IF(INDEX(CurWIPHelper[],1,MATCH(AV$4,CurWIPHelper[#Headers],0))=0,0,
     IF(AI76&gt;0,
        (IF(
             ((INDEX(PlantAccounts[],MATCH($C76,PlantAccounts[Power Plan Plant Account '#],0),7)/12)
                   *(AI76)
                   *(INDEX(CurWIPHelper[],1,MATCH(AV$4,CurWIPHelper[#Headers],0)))
                   +(INDEX(PlantAccounts[],MATCH($C76,PlantAccounts[Power Plan Plant Account '#],0),9))
                   +(SUM($AO76:AU76))
                    )&gt;AI76,
              IF((INDEX(PlantAccounts[],MATCH($C76,PlantAccounts[Power Plan Plant Account '#],0),7))=0,0,AI76-(INDEX(PlantAccounts[],MATCH($C76,PlantAccounts[Power Plan Plant Account '#],0),9))-SUM($AO76:AU76)),
             (INDEX(PlantAccounts[],MATCH($C76,PlantAccounts[Power Plan Plant Account '#],0),7)/12)*AI76*(INDEX(CurWIPHelper[],1,MATCH(AV$4,CurWIPHelper[#Headers],0))))
        ),
        IF(AI76=0,0,IF(
              ((INDEX(PlantAccounts[],MATCH($C76,PlantAccounts[Power Plan Plant Account '#],0),7)/12)
              *(AI76)
              *(INDEX(CurWIPHelper[],1,MATCH(AV$4,CurWIPHelper[#Headers],0)))
              +(INDEX(PlantAccounts[],MATCH($C76,PlantAccounts[Power Plan Plant Account '#],0),9))
              +(SUM($AO76:AU76))
              )&gt;AI76,
         (INDEX(PlantAccounts[],MATCH($C76,PlantAccounts[Power Plan Plant Account '#],0),7)/12)*AI76*(INDEX(CurWIPHelper[],1,MATCH(AV$4,CurWIPHelper[#Headers],0))),
         AI76-(INDEX(PlantAccounts[],MATCH($C76,PlantAccounts[Power Plan Plant Account '#],0),9))-(SUM($AO76:AU76))
    ))
)
)</f>
        <v>0</v>
      </c>
      <c r="AW76" s="35">
        <f>IF(INDEX(CurWIPHelper[],1,MATCH(AW$4,CurWIPHelper[#Headers],0))=0,0,
     IF(AJ76&gt;0,
        (IF(
             ((INDEX(PlantAccounts[],MATCH($C76,PlantAccounts[Power Plan Plant Account '#],0),7)/12)
                   *(AJ76)
                   *(INDEX(CurWIPHelper[],1,MATCH(AW$4,CurWIPHelper[#Headers],0)))
                   +(INDEX(PlantAccounts[],MATCH($C76,PlantAccounts[Power Plan Plant Account '#],0),9))
                   +(SUM($AO76:AV76))
                    )&gt;AJ76,
              IF((INDEX(PlantAccounts[],MATCH($C76,PlantAccounts[Power Plan Plant Account '#],0),7))=0,0,AJ76-(INDEX(PlantAccounts[],MATCH($C76,PlantAccounts[Power Plan Plant Account '#],0),9))-SUM($AO76:AV76)),
             (INDEX(PlantAccounts[],MATCH($C76,PlantAccounts[Power Plan Plant Account '#],0),7)/12)*AJ76*(INDEX(CurWIPHelper[],1,MATCH(AW$4,CurWIPHelper[#Headers],0))))
        ),
        IF(AJ76=0,0,IF(
              ((INDEX(PlantAccounts[],MATCH($C76,PlantAccounts[Power Plan Plant Account '#],0),7)/12)
              *(AJ76)
              *(INDEX(CurWIPHelper[],1,MATCH(AW$4,CurWIPHelper[#Headers],0)))
              +(INDEX(PlantAccounts[],MATCH($C76,PlantAccounts[Power Plan Plant Account '#],0),9))
              +(SUM($AO76:AV76))
              )&gt;AJ76,
         (INDEX(PlantAccounts[],MATCH($C76,PlantAccounts[Power Plan Plant Account '#],0),7)/12)*AJ76*(INDEX(CurWIPHelper[],1,MATCH(AW$4,CurWIPHelper[#Headers],0))),
         AJ76-(INDEX(PlantAccounts[],MATCH($C76,PlantAccounts[Power Plan Plant Account '#],0),9))-(SUM($AO76:AV76))
    ))
)
)</f>
        <v>0</v>
      </c>
      <c r="AX76" s="35">
        <f>IF(INDEX(CurWIPHelper[],1,MATCH(AX$4,CurWIPHelper[#Headers],0))=0,0,
     IF(AK76&gt;0,
        (IF(
             ((INDEX(PlantAccounts[],MATCH($C76,PlantAccounts[Power Plan Plant Account '#],0),7)/12)
                   *(AK76)
                   *(INDEX(CurWIPHelper[],1,MATCH(AX$4,CurWIPHelper[#Headers],0)))
                   +(INDEX(PlantAccounts[],MATCH($C76,PlantAccounts[Power Plan Plant Account '#],0),9))
                   +(SUM($AO76:AW76))
                    )&gt;AK76,
              IF((INDEX(PlantAccounts[],MATCH($C76,PlantAccounts[Power Plan Plant Account '#],0),7))=0,0,AK76-(INDEX(PlantAccounts[],MATCH($C76,PlantAccounts[Power Plan Plant Account '#],0),9))-SUM($AO76:AW76)),
             (INDEX(PlantAccounts[],MATCH($C76,PlantAccounts[Power Plan Plant Account '#],0),7)/12)*AK76*(INDEX(CurWIPHelper[],1,MATCH(AX$4,CurWIPHelper[#Headers],0))))
        ),
        IF(AK76=0,0,IF(
              ((INDEX(PlantAccounts[],MATCH($C76,PlantAccounts[Power Plan Plant Account '#],0),7)/12)
              *(AK76)
              *(INDEX(CurWIPHelper[],1,MATCH(AX$4,CurWIPHelper[#Headers],0)))
              +(INDEX(PlantAccounts[],MATCH($C76,PlantAccounts[Power Plan Plant Account '#],0),9))
              +(SUM($AO76:AW76))
              )&gt;AK76,
         (INDEX(PlantAccounts[],MATCH($C76,PlantAccounts[Power Plan Plant Account '#],0),7)/12)*AK76*(INDEX(CurWIPHelper[],1,MATCH(AX$4,CurWIPHelper[#Headers],0))),
         AK76-(INDEX(PlantAccounts[],MATCH($C76,PlantAccounts[Power Plan Plant Account '#],0),9))-(SUM($AO76:AW76))
    ))
)
)</f>
        <v>0</v>
      </c>
      <c r="AY76" s="35">
        <f>IF(INDEX(CurWIPHelper[],1,MATCH(AY$4,CurWIPHelper[#Headers],0))=0,0,
     IF(AL76&gt;0,
        (IF(
             ((INDEX(PlantAccounts[],MATCH($C76,PlantAccounts[Power Plan Plant Account '#],0),7)/12)
                   *(AL76)
                   *(INDEX(CurWIPHelper[],1,MATCH(AY$4,CurWIPHelper[#Headers],0)))
                   +(INDEX(PlantAccounts[],MATCH($C76,PlantAccounts[Power Plan Plant Account '#],0),9))
                   +(SUM($AO76:AX76))
                    )&gt;AL76,
              IF((INDEX(PlantAccounts[],MATCH($C76,PlantAccounts[Power Plan Plant Account '#],0),7))=0,0,AL76-(INDEX(PlantAccounts[],MATCH($C76,PlantAccounts[Power Plan Plant Account '#],0),9))-SUM($AO76:AX76)),
             (INDEX(PlantAccounts[],MATCH($C76,PlantAccounts[Power Plan Plant Account '#],0),7)/12)*AL76*(INDEX(CurWIPHelper[],1,MATCH(AY$4,CurWIPHelper[#Headers],0))))
        ),
        IF(AL76=0,0,IF(
              ((INDEX(PlantAccounts[],MATCH($C76,PlantAccounts[Power Plan Plant Account '#],0),7)/12)
              *(AL76)
              *(INDEX(CurWIPHelper[],1,MATCH(AY$4,CurWIPHelper[#Headers],0)))
              +(INDEX(PlantAccounts[],MATCH($C76,PlantAccounts[Power Plan Plant Account '#],0),9))
              +(SUM($AO76:AX76))
              )&gt;AL76,
         (INDEX(PlantAccounts[],MATCH($C76,PlantAccounts[Power Plan Plant Account '#],0),7)/12)*AL76*(INDEX(CurWIPHelper[],1,MATCH(AY$4,CurWIPHelper[#Headers],0))),
         AL76-(INDEX(PlantAccounts[],MATCH($C76,PlantAccounts[Power Plan Plant Account '#],0),9))-(SUM($AO76:AX76))
    ))
)
)</f>
        <v>0</v>
      </c>
      <c r="AZ76" s="35">
        <f>IF(INDEX(CurWIPHelper[],1,MATCH(AZ$4,CurWIPHelper[#Headers],0))=0,0,
     IF(AM76&gt;0,
        (IF(
             ((INDEX(PlantAccounts[],MATCH($C76,PlantAccounts[Power Plan Plant Account '#],0),7)/12)
                   *(AM76)
                   *(INDEX(CurWIPHelper[],1,MATCH(AZ$4,CurWIPHelper[#Headers],0)))
                   +(INDEX(PlantAccounts[],MATCH($C76,PlantAccounts[Power Plan Plant Account '#],0),9))
                   +(SUM($AO76:AY76))
                    )&gt;AM76,
              IF((INDEX(PlantAccounts[],MATCH($C76,PlantAccounts[Power Plan Plant Account '#],0),7))=0,0,AM76-(INDEX(PlantAccounts[],MATCH($C76,PlantAccounts[Power Plan Plant Account '#],0),9))-SUM($AO76:AY76)),
             (INDEX(PlantAccounts[],MATCH($C76,PlantAccounts[Power Plan Plant Account '#],0),7)/12)*AM76*(INDEX(CurWIPHelper[],1,MATCH(AZ$4,CurWIPHelper[#Headers],0))))
        ),
        IF(AM76=0,0,IF(
              ((INDEX(PlantAccounts[],MATCH($C76,PlantAccounts[Power Plan Plant Account '#],0),7)/12)
              *(AM76)
              *(INDEX(CurWIPHelper[],1,MATCH(AZ$4,CurWIPHelper[#Headers],0)))
              +(INDEX(PlantAccounts[],MATCH($C76,PlantAccounts[Power Plan Plant Account '#],0),9))
              +(SUM($AO76:AY76))
              )&gt;AM76,
         (INDEX(PlantAccounts[],MATCH($C76,PlantAccounts[Power Plan Plant Account '#],0),7)/12)*AM76*(INDEX(CurWIPHelper[],1,MATCH(AZ$4,CurWIPHelper[#Headers],0))),
         AM76-(INDEX(PlantAccounts[],MATCH($C76,PlantAccounts[Power Plan Plant Account '#],0),9))-(SUM($AO76:AY76))
    ))
)
)</f>
        <v>0</v>
      </c>
      <c r="BA76" s="59">
        <f t="shared" si="2"/>
        <v>0</v>
      </c>
      <c r="BC76" s="59">
        <f>INDEX(CurCloseProf[],MATCH(PlantAccountsQuery[[#This Row],[Reg/Unreg]],CurCloseProf[R/NR],0),MATCH(BC$9,CurCloseProf[#Headers],0))*($J76)</f>
        <v>0</v>
      </c>
      <c r="BD76" s="59">
        <f>INDEX(CurCloseProf[],MATCH(PlantAccountsQuery[[#This Row],[Reg/Unreg]],CurCloseProf[R/NR],0),MATCH(BD$9,CurCloseProf[#Headers],0))*($J76)</f>
        <v>0</v>
      </c>
      <c r="BE76" s="59">
        <f>INDEX(CurCloseProf[],MATCH(PlantAccountsQuery[[#This Row],[Reg/Unreg]],CurCloseProf[R/NR],0),MATCH(BE$9,CurCloseProf[#Headers],0))*($J76)</f>
        <v>0</v>
      </c>
      <c r="BF76" s="59">
        <f>INDEX(CurCloseProf[],MATCH(PlantAccountsQuery[[#This Row],[Reg/Unreg]],CurCloseProf[R/NR],0),MATCH(BF$9,CurCloseProf[#Headers],0))*($J76)</f>
        <v>0</v>
      </c>
      <c r="BG76" s="59">
        <f>INDEX(CurCloseProf[],MATCH(PlantAccountsQuery[[#This Row],[Reg/Unreg]],CurCloseProf[R/NR],0),MATCH(BG$9,CurCloseProf[#Headers],0))*($J76)</f>
        <v>0</v>
      </c>
      <c r="BH76" s="59">
        <f>INDEX(CurCloseProf[],MATCH(PlantAccountsQuery[[#This Row],[Reg/Unreg]],CurCloseProf[R/NR],0),MATCH(BH$9,CurCloseProf[#Headers],0))*($J76)</f>
        <v>0</v>
      </c>
      <c r="BI76" s="59">
        <f>INDEX(CurCloseProf[],MATCH(PlantAccountsQuery[[#This Row],[Reg/Unreg]],CurCloseProf[R/NR],0),MATCH(BI$9,CurCloseProf[#Headers],0))*($J76)</f>
        <v>0</v>
      </c>
      <c r="BJ76" s="59">
        <f>INDEX(CurCloseProf[],MATCH(PlantAccountsQuery[[#This Row],[Reg/Unreg]],CurCloseProf[R/NR],0),MATCH(BJ$9,CurCloseProf[#Headers],0))*($J76)</f>
        <v>0</v>
      </c>
      <c r="BK76" s="59">
        <f>INDEX(CurCloseProf[],MATCH(PlantAccountsQuery[[#This Row],[Reg/Unreg]],CurCloseProf[R/NR],0),MATCH(BK$9,CurCloseProf[#Headers],0))*($J76)</f>
        <v>0</v>
      </c>
      <c r="BL76" s="59">
        <f>INDEX(CurCloseProf[],MATCH(PlantAccountsQuery[[#This Row],[Reg/Unreg]],CurCloseProf[R/NR],0),MATCH(BL$9,CurCloseProf[#Headers],0))*($J76)</f>
        <v>0</v>
      </c>
      <c r="BM76" s="59">
        <f>INDEX(CurCloseProf[],MATCH(PlantAccountsQuery[[#This Row],[Reg/Unreg]],CurCloseProf[R/NR],0),MATCH(BM$9,CurCloseProf[#Headers],0))*($J76)</f>
        <v>0</v>
      </c>
      <c r="BN76" s="59">
        <f>INDEX(CurCloseProf[],MATCH(PlantAccountsQuery[[#This Row],[Reg/Unreg]],CurCloseProf[R/NR],0),MATCH(BN$9,CurCloseProf[#Headers],0))*($J76)</f>
        <v>0</v>
      </c>
      <c r="BP76" s="59">
        <f>IF(INDEX(CurWIPHelper[],1,MATCH(AO$4,$BP$9:$CA$9,0))=0,0,$BC76)</f>
        <v>0</v>
      </c>
      <c r="BQ76" s="59">
        <f>IF(INDEX(CurWIPHelper[],1,MATCH(AP$4,$BP$9:$CA$9,0))=0,0,(SUM($BC76:BD76)))</f>
        <v>0</v>
      </c>
      <c r="BR76" s="59">
        <f>IF(INDEX(CurWIPHelper[],1,MATCH(AQ$4,$BP$9:$CA$9,0))=0,0,(SUM($BC76:BE76)))</f>
        <v>0</v>
      </c>
      <c r="BS76" s="59">
        <f>IF(INDEX(CurWIPHelper[],1,MATCH(AR$4,$BP$9:$CA$9,0))=0,0,(SUM($BC76:BF76)))</f>
        <v>0</v>
      </c>
      <c r="BT76" s="59">
        <f>IF(INDEX(CurWIPHelper[],1,MATCH(AS$4,$BP$9:$CA$9,0))=0,0,(SUM($BC76:BG76)))</f>
        <v>0</v>
      </c>
      <c r="BU76" s="59">
        <f>IF(INDEX(CurWIPHelper[],1,MATCH(AT$4,$BP$9:$CA$9,0))=0,0,(SUM($BC76:BH76)))</f>
        <v>0</v>
      </c>
      <c r="BV76" s="59">
        <f>IF(INDEX(CurWIPHelper[],1,MATCH(AU$4,$BP$9:$CA$9,0))=0,0,(SUM($BC76:BI76)))</f>
        <v>0</v>
      </c>
      <c r="BW76" s="59">
        <f>IF(INDEX(CurWIPHelper[],1,MATCH(AV$4,$BP$9:$CA$9,0))=0,0,(SUM($BC76:BJ76)))</f>
        <v>0</v>
      </c>
      <c r="BX76" s="59">
        <f>IF(INDEX(CurWIPHelper[],1,MATCH(AW$4,$BP$9:$CA$9,0))=0,0,(SUM($BC76:BK76)))</f>
        <v>0</v>
      </c>
      <c r="BY76" s="59">
        <f>IF(INDEX(CurWIPHelper[],1,MATCH(AX$4,$BP$9:$CA$9,0))=0,0,(SUM($BC76:BL76)))</f>
        <v>0</v>
      </c>
      <c r="BZ76" s="59">
        <f>IF(INDEX(CurWIPHelper[],1,MATCH(AY$4,$BP$9:$CA$9,0))=0,0,(SUM($BC76:BM76)))</f>
        <v>0</v>
      </c>
      <c r="CA76" s="59">
        <f>IF(INDEX(CurWIPHelper[],1,MATCH(AZ$4,$BP$9:$CA$9,0))=0,0,(SUM($BC76:BN76)))</f>
        <v>0</v>
      </c>
      <c r="CC76" s="59">
        <f>((((INDEX(PlantAccounts[],MATCH($C76,PlantAccounts[Power Plan Plant Account '#],0),8)+(INDEX(PlantAccounts[],MATCH($C76,PlantAccounts[Power Plan Plant Account '#],0),8)+INDEX(PlantAccounts[],MATCH($C76,PlantAccounts[Power Plan Plant Account '#],0),16)+INDEX(PlantAccounts[],MATCH($C76,PlantAccounts[Power Plan Plant Account '#],0),17)))/2))/12)*(INDEX(CurWIPHelper[],1,MATCH(AO$4,CurWIPHelper[#Headers],0)))*(INDEX(PlantAccounts[],MATCH($C76,PlantAccounts[Power Plan Plant Account '#],0),7))</f>
        <v>2360.6947702665884</v>
      </c>
      <c r="CD76" s="59">
        <f>((((INDEX(PlantAccounts[],MATCH($C76,PlantAccounts[Power Plan Plant Account '#],0),8)+(INDEX(PlantAccounts[],MATCH($C76,PlantAccounts[Power Plan Plant Account '#],0),8)+INDEX(PlantAccounts[],MATCH($C76,PlantAccounts[Power Plan Plant Account '#],0),16)+INDEX(PlantAccounts[],MATCH($C76,PlantAccounts[Power Plan Plant Account '#],0),17)))/2))/12)*(INDEX(CurWIPHelper[],1,MATCH(AP$4,CurWIPHelper[#Headers],0)))*(INDEX(PlantAccounts[],MATCH($C76,PlantAccounts[Power Plan Plant Account '#],0),7))</f>
        <v>2360.6947702665884</v>
      </c>
      <c r="CE76" s="59">
        <f>((((INDEX(PlantAccounts[],MATCH($C76,PlantAccounts[Power Plan Plant Account '#],0),8)+(INDEX(PlantAccounts[],MATCH($C76,PlantAccounts[Power Plan Plant Account '#],0),8)+INDEX(PlantAccounts[],MATCH($C76,PlantAccounts[Power Plan Plant Account '#],0),16)+INDEX(PlantAccounts[],MATCH($C76,PlantAccounts[Power Plan Plant Account '#],0),17)))/2))/12)*(INDEX(CurWIPHelper[],1,MATCH(AQ$4,CurWIPHelper[#Headers],0)))*(INDEX(PlantAccounts[],MATCH($C76,PlantAccounts[Power Plan Plant Account '#],0),7))</f>
        <v>2360.6947702665884</v>
      </c>
      <c r="CF76" s="59">
        <f>((((INDEX(PlantAccounts[],MATCH($C76,PlantAccounts[Power Plan Plant Account '#],0),8)+(INDEX(PlantAccounts[],MATCH($C76,PlantAccounts[Power Plan Plant Account '#],0),8)+INDEX(PlantAccounts[],MATCH($C76,PlantAccounts[Power Plan Plant Account '#],0),16)+INDEX(PlantAccounts[],MATCH($C76,PlantAccounts[Power Plan Plant Account '#],0),17)))/2))/12)*(INDEX(CurWIPHelper[],1,MATCH(AR$4,CurWIPHelper[#Headers],0)))*(INDEX(PlantAccounts[],MATCH($C76,PlantAccounts[Power Plan Plant Account '#],0),7))</f>
        <v>2360.6947702665884</v>
      </c>
      <c r="CG76" s="59">
        <f>((((INDEX(PlantAccounts[],MATCH($C76,PlantAccounts[Power Plan Plant Account '#],0),8)+(INDEX(PlantAccounts[],MATCH($C76,PlantAccounts[Power Plan Plant Account '#],0),8)+INDEX(PlantAccounts[],MATCH($C76,PlantAccounts[Power Plan Plant Account '#],0),16)+INDEX(PlantAccounts[],MATCH($C76,PlantAccounts[Power Plan Plant Account '#],0),17)))/2))/12)*(INDEX(CurWIPHelper[],1,MATCH(AS$4,CurWIPHelper[#Headers],0)))*(INDEX(PlantAccounts[],MATCH($C76,PlantAccounts[Power Plan Plant Account '#],0),7))</f>
        <v>2360.6947702665884</v>
      </c>
      <c r="CH76" s="59">
        <f>((((INDEX(PlantAccounts[],MATCH($C76,PlantAccounts[Power Plan Plant Account '#],0),8)+(INDEX(PlantAccounts[],MATCH($C76,PlantAccounts[Power Plan Plant Account '#],0),8)+INDEX(PlantAccounts[],MATCH($C76,PlantAccounts[Power Plan Plant Account '#],0),16)+INDEX(PlantAccounts[],MATCH($C76,PlantAccounts[Power Plan Plant Account '#],0),17)))/2))/12)*(INDEX(CurWIPHelper[],1,MATCH(AT$4,CurWIPHelper[#Headers],0)))*(INDEX(PlantAccounts[],MATCH($C76,PlantAccounts[Power Plan Plant Account '#],0),7))</f>
        <v>2360.6947702665884</v>
      </c>
      <c r="CI76" s="59">
        <f>((((INDEX(PlantAccounts[],MATCH($C76,PlantAccounts[Power Plan Plant Account '#],0),8)+(INDEX(PlantAccounts[],MATCH($C76,PlantAccounts[Power Plan Plant Account '#],0),8)+INDEX(PlantAccounts[],MATCH($C76,PlantAccounts[Power Plan Plant Account '#],0),16)+INDEX(PlantAccounts[],MATCH($C76,PlantAccounts[Power Plan Plant Account '#],0),17)))/2))/12)*(INDEX(CurWIPHelper[],1,MATCH(AU$4,CurWIPHelper[#Headers],0)))*(INDEX(PlantAccounts[],MATCH($C76,PlantAccounts[Power Plan Plant Account '#],0),7))</f>
        <v>2360.6947702665884</v>
      </c>
      <c r="CJ76" s="59">
        <f>((((INDEX(PlantAccounts[],MATCH($C76,PlantAccounts[Power Plan Plant Account '#],0),8)+(INDEX(PlantAccounts[],MATCH($C76,PlantAccounts[Power Plan Plant Account '#],0),8)+INDEX(PlantAccounts[],MATCH($C76,PlantAccounts[Power Plan Plant Account '#],0),16)+INDEX(PlantAccounts[],MATCH($C76,PlantAccounts[Power Plan Plant Account '#],0),17)))/2))/12)*(INDEX(CurWIPHelper[],1,MATCH(AV$4,CurWIPHelper[#Headers],0)))*(INDEX(PlantAccounts[],MATCH($C76,PlantAccounts[Power Plan Plant Account '#],0),7))</f>
        <v>2360.6947702665884</v>
      </c>
      <c r="CK76" s="59">
        <f>((((INDEX(PlantAccounts[],MATCH($C76,PlantAccounts[Power Plan Plant Account '#],0),8)+(INDEX(PlantAccounts[],MATCH($C76,PlantAccounts[Power Plan Plant Account '#],0),8)+INDEX(PlantAccounts[],MATCH($C76,PlantAccounts[Power Plan Plant Account '#],0),16)+INDEX(PlantAccounts[],MATCH($C76,PlantAccounts[Power Plan Plant Account '#],0),17)))/2))/12)*(INDEX(CurWIPHelper[],1,MATCH(AW$4,CurWIPHelper[#Headers],0)))*(INDEX(PlantAccounts[],MATCH($C76,PlantAccounts[Power Plan Plant Account '#],0),7))</f>
        <v>2360.6947702665884</v>
      </c>
      <c r="CL76" s="59">
        <f>((((INDEX(PlantAccounts[],MATCH($C76,PlantAccounts[Power Plan Plant Account '#],0),8)+(INDEX(PlantAccounts[],MATCH($C76,PlantAccounts[Power Plan Plant Account '#],0),8)+INDEX(PlantAccounts[],MATCH($C76,PlantAccounts[Power Plan Plant Account '#],0),16)+INDEX(PlantAccounts[],MATCH($C76,PlantAccounts[Power Plan Plant Account '#],0),17)))/2))/12)*(INDEX(CurWIPHelper[],1,MATCH(AX$4,CurWIPHelper[#Headers],0)))*(INDEX(PlantAccounts[],MATCH($C76,PlantAccounts[Power Plan Plant Account '#],0),7))</f>
        <v>2360.6947702665884</v>
      </c>
      <c r="CM76" s="59">
        <f>((((INDEX(PlantAccounts[],MATCH($C76,PlantAccounts[Power Plan Plant Account '#],0),8)+(INDEX(PlantAccounts[],MATCH($C76,PlantAccounts[Power Plan Plant Account '#],0),8)+INDEX(PlantAccounts[],MATCH($C76,PlantAccounts[Power Plan Plant Account '#],0),16)+INDEX(PlantAccounts[],MATCH($C76,PlantAccounts[Power Plan Plant Account '#],0),17)))/2))/12)*(INDEX(CurWIPHelper[],1,MATCH(AY$4,CurWIPHelper[#Headers],0)))*(INDEX(PlantAccounts[],MATCH($C76,PlantAccounts[Power Plan Plant Account '#],0),7))</f>
        <v>2360.6947702665884</v>
      </c>
      <c r="CN76" s="59">
        <f>((((INDEX(PlantAccounts[],MATCH($C76,PlantAccounts[Power Plan Plant Account '#],0),8)+(INDEX(PlantAccounts[],MATCH($C76,PlantAccounts[Power Plan Plant Account '#],0),8)+INDEX(PlantAccounts[],MATCH($C76,PlantAccounts[Power Plan Plant Account '#],0),16)+INDEX(PlantAccounts[],MATCH($C76,PlantAccounts[Power Plan Plant Account '#],0),17)))/2))/12)*(INDEX(CurWIPHelper[],1,MATCH(AZ$4,CurWIPHelper[#Headers],0)))*(INDEX(PlantAccounts[],MATCH($C76,PlantAccounts[Power Plan Plant Account '#],0),7))</f>
        <v>2360.6947702665884</v>
      </c>
      <c r="CO76" s="59">
        <f t="shared" si="3"/>
        <v>28328.337243199068</v>
      </c>
      <c r="CQ76" s="59">
        <f>INDEX(PlantAccounts[],MATCH($C76,PlantAccounts[Power Plan Plant Account '#],0),12)*(INDEX(CurWIPHelper[],1,MATCH(AO$4,CurWIPHelper[#Headers],0)))*(INDEX(PlantAccounts[],MATCH($C76,PlantAccounts[Power Plan Plant Account '#],0),7)/12)*0.5</f>
        <v>0</v>
      </c>
      <c r="CR76" s="59">
        <f>INDEX(PlantAccounts[],MATCH($C76,PlantAccounts[Power Plan Plant Account '#],0),12)*(INDEX(CurWIPHelper[],1,MATCH(AP$4,CurWIPHelper[#Headers],0)))*(INDEX(PlantAccounts[],MATCH($C76,PlantAccounts[Power Plan Plant Account '#],0),7)/12)*0.5</f>
        <v>0</v>
      </c>
      <c r="CS76" s="59">
        <f>INDEX(PlantAccounts[],MATCH($C76,PlantAccounts[Power Plan Plant Account '#],0),12)*(INDEX(CurWIPHelper[],1,MATCH(AQ$4,CurWIPHelper[#Headers],0)))*(INDEX(PlantAccounts[],MATCH($C76,PlantAccounts[Power Plan Plant Account '#],0),7)/12)*0.5</f>
        <v>0</v>
      </c>
      <c r="CT76" s="59">
        <f>INDEX(PlantAccounts[],MATCH($C76,PlantAccounts[Power Plan Plant Account '#],0),12)*(INDEX(CurWIPHelper[],1,MATCH(AR$4,CurWIPHelper[#Headers],0)))*(INDEX(PlantAccounts[],MATCH($C76,PlantAccounts[Power Plan Plant Account '#],0),7)/12)*0.5</f>
        <v>0</v>
      </c>
      <c r="CU76" s="59">
        <f>INDEX(PlantAccounts[],MATCH($C76,PlantAccounts[Power Plan Plant Account '#],0),12)*(INDEX(CurWIPHelper[],1,MATCH(AS$4,CurWIPHelper[#Headers],0)))*(INDEX(PlantAccounts[],MATCH($C76,PlantAccounts[Power Plan Plant Account '#],0),7)/12)*0.5</f>
        <v>0</v>
      </c>
      <c r="CV76" s="59">
        <f>INDEX(PlantAccounts[],MATCH($C76,PlantAccounts[Power Plan Plant Account '#],0),12)*(INDEX(CurWIPHelper[],1,MATCH(AT$4,CurWIPHelper[#Headers],0)))*(INDEX(PlantAccounts[],MATCH($C76,PlantAccounts[Power Plan Plant Account '#],0),7)/12)*0.5</f>
        <v>0</v>
      </c>
      <c r="CW76" s="59">
        <f>INDEX(PlantAccounts[],MATCH($C76,PlantAccounts[Power Plan Plant Account '#],0),12)*(INDEX(CurWIPHelper[],1,MATCH(AU$4,CurWIPHelper[#Headers],0)))*(INDEX(PlantAccounts[],MATCH($C76,PlantAccounts[Power Plan Plant Account '#],0),7)/12)*0.5</f>
        <v>0</v>
      </c>
      <c r="CX76" s="59">
        <f>INDEX(PlantAccounts[],MATCH($C76,PlantAccounts[Power Plan Plant Account '#],0),12)*(INDEX(CurWIPHelper[],1,MATCH(AV$4,CurWIPHelper[#Headers],0)))*(INDEX(PlantAccounts[],MATCH($C76,PlantAccounts[Power Plan Plant Account '#],0),7)/12)*0.5</f>
        <v>0</v>
      </c>
      <c r="CY76" s="59">
        <f>INDEX(PlantAccounts[],MATCH($C76,PlantAccounts[Power Plan Plant Account '#],0),12)*(INDEX(CurWIPHelper[],1,MATCH(AW$4,CurWIPHelper[#Headers],0)))*(INDEX(PlantAccounts[],MATCH($C76,PlantAccounts[Power Plan Plant Account '#],0),7)/12)*0.5</f>
        <v>0</v>
      </c>
      <c r="CZ76" s="59">
        <f>INDEX(PlantAccounts[],MATCH($C76,PlantAccounts[Power Plan Plant Account '#],0),12)*(INDEX(CurWIPHelper[],1,MATCH(AX$4,CurWIPHelper[#Headers],0)))*(INDEX(PlantAccounts[],MATCH($C76,PlantAccounts[Power Plan Plant Account '#],0),7)/12)*0.5</f>
        <v>0</v>
      </c>
      <c r="DA76" s="59">
        <f>INDEX(PlantAccounts[],MATCH($C76,PlantAccounts[Power Plan Plant Account '#],0),12)*(INDEX(CurWIPHelper[],1,MATCH(AY$4,CurWIPHelper[#Headers],0)))*(INDEX(PlantAccounts[],MATCH($C76,PlantAccounts[Power Plan Plant Account '#],0),7)/12)*0.5</f>
        <v>0</v>
      </c>
      <c r="DB76" s="59">
        <f>INDEX(PlantAccounts[],MATCH($C76,PlantAccounts[Power Plan Plant Account '#],0),12)*(INDEX(CurWIPHelper[],1,MATCH(AZ$4,CurWIPHelper[#Headers],0)))*(INDEX(PlantAccounts[],MATCH($C76,PlantAccounts[Power Plan Plant Account '#],0),7)/12)*0.5</f>
        <v>0</v>
      </c>
      <c r="DC76" s="59">
        <f t="shared" si="4"/>
        <v>0</v>
      </c>
      <c r="DE76" s="59">
        <f t="shared" si="5"/>
        <v>28328.337243199068</v>
      </c>
    </row>
    <row r="77" spans="1:109">
      <c r="A77" t="s">
        <v>58</v>
      </c>
      <c r="B77" t="s">
        <v>126</v>
      </c>
      <c r="C77">
        <v>48210</v>
      </c>
      <c r="D77">
        <v>48200</v>
      </c>
      <c r="E77" s="131">
        <v>0</v>
      </c>
      <c r="F77" s="113">
        <f>INDEX(PlantAccounts[],MATCH($C77,PlantAccounts[Power Plan Plant Account '#],0),8)</f>
        <v>2063566.3095840001</v>
      </c>
      <c r="G77" s="7">
        <f>INDEX(PlantAccounts[],MATCH($C77,PlantAccounts[Power Plan Plant Account '#],0),14)</f>
        <v>0</v>
      </c>
      <c r="H77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77" s="7"/>
      <c r="J77" s="7">
        <f t="shared" si="6"/>
        <v>0</v>
      </c>
      <c r="K77" s="7">
        <v>0</v>
      </c>
      <c r="L77" s="7">
        <f>INDEX(PlantAccounts[],MATCH($C77,PlantAccounts[Power Plan Plant Account '#],0),11)</f>
        <v>0</v>
      </c>
      <c r="M77" s="7">
        <f t="shared" si="1"/>
        <v>0</v>
      </c>
      <c r="O77" s="35">
        <f>INDEX(CurCloseProf[],MATCH(PlantAccountsQuery[[#This Row],[Reg/Unreg]],CurCloseProf[R/NR],0),MATCH(O$9,CurCloseProf[#Headers],0))*($J77+$M77)</f>
        <v>0</v>
      </c>
      <c r="P77" s="35">
        <f>INDEX(CurCloseProf[],MATCH(PlantAccountsQuery[[#This Row],[Reg/Unreg]],CurCloseProf[R/NR],0),MATCH(P$9,CurCloseProf[#Headers],0))*($J77+$M77)</f>
        <v>0</v>
      </c>
      <c r="Q77" s="35">
        <f>INDEX(CurCloseProf[],MATCH(PlantAccountsQuery[[#This Row],[Reg/Unreg]],CurCloseProf[R/NR],0),MATCH(Q$9,CurCloseProf[#Headers],0))*($J77+$M77)</f>
        <v>0</v>
      </c>
      <c r="R77" s="35">
        <f>INDEX(CurCloseProf[],MATCH(PlantAccountsQuery[[#This Row],[Reg/Unreg]],CurCloseProf[R/NR],0),MATCH(R$9,CurCloseProf[#Headers],0))*($J77+$M77)</f>
        <v>0</v>
      </c>
      <c r="S77" s="35">
        <f>INDEX(CurCloseProf[],MATCH(PlantAccountsQuery[[#This Row],[Reg/Unreg]],CurCloseProf[R/NR],0),MATCH(S$9,CurCloseProf[#Headers],0))*($J77+$M77)</f>
        <v>0</v>
      </c>
      <c r="T77" s="35">
        <f>INDEX(CurCloseProf[],MATCH(PlantAccountsQuery[[#This Row],[Reg/Unreg]],CurCloseProf[R/NR],0),MATCH(T$9,CurCloseProf[#Headers],0))*($J77+$M77)</f>
        <v>0</v>
      </c>
      <c r="U77" s="35">
        <f>INDEX(CurCloseProf[],MATCH(PlantAccountsQuery[[#This Row],[Reg/Unreg]],CurCloseProf[R/NR],0),MATCH(U$9,CurCloseProf[#Headers],0))*($J77+$M77)</f>
        <v>0</v>
      </c>
      <c r="V77" s="35">
        <f>INDEX(CurCloseProf[],MATCH(PlantAccountsQuery[[#This Row],[Reg/Unreg]],CurCloseProf[R/NR],0),MATCH(V$9,CurCloseProf[#Headers],0))*($J77+$M77)</f>
        <v>0</v>
      </c>
      <c r="W77" s="35">
        <f>INDEX(CurCloseProf[],MATCH(PlantAccountsQuery[[#This Row],[Reg/Unreg]],CurCloseProf[R/NR],0),MATCH(W$9,CurCloseProf[#Headers],0))*($J77+$M77)</f>
        <v>0</v>
      </c>
      <c r="X77" s="35">
        <f>INDEX(CurCloseProf[],MATCH(PlantAccountsQuery[[#This Row],[Reg/Unreg]],CurCloseProf[R/NR],0),MATCH(X$9,CurCloseProf[#Headers],0))*($J77+$M77)</f>
        <v>0</v>
      </c>
      <c r="Y77" s="35">
        <f>INDEX(CurCloseProf[],MATCH(PlantAccountsQuery[[#This Row],[Reg/Unreg]],CurCloseProf[R/NR],0),MATCH(Y$9,CurCloseProf[#Headers],0))*($J77+$M77)</f>
        <v>0</v>
      </c>
      <c r="Z77" s="35">
        <f>INDEX(CurCloseProf[],MATCH(PlantAccountsQuery[[#This Row],[Reg/Unreg]],CurCloseProf[R/NR],0),MATCH(Z$9,CurCloseProf[#Headers],0))*($J77+$M77)</f>
        <v>0</v>
      </c>
      <c r="AB77" s="59">
        <f>IF(INDEX(CurWIPHelper[],1,MATCH(AO$4,$AB$9:$AM$9,0))=0,0,($F77+$O77))</f>
        <v>2063566.3095840001</v>
      </c>
      <c r="AC77" s="59">
        <f>IF(INDEX(CurWIPHelper[],1,MATCH(AP$4,$AB$9:$AM$9,0))=0,0,($F77+SUM($O77:P77)))</f>
        <v>2063566.3095840001</v>
      </c>
      <c r="AD77" s="59">
        <f>IF(INDEX(CurWIPHelper[],1,MATCH(AQ$4,$AB$9:$AM$9,0))=0,0,($F77+SUM($O77:Q77)))</f>
        <v>2063566.3095840001</v>
      </c>
      <c r="AE77" s="59">
        <f>IF(INDEX(CurWIPHelper[],1,MATCH(AR$4,$AB$9:$AM$9,0))=0,0,($F77+SUM($O77:R77)))</f>
        <v>2063566.3095840001</v>
      </c>
      <c r="AF77" s="59">
        <f>IF(INDEX(CurWIPHelper[],1,MATCH(AS$4,$AB$9:$AM$9,0))=0,0,($F77+SUM($O77:S77)))</f>
        <v>2063566.3095840001</v>
      </c>
      <c r="AG77" s="59">
        <f>IF(INDEX(CurWIPHelper[],1,MATCH(AT$4,$AB$9:$AM$9,0))=0,0,($F77+SUM($O77:T77)))</f>
        <v>2063566.3095840001</v>
      </c>
      <c r="AH77" s="59">
        <f>IF(INDEX(CurWIPHelper[],1,MATCH(AU$4,$AB$9:$AM$9,0))=0,0,($F77+SUM($O77:U77)))</f>
        <v>2063566.3095840001</v>
      </c>
      <c r="AI77" s="59">
        <f>IF(INDEX(CurWIPHelper[],1,MATCH(AV$4,$AB$9:$AM$9,0))=0,0,($F77+SUM($O77:V77)))</f>
        <v>2063566.3095840001</v>
      </c>
      <c r="AJ77" s="59">
        <f>IF(INDEX(CurWIPHelper[],1,MATCH(AW$4,$AB$9:$AM$9,0))=0,0,($F77+SUM($O77:W77)))</f>
        <v>2063566.3095840001</v>
      </c>
      <c r="AK77" s="59">
        <f>IF(INDEX(CurWIPHelper[],1,MATCH(AX$4,$AB$9:$AM$9,0))=0,0,($F77+SUM($O77:X77)))</f>
        <v>2063566.3095840001</v>
      </c>
      <c r="AL77" s="59">
        <f>IF(INDEX(CurWIPHelper[],1,MATCH(AY$4,$AB$9:$AM$9,0))=0,0,($F77+SUM($O77:Y77)))</f>
        <v>2063566.3095840001</v>
      </c>
      <c r="AM77" s="59">
        <f>IF(INDEX(CurWIPHelper[],1,MATCH(AZ$4,$AB$9:$AM$9,0))=0,0,($F77+SUM($O77:Z77)))</f>
        <v>2063566.3095840001</v>
      </c>
      <c r="AO77" s="35">
        <f>IF(INDEX(CurWIPHelper[],1,MATCH(AO$4,CurWIPHelper[#Headers],0))=0,0,
     IF(AB77&gt;0,
        (IF(
             ((INDEX(PlantAccounts[],MATCH($C77,PlantAccounts[Power Plan Plant Account '#],0),7)/12)
                   *(AB77)
                   *(INDEX(CurWIPHelper[],1,MATCH(AO$4,CurWIPHelper[#Headers],0)))
                   +(INDEX(PlantAccounts[],MATCH($C77,PlantAccounts[Power Plan Plant Account '#],0),9))
                   )&gt;AB77,
              IF((INDEX(PlantAccounts[],MATCH($C77,PlantAccounts[Power Plan Plant Account '#],0),7))=0,0,AB77-(INDEX(PlantAccounts[],MATCH($C77,PlantAccounts[Power Plan Plant Account '#],0),9))),
             (INDEX(PlantAccounts[],MATCH($C77,PlantAccounts[Power Plan Plant Account '#],0),7)/12)*AB77*(INDEX(CurWIPHelper[],1,MATCH(AO$4,CurWIPHelper[#Headers],0))))
        ),
          IF(AB77=0,0,IF(
              ((INDEX(PlantAccounts[],MATCH($C77,PlantAccounts[Power Plan Plant Account '#],0),7)/12)
              *(AB77)
              *(INDEX(CurWIPHelper[],1,MATCH(AO$4,CurWIPHelper[#Headers],0)))
              +(INDEX(PlantAccounts[],MATCH($C77,PlantAccounts[Power Plan Plant Account '#],0),9))
              )&gt;AB77,
         (INDEX(PlantAccounts[],MATCH($C77,PlantAccounts[Power Plan Plant Account '#],0),7)/12)*AB77*(INDEX(CurWIPHelper[],1,MATCH(AO$4,CurWIPHelper[#Headers],0))),
         AB77-(INDEX(PlantAccounts[],MATCH($C77,PlantAccounts[Power Plan Plant Account '#],0),9))
    ))
)
)</f>
        <v>2482.1921670271927</v>
      </c>
      <c r="AP77" s="35">
        <f>IF(INDEX(CurWIPHelper[],1,MATCH(AP$4,CurWIPHelper[#Headers],0))=0,0,
     IF(AC77&gt;0,
        (IF(
             ((INDEX(PlantAccounts[],MATCH($C77,PlantAccounts[Power Plan Plant Account '#],0),7)/12)
                   *(AC77)
                   *(INDEX(CurWIPHelper[],1,MATCH(AP$4,CurWIPHelper[#Headers],0)))
                   +(INDEX(PlantAccounts[],MATCH($C77,PlantAccounts[Power Plan Plant Account '#],0),9))
                   +(SUM($AO77:AO77))
                    )&gt;AC77,
              IF((INDEX(PlantAccounts[],MATCH($C77,PlantAccounts[Power Plan Plant Account '#],0),7))=0,0,AC77-(INDEX(PlantAccounts[],MATCH($C77,PlantAccounts[Power Plan Plant Account '#],0),9))-SUM($AO77:AO77)),
             (INDEX(PlantAccounts[],MATCH($C77,PlantAccounts[Power Plan Plant Account '#],0),7)/12)*AC77*(INDEX(CurWIPHelper[],1,MATCH(AP$4,CurWIPHelper[#Headers],0))))
        ),
        IF(AC77=0,0,IF(
              ((INDEX(PlantAccounts[],MATCH($C77,PlantAccounts[Power Plan Plant Account '#],0),7)/12)
              *(AC77)
              *(INDEX(CurWIPHelper[],1,MATCH(AP$4,CurWIPHelper[#Headers],0)))
              +(INDEX(PlantAccounts[],MATCH($C77,PlantAccounts[Power Plan Plant Account '#],0),9))
              +(SUM($AO77:AO77))
              )&gt;AC77,
         (INDEX(PlantAccounts[],MATCH($C77,PlantAccounts[Power Plan Plant Account '#],0),7)/12)*AC77*(INDEX(CurWIPHelper[],1,MATCH(AP$4,CurWIPHelper[#Headers],0))),
         AC77-(INDEX(PlantAccounts[],MATCH($C77,PlantAccounts[Power Plan Plant Account '#],0),9))-(SUM($AO77:AO77))
    ))
)
)</f>
        <v>2482.1921670271927</v>
      </c>
      <c r="AQ77" s="35">
        <f>IF(INDEX(CurWIPHelper[],1,MATCH(AQ$4,CurWIPHelper[#Headers],0))=0,0,
     IF(AD77&gt;0,
        (IF(
             ((INDEX(PlantAccounts[],MATCH($C77,PlantAccounts[Power Plan Plant Account '#],0),7)/12)
                   *(AD77)
                   *(INDEX(CurWIPHelper[],1,MATCH(AQ$4,CurWIPHelper[#Headers],0)))
                   +(INDEX(PlantAccounts[],MATCH($C77,PlantAccounts[Power Plan Plant Account '#],0),9))
                   +(SUM($AO77:AP77))
                    )&gt;AD77,
              IF((INDEX(PlantAccounts[],MATCH($C77,PlantAccounts[Power Plan Plant Account '#],0),7))=0,0,AD77-(INDEX(PlantAccounts[],MATCH($C77,PlantAccounts[Power Plan Plant Account '#],0),9))-SUM($AO77:AP77)),
             (INDEX(PlantAccounts[],MATCH($C77,PlantAccounts[Power Plan Plant Account '#],0),7)/12)*AD77*(INDEX(CurWIPHelper[],1,MATCH(AQ$4,CurWIPHelper[#Headers],0))))
        ),
        IF(AD77=0,0,IF(
              ((INDEX(PlantAccounts[],MATCH($C77,PlantAccounts[Power Plan Plant Account '#],0),7)/12)
              *(AD77)
              *(INDEX(CurWIPHelper[],1,MATCH(AQ$4,CurWIPHelper[#Headers],0)))
              +(INDEX(PlantAccounts[],MATCH($C77,PlantAccounts[Power Plan Plant Account '#],0),9))
              +(SUM($AO77:AP77))
              )&gt;AD77,
         (INDEX(PlantAccounts[],MATCH($C77,PlantAccounts[Power Plan Plant Account '#],0),7)/12)*AD77*(INDEX(CurWIPHelper[],1,MATCH(AQ$4,CurWIPHelper[#Headers],0))),
         AD77-(INDEX(PlantAccounts[],MATCH($C77,PlantAccounts[Power Plan Plant Account '#],0),9))-(SUM($AO77:AP77))
    ))
)
)</f>
        <v>2482.1921670271927</v>
      </c>
      <c r="AR77" s="35">
        <f>IF(INDEX(CurWIPHelper[],1,MATCH(AR$4,CurWIPHelper[#Headers],0))=0,0,
     IF(AE77&gt;0,
        (IF(
             ((INDEX(PlantAccounts[],MATCH($C77,PlantAccounts[Power Plan Plant Account '#],0),7)/12)
                   *(AE77)
                   *(INDEX(CurWIPHelper[],1,MATCH(AR$4,CurWIPHelper[#Headers],0)))
                   +(INDEX(PlantAccounts[],MATCH($C77,PlantAccounts[Power Plan Plant Account '#],0),9))
                   +(SUM($AO77:AQ77))
                    )&gt;AE77,
              IF((INDEX(PlantAccounts[],MATCH($C77,PlantAccounts[Power Plan Plant Account '#],0),7))=0,0,AE77-(INDEX(PlantAccounts[],MATCH($C77,PlantAccounts[Power Plan Plant Account '#],0),9))-SUM($AO77:AQ77)),
             (INDEX(PlantAccounts[],MATCH($C77,PlantAccounts[Power Plan Plant Account '#],0),7)/12)*AE77*(INDEX(CurWIPHelper[],1,MATCH(AR$4,CurWIPHelper[#Headers],0))))
        ),
        IF(AE77=0,0,IF(
              ((INDEX(PlantAccounts[],MATCH($C77,PlantAccounts[Power Plan Plant Account '#],0),7)/12)
              *(AE77)
              *(INDEX(CurWIPHelper[],1,MATCH(AR$4,CurWIPHelper[#Headers],0)))
              +(INDEX(PlantAccounts[],MATCH($C77,PlantAccounts[Power Plan Plant Account '#],0),9))
              +(SUM($AO77:AQ77))
              )&gt;AE77,
         (INDEX(PlantAccounts[],MATCH($C77,PlantAccounts[Power Plan Plant Account '#],0),7)/12)*AE77*(INDEX(CurWIPHelper[],1,MATCH(AR$4,CurWIPHelper[#Headers],0))),
         AE77-(INDEX(PlantAccounts[],MATCH($C77,PlantAccounts[Power Plan Plant Account '#],0),9))-(SUM($AO77:AQ77))
    ))
)
)</f>
        <v>2482.1921670271927</v>
      </c>
      <c r="AS77" s="35">
        <f>IF(INDEX(CurWIPHelper[],1,MATCH(AS$4,CurWIPHelper[#Headers],0))=0,0,
     IF(AF77&gt;0,
        (IF(
             ((INDEX(PlantAccounts[],MATCH($C77,PlantAccounts[Power Plan Plant Account '#],0),7)/12)
                   *(AF77)
                   *(INDEX(CurWIPHelper[],1,MATCH(AS$4,CurWIPHelper[#Headers],0)))
                   +(INDEX(PlantAccounts[],MATCH($C77,PlantAccounts[Power Plan Plant Account '#],0),9))
                   +(SUM($AO77:AR77))
                    )&gt;AF77,
              IF((INDEX(PlantAccounts[],MATCH($C77,PlantAccounts[Power Plan Plant Account '#],0),7))=0,0,AF77-(INDEX(PlantAccounts[],MATCH($C77,PlantAccounts[Power Plan Plant Account '#],0),9))-SUM($AO77:AR77)),
             (INDEX(PlantAccounts[],MATCH($C77,PlantAccounts[Power Plan Plant Account '#],0),7)/12)*AF77*(INDEX(CurWIPHelper[],1,MATCH(AS$4,CurWIPHelper[#Headers],0))))
        ),
        IF(AF77=0,0,IF(
              ((INDEX(PlantAccounts[],MATCH($C77,PlantAccounts[Power Plan Plant Account '#],0),7)/12)
              *(AF77)
              *(INDEX(CurWIPHelper[],1,MATCH(AS$4,CurWIPHelper[#Headers],0)))
              +(INDEX(PlantAccounts[],MATCH($C77,PlantAccounts[Power Plan Plant Account '#],0),9))
              +(SUM($AO77:AR77))
              )&gt;AF77,
         (INDEX(PlantAccounts[],MATCH($C77,PlantAccounts[Power Plan Plant Account '#],0),7)/12)*AF77*(INDEX(CurWIPHelper[],1,MATCH(AS$4,CurWIPHelper[#Headers],0))),
         AF77-(INDEX(PlantAccounts[],MATCH($C77,PlantAccounts[Power Plan Plant Account '#],0),9))-(SUM($AO77:AR77))
    ))
)
)</f>
        <v>2482.1921670271927</v>
      </c>
      <c r="AT77" s="35">
        <f>IF(INDEX(CurWIPHelper[],1,MATCH(AT$4,CurWIPHelper[#Headers],0))=0,0,
     IF(AG77&gt;0,
        (IF(
             ((INDEX(PlantAccounts[],MATCH($C77,PlantAccounts[Power Plan Plant Account '#],0),7)/12)
                   *(AG77)
                   *(INDEX(CurWIPHelper[],1,MATCH(AT$4,CurWIPHelper[#Headers],0)))
                   +(INDEX(PlantAccounts[],MATCH($C77,PlantAccounts[Power Plan Plant Account '#],0),9))
                   +(SUM($AO77:AS77))
                    )&gt;AG77,
              IF((INDEX(PlantAccounts[],MATCH($C77,PlantAccounts[Power Plan Plant Account '#],0),7))=0,0,AG77-(INDEX(PlantAccounts[],MATCH($C77,PlantAccounts[Power Plan Plant Account '#],0),9))-SUM($AO77:AS77)),
             (INDEX(PlantAccounts[],MATCH($C77,PlantAccounts[Power Plan Plant Account '#],0),7)/12)*AG77*(INDEX(CurWIPHelper[],1,MATCH(AT$4,CurWIPHelper[#Headers],0))))
        ),
        IF(AG77=0,0,IF(
              ((INDEX(PlantAccounts[],MATCH($C77,PlantAccounts[Power Plan Plant Account '#],0),7)/12)
              *(AG77)
              *(INDEX(CurWIPHelper[],1,MATCH(AT$4,CurWIPHelper[#Headers],0)))
              +(INDEX(PlantAccounts[],MATCH($C77,PlantAccounts[Power Plan Plant Account '#],0),9))
              +(SUM($AO77:AS77))
              )&gt;AG77,
         (INDEX(PlantAccounts[],MATCH($C77,PlantAccounts[Power Plan Plant Account '#],0),7)/12)*AG77*(INDEX(CurWIPHelper[],1,MATCH(AT$4,CurWIPHelper[#Headers],0))),
         AG77-(INDEX(PlantAccounts[],MATCH($C77,PlantAccounts[Power Plan Plant Account '#],0),9))-(SUM($AO77:AS77))
    ))
)
)</f>
        <v>2482.1921670271927</v>
      </c>
      <c r="AU77" s="35">
        <f>IF(INDEX(CurWIPHelper[],1,MATCH(AU$4,CurWIPHelper[#Headers],0))=0,0,
     IF(AH77&gt;0,
        (IF(
             ((INDEX(PlantAccounts[],MATCH($C77,PlantAccounts[Power Plan Plant Account '#],0),7)/12)
                   *(AH77)
                   *(INDEX(CurWIPHelper[],1,MATCH(AU$4,CurWIPHelper[#Headers],0)))
                   +(INDEX(PlantAccounts[],MATCH($C77,PlantAccounts[Power Plan Plant Account '#],0),9))
                   +(SUM($AO77:AT77))
                    )&gt;AH77,
              IF((INDEX(PlantAccounts[],MATCH($C77,PlantAccounts[Power Plan Plant Account '#],0),7))=0,0,AH77-(INDEX(PlantAccounts[],MATCH($C77,PlantAccounts[Power Plan Plant Account '#],0),9))-SUM($AO77:AT77)),
             (INDEX(PlantAccounts[],MATCH($C77,PlantAccounts[Power Plan Plant Account '#],0),7)/12)*AH77*(INDEX(CurWIPHelper[],1,MATCH(AU$4,CurWIPHelper[#Headers],0))))
        ),
        IF(AH77=0,0,IF(
              ((INDEX(PlantAccounts[],MATCH($C77,PlantAccounts[Power Plan Plant Account '#],0),7)/12)
              *(AH77)
              *(INDEX(CurWIPHelper[],1,MATCH(AU$4,CurWIPHelper[#Headers],0)))
              +(INDEX(PlantAccounts[],MATCH($C77,PlantAccounts[Power Plan Plant Account '#],0),9))
              +(SUM($AO77:AT77))
              )&gt;AH77,
         (INDEX(PlantAccounts[],MATCH($C77,PlantAccounts[Power Plan Plant Account '#],0),7)/12)*AH77*(INDEX(CurWIPHelper[],1,MATCH(AU$4,CurWIPHelper[#Headers],0))),
         AH77-(INDEX(PlantAccounts[],MATCH($C77,PlantAccounts[Power Plan Plant Account '#],0),9))-(SUM($AO77:AT77))
    ))
)
)</f>
        <v>2482.1921670271927</v>
      </c>
      <c r="AV77" s="35">
        <f>IF(INDEX(CurWIPHelper[],1,MATCH(AV$4,CurWIPHelper[#Headers],0))=0,0,
     IF(AI77&gt;0,
        (IF(
             ((INDEX(PlantAccounts[],MATCH($C77,PlantAccounts[Power Plan Plant Account '#],0),7)/12)
                   *(AI77)
                   *(INDEX(CurWIPHelper[],1,MATCH(AV$4,CurWIPHelper[#Headers],0)))
                   +(INDEX(PlantAccounts[],MATCH($C77,PlantAccounts[Power Plan Plant Account '#],0),9))
                   +(SUM($AO77:AU77))
                    )&gt;AI77,
              IF((INDEX(PlantAccounts[],MATCH($C77,PlantAccounts[Power Plan Plant Account '#],0),7))=0,0,AI77-(INDEX(PlantAccounts[],MATCH($C77,PlantAccounts[Power Plan Plant Account '#],0),9))-SUM($AO77:AU77)),
             (INDEX(PlantAccounts[],MATCH($C77,PlantAccounts[Power Plan Plant Account '#],0),7)/12)*AI77*(INDEX(CurWIPHelper[],1,MATCH(AV$4,CurWIPHelper[#Headers],0))))
        ),
        IF(AI77=0,0,IF(
              ((INDEX(PlantAccounts[],MATCH($C77,PlantAccounts[Power Plan Plant Account '#],0),7)/12)
              *(AI77)
              *(INDEX(CurWIPHelper[],1,MATCH(AV$4,CurWIPHelper[#Headers],0)))
              +(INDEX(PlantAccounts[],MATCH($C77,PlantAccounts[Power Plan Plant Account '#],0),9))
              +(SUM($AO77:AU77))
              )&gt;AI77,
         (INDEX(PlantAccounts[],MATCH($C77,PlantAccounts[Power Plan Plant Account '#],0),7)/12)*AI77*(INDEX(CurWIPHelper[],1,MATCH(AV$4,CurWIPHelper[#Headers],0))),
         AI77-(INDEX(PlantAccounts[],MATCH($C77,PlantAccounts[Power Plan Plant Account '#],0),9))-(SUM($AO77:AU77))
    ))
)
)</f>
        <v>2482.1921670271927</v>
      </c>
      <c r="AW77" s="35">
        <f>IF(INDEX(CurWIPHelper[],1,MATCH(AW$4,CurWIPHelper[#Headers],0))=0,0,
     IF(AJ77&gt;0,
        (IF(
             ((INDEX(PlantAccounts[],MATCH($C77,PlantAccounts[Power Plan Plant Account '#],0),7)/12)
                   *(AJ77)
                   *(INDEX(CurWIPHelper[],1,MATCH(AW$4,CurWIPHelper[#Headers],0)))
                   +(INDEX(PlantAccounts[],MATCH($C77,PlantAccounts[Power Plan Plant Account '#],0),9))
                   +(SUM($AO77:AV77))
                    )&gt;AJ77,
              IF((INDEX(PlantAccounts[],MATCH($C77,PlantAccounts[Power Plan Plant Account '#],0),7))=0,0,AJ77-(INDEX(PlantAccounts[],MATCH($C77,PlantAccounts[Power Plan Plant Account '#],0),9))-SUM($AO77:AV77)),
             (INDEX(PlantAccounts[],MATCH($C77,PlantAccounts[Power Plan Plant Account '#],0),7)/12)*AJ77*(INDEX(CurWIPHelper[],1,MATCH(AW$4,CurWIPHelper[#Headers],0))))
        ),
        IF(AJ77=0,0,IF(
              ((INDEX(PlantAccounts[],MATCH($C77,PlantAccounts[Power Plan Plant Account '#],0),7)/12)
              *(AJ77)
              *(INDEX(CurWIPHelper[],1,MATCH(AW$4,CurWIPHelper[#Headers],0)))
              +(INDEX(PlantAccounts[],MATCH($C77,PlantAccounts[Power Plan Plant Account '#],0),9))
              +(SUM($AO77:AV77))
              )&gt;AJ77,
         (INDEX(PlantAccounts[],MATCH($C77,PlantAccounts[Power Plan Plant Account '#],0),7)/12)*AJ77*(INDEX(CurWIPHelper[],1,MATCH(AW$4,CurWIPHelper[#Headers],0))),
         AJ77-(INDEX(PlantAccounts[],MATCH($C77,PlantAccounts[Power Plan Plant Account '#],0),9))-(SUM($AO77:AV77))
    ))
)
)</f>
        <v>2482.1921670271927</v>
      </c>
      <c r="AX77" s="35">
        <f>IF(INDEX(CurWIPHelper[],1,MATCH(AX$4,CurWIPHelper[#Headers],0))=0,0,
     IF(AK77&gt;0,
        (IF(
             ((INDEX(PlantAccounts[],MATCH($C77,PlantAccounts[Power Plan Plant Account '#],0),7)/12)
                   *(AK77)
                   *(INDEX(CurWIPHelper[],1,MATCH(AX$4,CurWIPHelper[#Headers],0)))
                   +(INDEX(PlantAccounts[],MATCH($C77,PlantAccounts[Power Plan Plant Account '#],0),9))
                   +(SUM($AO77:AW77))
                    )&gt;AK77,
              IF((INDEX(PlantAccounts[],MATCH($C77,PlantAccounts[Power Plan Plant Account '#],0),7))=0,0,AK77-(INDEX(PlantAccounts[],MATCH($C77,PlantAccounts[Power Plan Plant Account '#],0),9))-SUM($AO77:AW77)),
             (INDEX(PlantAccounts[],MATCH($C77,PlantAccounts[Power Plan Plant Account '#],0),7)/12)*AK77*(INDEX(CurWIPHelper[],1,MATCH(AX$4,CurWIPHelper[#Headers],0))))
        ),
        IF(AK77=0,0,IF(
              ((INDEX(PlantAccounts[],MATCH($C77,PlantAccounts[Power Plan Plant Account '#],0),7)/12)
              *(AK77)
              *(INDEX(CurWIPHelper[],1,MATCH(AX$4,CurWIPHelper[#Headers],0)))
              +(INDEX(PlantAccounts[],MATCH($C77,PlantAccounts[Power Plan Plant Account '#],0),9))
              +(SUM($AO77:AW77))
              )&gt;AK77,
         (INDEX(PlantAccounts[],MATCH($C77,PlantAccounts[Power Plan Plant Account '#],0),7)/12)*AK77*(INDEX(CurWIPHelper[],1,MATCH(AX$4,CurWIPHelper[#Headers],0))),
         AK77-(INDEX(PlantAccounts[],MATCH($C77,PlantAccounts[Power Plan Plant Account '#],0),9))-(SUM($AO77:AW77))
    ))
)
)</f>
        <v>2482.1921670271927</v>
      </c>
      <c r="AY77" s="35">
        <f>IF(INDEX(CurWIPHelper[],1,MATCH(AY$4,CurWIPHelper[#Headers],0))=0,0,
     IF(AL77&gt;0,
        (IF(
             ((INDEX(PlantAccounts[],MATCH($C77,PlantAccounts[Power Plan Plant Account '#],0),7)/12)
                   *(AL77)
                   *(INDEX(CurWIPHelper[],1,MATCH(AY$4,CurWIPHelper[#Headers],0)))
                   +(INDEX(PlantAccounts[],MATCH($C77,PlantAccounts[Power Plan Plant Account '#],0),9))
                   +(SUM($AO77:AX77))
                    )&gt;AL77,
              IF((INDEX(PlantAccounts[],MATCH($C77,PlantAccounts[Power Plan Plant Account '#],0),7))=0,0,AL77-(INDEX(PlantAccounts[],MATCH($C77,PlantAccounts[Power Plan Plant Account '#],0),9))-SUM($AO77:AX77)),
             (INDEX(PlantAccounts[],MATCH($C77,PlantAccounts[Power Plan Plant Account '#],0),7)/12)*AL77*(INDEX(CurWIPHelper[],1,MATCH(AY$4,CurWIPHelper[#Headers],0))))
        ),
        IF(AL77=0,0,IF(
              ((INDEX(PlantAccounts[],MATCH($C77,PlantAccounts[Power Plan Plant Account '#],0),7)/12)
              *(AL77)
              *(INDEX(CurWIPHelper[],1,MATCH(AY$4,CurWIPHelper[#Headers],0)))
              +(INDEX(PlantAccounts[],MATCH($C77,PlantAccounts[Power Plan Plant Account '#],0),9))
              +(SUM($AO77:AX77))
              )&gt;AL77,
         (INDEX(PlantAccounts[],MATCH($C77,PlantAccounts[Power Plan Plant Account '#],0),7)/12)*AL77*(INDEX(CurWIPHelper[],1,MATCH(AY$4,CurWIPHelper[#Headers],0))),
         AL77-(INDEX(PlantAccounts[],MATCH($C77,PlantAccounts[Power Plan Plant Account '#],0),9))-(SUM($AO77:AX77))
    ))
)
)</f>
        <v>2482.1921670271927</v>
      </c>
      <c r="AZ77" s="35">
        <f>IF(INDEX(CurWIPHelper[],1,MATCH(AZ$4,CurWIPHelper[#Headers],0))=0,0,
     IF(AM77&gt;0,
        (IF(
             ((INDEX(PlantAccounts[],MATCH($C77,PlantAccounts[Power Plan Plant Account '#],0),7)/12)
                   *(AM77)
                   *(INDEX(CurWIPHelper[],1,MATCH(AZ$4,CurWIPHelper[#Headers],0)))
                   +(INDEX(PlantAccounts[],MATCH($C77,PlantAccounts[Power Plan Plant Account '#],0),9))
                   +(SUM($AO77:AY77))
                    )&gt;AM77,
              IF((INDEX(PlantAccounts[],MATCH($C77,PlantAccounts[Power Plan Plant Account '#],0),7))=0,0,AM77-(INDEX(PlantAccounts[],MATCH($C77,PlantAccounts[Power Plan Plant Account '#],0),9))-SUM($AO77:AY77)),
             (INDEX(PlantAccounts[],MATCH($C77,PlantAccounts[Power Plan Plant Account '#],0),7)/12)*AM77*(INDEX(CurWIPHelper[],1,MATCH(AZ$4,CurWIPHelper[#Headers],0))))
        ),
        IF(AM77=0,0,IF(
              ((INDEX(PlantAccounts[],MATCH($C77,PlantAccounts[Power Plan Plant Account '#],0),7)/12)
              *(AM77)
              *(INDEX(CurWIPHelper[],1,MATCH(AZ$4,CurWIPHelper[#Headers],0)))
              +(INDEX(PlantAccounts[],MATCH($C77,PlantAccounts[Power Plan Plant Account '#],0),9))
              +(SUM($AO77:AY77))
              )&gt;AM77,
         (INDEX(PlantAccounts[],MATCH($C77,PlantAccounts[Power Plan Plant Account '#],0),7)/12)*AM77*(INDEX(CurWIPHelper[],1,MATCH(AZ$4,CurWIPHelper[#Headers],0))),
         AM77-(INDEX(PlantAccounts[],MATCH($C77,PlantAccounts[Power Plan Plant Account '#],0),9))-(SUM($AO77:AY77))
    ))
)
)</f>
        <v>2482.1921670271927</v>
      </c>
      <c r="BA77" s="59">
        <f t="shared" si="2"/>
        <v>29786.306004326307</v>
      </c>
      <c r="BC77" s="59">
        <f>INDEX(CurCloseProf[],MATCH(PlantAccountsQuery[[#This Row],[Reg/Unreg]],CurCloseProf[R/NR],0),MATCH(BC$9,CurCloseProf[#Headers],0))*($J77)</f>
        <v>0</v>
      </c>
      <c r="BD77" s="59">
        <f>INDEX(CurCloseProf[],MATCH(PlantAccountsQuery[[#This Row],[Reg/Unreg]],CurCloseProf[R/NR],0),MATCH(BD$9,CurCloseProf[#Headers],0))*($J77)</f>
        <v>0</v>
      </c>
      <c r="BE77" s="59">
        <f>INDEX(CurCloseProf[],MATCH(PlantAccountsQuery[[#This Row],[Reg/Unreg]],CurCloseProf[R/NR],0),MATCH(BE$9,CurCloseProf[#Headers],0))*($J77)</f>
        <v>0</v>
      </c>
      <c r="BF77" s="59">
        <f>INDEX(CurCloseProf[],MATCH(PlantAccountsQuery[[#This Row],[Reg/Unreg]],CurCloseProf[R/NR],0),MATCH(BF$9,CurCloseProf[#Headers],0))*($J77)</f>
        <v>0</v>
      </c>
      <c r="BG77" s="59">
        <f>INDEX(CurCloseProf[],MATCH(PlantAccountsQuery[[#This Row],[Reg/Unreg]],CurCloseProf[R/NR],0),MATCH(BG$9,CurCloseProf[#Headers],0))*($J77)</f>
        <v>0</v>
      </c>
      <c r="BH77" s="59">
        <f>INDEX(CurCloseProf[],MATCH(PlantAccountsQuery[[#This Row],[Reg/Unreg]],CurCloseProf[R/NR],0),MATCH(BH$9,CurCloseProf[#Headers],0))*($J77)</f>
        <v>0</v>
      </c>
      <c r="BI77" s="59">
        <f>INDEX(CurCloseProf[],MATCH(PlantAccountsQuery[[#This Row],[Reg/Unreg]],CurCloseProf[R/NR],0),MATCH(BI$9,CurCloseProf[#Headers],0))*($J77)</f>
        <v>0</v>
      </c>
      <c r="BJ77" s="59">
        <f>INDEX(CurCloseProf[],MATCH(PlantAccountsQuery[[#This Row],[Reg/Unreg]],CurCloseProf[R/NR],0),MATCH(BJ$9,CurCloseProf[#Headers],0))*($J77)</f>
        <v>0</v>
      </c>
      <c r="BK77" s="59">
        <f>INDEX(CurCloseProf[],MATCH(PlantAccountsQuery[[#This Row],[Reg/Unreg]],CurCloseProf[R/NR],0),MATCH(BK$9,CurCloseProf[#Headers],0))*($J77)</f>
        <v>0</v>
      </c>
      <c r="BL77" s="59">
        <f>INDEX(CurCloseProf[],MATCH(PlantAccountsQuery[[#This Row],[Reg/Unreg]],CurCloseProf[R/NR],0),MATCH(BL$9,CurCloseProf[#Headers],0))*($J77)</f>
        <v>0</v>
      </c>
      <c r="BM77" s="59">
        <f>INDEX(CurCloseProf[],MATCH(PlantAccountsQuery[[#This Row],[Reg/Unreg]],CurCloseProf[R/NR],0),MATCH(BM$9,CurCloseProf[#Headers],0))*($J77)</f>
        <v>0</v>
      </c>
      <c r="BN77" s="59">
        <f>INDEX(CurCloseProf[],MATCH(PlantAccountsQuery[[#This Row],[Reg/Unreg]],CurCloseProf[R/NR],0),MATCH(BN$9,CurCloseProf[#Headers],0))*($J77)</f>
        <v>0</v>
      </c>
      <c r="BP77" s="59">
        <f>IF(INDEX(CurWIPHelper[],1,MATCH(AO$4,$BP$9:$CA$9,0))=0,0,$BC77)</f>
        <v>0</v>
      </c>
      <c r="BQ77" s="59">
        <f>IF(INDEX(CurWIPHelper[],1,MATCH(AP$4,$BP$9:$CA$9,0))=0,0,(SUM($BC77:BD77)))</f>
        <v>0</v>
      </c>
      <c r="BR77" s="59">
        <f>IF(INDEX(CurWIPHelper[],1,MATCH(AQ$4,$BP$9:$CA$9,0))=0,0,(SUM($BC77:BE77)))</f>
        <v>0</v>
      </c>
      <c r="BS77" s="59">
        <f>IF(INDEX(CurWIPHelper[],1,MATCH(AR$4,$BP$9:$CA$9,0))=0,0,(SUM($BC77:BF77)))</f>
        <v>0</v>
      </c>
      <c r="BT77" s="59">
        <f>IF(INDEX(CurWIPHelper[],1,MATCH(AS$4,$BP$9:$CA$9,0))=0,0,(SUM($BC77:BG77)))</f>
        <v>0</v>
      </c>
      <c r="BU77" s="59">
        <f>IF(INDEX(CurWIPHelper[],1,MATCH(AT$4,$BP$9:$CA$9,0))=0,0,(SUM($BC77:BH77)))</f>
        <v>0</v>
      </c>
      <c r="BV77" s="59">
        <f>IF(INDEX(CurWIPHelper[],1,MATCH(AU$4,$BP$9:$CA$9,0))=0,0,(SUM($BC77:BI77)))</f>
        <v>0</v>
      </c>
      <c r="BW77" s="59">
        <f>IF(INDEX(CurWIPHelper[],1,MATCH(AV$4,$BP$9:$CA$9,0))=0,0,(SUM($BC77:BJ77)))</f>
        <v>0</v>
      </c>
      <c r="BX77" s="59">
        <f>IF(INDEX(CurWIPHelper[],1,MATCH(AW$4,$BP$9:$CA$9,0))=0,0,(SUM($BC77:BK77)))</f>
        <v>0</v>
      </c>
      <c r="BY77" s="59">
        <f>IF(INDEX(CurWIPHelper[],1,MATCH(AX$4,$BP$9:$CA$9,0))=0,0,(SUM($BC77:BL77)))</f>
        <v>0</v>
      </c>
      <c r="BZ77" s="59">
        <f>IF(INDEX(CurWIPHelper[],1,MATCH(AY$4,$BP$9:$CA$9,0))=0,0,(SUM($BC77:BM77)))</f>
        <v>0</v>
      </c>
      <c r="CA77" s="59">
        <f>IF(INDEX(CurWIPHelper[],1,MATCH(AZ$4,$BP$9:$CA$9,0))=0,0,(SUM($BC77:BN77)))</f>
        <v>0</v>
      </c>
      <c r="CC77" s="59">
        <f>((((INDEX(PlantAccounts[],MATCH($C77,PlantAccounts[Power Plan Plant Account '#],0),8)+(INDEX(PlantAccounts[],MATCH($C77,PlantAccounts[Power Plan Plant Account '#],0),8)+INDEX(PlantAccounts[],MATCH($C77,PlantAccounts[Power Plan Plant Account '#],0),16)+INDEX(PlantAccounts[],MATCH($C77,PlantAccounts[Power Plan Plant Account '#],0),17)))/2))/12)*(INDEX(CurWIPHelper[],1,MATCH(AO$4,CurWIPHelper[#Headers],0)))*(INDEX(PlantAccounts[],MATCH($C77,PlantAccounts[Power Plan Plant Account '#],0),7))</f>
        <v>2482.1921670271922</v>
      </c>
      <c r="CD77" s="59">
        <f>((((INDEX(PlantAccounts[],MATCH($C77,PlantAccounts[Power Plan Plant Account '#],0),8)+(INDEX(PlantAccounts[],MATCH($C77,PlantAccounts[Power Plan Plant Account '#],0),8)+INDEX(PlantAccounts[],MATCH($C77,PlantAccounts[Power Plan Plant Account '#],0),16)+INDEX(PlantAccounts[],MATCH($C77,PlantAccounts[Power Plan Plant Account '#],0),17)))/2))/12)*(INDEX(CurWIPHelper[],1,MATCH(AP$4,CurWIPHelper[#Headers],0)))*(INDEX(PlantAccounts[],MATCH($C77,PlantAccounts[Power Plan Plant Account '#],0),7))</f>
        <v>2482.1921670271922</v>
      </c>
      <c r="CE77" s="59">
        <f>((((INDEX(PlantAccounts[],MATCH($C77,PlantAccounts[Power Plan Plant Account '#],0),8)+(INDEX(PlantAccounts[],MATCH($C77,PlantAccounts[Power Plan Plant Account '#],0),8)+INDEX(PlantAccounts[],MATCH($C77,PlantAccounts[Power Plan Plant Account '#],0),16)+INDEX(PlantAccounts[],MATCH($C77,PlantAccounts[Power Plan Plant Account '#],0),17)))/2))/12)*(INDEX(CurWIPHelper[],1,MATCH(AQ$4,CurWIPHelper[#Headers],0)))*(INDEX(PlantAccounts[],MATCH($C77,PlantAccounts[Power Plan Plant Account '#],0),7))</f>
        <v>2482.1921670271922</v>
      </c>
      <c r="CF77" s="59">
        <f>((((INDEX(PlantAccounts[],MATCH($C77,PlantAccounts[Power Plan Plant Account '#],0),8)+(INDEX(PlantAccounts[],MATCH($C77,PlantAccounts[Power Plan Plant Account '#],0),8)+INDEX(PlantAccounts[],MATCH($C77,PlantAccounts[Power Plan Plant Account '#],0),16)+INDEX(PlantAccounts[],MATCH($C77,PlantAccounts[Power Plan Plant Account '#],0),17)))/2))/12)*(INDEX(CurWIPHelper[],1,MATCH(AR$4,CurWIPHelper[#Headers],0)))*(INDEX(PlantAccounts[],MATCH($C77,PlantAccounts[Power Plan Plant Account '#],0),7))</f>
        <v>2482.1921670271922</v>
      </c>
      <c r="CG77" s="59">
        <f>((((INDEX(PlantAccounts[],MATCH($C77,PlantAccounts[Power Plan Plant Account '#],0),8)+(INDEX(PlantAccounts[],MATCH($C77,PlantAccounts[Power Plan Plant Account '#],0),8)+INDEX(PlantAccounts[],MATCH($C77,PlantAccounts[Power Plan Plant Account '#],0),16)+INDEX(PlantAccounts[],MATCH($C77,PlantAccounts[Power Plan Plant Account '#],0),17)))/2))/12)*(INDEX(CurWIPHelper[],1,MATCH(AS$4,CurWIPHelper[#Headers],0)))*(INDEX(PlantAccounts[],MATCH($C77,PlantAccounts[Power Plan Plant Account '#],0),7))</f>
        <v>2482.1921670271922</v>
      </c>
      <c r="CH77" s="59">
        <f>((((INDEX(PlantAccounts[],MATCH($C77,PlantAccounts[Power Plan Plant Account '#],0),8)+(INDEX(PlantAccounts[],MATCH($C77,PlantAccounts[Power Plan Plant Account '#],0),8)+INDEX(PlantAccounts[],MATCH($C77,PlantAccounts[Power Plan Plant Account '#],0),16)+INDEX(PlantAccounts[],MATCH($C77,PlantAccounts[Power Plan Plant Account '#],0),17)))/2))/12)*(INDEX(CurWIPHelper[],1,MATCH(AT$4,CurWIPHelper[#Headers],0)))*(INDEX(PlantAccounts[],MATCH($C77,PlantAccounts[Power Plan Plant Account '#],0),7))</f>
        <v>2482.1921670271922</v>
      </c>
      <c r="CI77" s="59">
        <f>((((INDEX(PlantAccounts[],MATCH($C77,PlantAccounts[Power Plan Plant Account '#],0),8)+(INDEX(PlantAccounts[],MATCH($C77,PlantAccounts[Power Plan Plant Account '#],0),8)+INDEX(PlantAccounts[],MATCH($C77,PlantAccounts[Power Plan Plant Account '#],0),16)+INDEX(PlantAccounts[],MATCH($C77,PlantAccounts[Power Plan Plant Account '#],0),17)))/2))/12)*(INDEX(CurWIPHelper[],1,MATCH(AU$4,CurWIPHelper[#Headers],0)))*(INDEX(PlantAccounts[],MATCH($C77,PlantAccounts[Power Plan Plant Account '#],0),7))</f>
        <v>2482.1921670271922</v>
      </c>
      <c r="CJ77" s="59">
        <f>((((INDEX(PlantAccounts[],MATCH($C77,PlantAccounts[Power Plan Plant Account '#],0),8)+(INDEX(PlantAccounts[],MATCH($C77,PlantAccounts[Power Plan Plant Account '#],0),8)+INDEX(PlantAccounts[],MATCH($C77,PlantAccounts[Power Plan Plant Account '#],0),16)+INDEX(PlantAccounts[],MATCH($C77,PlantAccounts[Power Plan Plant Account '#],0),17)))/2))/12)*(INDEX(CurWIPHelper[],1,MATCH(AV$4,CurWIPHelper[#Headers],0)))*(INDEX(PlantAccounts[],MATCH($C77,PlantAccounts[Power Plan Plant Account '#],0),7))</f>
        <v>2482.1921670271922</v>
      </c>
      <c r="CK77" s="59">
        <f>((((INDEX(PlantAccounts[],MATCH($C77,PlantAccounts[Power Plan Plant Account '#],0),8)+(INDEX(PlantAccounts[],MATCH($C77,PlantAccounts[Power Plan Plant Account '#],0),8)+INDEX(PlantAccounts[],MATCH($C77,PlantAccounts[Power Plan Plant Account '#],0),16)+INDEX(PlantAccounts[],MATCH($C77,PlantAccounts[Power Plan Plant Account '#],0),17)))/2))/12)*(INDEX(CurWIPHelper[],1,MATCH(AW$4,CurWIPHelper[#Headers],0)))*(INDEX(PlantAccounts[],MATCH($C77,PlantAccounts[Power Plan Plant Account '#],0),7))</f>
        <v>2482.1921670271922</v>
      </c>
      <c r="CL77" s="59">
        <f>((((INDEX(PlantAccounts[],MATCH($C77,PlantAccounts[Power Plan Plant Account '#],0),8)+(INDEX(PlantAccounts[],MATCH($C77,PlantAccounts[Power Plan Plant Account '#],0),8)+INDEX(PlantAccounts[],MATCH($C77,PlantAccounts[Power Plan Plant Account '#],0),16)+INDEX(PlantAccounts[],MATCH($C77,PlantAccounts[Power Plan Plant Account '#],0),17)))/2))/12)*(INDEX(CurWIPHelper[],1,MATCH(AX$4,CurWIPHelper[#Headers],0)))*(INDEX(PlantAccounts[],MATCH($C77,PlantAccounts[Power Plan Plant Account '#],0),7))</f>
        <v>2482.1921670271922</v>
      </c>
      <c r="CM77" s="59">
        <f>((((INDEX(PlantAccounts[],MATCH($C77,PlantAccounts[Power Plan Plant Account '#],0),8)+(INDEX(PlantAccounts[],MATCH($C77,PlantAccounts[Power Plan Plant Account '#],0),8)+INDEX(PlantAccounts[],MATCH($C77,PlantAccounts[Power Plan Plant Account '#],0),16)+INDEX(PlantAccounts[],MATCH($C77,PlantAccounts[Power Plan Plant Account '#],0),17)))/2))/12)*(INDEX(CurWIPHelper[],1,MATCH(AY$4,CurWIPHelper[#Headers],0)))*(INDEX(PlantAccounts[],MATCH($C77,PlantAccounts[Power Plan Plant Account '#],0),7))</f>
        <v>2482.1921670271922</v>
      </c>
      <c r="CN77" s="59">
        <f>((((INDEX(PlantAccounts[],MATCH($C77,PlantAccounts[Power Plan Plant Account '#],0),8)+(INDEX(PlantAccounts[],MATCH($C77,PlantAccounts[Power Plan Plant Account '#],0),8)+INDEX(PlantAccounts[],MATCH($C77,PlantAccounts[Power Plan Plant Account '#],0),16)+INDEX(PlantAccounts[],MATCH($C77,PlantAccounts[Power Plan Plant Account '#],0),17)))/2))/12)*(INDEX(CurWIPHelper[],1,MATCH(AZ$4,CurWIPHelper[#Headers],0)))*(INDEX(PlantAccounts[],MATCH($C77,PlantAccounts[Power Plan Plant Account '#],0),7))</f>
        <v>2482.1921670271922</v>
      </c>
      <c r="CO77" s="59">
        <f t="shared" si="3"/>
        <v>29786.306004326299</v>
      </c>
      <c r="CQ77" s="59">
        <f>INDEX(PlantAccounts[],MATCH($C77,PlantAccounts[Power Plan Plant Account '#],0),12)*(INDEX(CurWIPHelper[],1,MATCH(AO$4,CurWIPHelper[#Headers],0)))*(INDEX(PlantAccounts[],MATCH($C77,PlantAccounts[Power Plan Plant Account '#],0),7)/12)*0.5</f>
        <v>0</v>
      </c>
      <c r="CR77" s="59">
        <f>INDEX(PlantAccounts[],MATCH($C77,PlantAccounts[Power Plan Plant Account '#],0),12)*(INDEX(CurWIPHelper[],1,MATCH(AP$4,CurWIPHelper[#Headers],0)))*(INDEX(PlantAccounts[],MATCH($C77,PlantAccounts[Power Plan Plant Account '#],0),7)/12)*0.5</f>
        <v>0</v>
      </c>
      <c r="CS77" s="59">
        <f>INDEX(PlantAccounts[],MATCH($C77,PlantAccounts[Power Plan Plant Account '#],0),12)*(INDEX(CurWIPHelper[],1,MATCH(AQ$4,CurWIPHelper[#Headers],0)))*(INDEX(PlantAccounts[],MATCH($C77,PlantAccounts[Power Plan Plant Account '#],0),7)/12)*0.5</f>
        <v>0</v>
      </c>
      <c r="CT77" s="59">
        <f>INDEX(PlantAccounts[],MATCH($C77,PlantAccounts[Power Plan Plant Account '#],0),12)*(INDEX(CurWIPHelper[],1,MATCH(AR$4,CurWIPHelper[#Headers],0)))*(INDEX(PlantAccounts[],MATCH($C77,PlantAccounts[Power Plan Plant Account '#],0),7)/12)*0.5</f>
        <v>0</v>
      </c>
      <c r="CU77" s="59">
        <f>INDEX(PlantAccounts[],MATCH($C77,PlantAccounts[Power Plan Plant Account '#],0),12)*(INDEX(CurWIPHelper[],1,MATCH(AS$4,CurWIPHelper[#Headers],0)))*(INDEX(PlantAccounts[],MATCH($C77,PlantAccounts[Power Plan Plant Account '#],0),7)/12)*0.5</f>
        <v>0</v>
      </c>
      <c r="CV77" s="59">
        <f>INDEX(PlantAccounts[],MATCH($C77,PlantAccounts[Power Plan Plant Account '#],0),12)*(INDEX(CurWIPHelper[],1,MATCH(AT$4,CurWIPHelper[#Headers],0)))*(INDEX(PlantAccounts[],MATCH($C77,PlantAccounts[Power Plan Plant Account '#],0),7)/12)*0.5</f>
        <v>0</v>
      </c>
      <c r="CW77" s="59">
        <f>INDEX(PlantAccounts[],MATCH($C77,PlantAccounts[Power Plan Plant Account '#],0),12)*(INDEX(CurWIPHelper[],1,MATCH(AU$4,CurWIPHelper[#Headers],0)))*(INDEX(PlantAccounts[],MATCH($C77,PlantAccounts[Power Plan Plant Account '#],0),7)/12)*0.5</f>
        <v>0</v>
      </c>
      <c r="CX77" s="59">
        <f>INDEX(PlantAccounts[],MATCH($C77,PlantAccounts[Power Plan Plant Account '#],0),12)*(INDEX(CurWIPHelper[],1,MATCH(AV$4,CurWIPHelper[#Headers],0)))*(INDEX(PlantAccounts[],MATCH($C77,PlantAccounts[Power Plan Plant Account '#],0),7)/12)*0.5</f>
        <v>0</v>
      </c>
      <c r="CY77" s="59">
        <f>INDEX(PlantAccounts[],MATCH($C77,PlantAccounts[Power Plan Plant Account '#],0),12)*(INDEX(CurWIPHelper[],1,MATCH(AW$4,CurWIPHelper[#Headers],0)))*(INDEX(PlantAccounts[],MATCH($C77,PlantAccounts[Power Plan Plant Account '#],0),7)/12)*0.5</f>
        <v>0</v>
      </c>
      <c r="CZ77" s="59">
        <f>INDEX(PlantAccounts[],MATCH($C77,PlantAccounts[Power Plan Plant Account '#],0),12)*(INDEX(CurWIPHelper[],1,MATCH(AX$4,CurWIPHelper[#Headers],0)))*(INDEX(PlantAccounts[],MATCH($C77,PlantAccounts[Power Plan Plant Account '#],0),7)/12)*0.5</f>
        <v>0</v>
      </c>
      <c r="DA77" s="59">
        <f>INDEX(PlantAccounts[],MATCH($C77,PlantAccounts[Power Plan Plant Account '#],0),12)*(INDEX(CurWIPHelper[],1,MATCH(AY$4,CurWIPHelper[#Headers],0)))*(INDEX(PlantAccounts[],MATCH($C77,PlantAccounts[Power Plan Plant Account '#],0),7)/12)*0.5</f>
        <v>0</v>
      </c>
      <c r="DB77" s="59">
        <f>INDEX(PlantAccounts[],MATCH($C77,PlantAccounts[Power Plan Plant Account '#],0),12)*(INDEX(CurWIPHelper[],1,MATCH(AZ$4,CurWIPHelper[#Headers],0)))*(INDEX(PlantAccounts[],MATCH($C77,PlantAccounts[Power Plan Plant Account '#],0),7)/12)*0.5</f>
        <v>0</v>
      </c>
      <c r="DC77" s="59">
        <f t="shared" si="4"/>
        <v>0</v>
      </c>
      <c r="DE77" s="59">
        <f t="shared" si="5"/>
        <v>29786.306004326299</v>
      </c>
    </row>
    <row r="78" spans="1:109">
      <c r="A78" t="s">
        <v>58</v>
      </c>
      <c r="B78" t="s">
        <v>127</v>
      </c>
      <c r="C78">
        <v>48212</v>
      </c>
      <c r="D78">
        <v>48200</v>
      </c>
      <c r="E78" s="161">
        <f>(1-'Capex to PA'!$B$3)</f>
        <v>0.96960000000000002</v>
      </c>
      <c r="F78" s="113">
        <f>INDEX(PlantAccounts[],MATCH($C78,PlantAccounts[Power Plan Plant Account '#],0),8)</f>
        <v>23249839.675009023</v>
      </c>
      <c r="G78" s="7">
        <f>INDEX(PlantAccounts[],MATCH($C78,PlantAccounts[Power Plan Plant Account '#],0),14)</f>
        <v>6830571.7070081607</v>
      </c>
      <c r="H78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4271465.0844477015</v>
      </c>
      <c r="I78" s="146">
        <v>9364489.3824976999</v>
      </c>
      <c r="J78" s="7">
        <f t="shared" si="6"/>
        <v>1737547.4089581612</v>
      </c>
      <c r="K78" s="7">
        <v>-96684.198988000004</v>
      </c>
      <c r="L78" s="7">
        <f>INDEX(PlantAccounts[],MATCH($C78,PlantAccounts[Power Plan Plant Account '#],0),11)</f>
        <v>0</v>
      </c>
      <c r="M78" s="7">
        <f t="shared" si="1"/>
        <v>-96684.198988000004</v>
      </c>
      <c r="O78" s="35">
        <f>INDEX(CurCloseProf[],MATCH(PlantAccountsQuery[[#This Row],[Reg/Unreg]],CurCloseProf[R/NR],0),MATCH(O$9,CurCloseProf[#Headers],0))*($J78+$M78)</f>
        <v>66171.801550113494</v>
      </c>
      <c r="P78" s="35">
        <f>INDEX(CurCloseProf[],MATCH(PlantAccountsQuery[[#This Row],[Reg/Unreg]],CurCloseProf[R/NR],0),MATCH(P$9,CurCloseProf[#Headers],0))*($J78+$M78)</f>
        <v>52182.094920008945</v>
      </c>
      <c r="Q78" s="35">
        <f>INDEX(CurCloseProf[],MATCH(PlantAccountsQuery[[#This Row],[Reg/Unreg]],CurCloseProf[R/NR],0),MATCH(Q$9,CurCloseProf[#Headers],0))*($J78+$M78)</f>
        <v>70804.462475094406</v>
      </c>
      <c r="R78" s="35">
        <f>INDEX(CurCloseProf[],MATCH(PlantAccountsQuery[[#This Row],[Reg/Unreg]],CurCloseProf[R/NR],0),MATCH(R$9,CurCloseProf[#Headers],0))*($J78+$M78)</f>
        <v>19470.23511474314</v>
      </c>
      <c r="S78" s="35">
        <f>INDEX(CurCloseProf[],MATCH(PlantAccountsQuery[[#This Row],[Reg/Unreg]],CurCloseProf[R/NR],0),MATCH(S$9,CurCloseProf[#Headers],0))*($J78+$M78)</f>
        <v>56874.850569077244</v>
      </c>
      <c r="T78" s="35">
        <f>INDEX(CurCloseProf[],MATCH(PlantAccountsQuery[[#This Row],[Reg/Unreg]],CurCloseProf[R/NR],0),MATCH(T$9,CurCloseProf[#Headers],0))*($J78+$M78)</f>
        <v>98923.821072209947</v>
      </c>
      <c r="U78" s="35">
        <f>INDEX(CurCloseProf[],MATCH(PlantAccountsQuery[[#This Row],[Reg/Unreg]],CurCloseProf[R/NR],0),MATCH(U$9,CurCloseProf[#Headers],0))*($J78+$M78)</f>
        <v>82755.279908615645</v>
      </c>
      <c r="V78" s="35">
        <f>INDEX(CurCloseProf[],MATCH(PlantAccountsQuery[[#This Row],[Reg/Unreg]],CurCloseProf[R/NR],0),MATCH(V$9,CurCloseProf[#Headers],0))*($J78+$M78)</f>
        <v>47782.582193457143</v>
      </c>
      <c r="W78" s="35">
        <f>INDEX(CurCloseProf[],MATCH(PlantAccountsQuery[[#This Row],[Reg/Unreg]],CurCloseProf[R/NR],0),MATCH(W$9,CurCloseProf[#Headers],0))*($J78+$M78)</f>
        <v>100054.52487904317</v>
      </c>
      <c r="X78" s="35">
        <f>INDEX(CurCloseProf[],MATCH(PlantAccountsQuery[[#This Row],[Reg/Unreg]],CurCloseProf[R/NR],0),MATCH(X$9,CurCloseProf[#Headers],0))*($J78+$M78)</f>
        <v>201501.05362680031</v>
      </c>
      <c r="Y78" s="35">
        <f>INDEX(CurCloseProf[],MATCH(PlantAccountsQuery[[#This Row],[Reg/Unreg]],CurCloseProf[R/NR],0),MATCH(Y$9,CurCloseProf[#Headers],0))*($J78+$M78)</f>
        <v>178874.09230448303</v>
      </c>
      <c r="Z78" s="35">
        <f>INDEX(CurCloseProf[],MATCH(PlantAccountsQuery[[#This Row],[Reg/Unreg]],CurCloseProf[R/NR],0),MATCH(Z$9,CurCloseProf[#Headers],0))*($J78+$M78)</f>
        <v>665468.4113565149</v>
      </c>
      <c r="AB78" s="59">
        <f>IF(INDEX(CurWIPHelper[],1,MATCH(AO$4,$AB$9:$AM$9,0))=0,0,($F78+$O78))</f>
        <v>23316011.476559136</v>
      </c>
      <c r="AC78" s="59">
        <f>IF(INDEX(CurWIPHelper[],1,MATCH(AP$4,$AB$9:$AM$9,0))=0,0,($F78+SUM($O78:P78)))</f>
        <v>23368193.571479145</v>
      </c>
      <c r="AD78" s="59">
        <f>IF(INDEX(CurWIPHelper[],1,MATCH(AQ$4,$AB$9:$AM$9,0))=0,0,($F78+SUM($O78:Q78)))</f>
        <v>23438998.03395424</v>
      </c>
      <c r="AE78" s="59">
        <f>IF(INDEX(CurWIPHelper[],1,MATCH(AR$4,$AB$9:$AM$9,0))=0,0,($F78+SUM($O78:R78)))</f>
        <v>23458468.269068982</v>
      </c>
      <c r="AF78" s="59">
        <f>IF(INDEX(CurWIPHelper[],1,MATCH(AS$4,$AB$9:$AM$9,0))=0,0,($F78+SUM($O78:S78)))</f>
        <v>23515343.119638059</v>
      </c>
      <c r="AG78" s="59">
        <f>IF(INDEX(CurWIPHelper[],1,MATCH(AT$4,$AB$9:$AM$9,0))=0,0,($F78+SUM($O78:T78)))</f>
        <v>23614266.940710269</v>
      </c>
      <c r="AH78" s="59">
        <f>IF(INDEX(CurWIPHelper[],1,MATCH(AU$4,$AB$9:$AM$9,0))=0,0,($F78+SUM($O78:U78)))</f>
        <v>23697022.220618885</v>
      </c>
      <c r="AI78" s="59">
        <f>IF(INDEX(CurWIPHelper[],1,MATCH(AV$4,$AB$9:$AM$9,0))=0,0,($F78+SUM($O78:V78)))</f>
        <v>23744804.802812345</v>
      </c>
      <c r="AJ78" s="59">
        <f>IF(INDEX(CurWIPHelper[],1,MATCH(AW$4,$AB$9:$AM$9,0))=0,0,($F78+SUM($O78:W78)))</f>
        <v>23844859.327691387</v>
      </c>
      <c r="AK78" s="59">
        <f>IF(INDEX(CurWIPHelper[],1,MATCH(AX$4,$AB$9:$AM$9,0))=0,0,($F78+SUM($O78:X78)))</f>
        <v>24046360.381318185</v>
      </c>
      <c r="AL78" s="59">
        <f>IF(INDEX(CurWIPHelper[],1,MATCH(AY$4,$AB$9:$AM$9,0))=0,0,($F78+SUM($O78:Y78)))</f>
        <v>24225234.473622669</v>
      </c>
      <c r="AM78" s="59">
        <f>IF(INDEX(CurWIPHelper[],1,MATCH(AZ$4,$AB$9:$AM$9,0))=0,0,($F78+SUM($O78:Z78)))</f>
        <v>24890702.884979185</v>
      </c>
      <c r="AO78" s="35">
        <f>IF(INDEX(CurWIPHelper[],1,MATCH(AO$4,CurWIPHelper[#Headers],0))=0,0,
     IF(AB78&gt;0,
        (IF(
             ((INDEX(PlantAccounts[],MATCH($C78,PlantAccounts[Power Plan Plant Account '#],0),7)/12)
                   *(AB78)
                   *(INDEX(CurWIPHelper[],1,MATCH(AO$4,CurWIPHelper[#Headers],0)))
                   +(INDEX(PlantAccounts[],MATCH($C78,PlantAccounts[Power Plan Plant Account '#],0),9))
                   )&gt;AB78,
              IF((INDEX(PlantAccounts[],MATCH($C78,PlantAccounts[Power Plan Plant Account '#],0),7))=0,0,AB78-(INDEX(PlantAccounts[],MATCH($C78,PlantAccounts[Power Plan Plant Account '#],0),9))),
             (INDEX(PlantAccounts[],MATCH($C78,PlantAccounts[Power Plan Plant Account '#],0),7)/12)*AB78*(INDEX(CurWIPHelper[],1,MATCH(AO$4,CurWIPHelper[#Headers],0))))
        ),
          IF(AB78=0,0,IF(
              ((INDEX(PlantAccounts[],MATCH($C78,PlantAccounts[Power Plan Plant Account '#],0),7)/12)
              *(AB78)
              *(INDEX(CurWIPHelper[],1,MATCH(AO$4,CurWIPHelper[#Headers],0)))
              +(INDEX(PlantAccounts[],MATCH($C78,PlantAccounts[Power Plan Plant Account '#],0),9))
              )&gt;AB78,
         (INDEX(PlantAccounts[],MATCH($C78,PlantAccounts[Power Plan Plant Account '#],0),7)/12)*AB78*(INDEX(CurWIPHelper[],1,MATCH(AO$4,CurWIPHelper[#Headers],0))),
         AB78-(INDEX(PlantAccounts[],MATCH($C78,PlantAccounts[Power Plan Plant Account '#],0),9))
    ))
)
)</f>
        <v>28046.019546179912</v>
      </c>
      <c r="AP78" s="35">
        <f>IF(INDEX(CurWIPHelper[],1,MATCH(AP$4,CurWIPHelper[#Headers],0))=0,0,
     IF(AC78&gt;0,
        (IF(
             ((INDEX(PlantAccounts[],MATCH($C78,PlantAccounts[Power Plan Plant Account '#],0),7)/12)
                   *(AC78)
                   *(INDEX(CurWIPHelper[],1,MATCH(AP$4,CurWIPHelper[#Headers],0)))
                   +(INDEX(PlantAccounts[],MATCH($C78,PlantAccounts[Power Plan Plant Account '#],0),9))
                   +(SUM($AO78:AO78))
                    )&gt;AC78,
              IF((INDEX(PlantAccounts[],MATCH($C78,PlantAccounts[Power Plan Plant Account '#],0),7))=0,0,AC78-(INDEX(PlantAccounts[],MATCH($C78,PlantAccounts[Power Plan Plant Account '#],0),9))-SUM($AO78:AO78)),
             (INDEX(PlantAccounts[],MATCH($C78,PlantAccounts[Power Plan Plant Account '#],0),7)/12)*AC78*(INDEX(CurWIPHelper[],1,MATCH(AP$4,CurWIPHelper[#Headers],0))))
        ),
        IF(AC78=0,0,IF(
              ((INDEX(PlantAccounts[],MATCH($C78,PlantAccounts[Power Plan Plant Account '#],0),7)/12)
              *(AC78)
              *(INDEX(CurWIPHelper[],1,MATCH(AP$4,CurWIPHelper[#Headers],0)))
              +(INDEX(PlantAccounts[],MATCH($C78,PlantAccounts[Power Plan Plant Account '#],0),9))
              +(SUM($AO78:AO78))
              )&gt;AC78,
         (INDEX(PlantAccounts[],MATCH($C78,PlantAccounts[Power Plan Plant Account '#],0),7)/12)*AC78*(INDEX(CurWIPHelper[],1,MATCH(AP$4,CurWIPHelper[#Headers],0))),
         AC78-(INDEX(PlantAccounts[],MATCH($C78,PlantAccounts[Power Plan Plant Account '#],0),9))-(SUM($AO78:AO78))
    ))
)
)</f>
        <v>28108.787573874466</v>
      </c>
      <c r="AQ78" s="35">
        <f>IF(INDEX(CurWIPHelper[],1,MATCH(AQ$4,CurWIPHelper[#Headers],0))=0,0,
     IF(AD78&gt;0,
        (IF(
             ((INDEX(PlantAccounts[],MATCH($C78,PlantAccounts[Power Plan Plant Account '#],0),7)/12)
                   *(AD78)
                   *(INDEX(CurWIPHelper[],1,MATCH(AQ$4,CurWIPHelper[#Headers],0)))
                   +(INDEX(PlantAccounts[],MATCH($C78,PlantAccounts[Power Plan Plant Account '#],0),9))
                   +(SUM($AO78:AP78))
                    )&gt;AD78,
              IF((INDEX(PlantAccounts[],MATCH($C78,PlantAccounts[Power Plan Plant Account '#],0),7))=0,0,AD78-(INDEX(PlantAccounts[],MATCH($C78,PlantAccounts[Power Plan Plant Account '#],0),9))-SUM($AO78:AP78)),
             (INDEX(PlantAccounts[],MATCH($C78,PlantAccounts[Power Plan Plant Account '#],0),7)/12)*AD78*(INDEX(CurWIPHelper[],1,MATCH(AQ$4,CurWIPHelper[#Headers],0))))
        ),
        IF(AD78=0,0,IF(
              ((INDEX(PlantAccounts[],MATCH($C78,PlantAccounts[Power Plan Plant Account '#],0),7)/12)
              *(AD78)
              *(INDEX(CurWIPHelper[],1,MATCH(AQ$4,CurWIPHelper[#Headers],0)))
              +(INDEX(PlantAccounts[],MATCH($C78,PlantAccounts[Power Plan Plant Account '#],0),9))
              +(SUM($AO78:AP78))
              )&gt;AD78,
         (INDEX(PlantAccounts[],MATCH($C78,PlantAccounts[Power Plan Plant Account '#],0),7)/12)*AD78*(INDEX(CurWIPHelper[],1,MATCH(AQ$4,CurWIPHelper[#Headers],0))),
         AD78-(INDEX(PlantAccounts[],MATCH($C78,PlantAccounts[Power Plan Plant Account '#],0),9))-(SUM($AO78:AP78))
    ))
)
)</f>
        <v>28193.955800032258</v>
      </c>
      <c r="AR78" s="35">
        <f>IF(INDEX(CurWIPHelper[],1,MATCH(AR$4,CurWIPHelper[#Headers],0))=0,0,
     IF(AE78&gt;0,
        (IF(
             ((INDEX(PlantAccounts[],MATCH($C78,PlantAccounts[Power Plan Plant Account '#],0),7)/12)
                   *(AE78)
                   *(INDEX(CurWIPHelper[],1,MATCH(AR$4,CurWIPHelper[#Headers],0)))
                   +(INDEX(PlantAccounts[],MATCH($C78,PlantAccounts[Power Plan Plant Account '#],0),9))
                   +(SUM($AO78:AQ78))
                    )&gt;AE78,
              IF((INDEX(PlantAccounts[],MATCH($C78,PlantAccounts[Power Plan Plant Account '#],0),7))=0,0,AE78-(INDEX(PlantAccounts[],MATCH($C78,PlantAccounts[Power Plan Plant Account '#],0),9))-SUM($AO78:AQ78)),
             (INDEX(PlantAccounts[],MATCH($C78,PlantAccounts[Power Plan Plant Account '#],0),7)/12)*AE78*(INDEX(CurWIPHelper[],1,MATCH(AR$4,CurWIPHelper[#Headers],0))))
        ),
        IF(AE78=0,0,IF(
              ((INDEX(PlantAccounts[],MATCH($C78,PlantAccounts[Power Plan Plant Account '#],0),7)/12)
              *(AE78)
              *(INDEX(CurWIPHelper[],1,MATCH(AR$4,CurWIPHelper[#Headers],0)))
              +(INDEX(PlantAccounts[],MATCH($C78,PlantAccounts[Power Plan Plant Account '#],0),9))
              +(SUM($AO78:AQ78))
              )&gt;AE78,
         (INDEX(PlantAccounts[],MATCH($C78,PlantAccounts[Power Plan Plant Account '#],0),7)/12)*AE78*(INDEX(CurWIPHelper[],1,MATCH(AR$4,CurWIPHelper[#Headers],0))),
         AE78-(INDEX(PlantAccounts[],MATCH($C78,PlantAccounts[Power Plan Plant Account '#],0),9))-(SUM($AO78:AQ78))
    ))
)
)</f>
        <v>28217.375868904062</v>
      </c>
      <c r="AS78" s="35">
        <f>IF(INDEX(CurWIPHelper[],1,MATCH(AS$4,CurWIPHelper[#Headers],0))=0,0,
     IF(AF78&gt;0,
        (IF(
             ((INDEX(PlantAccounts[],MATCH($C78,PlantAccounts[Power Plan Plant Account '#],0),7)/12)
                   *(AF78)
                   *(INDEX(CurWIPHelper[],1,MATCH(AS$4,CurWIPHelper[#Headers],0)))
                   +(INDEX(PlantAccounts[],MATCH($C78,PlantAccounts[Power Plan Plant Account '#],0),9))
                   +(SUM($AO78:AR78))
                    )&gt;AF78,
              IF((INDEX(PlantAccounts[],MATCH($C78,PlantAccounts[Power Plan Plant Account '#],0),7))=0,0,AF78-(INDEX(PlantAccounts[],MATCH($C78,PlantAccounts[Power Plan Plant Account '#],0),9))-SUM($AO78:AR78)),
             (INDEX(PlantAccounts[],MATCH($C78,PlantAccounts[Power Plan Plant Account '#],0),7)/12)*AF78*(INDEX(CurWIPHelper[],1,MATCH(AS$4,CurWIPHelper[#Headers],0))))
        ),
        IF(AF78=0,0,IF(
              ((INDEX(PlantAccounts[],MATCH($C78,PlantAccounts[Power Plan Plant Account '#],0),7)/12)
              *(AF78)
              *(INDEX(CurWIPHelper[],1,MATCH(AS$4,CurWIPHelper[#Headers],0)))
              +(INDEX(PlantAccounts[],MATCH($C78,PlantAccounts[Power Plan Plant Account '#],0),9))
              +(SUM($AO78:AR78))
              )&gt;AF78,
         (INDEX(PlantAccounts[],MATCH($C78,PlantAccounts[Power Plan Plant Account '#],0),7)/12)*AF78*(INDEX(CurWIPHelper[],1,MATCH(AS$4,CurWIPHelper[#Headers],0))),
         AF78-(INDEX(PlantAccounts[],MATCH($C78,PlantAccounts[Power Plan Plant Account '#],0),9))-(SUM($AO78:AR78))
    ))
)
)</f>
        <v>28285.788649209564</v>
      </c>
      <c r="AT78" s="35">
        <f>IF(INDEX(CurWIPHelper[],1,MATCH(AT$4,CurWIPHelper[#Headers],0))=0,0,
     IF(AG78&gt;0,
        (IF(
             ((INDEX(PlantAccounts[],MATCH($C78,PlantAccounts[Power Plan Plant Account '#],0),7)/12)
                   *(AG78)
                   *(INDEX(CurWIPHelper[],1,MATCH(AT$4,CurWIPHelper[#Headers],0)))
                   +(INDEX(PlantAccounts[],MATCH($C78,PlantAccounts[Power Plan Plant Account '#],0),9))
                   +(SUM($AO78:AS78))
                    )&gt;AG78,
              IF((INDEX(PlantAccounts[],MATCH($C78,PlantAccounts[Power Plan Plant Account '#],0),7))=0,0,AG78-(INDEX(PlantAccounts[],MATCH($C78,PlantAccounts[Power Plan Plant Account '#],0),9))-SUM($AO78:AS78)),
             (INDEX(PlantAccounts[],MATCH($C78,PlantAccounts[Power Plan Plant Account '#],0),7)/12)*AG78*(INDEX(CurWIPHelper[],1,MATCH(AT$4,CurWIPHelper[#Headers],0))))
        ),
        IF(AG78=0,0,IF(
              ((INDEX(PlantAccounts[],MATCH($C78,PlantAccounts[Power Plan Plant Account '#],0),7)/12)
              *(AG78)
              *(INDEX(CurWIPHelper[],1,MATCH(AT$4,CurWIPHelper[#Headers],0)))
              +(INDEX(PlantAccounts[],MATCH($C78,PlantAccounts[Power Plan Plant Account '#],0),9))
              +(SUM($AO78:AS78))
              )&gt;AG78,
         (INDEX(PlantAccounts[],MATCH($C78,PlantAccounts[Power Plan Plant Account '#],0),7)/12)*AG78*(INDEX(CurWIPHelper[],1,MATCH(AT$4,CurWIPHelper[#Headers],0))),
         AG78-(INDEX(PlantAccounts[],MATCH($C78,PlantAccounts[Power Plan Plant Account '#],0),9))-(SUM($AO78:AS78))
    ))
)
)</f>
        <v>28404.780674160455</v>
      </c>
      <c r="AU78" s="35">
        <f>IF(INDEX(CurWIPHelper[],1,MATCH(AU$4,CurWIPHelper[#Headers],0))=0,0,
     IF(AH78&gt;0,
        (IF(
             ((INDEX(PlantAccounts[],MATCH($C78,PlantAccounts[Power Plan Plant Account '#],0),7)/12)
                   *(AH78)
                   *(INDEX(CurWIPHelper[],1,MATCH(AU$4,CurWIPHelper[#Headers],0)))
                   +(INDEX(PlantAccounts[],MATCH($C78,PlantAccounts[Power Plan Plant Account '#],0),9))
                   +(SUM($AO78:AT78))
                    )&gt;AH78,
              IF((INDEX(PlantAccounts[],MATCH($C78,PlantAccounts[Power Plan Plant Account '#],0),7))=0,0,AH78-(INDEX(PlantAccounts[],MATCH($C78,PlantAccounts[Power Plan Plant Account '#],0),9))-SUM($AO78:AT78)),
             (INDEX(PlantAccounts[],MATCH($C78,PlantAccounts[Power Plan Plant Account '#],0),7)/12)*AH78*(INDEX(CurWIPHelper[],1,MATCH(AU$4,CurWIPHelper[#Headers],0))))
        ),
        IF(AH78=0,0,IF(
              ((INDEX(PlantAccounts[],MATCH($C78,PlantAccounts[Power Plan Plant Account '#],0),7)/12)
              *(AH78)
              *(INDEX(CurWIPHelper[],1,MATCH(AU$4,CurWIPHelper[#Headers],0)))
              +(INDEX(PlantAccounts[],MATCH($C78,PlantAccounts[Power Plan Plant Account '#],0),9))
              +(SUM($AO78:AT78))
              )&gt;AH78,
         (INDEX(PlantAccounts[],MATCH($C78,PlantAccounts[Power Plan Plant Account '#],0),7)/12)*AH78*(INDEX(CurWIPHelper[],1,MATCH(AU$4,CurWIPHelper[#Headers],0))),
         AH78-(INDEX(PlantAccounts[],MATCH($C78,PlantAccounts[Power Plan Plant Account '#],0),9))-(SUM($AO78:AT78))
    ))
)
)</f>
        <v>28504.324123098966</v>
      </c>
      <c r="AV78" s="35">
        <f>IF(INDEX(CurWIPHelper[],1,MATCH(AV$4,CurWIPHelper[#Headers],0))=0,0,
     IF(AI78&gt;0,
        (IF(
             ((INDEX(PlantAccounts[],MATCH($C78,PlantAccounts[Power Plan Plant Account '#],0),7)/12)
                   *(AI78)
                   *(INDEX(CurWIPHelper[],1,MATCH(AV$4,CurWIPHelper[#Headers],0)))
                   +(INDEX(PlantAccounts[],MATCH($C78,PlantAccounts[Power Plan Plant Account '#],0),9))
                   +(SUM($AO78:AU78))
                    )&gt;AI78,
              IF((INDEX(PlantAccounts[],MATCH($C78,PlantAccounts[Power Plan Plant Account '#],0),7))=0,0,AI78-(INDEX(PlantAccounts[],MATCH($C78,PlantAccounts[Power Plan Plant Account '#],0),9))-SUM($AO78:AU78)),
             (INDEX(PlantAccounts[],MATCH($C78,PlantAccounts[Power Plan Plant Account '#],0),7)/12)*AI78*(INDEX(CurWIPHelper[],1,MATCH(AV$4,CurWIPHelper[#Headers],0))))
        ),
        IF(AI78=0,0,IF(
              ((INDEX(PlantAccounts[],MATCH($C78,PlantAccounts[Power Plan Plant Account '#],0),7)/12)
              *(AI78)
              *(INDEX(CurWIPHelper[],1,MATCH(AV$4,CurWIPHelper[#Headers],0)))
              +(INDEX(PlantAccounts[],MATCH($C78,PlantAccounts[Power Plan Plant Account '#],0),9))
              +(SUM($AO78:AU78))
              )&gt;AI78,
         (INDEX(PlantAccounts[],MATCH($C78,PlantAccounts[Power Plan Plant Account '#],0),7)/12)*AI78*(INDEX(CurWIPHelper[],1,MATCH(AV$4,CurWIPHelper[#Headers],0))),
         AI78-(INDEX(PlantAccounts[],MATCH($C78,PlantAccounts[Power Plan Plant Account '#],0),9))-(SUM($AO78:AU78))
    ))
)
)</f>
        <v>28561.8001298985</v>
      </c>
      <c r="AW78" s="35">
        <f>IF(INDEX(CurWIPHelper[],1,MATCH(AW$4,CurWIPHelper[#Headers],0))=0,0,
     IF(AJ78&gt;0,
        (IF(
             ((INDEX(PlantAccounts[],MATCH($C78,PlantAccounts[Power Plan Plant Account '#],0),7)/12)
                   *(AJ78)
                   *(INDEX(CurWIPHelper[],1,MATCH(AW$4,CurWIPHelper[#Headers],0)))
                   +(INDEX(PlantAccounts[],MATCH($C78,PlantAccounts[Power Plan Plant Account '#],0),9))
                   +(SUM($AO78:AV78))
                    )&gt;AJ78,
              IF((INDEX(PlantAccounts[],MATCH($C78,PlantAccounts[Power Plan Plant Account '#],0),7))=0,0,AJ78-(INDEX(PlantAccounts[],MATCH($C78,PlantAccounts[Power Plan Plant Account '#],0),9))-SUM($AO78:AV78)),
             (INDEX(PlantAccounts[],MATCH($C78,PlantAccounts[Power Plan Plant Account '#],0),7)/12)*AJ78*(INDEX(CurWIPHelper[],1,MATCH(AW$4,CurWIPHelper[#Headers],0))))
        ),
        IF(AJ78=0,0,IF(
              ((INDEX(PlantAccounts[],MATCH($C78,PlantAccounts[Power Plan Plant Account '#],0),7)/12)
              *(AJ78)
              *(INDEX(CurWIPHelper[],1,MATCH(AW$4,CurWIPHelper[#Headers],0)))
              +(INDEX(PlantAccounts[],MATCH($C78,PlantAccounts[Power Plan Plant Account '#],0),9))
              +(SUM($AO78:AV78))
              )&gt;AJ78,
         (INDEX(PlantAccounts[],MATCH($C78,PlantAccounts[Power Plan Plant Account '#],0),7)/12)*AJ78*(INDEX(CurWIPHelper[],1,MATCH(AW$4,CurWIPHelper[#Headers],0))),
         AJ78-(INDEX(PlantAccounts[],MATCH($C78,PlantAccounts[Power Plan Plant Account '#],0),9))-(SUM($AO78:AV78))
    ))
)
)</f>
        <v>28682.15223914594</v>
      </c>
      <c r="AX78" s="35">
        <f>IF(INDEX(CurWIPHelper[],1,MATCH(AX$4,CurWIPHelper[#Headers],0))=0,0,
     IF(AK78&gt;0,
        (IF(
             ((INDEX(PlantAccounts[],MATCH($C78,PlantAccounts[Power Plan Plant Account '#],0),7)/12)
                   *(AK78)
                   *(INDEX(CurWIPHelper[],1,MATCH(AX$4,CurWIPHelper[#Headers],0)))
                   +(INDEX(PlantAccounts[],MATCH($C78,PlantAccounts[Power Plan Plant Account '#],0),9))
                   +(SUM($AO78:AW78))
                    )&gt;AK78,
              IF((INDEX(PlantAccounts[],MATCH($C78,PlantAccounts[Power Plan Plant Account '#],0),7))=0,0,AK78-(INDEX(PlantAccounts[],MATCH($C78,PlantAccounts[Power Plan Plant Account '#],0),9))-SUM($AO78:AW78)),
             (INDEX(PlantAccounts[],MATCH($C78,PlantAccounts[Power Plan Plant Account '#],0),7)/12)*AK78*(INDEX(CurWIPHelper[],1,MATCH(AX$4,CurWIPHelper[#Headers],0))))
        ),
        IF(AK78=0,0,IF(
              ((INDEX(PlantAccounts[],MATCH($C78,PlantAccounts[Power Plan Plant Account '#],0),7)/12)
              *(AK78)
              *(INDEX(CurWIPHelper[],1,MATCH(AX$4,CurWIPHelper[#Headers],0)))
              +(INDEX(PlantAccounts[],MATCH($C78,PlantAccounts[Power Plan Plant Account '#],0),9))
              +(SUM($AO78:AW78))
              )&gt;AK78,
         (INDEX(PlantAccounts[],MATCH($C78,PlantAccounts[Power Plan Plant Account '#],0),7)/12)*AK78*(INDEX(CurWIPHelper[],1,MATCH(AX$4,CurWIPHelper[#Headers],0))),
         AK78-(INDEX(PlantAccounts[],MATCH($C78,PlantAccounts[Power Plan Plant Account '#],0),9))-(SUM($AO78:AW78))
    ))
)
)</f>
        <v>28924.530850696829</v>
      </c>
      <c r="AY78" s="35">
        <f>IF(INDEX(CurWIPHelper[],1,MATCH(AY$4,CurWIPHelper[#Headers],0))=0,0,
     IF(AL78&gt;0,
        (IF(
             ((INDEX(PlantAccounts[],MATCH($C78,PlantAccounts[Power Plan Plant Account '#],0),7)/12)
                   *(AL78)
                   *(INDEX(CurWIPHelper[],1,MATCH(AY$4,CurWIPHelper[#Headers],0)))
                   +(INDEX(PlantAccounts[],MATCH($C78,PlantAccounts[Power Plan Plant Account '#],0),9))
                   +(SUM($AO78:AX78))
                    )&gt;AL78,
              IF((INDEX(PlantAccounts[],MATCH($C78,PlantAccounts[Power Plan Plant Account '#],0),7))=0,0,AL78-(INDEX(PlantAccounts[],MATCH($C78,PlantAccounts[Power Plan Plant Account '#],0),9))-SUM($AO78:AX78)),
             (INDEX(PlantAccounts[],MATCH($C78,PlantAccounts[Power Plan Plant Account '#],0),7)/12)*AL78*(INDEX(CurWIPHelper[],1,MATCH(AY$4,CurWIPHelper[#Headers],0))))
        ),
        IF(AL78=0,0,IF(
              ((INDEX(PlantAccounts[],MATCH($C78,PlantAccounts[Power Plan Plant Account '#],0),7)/12)
              *(AL78)
              *(INDEX(CurWIPHelper[],1,MATCH(AY$4,CurWIPHelper[#Headers],0)))
              +(INDEX(PlantAccounts[],MATCH($C78,PlantAccounts[Power Plan Plant Account '#],0),9))
              +(SUM($AO78:AX78))
              )&gt;AL78,
         (INDEX(PlantAccounts[],MATCH($C78,PlantAccounts[Power Plan Plant Account '#],0),7)/12)*AL78*(INDEX(CurWIPHelper[],1,MATCH(AY$4,CurWIPHelper[#Headers],0))),
         AL78-(INDEX(PlantAccounts[],MATCH($C78,PlantAccounts[Power Plan Plant Account '#],0),9))-(SUM($AO78:AX78))
    ))
)
)</f>
        <v>29139.692277174952</v>
      </c>
      <c r="AZ78" s="35">
        <f>IF(INDEX(CurWIPHelper[],1,MATCH(AZ$4,CurWIPHelper[#Headers],0))=0,0,
     IF(AM78&gt;0,
        (IF(
             ((INDEX(PlantAccounts[],MATCH($C78,PlantAccounts[Power Plan Plant Account '#],0),7)/12)
                   *(AM78)
                   *(INDEX(CurWIPHelper[],1,MATCH(AZ$4,CurWIPHelper[#Headers],0)))
                   +(INDEX(PlantAccounts[],MATCH($C78,PlantAccounts[Power Plan Plant Account '#],0),9))
                   +(SUM($AO78:AY78))
                    )&gt;AM78,
              IF((INDEX(PlantAccounts[],MATCH($C78,PlantAccounts[Power Plan Plant Account '#],0),7))=0,0,AM78-(INDEX(PlantAccounts[],MATCH($C78,PlantAccounts[Power Plan Plant Account '#],0),9))-SUM($AO78:AY78)),
             (INDEX(PlantAccounts[],MATCH($C78,PlantAccounts[Power Plan Plant Account '#],0),7)/12)*AM78*(INDEX(CurWIPHelper[],1,MATCH(AZ$4,CurWIPHelper[#Headers],0))))
        ),
        IF(AM78=0,0,IF(
              ((INDEX(PlantAccounts[],MATCH($C78,PlantAccounts[Power Plan Plant Account '#],0),7)/12)
              *(AM78)
              *(INDEX(CurWIPHelper[],1,MATCH(AZ$4,CurWIPHelper[#Headers],0)))
              +(INDEX(PlantAccounts[],MATCH($C78,PlantAccounts[Power Plan Plant Account '#],0),9))
              +(SUM($AO78:AY78))
              )&gt;AM78,
         (INDEX(PlantAccounts[],MATCH($C78,PlantAccounts[Power Plan Plant Account '#],0),7)/12)*AM78*(INDEX(CurWIPHelper[],1,MATCH(AZ$4,CurWIPHelper[#Headers],0))),
         AM78-(INDEX(PlantAccounts[],MATCH($C78,PlantAccounts[Power Plan Plant Account '#],0),9))-(SUM($AO78:AY78))
    ))
)
)</f>
        <v>29940.161091964899</v>
      </c>
      <c r="BA78" s="59">
        <f t="shared" si="2"/>
        <v>343009.36882434087</v>
      </c>
      <c r="BC78" s="59">
        <f>INDEX(CurCloseProf[],MATCH(PlantAccountsQuery[[#This Row],[Reg/Unreg]],CurCloseProf[R/NR],0),MATCH(BC$9,CurCloseProf[#Headers],0))*($J78)</f>
        <v>70070.827129815501</v>
      </c>
      <c r="BD78" s="59">
        <f>INDEX(CurCloseProf[],MATCH(PlantAccountsQuery[[#This Row],[Reg/Unreg]],CurCloseProf[R/NR],0),MATCH(BD$9,CurCloseProf[#Headers],0))*($J78)</f>
        <v>55256.8082892901</v>
      </c>
      <c r="BE78" s="59">
        <f>INDEX(CurCloseProf[],MATCH(PlantAccountsQuery[[#This Row],[Reg/Unreg]],CurCloseProf[R/NR],0),MATCH(BE$9,CurCloseProf[#Headers],0))*($J78)</f>
        <v>74976.457250518055</v>
      </c>
      <c r="BF78" s="59">
        <f>INDEX(CurCloseProf[],MATCH(PlantAccountsQuery[[#This Row],[Reg/Unreg]],CurCloseProf[R/NR],0),MATCH(BF$9,CurCloseProf[#Headers],0))*($J78)</f>
        <v>20617.475222717287</v>
      </c>
      <c r="BG78" s="59">
        <f>INDEX(CurCloseProf[],MATCH(PlantAccountsQuery[[#This Row],[Reg/Unreg]],CurCloseProf[R/NR],0),MATCH(BG$9,CurCloseProf[#Headers],0))*($J78)</f>
        <v>60226.074081446335</v>
      </c>
      <c r="BH78" s="59">
        <f>INDEX(CurCloseProf[],MATCH(PlantAccountsQuery[[#This Row],[Reg/Unreg]],CurCloseProf[R/NR],0),MATCH(BH$9,CurCloseProf[#Headers],0))*($J78)</f>
        <v>104752.68623481713</v>
      </c>
      <c r="BI78" s="59">
        <f>INDEX(CurCloseProf[],MATCH(PlantAccountsQuery[[#This Row],[Reg/Unreg]],CurCloseProf[R/NR],0),MATCH(BI$9,CurCloseProf[#Headers],0))*($J78)</f>
        <v>87631.449903394023</v>
      </c>
      <c r="BJ78" s="59">
        <f>INDEX(CurCloseProf[],MATCH(PlantAccountsQuery[[#This Row],[Reg/Unreg]],CurCloseProf[R/NR],0),MATCH(BJ$9,CurCloseProf[#Headers],0))*($J78)</f>
        <v>50598.064103760124</v>
      </c>
      <c r="BK78" s="59">
        <f>INDEX(CurCloseProf[],MATCH(PlantAccountsQuery[[#This Row],[Reg/Unreg]],CurCloseProf[R/NR],0),MATCH(BK$9,CurCloseProf[#Headers],0))*($J78)</f>
        <v>105950.01423749562</v>
      </c>
      <c r="BL78" s="59">
        <f>INDEX(CurCloseProf[],MATCH(PlantAccountsQuery[[#This Row],[Reg/Unreg]],CurCloseProf[R/NR],0),MATCH(BL$9,CurCloseProf[#Headers],0))*($J78)</f>
        <v>213374.05306195703</v>
      </c>
      <c r="BM78" s="59">
        <f>INDEX(CurCloseProf[],MATCH(PlantAccountsQuery[[#This Row],[Reg/Unreg]],CurCloseProf[R/NR],0),MATCH(BM$9,CurCloseProf[#Headers],0))*($J78)</f>
        <v>189413.84859195506</v>
      </c>
      <c r="BN78" s="59">
        <f>INDEX(CurCloseProf[],MATCH(PlantAccountsQuery[[#This Row],[Reg/Unreg]],CurCloseProf[R/NR],0),MATCH(BN$9,CurCloseProf[#Headers],0))*($J78)</f>
        <v>704679.65085099498</v>
      </c>
      <c r="BP78" s="59">
        <f>IF(INDEX(CurWIPHelper[],1,MATCH(AO$4,$BP$9:$CA$9,0))=0,0,$BC78)</f>
        <v>70070.827129815501</v>
      </c>
      <c r="BQ78" s="59">
        <f>IF(INDEX(CurWIPHelper[],1,MATCH(AP$4,$BP$9:$CA$9,0))=0,0,(SUM($BC78:BD78)))</f>
        <v>125327.6354191056</v>
      </c>
      <c r="BR78" s="59">
        <f>IF(INDEX(CurWIPHelper[],1,MATCH(AQ$4,$BP$9:$CA$9,0))=0,0,(SUM($BC78:BE78)))</f>
        <v>200304.09266962367</v>
      </c>
      <c r="BS78" s="59">
        <f>IF(INDEX(CurWIPHelper[],1,MATCH(AR$4,$BP$9:$CA$9,0))=0,0,(SUM($BC78:BF78)))</f>
        <v>220921.56789234094</v>
      </c>
      <c r="BT78" s="59">
        <f>IF(INDEX(CurWIPHelper[],1,MATCH(AS$4,$BP$9:$CA$9,0))=0,0,(SUM($BC78:BG78)))</f>
        <v>281147.64197378728</v>
      </c>
      <c r="BU78" s="59">
        <f>IF(INDEX(CurWIPHelper[],1,MATCH(AT$4,$BP$9:$CA$9,0))=0,0,(SUM($BC78:BH78)))</f>
        <v>385900.32820860442</v>
      </c>
      <c r="BV78" s="59">
        <f>IF(INDEX(CurWIPHelper[],1,MATCH(AU$4,$BP$9:$CA$9,0))=0,0,(SUM($BC78:BI78)))</f>
        <v>473531.77811199846</v>
      </c>
      <c r="BW78" s="59">
        <f>IF(INDEX(CurWIPHelper[],1,MATCH(AV$4,$BP$9:$CA$9,0))=0,0,(SUM($BC78:BJ78)))</f>
        <v>524129.84221575857</v>
      </c>
      <c r="BX78" s="59">
        <f>IF(INDEX(CurWIPHelper[],1,MATCH(AW$4,$BP$9:$CA$9,0))=0,0,(SUM($BC78:BK78)))</f>
        <v>630079.85645325424</v>
      </c>
      <c r="BY78" s="59">
        <f>IF(INDEX(CurWIPHelper[],1,MATCH(AX$4,$BP$9:$CA$9,0))=0,0,(SUM($BC78:BL78)))</f>
        <v>843453.90951521124</v>
      </c>
      <c r="BZ78" s="59">
        <f>IF(INDEX(CurWIPHelper[],1,MATCH(AY$4,$BP$9:$CA$9,0))=0,0,(SUM($BC78:BM78)))</f>
        <v>1032867.7581071663</v>
      </c>
      <c r="CA78" s="59">
        <f>IF(INDEX(CurWIPHelper[],1,MATCH(AZ$4,$BP$9:$CA$9,0))=0,0,(SUM($BC78:BN78)))</f>
        <v>1737547.4089581612</v>
      </c>
      <c r="CC78" s="59">
        <f>((((INDEX(PlantAccounts[],MATCH($C78,PlantAccounts[Power Plan Plant Account '#],0),8)+(INDEX(PlantAccounts[],MATCH($C78,PlantAccounts[Power Plan Plant Account '#],0),8)+INDEX(PlantAccounts[],MATCH($C78,PlantAccounts[Power Plan Plant Account '#],0),16)+INDEX(PlantAccounts[],MATCH($C78,PlantAccounts[Power Plan Plant Account '#],0),17)))/2))/12)*(INDEX(CurWIPHelper[],1,MATCH(AO$4,CurWIPHelper[#Headers],0)))*(INDEX(PlantAccounts[],MATCH($C78,PlantAccounts[Power Plan Plant Account '#],0),7))</f>
        <v>28953.292439371879</v>
      </c>
      <c r="CD78" s="59">
        <f>((((INDEX(PlantAccounts[],MATCH($C78,PlantAccounts[Power Plan Plant Account '#],0),8)+(INDEX(PlantAccounts[],MATCH($C78,PlantAccounts[Power Plan Plant Account '#],0),8)+INDEX(PlantAccounts[],MATCH($C78,PlantAccounts[Power Plan Plant Account '#],0),16)+INDEX(PlantAccounts[],MATCH($C78,PlantAccounts[Power Plan Plant Account '#],0),17)))/2))/12)*(INDEX(CurWIPHelper[],1,MATCH(AP$4,CurWIPHelper[#Headers],0)))*(INDEX(PlantAccounts[],MATCH($C78,PlantAccounts[Power Plan Plant Account '#],0),7))</f>
        <v>28953.292439371879</v>
      </c>
      <c r="CE78" s="59">
        <f>((((INDEX(PlantAccounts[],MATCH($C78,PlantAccounts[Power Plan Plant Account '#],0),8)+(INDEX(PlantAccounts[],MATCH($C78,PlantAccounts[Power Plan Plant Account '#],0),8)+INDEX(PlantAccounts[],MATCH($C78,PlantAccounts[Power Plan Plant Account '#],0),16)+INDEX(PlantAccounts[],MATCH($C78,PlantAccounts[Power Plan Plant Account '#],0),17)))/2))/12)*(INDEX(CurWIPHelper[],1,MATCH(AQ$4,CurWIPHelper[#Headers],0)))*(INDEX(PlantAccounts[],MATCH($C78,PlantAccounts[Power Plan Plant Account '#],0),7))</f>
        <v>28953.292439371879</v>
      </c>
      <c r="CF78" s="59">
        <f>((((INDEX(PlantAccounts[],MATCH($C78,PlantAccounts[Power Plan Plant Account '#],0),8)+(INDEX(PlantAccounts[],MATCH($C78,PlantAccounts[Power Plan Plant Account '#],0),8)+INDEX(PlantAccounts[],MATCH($C78,PlantAccounts[Power Plan Plant Account '#],0),16)+INDEX(PlantAccounts[],MATCH($C78,PlantAccounts[Power Plan Plant Account '#],0),17)))/2))/12)*(INDEX(CurWIPHelper[],1,MATCH(AR$4,CurWIPHelper[#Headers],0)))*(INDEX(PlantAccounts[],MATCH($C78,PlantAccounts[Power Plan Plant Account '#],0),7))</f>
        <v>28953.292439371879</v>
      </c>
      <c r="CG78" s="59">
        <f>((((INDEX(PlantAccounts[],MATCH($C78,PlantAccounts[Power Plan Plant Account '#],0),8)+(INDEX(PlantAccounts[],MATCH($C78,PlantAccounts[Power Plan Plant Account '#],0),8)+INDEX(PlantAccounts[],MATCH($C78,PlantAccounts[Power Plan Plant Account '#],0),16)+INDEX(PlantAccounts[],MATCH($C78,PlantAccounts[Power Plan Plant Account '#],0),17)))/2))/12)*(INDEX(CurWIPHelper[],1,MATCH(AS$4,CurWIPHelper[#Headers],0)))*(INDEX(PlantAccounts[],MATCH($C78,PlantAccounts[Power Plan Plant Account '#],0),7))</f>
        <v>28953.292439371879</v>
      </c>
      <c r="CH78" s="59">
        <f>((((INDEX(PlantAccounts[],MATCH($C78,PlantAccounts[Power Plan Plant Account '#],0),8)+(INDEX(PlantAccounts[],MATCH($C78,PlantAccounts[Power Plan Plant Account '#],0),8)+INDEX(PlantAccounts[],MATCH($C78,PlantAccounts[Power Plan Plant Account '#],0),16)+INDEX(PlantAccounts[],MATCH($C78,PlantAccounts[Power Plan Plant Account '#],0),17)))/2))/12)*(INDEX(CurWIPHelper[],1,MATCH(AT$4,CurWIPHelper[#Headers],0)))*(INDEX(PlantAccounts[],MATCH($C78,PlantAccounts[Power Plan Plant Account '#],0),7))</f>
        <v>28953.292439371879</v>
      </c>
      <c r="CI78" s="59">
        <f>((((INDEX(PlantAccounts[],MATCH($C78,PlantAccounts[Power Plan Plant Account '#],0),8)+(INDEX(PlantAccounts[],MATCH($C78,PlantAccounts[Power Plan Plant Account '#],0),8)+INDEX(PlantAccounts[],MATCH($C78,PlantAccounts[Power Plan Plant Account '#],0),16)+INDEX(PlantAccounts[],MATCH($C78,PlantAccounts[Power Plan Plant Account '#],0),17)))/2))/12)*(INDEX(CurWIPHelper[],1,MATCH(AU$4,CurWIPHelper[#Headers],0)))*(INDEX(PlantAccounts[],MATCH($C78,PlantAccounts[Power Plan Plant Account '#],0),7))</f>
        <v>28953.292439371879</v>
      </c>
      <c r="CJ78" s="59">
        <f>((((INDEX(PlantAccounts[],MATCH($C78,PlantAccounts[Power Plan Plant Account '#],0),8)+(INDEX(PlantAccounts[],MATCH($C78,PlantAccounts[Power Plan Plant Account '#],0),8)+INDEX(PlantAccounts[],MATCH($C78,PlantAccounts[Power Plan Plant Account '#],0),16)+INDEX(PlantAccounts[],MATCH($C78,PlantAccounts[Power Plan Plant Account '#],0),17)))/2))/12)*(INDEX(CurWIPHelper[],1,MATCH(AV$4,CurWIPHelper[#Headers],0)))*(INDEX(PlantAccounts[],MATCH($C78,PlantAccounts[Power Plan Plant Account '#],0),7))</f>
        <v>28953.292439371879</v>
      </c>
      <c r="CK78" s="59">
        <f>((((INDEX(PlantAccounts[],MATCH($C78,PlantAccounts[Power Plan Plant Account '#],0),8)+(INDEX(PlantAccounts[],MATCH($C78,PlantAccounts[Power Plan Plant Account '#],0),8)+INDEX(PlantAccounts[],MATCH($C78,PlantAccounts[Power Plan Plant Account '#],0),16)+INDEX(PlantAccounts[],MATCH($C78,PlantAccounts[Power Plan Plant Account '#],0),17)))/2))/12)*(INDEX(CurWIPHelper[],1,MATCH(AW$4,CurWIPHelper[#Headers],0)))*(INDEX(PlantAccounts[],MATCH($C78,PlantAccounts[Power Plan Plant Account '#],0),7))</f>
        <v>28953.292439371879</v>
      </c>
      <c r="CL78" s="59">
        <f>((((INDEX(PlantAccounts[],MATCH($C78,PlantAccounts[Power Plan Plant Account '#],0),8)+(INDEX(PlantAccounts[],MATCH($C78,PlantAccounts[Power Plan Plant Account '#],0),8)+INDEX(PlantAccounts[],MATCH($C78,PlantAccounts[Power Plan Plant Account '#],0),16)+INDEX(PlantAccounts[],MATCH($C78,PlantAccounts[Power Plan Plant Account '#],0),17)))/2))/12)*(INDEX(CurWIPHelper[],1,MATCH(AX$4,CurWIPHelper[#Headers],0)))*(INDEX(PlantAccounts[],MATCH($C78,PlantAccounts[Power Plan Plant Account '#],0),7))</f>
        <v>28953.292439371879</v>
      </c>
      <c r="CM78" s="59">
        <f>((((INDEX(PlantAccounts[],MATCH($C78,PlantAccounts[Power Plan Plant Account '#],0),8)+(INDEX(PlantAccounts[],MATCH($C78,PlantAccounts[Power Plan Plant Account '#],0),8)+INDEX(PlantAccounts[],MATCH($C78,PlantAccounts[Power Plan Plant Account '#],0),16)+INDEX(PlantAccounts[],MATCH($C78,PlantAccounts[Power Plan Plant Account '#],0),17)))/2))/12)*(INDEX(CurWIPHelper[],1,MATCH(AY$4,CurWIPHelper[#Headers],0)))*(INDEX(PlantAccounts[],MATCH($C78,PlantAccounts[Power Plan Plant Account '#],0),7))</f>
        <v>28953.292439371879</v>
      </c>
      <c r="CN78" s="59">
        <f>((((INDEX(PlantAccounts[],MATCH($C78,PlantAccounts[Power Plan Plant Account '#],0),8)+(INDEX(PlantAccounts[],MATCH($C78,PlantAccounts[Power Plan Plant Account '#],0),8)+INDEX(PlantAccounts[],MATCH($C78,PlantAccounts[Power Plan Plant Account '#],0),16)+INDEX(PlantAccounts[],MATCH($C78,PlantAccounts[Power Plan Plant Account '#],0),17)))/2))/12)*(INDEX(CurWIPHelper[],1,MATCH(AZ$4,CurWIPHelper[#Headers],0)))*(INDEX(PlantAccounts[],MATCH($C78,PlantAccounts[Power Plan Plant Account '#],0),7))</f>
        <v>28953.292439371879</v>
      </c>
      <c r="CO78" s="59">
        <f t="shared" si="3"/>
        <v>347439.50927246251</v>
      </c>
      <c r="CQ78" s="59">
        <f>INDEX(PlantAccounts[],MATCH($C78,PlantAccounts[Power Plan Plant Account '#],0),12)*(INDEX(CurWIPHelper[],1,MATCH(AO$4,CurWIPHelper[#Headers],0)))*(INDEX(PlantAccounts[],MATCH($C78,PlantAccounts[Power Plan Plant Account '#],0),7)/12)*0.5</f>
        <v>0</v>
      </c>
      <c r="CR78" s="59">
        <f>INDEX(PlantAccounts[],MATCH($C78,PlantAccounts[Power Plan Plant Account '#],0),12)*(INDEX(CurWIPHelper[],1,MATCH(AP$4,CurWIPHelper[#Headers],0)))*(INDEX(PlantAccounts[],MATCH($C78,PlantAccounts[Power Plan Plant Account '#],0),7)/12)*0.5</f>
        <v>0</v>
      </c>
      <c r="CS78" s="59">
        <f>INDEX(PlantAccounts[],MATCH($C78,PlantAccounts[Power Plan Plant Account '#],0),12)*(INDEX(CurWIPHelper[],1,MATCH(AQ$4,CurWIPHelper[#Headers],0)))*(INDEX(PlantAccounts[],MATCH($C78,PlantAccounts[Power Plan Plant Account '#],0),7)/12)*0.5</f>
        <v>0</v>
      </c>
      <c r="CT78" s="59">
        <f>INDEX(PlantAccounts[],MATCH($C78,PlantAccounts[Power Plan Plant Account '#],0),12)*(INDEX(CurWIPHelper[],1,MATCH(AR$4,CurWIPHelper[#Headers],0)))*(INDEX(PlantAccounts[],MATCH($C78,PlantAccounts[Power Plan Plant Account '#],0),7)/12)*0.5</f>
        <v>0</v>
      </c>
      <c r="CU78" s="59">
        <f>INDEX(PlantAccounts[],MATCH($C78,PlantAccounts[Power Plan Plant Account '#],0),12)*(INDEX(CurWIPHelper[],1,MATCH(AS$4,CurWIPHelper[#Headers],0)))*(INDEX(PlantAccounts[],MATCH($C78,PlantAccounts[Power Plan Plant Account '#],0),7)/12)*0.5</f>
        <v>0</v>
      </c>
      <c r="CV78" s="59">
        <f>INDEX(PlantAccounts[],MATCH($C78,PlantAccounts[Power Plan Plant Account '#],0),12)*(INDEX(CurWIPHelper[],1,MATCH(AT$4,CurWIPHelper[#Headers],0)))*(INDEX(PlantAccounts[],MATCH($C78,PlantAccounts[Power Plan Plant Account '#],0),7)/12)*0.5</f>
        <v>0</v>
      </c>
      <c r="CW78" s="59">
        <f>INDEX(PlantAccounts[],MATCH($C78,PlantAccounts[Power Plan Plant Account '#],0),12)*(INDEX(CurWIPHelper[],1,MATCH(AU$4,CurWIPHelper[#Headers],0)))*(INDEX(PlantAccounts[],MATCH($C78,PlantAccounts[Power Plan Plant Account '#],0),7)/12)*0.5</f>
        <v>0</v>
      </c>
      <c r="CX78" s="59">
        <f>INDEX(PlantAccounts[],MATCH($C78,PlantAccounts[Power Plan Plant Account '#],0),12)*(INDEX(CurWIPHelper[],1,MATCH(AV$4,CurWIPHelper[#Headers],0)))*(INDEX(PlantAccounts[],MATCH($C78,PlantAccounts[Power Plan Plant Account '#],0),7)/12)*0.5</f>
        <v>0</v>
      </c>
      <c r="CY78" s="59">
        <f>INDEX(PlantAccounts[],MATCH($C78,PlantAccounts[Power Plan Plant Account '#],0),12)*(INDEX(CurWIPHelper[],1,MATCH(AW$4,CurWIPHelper[#Headers],0)))*(INDEX(PlantAccounts[],MATCH($C78,PlantAccounts[Power Plan Plant Account '#],0),7)/12)*0.5</f>
        <v>0</v>
      </c>
      <c r="CZ78" s="59">
        <f>INDEX(PlantAccounts[],MATCH($C78,PlantAccounts[Power Plan Plant Account '#],0),12)*(INDEX(CurWIPHelper[],1,MATCH(AX$4,CurWIPHelper[#Headers],0)))*(INDEX(PlantAccounts[],MATCH($C78,PlantAccounts[Power Plan Plant Account '#],0),7)/12)*0.5</f>
        <v>0</v>
      </c>
      <c r="DA78" s="59">
        <f>INDEX(PlantAccounts[],MATCH($C78,PlantAccounts[Power Plan Plant Account '#],0),12)*(INDEX(CurWIPHelper[],1,MATCH(AY$4,CurWIPHelper[#Headers],0)))*(INDEX(PlantAccounts[],MATCH($C78,PlantAccounts[Power Plan Plant Account '#],0),7)/12)*0.5</f>
        <v>0</v>
      </c>
      <c r="DB78" s="59">
        <f>INDEX(PlantAccounts[],MATCH($C78,PlantAccounts[Power Plan Plant Account '#],0),12)*(INDEX(CurWIPHelper[],1,MATCH(AZ$4,CurWIPHelper[#Headers],0)))*(INDEX(PlantAccounts[],MATCH($C78,PlantAccounts[Power Plan Plant Account '#],0),7)/12)*0.5</f>
        <v>0</v>
      </c>
      <c r="DC78" s="59">
        <f t="shared" si="4"/>
        <v>0</v>
      </c>
      <c r="DE78" s="59">
        <f t="shared" si="5"/>
        <v>347439.50927246251</v>
      </c>
    </row>
    <row r="79" spans="1:109">
      <c r="A79" t="s">
        <v>58</v>
      </c>
      <c r="B79" t="s">
        <v>128</v>
      </c>
      <c r="C79">
        <v>48251</v>
      </c>
      <c r="D79">
        <v>48200</v>
      </c>
      <c r="E79" s="161">
        <f>(1-'Capex to PA'!$B$3)*0%</f>
        <v>0</v>
      </c>
      <c r="F79" s="113">
        <f>INDEX(PlantAccounts[],MATCH($C79,PlantAccounts[Power Plan Plant Account '#],0),8)</f>
        <v>78183408.046427354</v>
      </c>
      <c r="G79" s="7">
        <f>INDEX(PlantAccounts[],MATCH($C79,PlantAccounts[Power Plan Plant Account '#],0),14)</f>
        <v>0</v>
      </c>
      <c r="H79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79" s="146"/>
      <c r="J79" s="7">
        <f t="shared" si="6"/>
        <v>0</v>
      </c>
      <c r="K79" s="7">
        <v>0</v>
      </c>
      <c r="L79" s="7">
        <f>INDEX(PlantAccounts[],MATCH($C79,PlantAccounts[Power Plan Plant Account '#],0),11)</f>
        <v>0</v>
      </c>
      <c r="M79" s="7">
        <f t="shared" ref="M79:M80" si="22">K79-L79</f>
        <v>0</v>
      </c>
      <c r="O79" s="35">
        <f>INDEX(CurCloseProf[],MATCH(PlantAccountsQuery[[#This Row],[Reg/Unreg]],CurCloseProf[R/NR],0),MATCH(O$9,CurCloseProf[#Headers],0))*($J79+$M79)</f>
        <v>0</v>
      </c>
      <c r="P79" s="35">
        <f>INDEX(CurCloseProf[],MATCH(PlantAccountsQuery[[#This Row],[Reg/Unreg]],CurCloseProf[R/NR],0),MATCH(P$9,CurCloseProf[#Headers],0))*($J79+$M79)</f>
        <v>0</v>
      </c>
      <c r="Q79" s="35">
        <f>INDEX(CurCloseProf[],MATCH(PlantAccountsQuery[[#This Row],[Reg/Unreg]],CurCloseProf[R/NR],0),MATCH(Q$9,CurCloseProf[#Headers],0))*($J79+$M79)</f>
        <v>0</v>
      </c>
      <c r="R79" s="35">
        <f>INDEX(CurCloseProf[],MATCH(PlantAccountsQuery[[#This Row],[Reg/Unreg]],CurCloseProf[R/NR],0),MATCH(R$9,CurCloseProf[#Headers],0))*($J79+$M79)</f>
        <v>0</v>
      </c>
      <c r="S79" s="35">
        <f>INDEX(CurCloseProf[],MATCH(PlantAccountsQuery[[#This Row],[Reg/Unreg]],CurCloseProf[R/NR],0),MATCH(S$9,CurCloseProf[#Headers],0))*($J79+$M79)</f>
        <v>0</v>
      </c>
      <c r="T79" s="35">
        <f>INDEX(CurCloseProf[],MATCH(PlantAccountsQuery[[#This Row],[Reg/Unreg]],CurCloseProf[R/NR],0),MATCH(T$9,CurCloseProf[#Headers],0))*($J79+$M79)</f>
        <v>0</v>
      </c>
      <c r="U79" s="35">
        <f>INDEX(CurCloseProf[],MATCH(PlantAccountsQuery[[#This Row],[Reg/Unreg]],CurCloseProf[R/NR],0),MATCH(U$9,CurCloseProf[#Headers],0))*($J79+$M79)</f>
        <v>0</v>
      </c>
      <c r="V79" s="35">
        <f>INDEX(CurCloseProf[],MATCH(PlantAccountsQuery[[#This Row],[Reg/Unreg]],CurCloseProf[R/NR],0),MATCH(V$9,CurCloseProf[#Headers],0))*($J79+$M79)</f>
        <v>0</v>
      </c>
      <c r="W79" s="35">
        <f>INDEX(CurCloseProf[],MATCH(PlantAccountsQuery[[#This Row],[Reg/Unreg]],CurCloseProf[R/NR],0),MATCH(W$9,CurCloseProf[#Headers],0))*($J79+$M79)</f>
        <v>0</v>
      </c>
      <c r="X79" s="35">
        <f>INDEX(CurCloseProf[],MATCH(PlantAccountsQuery[[#This Row],[Reg/Unreg]],CurCloseProf[R/NR],0),MATCH(X$9,CurCloseProf[#Headers],0))*($J79+$M79)</f>
        <v>0</v>
      </c>
      <c r="Y79" s="35">
        <f>INDEX(CurCloseProf[],MATCH(PlantAccountsQuery[[#This Row],[Reg/Unreg]],CurCloseProf[R/NR],0),MATCH(Y$9,CurCloseProf[#Headers],0))*($J79+$M79)</f>
        <v>0</v>
      </c>
      <c r="Z79" s="35">
        <f>INDEX(CurCloseProf[],MATCH(PlantAccountsQuery[[#This Row],[Reg/Unreg]],CurCloseProf[R/NR],0),MATCH(Z$9,CurCloseProf[#Headers],0))*($J79+$M79)</f>
        <v>0</v>
      </c>
      <c r="AB79" s="59">
        <f>IF(INDEX(CurWIPHelper[],1,MATCH(AO$4,$AB$9:$AM$9,0))=0,0,($F79+$O79))</f>
        <v>78183408.046427354</v>
      </c>
      <c r="AC79" s="59">
        <f>IF(INDEX(CurWIPHelper[],1,MATCH(AP$4,$AB$9:$AM$9,0))=0,0,($F79+SUM($O79:P79)))</f>
        <v>78183408.046427354</v>
      </c>
      <c r="AD79" s="59">
        <f>IF(INDEX(CurWIPHelper[],1,MATCH(AQ$4,$AB$9:$AM$9,0))=0,0,($F79+SUM($O79:Q79)))</f>
        <v>78183408.046427354</v>
      </c>
      <c r="AE79" s="59">
        <f>IF(INDEX(CurWIPHelper[],1,MATCH(AR$4,$AB$9:$AM$9,0))=0,0,($F79+SUM($O79:R79)))</f>
        <v>78183408.046427354</v>
      </c>
      <c r="AF79" s="59">
        <f>IF(INDEX(CurWIPHelper[],1,MATCH(AS$4,$AB$9:$AM$9,0))=0,0,($F79+SUM($O79:S79)))</f>
        <v>78183408.046427354</v>
      </c>
      <c r="AG79" s="59">
        <f>IF(INDEX(CurWIPHelper[],1,MATCH(AT$4,$AB$9:$AM$9,0))=0,0,($F79+SUM($O79:T79)))</f>
        <v>78183408.046427354</v>
      </c>
      <c r="AH79" s="59">
        <f>IF(INDEX(CurWIPHelper[],1,MATCH(AU$4,$AB$9:$AM$9,0))=0,0,($F79+SUM($O79:U79)))</f>
        <v>78183408.046427354</v>
      </c>
      <c r="AI79" s="59">
        <f>IF(INDEX(CurWIPHelper[],1,MATCH(AV$4,$AB$9:$AM$9,0))=0,0,($F79+SUM($O79:V79)))</f>
        <v>78183408.046427354</v>
      </c>
      <c r="AJ79" s="59">
        <f>IF(INDEX(CurWIPHelper[],1,MATCH(AW$4,$AB$9:$AM$9,0))=0,0,($F79+SUM($O79:W79)))</f>
        <v>78183408.046427354</v>
      </c>
      <c r="AK79" s="59">
        <f>IF(INDEX(CurWIPHelper[],1,MATCH(AX$4,$AB$9:$AM$9,0))=0,0,($F79+SUM($O79:X79)))</f>
        <v>78183408.046427354</v>
      </c>
      <c r="AL79" s="59">
        <f>IF(INDEX(CurWIPHelper[],1,MATCH(AY$4,$AB$9:$AM$9,0))=0,0,($F79+SUM($O79:Y79)))</f>
        <v>78183408.046427354</v>
      </c>
      <c r="AM79" s="59">
        <f>IF(INDEX(CurWIPHelper[],1,MATCH(AZ$4,$AB$9:$AM$9,0))=0,0,($F79+SUM($O79:Z79)))</f>
        <v>78183408.046427354</v>
      </c>
      <c r="AO79" s="35">
        <f>IF(INDEX(CurWIPHelper[],1,MATCH(AO$4,CurWIPHelper[#Headers],0))=0,0,
     IF(AB79&gt;0,
        (IF(
             ((INDEX(PlantAccounts[],MATCH($C79,PlantAccounts[Power Plan Plant Account '#],0),7)/12)
                   *(AB79)
                   *(INDEX(CurWIPHelper[],1,MATCH(AO$4,CurWIPHelper[#Headers],0)))
                   +(INDEX(PlantAccounts[],MATCH($C79,PlantAccounts[Power Plan Plant Account '#],0),9))
                   )&gt;AB79,
              IF((INDEX(PlantAccounts[],MATCH($C79,PlantAccounts[Power Plan Plant Account '#],0),7))=0,0,AB79-(INDEX(PlantAccounts[],MATCH($C79,PlantAccounts[Power Plan Plant Account '#],0),9))),
             (INDEX(PlantAccounts[],MATCH($C79,PlantAccounts[Power Plan Plant Account '#],0),7)/12)*AB79*(INDEX(CurWIPHelper[],1,MATCH(AO$4,CurWIPHelper[#Headers],0))))
        ),
          IF(AB79=0,0,IF(
              ((INDEX(PlantAccounts[],MATCH($C79,PlantAccounts[Power Plan Plant Account '#],0),7)/12)
              *(AB79)
              *(INDEX(CurWIPHelper[],1,MATCH(AO$4,CurWIPHelper[#Headers],0)))
              +(INDEX(PlantAccounts[],MATCH($C79,PlantAccounts[Power Plan Plant Account '#],0),9))
              )&gt;AB79,
         (INDEX(PlantAccounts[],MATCH($C79,PlantAccounts[Power Plan Plant Account '#],0),7)/12)*AB79*(INDEX(CurWIPHelper[],1,MATCH(AO$4,CurWIPHelper[#Headers],0))),
         AB79-(INDEX(PlantAccounts[],MATCH($C79,PlantAccounts[Power Plan Plant Account '#],0),9))
    ))
)
)</f>
        <v>365948.81718922872</v>
      </c>
      <c r="AP79" s="35">
        <f>IF(INDEX(CurWIPHelper[],1,MATCH(AP$4,CurWIPHelper[#Headers],0))=0,0,
     IF(AC79&gt;0,
        (IF(
             ((INDEX(PlantAccounts[],MATCH($C79,PlantAccounts[Power Plan Plant Account '#],0),7)/12)
                   *(AC79)
                   *(INDEX(CurWIPHelper[],1,MATCH(AP$4,CurWIPHelper[#Headers],0)))
                   +(INDEX(PlantAccounts[],MATCH($C79,PlantAccounts[Power Plan Plant Account '#],0),9))
                   +(SUM($AO79:AO79))
                    )&gt;AC79,
              IF((INDEX(PlantAccounts[],MATCH($C79,PlantAccounts[Power Plan Plant Account '#],0),7))=0,0,AC79-(INDEX(PlantAccounts[],MATCH($C79,PlantAccounts[Power Plan Plant Account '#],0),9))-SUM($AO79:AO79)),
             (INDEX(PlantAccounts[],MATCH($C79,PlantAccounts[Power Plan Plant Account '#],0),7)/12)*AC79*(INDEX(CurWIPHelper[],1,MATCH(AP$4,CurWIPHelper[#Headers],0))))
        ),
        IF(AC79=0,0,IF(
              ((INDEX(PlantAccounts[],MATCH($C79,PlantAccounts[Power Plan Plant Account '#],0),7)/12)
              *(AC79)
              *(INDEX(CurWIPHelper[],1,MATCH(AP$4,CurWIPHelper[#Headers],0)))
              +(INDEX(PlantAccounts[],MATCH($C79,PlantAccounts[Power Plan Plant Account '#],0),9))
              +(SUM($AO79:AO79))
              )&gt;AC79,
         (INDEX(PlantAccounts[],MATCH($C79,PlantAccounts[Power Plan Plant Account '#],0),7)/12)*AC79*(INDEX(CurWIPHelper[],1,MATCH(AP$4,CurWIPHelper[#Headers],0))),
         AC79-(INDEX(PlantAccounts[],MATCH($C79,PlantAccounts[Power Plan Plant Account '#],0),9))-(SUM($AO79:AO79))
    ))
)
)</f>
        <v>365948.81718922872</v>
      </c>
      <c r="AQ79" s="35">
        <f>IF(INDEX(CurWIPHelper[],1,MATCH(AQ$4,CurWIPHelper[#Headers],0))=0,0,
     IF(AD79&gt;0,
        (IF(
             ((INDEX(PlantAccounts[],MATCH($C79,PlantAccounts[Power Plan Plant Account '#],0),7)/12)
                   *(AD79)
                   *(INDEX(CurWIPHelper[],1,MATCH(AQ$4,CurWIPHelper[#Headers],0)))
                   +(INDEX(PlantAccounts[],MATCH($C79,PlantAccounts[Power Plan Plant Account '#],0),9))
                   +(SUM($AO79:AP79))
                    )&gt;AD79,
              IF((INDEX(PlantAccounts[],MATCH($C79,PlantAccounts[Power Plan Plant Account '#],0),7))=0,0,AD79-(INDEX(PlantAccounts[],MATCH($C79,PlantAccounts[Power Plan Plant Account '#],0),9))-SUM($AO79:AP79)),
             (INDEX(PlantAccounts[],MATCH($C79,PlantAccounts[Power Plan Plant Account '#],0),7)/12)*AD79*(INDEX(CurWIPHelper[],1,MATCH(AQ$4,CurWIPHelper[#Headers],0))))
        ),
        IF(AD79=0,0,IF(
              ((INDEX(PlantAccounts[],MATCH($C79,PlantAccounts[Power Plan Plant Account '#],0),7)/12)
              *(AD79)
              *(INDEX(CurWIPHelper[],1,MATCH(AQ$4,CurWIPHelper[#Headers],0)))
              +(INDEX(PlantAccounts[],MATCH($C79,PlantAccounts[Power Plan Plant Account '#],0),9))
              +(SUM($AO79:AP79))
              )&gt;AD79,
         (INDEX(PlantAccounts[],MATCH($C79,PlantAccounts[Power Plan Plant Account '#],0),7)/12)*AD79*(INDEX(CurWIPHelper[],1,MATCH(AQ$4,CurWIPHelper[#Headers],0))),
         AD79-(INDEX(PlantAccounts[],MATCH($C79,PlantAccounts[Power Plan Plant Account '#],0),9))-(SUM($AO79:AP79))
    ))
)
)</f>
        <v>365948.81718922872</v>
      </c>
      <c r="AR79" s="35">
        <f>IF(INDEX(CurWIPHelper[],1,MATCH(AR$4,CurWIPHelper[#Headers],0))=0,0,
     IF(AE79&gt;0,
        (IF(
             ((INDEX(PlantAccounts[],MATCH($C79,PlantAccounts[Power Plan Plant Account '#],0),7)/12)
                   *(AE79)
                   *(INDEX(CurWIPHelper[],1,MATCH(AR$4,CurWIPHelper[#Headers],0)))
                   +(INDEX(PlantAccounts[],MATCH($C79,PlantAccounts[Power Plan Plant Account '#],0),9))
                   +(SUM($AO79:AQ79))
                    )&gt;AE79,
              IF((INDEX(PlantAccounts[],MATCH($C79,PlantAccounts[Power Plan Plant Account '#],0),7))=0,0,AE79-(INDEX(PlantAccounts[],MATCH($C79,PlantAccounts[Power Plan Plant Account '#],0),9))-SUM($AO79:AQ79)),
             (INDEX(PlantAccounts[],MATCH($C79,PlantAccounts[Power Plan Plant Account '#],0),7)/12)*AE79*(INDEX(CurWIPHelper[],1,MATCH(AR$4,CurWIPHelper[#Headers],0))))
        ),
        IF(AE79=0,0,IF(
              ((INDEX(PlantAccounts[],MATCH($C79,PlantAccounts[Power Plan Plant Account '#],0),7)/12)
              *(AE79)
              *(INDEX(CurWIPHelper[],1,MATCH(AR$4,CurWIPHelper[#Headers],0)))
              +(INDEX(PlantAccounts[],MATCH($C79,PlantAccounts[Power Plan Plant Account '#],0),9))
              +(SUM($AO79:AQ79))
              )&gt;AE79,
         (INDEX(PlantAccounts[],MATCH($C79,PlantAccounts[Power Plan Plant Account '#],0),7)/12)*AE79*(INDEX(CurWIPHelper[],1,MATCH(AR$4,CurWIPHelper[#Headers],0))),
         AE79-(INDEX(PlantAccounts[],MATCH($C79,PlantAccounts[Power Plan Plant Account '#],0),9))-(SUM($AO79:AQ79))
    ))
)
)</f>
        <v>365948.81718922872</v>
      </c>
      <c r="AS79" s="35">
        <f>IF(INDEX(CurWIPHelper[],1,MATCH(AS$4,CurWIPHelper[#Headers],0))=0,0,
     IF(AF79&gt;0,
        (IF(
             ((INDEX(PlantAccounts[],MATCH($C79,PlantAccounts[Power Plan Plant Account '#],0),7)/12)
                   *(AF79)
                   *(INDEX(CurWIPHelper[],1,MATCH(AS$4,CurWIPHelper[#Headers],0)))
                   +(INDEX(PlantAccounts[],MATCH($C79,PlantAccounts[Power Plan Plant Account '#],0),9))
                   +(SUM($AO79:AR79))
                    )&gt;AF79,
              IF((INDEX(PlantAccounts[],MATCH($C79,PlantAccounts[Power Plan Plant Account '#],0),7))=0,0,AF79-(INDEX(PlantAccounts[],MATCH($C79,PlantAccounts[Power Plan Plant Account '#],0),9))-SUM($AO79:AR79)),
             (INDEX(PlantAccounts[],MATCH($C79,PlantAccounts[Power Plan Plant Account '#],0),7)/12)*AF79*(INDEX(CurWIPHelper[],1,MATCH(AS$4,CurWIPHelper[#Headers],0))))
        ),
        IF(AF79=0,0,IF(
              ((INDEX(PlantAccounts[],MATCH($C79,PlantAccounts[Power Plan Plant Account '#],0),7)/12)
              *(AF79)
              *(INDEX(CurWIPHelper[],1,MATCH(AS$4,CurWIPHelper[#Headers],0)))
              +(INDEX(PlantAccounts[],MATCH($C79,PlantAccounts[Power Plan Plant Account '#],0),9))
              +(SUM($AO79:AR79))
              )&gt;AF79,
         (INDEX(PlantAccounts[],MATCH($C79,PlantAccounts[Power Plan Plant Account '#],0),7)/12)*AF79*(INDEX(CurWIPHelper[],1,MATCH(AS$4,CurWIPHelper[#Headers],0))),
         AF79-(INDEX(PlantAccounts[],MATCH($C79,PlantAccounts[Power Plan Plant Account '#],0),9))-(SUM($AO79:AR79))
    ))
)
)</f>
        <v>365948.81718922872</v>
      </c>
      <c r="AT79" s="35">
        <f>IF(INDEX(CurWIPHelper[],1,MATCH(AT$4,CurWIPHelper[#Headers],0))=0,0,
     IF(AG79&gt;0,
        (IF(
             ((INDEX(PlantAccounts[],MATCH($C79,PlantAccounts[Power Plan Plant Account '#],0),7)/12)
                   *(AG79)
                   *(INDEX(CurWIPHelper[],1,MATCH(AT$4,CurWIPHelper[#Headers],0)))
                   +(INDEX(PlantAccounts[],MATCH($C79,PlantAccounts[Power Plan Plant Account '#],0),9))
                   +(SUM($AO79:AS79))
                    )&gt;AG79,
              IF((INDEX(PlantAccounts[],MATCH($C79,PlantAccounts[Power Plan Plant Account '#],0),7))=0,0,AG79-(INDEX(PlantAccounts[],MATCH($C79,PlantAccounts[Power Plan Plant Account '#],0),9))-SUM($AO79:AS79)),
             (INDEX(PlantAccounts[],MATCH($C79,PlantAccounts[Power Plan Plant Account '#],0),7)/12)*AG79*(INDEX(CurWIPHelper[],1,MATCH(AT$4,CurWIPHelper[#Headers],0))))
        ),
        IF(AG79=0,0,IF(
              ((INDEX(PlantAccounts[],MATCH($C79,PlantAccounts[Power Plan Plant Account '#],0),7)/12)
              *(AG79)
              *(INDEX(CurWIPHelper[],1,MATCH(AT$4,CurWIPHelper[#Headers],0)))
              +(INDEX(PlantAccounts[],MATCH($C79,PlantAccounts[Power Plan Plant Account '#],0),9))
              +(SUM($AO79:AS79))
              )&gt;AG79,
         (INDEX(PlantAccounts[],MATCH($C79,PlantAccounts[Power Plan Plant Account '#],0),7)/12)*AG79*(INDEX(CurWIPHelper[],1,MATCH(AT$4,CurWIPHelper[#Headers],0))),
         AG79-(INDEX(PlantAccounts[],MATCH($C79,PlantAccounts[Power Plan Plant Account '#],0),9))-(SUM($AO79:AS79))
    ))
)
)</f>
        <v>365948.81718922872</v>
      </c>
      <c r="AU79" s="35">
        <f>IF(INDEX(CurWIPHelper[],1,MATCH(AU$4,CurWIPHelper[#Headers],0))=0,0,
     IF(AH79&gt;0,
        (IF(
             ((INDEX(PlantAccounts[],MATCH($C79,PlantAccounts[Power Plan Plant Account '#],0),7)/12)
                   *(AH79)
                   *(INDEX(CurWIPHelper[],1,MATCH(AU$4,CurWIPHelper[#Headers],0)))
                   +(INDEX(PlantAccounts[],MATCH($C79,PlantAccounts[Power Plan Plant Account '#],0),9))
                   +(SUM($AO79:AT79))
                    )&gt;AH79,
              IF((INDEX(PlantAccounts[],MATCH($C79,PlantAccounts[Power Plan Plant Account '#],0),7))=0,0,AH79-(INDEX(PlantAccounts[],MATCH($C79,PlantAccounts[Power Plan Plant Account '#],0),9))-SUM($AO79:AT79)),
             (INDEX(PlantAccounts[],MATCH($C79,PlantAccounts[Power Plan Plant Account '#],0),7)/12)*AH79*(INDEX(CurWIPHelper[],1,MATCH(AU$4,CurWIPHelper[#Headers],0))))
        ),
        IF(AH79=0,0,IF(
              ((INDEX(PlantAccounts[],MATCH($C79,PlantAccounts[Power Plan Plant Account '#],0),7)/12)
              *(AH79)
              *(INDEX(CurWIPHelper[],1,MATCH(AU$4,CurWIPHelper[#Headers],0)))
              +(INDEX(PlantAccounts[],MATCH($C79,PlantAccounts[Power Plan Plant Account '#],0),9))
              +(SUM($AO79:AT79))
              )&gt;AH79,
         (INDEX(PlantAccounts[],MATCH($C79,PlantAccounts[Power Plan Plant Account '#],0),7)/12)*AH79*(INDEX(CurWIPHelper[],1,MATCH(AU$4,CurWIPHelper[#Headers],0))),
         AH79-(INDEX(PlantAccounts[],MATCH($C79,PlantAccounts[Power Plan Plant Account '#],0),9))-(SUM($AO79:AT79))
    ))
)
)</f>
        <v>365948.81718922872</v>
      </c>
      <c r="AV79" s="35">
        <f>IF(INDEX(CurWIPHelper[],1,MATCH(AV$4,CurWIPHelper[#Headers],0))=0,0,
     IF(AI79&gt;0,
        (IF(
             ((INDEX(PlantAccounts[],MATCH($C79,PlantAccounts[Power Plan Plant Account '#],0),7)/12)
                   *(AI79)
                   *(INDEX(CurWIPHelper[],1,MATCH(AV$4,CurWIPHelper[#Headers],0)))
                   +(INDEX(PlantAccounts[],MATCH($C79,PlantAccounts[Power Plan Plant Account '#],0),9))
                   +(SUM($AO79:AU79))
                    )&gt;AI79,
              IF((INDEX(PlantAccounts[],MATCH($C79,PlantAccounts[Power Plan Plant Account '#],0),7))=0,0,AI79-(INDEX(PlantAccounts[],MATCH($C79,PlantAccounts[Power Plan Plant Account '#],0),9))-SUM($AO79:AU79)),
             (INDEX(PlantAccounts[],MATCH($C79,PlantAccounts[Power Plan Plant Account '#],0),7)/12)*AI79*(INDEX(CurWIPHelper[],1,MATCH(AV$4,CurWIPHelper[#Headers],0))))
        ),
        IF(AI79=0,0,IF(
              ((INDEX(PlantAccounts[],MATCH($C79,PlantAccounts[Power Plan Plant Account '#],0),7)/12)
              *(AI79)
              *(INDEX(CurWIPHelper[],1,MATCH(AV$4,CurWIPHelper[#Headers],0)))
              +(INDEX(PlantAccounts[],MATCH($C79,PlantAccounts[Power Plan Plant Account '#],0),9))
              +(SUM($AO79:AU79))
              )&gt;AI79,
         (INDEX(PlantAccounts[],MATCH($C79,PlantAccounts[Power Plan Plant Account '#],0),7)/12)*AI79*(INDEX(CurWIPHelper[],1,MATCH(AV$4,CurWIPHelper[#Headers],0))),
         AI79-(INDEX(PlantAccounts[],MATCH($C79,PlantAccounts[Power Plan Plant Account '#],0),9))-(SUM($AO79:AU79))
    ))
)
)</f>
        <v>365948.81718922872</v>
      </c>
      <c r="AW79" s="35">
        <f>IF(INDEX(CurWIPHelper[],1,MATCH(AW$4,CurWIPHelper[#Headers],0))=0,0,
     IF(AJ79&gt;0,
        (IF(
             ((INDEX(PlantAccounts[],MATCH($C79,PlantAccounts[Power Plan Plant Account '#],0),7)/12)
                   *(AJ79)
                   *(INDEX(CurWIPHelper[],1,MATCH(AW$4,CurWIPHelper[#Headers],0)))
                   +(INDEX(PlantAccounts[],MATCH($C79,PlantAccounts[Power Plan Plant Account '#],0),9))
                   +(SUM($AO79:AV79))
                    )&gt;AJ79,
              IF((INDEX(PlantAccounts[],MATCH($C79,PlantAccounts[Power Plan Plant Account '#],0),7))=0,0,AJ79-(INDEX(PlantAccounts[],MATCH($C79,PlantAccounts[Power Plan Plant Account '#],0),9))-SUM($AO79:AV79)),
             (INDEX(PlantAccounts[],MATCH($C79,PlantAccounts[Power Plan Plant Account '#],0),7)/12)*AJ79*(INDEX(CurWIPHelper[],1,MATCH(AW$4,CurWIPHelper[#Headers],0))))
        ),
        IF(AJ79=0,0,IF(
              ((INDEX(PlantAccounts[],MATCH($C79,PlantAccounts[Power Plan Plant Account '#],0),7)/12)
              *(AJ79)
              *(INDEX(CurWIPHelper[],1,MATCH(AW$4,CurWIPHelper[#Headers],0)))
              +(INDEX(PlantAccounts[],MATCH($C79,PlantAccounts[Power Plan Plant Account '#],0),9))
              +(SUM($AO79:AV79))
              )&gt;AJ79,
         (INDEX(PlantAccounts[],MATCH($C79,PlantAccounts[Power Plan Plant Account '#],0),7)/12)*AJ79*(INDEX(CurWIPHelper[],1,MATCH(AW$4,CurWIPHelper[#Headers],0))),
         AJ79-(INDEX(PlantAccounts[],MATCH($C79,PlantAccounts[Power Plan Plant Account '#],0),9))-(SUM($AO79:AV79))
    ))
)
)</f>
        <v>365948.81718922872</v>
      </c>
      <c r="AX79" s="35">
        <f>IF(INDEX(CurWIPHelper[],1,MATCH(AX$4,CurWIPHelper[#Headers],0))=0,0,
     IF(AK79&gt;0,
        (IF(
             ((INDEX(PlantAccounts[],MATCH($C79,PlantAccounts[Power Plan Plant Account '#],0),7)/12)
                   *(AK79)
                   *(INDEX(CurWIPHelper[],1,MATCH(AX$4,CurWIPHelper[#Headers],0)))
                   +(INDEX(PlantAccounts[],MATCH($C79,PlantAccounts[Power Plan Plant Account '#],0),9))
                   +(SUM($AO79:AW79))
                    )&gt;AK79,
              IF((INDEX(PlantAccounts[],MATCH($C79,PlantAccounts[Power Plan Plant Account '#],0),7))=0,0,AK79-(INDEX(PlantAccounts[],MATCH($C79,PlantAccounts[Power Plan Plant Account '#],0),9))-SUM($AO79:AW79)),
             (INDEX(PlantAccounts[],MATCH($C79,PlantAccounts[Power Plan Plant Account '#],0),7)/12)*AK79*(INDEX(CurWIPHelper[],1,MATCH(AX$4,CurWIPHelper[#Headers],0))))
        ),
        IF(AK79=0,0,IF(
              ((INDEX(PlantAccounts[],MATCH($C79,PlantAccounts[Power Plan Plant Account '#],0),7)/12)
              *(AK79)
              *(INDEX(CurWIPHelper[],1,MATCH(AX$4,CurWIPHelper[#Headers],0)))
              +(INDEX(PlantAccounts[],MATCH($C79,PlantAccounts[Power Plan Plant Account '#],0),9))
              +(SUM($AO79:AW79))
              )&gt;AK79,
         (INDEX(PlantAccounts[],MATCH($C79,PlantAccounts[Power Plan Plant Account '#],0),7)/12)*AK79*(INDEX(CurWIPHelper[],1,MATCH(AX$4,CurWIPHelper[#Headers],0))),
         AK79-(INDEX(PlantAccounts[],MATCH($C79,PlantAccounts[Power Plan Plant Account '#],0),9))-(SUM($AO79:AW79))
    ))
)
)</f>
        <v>365948.81718922872</v>
      </c>
      <c r="AY79" s="35">
        <f>IF(INDEX(CurWIPHelper[],1,MATCH(AY$4,CurWIPHelper[#Headers],0))=0,0,
     IF(AL79&gt;0,
        (IF(
             ((INDEX(PlantAccounts[],MATCH($C79,PlantAccounts[Power Plan Plant Account '#],0),7)/12)
                   *(AL79)
                   *(INDEX(CurWIPHelper[],1,MATCH(AY$4,CurWIPHelper[#Headers],0)))
                   +(INDEX(PlantAccounts[],MATCH($C79,PlantAccounts[Power Plan Plant Account '#],0),9))
                   +(SUM($AO79:AX79))
                    )&gt;AL79,
              IF((INDEX(PlantAccounts[],MATCH($C79,PlantAccounts[Power Plan Plant Account '#],0),7))=0,0,AL79-(INDEX(PlantAccounts[],MATCH($C79,PlantAccounts[Power Plan Plant Account '#],0),9))-SUM($AO79:AX79)),
             (INDEX(PlantAccounts[],MATCH($C79,PlantAccounts[Power Plan Plant Account '#],0),7)/12)*AL79*(INDEX(CurWIPHelper[],1,MATCH(AY$4,CurWIPHelper[#Headers],0))))
        ),
        IF(AL79=0,0,IF(
              ((INDEX(PlantAccounts[],MATCH($C79,PlantAccounts[Power Plan Plant Account '#],0),7)/12)
              *(AL79)
              *(INDEX(CurWIPHelper[],1,MATCH(AY$4,CurWIPHelper[#Headers],0)))
              +(INDEX(PlantAccounts[],MATCH($C79,PlantAccounts[Power Plan Plant Account '#],0),9))
              +(SUM($AO79:AX79))
              )&gt;AL79,
         (INDEX(PlantAccounts[],MATCH($C79,PlantAccounts[Power Plan Plant Account '#],0),7)/12)*AL79*(INDEX(CurWIPHelper[],1,MATCH(AY$4,CurWIPHelper[#Headers],0))),
         AL79-(INDEX(PlantAccounts[],MATCH($C79,PlantAccounts[Power Plan Plant Account '#],0),9))-(SUM($AO79:AX79))
    ))
)
)</f>
        <v>365948.81718922872</v>
      </c>
      <c r="AZ79" s="35">
        <f>IF(INDEX(CurWIPHelper[],1,MATCH(AZ$4,CurWIPHelper[#Headers],0))=0,0,
     IF(AM79&gt;0,
        (IF(
             ((INDEX(PlantAccounts[],MATCH($C79,PlantAccounts[Power Plan Plant Account '#],0),7)/12)
                   *(AM79)
                   *(INDEX(CurWIPHelper[],1,MATCH(AZ$4,CurWIPHelper[#Headers],0)))
                   +(INDEX(PlantAccounts[],MATCH($C79,PlantAccounts[Power Plan Plant Account '#],0),9))
                   +(SUM($AO79:AY79))
                    )&gt;AM79,
              IF((INDEX(PlantAccounts[],MATCH($C79,PlantAccounts[Power Plan Plant Account '#],0),7))=0,0,AM79-(INDEX(PlantAccounts[],MATCH($C79,PlantAccounts[Power Plan Plant Account '#],0),9))-SUM($AO79:AY79)),
             (INDEX(PlantAccounts[],MATCH($C79,PlantAccounts[Power Plan Plant Account '#],0),7)/12)*AM79*(INDEX(CurWIPHelper[],1,MATCH(AZ$4,CurWIPHelper[#Headers],0))))
        ),
        IF(AM79=0,0,IF(
              ((INDEX(PlantAccounts[],MATCH($C79,PlantAccounts[Power Plan Plant Account '#],0),7)/12)
              *(AM79)
              *(INDEX(CurWIPHelper[],1,MATCH(AZ$4,CurWIPHelper[#Headers],0)))
              +(INDEX(PlantAccounts[],MATCH($C79,PlantAccounts[Power Plan Plant Account '#],0),9))
              +(SUM($AO79:AY79))
              )&gt;AM79,
         (INDEX(PlantAccounts[],MATCH($C79,PlantAccounts[Power Plan Plant Account '#],0),7)/12)*AM79*(INDEX(CurWIPHelper[],1,MATCH(AZ$4,CurWIPHelper[#Headers],0))),
         AM79-(INDEX(PlantAccounts[],MATCH($C79,PlantAccounts[Power Plan Plant Account '#],0),9))-(SUM($AO79:AY79))
    ))
)
)</f>
        <v>365948.81718922872</v>
      </c>
      <c r="BA79" s="59">
        <f t="shared" ref="BA79:BA80" si="23">SUM(AO79:AZ79)</f>
        <v>4391385.8062707447</v>
      </c>
      <c r="BC79" s="59">
        <f>INDEX(CurCloseProf[],MATCH(PlantAccountsQuery[[#This Row],[Reg/Unreg]],CurCloseProf[R/NR],0),MATCH(BC$9,CurCloseProf[#Headers],0))*($J79)</f>
        <v>0</v>
      </c>
      <c r="BD79" s="59">
        <f>INDEX(CurCloseProf[],MATCH(PlantAccountsQuery[[#This Row],[Reg/Unreg]],CurCloseProf[R/NR],0),MATCH(BD$9,CurCloseProf[#Headers],0))*($J79)</f>
        <v>0</v>
      </c>
      <c r="BE79" s="59">
        <f>INDEX(CurCloseProf[],MATCH(PlantAccountsQuery[[#This Row],[Reg/Unreg]],CurCloseProf[R/NR],0),MATCH(BE$9,CurCloseProf[#Headers],0))*($J79)</f>
        <v>0</v>
      </c>
      <c r="BF79" s="59">
        <f>INDEX(CurCloseProf[],MATCH(PlantAccountsQuery[[#This Row],[Reg/Unreg]],CurCloseProf[R/NR],0),MATCH(BF$9,CurCloseProf[#Headers],0))*($J79)</f>
        <v>0</v>
      </c>
      <c r="BG79" s="59">
        <f>INDEX(CurCloseProf[],MATCH(PlantAccountsQuery[[#This Row],[Reg/Unreg]],CurCloseProf[R/NR],0),MATCH(BG$9,CurCloseProf[#Headers],0))*($J79)</f>
        <v>0</v>
      </c>
      <c r="BH79" s="59">
        <f>INDEX(CurCloseProf[],MATCH(PlantAccountsQuery[[#This Row],[Reg/Unreg]],CurCloseProf[R/NR],0),MATCH(BH$9,CurCloseProf[#Headers],0))*($J79)</f>
        <v>0</v>
      </c>
      <c r="BI79" s="59">
        <f>INDEX(CurCloseProf[],MATCH(PlantAccountsQuery[[#This Row],[Reg/Unreg]],CurCloseProf[R/NR],0),MATCH(BI$9,CurCloseProf[#Headers],0))*($J79)</f>
        <v>0</v>
      </c>
      <c r="BJ79" s="59">
        <f>INDEX(CurCloseProf[],MATCH(PlantAccountsQuery[[#This Row],[Reg/Unreg]],CurCloseProf[R/NR],0),MATCH(BJ$9,CurCloseProf[#Headers],0))*($J79)</f>
        <v>0</v>
      </c>
      <c r="BK79" s="59">
        <f>INDEX(CurCloseProf[],MATCH(PlantAccountsQuery[[#This Row],[Reg/Unreg]],CurCloseProf[R/NR],0),MATCH(BK$9,CurCloseProf[#Headers],0))*($J79)</f>
        <v>0</v>
      </c>
      <c r="BL79" s="59">
        <f>INDEX(CurCloseProf[],MATCH(PlantAccountsQuery[[#This Row],[Reg/Unreg]],CurCloseProf[R/NR],0),MATCH(BL$9,CurCloseProf[#Headers],0))*($J79)</f>
        <v>0</v>
      </c>
      <c r="BM79" s="59">
        <f>INDEX(CurCloseProf[],MATCH(PlantAccountsQuery[[#This Row],[Reg/Unreg]],CurCloseProf[R/NR],0),MATCH(BM$9,CurCloseProf[#Headers],0))*($J79)</f>
        <v>0</v>
      </c>
      <c r="BN79" s="59">
        <f>INDEX(CurCloseProf[],MATCH(PlantAccountsQuery[[#This Row],[Reg/Unreg]],CurCloseProf[R/NR],0),MATCH(BN$9,CurCloseProf[#Headers],0))*($J79)</f>
        <v>0</v>
      </c>
      <c r="BP79" s="59">
        <f>IF(INDEX(CurWIPHelper[],1,MATCH(AO$4,$BP$9:$CA$9,0))=0,0,$BC79)</f>
        <v>0</v>
      </c>
      <c r="BQ79" s="59">
        <f>IF(INDEX(CurWIPHelper[],1,MATCH(AP$4,$BP$9:$CA$9,0))=0,0,(SUM($BC79:BD79)))</f>
        <v>0</v>
      </c>
      <c r="BR79" s="59">
        <f>IF(INDEX(CurWIPHelper[],1,MATCH(AQ$4,$BP$9:$CA$9,0))=0,0,(SUM($BC79:BE79)))</f>
        <v>0</v>
      </c>
      <c r="BS79" s="59">
        <f>IF(INDEX(CurWIPHelper[],1,MATCH(AR$4,$BP$9:$CA$9,0))=0,0,(SUM($BC79:BF79)))</f>
        <v>0</v>
      </c>
      <c r="BT79" s="59">
        <f>IF(INDEX(CurWIPHelper[],1,MATCH(AS$4,$BP$9:$CA$9,0))=0,0,(SUM($BC79:BG79)))</f>
        <v>0</v>
      </c>
      <c r="BU79" s="59">
        <f>IF(INDEX(CurWIPHelper[],1,MATCH(AT$4,$BP$9:$CA$9,0))=0,0,(SUM($BC79:BH79)))</f>
        <v>0</v>
      </c>
      <c r="BV79" s="59">
        <f>IF(INDEX(CurWIPHelper[],1,MATCH(AU$4,$BP$9:$CA$9,0))=0,0,(SUM($BC79:BI79)))</f>
        <v>0</v>
      </c>
      <c r="BW79" s="59">
        <f>IF(INDEX(CurWIPHelper[],1,MATCH(AV$4,$BP$9:$CA$9,0))=0,0,(SUM($BC79:BJ79)))</f>
        <v>0</v>
      </c>
      <c r="BX79" s="59">
        <f>IF(INDEX(CurWIPHelper[],1,MATCH(AW$4,$BP$9:$CA$9,0))=0,0,(SUM($BC79:BK79)))</f>
        <v>0</v>
      </c>
      <c r="BY79" s="59">
        <f>IF(INDEX(CurWIPHelper[],1,MATCH(AX$4,$BP$9:$CA$9,0))=0,0,(SUM($BC79:BL79)))</f>
        <v>0</v>
      </c>
      <c r="BZ79" s="59">
        <f>IF(INDEX(CurWIPHelper[],1,MATCH(AY$4,$BP$9:$CA$9,0))=0,0,(SUM($BC79:BM79)))</f>
        <v>0</v>
      </c>
      <c r="CA79" s="59">
        <f>IF(INDEX(CurWIPHelper[],1,MATCH(AZ$4,$BP$9:$CA$9,0))=0,0,(SUM($BC79:BN79)))</f>
        <v>0</v>
      </c>
      <c r="CC79" s="59">
        <f>((((INDEX(PlantAccounts[],MATCH($C79,PlantAccounts[Power Plan Plant Account '#],0),8)+(INDEX(PlantAccounts[],MATCH($C79,PlantAccounts[Power Plan Plant Account '#],0),8)+INDEX(PlantAccounts[],MATCH($C79,PlantAccounts[Power Plan Plant Account '#],0),16)+INDEX(PlantAccounts[],MATCH($C79,PlantAccounts[Power Plan Plant Account '#],0),17)))/2))/12)*(INDEX(CurWIPHelper[],1,MATCH(AO$4,CurWIPHelper[#Headers],0)))*(INDEX(PlantAccounts[],MATCH($C79,PlantAccounts[Power Plan Plant Account '#],0),7))</f>
        <v>365948.81718922866</v>
      </c>
      <c r="CD79" s="59">
        <f>((((INDEX(PlantAccounts[],MATCH($C79,PlantAccounts[Power Plan Plant Account '#],0),8)+(INDEX(PlantAccounts[],MATCH($C79,PlantAccounts[Power Plan Plant Account '#],0),8)+INDEX(PlantAccounts[],MATCH($C79,PlantAccounts[Power Plan Plant Account '#],0),16)+INDEX(PlantAccounts[],MATCH($C79,PlantAccounts[Power Plan Plant Account '#],0),17)))/2))/12)*(INDEX(CurWIPHelper[],1,MATCH(AP$4,CurWIPHelper[#Headers],0)))*(INDEX(PlantAccounts[],MATCH($C79,PlantAccounts[Power Plan Plant Account '#],0),7))</f>
        <v>365948.81718922866</v>
      </c>
      <c r="CE79" s="59">
        <f>((((INDEX(PlantAccounts[],MATCH($C79,PlantAccounts[Power Plan Plant Account '#],0),8)+(INDEX(PlantAccounts[],MATCH($C79,PlantAccounts[Power Plan Plant Account '#],0),8)+INDEX(PlantAccounts[],MATCH($C79,PlantAccounts[Power Plan Plant Account '#],0),16)+INDEX(PlantAccounts[],MATCH($C79,PlantAccounts[Power Plan Plant Account '#],0),17)))/2))/12)*(INDEX(CurWIPHelper[],1,MATCH(AQ$4,CurWIPHelper[#Headers],0)))*(INDEX(PlantAccounts[],MATCH($C79,PlantAccounts[Power Plan Plant Account '#],0),7))</f>
        <v>365948.81718922866</v>
      </c>
      <c r="CF79" s="59">
        <f>((((INDEX(PlantAccounts[],MATCH($C79,PlantAccounts[Power Plan Plant Account '#],0),8)+(INDEX(PlantAccounts[],MATCH($C79,PlantAccounts[Power Plan Plant Account '#],0),8)+INDEX(PlantAccounts[],MATCH($C79,PlantAccounts[Power Plan Plant Account '#],0),16)+INDEX(PlantAccounts[],MATCH($C79,PlantAccounts[Power Plan Plant Account '#],0),17)))/2))/12)*(INDEX(CurWIPHelper[],1,MATCH(AR$4,CurWIPHelper[#Headers],0)))*(INDEX(PlantAccounts[],MATCH($C79,PlantAccounts[Power Plan Plant Account '#],0),7))</f>
        <v>365948.81718922866</v>
      </c>
      <c r="CG79" s="59">
        <f>((((INDEX(PlantAccounts[],MATCH($C79,PlantAccounts[Power Plan Plant Account '#],0),8)+(INDEX(PlantAccounts[],MATCH($C79,PlantAccounts[Power Plan Plant Account '#],0),8)+INDEX(PlantAccounts[],MATCH($C79,PlantAccounts[Power Plan Plant Account '#],0),16)+INDEX(PlantAccounts[],MATCH($C79,PlantAccounts[Power Plan Plant Account '#],0),17)))/2))/12)*(INDEX(CurWIPHelper[],1,MATCH(AS$4,CurWIPHelper[#Headers],0)))*(INDEX(PlantAccounts[],MATCH($C79,PlantAccounts[Power Plan Plant Account '#],0),7))</f>
        <v>365948.81718922866</v>
      </c>
      <c r="CH79" s="59">
        <f>((((INDEX(PlantAccounts[],MATCH($C79,PlantAccounts[Power Plan Plant Account '#],0),8)+(INDEX(PlantAccounts[],MATCH($C79,PlantAccounts[Power Plan Plant Account '#],0),8)+INDEX(PlantAccounts[],MATCH($C79,PlantAccounts[Power Plan Plant Account '#],0),16)+INDEX(PlantAccounts[],MATCH($C79,PlantAccounts[Power Plan Plant Account '#],0),17)))/2))/12)*(INDEX(CurWIPHelper[],1,MATCH(AT$4,CurWIPHelper[#Headers],0)))*(INDEX(PlantAccounts[],MATCH($C79,PlantAccounts[Power Plan Plant Account '#],0),7))</f>
        <v>365948.81718922866</v>
      </c>
      <c r="CI79" s="59">
        <f>((((INDEX(PlantAccounts[],MATCH($C79,PlantAccounts[Power Plan Plant Account '#],0),8)+(INDEX(PlantAccounts[],MATCH($C79,PlantAccounts[Power Plan Plant Account '#],0),8)+INDEX(PlantAccounts[],MATCH($C79,PlantAccounts[Power Plan Plant Account '#],0),16)+INDEX(PlantAccounts[],MATCH($C79,PlantAccounts[Power Plan Plant Account '#],0),17)))/2))/12)*(INDEX(CurWIPHelper[],1,MATCH(AU$4,CurWIPHelper[#Headers],0)))*(INDEX(PlantAccounts[],MATCH($C79,PlantAccounts[Power Plan Plant Account '#],0),7))</f>
        <v>365948.81718922866</v>
      </c>
      <c r="CJ79" s="59">
        <f>((((INDEX(PlantAccounts[],MATCH($C79,PlantAccounts[Power Plan Plant Account '#],0),8)+(INDEX(PlantAccounts[],MATCH($C79,PlantAccounts[Power Plan Plant Account '#],0),8)+INDEX(PlantAccounts[],MATCH($C79,PlantAccounts[Power Plan Plant Account '#],0),16)+INDEX(PlantAccounts[],MATCH($C79,PlantAccounts[Power Plan Plant Account '#],0),17)))/2))/12)*(INDEX(CurWIPHelper[],1,MATCH(AV$4,CurWIPHelper[#Headers],0)))*(INDEX(PlantAccounts[],MATCH($C79,PlantAccounts[Power Plan Plant Account '#],0),7))</f>
        <v>365948.81718922866</v>
      </c>
      <c r="CK79" s="59">
        <f>((((INDEX(PlantAccounts[],MATCH($C79,PlantAccounts[Power Plan Plant Account '#],0),8)+(INDEX(PlantAccounts[],MATCH($C79,PlantAccounts[Power Plan Plant Account '#],0),8)+INDEX(PlantAccounts[],MATCH($C79,PlantAccounts[Power Plan Plant Account '#],0),16)+INDEX(PlantAccounts[],MATCH($C79,PlantAccounts[Power Plan Plant Account '#],0),17)))/2))/12)*(INDEX(CurWIPHelper[],1,MATCH(AW$4,CurWIPHelper[#Headers],0)))*(INDEX(PlantAccounts[],MATCH($C79,PlantAccounts[Power Plan Plant Account '#],0),7))</f>
        <v>365948.81718922866</v>
      </c>
      <c r="CL79" s="59">
        <f>((((INDEX(PlantAccounts[],MATCH($C79,PlantAccounts[Power Plan Plant Account '#],0),8)+(INDEX(PlantAccounts[],MATCH($C79,PlantAccounts[Power Plan Plant Account '#],0),8)+INDEX(PlantAccounts[],MATCH($C79,PlantAccounts[Power Plan Plant Account '#],0),16)+INDEX(PlantAccounts[],MATCH($C79,PlantAccounts[Power Plan Plant Account '#],0),17)))/2))/12)*(INDEX(CurWIPHelper[],1,MATCH(AX$4,CurWIPHelper[#Headers],0)))*(INDEX(PlantAccounts[],MATCH($C79,PlantAccounts[Power Plan Plant Account '#],0),7))</f>
        <v>365948.81718922866</v>
      </c>
      <c r="CM79" s="59">
        <f>((((INDEX(PlantAccounts[],MATCH($C79,PlantAccounts[Power Plan Plant Account '#],0),8)+(INDEX(PlantAccounts[],MATCH($C79,PlantAccounts[Power Plan Plant Account '#],0),8)+INDEX(PlantAccounts[],MATCH($C79,PlantAccounts[Power Plan Plant Account '#],0),16)+INDEX(PlantAccounts[],MATCH($C79,PlantAccounts[Power Plan Plant Account '#],0),17)))/2))/12)*(INDEX(CurWIPHelper[],1,MATCH(AY$4,CurWIPHelper[#Headers],0)))*(INDEX(PlantAccounts[],MATCH($C79,PlantAccounts[Power Plan Plant Account '#],0),7))</f>
        <v>365948.81718922866</v>
      </c>
      <c r="CN79" s="59">
        <f>((((INDEX(PlantAccounts[],MATCH($C79,PlantAccounts[Power Plan Plant Account '#],0),8)+(INDEX(PlantAccounts[],MATCH($C79,PlantAccounts[Power Plan Plant Account '#],0),8)+INDEX(PlantAccounts[],MATCH($C79,PlantAccounts[Power Plan Plant Account '#],0),16)+INDEX(PlantAccounts[],MATCH($C79,PlantAccounts[Power Plan Plant Account '#],0),17)))/2))/12)*(INDEX(CurWIPHelper[],1,MATCH(AZ$4,CurWIPHelper[#Headers],0)))*(INDEX(PlantAccounts[],MATCH($C79,PlantAccounts[Power Plan Plant Account '#],0),7))</f>
        <v>365948.81718922866</v>
      </c>
      <c r="CO79" s="59">
        <f t="shared" ref="CO79:CO80" si="24">SUM(CC79:CN79)</f>
        <v>4391385.8062707437</v>
      </c>
      <c r="CQ79" s="59">
        <f>INDEX(PlantAccounts[],MATCH($C79,PlantAccounts[Power Plan Plant Account '#],0),12)*(INDEX(CurWIPHelper[],1,MATCH(AO$4,CurWIPHelper[#Headers],0)))*(INDEX(PlantAccounts[],MATCH($C79,PlantAccounts[Power Plan Plant Account '#],0),7)/12)*0.5</f>
        <v>0</v>
      </c>
      <c r="CR79" s="59">
        <f>INDEX(PlantAccounts[],MATCH($C79,PlantAccounts[Power Plan Plant Account '#],0),12)*(INDEX(CurWIPHelper[],1,MATCH(AP$4,CurWIPHelper[#Headers],0)))*(INDEX(PlantAccounts[],MATCH($C79,PlantAccounts[Power Plan Plant Account '#],0),7)/12)*0.5</f>
        <v>0</v>
      </c>
      <c r="CS79" s="59">
        <f>INDEX(PlantAccounts[],MATCH($C79,PlantAccounts[Power Plan Plant Account '#],0),12)*(INDEX(CurWIPHelper[],1,MATCH(AQ$4,CurWIPHelper[#Headers],0)))*(INDEX(PlantAccounts[],MATCH($C79,PlantAccounts[Power Plan Plant Account '#],0),7)/12)*0.5</f>
        <v>0</v>
      </c>
      <c r="CT79" s="59">
        <f>INDEX(PlantAccounts[],MATCH($C79,PlantAccounts[Power Plan Plant Account '#],0),12)*(INDEX(CurWIPHelper[],1,MATCH(AR$4,CurWIPHelper[#Headers],0)))*(INDEX(PlantAccounts[],MATCH($C79,PlantAccounts[Power Plan Plant Account '#],0),7)/12)*0.5</f>
        <v>0</v>
      </c>
      <c r="CU79" s="59">
        <f>INDEX(PlantAccounts[],MATCH($C79,PlantAccounts[Power Plan Plant Account '#],0),12)*(INDEX(CurWIPHelper[],1,MATCH(AS$4,CurWIPHelper[#Headers],0)))*(INDEX(PlantAccounts[],MATCH($C79,PlantAccounts[Power Plan Plant Account '#],0),7)/12)*0.5</f>
        <v>0</v>
      </c>
      <c r="CV79" s="59">
        <f>INDEX(PlantAccounts[],MATCH($C79,PlantAccounts[Power Plan Plant Account '#],0),12)*(INDEX(CurWIPHelper[],1,MATCH(AT$4,CurWIPHelper[#Headers],0)))*(INDEX(PlantAccounts[],MATCH($C79,PlantAccounts[Power Plan Plant Account '#],0),7)/12)*0.5</f>
        <v>0</v>
      </c>
      <c r="CW79" s="59">
        <f>INDEX(PlantAccounts[],MATCH($C79,PlantAccounts[Power Plan Plant Account '#],0),12)*(INDEX(CurWIPHelper[],1,MATCH(AU$4,CurWIPHelper[#Headers],0)))*(INDEX(PlantAccounts[],MATCH($C79,PlantAccounts[Power Plan Plant Account '#],0),7)/12)*0.5</f>
        <v>0</v>
      </c>
      <c r="CX79" s="59">
        <f>INDEX(PlantAccounts[],MATCH($C79,PlantAccounts[Power Plan Plant Account '#],0),12)*(INDEX(CurWIPHelper[],1,MATCH(AV$4,CurWIPHelper[#Headers],0)))*(INDEX(PlantAccounts[],MATCH($C79,PlantAccounts[Power Plan Plant Account '#],0),7)/12)*0.5</f>
        <v>0</v>
      </c>
      <c r="CY79" s="59">
        <f>INDEX(PlantAccounts[],MATCH($C79,PlantAccounts[Power Plan Plant Account '#],0),12)*(INDEX(CurWIPHelper[],1,MATCH(AW$4,CurWIPHelper[#Headers],0)))*(INDEX(PlantAccounts[],MATCH($C79,PlantAccounts[Power Plan Plant Account '#],0),7)/12)*0.5</f>
        <v>0</v>
      </c>
      <c r="CZ79" s="59">
        <f>INDEX(PlantAccounts[],MATCH($C79,PlantAccounts[Power Plan Plant Account '#],0),12)*(INDEX(CurWIPHelper[],1,MATCH(AX$4,CurWIPHelper[#Headers],0)))*(INDEX(PlantAccounts[],MATCH($C79,PlantAccounts[Power Plan Plant Account '#],0),7)/12)*0.5</f>
        <v>0</v>
      </c>
      <c r="DA79" s="59">
        <f>INDEX(PlantAccounts[],MATCH($C79,PlantAccounts[Power Plan Plant Account '#],0),12)*(INDEX(CurWIPHelper[],1,MATCH(AY$4,CurWIPHelper[#Headers],0)))*(INDEX(PlantAccounts[],MATCH($C79,PlantAccounts[Power Plan Plant Account '#],0),7)/12)*0.5</f>
        <v>0</v>
      </c>
      <c r="DB79" s="59">
        <f>INDEX(PlantAccounts[],MATCH($C79,PlantAccounts[Power Plan Plant Account '#],0),12)*(INDEX(CurWIPHelper[],1,MATCH(AZ$4,CurWIPHelper[#Headers],0)))*(INDEX(PlantAccounts[],MATCH($C79,PlantAccounts[Power Plan Plant Account '#],0),7)/12)*0.5</f>
        <v>0</v>
      </c>
      <c r="DC79" s="59">
        <f t="shared" ref="DC79:DC80" si="25">SUM(CQ79:DB79)</f>
        <v>0</v>
      </c>
      <c r="DE79" s="59">
        <f t="shared" ref="DE79:DE80" si="26">CO79+DC79</f>
        <v>4391385.8062707437</v>
      </c>
    </row>
    <row r="80" spans="1:109">
      <c r="A80" t="s">
        <v>58</v>
      </c>
      <c r="B80" t="s">
        <v>129</v>
      </c>
      <c r="C80">
        <v>48252</v>
      </c>
      <c r="D80">
        <v>48200</v>
      </c>
      <c r="E80" s="161">
        <f>(1-'Capex to PA'!$B$3)*0%</f>
        <v>0</v>
      </c>
      <c r="F80" s="113">
        <f>INDEX(PlantAccounts[],MATCH($C80,PlantAccounts[Power Plan Plant Account '#],0),8)</f>
        <v>21623015.981217708</v>
      </c>
      <c r="G80" s="7">
        <f>INDEX(PlantAccounts[],MATCH($C80,PlantAccounts[Power Plan Plant Account '#],0),14)</f>
        <v>0</v>
      </c>
      <c r="H80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80" s="146"/>
      <c r="J80" s="7">
        <f t="shared" si="6"/>
        <v>0</v>
      </c>
      <c r="K80" s="7">
        <v>0</v>
      </c>
      <c r="L80" s="7">
        <f>INDEX(PlantAccounts[],MATCH($C80,PlantAccounts[Power Plan Plant Account '#],0),11)</f>
        <v>0</v>
      </c>
      <c r="M80" s="7">
        <f t="shared" si="22"/>
        <v>0</v>
      </c>
      <c r="O80" s="35">
        <f>INDEX(CurCloseProf[],MATCH(PlantAccountsQuery[[#This Row],[Reg/Unreg]],CurCloseProf[R/NR],0),MATCH(O$9,CurCloseProf[#Headers],0))*($J80+$M80)</f>
        <v>0</v>
      </c>
      <c r="P80" s="35">
        <f>INDEX(CurCloseProf[],MATCH(PlantAccountsQuery[[#This Row],[Reg/Unreg]],CurCloseProf[R/NR],0),MATCH(P$9,CurCloseProf[#Headers],0))*($J80+$M80)</f>
        <v>0</v>
      </c>
      <c r="Q80" s="35">
        <f>INDEX(CurCloseProf[],MATCH(PlantAccountsQuery[[#This Row],[Reg/Unreg]],CurCloseProf[R/NR],0),MATCH(Q$9,CurCloseProf[#Headers],0))*($J80+$M80)</f>
        <v>0</v>
      </c>
      <c r="R80" s="35">
        <f>INDEX(CurCloseProf[],MATCH(PlantAccountsQuery[[#This Row],[Reg/Unreg]],CurCloseProf[R/NR],0),MATCH(R$9,CurCloseProf[#Headers],0))*($J80+$M80)</f>
        <v>0</v>
      </c>
      <c r="S80" s="35">
        <f>INDEX(CurCloseProf[],MATCH(PlantAccountsQuery[[#This Row],[Reg/Unreg]],CurCloseProf[R/NR],0),MATCH(S$9,CurCloseProf[#Headers],0))*($J80+$M80)</f>
        <v>0</v>
      </c>
      <c r="T80" s="35">
        <f>INDEX(CurCloseProf[],MATCH(PlantAccountsQuery[[#This Row],[Reg/Unreg]],CurCloseProf[R/NR],0),MATCH(T$9,CurCloseProf[#Headers],0))*($J80+$M80)</f>
        <v>0</v>
      </c>
      <c r="U80" s="35">
        <f>INDEX(CurCloseProf[],MATCH(PlantAccountsQuery[[#This Row],[Reg/Unreg]],CurCloseProf[R/NR],0),MATCH(U$9,CurCloseProf[#Headers],0))*($J80+$M80)</f>
        <v>0</v>
      </c>
      <c r="V80" s="35">
        <f>INDEX(CurCloseProf[],MATCH(PlantAccountsQuery[[#This Row],[Reg/Unreg]],CurCloseProf[R/NR],0),MATCH(V$9,CurCloseProf[#Headers],0))*($J80+$M80)</f>
        <v>0</v>
      </c>
      <c r="W80" s="35">
        <f>INDEX(CurCloseProf[],MATCH(PlantAccountsQuery[[#This Row],[Reg/Unreg]],CurCloseProf[R/NR],0),MATCH(W$9,CurCloseProf[#Headers],0))*($J80+$M80)</f>
        <v>0</v>
      </c>
      <c r="X80" s="35">
        <f>INDEX(CurCloseProf[],MATCH(PlantAccountsQuery[[#This Row],[Reg/Unreg]],CurCloseProf[R/NR],0),MATCH(X$9,CurCloseProf[#Headers],0))*($J80+$M80)</f>
        <v>0</v>
      </c>
      <c r="Y80" s="35">
        <f>INDEX(CurCloseProf[],MATCH(PlantAccountsQuery[[#This Row],[Reg/Unreg]],CurCloseProf[R/NR],0),MATCH(Y$9,CurCloseProf[#Headers],0))*($J80+$M80)</f>
        <v>0</v>
      </c>
      <c r="Z80" s="35">
        <f>INDEX(CurCloseProf[],MATCH(PlantAccountsQuery[[#This Row],[Reg/Unreg]],CurCloseProf[R/NR],0),MATCH(Z$9,CurCloseProf[#Headers],0))*($J80+$M80)</f>
        <v>0</v>
      </c>
      <c r="AB80" s="59">
        <f>IF(INDEX(CurWIPHelper[],1,MATCH(AO$4,$AB$9:$AM$9,0))=0,0,($F80+$O80))</f>
        <v>21623015.981217708</v>
      </c>
      <c r="AC80" s="59">
        <f>IF(INDEX(CurWIPHelper[],1,MATCH(AP$4,$AB$9:$AM$9,0))=0,0,($F80+SUM($O80:P80)))</f>
        <v>21623015.981217708</v>
      </c>
      <c r="AD80" s="59">
        <f>IF(INDEX(CurWIPHelper[],1,MATCH(AQ$4,$AB$9:$AM$9,0))=0,0,($F80+SUM($O80:Q80)))</f>
        <v>21623015.981217708</v>
      </c>
      <c r="AE80" s="59">
        <f>IF(INDEX(CurWIPHelper[],1,MATCH(AR$4,$AB$9:$AM$9,0))=0,0,($F80+SUM($O80:R80)))</f>
        <v>21623015.981217708</v>
      </c>
      <c r="AF80" s="59">
        <f>IF(INDEX(CurWIPHelper[],1,MATCH(AS$4,$AB$9:$AM$9,0))=0,0,($F80+SUM($O80:S80)))</f>
        <v>21623015.981217708</v>
      </c>
      <c r="AG80" s="59">
        <f>IF(INDEX(CurWIPHelper[],1,MATCH(AT$4,$AB$9:$AM$9,0))=0,0,($F80+SUM($O80:T80)))</f>
        <v>21623015.981217708</v>
      </c>
      <c r="AH80" s="59">
        <f>IF(INDEX(CurWIPHelper[],1,MATCH(AU$4,$AB$9:$AM$9,0))=0,0,($F80+SUM($O80:U80)))</f>
        <v>21623015.981217708</v>
      </c>
      <c r="AI80" s="59">
        <f>IF(INDEX(CurWIPHelper[],1,MATCH(AV$4,$AB$9:$AM$9,0))=0,0,($F80+SUM($O80:V80)))</f>
        <v>21623015.981217708</v>
      </c>
      <c r="AJ80" s="59">
        <f>IF(INDEX(CurWIPHelper[],1,MATCH(AW$4,$AB$9:$AM$9,0))=0,0,($F80+SUM($O80:W80)))</f>
        <v>21623015.981217708</v>
      </c>
      <c r="AK80" s="59">
        <f>IF(INDEX(CurWIPHelper[],1,MATCH(AX$4,$AB$9:$AM$9,0))=0,0,($F80+SUM($O80:X80)))</f>
        <v>21623015.981217708</v>
      </c>
      <c r="AL80" s="59">
        <f>IF(INDEX(CurWIPHelper[],1,MATCH(AY$4,$AB$9:$AM$9,0))=0,0,($F80+SUM($O80:Y80)))</f>
        <v>21623015.981217708</v>
      </c>
      <c r="AM80" s="59">
        <f>IF(INDEX(CurWIPHelper[],1,MATCH(AZ$4,$AB$9:$AM$9,0))=0,0,($F80+SUM($O80:Z80)))</f>
        <v>21623015.981217708</v>
      </c>
      <c r="AO80" s="35">
        <f>IF(INDEX(CurWIPHelper[],1,MATCH(AO$4,CurWIPHelper[#Headers],0))=0,0,
     IF(AB80&gt;0,
        (IF(
             ((INDEX(PlantAccounts[],MATCH($C80,PlantAccounts[Power Plan Plant Account '#],0),7)/12)
                   *(AB80)
                   *(INDEX(CurWIPHelper[],1,MATCH(AO$4,CurWIPHelper[#Headers],0)))
                   +(INDEX(PlantAccounts[],MATCH($C80,PlantAccounts[Power Plan Plant Account '#],0),9))
                   )&gt;AB80,
              IF((INDEX(PlantAccounts[],MATCH($C80,PlantAccounts[Power Plan Plant Account '#],0),7))=0,0,AB80-(INDEX(PlantAccounts[],MATCH($C80,PlantAccounts[Power Plan Plant Account '#],0),9))),
             (INDEX(PlantAccounts[],MATCH($C80,PlantAccounts[Power Plan Plant Account '#],0),7)/12)*AB80*(INDEX(CurWIPHelper[],1,MATCH(AO$4,CurWIPHelper[#Headers],0))))
        ),
          IF(AB80=0,0,IF(
              ((INDEX(PlantAccounts[],MATCH($C80,PlantAccounts[Power Plan Plant Account '#],0),7)/12)
              *(AB80)
              *(INDEX(CurWIPHelper[],1,MATCH(AO$4,CurWIPHelper[#Headers],0)))
              +(INDEX(PlantAccounts[],MATCH($C80,PlantAccounts[Power Plan Plant Account '#],0),9))
              )&gt;AB80,
         (INDEX(PlantAccounts[],MATCH($C80,PlantAccounts[Power Plan Plant Account '#],0),7)/12)*AB80*(INDEX(CurWIPHelper[],1,MATCH(AO$4,CurWIPHelper[#Headers],0))),
         AB80-(INDEX(PlantAccounts[],MATCH($C80,PlantAccounts[Power Plan Plant Account '#],0),9))
    ))
)
)</f>
        <v>263641.82984784123</v>
      </c>
      <c r="AP80" s="35">
        <f>IF(INDEX(CurWIPHelper[],1,MATCH(AP$4,CurWIPHelper[#Headers],0))=0,0,
     IF(AC80&gt;0,
        (IF(
             ((INDEX(PlantAccounts[],MATCH($C80,PlantAccounts[Power Plan Plant Account '#],0),7)/12)
                   *(AC80)
                   *(INDEX(CurWIPHelper[],1,MATCH(AP$4,CurWIPHelper[#Headers],0)))
                   +(INDEX(PlantAccounts[],MATCH($C80,PlantAccounts[Power Plan Plant Account '#],0),9))
                   +(SUM($AO80:AO80))
                    )&gt;AC80,
              IF((INDEX(PlantAccounts[],MATCH($C80,PlantAccounts[Power Plan Plant Account '#],0),7))=0,0,AC80-(INDEX(PlantAccounts[],MATCH($C80,PlantAccounts[Power Plan Plant Account '#],0),9))-SUM($AO80:AO80)),
             (INDEX(PlantAccounts[],MATCH($C80,PlantAccounts[Power Plan Plant Account '#],0),7)/12)*AC80*(INDEX(CurWIPHelper[],1,MATCH(AP$4,CurWIPHelper[#Headers],0))))
        ),
        IF(AC80=0,0,IF(
              ((INDEX(PlantAccounts[],MATCH($C80,PlantAccounts[Power Plan Plant Account '#],0),7)/12)
              *(AC80)
              *(INDEX(CurWIPHelper[],1,MATCH(AP$4,CurWIPHelper[#Headers],0)))
              +(INDEX(PlantAccounts[],MATCH($C80,PlantAccounts[Power Plan Plant Account '#],0),9))
              +(SUM($AO80:AO80))
              )&gt;AC80,
         (INDEX(PlantAccounts[],MATCH($C80,PlantAccounts[Power Plan Plant Account '#],0),7)/12)*AC80*(INDEX(CurWIPHelper[],1,MATCH(AP$4,CurWIPHelper[#Headers],0))),
         AC80-(INDEX(PlantAccounts[],MATCH($C80,PlantAccounts[Power Plan Plant Account '#],0),9))-(SUM($AO80:AO80))
    ))
)
)</f>
        <v>263641.82984784123</v>
      </c>
      <c r="AQ80" s="35">
        <f>IF(INDEX(CurWIPHelper[],1,MATCH(AQ$4,CurWIPHelper[#Headers],0))=0,0,
     IF(AD80&gt;0,
        (IF(
             ((INDEX(PlantAccounts[],MATCH($C80,PlantAccounts[Power Plan Plant Account '#],0),7)/12)
                   *(AD80)
                   *(INDEX(CurWIPHelper[],1,MATCH(AQ$4,CurWIPHelper[#Headers],0)))
                   +(INDEX(PlantAccounts[],MATCH($C80,PlantAccounts[Power Plan Plant Account '#],0),9))
                   +(SUM($AO80:AP80))
                    )&gt;AD80,
              IF((INDEX(PlantAccounts[],MATCH($C80,PlantAccounts[Power Plan Plant Account '#],0),7))=0,0,AD80-(INDEX(PlantAccounts[],MATCH($C80,PlantAccounts[Power Plan Plant Account '#],0),9))-SUM($AO80:AP80)),
             (INDEX(PlantAccounts[],MATCH($C80,PlantAccounts[Power Plan Plant Account '#],0),7)/12)*AD80*(INDEX(CurWIPHelper[],1,MATCH(AQ$4,CurWIPHelper[#Headers],0))))
        ),
        IF(AD80=0,0,IF(
              ((INDEX(PlantAccounts[],MATCH($C80,PlantAccounts[Power Plan Plant Account '#],0),7)/12)
              *(AD80)
              *(INDEX(CurWIPHelper[],1,MATCH(AQ$4,CurWIPHelper[#Headers],0)))
              +(INDEX(PlantAccounts[],MATCH($C80,PlantAccounts[Power Plan Plant Account '#],0),9))
              +(SUM($AO80:AP80))
              )&gt;AD80,
         (INDEX(PlantAccounts[],MATCH($C80,PlantAccounts[Power Plan Plant Account '#],0),7)/12)*AD80*(INDEX(CurWIPHelper[],1,MATCH(AQ$4,CurWIPHelper[#Headers],0))),
         AD80-(INDEX(PlantAccounts[],MATCH($C80,PlantAccounts[Power Plan Plant Account '#],0),9))-(SUM($AO80:AP80))
    ))
)
)</f>
        <v>263641.82984784123</v>
      </c>
      <c r="AR80" s="35">
        <f>IF(INDEX(CurWIPHelper[],1,MATCH(AR$4,CurWIPHelper[#Headers],0))=0,0,
     IF(AE80&gt;0,
        (IF(
             ((INDEX(PlantAccounts[],MATCH($C80,PlantAccounts[Power Plan Plant Account '#],0),7)/12)
                   *(AE80)
                   *(INDEX(CurWIPHelper[],1,MATCH(AR$4,CurWIPHelper[#Headers],0)))
                   +(INDEX(PlantAccounts[],MATCH($C80,PlantAccounts[Power Plan Plant Account '#],0),9))
                   +(SUM($AO80:AQ80))
                    )&gt;AE80,
              IF((INDEX(PlantAccounts[],MATCH($C80,PlantAccounts[Power Plan Plant Account '#],0),7))=0,0,AE80-(INDEX(PlantAccounts[],MATCH($C80,PlantAccounts[Power Plan Plant Account '#],0),9))-SUM($AO80:AQ80)),
             (INDEX(PlantAccounts[],MATCH($C80,PlantAccounts[Power Plan Plant Account '#],0),7)/12)*AE80*(INDEX(CurWIPHelper[],1,MATCH(AR$4,CurWIPHelper[#Headers],0))))
        ),
        IF(AE80=0,0,IF(
              ((INDEX(PlantAccounts[],MATCH($C80,PlantAccounts[Power Plan Plant Account '#],0),7)/12)
              *(AE80)
              *(INDEX(CurWIPHelper[],1,MATCH(AR$4,CurWIPHelper[#Headers],0)))
              +(INDEX(PlantAccounts[],MATCH($C80,PlantAccounts[Power Plan Plant Account '#],0),9))
              +(SUM($AO80:AQ80))
              )&gt;AE80,
         (INDEX(PlantAccounts[],MATCH($C80,PlantAccounts[Power Plan Plant Account '#],0),7)/12)*AE80*(INDEX(CurWIPHelper[],1,MATCH(AR$4,CurWIPHelper[#Headers],0))),
         AE80-(INDEX(PlantAccounts[],MATCH($C80,PlantAccounts[Power Plan Plant Account '#],0),9))-(SUM($AO80:AQ80))
    ))
)
)</f>
        <v>263641.82984784123</v>
      </c>
      <c r="AS80" s="35">
        <f>IF(INDEX(CurWIPHelper[],1,MATCH(AS$4,CurWIPHelper[#Headers],0))=0,0,
     IF(AF80&gt;0,
        (IF(
             ((INDEX(PlantAccounts[],MATCH($C80,PlantAccounts[Power Plan Plant Account '#],0),7)/12)
                   *(AF80)
                   *(INDEX(CurWIPHelper[],1,MATCH(AS$4,CurWIPHelper[#Headers],0)))
                   +(INDEX(PlantAccounts[],MATCH($C80,PlantAccounts[Power Plan Plant Account '#],0),9))
                   +(SUM($AO80:AR80))
                    )&gt;AF80,
              IF((INDEX(PlantAccounts[],MATCH($C80,PlantAccounts[Power Plan Plant Account '#],0),7))=0,0,AF80-(INDEX(PlantAccounts[],MATCH($C80,PlantAccounts[Power Plan Plant Account '#],0),9))-SUM($AO80:AR80)),
             (INDEX(PlantAccounts[],MATCH($C80,PlantAccounts[Power Plan Plant Account '#],0),7)/12)*AF80*(INDEX(CurWIPHelper[],1,MATCH(AS$4,CurWIPHelper[#Headers],0))))
        ),
        IF(AF80=0,0,IF(
              ((INDEX(PlantAccounts[],MATCH($C80,PlantAccounts[Power Plan Plant Account '#],0),7)/12)
              *(AF80)
              *(INDEX(CurWIPHelper[],1,MATCH(AS$4,CurWIPHelper[#Headers],0)))
              +(INDEX(PlantAccounts[],MATCH($C80,PlantAccounts[Power Plan Plant Account '#],0),9))
              +(SUM($AO80:AR80))
              )&gt;AF80,
         (INDEX(PlantAccounts[],MATCH($C80,PlantAccounts[Power Plan Plant Account '#],0),7)/12)*AF80*(INDEX(CurWIPHelper[],1,MATCH(AS$4,CurWIPHelper[#Headers],0))),
         AF80-(INDEX(PlantAccounts[],MATCH($C80,PlantAccounts[Power Plan Plant Account '#],0),9))-(SUM($AO80:AR80))
    ))
)
)</f>
        <v>263641.82984784123</v>
      </c>
      <c r="AT80" s="35">
        <f>IF(INDEX(CurWIPHelper[],1,MATCH(AT$4,CurWIPHelper[#Headers],0))=0,0,
     IF(AG80&gt;0,
        (IF(
             ((INDEX(PlantAccounts[],MATCH($C80,PlantAccounts[Power Plan Plant Account '#],0),7)/12)
                   *(AG80)
                   *(INDEX(CurWIPHelper[],1,MATCH(AT$4,CurWIPHelper[#Headers],0)))
                   +(INDEX(PlantAccounts[],MATCH($C80,PlantAccounts[Power Plan Plant Account '#],0),9))
                   +(SUM($AO80:AS80))
                    )&gt;AG80,
              IF((INDEX(PlantAccounts[],MATCH($C80,PlantAccounts[Power Plan Plant Account '#],0),7))=0,0,AG80-(INDEX(PlantAccounts[],MATCH($C80,PlantAccounts[Power Plan Plant Account '#],0),9))-SUM($AO80:AS80)),
             (INDEX(PlantAccounts[],MATCH($C80,PlantAccounts[Power Plan Plant Account '#],0),7)/12)*AG80*(INDEX(CurWIPHelper[],1,MATCH(AT$4,CurWIPHelper[#Headers],0))))
        ),
        IF(AG80=0,0,IF(
              ((INDEX(PlantAccounts[],MATCH($C80,PlantAccounts[Power Plan Plant Account '#],0),7)/12)
              *(AG80)
              *(INDEX(CurWIPHelper[],1,MATCH(AT$4,CurWIPHelper[#Headers],0)))
              +(INDEX(PlantAccounts[],MATCH($C80,PlantAccounts[Power Plan Plant Account '#],0),9))
              +(SUM($AO80:AS80))
              )&gt;AG80,
         (INDEX(PlantAccounts[],MATCH($C80,PlantAccounts[Power Plan Plant Account '#],0),7)/12)*AG80*(INDEX(CurWIPHelper[],1,MATCH(AT$4,CurWIPHelper[#Headers],0))),
         AG80-(INDEX(PlantAccounts[],MATCH($C80,PlantAccounts[Power Plan Plant Account '#],0),9))-(SUM($AO80:AS80))
    ))
)
)</f>
        <v>263641.82984784123</v>
      </c>
      <c r="AU80" s="35">
        <f>IF(INDEX(CurWIPHelper[],1,MATCH(AU$4,CurWIPHelper[#Headers],0))=0,0,
     IF(AH80&gt;0,
        (IF(
             ((INDEX(PlantAccounts[],MATCH($C80,PlantAccounts[Power Plan Plant Account '#],0),7)/12)
                   *(AH80)
                   *(INDEX(CurWIPHelper[],1,MATCH(AU$4,CurWIPHelper[#Headers],0)))
                   +(INDEX(PlantAccounts[],MATCH($C80,PlantAccounts[Power Plan Plant Account '#],0),9))
                   +(SUM($AO80:AT80))
                    )&gt;AH80,
              IF((INDEX(PlantAccounts[],MATCH($C80,PlantAccounts[Power Plan Plant Account '#],0),7))=0,0,AH80-(INDEX(PlantAccounts[],MATCH($C80,PlantAccounts[Power Plan Plant Account '#],0),9))-SUM($AO80:AT80)),
             (INDEX(PlantAccounts[],MATCH($C80,PlantAccounts[Power Plan Plant Account '#],0),7)/12)*AH80*(INDEX(CurWIPHelper[],1,MATCH(AU$4,CurWIPHelper[#Headers],0))))
        ),
        IF(AH80=0,0,IF(
              ((INDEX(PlantAccounts[],MATCH($C80,PlantAccounts[Power Plan Plant Account '#],0),7)/12)
              *(AH80)
              *(INDEX(CurWIPHelper[],1,MATCH(AU$4,CurWIPHelper[#Headers],0)))
              +(INDEX(PlantAccounts[],MATCH($C80,PlantAccounts[Power Plan Plant Account '#],0),9))
              +(SUM($AO80:AT80))
              )&gt;AH80,
         (INDEX(PlantAccounts[],MATCH($C80,PlantAccounts[Power Plan Plant Account '#],0),7)/12)*AH80*(INDEX(CurWIPHelper[],1,MATCH(AU$4,CurWIPHelper[#Headers],0))),
         AH80-(INDEX(PlantAccounts[],MATCH($C80,PlantAccounts[Power Plan Plant Account '#],0),9))-(SUM($AO80:AT80))
    ))
)
)</f>
        <v>263641.82984784123</v>
      </c>
      <c r="AV80" s="35">
        <f>IF(INDEX(CurWIPHelper[],1,MATCH(AV$4,CurWIPHelper[#Headers],0))=0,0,
     IF(AI80&gt;0,
        (IF(
             ((INDEX(PlantAccounts[],MATCH($C80,PlantAccounts[Power Plan Plant Account '#],0),7)/12)
                   *(AI80)
                   *(INDEX(CurWIPHelper[],1,MATCH(AV$4,CurWIPHelper[#Headers],0)))
                   +(INDEX(PlantAccounts[],MATCH($C80,PlantAccounts[Power Plan Plant Account '#],0),9))
                   +(SUM($AO80:AU80))
                    )&gt;AI80,
              IF((INDEX(PlantAccounts[],MATCH($C80,PlantAccounts[Power Plan Plant Account '#],0),7))=0,0,AI80-(INDEX(PlantAccounts[],MATCH($C80,PlantAccounts[Power Plan Plant Account '#],0),9))-SUM($AO80:AU80)),
             (INDEX(PlantAccounts[],MATCH($C80,PlantAccounts[Power Plan Plant Account '#],0),7)/12)*AI80*(INDEX(CurWIPHelper[],1,MATCH(AV$4,CurWIPHelper[#Headers],0))))
        ),
        IF(AI80=0,0,IF(
              ((INDEX(PlantAccounts[],MATCH($C80,PlantAccounts[Power Plan Plant Account '#],0),7)/12)
              *(AI80)
              *(INDEX(CurWIPHelper[],1,MATCH(AV$4,CurWIPHelper[#Headers],0)))
              +(INDEX(PlantAccounts[],MATCH($C80,PlantAccounts[Power Plan Plant Account '#],0),9))
              +(SUM($AO80:AU80))
              )&gt;AI80,
         (INDEX(PlantAccounts[],MATCH($C80,PlantAccounts[Power Plan Plant Account '#],0),7)/12)*AI80*(INDEX(CurWIPHelper[],1,MATCH(AV$4,CurWIPHelper[#Headers],0))),
         AI80-(INDEX(PlantAccounts[],MATCH($C80,PlantAccounts[Power Plan Plant Account '#],0),9))-(SUM($AO80:AU80))
    ))
)
)</f>
        <v>263641.82984784123</v>
      </c>
      <c r="AW80" s="35">
        <f>IF(INDEX(CurWIPHelper[],1,MATCH(AW$4,CurWIPHelper[#Headers],0))=0,0,
     IF(AJ80&gt;0,
        (IF(
             ((INDEX(PlantAccounts[],MATCH($C80,PlantAccounts[Power Plan Plant Account '#],0),7)/12)
                   *(AJ80)
                   *(INDEX(CurWIPHelper[],1,MATCH(AW$4,CurWIPHelper[#Headers],0)))
                   +(INDEX(PlantAccounts[],MATCH($C80,PlantAccounts[Power Plan Plant Account '#],0),9))
                   +(SUM($AO80:AV80))
                    )&gt;AJ80,
              IF((INDEX(PlantAccounts[],MATCH($C80,PlantAccounts[Power Plan Plant Account '#],0),7))=0,0,AJ80-(INDEX(PlantAccounts[],MATCH($C80,PlantAccounts[Power Plan Plant Account '#],0),9))-SUM($AO80:AV80)),
             (INDEX(PlantAccounts[],MATCH($C80,PlantAccounts[Power Plan Plant Account '#],0),7)/12)*AJ80*(INDEX(CurWIPHelper[],1,MATCH(AW$4,CurWIPHelper[#Headers],0))))
        ),
        IF(AJ80=0,0,IF(
              ((INDEX(PlantAccounts[],MATCH($C80,PlantAccounts[Power Plan Plant Account '#],0),7)/12)
              *(AJ80)
              *(INDEX(CurWIPHelper[],1,MATCH(AW$4,CurWIPHelper[#Headers],0)))
              +(INDEX(PlantAccounts[],MATCH($C80,PlantAccounts[Power Plan Plant Account '#],0),9))
              +(SUM($AO80:AV80))
              )&gt;AJ80,
         (INDEX(PlantAccounts[],MATCH($C80,PlantAccounts[Power Plan Plant Account '#],0),7)/12)*AJ80*(INDEX(CurWIPHelper[],1,MATCH(AW$4,CurWIPHelper[#Headers],0))),
         AJ80-(INDEX(PlantAccounts[],MATCH($C80,PlantAccounts[Power Plan Plant Account '#],0),9))-(SUM($AO80:AV80))
    ))
)
)</f>
        <v>263641.82984784123</v>
      </c>
      <c r="AX80" s="35">
        <f>IF(INDEX(CurWIPHelper[],1,MATCH(AX$4,CurWIPHelper[#Headers],0))=0,0,
     IF(AK80&gt;0,
        (IF(
             ((INDEX(PlantAccounts[],MATCH($C80,PlantAccounts[Power Plan Plant Account '#],0),7)/12)
                   *(AK80)
                   *(INDEX(CurWIPHelper[],1,MATCH(AX$4,CurWIPHelper[#Headers],0)))
                   +(INDEX(PlantAccounts[],MATCH($C80,PlantAccounts[Power Plan Plant Account '#],0),9))
                   +(SUM($AO80:AW80))
                    )&gt;AK80,
              IF((INDEX(PlantAccounts[],MATCH($C80,PlantAccounts[Power Plan Plant Account '#],0),7))=0,0,AK80-(INDEX(PlantAccounts[],MATCH($C80,PlantAccounts[Power Plan Plant Account '#],0),9))-SUM($AO80:AW80)),
             (INDEX(PlantAccounts[],MATCH($C80,PlantAccounts[Power Plan Plant Account '#],0),7)/12)*AK80*(INDEX(CurWIPHelper[],1,MATCH(AX$4,CurWIPHelper[#Headers],0))))
        ),
        IF(AK80=0,0,IF(
              ((INDEX(PlantAccounts[],MATCH($C80,PlantAccounts[Power Plan Plant Account '#],0),7)/12)
              *(AK80)
              *(INDEX(CurWIPHelper[],1,MATCH(AX$4,CurWIPHelper[#Headers],0)))
              +(INDEX(PlantAccounts[],MATCH($C80,PlantAccounts[Power Plan Plant Account '#],0),9))
              +(SUM($AO80:AW80))
              )&gt;AK80,
         (INDEX(PlantAccounts[],MATCH($C80,PlantAccounts[Power Plan Plant Account '#],0),7)/12)*AK80*(INDEX(CurWIPHelper[],1,MATCH(AX$4,CurWIPHelper[#Headers],0))),
         AK80-(INDEX(PlantAccounts[],MATCH($C80,PlantAccounts[Power Plan Plant Account '#],0),9))-(SUM($AO80:AW80))
    ))
)
)</f>
        <v>263641.82984784123</v>
      </c>
      <c r="AY80" s="35">
        <f>IF(INDEX(CurWIPHelper[],1,MATCH(AY$4,CurWIPHelper[#Headers],0))=0,0,
     IF(AL80&gt;0,
        (IF(
             ((INDEX(PlantAccounts[],MATCH($C80,PlantAccounts[Power Plan Plant Account '#],0),7)/12)
                   *(AL80)
                   *(INDEX(CurWIPHelper[],1,MATCH(AY$4,CurWIPHelper[#Headers],0)))
                   +(INDEX(PlantAccounts[],MATCH($C80,PlantAccounts[Power Plan Plant Account '#],0),9))
                   +(SUM($AO80:AX80))
                    )&gt;AL80,
              IF((INDEX(PlantAccounts[],MATCH($C80,PlantAccounts[Power Plan Plant Account '#],0),7))=0,0,AL80-(INDEX(PlantAccounts[],MATCH($C80,PlantAccounts[Power Plan Plant Account '#],0),9))-SUM($AO80:AX80)),
             (INDEX(PlantAccounts[],MATCH($C80,PlantAccounts[Power Plan Plant Account '#],0),7)/12)*AL80*(INDEX(CurWIPHelper[],1,MATCH(AY$4,CurWIPHelper[#Headers],0))))
        ),
        IF(AL80=0,0,IF(
              ((INDEX(PlantAccounts[],MATCH($C80,PlantAccounts[Power Plan Plant Account '#],0),7)/12)
              *(AL80)
              *(INDEX(CurWIPHelper[],1,MATCH(AY$4,CurWIPHelper[#Headers],0)))
              +(INDEX(PlantAccounts[],MATCH($C80,PlantAccounts[Power Plan Plant Account '#],0),9))
              +(SUM($AO80:AX80))
              )&gt;AL80,
         (INDEX(PlantAccounts[],MATCH($C80,PlantAccounts[Power Plan Plant Account '#],0),7)/12)*AL80*(INDEX(CurWIPHelper[],1,MATCH(AY$4,CurWIPHelper[#Headers],0))),
         AL80-(INDEX(PlantAccounts[],MATCH($C80,PlantAccounts[Power Plan Plant Account '#],0),9))-(SUM($AO80:AX80))
    ))
)
)</f>
        <v>263641.82984784123</v>
      </c>
      <c r="AZ80" s="35">
        <f>IF(INDEX(CurWIPHelper[],1,MATCH(AZ$4,CurWIPHelper[#Headers],0))=0,0,
     IF(AM80&gt;0,
        (IF(
             ((INDEX(PlantAccounts[],MATCH($C80,PlantAccounts[Power Plan Plant Account '#],0),7)/12)
                   *(AM80)
                   *(INDEX(CurWIPHelper[],1,MATCH(AZ$4,CurWIPHelper[#Headers],0)))
                   +(INDEX(PlantAccounts[],MATCH($C80,PlantAccounts[Power Plan Plant Account '#],0),9))
                   +(SUM($AO80:AY80))
                    )&gt;AM80,
              IF((INDEX(PlantAccounts[],MATCH($C80,PlantAccounts[Power Plan Plant Account '#],0),7))=0,0,AM80-(INDEX(PlantAccounts[],MATCH($C80,PlantAccounts[Power Plan Plant Account '#],0),9))-SUM($AO80:AY80)),
             (INDEX(PlantAccounts[],MATCH($C80,PlantAccounts[Power Plan Plant Account '#],0),7)/12)*AM80*(INDEX(CurWIPHelper[],1,MATCH(AZ$4,CurWIPHelper[#Headers],0))))
        ),
        IF(AM80=0,0,IF(
              ((INDEX(PlantAccounts[],MATCH($C80,PlantAccounts[Power Plan Plant Account '#],0),7)/12)
              *(AM80)
              *(INDEX(CurWIPHelper[],1,MATCH(AZ$4,CurWIPHelper[#Headers],0)))
              +(INDEX(PlantAccounts[],MATCH($C80,PlantAccounts[Power Plan Plant Account '#],0),9))
              +(SUM($AO80:AY80))
              )&gt;AM80,
         (INDEX(PlantAccounts[],MATCH($C80,PlantAccounts[Power Plan Plant Account '#],0),7)/12)*AM80*(INDEX(CurWIPHelper[],1,MATCH(AZ$4,CurWIPHelper[#Headers],0))),
         AM80-(INDEX(PlantAccounts[],MATCH($C80,PlantAccounts[Power Plan Plant Account '#],0),9))-(SUM($AO80:AY80))
    ))
)
)</f>
        <v>263641.82984784123</v>
      </c>
      <c r="BA80" s="59">
        <f t="shared" si="23"/>
        <v>3163701.9581740941</v>
      </c>
      <c r="BC80" s="59">
        <f>INDEX(CurCloseProf[],MATCH(PlantAccountsQuery[[#This Row],[Reg/Unreg]],CurCloseProf[R/NR],0),MATCH(BC$9,CurCloseProf[#Headers],0))*($J80)</f>
        <v>0</v>
      </c>
      <c r="BD80" s="59">
        <f>INDEX(CurCloseProf[],MATCH(PlantAccountsQuery[[#This Row],[Reg/Unreg]],CurCloseProf[R/NR],0),MATCH(BD$9,CurCloseProf[#Headers],0))*($J80)</f>
        <v>0</v>
      </c>
      <c r="BE80" s="59">
        <f>INDEX(CurCloseProf[],MATCH(PlantAccountsQuery[[#This Row],[Reg/Unreg]],CurCloseProf[R/NR],0),MATCH(BE$9,CurCloseProf[#Headers],0))*($J80)</f>
        <v>0</v>
      </c>
      <c r="BF80" s="59">
        <f>INDEX(CurCloseProf[],MATCH(PlantAccountsQuery[[#This Row],[Reg/Unreg]],CurCloseProf[R/NR],0),MATCH(BF$9,CurCloseProf[#Headers],0))*($J80)</f>
        <v>0</v>
      </c>
      <c r="BG80" s="59">
        <f>INDEX(CurCloseProf[],MATCH(PlantAccountsQuery[[#This Row],[Reg/Unreg]],CurCloseProf[R/NR],0),MATCH(BG$9,CurCloseProf[#Headers],0))*($J80)</f>
        <v>0</v>
      </c>
      <c r="BH80" s="59">
        <f>INDEX(CurCloseProf[],MATCH(PlantAccountsQuery[[#This Row],[Reg/Unreg]],CurCloseProf[R/NR],0),MATCH(BH$9,CurCloseProf[#Headers],0))*($J80)</f>
        <v>0</v>
      </c>
      <c r="BI80" s="59">
        <f>INDEX(CurCloseProf[],MATCH(PlantAccountsQuery[[#This Row],[Reg/Unreg]],CurCloseProf[R/NR],0),MATCH(BI$9,CurCloseProf[#Headers],0))*($J80)</f>
        <v>0</v>
      </c>
      <c r="BJ80" s="59">
        <f>INDEX(CurCloseProf[],MATCH(PlantAccountsQuery[[#This Row],[Reg/Unreg]],CurCloseProf[R/NR],0),MATCH(BJ$9,CurCloseProf[#Headers],0))*($J80)</f>
        <v>0</v>
      </c>
      <c r="BK80" s="59">
        <f>INDEX(CurCloseProf[],MATCH(PlantAccountsQuery[[#This Row],[Reg/Unreg]],CurCloseProf[R/NR],0),MATCH(BK$9,CurCloseProf[#Headers],0))*($J80)</f>
        <v>0</v>
      </c>
      <c r="BL80" s="59">
        <f>INDEX(CurCloseProf[],MATCH(PlantAccountsQuery[[#This Row],[Reg/Unreg]],CurCloseProf[R/NR],0),MATCH(BL$9,CurCloseProf[#Headers],0))*($J80)</f>
        <v>0</v>
      </c>
      <c r="BM80" s="59">
        <f>INDEX(CurCloseProf[],MATCH(PlantAccountsQuery[[#This Row],[Reg/Unreg]],CurCloseProf[R/NR],0),MATCH(BM$9,CurCloseProf[#Headers],0))*($J80)</f>
        <v>0</v>
      </c>
      <c r="BN80" s="59">
        <f>INDEX(CurCloseProf[],MATCH(PlantAccountsQuery[[#This Row],[Reg/Unreg]],CurCloseProf[R/NR],0),MATCH(BN$9,CurCloseProf[#Headers],0))*($J80)</f>
        <v>0</v>
      </c>
      <c r="BP80" s="59">
        <f>IF(INDEX(CurWIPHelper[],1,MATCH(AO$4,$BP$9:$CA$9,0))=0,0,$BC80)</f>
        <v>0</v>
      </c>
      <c r="BQ80" s="59">
        <f>IF(INDEX(CurWIPHelper[],1,MATCH(AP$4,$BP$9:$CA$9,0))=0,0,(SUM($BC80:BD80)))</f>
        <v>0</v>
      </c>
      <c r="BR80" s="59">
        <f>IF(INDEX(CurWIPHelper[],1,MATCH(AQ$4,$BP$9:$CA$9,0))=0,0,(SUM($BC80:BE80)))</f>
        <v>0</v>
      </c>
      <c r="BS80" s="59">
        <f>IF(INDEX(CurWIPHelper[],1,MATCH(AR$4,$BP$9:$CA$9,0))=0,0,(SUM($BC80:BF80)))</f>
        <v>0</v>
      </c>
      <c r="BT80" s="59">
        <f>IF(INDEX(CurWIPHelper[],1,MATCH(AS$4,$BP$9:$CA$9,0))=0,0,(SUM($BC80:BG80)))</f>
        <v>0</v>
      </c>
      <c r="BU80" s="59">
        <f>IF(INDEX(CurWIPHelper[],1,MATCH(AT$4,$BP$9:$CA$9,0))=0,0,(SUM($BC80:BH80)))</f>
        <v>0</v>
      </c>
      <c r="BV80" s="59">
        <f>IF(INDEX(CurWIPHelper[],1,MATCH(AU$4,$BP$9:$CA$9,0))=0,0,(SUM($BC80:BI80)))</f>
        <v>0</v>
      </c>
      <c r="BW80" s="59">
        <f>IF(INDEX(CurWIPHelper[],1,MATCH(AV$4,$BP$9:$CA$9,0))=0,0,(SUM($BC80:BJ80)))</f>
        <v>0</v>
      </c>
      <c r="BX80" s="59">
        <f>IF(INDEX(CurWIPHelper[],1,MATCH(AW$4,$BP$9:$CA$9,0))=0,0,(SUM($BC80:BK80)))</f>
        <v>0</v>
      </c>
      <c r="BY80" s="59">
        <f>IF(INDEX(CurWIPHelper[],1,MATCH(AX$4,$BP$9:$CA$9,0))=0,0,(SUM($BC80:BL80)))</f>
        <v>0</v>
      </c>
      <c r="BZ80" s="59">
        <f>IF(INDEX(CurWIPHelper[],1,MATCH(AY$4,$BP$9:$CA$9,0))=0,0,(SUM($BC80:BM80)))</f>
        <v>0</v>
      </c>
      <c r="CA80" s="59">
        <f>IF(INDEX(CurWIPHelper[],1,MATCH(AZ$4,$BP$9:$CA$9,0))=0,0,(SUM($BC80:BN80)))</f>
        <v>0</v>
      </c>
      <c r="CC80" s="59">
        <f>((((INDEX(PlantAccounts[],MATCH($C80,PlantAccounts[Power Plan Plant Account '#],0),8)+(INDEX(PlantAccounts[],MATCH($C80,PlantAccounts[Power Plan Plant Account '#],0),8)+INDEX(PlantAccounts[],MATCH($C80,PlantAccounts[Power Plan Plant Account '#],0),16)+INDEX(PlantAccounts[],MATCH($C80,PlantAccounts[Power Plan Plant Account '#],0),17)))/2))/12)*(INDEX(CurWIPHelper[],1,MATCH(AO$4,CurWIPHelper[#Headers],0)))*(INDEX(PlantAccounts[],MATCH($C80,PlantAccounts[Power Plan Plant Account '#],0),7))</f>
        <v>263641.82984784123</v>
      </c>
      <c r="CD80" s="59">
        <f>((((INDEX(PlantAccounts[],MATCH($C80,PlantAccounts[Power Plan Plant Account '#],0),8)+(INDEX(PlantAccounts[],MATCH($C80,PlantAccounts[Power Plan Plant Account '#],0),8)+INDEX(PlantAccounts[],MATCH($C80,PlantAccounts[Power Plan Plant Account '#],0),16)+INDEX(PlantAccounts[],MATCH($C80,PlantAccounts[Power Plan Plant Account '#],0),17)))/2))/12)*(INDEX(CurWIPHelper[],1,MATCH(AP$4,CurWIPHelper[#Headers],0)))*(INDEX(PlantAccounts[],MATCH($C80,PlantAccounts[Power Plan Plant Account '#],0),7))</f>
        <v>263641.82984784123</v>
      </c>
      <c r="CE80" s="59">
        <f>((((INDEX(PlantAccounts[],MATCH($C80,PlantAccounts[Power Plan Plant Account '#],0),8)+(INDEX(PlantAccounts[],MATCH($C80,PlantAccounts[Power Plan Plant Account '#],0),8)+INDEX(PlantAccounts[],MATCH($C80,PlantAccounts[Power Plan Plant Account '#],0),16)+INDEX(PlantAccounts[],MATCH($C80,PlantAccounts[Power Plan Plant Account '#],0),17)))/2))/12)*(INDEX(CurWIPHelper[],1,MATCH(AQ$4,CurWIPHelper[#Headers],0)))*(INDEX(PlantAccounts[],MATCH($C80,PlantAccounts[Power Plan Plant Account '#],0),7))</f>
        <v>263641.82984784123</v>
      </c>
      <c r="CF80" s="59">
        <f>((((INDEX(PlantAccounts[],MATCH($C80,PlantAccounts[Power Plan Plant Account '#],0),8)+(INDEX(PlantAccounts[],MATCH($C80,PlantAccounts[Power Plan Plant Account '#],0),8)+INDEX(PlantAccounts[],MATCH($C80,PlantAccounts[Power Plan Plant Account '#],0),16)+INDEX(PlantAccounts[],MATCH($C80,PlantAccounts[Power Plan Plant Account '#],0),17)))/2))/12)*(INDEX(CurWIPHelper[],1,MATCH(AR$4,CurWIPHelper[#Headers],0)))*(INDEX(PlantAccounts[],MATCH($C80,PlantAccounts[Power Plan Plant Account '#],0),7))</f>
        <v>263641.82984784123</v>
      </c>
      <c r="CG80" s="59">
        <f>((((INDEX(PlantAccounts[],MATCH($C80,PlantAccounts[Power Plan Plant Account '#],0),8)+(INDEX(PlantAccounts[],MATCH($C80,PlantAccounts[Power Plan Plant Account '#],0),8)+INDEX(PlantAccounts[],MATCH($C80,PlantAccounts[Power Plan Plant Account '#],0),16)+INDEX(PlantAccounts[],MATCH($C80,PlantAccounts[Power Plan Plant Account '#],0),17)))/2))/12)*(INDEX(CurWIPHelper[],1,MATCH(AS$4,CurWIPHelper[#Headers],0)))*(INDEX(PlantAccounts[],MATCH($C80,PlantAccounts[Power Plan Plant Account '#],0),7))</f>
        <v>263641.82984784123</v>
      </c>
      <c r="CH80" s="59">
        <f>((((INDEX(PlantAccounts[],MATCH($C80,PlantAccounts[Power Plan Plant Account '#],0),8)+(INDEX(PlantAccounts[],MATCH($C80,PlantAccounts[Power Plan Plant Account '#],0),8)+INDEX(PlantAccounts[],MATCH($C80,PlantAccounts[Power Plan Plant Account '#],0),16)+INDEX(PlantAccounts[],MATCH($C80,PlantAccounts[Power Plan Plant Account '#],0),17)))/2))/12)*(INDEX(CurWIPHelper[],1,MATCH(AT$4,CurWIPHelper[#Headers],0)))*(INDEX(PlantAccounts[],MATCH($C80,PlantAccounts[Power Plan Plant Account '#],0),7))</f>
        <v>263641.82984784123</v>
      </c>
      <c r="CI80" s="59">
        <f>((((INDEX(PlantAccounts[],MATCH($C80,PlantAccounts[Power Plan Plant Account '#],0),8)+(INDEX(PlantAccounts[],MATCH($C80,PlantAccounts[Power Plan Plant Account '#],0),8)+INDEX(PlantAccounts[],MATCH($C80,PlantAccounts[Power Plan Plant Account '#],0),16)+INDEX(PlantAccounts[],MATCH($C80,PlantAccounts[Power Plan Plant Account '#],0),17)))/2))/12)*(INDEX(CurWIPHelper[],1,MATCH(AU$4,CurWIPHelper[#Headers],0)))*(INDEX(PlantAccounts[],MATCH($C80,PlantAccounts[Power Plan Plant Account '#],0),7))</f>
        <v>263641.82984784123</v>
      </c>
      <c r="CJ80" s="59">
        <f>((((INDEX(PlantAccounts[],MATCH($C80,PlantAccounts[Power Plan Plant Account '#],0),8)+(INDEX(PlantAccounts[],MATCH($C80,PlantAccounts[Power Plan Plant Account '#],0),8)+INDEX(PlantAccounts[],MATCH($C80,PlantAccounts[Power Plan Plant Account '#],0),16)+INDEX(PlantAccounts[],MATCH($C80,PlantAccounts[Power Plan Plant Account '#],0),17)))/2))/12)*(INDEX(CurWIPHelper[],1,MATCH(AV$4,CurWIPHelper[#Headers],0)))*(INDEX(PlantAccounts[],MATCH($C80,PlantAccounts[Power Plan Plant Account '#],0),7))</f>
        <v>263641.82984784123</v>
      </c>
      <c r="CK80" s="59">
        <f>((((INDEX(PlantAccounts[],MATCH($C80,PlantAccounts[Power Plan Plant Account '#],0),8)+(INDEX(PlantAccounts[],MATCH($C80,PlantAccounts[Power Plan Plant Account '#],0),8)+INDEX(PlantAccounts[],MATCH($C80,PlantAccounts[Power Plan Plant Account '#],0),16)+INDEX(PlantAccounts[],MATCH($C80,PlantAccounts[Power Plan Plant Account '#],0),17)))/2))/12)*(INDEX(CurWIPHelper[],1,MATCH(AW$4,CurWIPHelper[#Headers],0)))*(INDEX(PlantAccounts[],MATCH($C80,PlantAccounts[Power Plan Plant Account '#],0),7))</f>
        <v>263641.82984784123</v>
      </c>
      <c r="CL80" s="59">
        <f>((((INDEX(PlantAccounts[],MATCH($C80,PlantAccounts[Power Plan Plant Account '#],0),8)+(INDEX(PlantAccounts[],MATCH($C80,PlantAccounts[Power Plan Plant Account '#],0),8)+INDEX(PlantAccounts[],MATCH($C80,PlantAccounts[Power Plan Plant Account '#],0),16)+INDEX(PlantAccounts[],MATCH($C80,PlantAccounts[Power Plan Plant Account '#],0),17)))/2))/12)*(INDEX(CurWIPHelper[],1,MATCH(AX$4,CurWIPHelper[#Headers],0)))*(INDEX(PlantAccounts[],MATCH($C80,PlantAccounts[Power Plan Plant Account '#],0),7))</f>
        <v>263641.82984784123</v>
      </c>
      <c r="CM80" s="59">
        <f>((((INDEX(PlantAccounts[],MATCH($C80,PlantAccounts[Power Plan Plant Account '#],0),8)+(INDEX(PlantAccounts[],MATCH($C80,PlantAccounts[Power Plan Plant Account '#],0),8)+INDEX(PlantAccounts[],MATCH($C80,PlantAccounts[Power Plan Plant Account '#],0),16)+INDEX(PlantAccounts[],MATCH($C80,PlantAccounts[Power Plan Plant Account '#],0),17)))/2))/12)*(INDEX(CurWIPHelper[],1,MATCH(AY$4,CurWIPHelper[#Headers],0)))*(INDEX(PlantAccounts[],MATCH($C80,PlantAccounts[Power Plan Plant Account '#],0),7))</f>
        <v>263641.82984784123</v>
      </c>
      <c r="CN80" s="59">
        <f>((((INDEX(PlantAccounts[],MATCH($C80,PlantAccounts[Power Plan Plant Account '#],0),8)+(INDEX(PlantAccounts[],MATCH($C80,PlantAccounts[Power Plan Plant Account '#],0),8)+INDEX(PlantAccounts[],MATCH($C80,PlantAccounts[Power Plan Plant Account '#],0),16)+INDEX(PlantAccounts[],MATCH($C80,PlantAccounts[Power Plan Plant Account '#],0),17)))/2))/12)*(INDEX(CurWIPHelper[],1,MATCH(AZ$4,CurWIPHelper[#Headers],0)))*(INDEX(PlantAccounts[],MATCH($C80,PlantAccounts[Power Plan Plant Account '#],0),7))</f>
        <v>263641.82984784123</v>
      </c>
      <c r="CO80" s="59">
        <f t="shared" si="24"/>
        <v>3163701.9581740941</v>
      </c>
      <c r="CQ80" s="59">
        <f>INDEX(PlantAccounts[],MATCH($C80,PlantAccounts[Power Plan Plant Account '#],0),12)*(INDEX(CurWIPHelper[],1,MATCH(AO$4,CurWIPHelper[#Headers],0)))*(INDEX(PlantAccounts[],MATCH($C80,PlantAccounts[Power Plan Plant Account '#],0),7)/12)*0.5</f>
        <v>0</v>
      </c>
      <c r="CR80" s="59">
        <f>INDEX(PlantAccounts[],MATCH($C80,PlantAccounts[Power Plan Plant Account '#],0),12)*(INDEX(CurWIPHelper[],1,MATCH(AP$4,CurWIPHelper[#Headers],0)))*(INDEX(PlantAccounts[],MATCH($C80,PlantAccounts[Power Plan Plant Account '#],0),7)/12)*0.5</f>
        <v>0</v>
      </c>
      <c r="CS80" s="59">
        <f>INDEX(PlantAccounts[],MATCH($C80,PlantAccounts[Power Plan Plant Account '#],0),12)*(INDEX(CurWIPHelper[],1,MATCH(AQ$4,CurWIPHelper[#Headers],0)))*(INDEX(PlantAccounts[],MATCH($C80,PlantAccounts[Power Plan Plant Account '#],0),7)/12)*0.5</f>
        <v>0</v>
      </c>
      <c r="CT80" s="59">
        <f>INDEX(PlantAccounts[],MATCH($C80,PlantAccounts[Power Plan Plant Account '#],0),12)*(INDEX(CurWIPHelper[],1,MATCH(AR$4,CurWIPHelper[#Headers],0)))*(INDEX(PlantAccounts[],MATCH($C80,PlantAccounts[Power Plan Plant Account '#],0),7)/12)*0.5</f>
        <v>0</v>
      </c>
      <c r="CU80" s="59">
        <f>INDEX(PlantAccounts[],MATCH($C80,PlantAccounts[Power Plan Plant Account '#],0),12)*(INDEX(CurWIPHelper[],1,MATCH(AS$4,CurWIPHelper[#Headers],0)))*(INDEX(PlantAccounts[],MATCH($C80,PlantAccounts[Power Plan Plant Account '#],0),7)/12)*0.5</f>
        <v>0</v>
      </c>
      <c r="CV80" s="59">
        <f>INDEX(PlantAccounts[],MATCH($C80,PlantAccounts[Power Plan Plant Account '#],0),12)*(INDEX(CurWIPHelper[],1,MATCH(AT$4,CurWIPHelper[#Headers],0)))*(INDEX(PlantAccounts[],MATCH($C80,PlantAccounts[Power Plan Plant Account '#],0),7)/12)*0.5</f>
        <v>0</v>
      </c>
      <c r="CW80" s="59">
        <f>INDEX(PlantAccounts[],MATCH($C80,PlantAccounts[Power Plan Plant Account '#],0),12)*(INDEX(CurWIPHelper[],1,MATCH(AU$4,CurWIPHelper[#Headers],0)))*(INDEX(PlantAccounts[],MATCH($C80,PlantAccounts[Power Plan Plant Account '#],0),7)/12)*0.5</f>
        <v>0</v>
      </c>
      <c r="CX80" s="59">
        <f>INDEX(PlantAccounts[],MATCH($C80,PlantAccounts[Power Plan Plant Account '#],0),12)*(INDEX(CurWIPHelper[],1,MATCH(AV$4,CurWIPHelper[#Headers],0)))*(INDEX(PlantAccounts[],MATCH($C80,PlantAccounts[Power Plan Plant Account '#],0),7)/12)*0.5</f>
        <v>0</v>
      </c>
      <c r="CY80" s="59">
        <f>INDEX(PlantAccounts[],MATCH($C80,PlantAccounts[Power Plan Plant Account '#],0),12)*(INDEX(CurWIPHelper[],1,MATCH(AW$4,CurWIPHelper[#Headers],0)))*(INDEX(PlantAccounts[],MATCH($C80,PlantAccounts[Power Plan Plant Account '#],0),7)/12)*0.5</f>
        <v>0</v>
      </c>
      <c r="CZ80" s="59">
        <f>INDEX(PlantAccounts[],MATCH($C80,PlantAccounts[Power Plan Plant Account '#],0),12)*(INDEX(CurWIPHelper[],1,MATCH(AX$4,CurWIPHelper[#Headers],0)))*(INDEX(PlantAccounts[],MATCH($C80,PlantAccounts[Power Plan Plant Account '#],0),7)/12)*0.5</f>
        <v>0</v>
      </c>
      <c r="DA80" s="59">
        <f>INDEX(PlantAccounts[],MATCH($C80,PlantAccounts[Power Plan Plant Account '#],0),12)*(INDEX(CurWIPHelper[],1,MATCH(AY$4,CurWIPHelper[#Headers],0)))*(INDEX(PlantAccounts[],MATCH($C80,PlantAccounts[Power Plan Plant Account '#],0),7)/12)*0.5</f>
        <v>0</v>
      </c>
      <c r="DB80" s="59">
        <f>INDEX(PlantAccounts[],MATCH($C80,PlantAccounts[Power Plan Plant Account '#],0),12)*(INDEX(CurWIPHelper[],1,MATCH(AZ$4,CurWIPHelper[#Headers],0)))*(INDEX(PlantAccounts[],MATCH($C80,PlantAccounts[Power Plan Plant Account '#],0),7)/12)*0.5</f>
        <v>0</v>
      </c>
      <c r="DC80" s="59">
        <f t="shared" si="25"/>
        <v>0</v>
      </c>
      <c r="DE80" s="59">
        <f t="shared" si="26"/>
        <v>3163701.9581740941</v>
      </c>
    </row>
    <row r="81" spans="1:109">
      <c r="A81" t="s">
        <v>58</v>
      </c>
      <c r="B81" t="s">
        <v>130</v>
      </c>
      <c r="C81">
        <v>48301</v>
      </c>
      <c r="D81">
        <v>48301</v>
      </c>
      <c r="E81" s="161">
        <f>1-'Capex to PA'!$B$3</f>
        <v>0.96960000000000002</v>
      </c>
      <c r="F81" s="113">
        <f>INDEX(PlantAccounts[],MATCH($C81,PlantAccounts[Power Plan Plant Account '#],0),8)</f>
        <v>9475017.6951774489</v>
      </c>
      <c r="G81" s="7">
        <f>INDEX(PlantAccounts[],MATCH($C81,PlantAccounts[Power Plan Plant Account '#],0),14)</f>
        <v>171106.76385321139</v>
      </c>
      <c r="H81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55353.759193706712</v>
      </c>
      <c r="I81" s="146">
        <v>171106.76385321139</v>
      </c>
      <c r="J81" s="7">
        <f t="shared" si="6"/>
        <v>55353.759193706705</v>
      </c>
      <c r="K81" s="7">
        <v>-287205.41347249039</v>
      </c>
      <c r="L81" s="7">
        <f>INDEX(PlantAccounts[],MATCH($C81,PlantAccounts[Power Plan Plant Account '#],0),11)</f>
        <v>0</v>
      </c>
      <c r="M81" s="7">
        <f t="shared" si="1"/>
        <v>-287205.41347249039</v>
      </c>
      <c r="O81" s="35">
        <f>INDEX(CurCloseProf[],MATCH(PlantAccountsQuery[[#This Row],[Reg/Unreg]],CurCloseProf[R/NR],0),MATCH(O$9,CurCloseProf[#Headers],0))*($J81+$M81)</f>
        <v>-9349.9821086732682</v>
      </c>
      <c r="P81" s="35">
        <f>INDEX(CurCloseProf[],MATCH(PlantAccountsQuery[[#This Row],[Reg/Unreg]],CurCloseProf[R/NR],0),MATCH(P$9,CurCloseProf[#Headers],0))*($J81+$M81)</f>
        <v>-7373.2563186401112</v>
      </c>
      <c r="Q81" s="35">
        <f>INDEX(CurCloseProf[],MATCH(PlantAccountsQuery[[#This Row],[Reg/Unreg]],CurCloseProf[R/NR],0),MATCH(Q$9,CurCloseProf[#Headers],0))*($J81+$M81)</f>
        <v>-10004.570554951515</v>
      </c>
      <c r="R81" s="35">
        <f>INDEX(CurCloseProf[],MATCH(PlantAccountsQuery[[#This Row],[Reg/Unreg]],CurCloseProf[R/NR],0),MATCH(R$9,CurCloseProf[#Headers],0))*($J81+$M81)</f>
        <v>-2751.1167250999251</v>
      </c>
      <c r="S81" s="35">
        <f>INDEX(CurCloseProf[],MATCH(PlantAccountsQuery[[#This Row],[Reg/Unreg]],CurCloseProf[R/NR],0),MATCH(S$9,CurCloseProf[#Headers],0))*($J81+$M81)</f>
        <v>-8036.3360645638304</v>
      </c>
      <c r="T81" s="35">
        <f>INDEX(CurCloseProf[],MATCH(PlantAccountsQuery[[#This Row],[Reg/Unreg]],CurCloseProf[R/NR],0),MATCH(T$9,CurCloseProf[#Headers],0))*($J81+$M81)</f>
        <v>-13977.796213486532</v>
      </c>
      <c r="U81" s="35">
        <f>INDEX(CurCloseProf[],MATCH(PlantAccountsQuery[[#This Row],[Reg/Unreg]],CurCloseProf[R/NR],0),MATCH(U$9,CurCloseProf[#Headers],0))*($J81+$M81)</f>
        <v>-11693.204180905024</v>
      </c>
      <c r="V81" s="35">
        <f>INDEX(CurCloseProf[],MATCH(PlantAccountsQuery[[#This Row],[Reg/Unreg]],CurCloseProf[R/NR],0),MATCH(V$9,CurCloseProf[#Headers],0))*($J81+$M81)</f>
        <v>-6751.6113835390643</v>
      </c>
      <c r="W81" s="35">
        <f>INDEX(CurCloseProf[],MATCH(PlantAccountsQuery[[#This Row],[Reg/Unreg]],CurCloseProf[R/NR],0),MATCH(W$9,CurCloseProf[#Headers],0))*($J81+$M81)</f>
        <v>-14137.563064568754</v>
      </c>
      <c r="X81" s="35">
        <f>INDEX(CurCloseProf[],MATCH(PlantAccountsQuery[[#This Row],[Reg/Unreg]],CurCloseProf[R/NR],0),MATCH(X$9,CurCloseProf[#Headers],0))*($J81+$M81)</f>
        <v>-28471.814309945505</v>
      </c>
      <c r="Y81" s="35">
        <f>INDEX(CurCloseProf[],MATCH(PlantAccountsQuery[[#This Row],[Reg/Unreg]],CurCloseProf[R/NR],0),MATCH(Y$9,CurCloseProf[#Headers],0))*($J81+$M81)</f>
        <v>-25274.656629765261</v>
      </c>
      <c r="Z81" s="35">
        <f>INDEX(CurCloseProf[],MATCH(PlantAccountsQuery[[#This Row],[Reg/Unreg]],CurCloseProf[R/NR],0),MATCH(Z$9,CurCloseProf[#Headers],0))*($J81+$M81)</f>
        <v>-94029.746724644894</v>
      </c>
      <c r="AB81" s="59">
        <f>IF(INDEX(CurWIPHelper[],1,MATCH(AO$4,$AB$9:$AM$9,0))=0,0,($F81+$O81))</f>
        <v>9465667.7130687758</v>
      </c>
      <c r="AC81" s="59">
        <f>IF(INDEX(CurWIPHelper[],1,MATCH(AP$4,$AB$9:$AM$9,0))=0,0,($F81+SUM($O81:P81)))</f>
        <v>9458294.4567501359</v>
      </c>
      <c r="AD81" s="59">
        <f>IF(INDEX(CurWIPHelper[],1,MATCH(AQ$4,$AB$9:$AM$9,0))=0,0,($F81+SUM($O81:Q81)))</f>
        <v>9448289.8861951847</v>
      </c>
      <c r="AE81" s="59">
        <f>IF(INDEX(CurWIPHelper[],1,MATCH(AR$4,$AB$9:$AM$9,0))=0,0,($F81+SUM($O81:R81)))</f>
        <v>9445538.7694700845</v>
      </c>
      <c r="AF81" s="59">
        <f>IF(INDEX(CurWIPHelper[],1,MATCH(AS$4,$AB$9:$AM$9,0))=0,0,($F81+SUM($O81:S81)))</f>
        <v>9437502.4334055204</v>
      </c>
      <c r="AG81" s="59">
        <f>IF(INDEX(CurWIPHelper[],1,MATCH(AT$4,$AB$9:$AM$9,0))=0,0,($F81+SUM($O81:T81)))</f>
        <v>9423524.6371920332</v>
      </c>
      <c r="AH81" s="59">
        <f>IF(INDEX(CurWIPHelper[],1,MATCH(AU$4,$AB$9:$AM$9,0))=0,0,($F81+SUM($O81:U81)))</f>
        <v>9411831.4330111295</v>
      </c>
      <c r="AI81" s="59">
        <f>IF(INDEX(CurWIPHelper[],1,MATCH(AV$4,$AB$9:$AM$9,0))=0,0,($F81+SUM($O81:V81)))</f>
        <v>9405079.8216275889</v>
      </c>
      <c r="AJ81" s="59">
        <f>IF(INDEX(CurWIPHelper[],1,MATCH(AW$4,$AB$9:$AM$9,0))=0,0,($F81+SUM($O81:W81)))</f>
        <v>9390942.2585630212</v>
      </c>
      <c r="AK81" s="59">
        <f>IF(INDEX(CurWIPHelper[],1,MATCH(AX$4,$AB$9:$AM$9,0))=0,0,($F81+SUM($O81:X81)))</f>
        <v>9362470.4442530759</v>
      </c>
      <c r="AL81" s="59">
        <f>IF(INDEX(CurWIPHelper[],1,MATCH(AY$4,$AB$9:$AM$9,0))=0,0,($F81+SUM($O81:Y81)))</f>
        <v>9337195.7876233105</v>
      </c>
      <c r="AM81" s="59">
        <f>IF(INDEX(CurWIPHelper[],1,MATCH(AZ$4,$AB$9:$AM$9,0))=0,0,($F81+SUM($O81:Z81)))</f>
        <v>9243166.0408986658</v>
      </c>
      <c r="AO81" s="35">
        <f>IF(INDEX(CurWIPHelper[],1,MATCH(AO$4,CurWIPHelper[#Headers],0))=0,0,
     IF(AB81&gt;0,
        (IF(
             ((INDEX(PlantAccounts[],MATCH($C81,PlantAccounts[Power Plan Plant Account '#],0),7)/12)
                   *(AB81)
                   *(INDEX(CurWIPHelper[],1,MATCH(AO$4,CurWIPHelper[#Headers],0)))
                   +(INDEX(PlantAccounts[],MATCH($C81,PlantAccounts[Power Plan Plant Account '#],0),9))
                   )&gt;AB81,
              IF((INDEX(PlantAccounts[],MATCH($C81,PlantAccounts[Power Plan Plant Account '#],0),7))=0,0,AB81-(INDEX(PlantAccounts[],MATCH($C81,PlantAccounts[Power Plan Plant Account '#],0),9))),
             (INDEX(PlantAccounts[],MATCH($C81,PlantAccounts[Power Plan Plant Account '#],0),7)/12)*AB81*(INDEX(CurWIPHelper[],1,MATCH(AO$4,CurWIPHelper[#Headers],0))))
        ),
          IF(AB81=0,0,IF(
              ((INDEX(PlantAccounts[],MATCH($C81,PlantAccounts[Power Plan Plant Account '#],0),7)/12)
              *(AB81)
              *(INDEX(CurWIPHelper[],1,MATCH(AO$4,CurWIPHelper[#Headers],0)))
              +(INDEX(PlantAccounts[],MATCH($C81,PlantAccounts[Power Plan Plant Account '#],0),9))
              )&gt;AB81,
         (INDEX(PlantAccounts[],MATCH($C81,PlantAccounts[Power Plan Plant Account '#],0),7)/12)*AB81*(INDEX(CurWIPHelper[],1,MATCH(AO$4,CurWIPHelper[#Headers],0))),
         AB81-(INDEX(PlantAccounts[],MATCH($C81,PlantAccounts[Power Plan Plant Account '#],0),9))
    ))
)
)</f>
        <v>31812.86088256555</v>
      </c>
      <c r="AP81" s="35">
        <f>IF(INDEX(CurWIPHelper[],1,MATCH(AP$4,CurWIPHelper[#Headers],0))=0,0,
     IF(AC81&gt;0,
        (IF(
             ((INDEX(PlantAccounts[],MATCH($C81,PlantAccounts[Power Plan Plant Account '#],0),7)/12)
                   *(AC81)
                   *(INDEX(CurWIPHelper[],1,MATCH(AP$4,CurWIPHelper[#Headers],0)))
                   +(INDEX(PlantAccounts[],MATCH($C81,PlantAccounts[Power Plan Plant Account '#],0),9))
                   +(SUM($AO81:AO81))
                    )&gt;AC81,
              IF((INDEX(PlantAccounts[],MATCH($C81,PlantAccounts[Power Plan Plant Account '#],0),7))=0,0,AC81-(INDEX(PlantAccounts[],MATCH($C81,PlantAccounts[Power Plan Plant Account '#],0),9))-SUM($AO81:AO81)),
             (INDEX(PlantAccounts[],MATCH($C81,PlantAccounts[Power Plan Plant Account '#],0),7)/12)*AC81*(INDEX(CurWIPHelper[],1,MATCH(AP$4,CurWIPHelper[#Headers],0))))
        ),
        IF(AC81=0,0,IF(
              ((INDEX(PlantAccounts[],MATCH($C81,PlantAccounts[Power Plan Plant Account '#],0),7)/12)
              *(AC81)
              *(INDEX(CurWIPHelper[],1,MATCH(AP$4,CurWIPHelper[#Headers],0)))
              +(INDEX(PlantAccounts[],MATCH($C81,PlantAccounts[Power Plan Plant Account '#],0),9))
              +(SUM($AO81:AO81))
              )&gt;AC81,
         (INDEX(PlantAccounts[],MATCH($C81,PlantAccounts[Power Plan Plant Account '#],0),7)/12)*AC81*(INDEX(CurWIPHelper[],1,MATCH(AP$4,CurWIPHelper[#Headers],0))),
         AC81-(INDEX(PlantAccounts[],MATCH($C81,PlantAccounts[Power Plan Plant Account '#],0),9))-(SUM($AO81:AO81))
    ))
)
)</f>
        <v>31788.080340439345</v>
      </c>
      <c r="AQ81" s="35">
        <f>IF(INDEX(CurWIPHelper[],1,MATCH(AQ$4,CurWIPHelper[#Headers],0))=0,0,
     IF(AD81&gt;0,
        (IF(
             ((INDEX(PlantAccounts[],MATCH($C81,PlantAccounts[Power Plan Plant Account '#],0),7)/12)
                   *(AD81)
                   *(INDEX(CurWIPHelper[],1,MATCH(AQ$4,CurWIPHelper[#Headers],0)))
                   +(INDEX(PlantAccounts[],MATCH($C81,PlantAccounts[Power Plan Plant Account '#],0),9))
                   +(SUM($AO81:AP81))
                    )&gt;AD81,
              IF((INDEX(PlantAccounts[],MATCH($C81,PlantAccounts[Power Plan Plant Account '#],0),7))=0,0,AD81-(INDEX(PlantAccounts[],MATCH($C81,PlantAccounts[Power Plan Plant Account '#],0),9))-SUM($AO81:AP81)),
             (INDEX(PlantAccounts[],MATCH($C81,PlantAccounts[Power Plan Plant Account '#],0),7)/12)*AD81*(INDEX(CurWIPHelper[],1,MATCH(AQ$4,CurWIPHelper[#Headers],0))))
        ),
        IF(AD81=0,0,IF(
              ((INDEX(PlantAccounts[],MATCH($C81,PlantAccounts[Power Plan Plant Account '#],0),7)/12)
              *(AD81)
              *(INDEX(CurWIPHelper[],1,MATCH(AQ$4,CurWIPHelper[#Headers],0)))
              +(INDEX(PlantAccounts[],MATCH($C81,PlantAccounts[Power Plan Plant Account '#],0),9))
              +(SUM($AO81:AP81))
              )&gt;AD81,
         (INDEX(PlantAccounts[],MATCH($C81,PlantAccounts[Power Plan Plant Account '#],0),7)/12)*AD81*(INDEX(CurWIPHelper[],1,MATCH(AQ$4,CurWIPHelper[#Headers],0))),
         AD81-(INDEX(PlantAccounts[],MATCH($C81,PlantAccounts[Power Plan Plant Account '#],0),9))-(SUM($AO81:AP81))
    ))
)
)</f>
        <v>31754.45629817394</v>
      </c>
      <c r="AR81" s="35">
        <f>IF(INDEX(CurWIPHelper[],1,MATCH(AR$4,CurWIPHelper[#Headers],0))=0,0,
     IF(AE81&gt;0,
        (IF(
             ((INDEX(PlantAccounts[],MATCH($C81,PlantAccounts[Power Plan Plant Account '#],0),7)/12)
                   *(AE81)
                   *(INDEX(CurWIPHelper[],1,MATCH(AR$4,CurWIPHelper[#Headers],0)))
                   +(INDEX(PlantAccounts[],MATCH($C81,PlantAccounts[Power Plan Plant Account '#],0),9))
                   +(SUM($AO81:AQ81))
                    )&gt;AE81,
              IF((INDEX(PlantAccounts[],MATCH($C81,PlantAccounts[Power Plan Plant Account '#],0),7))=0,0,AE81-(INDEX(PlantAccounts[],MATCH($C81,PlantAccounts[Power Plan Plant Account '#],0),9))-SUM($AO81:AQ81)),
             (INDEX(PlantAccounts[],MATCH($C81,PlantAccounts[Power Plan Plant Account '#],0),7)/12)*AE81*(INDEX(CurWIPHelper[],1,MATCH(AR$4,CurWIPHelper[#Headers],0))))
        ),
        IF(AE81=0,0,IF(
              ((INDEX(PlantAccounts[],MATCH($C81,PlantAccounts[Power Plan Plant Account '#],0),7)/12)
              *(AE81)
              *(INDEX(CurWIPHelper[],1,MATCH(AR$4,CurWIPHelper[#Headers],0)))
              +(INDEX(PlantAccounts[],MATCH($C81,PlantAccounts[Power Plan Plant Account '#],0),9))
              +(SUM($AO81:AQ81))
              )&gt;AE81,
         (INDEX(PlantAccounts[],MATCH($C81,PlantAccounts[Power Plan Plant Account '#],0),7)/12)*AE81*(INDEX(CurWIPHelper[],1,MATCH(AR$4,CurWIPHelper[#Headers],0))),
         AE81-(INDEX(PlantAccounts[],MATCH($C81,PlantAccounts[Power Plan Plant Account '#],0),9))-(SUM($AO81:AQ81))
    ))
)
)</f>
        <v>31745.210157669084</v>
      </c>
      <c r="AS81" s="35">
        <f>IF(INDEX(CurWIPHelper[],1,MATCH(AS$4,CurWIPHelper[#Headers],0))=0,0,
     IF(AF81&gt;0,
        (IF(
             ((INDEX(PlantAccounts[],MATCH($C81,PlantAccounts[Power Plan Plant Account '#],0),7)/12)
                   *(AF81)
                   *(INDEX(CurWIPHelper[],1,MATCH(AS$4,CurWIPHelper[#Headers],0)))
                   +(INDEX(PlantAccounts[],MATCH($C81,PlantAccounts[Power Plan Plant Account '#],0),9))
                   +(SUM($AO81:AR81))
                    )&gt;AF81,
              IF((INDEX(PlantAccounts[],MATCH($C81,PlantAccounts[Power Plan Plant Account '#],0),7))=0,0,AF81-(INDEX(PlantAccounts[],MATCH($C81,PlantAccounts[Power Plan Plant Account '#],0),9))-SUM($AO81:AR81)),
             (INDEX(PlantAccounts[],MATCH($C81,PlantAccounts[Power Plan Plant Account '#],0),7)/12)*AF81*(INDEX(CurWIPHelper[],1,MATCH(AS$4,CurWIPHelper[#Headers],0))))
        ),
        IF(AF81=0,0,IF(
              ((INDEX(PlantAccounts[],MATCH($C81,PlantAccounts[Power Plan Plant Account '#],0),7)/12)
              *(AF81)
              *(INDEX(CurWIPHelper[],1,MATCH(AS$4,CurWIPHelper[#Headers],0)))
              +(INDEX(PlantAccounts[],MATCH($C81,PlantAccounts[Power Plan Plant Account '#],0),9))
              +(SUM($AO81:AR81))
              )&gt;AF81,
         (INDEX(PlantAccounts[],MATCH($C81,PlantAccounts[Power Plan Plant Account '#],0),7)/12)*AF81*(INDEX(CurWIPHelper[],1,MATCH(AS$4,CurWIPHelper[#Headers],0))),
         AF81-(INDEX(PlantAccounts[],MATCH($C81,PlantAccounts[Power Plan Plant Account '#],0),9))-(SUM($AO81:AR81))
    ))
)
)</f>
        <v>31718.201091961597</v>
      </c>
      <c r="AT81" s="35">
        <f>IF(INDEX(CurWIPHelper[],1,MATCH(AT$4,CurWIPHelper[#Headers],0))=0,0,
     IF(AG81&gt;0,
        (IF(
             ((INDEX(PlantAccounts[],MATCH($C81,PlantAccounts[Power Plan Plant Account '#],0),7)/12)
                   *(AG81)
                   *(INDEX(CurWIPHelper[],1,MATCH(AT$4,CurWIPHelper[#Headers],0)))
                   +(INDEX(PlantAccounts[],MATCH($C81,PlantAccounts[Power Plan Plant Account '#],0),9))
                   +(SUM($AO81:AS81))
                    )&gt;AG81,
              IF((INDEX(PlantAccounts[],MATCH($C81,PlantAccounts[Power Plan Plant Account '#],0),7))=0,0,AG81-(INDEX(PlantAccounts[],MATCH($C81,PlantAccounts[Power Plan Plant Account '#],0),9))-SUM($AO81:AS81)),
             (INDEX(PlantAccounts[],MATCH($C81,PlantAccounts[Power Plan Plant Account '#],0),7)/12)*AG81*(INDEX(CurWIPHelper[],1,MATCH(AT$4,CurWIPHelper[#Headers],0))))
        ),
        IF(AG81=0,0,IF(
              ((INDEX(PlantAccounts[],MATCH($C81,PlantAccounts[Power Plan Plant Account '#],0),7)/12)
              *(AG81)
              *(INDEX(CurWIPHelper[],1,MATCH(AT$4,CurWIPHelper[#Headers],0)))
              +(INDEX(PlantAccounts[],MATCH($C81,PlantAccounts[Power Plan Plant Account '#],0),9))
              +(SUM($AO81:AS81))
              )&gt;AG81,
         (INDEX(PlantAccounts[],MATCH($C81,PlantAccounts[Power Plan Plant Account '#],0),7)/12)*AG81*(INDEX(CurWIPHelper[],1,MATCH(AT$4,CurWIPHelper[#Headers],0))),
         AG81-(INDEX(PlantAccounts[],MATCH($C81,PlantAccounts[Power Plan Plant Account '#],0),9))-(SUM($AO81:AS81))
    ))
)
)</f>
        <v>31671.223562233761</v>
      </c>
      <c r="AU81" s="35">
        <f>IF(INDEX(CurWIPHelper[],1,MATCH(AU$4,CurWIPHelper[#Headers],0))=0,0,
     IF(AH81&gt;0,
        (IF(
             ((INDEX(PlantAccounts[],MATCH($C81,PlantAccounts[Power Plan Plant Account '#],0),7)/12)
                   *(AH81)
                   *(INDEX(CurWIPHelper[],1,MATCH(AU$4,CurWIPHelper[#Headers],0)))
                   +(INDEX(PlantAccounts[],MATCH($C81,PlantAccounts[Power Plan Plant Account '#],0),9))
                   +(SUM($AO81:AT81))
                    )&gt;AH81,
              IF((INDEX(PlantAccounts[],MATCH($C81,PlantAccounts[Power Plan Plant Account '#],0),7))=0,0,AH81-(INDEX(PlantAccounts[],MATCH($C81,PlantAccounts[Power Plan Plant Account '#],0),9))-SUM($AO81:AT81)),
             (INDEX(PlantAccounts[],MATCH($C81,PlantAccounts[Power Plan Plant Account '#],0),7)/12)*AH81*(INDEX(CurWIPHelper[],1,MATCH(AU$4,CurWIPHelper[#Headers],0))))
        ),
        IF(AH81=0,0,IF(
              ((INDEX(PlantAccounts[],MATCH($C81,PlantAccounts[Power Plan Plant Account '#],0),7)/12)
              *(AH81)
              *(INDEX(CurWIPHelper[],1,MATCH(AU$4,CurWIPHelper[#Headers],0)))
              +(INDEX(PlantAccounts[],MATCH($C81,PlantAccounts[Power Plan Plant Account '#],0),9))
              +(SUM($AO81:AT81))
              )&gt;AH81,
         (INDEX(PlantAccounts[],MATCH($C81,PlantAccounts[Power Plan Plant Account '#],0),7)/12)*AH81*(INDEX(CurWIPHelper[],1,MATCH(AU$4,CurWIPHelper[#Headers],0))),
         AH81-(INDEX(PlantAccounts[],MATCH($C81,PlantAccounts[Power Plan Plant Account '#],0),9))-(SUM($AO81:AT81))
    ))
)
)</f>
        <v>31631.92424504297</v>
      </c>
      <c r="AV81" s="35">
        <f>IF(INDEX(CurWIPHelper[],1,MATCH(AV$4,CurWIPHelper[#Headers],0))=0,0,
     IF(AI81&gt;0,
        (IF(
             ((INDEX(PlantAccounts[],MATCH($C81,PlantAccounts[Power Plan Plant Account '#],0),7)/12)
                   *(AI81)
                   *(INDEX(CurWIPHelper[],1,MATCH(AV$4,CurWIPHelper[#Headers],0)))
                   +(INDEX(PlantAccounts[],MATCH($C81,PlantAccounts[Power Plan Plant Account '#],0),9))
                   +(SUM($AO81:AU81))
                    )&gt;AI81,
              IF((INDEX(PlantAccounts[],MATCH($C81,PlantAccounts[Power Plan Plant Account '#],0),7))=0,0,AI81-(INDEX(PlantAccounts[],MATCH($C81,PlantAccounts[Power Plan Plant Account '#],0),9))-SUM($AO81:AU81)),
             (INDEX(PlantAccounts[],MATCH($C81,PlantAccounts[Power Plan Plant Account '#],0),7)/12)*AI81*(INDEX(CurWIPHelper[],1,MATCH(AV$4,CurWIPHelper[#Headers],0))))
        ),
        IF(AI81=0,0,IF(
              ((INDEX(PlantAccounts[],MATCH($C81,PlantAccounts[Power Plan Plant Account '#],0),7)/12)
              *(AI81)
              *(INDEX(CurWIPHelper[],1,MATCH(AV$4,CurWIPHelper[#Headers],0)))
              +(INDEX(PlantAccounts[],MATCH($C81,PlantAccounts[Power Plan Plant Account '#],0),9))
              +(SUM($AO81:AU81))
              )&gt;AI81,
         (INDEX(PlantAccounts[],MATCH($C81,PlantAccounts[Power Plan Plant Account '#],0),7)/12)*AI81*(INDEX(CurWIPHelper[],1,MATCH(AV$4,CurWIPHelper[#Headers],0))),
         AI81-(INDEX(PlantAccounts[],MATCH($C81,PlantAccounts[Power Plan Plant Account '#],0),9))-(SUM($AO81:AU81))
    ))
)
)</f>
        <v>31609.232969563145</v>
      </c>
      <c r="AW81" s="35">
        <f>IF(INDEX(CurWIPHelper[],1,MATCH(AW$4,CurWIPHelper[#Headers],0))=0,0,
     IF(AJ81&gt;0,
        (IF(
             ((INDEX(PlantAccounts[],MATCH($C81,PlantAccounts[Power Plan Plant Account '#],0),7)/12)
                   *(AJ81)
                   *(INDEX(CurWIPHelper[],1,MATCH(AW$4,CurWIPHelper[#Headers],0)))
                   +(INDEX(PlantAccounts[],MATCH($C81,PlantAccounts[Power Plan Plant Account '#],0),9))
                   +(SUM($AO81:AV81))
                    )&gt;AJ81,
              IF((INDEX(PlantAccounts[],MATCH($C81,PlantAccounts[Power Plan Plant Account '#],0),7))=0,0,AJ81-(INDEX(PlantAccounts[],MATCH($C81,PlantAccounts[Power Plan Plant Account '#],0),9))-SUM($AO81:AV81)),
             (INDEX(PlantAccounts[],MATCH($C81,PlantAccounts[Power Plan Plant Account '#],0),7)/12)*AJ81*(INDEX(CurWIPHelper[],1,MATCH(AW$4,CurWIPHelper[#Headers],0))))
        ),
        IF(AJ81=0,0,IF(
              ((INDEX(PlantAccounts[],MATCH($C81,PlantAccounts[Power Plan Plant Account '#],0),7)/12)
              *(AJ81)
              *(INDEX(CurWIPHelper[],1,MATCH(AW$4,CurWIPHelper[#Headers],0)))
              +(INDEX(PlantAccounts[],MATCH($C81,PlantAccounts[Power Plan Plant Account '#],0),9))
              +(SUM($AO81:AV81))
              )&gt;AJ81,
         (INDEX(PlantAccounts[],MATCH($C81,PlantAccounts[Power Plan Plant Account '#],0),7)/12)*AJ81*(INDEX(CurWIPHelper[],1,MATCH(AW$4,CurWIPHelper[#Headers],0))),
         AJ81-(INDEX(PlantAccounts[],MATCH($C81,PlantAccounts[Power Plan Plant Account '#],0),9))-(SUM($AO81:AV81))
    ))
)
)</f>
        <v>31561.718484518351</v>
      </c>
      <c r="AX81" s="35">
        <f>IF(INDEX(CurWIPHelper[],1,MATCH(AX$4,CurWIPHelper[#Headers],0))=0,0,
     IF(AK81&gt;0,
        (IF(
             ((INDEX(PlantAccounts[],MATCH($C81,PlantAccounts[Power Plan Plant Account '#],0),7)/12)
                   *(AK81)
                   *(INDEX(CurWIPHelper[],1,MATCH(AX$4,CurWIPHelper[#Headers],0)))
                   +(INDEX(PlantAccounts[],MATCH($C81,PlantAccounts[Power Plan Plant Account '#],0),9))
                   +(SUM($AO81:AW81))
                    )&gt;AK81,
              IF((INDEX(PlantAccounts[],MATCH($C81,PlantAccounts[Power Plan Plant Account '#],0),7))=0,0,AK81-(INDEX(PlantAccounts[],MATCH($C81,PlantAccounts[Power Plan Plant Account '#],0),9))-SUM($AO81:AW81)),
             (INDEX(PlantAccounts[],MATCH($C81,PlantAccounts[Power Plan Plant Account '#],0),7)/12)*AK81*(INDEX(CurWIPHelper[],1,MATCH(AX$4,CurWIPHelper[#Headers],0))))
        ),
        IF(AK81=0,0,IF(
              ((INDEX(PlantAccounts[],MATCH($C81,PlantAccounts[Power Plan Plant Account '#],0),7)/12)
              *(AK81)
              *(INDEX(CurWIPHelper[],1,MATCH(AX$4,CurWIPHelper[#Headers],0)))
              +(INDEX(PlantAccounts[],MATCH($C81,PlantAccounts[Power Plan Plant Account '#],0),9))
              +(SUM($AO81:AW81))
              )&gt;AK81,
         (INDEX(PlantAccounts[],MATCH($C81,PlantAccounts[Power Plan Plant Account '#],0),7)/12)*AK81*(INDEX(CurWIPHelper[],1,MATCH(AX$4,CurWIPHelper[#Headers],0))),
         AK81-(INDEX(PlantAccounts[],MATCH($C81,PlantAccounts[Power Plan Plant Account '#],0),9))-(SUM($AO81:AW81))
    ))
)
)</f>
        <v>31466.028471391652</v>
      </c>
      <c r="AY81" s="35">
        <f>IF(INDEX(CurWIPHelper[],1,MATCH(AY$4,CurWIPHelper[#Headers],0))=0,0,
     IF(AL81&gt;0,
        (IF(
             ((INDEX(PlantAccounts[],MATCH($C81,PlantAccounts[Power Plan Plant Account '#],0),7)/12)
                   *(AL81)
                   *(INDEX(CurWIPHelper[],1,MATCH(AY$4,CurWIPHelper[#Headers],0)))
                   +(INDEX(PlantAccounts[],MATCH($C81,PlantAccounts[Power Plan Plant Account '#],0),9))
                   +(SUM($AO81:AX81))
                    )&gt;AL81,
              IF((INDEX(PlantAccounts[],MATCH($C81,PlantAccounts[Power Plan Plant Account '#],0),7))=0,0,AL81-(INDEX(PlantAccounts[],MATCH($C81,PlantAccounts[Power Plan Plant Account '#],0),9))-SUM($AO81:AX81)),
             (INDEX(PlantAccounts[],MATCH($C81,PlantAccounts[Power Plan Plant Account '#],0),7)/12)*AL81*(INDEX(CurWIPHelper[],1,MATCH(AY$4,CurWIPHelper[#Headers],0))))
        ),
        IF(AL81=0,0,IF(
              ((INDEX(PlantAccounts[],MATCH($C81,PlantAccounts[Power Plan Plant Account '#],0),7)/12)
              *(AL81)
              *(INDEX(CurWIPHelper[],1,MATCH(AY$4,CurWIPHelper[#Headers],0)))
              +(INDEX(PlantAccounts[],MATCH($C81,PlantAccounts[Power Plan Plant Account '#],0),9))
              +(SUM($AO81:AX81))
              )&gt;AL81,
         (INDEX(PlantAccounts[],MATCH($C81,PlantAccounts[Power Plan Plant Account '#],0),7)/12)*AL81*(INDEX(CurWIPHelper[],1,MATCH(AY$4,CurWIPHelper[#Headers],0))),
         AL81-(INDEX(PlantAccounts[],MATCH($C81,PlantAccounts[Power Plan Plant Account '#],0),9))-(SUM($AO81:AX81))
    ))
)
)</f>
        <v>31381.083683597419</v>
      </c>
      <c r="AZ81" s="35">
        <f>IF(INDEX(CurWIPHelper[],1,MATCH(AZ$4,CurWIPHelper[#Headers],0))=0,0,
     IF(AM81&gt;0,
        (IF(
             ((INDEX(PlantAccounts[],MATCH($C81,PlantAccounts[Power Plan Plant Account '#],0),7)/12)
                   *(AM81)
                   *(INDEX(CurWIPHelper[],1,MATCH(AZ$4,CurWIPHelper[#Headers],0)))
                   +(INDEX(PlantAccounts[],MATCH($C81,PlantAccounts[Power Plan Plant Account '#],0),9))
                   +(SUM($AO81:AY81))
                    )&gt;AM81,
              IF((INDEX(PlantAccounts[],MATCH($C81,PlantAccounts[Power Plan Plant Account '#],0),7))=0,0,AM81-(INDEX(PlantAccounts[],MATCH($C81,PlantAccounts[Power Plan Plant Account '#],0),9))-SUM($AO81:AY81)),
             (INDEX(PlantAccounts[],MATCH($C81,PlantAccounts[Power Plan Plant Account '#],0),7)/12)*AM81*(INDEX(CurWIPHelper[],1,MATCH(AZ$4,CurWIPHelper[#Headers],0))))
        ),
        IF(AM81=0,0,IF(
              ((INDEX(PlantAccounts[],MATCH($C81,PlantAccounts[Power Plan Plant Account '#],0),7)/12)
              *(AM81)
              *(INDEX(CurWIPHelper[],1,MATCH(AZ$4,CurWIPHelper[#Headers],0)))
              +(INDEX(PlantAccounts[],MATCH($C81,PlantAccounts[Power Plan Plant Account '#],0),9))
              +(SUM($AO81:AY81))
              )&gt;AM81,
         (INDEX(PlantAccounts[],MATCH($C81,PlantAccounts[Power Plan Plant Account '#],0),7)/12)*AM81*(INDEX(CurWIPHelper[],1,MATCH(AZ$4,CurWIPHelper[#Headers],0))),
         AM81-(INDEX(PlantAccounts[],MATCH($C81,PlantAccounts[Power Plan Plant Account '#],0),9))-(SUM($AO81:AY81))
    ))
)
)</f>
        <v>31065.062105188958</v>
      </c>
      <c r="BA81" s="59">
        <f t="shared" si="2"/>
        <v>379205.0822923457</v>
      </c>
      <c r="BC81" s="59">
        <f>INDEX(CurCloseProf[],MATCH(PlantAccountsQuery[[#This Row],[Reg/Unreg]],CurCloseProf[R/NR],0),MATCH(BC$9,CurCloseProf[#Headers],0))*($J81)</f>
        <v>2232.2750282671877</v>
      </c>
      <c r="BD81" s="59">
        <f>INDEX(CurCloseProf[],MATCH(PlantAccountsQuery[[#This Row],[Reg/Unreg]],CurCloseProf[R/NR],0),MATCH(BD$9,CurCloseProf[#Headers],0))*($J81)</f>
        <v>1760.3387649101153</v>
      </c>
      <c r="BE81" s="59">
        <f>INDEX(CurCloseProf[],MATCH(PlantAccountsQuery[[#This Row],[Reg/Unreg]],CurCloseProf[R/NR],0),MATCH(BE$9,CurCloseProf[#Headers],0))*($J81)</f>
        <v>2388.5556954851158</v>
      </c>
      <c r="BF81" s="59">
        <f>INDEX(CurCloseProf[],MATCH(PlantAccountsQuery[[#This Row],[Reg/Unreg]],CurCloseProf[R/NR],0),MATCH(BF$9,CurCloseProf[#Headers],0))*($J81)</f>
        <v>656.81934937522476</v>
      </c>
      <c r="BG81" s="59">
        <f>INDEX(CurCloseProf[],MATCH(PlantAccountsQuery[[#This Row],[Reg/Unreg]],CurCloseProf[R/NR],0),MATCH(BG$9,CurCloseProf[#Headers],0))*($J81)</f>
        <v>1918.6466997672551</v>
      </c>
      <c r="BH81" s="59">
        <f>INDEX(CurCloseProf[],MATCH(PlantAccountsQuery[[#This Row],[Reg/Unreg]],CurCloseProf[R/NR],0),MATCH(BH$9,CurCloseProf[#Headers],0))*($J81)</f>
        <v>3337.1492132193121</v>
      </c>
      <c r="BI81" s="59">
        <f>INDEX(CurCloseProf[],MATCH(PlantAccountsQuery[[#This Row],[Reg/Unreg]],CurCloseProf[R/NR],0),MATCH(BI$9,CurCloseProf[#Headers],0))*($J81)</f>
        <v>2791.7109776339039</v>
      </c>
      <c r="BJ81" s="59">
        <f>INDEX(CurCloseProf[],MATCH(PlantAccountsQuery[[#This Row],[Reg/Unreg]],CurCloseProf[R/NR],0),MATCH(BJ$9,CurCloseProf[#Headers],0))*($J81)</f>
        <v>1611.9232440090009</v>
      </c>
      <c r="BK81" s="59">
        <f>INDEX(CurCloseProf[],MATCH(PlantAccountsQuery[[#This Row],[Reg/Unreg]],CurCloseProf[R/NR],0),MATCH(BK$9,CurCloseProf[#Headers],0))*($J81)</f>
        <v>3375.2929816105793</v>
      </c>
      <c r="BL81" s="59">
        <f>INDEX(CurCloseProf[],MATCH(PlantAccountsQuery[[#This Row],[Reg/Unreg]],CurCloseProf[R/NR],0),MATCH(BL$9,CurCloseProf[#Headers],0))*($J81)</f>
        <v>6797.5445679831619</v>
      </c>
      <c r="BM81" s="59">
        <f>INDEX(CurCloseProf[],MATCH(PlantAccountsQuery[[#This Row],[Reg/Unreg]],CurCloseProf[R/NR],0),MATCH(BM$9,CurCloseProf[#Headers],0))*($J81)</f>
        <v>6034.2345243972368</v>
      </c>
      <c r="BN81" s="59">
        <f>INDEX(CurCloseProf[],MATCH(PlantAccountsQuery[[#This Row],[Reg/Unreg]],CurCloseProf[R/NR],0),MATCH(BN$9,CurCloseProf[#Headers],0))*($J81)</f>
        <v>22449.26814704861</v>
      </c>
      <c r="BP81" s="59">
        <f>IF(INDEX(CurWIPHelper[],1,MATCH(AO$4,$BP$9:$CA$9,0))=0,0,$BC81)</f>
        <v>2232.2750282671877</v>
      </c>
      <c r="BQ81" s="59">
        <f>IF(INDEX(CurWIPHelper[],1,MATCH(AP$4,$BP$9:$CA$9,0))=0,0,(SUM($BC81:BD81)))</f>
        <v>3992.6137931773028</v>
      </c>
      <c r="BR81" s="59">
        <f>IF(INDEX(CurWIPHelper[],1,MATCH(AQ$4,$BP$9:$CA$9,0))=0,0,(SUM($BC81:BE81)))</f>
        <v>6381.1694886624191</v>
      </c>
      <c r="BS81" s="59">
        <f>IF(INDEX(CurWIPHelper[],1,MATCH(AR$4,$BP$9:$CA$9,0))=0,0,(SUM($BC81:BF81)))</f>
        <v>7037.9888380376442</v>
      </c>
      <c r="BT81" s="59">
        <f>IF(INDEX(CurWIPHelper[],1,MATCH(AS$4,$BP$9:$CA$9,0))=0,0,(SUM($BC81:BG81)))</f>
        <v>8956.6355378048993</v>
      </c>
      <c r="BU81" s="59">
        <f>IF(INDEX(CurWIPHelper[],1,MATCH(AT$4,$BP$9:$CA$9,0))=0,0,(SUM($BC81:BH81)))</f>
        <v>12293.784751024212</v>
      </c>
      <c r="BV81" s="59">
        <f>IF(INDEX(CurWIPHelper[],1,MATCH(AU$4,$BP$9:$CA$9,0))=0,0,(SUM($BC81:BI81)))</f>
        <v>15085.495728658116</v>
      </c>
      <c r="BW81" s="59">
        <f>IF(INDEX(CurWIPHelper[],1,MATCH(AV$4,$BP$9:$CA$9,0))=0,0,(SUM($BC81:BJ81)))</f>
        <v>16697.418972667117</v>
      </c>
      <c r="BX81" s="59">
        <f>IF(INDEX(CurWIPHelper[],1,MATCH(AW$4,$BP$9:$CA$9,0))=0,0,(SUM($BC81:BK81)))</f>
        <v>20072.711954277696</v>
      </c>
      <c r="BY81" s="59">
        <f>IF(INDEX(CurWIPHelper[],1,MATCH(AX$4,$BP$9:$CA$9,0))=0,0,(SUM($BC81:BL81)))</f>
        <v>26870.256522260857</v>
      </c>
      <c r="BZ81" s="59">
        <f>IF(INDEX(CurWIPHelper[],1,MATCH(AY$4,$BP$9:$CA$9,0))=0,0,(SUM($BC81:BM81)))</f>
        <v>32904.491046658091</v>
      </c>
      <c r="CA81" s="59">
        <f>IF(INDEX(CurWIPHelper[],1,MATCH(AZ$4,$BP$9:$CA$9,0))=0,0,(SUM($BC81:BN81)))</f>
        <v>55353.759193706705</v>
      </c>
      <c r="CC81" s="59">
        <f>((((INDEX(PlantAccounts[],MATCH($C81,PlantAccounts[Power Plan Plant Account '#],0),8)+(INDEX(PlantAccounts[],MATCH($C81,PlantAccounts[Power Plan Plant Account '#],0),8)+INDEX(PlantAccounts[],MATCH($C81,PlantAccounts[Power Plan Plant Account '#],0),16)+INDEX(PlantAccounts[],MATCH($C81,PlantAccounts[Power Plan Plant Account '#],0),17)))/2))/12)*(INDEX(CurWIPHelper[],1,MATCH(AO$4,CurWIPHelper[#Headers],0)))*(INDEX(PlantAccounts[],MATCH($C81,PlantAccounts[Power Plan Plant Account '#],0),7))</f>
        <v>31454.673522288471</v>
      </c>
      <c r="CD81" s="59">
        <f>((((INDEX(PlantAccounts[],MATCH($C81,PlantAccounts[Power Plan Plant Account '#],0),8)+(INDEX(PlantAccounts[],MATCH($C81,PlantAccounts[Power Plan Plant Account '#],0),8)+INDEX(PlantAccounts[],MATCH($C81,PlantAccounts[Power Plan Plant Account '#],0),16)+INDEX(PlantAccounts[],MATCH($C81,PlantAccounts[Power Plan Plant Account '#],0),17)))/2))/12)*(INDEX(CurWIPHelper[],1,MATCH(AP$4,CurWIPHelper[#Headers],0)))*(INDEX(PlantAccounts[],MATCH($C81,PlantAccounts[Power Plan Plant Account '#],0),7))</f>
        <v>31454.673522288471</v>
      </c>
      <c r="CE81" s="59">
        <f>((((INDEX(PlantAccounts[],MATCH($C81,PlantAccounts[Power Plan Plant Account '#],0),8)+(INDEX(PlantAccounts[],MATCH($C81,PlantAccounts[Power Plan Plant Account '#],0),8)+INDEX(PlantAccounts[],MATCH($C81,PlantAccounts[Power Plan Plant Account '#],0),16)+INDEX(PlantAccounts[],MATCH($C81,PlantAccounts[Power Plan Plant Account '#],0),17)))/2))/12)*(INDEX(CurWIPHelper[],1,MATCH(AQ$4,CurWIPHelper[#Headers],0)))*(INDEX(PlantAccounts[],MATCH($C81,PlantAccounts[Power Plan Plant Account '#],0),7))</f>
        <v>31454.673522288471</v>
      </c>
      <c r="CF81" s="59">
        <f>((((INDEX(PlantAccounts[],MATCH($C81,PlantAccounts[Power Plan Plant Account '#],0),8)+(INDEX(PlantAccounts[],MATCH($C81,PlantAccounts[Power Plan Plant Account '#],0),8)+INDEX(PlantAccounts[],MATCH($C81,PlantAccounts[Power Plan Plant Account '#],0),16)+INDEX(PlantAccounts[],MATCH($C81,PlantAccounts[Power Plan Plant Account '#],0),17)))/2))/12)*(INDEX(CurWIPHelper[],1,MATCH(AR$4,CurWIPHelper[#Headers],0)))*(INDEX(PlantAccounts[],MATCH($C81,PlantAccounts[Power Plan Plant Account '#],0),7))</f>
        <v>31454.673522288471</v>
      </c>
      <c r="CG81" s="59">
        <f>((((INDEX(PlantAccounts[],MATCH($C81,PlantAccounts[Power Plan Plant Account '#],0),8)+(INDEX(PlantAccounts[],MATCH($C81,PlantAccounts[Power Plan Plant Account '#],0),8)+INDEX(PlantAccounts[],MATCH($C81,PlantAccounts[Power Plan Plant Account '#],0),16)+INDEX(PlantAccounts[],MATCH($C81,PlantAccounts[Power Plan Plant Account '#],0),17)))/2))/12)*(INDEX(CurWIPHelper[],1,MATCH(AS$4,CurWIPHelper[#Headers],0)))*(INDEX(PlantAccounts[],MATCH($C81,PlantAccounts[Power Plan Plant Account '#],0),7))</f>
        <v>31454.673522288471</v>
      </c>
      <c r="CH81" s="59">
        <f>((((INDEX(PlantAccounts[],MATCH($C81,PlantAccounts[Power Plan Plant Account '#],0),8)+(INDEX(PlantAccounts[],MATCH($C81,PlantAccounts[Power Plan Plant Account '#],0),8)+INDEX(PlantAccounts[],MATCH($C81,PlantAccounts[Power Plan Plant Account '#],0),16)+INDEX(PlantAccounts[],MATCH($C81,PlantAccounts[Power Plan Plant Account '#],0),17)))/2))/12)*(INDEX(CurWIPHelper[],1,MATCH(AT$4,CurWIPHelper[#Headers],0)))*(INDEX(PlantAccounts[],MATCH($C81,PlantAccounts[Power Plan Plant Account '#],0),7))</f>
        <v>31454.673522288471</v>
      </c>
      <c r="CI81" s="59">
        <f>((((INDEX(PlantAccounts[],MATCH($C81,PlantAccounts[Power Plan Plant Account '#],0),8)+(INDEX(PlantAccounts[],MATCH($C81,PlantAccounts[Power Plan Plant Account '#],0),8)+INDEX(PlantAccounts[],MATCH($C81,PlantAccounts[Power Plan Plant Account '#],0),16)+INDEX(PlantAccounts[],MATCH($C81,PlantAccounts[Power Plan Plant Account '#],0),17)))/2))/12)*(INDEX(CurWIPHelper[],1,MATCH(AU$4,CurWIPHelper[#Headers],0)))*(INDEX(PlantAccounts[],MATCH($C81,PlantAccounts[Power Plan Plant Account '#],0),7))</f>
        <v>31454.673522288471</v>
      </c>
      <c r="CJ81" s="59">
        <f>((((INDEX(PlantAccounts[],MATCH($C81,PlantAccounts[Power Plan Plant Account '#],0),8)+(INDEX(PlantAccounts[],MATCH($C81,PlantAccounts[Power Plan Plant Account '#],0),8)+INDEX(PlantAccounts[],MATCH($C81,PlantAccounts[Power Plan Plant Account '#],0),16)+INDEX(PlantAccounts[],MATCH($C81,PlantAccounts[Power Plan Plant Account '#],0),17)))/2))/12)*(INDEX(CurWIPHelper[],1,MATCH(AV$4,CurWIPHelper[#Headers],0)))*(INDEX(PlantAccounts[],MATCH($C81,PlantAccounts[Power Plan Plant Account '#],0),7))</f>
        <v>31454.673522288471</v>
      </c>
      <c r="CK81" s="59">
        <f>((((INDEX(PlantAccounts[],MATCH($C81,PlantAccounts[Power Plan Plant Account '#],0),8)+(INDEX(PlantAccounts[],MATCH($C81,PlantAccounts[Power Plan Plant Account '#],0),8)+INDEX(PlantAccounts[],MATCH($C81,PlantAccounts[Power Plan Plant Account '#],0),16)+INDEX(PlantAccounts[],MATCH($C81,PlantAccounts[Power Plan Plant Account '#],0),17)))/2))/12)*(INDEX(CurWIPHelper[],1,MATCH(AW$4,CurWIPHelper[#Headers],0)))*(INDEX(PlantAccounts[],MATCH($C81,PlantAccounts[Power Plan Plant Account '#],0),7))</f>
        <v>31454.673522288471</v>
      </c>
      <c r="CL81" s="59">
        <f>((((INDEX(PlantAccounts[],MATCH($C81,PlantAccounts[Power Plan Plant Account '#],0),8)+(INDEX(PlantAccounts[],MATCH($C81,PlantAccounts[Power Plan Plant Account '#],0),8)+INDEX(PlantAccounts[],MATCH($C81,PlantAccounts[Power Plan Plant Account '#],0),16)+INDEX(PlantAccounts[],MATCH($C81,PlantAccounts[Power Plan Plant Account '#],0),17)))/2))/12)*(INDEX(CurWIPHelper[],1,MATCH(AX$4,CurWIPHelper[#Headers],0)))*(INDEX(PlantAccounts[],MATCH($C81,PlantAccounts[Power Plan Plant Account '#],0),7))</f>
        <v>31454.673522288471</v>
      </c>
      <c r="CM81" s="59">
        <f>((((INDEX(PlantAccounts[],MATCH($C81,PlantAccounts[Power Plan Plant Account '#],0),8)+(INDEX(PlantAccounts[],MATCH($C81,PlantAccounts[Power Plan Plant Account '#],0),8)+INDEX(PlantAccounts[],MATCH($C81,PlantAccounts[Power Plan Plant Account '#],0),16)+INDEX(PlantAccounts[],MATCH($C81,PlantAccounts[Power Plan Plant Account '#],0),17)))/2))/12)*(INDEX(CurWIPHelper[],1,MATCH(AY$4,CurWIPHelper[#Headers],0)))*(INDEX(PlantAccounts[],MATCH($C81,PlantAccounts[Power Plan Plant Account '#],0),7))</f>
        <v>31454.673522288471</v>
      </c>
      <c r="CN81" s="59">
        <f>((((INDEX(PlantAccounts[],MATCH($C81,PlantAccounts[Power Plan Plant Account '#],0),8)+(INDEX(PlantAccounts[],MATCH($C81,PlantAccounts[Power Plan Plant Account '#],0),8)+INDEX(PlantAccounts[],MATCH($C81,PlantAccounts[Power Plan Plant Account '#],0),16)+INDEX(PlantAccounts[],MATCH($C81,PlantAccounts[Power Plan Plant Account '#],0),17)))/2))/12)*(INDEX(CurWIPHelper[],1,MATCH(AZ$4,CurWIPHelper[#Headers],0)))*(INDEX(PlantAccounts[],MATCH($C81,PlantAccounts[Power Plan Plant Account '#],0),7))</f>
        <v>31454.673522288471</v>
      </c>
      <c r="CO81" s="59">
        <f t="shared" si="3"/>
        <v>377456.08226746158</v>
      </c>
      <c r="CQ81" s="59">
        <f>INDEX(PlantAccounts[],MATCH($C81,PlantAccounts[Power Plan Plant Account '#],0),12)*(INDEX(CurWIPHelper[],1,MATCH(AO$4,CurWIPHelper[#Headers],0)))*(INDEX(PlantAccounts[],MATCH($C81,PlantAccounts[Power Plan Plant Account '#],0),7)/12)*0.5</f>
        <v>0</v>
      </c>
      <c r="CR81" s="59">
        <f>INDEX(PlantAccounts[],MATCH($C81,PlantAccounts[Power Plan Plant Account '#],0),12)*(INDEX(CurWIPHelper[],1,MATCH(AP$4,CurWIPHelper[#Headers],0)))*(INDEX(PlantAccounts[],MATCH($C81,PlantAccounts[Power Plan Plant Account '#],0),7)/12)*0.5</f>
        <v>0</v>
      </c>
      <c r="CS81" s="59">
        <f>INDEX(PlantAccounts[],MATCH($C81,PlantAccounts[Power Plan Plant Account '#],0),12)*(INDEX(CurWIPHelper[],1,MATCH(AQ$4,CurWIPHelper[#Headers],0)))*(INDEX(PlantAccounts[],MATCH($C81,PlantAccounts[Power Plan Plant Account '#],0),7)/12)*0.5</f>
        <v>0</v>
      </c>
      <c r="CT81" s="59">
        <f>INDEX(PlantAccounts[],MATCH($C81,PlantAccounts[Power Plan Plant Account '#],0),12)*(INDEX(CurWIPHelper[],1,MATCH(AR$4,CurWIPHelper[#Headers],0)))*(INDEX(PlantAccounts[],MATCH($C81,PlantAccounts[Power Plan Plant Account '#],0),7)/12)*0.5</f>
        <v>0</v>
      </c>
      <c r="CU81" s="59">
        <f>INDEX(PlantAccounts[],MATCH($C81,PlantAccounts[Power Plan Plant Account '#],0),12)*(INDEX(CurWIPHelper[],1,MATCH(AS$4,CurWIPHelper[#Headers],0)))*(INDEX(PlantAccounts[],MATCH($C81,PlantAccounts[Power Plan Plant Account '#],0),7)/12)*0.5</f>
        <v>0</v>
      </c>
      <c r="CV81" s="59">
        <f>INDEX(PlantAccounts[],MATCH($C81,PlantAccounts[Power Plan Plant Account '#],0),12)*(INDEX(CurWIPHelper[],1,MATCH(AT$4,CurWIPHelper[#Headers],0)))*(INDEX(PlantAccounts[],MATCH($C81,PlantAccounts[Power Plan Plant Account '#],0),7)/12)*0.5</f>
        <v>0</v>
      </c>
      <c r="CW81" s="59">
        <f>INDEX(PlantAccounts[],MATCH($C81,PlantAccounts[Power Plan Plant Account '#],0),12)*(INDEX(CurWIPHelper[],1,MATCH(AU$4,CurWIPHelper[#Headers],0)))*(INDEX(PlantAccounts[],MATCH($C81,PlantAccounts[Power Plan Plant Account '#],0),7)/12)*0.5</f>
        <v>0</v>
      </c>
      <c r="CX81" s="59">
        <f>INDEX(PlantAccounts[],MATCH($C81,PlantAccounts[Power Plan Plant Account '#],0),12)*(INDEX(CurWIPHelper[],1,MATCH(AV$4,CurWIPHelper[#Headers],0)))*(INDEX(PlantAccounts[],MATCH($C81,PlantAccounts[Power Plan Plant Account '#],0),7)/12)*0.5</f>
        <v>0</v>
      </c>
      <c r="CY81" s="59">
        <f>INDEX(PlantAccounts[],MATCH($C81,PlantAccounts[Power Plan Plant Account '#],0),12)*(INDEX(CurWIPHelper[],1,MATCH(AW$4,CurWIPHelper[#Headers],0)))*(INDEX(PlantAccounts[],MATCH($C81,PlantAccounts[Power Plan Plant Account '#],0),7)/12)*0.5</f>
        <v>0</v>
      </c>
      <c r="CZ81" s="59">
        <f>INDEX(PlantAccounts[],MATCH($C81,PlantAccounts[Power Plan Plant Account '#],0),12)*(INDEX(CurWIPHelper[],1,MATCH(AX$4,CurWIPHelper[#Headers],0)))*(INDEX(PlantAccounts[],MATCH($C81,PlantAccounts[Power Plan Plant Account '#],0),7)/12)*0.5</f>
        <v>0</v>
      </c>
      <c r="DA81" s="59">
        <f>INDEX(PlantAccounts[],MATCH($C81,PlantAccounts[Power Plan Plant Account '#],0),12)*(INDEX(CurWIPHelper[],1,MATCH(AY$4,CurWIPHelper[#Headers],0)))*(INDEX(PlantAccounts[],MATCH($C81,PlantAccounts[Power Plan Plant Account '#],0),7)/12)*0.5</f>
        <v>0</v>
      </c>
      <c r="DB81" s="59">
        <f>INDEX(PlantAccounts[],MATCH($C81,PlantAccounts[Power Plan Plant Account '#],0),12)*(INDEX(CurWIPHelper[],1,MATCH(AZ$4,CurWIPHelper[#Headers],0)))*(INDEX(PlantAccounts[],MATCH($C81,PlantAccounts[Power Plan Plant Account '#],0),7)/12)*0.5</f>
        <v>0</v>
      </c>
      <c r="DC81" s="59">
        <f t="shared" si="4"/>
        <v>0</v>
      </c>
      <c r="DE81" s="59">
        <f t="shared" si="5"/>
        <v>377456.08226746158</v>
      </c>
    </row>
    <row r="82" spans="1:109">
      <c r="A82" t="s">
        <v>58</v>
      </c>
      <c r="B82" t="s">
        <v>131</v>
      </c>
      <c r="C82">
        <v>48305</v>
      </c>
      <c r="D82">
        <v>48305</v>
      </c>
      <c r="E82" s="161">
        <f>1-'Capex to PA'!$B$3</f>
        <v>0.96960000000000002</v>
      </c>
      <c r="F82" s="113">
        <f>INDEX(PlantAccounts[],MATCH($C82,PlantAccounts[Power Plan Plant Account '#],0),8)</f>
        <v>0</v>
      </c>
      <c r="G82" s="7">
        <f>INDEX(PlantAccounts[],MATCH($C82,PlantAccounts[Power Plan Plant Account '#],0),14)</f>
        <v>3602377.3637274783</v>
      </c>
      <c r="H82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9751430.1502588596</v>
      </c>
      <c r="I82" s="146">
        <v>3602377.3637274783</v>
      </c>
      <c r="J82" s="7">
        <f t="shared" si="6"/>
        <v>9751430.1502588596</v>
      </c>
      <c r="K82" s="7">
        <v>0</v>
      </c>
      <c r="L82" s="7">
        <f>INDEX(PlantAccounts[],MATCH($C82,PlantAccounts[Power Plan Plant Account '#],0),11)</f>
        <v>0</v>
      </c>
      <c r="M82" s="7">
        <f t="shared" si="1"/>
        <v>0</v>
      </c>
      <c r="O82" s="35">
        <f>INDEX(CurCloseProf[],MATCH(PlantAccountsQuery[[#This Row],[Reg/Unreg]],CurCloseProf[R/NR],0),MATCH(O$9,CurCloseProf[#Headers],0))*($J82+$M82)</f>
        <v>393250.1483438444</v>
      </c>
      <c r="P82" s="35">
        <f>INDEX(CurCloseProf[],MATCH(PlantAccountsQuery[[#This Row],[Reg/Unreg]],CurCloseProf[R/NR],0),MATCH(P$9,CurCloseProf[#Headers],0))*($J82+$M82)</f>
        <v>310111.19672547124</v>
      </c>
      <c r="Q82" s="35">
        <f>INDEX(CurCloseProf[],MATCH(PlantAccountsQuery[[#This Row],[Reg/Unreg]],CurCloseProf[R/NR],0),MATCH(Q$9,CurCloseProf[#Headers],0))*($J82+$M82)</f>
        <v>420781.43135713501</v>
      </c>
      <c r="R82" s="35">
        <f>INDEX(CurCloseProf[],MATCH(PlantAccountsQuery[[#This Row],[Reg/Unreg]],CurCloseProf[R/NR],0),MATCH(R$9,CurCloseProf[#Headers],0))*($J82+$M82)</f>
        <v>115708.99790847747</v>
      </c>
      <c r="S82" s="35">
        <f>INDEX(CurCloseProf[],MATCH(PlantAccountsQuery[[#This Row],[Reg/Unreg]],CurCloseProf[R/NR],0),MATCH(S$9,CurCloseProf[#Headers],0))*($J82+$M82)</f>
        <v>337999.61463018757</v>
      </c>
      <c r="T82" s="35">
        <f>INDEX(CurCloseProf[],MATCH(PlantAccountsQuery[[#This Row],[Reg/Unreg]],CurCloseProf[R/NR],0),MATCH(T$9,CurCloseProf[#Headers],0))*($J82+$M82)</f>
        <v>587891.01097580383</v>
      </c>
      <c r="U82" s="35">
        <f>INDEX(CurCloseProf[],MATCH(PlantAccountsQuery[[#This Row],[Reg/Unreg]],CurCloseProf[R/NR],0),MATCH(U$9,CurCloseProf[#Headers],0))*($J82+$M82)</f>
        <v>491803.53772979078</v>
      </c>
      <c r="V82" s="35">
        <f>INDEX(CurCloseProf[],MATCH(PlantAccountsQuery[[#This Row],[Reg/Unreg]],CurCloseProf[R/NR],0),MATCH(V$9,CurCloseProf[#Headers],0))*($J82+$M82)</f>
        <v>283965.48220919236</v>
      </c>
      <c r="W82" s="35">
        <f>INDEX(CurCloseProf[],MATCH(PlantAccountsQuery[[#This Row],[Reg/Unreg]],CurCloseProf[R/NR],0),MATCH(W$9,CurCloseProf[#Headers],0))*($J82+$M82)</f>
        <v>594610.63216419437</v>
      </c>
      <c r="X82" s="35">
        <f>INDEX(CurCloseProf[],MATCH(PlantAccountsQuery[[#This Row],[Reg/Unreg]],CurCloseProf[R/NR],0),MATCH(X$9,CurCloseProf[#Headers],0))*($J82+$M82)</f>
        <v>1197493.7567654036</v>
      </c>
      <c r="Y82" s="35">
        <f>INDEX(CurCloseProf[],MATCH(PlantAccountsQuery[[#This Row],[Reg/Unreg]],CurCloseProf[R/NR],0),MATCH(Y$9,CurCloseProf[#Headers],0))*($J82+$M82)</f>
        <v>1063024.7580661166</v>
      </c>
      <c r="Z82" s="35">
        <f>INDEX(CurCloseProf[],MATCH(PlantAccountsQuery[[#This Row],[Reg/Unreg]],CurCloseProf[R/NR],0),MATCH(Z$9,CurCloseProf[#Headers],0))*($J82+$M82)</f>
        <v>3954789.5833832426</v>
      </c>
      <c r="AB82" s="59">
        <f>IF(INDEX(CurWIPHelper[],1,MATCH(AO$4,$AB$9:$AM$9,0))=0,0,($F82+$O82))</f>
        <v>393250.1483438444</v>
      </c>
      <c r="AC82" s="59">
        <f>IF(INDEX(CurWIPHelper[],1,MATCH(AP$4,$AB$9:$AM$9,0))=0,0,($F82+SUM($O82:P82)))</f>
        <v>703361.34506931563</v>
      </c>
      <c r="AD82" s="59">
        <f>IF(INDEX(CurWIPHelper[],1,MATCH(AQ$4,$AB$9:$AM$9,0))=0,0,($F82+SUM($O82:Q82)))</f>
        <v>1124142.7764264506</v>
      </c>
      <c r="AE82" s="59">
        <f>IF(INDEX(CurWIPHelper[],1,MATCH(AR$4,$AB$9:$AM$9,0))=0,0,($F82+SUM($O82:R82)))</f>
        <v>1239851.774334928</v>
      </c>
      <c r="AF82" s="59">
        <f>IF(INDEX(CurWIPHelper[],1,MATCH(AS$4,$AB$9:$AM$9,0))=0,0,($F82+SUM($O82:S82)))</f>
        <v>1577851.3889651156</v>
      </c>
      <c r="AG82" s="59">
        <f>IF(INDEX(CurWIPHelper[],1,MATCH(AT$4,$AB$9:$AM$9,0))=0,0,($F82+SUM($O82:T82)))</f>
        <v>2165742.3999409196</v>
      </c>
      <c r="AH82" s="59">
        <f>IF(INDEX(CurWIPHelper[],1,MATCH(AU$4,$AB$9:$AM$9,0))=0,0,($F82+SUM($O82:U82)))</f>
        <v>2657545.9376707105</v>
      </c>
      <c r="AI82" s="59">
        <f>IF(INDEX(CurWIPHelper[],1,MATCH(AV$4,$AB$9:$AM$9,0))=0,0,($F82+SUM($O82:V82)))</f>
        <v>2941511.4198799031</v>
      </c>
      <c r="AJ82" s="59">
        <f>IF(INDEX(CurWIPHelper[],1,MATCH(AW$4,$AB$9:$AM$9,0))=0,0,($F82+SUM($O82:W82)))</f>
        <v>3536122.0520440973</v>
      </c>
      <c r="AK82" s="59">
        <f>IF(INDEX(CurWIPHelper[],1,MATCH(AX$4,$AB$9:$AM$9,0))=0,0,($F82+SUM($O82:X82)))</f>
        <v>4733615.8088095011</v>
      </c>
      <c r="AL82" s="59">
        <f>IF(INDEX(CurWIPHelper[],1,MATCH(AY$4,$AB$9:$AM$9,0))=0,0,($F82+SUM($O82:Y82)))</f>
        <v>5796640.566875618</v>
      </c>
      <c r="AM82" s="59">
        <f>IF(INDEX(CurWIPHelper[],1,MATCH(AZ$4,$AB$9:$AM$9,0))=0,0,($F82+SUM($O82:Z82)))</f>
        <v>9751430.1502588615</v>
      </c>
      <c r="AO82" s="35">
        <f>IF(INDEX(CurWIPHelper[],1,MATCH(AO$4,CurWIPHelper[#Headers],0))=0,0,
     IF(AB82&gt;0,
        (IF(
             ((INDEX(PlantAccounts[],MATCH($C82,PlantAccounts[Power Plan Plant Account '#],0),7)/12)
                   *(AB82)
                   *(INDEX(CurWIPHelper[],1,MATCH(AO$4,CurWIPHelper[#Headers],0)))
                   +(INDEX(PlantAccounts[],MATCH($C82,PlantAccounts[Power Plan Plant Account '#],0),9))
                   )&gt;AB82,
              IF((INDEX(PlantAccounts[],MATCH($C82,PlantAccounts[Power Plan Plant Account '#],0),7))=0,0,AB82-(INDEX(PlantAccounts[],MATCH($C82,PlantAccounts[Power Plan Plant Account '#],0),9))),
             (INDEX(PlantAccounts[],MATCH($C82,PlantAccounts[Power Plan Plant Account '#],0),7)/12)*AB82*(INDEX(CurWIPHelper[],1,MATCH(AO$4,CurWIPHelper[#Headers],0))))
        ),
          IF(AB82=0,0,IF(
              ((INDEX(PlantAccounts[],MATCH($C82,PlantAccounts[Power Plan Plant Account '#],0),7)/12)
              *(AB82)
              *(INDEX(CurWIPHelper[],1,MATCH(AO$4,CurWIPHelper[#Headers],0)))
              +(INDEX(PlantAccounts[],MATCH($C82,PlantAccounts[Power Plan Plant Account '#],0),9))
              )&gt;AB82,
         (INDEX(PlantAccounts[],MATCH($C82,PlantAccounts[Power Plan Plant Account '#],0),7)/12)*AB82*(INDEX(CurWIPHelper[],1,MATCH(AO$4,CurWIPHelper[#Headers],0))),
         AB82-(INDEX(PlantAccounts[],MATCH($C82,PlantAccounts[Power Plan Plant Account '#],0),9))
    ))
)
)</f>
        <v>8192.711423830091</v>
      </c>
      <c r="AP82" s="35">
        <f>IF(INDEX(CurWIPHelper[],1,MATCH(AP$4,CurWIPHelper[#Headers],0))=0,0,
     IF(AC82&gt;0,
        (IF(
             ((INDEX(PlantAccounts[],MATCH($C82,PlantAccounts[Power Plan Plant Account '#],0),7)/12)
                   *(AC82)
                   *(INDEX(CurWIPHelper[],1,MATCH(AP$4,CurWIPHelper[#Headers],0)))
                   +(INDEX(PlantAccounts[],MATCH($C82,PlantAccounts[Power Plan Plant Account '#],0),9))
                   +(SUM($AO82:AO82))
                    )&gt;AC82,
              IF((INDEX(PlantAccounts[],MATCH($C82,PlantAccounts[Power Plan Plant Account '#],0),7))=0,0,AC82-(INDEX(PlantAccounts[],MATCH($C82,PlantAccounts[Power Plan Plant Account '#],0),9))-SUM($AO82:AO82)),
             (INDEX(PlantAccounts[],MATCH($C82,PlantAccounts[Power Plan Plant Account '#],0),7)/12)*AC82*(INDEX(CurWIPHelper[],1,MATCH(AP$4,CurWIPHelper[#Headers],0))))
        ),
        IF(AC82=0,0,IF(
              ((INDEX(PlantAccounts[],MATCH($C82,PlantAccounts[Power Plan Plant Account '#],0),7)/12)
              *(AC82)
              *(INDEX(CurWIPHelper[],1,MATCH(AP$4,CurWIPHelper[#Headers],0)))
              +(INDEX(PlantAccounts[],MATCH($C82,PlantAccounts[Power Plan Plant Account '#],0),9))
              +(SUM($AO82:AO82))
              )&gt;AC82,
         (INDEX(PlantAccounts[],MATCH($C82,PlantAccounts[Power Plan Plant Account '#],0),7)/12)*AC82*(INDEX(CurWIPHelper[],1,MATCH(AP$4,CurWIPHelper[#Headers],0))),
         AC82-(INDEX(PlantAccounts[],MATCH($C82,PlantAccounts[Power Plan Plant Account '#],0),9))-(SUM($AO82:AO82))
    ))
)
)</f>
        <v>14653.361355610741</v>
      </c>
      <c r="AQ82" s="35">
        <f>IF(INDEX(CurWIPHelper[],1,MATCH(AQ$4,CurWIPHelper[#Headers],0))=0,0,
     IF(AD82&gt;0,
        (IF(
             ((INDEX(PlantAccounts[],MATCH($C82,PlantAccounts[Power Plan Plant Account '#],0),7)/12)
                   *(AD82)
                   *(INDEX(CurWIPHelper[],1,MATCH(AQ$4,CurWIPHelper[#Headers],0)))
                   +(INDEX(PlantAccounts[],MATCH($C82,PlantAccounts[Power Plan Plant Account '#],0),9))
                   +(SUM($AO82:AP82))
                    )&gt;AD82,
              IF((INDEX(PlantAccounts[],MATCH($C82,PlantAccounts[Power Plan Plant Account '#],0),7))=0,0,AD82-(INDEX(PlantAccounts[],MATCH($C82,PlantAccounts[Power Plan Plant Account '#],0),9))-SUM($AO82:AP82)),
             (INDEX(PlantAccounts[],MATCH($C82,PlantAccounts[Power Plan Plant Account '#],0),7)/12)*AD82*(INDEX(CurWIPHelper[],1,MATCH(AQ$4,CurWIPHelper[#Headers],0))))
        ),
        IF(AD82=0,0,IF(
              ((INDEX(PlantAccounts[],MATCH($C82,PlantAccounts[Power Plan Plant Account '#],0),7)/12)
              *(AD82)
              *(INDEX(CurWIPHelper[],1,MATCH(AQ$4,CurWIPHelper[#Headers],0)))
              +(INDEX(PlantAccounts[],MATCH($C82,PlantAccounts[Power Plan Plant Account '#],0),9))
              +(SUM($AO82:AP82))
              )&gt;AD82,
         (INDEX(PlantAccounts[],MATCH($C82,PlantAccounts[Power Plan Plant Account '#],0),7)/12)*AD82*(INDEX(CurWIPHelper[],1,MATCH(AQ$4,CurWIPHelper[#Headers],0))),
         AD82-(INDEX(PlantAccounts[],MATCH($C82,PlantAccounts[Power Plan Plant Account '#],0),9))-(SUM($AO82:AP82))
    ))
)
)</f>
        <v>23419.641175551053</v>
      </c>
      <c r="AR82" s="35">
        <f>IF(INDEX(CurWIPHelper[],1,MATCH(AR$4,CurWIPHelper[#Headers],0))=0,0,
     IF(AE82&gt;0,
        (IF(
             ((INDEX(PlantAccounts[],MATCH($C82,PlantAccounts[Power Plan Plant Account '#],0),7)/12)
                   *(AE82)
                   *(INDEX(CurWIPHelper[],1,MATCH(AR$4,CurWIPHelper[#Headers],0)))
                   +(INDEX(PlantAccounts[],MATCH($C82,PlantAccounts[Power Plan Plant Account '#],0),9))
                   +(SUM($AO82:AQ82))
                    )&gt;AE82,
              IF((INDEX(PlantAccounts[],MATCH($C82,PlantAccounts[Power Plan Plant Account '#],0),7))=0,0,AE82-(INDEX(PlantAccounts[],MATCH($C82,PlantAccounts[Power Plan Plant Account '#],0),9))-SUM($AO82:AQ82)),
             (INDEX(PlantAccounts[],MATCH($C82,PlantAccounts[Power Plan Plant Account '#],0),7)/12)*AE82*(INDEX(CurWIPHelper[],1,MATCH(AR$4,CurWIPHelper[#Headers],0))))
        ),
        IF(AE82=0,0,IF(
              ((INDEX(PlantAccounts[],MATCH($C82,PlantAccounts[Power Plan Plant Account '#],0),7)/12)
              *(AE82)
              *(INDEX(CurWIPHelper[],1,MATCH(AR$4,CurWIPHelper[#Headers],0)))
              +(INDEX(PlantAccounts[],MATCH($C82,PlantAccounts[Power Plan Plant Account '#],0),9))
              +(SUM($AO82:AQ82))
              )&gt;AE82,
         (INDEX(PlantAccounts[],MATCH($C82,PlantAccounts[Power Plan Plant Account '#],0),7)/12)*AE82*(INDEX(CurWIPHelper[],1,MATCH(AR$4,CurWIPHelper[#Headers],0))),
         AE82-(INDEX(PlantAccounts[],MATCH($C82,PlantAccounts[Power Plan Plant Account '#],0),9))-(SUM($AO82:AQ82))
    ))
)
)</f>
        <v>25830.245298644331</v>
      </c>
      <c r="AS82" s="35">
        <f>IF(INDEX(CurWIPHelper[],1,MATCH(AS$4,CurWIPHelper[#Headers],0))=0,0,
     IF(AF82&gt;0,
        (IF(
             ((INDEX(PlantAccounts[],MATCH($C82,PlantAccounts[Power Plan Plant Account '#],0),7)/12)
                   *(AF82)
                   *(INDEX(CurWIPHelper[],1,MATCH(AS$4,CurWIPHelper[#Headers],0)))
                   +(INDEX(PlantAccounts[],MATCH($C82,PlantAccounts[Power Plan Plant Account '#],0),9))
                   +(SUM($AO82:AR82))
                    )&gt;AF82,
              IF((INDEX(PlantAccounts[],MATCH($C82,PlantAccounts[Power Plan Plant Account '#],0),7))=0,0,AF82-(INDEX(PlantAccounts[],MATCH($C82,PlantAccounts[Power Plan Plant Account '#],0),9))-SUM($AO82:AR82)),
             (INDEX(PlantAccounts[],MATCH($C82,PlantAccounts[Power Plan Plant Account '#],0),7)/12)*AF82*(INDEX(CurWIPHelper[],1,MATCH(AS$4,CurWIPHelper[#Headers],0))))
        ),
        IF(AF82=0,0,IF(
              ((INDEX(PlantAccounts[],MATCH($C82,PlantAccounts[Power Plan Plant Account '#],0),7)/12)
              *(AF82)
              *(INDEX(CurWIPHelper[],1,MATCH(AS$4,CurWIPHelper[#Headers],0)))
              +(INDEX(PlantAccounts[],MATCH($C82,PlantAccounts[Power Plan Plant Account '#],0),9))
              +(SUM($AO82:AR82))
              )&gt;AF82,
         (INDEX(PlantAccounts[],MATCH($C82,PlantAccounts[Power Plan Plant Account '#],0),7)/12)*AF82*(INDEX(CurWIPHelper[],1,MATCH(AS$4,CurWIPHelper[#Headers],0))),
         AF82-(INDEX(PlantAccounts[],MATCH($C82,PlantAccounts[Power Plan Plant Account '#],0),9))-(SUM($AO82:AR82))
    ))
)
)</f>
        <v>32871.90393677324</v>
      </c>
      <c r="AT82" s="35">
        <f>IF(INDEX(CurWIPHelper[],1,MATCH(AT$4,CurWIPHelper[#Headers],0))=0,0,
     IF(AG82&gt;0,
        (IF(
             ((INDEX(PlantAccounts[],MATCH($C82,PlantAccounts[Power Plan Plant Account '#],0),7)/12)
                   *(AG82)
                   *(INDEX(CurWIPHelper[],1,MATCH(AT$4,CurWIPHelper[#Headers],0)))
                   +(INDEX(PlantAccounts[],MATCH($C82,PlantAccounts[Power Plan Plant Account '#],0),9))
                   +(SUM($AO82:AS82))
                    )&gt;AG82,
              IF((INDEX(PlantAccounts[],MATCH($C82,PlantAccounts[Power Plan Plant Account '#],0),7))=0,0,AG82-(INDEX(PlantAccounts[],MATCH($C82,PlantAccounts[Power Plan Plant Account '#],0),9))-SUM($AO82:AS82)),
             (INDEX(PlantAccounts[],MATCH($C82,PlantAccounts[Power Plan Plant Account '#],0),7)/12)*AG82*(INDEX(CurWIPHelper[],1,MATCH(AT$4,CurWIPHelper[#Headers],0))))
        ),
        IF(AG82=0,0,IF(
              ((INDEX(PlantAccounts[],MATCH($C82,PlantAccounts[Power Plan Plant Account '#],0),7)/12)
              *(AG82)
              *(INDEX(CurWIPHelper[],1,MATCH(AT$4,CurWIPHelper[#Headers],0)))
              +(INDEX(PlantAccounts[],MATCH($C82,PlantAccounts[Power Plan Plant Account '#],0),9))
              +(SUM($AO82:AS82))
              )&gt;AG82,
         (INDEX(PlantAccounts[],MATCH($C82,PlantAccounts[Power Plan Plant Account '#],0),7)/12)*AG82*(INDEX(CurWIPHelper[],1,MATCH(AT$4,CurWIPHelper[#Headers],0))),
         AG82-(INDEX(PlantAccounts[],MATCH($C82,PlantAccounts[Power Plan Plant Account '#],0),9))-(SUM($AO82:AS82))
    ))
)
)</f>
        <v>45119.633332102487</v>
      </c>
      <c r="AU82" s="35">
        <f>IF(INDEX(CurWIPHelper[],1,MATCH(AU$4,CurWIPHelper[#Headers],0))=0,0,
     IF(AH82&gt;0,
        (IF(
             ((INDEX(PlantAccounts[],MATCH($C82,PlantAccounts[Power Plan Plant Account '#],0),7)/12)
                   *(AH82)
                   *(INDEX(CurWIPHelper[],1,MATCH(AU$4,CurWIPHelper[#Headers],0)))
                   +(INDEX(PlantAccounts[],MATCH($C82,PlantAccounts[Power Plan Plant Account '#],0),9))
                   +(SUM($AO82:AT82))
                    )&gt;AH82,
              IF((INDEX(PlantAccounts[],MATCH($C82,PlantAccounts[Power Plan Plant Account '#],0),7))=0,0,AH82-(INDEX(PlantAccounts[],MATCH($C82,PlantAccounts[Power Plan Plant Account '#],0),9))-SUM($AO82:AT82)),
             (INDEX(PlantAccounts[],MATCH($C82,PlantAccounts[Power Plan Plant Account '#],0),7)/12)*AH82*(INDEX(CurWIPHelper[],1,MATCH(AU$4,CurWIPHelper[#Headers],0))))
        ),
        IF(AH82=0,0,IF(
              ((INDEX(PlantAccounts[],MATCH($C82,PlantAccounts[Power Plan Plant Account '#],0),7)/12)
              *(AH82)
              *(INDEX(CurWIPHelper[],1,MATCH(AU$4,CurWIPHelper[#Headers],0)))
              +(INDEX(PlantAccounts[],MATCH($C82,PlantAccounts[Power Plan Plant Account '#],0),9))
              +(SUM($AO82:AT82))
              )&gt;AH82,
         (INDEX(PlantAccounts[],MATCH($C82,PlantAccounts[Power Plan Plant Account '#],0),7)/12)*AH82*(INDEX(CurWIPHelper[],1,MATCH(AU$4,CurWIPHelper[#Headers],0))),
         AH82-(INDEX(PlantAccounts[],MATCH($C82,PlantAccounts[Power Plan Plant Account '#],0),9))-(SUM($AO82:AT82))
    ))
)
)</f>
        <v>55365.540368139802</v>
      </c>
      <c r="AV82" s="35">
        <f>IF(INDEX(CurWIPHelper[],1,MATCH(AV$4,CurWIPHelper[#Headers],0))=0,0,
     IF(AI82&gt;0,
        (IF(
             ((INDEX(PlantAccounts[],MATCH($C82,PlantAccounts[Power Plan Plant Account '#],0),7)/12)
                   *(AI82)
                   *(INDEX(CurWIPHelper[],1,MATCH(AV$4,CurWIPHelper[#Headers],0)))
                   +(INDEX(PlantAccounts[],MATCH($C82,PlantAccounts[Power Plan Plant Account '#],0),9))
                   +(SUM($AO82:AU82))
                    )&gt;AI82,
              IF((INDEX(PlantAccounts[],MATCH($C82,PlantAccounts[Power Plan Plant Account '#],0),7))=0,0,AI82-(INDEX(PlantAccounts[],MATCH($C82,PlantAccounts[Power Plan Plant Account '#],0),9))-SUM($AO82:AU82)),
             (INDEX(PlantAccounts[],MATCH($C82,PlantAccounts[Power Plan Plant Account '#],0),7)/12)*AI82*(INDEX(CurWIPHelper[],1,MATCH(AV$4,CurWIPHelper[#Headers],0))))
        ),
        IF(AI82=0,0,IF(
              ((INDEX(PlantAccounts[],MATCH($C82,PlantAccounts[Power Plan Plant Account '#],0),7)/12)
              *(AI82)
              *(INDEX(CurWIPHelper[],1,MATCH(AV$4,CurWIPHelper[#Headers],0)))
              +(INDEX(PlantAccounts[],MATCH($C82,PlantAccounts[Power Plan Plant Account '#],0),9))
              +(SUM($AO82:AU82))
              )&gt;AI82,
         (INDEX(PlantAccounts[],MATCH($C82,PlantAccounts[Power Plan Plant Account '#],0),7)/12)*AI82*(INDEX(CurWIPHelper[],1,MATCH(AV$4,CurWIPHelper[#Headers],0))),
         AI82-(INDEX(PlantAccounts[],MATCH($C82,PlantAccounts[Power Plan Plant Account '#],0),9))-(SUM($AO82:AU82))
    ))
)
)</f>
        <v>61281.487914164645</v>
      </c>
      <c r="AW82" s="35">
        <f>IF(INDEX(CurWIPHelper[],1,MATCH(AW$4,CurWIPHelper[#Headers],0))=0,0,
     IF(AJ82&gt;0,
        (IF(
             ((INDEX(PlantAccounts[],MATCH($C82,PlantAccounts[Power Plan Plant Account '#],0),7)/12)
                   *(AJ82)
                   *(INDEX(CurWIPHelper[],1,MATCH(AW$4,CurWIPHelper[#Headers],0)))
                   +(INDEX(PlantAccounts[],MATCH($C82,PlantAccounts[Power Plan Plant Account '#],0),9))
                   +(SUM($AO82:AV82))
                    )&gt;AJ82,
              IF((INDEX(PlantAccounts[],MATCH($C82,PlantAccounts[Power Plan Plant Account '#],0),7))=0,0,AJ82-(INDEX(PlantAccounts[],MATCH($C82,PlantAccounts[Power Plan Plant Account '#],0),9))-SUM($AO82:AV82)),
             (INDEX(PlantAccounts[],MATCH($C82,PlantAccounts[Power Plan Plant Account '#],0),7)/12)*AJ82*(INDEX(CurWIPHelper[],1,MATCH(AW$4,CurWIPHelper[#Headers],0))))
        ),
        IF(AJ82=0,0,IF(
              ((INDEX(PlantAccounts[],MATCH($C82,PlantAccounts[Power Plan Plant Account '#],0),7)/12)
              *(AJ82)
              *(INDEX(CurWIPHelper[],1,MATCH(AW$4,CurWIPHelper[#Headers],0)))
              +(INDEX(PlantAccounts[],MATCH($C82,PlantAccounts[Power Plan Plant Account '#],0),9))
              +(SUM($AO82:AV82))
              )&gt;AJ82,
         (INDEX(PlantAccounts[],MATCH($C82,PlantAccounts[Power Plan Plant Account '#],0),7)/12)*AJ82*(INDEX(CurWIPHelper[],1,MATCH(AW$4,CurWIPHelper[#Headers],0))),
         AJ82-(INDEX(PlantAccounts[],MATCH($C82,PlantAccounts[Power Plan Plant Account '#],0),9))-(SUM($AO82:AV82))
    ))
)
)</f>
        <v>73669.209417585356</v>
      </c>
      <c r="AX82" s="35">
        <f>IF(INDEX(CurWIPHelper[],1,MATCH(AX$4,CurWIPHelper[#Headers],0))=0,0,
     IF(AK82&gt;0,
        (IF(
             ((INDEX(PlantAccounts[],MATCH($C82,PlantAccounts[Power Plan Plant Account '#],0),7)/12)
                   *(AK82)
                   *(INDEX(CurWIPHelper[],1,MATCH(AX$4,CurWIPHelper[#Headers],0)))
                   +(INDEX(PlantAccounts[],MATCH($C82,PlantAccounts[Power Plan Plant Account '#],0),9))
                   +(SUM($AO82:AW82))
                    )&gt;AK82,
              IF((INDEX(PlantAccounts[],MATCH($C82,PlantAccounts[Power Plan Plant Account '#],0),7))=0,0,AK82-(INDEX(PlantAccounts[],MATCH($C82,PlantAccounts[Power Plan Plant Account '#],0),9))-SUM($AO82:AW82)),
             (INDEX(PlantAccounts[],MATCH($C82,PlantAccounts[Power Plan Plant Account '#],0),7)/12)*AK82*(INDEX(CurWIPHelper[],1,MATCH(AX$4,CurWIPHelper[#Headers],0))))
        ),
        IF(AK82=0,0,IF(
              ((INDEX(PlantAccounts[],MATCH($C82,PlantAccounts[Power Plan Plant Account '#],0),7)/12)
              *(AK82)
              *(INDEX(CurWIPHelper[],1,MATCH(AX$4,CurWIPHelper[#Headers],0)))
              +(INDEX(PlantAccounts[],MATCH($C82,PlantAccounts[Power Plan Plant Account '#],0),9))
              +(SUM($AO82:AW82))
              )&gt;AK82,
         (INDEX(PlantAccounts[],MATCH($C82,PlantAccounts[Power Plan Plant Account '#],0),7)/12)*AK82*(INDEX(CurWIPHelper[],1,MATCH(AX$4,CurWIPHelper[#Headers],0))),
         AK82-(INDEX(PlantAccounts[],MATCH($C82,PlantAccounts[Power Plan Plant Account '#],0),9))-(SUM($AO82:AW82))
    ))
)
)</f>
        <v>98616.996016864607</v>
      </c>
      <c r="AY82" s="35">
        <f>IF(INDEX(CurWIPHelper[],1,MATCH(AY$4,CurWIPHelper[#Headers],0))=0,0,
     IF(AL82&gt;0,
        (IF(
             ((INDEX(PlantAccounts[],MATCH($C82,PlantAccounts[Power Plan Plant Account '#],0),7)/12)
                   *(AL82)
                   *(INDEX(CurWIPHelper[],1,MATCH(AY$4,CurWIPHelper[#Headers],0)))
                   +(INDEX(PlantAccounts[],MATCH($C82,PlantAccounts[Power Plan Plant Account '#],0),9))
                   +(SUM($AO82:AX82))
                    )&gt;AL82,
              IF((INDEX(PlantAccounts[],MATCH($C82,PlantAccounts[Power Plan Plant Account '#],0),7))=0,0,AL82-(INDEX(PlantAccounts[],MATCH($C82,PlantAccounts[Power Plan Plant Account '#],0),9))-SUM($AO82:AX82)),
             (INDEX(PlantAccounts[],MATCH($C82,PlantAccounts[Power Plan Plant Account '#],0),7)/12)*AL82*(INDEX(CurWIPHelper[],1,MATCH(AY$4,CurWIPHelper[#Headers],0))))
        ),
        IF(AL82=0,0,IF(
              ((INDEX(PlantAccounts[],MATCH($C82,PlantAccounts[Power Plan Plant Account '#],0),7)/12)
              *(AL82)
              *(INDEX(CurWIPHelper[],1,MATCH(AY$4,CurWIPHelper[#Headers],0)))
              +(INDEX(PlantAccounts[],MATCH($C82,PlantAccounts[Power Plan Plant Account '#],0),9))
              +(SUM($AO82:AX82))
              )&gt;AL82,
         (INDEX(PlantAccounts[],MATCH($C82,PlantAccounts[Power Plan Plant Account '#],0),7)/12)*AL82*(INDEX(CurWIPHelper[],1,MATCH(AY$4,CurWIPHelper[#Headers],0))),
         AL82-(INDEX(PlantAccounts[],MATCH($C82,PlantAccounts[Power Plan Plant Account '#],0),9))-(SUM($AO82:AX82))
    ))
)
)</f>
        <v>120763.34514324204</v>
      </c>
      <c r="AZ82" s="35">
        <f>IF(INDEX(CurWIPHelper[],1,MATCH(AZ$4,CurWIPHelper[#Headers],0))=0,0,
     IF(AM82&gt;0,
        (IF(
             ((INDEX(PlantAccounts[],MATCH($C82,PlantAccounts[Power Plan Plant Account '#],0),7)/12)
                   *(AM82)
                   *(INDEX(CurWIPHelper[],1,MATCH(AZ$4,CurWIPHelper[#Headers],0)))
                   +(INDEX(PlantAccounts[],MATCH($C82,PlantAccounts[Power Plan Plant Account '#],0),9))
                   +(SUM($AO82:AY82))
                    )&gt;AM82,
              IF((INDEX(PlantAccounts[],MATCH($C82,PlantAccounts[Power Plan Plant Account '#],0),7))=0,0,AM82-(INDEX(PlantAccounts[],MATCH($C82,PlantAccounts[Power Plan Plant Account '#],0),9))-SUM($AO82:AY82)),
             (INDEX(PlantAccounts[],MATCH($C82,PlantAccounts[Power Plan Plant Account '#],0),7)/12)*AM82*(INDEX(CurWIPHelper[],1,MATCH(AZ$4,CurWIPHelper[#Headers],0))))
        ),
        IF(AM82=0,0,IF(
              ((INDEX(PlantAccounts[],MATCH($C82,PlantAccounts[Power Plan Plant Account '#],0),7)/12)
              *(AM82)
              *(INDEX(CurWIPHelper[],1,MATCH(AZ$4,CurWIPHelper[#Headers],0)))
              +(INDEX(PlantAccounts[],MATCH($C82,PlantAccounts[Power Plan Plant Account '#],0),9))
              +(SUM($AO82:AY82))
              )&gt;AM82,
         (INDEX(PlantAccounts[],MATCH($C82,PlantAccounts[Power Plan Plant Account '#],0),7)/12)*AM82*(INDEX(CurWIPHelper[],1,MATCH(AZ$4,CurWIPHelper[#Headers],0))),
         AM82-(INDEX(PlantAccounts[],MATCH($C82,PlantAccounts[Power Plan Plant Account '#],0),9))-(SUM($AO82:AY82))
    ))
)
)</f>
        <v>203154.79479705961</v>
      </c>
      <c r="BA82" s="59">
        <f t="shared" si="2"/>
        <v>762938.87017956795</v>
      </c>
      <c r="BC82" s="59">
        <f>INDEX(CurCloseProf[],MATCH(PlantAccountsQuery[[#This Row],[Reg/Unreg]],CurCloseProf[R/NR],0),MATCH(BC$9,CurCloseProf[#Headers],0))*($J82)</f>
        <v>393250.1483438444</v>
      </c>
      <c r="BD82" s="59">
        <f>INDEX(CurCloseProf[],MATCH(PlantAccountsQuery[[#This Row],[Reg/Unreg]],CurCloseProf[R/NR],0),MATCH(BD$9,CurCloseProf[#Headers],0))*($J82)</f>
        <v>310111.19672547124</v>
      </c>
      <c r="BE82" s="59">
        <f>INDEX(CurCloseProf[],MATCH(PlantAccountsQuery[[#This Row],[Reg/Unreg]],CurCloseProf[R/NR],0),MATCH(BE$9,CurCloseProf[#Headers],0))*($J82)</f>
        <v>420781.43135713501</v>
      </c>
      <c r="BF82" s="59">
        <f>INDEX(CurCloseProf[],MATCH(PlantAccountsQuery[[#This Row],[Reg/Unreg]],CurCloseProf[R/NR],0),MATCH(BF$9,CurCloseProf[#Headers],0))*($J82)</f>
        <v>115708.99790847747</v>
      </c>
      <c r="BG82" s="59">
        <f>INDEX(CurCloseProf[],MATCH(PlantAccountsQuery[[#This Row],[Reg/Unreg]],CurCloseProf[R/NR],0),MATCH(BG$9,CurCloseProf[#Headers],0))*($J82)</f>
        <v>337999.61463018757</v>
      </c>
      <c r="BH82" s="59">
        <f>INDEX(CurCloseProf[],MATCH(PlantAccountsQuery[[#This Row],[Reg/Unreg]],CurCloseProf[R/NR],0),MATCH(BH$9,CurCloseProf[#Headers],0))*($J82)</f>
        <v>587891.01097580383</v>
      </c>
      <c r="BI82" s="59">
        <f>INDEX(CurCloseProf[],MATCH(PlantAccountsQuery[[#This Row],[Reg/Unreg]],CurCloseProf[R/NR],0),MATCH(BI$9,CurCloseProf[#Headers],0))*($J82)</f>
        <v>491803.53772979078</v>
      </c>
      <c r="BJ82" s="59">
        <f>INDEX(CurCloseProf[],MATCH(PlantAccountsQuery[[#This Row],[Reg/Unreg]],CurCloseProf[R/NR],0),MATCH(BJ$9,CurCloseProf[#Headers],0))*($J82)</f>
        <v>283965.48220919236</v>
      </c>
      <c r="BK82" s="59">
        <f>INDEX(CurCloseProf[],MATCH(PlantAccountsQuery[[#This Row],[Reg/Unreg]],CurCloseProf[R/NR],0),MATCH(BK$9,CurCloseProf[#Headers],0))*($J82)</f>
        <v>594610.63216419437</v>
      </c>
      <c r="BL82" s="59">
        <f>INDEX(CurCloseProf[],MATCH(PlantAccountsQuery[[#This Row],[Reg/Unreg]],CurCloseProf[R/NR],0),MATCH(BL$9,CurCloseProf[#Headers],0))*($J82)</f>
        <v>1197493.7567654036</v>
      </c>
      <c r="BM82" s="59">
        <f>INDEX(CurCloseProf[],MATCH(PlantAccountsQuery[[#This Row],[Reg/Unreg]],CurCloseProf[R/NR],0),MATCH(BM$9,CurCloseProf[#Headers],0))*($J82)</f>
        <v>1063024.7580661166</v>
      </c>
      <c r="BN82" s="59">
        <f>INDEX(CurCloseProf[],MATCH(PlantAccountsQuery[[#This Row],[Reg/Unreg]],CurCloseProf[R/NR],0),MATCH(BN$9,CurCloseProf[#Headers],0))*($J82)</f>
        <v>3954789.5833832426</v>
      </c>
      <c r="BP82" s="59">
        <f>IF(INDEX(CurWIPHelper[],1,MATCH(AO$4,$BP$9:$CA$9,0))=0,0,$BC82)</f>
        <v>393250.1483438444</v>
      </c>
      <c r="BQ82" s="59">
        <f>IF(INDEX(CurWIPHelper[],1,MATCH(AP$4,$BP$9:$CA$9,0))=0,0,(SUM($BC82:BD82)))</f>
        <v>703361.34506931563</v>
      </c>
      <c r="BR82" s="59">
        <f>IF(INDEX(CurWIPHelper[],1,MATCH(AQ$4,$BP$9:$CA$9,0))=0,0,(SUM($BC82:BE82)))</f>
        <v>1124142.7764264506</v>
      </c>
      <c r="BS82" s="59">
        <f>IF(INDEX(CurWIPHelper[],1,MATCH(AR$4,$BP$9:$CA$9,0))=0,0,(SUM($BC82:BF82)))</f>
        <v>1239851.774334928</v>
      </c>
      <c r="BT82" s="59">
        <f>IF(INDEX(CurWIPHelper[],1,MATCH(AS$4,$BP$9:$CA$9,0))=0,0,(SUM($BC82:BG82)))</f>
        <v>1577851.3889651156</v>
      </c>
      <c r="BU82" s="59">
        <f>IF(INDEX(CurWIPHelper[],1,MATCH(AT$4,$BP$9:$CA$9,0))=0,0,(SUM($BC82:BH82)))</f>
        <v>2165742.3999409196</v>
      </c>
      <c r="BV82" s="59">
        <f>IF(INDEX(CurWIPHelper[],1,MATCH(AU$4,$BP$9:$CA$9,0))=0,0,(SUM($BC82:BI82)))</f>
        <v>2657545.9376707105</v>
      </c>
      <c r="BW82" s="59">
        <f>IF(INDEX(CurWIPHelper[],1,MATCH(AV$4,$BP$9:$CA$9,0))=0,0,(SUM($BC82:BJ82)))</f>
        <v>2941511.4198799031</v>
      </c>
      <c r="BX82" s="59">
        <f>IF(INDEX(CurWIPHelper[],1,MATCH(AW$4,$BP$9:$CA$9,0))=0,0,(SUM($BC82:BK82)))</f>
        <v>3536122.0520440973</v>
      </c>
      <c r="BY82" s="59">
        <f>IF(INDEX(CurWIPHelper[],1,MATCH(AX$4,$BP$9:$CA$9,0))=0,0,(SUM($BC82:BL82)))</f>
        <v>4733615.8088095011</v>
      </c>
      <c r="BZ82" s="59">
        <f>IF(INDEX(CurWIPHelper[],1,MATCH(AY$4,$BP$9:$CA$9,0))=0,0,(SUM($BC82:BM82)))</f>
        <v>5796640.566875618</v>
      </c>
      <c r="CA82" s="59">
        <f>IF(INDEX(CurWIPHelper[],1,MATCH(AZ$4,$BP$9:$CA$9,0))=0,0,(SUM($BC82:BN82)))</f>
        <v>9751430.1502588615</v>
      </c>
      <c r="CC82" s="59">
        <f>((((INDEX(PlantAccounts[],MATCH($C82,PlantAccounts[Power Plan Plant Account '#],0),8)+(INDEX(PlantAccounts[],MATCH($C82,PlantAccounts[Power Plan Plant Account '#],0),8)+INDEX(PlantAccounts[],MATCH($C82,PlantAccounts[Power Plan Plant Account '#],0),16)+INDEX(PlantAccounts[],MATCH($C82,PlantAccounts[Power Plan Plant Account '#],0),17)))/2))/12)*(INDEX(CurWIPHelper[],1,MATCH(AO$4,CurWIPHelper[#Headers],0)))*(INDEX(PlantAccounts[],MATCH($C82,PlantAccounts[Power Plan Plant Account '#],0),7))</f>
        <v>101577.39739852979</v>
      </c>
      <c r="CD82" s="59">
        <f>((((INDEX(PlantAccounts[],MATCH($C82,PlantAccounts[Power Plan Plant Account '#],0),8)+(INDEX(PlantAccounts[],MATCH($C82,PlantAccounts[Power Plan Plant Account '#],0),8)+INDEX(PlantAccounts[],MATCH($C82,PlantAccounts[Power Plan Plant Account '#],0),16)+INDEX(PlantAccounts[],MATCH($C82,PlantAccounts[Power Plan Plant Account '#],0),17)))/2))/12)*(INDEX(CurWIPHelper[],1,MATCH(AP$4,CurWIPHelper[#Headers],0)))*(INDEX(PlantAccounts[],MATCH($C82,PlantAccounts[Power Plan Plant Account '#],0),7))</f>
        <v>101577.39739852979</v>
      </c>
      <c r="CE82" s="59">
        <f>((((INDEX(PlantAccounts[],MATCH($C82,PlantAccounts[Power Plan Plant Account '#],0),8)+(INDEX(PlantAccounts[],MATCH($C82,PlantAccounts[Power Plan Plant Account '#],0),8)+INDEX(PlantAccounts[],MATCH($C82,PlantAccounts[Power Plan Plant Account '#],0),16)+INDEX(PlantAccounts[],MATCH($C82,PlantAccounts[Power Plan Plant Account '#],0),17)))/2))/12)*(INDEX(CurWIPHelper[],1,MATCH(AQ$4,CurWIPHelper[#Headers],0)))*(INDEX(PlantAccounts[],MATCH($C82,PlantAccounts[Power Plan Plant Account '#],0),7))</f>
        <v>101577.39739852979</v>
      </c>
      <c r="CF82" s="59">
        <f>((((INDEX(PlantAccounts[],MATCH($C82,PlantAccounts[Power Plan Plant Account '#],0),8)+(INDEX(PlantAccounts[],MATCH($C82,PlantAccounts[Power Plan Plant Account '#],0),8)+INDEX(PlantAccounts[],MATCH($C82,PlantAccounts[Power Plan Plant Account '#],0),16)+INDEX(PlantAccounts[],MATCH($C82,PlantAccounts[Power Plan Plant Account '#],0),17)))/2))/12)*(INDEX(CurWIPHelper[],1,MATCH(AR$4,CurWIPHelper[#Headers],0)))*(INDEX(PlantAccounts[],MATCH($C82,PlantAccounts[Power Plan Plant Account '#],0),7))</f>
        <v>101577.39739852979</v>
      </c>
      <c r="CG82" s="59">
        <f>((((INDEX(PlantAccounts[],MATCH($C82,PlantAccounts[Power Plan Plant Account '#],0),8)+(INDEX(PlantAccounts[],MATCH($C82,PlantAccounts[Power Plan Plant Account '#],0),8)+INDEX(PlantAccounts[],MATCH($C82,PlantAccounts[Power Plan Plant Account '#],0),16)+INDEX(PlantAccounts[],MATCH($C82,PlantAccounts[Power Plan Plant Account '#],0),17)))/2))/12)*(INDEX(CurWIPHelper[],1,MATCH(AS$4,CurWIPHelper[#Headers],0)))*(INDEX(PlantAccounts[],MATCH($C82,PlantAccounts[Power Plan Plant Account '#],0),7))</f>
        <v>101577.39739852979</v>
      </c>
      <c r="CH82" s="59">
        <f>((((INDEX(PlantAccounts[],MATCH($C82,PlantAccounts[Power Plan Plant Account '#],0),8)+(INDEX(PlantAccounts[],MATCH($C82,PlantAccounts[Power Plan Plant Account '#],0),8)+INDEX(PlantAccounts[],MATCH($C82,PlantAccounts[Power Plan Plant Account '#],0),16)+INDEX(PlantAccounts[],MATCH($C82,PlantAccounts[Power Plan Plant Account '#],0),17)))/2))/12)*(INDEX(CurWIPHelper[],1,MATCH(AT$4,CurWIPHelper[#Headers],0)))*(INDEX(PlantAccounts[],MATCH($C82,PlantAccounts[Power Plan Plant Account '#],0),7))</f>
        <v>101577.39739852979</v>
      </c>
      <c r="CI82" s="59">
        <f>((((INDEX(PlantAccounts[],MATCH($C82,PlantAccounts[Power Plan Plant Account '#],0),8)+(INDEX(PlantAccounts[],MATCH($C82,PlantAccounts[Power Plan Plant Account '#],0),8)+INDEX(PlantAccounts[],MATCH($C82,PlantAccounts[Power Plan Plant Account '#],0),16)+INDEX(PlantAccounts[],MATCH($C82,PlantAccounts[Power Plan Plant Account '#],0),17)))/2))/12)*(INDEX(CurWIPHelper[],1,MATCH(AU$4,CurWIPHelper[#Headers],0)))*(INDEX(PlantAccounts[],MATCH($C82,PlantAccounts[Power Plan Plant Account '#],0),7))</f>
        <v>101577.39739852979</v>
      </c>
      <c r="CJ82" s="59">
        <f>((((INDEX(PlantAccounts[],MATCH($C82,PlantAccounts[Power Plan Plant Account '#],0),8)+(INDEX(PlantAccounts[],MATCH($C82,PlantAccounts[Power Plan Plant Account '#],0),8)+INDEX(PlantAccounts[],MATCH($C82,PlantAccounts[Power Plan Plant Account '#],0),16)+INDEX(PlantAccounts[],MATCH($C82,PlantAccounts[Power Plan Plant Account '#],0),17)))/2))/12)*(INDEX(CurWIPHelper[],1,MATCH(AV$4,CurWIPHelper[#Headers],0)))*(INDEX(PlantAccounts[],MATCH($C82,PlantAccounts[Power Plan Plant Account '#],0),7))</f>
        <v>101577.39739852979</v>
      </c>
      <c r="CK82" s="59">
        <f>((((INDEX(PlantAccounts[],MATCH($C82,PlantAccounts[Power Plan Plant Account '#],0),8)+(INDEX(PlantAccounts[],MATCH($C82,PlantAccounts[Power Plan Plant Account '#],0),8)+INDEX(PlantAccounts[],MATCH($C82,PlantAccounts[Power Plan Plant Account '#],0),16)+INDEX(PlantAccounts[],MATCH($C82,PlantAccounts[Power Plan Plant Account '#],0),17)))/2))/12)*(INDEX(CurWIPHelper[],1,MATCH(AW$4,CurWIPHelper[#Headers],0)))*(INDEX(PlantAccounts[],MATCH($C82,PlantAccounts[Power Plan Plant Account '#],0),7))</f>
        <v>101577.39739852979</v>
      </c>
      <c r="CL82" s="59">
        <f>((((INDEX(PlantAccounts[],MATCH($C82,PlantAccounts[Power Plan Plant Account '#],0),8)+(INDEX(PlantAccounts[],MATCH($C82,PlantAccounts[Power Plan Plant Account '#],0),8)+INDEX(PlantAccounts[],MATCH($C82,PlantAccounts[Power Plan Plant Account '#],0),16)+INDEX(PlantAccounts[],MATCH($C82,PlantAccounts[Power Plan Plant Account '#],0),17)))/2))/12)*(INDEX(CurWIPHelper[],1,MATCH(AX$4,CurWIPHelper[#Headers],0)))*(INDEX(PlantAccounts[],MATCH($C82,PlantAccounts[Power Plan Plant Account '#],0),7))</f>
        <v>101577.39739852979</v>
      </c>
      <c r="CM82" s="59">
        <f>((((INDEX(PlantAccounts[],MATCH($C82,PlantAccounts[Power Plan Plant Account '#],0),8)+(INDEX(PlantAccounts[],MATCH($C82,PlantAccounts[Power Plan Plant Account '#],0),8)+INDEX(PlantAccounts[],MATCH($C82,PlantAccounts[Power Plan Plant Account '#],0),16)+INDEX(PlantAccounts[],MATCH($C82,PlantAccounts[Power Plan Plant Account '#],0),17)))/2))/12)*(INDEX(CurWIPHelper[],1,MATCH(AY$4,CurWIPHelper[#Headers],0)))*(INDEX(PlantAccounts[],MATCH($C82,PlantAccounts[Power Plan Plant Account '#],0),7))</f>
        <v>101577.39739852979</v>
      </c>
      <c r="CN82" s="59">
        <f>((((INDEX(PlantAccounts[],MATCH($C82,PlantAccounts[Power Plan Plant Account '#],0),8)+(INDEX(PlantAccounts[],MATCH($C82,PlantAccounts[Power Plan Plant Account '#],0),8)+INDEX(PlantAccounts[],MATCH($C82,PlantAccounts[Power Plan Plant Account '#],0),16)+INDEX(PlantAccounts[],MATCH($C82,PlantAccounts[Power Plan Plant Account '#],0),17)))/2))/12)*(INDEX(CurWIPHelper[],1,MATCH(AZ$4,CurWIPHelper[#Headers],0)))*(INDEX(PlantAccounts[],MATCH($C82,PlantAccounts[Power Plan Plant Account '#],0),7))</f>
        <v>101577.39739852979</v>
      </c>
      <c r="CO82" s="59">
        <f t="shared" si="3"/>
        <v>1218928.7687823575</v>
      </c>
      <c r="CQ82" s="59">
        <f>INDEX(PlantAccounts[],MATCH($C82,PlantAccounts[Power Plan Plant Account '#],0),12)*(INDEX(CurWIPHelper[],1,MATCH(AO$4,CurWIPHelper[#Headers],0)))*(INDEX(PlantAccounts[],MATCH($C82,PlantAccounts[Power Plan Plant Account '#],0),7)/12)*0.5</f>
        <v>0</v>
      </c>
      <c r="CR82" s="59">
        <f>INDEX(PlantAccounts[],MATCH($C82,PlantAccounts[Power Plan Plant Account '#],0),12)*(INDEX(CurWIPHelper[],1,MATCH(AP$4,CurWIPHelper[#Headers],0)))*(INDEX(PlantAccounts[],MATCH($C82,PlantAccounts[Power Plan Plant Account '#],0),7)/12)*0.5</f>
        <v>0</v>
      </c>
      <c r="CS82" s="59">
        <f>INDEX(PlantAccounts[],MATCH($C82,PlantAccounts[Power Plan Plant Account '#],0),12)*(INDEX(CurWIPHelper[],1,MATCH(AQ$4,CurWIPHelper[#Headers],0)))*(INDEX(PlantAccounts[],MATCH($C82,PlantAccounts[Power Plan Plant Account '#],0),7)/12)*0.5</f>
        <v>0</v>
      </c>
      <c r="CT82" s="59">
        <f>INDEX(PlantAccounts[],MATCH($C82,PlantAccounts[Power Plan Plant Account '#],0),12)*(INDEX(CurWIPHelper[],1,MATCH(AR$4,CurWIPHelper[#Headers],0)))*(INDEX(PlantAccounts[],MATCH($C82,PlantAccounts[Power Plan Plant Account '#],0),7)/12)*0.5</f>
        <v>0</v>
      </c>
      <c r="CU82" s="59">
        <f>INDEX(PlantAccounts[],MATCH($C82,PlantAccounts[Power Plan Plant Account '#],0),12)*(INDEX(CurWIPHelper[],1,MATCH(AS$4,CurWIPHelper[#Headers],0)))*(INDEX(PlantAccounts[],MATCH($C82,PlantAccounts[Power Plan Plant Account '#],0),7)/12)*0.5</f>
        <v>0</v>
      </c>
      <c r="CV82" s="59">
        <f>INDEX(PlantAccounts[],MATCH($C82,PlantAccounts[Power Plan Plant Account '#],0),12)*(INDEX(CurWIPHelper[],1,MATCH(AT$4,CurWIPHelper[#Headers],0)))*(INDEX(PlantAccounts[],MATCH($C82,PlantAccounts[Power Plan Plant Account '#],0),7)/12)*0.5</f>
        <v>0</v>
      </c>
      <c r="CW82" s="59">
        <f>INDEX(PlantAccounts[],MATCH($C82,PlantAccounts[Power Plan Plant Account '#],0),12)*(INDEX(CurWIPHelper[],1,MATCH(AU$4,CurWIPHelper[#Headers],0)))*(INDEX(PlantAccounts[],MATCH($C82,PlantAccounts[Power Plan Plant Account '#],0),7)/12)*0.5</f>
        <v>0</v>
      </c>
      <c r="CX82" s="59">
        <f>INDEX(PlantAccounts[],MATCH($C82,PlantAccounts[Power Plan Plant Account '#],0),12)*(INDEX(CurWIPHelper[],1,MATCH(AV$4,CurWIPHelper[#Headers],0)))*(INDEX(PlantAccounts[],MATCH($C82,PlantAccounts[Power Plan Plant Account '#],0),7)/12)*0.5</f>
        <v>0</v>
      </c>
      <c r="CY82" s="59">
        <f>INDEX(PlantAccounts[],MATCH($C82,PlantAccounts[Power Plan Plant Account '#],0),12)*(INDEX(CurWIPHelper[],1,MATCH(AW$4,CurWIPHelper[#Headers],0)))*(INDEX(PlantAccounts[],MATCH($C82,PlantAccounts[Power Plan Plant Account '#],0),7)/12)*0.5</f>
        <v>0</v>
      </c>
      <c r="CZ82" s="59">
        <f>INDEX(PlantAccounts[],MATCH($C82,PlantAccounts[Power Plan Plant Account '#],0),12)*(INDEX(CurWIPHelper[],1,MATCH(AX$4,CurWIPHelper[#Headers],0)))*(INDEX(PlantAccounts[],MATCH($C82,PlantAccounts[Power Plan Plant Account '#],0),7)/12)*0.5</f>
        <v>0</v>
      </c>
      <c r="DA82" s="59">
        <f>INDEX(PlantAccounts[],MATCH($C82,PlantAccounts[Power Plan Plant Account '#],0),12)*(INDEX(CurWIPHelper[],1,MATCH(AY$4,CurWIPHelper[#Headers],0)))*(INDEX(PlantAccounts[],MATCH($C82,PlantAccounts[Power Plan Plant Account '#],0),7)/12)*0.5</f>
        <v>0</v>
      </c>
      <c r="DB82" s="59">
        <f>INDEX(PlantAccounts[],MATCH($C82,PlantAccounts[Power Plan Plant Account '#],0),12)*(INDEX(CurWIPHelper[],1,MATCH(AZ$4,CurWIPHelper[#Headers],0)))*(INDEX(PlantAccounts[],MATCH($C82,PlantAccounts[Power Plan Plant Account '#],0),7)/12)*0.5</f>
        <v>0</v>
      </c>
      <c r="DC82" s="59">
        <f t="shared" si="4"/>
        <v>0</v>
      </c>
      <c r="DE82" s="59">
        <f t="shared" si="5"/>
        <v>1218928.7687823575</v>
      </c>
    </row>
    <row r="83" spans="1:109">
      <c r="A83" t="s">
        <v>58</v>
      </c>
      <c r="B83" t="s">
        <v>132</v>
      </c>
      <c r="C83">
        <v>49101</v>
      </c>
      <c r="D83">
        <v>49101</v>
      </c>
      <c r="E83" s="161">
        <f>1-'Capex to PA'!$B$3</f>
        <v>0.96960000000000002</v>
      </c>
      <c r="F83" s="113">
        <f>INDEX(PlantAccounts[],MATCH($C83,PlantAccounts[Power Plan Plant Account '#],0),8)</f>
        <v>75996870.596499056</v>
      </c>
      <c r="G83" s="7">
        <f>INDEX(PlantAccounts[],MATCH($C83,PlantAccounts[Power Plan Plant Account '#],0),14)</f>
        <v>0</v>
      </c>
      <c r="H83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83" s="146"/>
      <c r="J83" s="7">
        <f t="shared" si="6"/>
        <v>0</v>
      </c>
      <c r="K83" s="7">
        <v>-18684121.136528</v>
      </c>
      <c r="L83" s="7">
        <f>INDEX(PlantAccounts[],MATCH($C83,PlantAccounts[Power Plan Plant Account '#],0),11)</f>
        <v>0</v>
      </c>
      <c r="M83" s="7">
        <f t="shared" ref="M83" si="27">K83-L83</f>
        <v>-18684121.136528</v>
      </c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B83" s="59">
        <f>IF(INDEX(CurWIPHelper[],1,MATCH(AO$4,$AB$9:$AM$9,0))=0,0,($F83+$O83))</f>
        <v>75996870.596499056</v>
      </c>
      <c r="AC83" s="59">
        <f>IF(INDEX(CurWIPHelper[],1,MATCH(AP$4,$AB$9:$AM$9,0))=0,0,($F83+SUM($O83:P83)))</f>
        <v>75996870.596499056</v>
      </c>
      <c r="AD83" s="59">
        <f>IF(INDEX(CurWIPHelper[],1,MATCH(AQ$4,$AB$9:$AM$9,0))=0,0,($F83+SUM($O83:Q83)))</f>
        <v>75996870.596499056</v>
      </c>
      <c r="AE83" s="59">
        <f>IF(INDEX(CurWIPHelper[],1,MATCH(AR$4,$AB$9:$AM$9,0))=0,0,($F83+SUM($O83:R83)))</f>
        <v>75996870.596499056</v>
      </c>
      <c r="AF83" s="59">
        <f>IF(INDEX(CurWIPHelper[],1,MATCH(AS$4,$AB$9:$AM$9,0))=0,0,($F83+SUM($O83:S83)))</f>
        <v>75996870.596499056</v>
      </c>
      <c r="AG83" s="59">
        <f>IF(INDEX(CurWIPHelper[],1,MATCH(AT$4,$AB$9:$AM$9,0))=0,0,($F83+SUM($O83:T83)))</f>
        <v>75996870.596499056</v>
      </c>
      <c r="AH83" s="59">
        <f>IF(INDEX(CurWIPHelper[],1,MATCH(AU$4,$AB$9:$AM$9,0))=0,0,($F83+SUM($O83:U83)))</f>
        <v>75996870.596499056</v>
      </c>
      <c r="AI83" s="59">
        <f>IF(INDEX(CurWIPHelper[],1,MATCH(AV$4,$AB$9:$AM$9,0))=0,0,($F83+SUM($O83:V83)))</f>
        <v>75996870.596499056</v>
      </c>
      <c r="AJ83" s="59">
        <f>IF(INDEX(CurWIPHelper[],1,MATCH(AW$4,$AB$9:$AM$9,0))=0,0,($F83+SUM($O83:W83)))</f>
        <v>75996870.596499056</v>
      </c>
      <c r="AK83" s="59">
        <f>IF(INDEX(CurWIPHelper[],1,MATCH(AX$4,$AB$9:$AM$9,0))=0,0,($F83+SUM($O83:X83)))</f>
        <v>75996870.596499056</v>
      </c>
      <c r="AL83" s="59">
        <f>IF(INDEX(CurWIPHelper[],1,MATCH(AY$4,$AB$9:$AM$9,0))=0,0,($F83+SUM($O83:Y83)))</f>
        <v>75996870.596499056</v>
      </c>
      <c r="AM83" s="59">
        <f>IF(INDEX(CurWIPHelper[],1,MATCH(AZ$4,$AB$9:$AM$9,0))=0,0,($F83+SUM($O83:Z83)))</f>
        <v>75996870.596499056</v>
      </c>
      <c r="AO83" s="35">
        <f>IF(INDEX(CurWIPHelper[],1,MATCH(AO$4,CurWIPHelper[#Headers],0))=0,0,
     IF(AB83&gt;0,
        (IF(
             ((INDEX(PlantAccounts[],MATCH($C83,PlantAccounts[Power Plan Plant Account '#],0),7)/12)
                   *(AB83)
                   *(INDEX(CurWIPHelper[],1,MATCH(AO$4,CurWIPHelper[#Headers],0)))
                   +(INDEX(PlantAccounts[],MATCH($C83,PlantAccounts[Power Plan Plant Account '#],0),9))
                   )&gt;AB83,
              IF((INDEX(PlantAccounts[],MATCH($C83,PlantAccounts[Power Plan Plant Account '#],0),7))=0,0,AB83-(INDEX(PlantAccounts[],MATCH($C83,PlantAccounts[Power Plan Plant Account '#],0),9))),
             (INDEX(PlantAccounts[],MATCH($C83,PlantAccounts[Power Plan Plant Account '#],0),7)/12)*AB83*(INDEX(CurWIPHelper[],1,MATCH(AO$4,CurWIPHelper[#Headers],0))))
        ),
          IF(AB83=0,0,IF(
              ((INDEX(PlantAccounts[],MATCH($C83,PlantAccounts[Power Plan Plant Account '#],0),7)/12)
              *(AB83)
              *(INDEX(CurWIPHelper[],1,MATCH(AO$4,CurWIPHelper[#Headers],0)))
              +(INDEX(PlantAccounts[],MATCH($C83,PlantAccounts[Power Plan Plant Account '#],0),9))
              )&gt;AB83,
         (INDEX(PlantAccounts[],MATCH($C83,PlantAccounts[Power Plan Plant Account '#],0),7)/12)*AB83*(INDEX(CurWIPHelper[],1,MATCH(AO$4,CurWIPHelper[#Headers],0))),
         AB83-(INDEX(PlantAccounts[],MATCH($C83,PlantAccounts[Power Plan Plant Account '#],0),9))
    ))
)
)</f>
        <v>555254.39862581727</v>
      </c>
      <c r="AP83" s="35">
        <f>IF(INDEX(CurWIPHelper[],1,MATCH(AP$4,CurWIPHelper[#Headers],0))=0,0,
     IF(AC83&gt;0,
        (IF(
             ((INDEX(PlantAccounts[],MATCH($C83,PlantAccounts[Power Plan Plant Account '#],0),7)/12)
                   *(AC83)
                   *(INDEX(CurWIPHelper[],1,MATCH(AP$4,CurWIPHelper[#Headers],0)))
                   +(INDEX(PlantAccounts[],MATCH($C83,PlantAccounts[Power Plan Plant Account '#],0),9))
                   +(SUM($AO83:AO83))
                    )&gt;AC83,
              IF((INDEX(PlantAccounts[],MATCH($C83,PlantAccounts[Power Plan Plant Account '#],0),7))=0,0,AC83-(INDEX(PlantAccounts[],MATCH($C83,PlantAccounts[Power Plan Plant Account '#],0),9))-SUM($AO83:AO83)),
             (INDEX(PlantAccounts[],MATCH($C83,PlantAccounts[Power Plan Plant Account '#],0),7)/12)*AC83*(INDEX(CurWIPHelper[],1,MATCH(AP$4,CurWIPHelper[#Headers],0))))
        ),
        IF(AC83=0,0,IF(
              ((INDEX(PlantAccounts[],MATCH($C83,PlantAccounts[Power Plan Plant Account '#],0),7)/12)
              *(AC83)
              *(INDEX(CurWIPHelper[],1,MATCH(AP$4,CurWIPHelper[#Headers],0)))
              +(INDEX(PlantAccounts[],MATCH($C83,PlantAccounts[Power Plan Plant Account '#],0),9))
              +(SUM($AO83:AO83))
              )&gt;AC83,
         (INDEX(PlantAccounts[],MATCH($C83,PlantAccounts[Power Plan Plant Account '#],0),7)/12)*AC83*(INDEX(CurWIPHelper[],1,MATCH(AP$4,CurWIPHelper[#Headers],0))),
         AC83-(INDEX(PlantAccounts[],MATCH($C83,PlantAccounts[Power Plan Plant Account '#],0),9))-(SUM($AO83:AO83))
    ))
)
)</f>
        <v>555254.39862581727</v>
      </c>
      <c r="AQ83" s="35">
        <f>IF(INDEX(CurWIPHelper[],1,MATCH(AQ$4,CurWIPHelper[#Headers],0))=0,0,
     IF(AD83&gt;0,
        (IF(
             ((INDEX(PlantAccounts[],MATCH($C83,PlantAccounts[Power Plan Plant Account '#],0),7)/12)
                   *(AD83)
                   *(INDEX(CurWIPHelper[],1,MATCH(AQ$4,CurWIPHelper[#Headers],0)))
                   +(INDEX(PlantAccounts[],MATCH($C83,PlantAccounts[Power Plan Plant Account '#],0),9))
                   +(SUM($AO83:AP83))
                    )&gt;AD83,
              IF((INDEX(PlantAccounts[],MATCH($C83,PlantAccounts[Power Plan Plant Account '#],0),7))=0,0,AD83-(INDEX(PlantAccounts[],MATCH($C83,PlantAccounts[Power Plan Plant Account '#],0),9))-SUM($AO83:AP83)),
             (INDEX(PlantAccounts[],MATCH($C83,PlantAccounts[Power Plan Plant Account '#],0),7)/12)*AD83*(INDEX(CurWIPHelper[],1,MATCH(AQ$4,CurWIPHelper[#Headers],0))))
        ),
        IF(AD83=0,0,IF(
              ((INDEX(PlantAccounts[],MATCH($C83,PlantAccounts[Power Plan Plant Account '#],0),7)/12)
              *(AD83)
              *(INDEX(CurWIPHelper[],1,MATCH(AQ$4,CurWIPHelper[#Headers],0)))
              +(INDEX(PlantAccounts[],MATCH($C83,PlantAccounts[Power Plan Plant Account '#],0),9))
              +(SUM($AO83:AP83))
              )&gt;AD83,
         (INDEX(PlantAccounts[],MATCH($C83,PlantAccounts[Power Plan Plant Account '#],0),7)/12)*AD83*(INDEX(CurWIPHelper[],1,MATCH(AQ$4,CurWIPHelper[#Headers],0))),
         AD83-(INDEX(PlantAccounts[],MATCH($C83,PlantAccounts[Power Plan Plant Account '#],0),9))-(SUM($AO83:AP83))
    ))
)
)</f>
        <v>555254.39862581727</v>
      </c>
      <c r="AR83" s="35">
        <f>IF(INDEX(CurWIPHelper[],1,MATCH(AR$4,CurWIPHelper[#Headers],0))=0,0,
     IF(AE83&gt;0,
        (IF(
             ((INDEX(PlantAccounts[],MATCH($C83,PlantAccounts[Power Plan Plant Account '#],0),7)/12)
                   *(AE83)
                   *(INDEX(CurWIPHelper[],1,MATCH(AR$4,CurWIPHelper[#Headers],0)))
                   +(INDEX(PlantAccounts[],MATCH($C83,PlantAccounts[Power Plan Plant Account '#],0),9))
                   +(SUM($AO83:AQ83))
                    )&gt;AE83,
              IF((INDEX(PlantAccounts[],MATCH($C83,PlantAccounts[Power Plan Plant Account '#],0),7))=0,0,AE83-(INDEX(PlantAccounts[],MATCH($C83,PlantAccounts[Power Plan Plant Account '#],0),9))-SUM($AO83:AQ83)),
             (INDEX(PlantAccounts[],MATCH($C83,PlantAccounts[Power Plan Plant Account '#],0),7)/12)*AE83*(INDEX(CurWIPHelper[],1,MATCH(AR$4,CurWIPHelper[#Headers],0))))
        ),
        IF(AE83=0,0,IF(
              ((INDEX(PlantAccounts[],MATCH($C83,PlantAccounts[Power Plan Plant Account '#],0),7)/12)
              *(AE83)
              *(INDEX(CurWIPHelper[],1,MATCH(AR$4,CurWIPHelper[#Headers],0)))
              +(INDEX(PlantAccounts[],MATCH($C83,PlantAccounts[Power Plan Plant Account '#],0),9))
              +(SUM($AO83:AQ83))
              )&gt;AE83,
         (INDEX(PlantAccounts[],MATCH($C83,PlantAccounts[Power Plan Plant Account '#],0),7)/12)*AE83*(INDEX(CurWIPHelper[],1,MATCH(AR$4,CurWIPHelper[#Headers],0))),
         AE83-(INDEX(PlantAccounts[],MATCH($C83,PlantAccounts[Power Plan Plant Account '#],0),9))-(SUM($AO83:AQ83))
    ))
)
)</f>
        <v>555254.39862581727</v>
      </c>
      <c r="AS83" s="35">
        <f>IF(INDEX(CurWIPHelper[],1,MATCH(AS$4,CurWIPHelper[#Headers],0))=0,0,
     IF(AF83&gt;0,
        (IF(
             ((INDEX(PlantAccounts[],MATCH($C83,PlantAccounts[Power Plan Plant Account '#],0),7)/12)
                   *(AF83)
                   *(INDEX(CurWIPHelper[],1,MATCH(AS$4,CurWIPHelper[#Headers],0)))
                   +(INDEX(PlantAccounts[],MATCH($C83,PlantAccounts[Power Plan Plant Account '#],0),9))
                   +(SUM($AO83:AR83))
                    )&gt;AF83,
              IF((INDEX(PlantAccounts[],MATCH($C83,PlantAccounts[Power Plan Plant Account '#],0),7))=0,0,AF83-(INDEX(PlantAccounts[],MATCH($C83,PlantAccounts[Power Plan Plant Account '#],0),9))-SUM($AO83:AR83)),
             (INDEX(PlantAccounts[],MATCH($C83,PlantAccounts[Power Plan Plant Account '#],0),7)/12)*AF83*(INDEX(CurWIPHelper[],1,MATCH(AS$4,CurWIPHelper[#Headers],0))))
        ),
        IF(AF83=0,0,IF(
              ((INDEX(PlantAccounts[],MATCH($C83,PlantAccounts[Power Plan Plant Account '#],0),7)/12)
              *(AF83)
              *(INDEX(CurWIPHelper[],1,MATCH(AS$4,CurWIPHelper[#Headers],0)))
              +(INDEX(PlantAccounts[],MATCH($C83,PlantAccounts[Power Plan Plant Account '#],0),9))
              +(SUM($AO83:AR83))
              )&gt;AF83,
         (INDEX(PlantAccounts[],MATCH($C83,PlantAccounts[Power Plan Plant Account '#],0),7)/12)*AF83*(INDEX(CurWIPHelper[],1,MATCH(AS$4,CurWIPHelper[#Headers],0))),
         AF83-(INDEX(PlantAccounts[],MATCH($C83,PlantAccounts[Power Plan Plant Account '#],0),9))-(SUM($AO83:AR83))
    ))
)
)</f>
        <v>555254.39862581727</v>
      </c>
      <c r="AT83" s="35">
        <f>IF(INDEX(CurWIPHelper[],1,MATCH(AT$4,CurWIPHelper[#Headers],0))=0,0,
     IF(AG83&gt;0,
        (IF(
             ((INDEX(PlantAccounts[],MATCH($C83,PlantAccounts[Power Plan Plant Account '#],0),7)/12)
                   *(AG83)
                   *(INDEX(CurWIPHelper[],1,MATCH(AT$4,CurWIPHelper[#Headers],0)))
                   +(INDEX(PlantAccounts[],MATCH($C83,PlantAccounts[Power Plan Plant Account '#],0),9))
                   +(SUM($AO83:AS83))
                    )&gt;AG83,
              IF((INDEX(PlantAccounts[],MATCH($C83,PlantAccounts[Power Plan Plant Account '#],0),7))=0,0,AG83-(INDEX(PlantAccounts[],MATCH($C83,PlantAccounts[Power Plan Plant Account '#],0),9))-SUM($AO83:AS83)),
             (INDEX(PlantAccounts[],MATCH($C83,PlantAccounts[Power Plan Plant Account '#],0),7)/12)*AG83*(INDEX(CurWIPHelper[],1,MATCH(AT$4,CurWIPHelper[#Headers],0))))
        ),
        IF(AG83=0,0,IF(
              ((INDEX(PlantAccounts[],MATCH($C83,PlantAccounts[Power Plan Plant Account '#],0),7)/12)
              *(AG83)
              *(INDEX(CurWIPHelper[],1,MATCH(AT$4,CurWIPHelper[#Headers],0)))
              +(INDEX(PlantAccounts[],MATCH($C83,PlantAccounts[Power Plan Plant Account '#],0),9))
              +(SUM($AO83:AS83))
              )&gt;AG83,
         (INDEX(PlantAccounts[],MATCH($C83,PlantAccounts[Power Plan Plant Account '#],0),7)/12)*AG83*(INDEX(CurWIPHelper[],1,MATCH(AT$4,CurWIPHelper[#Headers],0))),
         AG83-(INDEX(PlantAccounts[],MATCH($C83,PlantAccounts[Power Plan Plant Account '#],0),9))-(SUM($AO83:AS83))
    ))
)
)</f>
        <v>555254.39862581727</v>
      </c>
      <c r="AU83" s="35">
        <f>IF(INDEX(CurWIPHelper[],1,MATCH(AU$4,CurWIPHelper[#Headers],0))=0,0,
     IF(AH83&gt;0,
        (IF(
             ((INDEX(PlantAccounts[],MATCH($C83,PlantAccounts[Power Plan Plant Account '#],0),7)/12)
                   *(AH83)
                   *(INDEX(CurWIPHelper[],1,MATCH(AU$4,CurWIPHelper[#Headers],0)))
                   +(INDEX(PlantAccounts[],MATCH($C83,PlantAccounts[Power Plan Plant Account '#],0),9))
                   +(SUM($AO83:AT83))
                    )&gt;AH83,
              IF((INDEX(PlantAccounts[],MATCH($C83,PlantAccounts[Power Plan Plant Account '#],0),7))=0,0,AH83-(INDEX(PlantAccounts[],MATCH($C83,PlantAccounts[Power Plan Plant Account '#],0),9))-SUM($AO83:AT83)),
             (INDEX(PlantAccounts[],MATCH($C83,PlantAccounts[Power Plan Plant Account '#],0),7)/12)*AH83*(INDEX(CurWIPHelper[],1,MATCH(AU$4,CurWIPHelper[#Headers],0))))
        ),
        IF(AH83=0,0,IF(
              ((INDEX(PlantAccounts[],MATCH($C83,PlantAccounts[Power Plan Plant Account '#],0),7)/12)
              *(AH83)
              *(INDEX(CurWIPHelper[],1,MATCH(AU$4,CurWIPHelper[#Headers],0)))
              +(INDEX(PlantAccounts[],MATCH($C83,PlantAccounts[Power Plan Plant Account '#],0),9))
              +(SUM($AO83:AT83))
              )&gt;AH83,
         (INDEX(PlantAccounts[],MATCH($C83,PlantAccounts[Power Plan Plant Account '#],0),7)/12)*AH83*(INDEX(CurWIPHelper[],1,MATCH(AU$4,CurWIPHelper[#Headers],0))),
         AH83-(INDEX(PlantAccounts[],MATCH($C83,PlantAccounts[Power Plan Plant Account '#],0),9))-(SUM($AO83:AT83))
    ))
)
)</f>
        <v>555254.39862581727</v>
      </c>
      <c r="AV83" s="35">
        <f>IF(INDEX(CurWIPHelper[],1,MATCH(AV$4,CurWIPHelper[#Headers],0))=0,0,
     IF(AI83&gt;0,
        (IF(
             ((INDEX(PlantAccounts[],MATCH($C83,PlantAccounts[Power Plan Plant Account '#],0),7)/12)
                   *(AI83)
                   *(INDEX(CurWIPHelper[],1,MATCH(AV$4,CurWIPHelper[#Headers],0)))
                   +(INDEX(PlantAccounts[],MATCH($C83,PlantAccounts[Power Plan Plant Account '#],0),9))
                   +(SUM($AO83:AU83))
                    )&gt;AI83,
              IF((INDEX(PlantAccounts[],MATCH($C83,PlantAccounts[Power Plan Plant Account '#],0),7))=0,0,AI83-(INDEX(PlantAccounts[],MATCH($C83,PlantAccounts[Power Plan Plant Account '#],0),9))-SUM($AO83:AU83)),
             (INDEX(PlantAccounts[],MATCH($C83,PlantAccounts[Power Plan Plant Account '#],0),7)/12)*AI83*(INDEX(CurWIPHelper[],1,MATCH(AV$4,CurWIPHelper[#Headers],0))))
        ),
        IF(AI83=0,0,IF(
              ((INDEX(PlantAccounts[],MATCH($C83,PlantAccounts[Power Plan Plant Account '#],0),7)/12)
              *(AI83)
              *(INDEX(CurWIPHelper[],1,MATCH(AV$4,CurWIPHelper[#Headers],0)))
              +(INDEX(PlantAccounts[],MATCH($C83,PlantAccounts[Power Plan Plant Account '#],0),9))
              +(SUM($AO83:AU83))
              )&gt;AI83,
         (INDEX(PlantAccounts[],MATCH($C83,PlantAccounts[Power Plan Plant Account '#],0),7)/12)*AI83*(INDEX(CurWIPHelper[],1,MATCH(AV$4,CurWIPHelper[#Headers],0))),
         AI83-(INDEX(PlantAccounts[],MATCH($C83,PlantAccounts[Power Plan Plant Account '#],0),9))-(SUM($AO83:AU83))
    ))
)
)</f>
        <v>555254.39862581727</v>
      </c>
      <c r="AW83" s="35">
        <f>IF(INDEX(CurWIPHelper[],1,MATCH(AW$4,CurWIPHelper[#Headers],0))=0,0,
     IF(AJ83&gt;0,
        (IF(
             ((INDEX(PlantAccounts[],MATCH($C83,PlantAccounts[Power Plan Plant Account '#],0),7)/12)
                   *(AJ83)
                   *(INDEX(CurWIPHelper[],1,MATCH(AW$4,CurWIPHelper[#Headers],0)))
                   +(INDEX(PlantAccounts[],MATCH($C83,PlantAccounts[Power Plan Plant Account '#],0),9))
                   +(SUM($AO83:AV83))
                    )&gt;AJ83,
              IF((INDEX(PlantAccounts[],MATCH($C83,PlantAccounts[Power Plan Plant Account '#],0),7))=0,0,AJ83-(INDEX(PlantAccounts[],MATCH($C83,PlantAccounts[Power Plan Plant Account '#],0),9))-SUM($AO83:AV83)),
             (INDEX(PlantAccounts[],MATCH($C83,PlantAccounts[Power Plan Plant Account '#],0),7)/12)*AJ83*(INDEX(CurWIPHelper[],1,MATCH(AW$4,CurWIPHelper[#Headers],0))))
        ),
        IF(AJ83=0,0,IF(
              ((INDEX(PlantAccounts[],MATCH($C83,PlantAccounts[Power Plan Plant Account '#],0),7)/12)
              *(AJ83)
              *(INDEX(CurWIPHelper[],1,MATCH(AW$4,CurWIPHelper[#Headers],0)))
              +(INDEX(PlantAccounts[],MATCH($C83,PlantAccounts[Power Plan Plant Account '#],0),9))
              +(SUM($AO83:AV83))
              )&gt;AJ83,
         (INDEX(PlantAccounts[],MATCH($C83,PlantAccounts[Power Plan Plant Account '#],0),7)/12)*AJ83*(INDEX(CurWIPHelper[],1,MATCH(AW$4,CurWIPHelper[#Headers],0))),
         AJ83-(INDEX(PlantAccounts[],MATCH($C83,PlantAccounts[Power Plan Plant Account '#],0),9))-(SUM($AO83:AV83))
    ))
)
)</f>
        <v>555254.39862581727</v>
      </c>
      <c r="AX83" s="35">
        <f>IF(INDEX(CurWIPHelper[],1,MATCH(AX$4,CurWIPHelper[#Headers],0))=0,0,
     IF(AK83&gt;0,
        (IF(
             ((INDEX(PlantAccounts[],MATCH($C83,PlantAccounts[Power Plan Plant Account '#],0),7)/12)
                   *(AK83)
                   *(INDEX(CurWIPHelper[],1,MATCH(AX$4,CurWIPHelper[#Headers],0)))
                   +(INDEX(PlantAccounts[],MATCH($C83,PlantAccounts[Power Plan Plant Account '#],0),9))
                   +(SUM($AO83:AW83))
                    )&gt;AK83,
              IF((INDEX(PlantAccounts[],MATCH($C83,PlantAccounts[Power Plan Plant Account '#],0),7))=0,0,AK83-(INDEX(PlantAccounts[],MATCH($C83,PlantAccounts[Power Plan Plant Account '#],0),9))-SUM($AO83:AW83)),
             (INDEX(PlantAccounts[],MATCH($C83,PlantAccounts[Power Plan Plant Account '#],0),7)/12)*AK83*(INDEX(CurWIPHelper[],1,MATCH(AX$4,CurWIPHelper[#Headers],0))))
        ),
        IF(AK83=0,0,IF(
              ((INDEX(PlantAccounts[],MATCH($C83,PlantAccounts[Power Plan Plant Account '#],0),7)/12)
              *(AK83)
              *(INDEX(CurWIPHelper[],1,MATCH(AX$4,CurWIPHelper[#Headers],0)))
              +(INDEX(PlantAccounts[],MATCH($C83,PlantAccounts[Power Plan Plant Account '#],0),9))
              +(SUM($AO83:AW83))
              )&gt;AK83,
         (INDEX(PlantAccounts[],MATCH($C83,PlantAccounts[Power Plan Plant Account '#],0),7)/12)*AK83*(INDEX(CurWIPHelper[],1,MATCH(AX$4,CurWIPHelper[#Headers],0))),
         AK83-(INDEX(PlantAccounts[],MATCH($C83,PlantAccounts[Power Plan Plant Account '#],0),9))-(SUM($AO83:AW83))
    ))
)
)</f>
        <v>555254.39862581727</v>
      </c>
      <c r="AY83" s="35">
        <f>IF(INDEX(CurWIPHelper[],1,MATCH(AY$4,CurWIPHelper[#Headers],0))=0,0,
     IF(AL83&gt;0,
        (IF(
             ((INDEX(PlantAccounts[],MATCH($C83,PlantAccounts[Power Plan Plant Account '#],0),7)/12)
                   *(AL83)
                   *(INDEX(CurWIPHelper[],1,MATCH(AY$4,CurWIPHelper[#Headers],0)))
                   +(INDEX(PlantAccounts[],MATCH($C83,PlantAccounts[Power Plan Plant Account '#],0),9))
                   +(SUM($AO83:AX83))
                    )&gt;AL83,
              IF((INDEX(PlantAccounts[],MATCH($C83,PlantAccounts[Power Plan Plant Account '#],0),7))=0,0,AL83-(INDEX(PlantAccounts[],MATCH($C83,PlantAccounts[Power Plan Plant Account '#],0),9))-SUM($AO83:AX83)),
             (INDEX(PlantAccounts[],MATCH($C83,PlantAccounts[Power Plan Plant Account '#],0),7)/12)*AL83*(INDEX(CurWIPHelper[],1,MATCH(AY$4,CurWIPHelper[#Headers],0))))
        ),
        IF(AL83=0,0,IF(
              ((INDEX(PlantAccounts[],MATCH($C83,PlantAccounts[Power Plan Plant Account '#],0),7)/12)
              *(AL83)
              *(INDEX(CurWIPHelper[],1,MATCH(AY$4,CurWIPHelper[#Headers],0)))
              +(INDEX(PlantAccounts[],MATCH($C83,PlantAccounts[Power Plan Plant Account '#],0),9))
              +(SUM($AO83:AX83))
              )&gt;AL83,
         (INDEX(PlantAccounts[],MATCH($C83,PlantAccounts[Power Plan Plant Account '#],0),7)/12)*AL83*(INDEX(CurWIPHelper[],1,MATCH(AY$4,CurWIPHelper[#Headers],0))),
         AL83-(INDEX(PlantAccounts[],MATCH($C83,PlantAccounts[Power Plan Plant Account '#],0),9))-(SUM($AO83:AX83))
    ))
)
)</f>
        <v>555254.39862581727</v>
      </c>
      <c r="AZ83" s="35">
        <f>IF(INDEX(CurWIPHelper[],1,MATCH(AZ$4,CurWIPHelper[#Headers],0))=0,0,
     IF(AM83&gt;0,
        (IF(
             ((INDEX(PlantAccounts[],MATCH($C83,PlantAccounts[Power Plan Plant Account '#],0),7)/12)
                   *(AM83)
                   *(INDEX(CurWIPHelper[],1,MATCH(AZ$4,CurWIPHelper[#Headers],0)))
                   +(INDEX(PlantAccounts[],MATCH($C83,PlantAccounts[Power Plan Plant Account '#],0),9))
                   +(SUM($AO83:AY83))
                    )&gt;AM83,
              IF((INDEX(PlantAccounts[],MATCH($C83,PlantAccounts[Power Plan Plant Account '#],0),7))=0,0,AM83-(INDEX(PlantAccounts[],MATCH($C83,PlantAccounts[Power Plan Plant Account '#],0),9))-SUM($AO83:AY83)),
             (INDEX(PlantAccounts[],MATCH($C83,PlantAccounts[Power Plan Plant Account '#],0),7)/12)*AM83*(INDEX(CurWIPHelper[],1,MATCH(AZ$4,CurWIPHelper[#Headers],0))))
        ),
        IF(AM83=0,0,IF(
              ((INDEX(PlantAccounts[],MATCH($C83,PlantAccounts[Power Plan Plant Account '#],0),7)/12)
              *(AM83)
              *(INDEX(CurWIPHelper[],1,MATCH(AZ$4,CurWIPHelper[#Headers],0)))
              +(INDEX(PlantAccounts[],MATCH($C83,PlantAccounts[Power Plan Plant Account '#],0),9))
              +(SUM($AO83:AY83))
              )&gt;AM83,
         (INDEX(PlantAccounts[],MATCH($C83,PlantAccounts[Power Plan Plant Account '#],0),7)/12)*AM83*(INDEX(CurWIPHelper[],1,MATCH(AZ$4,CurWIPHelper[#Headers],0))),
         AM83-(INDEX(PlantAccounts[],MATCH($C83,PlantAccounts[Power Plan Plant Account '#],0),9))-(SUM($AO83:AY83))
    ))
)
)</f>
        <v>555254.39862581727</v>
      </c>
      <c r="BA83" s="59">
        <f t="shared" ref="BA83" si="28">SUM(AO83:AZ83)</f>
        <v>6663052.7835098067</v>
      </c>
      <c r="BC83" s="59">
        <f>INDEX(CurCloseProf[],MATCH(PlantAccountsQuery[[#This Row],[Reg/Unreg]],CurCloseProf[R/NR],0),MATCH(BC$9,CurCloseProf[#Headers],0))*($J83)</f>
        <v>0</v>
      </c>
      <c r="BD83" s="59">
        <f>INDEX(CurCloseProf[],MATCH(PlantAccountsQuery[[#This Row],[Reg/Unreg]],CurCloseProf[R/NR],0),MATCH(BD$9,CurCloseProf[#Headers],0))*($J83)</f>
        <v>0</v>
      </c>
      <c r="BE83" s="59">
        <f>INDEX(CurCloseProf[],MATCH(PlantAccountsQuery[[#This Row],[Reg/Unreg]],CurCloseProf[R/NR],0),MATCH(BE$9,CurCloseProf[#Headers],0))*($J83)</f>
        <v>0</v>
      </c>
      <c r="BF83" s="59">
        <f>INDEX(CurCloseProf[],MATCH(PlantAccountsQuery[[#This Row],[Reg/Unreg]],CurCloseProf[R/NR],0),MATCH(BF$9,CurCloseProf[#Headers],0))*($J83)</f>
        <v>0</v>
      </c>
      <c r="BG83" s="59">
        <f>INDEX(CurCloseProf[],MATCH(PlantAccountsQuery[[#This Row],[Reg/Unreg]],CurCloseProf[R/NR],0),MATCH(BG$9,CurCloseProf[#Headers],0))*($J83)</f>
        <v>0</v>
      </c>
      <c r="BH83" s="59">
        <f>INDEX(CurCloseProf[],MATCH(PlantAccountsQuery[[#This Row],[Reg/Unreg]],CurCloseProf[R/NR],0),MATCH(BH$9,CurCloseProf[#Headers],0))*($J83)</f>
        <v>0</v>
      </c>
      <c r="BI83" s="59">
        <f>INDEX(CurCloseProf[],MATCH(PlantAccountsQuery[[#This Row],[Reg/Unreg]],CurCloseProf[R/NR],0),MATCH(BI$9,CurCloseProf[#Headers],0))*($J83)</f>
        <v>0</v>
      </c>
      <c r="BJ83" s="59">
        <f>INDEX(CurCloseProf[],MATCH(PlantAccountsQuery[[#This Row],[Reg/Unreg]],CurCloseProf[R/NR],0),MATCH(BJ$9,CurCloseProf[#Headers],0))*($J83)</f>
        <v>0</v>
      </c>
      <c r="BK83" s="59">
        <f>INDEX(CurCloseProf[],MATCH(PlantAccountsQuery[[#This Row],[Reg/Unreg]],CurCloseProf[R/NR],0),MATCH(BK$9,CurCloseProf[#Headers],0))*($J83)</f>
        <v>0</v>
      </c>
      <c r="BL83" s="59">
        <f>INDEX(CurCloseProf[],MATCH(PlantAccountsQuery[[#This Row],[Reg/Unreg]],CurCloseProf[R/NR],0),MATCH(BL$9,CurCloseProf[#Headers],0))*($J83)</f>
        <v>0</v>
      </c>
      <c r="BM83" s="59">
        <f>INDEX(CurCloseProf[],MATCH(PlantAccountsQuery[[#This Row],[Reg/Unreg]],CurCloseProf[R/NR],0),MATCH(BM$9,CurCloseProf[#Headers],0))*($J83)</f>
        <v>0</v>
      </c>
      <c r="BN83" s="59">
        <f>INDEX(CurCloseProf[],MATCH(PlantAccountsQuery[[#This Row],[Reg/Unreg]],CurCloseProf[R/NR],0),MATCH(BN$9,CurCloseProf[#Headers],0))*($J83)</f>
        <v>0</v>
      </c>
      <c r="BP83" s="59">
        <f>IF(INDEX(CurWIPHelper[],1,MATCH(AO$4,$BP$9:$CA$9,0))=0,0,$BC83)</f>
        <v>0</v>
      </c>
      <c r="BQ83" s="59">
        <f>IF(INDEX(CurWIPHelper[],1,MATCH(AP$4,$BP$9:$CA$9,0))=0,0,(SUM($BC83:BD83)))</f>
        <v>0</v>
      </c>
      <c r="BR83" s="59">
        <f>IF(INDEX(CurWIPHelper[],1,MATCH(AQ$4,$BP$9:$CA$9,0))=0,0,(SUM($BC83:BE83)))</f>
        <v>0</v>
      </c>
      <c r="BS83" s="59">
        <f>IF(INDEX(CurWIPHelper[],1,MATCH(AR$4,$BP$9:$CA$9,0))=0,0,(SUM($BC83:BF83)))</f>
        <v>0</v>
      </c>
      <c r="BT83" s="59">
        <f>IF(INDEX(CurWIPHelper[],1,MATCH(AS$4,$BP$9:$CA$9,0))=0,0,(SUM($BC83:BG83)))</f>
        <v>0</v>
      </c>
      <c r="BU83" s="59">
        <f>IF(INDEX(CurWIPHelper[],1,MATCH(AT$4,$BP$9:$CA$9,0))=0,0,(SUM($BC83:BH83)))</f>
        <v>0</v>
      </c>
      <c r="BV83" s="59">
        <f>IF(INDEX(CurWIPHelper[],1,MATCH(AU$4,$BP$9:$CA$9,0))=0,0,(SUM($BC83:BI83)))</f>
        <v>0</v>
      </c>
      <c r="BW83" s="59">
        <f>IF(INDEX(CurWIPHelper[],1,MATCH(AV$4,$BP$9:$CA$9,0))=0,0,(SUM($BC83:BJ83)))</f>
        <v>0</v>
      </c>
      <c r="BX83" s="59">
        <f>IF(INDEX(CurWIPHelper[],1,MATCH(AW$4,$BP$9:$CA$9,0))=0,0,(SUM($BC83:BK83)))</f>
        <v>0</v>
      </c>
      <c r="BY83" s="59">
        <f>IF(INDEX(CurWIPHelper[],1,MATCH(AX$4,$BP$9:$CA$9,0))=0,0,(SUM($BC83:BL83)))</f>
        <v>0</v>
      </c>
      <c r="BZ83" s="59">
        <f>IF(INDEX(CurWIPHelper[],1,MATCH(AY$4,$BP$9:$CA$9,0))=0,0,(SUM($BC83:BM83)))</f>
        <v>0</v>
      </c>
      <c r="CA83" s="59">
        <f>IF(INDEX(CurWIPHelper[],1,MATCH(AZ$4,$BP$9:$CA$9,0))=0,0,(SUM($BC83:BN83)))</f>
        <v>0</v>
      </c>
      <c r="CC83" s="59">
        <f>((((INDEX(PlantAccounts[],MATCH($C83,PlantAccounts[Power Plan Plant Account '#],0),8)+(INDEX(PlantAccounts[],MATCH($C83,PlantAccounts[Power Plan Plant Account '#],0),8)+INDEX(PlantAccounts[],MATCH($C83,PlantAccounts[Power Plan Plant Account '#],0),16)+INDEX(PlantAccounts[],MATCH($C83,PlantAccounts[Power Plan Plant Account '#],0),17)))/2))/12)*(INDEX(CurWIPHelper[],1,MATCH(AO$4,CurWIPHelper[#Headers],0)))*(INDEX(PlantAccounts[],MATCH($C83,PlantAccounts[Power Plan Plant Account '#],0),7))</f>
        <v>486998.69043621788</v>
      </c>
      <c r="CD83" s="59">
        <f>((((INDEX(PlantAccounts[],MATCH($C83,PlantAccounts[Power Plan Plant Account '#],0),8)+(INDEX(PlantAccounts[],MATCH($C83,PlantAccounts[Power Plan Plant Account '#],0),8)+INDEX(PlantAccounts[],MATCH($C83,PlantAccounts[Power Plan Plant Account '#],0),16)+INDEX(PlantAccounts[],MATCH($C83,PlantAccounts[Power Plan Plant Account '#],0),17)))/2))/12)*(INDEX(CurWIPHelper[],1,MATCH(AP$4,CurWIPHelper[#Headers],0)))*(INDEX(PlantAccounts[],MATCH($C83,PlantAccounts[Power Plan Plant Account '#],0),7))</f>
        <v>486998.69043621788</v>
      </c>
      <c r="CE83" s="59">
        <f>((((INDEX(PlantAccounts[],MATCH($C83,PlantAccounts[Power Plan Plant Account '#],0),8)+(INDEX(PlantAccounts[],MATCH($C83,PlantAccounts[Power Plan Plant Account '#],0),8)+INDEX(PlantAccounts[],MATCH($C83,PlantAccounts[Power Plan Plant Account '#],0),16)+INDEX(PlantAccounts[],MATCH($C83,PlantAccounts[Power Plan Plant Account '#],0),17)))/2))/12)*(INDEX(CurWIPHelper[],1,MATCH(AQ$4,CurWIPHelper[#Headers],0)))*(INDEX(PlantAccounts[],MATCH($C83,PlantAccounts[Power Plan Plant Account '#],0),7))</f>
        <v>486998.69043621788</v>
      </c>
      <c r="CF83" s="59">
        <f>((((INDEX(PlantAccounts[],MATCH($C83,PlantAccounts[Power Plan Plant Account '#],0),8)+(INDEX(PlantAccounts[],MATCH($C83,PlantAccounts[Power Plan Plant Account '#],0),8)+INDEX(PlantAccounts[],MATCH($C83,PlantAccounts[Power Plan Plant Account '#],0),16)+INDEX(PlantAccounts[],MATCH($C83,PlantAccounts[Power Plan Plant Account '#],0),17)))/2))/12)*(INDEX(CurWIPHelper[],1,MATCH(AR$4,CurWIPHelper[#Headers],0)))*(INDEX(PlantAccounts[],MATCH($C83,PlantAccounts[Power Plan Plant Account '#],0),7))</f>
        <v>486998.69043621788</v>
      </c>
      <c r="CG83" s="59">
        <f>((((INDEX(PlantAccounts[],MATCH($C83,PlantAccounts[Power Plan Plant Account '#],0),8)+(INDEX(PlantAccounts[],MATCH($C83,PlantAccounts[Power Plan Plant Account '#],0),8)+INDEX(PlantAccounts[],MATCH($C83,PlantAccounts[Power Plan Plant Account '#],0),16)+INDEX(PlantAccounts[],MATCH($C83,PlantAccounts[Power Plan Plant Account '#],0),17)))/2))/12)*(INDEX(CurWIPHelper[],1,MATCH(AS$4,CurWIPHelper[#Headers],0)))*(INDEX(PlantAccounts[],MATCH($C83,PlantAccounts[Power Plan Plant Account '#],0),7))</f>
        <v>486998.69043621788</v>
      </c>
      <c r="CH83" s="59">
        <f>((((INDEX(PlantAccounts[],MATCH($C83,PlantAccounts[Power Plan Plant Account '#],0),8)+(INDEX(PlantAccounts[],MATCH($C83,PlantAccounts[Power Plan Plant Account '#],0),8)+INDEX(PlantAccounts[],MATCH($C83,PlantAccounts[Power Plan Plant Account '#],0),16)+INDEX(PlantAccounts[],MATCH($C83,PlantAccounts[Power Plan Plant Account '#],0),17)))/2))/12)*(INDEX(CurWIPHelper[],1,MATCH(AT$4,CurWIPHelper[#Headers],0)))*(INDEX(PlantAccounts[],MATCH($C83,PlantAccounts[Power Plan Plant Account '#],0),7))</f>
        <v>486998.69043621788</v>
      </c>
      <c r="CI83" s="59">
        <f>((((INDEX(PlantAccounts[],MATCH($C83,PlantAccounts[Power Plan Plant Account '#],0),8)+(INDEX(PlantAccounts[],MATCH($C83,PlantAccounts[Power Plan Plant Account '#],0),8)+INDEX(PlantAccounts[],MATCH($C83,PlantAccounts[Power Plan Plant Account '#],0),16)+INDEX(PlantAccounts[],MATCH($C83,PlantAccounts[Power Plan Plant Account '#],0),17)))/2))/12)*(INDEX(CurWIPHelper[],1,MATCH(AU$4,CurWIPHelper[#Headers],0)))*(INDEX(PlantAccounts[],MATCH($C83,PlantAccounts[Power Plan Plant Account '#],0),7))</f>
        <v>486998.69043621788</v>
      </c>
      <c r="CJ83" s="59">
        <f>((((INDEX(PlantAccounts[],MATCH($C83,PlantAccounts[Power Plan Plant Account '#],0),8)+(INDEX(PlantAccounts[],MATCH($C83,PlantAccounts[Power Plan Plant Account '#],0),8)+INDEX(PlantAccounts[],MATCH($C83,PlantAccounts[Power Plan Plant Account '#],0),16)+INDEX(PlantAccounts[],MATCH($C83,PlantAccounts[Power Plan Plant Account '#],0),17)))/2))/12)*(INDEX(CurWIPHelper[],1,MATCH(AV$4,CurWIPHelper[#Headers],0)))*(INDEX(PlantAccounts[],MATCH($C83,PlantAccounts[Power Plan Plant Account '#],0),7))</f>
        <v>486998.69043621788</v>
      </c>
      <c r="CK83" s="59">
        <f>((((INDEX(PlantAccounts[],MATCH($C83,PlantAccounts[Power Plan Plant Account '#],0),8)+(INDEX(PlantAccounts[],MATCH($C83,PlantAccounts[Power Plan Plant Account '#],0),8)+INDEX(PlantAccounts[],MATCH($C83,PlantAccounts[Power Plan Plant Account '#],0),16)+INDEX(PlantAccounts[],MATCH($C83,PlantAccounts[Power Plan Plant Account '#],0),17)))/2))/12)*(INDEX(CurWIPHelper[],1,MATCH(AW$4,CurWIPHelper[#Headers],0)))*(INDEX(PlantAccounts[],MATCH($C83,PlantAccounts[Power Plan Plant Account '#],0),7))</f>
        <v>486998.69043621788</v>
      </c>
      <c r="CL83" s="59">
        <f>((((INDEX(PlantAccounts[],MATCH($C83,PlantAccounts[Power Plan Plant Account '#],0),8)+(INDEX(PlantAccounts[],MATCH($C83,PlantAccounts[Power Plan Plant Account '#],0),8)+INDEX(PlantAccounts[],MATCH($C83,PlantAccounts[Power Plan Plant Account '#],0),16)+INDEX(PlantAccounts[],MATCH($C83,PlantAccounts[Power Plan Plant Account '#],0),17)))/2))/12)*(INDEX(CurWIPHelper[],1,MATCH(AX$4,CurWIPHelper[#Headers],0)))*(INDEX(PlantAccounts[],MATCH($C83,PlantAccounts[Power Plan Plant Account '#],0),7))</f>
        <v>486998.69043621788</v>
      </c>
      <c r="CM83" s="59">
        <f>((((INDEX(PlantAccounts[],MATCH($C83,PlantAccounts[Power Plan Plant Account '#],0),8)+(INDEX(PlantAccounts[],MATCH($C83,PlantAccounts[Power Plan Plant Account '#],0),8)+INDEX(PlantAccounts[],MATCH($C83,PlantAccounts[Power Plan Plant Account '#],0),16)+INDEX(PlantAccounts[],MATCH($C83,PlantAccounts[Power Plan Plant Account '#],0),17)))/2))/12)*(INDEX(CurWIPHelper[],1,MATCH(AY$4,CurWIPHelper[#Headers],0)))*(INDEX(PlantAccounts[],MATCH($C83,PlantAccounts[Power Plan Plant Account '#],0),7))</f>
        <v>486998.69043621788</v>
      </c>
      <c r="CN83" s="59">
        <f>((((INDEX(PlantAccounts[],MATCH($C83,PlantAccounts[Power Plan Plant Account '#],0),8)+(INDEX(PlantAccounts[],MATCH($C83,PlantAccounts[Power Plan Plant Account '#],0),8)+INDEX(PlantAccounts[],MATCH($C83,PlantAccounts[Power Plan Plant Account '#],0),16)+INDEX(PlantAccounts[],MATCH($C83,PlantAccounts[Power Plan Plant Account '#],0),17)))/2))/12)*(INDEX(CurWIPHelper[],1,MATCH(AZ$4,CurWIPHelper[#Headers],0)))*(INDEX(PlantAccounts[],MATCH($C83,PlantAccounts[Power Plan Plant Account '#],0),7))</f>
        <v>486998.69043621788</v>
      </c>
      <c r="CO83" s="59">
        <f t="shared" ref="CO83" si="29">SUM(CC83:CN83)</f>
        <v>5843984.2852346143</v>
      </c>
      <c r="CQ83" s="59">
        <f>INDEX(PlantAccounts[],MATCH($C83,PlantAccounts[Power Plan Plant Account '#],0),12)*(INDEX(CurWIPHelper[],1,MATCH(AO$4,CurWIPHelper[#Headers],0)))*(INDEX(PlantAccounts[],MATCH($C83,PlantAccounts[Power Plan Plant Account '#],0),7)/12)*0.5</f>
        <v>0</v>
      </c>
      <c r="CR83" s="59">
        <f>INDEX(PlantAccounts[],MATCH($C83,PlantAccounts[Power Plan Plant Account '#],0),12)*(INDEX(CurWIPHelper[],1,MATCH(AP$4,CurWIPHelper[#Headers],0)))*(INDEX(PlantAccounts[],MATCH($C83,PlantAccounts[Power Plan Plant Account '#],0),7)/12)*0.5</f>
        <v>0</v>
      </c>
      <c r="CS83" s="59">
        <f>INDEX(PlantAccounts[],MATCH($C83,PlantAccounts[Power Plan Plant Account '#],0),12)*(INDEX(CurWIPHelper[],1,MATCH(AQ$4,CurWIPHelper[#Headers],0)))*(INDEX(PlantAccounts[],MATCH($C83,PlantAccounts[Power Plan Plant Account '#],0),7)/12)*0.5</f>
        <v>0</v>
      </c>
      <c r="CT83" s="59">
        <f>INDEX(PlantAccounts[],MATCH($C83,PlantAccounts[Power Plan Plant Account '#],0),12)*(INDEX(CurWIPHelper[],1,MATCH(AR$4,CurWIPHelper[#Headers],0)))*(INDEX(PlantAccounts[],MATCH($C83,PlantAccounts[Power Plan Plant Account '#],0),7)/12)*0.5</f>
        <v>0</v>
      </c>
      <c r="CU83" s="59">
        <f>INDEX(PlantAccounts[],MATCH($C83,PlantAccounts[Power Plan Plant Account '#],0),12)*(INDEX(CurWIPHelper[],1,MATCH(AS$4,CurWIPHelper[#Headers],0)))*(INDEX(PlantAccounts[],MATCH($C83,PlantAccounts[Power Plan Plant Account '#],0),7)/12)*0.5</f>
        <v>0</v>
      </c>
      <c r="CV83" s="59">
        <f>INDEX(PlantAccounts[],MATCH($C83,PlantAccounts[Power Plan Plant Account '#],0),12)*(INDEX(CurWIPHelper[],1,MATCH(AT$4,CurWIPHelper[#Headers],0)))*(INDEX(PlantAccounts[],MATCH($C83,PlantAccounts[Power Plan Plant Account '#],0),7)/12)*0.5</f>
        <v>0</v>
      </c>
      <c r="CW83" s="59">
        <f>INDEX(PlantAccounts[],MATCH($C83,PlantAccounts[Power Plan Plant Account '#],0),12)*(INDEX(CurWIPHelper[],1,MATCH(AU$4,CurWIPHelper[#Headers],0)))*(INDEX(PlantAccounts[],MATCH($C83,PlantAccounts[Power Plan Plant Account '#],0),7)/12)*0.5</f>
        <v>0</v>
      </c>
      <c r="CX83" s="59">
        <f>INDEX(PlantAccounts[],MATCH($C83,PlantAccounts[Power Plan Plant Account '#],0),12)*(INDEX(CurWIPHelper[],1,MATCH(AV$4,CurWIPHelper[#Headers],0)))*(INDEX(PlantAccounts[],MATCH($C83,PlantAccounts[Power Plan Plant Account '#],0),7)/12)*0.5</f>
        <v>0</v>
      </c>
      <c r="CY83" s="59">
        <f>INDEX(PlantAccounts[],MATCH($C83,PlantAccounts[Power Plan Plant Account '#],0),12)*(INDEX(CurWIPHelper[],1,MATCH(AW$4,CurWIPHelper[#Headers],0)))*(INDEX(PlantAccounts[],MATCH($C83,PlantAccounts[Power Plan Plant Account '#],0),7)/12)*0.5</f>
        <v>0</v>
      </c>
      <c r="CZ83" s="59">
        <f>INDEX(PlantAccounts[],MATCH($C83,PlantAccounts[Power Plan Plant Account '#],0),12)*(INDEX(CurWIPHelper[],1,MATCH(AX$4,CurWIPHelper[#Headers],0)))*(INDEX(PlantAccounts[],MATCH($C83,PlantAccounts[Power Plan Plant Account '#],0),7)/12)*0.5</f>
        <v>0</v>
      </c>
      <c r="DA83" s="59">
        <f>INDEX(PlantAccounts[],MATCH($C83,PlantAccounts[Power Plan Plant Account '#],0),12)*(INDEX(CurWIPHelper[],1,MATCH(AY$4,CurWIPHelper[#Headers],0)))*(INDEX(PlantAccounts[],MATCH($C83,PlantAccounts[Power Plan Plant Account '#],0),7)/12)*0.5</f>
        <v>0</v>
      </c>
      <c r="DB83" s="59">
        <f>INDEX(PlantAccounts[],MATCH($C83,PlantAccounts[Power Plan Plant Account '#],0),12)*(INDEX(CurWIPHelper[],1,MATCH(AZ$4,CurWIPHelper[#Headers],0)))*(INDEX(PlantAccounts[],MATCH($C83,PlantAccounts[Power Plan Plant Account '#],0),7)/12)*0.5</f>
        <v>0</v>
      </c>
      <c r="DC83" s="59">
        <f t="shared" ref="DC83" si="30">SUM(CQ83:DB83)</f>
        <v>0</v>
      </c>
      <c r="DE83" s="59">
        <f t="shared" ref="DE83" si="31">CO83+DC83</f>
        <v>5843984.2852346143</v>
      </c>
    </row>
    <row r="84" spans="1:109">
      <c r="A84" t="s">
        <v>58</v>
      </c>
      <c r="B84" t="s">
        <v>133</v>
      </c>
      <c r="C84">
        <v>48306</v>
      </c>
      <c r="D84">
        <v>48306</v>
      </c>
      <c r="E84" s="161">
        <f>1-'Capex to PA'!$B$3</f>
        <v>0.96960000000000002</v>
      </c>
      <c r="F84" s="113">
        <f>INDEX(PlantAccounts[],MATCH($C84,PlantAccounts[Power Plan Plant Account '#],0),8)</f>
        <v>7520887.5</v>
      </c>
      <c r="G84" s="7">
        <f>INDEX(PlantAccounts[],MATCH($C84,PlantAccounts[Power Plan Plant Account '#],0),14)</f>
        <v>0</v>
      </c>
      <c r="H84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84" s="7"/>
      <c r="J84" s="7">
        <f t="shared" si="6"/>
        <v>0</v>
      </c>
      <c r="K84" s="7">
        <v>0</v>
      </c>
      <c r="L84" s="7">
        <f>INDEX(PlantAccounts[],MATCH($C84,PlantAccounts[Power Plan Plant Account '#],0),11)</f>
        <v>0</v>
      </c>
      <c r="M84" s="7">
        <f t="shared" si="1"/>
        <v>0</v>
      </c>
      <c r="O84" s="35">
        <f>INDEX(CurCloseProf[],MATCH(PlantAccountsQuery[[#This Row],[Reg/Unreg]],CurCloseProf[R/NR],0),MATCH(O$9,CurCloseProf[#Headers],0))*($J84+$M84)</f>
        <v>0</v>
      </c>
      <c r="P84" s="35">
        <f>INDEX(CurCloseProf[],MATCH(PlantAccountsQuery[[#This Row],[Reg/Unreg]],CurCloseProf[R/NR],0),MATCH(P$9,CurCloseProf[#Headers],0))*($J84+$M84)</f>
        <v>0</v>
      </c>
      <c r="Q84" s="35">
        <f>INDEX(CurCloseProf[],MATCH(PlantAccountsQuery[[#This Row],[Reg/Unreg]],CurCloseProf[R/NR],0),MATCH(Q$9,CurCloseProf[#Headers],0))*($J84+$M84)</f>
        <v>0</v>
      </c>
      <c r="R84" s="35">
        <f>INDEX(CurCloseProf[],MATCH(PlantAccountsQuery[[#This Row],[Reg/Unreg]],CurCloseProf[R/NR],0),MATCH(R$9,CurCloseProf[#Headers],0))*($J84+$M84)</f>
        <v>0</v>
      </c>
      <c r="S84" s="35">
        <f>INDEX(CurCloseProf[],MATCH(PlantAccountsQuery[[#This Row],[Reg/Unreg]],CurCloseProf[R/NR],0),MATCH(S$9,CurCloseProf[#Headers],0))*($J84+$M84)</f>
        <v>0</v>
      </c>
      <c r="T84" s="35">
        <f>INDEX(CurCloseProf[],MATCH(PlantAccountsQuery[[#This Row],[Reg/Unreg]],CurCloseProf[R/NR],0),MATCH(T$9,CurCloseProf[#Headers],0))*($J84+$M84)</f>
        <v>0</v>
      </c>
      <c r="U84" s="35">
        <f>INDEX(CurCloseProf[],MATCH(PlantAccountsQuery[[#This Row],[Reg/Unreg]],CurCloseProf[R/NR],0),MATCH(U$9,CurCloseProf[#Headers],0))*($J84+$M84)</f>
        <v>0</v>
      </c>
      <c r="V84" s="35">
        <f>INDEX(CurCloseProf[],MATCH(PlantAccountsQuery[[#This Row],[Reg/Unreg]],CurCloseProf[R/NR],0),MATCH(V$9,CurCloseProf[#Headers],0))*($J84+$M84)</f>
        <v>0</v>
      </c>
      <c r="W84" s="35">
        <f>INDEX(CurCloseProf[],MATCH(PlantAccountsQuery[[#This Row],[Reg/Unreg]],CurCloseProf[R/NR],0),MATCH(W$9,CurCloseProf[#Headers],0))*($J84+$M84)</f>
        <v>0</v>
      </c>
      <c r="X84" s="35">
        <f>INDEX(CurCloseProf[],MATCH(PlantAccountsQuery[[#This Row],[Reg/Unreg]],CurCloseProf[R/NR],0),MATCH(X$9,CurCloseProf[#Headers],0))*($J84+$M84)</f>
        <v>0</v>
      </c>
      <c r="Y84" s="35">
        <f>INDEX(CurCloseProf[],MATCH(PlantAccountsQuery[[#This Row],[Reg/Unreg]],CurCloseProf[R/NR],0),MATCH(Y$9,CurCloseProf[#Headers],0))*($J84+$M84)</f>
        <v>0</v>
      </c>
      <c r="Z84" s="35">
        <f>INDEX(CurCloseProf[],MATCH(PlantAccountsQuery[[#This Row],[Reg/Unreg]],CurCloseProf[R/NR],0),MATCH(Z$9,CurCloseProf[#Headers],0))*($J84+$M84)</f>
        <v>0</v>
      </c>
      <c r="AB84" s="59">
        <f>IF(INDEX(CurWIPHelper[],1,MATCH(AO$4,$AB$9:$AM$9,0))=0,0,($F84+$O84))</f>
        <v>7520887.5</v>
      </c>
      <c r="AC84" s="59">
        <f>IF(INDEX(CurWIPHelper[],1,MATCH(AP$4,$AB$9:$AM$9,0))=0,0,($F84+SUM($O84:P84)))</f>
        <v>7520887.5</v>
      </c>
      <c r="AD84" s="59">
        <f>IF(INDEX(CurWIPHelper[],1,MATCH(AQ$4,$AB$9:$AM$9,0))=0,0,($F84+SUM($O84:Q84)))</f>
        <v>7520887.5</v>
      </c>
      <c r="AE84" s="59">
        <f>IF(INDEX(CurWIPHelper[],1,MATCH(AR$4,$AB$9:$AM$9,0))=0,0,($F84+SUM($O84:R84)))</f>
        <v>7520887.5</v>
      </c>
      <c r="AF84" s="59">
        <f>IF(INDEX(CurWIPHelper[],1,MATCH(AS$4,$AB$9:$AM$9,0))=0,0,($F84+SUM($O84:S84)))</f>
        <v>7520887.5</v>
      </c>
      <c r="AG84" s="59">
        <f>IF(INDEX(CurWIPHelper[],1,MATCH(AT$4,$AB$9:$AM$9,0))=0,0,($F84+SUM($O84:T84)))</f>
        <v>7520887.5</v>
      </c>
      <c r="AH84" s="59">
        <f>IF(INDEX(CurWIPHelper[],1,MATCH(AU$4,$AB$9:$AM$9,0))=0,0,($F84+SUM($O84:U84)))</f>
        <v>7520887.5</v>
      </c>
      <c r="AI84" s="59">
        <f>IF(INDEX(CurWIPHelper[],1,MATCH(AV$4,$AB$9:$AM$9,0))=0,0,($F84+SUM($O84:V84)))</f>
        <v>7520887.5</v>
      </c>
      <c r="AJ84" s="59">
        <f>IF(INDEX(CurWIPHelper[],1,MATCH(AW$4,$AB$9:$AM$9,0))=0,0,($F84+SUM($O84:W84)))</f>
        <v>7520887.5</v>
      </c>
      <c r="AK84" s="59">
        <f>IF(INDEX(CurWIPHelper[],1,MATCH(AX$4,$AB$9:$AM$9,0))=0,0,($F84+SUM($O84:X84)))</f>
        <v>7520887.5</v>
      </c>
      <c r="AL84" s="59">
        <f>IF(INDEX(CurWIPHelper[],1,MATCH(AY$4,$AB$9:$AM$9,0))=0,0,($F84+SUM($O84:Y84)))</f>
        <v>7520887.5</v>
      </c>
      <c r="AM84" s="59">
        <f>IF(INDEX(CurWIPHelper[],1,MATCH(AZ$4,$AB$9:$AM$9,0))=0,0,($F84+SUM($O84:Z84)))</f>
        <v>7520887.5</v>
      </c>
      <c r="AO84" s="35">
        <f>IF(INDEX(CurWIPHelper[],1,MATCH(AO$4,CurWIPHelper[#Headers],0))=0,0,
     IF(AB84&gt;0,
        (IF(
             ((INDEX(PlantAccounts[],MATCH($C84,PlantAccounts[Power Plan Plant Account '#],0),7)/12)
                   *(AB84)
                   *(INDEX(CurWIPHelper[],1,MATCH(AO$4,CurWIPHelper[#Headers],0)))
                   +(INDEX(PlantAccounts[],MATCH($C84,PlantAccounts[Power Plan Plant Account '#],0),9))
                   )&gt;AB84,
              IF((INDEX(PlantAccounts[],MATCH($C84,PlantAccounts[Power Plan Plant Account '#],0),7))=0,0,AB84-(INDEX(PlantAccounts[],MATCH($C84,PlantAccounts[Power Plan Plant Account '#],0),9))),
             (INDEX(PlantAccounts[],MATCH($C84,PlantAccounts[Power Plan Plant Account '#],0),7)/12)*AB84*(INDEX(CurWIPHelper[],1,MATCH(AO$4,CurWIPHelper[#Headers],0))))
        ),
          IF(AB84=0,0,IF(
              ((INDEX(PlantAccounts[],MATCH($C84,PlantAccounts[Power Plan Plant Account '#],0),7)/12)
              *(AB84)
              *(INDEX(CurWIPHelper[],1,MATCH(AO$4,CurWIPHelper[#Headers],0)))
              +(INDEX(PlantAccounts[],MATCH($C84,PlantAccounts[Power Plan Plant Account '#],0),9))
              )&gt;AB84,
         (INDEX(PlantAccounts[],MATCH($C84,PlantAccounts[Power Plan Plant Account '#],0),7)/12)*AB84*(INDEX(CurWIPHelper[],1,MATCH(AO$4,CurWIPHelper[#Headers],0))),
         AB84-(INDEX(PlantAccounts[],MATCH($C84,PlantAccounts[Power Plan Plant Account '#],0),9))
    ))
)
)</f>
        <v>0</v>
      </c>
      <c r="AP84" s="35">
        <f>IF(INDEX(CurWIPHelper[],1,MATCH(AP$4,CurWIPHelper[#Headers],0))=0,0,
     IF(AC84&gt;0,
        (IF(
             ((INDEX(PlantAccounts[],MATCH($C84,PlantAccounts[Power Plan Plant Account '#],0),7)/12)
                   *(AC84)
                   *(INDEX(CurWIPHelper[],1,MATCH(AP$4,CurWIPHelper[#Headers],0)))
                   +(INDEX(PlantAccounts[],MATCH($C84,PlantAccounts[Power Plan Plant Account '#],0),9))
                   +(SUM($AO84:AO84))
                    )&gt;AC84,
              IF((INDEX(PlantAccounts[],MATCH($C84,PlantAccounts[Power Plan Plant Account '#],0),7))=0,0,AC84-(INDEX(PlantAccounts[],MATCH($C84,PlantAccounts[Power Plan Plant Account '#],0),9))-SUM($AO84:AO84)),
             (INDEX(PlantAccounts[],MATCH($C84,PlantAccounts[Power Plan Plant Account '#],0),7)/12)*AC84*(INDEX(CurWIPHelper[],1,MATCH(AP$4,CurWIPHelper[#Headers],0))))
        ),
        IF(AC84=0,0,IF(
              ((INDEX(PlantAccounts[],MATCH($C84,PlantAccounts[Power Plan Plant Account '#],0),7)/12)
              *(AC84)
              *(INDEX(CurWIPHelper[],1,MATCH(AP$4,CurWIPHelper[#Headers],0)))
              +(INDEX(PlantAccounts[],MATCH($C84,PlantAccounts[Power Plan Plant Account '#],0),9))
              +(SUM($AO84:AO84))
              )&gt;AC84,
         (INDEX(PlantAccounts[],MATCH($C84,PlantAccounts[Power Plan Plant Account '#],0),7)/12)*AC84*(INDEX(CurWIPHelper[],1,MATCH(AP$4,CurWIPHelper[#Headers],0))),
         AC84-(INDEX(PlantAccounts[],MATCH($C84,PlantAccounts[Power Plan Plant Account '#],0),9))-(SUM($AO84:AO84))
    ))
)
)</f>
        <v>0</v>
      </c>
      <c r="AQ84" s="35">
        <f>IF(INDEX(CurWIPHelper[],1,MATCH(AQ$4,CurWIPHelper[#Headers],0))=0,0,
     IF(AD84&gt;0,
        (IF(
             ((INDEX(PlantAccounts[],MATCH($C84,PlantAccounts[Power Plan Plant Account '#],0),7)/12)
                   *(AD84)
                   *(INDEX(CurWIPHelper[],1,MATCH(AQ$4,CurWIPHelper[#Headers],0)))
                   +(INDEX(PlantAccounts[],MATCH($C84,PlantAccounts[Power Plan Plant Account '#],0),9))
                   +(SUM($AO84:AP84))
                    )&gt;AD84,
              IF((INDEX(PlantAccounts[],MATCH($C84,PlantAccounts[Power Plan Plant Account '#],0),7))=0,0,AD84-(INDEX(PlantAccounts[],MATCH($C84,PlantAccounts[Power Plan Plant Account '#],0),9))-SUM($AO84:AP84)),
             (INDEX(PlantAccounts[],MATCH($C84,PlantAccounts[Power Plan Plant Account '#],0),7)/12)*AD84*(INDEX(CurWIPHelper[],1,MATCH(AQ$4,CurWIPHelper[#Headers],0))))
        ),
        IF(AD84=0,0,IF(
              ((INDEX(PlantAccounts[],MATCH($C84,PlantAccounts[Power Plan Plant Account '#],0),7)/12)
              *(AD84)
              *(INDEX(CurWIPHelper[],1,MATCH(AQ$4,CurWIPHelper[#Headers],0)))
              +(INDEX(PlantAccounts[],MATCH($C84,PlantAccounts[Power Plan Plant Account '#],0),9))
              +(SUM($AO84:AP84))
              )&gt;AD84,
         (INDEX(PlantAccounts[],MATCH($C84,PlantAccounts[Power Plan Plant Account '#],0),7)/12)*AD84*(INDEX(CurWIPHelper[],1,MATCH(AQ$4,CurWIPHelper[#Headers],0))),
         AD84-(INDEX(PlantAccounts[],MATCH($C84,PlantAccounts[Power Plan Plant Account '#],0),9))-(SUM($AO84:AP84))
    ))
)
)</f>
        <v>0</v>
      </c>
      <c r="AR84" s="35">
        <f>IF(INDEX(CurWIPHelper[],1,MATCH(AR$4,CurWIPHelper[#Headers],0))=0,0,
     IF(AE84&gt;0,
        (IF(
             ((INDEX(PlantAccounts[],MATCH($C84,PlantAccounts[Power Plan Plant Account '#],0),7)/12)
                   *(AE84)
                   *(INDEX(CurWIPHelper[],1,MATCH(AR$4,CurWIPHelper[#Headers],0)))
                   +(INDEX(PlantAccounts[],MATCH($C84,PlantAccounts[Power Plan Plant Account '#],0),9))
                   +(SUM($AO84:AQ84))
                    )&gt;AE84,
              IF((INDEX(PlantAccounts[],MATCH($C84,PlantAccounts[Power Plan Plant Account '#],0),7))=0,0,AE84-(INDEX(PlantAccounts[],MATCH($C84,PlantAccounts[Power Plan Plant Account '#],0),9))-SUM($AO84:AQ84)),
             (INDEX(PlantAccounts[],MATCH($C84,PlantAccounts[Power Plan Plant Account '#],0),7)/12)*AE84*(INDEX(CurWIPHelper[],1,MATCH(AR$4,CurWIPHelper[#Headers],0))))
        ),
        IF(AE84=0,0,IF(
              ((INDEX(PlantAccounts[],MATCH($C84,PlantAccounts[Power Plan Plant Account '#],0),7)/12)
              *(AE84)
              *(INDEX(CurWIPHelper[],1,MATCH(AR$4,CurWIPHelper[#Headers],0)))
              +(INDEX(PlantAccounts[],MATCH($C84,PlantAccounts[Power Plan Plant Account '#],0),9))
              +(SUM($AO84:AQ84))
              )&gt;AE84,
         (INDEX(PlantAccounts[],MATCH($C84,PlantAccounts[Power Plan Plant Account '#],0),7)/12)*AE84*(INDEX(CurWIPHelper[],1,MATCH(AR$4,CurWIPHelper[#Headers],0))),
         AE84-(INDEX(PlantAccounts[],MATCH($C84,PlantAccounts[Power Plan Plant Account '#],0),9))-(SUM($AO84:AQ84))
    ))
)
)</f>
        <v>0</v>
      </c>
      <c r="AS84" s="35">
        <f>IF(INDEX(CurWIPHelper[],1,MATCH(AS$4,CurWIPHelper[#Headers],0))=0,0,
     IF(AF84&gt;0,
        (IF(
             ((INDEX(PlantAccounts[],MATCH($C84,PlantAccounts[Power Plan Plant Account '#],0),7)/12)
                   *(AF84)
                   *(INDEX(CurWIPHelper[],1,MATCH(AS$4,CurWIPHelper[#Headers],0)))
                   +(INDEX(PlantAccounts[],MATCH($C84,PlantAccounts[Power Plan Plant Account '#],0),9))
                   +(SUM($AO84:AR84))
                    )&gt;AF84,
              IF((INDEX(PlantAccounts[],MATCH($C84,PlantAccounts[Power Plan Plant Account '#],0),7))=0,0,AF84-(INDEX(PlantAccounts[],MATCH($C84,PlantAccounts[Power Plan Plant Account '#],0),9))-SUM($AO84:AR84)),
             (INDEX(PlantAccounts[],MATCH($C84,PlantAccounts[Power Plan Plant Account '#],0),7)/12)*AF84*(INDEX(CurWIPHelper[],1,MATCH(AS$4,CurWIPHelper[#Headers],0))))
        ),
        IF(AF84=0,0,IF(
              ((INDEX(PlantAccounts[],MATCH($C84,PlantAccounts[Power Plan Plant Account '#],0),7)/12)
              *(AF84)
              *(INDEX(CurWIPHelper[],1,MATCH(AS$4,CurWIPHelper[#Headers],0)))
              +(INDEX(PlantAccounts[],MATCH($C84,PlantAccounts[Power Plan Plant Account '#],0),9))
              +(SUM($AO84:AR84))
              )&gt;AF84,
         (INDEX(PlantAccounts[],MATCH($C84,PlantAccounts[Power Plan Plant Account '#],0),7)/12)*AF84*(INDEX(CurWIPHelper[],1,MATCH(AS$4,CurWIPHelper[#Headers],0))),
         AF84-(INDEX(PlantAccounts[],MATCH($C84,PlantAccounts[Power Plan Plant Account '#],0),9))-(SUM($AO84:AR84))
    ))
)
)</f>
        <v>0</v>
      </c>
      <c r="AT84" s="35">
        <f>IF(INDEX(CurWIPHelper[],1,MATCH(AT$4,CurWIPHelper[#Headers],0))=0,0,
     IF(AG84&gt;0,
        (IF(
             ((INDEX(PlantAccounts[],MATCH($C84,PlantAccounts[Power Plan Plant Account '#],0),7)/12)
                   *(AG84)
                   *(INDEX(CurWIPHelper[],1,MATCH(AT$4,CurWIPHelper[#Headers],0)))
                   +(INDEX(PlantAccounts[],MATCH($C84,PlantAccounts[Power Plan Plant Account '#],0),9))
                   +(SUM($AO84:AS84))
                    )&gt;AG84,
              IF((INDEX(PlantAccounts[],MATCH($C84,PlantAccounts[Power Plan Plant Account '#],0),7))=0,0,AG84-(INDEX(PlantAccounts[],MATCH($C84,PlantAccounts[Power Plan Plant Account '#],0),9))-SUM($AO84:AS84)),
             (INDEX(PlantAccounts[],MATCH($C84,PlantAccounts[Power Plan Plant Account '#],0),7)/12)*AG84*(INDEX(CurWIPHelper[],1,MATCH(AT$4,CurWIPHelper[#Headers],0))))
        ),
        IF(AG84=0,0,IF(
              ((INDEX(PlantAccounts[],MATCH($C84,PlantAccounts[Power Plan Plant Account '#],0),7)/12)
              *(AG84)
              *(INDEX(CurWIPHelper[],1,MATCH(AT$4,CurWIPHelper[#Headers],0)))
              +(INDEX(PlantAccounts[],MATCH($C84,PlantAccounts[Power Plan Plant Account '#],0),9))
              +(SUM($AO84:AS84))
              )&gt;AG84,
         (INDEX(PlantAccounts[],MATCH($C84,PlantAccounts[Power Plan Plant Account '#],0),7)/12)*AG84*(INDEX(CurWIPHelper[],1,MATCH(AT$4,CurWIPHelper[#Headers],0))),
         AG84-(INDEX(PlantAccounts[],MATCH($C84,PlantAccounts[Power Plan Plant Account '#],0),9))-(SUM($AO84:AS84))
    ))
)
)</f>
        <v>0</v>
      </c>
      <c r="AU84" s="35">
        <f>IF(INDEX(CurWIPHelper[],1,MATCH(AU$4,CurWIPHelper[#Headers],0))=0,0,
     IF(AH84&gt;0,
        (IF(
             ((INDEX(PlantAccounts[],MATCH($C84,PlantAccounts[Power Plan Plant Account '#],0),7)/12)
                   *(AH84)
                   *(INDEX(CurWIPHelper[],1,MATCH(AU$4,CurWIPHelper[#Headers],0)))
                   +(INDEX(PlantAccounts[],MATCH($C84,PlantAccounts[Power Plan Plant Account '#],0),9))
                   +(SUM($AO84:AT84))
                    )&gt;AH84,
              IF((INDEX(PlantAccounts[],MATCH($C84,PlantAccounts[Power Plan Plant Account '#],0),7))=0,0,AH84-(INDEX(PlantAccounts[],MATCH($C84,PlantAccounts[Power Plan Plant Account '#],0),9))-SUM($AO84:AT84)),
             (INDEX(PlantAccounts[],MATCH($C84,PlantAccounts[Power Plan Plant Account '#],0),7)/12)*AH84*(INDEX(CurWIPHelper[],1,MATCH(AU$4,CurWIPHelper[#Headers],0))))
        ),
        IF(AH84=0,0,IF(
              ((INDEX(PlantAccounts[],MATCH($C84,PlantAccounts[Power Plan Plant Account '#],0),7)/12)
              *(AH84)
              *(INDEX(CurWIPHelper[],1,MATCH(AU$4,CurWIPHelper[#Headers],0)))
              +(INDEX(PlantAccounts[],MATCH($C84,PlantAccounts[Power Plan Plant Account '#],0),9))
              +(SUM($AO84:AT84))
              )&gt;AH84,
         (INDEX(PlantAccounts[],MATCH($C84,PlantAccounts[Power Plan Plant Account '#],0),7)/12)*AH84*(INDEX(CurWIPHelper[],1,MATCH(AU$4,CurWIPHelper[#Headers],0))),
         AH84-(INDEX(PlantAccounts[],MATCH($C84,PlantAccounts[Power Plan Plant Account '#],0),9))-(SUM($AO84:AT84))
    ))
)
)</f>
        <v>0</v>
      </c>
      <c r="AV84" s="35">
        <f>IF(INDEX(CurWIPHelper[],1,MATCH(AV$4,CurWIPHelper[#Headers],0))=0,0,
     IF(AI84&gt;0,
        (IF(
             ((INDEX(PlantAccounts[],MATCH($C84,PlantAccounts[Power Plan Plant Account '#],0),7)/12)
                   *(AI84)
                   *(INDEX(CurWIPHelper[],1,MATCH(AV$4,CurWIPHelper[#Headers],0)))
                   +(INDEX(PlantAccounts[],MATCH($C84,PlantAccounts[Power Plan Plant Account '#],0),9))
                   +(SUM($AO84:AU84))
                    )&gt;AI84,
              IF((INDEX(PlantAccounts[],MATCH($C84,PlantAccounts[Power Plan Plant Account '#],0),7))=0,0,AI84-(INDEX(PlantAccounts[],MATCH($C84,PlantAccounts[Power Plan Plant Account '#],0),9))-SUM($AO84:AU84)),
             (INDEX(PlantAccounts[],MATCH($C84,PlantAccounts[Power Plan Plant Account '#],0),7)/12)*AI84*(INDEX(CurWIPHelper[],1,MATCH(AV$4,CurWIPHelper[#Headers],0))))
        ),
        IF(AI84=0,0,IF(
              ((INDEX(PlantAccounts[],MATCH($C84,PlantAccounts[Power Plan Plant Account '#],0),7)/12)
              *(AI84)
              *(INDEX(CurWIPHelper[],1,MATCH(AV$4,CurWIPHelper[#Headers],0)))
              +(INDEX(PlantAccounts[],MATCH($C84,PlantAccounts[Power Plan Plant Account '#],0),9))
              +(SUM($AO84:AU84))
              )&gt;AI84,
         (INDEX(PlantAccounts[],MATCH($C84,PlantAccounts[Power Plan Plant Account '#],0),7)/12)*AI84*(INDEX(CurWIPHelper[],1,MATCH(AV$4,CurWIPHelper[#Headers],0))),
         AI84-(INDEX(PlantAccounts[],MATCH($C84,PlantAccounts[Power Plan Plant Account '#],0),9))-(SUM($AO84:AU84))
    ))
)
)</f>
        <v>0</v>
      </c>
      <c r="AW84" s="35">
        <f>IF(INDEX(CurWIPHelper[],1,MATCH(AW$4,CurWIPHelper[#Headers],0))=0,0,
     IF(AJ84&gt;0,
        (IF(
             ((INDEX(PlantAccounts[],MATCH($C84,PlantAccounts[Power Plan Plant Account '#],0),7)/12)
                   *(AJ84)
                   *(INDEX(CurWIPHelper[],1,MATCH(AW$4,CurWIPHelper[#Headers],0)))
                   +(INDEX(PlantAccounts[],MATCH($C84,PlantAccounts[Power Plan Plant Account '#],0),9))
                   +(SUM($AO84:AV84))
                    )&gt;AJ84,
              IF((INDEX(PlantAccounts[],MATCH($C84,PlantAccounts[Power Plan Plant Account '#],0),7))=0,0,AJ84-(INDEX(PlantAccounts[],MATCH($C84,PlantAccounts[Power Plan Plant Account '#],0),9))-SUM($AO84:AV84)),
             (INDEX(PlantAccounts[],MATCH($C84,PlantAccounts[Power Plan Plant Account '#],0),7)/12)*AJ84*(INDEX(CurWIPHelper[],1,MATCH(AW$4,CurWIPHelper[#Headers],0))))
        ),
        IF(AJ84=0,0,IF(
              ((INDEX(PlantAccounts[],MATCH($C84,PlantAccounts[Power Plan Plant Account '#],0),7)/12)
              *(AJ84)
              *(INDEX(CurWIPHelper[],1,MATCH(AW$4,CurWIPHelper[#Headers],0)))
              +(INDEX(PlantAccounts[],MATCH($C84,PlantAccounts[Power Plan Plant Account '#],0),9))
              +(SUM($AO84:AV84))
              )&gt;AJ84,
         (INDEX(PlantAccounts[],MATCH($C84,PlantAccounts[Power Plan Plant Account '#],0),7)/12)*AJ84*(INDEX(CurWIPHelper[],1,MATCH(AW$4,CurWIPHelper[#Headers],0))),
         AJ84-(INDEX(PlantAccounts[],MATCH($C84,PlantAccounts[Power Plan Plant Account '#],0),9))-(SUM($AO84:AV84))
    ))
)
)</f>
        <v>0</v>
      </c>
      <c r="AX84" s="35">
        <f>IF(INDEX(CurWIPHelper[],1,MATCH(AX$4,CurWIPHelper[#Headers],0))=0,0,
     IF(AK84&gt;0,
        (IF(
             ((INDEX(PlantAccounts[],MATCH($C84,PlantAccounts[Power Plan Plant Account '#],0),7)/12)
                   *(AK84)
                   *(INDEX(CurWIPHelper[],1,MATCH(AX$4,CurWIPHelper[#Headers],0)))
                   +(INDEX(PlantAccounts[],MATCH($C84,PlantAccounts[Power Plan Plant Account '#],0),9))
                   +(SUM($AO84:AW84))
                    )&gt;AK84,
              IF((INDEX(PlantAccounts[],MATCH($C84,PlantAccounts[Power Plan Plant Account '#],0),7))=0,0,AK84-(INDEX(PlantAccounts[],MATCH($C84,PlantAccounts[Power Plan Plant Account '#],0),9))-SUM($AO84:AW84)),
             (INDEX(PlantAccounts[],MATCH($C84,PlantAccounts[Power Plan Plant Account '#],0),7)/12)*AK84*(INDEX(CurWIPHelper[],1,MATCH(AX$4,CurWIPHelper[#Headers],0))))
        ),
        IF(AK84=0,0,IF(
              ((INDEX(PlantAccounts[],MATCH($C84,PlantAccounts[Power Plan Plant Account '#],0),7)/12)
              *(AK84)
              *(INDEX(CurWIPHelper[],1,MATCH(AX$4,CurWIPHelper[#Headers],0)))
              +(INDEX(PlantAccounts[],MATCH($C84,PlantAccounts[Power Plan Plant Account '#],0),9))
              +(SUM($AO84:AW84))
              )&gt;AK84,
         (INDEX(PlantAccounts[],MATCH($C84,PlantAccounts[Power Plan Plant Account '#],0),7)/12)*AK84*(INDEX(CurWIPHelper[],1,MATCH(AX$4,CurWIPHelper[#Headers],0))),
         AK84-(INDEX(PlantAccounts[],MATCH($C84,PlantAccounts[Power Plan Plant Account '#],0),9))-(SUM($AO84:AW84))
    ))
)
)</f>
        <v>0</v>
      </c>
      <c r="AY84" s="35">
        <f>IF(INDEX(CurWIPHelper[],1,MATCH(AY$4,CurWIPHelper[#Headers],0))=0,0,
     IF(AL84&gt;0,
        (IF(
             ((INDEX(PlantAccounts[],MATCH($C84,PlantAccounts[Power Plan Plant Account '#],0),7)/12)
                   *(AL84)
                   *(INDEX(CurWIPHelper[],1,MATCH(AY$4,CurWIPHelper[#Headers],0)))
                   +(INDEX(PlantAccounts[],MATCH($C84,PlantAccounts[Power Plan Plant Account '#],0),9))
                   +(SUM($AO84:AX84))
                    )&gt;AL84,
              IF((INDEX(PlantAccounts[],MATCH($C84,PlantAccounts[Power Plan Plant Account '#],0),7))=0,0,AL84-(INDEX(PlantAccounts[],MATCH($C84,PlantAccounts[Power Plan Plant Account '#],0),9))-SUM($AO84:AX84)),
             (INDEX(PlantAccounts[],MATCH($C84,PlantAccounts[Power Plan Plant Account '#],0),7)/12)*AL84*(INDEX(CurWIPHelper[],1,MATCH(AY$4,CurWIPHelper[#Headers],0))))
        ),
        IF(AL84=0,0,IF(
              ((INDEX(PlantAccounts[],MATCH($C84,PlantAccounts[Power Plan Plant Account '#],0),7)/12)
              *(AL84)
              *(INDEX(CurWIPHelper[],1,MATCH(AY$4,CurWIPHelper[#Headers],0)))
              +(INDEX(PlantAccounts[],MATCH($C84,PlantAccounts[Power Plan Plant Account '#],0),9))
              +(SUM($AO84:AX84))
              )&gt;AL84,
         (INDEX(PlantAccounts[],MATCH($C84,PlantAccounts[Power Plan Plant Account '#],0),7)/12)*AL84*(INDEX(CurWIPHelper[],1,MATCH(AY$4,CurWIPHelper[#Headers],0))),
         AL84-(INDEX(PlantAccounts[],MATCH($C84,PlantAccounts[Power Plan Plant Account '#],0),9))-(SUM($AO84:AX84))
    ))
)
)</f>
        <v>0</v>
      </c>
      <c r="AZ84" s="35">
        <f>IF(INDEX(CurWIPHelper[],1,MATCH(AZ$4,CurWIPHelper[#Headers],0))=0,0,
     IF(AM84&gt;0,
        (IF(
             ((INDEX(PlantAccounts[],MATCH($C84,PlantAccounts[Power Plan Plant Account '#],0),7)/12)
                   *(AM84)
                   *(INDEX(CurWIPHelper[],1,MATCH(AZ$4,CurWIPHelper[#Headers],0)))
                   +(INDEX(PlantAccounts[],MATCH($C84,PlantAccounts[Power Plan Plant Account '#],0),9))
                   +(SUM($AO84:AY84))
                    )&gt;AM84,
              IF((INDEX(PlantAccounts[],MATCH($C84,PlantAccounts[Power Plan Plant Account '#],0),7))=0,0,AM84-(INDEX(PlantAccounts[],MATCH($C84,PlantAccounts[Power Plan Plant Account '#],0),9))-SUM($AO84:AY84)),
             (INDEX(PlantAccounts[],MATCH($C84,PlantAccounts[Power Plan Plant Account '#],0),7)/12)*AM84*(INDEX(CurWIPHelper[],1,MATCH(AZ$4,CurWIPHelper[#Headers],0))))
        ),
        IF(AM84=0,0,IF(
              ((INDEX(PlantAccounts[],MATCH($C84,PlantAccounts[Power Plan Plant Account '#],0),7)/12)
              *(AM84)
              *(INDEX(CurWIPHelper[],1,MATCH(AZ$4,CurWIPHelper[#Headers],0)))
              +(INDEX(PlantAccounts[],MATCH($C84,PlantAccounts[Power Plan Plant Account '#],0),9))
              +(SUM($AO84:AY84))
              )&gt;AM84,
         (INDEX(PlantAccounts[],MATCH($C84,PlantAccounts[Power Plan Plant Account '#],0),7)/12)*AM84*(INDEX(CurWIPHelper[],1,MATCH(AZ$4,CurWIPHelper[#Headers],0))),
         AM84-(INDEX(PlantAccounts[],MATCH($C84,PlantAccounts[Power Plan Plant Account '#],0),9))-(SUM($AO84:AY84))
    ))
)
)</f>
        <v>0</v>
      </c>
      <c r="BA84" s="59">
        <f t="shared" si="2"/>
        <v>0</v>
      </c>
      <c r="BC84" s="59">
        <f>INDEX(CurCloseProf[],MATCH(PlantAccountsQuery[[#This Row],[Reg/Unreg]],CurCloseProf[R/NR],0),MATCH(BC$9,CurCloseProf[#Headers],0))*($J84)</f>
        <v>0</v>
      </c>
      <c r="BD84" s="59">
        <f>INDEX(CurCloseProf[],MATCH(PlantAccountsQuery[[#This Row],[Reg/Unreg]],CurCloseProf[R/NR],0),MATCH(BD$9,CurCloseProf[#Headers],0))*($J84)</f>
        <v>0</v>
      </c>
      <c r="BE84" s="59">
        <f>INDEX(CurCloseProf[],MATCH(PlantAccountsQuery[[#This Row],[Reg/Unreg]],CurCloseProf[R/NR],0),MATCH(BE$9,CurCloseProf[#Headers],0))*($J84)</f>
        <v>0</v>
      </c>
      <c r="BF84" s="59">
        <f>INDEX(CurCloseProf[],MATCH(PlantAccountsQuery[[#This Row],[Reg/Unreg]],CurCloseProf[R/NR],0),MATCH(BF$9,CurCloseProf[#Headers],0))*($J84)</f>
        <v>0</v>
      </c>
      <c r="BG84" s="59">
        <f>INDEX(CurCloseProf[],MATCH(PlantAccountsQuery[[#This Row],[Reg/Unreg]],CurCloseProf[R/NR],0),MATCH(BG$9,CurCloseProf[#Headers],0))*($J84)</f>
        <v>0</v>
      </c>
      <c r="BH84" s="59">
        <f>INDEX(CurCloseProf[],MATCH(PlantAccountsQuery[[#This Row],[Reg/Unreg]],CurCloseProf[R/NR],0),MATCH(BH$9,CurCloseProf[#Headers],0))*($J84)</f>
        <v>0</v>
      </c>
      <c r="BI84" s="59">
        <f>INDEX(CurCloseProf[],MATCH(PlantAccountsQuery[[#This Row],[Reg/Unreg]],CurCloseProf[R/NR],0),MATCH(BI$9,CurCloseProf[#Headers],0))*($J84)</f>
        <v>0</v>
      </c>
      <c r="BJ84" s="59">
        <f>INDEX(CurCloseProf[],MATCH(PlantAccountsQuery[[#This Row],[Reg/Unreg]],CurCloseProf[R/NR],0),MATCH(BJ$9,CurCloseProf[#Headers],0))*($J84)</f>
        <v>0</v>
      </c>
      <c r="BK84" s="59">
        <f>INDEX(CurCloseProf[],MATCH(PlantAccountsQuery[[#This Row],[Reg/Unreg]],CurCloseProf[R/NR],0),MATCH(BK$9,CurCloseProf[#Headers],0))*($J84)</f>
        <v>0</v>
      </c>
      <c r="BL84" s="59">
        <f>INDEX(CurCloseProf[],MATCH(PlantAccountsQuery[[#This Row],[Reg/Unreg]],CurCloseProf[R/NR],0),MATCH(BL$9,CurCloseProf[#Headers],0))*($J84)</f>
        <v>0</v>
      </c>
      <c r="BM84" s="59">
        <f>INDEX(CurCloseProf[],MATCH(PlantAccountsQuery[[#This Row],[Reg/Unreg]],CurCloseProf[R/NR],0),MATCH(BM$9,CurCloseProf[#Headers],0))*($J84)</f>
        <v>0</v>
      </c>
      <c r="BN84" s="59">
        <f>INDEX(CurCloseProf[],MATCH(PlantAccountsQuery[[#This Row],[Reg/Unreg]],CurCloseProf[R/NR],0),MATCH(BN$9,CurCloseProf[#Headers],0))*($J84)</f>
        <v>0</v>
      </c>
      <c r="BP84" s="59">
        <f>IF(INDEX(CurWIPHelper[],1,MATCH(AO$4,$BP$9:$CA$9,0))=0,0,$BC84)</f>
        <v>0</v>
      </c>
      <c r="BQ84" s="59">
        <f>IF(INDEX(CurWIPHelper[],1,MATCH(AP$4,$BP$9:$CA$9,0))=0,0,(SUM($BC84:BD84)))</f>
        <v>0</v>
      </c>
      <c r="BR84" s="59">
        <f>IF(INDEX(CurWIPHelper[],1,MATCH(AQ$4,$BP$9:$CA$9,0))=0,0,(SUM($BC84:BE84)))</f>
        <v>0</v>
      </c>
      <c r="BS84" s="59">
        <f>IF(INDEX(CurWIPHelper[],1,MATCH(AR$4,$BP$9:$CA$9,0))=0,0,(SUM($BC84:BF84)))</f>
        <v>0</v>
      </c>
      <c r="BT84" s="59">
        <f>IF(INDEX(CurWIPHelper[],1,MATCH(AS$4,$BP$9:$CA$9,0))=0,0,(SUM($BC84:BG84)))</f>
        <v>0</v>
      </c>
      <c r="BU84" s="59">
        <f>IF(INDEX(CurWIPHelper[],1,MATCH(AT$4,$BP$9:$CA$9,0))=0,0,(SUM($BC84:BH84)))</f>
        <v>0</v>
      </c>
      <c r="BV84" s="59">
        <f>IF(INDEX(CurWIPHelper[],1,MATCH(AU$4,$BP$9:$CA$9,0))=0,0,(SUM($BC84:BI84)))</f>
        <v>0</v>
      </c>
      <c r="BW84" s="59">
        <f>IF(INDEX(CurWIPHelper[],1,MATCH(AV$4,$BP$9:$CA$9,0))=0,0,(SUM($BC84:BJ84)))</f>
        <v>0</v>
      </c>
      <c r="BX84" s="59">
        <f>IF(INDEX(CurWIPHelper[],1,MATCH(AW$4,$BP$9:$CA$9,0))=0,0,(SUM($BC84:BK84)))</f>
        <v>0</v>
      </c>
      <c r="BY84" s="59">
        <f>IF(INDEX(CurWIPHelper[],1,MATCH(AX$4,$BP$9:$CA$9,0))=0,0,(SUM($BC84:BL84)))</f>
        <v>0</v>
      </c>
      <c r="BZ84" s="59">
        <f>IF(INDEX(CurWIPHelper[],1,MATCH(AY$4,$BP$9:$CA$9,0))=0,0,(SUM($BC84:BM84)))</f>
        <v>0</v>
      </c>
      <c r="CA84" s="59">
        <f>IF(INDEX(CurWIPHelper[],1,MATCH(AZ$4,$BP$9:$CA$9,0))=0,0,(SUM($BC84:BN84)))</f>
        <v>0</v>
      </c>
      <c r="CC84" s="59">
        <f>((((INDEX(PlantAccounts[],MATCH($C84,PlantAccounts[Power Plan Plant Account '#],0),8)+(INDEX(PlantAccounts[],MATCH($C84,PlantAccounts[Power Plan Plant Account '#],0),8)+INDEX(PlantAccounts[],MATCH($C84,PlantAccounts[Power Plan Plant Account '#],0),16)+INDEX(PlantAccounts[],MATCH($C84,PlantAccounts[Power Plan Plant Account '#],0),17)))/2))/12)*(INDEX(CurWIPHelper[],1,MATCH(AO$4,CurWIPHelper[#Headers],0)))*(INDEX(PlantAccounts[],MATCH($C84,PlantAccounts[Power Plan Plant Account '#],0),7))</f>
        <v>0</v>
      </c>
      <c r="CD84" s="59">
        <f>((((INDEX(PlantAccounts[],MATCH($C84,PlantAccounts[Power Plan Plant Account '#],0),8)+(INDEX(PlantAccounts[],MATCH($C84,PlantAccounts[Power Plan Plant Account '#],0),8)+INDEX(PlantAccounts[],MATCH($C84,PlantAccounts[Power Plan Plant Account '#],0),16)+INDEX(PlantAccounts[],MATCH($C84,PlantAccounts[Power Plan Plant Account '#],0),17)))/2))/12)*(INDEX(CurWIPHelper[],1,MATCH(AP$4,CurWIPHelper[#Headers],0)))*(INDEX(PlantAccounts[],MATCH($C84,PlantAccounts[Power Plan Plant Account '#],0),7))</f>
        <v>0</v>
      </c>
      <c r="CE84" s="59">
        <f>((((INDEX(PlantAccounts[],MATCH($C84,PlantAccounts[Power Plan Plant Account '#],0),8)+(INDEX(PlantAccounts[],MATCH($C84,PlantAccounts[Power Plan Plant Account '#],0),8)+INDEX(PlantAccounts[],MATCH($C84,PlantAccounts[Power Plan Plant Account '#],0),16)+INDEX(PlantAccounts[],MATCH($C84,PlantAccounts[Power Plan Plant Account '#],0),17)))/2))/12)*(INDEX(CurWIPHelper[],1,MATCH(AQ$4,CurWIPHelper[#Headers],0)))*(INDEX(PlantAccounts[],MATCH($C84,PlantAccounts[Power Plan Plant Account '#],0),7))</f>
        <v>0</v>
      </c>
      <c r="CF84" s="59">
        <f>((((INDEX(PlantAccounts[],MATCH($C84,PlantAccounts[Power Plan Plant Account '#],0),8)+(INDEX(PlantAccounts[],MATCH($C84,PlantAccounts[Power Plan Plant Account '#],0),8)+INDEX(PlantAccounts[],MATCH($C84,PlantAccounts[Power Plan Plant Account '#],0),16)+INDEX(PlantAccounts[],MATCH($C84,PlantAccounts[Power Plan Plant Account '#],0),17)))/2))/12)*(INDEX(CurWIPHelper[],1,MATCH(AR$4,CurWIPHelper[#Headers],0)))*(INDEX(PlantAccounts[],MATCH($C84,PlantAccounts[Power Plan Plant Account '#],0),7))</f>
        <v>0</v>
      </c>
      <c r="CG84" s="59">
        <f>((((INDEX(PlantAccounts[],MATCH($C84,PlantAccounts[Power Plan Plant Account '#],0),8)+(INDEX(PlantAccounts[],MATCH($C84,PlantAccounts[Power Plan Plant Account '#],0),8)+INDEX(PlantAccounts[],MATCH($C84,PlantAccounts[Power Plan Plant Account '#],0),16)+INDEX(PlantAccounts[],MATCH($C84,PlantAccounts[Power Plan Plant Account '#],0),17)))/2))/12)*(INDEX(CurWIPHelper[],1,MATCH(AS$4,CurWIPHelper[#Headers],0)))*(INDEX(PlantAccounts[],MATCH($C84,PlantAccounts[Power Plan Plant Account '#],0),7))</f>
        <v>0</v>
      </c>
      <c r="CH84" s="59">
        <f>((((INDEX(PlantAccounts[],MATCH($C84,PlantAccounts[Power Plan Plant Account '#],0),8)+(INDEX(PlantAccounts[],MATCH($C84,PlantAccounts[Power Plan Plant Account '#],0),8)+INDEX(PlantAccounts[],MATCH($C84,PlantAccounts[Power Plan Plant Account '#],0),16)+INDEX(PlantAccounts[],MATCH($C84,PlantAccounts[Power Plan Plant Account '#],0),17)))/2))/12)*(INDEX(CurWIPHelper[],1,MATCH(AT$4,CurWIPHelper[#Headers],0)))*(INDEX(PlantAccounts[],MATCH($C84,PlantAccounts[Power Plan Plant Account '#],0),7))</f>
        <v>0</v>
      </c>
      <c r="CI84" s="59">
        <f>((((INDEX(PlantAccounts[],MATCH($C84,PlantAccounts[Power Plan Plant Account '#],0),8)+(INDEX(PlantAccounts[],MATCH($C84,PlantAccounts[Power Plan Plant Account '#],0),8)+INDEX(PlantAccounts[],MATCH($C84,PlantAccounts[Power Plan Plant Account '#],0),16)+INDEX(PlantAccounts[],MATCH($C84,PlantAccounts[Power Plan Plant Account '#],0),17)))/2))/12)*(INDEX(CurWIPHelper[],1,MATCH(AU$4,CurWIPHelper[#Headers],0)))*(INDEX(PlantAccounts[],MATCH($C84,PlantAccounts[Power Plan Plant Account '#],0),7))</f>
        <v>0</v>
      </c>
      <c r="CJ84" s="59">
        <f>((((INDEX(PlantAccounts[],MATCH($C84,PlantAccounts[Power Plan Plant Account '#],0),8)+(INDEX(PlantAccounts[],MATCH($C84,PlantAccounts[Power Plan Plant Account '#],0),8)+INDEX(PlantAccounts[],MATCH($C84,PlantAccounts[Power Plan Plant Account '#],0),16)+INDEX(PlantAccounts[],MATCH($C84,PlantAccounts[Power Plan Plant Account '#],0),17)))/2))/12)*(INDEX(CurWIPHelper[],1,MATCH(AV$4,CurWIPHelper[#Headers],0)))*(INDEX(PlantAccounts[],MATCH($C84,PlantAccounts[Power Plan Plant Account '#],0),7))</f>
        <v>0</v>
      </c>
      <c r="CK84" s="59">
        <f>((((INDEX(PlantAccounts[],MATCH($C84,PlantAccounts[Power Plan Plant Account '#],0),8)+(INDEX(PlantAccounts[],MATCH($C84,PlantAccounts[Power Plan Plant Account '#],0),8)+INDEX(PlantAccounts[],MATCH($C84,PlantAccounts[Power Plan Plant Account '#],0),16)+INDEX(PlantAccounts[],MATCH($C84,PlantAccounts[Power Plan Plant Account '#],0),17)))/2))/12)*(INDEX(CurWIPHelper[],1,MATCH(AW$4,CurWIPHelper[#Headers],0)))*(INDEX(PlantAccounts[],MATCH($C84,PlantAccounts[Power Plan Plant Account '#],0),7))</f>
        <v>0</v>
      </c>
      <c r="CL84" s="59">
        <f>((((INDEX(PlantAccounts[],MATCH($C84,PlantAccounts[Power Plan Plant Account '#],0),8)+(INDEX(PlantAccounts[],MATCH($C84,PlantAccounts[Power Plan Plant Account '#],0),8)+INDEX(PlantAccounts[],MATCH($C84,PlantAccounts[Power Plan Plant Account '#],0),16)+INDEX(PlantAccounts[],MATCH($C84,PlantAccounts[Power Plan Plant Account '#],0),17)))/2))/12)*(INDEX(CurWIPHelper[],1,MATCH(AX$4,CurWIPHelper[#Headers],0)))*(INDEX(PlantAccounts[],MATCH($C84,PlantAccounts[Power Plan Plant Account '#],0),7))</f>
        <v>0</v>
      </c>
      <c r="CM84" s="59">
        <f>((((INDEX(PlantAccounts[],MATCH($C84,PlantAccounts[Power Plan Plant Account '#],0),8)+(INDEX(PlantAccounts[],MATCH($C84,PlantAccounts[Power Plan Plant Account '#],0),8)+INDEX(PlantAccounts[],MATCH($C84,PlantAccounts[Power Plan Plant Account '#],0),16)+INDEX(PlantAccounts[],MATCH($C84,PlantAccounts[Power Plan Plant Account '#],0),17)))/2))/12)*(INDEX(CurWIPHelper[],1,MATCH(AY$4,CurWIPHelper[#Headers],0)))*(INDEX(PlantAccounts[],MATCH($C84,PlantAccounts[Power Plan Plant Account '#],0),7))</f>
        <v>0</v>
      </c>
      <c r="CN84" s="59">
        <f>((((INDEX(PlantAccounts[],MATCH($C84,PlantAccounts[Power Plan Plant Account '#],0),8)+(INDEX(PlantAccounts[],MATCH($C84,PlantAccounts[Power Plan Plant Account '#],0),8)+INDEX(PlantAccounts[],MATCH($C84,PlantAccounts[Power Plan Plant Account '#],0),16)+INDEX(PlantAccounts[],MATCH($C84,PlantAccounts[Power Plan Plant Account '#],0),17)))/2))/12)*(INDEX(CurWIPHelper[],1,MATCH(AZ$4,CurWIPHelper[#Headers],0)))*(INDEX(PlantAccounts[],MATCH($C84,PlantAccounts[Power Plan Plant Account '#],0),7))</f>
        <v>0</v>
      </c>
      <c r="CO84" s="59">
        <f t="shared" si="3"/>
        <v>0</v>
      </c>
      <c r="CQ84" s="59">
        <f>INDEX(PlantAccounts[],MATCH($C84,PlantAccounts[Power Plan Plant Account '#],0),12)*(INDEX(CurWIPHelper[],1,MATCH(AO$4,CurWIPHelper[#Headers],0)))*(INDEX(PlantAccounts[],MATCH($C84,PlantAccounts[Power Plan Plant Account '#],0),7)/12)*0.5</f>
        <v>0</v>
      </c>
      <c r="CR84" s="59">
        <f>INDEX(PlantAccounts[],MATCH($C84,PlantAccounts[Power Plan Plant Account '#],0),12)*(INDEX(CurWIPHelper[],1,MATCH(AP$4,CurWIPHelper[#Headers],0)))*(INDEX(PlantAccounts[],MATCH($C84,PlantAccounts[Power Plan Plant Account '#],0),7)/12)*0.5</f>
        <v>0</v>
      </c>
      <c r="CS84" s="59">
        <f>INDEX(PlantAccounts[],MATCH($C84,PlantAccounts[Power Plan Plant Account '#],0),12)*(INDEX(CurWIPHelper[],1,MATCH(AQ$4,CurWIPHelper[#Headers],0)))*(INDEX(PlantAccounts[],MATCH($C84,PlantAccounts[Power Plan Plant Account '#],0),7)/12)*0.5</f>
        <v>0</v>
      </c>
      <c r="CT84" s="59">
        <f>INDEX(PlantAccounts[],MATCH($C84,PlantAccounts[Power Plan Plant Account '#],0),12)*(INDEX(CurWIPHelper[],1,MATCH(AR$4,CurWIPHelper[#Headers],0)))*(INDEX(PlantAccounts[],MATCH($C84,PlantAccounts[Power Plan Plant Account '#],0),7)/12)*0.5</f>
        <v>0</v>
      </c>
      <c r="CU84" s="59">
        <f>INDEX(PlantAccounts[],MATCH($C84,PlantAccounts[Power Plan Plant Account '#],0),12)*(INDEX(CurWIPHelper[],1,MATCH(AS$4,CurWIPHelper[#Headers],0)))*(INDEX(PlantAccounts[],MATCH($C84,PlantAccounts[Power Plan Plant Account '#],0),7)/12)*0.5</f>
        <v>0</v>
      </c>
      <c r="CV84" s="59">
        <f>INDEX(PlantAccounts[],MATCH($C84,PlantAccounts[Power Plan Plant Account '#],0),12)*(INDEX(CurWIPHelper[],1,MATCH(AT$4,CurWIPHelper[#Headers],0)))*(INDEX(PlantAccounts[],MATCH($C84,PlantAccounts[Power Plan Plant Account '#],0),7)/12)*0.5</f>
        <v>0</v>
      </c>
      <c r="CW84" s="59">
        <f>INDEX(PlantAccounts[],MATCH($C84,PlantAccounts[Power Plan Plant Account '#],0),12)*(INDEX(CurWIPHelper[],1,MATCH(AU$4,CurWIPHelper[#Headers],0)))*(INDEX(PlantAccounts[],MATCH($C84,PlantAccounts[Power Plan Plant Account '#],0),7)/12)*0.5</f>
        <v>0</v>
      </c>
      <c r="CX84" s="59">
        <f>INDEX(PlantAccounts[],MATCH($C84,PlantAccounts[Power Plan Plant Account '#],0),12)*(INDEX(CurWIPHelper[],1,MATCH(AV$4,CurWIPHelper[#Headers],0)))*(INDEX(PlantAccounts[],MATCH($C84,PlantAccounts[Power Plan Plant Account '#],0),7)/12)*0.5</f>
        <v>0</v>
      </c>
      <c r="CY84" s="59">
        <f>INDEX(PlantAccounts[],MATCH($C84,PlantAccounts[Power Plan Plant Account '#],0),12)*(INDEX(CurWIPHelper[],1,MATCH(AW$4,CurWIPHelper[#Headers],0)))*(INDEX(PlantAccounts[],MATCH($C84,PlantAccounts[Power Plan Plant Account '#],0),7)/12)*0.5</f>
        <v>0</v>
      </c>
      <c r="CZ84" s="59">
        <f>INDEX(PlantAccounts[],MATCH($C84,PlantAccounts[Power Plan Plant Account '#],0),12)*(INDEX(CurWIPHelper[],1,MATCH(AX$4,CurWIPHelper[#Headers],0)))*(INDEX(PlantAccounts[],MATCH($C84,PlantAccounts[Power Plan Plant Account '#],0),7)/12)*0.5</f>
        <v>0</v>
      </c>
      <c r="DA84" s="59">
        <f>INDEX(PlantAccounts[],MATCH($C84,PlantAccounts[Power Plan Plant Account '#],0),12)*(INDEX(CurWIPHelper[],1,MATCH(AY$4,CurWIPHelper[#Headers],0)))*(INDEX(PlantAccounts[],MATCH($C84,PlantAccounts[Power Plan Plant Account '#],0),7)/12)*0.5</f>
        <v>0</v>
      </c>
      <c r="DB84" s="59">
        <f>INDEX(PlantAccounts[],MATCH($C84,PlantAccounts[Power Plan Plant Account '#],0),12)*(INDEX(CurWIPHelper[],1,MATCH(AZ$4,CurWIPHelper[#Headers],0)))*(INDEX(PlantAccounts[],MATCH($C84,PlantAccounts[Power Plan Plant Account '#],0),7)/12)*0.5</f>
        <v>0</v>
      </c>
      <c r="DC84" s="59">
        <f t="shared" si="4"/>
        <v>0</v>
      </c>
      <c r="DE84" s="59">
        <f t="shared" si="5"/>
        <v>0</v>
      </c>
    </row>
    <row r="85" spans="1:109">
      <c r="A85" t="s">
        <v>58</v>
      </c>
      <c r="B85" t="s">
        <v>134</v>
      </c>
      <c r="C85">
        <v>48307</v>
      </c>
      <c r="D85">
        <v>48307</v>
      </c>
      <c r="E85" s="161">
        <f>1-'Capex to PA'!$B$3</f>
        <v>0.96960000000000002</v>
      </c>
      <c r="F85" s="147">
        <f>INDEX(PlantAccounts[],MATCH($C85,PlantAccounts[Power Plan Plant Account '#],0),8)</f>
        <v>0</v>
      </c>
      <c r="G85" s="7">
        <f>INDEX(PlantAccounts[],MATCH($C85,PlantAccounts[Power Plan Plant Account '#],0),14)</f>
        <v>0</v>
      </c>
      <c r="H85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85" s="7"/>
      <c r="J85" s="7">
        <f t="shared" si="6"/>
        <v>0</v>
      </c>
      <c r="K85" s="7">
        <v>0</v>
      </c>
      <c r="L85" s="7">
        <f>INDEX(PlantAccounts[],MATCH($C85,PlantAccounts[Power Plan Plant Account '#],0),11)</f>
        <v>0</v>
      </c>
      <c r="M85" s="7">
        <f t="shared" ref="M85:M130" si="32">K85-L85</f>
        <v>0</v>
      </c>
      <c r="O85" s="35">
        <f>INDEX(CurCloseProf[],MATCH(PlantAccountsQuery[[#This Row],[Reg/Unreg]],CurCloseProf[R/NR],0),MATCH(O$9,CurCloseProf[#Headers],0))*($J85+$M85)</f>
        <v>0</v>
      </c>
      <c r="P85" s="35">
        <f>INDEX(CurCloseProf[],MATCH(PlantAccountsQuery[[#This Row],[Reg/Unreg]],CurCloseProf[R/NR],0),MATCH(P$9,CurCloseProf[#Headers],0))*($J85+$M85)</f>
        <v>0</v>
      </c>
      <c r="Q85" s="35">
        <f>INDEX(CurCloseProf[],MATCH(PlantAccountsQuery[[#This Row],[Reg/Unreg]],CurCloseProf[R/NR],0),MATCH(Q$9,CurCloseProf[#Headers],0))*($J85+$M85)</f>
        <v>0</v>
      </c>
      <c r="R85" s="35">
        <f>INDEX(CurCloseProf[],MATCH(PlantAccountsQuery[[#This Row],[Reg/Unreg]],CurCloseProf[R/NR],0),MATCH(R$9,CurCloseProf[#Headers],0))*($J85+$M85)</f>
        <v>0</v>
      </c>
      <c r="S85" s="35">
        <f>INDEX(CurCloseProf[],MATCH(PlantAccountsQuery[[#This Row],[Reg/Unreg]],CurCloseProf[R/NR],0),MATCH(S$9,CurCloseProf[#Headers],0))*($J85+$M85)</f>
        <v>0</v>
      </c>
      <c r="T85" s="35">
        <f>INDEX(CurCloseProf[],MATCH(PlantAccountsQuery[[#This Row],[Reg/Unreg]],CurCloseProf[R/NR],0),MATCH(T$9,CurCloseProf[#Headers],0))*($J85+$M85)</f>
        <v>0</v>
      </c>
      <c r="U85" s="35">
        <f>INDEX(CurCloseProf[],MATCH(PlantAccountsQuery[[#This Row],[Reg/Unreg]],CurCloseProf[R/NR],0),MATCH(U$9,CurCloseProf[#Headers],0))*($J85+$M85)</f>
        <v>0</v>
      </c>
      <c r="V85" s="35">
        <f>INDEX(CurCloseProf[],MATCH(PlantAccountsQuery[[#This Row],[Reg/Unreg]],CurCloseProf[R/NR],0),MATCH(V$9,CurCloseProf[#Headers],0))*($J85+$M85)</f>
        <v>0</v>
      </c>
      <c r="W85" s="35">
        <f>INDEX(CurCloseProf[],MATCH(PlantAccountsQuery[[#This Row],[Reg/Unreg]],CurCloseProf[R/NR],0),MATCH(W$9,CurCloseProf[#Headers],0))*($J85+$M85)</f>
        <v>0</v>
      </c>
      <c r="X85" s="35">
        <f>INDEX(CurCloseProf[],MATCH(PlantAccountsQuery[[#This Row],[Reg/Unreg]],CurCloseProf[R/NR],0),MATCH(X$9,CurCloseProf[#Headers],0))*($J85+$M85)</f>
        <v>0</v>
      </c>
      <c r="Y85" s="35">
        <f>INDEX(CurCloseProf[],MATCH(PlantAccountsQuery[[#This Row],[Reg/Unreg]],CurCloseProf[R/NR],0),MATCH(Y$9,CurCloseProf[#Headers],0))*($J85+$M85)</f>
        <v>0</v>
      </c>
      <c r="Z85" s="35">
        <f>INDEX(CurCloseProf[],MATCH(PlantAccountsQuery[[#This Row],[Reg/Unreg]],CurCloseProf[R/NR],0),MATCH(Z$9,CurCloseProf[#Headers],0))*($J85+$M85)</f>
        <v>0</v>
      </c>
      <c r="AB85" s="59">
        <f>IF(INDEX(CurWIPHelper[],1,MATCH(AO$4,$AB$9:$AM$9,0))=0,0,($F85+$O85))</f>
        <v>0</v>
      </c>
      <c r="AC85" s="59">
        <f>IF(INDEX(CurWIPHelper[],1,MATCH(AP$4,$AB$9:$AM$9,0))=0,0,($F85+SUM($O85:P85)))</f>
        <v>0</v>
      </c>
      <c r="AD85" s="59">
        <f>IF(INDEX(CurWIPHelper[],1,MATCH(AQ$4,$AB$9:$AM$9,0))=0,0,($F85+SUM($O85:Q85)))</f>
        <v>0</v>
      </c>
      <c r="AE85" s="59">
        <f>IF(INDEX(CurWIPHelper[],1,MATCH(AR$4,$AB$9:$AM$9,0))=0,0,($F85+SUM($O85:R85)))</f>
        <v>0</v>
      </c>
      <c r="AF85" s="59">
        <f>IF(INDEX(CurWIPHelper[],1,MATCH(AS$4,$AB$9:$AM$9,0))=0,0,($F85+SUM($O85:S85)))</f>
        <v>0</v>
      </c>
      <c r="AG85" s="59">
        <f>IF(INDEX(CurWIPHelper[],1,MATCH(AT$4,$AB$9:$AM$9,0))=0,0,($F85+SUM($O85:T85)))</f>
        <v>0</v>
      </c>
      <c r="AH85" s="59">
        <f>IF(INDEX(CurWIPHelper[],1,MATCH(AU$4,$AB$9:$AM$9,0))=0,0,($F85+SUM($O85:U85)))</f>
        <v>0</v>
      </c>
      <c r="AI85" s="59">
        <f>IF(INDEX(CurWIPHelper[],1,MATCH(AV$4,$AB$9:$AM$9,0))=0,0,($F85+SUM($O85:V85)))</f>
        <v>0</v>
      </c>
      <c r="AJ85" s="59">
        <f>IF(INDEX(CurWIPHelper[],1,MATCH(AW$4,$AB$9:$AM$9,0))=0,0,($F85+SUM($O85:W85)))</f>
        <v>0</v>
      </c>
      <c r="AK85" s="59">
        <f>IF(INDEX(CurWIPHelper[],1,MATCH(AX$4,$AB$9:$AM$9,0))=0,0,($F85+SUM($O85:X85)))</f>
        <v>0</v>
      </c>
      <c r="AL85" s="59">
        <f>IF(INDEX(CurWIPHelper[],1,MATCH(AY$4,$AB$9:$AM$9,0))=0,0,($F85+SUM($O85:Y85)))</f>
        <v>0</v>
      </c>
      <c r="AM85" s="59">
        <f>IF(INDEX(CurWIPHelper[],1,MATCH(AZ$4,$AB$9:$AM$9,0))=0,0,($F85+SUM($O85:Z85)))</f>
        <v>0</v>
      </c>
      <c r="AO85" s="35">
        <f>IF(INDEX(CurWIPHelper[],1,MATCH(AO$4,CurWIPHelper[#Headers],0))=0,0,
     IF(AB85&gt;0,
        (IF(
             ((INDEX(PlantAccounts[],MATCH($C85,PlantAccounts[Power Plan Plant Account '#],0),7)/12)
                   *(AB85)
                   *(INDEX(CurWIPHelper[],1,MATCH(AO$4,CurWIPHelper[#Headers],0)))
                   +(INDEX(PlantAccounts[],MATCH($C85,PlantAccounts[Power Plan Plant Account '#],0),9))
                   )&gt;AB85,
              IF((INDEX(PlantAccounts[],MATCH($C85,PlantAccounts[Power Plan Plant Account '#],0),7))=0,0,AB85-(INDEX(PlantAccounts[],MATCH($C85,PlantAccounts[Power Plan Plant Account '#],0),9))),
             (INDEX(PlantAccounts[],MATCH($C85,PlantAccounts[Power Plan Plant Account '#],0),7)/12)*AB85*(INDEX(CurWIPHelper[],1,MATCH(AO$4,CurWIPHelper[#Headers],0))))
        ),
          IF(AB85=0,0,IF(
              ((INDEX(PlantAccounts[],MATCH($C85,PlantAccounts[Power Plan Plant Account '#],0),7)/12)
              *(AB85)
              *(INDEX(CurWIPHelper[],1,MATCH(AO$4,CurWIPHelper[#Headers],0)))
              +(INDEX(PlantAccounts[],MATCH($C85,PlantAccounts[Power Plan Plant Account '#],0),9))
              )&gt;AB85,
         (INDEX(PlantAccounts[],MATCH($C85,PlantAccounts[Power Plan Plant Account '#],0),7)/12)*AB85*(INDEX(CurWIPHelper[],1,MATCH(AO$4,CurWIPHelper[#Headers],0))),
         AB85-(INDEX(PlantAccounts[],MATCH($C85,PlantAccounts[Power Plan Plant Account '#],0),9))
    ))
)
)</f>
        <v>0</v>
      </c>
      <c r="AP85" s="35">
        <f>IF(INDEX(CurWIPHelper[],1,MATCH(AP$4,CurWIPHelper[#Headers],0))=0,0,
     IF(AC85&gt;0,
        (IF(
             ((INDEX(PlantAccounts[],MATCH($C85,PlantAccounts[Power Plan Plant Account '#],0),7)/12)
                   *(AC85)
                   *(INDEX(CurWIPHelper[],1,MATCH(AP$4,CurWIPHelper[#Headers],0)))
                   +(INDEX(PlantAccounts[],MATCH($C85,PlantAccounts[Power Plan Plant Account '#],0),9))
                   +(SUM($AO85:AO85))
                    )&gt;AC85,
              IF((INDEX(PlantAccounts[],MATCH($C85,PlantAccounts[Power Plan Plant Account '#],0),7))=0,0,AC85-(INDEX(PlantAccounts[],MATCH($C85,PlantAccounts[Power Plan Plant Account '#],0),9))-SUM($AO85:AO85)),
             (INDEX(PlantAccounts[],MATCH($C85,PlantAccounts[Power Plan Plant Account '#],0),7)/12)*AC85*(INDEX(CurWIPHelper[],1,MATCH(AP$4,CurWIPHelper[#Headers],0))))
        ),
        IF(AC85=0,0,IF(
              ((INDEX(PlantAccounts[],MATCH($C85,PlantAccounts[Power Plan Plant Account '#],0),7)/12)
              *(AC85)
              *(INDEX(CurWIPHelper[],1,MATCH(AP$4,CurWIPHelper[#Headers],0)))
              +(INDEX(PlantAccounts[],MATCH($C85,PlantAccounts[Power Plan Plant Account '#],0),9))
              +(SUM($AO85:AO85))
              )&gt;AC85,
         (INDEX(PlantAccounts[],MATCH($C85,PlantAccounts[Power Plan Plant Account '#],0),7)/12)*AC85*(INDEX(CurWIPHelper[],1,MATCH(AP$4,CurWIPHelper[#Headers],0))),
         AC85-(INDEX(PlantAccounts[],MATCH($C85,PlantAccounts[Power Plan Plant Account '#],0),9))-(SUM($AO85:AO85))
    ))
)
)</f>
        <v>0</v>
      </c>
      <c r="AQ85" s="35">
        <f>IF(INDEX(CurWIPHelper[],1,MATCH(AQ$4,CurWIPHelper[#Headers],0))=0,0,
     IF(AD85&gt;0,
        (IF(
             ((INDEX(PlantAccounts[],MATCH($C85,PlantAccounts[Power Plan Plant Account '#],0),7)/12)
                   *(AD85)
                   *(INDEX(CurWIPHelper[],1,MATCH(AQ$4,CurWIPHelper[#Headers],0)))
                   +(INDEX(PlantAccounts[],MATCH($C85,PlantAccounts[Power Plan Plant Account '#],0),9))
                   +(SUM($AO85:AP85))
                    )&gt;AD85,
              IF((INDEX(PlantAccounts[],MATCH($C85,PlantAccounts[Power Plan Plant Account '#],0),7))=0,0,AD85-(INDEX(PlantAccounts[],MATCH($C85,PlantAccounts[Power Plan Plant Account '#],0),9))-SUM($AO85:AP85)),
             (INDEX(PlantAccounts[],MATCH($C85,PlantAccounts[Power Plan Plant Account '#],0),7)/12)*AD85*(INDEX(CurWIPHelper[],1,MATCH(AQ$4,CurWIPHelper[#Headers],0))))
        ),
        IF(AD85=0,0,IF(
              ((INDEX(PlantAccounts[],MATCH($C85,PlantAccounts[Power Plan Plant Account '#],0),7)/12)
              *(AD85)
              *(INDEX(CurWIPHelper[],1,MATCH(AQ$4,CurWIPHelper[#Headers],0)))
              +(INDEX(PlantAccounts[],MATCH($C85,PlantAccounts[Power Plan Plant Account '#],0),9))
              +(SUM($AO85:AP85))
              )&gt;AD85,
         (INDEX(PlantAccounts[],MATCH($C85,PlantAccounts[Power Plan Plant Account '#],0),7)/12)*AD85*(INDEX(CurWIPHelper[],1,MATCH(AQ$4,CurWIPHelper[#Headers],0))),
         AD85-(INDEX(PlantAccounts[],MATCH($C85,PlantAccounts[Power Plan Plant Account '#],0),9))-(SUM($AO85:AP85))
    ))
)
)</f>
        <v>0</v>
      </c>
      <c r="AR85" s="35">
        <f>IF(INDEX(CurWIPHelper[],1,MATCH(AR$4,CurWIPHelper[#Headers],0))=0,0,
     IF(AE85&gt;0,
        (IF(
             ((INDEX(PlantAccounts[],MATCH($C85,PlantAccounts[Power Plan Plant Account '#],0),7)/12)
                   *(AE85)
                   *(INDEX(CurWIPHelper[],1,MATCH(AR$4,CurWIPHelper[#Headers],0)))
                   +(INDEX(PlantAccounts[],MATCH($C85,PlantAccounts[Power Plan Plant Account '#],0),9))
                   +(SUM($AO85:AQ85))
                    )&gt;AE85,
              IF((INDEX(PlantAccounts[],MATCH($C85,PlantAccounts[Power Plan Plant Account '#],0),7))=0,0,AE85-(INDEX(PlantAccounts[],MATCH($C85,PlantAccounts[Power Plan Plant Account '#],0),9))-SUM($AO85:AQ85)),
             (INDEX(PlantAccounts[],MATCH($C85,PlantAccounts[Power Plan Plant Account '#],0),7)/12)*AE85*(INDEX(CurWIPHelper[],1,MATCH(AR$4,CurWIPHelper[#Headers],0))))
        ),
        IF(AE85=0,0,IF(
              ((INDEX(PlantAccounts[],MATCH($C85,PlantAccounts[Power Plan Plant Account '#],0),7)/12)
              *(AE85)
              *(INDEX(CurWIPHelper[],1,MATCH(AR$4,CurWIPHelper[#Headers],0)))
              +(INDEX(PlantAccounts[],MATCH($C85,PlantAccounts[Power Plan Plant Account '#],0),9))
              +(SUM($AO85:AQ85))
              )&gt;AE85,
         (INDEX(PlantAccounts[],MATCH($C85,PlantAccounts[Power Plan Plant Account '#],0),7)/12)*AE85*(INDEX(CurWIPHelper[],1,MATCH(AR$4,CurWIPHelper[#Headers],0))),
         AE85-(INDEX(PlantAccounts[],MATCH($C85,PlantAccounts[Power Plan Plant Account '#],0),9))-(SUM($AO85:AQ85))
    ))
)
)</f>
        <v>0</v>
      </c>
      <c r="AS85" s="35">
        <f>IF(INDEX(CurWIPHelper[],1,MATCH(AS$4,CurWIPHelper[#Headers],0))=0,0,
     IF(AF85&gt;0,
        (IF(
             ((INDEX(PlantAccounts[],MATCH($C85,PlantAccounts[Power Plan Plant Account '#],0),7)/12)
                   *(AF85)
                   *(INDEX(CurWIPHelper[],1,MATCH(AS$4,CurWIPHelper[#Headers],0)))
                   +(INDEX(PlantAccounts[],MATCH($C85,PlantAccounts[Power Plan Plant Account '#],0),9))
                   +(SUM($AO85:AR85))
                    )&gt;AF85,
              IF((INDEX(PlantAccounts[],MATCH($C85,PlantAccounts[Power Plan Plant Account '#],0),7))=0,0,AF85-(INDEX(PlantAccounts[],MATCH($C85,PlantAccounts[Power Plan Plant Account '#],0),9))-SUM($AO85:AR85)),
             (INDEX(PlantAccounts[],MATCH($C85,PlantAccounts[Power Plan Plant Account '#],0),7)/12)*AF85*(INDEX(CurWIPHelper[],1,MATCH(AS$4,CurWIPHelper[#Headers],0))))
        ),
        IF(AF85=0,0,IF(
              ((INDEX(PlantAccounts[],MATCH($C85,PlantAccounts[Power Plan Plant Account '#],0),7)/12)
              *(AF85)
              *(INDEX(CurWIPHelper[],1,MATCH(AS$4,CurWIPHelper[#Headers],0)))
              +(INDEX(PlantAccounts[],MATCH($C85,PlantAccounts[Power Plan Plant Account '#],0),9))
              +(SUM($AO85:AR85))
              )&gt;AF85,
         (INDEX(PlantAccounts[],MATCH($C85,PlantAccounts[Power Plan Plant Account '#],0),7)/12)*AF85*(INDEX(CurWIPHelper[],1,MATCH(AS$4,CurWIPHelper[#Headers],0))),
         AF85-(INDEX(PlantAccounts[],MATCH($C85,PlantAccounts[Power Plan Plant Account '#],0),9))-(SUM($AO85:AR85))
    ))
)
)</f>
        <v>0</v>
      </c>
      <c r="AT85" s="35">
        <f>IF(INDEX(CurWIPHelper[],1,MATCH(AT$4,CurWIPHelper[#Headers],0))=0,0,
     IF(AG85&gt;0,
        (IF(
             ((INDEX(PlantAccounts[],MATCH($C85,PlantAccounts[Power Plan Plant Account '#],0),7)/12)
                   *(AG85)
                   *(INDEX(CurWIPHelper[],1,MATCH(AT$4,CurWIPHelper[#Headers],0)))
                   +(INDEX(PlantAccounts[],MATCH($C85,PlantAccounts[Power Plan Plant Account '#],0),9))
                   +(SUM($AO85:AS85))
                    )&gt;AG85,
              IF((INDEX(PlantAccounts[],MATCH($C85,PlantAccounts[Power Plan Plant Account '#],0),7))=0,0,AG85-(INDEX(PlantAccounts[],MATCH($C85,PlantAccounts[Power Plan Plant Account '#],0),9))-SUM($AO85:AS85)),
             (INDEX(PlantAccounts[],MATCH($C85,PlantAccounts[Power Plan Plant Account '#],0),7)/12)*AG85*(INDEX(CurWIPHelper[],1,MATCH(AT$4,CurWIPHelper[#Headers],0))))
        ),
        IF(AG85=0,0,IF(
              ((INDEX(PlantAccounts[],MATCH($C85,PlantAccounts[Power Plan Plant Account '#],0),7)/12)
              *(AG85)
              *(INDEX(CurWIPHelper[],1,MATCH(AT$4,CurWIPHelper[#Headers],0)))
              +(INDEX(PlantAccounts[],MATCH($C85,PlantAccounts[Power Plan Plant Account '#],0),9))
              +(SUM($AO85:AS85))
              )&gt;AG85,
         (INDEX(PlantAccounts[],MATCH($C85,PlantAccounts[Power Plan Plant Account '#],0),7)/12)*AG85*(INDEX(CurWIPHelper[],1,MATCH(AT$4,CurWIPHelper[#Headers],0))),
         AG85-(INDEX(PlantAccounts[],MATCH($C85,PlantAccounts[Power Plan Plant Account '#],0),9))-(SUM($AO85:AS85))
    ))
)
)</f>
        <v>0</v>
      </c>
      <c r="AU85" s="35">
        <f>IF(INDEX(CurWIPHelper[],1,MATCH(AU$4,CurWIPHelper[#Headers],0))=0,0,
     IF(AH85&gt;0,
        (IF(
             ((INDEX(PlantAccounts[],MATCH($C85,PlantAccounts[Power Plan Plant Account '#],0),7)/12)
                   *(AH85)
                   *(INDEX(CurWIPHelper[],1,MATCH(AU$4,CurWIPHelper[#Headers],0)))
                   +(INDEX(PlantAccounts[],MATCH($C85,PlantAccounts[Power Plan Plant Account '#],0),9))
                   +(SUM($AO85:AT85))
                    )&gt;AH85,
              IF((INDEX(PlantAccounts[],MATCH($C85,PlantAccounts[Power Plan Plant Account '#],0),7))=0,0,AH85-(INDEX(PlantAccounts[],MATCH($C85,PlantAccounts[Power Plan Plant Account '#],0),9))-SUM($AO85:AT85)),
             (INDEX(PlantAccounts[],MATCH($C85,PlantAccounts[Power Plan Plant Account '#],0),7)/12)*AH85*(INDEX(CurWIPHelper[],1,MATCH(AU$4,CurWIPHelper[#Headers],0))))
        ),
        IF(AH85=0,0,IF(
              ((INDEX(PlantAccounts[],MATCH($C85,PlantAccounts[Power Plan Plant Account '#],0),7)/12)
              *(AH85)
              *(INDEX(CurWIPHelper[],1,MATCH(AU$4,CurWIPHelper[#Headers],0)))
              +(INDEX(PlantAccounts[],MATCH($C85,PlantAccounts[Power Plan Plant Account '#],0),9))
              +(SUM($AO85:AT85))
              )&gt;AH85,
         (INDEX(PlantAccounts[],MATCH($C85,PlantAccounts[Power Plan Plant Account '#],0),7)/12)*AH85*(INDEX(CurWIPHelper[],1,MATCH(AU$4,CurWIPHelper[#Headers],0))),
         AH85-(INDEX(PlantAccounts[],MATCH($C85,PlantAccounts[Power Plan Plant Account '#],0),9))-(SUM($AO85:AT85))
    ))
)
)</f>
        <v>0</v>
      </c>
      <c r="AV85" s="35">
        <f>IF(INDEX(CurWIPHelper[],1,MATCH(AV$4,CurWIPHelper[#Headers],0))=0,0,
     IF(AI85&gt;0,
        (IF(
             ((INDEX(PlantAccounts[],MATCH($C85,PlantAccounts[Power Plan Plant Account '#],0),7)/12)
                   *(AI85)
                   *(INDEX(CurWIPHelper[],1,MATCH(AV$4,CurWIPHelper[#Headers],0)))
                   +(INDEX(PlantAccounts[],MATCH($C85,PlantAccounts[Power Plan Plant Account '#],0),9))
                   +(SUM($AO85:AU85))
                    )&gt;AI85,
              IF((INDEX(PlantAccounts[],MATCH($C85,PlantAccounts[Power Plan Plant Account '#],0),7))=0,0,AI85-(INDEX(PlantAccounts[],MATCH($C85,PlantAccounts[Power Plan Plant Account '#],0),9))-SUM($AO85:AU85)),
             (INDEX(PlantAccounts[],MATCH($C85,PlantAccounts[Power Plan Plant Account '#],0),7)/12)*AI85*(INDEX(CurWIPHelper[],1,MATCH(AV$4,CurWIPHelper[#Headers],0))))
        ),
        IF(AI85=0,0,IF(
              ((INDEX(PlantAccounts[],MATCH($C85,PlantAccounts[Power Plan Plant Account '#],0),7)/12)
              *(AI85)
              *(INDEX(CurWIPHelper[],1,MATCH(AV$4,CurWIPHelper[#Headers],0)))
              +(INDEX(PlantAccounts[],MATCH($C85,PlantAccounts[Power Plan Plant Account '#],0),9))
              +(SUM($AO85:AU85))
              )&gt;AI85,
         (INDEX(PlantAccounts[],MATCH($C85,PlantAccounts[Power Plan Plant Account '#],0),7)/12)*AI85*(INDEX(CurWIPHelper[],1,MATCH(AV$4,CurWIPHelper[#Headers],0))),
         AI85-(INDEX(PlantAccounts[],MATCH($C85,PlantAccounts[Power Plan Plant Account '#],0),9))-(SUM($AO85:AU85))
    ))
)
)</f>
        <v>0</v>
      </c>
      <c r="AW85" s="35">
        <f>IF(INDEX(CurWIPHelper[],1,MATCH(AW$4,CurWIPHelper[#Headers],0))=0,0,
     IF(AJ85&gt;0,
        (IF(
             ((INDEX(PlantAccounts[],MATCH($C85,PlantAccounts[Power Plan Plant Account '#],0),7)/12)
                   *(AJ85)
                   *(INDEX(CurWIPHelper[],1,MATCH(AW$4,CurWIPHelper[#Headers],0)))
                   +(INDEX(PlantAccounts[],MATCH($C85,PlantAccounts[Power Plan Plant Account '#],0),9))
                   +(SUM($AO85:AV85))
                    )&gt;AJ85,
              IF((INDEX(PlantAccounts[],MATCH($C85,PlantAccounts[Power Plan Plant Account '#],0),7))=0,0,AJ85-(INDEX(PlantAccounts[],MATCH($C85,PlantAccounts[Power Plan Plant Account '#],0),9))-SUM($AO85:AV85)),
             (INDEX(PlantAccounts[],MATCH($C85,PlantAccounts[Power Plan Plant Account '#],0),7)/12)*AJ85*(INDEX(CurWIPHelper[],1,MATCH(AW$4,CurWIPHelper[#Headers],0))))
        ),
        IF(AJ85=0,0,IF(
              ((INDEX(PlantAccounts[],MATCH($C85,PlantAccounts[Power Plan Plant Account '#],0),7)/12)
              *(AJ85)
              *(INDEX(CurWIPHelper[],1,MATCH(AW$4,CurWIPHelper[#Headers],0)))
              +(INDEX(PlantAccounts[],MATCH($C85,PlantAccounts[Power Plan Plant Account '#],0),9))
              +(SUM($AO85:AV85))
              )&gt;AJ85,
         (INDEX(PlantAccounts[],MATCH($C85,PlantAccounts[Power Plan Plant Account '#],0),7)/12)*AJ85*(INDEX(CurWIPHelper[],1,MATCH(AW$4,CurWIPHelper[#Headers],0))),
         AJ85-(INDEX(PlantAccounts[],MATCH($C85,PlantAccounts[Power Plan Plant Account '#],0),9))-(SUM($AO85:AV85))
    ))
)
)</f>
        <v>0</v>
      </c>
      <c r="AX85" s="35">
        <f>IF(INDEX(CurWIPHelper[],1,MATCH(AX$4,CurWIPHelper[#Headers],0))=0,0,
     IF(AK85&gt;0,
        (IF(
             ((INDEX(PlantAccounts[],MATCH($C85,PlantAccounts[Power Plan Plant Account '#],0),7)/12)
                   *(AK85)
                   *(INDEX(CurWIPHelper[],1,MATCH(AX$4,CurWIPHelper[#Headers],0)))
                   +(INDEX(PlantAccounts[],MATCH($C85,PlantAccounts[Power Plan Plant Account '#],0),9))
                   +(SUM($AO85:AW85))
                    )&gt;AK85,
              IF((INDEX(PlantAccounts[],MATCH($C85,PlantAccounts[Power Plan Plant Account '#],0),7))=0,0,AK85-(INDEX(PlantAccounts[],MATCH($C85,PlantAccounts[Power Plan Plant Account '#],0),9))-SUM($AO85:AW85)),
             (INDEX(PlantAccounts[],MATCH($C85,PlantAccounts[Power Plan Plant Account '#],0),7)/12)*AK85*(INDEX(CurWIPHelper[],1,MATCH(AX$4,CurWIPHelper[#Headers],0))))
        ),
        IF(AK85=0,0,IF(
              ((INDEX(PlantAccounts[],MATCH($C85,PlantAccounts[Power Plan Plant Account '#],0),7)/12)
              *(AK85)
              *(INDEX(CurWIPHelper[],1,MATCH(AX$4,CurWIPHelper[#Headers],0)))
              +(INDEX(PlantAccounts[],MATCH($C85,PlantAccounts[Power Plan Plant Account '#],0),9))
              +(SUM($AO85:AW85))
              )&gt;AK85,
         (INDEX(PlantAccounts[],MATCH($C85,PlantAccounts[Power Plan Plant Account '#],0),7)/12)*AK85*(INDEX(CurWIPHelper[],1,MATCH(AX$4,CurWIPHelper[#Headers],0))),
         AK85-(INDEX(PlantAccounts[],MATCH($C85,PlantAccounts[Power Plan Plant Account '#],0),9))-(SUM($AO85:AW85))
    ))
)
)</f>
        <v>0</v>
      </c>
      <c r="AY85" s="35">
        <f>IF(INDEX(CurWIPHelper[],1,MATCH(AY$4,CurWIPHelper[#Headers],0))=0,0,
     IF(AL85&gt;0,
        (IF(
             ((INDEX(PlantAccounts[],MATCH($C85,PlantAccounts[Power Plan Plant Account '#],0),7)/12)
                   *(AL85)
                   *(INDEX(CurWIPHelper[],1,MATCH(AY$4,CurWIPHelper[#Headers],0)))
                   +(INDEX(PlantAccounts[],MATCH($C85,PlantAccounts[Power Plan Plant Account '#],0),9))
                   +(SUM($AO85:AX85))
                    )&gt;AL85,
              IF((INDEX(PlantAccounts[],MATCH($C85,PlantAccounts[Power Plan Plant Account '#],0),7))=0,0,AL85-(INDEX(PlantAccounts[],MATCH($C85,PlantAccounts[Power Plan Plant Account '#],0),9))-SUM($AO85:AX85)),
             (INDEX(PlantAccounts[],MATCH($C85,PlantAccounts[Power Plan Plant Account '#],0),7)/12)*AL85*(INDEX(CurWIPHelper[],1,MATCH(AY$4,CurWIPHelper[#Headers],0))))
        ),
        IF(AL85=0,0,IF(
              ((INDEX(PlantAccounts[],MATCH($C85,PlantAccounts[Power Plan Plant Account '#],0),7)/12)
              *(AL85)
              *(INDEX(CurWIPHelper[],1,MATCH(AY$4,CurWIPHelper[#Headers],0)))
              +(INDEX(PlantAccounts[],MATCH($C85,PlantAccounts[Power Plan Plant Account '#],0),9))
              +(SUM($AO85:AX85))
              )&gt;AL85,
         (INDEX(PlantAccounts[],MATCH($C85,PlantAccounts[Power Plan Plant Account '#],0),7)/12)*AL85*(INDEX(CurWIPHelper[],1,MATCH(AY$4,CurWIPHelper[#Headers],0))),
         AL85-(INDEX(PlantAccounts[],MATCH($C85,PlantAccounts[Power Plan Plant Account '#],0),9))-(SUM($AO85:AX85))
    ))
)
)</f>
        <v>0</v>
      </c>
      <c r="AZ85" s="35">
        <f>IF(INDEX(CurWIPHelper[],1,MATCH(AZ$4,CurWIPHelper[#Headers],0))=0,0,
     IF(AM85&gt;0,
        (IF(
             ((INDEX(PlantAccounts[],MATCH($C85,PlantAccounts[Power Plan Plant Account '#],0),7)/12)
                   *(AM85)
                   *(INDEX(CurWIPHelper[],1,MATCH(AZ$4,CurWIPHelper[#Headers],0)))
                   +(INDEX(PlantAccounts[],MATCH($C85,PlantAccounts[Power Plan Plant Account '#],0),9))
                   +(SUM($AO85:AY85))
                    )&gt;AM85,
              IF((INDEX(PlantAccounts[],MATCH($C85,PlantAccounts[Power Plan Plant Account '#],0),7))=0,0,AM85-(INDEX(PlantAccounts[],MATCH($C85,PlantAccounts[Power Plan Plant Account '#],0),9))-SUM($AO85:AY85)),
             (INDEX(PlantAccounts[],MATCH($C85,PlantAccounts[Power Plan Plant Account '#],0),7)/12)*AM85*(INDEX(CurWIPHelper[],1,MATCH(AZ$4,CurWIPHelper[#Headers],0))))
        ),
        IF(AM85=0,0,IF(
              ((INDEX(PlantAccounts[],MATCH($C85,PlantAccounts[Power Plan Plant Account '#],0),7)/12)
              *(AM85)
              *(INDEX(CurWIPHelper[],1,MATCH(AZ$4,CurWIPHelper[#Headers],0)))
              +(INDEX(PlantAccounts[],MATCH($C85,PlantAccounts[Power Plan Plant Account '#],0),9))
              +(SUM($AO85:AY85))
              )&gt;AM85,
         (INDEX(PlantAccounts[],MATCH($C85,PlantAccounts[Power Plan Plant Account '#],0),7)/12)*AM85*(INDEX(CurWIPHelper[],1,MATCH(AZ$4,CurWIPHelper[#Headers],0))),
         AM85-(INDEX(PlantAccounts[],MATCH($C85,PlantAccounts[Power Plan Plant Account '#],0),9))-(SUM($AO85:AY85))
    ))
)
)</f>
        <v>0</v>
      </c>
      <c r="BA85" s="59">
        <f t="shared" ref="BA85:BA130" si="33">SUM(AO85:AZ85)</f>
        <v>0</v>
      </c>
      <c r="BC85" s="59">
        <f>INDEX(CurCloseProf[],MATCH(PlantAccountsQuery[[#This Row],[Reg/Unreg]],CurCloseProf[R/NR],0),MATCH(BC$9,CurCloseProf[#Headers],0))*($J85)</f>
        <v>0</v>
      </c>
      <c r="BD85" s="59">
        <f>INDEX(CurCloseProf[],MATCH(PlantAccountsQuery[[#This Row],[Reg/Unreg]],CurCloseProf[R/NR],0),MATCH(BD$9,CurCloseProf[#Headers],0))*($J85)</f>
        <v>0</v>
      </c>
      <c r="BE85" s="59">
        <f>INDEX(CurCloseProf[],MATCH(PlantAccountsQuery[[#This Row],[Reg/Unreg]],CurCloseProf[R/NR],0),MATCH(BE$9,CurCloseProf[#Headers],0))*($J85)</f>
        <v>0</v>
      </c>
      <c r="BF85" s="59">
        <f>INDEX(CurCloseProf[],MATCH(PlantAccountsQuery[[#This Row],[Reg/Unreg]],CurCloseProf[R/NR],0),MATCH(BF$9,CurCloseProf[#Headers],0))*($J85)</f>
        <v>0</v>
      </c>
      <c r="BG85" s="59">
        <f>INDEX(CurCloseProf[],MATCH(PlantAccountsQuery[[#This Row],[Reg/Unreg]],CurCloseProf[R/NR],0),MATCH(BG$9,CurCloseProf[#Headers],0))*($J85)</f>
        <v>0</v>
      </c>
      <c r="BH85" s="59">
        <f>INDEX(CurCloseProf[],MATCH(PlantAccountsQuery[[#This Row],[Reg/Unreg]],CurCloseProf[R/NR],0),MATCH(BH$9,CurCloseProf[#Headers],0))*($J85)</f>
        <v>0</v>
      </c>
      <c r="BI85" s="59">
        <f>INDEX(CurCloseProf[],MATCH(PlantAccountsQuery[[#This Row],[Reg/Unreg]],CurCloseProf[R/NR],0),MATCH(BI$9,CurCloseProf[#Headers],0))*($J85)</f>
        <v>0</v>
      </c>
      <c r="BJ85" s="59">
        <f>INDEX(CurCloseProf[],MATCH(PlantAccountsQuery[[#This Row],[Reg/Unreg]],CurCloseProf[R/NR],0),MATCH(BJ$9,CurCloseProf[#Headers],0))*($J85)</f>
        <v>0</v>
      </c>
      <c r="BK85" s="59">
        <f>INDEX(CurCloseProf[],MATCH(PlantAccountsQuery[[#This Row],[Reg/Unreg]],CurCloseProf[R/NR],0),MATCH(BK$9,CurCloseProf[#Headers],0))*($J85)</f>
        <v>0</v>
      </c>
      <c r="BL85" s="59">
        <f>INDEX(CurCloseProf[],MATCH(PlantAccountsQuery[[#This Row],[Reg/Unreg]],CurCloseProf[R/NR],0),MATCH(BL$9,CurCloseProf[#Headers],0))*($J85)</f>
        <v>0</v>
      </c>
      <c r="BM85" s="59">
        <f>INDEX(CurCloseProf[],MATCH(PlantAccountsQuery[[#This Row],[Reg/Unreg]],CurCloseProf[R/NR],0),MATCH(BM$9,CurCloseProf[#Headers],0))*($J85)</f>
        <v>0</v>
      </c>
      <c r="BN85" s="59">
        <f>INDEX(CurCloseProf[],MATCH(PlantAccountsQuery[[#This Row],[Reg/Unreg]],CurCloseProf[R/NR],0),MATCH(BN$9,CurCloseProf[#Headers],0))*($J85)</f>
        <v>0</v>
      </c>
      <c r="BP85" s="59">
        <f>IF(INDEX(CurWIPHelper[],1,MATCH(AO$4,$BP$9:$CA$9,0))=0,0,$BC85)</f>
        <v>0</v>
      </c>
      <c r="BQ85" s="59">
        <f>IF(INDEX(CurWIPHelper[],1,MATCH(AP$4,$BP$9:$CA$9,0))=0,0,(SUM($BC85:BD85)))</f>
        <v>0</v>
      </c>
      <c r="BR85" s="59">
        <f>IF(INDEX(CurWIPHelper[],1,MATCH(AQ$4,$BP$9:$CA$9,0))=0,0,(SUM($BC85:BE85)))</f>
        <v>0</v>
      </c>
      <c r="BS85" s="59">
        <f>IF(INDEX(CurWIPHelper[],1,MATCH(AR$4,$BP$9:$CA$9,0))=0,0,(SUM($BC85:BF85)))</f>
        <v>0</v>
      </c>
      <c r="BT85" s="59">
        <f>IF(INDEX(CurWIPHelper[],1,MATCH(AS$4,$BP$9:$CA$9,0))=0,0,(SUM($BC85:BG85)))</f>
        <v>0</v>
      </c>
      <c r="BU85" s="59">
        <f>IF(INDEX(CurWIPHelper[],1,MATCH(AT$4,$BP$9:$CA$9,0))=0,0,(SUM($BC85:BH85)))</f>
        <v>0</v>
      </c>
      <c r="BV85" s="59">
        <f>IF(INDEX(CurWIPHelper[],1,MATCH(AU$4,$BP$9:$CA$9,0))=0,0,(SUM($BC85:BI85)))</f>
        <v>0</v>
      </c>
      <c r="BW85" s="59">
        <f>IF(INDEX(CurWIPHelper[],1,MATCH(AV$4,$BP$9:$CA$9,0))=0,0,(SUM($BC85:BJ85)))</f>
        <v>0</v>
      </c>
      <c r="BX85" s="59">
        <f>IF(INDEX(CurWIPHelper[],1,MATCH(AW$4,$BP$9:$CA$9,0))=0,0,(SUM($BC85:BK85)))</f>
        <v>0</v>
      </c>
      <c r="BY85" s="59">
        <f>IF(INDEX(CurWIPHelper[],1,MATCH(AX$4,$BP$9:$CA$9,0))=0,0,(SUM($BC85:BL85)))</f>
        <v>0</v>
      </c>
      <c r="BZ85" s="59">
        <f>IF(INDEX(CurWIPHelper[],1,MATCH(AY$4,$BP$9:$CA$9,0))=0,0,(SUM($BC85:BM85)))</f>
        <v>0</v>
      </c>
      <c r="CA85" s="59">
        <f>IF(INDEX(CurWIPHelper[],1,MATCH(AZ$4,$BP$9:$CA$9,0))=0,0,(SUM($BC85:BN85)))</f>
        <v>0</v>
      </c>
      <c r="CC85" s="59">
        <f>((((INDEX(PlantAccounts[],MATCH($C85,PlantAccounts[Power Plan Plant Account '#],0),8)+(INDEX(PlantAccounts[],MATCH($C85,PlantAccounts[Power Plan Plant Account '#],0),8)+INDEX(PlantAccounts[],MATCH($C85,PlantAccounts[Power Plan Plant Account '#],0),16)+INDEX(PlantAccounts[],MATCH($C85,PlantAccounts[Power Plan Plant Account '#],0),17)))/2))/12)*(INDEX(CurWIPHelper[],1,MATCH(AO$4,CurWIPHelper[#Headers],0)))*(INDEX(PlantAccounts[],MATCH($C85,PlantAccounts[Power Plan Plant Account '#],0),7))</f>
        <v>0</v>
      </c>
      <c r="CD85" s="59">
        <f>((((INDEX(PlantAccounts[],MATCH($C85,PlantAccounts[Power Plan Plant Account '#],0),8)+(INDEX(PlantAccounts[],MATCH($C85,PlantAccounts[Power Plan Plant Account '#],0),8)+INDEX(PlantAccounts[],MATCH($C85,PlantAccounts[Power Plan Plant Account '#],0),16)+INDEX(PlantAccounts[],MATCH($C85,PlantAccounts[Power Plan Plant Account '#],0),17)))/2))/12)*(INDEX(CurWIPHelper[],1,MATCH(AP$4,CurWIPHelper[#Headers],0)))*(INDEX(PlantAccounts[],MATCH($C85,PlantAccounts[Power Plan Plant Account '#],0),7))</f>
        <v>0</v>
      </c>
      <c r="CE85" s="59">
        <f>((((INDEX(PlantAccounts[],MATCH($C85,PlantAccounts[Power Plan Plant Account '#],0),8)+(INDEX(PlantAccounts[],MATCH($C85,PlantAccounts[Power Plan Plant Account '#],0),8)+INDEX(PlantAccounts[],MATCH($C85,PlantAccounts[Power Plan Plant Account '#],0),16)+INDEX(PlantAccounts[],MATCH($C85,PlantAccounts[Power Plan Plant Account '#],0),17)))/2))/12)*(INDEX(CurWIPHelper[],1,MATCH(AQ$4,CurWIPHelper[#Headers],0)))*(INDEX(PlantAccounts[],MATCH($C85,PlantAccounts[Power Plan Plant Account '#],0),7))</f>
        <v>0</v>
      </c>
      <c r="CF85" s="59">
        <f>((((INDEX(PlantAccounts[],MATCH($C85,PlantAccounts[Power Plan Plant Account '#],0),8)+(INDEX(PlantAccounts[],MATCH($C85,PlantAccounts[Power Plan Plant Account '#],0),8)+INDEX(PlantAccounts[],MATCH($C85,PlantAccounts[Power Plan Plant Account '#],0),16)+INDEX(PlantAccounts[],MATCH($C85,PlantAccounts[Power Plan Plant Account '#],0),17)))/2))/12)*(INDEX(CurWIPHelper[],1,MATCH(AR$4,CurWIPHelper[#Headers],0)))*(INDEX(PlantAccounts[],MATCH($C85,PlantAccounts[Power Plan Plant Account '#],0),7))</f>
        <v>0</v>
      </c>
      <c r="CG85" s="59">
        <f>((((INDEX(PlantAccounts[],MATCH($C85,PlantAccounts[Power Plan Plant Account '#],0),8)+(INDEX(PlantAccounts[],MATCH($C85,PlantAccounts[Power Plan Plant Account '#],0),8)+INDEX(PlantAccounts[],MATCH($C85,PlantAccounts[Power Plan Plant Account '#],0),16)+INDEX(PlantAccounts[],MATCH($C85,PlantAccounts[Power Plan Plant Account '#],0),17)))/2))/12)*(INDEX(CurWIPHelper[],1,MATCH(AS$4,CurWIPHelper[#Headers],0)))*(INDEX(PlantAccounts[],MATCH($C85,PlantAccounts[Power Plan Plant Account '#],0),7))</f>
        <v>0</v>
      </c>
      <c r="CH85" s="59">
        <f>((((INDEX(PlantAccounts[],MATCH($C85,PlantAccounts[Power Plan Plant Account '#],0),8)+(INDEX(PlantAccounts[],MATCH($C85,PlantAccounts[Power Plan Plant Account '#],0),8)+INDEX(PlantAccounts[],MATCH($C85,PlantAccounts[Power Plan Plant Account '#],0),16)+INDEX(PlantAccounts[],MATCH($C85,PlantAccounts[Power Plan Plant Account '#],0),17)))/2))/12)*(INDEX(CurWIPHelper[],1,MATCH(AT$4,CurWIPHelper[#Headers],0)))*(INDEX(PlantAccounts[],MATCH($C85,PlantAccounts[Power Plan Plant Account '#],0),7))</f>
        <v>0</v>
      </c>
      <c r="CI85" s="59">
        <f>((((INDEX(PlantAccounts[],MATCH($C85,PlantAccounts[Power Plan Plant Account '#],0),8)+(INDEX(PlantAccounts[],MATCH($C85,PlantAccounts[Power Plan Plant Account '#],0),8)+INDEX(PlantAccounts[],MATCH($C85,PlantAccounts[Power Plan Plant Account '#],0),16)+INDEX(PlantAccounts[],MATCH($C85,PlantAccounts[Power Plan Plant Account '#],0),17)))/2))/12)*(INDEX(CurWIPHelper[],1,MATCH(AU$4,CurWIPHelper[#Headers],0)))*(INDEX(PlantAccounts[],MATCH($C85,PlantAccounts[Power Plan Plant Account '#],0),7))</f>
        <v>0</v>
      </c>
      <c r="CJ85" s="59">
        <f>((((INDEX(PlantAccounts[],MATCH($C85,PlantAccounts[Power Plan Plant Account '#],0),8)+(INDEX(PlantAccounts[],MATCH($C85,PlantAccounts[Power Plan Plant Account '#],0),8)+INDEX(PlantAccounts[],MATCH($C85,PlantAccounts[Power Plan Plant Account '#],0),16)+INDEX(PlantAccounts[],MATCH($C85,PlantAccounts[Power Plan Plant Account '#],0),17)))/2))/12)*(INDEX(CurWIPHelper[],1,MATCH(AV$4,CurWIPHelper[#Headers],0)))*(INDEX(PlantAccounts[],MATCH($C85,PlantAccounts[Power Plan Plant Account '#],0),7))</f>
        <v>0</v>
      </c>
      <c r="CK85" s="59">
        <f>((((INDEX(PlantAccounts[],MATCH($C85,PlantAccounts[Power Plan Plant Account '#],0),8)+(INDEX(PlantAccounts[],MATCH($C85,PlantAccounts[Power Plan Plant Account '#],0),8)+INDEX(PlantAccounts[],MATCH($C85,PlantAccounts[Power Plan Plant Account '#],0),16)+INDEX(PlantAccounts[],MATCH($C85,PlantAccounts[Power Plan Plant Account '#],0),17)))/2))/12)*(INDEX(CurWIPHelper[],1,MATCH(AW$4,CurWIPHelper[#Headers],0)))*(INDEX(PlantAccounts[],MATCH($C85,PlantAccounts[Power Plan Plant Account '#],0),7))</f>
        <v>0</v>
      </c>
      <c r="CL85" s="59">
        <f>((((INDEX(PlantAccounts[],MATCH($C85,PlantAccounts[Power Plan Plant Account '#],0),8)+(INDEX(PlantAccounts[],MATCH($C85,PlantAccounts[Power Plan Plant Account '#],0),8)+INDEX(PlantAccounts[],MATCH($C85,PlantAccounts[Power Plan Plant Account '#],0),16)+INDEX(PlantAccounts[],MATCH($C85,PlantAccounts[Power Plan Plant Account '#],0),17)))/2))/12)*(INDEX(CurWIPHelper[],1,MATCH(AX$4,CurWIPHelper[#Headers],0)))*(INDEX(PlantAccounts[],MATCH($C85,PlantAccounts[Power Plan Plant Account '#],0),7))</f>
        <v>0</v>
      </c>
      <c r="CM85" s="59">
        <f>((((INDEX(PlantAccounts[],MATCH($C85,PlantAccounts[Power Plan Plant Account '#],0),8)+(INDEX(PlantAccounts[],MATCH($C85,PlantAccounts[Power Plan Plant Account '#],0),8)+INDEX(PlantAccounts[],MATCH($C85,PlantAccounts[Power Plan Plant Account '#],0),16)+INDEX(PlantAccounts[],MATCH($C85,PlantAccounts[Power Plan Plant Account '#],0),17)))/2))/12)*(INDEX(CurWIPHelper[],1,MATCH(AY$4,CurWIPHelper[#Headers],0)))*(INDEX(PlantAccounts[],MATCH($C85,PlantAccounts[Power Plan Plant Account '#],0),7))</f>
        <v>0</v>
      </c>
      <c r="CN85" s="59">
        <f>((((INDEX(PlantAccounts[],MATCH($C85,PlantAccounts[Power Plan Plant Account '#],0),8)+(INDEX(PlantAccounts[],MATCH($C85,PlantAccounts[Power Plan Plant Account '#],0),8)+INDEX(PlantAccounts[],MATCH($C85,PlantAccounts[Power Plan Plant Account '#],0),16)+INDEX(PlantAccounts[],MATCH($C85,PlantAccounts[Power Plan Plant Account '#],0),17)))/2))/12)*(INDEX(CurWIPHelper[],1,MATCH(AZ$4,CurWIPHelper[#Headers],0)))*(INDEX(PlantAccounts[],MATCH($C85,PlantAccounts[Power Plan Plant Account '#],0),7))</f>
        <v>0</v>
      </c>
      <c r="CO85" s="59">
        <f t="shared" ref="CO85:CO130" si="34">SUM(CC85:CN85)</f>
        <v>0</v>
      </c>
      <c r="CQ85" s="59">
        <f>INDEX(PlantAccounts[],MATCH($C85,PlantAccounts[Power Plan Plant Account '#],0),12)*(INDEX(CurWIPHelper[],1,MATCH(AO$4,CurWIPHelper[#Headers],0)))*(INDEX(PlantAccounts[],MATCH($C85,PlantAccounts[Power Plan Plant Account '#],0),7)/12)*0.5</f>
        <v>0</v>
      </c>
      <c r="CR85" s="59">
        <f>INDEX(PlantAccounts[],MATCH($C85,PlantAccounts[Power Plan Plant Account '#],0),12)*(INDEX(CurWIPHelper[],1,MATCH(AP$4,CurWIPHelper[#Headers],0)))*(INDEX(PlantAccounts[],MATCH($C85,PlantAccounts[Power Plan Plant Account '#],0),7)/12)*0.5</f>
        <v>0</v>
      </c>
      <c r="CS85" s="59">
        <f>INDEX(PlantAccounts[],MATCH($C85,PlantAccounts[Power Plan Plant Account '#],0),12)*(INDEX(CurWIPHelper[],1,MATCH(AQ$4,CurWIPHelper[#Headers],0)))*(INDEX(PlantAccounts[],MATCH($C85,PlantAccounts[Power Plan Plant Account '#],0),7)/12)*0.5</f>
        <v>0</v>
      </c>
      <c r="CT85" s="59">
        <f>INDEX(PlantAccounts[],MATCH($C85,PlantAccounts[Power Plan Plant Account '#],0),12)*(INDEX(CurWIPHelper[],1,MATCH(AR$4,CurWIPHelper[#Headers],0)))*(INDEX(PlantAccounts[],MATCH($C85,PlantAccounts[Power Plan Plant Account '#],0),7)/12)*0.5</f>
        <v>0</v>
      </c>
      <c r="CU85" s="59">
        <f>INDEX(PlantAccounts[],MATCH($C85,PlantAccounts[Power Plan Plant Account '#],0),12)*(INDEX(CurWIPHelper[],1,MATCH(AS$4,CurWIPHelper[#Headers],0)))*(INDEX(PlantAccounts[],MATCH($C85,PlantAccounts[Power Plan Plant Account '#],0),7)/12)*0.5</f>
        <v>0</v>
      </c>
      <c r="CV85" s="59">
        <f>INDEX(PlantAccounts[],MATCH($C85,PlantAccounts[Power Plan Plant Account '#],0),12)*(INDEX(CurWIPHelper[],1,MATCH(AT$4,CurWIPHelper[#Headers],0)))*(INDEX(PlantAccounts[],MATCH($C85,PlantAccounts[Power Plan Plant Account '#],0),7)/12)*0.5</f>
        <v>0</v>
      </c>
      <c r="CW85" s="59">
        <f>INDEX(PlantAccounts[],MATCH($C85,PlantAccounts[Power Plan Plant Account '#],0),12)*(INDEX(CurWIPHelper[],1,MATCH(AU$4,CurWIPHelper[#Headers],0)))*(INDEX(PlantAccounts[],MATCH($C85,PlantAccounts[Power Plan Plant Account '#],0),7)/12)*0.5</f>
        <v>0</v>
      </c>
      <c r="CX85" s="59">
        <f>INDEX(PlantAccounts[],MATCH($C85,PlantAccounts[Power Plan Plant Account '#],0),12)*(INDEX(CurWIPHelper[],1,MATCH(AV$4,CurWIPHelper[#Headers],0)))*(INDEX(PlantAccounts[],MATCH($C85,PlantAccounts[Power Plan Plant Account '#],0),7)/12)*0.5</f>
        <v>0</v>
      </c>
      <c r="CY85" s="59">
        <f>INDEX(PlantAccounts[],MATCH($C85,PlantAccounts[Power Plan Plant Account '#],0),12)*(INDEX(CurWIPHelper[],1,MATCH(AW$4,CurWIPHelper[#Headers],0)))*(INDEX(PlantAccounts[],MATCH($C85,PlantAccounts[Power Plan Plant Account '#],0),7)/12)*0.5</f>
        <v>0</v>
      </c>
      <c r="CZ85" s="59">
        <f>INDEX(PlantAccounts[],MATCH($C85,PlantAccounts[Power Plan Plant Account '#],0),12)*(INDEX(CurWIPHelper[],1,MATCH(AX$4,CurWIPHelper[#Headers],0)))*(INDEX(PlantAccounts[],MATCH($C85,PlantAccounts[Power Plan Plant Account '#],0),7)/12)*0.5</f>
        <v>0</v>
      </c>
      <c r="DA85" s="59">
        <f>INDEX(PlantAccounts[],MATCH($C85,PlantAccounts[Power Plan Plant Account '#],0),12)*(INDEX(CurWIPHelper[],1,MATCH(AY$4,CurWIPHelper[#Headers],0)))*(INDEX(PlantAccounts[],MATCH($C85,PlantAccounts[Power Plan Plant Account '#],0),7)/12)*0.5</f>
        <v>0</v>
      </c>
      <c r="DB85" s="59">
        <f>INDEX(PlantAccounts[],MATCH($C85,PlantAccounts[Power Plan Plant Account '#],0),12)*(INDEX(CurWIPHelper[],1,MATCH(AZ$4,CurWIPHelper[#Headers],0)))*(INDEX(PlantAccounts[],MATCH($C85,PlantAccounts[Power Plan Plant Account '#],0),7)/12)*0.5</f>
        <v>0</v>
      </c>
      <c r="DC85" s="59">
        <f t="shared" ref="DC85:DC130" si="35">SUM(CQ85:DB85)</f>
        <v>0</v>
      </c>
      <c r="DE85" s="59">
        <f t="shared" ref="DE85:DE130" si="36">CO85+DC85</f>
        <v>0</v>
      </c>
    </row>
    <row r="86" spans="1:109">
      <c r="A86" t="s">
        <v>58</v>
      </c>
      <c r="B86" t="s">
        <v>135</v>
      </c>
      <c r="C86">
        <v>49103</v>
      </c>
      <c r="D86">
        <v>49103</v>
      </c>
      <c r="E86" s="161">
        <f>1-'Capex to PA'!$B$3</f>
        <v>0.96960000000000002</v>
      </c>
      <c r="F86" s="148">
        <f>INDEX(PlantAccounts[],MATCH($C86,PlantAccounts[Power Plan Plant Account '#],0),8)</f>
        <v>98874566.362335786</v>
      </c>
      <c r="G86" s="7">
        <f>INDEX(PlantAccounts[],MATCH($C86,PlantAccounts[Power Plan Plant Account '#],0),14)</f>
        <v>0</v>
      </c>
      <c r="H86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86" s="7"/>
      <c r="J86" s="7">
        <f t="shared" si="6"/>
        <v>0</v>
      </c>
      <c r="K86" s="7">
        <v>0</v>
      </c>
      <c r="L86" s="7">
        <f>INDEX(PlantAccounts[],MATCH($C86,PlantAccounts[Power Plan Plant Account '#],0),11)</f>
        <v>0</v>
      </c>
      <c r="M86" s="7">
        <f t="shared" si="32"/>
        <v>0</v>
      </c>
      <c r="O86" s="35">
        <f>INDEX(CurCloseProf[],MATCH(PlantAccountsQuery[[#This Row],[Reg/Unreg]],CurCloseProf[R/NR],0),MATCH(O$9,CurCloseProf[#Headers],0))*($J86+$M86)</f>
        <v>0</v>
      </c>
      <c r="P86" s="35">
        <f>INDEX(CurCloseProf[],MATCH(PlantAccountsQuery[[#This Row],[Reg/Unreg]],CurCloseProf[R/NR],0),MATCH(P$9,CurCloseProf[#Headers],0))*($J86+$M86)</f>
        <v>0</v>
      </c>
      <c r="Q86" s="35">
        <f>INDEX(CurCloseProf[],MATCH(PlantAccountsQuery[[#This Row],[Reg/Unreg]],CurCloseProf[R/NR],0),MATCH(Q$9,CurCloseProf[#Headers],0))*($J86+$M86)</f>
        <v>0</v>
      </c>
      <c r="R86" s="35">
        <f>INDEX(CurCloseProf[],MATCH(PlantAccountsQuery[[#This Row],[Reg/Unreg]],CurCloseProf[R/NR],0),MATCH(R$9,CurCloseProf[#Headers],0))*($J86+$M86)</f>
        <v>0</v>
      </c>
      <c r="S86" s="35">
        <f>INDEX(CurCloseProf[],MATCH(PlantAccountsQuery[[#This Row],[Reg/Unreg]],CurCloseProf[R/NR],0),MATCH(S$9,CurCloseProf[#Headers],0))*($J86+$M86)</f>
        <v>0</v>
      </c>
      <c r="T86" s="35">
        <f>INDEX(CurCloseProf[],MATCH(PlantAccountsQuery[[#This Row],[Reg/Unreg]],CurCloseProf[R/NR],0),MATCH(T$9,CurCloseProf[#Headers],0))*($J86+$M86)</f>
        <v>0</v>
      </c>
      <c r="U86" s="35">
        <f>INDEX(CurCloseProf[],MATCH(PlantAccountsQuery[[#This Row],[Reg/Unreg]],CurCloseProf[R/NR],0),MATCH(U$9,CurCloseProf[#Headers],0))*($J86+$M86)</f>
        <v>0</v>
      </c>
      <c r="V86" s="35">
        <f>INDEX(CurCloseProf[],MATCH(PlantAccountsQuery[[#This Row],[Reg/Unreg]],CurCloseProf[R/NR],0),MATCH(V$9,CurCloseProf[#Headers],0))*($J86+$M86)</f>
        <v>0</v>
      </c>
      <c r="W86" s="35">
        <f>INDEX(CurCloseProf[],MATCH(PlantAccountsQuery[[#This Row],[Reg/Unreg]],CurCloseProf[R/NR],0),MATCH(W$9,CurCloseProf[#Headers],0))*($J86+$M86)</f>
        <v>0</v>
      </c>
      <c r="X86" s="35">
        <f>INDEX(CurCloseProf[],MATCH(PlantAccountsQuery[[#This Row],[Reg/Unreg]],CurCloseProf[R/NR],0),MATCH(X$9,CurCloseProf[#Headers],0))*($J86+$M86)</f>
        <v>0</v>
      </c>
      <c r="Y86" s="35">
        <f>INDEX(CurCloseProf[],MATCH(PlantAccountsQuery[[#This Row],[Reg/Unreg]],CurCloseProf[R/NR],0),MATCH(Y$9,CurCloseProf[#Headers],0))*($J86+$M86)</f>
        <v>0</v>
      </c>
      <c r="Z86" s="35">
        <f>INDEX(CurCloseProf[],MATCH(PlantAccountsQuery[[#This Row],[Reg/Unreg]],CurCloseProf[R/NR],0),MATCH(Z$9,CurCloseProf[#Headers],0))*($J86+$M86)</f>
        <v>0</v>
      </c>
      <c r="AB86" s="59">
        <f>IF(INDEX(CurWIPHelper[],1,MATCH(AO$4,$AB$9:$AM$9,0))=0,0,($F86+$O86))</f>
        <v>98874566.362335786</v>
      </c>
      <c r="AC86" s="59">
        <f>IF(INDEX(CurWIPHelper[],1,MATCH(AP$4,$AB$9:$AM$9,0))=0,0,($F86+SUM($O86:P86)))</f>
        <v>98874566.362335786</v>
      </c>
      <c r="AD86" s="59">
        <f>IF(INDEX(CurWIPHelper[],1,MATCH(AQ$4,$AB$9:$AM$9,0))=0,0,($F86+SUM($O86:Q86)))</f>
        <v>98874566.362335786</v>
      </c>
      <c r="AE86" s="59">
        <f>IF(INDEX(CurWIPHelper[],1,MATCH(AR$4,$AB$9:$AM$9,0))=0,0,($F86+SUM($O86:R86)))</f>
        <v>98874566.362335786</v>
      </c>
      <c r="AF86" s="59">
        <f>IF(INDEX(CurWIPHelper[],1,MATCH(AS$4,$AB$9:$AM$9,0))=0,0,($F86+SUM($O86:S86)))</f>
        <v>98874566.362335786</v>
      </c>
      <c r="AG86" s="59">
        <f>IF(INDEX(CurWIPHelper[],1,MATCH(AT$4,$AB$9:$AM$9,0))=0,0,($F86+SUM($O86:T86)))</f>
        <v>98874566.362335786</v>
      </c>
      <c r="AH86" s="59">
        <f>IF(INDEX(CurWIPHelper[],1,MATCH(AU$4,$AB$9:$AM$9,0))=0,0,($F86+SUM($O86:U86)))</f>
        <v>98874566.362335786</v>
      </c>
      <c r="AI86" s="59">
        <f>IF(INDEX(CurWIPHelper[],1,MATCH(AV$4,$AB$9:$AM$9,0))=0,0,($F86+SUM($O86:V86)))</f>
        <v>98874566.362335786</v>
      </c>
      <c r="AJ86" s="59">
        <f>IF(INDEX(CurWIPHelper[],1,MATCH(AW$4,$AB$9:$AM$9,0))=0,0,($F86+SUM($O86:W86)))</f>
        <v>98874566.362335786</v>
      </c>
      <c r="AK86" s="59">
        <f>IF(INDEX(CurWIPHelper[],1,MATCH(AX$4,$AB$9:$AM$9,0))=0,0,($F86+SUM($O86:X86)))</f>
        <v>98874566.362335786</v>
      </c>
      <c r="AL86" s="59">
        <f>IF(INDEX(CurWIPHelper[],1,MATCH(AY$4,$AB$9:$AM$9,0))=0,0,($F86+SUM($O86:Y86)))</f>
        <v>98874566.362335786</v>
      </c>
      <c r="AM86" s="59">
        <f>IF(INDEX(CurWIPHelper[],1,MATCH(AZ$4,$AB$9:$AM$9,0))=0,0,($F86+SUM($O86:Z86)))</f>
        <v>98874566.362335786</v>
      </c>
      <c r="AO86" s="35">
        <f>IF(INDEX(CurWIPHelper[],1,MATCH(AO$4,CurWIPHelper[#Headers],0))=0,0,
     IF(AB86&gt;0,
        (IF(
             ((INDEX(PlantAccounts[],MATCH($C86,PlantAccounts[Power Plan Plant Account '#],0),7)/12)
                   *(AB86)
                   *(INDEX(CurWIPHelper[],1,MATCH(AO$4,CurWIPHelper[#Headers],0)))
                   +(INDEX(PlantAccounts[],MATCH($C86,PlantAccounts[Power Plan Plant Account '#],0),9))
                   )&gt;AB86,
              IF((INDEX(PlantAccounts[],MATCH($C86,PlantAccounts[Power Plan Plant Account '#],0),7))=0,0,AB86-(INDEX(PlantAccounts[],MATCH($C86,PlantAccounts[Power Plan Plant Account '#],0),9))),
             (INDEX(PlantAccounts[],MATCH($C86,PlantAccounts[Power Plan Plant Account '#],0),7)/12)*AB86*(INDEX(CurWIPHelper[],1,MATCH(AO$4,CurWIPHelper[#Headers],0))))
        ),
          IF(AB86=0,0,IF(
              ((INDEX(PlantAccounts[],MATCH($C86,PlantAccounts[Power Plan Plant Account '#],0),7)/12)
              *(AB86)
              *(INDEX(CurWIPHelper[],1,MATCH(AO$4,CurWIPHelper[#Headers],0)))
              +(INDEX(PlantAccounts[],MATCH($C86,PlantAccounts[Power Plan Plant Account '#],0),9))
              )&gt;AB86,
         (INDEX(PlantAccounts[],MATCH($C86,PlantAccounts[Power Plan Plant Account '#],0),7)/12)*AB86*(INDEX(CurWIPHelper[],1,MATCH(AO$4,CurWIPHelper[#Headers],0))),
         AB86-(INDEX(PlantAccounts[],MATCH($C86,PlantAccounts[Power Plan Plant Account '#],0),9))
    ))
)
)</f>
        <v>678686.31101477565</v>
      </c>
      <c r="AP86" s="35">
        <f>IF(INDEX(CurWIPHelper[],1,MATCH(AP$4,CurWIPHelper[#Headers],0))=0,0,
     IF(AC86&gt;0,
        (IF(
             ((INDEX(PlantAccounts[],MATCH($C86,PlantAccounts[Power Plan Plant Account '#],0),7)/12)
                   *(AC86)
                   *(INDEX(CurWIPHelper[],1,MATCH(AP$4,CurWIPHelper[#Headers],0)))
                   +(INDEX(PlantAccounts[],MATCH($C86,PlantAccounts[Power Plan Plant Account '#],0),9))
                   +(SUM($AO86:AO86))
                    )&gt;AC86,
              IF((INDEX(PlantAccounts[],MATCH($C86,PlantAccounts[Power Plan Plant Account '#],0),7))=0,0,AC86-(INDEX(PlantAccounts[],MATCH($C86,PlantAccounts[Power Plan Plant Account '#],0),9))-SUM($AO86:AO86)),
             (INDEX(PlantAccounts[],MATCH($C86,PlantAccounts[Power Plan Plant Account '#],0),7)/12)*AC86*(INDEX(CurWIPHelper[],1,MATCH(AP$4,CurWIPHelper[#Headers],0))))
        ),
        IF(AC86=0,0,IF(
              ((INDEX(PlantAccounts[],MATCH($C86,PlantAccounts[Power Plan Plant Account '#],0),7)/12)
              *(AC86)
              *(INDEX(CurWIPHelper[],1,MATCH(AP$4,CurWIPHelper[#Headers],0)))
              +(INDEX(PlantAccounts[],MATCH($C86,PlantAccounts[Power Plan Plant Account '#],0),9))
              +(SUM($AO86:AO86))
              )&gt;AC86,
         (INDEX(PlantAccounts[],MATCH($C86,PlantAccounts[Power Plan Plant Account '#],0),7)/12)*AC86*(INDEX(CurWIPHelper[],1,MATCH(AP$4,CurWIPHelper[#Headers],0))),
         AC86-(INDEX(PlantAccounts[],MATCH($C86,PlantAccounts[Power Plan Plant Account '#],0),9))-(SUM($AO86:AO86))
    ))
)
)</f>
        <v>678686.31101477565</v>
      </c>
      <c r="AQ86" s="35">
        <f>IF(INDEX(CurWIPHelper[],1,MATCH(AQ$4,CurWIPHelper[#Headers],0))=0,0,
     IF(AD86&gt;0,
        (IF(
             ((INDEX(PlantAccounts[],MATCH($C86,PlantAccounts[Power Plan Plant Account '#],0),7)/12)
                   *(AD86)
                   *(INDEX(CurWIPHelper[],1,MATCH(AQ$4,CurWIPHelper[#Headers],0)))
                   +(INDEX(PlantAccounts[],MATCH($C86,PlantAccounts[Power Plan Plant Account '#],0),9))
                   +(SUM($AO86:AP86))
                    )&gt;AD86,
              IF((INDEX(PlantAccounts[],MATCH($C86,PlantAccounts[Power Plan Plant Account '#],0),7))=0,0,AD86-(INDEX(PlantAccounts[],MATCH($C86,PlantAccounts[Power Plan Plant Account '#],0),9))-SUM($AO86:AP86)),
             (INDEX(PlantAccounts[],MATCH($C86,PlantAccounts[Power Plan Plant Account '#],0),7)/12)*AD86*(INDEX(CurWIPHelper[],1,MATCH(AQ$4,CurWIPHelper[#Headers],0))))
        ),
        IF(AD86=0,0,IF(
              ((INDEX(PlantAccounts[],MATCH($C86,PlantAccounts[Power Plan Plant Account '#],0),7)/12)
              *(AD86)
              *(INDEX(CurWIPHelper[],1,MATCH(AQ$4,CurWIPHelper[#Headers],0)))
              +(INDEX(PlantAccounts[],MATCH($C86,PlantAccounts[Power Plan Plant Account '#],0),9))
              +(SUM($AO86:AP86))
              )&gt;AD86,
         (INDEX(PlantAccounts[],MATCH($C86,PlantAccounts[Power Plan Plant Account '#],0),7)/12)*AD86*(INDEX(CurWIPHelper[],1,MATCH(AQ$4,CurWIPHelper[#Headers],0))),
         AD86-(INDEX(PlantAccounts[],MATCH($C86,PlantAccounts[Power Plan Plant Account '#],0),9))-(SUM($AO86:AP86))
    ))
)
)</f>
        <v>678686.31101477565</v>
      </c>
      <c r="AR86" s="35">
        <f>IF(INDEX(CurWIPHelper[],1,MATCH(AR$4,CurWIPHelper[#Headers],0))=0,0,
     IF(AE86&gt;0,
        (IF(
             ((INDEX(PlantAccounts[],MATCH($C86,PlantAccounts[Power Plan Plant Account '#],0),7)/12)
                   *(AE86)
                   *(INDEX(CurWIPHelper[],1,MATCH(AR$4,CurWIPHelper[#Headers],0)))
                   +(INDEX(PlantAccounts[],MATCH($C86,PlantAccounts[Power Plan Plant Account '#],0),9))
                   +(SUM($AO86:AQ86))
                    )&gt;AE86,
              IF((INDEX(PlantAccounts[],MATCH($C86,PlantAccounts[Power Plan Plant Account '#],0),7))=0,0,AE86-(INDEX(PlantAccounts[],MATCH($C86,PlantAccounts[Power Plan Plant Account '#],0),9))-SUM($AO86:AQ86)),
             (INDEX(PlantAccounts[],MATCH($C86,PlantAccounts[Power Plan Plant Account '#],0),7)/12)*AE86*(INDEX(CurWIPHelper[],1,MATCH(AR$4,CurWIPHelper[#Headers],0))))
        ),
        IF(AE86=0,0,IF(
              ((INDEX(PlantAccounts[],MATCH($C86,PlantAccounts[Power Plan Plant Account '#],0),7)/12)
              *(AE86)
              *(INDEX(CurWIPHelper[],1,MATCH(AR$4,CurWIPHelper[#Headers],0)))
              +(INDEX(PlantAccounts[],MATCH($C86,PlantAccounts[Power Plan Plant Account '#],0),9))
              +(SUM($AO86:AQ86))
              )&gt;AE86,
         (INDEX(PlantAccounts[],MATCH($C86,PlantAccounts[Power Plan Plant Account '#],0),7)/12)*AE86*(INDEX(CurWIPHelper[],1,MATCH(AR$4,CurWIPHelper[#Headers],0))),
         AE86-(INDEX(PlantAccounts[],MATCH($C86,PlantAccounts[Power Plan Plant Account '#],0),9))-(SUM($AO86:AQ86))
    ))
)
)</f>
        <v>678686.31101477565</v>
      </c>
      <c r="AS86" s="35">
        <f>IF(INDEX(CurWIPHelper[],1,MATCH(AS$4,CurWIPHelper[#Headers],0))=0,0,
     IF(AF86&gt;0,
        (IF(
             ((INDEX(PlantAccounts[],MATCH($C86,PlantAccounts[Power Plan Plant Account '#],0),7)/12)
                   *(AF86)
                   *(INDEX(CurWIPHelper[],1,MATCH(AS$4,CurWIPHelper[#Headers],0)))
                   +(INDEX(PlantAccounts[],MATCH($C86,PlantAccounts[Power Plan Plant Account '#],0),9))
                   +(SUM($AO86:AR86))
                    )&gt;AF86,
              IF((INDEX(PlantAccounts[],MATCH($C86,PlantAccounts[Power Plan Plant Account '#],0),7))=0,0,AF86-(INDEX(PlantAccounts[],MATCH($C86,PlantAccounts[Power Plan Plant Account '#],0),9))-SUM($AO86:AR86)),
             (INDEX(PlantAccounts[],MATCH($C86,PlantAccounts[Power Plan Plant Account '#],0),7)/12)*AF86*(INDEX(CurWIPHelper[],1,MATCH(AS$4,CurWIPHelper[#Headers],0))))
        ),
        IF(AF86=0,0,IF(
              ((INDEX(PlantAccounts[],MATCH($C86,PlantAccounts[Power Plan Plant Account '#],0),7)/12)
              *(AF86)
              *(INDEX(CurWIPHelper[],1,MATCH(AS$4,CurWIPHelper[#Headers],0)))
              +(INDEX(PlantAccounts[],MATCH($C86,PlantAccounts[Power Plan Plant Account '#],0),9))
              +(SUM($AO86:AR86))
              )&gt;AF86,
         (INDEX(PlantAccounts[],MATCH($C86,PlantAccounts[Power Plan Plant Account '#],0),7)/12)*AF86*(INDEX(CurWIPHelper[],1,MATCH(AS$4,CurWIPHelper[#Headers],0))),
         AF86-(INDEX(PlantAccounts[],MATCH($C86,PlantAccounts[Power Plan Plant Account '#],0),9))-(SUM($AO86:AR86))
    ))
)
)</f>
        <v>678686.31101477565</v>
      </c>
      <c r="AT86" s="35">
        <f>IF(INDEX(CurWIPHelper[],1,MATCH(AT$4,CurWIPHelper[#Headers],0))=0,0,
     IF(AG86&gt;0,
        (IF(
             ((INDEX(PlantAccounts[],MATCH($C86,PlantAccounts[Power Plan Plant Account '#],0),7)/12)
                   *(AG86)
                   *(INDEX(CurWIPHelper[],1,MATCH(AT$4,CurWIPHelper[#Headers],0)))
                   +(INDEX(PlantAccounts[],MATCH($C86,PlantAccounts[Power Plan Plant Account '#],0),9))
                   +(SUM($AO86:AS86))
                    )&gt;AG86,
              IF((INDEX(PlantAccounts[],MATCH($C86,PlantAccounts[Power Plan Plant Account '#],0),7))=0,0,AG86-(INDEX(PlantAccounts[],MATCH($C86,PlantAccounts[Power Plan Plant Account '#],0),9))-SUM($AO86:AS86)),
             (INDEX(PlantAccounts[],MATCH($C86,PlantAccounts[Power Plan Plant Account '#],0),7)/12)*AG86*(INDEX(CurWIPHelper[],1,MATCH(AT$4,CurWIPHelper[#Headers],0))))
        ),
        IF(AG86=0,0,IF(
              ((INDEX(PlantAccounts[],MATCH($C86,PlantAccounts[Power Plan Plant Account '#],0),7)/12)
              *(AG86)
              *(INDEX(CurWIPHelper[],1,MATCH(AT$4,CurWIPHelper[#Headers],0)))
              +(INDEX(PlantAccounts[],MATCH($C86,PlantAccounts[Power Plan Plant Account '#],0),9))
              +(SUM($AO86:AS86))
              )&gt;AG86,
         (INDEX(PlantAccounts[],MATCH($C86,PlantAccounts[Power Plan Plant Account '#],0),7)/12)*AG86*(INDEX(CurWIPHelper[],1,MATCH(AT$4,CurWIPHelper[#Headers],0))),
         AG86-(INDEX(PlantAccounts[],MATCH($C86,PlantAccounts[Power Plan Plant Account '#],0),9))-(SUM($AO86:AS86))
    ))
)
)</f>
        <v>678686.31101477565</v>
      </c>
      <c r="AU86" s="35">
        <f>IF(INDEX(CurWIPHelper[],1,MATCH(AU$4,CurWIPHelper[#Headers],0))=0,0,
     IF(AH86&gt;0,
        (IF(
             ((INDEX(PlantAccounts[],MATCH($C86,PlantAccounts[Power Plan Plant Account '#],0),7)/12)
                   *(AH86)
                   *(INDEX(CurWIPHelper[],1,MATCH(AU$4,CurWIPHelper[#Headers],0)))
                   +(INDEX(PlantAccounts[],MATCH($C86,PlantAccounts[Power Plan Plant Account '#],0),9))
                   +(SUM($AO86:AT86))
                    )&gt;AH86,
              IF((INDEX(PlantAccounts[],MATCH($C86,PlantAccounts[Power Plan Plant Account '#],0),7))=0,0,AH86-(INDEX(PlantAccounts[],MATCH($C86,PlantAccounts[Power Plan Plant Account '#],0),9))-SUM($AO86:AT86)),
             (INDEX(PlantAccounts[],MATCH($C86,PlantAccounts[Power Plan Plant Account '#],0),7)/12)*AH86*(INDEX(CurWIPHelper[],1,MATCH(AU$4,CurWIPHelper[#Headers],0))))
        ),
        IF(AH86=0,0,IF(
              ((INDEX(PlantAccounts[],MATCH($C86,PlantAccounts[Power Plan Plant Account '#],0),7)/12)
              *(AH86)
              *(INDEX(CurWIPHelper[],1,MATCH(AU$4,CurWIPHelper[#Headers],0)))
              +(INDEX(PlantAccounts[],MATCH($C86,PlantAccounts[Power Plan Plant Account '#],0),9))
              +(SUM($AO86:AT86))
              )&gt;AH86,
         (INDEX(PlantAccounts[],MATCH($C86,PlantAccounts[Power Plan Plant Account '#],0),7)/12)*AH86*(INDEX(CurWIPHelper[],1,MATCH(AU$4,CurWIPHelper[#Headers],0))),
         AH86-(INDEX(PlantAccounts[],MATCH($C86,PlantAccounts[Power Plan Plant Account '#],0),9))-(SUM($AO86:AT86))
    ))
)
)</f>
        <v>678686.31101477565</v>
      </c>
      <c r="AV86" s="35">
        <f>IF(INDEX(CurWIPHelper[],1,MATCH(AV$4,CurWIPHelper[#Headers],0))=0,0,
     IF(AI86&gt;0,
        (IF(
             ((INDEX(PlantAccounts[],MATCH($C86,PlantAccounts[Power Plan Plant Account '#],0),7)/12)
                   *(AI86)
                   *(INDEX(CurWIPHelper[],1,MATCH(AV$4,CurWIPHelper[#Headers],0)))
                   +(INDEX(PlantAccounts[],MATCH($C86,PlantAccounts[Power Plan Plant Account '#],0),9))
                   +(SUM($AO86:AU86))
                    )&gt;AI86,
              IF((INDEX(PlantAccounts[],MATCH($C86,PlantAccounts[Power Plan Plant Account '#],0),7))=0,0,AI86-(INDEX(PlantAccounts[],MATCH($C86,PlantAccounts[Power Plan Plant Account '#],0),9))-SUM($AO86:AU86)),
             (INDEX(PlantAccounts[],MATCH($C86,PlantAccounts[Power Plan Plant Account '#],0),7)/12)*AI86*(INDEX(CurWIPHelper[],1,MATCH(AV$4,CurWIPHelper[#Headers],0))))
        ),
        IF(AI86=0,0,IF(
              ((INDEX(PlantAccounts[],MATCH($C86,PlantAccounts[Power Plan Plant Account '#],0),7)/12)
              *(AI86)
              *(INDEX(CurWIPHelper[],1,MATCH(AV$4,CurWIPHelper[#Headers],0)))
              +(INDEX(PlantAccounts[],MATCH($C86,PlantAccounts[Power Plan Plant Account '#],0),9))
              +(SUM($AO86:AU86))
              )&gt;AI86,
         (INDEX(PlantAccounts[],MATCH($C86,PlantAccounts[Power Plan Plant Account '#],0),7)/12)*AI86*(INDEX(CurWIPHelper[],1,MATCH(AV$4,CurWIPHelper[#Headers],0))),
         AI86-(INDEX(PlantAccounts[],MATCH($C86,PlantAccounts[Power Plan Plant Account '#],0),9))-(SUM($AO86:AU86))
    ))
)
)</f>
        <v>678686.31101477565</v>
      </c>
      <c r="AW86" s="35">
        <f>IF(INDEX(CurWIPHelper[],1,MATCH(AW$4,CurWIPHelper[#Headers],0))=0,0,
     IF(AJ86&gt;0,
        (IF(
             ((INDEX(PlantAccounts[],MATCH($C86,PlantAccounts[Power Plan Plant Account '#],0),7)/12)
                   *(AJ86)
                   *(INDEX(CurWIPHelper[],1,MATCH(AW$4,CurWIPHelper[#Headers],0)))
                   +(INDEX(PlantAccounts[],MATCH($C86,PlantAccounts[Power Plan Plant Account '#],0),9))
                   +(SUM($AO86:AV86))
                    )&gt;AJ86,
              IF((INDEX(PlantAccounts[],MATCH($C86,PlantAccounts[Power Plan Plant Account '#],0),7))=0,0,AJ86-(INDEX(PlantAccounts[],MATCH($C86,PlantAccounts[Power Plan Plant Account '#],0),9))-SUM($AO86:AV86)),
             (INDEX(PlantAccounts[],MATCH($C86,PlantAccounts[Power Plan Plant Account '#],0),7)/12)*AJ86*(INDEX(CurWIPHelper[],1,MATCH(AW$4,CurWIPHelper[#Headers],0))))
        ),
        IF(AJ86=0,0,IF(
              ((INDEX(PlantAccounts[],MATCH($C86,PlantAccounts[Power Plan Plant Account '#],0),7)/12)
              *(AJ86)
              *(INDEX(CurWIPHelper[],1,MATCH(AW$4,CurWIPHelper[#Headers],0)))
              +(INDEX(PlantAccounts[],MATCH($C86,PlantAccounts[Power Plan Plant Account '#],0),9))
              +(SUM($AO86:AV86))
              )&gt;AJ86,
         (INDEX(PlantAccounts[],MATCH($C86,PlantAccounts[Power Plan Plant Account '#],0),7)/12)*AJ86*(INDEX(CurWIPHelper[],1,MATCH(AW$4,CurWIPHelper[#Headers],0))),
         AJ86-(INDEX(PlantAccounts[],MATCH($C86,PlantAccounts[Power Plan Plant Account '#],0),9))-(SUM($AO86:AV86))
    ))
)
)</f>
        <v>678686.31101477565</v>
      </c>
      <c r="AX86" s="35">
        <f>IF(INDEX(CurWIPHelper[],1,MATCH(AX$4,CurWIPHelper[#Headers],0))=0,0,
     IF(AK86&gt;0,
        (IF(
             ((INDEX(PlantAccounts[],MATCH($C86,PlantAccounts[Power Plan Plant Account '#],0),7)/12)
                   *(AK86)
                   *(INDEX(CurWIPHelper[],1,MATCH(AX$4,CurWIPHelper[#Headers],0)))
                   +(INDEX(PlantAccounts[],MATCH($C86,PlantAccounts[Power Plan Plant Account '#],0),9))
                   +(SUM($AO86:AW86))
                    )&gt;AK86,
              IF((INDEX(PlantAccounts[],MATCH($C86,PlantAccounts[Power Plan Plant Account '#],0),7))=0,0,AK86-(INDEX(PlantAccounts[],MATCH($C86,PlantAccounts[Power Plan Plant Account '#],0),9))-SUM($AO86:AW86)),
             (INDEX(PlantAccounts[],MATCH($C86,PlantAccounts[Power Plan Plant Account '#],0),7)/12)*AK86*(INDEX(CurWIPHelper[],1,MATCH(AX$4,CurWIPHelper[#Headers],0))))
        ),
        IF(AK86=0,0,IF(
              ((INDEX(PlantAccounts[],MATCH($C86,PlantAccounts[Power Plan Plant Account '#],0),7)/12)
              *(AK86)
              *(INDEX(CurWIPHelper[],1,MATCH(AX$4,CurWIPHelper[#Headers],0)))
              +(INDEX(PlantAccounts[],MATCH($C86,PlantAccounts[Power Plan Plant Account '#],0),9))
              +(SUM($AO86:AW86))
              )&gt;AK86,
         (INDEX(PlantAccounts[],MATCH($C86,PlantAccounts[Power Plan Plant Account '#],0),7)/12)*AK86*(INDEX(CurWIPHelper[],1,MATCH(AX$4,CurWIPHelper[#Headers],0))),
         AK86-(INDEX(PlantAccounts[],MATCH($C86,PlantAccounts[Power Plan Plant Account '#],0),9))-(SUM($AO86:AW86))
    ))
)
)</f>
        <v>678686.31101477565</v>
      </c>
      <c r="AY86" s="35">
        <f>IF(INDEX(CurWIPHelper[],1,MATCH(AY$4,CurWIPHelper[#Headers],0))=0,0,
     IF(AL86&gt;0,
        (IF(
             ((INDEX(PlantAccounts[],MATCH($C86,PlantAccounts[Power Plan Plant Account '#],0),7)/12)
                   *(AL86)
                   *(INDEX(CurWIPHelper[],1,MATCH(AY$4,CurWIPHelper[#Headers],0)))
                   +(INDEX(PlantAccounts[],MATCH($C86,PlantAccounts[Power Plan Plant Account '#],0),9))
                   +(SUM($AO86:AX86))
                    )&gt;AL86,
              IF((INDEX(PlantAccounts[],MATCH($C86,PlantAccounts[Power Plan Plant Account '#],0),7))=0,0,AL86-(INDEX(PlantAccounts[],MATCH($C86,PlantAccounts[Power Plan Plant Account '#],0),9))-SUM($AO86:AX86)),
             (INDEX(PlantAccounts[],MATCH($C86,PlantAccounts[Power Plan Plant Account '#],0),7)/12)*AL86*(INDEX(CurWIPHelper[],1,MATCH(AY$4,CurWIPHelper[#Headers],0))))
        ),
        IF(AL86=0,0,IF(
              ((INDEX(PlantAccounts[],MATCH($C86,PlantAccounts[Power Plan Plant Account '#],0),7)/12)
              *(AL86)
              *(INDEX(CurWIPHelper[],1,MATCH(AY$4,CurWIPHelper[#Headers],0)))
              +(INDEX(PlantAccounts[],MATCH($C86,PlantAccounts[Power Plan Plant Account '#],0),9))
              +(SUM($AO86:AX86))
              )&gt;AL86,
         (INDEX(PlantAccounts[],MATCH($C86,PlantAccounts[Power Plan Plant Account '#],0),7)/12)*AL86*(INDEX(CurWIPHelper[],1,MATCH(AY$4,CurWIPHelper[#Headers],0))),
         AL86-(INDEX(PlantAccounts[],MATCH($C86,PlantAccounts[Power Plan Plant Account '#],0),9))-(SUM($AO86:AX86))
    ))
)
)</f>
        <v>678686.31101477565</v>
      </c>
      <c r="AZ86" s="35">
        <f>IF(INDEX(CurWIPHelper[],1,MATCH(AZ$4,CurWIPHelper[#Headers],0))=0,0,
     IF(AM86&gt;0,
        (IF(
             ((INDEX(PlantAccounts[],MATCH($C86,PlantAccounts[Power Plan Plant Account '#],0),7)/12)
                   *(AM86)
                   *(INDEX(CurWIPHelper[],1,MATCH(AZ$4,CurWIPHelper[#Headers],0)))
                   +(INDEX(PlantAccounts[],MATCH($C86,PlantAccounts[Power Plan Plant Account '#],0),9))
                   +(SUM($AO86:AY86))
                    )&gt;AM86,
              IF((INDEX(PlantAccounts[],MATCH($C86,PlantAccounts[Power Plan Plant Account '#],0),7))=0,0,AM86-(INDEX(PlantAccounts[],MATCH($C86,PlantAccounts[Power Plan Plant Account '#],0),9))-SUM($AO86:AY86)),
             (INDEX(PlantAccounts[],MATCH($C86,PlantAccounts[Power Plan Plant Account '#],0),7)/12)*AM86*(INDEX(CurWIPHelper[],1,MATCH(AZ$4,CurWIPHelper[#Headers],0))))
        ),
        IF(AM86=0,0,IF(
              ((INDEX(PlantAccounts[],MATCH($C86,PlantAccounts[Power Plan Plant Account '#],0),7)/12)
              *(AM86)
              *(INDEX(CurWIPHelper[],1,MATCH(AZ$4,CurWIPHelper[#Headers],0)))
              +(INDEX(PlantAccounts[],MATCH($C86,PlantAccounts[Power Plan Plant Account '#],0),9))
              +(SUM($AO86:AY86))
              )&gt;AM86,
         (INDEX(PlantAccounts[],MATCH($C86,PlantAccounts[Power Plan Plant Account '#],0),7)/12)*AM86*(INDEX(CurWIPHelper[],1,MATCH(AZ$4,CurWIPHelper[#Headers],0))),
         AM86-(INDEX(PlantAccounts[],MATCH($C86,PlantAccounts[Power Plan Plant Account '#],0),9))-(SUM($AO86:AY86))
    ))
)
)</f>
        <v>678686.31101477565</v>
      </c>
      <c r="BA86" s="59">
        <f t="shared" si="33"/>
        <v>8144235.732177306</v>
      </c>
      <c r="BC86" s="59">
        <f>INDEX(CurCloseProf[],MATCH(PlantAccountsQuery[[#This Row],[Reg/Unreg]],CurCloseProf[R/NR],0),MATCH(BC$9,CurCloseProf[#Headers],0))*($J86)</f>
        <v>0</v>
      </c>
      <c r="BD86" s="59">
        <f>INDEX(CurCloseProf[],MATCH(PlantAccountsQuery[[#This Row],[Reg/Unreg]],CurCloseProf[R/NR],0),MATCH(BD$9,CurCloseProf[#Headers],0))*($J86)</f>
        <v>0</v>
      </c>
      <c r="BE86" s="59">
        <f>INDEX(CurCloseProf[],MATCH(PlantAccountsQuery[[#This Row],[Reg/Unreg]],CurCloseProf[R/NR],0),MATCH(BE$9,CurCloseProf[#Headers],0))*($J86)</f>
        <v>0</v>
      </c>
      <c r="BF86" s="59">
        <f>INDEX(CurCloseProf[],MATCH(PlantAccountsQuery[[#This Row],[Reg/Unreg]],CurCloseProf[R/NR],0),MATCH(BF$9,CurCloseProf[#Headers],0))*($J86)</f>
        <v>0</v>
      </c>
      <c r="BG86" s="59">
        <f>INDEX(CurCloseProf[],MATCH(PlantAccountsQuery[[#This Row],[Reg/Unreg]],CurCloseProf[R/NR],0),MATCH(BG$9,CurCloseProf[#Headers],0))*($J86)</f>
        <v>0</v>
      </c>
      <c r="BH86" s="59">
        <f>INDEX(CurCloseProf[],MATCH(PlantAccountsQuery[[#This Row],[Reg/Unreg]],CurCloseProf[R/NR],0),MATCH(BH$9,CurCloseProf[#Headers],0))*($J86)</f>
        <v>0</v>
      </c>
      <c r="BI86" s="59">
        <f>INDEX(CurCloseProf[],MATCH(PlantAccountsQuery[[#This Row],[Reg/Unreg]],CurCloseProf[R/NR],0),MATCH(BI$9,CurCloseProf[#Headers],0))*($J86)</f>
        <v>0</v>
      </c>
      <c r="BJ86" s="59">
        <f>INDEX(CurCloseProf[],MATCH(PlantAccountsQuery[[#This Row],[Reg/Unreg]],CurCloseProf[R/NR],0),MATCH(BJ$9,CurCloseProf[#Headers],0))*($J86)</f>
        <v>0</v>
      </c>
      <c r="BK86" s="59">
        <f>INDEX(CurCloseProf[],MATCH(PlantAccountsQuery[[#This Row],[Reg/Unreg]],CurCloseProf[R/NR],0),MATCH(BK$9,CurCloseProf[#Headers],0))*($J86)</f>
        <v>0</v>
      </c>
      <c r="BL86" s="59">
        <f>INDEX(CurCloseProf[],MATCH(PlantAccountsQuery[[#This Row],[Reg/Unreg]],CurCloseProf[R/NR],0),MATCH(BL$9,CurCloseProf[#Headers],0))*($J86)</f>
        <v>0</v>
      </c>
      <c r="BM86" s="59">
        <f>INDEX(CurCloseProf[],MATCH(PlantAccountsQuery[[#This Row],[Reg/Unreg]],CurCloseProf[R/NR],0),MATCH(BM$9,CurCloseProf[#Headers],0))*($J86)</f>
        <v>0</v>
      </c>
      <c r="BN86" s="59">
        <f>INDEX(CurCloseProf[],MATCH(PlantAccountsQuery[[#This Row],[Reg/Unreg]],CurCloseProf[R/NR],0),MATCH(BN$9,CurCloseProf[#Headers],0))*($J86)</f>
        <v>0</v>
      </c>
      <c r="BP86" s="59">
        <f>IF(INDEX(CurWIPHelper[],1,MATCH(AO$4,$BP$9:$CA$9,0))=0,0,$BC86)</f>
        <v>0</v>
      </c>
      <c r="BQ86" s="59">
        <f>IF(INDEX(CurWIPHelper[],1,MATCH(AP$4,$BP$9:$CA$9,0))=0,0,(SUM($BC86:BD86)))</f>
        <v>0</v>
      </c>
      <c r="BR86" s="59">
        <f>IF(INDEX(CurWIPHelper[],1,MATCH(AQ$4,$BP$9:$CA$9,0))=0,0,(SUM($BC86:BE86)))</f>
        <v>0</v>
      </c>
      <c r="BS86" s="59">
        <f>IF(INDEX(CurWIPHelper[],1,MATCH(AR$4,$BP$9:$CA$9,0))=0,0,(SUM($BC86:BF86)))</f>
        <v>0</v>
      </c>
      <c r="BT86" s="59">
        <f>IF(INDEX(CurWIPHelper[],1,MATCH(AS$4,$BP$9:$CA$9,0))=0,0,(SUM($BC86:BG86)))</f>
        <v>0</v>
      </c>
      <c r="BU86" s="59">
        <f>IF(INDEX(CurWIPHelper[],1,MATCH(AT$4,$BP$9:$CA$9,0))=0,0,(SUM($BC86:BH86)))</f>
        <v>0</v>
      </c>
      <c r="BV86" s="59">
        <f>IF(INDEX(CurWIPHelper[],1,MATCH(AU$4,$BP$9:$CA$9,0))=0,0,(SUM($BC86:BI86)))</f>
        <v>0</v>
      </c>
      <c r="BW86" s="59">
        <f>IF(INDEX(CurWIPHelper[],1,MATCH(AV$4,$BP$9:$CA$9,0))=0,0,(SUM($BC86:BJ86)))</f>
        <v>0</v>
      </c>
      <c r="BX86" s="59">
        <f>IF(INDEX(CurWIPHelper[],1,MATCH(AW$4,$BP$9:$CA$9,0))=0,0,(SUM($BC86:BK86)))</f>
        <v>0</v>
      </c>
      <c r="BY86" s="59">
        <f>IF(INDEX(CurWIPHelper[],1,MATCH(AX$4,$BP$9:$CA$9,0))=0,0,(SUM($BC86:BL86)))</f>
        <v>0</v>
      </c>
      <c r="BZ86" s="59">
        <f>IF(INDEX(CurWIPHelper[],1,MATCH(AY$4,$BP$9:$CA$9,0))=0,0,(SUM($BC86:BM86)))</f>
        <v>0</v>
      </c>
      <c r="CA86" s="59">
        <f>IF(INDEX(CurWIPHelper[],1,MATCH(AZ$4,$BP$9:$CA$9,0))=0,0,(SUM($BC86:BN86)))</f>
        <v>0</v>
      </c>
      <c r="CC86" s="59">
        <f>((((INDEX(PlantAccounts[],MATCH($C86,PlantAccounts[Power Plan Plant Account '#],0),8)+(INDEX(PlantAccounts[],MATCH($C86,PlantAccounts[Power Plan Plant Account '#],0),8)+INDEX(PlantAccounts[],MATCH($C86,PlantAccounts[Power Plan Plant Account '#],0),16)+INDEX(PlantAccounts[],MATCH($C86,PlantAccounts[Power Plan Plant Account '#],0),17)))/2))/12)*(INDEX(CurWIPHelper[],1,MATCH(AO$4,CurWIPHelper[#Headers],0)))*(INDEX(PlantAccounts[],MATCH($C86,PlantAccounts[Power Plan Plant Account '#],0),7))</f>
        <v>678686.31101477577</v>
      </c>
      <c r="CD86" s="59">
        <f>((((INDEX(PlantAccounts[],MATCH($C86,PlantAccounts[Power Plan Plant Account '#],0),8)+(INDEX(PlantAccounts[],MATCH($C86,PlantAccounts[Power Plan Plant Account '#],0),8)+INDEX(PlantAccounts[],MATCH($C86,PlantAccounts[Power Plan Plant Account '#],0),16)+INDEX(PlantAccounts[],MATCH($C86,PlantAccounts[Power Plan Plant Account '#],0),17)))/2))/12)*(INDEX(CurWIPHelper[],1,MATCH(AP$4,CurWIPHelper[#Headers],0)))*(INDEX(PlantAccounts[],MATCH($C86,PlantAccounts[Power Plan Plant Account '#],0),7))</f>
        <v>678686.31101477577</v>
      </c>
      <c r="CE86" s="59">
        <f>((((INDEX(PlantAccounts[],MATCH($C86,PlantAccounts[Power Plan Plant Account '#],0),8)+(INDEX(PlantAccounts[],MATCH($C86,PlantAccounts[Power Plan Plant Account '#],0),8)+INDEX(PlantAccounts[],MATCH($C86,PlantAccounts[Power Plan Plant Account '#],0),16)+INDEX(PlantAccounts[],MATCH($C86,PlantAccounts[Power Plan Plant Account '#],0),17)))/2))/12)*(INDEX(CurWIPHelper[],1,MATCH(AQ$4,CurWIPHelper[#Headers],0)))*(INDEX(PlantAccounts[],MATCH($C86,PlantAccounts[Power Plan Plant Account '#],0),7))</f>
        <v>678686.31101477577</v>
      </c>
      <c r="CF86" s="59">
        <f>((((INDEX(PlantAccounts[],MATCH($C86,PlantAccounts[Power Plan Plant Account '#],0),8)+(INDEX(PlantAccounts[],MATCH($C86,PlantAccounts[Power Plan Plant Account '#],0),8)+INDEX(PlantAccounts[],MATCH($C86,PlantAccounts[Power Plan Plant Account '#],0),16)+INDEX(PlantAccounts[],MATCH($C86,PlantAccounts[Power Plan Plant Account '#],0),17)))/2))/12)*(INDEX(CurWIPHelper[],1,MATCH(AR$4,CurWIPHelper[#Headers],0)))*(INDEX(PlantAccounts[],MATCH($C86,PlantAccounts[Power Plan Plant Account '#],0),7))</f>
        <v>678686.31101477577</v>
      </c>
      <c r="CG86" s="59">
        <f>((((INDEX(PlantAccounts[],MATCH($C86,PlantAccounts[Power Plan Plant Account '#],0),8)+(INDEX(PlantAccounts[],MATCH($C86,PlantAccounts[Power Plan Plant Account '#],0),8)+INDEX(PlantAccounts[],MATCH($C86,PlantAccounts[Power Plan Plant Account '#],0),16)+INDEX(PlantAccounts[],MATCH($C86,PlantAccounts[Power Plan Plant Account '#],0),17)))/2))/12)*(INDEX(CurWIPHelper[],1,MATCH(AS$4,CurWIPHelper[#Headers],0)))*(INDEX(PlantAccounts[],MATCH($C86,PlantAccounts[Power Plan Plant Account '#],0),7))</f>
        <v>678686.31101477577</v>
      </c>
      <c r="CH86" s="59">
        <f>((((INDEX(PlantAccounts[],MATCH($C86,PlantAccounts[Power Plan Plant Account '#],0),8)+(INDEX(PlantAccounts[],MATCH($C86,PlantAccounts[Power Plan Plant Account '#],0),8)+INDEX(PlantAccounts[],MATCH($C86,PlantAccounts[Power Plan Plant Account '#],0),16)+INDEX(PlantAccounts[],MATCH($C86,PlantAccounts[Power Plan Plant Account '#],0),17)))/2))/12)*(INDEX(CurWIPHelper[],1,MATCH(AT$4,CurWIPHelper[#Headers],0)))*(INDEX(PlantAccounts[],MATCH($C86,PlantAccounts[Power Plan Plant Account '#],0),7))</f>
        <v>678686.31101477577</v>
      </c>
      <c r="CI86" s="59">
        <f>((((INDEX(PlantAccounts[],MATCH($C86,PlantAccounts[Power Plan Plant Account '#],0),8)+(INDEX(PlantAccounts[],MATCH($C86,PlantAccounts[Power Plan Plant Account '#],0),8)+INDEX(PlantAccounts[],MATCH($C86,PlantAccounts[Power Plan Plant Account '#],0),16)+INDEX(PlantAccounts[],MATCH($C86,PlantAccounts[Power Plan Plant Account '#],0),17)))/2))/12)*(INDEX(CurWIPHelper[],1,MATCH(AU$4,CurWIPHelper[#Headers],0)))*(INDEX(PlantAccounts[],MATCH($C86,PlantAccounts[Power Plan Plant Account '#],0),7))</f>
        <v>678686.31101477577</v>
      </c>
      <c r="CJ86" s="59">
        <f>((((INDEX(PlantAccounts[],MATCH($C86,PlantAccounts[Power Plan Plant Account '#],0),8)+(INDEX(PlantAccounts[],MATCH($C86,PlantAccounts[Power Plan Plant Account '#],0),8)+INDEX(PlantAccounts[],MATCH($C86,PlantAccounts[Power Plan Plant Account '#],0),16)+INDEX(PlantAccounts[],MATCH($C86,PlantAccounts[Power Plan Plant Account '#],0),17)))/2))/12)*(INDEX(CurWIPHelper[],1,MATCH(AV$4,CurWIPHelper[#Headers],0)))*(INDEX(PlantAccounts[],MATCH($C86,PlantAccounts[Power Plan Plant Account '#],0),7))</f>
        <v>678686.31101477577</v>
      </c>
      <c r="CK86" s="59">
        <f>((((INDEX(PlantAccounts[],MATCH($C86,PlantAccounts[Power Plan Plant Account '#],0),8)+(INDEX(PlantAccounts[],MATCH($C86,PlantAccounts[Power Plan Plant Account '#],0),8)+INDEX(PlantAccounts[],MATCH($C86,PlantAccounts[Power Plan Plant Account '#],0),16)+INDEX(PlantAccounts[],MATCH($C86,PlantAccounts[Power Plan Plant Account '#],0),17)))/2))/12)*(INDEX(CurWIPHelper[],1,MATCH(AW$4,CurWIPHelper[#Headers],0)))*(INDEX(PlantAccounts[],MATCH($C86,PlantAccounts[Power Plan Plant Account '#],0),7))</f>
        <v>678686.31101477577</v>
      </c>
      <c r="CL86" s="59">
        <f>((((INDEX(PlantAccounts[],MATCH($C86,PlantAccounts[Power Plan Plant Account '#],0),8)+(INDEX(PlantAccounts[],MATCH($C86,PlantAccounts[Power Plan Plant Account '#],0),8)+INDEX(PlantAccounts[],MATCH($C86,PlantAccounts[Power Plan Plant Account '#],0),16)+INDEX(PlantAccounts[],MATCH($C86,PlantAccounts[Power Plan Plant Account '#],0),17)))/2))/12)*(INDEX(CurWIPHelper[],1,MATCH(AX$4,CurWIPHelper[#Headers],0)))*(INDEX(PlantAccounts[],MATCH($C86,PlantAccounts[Power Plan Plant Account '#],0),7))</f>
        <v>678686.31101477577</v>
      </c>
      <c r="CM86" s="59">
        <f>((((INDEX(PlantAccounts[],MATCH($C86,PlantAccounts[Power Plan Plant Account '#],0),8)+(INDEX(PlantAccounts[],MATCH($C86,PlantAccounts[Power Plan Plant Account '#],0),8)+INDEX(PlantAccounts[],MATCH($C86,PlantAccounts[Power Plan Plant Account '#],0),16)+INDEX(PlantAccounts[],MATCH($C86,PlantAccounts[Power Plan Plant Account '#],0),17)))/2))/12)*(INDEX(CurWIPHelper[],1,MATCH(AY$4,CurWIPHelper[#Headers],0)))*(INDEX(PlantAccounts[],MATCH($C86,PlantAccounts[Power Plan Plant Account '#],0),7))</f>
        <v>678686.31101477577</v>
      </c>
      <c r="CN86" s="59">
        <f>((((INDEX(PlantAccounts[],MATCH($C86,PlantAccounts[Power Plan Plant Account '#],0),8)+(INDEX(PlantAccounts[],MATCH($C86,PlantAccounts[Power Plan Plant Account '#],0),8)+INDEX(PlantAccounts[],MATCH($C86,PlantAccounts[Power Plan Plant Account '#],0),16)+INDEX(PlantAccounts[],MATCH($C86,PlantAccounts[Power Plan Plant Account '#],0),17)))/2))/12)*(INDEX(CurWIPHelper[],1,MATCH(AZ$4,CurWIPHelper[#Headers],0)))*(INDEX(PlantAccounts[],MATCH($C86,PlantAccounts[Power Plan Plant Account '#],0),7))</f>
        <v>678686.31101477577</v>
      </c>
      <c r="CO86" s="59">
        <f t="shared" si="34"/>
        <v>8144235.7321773106</v>
      </c>
      <c r="CQ86" s="59">
        <f>INDEX(PlantAccounts[],MATCH($C86,PlantAccounts[Power Plan Plant Account '#],0),12)*(INDEX(CurWIPHelper[],1,MATCH(AO$4,CurWIPHelper[#Headers],0)))*(INDEX(PlantAccounts[],MATCH($C86,PlantAccounts[Power Plan Plant Account '#],0),7)/12)*0.5</f>
        <v>0</v>
      </c>
      <c r="CR86" s="59">
        <f>INDEX(PlantAccounts[],MATCH($C86,PlantAccounts[Power Plan Plant Account '#],0),12)*(INDEX(CurWIPHelper[],1,MATCH(AP$4,CurWIPHelper[#Headers],0)))*(INDEX(PlantAccounts[],MATCH($C86,PlantAccounts[Power Plan Plant Account '#],0),7)/12)*0.5</f>
        <v>0</v>
      </c>
      <c r="CS86" s="59">
        <f>INDEX(PlantAccounts[],MATCH($C86,PlantAccounts[Power Plan Plant Account '#],0),12)*(INDEX(CurWIPHelper[],1,MATCH(AQ$4,CurWIPHelper[#Headers],0)))*(INDEX(PlantAccounts[],MATCH($C86,PlantAccounts[Power Plan Plant Account '#],0),7)/12)*0.5</f>
        <v>0</v>
      </c>
      <c r="CT86" s="59">
        <f>INDEX(PlantAccounts[],MATCH($C86,PlantAccounts[Power Plan Plant Account '#],0),12)*(INDEX(CurWIPHelper[],1,MATCH(AR$4,CurWIPHelper[#Headers],0)))*(INDEX(PlantAccounts[],MATCH($C86,PlantAccounts[Power Plan Plant Account '#],0),7)/12)*0.5</f>
        <v>0</v>
      </c>
      <c r="CU86" s="59">
        <f>INDEX(PlantAccounts[],MATCH($C86,PlantAccounts[Power Plan Plant Account '#],0),12)*(INDEX(CurWIPHelper[],1,MATCH(AS$4,CurWIPHelper[#Headers],0)))*(INDEX(PlantAccounts[],MATCH($C86,PlantAccounts[Power Plan Plant Account '#],0),7)/12)*0.5</f>
        <v>0</v>
      </c>
      <c r="CV86" s="59">
        <f>INDEX(PlantAccounts[],MATCH($C86,PlantAccounts[Power Plan Plant Account '#],0),12)*(INDEX(CurWIPHelper[],1,MATCH(AT$4,CurWIPHelper[#Headers],0)))*(INDEX(PlantAccounts[],MATCH($C86,PlantAccounts[Power Plan Plant Account '#],0),7)/12)*0.5</f>
        <v>0</v>
      </c>
      <c r="CW86" s="59">
        <f>INDEX(PlantAccounts[],MATCH($C86,PlantAccounts[Power Plan Plant Account '#],0),12)*(INDEX(CurWIPHelper[],1,MATCH(AU$4,CurWIPHelper[#Headers],0)))*(INDEX(PlantAccounts[],MATCH($C86,PlantAccounts[Power Plan Plant Account '#],0),7)/12)*0.5</f>
        <v>0</v>
      </c>
      <c r="CX86" s="59">
        <f>INDEX(PlantAccounts[],MATCH($C86,PlantAccounts[Power Plan Plant Account '#],0),12)*(INDEX(CurWIPHelper[],1,MATCH(AV$4,CurWIPHelper[#Headers],0)))*(INDEX(PlantAccounts[],MATCH($C86,PlantAccounts[Power Plan Plant Account '#],0),7)/12)*0.5</f>
        <v>0</v>
      </c>
      <c r="CY86" s="59">
        <f>INDEX(PlantAccounts[],MATCH($C86,PlantAccounts[Power Plan Plant Account '#],0),12)*(INDEX(CurWIPHelper[],1,MATCH(AW$4,CurWIPHelper[#Headers],0)))*(INDEX(PlantAccounts[],MATCH($C86,PlantAccounts[Power Plan Plant Account '#],0),7)/12)*0.5</f>
        <v>0</v>
      </c>
      <c r="CZ86" s="59">
        <f>INDEX(PlantAccounts[],MATCH($C86,PlantAccounts[Power Plan Plant Account '#],0),12)*(INDEX(CurWIPHelper[],1,MATCH(AX$4,CurWIPHelper[#Headers],0)))*(INDEX(PlantAccounts[],MATCH($C86,PlantAccounts[Power Plan Plant Account '#],0),7)/12)*0.5</f>
        <v>0</v>
      </c>
      <c r="DA86" s="59">
        <f>INDEX(PlantAccounts[],MATCH($C86,PlantAccounts[Power Plan Plant Account '#],0),12)*(INDEX(CurWIPHelper[],1,MATCH(AY$4,CurWIPHelper[#Headers],0)))*(INDEX(PlantAccounts[],MATCH($C86,PlantAccounts[Power Plan Plant Account '#],0),7)/12)*0.5</f>
        <v>0</v>
      </c>
      <c r="DB86" s="59">
        <f>INDEX(PlantAccounts[],MATCH($C86,PlantAccounts[Power Plan Plant Account '#],0),12)*(INDEX(CurWIPHelper[],1,MATCH(AZ$4,CurWIPHelper[#Headers],0)))*(INDEX(PlantAccounts[],MATCH($C86,PlantAccounts[Power Plan Plant Account '#],0),7)/12)*0.5</f>
        <v>0</v>
      </c>
      <c r="DC86" s="59">
        <f t="shared" si="35"/>
        <v>0</v>
      </c>
      <c r="DE86" s="59">
        <f t="shared" si="36"/>
        <v>8144235.7321773106</v>
      </c>
    </row>
    <row r="87" spans="1:109">
      <c r="A87" t="s">
        <v>58</v>
      </c>
      <c r="B87" t="s">
        <v>136</v>
      </c>
      <c r="C87">
        <v>48321</v>
      </c>
      <c r="D87">
        <v>48304</v>
      </c>
      <c r="E87" s="161">
        <f>1-'Capex to PA'!$B$3</f>
        <v>0.96960000000000002</v>
      </c>
      <c r="F87" s="113">
        <f>INDEX(PlantAccounts[],MATCH($C87,PlantAccounts[Power Plan Plant Account '#],0),8)</f>
        <v>0</v>
      </c>
      <c r="G87" s="7">
        <f>INDEX(PlantAccounts[],MATCH($C87,PlantAccounts[Power Plan Plant Account '#],0),14)</f>
        <v>773506.79454010539</v>
      </c>
      <c r="H87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7764353.5718400003</v>
      </c>
      <c r="I87" s="146">
        <v>1298897.932438584</v>
      </c>
      <c r="J87" s="7">
        <f t="shared" si="6"/>
        <v>7238962.4339415226</v>
      </c>
      <c r="K87" s="7">
        <v>0</v>
      </c>
      <c r="L87" s="7">
        <f>INDEX(PlantAccounts[],MATCH($C87,PlantAccounts[Power Plan Plant Account '#],0),11)</f>
        <v>0</v>
      </c>
      <c r="M87" s="7">
        <f t="shared" si="32"/>
        <v>0</v>
      </c>
      <c r="O87" s="35">
        <f>INDEX(CurCloseProf[],MATCH(PlantAccountsQuery[[#This Row],[Reg/Unreg]],CurCloseProf[R/NR],0),MATCH(O$9,CurCloseProf[#Headers],0))*($J87+$M87)</f>
        <v>291928.77425548213</v>
      </c>
      <c r="P87" s="35">
        <f>INDEX(CurCloseProf[],MATCH(PlantAccountsQuery[[#This Row],[Reg/Unreg]],CurCloseProf[R/NR],0),MATCH(P$9,CurCloseProf[#Headers],0))*($J87+$M87)</f>
        <v>230210.67359855346</v>
      </c>
      <c r="Q87" s="35">
        <f>INDEX(CurCloseProf[],MATCH(PlantAccountsQuery[[#This Row],[Reg/Unreg]],CurCloseProf[R/NR],0),MATCH(Q$9,CurCloseProf[#Headers],0))*($J87+$M87)</f>
        <v>312366.58906012721</v>
      </c>
      <c r="R87" s="35">
        <f>INDEX(CurCloseProf[],MATCH(PlantAccountsQuery[[#This Row],[Reg/Unreg]],CurCloseProf[R/NR],0),MATCH(R$9,CurCloseProf[#Headers],0))*($J87+$M87)</f>
        <v>85896.435314798568</v>
      </c>
      <c r="S87" s="35">
        <f>INDEX(CurCloseProf[],MATCH(PlantAccountsQuery[[#This Row],[Reg/Unreg]],CurCloseProf[R/NR],0),MATCH(S$9,CurCloseProf[#Headers],0))*($J87+$M87)</f>
        <v>250913.60705995397</v>
      </c>
      <c r="T87" s="35">
        <f>INDEX(CurCloseProf[],MATCH(PlantAccountsQuery[[#This Row],[Reg/Unreg]],CurCloseProf[R/NR],0),MATCH(T$9,CurCloseProf[#Headers],0))*($J87+$M87)</f>
        <v>436420.18433498964</v>
      </c>
      <c r="U87" s="35">
        <f>INDEX(CurCloseProf[],MATCH(PlantAccountsQuery[[#This Row],[Reg/Unreg]],CurCloseProf[R/NR],0),MATCH(U$9,CurCloseProf[#Headers],0))*($J87+$M87)</f>
        <v>365089.76423432521</v>
      </c>
      <c r="V87" s="35">
        <f>INDEX(CurCloseProf[],MATCH(PlantAccountsQuery[[#This Row],[Reg/Unreg]],CurCloseProf[R/NR],0),MATCH(V$9,CurCloseProf[#Headers],0))*($J87+$M87)</f>
        <v>210801.43389981266</v>
      </c>
      <c r="W87" s="35">
        <f>INDEX(CurCloseProf[],MATCH(PlantAccountsQuery[[#This Row],[Reg/Unreg]],CurCloseProf[R/NR],0),MATCH(W$9,CurCloseProf[#Headers],0))*($J87+$M87)</f>
        <v>441408.487035572</v>
      </c>
      <c r="X87" s="35">
        <f>INDEX(CurCloseProf[],MATCH(PlantAccountsQuery[[#This Row],[Reg/Unreg]],CurCloseProf[R/NR],0),MATCH(X$9,CurCloseProf[#Headers],0))*($J87+$M87)</f>
        <v>888958.04887390265</v>
      </c>
      <c r="Y87" s="35">
        <f>INDEX(CurCloseProf[],MATCH(PlantAccountsQuery[[#This Row],[Reg/Unreg]],CurCloseProf[R/NR],0),MATCH(Y$9,CurCloseProf[#Headers],0))*($J87+$M87)</f>
        <v>789135.1495540496</v>
      </c>
      <c r="Z87" s="35">
        <f>INDEX(CurCloseProf[],MATCH(PlantAccountsQuery[[#This Row],[Reg/Unreg]],CurCloseProf[R/NR],0),MATCH(Z$9,CurCloseProf[#Headers],0))*($J87+$M87)</f>
        <v>2935833.2867199555</v>
      </c>
      <c r="AB87" s="59">
        <f>IF(INDEX(CurWIPHelper[],1,MATCH(AO$4,$AB$9:$AM$9,0))=0,0,($F87+$O87))</f>
        <v>291928.77425548213</v>
      </c>
      <c r="AC87" s="59">
        <f>IF(INDEX(CurWIPHelper[],1,MATCH(AP$4,$AB$9:$AM$9,0))=0,0,($F87+SUM($O87:P87)))</f>
        <v>522139.44785403559</v>
      </c>
      <c r="AD87" s="59">
        <f>IF(INDEX(CurWIPHelper[],1,MATCH(AQ$4,$AB$9:$AM$9,0))=0,0,($F87+SUM($O87:Q87)))</f>
        <v>834506.0369141628</v>
      </c>
      <c r="AE87" s="59">
        <f>IF(INDEX(CurWIPHelper[],1,MATCH(AR$4,$AB$9:$AM$9,0))=0,0,($F87+SUM($O87:R87)))</f>
        <v>920402.47222896141</v>
      </c>
      <c r="AF87" s="59">
        <f>IF(INDEX(CurWIPHelper[],1,MATCH(AS$4,$AB$9:$AM$9,0))=0,0,($F87+SUM($O87:S87)))</f>
        <v>1171316.0792889153</v>
      </c>
      <c r="AG87" s="59">
        <f>IF(INDEX(CurWIPHelper[],1,MATCH(AT$4,$AB$9:$AM$9,0))=0,0,($F87+SUM($O87:T87)))</f>
        <v>1607736.2636239049</v>
      </c>
      <c r="AH87" s="59">
        <f>IF(INDEX(CurWIPHelper[],1,MATCH(AU$4,$AB$9:$AM$9,0))=0,0,($F87+SUM($O87:U87)))</f>
        <v>1972826.0278582301</v>
      </c>
      <c r="AI87" s="59">
        <f>IF(INDEX(CurWIPHelper[],1,MATCH(AV$4,$AB$9:$AM$9,0))=0,0,($F87+SUM($O87:V87)))</f>
        <v>2183627.4617580427</v>
      </c>
      <c r="AJ87" s="59">
        <f>IF(INDEX(CurWIPHelper[],1,MATCH(AW$4,$AB$9:$AM$9,0))=0,0,($F87+SUM($O87:W87)))</f>
        <v>2625035.9487936147</v>
      </c>
      <c r="AK87" s="59">
        <f>IF(INDEX(CurWIPHelper[],1,MATCH(AX$4,$AB$9:$AM$9,0))=0,0,($F87+SUM($O87:X87)))</f>
        <v>3513993.9976675175</v>
      </c>
      <c r="AL87" s="59">
        <f>IF(INDEX(CurWIPHelper[],1,MATCH(AY$4,$AB$9:$AM$9,0))=0,0,($F87+SUM($O87:Y87)))</f>
        <v>4303129.1472215671</v>
      </c>
      <c r="AM87" s="59">
        <f>IF(INDEX(CurWIPHelper[],1,MATCH(AZ$4,$AB$9:$AM$9,0))=0,0,($F87+SUM($O87:Z87)))</f>
        <v>7238962.4339415226</v>
      </c>
      <c r="AO87" s="35">
        <f>IF(INDEX(CurWIPHelper[],1,MATCH(AO$4,CurWIPHelper[#Headers],0))=0,0,
     IF(AB87&gt;0,
        (IF(
             ((INDEX(PlantAccounts[],MATCH($C87,PlantAccounts[Power Plan Plant Account '#],0),7)/12)
                   *(AB87)
                   *(INDEX(CurWIPHelper[],1,MATCH(AO$4,CurWIPHelper[#Headers],0)))
                   +(INDEX(PlantAccounts[],MATCH($C87,PlantAccounts[Power Plan Plant Account '#],0),9))
                   )&gt;AB87,
              IF((INDEX(PlantAccounts[],MATCH($C87,PlantAccounts[Power Plan Plant Account '#],0),7))=0,0,AB87-(INDEX(PlantAccounts[],MATCH($C87,PlantAccounts[Power Plan Plant Account '#],0),9))),
             (INDEX(PlantAccounts[],MATCH($C87,PlantAccounts[Power Plan Plant Account '#],0),7)/12)*AB87*(INDEX(CurWIPHelper[],1,MATCH(AO$4,CurWIPHelper[#Headers],0))))
        ),
          IF(AB87=0,0,IF(
              ((INDEX(PlantAccounts[],MATCH($C87,PlantAccounts[Power Plan Plant Account '#],0),7)/12)
              *(AB87)
              *(INDEX(CurWIPHelper[],1,MATCH(AO$4,CurWIPHelper[#Headers],0)))
              +(INDEX(PlantAccounts[],MATCH($C87,PlantAccounts[Power Plan Plant Account '#],0),9))
              )&gt;AB87,
         (INDEX(PlantAccounts[],MATCH($C87,PlantAccounts[Power Plan Plant Account '#],0),7)/12)*AB87*(INDEX(CurWIPHelper[],1,MATCH(AO$4,CurWIPHelper[#Headers],0))),
         AB87-(INDEX(PlantAccounts[],MATCH($C87,PlantAccounts[Power Plan Plant Account '#],0),9))
    ))
)
)</f>
        <v>6081.8494636558771</v>
      </c>
      <c r="AP87" s="35">
        <f>IF(INDEX(CurWIPHelper[],1,MATCH(AP$4,CurWIPHelper[#Headers],0))=0,0,
     IF(AC87&gt;0,
        (IF(
             ((INDEX(PlantAccounts[],MATCH($C87,PlantAccounts[Power Plan Plant Account '#],0),7)/12)
                   *(AC87)
                   *(INDEX(CurWIPHelper[],1,MATCH(AP$4,CurWIPHelper[#Headers],0)))
                   +(INDEX(PlantAccounts[],MATCH($C87,PlantAccounts[Power Plan Plant Account '#],0),9))
                   +(SUM($AO87:AO87))
                    )&gt;AC87,
              IF((INDEX(PlantAccounts[],MATCH($C87,PlantAccounts[Power Plan Plant Account '#],0),7))=0,0,AC87-(INDEX(PlantAccounts[],MATCH($C87,PlantAccounts[Power Plan Plant Account '#],0),9))-SUM($AO87:AO87)),
             (INDEX(PlantAccounts[],MATCH($C87,PlantAccounts[Power Plan Plant Account '#],0),7)/12)*AC87*(INDEX(CurWIPHelper[],1,MATCH(AP$4,CurWIPHelper[#Headers],0))))
        ),
        IF(AC87=0,0,IF(
              ((INDEX(PlantAccounts[],MATCH($C87,PlantAccounts[Power Plan Plant Account '#],0),7)/12)
              *(AC87)
              *(INDEX(CurWIPHelper[],1,MATCH(AP$4,CurWIPHelper[#Headers],0)))
              +(INDEX(PlantAccounts[],MATCH($C87,PlantAccounts[Power Plan Plant Account '#],0),9))
              +(SUM($AO87:AO87))
              )&gt;AC87,
         (INDEX(PlantAccounts[],MATCH($C87,PlantAccounts[Power Plan Plant Account '#],0),7)/12)*AC87*(INDEX(CurWIPHelper[],1,MATCH(AP$4,CurWIPHelper[#Headers],0))),
         AC87-(INDEX(PlantAccounts[],MATCH($C87,PlantAccounts[Power Plan Plant Account '#],0),9))-(SUM($AO87:AO87))
    ))
)
)</f>
        <v>10877.905163625741</v>
      </c>
      <c r="AQ87" s="35">
        <f>IF(INDEX(CurWIPHelper[],1,MATCH(AQ$4,CurWIPHelper[#Headers],0))=0,0,
     IF(AD87&gt;0,
        (IF(
             ((INDEX(PlantAccounts[],MATCH($C87,PlantAccounts[Power Plan Plant Account '#],0),7)/12)
                   *(AD87)
                   *(INDEX(CurWIPHelper[],1,MATCH(AQ$4,CurWIPHelper[#Headers],0)))
                   +(INDEX(PlantAccounts[],MATCH($C87,PlantAccounts[Power Plan Plant Account '#],0),9))
                   +(SUM($AO87:AP87))
                    )&gt;AD87,
              IF((INDEX(PlantAccounts[],MATCH($C87,PlantAccounts[Power Plan Plant Account '#],0),7))=0,0,AD87-(INDEX(PlantAccounts[],MATCH($C87,PlantAccounts[Power Plan Plant Account '#],0),9))-SUM($AO87:AP87)),
             (INDEX(PlantAccounts[],MATCH($C87,PlantAccounts[Power Plan Plant Account '#],0),7)/12)*AD87*(INDEX(CurWIPHelper[],1,MATCH(AQ$4,CurWIPHelper[#Headers],0))))
        ),
        IF(AD87=0,0,IF(
              ((INDEX(PlantAccounts[],MATCH($C87,PlantAccounts[Power Plan Plant Account '#],0),7)/12)
              *(AD87)
              *(INDEX(CurWIPHelper[],1,MATCH(AQ$4,CurWIPHelper[#Headers],0)))
              +(INDEX(PlantAccounts[],MATCH($C87,PlantAccounts[Power Plan Plant Account '#],0),9))
              +(SUM($AO87:AP87))
              )&gt;AD87,
         (INDEX(PlantAccounts[],MATCH($C87,PlantAccounts[Power Plan Plant Account '#],0),7)/12)*AD87*(INDEX(CurWIPHelper[],1,MATCH(AQ$4,CurWIPHelper[#Headers],0))),
         AD87-(INDEX(PlantAccounts[],MATCH($C87,PlantAccounts[Power Plan Plant Account '#],0),9))-(SUM($AO87:AP87))
    ))
)
)</f>
        <v>17385.542435711723</v>
      </c>
      <c r="AR87" s="35">
        <f>IF(INDEX(CurWIPHelper[],1,MATCH(AR$4,CurWIPHelper[#Headers],0))=0,0,
     IF(AE87&gt;0,
        (IF(
             ((INDEX(PlantAccounts[],MATCH($C87,PlantAccounts[Power Plan Plant Account '#],0),7)/12)
                   *(AE87)
                   *(INDEX(CurWIPHelper[],1,MATCH(AR$4,CurWIPHelper[#Headers],0)))
                   +(INDEX(PlantAccounts[],MATCH($C87,PlantAccounts[Power Plan Plant Account '#],0),9))
                   +(SUM($AO87:AQ87))
                    )&gt;AE87,
              IF((INDEX(PlantAccounts[],MATCH($C87,PlantAccounts[Power Plan Plant Account '#],0),7))=0,0,AE87-(INDEX(PlantAccounts[],MATCH($C87,PlantAccounts[Power Plan Plant Account '#],0),9))-SUM($AO87:AQ87)),
             (INDEX(PlantAccounts[],MATCH($C87,PlantAccounts[Power Plan Plant Account '#],0),7)/12)*AE87*(INDEX(CurWIPHelper[],1,MATCH(AR$4,CurWIPHelper[#Headers],0))))
        ),
        IF(AE87=0,0,IF(
              ((INDEX(PlantAccounts[],MATCH($C87,PlantAccounts[Power Plan Plant Account '#],0),7)/12)
              *(AE87)
              *(INDEX(CurWIPHelper[],1,MATCH(AR$4,CurWIPHelper[#Headers],0)))
              +(INDEX(PlantAccounts[],MATCH($C87,PlantAccounts[Power Plan Plant Account '#],0),9))
              +(SUM($AO87:AQ87))
              )&gt;AE87,
         (INDEX(PlantAccounts[],MATCH($C87,PlantAccounts[Power Plan Plant Account '#],0),7)/12)*AE87*(INDEX(CurWIPHelper[],1,MATCH(AR$4,CurWIPHelper[#Headers],0))),
         AE87-(INDEX(PlantAccounts[],MATCH($C87,PlantAccounts[Power Plan Plant Account '#],0),9))-(SUM($AO87:AQ87))
    ))
)
)</f>
        <v>19175.051504770028</v>
      </c>
      <c r="AS87" s="35">
        <f>IF(INDEX(CurWIPHelper[],1,MATCH(AS$4,CurWIPHelper[#Headers],0))=0,0,
     IF(AF87&gt;0,
        (IF(
             ((INDEX(PlantAccounts[],MATCH($C87,PlantAccounts[Power Plan Plant Account '#],0),7)/12)
                   *(AF87)
                   *(INDEX(CurWIPHelper[],1,MATCH(AS$4,CurWIPHelper[#Headers],0)))
                   +(INDEX(PlantAccounts[],MATCH($C87,PlantAccounts[Power Plan Plant Account '#],0),9))
                   +(SUM($AO87:AR87))
                    )&gt;AF87,
              IF((INDEX(PlantAccounts[],MATCH($C87,PlantAccounts[Power Plan Plant Account '#],0),7))=0,0,AF87-(INDEX(PlantAccounts[],MATCH($C87,PlantAccounts[Power Plan Plant Account '#],0),9))-SUM($AO87:AR87)),
             (INDEX(PlantAccounts[],MATCH($C87,PlantAccounts[Power Plan Plant Account '#],0),7)/12)*AF87*(INDEX(CurWIPHelper[],1,MATCH(AS$4,CurWIPHelper[#Headers],0))))
        ),
        IF(AF87=0,0,IF(
              ((INDEX(PlantAccounts[],MATCH($C87,PlantAccounts[Power Plan Plant Account '#],0),7)/12)
              *(AF87)
              *(INDEX(CurWIPHelper[],1,MATCH(AS$4,CurWIPHelper[#Headers],0)))
              +(INDEX(PlantAccounts[],MATCH($C87,PlantAccounts[Power Plan Plant Account '#],0),9))
              +(SUM($AO87:AR87))
              )&gt;AF87,
         (INDEX(PlantAccounts[],MATCH($C87,PlantAccounts[Power Plan Plant Account '#],0),7)/12)*AF87*(INDEX(CurWIPHelper[],1,MATCH(AS$4,CurWIPHelper[#Headers],0))),
         AF87-(INDEX(PlantAccounts[],MATCH($C87,PlantAccounts[Power Plan Plant Account '#],0),9))-(SUM($AO87:AR87))
    ))
)
)</f>
        <v>24402.418318519067</v>
      </c>
      <c r="AT87" s="35">
        <f>IF(INDEX(CurWIPHelper[],1,MATCH(AT$4,CurWIPHelper[#Headers],0))=0,0,
     IF(AG87&gt;0,
        (IF(
             ((INDEX(PlantAccounts[],MATCH($C87,PlantAccounts[Power Plan Plant Account '#],0),7)/12)
                   *(AG87)
                   *(INDEX(CurWIPHelper[],1,MATCH(AT$4,CurWIPHelper[#Headers],0)))
                   +(INDEX(PlantAccounts[],MATCH($C87,PlantAccounts[Power Plan Plant Account '#],0),9))
                   +(SUM($AO87:AS87))
                    )&gt;AG87,
              IF((INDEX(PlantAccounts[],MATCH($C87,PlantAccounts[Power Plan Plant Account '#],0),7))=0,0,AG87-(INDEX(PlantAccounts[],MATCH($C87,PlantAccounts[Power Plan Plant Account '#],0),9))-SUM($AO87:AS87)),
             (INDEX(PlantAccounts[],MATCH($C87,PlantAccounts[Power Plan Plant Account '#],0),7)/12)*AG87*(INDEX(CurWIPHelper[],1,MATCH(AT$4,CurWIPHelper[#Headers],0))))
        ),
        IF(AG87=0,0,IF(
              ((INDEX(PlantAccounts[],MATCH($C87,PlantAccounts[Power Plan Plant Account '#],0),7)/12)
              *(AG87)
              *(INDEX(CurWIPHelper[],1,MATCH(AT$4,CurWIPHelper[#Headers],0)))
              +(INDEX(PlantAccounts[],MATCH($C87,PlantAccounts[Power Plan Plant Account '#],0),9))
              +(SUM($AO87:AS87))
              )&gt;AG87,
         (INDEX(PlantAccounts[],MATCH($C87,PlantAccounts[Power Plan Plant Account '#],0),7)/12)*AG87*(INDEX(CurWIPHelper[],1,MATCH(AT$4,CurWIPHelper[#Headers],0))),
         AG87-(INDEX(PlantAccounts[],MATCH($C87,PlantAccounts[Power Plan Plant Account '#],0),9))-(SUM($AO87:AS87))
    ))
)
)</f>
        <v>33494.505492164681</v>
      </c>
      <c r="AU87" s="35">
        <f>IF(INDEX(CurWIPHelper[],1,MATCH(AU$4,CurWIPHelper[#Headers],0))=0,0,
     IF(AH87&gt;0,
        (IF(
             ((INDEX(PlantAccounts[],MATCH($C87,PlantAccounts[Power Plan Plant Account '#],0),7)/12)
                   *(AH87)
                   *(INDEX(CurWIPHelper[],1,MATCH(AU$4,CurWIPHelper[#Headers],0)))
                   +(INDEX(PlantAccounts[],MATCH($C87,PlantAccounts[Power Plan Plant Account '#],0),9))
                   +(SUM($AO87:AT87))
                    )&gt;AH87,
              IF((INDEX(PlantAccounts[],MATCH($C87,PlantAccounts[Power Plan Plant Account '#],0),7))=0,0,AH87-(INDEX(PlantAccounts[],MATCH($C87,PlantAccounts[Power Plan Plant Account '#],0),9))-SUM($AO87:AT87)),
             (INDEX(PlantAccounts[],MATCH($C87,PlantAccounts[Power Plan Plant Account '#],0),7)/12)*AH87*(INDEX(CurWIPHelper[],1,MATCH(AU$4,CurWIPHelper[#Headers],0))))
        ),
        IF(AH87=0,0,IF(
              ((INDEX(PlantAccounts[],MATCH($C87,PlantAccounts[Power Plan Plant Account '#],0),7)/12)
              *(AH87)
              *(INDEX(CurWIPHelper[],1,MATCH(AU$4,CurWIPHelper[#Headers],0)))
              +(INDEX(PlantAccounts[],MATCH($C87,PlantAccounts[Power Plan Plant Account '#],0),9))
              +(SUM($AO87:AT87))
              )&gt;AH87,
         (INDEX(PlantAccounts[],MATCH($C87,PlantAccounts[Power Plan Plant Account '#],0),7)/12)*AH87*(INDEX(CurWIPHelper[],1,MATCH(AU$4,CurWIPHelper[#Headers],0))),
         AH87-(INDEX(PlantAccounts[],MATCH($C87,PlantAccounts[Power Plan Plant Account '#],0),9))-(SUM($AO87:AT87))
    ))
)
)</f>
        <v>41100.542247046455</v>
      </c>
      <c r="AV87" s="35">
        <f>IF(INDEX(CurWIPHelper[],1,MATCH(AV$4,CurWIPHelper[#Headers],0))=0,0,
     IF(AI87&gt;0,
        (IF(
             ((INDEX(PlantAccounts[],MATCH($C87,PlantAccounts[Power Plan Plant Account '#],0),7)/12)
                   *(AI87)
                   *(INDEX(CurWIPHelper[],1,MATCH(AV$4,CurWIPHelper[#Headers],0)))
                   +(INDEX(PlantAccounts[],MATCH($C87,PlantAccounts[Power Plan Plant Account '#],0),9))
                   +(SUM($AO87:AU87))
                    )&gt;AI87,
              IF((INDEX(PlantAccounts[],MATCH($C87,PlantAccounts[Power Plan Plant Account '#],0),7))=0,0,AI87-(INDEX(PlantAccounts[],MATCH($C87,PlantAccounts[Power Plan Plant Account '#],0),9))-SUM($AO87:AU87)),
             (INDEX(PlantAccounts[],MATCH($C87,PlantAccounts[Power Plan Plant Account '#],0),7)/12)*AI87*(INDEX(CurWIPHelper[],1,MATCH(AV$4,CurWIPHelper[#Headers],0))))
        ),
        IF(AI87=0,0,IF(
              ((INDEX(PlantAccounts[],MATCH($C87,PlantAccounts[Power Plan Plant Account '#],0),7)/12)
              *(AI87)
              *(INDEX(CurWIPHelper[],1,MATCH(AV$4,CurWIPHelper[#Headers],0)))
              +(INDEX(PlantAccounts[],MATCH($C87,PlantAccounts[Power Plan Plant Account '#],0),9))
              +(SUM($AO87:AU87))
              )&gt;AI87,
         (INDEX(PlantAccounts[],MATCH($C87,PlantAccounts[Power Plan Plant Account '#],0),7)/12)*AI87*(INDEX(CurWIPHelper[],1,MATCH(AV$4,CurWIPHelper[#Headers],0))),
         AI87-(INDEX(PlantAccounts[],MATCH($C87,PlantAccounts[Power Plan Plant Account '#],0),9))-(SUM($AO87:AU87))
    ))
)
)</f>
        <v>45492.238786625887</v>
      </c>
      <c r="AW87" s="35">
        <f>IF(INDEX(CurWIPHelper[],1,MATCH(AW$4,CurWIPHelper[#Headers],0))=0,0,
     IF(AJ87&gt;0,
        (IF(
             ((INDEX(PlantAccounts[],MATCH($C87,PlantAccounts[Power Plan Plant Account '#],0),7)/12)
                   *(AJ87)
                   *(INDEX(CurWIPHelper[],1,MATCH(AW$4,CurWIPHelper[#Headers],0)))
                   +(INDEX(PlantAccounts[],MATCH($C87,PlantAccounts[Power Plan Plant Account '#],0),9))
                   +(SUM($AO87:AV87))
                    )&gt;AJ87,
              IF((INDEX(PlantAccounts[],MATCH($C87,PlantAccounts[Power Plan Plant Account '#],0),7))=0,0,AJ87-(INDEX(PlantAccounts[],MATCH($C87,PlantAccounts[Power Plan Plant Account '#],0),9))-SUM($AO87:AV87)),
             (INDEX(PlantAccounts[],MATCH($C87,PlantAccounts[Power Plan Plant Account '#],0),7)/12)*AJ87*(INDEX(CurWIPHelper[],1,MATCH(AW$4,CurWIPHelper[#Headers],0))))
        ),
        IF(AJ87=0,0,IF(
              ((INDEX(PlantAccounts[],MATCH($C87,PlantAccounts[Power Plan Plant Account '#],0),7)/12)
              *(AJ87)
              *(INDEX(CurWIPHelper[],1,MATCH(AW$4,CurWIPHelper[#Headers],0)))
              +(INDEX(PlantAccounts[],MATCH($C87,PlantAccounts[Power Plan Plant Account '#],0),9))
              +(SUM($AO87:AV87))
              )&gt;AJ87,
         (INDEX(PlantAccounts[],MATCH($C87,PlantAccounts[Power Plan Plant Account '#],0),7)/12)*AJ87*(INDEX(CurWIPHelper[],1,MATCH(AW$4,CurWIPHelper[#Headers],0))),
         AJ87-(INDEX(PlantAccounts[],MATCH($C87,PlantAccounts[Power Plan Plant Account '#],0),9))-(SUM($AO87:AV87))
    ))
)
)</f>
        <v>54688.248933200302</v>
      </c>
      <c r="AX87" s="35">
        <f>IF(INDEX(CurWIPHelper[],1,MATCH(AX$4,CurWIPHelper[#Headers],0))=0,0,
     IF(AK87&gt;0,
        (IF(
             ((INDEX(PlantAccounts[],MATCH($C87,PlantAccounts[Power Plan Plant Account '#],0),7)/12)
                   *(AK87)
                   *(INDEX(CurWIPHelper[],1,MATCH(AX$4,CurWIPHelper[#Headers],0)))
                   +(INDEX(PlantAccounts[],MATCH($C87,PlantAccounts[Power Plan Plant Account '#],0),9))
                   +(SUM($AO87:AW87))
                    )&gt;AK87,
              IF((INDEX(PlantAccounts[],MATCH($C87,PlantAccounts[Power Plan Plant Account '#],0),7))=0,0,AK87-(INDEX(PlantAccounts[],MATCH($C87,PlantAccounts[Power Plan Plant Account '#],0),9))-SUM($AO87:AW87)),
             (INDEX(PlantAccounts[],MATCH($C87,PlantAccounts[Power Plan Plant Account '#],0),7)/12)*AK87*(INDEX(CurWIPHelper[],1,MATCH(AX$4,CurWIPHelper[#Headers],0))))
        ),
        IF(AK87=0,0,IF(
              ((INDEX(PlantAccounts[],MATCH($C87,PlantAccounts[Power Plan Plant Account '#],0),7)/12)
              *(AK87)
              *(INDEX(CurWIPHelper[],1,MATCH(AX$4,CurWIPHelper[#Headers],0)))
              +(INDEX(PlantAccounts[],MATCH($C87,PlantAccounts[Power Plan Plant Account '#],0),9))
              +(SUM($AO87:AW87))
              )&gt;AK87,
         (INDEX(PlantAccounts[],MATCH($C87,PlantAccounts[Power Plan Plant Account '#],0),7)/12)*AK87*(INDEX(CurWIPHelper[],1,MATCH(AX$4,CurWIPHelper[#Headers],0))),
         AK87-(INDEX(PlantAccounts[],MATCH($C87,PlantAccounts[Power Plan Plant Account '#],0),9))-(SUM($AO87:AW87))
    ))
)
)</f>
        <v>73208.208284739943</v>
      </c>
      <c r="AY87" s="35">
        <f>IF(INDEX(CurWIPHelper[],1,MATCH(AY$4,CurWIPHelper[#Headers],0))=0,0,
     IF(AL87&gt;0,
        (IF(
             ((INDEX(PlantAccounts[],MATCH($C87,PlantAccounts[Power Plan Plant Account '#],0),7)/12)
                   *(AL87)
                   *(INDEX(CurWIPHelper[],1,MATCH(AY$4,CurWIPHelper[#Headers],0)))
                   +(INDEX(PlantAccounts[],MATCH($C87,PlantAccounts[Power Plan Plant Account '#],0),9))
                   +(SUM($AO87:AX87))
                    )&gt;AL87,
              IF((INDEX(PlantAccounts[],MATCH($C87,PlantAccounts[Power Plan Plant Account '#],0),7))=0,0,AL87-(INDEX(PlantAccounts[],MATCH($C87,PlantAccounts[Power Plan Plant Account '#],0),9))-SUM($AO87:AX87)),
             (INDEX(PlantAccounts[],MATCH($C87,PlantAccounts[Power Plan Plant Account '#],0),7)/12)*AL87*(INDEX(CurWIPHelper[],1,MATCH(AY$4,CurWIPHelper[#Headers],0))))
        ),
        IF(AL87=0,0,IF(
              ((INDEX(PlantAccounts[],MATCH($C87,PlantAccounts[Power Plan Plant Account '#],0),7)/12)
              *(AL87)
              *(INDEX(CurWIPHelper[],1,MATCH(AY$4,CurWIPHelper[#Headers],0)))
              +(INDEX(PlantAccounts[],MATCH($C87,PlantAccounts[Power Plan Plant Account '#],0),9))
              +(SUM($AO87:AX87))
              )&gt;AL87,
         (INDEX(PlantAccounts[],MATCH($C87,PlantAccounts[Power Plan Plant Account '#],0),7)/12)*AL87*(INDEX(CurWIPHelper[],1,MATCH(AY$4,CurWIPHelper[#Headers],0))),
         AL87-(INDEX(PlantAccounts[],MATCH($C87,PlantAccounts[Power Plan Plant Account '#],0),9))-(SUM($AO87:AX87))
    ))
)
)</f>
        <v>89648.523900449305</v>
      </c>
      <c r="AZ87" s="35">
        <f>IF(INDEX(CurWIPHelper[],1,MATCH(AZ$4,CurWIPHelper[#Headers],0))=0,0,
     IF(AM87&gt;0,
        (IF(
             ((INDEX(PlantAccounts[],MATCH($C87,PlantAccounts[Power Plan Plant Account '#],0),7)/12)
                   *(AM87)
                   *(INDEX(CurWIPHelper[],1,MATCH(AZ$4,CurWIPHelper[#Headers],0)))
                   +(INDEX(PlantAccounts[],MATCH($C87,PlantAccounts[Power Plan Plant Account '#],0),9))
                   +(SUM($AO87:AY87))
                    )&gt;AM87,
              IF((INDEX(PlantAccounts[],MATCH($C87,PlantAccounts[Power Plan Plant Account '#],0),7))=0,0,AM87-(INDEX(PlantAccounts[],MATCH($C87,PlantAccounts[Power Plan Plant Account '#],0),9))-SUM($AO87:AY87)),
             (INDEX(PlantAccounts[],MATCH($C87,PlantAccounts[Power Plan Plant Account '#],0),7)/12)*AM87*(INDEX(CurWIPHelper[],1,MATCH(AZ$4,CurWIPHelper[#Headers],0))))
        ),
        IF(AM87=0,0,IF(
              ((INDEX(PlantAccounts[],MATCH($C87,PlantAccounts[Power Plan Plant Account '#],0),7)/12)
              *(AM87)
              *(INDEX(CurWIPHelper[],1,MATCH(AZ$4,CurWIPHelper[#Headers],0)))
              +(INDEX(PlantAccounts[],MATCH($C87,PlantAccounts[Power Plan Plant Account '#],0),9))
              +(SUM($AO87:AY87))
              )&gt;AM87,
         (INDEX(PlantAccounts[],MATCH($C87,PlantAccounts[Power Plan Plant Account '#],0),7)/12)*AM87*(INDEX(CurWIPHelper[],1,MATCH(AZ$4,CurWIPHelper[#Headers],0))),
         AM87-(INDEX(PlantAccounts[],MATCH($C87,PlantAccounts[Power Plan Plant Account '#],0),9))-(SUM($AO87:AY87))
    ))
)
)</f>
        <v>150811.71737378172</v>
      </c>
      <c r="BA87" s="59">
        <f t="shared" si="33"/>
        <v>566366.75190429075</v>
      </c>
      <c r="BC87" s="59">
        <f>INDEX(CurCloseProf[],MATCH(PlantAccountsQuery[[#This Row],[Reg/Unreg]],CurCloseProf[R/NR],0),MATCH(BC$9,CurCloseProf[#Headers],0))*($J87)</f>
        <v>291928.77425548213</v>
      </c>
      <c r="BD87" s="59">
        <f>INDEX(CurCloseProf[],MATCH(PlantAccountsQuery[[#This Row],[Reg/Unreg]],CurCloseProf[R/NR],0),MATCH(BD$9,CurCloseProf[#Headers],0))*($J87)</f>
        <v>230210.67359855346</v>
      </c>
      <c r="BE87" s="59">
        <f>INDEX(CurCloseProf[],MATCH(PlantAccountsQuery[[#This Row],[Reg/Unreg]],CurCloseProf[R/NR],0),MATCH(BE$9,CurCloseProf[#Headers],0))*($J87)</f>
        <v>312366.58906012721</v>
      </c>
      <c r="BF87" s="59">
        <f>INDEX(CurCloseProf[],MATCH(PlantAccountsQuery[[#This Row],[Reg/Unreg]],CurCloseProf[R/NR],0),MATCH(BF$9,CurCloseProf[#Headers],0))*($J87)</f>
        <v>85896.435314798568</v>
      </c>
      <c r="BG87" s="59">
        <f>INDEX(CurCloseProf[],MATCH(PlantAccountsQuery[[#This Row],[Reg/Unreg]],CurCloseProf[R/NR],0),MATCH(BG$9,CurCloseProf[#Headers],0))*($J87)</f>
        <v>250913.60705995397</v>
      </c>
      <c r="BH87" s="59">
        <f>INDEX(CurCloseProf[],MATCH(PlantAccountsQuery[[#This Row],[Reg/Unreg]],CurCloseProf[R/NR],0),MATCH(BH$9,CurCloseProf[#Headers],0))*($J87)</f>
        <v>436420.18433498964</v>
      </c>
      <c r="BI87" s="59">
        <f>INDEX(CurCloseProf[],MATCH(PlantAccountsQuery[[#This Row],[Reg/Unreg]],CurCloseProf[R/NR],0),MATCH(BI$9,CurCloseProf[#Headers],0))*($J87)</f>
        <v>365089.76423432521</v>
      </c>
      <c r="BJ87" s="59">
        <f>INDEX(CurCloseProf[],MATCH(PlantAccountsQuery[[#This Row],[Reg/Unreg]],CurCloseProf[R/NR],0),MATCH(BJ$9,CurCloseProf[#Headers],0))*($J87)</f>
        <v>210801.43389981266</v>
      </c>
      <c r="BK87" s="59">
        <f>INDEX(CurCloseProf[],MATCH(PlantAccountsQuery[[#This Row],[Reg/Unreg]],CurCloseProf[R/NR],0),MATCH(BK$9,CurCloseProf[#Headers],0))*($J87)</f>
        <v>441408.487035572</v>
      </c>
      <c r="BL87" s="59">
        <f>INDEX(CurCloseProf[],MATCH(PlantAccountsQuery[[#This Row],[Reg/Unreg]],CurCloseProf[R/NR],0),MATCH(BL$9,CurCloseProf[#Headers],0))*($J87)</f>
        <v>888958.04887390265</v>
      </c>
      <c r="BM87" s="59">
        <f>INDEX(CurCloseProf[],MATCH(PlantAccountsQuery[[#This Row],[Reg/Unreg]],CurCloseProf[R/NR],0),MATCH(BM$9,CurCloseProf[#Headers],0))*($J87)</f>
        <v>789135.1495540496</v>
      </c>
      <c r="BN87" s="59">
        <f>INDEX(CurCloseProf[],MATCH(PlantAccountsQuery[[#This Row],[Reg/Unreg]],CurCloseProf[R/NR],0),MATCH(BN$9,CurCloseProf[#Headers],0))*($J87)</f>
        <v>2935833.2867199555</v>
      </c>
      <c r="BP87" s="59">
        <f>IF(INDEX(CurWIPHelper[],1,MATCH(AO$4,$BP$9:$CA$9,0))=0,0,$BC87)</f>
        <v>291928.77425548213</v>
      </c>
      <c r="BQ87" s="59">
        <f>IF(INDEX(CurWIPHelper[],1,MATCH(AP$4,$BP$9:$CA$9,0))=0,0,(SUM($BC87:BD87)))</f>
        <v>522139.44785403559</v>
      </c>
      <c r="BR87" s="59">
        <f>IF(INDEX(CurWIPHelper[],1,MATCH(AQ$4,$BP$9:$CA$9,0))=0,0,(SUM($BC87:BE87)))</f>
        <v>834506.0369141628</v>
      </c>
      <c r="BS87" s="59">
        <f>IF(INDEX(CurWIPHelper[],1,MATCH(AR$4,$BP$9:$CA$9,0))=0,0,(SUM($BC87:BF87)))</f>
        <v>920402.47222896141</v>
      </c>
      <c r="BT87" s="59">
        <f>IF(INDEX(CurWIPHelper[],1,MATCH(AS$4,$BP$9:$CA$9,0))=0,0,(SUM($BC87:BG87)))</f>
        <v>1171316.0792889153</v>
      </c>
      <c r="BU87" s="59">
        <f>IF(INDEX(CurWIPHelper[],1,MATCH(AT$4,$BP$9:$CA$9,0))=0,0,(SUM($BC87:BH87)))</f>
        <v>1607736.2636239049</v>
      </c>
      <c r="BV87" s="59">
        <f>IF(INDEX(CurWIPHelper[],1,MATCH(AU$4,$BP$9:$CA$9,0))=0,0,(SUM($BC87:BI87)))</f>
        <v>1972826.0278582301</v>
      </c>
      <c r="BW87" s="59">
        <f>IF(INDEX(CurWIPHelper[],1,MATCH(AV$4,$BP$9:$CA$9,0))=0,0,(SUM($BC87:BJ87)))</f>
        <v>2183627.4617580427</v>
      </c>
      <c r="BX87" s="59">
        <f>IF(INDEX(CurWIPHelper[],1,MATCH(AW$4,$BP$9:$CA$9,0))=0,0,(SUM($BC87:BK87)))</f>
        <v>2625035.9487936147</v>
      </c>
      <c r="BY87" s="59">
        <f>IF(INDEX(CurWIPHelper[],1,MATCH(AX$4,$BP$9:$CA$9,0))=0,0,(SUM($BC87:BL87)))</f>
        <v>3513993.9976675175</v>
      </c>
      <c r="BZ87" s="59">
        <f>IF(INDEX(CurWIPHelper[],1,MATCH(AY$4,$BP$9:$CA$9,0))=0,0,(SUM($BC87:BM87)))</f>
        <v>4303129.1472215671</v>
      </c>
      <c r="CA87" s="59">
        <f>IF(INDEX(CurWIPHelper[],1,MATCH(AZ$4,$BP$9:$CA$9,0))=0,0,(SUM($BC87:BN87)))</f>
        <v>7238962.4339415226</v>
      </c>
      <c r="CC87" s="59">
        <f>((((INDEX(PlantAccounts[],MATCH($C87,PlantAccounts[Power Plan Plant Account '#],0),8)+(INDEX(PlantAccounts[],MATCH($C87,PlantAccounts[Power Plan Plant Account '#],0),8)+INDEX(PlantAccounts[],MATCH($C87,PlantAccounts[Power Plan Plant Account '#],0),16)+INDEX(PlantAccounts[],MATCH($C87,PlantAccounts[Power Plan Plant Account '#],0),17)))/2))/12)*(INDEX(CurWIPHelper[],1,MATCH(AO$4,CurWIPHelper[#Headers],0)))*(INDEX(PlantAccounts[],MATCH($C87,PlantAccounts[Power Plan Plant Account '#],0),7))</f>
        <v>75405.858686890861</v>
      </c>
      <c r="CD87" s="59">
        <f>((((INDEX(PlantAccounts[],MATCH($C87,PlantAccounts[Power Plan Plant Account '#],0),8)+(INDEX(PlantAccounts[],MATCH($C87,PlantAccounts[Power Plan Plant Account '#],0),8)+INDEX(PlantAccounts[],MATCH($C87,PlantAccounts[Power Plan Plant Account '#],0),16)+INDEX(PlantAccounts[],MATCH($C87,PlantAccounts[Power Plan Plant Account '#],0),17)))/2))/12)*(INDEX(CurWIPHelper[],1,MATCH(AP$4,CurWIPHelper[#Headers],0)))*(INDEX(PlantAccounts[],MATCH($C87,PlantAccounts[Power Plan Plant Account '#],0),7))</f>
        <v>75405.858686890861</v>
      </c>
      <c r="CE87" s="59">
        <f>((((INDEX(PlantAccounts[],MATCH($C87,PlantAccounts[Power Plan Plant Account '#],0),8)+(INDEX(PlantAccounts[],MATCH($C87,PlantAccounts[Power Plan Plant Account '#],0),8)+INDEX(PlantAccounts[],MATCH($C87,PlantAccounts[Power Plan Plant Account '#],0),16)+INDEX(PlantAccounts[],MATCH($C87,PlantAccounts[Power Plan Plant Account '#],0),17)))/2))/12)*(INDEX(CurWIPHelper[],1,MATCH(AQ$4,CurWIPHelper[#Headers],0)))*(INDEX(PlantAccounts[],MATCH($C87,PlantAccounts[Power Plan Plant Account '#],0),7))</f>
        <v>75405.858686890861</v>
      </c>
      <c r="CF87" s="59">
        <f>((((INDEX(PlantAccounts[],MATCH($C87,PlantAccounts[Power Plan Plant Account '#],0),8)+(INDEX(PlantAccounts[],MATCH($C87,PlantAccounts[Power Plan Plant Account '#],0),8)+INDEX(PlantAccounts[],MATCH($C87,PlantAccounts[Power Plan Plant Account '#],0),16)+INDEX(PlantAccounts[],MATCH($C87,PlantAccounts[Power Plan Plant Account '#],0),17)))/2))/12)*(INDEX(CurWIPHelper[],1,MATCH(AR$4,CurWIPHelper[#Headers],0)))*(INDEX(PlantAccounts[],MATCH($C87,PlantAccounts[Power Plan Plant Account '#],0),7))</f>
        <v>75405.858686890861</v>
      </c>
      <c r="CG87" s="59">
        <f>((((INDEX(PlantAccounts[],MATCH($C87,PlantAccounts[Power Plan Plant Account '#],0),8)+(INDEX(PlantAccounts[],MATCH($C87,PlantAccounts[Power Plan Plant Account '#],0),8)+INDEX(PlantAccounts[],MATCH($C87,PlantAccounts[Power Plan Plant Account '#],0),16)+INDEX(PlantAccounts[],MATCH($C87,PlantAccounts[Power Plan Plant Account '#],0),17)))/2))/12)*(INDEX(CurWIPHelper[],1,MATCH(AS$4,CurWIPHelper[#Headers],0)))*(INDEX(PlantAccounts[],MATCH($C87,PlantAccounts[Power Plan Plant Account '#],0),7))</f>
        <v>75405.858686890861</v>
      </c>
      <c r="CH87" s="59">
        <f>((((INDEX(PlantAccounts[],MATCH($C87,PlantAccounts[Power Plan Plant Account '#],0),8)+(INDEX(PlantAccounts[],MATCH($C87,PlantAccounts[Power Plan Plant Account '#],0),8)+INDEX(PlantAccounts[],MATCH($C87,PlantAccounts[Power Plan Plant Account '#],0),16)+INDEX(PlantAccounts[],MATCH($C87,PlantAccounts[Power Plan Plant Account '#],0),17)))/2))/12)*(INDEX(CurWIPHelper[],1,MATCH(AT$4,CurWIPHelper[#Headers],0)))*(INDEX(PlantAccounts[],MATCH($C87,PlantAccounts[Power Plan Plant Account '#],0),7))</f>
        <v>75405.858686890861</v>
      </c>
      <c r="CI87" s="59">
        <f>((((INDEX(PlantAccounts[],MATCH($C87,PlantAccounts[Power Plan Plant Account '#],0),8)+(INDEX(PlantAccounts[],MATCH($C87,PlantAccounts[Power Plan Plant Account '#],0),8)+INDEX(PlantAccounts[],MATCH($C87,PlantAccounts[Power Plan Plant Account '#],0),16)+INDEX(PlantAccounts[],MATCH($C87,PlantAccounts[Power Plan Plant Account '#],0),17)))/2))/12)*(INDEX(CurWIPHelper[],1,MATCH(AU$4,CurWIPHelper[#Headers],0)))*(INDEX(PlantAccounts[],MATCH($C87,PlantAccounts[Power Plan Plant Account '#],0),7))</f>
        <v>75405.858686890861</v>
      </c>
      <c r="CJ87" s="59">
        <f>((((INDEX(PlantAccounts[],MATCH($C87,PlantAccounts[Power Plan Plant Account '#],0),8)+(INDEX(PlantAccounts[],MATCH($C87,PlantAccounts[Power Plan Plant Account '#],0),8)+INDEX(PlantAccounts[],MATCH($C87,PlantAccounts[Power Plan Plant Account '#],0),16)+INDEX(PlantAccounts[],MATCH($C87,PlantAccounts[Power Plan Plant Account '#],0),17)))/2))/12)*(INDEX(CurWIPHelper[],1,MATCH(AV$4,CurWIPHelper[#Headers],0)))*(INDEX(PlantAccounts[],MATCH($C87,PlantAccounts[Power Plan Plant Account '#],0),7))</f>
        <v>75405.858686890861</v>
      </c>
      <c r="CK87" s="59">
        <f>((((INDEX(PlantAccounts[],MATCH($C87,PlantAccounts[Power Plan Plant Account '#],0),8)+(INDEX(PlantAccounts[],MATCH($C87,PlantAccounts[Power Plan Plant Account '#],0),8)+INDEX(PlantAccounts[],MATCH($C87,PlantAccounts[Power Plan Plant Account '#],0),16)+INDEX(PlantAccounts[],MATCH($C87,PlantAccounts[Power Plan Plant Account '#],0),17)))/2))/12)*(INDEX(CurWIPHelper[],1,MATCH(AW$4,CurWIPHelper[#Headers],0)))*(INDEX(PlantAccounts[],MATCH($C87,PlantAccounts[Power Plan Plant Account '#],0),7))</f>
        <v>75405.858686890861</v>
      </c>
      <c r="CL87" s="59">
        <f>((((INDEX(PlantAccounts[],MATCH($C87,PlantAccounts[Power Plan Plant Account '#],0),8)+(INDEX(PlantAccounts[],MATCH($C87,PlantAccounts[Power Plan Plant Account '#],0),8)+INDEX(PlantAccounts[],MATCH($C87,PlantAccounts[Power Plan Plant Account '#],0),16)+INDEX(PlantAccounts[],MATCH($C87,PlantAccounts[Power Plan Plant Account '#],0),17)))/2))/12)*(INDEX(CurWIPHelper[],1,MATCH(AX$4,CurWIPHelper[#Headers],0)))*(INDEX(PlantAccounts[],MATCH($C87,PlantAccounts[Power Plan Plant Account '#],0),7))</f>
        <v>75405.858686890861</v>
      </c>
      <c r="CM87" s="59">
        <f>((((INDEX(PlantAccounts[],MATCH($C87,PlantAccounts[Power Plan Plant Account '#],0),8)+(INDEX(PlantAccounts[],MATCH($C87,PlantAccounts[Power Plan Plant Account '#],0),8)+INDEX(PlantAccounts[],MATCH($C87,PlantAccounts[Power Plan Plant Account '#],0),16)+INDEX(PlantAccounts[],MATCH($C87,PlantAccounts[Power Plan Plant Account '#],0),17)))/2))/12)*(INDEX(CurWIPHelper[],1,MATCH(AY$4,CurWIPHelper[#Headers],0)))*(INDEX(PlantAccounts[],MATCH($C87,PlantAccounts[Power Plan Plant Account '#],0),7))</f>
        <v>75405.858686890861</v>
      </c>
      <c r="CN87" s="59">
        <f>((((INDEX(PlantAccounts[],MATCH($C87,PlantAccounts[Power Plan Plant Account '#],0),8)+(INDEX(PlantAccounts[],MATCH($C87,PlantAccounts[Power Plan Plant Account '#],0),8)+INDEX(PlantAccounts[],MATCH($C87,PlantAccounts[Power Plan Plant Account '#],0),16)+INDEX(PlantAccounts[],MATCH($C87,PlantAccounts[Power Plan Plant Account '#],0),17)))/2))/12)*(INDEX(CurWIPHelper[],1,MATCH(AZ$4,CurWIPHelper[#Headers],0)))*(INDEX(PlantAccounts[],MATCH($C87,PlantAccounts[Power Plan Plant Account '#],0),7))</f>
        <v>75405.858686890861</v>
      </c>
      <c r="CO87" s="59">
        <f t="shared" si="34"/>
        <v>904870.30424269056</v>
      </c>
      <c r="CQ87" s="59">
        <f>INDEX(PlantAccounts[],MATCH($C87,PlantAccounts[Power Plan Plant Account '#],0),12)*(INDEX(CurWIPHelper[],1,MATCH(AO$4,CurWIPHelper[#Headers],0)))*(INDEX(PlantAccounts[],MATCH($C87,PlantAccounts[Power Plan Plant Account '#],0),7)/12)*0.5</f>
        <v>0</v>
      </c>
      <c r="CR87" s="59">
        <f>INDEX(PlantAccounts[],MATCH($C87,PlantAccounts[Power Plan Plant Account '#],0),12)*(INDEX(CurWIPHelper[],1,MATCH(AP$4,CurWIPHelper[#Headers],0)))*(INDEX(PlantAccounts[],MATCH($C87,PlantAccounts[Power Plan Plant Account '#],0),7)/12)*0.5</f>
        <v>0</v>
      </c>
      <c r="CS87" s="59">
        <f>INDEX(PlantAccounts[],MATCH($C87,PlantAccounts[Power Plan Plant Account '#],0),12)*(INDEX(CurWIPHelper[],1,MATCH(AQ$4,CurWIPHelper[#Headers],0)))*(INDEX(PlantAccounts[],MATCH($C87,PlantAccounts[Power Plan Plant Account '#],0),7)/12)*0.5</f>
        <v>0</v>
      </c>
      <c r="CT87" s="59">
        <f>INDEX(PlantAccounts[],MATCH($C87,PlantAccounts[Power Plan Plant Account '#],0),12)*(INDEX(CurWIPHelper[],1,MATCH(AR$4,CurWIPHelper[#Headers],0)))*(INDEX(PlantAccounts[],MATCH($C87,PlantAccounts[Power Plan Plant Account '#],0),7)/12)*0.5</f>
        <v>0</v>
      </c>
      <c r="CU87" s="59">
        <f>INDEX(PlantAccounts[],MATCH($C87,PlantAccounts[Power Plan Plant Account '#],0),12)*(INDEX(CurWIPHelper[],1,MATCH(AS$4,CurWIPHelper[#Headers],0)))*(INDEX(PlantAccounts[],MATCH($C87,PlantAccounts[Power Plan Plant Account '#],0),7)/12)*0.5</f>
        <v>0</v>
      </c>
      <c r="CV87" s="59">
        <f>INDEX(PlantAccounts[],MATCH($C87,PlantAccounts[Power Plan Plant Account '#],0),12)*(INDEX(CurWIPHelper[],1,MATCH(AT$4,CurWIPHelper[#Headers],0)))*(INDEX(PlantAccounts[],MATCH($C87,PlantAccounts[Power Plan Plant Account '#],0),7)/12)*0.5</f>
        <v>0</v>
      </c>
      <c r="CW87" s="59">
        <f>INDEX(PlantAccounts[],MATCH($C87,PlantAccounts[Power Plan Plant Account '#],0),12)*(INDEX(CurWIPHelper[],1,MATCH(AU$4,CurWIPHelper[#Headers],0)))*(INDEX(PlantAccounts[],MATCH($C87,PlantAccounts[Power Plan Plant Account '#],0),7)/12)*0.5</f>
        <v>0</v>
      </c>
      <c r="CX87" s="59">
        <f>INDEX(PlantAccounts[],MATCH($C87,PlantAccounts[Power Plan Plant Account '#],0),12)*(INDEX(CurWIPHelper[],1,MATCH(AV$4,CurWIPHelper[#Headers],0)))*(INDEX(PlantAccounts[],MATCH($C87,PlantAccounts[Power Plan Plant Account '#],0),7)/12)*0.5</f>
        <v>0</v>
      </c>
      <c r="CY87" s="59">
        <f>INDEX(PlantAccounts[],MATCH($C87,PlantAccounts[Power Plan Plant Account '#],0),12)*(INDEX(CurWIPHelper[],1,MATCH(AW$4,CurWIPHelper[#Headers],0)))*(INDEX(PlantAccounts[],MATCH($C87,PlantAccounts[Power Plan Plant Account '#],0),7)/12)*0.5</f>
        <v>0</v>
      </c>
      <c r="CZ87" s="59">
        <f>INDEX(PlantAccounts[],MATCH($C87,PlantAccounts[Power Plan Plant Account '#],0),12)*(INDEX(CurWIPHelper[],1,MATCH(AX$4,CurWIPHelper[#Headers],0)))*(INDEX(PlantAccounts[],MATCH($C87,PlantAccounts[Power Plan Plant Account '#],0),7)/12)*0.5</f>
        <v>0</v>
      </c>
      <c r="DA87" s="59">
        <f>INDEX(PlantAccounts[],MATCH($C87,PlantAccounts[Power Plan Plant Account '#],0),12)*(INDEX(CurWIPHelper[],1,MATCH(AY$4,CurWIPHelper[#Headers],0)))*(INDEX(PlantAccounts[],MATCH($C87,PlantAccounts[Power Plan Plant Account '#],0),7)/12)*0.5</f>
        <v>0</v>
      </c>
      <c r="DB87" s="59">
        <f>INDEX(PlantAccounts[],MATCH($C87,PlantAccounts[Power Plan Plant Account '#],0),12)*(INDEX(CurWIPHelper[],1,MATCH(AZ$4,CurWIPHelper[#Headers],0)))*(INDEX(PlantAccounts[],MATCH($C87,PlantAccounts[Power Plan Plant Account '#],0),7)/12)*0.5</f>
        <v>0</v>
      </c>
      <c r="DC87" s="59">
        <f t="shared" si="35"/>
        <v>0</v>
      </c>
      <c r="DE87" s="59">
        <f t="shared" si="36"/>
        <v>904870.30424269056</v>
      </c>
    </row>
    <row r="88" spans="1:109">
      <c r="A88" t="s">
        <v>58</v>
      </c>
      <c r="B88" t="s">
        <v>137</v>
      </c>
      <c r="C88">
        <v>49000</v>
      </c>
      <c r="D88">
        <v>49000</v>
      </c>
      <c r="E88" s="161">
        <f>1-'Capex to PA'!$B$3</f>
        <v>0.96960000000000002</v>
      </c>
      <c r="F88" s="113">
        <f>INDEX(PlantAccounts[],MATCH($C88,PlantAccounts[Power Plan Plant Account '#],0),8)</f>
        <v>19230803.232896712</v>
      </c>
      <c r="G88" s="7">
        <f>INDEX(PlantAccounts[],MATCH($C88,PlantAccounts[Power Plan Plant Account '#],0),14)</f>
        <v>0</v>
      </c>
      <c r="H88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88" s="146"/>
      <c r="J88" s="7">
        <f t="shared" si="6"/>
        <v>0</v>
      </c>
      <c r="K88" s="7">
        <v>-4360629.4781458257</v>
      </c>
      <c r="L88" s="7">
        <f>INDEX(PlantAccounts[],MATCH($C88,PlantAccounts[Power Plan Plant Account '#],0),11)</f>
        <v>0</v>
      </c>
      <c r="M88" s="7">
        <f t="shared" si="32"/>
        <v>-4360629.4781458257</v>
      </c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B88" s="59">
        <f>IF(INDEX(CurWIPHelper[],1,MATCH(AO$4,$AB$9:$AM$9,0))=0,0,($F88+$O88))</f>
        <v>19230803.232896712</v>
      </c>
      <c r="AC88" s="59">
        <f>IF(INDEX(CurWIPHelper[],1,MATCH(AP$4,$AB$9:$AM$9,0))=0,0,($F88+SUM($O88:P88)))</f>
        <v>19230803.232896712</v>
      </c>
      <c r="AD88" s="59">
        <f>IF(INDEX(CurWIPHelper[],1,MATCH(AQ$4,$AB$9:$AM$9,0))=0,0,($F88+SUM($O88:Q88)))</f>
        <v>19230803.232896712</v>
      </c>
      <c r="AE88" s="59">
        <f>IF(INDEX(CurWIPHelper[],1,MATCH(AR$4,$AB$9:$AM$9,0))=0,0,($F88+SUM($O88:R88)))</f>
        <v>19230803.232896712</v>
      </c>
      <c r="AF88" s="59">
        <f>IF(INDEX(CurWIPHelper[],1,MATCH(AS$4,$AB$9:$AM$9,0))=0,0,($F88+SUM($O88:S88)))</f>
        <v>19230803.232896712</v>
      </c>
      <c r="AG88" s="59">
        <f>IF(INDEX(CurWIPHelper[],1,MATCH(AT$4,$AB$9:$AM$9,0))=0,0,($F88+SUM($O88:T88)))</f>
        <v>19230803.232896712</v>
      </c>
      <c r="AH88" s="59">
        <f>IF(INDEX(CurWIPHelper[],1,MATCH(AU$4,$AB$9:$AM$9,0))=0,0,($F88+SUM($O88:U88)))</f>
        <v>19230803.232896712</v>
      </c>
      <c r="AI88" s="59">
        <f>IF(INDEX(CurWIPHelper[],1,MATCH(AV$4,$AB$9:$AM$9,0))=0,0,($F88+SUM($O88:V88)))</f>
        <v>19230803.232896712</v>
      </c>
      <c r="AJ88" s="59">
        <f>IF(INDEX(CurWIPHelper[],1,MATCH(AW$4,$AB$9:$AM$9,0))=0,0,($F88+SUM($O88:W88)))</f>
        <v>19230803.232896712</v>
      </c>
      <c r="AK88" s="59">
        <f>IF(INDEX(CurWIPHelper[],1,MATCH(AX$4,$AB$9:$AM$9,0))=0,0,($F88+SUM($O88:X88)))</f>
        <v>19230803.232896712</v>
      </c>
      <c r="AL88" s="59">
        <f>IF(INDEX(CurWIPHelper[],1,MATCH(AY$4,$AB$9:$AM$9,0))=0,0,($F88+SUM($O88:Y88)))</f>
        <v>19230803.232896712</v>
      </c>
      <c r="AM88" s="59">
        <f>IF(INDEX(CurWIPHelper[],1,MATCH(AZ$4,$AB$9:$AM$9,0))=0,0,($F88+SUM($O88:Z88)))</f>
        <v>19230803.232896712</v>
      </c>
      <c r="AO88" s="35">
        <f>IF(INDEX(CurWIPHelper[],1,MATCH(AO$4,CurWIPHelper[#Headers],0))=0,0,
     IF(AB88&gt;0,
        (IF(
             ((INDEX(PlantAccounts[],MATCH($C88,PlantAccounts[Power Plan Plant Account '#],0),7)/12)
                   *(AB88)
                   *(INDEX(CurWIPHelper[],1,MATCH(AO$4,CurWIPHelper[#Headers],0)))
                   +(INDEX(PlantAccounts[],MATCH($C88,PlantAccounts[Power Plan Plant Account '#],0),9))
                   )&gt;AB88,
              IF((INDEX(PlantAccounts[],MATCH($C88,PlantAccounts[Power Plan Plant Account '#],0),7))=0,0,AB88-(INDEX(PlantAccounts[],MATCH($C88,PlantAccounts[Power Plan Plant Account '#],0),9))),
             (INDEX(PlantAccounts[],MATCH($C88,PlantAccounts[Power Plan Plant Account '#],0),7)/12)*AB88*(INDEX(CurWIPHelper[],1,MATCH(AO$4,CurWIPHelper[#Headers],0))))
        ),
          IF(AB88=0,0,IF(
              ((INDEX(PlantAccounts[],MATCH($C88,PlantAccounts[Power Plan Plant Account '#],0),7)/12)
              *(AB88)
              *(INDEX(CurWIPHelper[],1,MATCH(AO$4,CurWIPHelper[#Headers],0)))
              +(INDEX(PlantAccounts[],MATCH($C88,PlantAccounts[Power Plan Plant Account '#],0),9))
              )&gt;AB88,
         (INDEX(PlantAccounts[],MATCH($C88,PlantAccounts[Power Plan Plant Account '#],0),7)/12)*AB88*(INDEX(CurWIPHelper[],1,MATCH(AO$4,CurWIPHelper[#Headers],0))),
         AB88-(INDEX(PlantAccounts[],MATCH($C88,PlantAccounts[Power Plan Plant Account '#],0),9))
    ))
)
)</f>
        <v>213704.06690261024</v>
      </c>
      <c r="AP88" s="35">
        <f>IF(INDEX(CurWIPHelper[],1,MATCH(AP$4,CurWIPHelper[#Headers],0))=0,0,
     IF(AC88&gt;0,
        (IF(
             ((INDEX(PlantAccounts[],MATCH($C88,PlantAccounts[Power Plan Plant Account '#],0),7)/12)
                   *(AC88)
                   *(INDEX(CurWIPHelper[],1,MATCH(AP$4,CurWIPHelper[#Headers],0)))
                   +(INDEX(PlantAccounts[],MATCH($C88,PlantAccounts[Power Plan Plant Account '#],0),9))
                   +(SUM($AO88:AO88))
                    )&gt;AC88,
              IF((INDEX(PlantAccounts[],MATCH($C88,PlantAccounts[Power Plan Plant Account '#],0),7))=0,0,AC88-(INDEX(PlantAccounts[],MATCH($C88,PlantAccounts[Power Plan Plant Account '#],0),9))-SUM($AO88:AO88)),
             (INDEX(PlantAccounts[],MATCH($C88,PlantAccounts[Power Plan Plant Account '#],0),7)/12)*AC88*(INDEX(CurWIPHelper[],1,MATCH(AP$4,CurWIPHelper[#Headers],0))))
        ),
        IF(AC88=0,0,IF(
              ((INDEX(PlantAccounts[],MATCH($C88,PlantAccounts[Power Plan Plant Account '#],0),7)/12)
              *(AC88)
              *(INDEX(CurWIPHelper[],1,MATCH(AP$4,CurWIPHelper[#Headers],0)))
              +(INDEX(PlantAccounts[],MATCH($C88,PlantAccounts[Power Plan Plant Account '#],0),9))
              +(SUM($AO88:AO88))
              )&gt;AC88,
         (INDEX(PlantAccounts[],MATCH($C88,PlantAccounts[Power Plan Plant Account '#],0),7)/12)*AC88*(INDEX(CurWIPHelper[],1,MATCH(AP$4,CurWIPHelper[#Headers],0))),
         AC88-(INDEX(PlantAccounts[],MATCH($C88,PlantAccounts[Power Plan Plant Account '#],0),9))-(SUM($AO88:AO88))
    ))
)
)</f>
        <v>213704.06690261024</v>
      </c>
      <c r="AQ88" s="35">
        <f>IF(INDEX(CurWIPHelper[],1,MATCH(AQ$4,CurWIPHelper[#Headers],0))=0,0,
     IF(AD88&gt;0,
        (IF(
             ((INDEX(PlantAccounts[],MATCH($C88,PlantAccounts[Power Plan Plant Account '#],0),7)/12)
                   *(AD88)
                   *(INDEX(CurWIPHelper[],1,MATCH(AQ$4,CurWIPHelper[#Headers],0)))
                   +(INDEX(PlantAccounts[],MATCH($C88,PlantAccounts[Power Plan Plant Account '#],0),9))
                   +(SUM($AO88:AP88))
                    )&gt;AD88,
              IF((INDEX(PlantAccounts[],MATCH($C88,PlantAccounts[Power Plan Plant Account '#],0),7))=0,0,AD88-(INDEX(PlantAccounts[],MATCH($C88,PlantAccounts[Power Plan Plant Account '#],0),9))-SUM($AO88:AP88)),
             (INDEX(PlantAccounts[],MATCH($C88,PlantAccounts[Power Plan Plant Account '#],0),7)/12)*AD88*(INDEX(CurWIPHelper[],1,MATCH(AQ$4,CurWIPHelper[#Headers],0))))
        ),
        IF(AD88=0,0,IF(
              ((INDEX(PlantAccounts[],MATCH($C88,PlantAccounts[Power Plan Plant Account '#],0),7)/12)
              *(AD88)
              *(INDEX(CurWIPHelper[],1,MATCH(AQ$4,CurWIPHelper[#Headers],0)))
              +(INDEX(PlantAccounts[],MATCH($C88,PlantAccounts[Power Plan Plant Account '#],0),9))
              +(SUM($AO88:AP88))
              )&gt;AD88,
         (INDEX(PlantAccounts[],MATCH($C88,PlantAccounts[Power Plan Plant Account '#],0),7)/12)*AD88*(INDEX(CurWIPHelper[],1,MATCH(AQ$4,CurWIPHelper[#Headers],0))),
         AD88-(INDEX(PlantAccounts[],MATCH($C88,PlantAccounts[Power Plan Plant Account '#],0),9))-(SUM($AO88:AP88))
    ))
)
)</f>
        <v>213704.06690261024</v>
      </c>
      <c r="AR88" s="35">
        <f>IF(INDEX(CurWIPHelper[],1,MATCH(AR$4,CurWIPHelper[#Headers],0))=0,0,
     IF(AE88&gt;0,
        (IF(
             ((INDEX(PlantAccounts[],MATCH($C88,PlantAccounts[Power Plan Plant Account '#],0),7)/12)
                   *(AE88)
                   *(INDEX(CurWIPHelper[],1,MATCH(AR$4,CurWIPHelper[#Headers],0)))
                   +(INDEX(PlantAccounts[],MATCH($C88,PlantAccounts[Power Plan Plant Account '#],0),9))
                   +(SUM($AO88:AQ88))
                    )&gt;AE88,
              IF((INDEX(PlantAccounts[],MATCH($C88,PlantAccounts[Power Plan Plant Account '#],0),7))=0,0,AE88-(INDEX(PlantAccounts[],MATCH($C88,PlantAccounts[Power Plan Plant Account '#],0),9))-SUM($AO88:AQ88)),
             (INDEX(PlantAccounts[],MATCH($C88,PlantAccounts[Power Plan Plant Account '#],0),7)/12)*AE88*(INDEX(CurWIPHelper[],1,MATCH(AR$4,CurWIPHelper[#Headers],0))))
        ),
        IF(AE88=0,0,IF(
              ((INDEX(PlantAccounts[],MATCH($C88,PlantAccounts[Power Plan Plant Account '#],0),7)/12)
              *(AE88)
              *(INDEX(CurWIPHelper[],1,MATCH(AR$4,CurWIPHelper[#Headers],0)))
              +(INDEX(PlantAccounts[],MATCH($C88,PlantAccounts[Power Plan Plant Account '#],0),9))
              +(SUM($AO88:AQ88))
              )&gt;AE88,
         (INDEX(PlantAccounts[],MATCH($C88,PlantAccounts[Power Plan Plant Account '#],0),7)/12)*AE88*(INDEX(CurWIPHelper[],1,MATCH(AR$4,CurWIPHelper[#Headers],0))),
         AE88-(INDEX(PlantAccounts[],MATCH($C88,PlantAccounts[Power Plan Plant Account '#],0),9))-(SUM($AO88:AQ88))
    ))
)
)</f>
        <v>213704.06690261024</v>
      </c>
      <c r="AS88" s="35">
        <f>IF(INDEX(CurWIPHelper[],1,MATCH(AS$4,CurWIPHelper[#Headers],0))=0,0,
     IF(AF88&gt;0,
        (IF(
             ((INDEX(PlantAccounts[],MATCH($C88,PlantAccounts[Power Plan Plant Account '#],0),7)/12)
                   *(AF88)
                   *(INDEX(CurWIPHelper[],1,MATCH(AS$4,CurWIPHelper[#Headers],0)))
                   +(INDEX(PlantAccounts[],MATCH($C88,PlantAccounts[Power Plan Plant Account '#],0),9))
                   +(SUM($AO88:AR88))
                    )&gt;AF88,
              IF((INDEX(PlantAccounts[],MATCH($C88,PlantAccounts[Power Plan Plant Account '#],0),7))=0,0,AF88-(INDEX(PlantAccounts[],MATCH($C88,PlantAccounts[Power Plan Plant Account '#],0),9))-SUM($AO88:AR88)),
             (INDEX(PlantAccounts[],MATCH($C88,PlantAccounts[Power Plan Plant Account '#],0),7)/12)*AF88*(INDEX(CurWIPHelper[],1,MATCH(AS$4,CurWIPHelper[#Headers],0))))
        ),
        IF(AF88=0,0,IF(
              ((INDEX(PlantAccounts[],MATCH($C88,PlantAccounts[Power Plan Plant Account '#],0),7)/12)
              *(AF88)
              *(INDEX(CurWIPHelper[],1,MATCH(AS$4,CurWIPHelper[#Headers],0)))
              +(INDEX(PlantAccounts[],MATCH($C88,PlantAccounts[Power Plan Plant Account '#],0),9))
              +(SUM($AO88:AR88))
              )&gt;AF88,
         (INDEX(PlantAccounts[],MATCH($C88,PlantAccounts[Power Plan Plant Account '#],0),7)/12)*AF88*(INDEX(CurWIPHelper[],1,MATCH(AS$4,CurWIPHelper[#Headers],0))),
         AF88-(INDEX(PlantAccounts[],MATCH($C88,PlantAccounts[Power Plan Plant Account '#],0),9))-(SUM($AO88:AR88))
    ))
)
)</f>
        <v>213704.06690261024</v>
      </c>
      <c r="AT88" s="35">
        <f>IF(INDEX(CurWIPHelper[],1,MATCH(AT$4,CurWIPHelper[#Headers],0))=0,0,
     IF(AG88&gt;0,
        (IF(
             ((INDEX(PlantAccounts[],MATCH($C88,PlantAccounts[Power Plan Plant Account '#],0),7)/12)
                   *(AG88)
                   *(INDEX(CurWIPHelper[],1,MATCH(AT$4,CurWIPHelper[#Headers],0)))
                   +(INDEX(PlantAccounts[],MATCH($C88,PlantAccounts[Power Plan Plant Account '#],0),9))
                   +(SUM($AO88:AS88))
                    )&gt;AG88,
              IF((INDEX(PlantAccounts[],MATCH($C88,PlantAccounts[Power Plan Plant Account '#],0),7))=0,0,AG88-(INDEX(PlantAccounts[],MATCH($C88,PlantAccounts[Power Plan Plant Account '#],0),9))-SUM($AO88:AS88)),
             (INDEX(PlantAccounts[],MATCH($C88,PlantAccounts[Power Plan Plant Account '#],0),7)/12)*AG88*(INDEX(CurWIPHelper[],1,MATCH(AT$4,CurWIPHelper[#Headers],0))))
        ),
        IF(AG88=0,0,IF(
              ((INDEX(PlantAccounts[],MATCH($C88,PlantAccounts[Power Plan Plant Account '#],0),7)/12)
              *(AG88)
              *(INDEX(CurWIPHelper[],1,MATCH(AT$4,CurWIPHelper[#Headers],0)))
              +(INDEX(PlantAccounts[],MATCH($C88,PlantAccounts[Power Plan Plant Account '#],0),9))
              +(SUM($AO88:AS88))
              )&gt;AG88,
         (INDEX(PlantAccounts[],MATCH($C88,PlantAccounts[Power Plan Plant Account '#],0),7)/12)*AG88*(INDEX(CurWIPHelper[],1,MATCH(AT$4,CurWIPHelper[#Headers],0))),
         AG88-(INDEX(PlantAccounts[],MATCH($C88,PlantAccounts[Power Plan Plant Account '#],0),9))-(SUM($AO88:AS88))
    ))
)
)</f>
        <v>213704.06690261024</v>
      </c>
      <c r="AU88" s="35">
        <f>IF(INDEX(CurWIPHelper[],1,MATCH(AU$4,CurWIPHelper[#Headers],0))=0,0,
     IF(AH88&gt;0,
        (IF(
             ((INDEX(PlantAccounts[],MATCH($C88,PlantAccounts[Power Plan Plant Account '#],0),7)/12)
                   *(AH88)
                   *(INDEX(CurWIPHelper[],1,MATCH(AU$4,CurWIPHelper[#Headers],0)))
                   +(INDEX(PlantAccounts[],MATCH($C88,PlantAccounts[Power Plan Plant Account '#],0),9))
                   +(SUM($AO88:AT88))
                    )&gt;AH88,
              IF((INDEX(PlantAccounts[],MATCH($C88,PlantAccounts[Power Plan Plant Account '#],0),7))=0,0,AH88-(INDEX(PlantAccounts[],MATCH($C88,PlantAccounts[Power Plan Plant Account '#],0),9))-SUM($AO88:AT88)),
             (INDEX(PlantAccounts[],MATCH($C88,PlantAccounts[Power Plan Plant Account '#],0),7)/12)*AH88*(INDEX(CurWIPHelper[],1,MATCH(AU$4,CurWIPHelper[#Headers],0))))
        ),
        IF(AH88=0,0,IF(
              ((INDEX(PlantAccounts[],MATCH($C88,PlantAccounts[Power Plan Plant Account '#],0),7)/12)
              *(AH88)
              *(INDEX(CurWIPHelper[],1,MATCH(AU$4,CurWIPHelper[#Headers],0)))
              +(INDEX(PlantAccounts[],MATCH($C88,PlantAccounts[Power Plan Plant Account '#],0),9))
              +(SUM($AO88:AT88))
              )&gt;AH88,
         (INDEX(PlantAccounts[],MATCH($C88,PlantAccounts[Power Plan Plant Account '#],0),7)/12)*AH88*(INDEX(CurWIPHelper[],1,MATCH(AU$4,CurWIPHelper[#Headers],0))),
         AH88-(INDEX(PlantAccounts[],MATCH($C88,PlantAccounts[Power Plan Plant Account '#],0),9))-(SUM($AO88:AT88))
    ))
)
)</f>
        <v>213704.06690261024</v>
      </c>
      <c r="AV88" s="35">
        <f>IF(INDEX(CurWIPHelper[],1,MATCH(AV$4,CurWIPHelper[#Headers],0))=0,0,
     IF(AI88&gt;0,
        (IF(
             ((INDEX(PlantAccounts[],MATCH($C88,PlantAccounts[Power Plan Plant Account '#],0),7)/12)
                   *(AI88)
                   *(INDEX(CurWIPHelper[],1,MATCH(AV$4,CurWIPHelper[#Headers],0)))
                   +(INDEX(PlantAccounts[],MATCH($C88,PlantAccounts[Power Plan Plant Account '#],0),9))
                   +(SUM($AO88:AU88))
                    )&gt;AI88,
              IF((INDEX(PlantAccounts[],MATCH($C88,PlantAccounts[Power Plan Plant Account '#],0),7))=0,0,AI88-(INDEX(PlantAccounts[],MATCH($C88,PlantAccounts[Power Plan Plant Account '#],0),9))-SUM($AO88:AU88)),
             (INDEX(PlantAccounts[],MATCH($C88,PlantAccounts[Power Plan Plant Account '#],0),7)/12)*AI88*(INDEX(CurWIPHelper[],1,MATCH(AV$4,CurWIPHelper[#Headers],0))))
        ),
        IF(AI88=0,0,IF(
              ((INDEX(PlantAccounts[],MATCH($C88,PlantAccounts[Power Plan Plant Account '#],0),7)/12)
              *(AI88)
              *(INDEX(CurWIPHelper[],1,MATCH(AV$4,CurWIPHelper[#Headers],0)))
              +(INDEX(PlantAccounts[],MATCH($C88,PlantAccounts[Power Plan Plant Account '#],0),9))
              +(SUM($AO88:AU88))
              )&gt;AI88,
         (INDEX(PlantAccounts[],MATCH($C88,PlantAccounts[Power Plan Plant Account '#],0),7)/12)*AI88*(INDEX(CurWIPHelper[],1,MATCH(AV$4,CurWIPHelper[#Headers],0))),
         AI88-(INDEX(PlantAccounts[],MATCH($C88,PlantAccounts[Power Plan Plant Account '#],0),9))-(SUM($AO88:AU88))
    ))
)
)</f>
        <v>213704.06690261024</v>
      </c>
      <c r="AW88" s="35">
        <f>IF(INDEX(CurWIPHelper[],1,MATCH(AW$4,CurWIPHelper[#Headers],0))=0,0,
     IF(AJ88&gt;0,
        (IF(
             ((INDEX(PlantAccounts[],MATCH($C88,PlantAccounts[Power Plan Plant Account '#],0),7)/12)
                   *(AJ88)
                   *(INDEX(CurWIPHelper[],1,MATCH(AW$4,CurWIPHelper[#Headers],0)))
                   +(INDEX(PlantAccounts[],MATCH($C88,PlantAccounts[Power Plan Plant Account '#],0),9))
                   +(SUM($AO88:AV88))
                    )&gt;AJ88,
              IF((INDEX(PlantAccounts[],MATCH($C88,PlantAccounts[Power Plan Plant Account '#],0),7))=0,0,AJ88-(INDEX(PlantAccounts[],MATCH($C88,PlantAccounts[Power Plan Plant Account '#],0),9))-SUM($AO88:AV88)),
             (INDEX(PlantAccounts[],MATCH($C88,PlantAccounts[Power Plan Plant Account '#],0),7)/12)*AJ88*(INDEX(CurWIPHelper[],1,MATCH(AW$4,CurWIPHelper[#Headers],0))))
        ),
        IF(AJ88=0,0,IF(
              ((INDEX(PlantAccounts[],MATCH($C88,PlantAccounts[Power Plan Plant Account '#],0),7)/12)
              *(AJ88)
              *(INDEX(CurWIPHelper[],1,MATCH(AW$4,CurWIPHelper[#Headers],0)))
              +(INDEX(PlantAccounts[],MATCH($C88,PlantAccounts[Power Plan Plant Account '#],0),9))
              +(SUM($AO88:AV88))
              )&gt;AJ88,
         (INDEX(PlantAccounts[],MATCH($C88,PlantAccounts[Power Plan Plant Account '#],0),7)/12)*AJ88*(INDEX(CurWIPHelper[],1,MATCH(AW$4,CurWIPHelper[#Headers],0))),
         AJ88-(INDEX(PlantAccounts[],MATCH($C88,PlantAccounts[Power Plan Plant Account '#],0),9))-(SUM($AO88:AV88))
    ))
)
)</f>
        <v>213704.06690261024</v>
      </c>
      <c r="AX88" s="35">
        <f>IF(INDEX(CurWIPHelper[],1,MATCH(AX$4,CurWIPHelper[#Headers],0))=0,0,
     IF(AK88&gt;0,
        (IF(
             ((INDEX(PlantAccounts[],MATCH($C88,PlantAccounts[Power Plan Plant Account '#],0),7)/12)
                   *(AK88)
                   *(INDEX(CurWIPHelper[],1,MATCH(AX$4,CurWIPHelper[#Headers],0)))
                   +(INDEX(PlantAccounts[],MATCH($C88,PlantAccounts[Power Plan Plant Account '#],0),9))
                   +(SUM($AO88:AW88))
                    )&gt;AK88,
              IF((INDEX(PlantAccounts[],MATCH($C88,PlantAccounts[Power Plan Plant Account '#],0),7))=0,0,AK88-(INDEX(PlantAccounts[],MATCH($C88,PlantAccounts[Power Plan Plant Account '#],0),9))-SUM($AO88:AW88)),
             (INDEX(PlantAccounts[],MATCH($C88,PlantAccounts[Power Plan Plant Account '#],0),7)/12)*AK88*(INDEX(CurWIPHelper[],1,MATCH(AX$4,CurWIPHelper[#Headers],0))))
        ),
        IF(AK88=0,0,IF(
              ((INDEX(PlantAccounts[],MATCH($C88,PlantAccounts[Power Plan Plant Account '#],0),7)/12)
              *(AK88)
              *(INDEX(CurWIPHelper[],1,MATCH(AX$4,CurWIPHelper[#Headers],0)))
              +(INDEX(PlantAccounts[],MATCH($C88,PlantAccounts[Power Plan Plant Account '#],0),9))
              +(SUM($AO88:AW88))
              )&gt;AK88,
         (INDEX(PlantAccounts[],MATCH($C88,PlantAccounts[Power Plan Plant Account '#],0),7)/12)*AK88*(INDEX(CurWIPHelper[],1,MATCH(AX$4,CurWIPHelper[#Headers],0))),
         AK88-(INDEX(PlantAccounts[],MATCH($C88,PlantAccounts[Power Plan Plant Account '#],0),9))-(SUM($AO88:AW88))
    ))
)
)</f>
        <v>213704.06690261024</v>
      </c>
      <c r="AY88" s="35">
        <f>IF(INDEX(CurWIPHelper[],1,MATCH(AY$4,CurWIPHelper[#Headers],0))=0,0,
     IF(AL88&gt;0,
        (IF(
             ((INDEX(PlantAccounts[],MATCH($C88,PlantAccounts[Power Plan Plant Account '#],0),7)/12)
                   *(AL88)
                   *(INDEX(CurWIPHelper[],1,MATCH(AY$4,CurWIPHelper[#Headers],0)))
                   +(INDEX(PlantAccounts[],MATCH($C88,PlantAccounts[Power Plan Plant Account '#],0),9))
                   +(SUM($AO88:AX88))
                    )&gt;AL88,
              IF((INDEX(PlantAccounts[],MATCH($C88,PlantAccounts[Power Plan Plant Account '#],0),7))=0,0,AL88-(INDEX(PlantAccounts[],MATCH($C88,PlantAccounts[Power Plan Plant Account '#],0),9))-SUM($AO88:AX88)),
             (INDEX(PlantAccounts[],MATCH($C88,PlantAccounts[Power Plan Plant Account '#],0),7)/12)*AL88*(INDEX(CurWIPHelper[],1,MATCH(AY$4,CurWIPHelper[#Headers],0))))
        ),
        IF(AL88=0,0,IF(
              ((INDEX(PlantAccounts[],MATCH($C88,PlantAccounts[Power Plan Plant Account '#],0),7)/12)
              *(AL88)
              *(INDEX(CurWIPHelper[],1,MATCH(AY$4,CurWIPHelper[#Headers],0)))
              +(INDEX(PlantAccounts[],MATCH($C88,PlantAccounts[Power Plan Plant Account '#],0),9))
              +(SUM($AO88:AX88))
              )&gt;AL88,
         (INDEX(PlantAccounts[],MATCH($C88,PlantAccounts[Power Plan Plant Account '#],0),7)/12)*AL88*(INDEX(CurWIPHelper[],1,MATCH(AY$4,CurWIPHelper[#Headers],0))),
         AL88-(INDEX(PlantAccounts[],MATCH($C88,PlantAccounts[Power Plan Plant Account '#],0),9))-(SUM($AO88:AX88))
    ))
)
)</f>
        <v>213704.06690261024</v>
      </c>
      <c r="AZ88" s="35">
        <f>IF(INDEX(CurWIPHelper[],1,MATCH(AZ$4,CurWIPHelper[#Headers],0))=0,0,
     IF(AM88&gt;0,
        (IF(
             ((INDEX(PlantAccounts[],MATCH($C88,PlantAccounts[Power Plan Plant Account '#],0),7)/12)
                   *(AM88)
                   *(INDEX(CurWIPHelper[],1,MATCH(AZ$4,CurWIPHelper[#Headers],0)))
                   +(INDEX(PlantAccounts[],MATCH($C88,PlantAccounts[Power Plan Plant Account '#],0),9))
                   +(SUM($AO88:AY88))
                    )&gt;AM88,
              IF((INDEX(PlantAccounts[],MATCH($C88,PlantAccounts[Power Plan Plant Account '#],0),7))=0,0,AM88-(INDEX(PlantAccounts[],MATCH($C88,PlantAccounts[Power Plan Plant Account '#],0),9))-SUM($AO88:AY88)),
             (INDEX(PlantAccounts[],MATCH($C88,PlantAccounts[Power Plan Plant Account '#],0),7)/12)*AM88*(INDEX(CurWIPHelper[],1,MATCH(AZ$4,CurWIPHelper[#Headers],0))))
        ),
        IF(AM88=0,0,IF(
              ((INDEX(PlantAccounts[],MATCH($C88,PlantAccounts[Power Plan Plant Account '#],0),7)/12)
              *(AM88)
              *(INDEX(CurWIPHelper[],1,MATCH(AZ$4,CurWIPHelper[#Headers],0)))
              +(INDEX(PlantAccounts[],MATCH($C88,PlantAccounts[Power Plan Plant Account '#],0),9))
              +(SUM($AO88:AY88))
              )&gt;AM88,
         (INDEX(PlantAccounts[],MATCH($C88,PlantAccounts[Power Plan Plant Account '#],0),7)/12)*AM88*(INDEX(CurWIPHelper[],1,MATCH(AZ$4,CurWIPHelper[#Headers],0))),
         AM88-(INDEX(PlantAccounts[],MATCH($C88,PlantAccounts[Power Plan Plant Account '#],0),9))-(SUM($AO88:AY88))
    ))
)
)</f>
        <v>213704.06690261024</v>
      </c>
      <c r="BA88" s="59">
        <f t="shared" si="33"/>
        <v>2564448.8028313229</v>
      </c>
      <c r="BC88" s="59">
        <f>INDEX(CurCloseProf[],MATCH(PlantAccountsQuery[[#This Row],[Reg/Unreg]],CurCloseProf[R/NR],0),MATCH(BC$9,CurCloseProf[#Headers],0))*($J88)</f>
        <v>0</v>
      </c>
      <c r="BD88" s="59">
        <f>INDEX(CurCloseProf[],MATCH(PlantAccountsQuery[[#This Row],[Reg/Unreg]],CurCloseProf[R/NR],0),MATCH(BD$9,CurCloseProf[#Headers],0))*($J88)</f>
        <v>0</v>
      </c>
      <c r="BE88" s="59">
        <f>INDEX(CurCloseProf[],MATCH(PlantAccountsQuery[[#This Row],[Reg/Unreg]],CurCloseProf[R/NR],0),MATCH(BE$9,CurCloseProf[#Headers],0))*($J88)</f>
        <v>0</v>
      </c>
      <c r="BF88" s="59">
        <f>INDEX(CurCloseProf[],MATCH(PlantAccountsQuery[[#This Row],[Reg/Unreg]],CurCloseProf[R/NR],0),MATCH(BF$9,CurCloseProf[#Headers],0))*($J88)</f>
        <v>0</v>
      </c>
      <c r="BG88" s="59">
        <f>INDEX(CurCloseProf[],MATCH(PlantAccountsQuery[[#This Row],[Reg/Unreg]],CurCloseProf[R/NR],0),MATCH(BG$9,CurCloseProf[#Headers],0))*($J88)</f>
        <v>0</v>
      </c>
      <c r="BH88" s="59">
        <f>INDEX(CurCloseProf[],MATCH(PlantAccountsQuery[[#This Row],[Reg/Unreg]],CurCloseProf[R/NR],0),MATCH(BH$9,CurCloseProf[#Headers],0))*($J88)</f>
        <v>0</v>
      </c>
      <c r="BI88" s="59">
        <f>INDEX(CurCloseProf[],MATCH(PlantAccountsQuery[[#This Row],[Reg/Unreg]],CurCloseProf[R/NR],0),MATCH(BI$9,CurCloseProf[#Headers],0))*($J88)</f>
        <v>0</v>
      </c>
      <c r="BJ88" s="59">
        <f>INDEX(CurCloseProf[],MATCH(PlantAccountsQuery[[#This Row],[Reg/Unreg]],CurCloseProf[R/NR],0),MATCH(BJ$9,CurCloseProf[#Headers],0))*($J88)</f>
        <v>0</v>
      </c>
      <c r="BK88" s="59">
        <f>INDEX(CurCloseProf[],MATCH(PlantAccountsQuery[[#This Row],[Reg/Unreg]],CurCloseProf[R/NR],0),MATCH(BK$9,CurCloseProf[#Headers],0))*($J88)</f>
        <v>0</v>
      </c>
      <c r="BL88" s="59">
        <f>INDEX(CurCloseProf[],MATCH(PlantAccountsQuery[[#This Row],[Reg/Unreg]],CurCloseProf[R/NR],0),MATCH(BL$9,CurCloseProf[#Headers],0))*($J88)</f>
        <v>0</v>
      </c>
      <c r="BM88" s="59">
        <f>INDEX(CurCloseProf[],MATCH(PlantAccountsQuery[[#This Row],[Reg/Unreg]],CurCloseProf[R/NR],0),MATCH(BM$9,CurCloseProf[#Headers],0))*($J88)</f>
        <v>0</v>
      </c>
      <c r="BN88" s="59">
        <f>INDEX(CurCloseProf[],MATCH(PlantAccountsQuery[[#This Row],[Reg/Unreg]],CurCloseProf[R/NR],0),MATCH(BN$9,CurCloseProf[#Headers],0))*($J88)</f>
        <v>0</v>
      </c>
      <c r="BP88" s="59">
        <f>IF(INDEX(CurWIPHelper[],1,MATCH(AO$4,$BP$9:$CA$9,0))=0,0,$BC88)</f>
        <v>0</v>
      </c>
      <c r="BQ88" s="59">
        <f>IF(INDEX(CurWIPHelper[],1,MATCH(AP$4,$BP$9:$CA$9,0))=0,0,(SUM($BC88:BD88)))</f>
        <v>0</v>
      </c>
      <c r="BR88" s="59">
        <f>IF(INDEX(CurWIPHelper[],1,MATCH(AQ$4,$BP$9:$CA$9,0))=0,0,(SUM($BC88:BE88)))</f>
        <v>0</v>
      </c>
      <c r="BS88" s="59">
        <f>IF(INDEX(CurWIPHelper[],1,MATCH(AR$4,$BP$9:$CA$9,0))=0,0,(SUM($BC88:BF88)))</f>
        <v>0</v>
      </c>
      <c r="BT88" s="59">
        <f>IF(INDEX(CurWIPHelper[],1,MATCH(AS$4,$BP$9:$CA$9,0))=0,0,(SUM($BC88:BG88)))</f>
        <v>0</v>
      </c>
      <c r="BU88" s="59">
        <f>IF(INDEX(CurWIPHelper[],1,MATCH(AT$4,$BP$9:$CA$9,0))=0,0,(SUM($BC88:BH88)))</f>
        <v>0</v>
      </c>
      <c r="BV88" s="59">
        <f>IF(INDEX(CurWIPHelper[],1,MATCH(AU$4,$BP$9:$CA$9,0))=0,0,(SUM($BC88:BI88)))</f>
        <v>0</v>
      </c>
      <c r="BW88" s="59">
        <f>IF(INDEX(CurWIPHelper[],1,MATCH(AV$4,$BP$9:$CA$9,0))=0,0,(SUM($BC88:BJ88)))</f>
        <v>0</v>
      </c>
      <c r="BX88" s="59">
        <f>IF(INDEX(CurWIPHelper[],1,MATCH(AW$4,$BP$9:$CA$9,0))=0,0,(SUM($BC88:BK88)))</f>
        <v>0</v>
      </c>
      <c r="BY88" s="59">
        <f>IF(INDEX(CurWIPHelper[],1,MATCH(AX$4,$BP$9:$CA$9,0))=0,0,(SUM($BC88:BL88)))</f>
        <v>0</v>
      </c>
      <c r="BZ88" s="59">
        <f>IF(INDEX(CurWIPHelper[],1,MATCH(AY$4,$BP$9:$CA$9,0))=0,0,(SUM($BC88:BM88)))</f>
        <v>0</v>
      </c>
      <c r="CA88" s="59">
        <f>IF(INDEX(CurWIPHelper[],1,MATCH(AZ$4,$BP$9:$CA$9,0))=0,0,(SUM($BC88:BN88)))</f>
        <v>0</v>
      </c>
      <c r="CC88" s="59">
        <f>((((INDEX(PlantAccounts[],MATCH($C88,PlantAccounts[Power Plan Plant Account '#],0),8)+(INDEX(PlantAccounts[],MATCH($C88,PlantAccounts[Power Plan Plant Account '#],0),8)+INDEX(PlantAccounts[],MATCH($C88,PlantAccounts[Power Plan Plant Account '#],0),16)+INDEX(PlantAccounts[],MATCH($C88,PlantAccounts[Power Plan Plant Account '#],0),17)))/2))/12)*(INDEX(CurWIPHelper[],1,MATCH(AO$4,CurWIPHelper[#Headers],0)))*(INDEX(PlantAccounts[],MATCH($C88,PlantAccounts[Power Plan Plant Account '#],0),7))</f>
        <v>189475.11914495585</v>
      </c>
      <c r="CD88" s="59">
        <f>((((INDEX(PlantAccounts[],MATCH($C88,PlantAccounts[Power Plan Plant Account '#],0),8)+(INDEX(PlantAccounts[],MATCH($C88,PlantAccounts[Power Plan Plant Account '#],0),8)+INDEX(PlantAccounts[],MATCH($C88,PlantAccounts[Power Plan Plant Account '#],0),16)+INDEX(PlantAccounts[],MATCH($C88,PlantAccounts[Power Plan Plant Account '#],0),17)))/2))/12)*(INDEX(CurWIPHelper[],1,MATCH(AP$4,CurWIPHelper[#Headers],0)))*(INDEX(PlantAccounts[],MATCH($C88,PlantAccounts[Power Plan Plant Account '#],0),7))</f>
        <v>189475.11914495585</v>
      </c>
      <c r="CE88" s="59">
        <f>((((INDEX(PlantAccounts[],MATCH($C88,PlantAccounts[Power Plan Plant Account '#],0),8)+(INDEX(PlantAccounts[],MATCH($C88,PlantAccounts[Power Plan Plant Account '#],0),8)+INDEX(PlantAccounts[],MATCH($C88,PlantAccounts[Power Plan Plant Account '#],0),16)+INDEX(PlantAccounts[],MATCH($C88,PlantAccounts[Power Plan Plant Account '#],0),17)))/2))/12)*(INDEX(CurWIPHelper[],1,MATCH(AQ$4,CurWIPHelper[#Headers],0)))*(INDEX(PlantAccounts[],MATCH($C88,PlantAccounts[Power Plan Plant Account '#],0),7))</f>
        <v>189475.11914495585</v>
      </c>
      <c r="CF88" s="59">
        <f>((((INDEX(PlantAccounts[],MATCH($C88,PlantAccounts[Power Plan Plant Account '#],0),8)+(INDEX(PlantAccounts[],MATCH($C88,PlantAccounts[Power Plan Plant Account '#],0),8)+INDEX(PlantAccounts[],MATCH($C88,PlantAccounts[Power Plan Plant Account '#],0),16)+INDEX(PlantAccounts[],MATCH($C88,PlantAccounts[Power Plan Plant Account '#],0),17)))/2))/12)*(INDEX(CurWIPHelper[],1,MATCH(AR$4,CurWIPHelper[#Headers],0)))*(INDEX(PlantAccounts[],MATCH($C88,PlantAccounts[Power Plan Plant Account '#],0),7))</f>
        <v>189475.11914495585</v>
      </c>
      <c r="CG88" s="59">
        <f>((((INDEX(PlantAccounts[],MATCH($C88,PlantAccounts[Power Plan Plant Account '#],0),8)+(INDEX(PlantAccounts[],MATCH($C88,PlantAccounts[Power Plan Plant Account '#],0),8)+INDEX(PlantAccounts[],MATCH($C88,PlantAccounts[Power Plan Plant Account '#],0),16)+INDEX(PlantAccounts[],MATCH($C88,PlantAccounts[Power Plan Plant Account '#],0),17)))/2))/12)*(INDEX(CurWIPHelper[],1,MATCH(AS$4,CurWIPHelper[#Headers],0)))*(INDEX(PlantAccounts[],MATCH($C88,PlantAccounts[Power Plan Plant Account '#],0),7))</f>
        <v>189475.11914495585</v>
      </c>
      <c r="CH88" s="59">
        <f>((((INDEX(PlantAccounts[],MATCH($C88,PlantAccounts[Power Plan Plant Account '#],0),8)+(INDEX(PlantAccounts[],MATCH($C88,PlantAccounts[Power Plan Plant Account '#],0),8)+INDEX(PlantAccounts[],MATCH($C88,PlantAccounts[Power Plan Plant Account '#],0),16)+INDEX(PlantAccounts[],MATCH($C88,PlantAccounts[Power Plan Plant Account '#],0),17)))/2))/12)*(INDEX(CurWIPHelper[],1,MATCH(AT$4,CurWIPHelper[#Headers],0)))*(INDEX(PlantAccounts[],MATCH($C88,PlantAccounts[Power Plan Plant Account '#],0),7))</f>
        <v>189475.11914495585</v>
      </c>
      <c r="CI88" s="59">
        <f>((((INDEX(PlantAccounts[],MATCH($C88,PlantAccounts[Power Plan Plant Account '#],0),8)+(INDEX(PlantAccounts[],MATCH($C88,PlantAccounts[Power Plan Plant Account '#],0),8)+INDEX(PlantAccounts[],MATCH($C88,PlantAccounts[Power Plan Plant Account '#],0),16)+INDEX(PlantAccounts[],MATCH($C88,PlantAccounts[Power Plan Plant Account '#],0),17)))/2))/12)*(INDEX(CurWIPHelper[],1,MATCH(AU$4,CurWIPHelper[#Headers],0)))*(INDEX(PlantAccounts[],MATCH($C88,PlantAccounts[Power Plan Plant Account '#],0),7))</f>
        <v>189475.11914495585</v>
      </c>
      <c r="CJ88" s="59">
        <f>((((INDEX(PlantAccounts[],MATCH($C88,PlantAccounts[Power Plan Plant Account '#],0),8)+(INDEX(PlantAccounts[],MATCH($C88,PlantAccounts[Power Plan Plant Account '#],0),8)+INDEX(PlantAccounts[],MATCH($C88,PlantAccounts[Power Plan Plant Account '#],0),16)+INDEX(PlantAccounts[],MATCH($C88,PlantAccounts[Power Plan Plant Account '#],0),17)))/2))/12)*(INDEX(CurWIPHelper[],1,MATCH(AV$4,CurWIPHelper[#Headers],0)))*(INDEX(PlantAccounts[],MATCH($C88,PlantAccounts[Power Plan Plant Account '#],0),7))</f>
        <v>189475.11914495585</v>
      </c>
      <c r="CK88" s="59">
        <f>((((INDEX(PlantAccounts[],MATCH($C88,PlantAccounts[Power Plan Plant Account '#],0),8)+(INDEX(PlantAccounts[],MATCH($C88,PlantAccounts[Power Plan Plant Account '#],0),8)+INDEX(PlantAccounts[],MATCH($C88,PlantAccounts[Power Plan Plant Account '#],0),16)+INDEX(PlantAccounts[],MATCH($C88,PlantAccounts[Power Plan Plant Account '#],0),17)))/2))/12)*(INDEX(CurWIPHelper[],1,MATCH(AW$4,CurWIPHelper[#Headers],0)))*(INDEX(PlantAccounts[],MATCH($C88,PlantAccounts[Power Plan Plant Account '#],0),7))</f>
        <v>189475.11914495585</v>
      </c>
      <c r="CL88" s="59">
        <f>((((INDEX(PlantAccounts[],MATCH($C88,PlantAccounts[Power Plan Plant Account '#],0),8)+(INDEX(PlantAccounts[],MATCH($C88,PlantAccounts[Power Plan Plant Account '#],0),8)+INDEX(PlantAccounts[],MATCH($C88,PlantAccounts[Power Plan Plant Account '#],0),16)+INDEX(PlantAccounts[],MATCH($C88,PlantAccounts[Power Plan Plant Account '#],0),17)))/2))/12)*(INDEX(CurWIPHelper[],1,MATCH(AX$4,CurWIPHelper[#Headers],0)))*(INDEX(PlantAccounts[],MATCH($C88,PlantAccounts[Power Plan Plant Account '#],0),7))</f>
        <v>189475.11914495585</v>
      </c>
      <c r="CM88" s="59">
        <f>((((INDEX(PlantAccounts[],MATCH($C88,PlantAccounts[Power Plan Plant Account '#],0),8)+(INDEX(PlantAccounts[],MATCH($C88,PlantAccounts[Power Plan Plant Account '#],0),8)+INDEX(PlantAccounts[],MATCH($C88,PlantAccounts[Power Plan Plant Account '#],0),16)+INDEX(PlantAccounts[],MATCH($C88,PlantAccounts[Power Plan Plant Account '#],0),17)))/2))/12)*(INDEX(CurWIPHelper[],1,MATCH(AY$4,CurWIPHelper[#Headers],0)))*(INDEX(PlantAccounts[],MATCH($C88,PlantAccounts[Power Plan Plant Account '#],0),7))</f>
        <v>189475.11914495585</v>
      </c>
      <c r="CN88" s="59">
        <f>((((INDEX(PlantAccounts[],MATCH($C88,PlantAccounts[Power Plan Plant Account '#],0),8)+(INDEX(PlantAccounts[],MATCH($C88,PlantAccounts[Power Plan Plant Account '#],0),8)+INDEX(PlantAccounts[],MATCH($C88,PlantAccounts[Power Plan Plant Account '#],0),16)+INDEX(PlantAccounts[],MATCH($C88,PlantAccounts[Power Plan Plant Account '#],0),17)))/2))/12)*(INDEX(CurWIPHelper[],1,MATCH(AZ$4,CurWIPHelper[#Headers],0)))*(INDEX(PlantAccounts[],MATCH($C88,PlantAccounts[Power Plan Plant Account '#],0),7))</f>
        <v>189475.11914495585</v>
      </c>
      <c r="CO88" s="59">
        <f t="shared" si="34"/>
        <v>2273701.4297394701</v>
      </c>
      <c r="CQ88" s="59">
        <f>INDEX(PlantAccounts[],MATCH($C88,PlantAccounts[Power Plan Plant Account '#],0),12)*(INDEX(CurWIPHelper[],1,MATCH(AO$4,CurWIPHelper[#Headers],0)))*(INDEX(PlantAccounts[],MATCH($C88,PlantAccounts[Power Plan Plant Account '#],0),7)/12)*0.5</f>
        <v>0</v>
      </c>
      <c r="CR88" s="59">
        <f>INDEX(PlantAccounts[],MATCH($C88,PlantAccounts[Power Plan Plant Account '#],0),12)*(INDEX(CurWIPHelper[],1,MATCH(AP$4,CurWIPHelper[#Headers],0)))*(INDEX(PlantAccounts[],MATCH($C88,PlantAccounts[Power Plan Plant Account '#],0),7)/12)*0.5</f>
        <v>0</v>
      </c>
      <c r="CS88" s="59">
        <f>INDEX(PlantAccounts[],MATCH($C88,PlantAccounts[Power Plan Plant Account '#],0),12)*(INDEX(CurWIPHelper[],1,MATCH(AQ$4,CurWIPHelper[#Headers],0)))*(INDEX(PlantAccounts[],MATCH($C88,PlantAccounts[Power Plan Plant Account '#],0),7)/12)*0.5</f>
        <v>0</v>
      </c>
      <c r="CT88" s="59">
        <f>INDEX(PlantAccounts[],MATCH($C88,PlantAccounts[Power Plan Plant Account '#],0),12)*(INDEX(CurWIPHelper[],1,MATCH(AR$4,CurWIPHelper[#Headers],0)))*(INDEX(PlantAccounts[],MATCH($C88,PlantAccounts[Power Plan Plant Account '#],0),7)/12)*0.5</f>
        <v>0</v>
      </c>
      <c r="CU88" s="59">
        <f>INDEX(PlantAccounts[],MATCH($C88,PlantAccounts[Power Plan Plant Account '#],0),12)*(INDEX(CurWIPHelper[],1,MATCH(AS$4,CurWIPHelper[#Headers],0)))*(INDEX(PlantAccounts[],MATCH($C88,PlantAccounts[Power Plan Plant Account '#],0),7)/12)*0.5</f>
        <v>0</v>
      </c>
      <c r="CV88" s="59">
        <f>INDEX(PlantAccounts[],MATCH($C88,PlantAccounts[Power Plan Plant Account '#],0),12)*(INDEX(CurWIPHelper[],1,MATCH(AT$4,CurWIPHelper[#Headers],0)))*(INDEX(PlantAccounts[],MATCH($C88,PlantAccounts[Power Plan Plant Account '#],0),7)/12)*0.5</f>
        <v>0</v>
      </c>
      <c r="CW88" s="59">
        <f>INDEX(PlantAccounts[],MATCH($C88,PlantAccounts[Power Plan Plant Account '#],0),12)*(INDEX(CurWIPHelper[],1,MATCH(AU$4,CurWIPHelper[#Headers],0)))*(INDEX(PlantAccounts[],MATCH($C88,PlantAccounts[Power Plan Plant Account '#],0),7)/12)*0.5</f>
        <v>0</v>
      </c>
      <c r="CX88" s="59">
        <f>INDEX(PlantAccounts[],MATCH($C88,PlantAccounts[Power Plan Plant Account '#],0),12)*(INDEX(CurWIPHelper[],1,MATCH(AV$4,CurWIPHelper[#Headers],0)))*(INDEX(PlantAccounts[],MATCH($C88,PlantAccounts[Power Plan Plant Account '#],0),7)/12)*0.5</f>
        <v>0</v>
      </c>
      <c r="CY88" s="59">
        <f>INDEX(PlantAccounts[],MATCH($C88,PlantAccounts[Power Plan Plant Account '#],0),12)*(INDEX(CurWIPHelper[],1,MATCH(AW$4,CurWIPHelper[#Headers],0)))*(INDEX(PlantAccounts[],MATCH($C88,PlantAccounts[Power Plan Plant Account '#],0),7)/12)*0.5</f>
        <v>0</v>
      </c>
      <c r="CZ88" s="59">
        <f>INDEX(PlantAccounts[],MATCH($C88,PlantAccounts[Power Plan Plant Account '#],0),12)*(INDEX(CurWIPHelper[],1,MATCH(AX$4,CurWIPHelper[#Headers],0)))*(INDEX(PlantAccounts[],MATCH($C88,PlantAccounts[Power Plan Plant Account '#],0),7)/12)*0.5</f>
        <v>0</v>
      </c>
      <c r="DA88" s="59">
        <f>INDEX(PlantAccounts[],MATCH($C88,PlantAccounts[Power Plan Plant Account '#],0),12)*(INDEX(CurWIPHelper[],1,MATCH(AY$4,CurWIPHelper[#Headers],0)))*(INDEX(PlantAccounts[],MATCH($C88,PlantAccounts[Power Plan Plant Account '#],0),7)/12)*0.5</f>
        <v>0</v>
      </c>
      <c r="DB88" s="59">
        <f>INDEX(PlantAccounts[],MATCH($C88,PlantAccounts[Power Plan Plant Account '#],0),12)*(INDEX(CurWIPHelper[],1,MATCH(AZ$4,CurWIPHelper[#Headers],0)))*(INDEX(PlantAccounts[],MATCH($C88,PlantAccounts[Power Plan Plant Account '#],0),7)/12)*0.5</f>
        <v>0</v>
      </c>
      <c r="DC88" s="59">
        <f t="shared" si="35"/>
        <v>0</v>
      </c>
      <c r="DE88" s="59">
        <f t="shared" si="36"/>
        <v>2273701.4297394701</v>
      </c>
    </row>
    <row r="89" spans="1:109">
      <c r="A89" t="s">
        <v>58</v>
      </c>
      <c r="B89" t="s">
        <v>138</v>
      </c>
      <c r="C89">
        <v>48322</v>
      </c>
      <c r="D89">
        <v>48322</v>
      </c>
      <c r="E89" s="161">
        <f>1-'Capex to PA'!$B$3</f>
        <v>0.96960000000000002</v>
      </c>
      <c r="F89" s="113">
        <f>INDEX(PlantAccounts[],MATCH($C89,PlantAccounts[Power Plan Plant Account '#],0),8)</f>
        <v>0</v>
      </c>
      <c r="G89" s="7">
        <f>INDEX(PlantAccounts[],MATCH($C89,PlantAccounts[Power Plan Plant Account '#],0),14)</f>
        <v>0</v>
      </c>
      <c r="H89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89" s="7"/>
      <c r="J89" s="7">
        <f t="shared" si="6"/>
        <v>0</v>
      </c>
      <c r="K89" s="7">
        <v>0</v>
      </c>
      <c r="L89" s="7">
        <f>INDEX(PlantAccounts[],MATCH($C89,PlantAccounts[Power Plan Plant Account '#],0),11)</f>
        <v>0</v>
      </c>
      <c r="M89" s="7">
        <f t="shared" si="32"/>
        <v>0</v>
      </c>
      <c r="O89" s="35">
        <f>INDEX(CurCloseProf[],MATCH(PlantAccountsQuery[[#This Row],[Reg/Unreg]],CurCloseProf[R/NR],0),MATCH(O$9,CurCloseProf[#Headers],0))*($J89+$M89)</f>
        <v>0</v>
      </c>
      <c r="P89" s="35">
        <f>INDEX(CurCloseProf[],MATCH(PlantAccountsQuery[[#This Row],[Reg/Unreg]],CurCloseProf[R/NR],0),MATCH(P$9,CurCloseProf[#Headers],0))*($J89+$M89)</f>
        <v>0</v>
      </c>
      <c r="Q89" s="35">
        <f>INDEX(CurCloseProf[],MATCH(PlantAccountsQuery[[#This Row],[Reg/Unreg]],CurCloseProf[R/NR],0),MATCH(Q$9,CurCloseProf[#Headers],0))*($J89+$M89)</f>
        <v>0</v>
      </c>
      <c r="R89" s="35">
        <f>INDEX(CurCloseProf[],MATCH(PlantAccountsQuery[[#This Row],[Reg/Unreg]],CurCloseProf[R/NR],0),MATCH(R$9,CurCloseProf[#Headers],0))*($J89+$M89)</f>
        <v>0</v>
      </c>
      <c r="S89" s="35">
        <f>INDEX(CurCloseProf[],MATCH(PlantAccountsQuery[[#This Row],[Reg/Unreg]],CurCloseProf[R/NR],0),MATCH(S$9,CurCloseProf[#Headers],0))*($J89+$M89)</f>
        <v>0</v>
      </c>
      <c r="T89" s="35">
        <f>INDEX(CurCloseProf[],MATCH(PlantAccountsQuery[[#This Row],[Reg/Unreg]],CurCloseProf[R/NR],0),MATCH(T$9,CurCloseProf[#Headers],0))*($J89+$M89)</f>
        <v>0</v>
      </c>
      <c r="U89" s="35">
        <f>INDEX(CurCloseProf[],MATCH(PlantAccountsQuery[[#This Row],[Reg/Unreg]],CurCloseProf[R/NR],0),MATCH(U$9,CurCloseProf[#Headers],0))*($J89+$M89)</f>
        <v>0</v>
      </c>
      <c r="V89" s="35">
        <f>INDEX(CurCloseProf[],MATCH(PlantAccountsQuery[[#This Row],[Reg/Unreg]],CurCloseProf[R/NR],0),MATCH(V$9,CurCloseProf[#Headers],0))*($J89+$M89)</f>
        <v>0</v>
      </c>
      <c r="W89" s="35">
        <f>INDEX(CurCloseProf[],MATCH(PlantAccountsQuery[[#This Row],[Reg/Unreg]],CurCloseProf[R/NR],0),MATCH(W$9,CurCloseProf[#Headers],0))*($J89+$M89)</f>
        <v>0</v>
      </c>
      <c r="X89" s="35">
        <f>INDEX(CurCloseProf[],MATCH(PlantAccountsQuery[[#This Row],[Reg/Unreg]],CurCloseProf[R/NR],0),MATCH(X$9,CurCloseProf[#Headers],0))*($J89+$M89)</f>
        <v>0</v>
      </c>
      <c r="Y89" s="35">
        <f>INDEX(CurCloseProf[],MATCH(PlantAccountsQuery[[#This Row],[Reg/Unreg]],CurCloseProf[R/NR],0),MATCH(Y$9,CurCloseProf[#Headers],0))*($J89+$M89)</f>
        <v>0</v>
      </c>
      <c r="Z89" s="35">
        <f>INDEX(CurCloseProf[],MATCH(PlantAccountsQuery[[#This Row],[Reg/Unreg]],CurCloseProf[R/NR],0),MATCH(Z$9,CurCloseProf[#Headers],0))*($J89+$M89)</f>
        <v>0</v>
      </c>
      <c r="AB89" s="59">
        <f>IF(INDEX(CurWIPHelper[],1,MATCH(AO$4,$AB$9:$AM$9,0))=0,0,($F89+$O89))</f>
        <v>0</v>
      </c>
      <c r="AC89" s="59">
        <f>IF(INDEX(CurWIPHelper[],1,MATCH(AP$4,$AB$9:$AM$9,0))=0,0,($F89+SUM($O89:P89)))</f>
        <v>0</v>
      </c>
      <c r="AD89" s="59">
        <f>IF(INDEX(CurWIPHelper[],1,MATCH(AQ$4,$AB$9:$AM$9,0))=0,0,($F89+SUM($O89:Q89)))</f>
        <v>0</v>
      </c>
      <c r="AE89" s="59">
        <f>IF(INDEX(CurWIPHelper[],1,MATCH(AR$4,$AB$9:$AM$9,0))=0,0,($F89+SUM($O89:R89)))</f>
        <v>0</v>
      </c>
      <c r="AF89" s="59">
        <f>IF(INDEX(CurWIPHelper[],1,MATCH(AS$4,$AB$9:$AM$9,0))=0,0,($F89+SUM($O89:S89)))</f>
        <v>0</v>
      </c>
      <c r="AG89" s="59">
        <f>IF(INDEX(CurWIPHelper[],1,MATCH(AT$4,$AB$9:$AM$9,0))=0,0,($F89+SUM($O89:T89)))</f>
        <v>0</v>
      </c>
      <c r="AH89" s="59">
        <f>IF(INDEX(CurWIPHelper[],1,MATCH(AU$4,$AB$9:$AM$9,0))=0,0,($F89+SUM($O89:U89)))</f>
        <v>0</v>
      </c>
      <c r="AI89" s="59">
        <f>IF(INDEX(CurWIPHelper[],1,MATCH(AV$4,$AB$9:$AM$9,0))=0,0,($F89+SUM($O89:V89)))</f>
        <v>0</v>
      </c>
      <c r="AJ89" s="59">
        <f>IF(INDEX(CurWIPHelper[],1,MATCH(AW$4,$AB$9:$AM$9,0))=0,0,($F89+SUM($O89:W89)))</f>
        <v>0</v>
      </c>
      <c r="AK89" s="59">
        <f>IF(INDEX(CurWIPHelper[],1,MATCH(AX$4,$AB$9:$AM$9,0))=0,0,($F89+SUM($O89:X89)))</f>
        <v>0</v>
      </c>
      <c r="AL89" s="59">
        <f>IF(INDEX(CurWIPHelper[],1,MATCH(AY$4,$AB$9:$AM$9,0))=0,0,($F89+SUM($O89:Y89)))</f>
        <v>0</v>
      </c>
      <c r="AM89" s="59">
        <f>IF(INDEX(CurWIPHelper[],1,MATCH(AZ$4,$AB$9:$AM$9,0))=0,0,($F89+SUM($O89:Z89)))</f>
        <v>0</v>
      </c>
      <c r="AO89" s="35">
        <f>IF(INDEX(CurWIPHelper[],1,MATCH(AO$4,CurWIPHelper[#Headers],0))=0,0,
     IF(AB89&gt;0,
        (IF(
             ((INDEX(PlantAccounts[],MATCH($C89,PlantAccounts[Power Plan Plant Account '#],0),7)/12)
                   *(AB89)
                   *(INDEX(CurWIPHelper[],1,MATCH(AO$4,CurWIPHelper[#Headers],0)))
                   +(INDEX(PlantAccounts[],MATCH($C89,PlantAccounts[Power Plan Plant Account '#],0),9))
                   )&gt;AB89,
              IF((INDEX(PlantAccounts[],MATCH($C89,PlantAccounts[Power Plan Plant Account '#],0),7))=0,0,AB89-(INDEX(PlantAccounts[],MATCH($C89,PlantAccounts[Power Plan Plant Account '#],0),9))),
             (INDEX(PlantAccounts[],MATCH($C89,PlantAccounts[Power Plan Plant Account '#],0),7)/12)*AB89*(INDEX(CurWIPHelper[],1,MATCH(AO$4,CurWIPHelper[#Headers],0))))
        ),
          IF(AB89=0,0,IF(
              ((INDEX(PlantAccounts[],MATCH($C89,PlantAccounts[Power Plan Plant Account '#],0),7)/12)
              *(AB89)
              *(INDEX(CurWIPHelper[],1,MATCH(AO$4,CurWIPHelper[#Headers],0)))
              +(INDEX(PlantAccounts[],MATCH($C89,PlantAccounts[Power Plan Plant Account '#],0),9))
              )&gt;AB89,
         (INDEX(PlantAccounts[],MATCH($C89,PlantAccounts[Power Plan Plant Account '#],0),7)/12)*AB89*(INDEX(CurWIPHelper[],1,MATCH(AO$4,CurWIPHelper[#Headers],0))),
         AB89-(INDEX(PlantAccounts[],MATCH($C89,PlantAccounts[Power Plan Plant Account '#],0),9))
    ))
)
)</f>
        <v>0</v>
      </c>
      <c r="AP89" s="35">
        <f>IF(INDEX(CurWIPHelper[],1,MATCH(AP$4,CurWIPHelper[#Headers],0))=0,0,
     IF(AC89&gt;0,
        (IF(
             ((INDEX(PlantAccounts[],MATCH($C89,PlantAccounts[Power Plan Plant Account '#],0),7)/12)
                   *(AC89)
                   *(INDEX(CurWIPHelper[],1,MATCH(AP$4,CurWIPHelper[#Headers],0)))
                   +(INDEX(PlantAccounts[],MATCH($C89,PlantAccounts[Power Plan Plant Account '#],0),9))
                   +(SUM($AO89:AO89))
                    )&gt;AC89,
              IF((INDEX(PlantAccounts[],MATCH($C89,PlantAccounts[Power Plan Plant Account '#],0),7))=0,0,AC89-(INDEX(PlantAccounts[],MATCH($C89,PlantAccounts[Power Plan Plant Account '#],0),9))-SUM($AO89:AO89)),
             (INDEX(PlantAccounts[],MATCH($C89,PlantAccounts[Power Plan Plant Account '#],0),7)/12)*AC89*(INDEX(CurWIPHelper[],1,MATCH(AP$4,CurWIPHelper[#Headers],0))))
        ),
        IF(AC89=0,0,IF(
              ((INDEX(PlantAccounts[],MATCH($C89,PlantAccounts[Power Plan Plant Account '#],0),7)/12)
              *(AC89)
              *(INDEX(CurWIPHelper[],1,MATCH(AP$4,CurWIPHelper[#Headers],0)))
              +(INDEX(PlantAccounts[],MATCH($C89,PlantAccounts[Power Plan Plant Account '#],0),9))
              +(SUM($AO89:AO89))
              )&gt;AC89,
         (INDEX(PlantAccounts[],MATCH($C89,PlantAccounts[Power Plan Plant Account '#],0),7)/12)*AC89*(INDEX(CurWIPHelper[],1,MATCH(AP$4,CurWIPHelper[#Headers],0))),
         AC89-(INDEX(PlantAccounts[],MATCH($C89,PlantAccounts[Power Plan Plant Account '#],0),9))-(SUM($AO89:AO89))
    ))
)
)</f>
        <v>0</v>
      </c>
      <c r="AQ89" s="35">
        <f>IF(INDEX(CurWIPHelper[],1,MATCH(AQ$4,CurWIPHelper[#Headers],0))=0,0,
     IF(AD89&gt;0,
        (IF(
             ((INDEX(PlantAccounts[],MATCH($C89,PlantAccounts[Power Plan Plant Account '#],0),7)/12)
                   *(AD89)
                   *(INDEX(CurWIPHelper[],1,MATCH(AQ$4,CurWIPHelper[#Headers],0)))
                   +(INDEX(PlantAccounts[],MATCH($C89,PlantAccounts[Power Plan Plant Account '#],0),9))
                   +(SUM($AO89:AP89))
                    )&gt;AD89,
              IF((INDEX(PlantAccounts[],MATCH($C89,PlantAccounts[Power Plan Plant Account '#],0),7))=0,0,AD89-(INDEX(PlantAccounts[],MATCH($C89,PlantAccounts[Power Plan Plant Account '#],0),9))-SUM($AO89:AP89)),
             (INDEX(PlantAccounts[],MATCH($C89,PlantAccounts[Power Plan Plant Account '#],0),7)/12)*AD89*(INDEX(CurWIPHelper[],1,MATCH(AQ$4,CurWIPHelper[#Headers],0))))
        ),
        IF(AD89=0,0,IF(
              ((INDEX(PlantAccounts[],MATCH($C89,PlantAccounts[Power Plan Plant Account '#],0),7)/12)
              *(AD89)
              *(INDEX(CurWIPHelper[],1,MATCH(AQ$4,CurWIPHelper[#Headers],0)))
              +(INDEX(PlantAccounts[],MATCH($C89,PlantAccounts[Power Plan Plant Account '#],0),9))
              +(SUM($AO89:AP89))
              )&gt;AD89,
         (INDEX(PlantAccounts[],MATCH($C89,PlantAccounts[Power Plan Plant Account '#],0),7)/12)*AD89*(INDEX(CurWIPHelper[],1,MATCH(AQ$4,CurWIPHelper[#Headers],0))),
         AD89-(INDEX(PlantAccounts[],MATCH($C89,PlantAccounts[Power Plan Plant Account '#],0),9))-(SUM($AO89:AP89))
    ))
)
)</f>
        <v>0</v>
      </c>
      <c r="AR89" s="35">
        <f>IF(INDEX(CurWIPHelper[],1,MATCH(AR$4,CurWIPHelper[#Headers],0))=0,0,
     IF(AE89&gt;0,
        (IF(
             ((INDEX(PlantAccounts[],MATCH($C89,PlantAccounts[Power Plan Plant Account '#],0),7)/12)
                   *(AE89)
                   *(INDEX(CurWIPHelper[],1,MATCH(AR$4,CurWIPHelper[#Headers],0)))
                   +(INDEX(PlantAccounts[],MATCH($C89,PlantAccounts[Power Plan Plant Account '#],0),9))
                   +(SUM($AO89:AQ89))
                    )&gt;AE89,
              IF((INDEX(PlantAccounts[],MATCH($C89,PlantAccounts[Power Plan Plant Account '#],0),7))=0,0,AE89-(INDEX(PlantAccounts[],MATCH($C89,PlantAccounts[Power Plan Plant Account '#],0),9))-SUM($AO89:AQ89)),
             (INDEX(PlantAccounts[],MATCH($C89,PlantAccounts[Power Plan Plant Account '#],0),7)/12)*AE89*(INDEX(CurWIPHelper[],1,MATCH(AR$4,CurWIPHelper[#Headers],0))))
        ),
        IF(AE89=0,0,IF(
              ((INDEX(PlantAccounts[],MATCH($C89,PlantAccounts[Power Plan Plant Account '#],0),7)/12)
              *(AE89)
              *(INDEX(CurWIPHelper[],1,MATCH(AR$4,CurWIPHelper[#Headers],0)))
              +(INDEX(PlantAccounts[],MATCH($C89,PlantAccounts[Power Plan Plant Account '#],0),9))
              +(SUM($AO89:AQ89))
              )&gt;AE89,
         (INDEX(PlantAccounts[],MATCH($C89,PlantAccounts[Power Plan Plant Account '#],0),7)/12)*AE89*(INDEX(CurWIPHelper[],1,MATCH(AR$4,CurWIPHelper[#Headers],0))),
         AE89-(INDEX(PlantAccounts[],MATCH($C89,PlantAccounts[Power Plan Plant Account '#],0),9))-(SUM($AO89:AQ89))
    ))
)
)</f>
        <v>0</v>
      </c>
      <c r="AS89" s="35">
        <f>IF(INDEX(CurWIPHelper[],1,MATCH(AS$4,CurWIPHelper[#Headers],0))=0,0,
     IF(AF89&gt;0,
        (IF(
             ((INDEX(PlantAccounts[],MATCH($C89,PlantAccounts[Power Plan Plant Account '#],0),7)/12)
                   *(AF89)
                   *(INDEX(CurWIPHelper[],1,MATCH(AS$4,CurWIPHelper[#Headers],0)))
                   +(INDEX(PlantAccounts[],MATCH($C89,PlantAccounts[Power Plan Plant Account '#],0),9))
                   +(SUM($AO89:AR89))
                    )&gt;AF89,
              IF((INDEX(PlantAccounts[],MATCH($C89,PlantAccounts[Power Plan Plant Account '#],0),7))=0,0,AF89-(INDEX(PlantAccounts[],MATCH($C89,PlantAccounts[Power Plan Plant Account '#],0),9))-SUM($AO89:AR89)),
             (INDEX(PlantAccounts[],MATCH($C89,PlantAccounts[Power Plan Plant Account '#],0),7)/12)*AF89*(INDEX(CurWIPHelper[],1,MATCH(AS$4,CurWIPHelper[#Headers],0))))
        ),
        IF(AF89=0,0,IF(
              ((INDEX(PlantAccounts[],MATCH($C89,PlantAccounts[Power Plan Plant Account '#],0),7)/12)
              *(AF89)
              *(INDEX(CurWIPHelper[],1,MATCH(AS$4,CurWIPHelper[#Headers],0)))
              +(INDEX(PlantAccounts[],MATCH($C89,PlantAccounts[Power Plan Plant Account '#],0),9))
              +(SUM($AO89:AR89))
              )&gt;AF89,
         (INDEX(PlantAccounts[],MATCH($C89,PlantAccounts[Power Plan Plant Account '#],0),7)/12)*AF89*(INDEX(CurWIPHelper[],1,MATCH(AS$4,CurWIPHelper[#Headers],0))),
         AF89-(INDEX(PlantAccounts[],MATCH($C89,PlantAccounts[Power Plan Plant Account '#],0),9))-(SUM($AO89:AR89))
    ))
)
)</f>
        <v>0</v>
      </c>
      <c r="AT89" s="35">
        <f>IF(INDEX(CurWIPHelper[],1,MATCH(AT$4,CurWIPHelper[#Headers],0))=0,0,
     IF(AG89&gt;0,
        (IF(
             ((INDEX(PlantAccounts[],MATCH($C89,PlantAccounts[Power Plan Plant Account '#],0),7)/12)
                   *(AG89)
                   *(INDEX(CurWIPHelper[],1,MATCH(AT$4,CurWIPHelper[#Headers],0)))
                   +(INDEX(PlantAccounts[],MATCH($C89,PlantAccounts[Power Plan Plant Account '#],0),9))
                   +(SUM($AO89:AS89))
                    )&gt;AG89,
              IF((INDEX(PlantAccounts[],MATCH($C89,PlantAccounts[Power Plan Plant Account '#],0),7))=0,0,AG89-(INDEX(PlantAccounts[],MATCH($C89,PlantAccounts[Power Plan Plant Account '#],0),9))-SUM($AO89:AS89)),
             (INDEX(PlantAccounts[],MATCH($C89,PlantAccounts[Power Plan Plant Account '#],0),7)/12)*AG89*(INDEX(CurWIPHelper[],1,MATCH(AT$4,CurWIPHelper[#Headers],0))))
        ),
        IF(AG89=0,0,IF(
              ((INDEX(PlantAccounts[],MATCH($C89,PlantAccounts[Power Plan Plant Account '#],0),7)/12)
              *(AG89)
              *(INDEX(CurWIPHelper[],1,MATCH(AT$4,CurWIPHelper[#Headers],0)))
              +(INDEX(PlantAccounts[],MATCH($C89,PlantAccounts[Power Plan Plant Account '#],0),9))
              +(SUM($AO89:AS89))
              )&gt;AG89,
         (INDEX(PlantAccounts[],MATCH($C89,PlantAccounts[Power Plan Plant Account '#],0),7)/12)*AG89*(INDEX(CurWIPHelper[],1,MATCH(AT$4,CurWIPHelper[#Headers],0))),
         AG89-(INDEX(PlantAccounts[],MATCH($C89,PlantAccounts[Power Plan Plant Account '#],0),9))-(SUM($AO89:AS89))
    ))
)
)</f>
        <v>0</v>
      </c>
      <c r="AU89" s="35">
        <f>IF(INDEX(CurWIPHelper[],1,MATCH(AU$4,CurWIPHelper[#Headers],0))=0,0,
     IF(AH89&gt;0,
        (IF(
             ((INDEX(PlantAccounts[],MATCH($C89,PlantAccounts[Power Plan Plant Account '#],0),7)/12)
                   *(AH89)
                   *(INDEX(CurWIPHelper[],1,MATCH(AU$4,CurWIPHelper[#Headers],0)))
                   +(INDEX(PlantAccounts[],MATCH($C89,PlantAccounts[Power Plan Plant Account '#],0),9))
                   +(SUM($AO89:AT89))
                    )&gt;AH89,
              IF((INDEX(PlantAccounts[],MATCH($C89,PlantAccounts[Power Plan Plant Account '#],0),7))=0,0,AH89-(INDEX(PlantAccounts[],MATCH($C89,PlantAccounts[Power Plan Plant Account '#],0),9))-SUM($AO89:AT89)),
             (INDEX(PlantAccounts[],MATCH($C89,PlantAccounts[Power Plan Plant Account '#],0),7)/12)*AH89*(INDEX(CurWIPHelper[],1,MATCH(AU$4,CurWIPHelper[#Headers],0))))
        ),
        IF(AH89=0,0,IF(
              ((INDEX(PlantAccounts[],MATCH($C89,PlantAccounts[Power Plan Plant Account '#],0),7)/12)
              *(AH89)
              *(INDEX(CurWIPHelper[],1,MATCH(AU$4,CurWIPHelper[#Headers],0)))
              +(INDEX(PlantAccounts[],MATCH($C89,PlantAccounts[Power Plan Plant Account '#],0),9))
              +(SUM($AO89:AT89))
              )&gt;AH89,
         (INDEX(PlantAccounts[],MATCH($C89,PlantAccounts[Power Plan Plant Account '#],0),7)/12)*AH89*(INDEX(CurWIPHelper[],1,MATCH(AU$4,CurWIPHelper[#Headers],0))),
         AH89-(INDEX(PlantAccounts[],MATCH($C89,PlantAccounts[Power Plan Plant Account '#],0),9))-(SUM($AO89:AT89))
    ))
)
)</f>
        <v>0</v>
      </c>
      <c r="AV89" s="35">
        <f>IF(INDEX(CurWIPHelper[],1,MATCH(AV$4,CurWIPHelper[#Headers],0))=0,0,
     IF(AI89&gt;0,
        (IF(
             ((INDEX(PlantAccounts[],MATCH($C89,PlantAccounts[Power Plan Plant Account '#],0),7)/12)
                   *(AI89)
                   *(INDEX(CurWIPHelper[],1,MATCH(AV$4,CurWIPHelper[#Headers],0)))
                   +(INDEX(PlantAccounts[],MATCH($C89,PlantAccounts[Power Plan Plant Account '#],0),9))
                   +(SUM($AO89:AU89))
                    )&gt;AI89,
              IF((INDEX(PlantAccounts[],MATCH($C89,PlantAccounts[Power Plan Plant Account '#],0),7))=0,0,AI89-(INDEX(PlantAccounts[],MATCH($C89,PlantAccounts[Power Plan Plant Account '#],0),9))-SUM($AO89:AU89)),
             (INDEX(PlantAccounts[],MATCH($C89,PlantAccounts[Power Plan Plant Account '#],0),7)/12)*AI89*(INDEX(CurWIPHelper[],1,MATCH(AV$4,CurWIPHelper[#Headers],0))))
        ),
        IF(AI89=0,0,IF(
              ((INDEX(PlantAccounts[],MATCH($C89,PlantAccounts[Power Plan Plant Account '#],0),7)/12)
              *(AI89)
              *(INDEX(CurWIPHelper[],1,MATCH(AV$4,CurWIPHelper[#Headers],0)))
              +(INDEX(PlantAccounts[],MATCH($C89,PlantAccounts[Power Plan Plant Account '#],0),9))
              +(SUM($AO89:AU89))
              )&gt;AI89,
         (INDEX(PlantAccounts[],MATCH($C89,PlantAccounts[Power Plan Plant Account '#],0),7)/12)*AI89*(INDEX(CurWIPHelper[],1,MATCH(AV$4,CurWIPHelper[#Headers],0))),
         AI89-(INDEX(PlantAccounts[],MATCH($C89,PlantAccounts[Power Plan Plant Account '#],0),9))-(SUM($AO89:AU89))
    ))
)
)</f>
        <v>0</v>
      </c>
      <c r="AW89" s="35">
        <f>IF(INDEX(CurWIPHelper[],1,MATCH(AW$4,CurWIPHelper[#Headers],0))=0,0,
     IF(AJ89&gt;0,
        (IF(
             ((INDEX(PlantAccounts[],MATCH($C89,PlantAccounts[Power Plan Plant Account '#],0),7)/12)
                   *(AJ89)
                   *(INDEX(CurWIPHelper[],1,MATCH(AW$4,CurWIPHelper[#Headers],0)))
                   +(INDEX(PlantAccounts[],MATCH($C89,PlantAccounts[Power Plan Plant Account '#],0),9))
                   +(SUM($AO89:AV89))
                    )&gt;AJ89,
              IF((INDEX(PlantAccounts[],MATCH($C89,PlantAccounts[Power Plan Plant Account '#],0),7))=0,0,AJ89-(INDEX(PlantAccounts[],MATCH($C89,PlantAccounts[Power Plan Plant Account '#],0),9))-SUM($AO89:AV89)),
             (INDEX(PlantAccounts[],MATCH($C89,PlantAccounts[Power Plan Plant Account '#],0),7)/12)*AJ89*(INDEX(CurWIPHelper[],1,MATCH(AW$4,CurWIPHelper[#Headers],0))))
        ),
        IF(AJ89=0,0,IF(
              ((INDEX(PlantAccounts[],MATCH($C89,PlantAccounts[Power Plan Plant Account '#],0),7)/12)
              *(AJ89)
              *(INDEX(CurWIPHelper[],1,MATCH(AW$4,CurWIPHelper[#Headers],0)))
              +(INDEX(PlantAccounts[],MATCH($C89,PlantAccounts[Power Plan Plant Account '#],0),9))
              +(SUM($AO89:AV89))
              )&gt;AJ89,
         (INDEX(PlantAccounts[],MATCH($C89,PlantAccounts[Power Plan Plant Account '#],0),7)/12)*AJ89*(INDEX(CurWIPHelper[],1,MATCH(AW$4,CurWIPHelper[#Headers],0))),
         AJ89-(INDEX(PlantAccounts[],MATCH($C89,PlantAccounts[Power Plan Plant Account '#],0),9))-(SUM($AO89:AV89))
    ))
)
)</f>
        <v>0</v>
      </c>
      <c r="AX89" s="35">
        <f>IF(INDEX(CurWIPHelper[],1,MATCH(AX$4,CurWIPHelper[#Headers],0))=0,0,
     IF(AK89&gt;0,
        (IF(
             ((INDEX(PlantAccounts[],MATCH($C89,PlantAccounts[Power Plan Plant Account '#],0),7)/12)
                   *(AK89)
                   *(INDEX(CurWIPHelper[],1,MATCH(AX$4,CurWIPHelper[#Headers],0)))
                   +(INDEX(PlantAccounts[],MATCH($C89,PlantAccounts[Power Plan Plant Account '#],0),9))
                   +(SUM($AO89:AW89))
                    )&gt;AK89,
              IF((INDEX(PlantAccounts[],MATCH($C89,PlantAccounts[Power Plan Plant Account '#],0),7))=0,0,AK89-(INDEX(PlantAccounts[],MATCH($C89,PlantAccounts[Power Plan Plant Account '#],0),9))-SUM($AO89:AW89)),
             (INDEX(PlantAccounts[],MATCH($C89,PlantAccounts[Power Plan Plant Account '#],0),7)/12)*AK89*(INDEX(CurWIPHelper[],1,MATCH(AX$4,CurWIPHelper[#Headers],0))))
        ),
        IF(AK89=0,0,IF(
              ((INDEX(PlantAccounts[],MATCH($C89,PlantAccounts[Power Plan Plant Account '#],0),7)/12)
              *(AK89)
              *(INDEX(CurWIPHelper[],1,MATCH(AX$4,CurWIPHelper[#Headers],0)))
              +(INDEX(PlantAccounts[],MATCH($C89,PlantAccounts[Power Plan Plant Account '#],0),9))
              +(SUM($AO89:AW89))
              )&gt;AK89,
         (INDEX(PlantAccounts[],MATCH($C89,PlantAccounts[Power Plan Plant Account '#],0),7)/12)*AK89*(INDEX(CurWIPHelper[],1,MATCH(AX$4,CurWIPHelper[#Headers],0))),
         AK89-(INDEX(PlantAccounts[],MATCH($C89,PlantAccounts[Power Plan Plant Account '#],0),9))-(SUM($AO89:AW89))
    ))
)
)</f>
        <v>0</v>
      </c>
      <c r="AY89" s="35">
        <f>IF(INDEX(CurWIPHelper[],1,MATCH(AY$4,CurWIPHelper[#Headers],0))=0,0,
     IF(AL89&gt;0,
        (IF(
             ((INDEX(PlantAccounts[],MATCH($C89,PlantAccounts[Power Plan Plant Account '#],0),7)/12)
                   *(AL89)
                   *(INDEX(CurWIPHelper[],1,MATCH(AY$4,CurWIPHelper[#Headers],0)))
                   +(INDEX(PlantAccounts[],MATCH($C89,PlantAccounts[Power Plan Plant Account '#],0),9))
                   +(SUM($AO89:AX89))
                    )&gt;AL89,
              IF((INDEX(PlantAccounts[],MATCH($C89,PlantAccounts[Power Plan Plant Account '#],0),7))=0,0,AL89-(INDEX(PlantAccounts[],MATCH($C89,PlantAccounts[Power Plan Plant Account '#],0),9))-SUM($AO89:AX89)),
             (INDEX(PlantAccounts[],MATCH($C89,PlantAccounts[Power Plan Plant Account '#],0),7)/12)*AL89*(INDEX(CurWIPHelper[],1,MATCH(AY$4,CurWIPHelper[#Headers],0))))
        ),
        IF(AL89=0,0,IF(
              ((INDEX(PlantAccounts[],MATCH($C89,PlantAccounts[Power Plan Plant Account '#],0),7)/12)
              *(AL89)
              *(INDEX(CurWIPHelper[],1,MATCH(AY$4,CurWIPHelper[#Headers],0)))
              +(INDEX(PlantAccounts[],MATCH($C89,PlantAccounts[Power Plan Plant Account '#],0),9))
              +(SUM($AO89:AX89))
              )&gt;AL89,
         (INDEX(PlantAccounts[],MATCH($C89,PlantAccounts[Power Plan Plant Account '#],0),7)/12)*AL89*(INDEX(CurWIPHelper[],1,MATCH(AY$4,CurWIPHelper[#Headers],0))),
         AL89-(INDEX(PlantAccounts[],MATCH($C89,PlantAccounts[Power Plan Plant Account '#],0),9))-(SUM($AO89:AX89))
    ))
)
)</f>
        <v>0</v>
      </c>
      <c r="AZ89" s="35">
        <f>IF(INDEX(CurWIPHelper[],1,MATCH(AZ$4,CurWIPHelper[#Headers],0))=0,0,
     IF(AM89&gt;0,
        (IF(
             ((INDEX(PlantAccounts[],MATCH($C89,PlantAccounts[Power Plan Plant Account '#],0),7)/12)
                   *(AM89)
                   *(INDEX(CurWIPHelper[],1,MATCH(AZ$4,CurWIPHelper[#Headers],0)))
                   +(INDEX(PlantAccounts[],MATCH($C89,PlantAccounts[Power Plan Plant Account '#],0),9))
                   +(SUM($AO89:AY89))
                    )&gt;AM89,
              IF((INDEX(PlantAccounts[],MATCH($C89,PlantAccounts[Power Plan Plant Account '#],0),7))=0,0,AM89-(INDEX(PlantAccounts[],MATCH($C89,PlantAccounts[Power Plan Plant Account '#],0),9))-SUM($AO89:AY89)),
             (INDEX(PlantAccounts[],MATCH($C89,PlantAccounts[Power Plan Plant Account '#],0),7)/12)*AM89*(INDEX(CurWIPHelper[],1,MATCH(AZ$4,CurWIPHelper[#Headers],0))))
        ),
        IF(AM89=0,0,IF(
              ((INDEX(PlantAccounts[],MATCH($C89,PlantAccounts[Power Plan Plant Account '#],0),7)/12)
              *(AM89)
              *(INDEX(CurWIPHelper[],1,MATCH(AZ$4,CurWIPHelper[#Headers],0)))
              +(INDEX(PlantAccounts[],MATCH($C89,PlantAccounts[Power Plan Plant Account '#],0),9))
              +(SUM($AO89:AY89))
              )&gt;AM89,
         (INDEX(PlantAccounts[],MATCH($C89,PlantAccounts[Power Plan Plant Account '#],0),7)/12)*AM89*(INDEX(CurWIPHelper[],1,MATCH(AZ$4,CurWIPHelper[#Headers],0))),
         AM89-(INDEX(PlantAccounts[],MATCH($C89,PlantAccounts[Power Plan Plant Account '#],0),9))-(SUM($AO89:AY89))
    ))
)
)</f>
        <v>0</v>
      </c>
      <c r="BA89" s="59">
        <f t="shared" si="33"/>
        <v>0</v>
      </c>
      <c r="BC89" s="59">
        <f>INDEX(CurCloseProf[],MATCH(PlantAccountsQuery[[#This Row],[Reg/Unreg]],CurCloseProf[R/NR],0),MATCH(BC$9,CurCloseProf[#Headers],0))*($J89)</f>
        <v>0</v>
      </c>
      <c r="BD89" s="59">
        <f>INDEX(CurCloseProf[],MATCH(PlantAccountsQuery[[#This Row],[Reg/Unreg]],CurCloseProf[R/NR],0),MATCH(BD$9,CurCloseProf[#Headers],0))*($J89)</f>
        <v>0</v>
      </c>
      <c r="BE89" s="59">
        <f>INDEX(CurCloseProf[],MATCH(PlantAccountsQuery[[#This Row],[Reg/Unreg]],CurCloseProf[R/NR],0),MATCH(BE$9,CurCloseProf[#Headers],0))*($J89)</f>
        <v>0</v>
      </c>
      <c r="BF89" s="59">
        <f>INDEX(CurCloseProf[],MATCH(PlantAccountsQuery[[#This Row],[Reg/Unreg]],CurCloseProf[R/NR],0),MATCH(BF$9,CurCloseProf[#Headers],0))*($J89)</f>
        <v>0</v>
      </c>
      <c r="BG89" s="59">
        <f>INDEX(CurCloseProf[],MATCH(PlantAccountsQuery[[#This Row],[Reg/Unreg]],CurCloseProf[R/NR],0),MATCH(BG$9,CurCloseProf[#Headers],0))*($J89)</f>
        <v>0</v>
      </c>
      <c r="BH89" s="59">
        <f>INDEX(CurCloseProf[],MATCH(PlantAccountsQuery[[#This Row],[Reg/Unreg]],CurCloseProf[R/NR],0),MATCH(BH$9,CurCloseProf[#Headers],0))*($J89)</f>
        <v>0</v>
      </c>
      <c r="BI89" s="59">
        <f>INDEX(CurCloseProf[],MATCH(PlantAccountsQuery[[#This Row],[Reg/Unreg]],CurCloseProf[R/NR],0),MATCH(BI$9,CurCloseProf[#Headers],0))*($J89)</f>
        <v>0</v>
      </c>
      <c r="BJ89" s="59">
        <f>INDEX(CurCloseProf[],MATCH(PlantAccountsQuery[[#This Row],[Reg/Unreg]],CurCloseProf[R/NR],0),MATCH(BJ$9,CurCloseProf[#Headers],0))*($J89)</f>
        <v>0</v>
      </c>
      <c r="BK89" s="59">
        <f>INDEX(CurCloseProf[],MATCH(PlantAccountsQuery[[#This Row],[Reg/Unreg]],CurCloseProf[R/NR],0),MATCH(BK$9,CurCloseProf[#Headers],0))*($J89)</f>
        <v>0</v>
      </c>
      <c r="BL89" s="59">
        <f>INDEX(CurCloseProf[],MATCH(PlantAccountsQuery[[#This Row],[Reg/Unreg]],CurCloseProf[R/NR],0),MATCH(BL$9,CurCloseProf[#Headers],0))*($J89)</f>
        <v>0</v>
      </c>
      <c r="BM89" s="59">
        <f>INDEX(CurCloseProf[],MATCH(PlantAccountsQuery[[#This Row],[Reg/Unreg]],CurCloseProf[R/NR],0),MATCH(BM$9,CurCloseProf[#Headers],0))*($J89)</f>
        <v>0</v>
      </c>
      <c r="BN89" s="59">
        <f>INDEX(CurCloseProf[],MATCH(PlantAccountsQuery[[#This Row],[Reg/Unreg]],CurCloseProf[R/NR],0),MATCH(BN$9,CurCloseProf[#Headers],0))*($J89)</f>
        <v>0</v>
      </c>
      <c r="BP89" s="59">
        <f>IF(INDEX(CurWIPHelper[],1,MATCH(AO$4,$BP$9:$CA$9,0))=0,0,$BC89)</f>
        <v>0</v>
      </c>
      <c r="BQ89" s="59">
        <f>IF(INDEX(CurWIPHelper[],1,MATCH(AP$4,$BP$9:$CA$9,0))=0,0,(SUM($BC89:BD89)))</f>
        <v>0</v>
      </c>
      <c r="BR89" s="59">
        <f>IF(INDEX(CurWIPHelper[],1,MATCH(AQ$4,$BP$9:$CA$9,0))=0,0,(SUM($BC89:BE89)))</f>
        <v>0</v>
      </c>
      <c r="BS89" s="59">
        <f>IF(INDEX(CurWIPHelper[],1,MATCH(AR$4,$BP$9:$CA$9,0))=0,0,(SUM($BC89:BF89)))</f>
        <v>0</v>
      </c>
      <c r="BT89" s="59">
        <f>IF(INDEX(CurWIPHelper[],1,MATCH(AS$4,$BP$9:$CA$9,0))=0,0,(SUM($BC89:BG89)))</f>
        <v>0</v>
      </c>
      <c r="BU89" s="59">
        <f>IF(INDEX(CurWIPHelper[],1,MATCH(AT$4,$BP$9:$CA$9,0))=0,0,(SUM($BC89:BH89)))</f>
        <v>0</v>
      </c>
      <c r="BV89" s="59">
        <f>IF(INDEX(CurWIPHelper[],1,MATCH(AU$4,$BP$9:$CA$9,0))=0,0,(SUM($BC89:BI89)))</f>
        <v>0</v>
      </c>
      <c r="BW89" s="59">
        <f>IF(INDEX(CurWIPHelper[],1,MATCH(AV$4,$BP$9:$CA$9,0))=0,0,(SUM($BC89:BJ89)))</f>
        <v>0</v>
      </c>
      <c r="BX89" s="59">
        <f>IF(INDEX(CurWIPHelper[],1,MATCH(AW$4,$BP$9:$CA$9,0))=0,0,(SUM($BC89:BK89)))</f>
        <v>0</v>
      </c>
      <c r="BY89" s="59">
        <f>IF(INDEX(CurWIPHelper[],1,MATCH(AX$4,$BP$9:$CA$9,0))=0,0,(SUM($BC89:BL89)))</f>
        <v>0</v>
      </c>
      <c r="BZ89" s="59">
        <f>IF(INDEX(CurWIPHelper[],1,MATCH(AY$4,$BP$9:$CA$9,0))=0,0,(SUM($BC89:BM89)))</f>
        <v>0</v>
      </c>
      <c r="CA89" s="59">
        <f>IF(INDEX(CurWIPHelper[],1,MATCH(AZ$4,$BP$9:$CA$9,0))=0,0,(SUM($BC89:BN89)))</f>
        <v>0</v>
      </c>
      <c r="CC89" s="59">
        <f>((((INDEX(PlantAccounts[],MATCH($C89,PlantAccounts[Power Plan Plant Account '#],0),8)+(INDEX(PlantAccounts[],MATCH($C89,PlantAccounts[Power Plan Plant Account '#],0),8)+INDEX(PlantAccounts[],MATCH($C89,PlantAccounts[Power Plan Plant Account '#],0),16)+INDEX(PlantAccounts[],MATCH($C89,PlantAccounts[Power Plan Plant Account '#],0),17)))/2))/12)*(INDEX(CurWIPHelper[],1,MATCH(AO$4,CurWIPHelper[#Headers],0)))*(INDEX(PlantAccounts[],MATCH($C89,PlantAccounts[Power Plan Plant Account '#],0),7))</f>
        <v>0</v>
      </c>
      <c r="CD89" s="59">
        <f>((((INDEX(PlantAccounts[],MATCH($C89,PlantAccounts[Power Plan Plant Account '#],0),8)+(INDEX(PlantAccounts[],MATCH($C89,PlantAccounts[Power Plan Plant Account '#],0),8)+INDEX(PlantAccounts[],MATCH($C89,PlantAccounts[Power Plan Plant Account '#],0),16)+INDEX(PlantAccounts[],MATCH($C89,PlantAccounts[Power Plan Plant Account '#],0),17)))/2))/12)*(INDEX(CurWIPHelper[],1,MATCH(AP$4,CurWIPHelper[#Headers],0)))*(INDEX(PlantAccounts[],MATCH($C89,PlantAccounts[Power Plan Plant Account '#],0),7))</f>
        <v>0</v>
      </c>
      <c r="CE89" s="59">
        <f>((((INDEX(PlantAccounts[],MATCH($C89,PlantAccounts[Power Plan Plant Account '#],0),8)+(INDEX(PlantAccounts[],MATCH($C89,PlantAccounts[Power Plan Plant Account '#],0),8)+INDEX(PlantAccounts[],MATCH($C89,PlantAccounts[Power Plan Plant Account '#],0),16)+INDEX(PlantAccounts[],MATCH($C89,PlantAccounts[Power Plan Plant Account '#],0),17)))/2))/12)*(INDEX(CurWIPHelper[],1,MATCH(AQ$4,CurWIPHelper[#Headers],0)))*(INDEX(PlantAccounts[],MATCH($C89,PlantAccounts[Power Plan Plant Account '#],0),7))</f>
        <v>0</v>
      </c>
      <c r="CF89" s="59">
        <f>((((INDEX(PlantAccounts[],MATCH($C89,PlantAccounts[Power Plan Plant Account '#],0),8)+(INDEX(PlantAccounts[],MATCH($C89,PlantAccounts[Power Plan Plant Account '#],0),8)+INDEX(PlantAccounts[],MATCH($C89,PlantAccounts[Power Plan Plant Account '#],0),16)+INDEX(PlantAccounts[],MATCH($C89,PlantAccounts[Power Plan Plant Account '#],0),17)))/2))/12)*(INDEX(CurWIPHelper[],1,MATCH(AR$4,CurWIPHelper[#Headers],0)))*(INDEX(PlantAccounts[],MATCH($C89,PlantAccounts[Power Plan Plant Account '#],0),7))</f>
        <v>0</v>
      </c>
      <c r="CG89" s="59">
        <f>((((INDEX(PlantAccounts[],MATCH($C89,PlantAccounts[Power Plan Plant Account '#],0),8)+(INDEX(PlantAccounts[],MATCH($C89,PlantAccounts[Power Plan Plant Account '#],0),8)+INDEX(PlantAccounts[],MATCH($C89,PlantAccounts[Power Plan Plant Account '#],0),16)+INDEX(PlantAccounts[],MATCH($C89,PlantAccounts[Power Plan Plant Account '#],0),17)))/2))/12)*(INDEX(CurWIPHelper[],1,MATCH(AS$4,CurWIPHelper[#Headers],0)))*(INDEX(PlantAccounts[],MATCH($C89,PlantAccounts[Power Plan Plant Account '#],0),7))</f>
        <v>0</v>
      </c>
      <c r="CH89" s="59">
        <f>((((INDEX(PlantAccounts[],MATCH($C89,PlantAccounts[Power Plan Plant Account '#],0),8)+(INDEX(PlantAccounts[],MATCH($C89,PlantAccounts[Power Plan Plant Account '#],0),8)+INDEX(PlantAccounts[],MATCH($C89,PlantAccounts[Power Plan Plant Account '#],0),16)+INDEX(PlantAccounts[],MATCH($C89,PlantAccounts[Power Plan Plant Account '#],0),17)))/2))/12)*(INDEX(CurWIPHelper[],1,MATCH(AT$4,CurWIPHelper[#Headers],0)))*(INDEX(PlantAccounts[],MATCH($C89,PlantAccounts[Power Plan Plant Account '#],0),7))</f>
        <v>0</v>
      </c>
      <c r="CI89" s="59">
        <f>((((INDEX(PlantAccounts[],MATCH($C89,PlantAccounts[Power Plan Plant Account '#],0),8)+(INDEX(PlantAccounts[],MATCH($C89,PlantAccounts[Power Plan Plant Account '#],0),8)+INDEX(PlantAccounts[],MATCH($C89,PlantAccounts[Power Plan Plant Account '#],0),16)+INDEX(PlantAccounts[],MATCH($C89,PlantAccounts[Power Plan Plant Account '#],0),17)))/2))/12)*(INDEX(CurWIPHelper[],1,MATCH(AU$4,CurWIPHelper[#Headers],0)))*(INDEX(PlantAccounts[],MATCH($C89,PlantAccounts[Power Plan Plant Account '#],0),7))</f>
        <v>0</v>
      </c>
      <c r="CJ89" s="59">
        <f>((((INDEX(PlantAccounts[],MATCH($C89,PlantAccounts[Power Plan Plant Account '#],0),8)+(INDEX(PlantAccounts[],MATCH($C89,PlantAccounts[Power Plan Plant Account '#],0),8)+INDEX(PlantAccounts[],MATCH($C89,PlantAccounts[Power Plan Plant Account '#],0),16)+INDEX(PlantAccounts[],MATCH($C89,PlantAccounts[Power Plan Plant Account '#],0),17)))/2))/12)*(INDEX(CurWIPHelper[],1,MATCH(AV$4,CurWIPHelper[#Headers],0)))*(INDEX(PlantAccounts[],MATCH($C89,PlantAccounts[Power Plan Plant Account '#],0),7))</f>
        <v>0</v>
      </c>
      <c r="CK89" s="59">
        <f>((((INDEX(PlantAccounts[],MATCH($C89,PlantAccounts[Power Plan Plant Account '#],0),8)+(INDEX(PlantAccounts[],MATCH($C89,PlantAccounts[Power Plan Plant Account '#],0),8)+INDEX(PlantAccounts[],MATCH($C89,PlantAccounts[Power Plan Plant Account '#],0),16)+INDEX(PlantAccounts[],MATCH($C89,PlantAccounts[Power Plan Plant Account '#],0),17)))/2))/12)*(INDEX(CurWIPHelper[],1,MATCH(AW$4,CurWIPHelper[#Headers],0)))*(INDEX(PlantAccounts[],MATCH($C89,PlantAccounts[Power Plan Plant Account '#],0),7))</f>
        <v>0</v>
      </c>
      <c r="CL89" s="59">
        <f>((((INDEX(PlantAccounts[],MATCH($C89,PlantAccounts[Power Plan Plant Account '#],0),8)+(INDEX(PlantAccounts[],MATCH($C89,PlantAccounts[Power Plan Plant Account '#],0),8)+INDEX(PlantAccounts[],MATCH($C89,PlantAccounts[Power Plan Plant Account '#],0),16)+INDEX(PlantAccounts[],MATCH($C89,PlantAccounts[Power Plan Plant Account '#],0),17)))/2))/12)*(INDEX(CurWIPHelper[],1,MATCH(AX$4,CurWIPHelper[#Headers],0)))*(INDEX(PlantAccounts[],MATCH($C89,PlantAccounts[Power Plan Plant Account '#],0),7))</f>
        <v>0</v>
      </c>
      <c r="CM89" s="59">
        <f>((((INDEX(PlantAccounts[],MATCH($C89,PlantAccounts[Power Plan Plant Account '#],0),8)+(INDEX(PlantAccounts[],MATCH($C89,PlantAccounts[Power Plan Plant Account '#],0),8)+INDEX(PlantAccounts[],MATCH($C89,PlantAccounts[Power Plan Plant Account '#],0),16)+INDEX(PlantAccounts[],MATCH($C89,PlantAccounts[Power Plan Plant Account '#],0),17)))/2))/12)*(INDEX(CurWIPHelper[],1,MATCH(AY$4,CurWIPHelper[#Headers],0)))*(INDEX(PlantAccounts[],MATCH($C89,PlantAccounts[Power Plan Plant Account '#],0),7))</f>
        <v>0</v>
      </c>
      <c r="CN89" s="59">
        <f>((((INDEX(PlantAccounts[],MATCH($C89,PlantAccounts[Power Plan Plant Account '#],0),8)+(INDEX(PlantAccounts[],MATCH($C89,PlantAccounts[Power Plan Plant Account '#],0),8)+INDEX(PlantAccounts[],MATCH($C89,PlantAccounts[Power Plan Plant Account '#],0),16)+INDEX(PlantAccounts[],MATCH($C89,PlantAccounts[Power Plan Plant Account '#],0),17)))/2))/12)*(INDEX(CurWIPHelper[],1,MATCH(AZ$4,CurWIPHelper[#Headers],0)))*(INDEX(PlantAccounts[],MATCH($C89,PlantAccounts[Power Plan Plant Account '#],0),7))</f>
        <v>0</v>
      </c>
      <c r="CO89" s="59">
        <f t="shared" si="34"/>
        <v>0</v>
      </c>
      <c r="CQ89" s="59">
        <f>INDEX(PlantAccounts[],MATCH($C89,PlantAccounts[Power Plan Plant Account '#],0),12)*(INDEX(CurWIPHelper[],1,MATCH(AO$4,CurWIPHelper[#Headers],0)))*(INDEX(PlantAccounts[],MATCH($C89,PlantAccounts[Power Plan Plant Account '#],0),7)/12)*0.5</f>
        <v>0</v>
      </c>
      <c r="CR89" s="59">
        <f>INDEX(PlantAccounts[],MATCH($C89,PlantAccounts[Power Plan Plant Account '#],0),12)*(INDEX(CurWIPHelper[],1,MATCH(AP$4,CurWIPHelper[#Headers],0)))*(INDEX(PlantAccounts[],MATCH($C89,PlantAccounts[Power Plan Plant Account '#],0),7)/12)*0.5</f>
        <v>0</v>
      </c>
      <c r="CS89" s="59">
        <f>INDEX(PlantAccounts[],MATCH($C89,PlantAccounts[Power Plan Plant Account '#],0),12)*(INDEX(CurWIPHelper[],1,MATCH(AQ$4,CurWIPHelper[#Headers],0)))*(INDEX(PlantAccounts[],MATCH($C89,PlantAccounts[Power Plan Plant Account '#],0),7)/12)*0.5</f>
        <v>0</v>
      </c>
      <c r="CT89" s="59">
        <f>INDEX(PlantAccounts[],MATCH($C89,PlantAccounts[Power Plan Plant Account '#],0),12)*(INDEX(CurWIPHelper[],1,MATCH(AR$4,CurWIPHelper[#Headers],0)))*(INDEX(PlantAccounts[],MATCH($C89,PlantAccounts[Power Plan Plant Account '#],0),7)/12)*0.5</f>
        <v>0</v>
      </c>
      <c r="CU89" s="59">
        <f>INDEX(PlantAccounts[],MATCH($C89,PlantAccounts[Power Plan Plant Account '#],0),12)*(INDEX(CurWIPHelper[],1,MATCH(AS$4,CurWIPHelper[#Headers],0)))*(INDEX(PlantAccounts[],MATCH($C89,PlantAccounts[Power Plan Plant Account '#],0),7)/12)*0.5</f>
        <v>0</v>
      </c>
      <c r="CV89" s="59">
        <f>INDEX(PlantAccounts[],MATCH($C89,PlantAccounts[Power Plan Plant Account '#],0),12)*(INDEX(CurWIPHelper[],1,MATCH(AT$4,CurWIPHelper[#Headers],0)))*(INDEX(PlantAccounts[],MATCH($C89,PlantAccounts[Power Plan Plant Account '#],0),7)/12)*0.5</f>
        <v>0</v>
      </c>
      <c r="CW89" s="59">
        <f>INDEX(PlantAccounts[],MATCH($C89,PlantAccounts[Power Plan Plant Account '#],0),12)*(INDEX(CurWIPHelper[],1,MATCH(AU$4,CurWIPHelper[#Headers],0)))*(INDEX(PlantAccounts[],MATCH($C89,PlantAccounts[Power Plan Plant Account '#],0),7)/12)*0.5</f>
        <v>0</v>
      </c>
      <c r="CX89" s="59">
        <f>INDEX(PlantAccounts[],MATCH($C89,PlantAccounts[Power Plan Plant Account '#],0),12)*(INDEX(CurWIPHelper[],1,MATCH(AV$4,CurWIPHelper[#Headers],0)))*(INDEX(PlantAccounts[],MATCH($C89,PlantAccounts[Power Plan Plant Account '#],0),7)/12)*0.5</f>
        <v>0</v>
      </c>
      <c r="CY89" s="59">
        <f>INDEX(PlantAccounts[],MATCH($C89,PlantAccounts[Power Plan Plant Account '#],0),12)*(INDEX(CurWIPHelper[],1,MATCH(AW$4,CurWIPHelper[#Headers],0)))*(INDEX(PlantAccounts[],MATCH($C89,PlantAccounts[Power Plan Plant Account '#],0),7)/12)*0.5</f>
        <v>0</v>
      </c>
      <c r="CZ89" s="59">
        <f>INDEX(PlantAccounts[],MATCH($C89,PlantAccounts[Power Plan Plant Account '#],0),12)*(INDEX(CurWIPHelper[],1,MATCH(AX$4,CurWIPHelper[#Headers],0)))*(INDEX(PlantAccounts[],MATCH($C89,PlantAccounts[Power Plan Plant Account '#],0),7)/12)*0.5</f>
        <v>0</v>
      </c>
      <c r="DA89" s="59">
        <f>INDEX(PlantAccounts[],MATCH($C89,PlantAccounts[Power Plan Plant Account '#],0),12)*(INDEX(CurWIPHelper[],1,MATCH(AY$4,CurWIPHelper[#Headers],0)))*(INDEX(PlantAccounts[],MATCH($C89,PlantAccounts[Power Plan Plant Account '#],0),7)/12)*0.5</f>
        <v>0</v>
      </c>
      <c r="DB89" s="59">
        <f>INDEX(PlantAccounts[],MATCH($C89,PlantAccounts[Power Plan Plant Account '#],0),12)*(INDEX(CurWIPHelper[],1,MATCH(AZ$4,CurWIPHelper[#Headers],0)))*(INDEX(PlantAccounts[],MATCH($C89,PlantAccounts[Power Plan Plant Account '#],0),7)/12)*0.5</f>
        <v>0</v>
      </c>
      <c r="DC89" s="59">
        <f t="shared" si="35"/>
        <v>0</v>
      </c>
      <c r="DE89" s="59">
        <f t="shared" si="36"/>
        <v>0</v>
      </c>
    </row>
    <row r="90" spans="1:109">
      <c r="A90" t="s">
        <v>58</v>
      </c>
      <c r="B90" t="s">
        <v>139</v>
      </c>
      <c r="C90">
        <v>48400</v>
      </c>
      <c r="D90">
        <v>48403</v>
      </c>
      <c r="E90" s="161">
        <f>1-'Capex to PA'!$B$3</f>
        <v>0.96960000000000002</v>
      </c>
      <c r="F90" s="113">
        <f>INDEX(PlantAccounts[],MATCH($C90,PlantAccounts[Power Plan Plant Account '#],0),8)</f>
        <v>71604929.530567959</v>
      </c>
      <c r="G90" s="7">
        <f>INDEX(PlantAccounts[],MATCH($C90,PlantAccounts[Power Plan Plant Account '#],0),14)</f>
        <v>55368.041212601587</v>
      </c>
      <c r="H90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9318634.6153282579</v>
      </c>
      <c r="I90" s="146">
        <v>55368.04121260134</v>
      </c>
      <c r="J90" s="7">
        <f t="shared" ref="J90:J125" si="37">G90+H90-I90</f>
        <v>9318634.6153282579</v>
      </c>
      <c r="K90" s="7">
        <v>-5356582.8658362776</v>
      </c>
      <c r="L90" s="7">
        <f>INDEX(PlantAccounts[],MATCH($C90,PlantAccounts[Power Plan Plant Account '#],0),11)</f>
        <v>0</v>
      </c>
      <c r="M90" s="7">
        <f t="shared" si="32"/>
        <v>-5356582.8658362776</v>
      </c>
      <c r="O90" s="35">
        <f>INDEX(CurCloseProf[],MATCH(PlantAccountsQuery[[#This Row],[Reg/Unreg]],CurCloseProf[R/NR],0),MATCH(O$9,CurCloseProf[#Headers],0))*($J90+$M90)</f>
        <v>159779.37740674368</v>
      </c>
      <c r="P90" s="35">
        <f>INDEX(CurCloseProf[],MATCH(PlantAccountsQuery[[#This Row],[Reg/Unreg]],CurCloseProf[R/NR],0),MATCH(P$9,CurCloseProf[#Headers],0))*($J90+$M90)</f>
        <v>125999.63190943727</v>
      </c>
      <c r="Q90" s="35">
        <f>INDEX(CurCloseProf[],MATCH(PlantAccountsQuery[[#This Row],[Reg/Unreg]],CurCloseProf[R/NR],0),MATCH(Q$9,CurCloseProf[#Headers],0))*($J90+$M90)</f>
        <v>170965.46666214085</v>
      </c>
      <c r="R90" s="35">
        <f>INDEX(CurCloseProf[],MATCH(PlantAccountsQuery[[#This Row],[Reg/Unreg]],CurCloseProf[R/NR],0),MATCH(R$9,CurCloseProf[#Headers],0))*($J90+$M90)</f>
        <v>47013.107875574256</v>
      </c>
      <c r="S90" s="35">
        <f>INDEX(CurCloseProf[],MATCH(PlantAccountsQuery[[#This Row],[Reg/Unreg]],CurCloseProf[R/NR],0),MATCH(S$9,CurCloseProf[#Headers],0))*($J90+$M90)</f>
        <v>137330.82674417767</v>
      </c>
      <c r="T90" s="35">
        <f>INDEX(CurCloseProf[],MATCH(PlantAccountsQuery[[#This Row],[Reg/Unreg]],CurCloseProf[R/NR],0),MATCH(T$9,CurCloseProf[#Headers],0))*($J90+$M90)</f>
        <v>238862.87166662017</v>
      </c>
      <c r="U90" s="35">
        <f>INDEX(CurCloseProf[],MATCH(PlantAccountsQuery[[#This Row],[Reg/Unreg]],CurCloseProf[R/NR],0),MATCH(U$9,CurCloseProf[#Headers],0))*($J90+$M90)</f>
        <v>199822.08117615824</v>
      </c>
      <c r="V90" s="35">
        <f>INDEX(CurCloseProf[],MATCH(PlantAccountsQuery[[#This Row],[Reg/Unreg]],CurCloseProf[R/NR],0),MATCH(V$9,CurCloseProf[#Headers],0))*($J90+$M90)</f>
        <v>115376.50562491063</v>
      </c>
      <c r="W90" s="35">
        <f>INDEX(CurCloseProf[],MATCH(PlantAccountsQuery[[#This Row],[Reg/Unreg]],CurCloseProf[R/NR],0),MATCH(W$9,CurCloseProf[#Headers],0))*($J90+$M90)</f>
        <v>241593.08523274813</v>
      </c>
      <c r="X90" s="35">
        <f>INDEX(CurCloseProf[],MATCH(PlantAccountsQuery[[#This Row],[Reg/Unreg]],CurCloseProf[R/NR],0),MATCH(X$9,CurCloseProf[#Headers],0))*($J90+$M90)</f>
        <v>486547.32289418532</v>
      </c>
      <c r="Y90" s="35">
        <f>INDEX(CurCloseProf[],MATCH(PlantAccountsQuery[[#This Row],[Reg/Unreg]],CurCloseProf[R/NR],0),MATCH(Y$9,CurCloseProf[#Headers],0))*($J90+$M90)</f>
        <v>431911.93881826062</v>
      </c>
      <c r="Z90" s="35">
        <f>INDEX(CurCloseProf[],MATCH(PlantAccountsQuery[[#This Row],[Reg/Unreg]],CurCloseProf[R/NR],0),MATCH(Z$9,CurCloseProf[#Headers],0))*($J90+$M90)</f>
        <v>1606849.5334810235</v>
      </c>
      <c r="AB90" s="59">
        <f>IF(INDEX(CurWIPHelper[],1,MATCH(AO$4,$AB$9:$AM$9,0))=0,0,($F90+$O90))</f>
        <v>71764708.907974705</v>
      </c>
      <c r="AC90" s="59">
        <f>IF(INDEX(CurWIPHelper[],1,MATCH(AP$4,$AB$9:$AM$9,0))=0,0,($F90+SUM($O90:P90)))</f>
        <v>71890708.539884135</v>
      </c>
      <c r="AD90" s="59">
        <f>IF(INDEX(CurWIPHelper[],1,MATCH(AQ$4,$AB$9:$AM$9,0))=0,0,($F90+SUM($O90:Q90)))</f>
        <v>72061674.006546274</v>
      </c>
      <c r="AE90" s="59">
        <f>IF(INDEX(CurWIPHelper[],1,MATCH(AR$4,$AB$9:$AM$9,0))=0,0,($F90+SUM($O90:R90)))</f>
        <v>72108687.114421859</v>
      </c>
      <c r="AF90" s="59">
        <f>IF(INDEX(CurWIPHelper[],1,MATCH(AS$4,$AB$9:$AM$9,0))=0,0,($F90+SUM($O90:S90)))</f>
        <v>72246017.941166028</v>
      </c>
      <c r="AG90" s="59">
        <f>IF(INDEX(CurWIPHelper[],1,MATCH(AT$4,$AB$9:$AM$9,0))=0,0,($F90+SUM($O90:T90)))</f>
        <v>72484880.812832654</v>
      </c>
      <c r="AH90" s="59">
        <f>IF(INDEX(CurWIPHelper[],1,MATCH(AU$4,$AB$9:$AM$9,0))=0,0,($F90+SUM($O90:U90)))</f>
        <v>72684702.894008815</v>
      </c>
      <c r="AI90" s="59">
        <f>IF(INDEX(CurWIPHelper[],1,MATCH(AV$4,$AB$9:$AM$9,0))=0,0,($F90+SUM($O90:V90)))</f>
        <v>72800079.399633721</v>
      </c>
      <c r="AJ90" s="59">
        <f>IF(INDEX(CurWIPHelper[],1,MATCH(AW$4,$AB$9:$AM$9,0))=0,0,($F90+SUM($O90:W90)))</f>
        <v>73041672.48486647</v>
      </c>
      <c r="AK90" s="59">
        <f>IF(INDEX(CurWIPHelper[],1,MATCH(AX$4,$AB$9:$AM$9,0))=0,0,($F90+SUM($O90:X90)))</f>
        <v>73528219.807760656</v>
      </c>
      <c r="AL90" s="59">
        <f>IF(INDEX(CurWIPHelper[],1,MATCH(AY$4,$AB$9:$AM$9,0))=0,0,($F90+SUM($O90:Y90)))</f>
        <v>73960131.746578917</v>
      </c>
      <c r="AM90" s="59">
        <f>IF(INDEX(CurWIPHelper[],1,MATCH(AZ$4,$AB$9:$AM$9,0))=0,0,($F90+SUM($O90:Z90)))</f>
        <v>75566981.280059934</v>
      </c>
      <c r="AO90" s="35">
        <f>IF(INDEX(CurWIPHelper[],1,MATCH(AO$4,CurWIPHelper[#Headers],0))=0,0,
     IF(AB90&gt;0,
        (IF(
             ((INDEX(PlantAccounts[],MATCH($C90,PlantAccounts[Power Plan Plant Account '#],0),7)/12)
                   *(AB90)
                   *(INDEX(CurWIPHelper[],1,MATCH(AO$4,CurWIPHelper[#Headers],0)))
                   +(INDEX(PlantAccounts[],MATCH($C90,PlantAccounts[Power Plan Plant Account '#],0),9))
                   )&gt;AB90,
              IF((INDEX(PlantAccounts[],MATCH($C90,PlantAccounts[Power Plan Plant Account '#],0),7))=0,0,AB90-(INDEX(PlantAccounts[],MATCH($C90,PlantAccounts[Power Plan Plant Account '#],0),9))),
             (INDEX(PlantAccounts[],MATCH($C90,PlantAccounts[Power Plan Plant Account '#],0),7)/12)*AB90*(INDEX(CurWIPHelper[],1,MATCH(AO$4,CurWIPHelper[#Headers],0))))
        ),
          IF(AB90=0,0,IF(
              ((INDEX(PlantAccounts[],MATCH($C90,PlantAccounts[Power Plan Plant Account '#],0),7)/12)
              *(AB90)
              *(INDEX(CurWIPHelper[],1,MATCH(AO$4,CurWIPHelper[#Headers],0)))
              +(INDEX(PlantAccounts[],MATCH($C90,PlantAccounts[Power Plan Plant Account '#],0),9))
              )&gt;AB90,
         (INDEX(PlantAccounts[],MATCH($C90,PlantAccounts[Power Plan Plant Account '#],0),7)/12)*AB90*(INDEX(CurWIPHelper[],1,MATCH(AO$4,CurWIPHelper[#Headers],0))),
         AB90-(INDEX(PlantAccounts[],MATCH($C90,PlantAccounts[Power Plan Plant Account '#],0),9))
    ))
)
)</f>
        <v>278273.37298127287</v>
      </c>
      <c r="AP90" s="35">
        <f>IF(INDEX(CurWIPHelper[],1,MATCH(AP$4,CurWIPHelper[#Headers],0))=0,0,
     IF(AC90&gt;0,
        (IF(
             ((INDEX(PlantAccounts[],MATCH($C90,PlantAccounts[Power Plan Plant Account '#],0),7)/12)
                   *(AC90)
                   *(INDEX(CurWIPHelper[],1,MATCH(AP$4,CurWIPHelper[#Headers],0)))
                   +(INDEX(PlantAccounts[],MATCH($C90,PlantAccounts[Power Plan Plant Account '#],0),9))
                   +(SUM($AO90:AO90))
                    )&gt;AC90,
              IF((INDEX(PlantAccounts[],MATCH($C90,PlantAccounts[Power Plan Plant Account '#],0),7))=0,0,AC90-(INDEX(PlantAccounts[],MATCH($C90,PlantAccounts[Power Plan Plant Account '#],0),9))-SUM($AO90:AO90)),
             (INDEX(PlantAccounts[],MATCH($C90,PlantAccounts[Power Plan Plant Account '#],0),7)/12)*AC90*(INDEX(CurWIPHelper[],1,MATCH(AP$4,CurWIPHelper[#Headers],0))))
        ),
        IF(AC90=0,0,IF(
              ((INDEX(PlantAccounts[],MATCH($C90,PlantAccounts[Power Plan Plant Account '#],0),7)/12)
              *(AC90)
              *(INDEX(CurWIPHelper[],1,MATCH(AP$4,CurWIPHelper[#Headers],0)))
              +(INDEX(PlantAccounts[],MATCH($C90,PlantAccounts[Power Plan Plant Account '#],0),9))
              +(SUM($AO90:AO90))
              )&gt;AC90,
         (INDEX(PlantAccounts[],MATCH($C90,PlantAccounts[Power Plan Plant Account '#],0),7)/12)*AC90*(INDEX(CurWIPHelper[],1,MATCH(AP$4,CurWIPHelper[#Headers],0))),
         AC90-(INDEX(PlantAccounts[],MATCH($C90,PlantAccounts[Power Plan Plant Account '#],0),9))-(SUM($AO90:AO90))
    ))
)
)</f>
        <v>278761.94658659189</v>
      </c>
      <c r="AQ90" s="35">
        <f>IF(INDEX(CurWIPHelper[],1,MATCH(AQ$4,CurWIPHelper[#Headers],0))=0,0,
     IF(AD90&gt;0,
        (IF(
             ((INDEX(PlantAccounts[],MATCH($C90,PlantAccounts[Power Plan Plant Account '#],0),7)/12)
                   *(AD90)
                   *(INDEX(CurWIPHelper[],1,MATCH(AQ$4,CurWIPHelper[#Headers],0)))
                   +(INDEX(PlantAccounts[],MATCH($C90,PlantAccounts[Power Plan Plant Account '#],0),9))
                   +(SUM($AO90:AP90))
                    )&gt;AD90,
              IF((INDEX(PlantAccounts[],MATCH($C90,PlantAccounts[Power Plan Plant Account '#],0),7))=0,0,AD90-(INDEX(PlantAccounts[],MATCH($C90,PlantAccounts[Power Plan Plant Account '#],0),9))-SUM($AO90:AP90)),
             (INDEX(PlantAccounts[],MATCH($C90,PlantAccounts[Power Plan Plant Account '#],0),7)/12)*AD90*(INDEX(CurWIPHelper[],1,MATCH(AQ$4,CurWIPHelper[#Headers],0))))
        ),
        IF(AD90=0,0,IF(
              ((INDEX(PlantAccounts[],MATCH($C90,PlantAccounts[Power Plan Plant Account '#],0),7)/12)
              *(AD90)
              *(INDEX(CurWIPHelper[],1,MATCH(AQ$4,CurWIPHelper[#Headers],0)))
              +(INDEX(PlantAccounts[],MATCH($C90,PlantAccounts[Power Plan Plant Account '#],0),9))
              +(SUM($AO90:AP90))
              )&gt;AD90,
         (INDEX(PlantAccounts[],MATCH($C90,PlantAccounts[Power Plan Plant Account '#],0),7)/12)*AD90*(INDEX(CurWIPHelper[],1,MATCH(AQ$4,CurWIPHelper[#Headers],0))),
         AD90-(INDEX(PlantAccounts[],MATCH($C90,PlantAccounts[Power Plan Plant Account '#],0),9))-(SUM($AO90:AP90))
    ))
)
)</f>
        <v>279424.87879652245</v>
      </c>
      <c r="AR90" s="35">
        <f>IF(INDEX(CurWIPHelper[],1,MATCH(AR$4,CurWIPHelper[#Headers],0))=0,0,
     IF(AE90&gt;0,
        (IF(
             ((INDEX(PlantAccounts[],MATCH($C90,PlantAccounts[Power Plan Plant Account '#],0),7)/12)
                   *(AE90)
                   *(INDEX(CurWIPHelper[],1,MATCH(AR$4,CurWIPHelper[#Headers],0)))
                   +(INDEX(PlantAccounts[],MATCH($C90,PlantAccounts[Power Plan Plant Account '#],0),9))
                   +(SUM($AO90:AQ90))
                    )&gt;AE90,
              IF((INDEX(PlantAccounts[],MATCH($C90,PlantAccounts[Power Plan Plant Account '#],0),7))=0,0,AE90-(INDEX(PlantAccounts[],MATCH($C90,PlantAccounts[Power Plan Plant Account '#],0),9))-SUM($AO90:AQ90)),
             (INDEX(PlantAccounts[],MATCH($C90,PlantAccounts[Power Plan Plant Account '#],0),7)/12)*AE90*(INDEX(CurWIPHelper[],1,MATCH(AR$4,CurWIPHelper[#Headers],0))))
        ),
        IF(AE90=0,0,IF(
              ((INDEX(PlantAccounts[],MATCH($C90,PlantAccounts[Power Plan Plant Account '#],0),7)/12)
              *(AE90)
              *(INDEX(CurWIPHelper[],1,MATCH(AR$4,CurWIPHelper[#Headers],0)))
              +(INDEX(PlantAccounts[],MATCH($C90,PlantAccounts[Power Plan Plant Account '#],0),9))
              +(SUM($AO90:AQ90))
              )&gt;AE90,
         (INDEX(PlantAccounts[],MATCH($C90,PlantAccounts[Power Plan Plant Account '#],0),7)/12)*AE90*(INDEX(CurWIPHelper[],1,MATCH(AR$4,CurWIPHelper[#Headers],0))),
         AE90-(INDEX(PlantAccounts[],MATCH($C90,PlantAccounts[Power Plan Plant Account '#],0),9))-(SUM($AO90:AQ90))
    ))
)
)</f>
        <v>279607.1758656801</v>
      </c>
      <c r="AS90" s="35">
        <f>IF(INDEX(CurWIPHelper[],1,MATCH(AS$4,CurWIPHelper[#Headers],0))=0,0,
     IF(AF90&gt;0,
        (IF(
             ((INDEX(PlantAccounts[],MATCH($C90,PlantAccounts[Power Plan Plant Account '#],0),7)/12)
                   *(AF90)
                   *(INDEX(CurWIPHelper[],1,MATCH(AS$4,CurWIPHelper[#Headers],0)))
                   +(INDEX(PlantAccounts[],MATCH($C90,PlantAccounts[Power Plan Plant Account '#],0),9))
                   +(SUM($AO90:AR90))
                    )&gt;AF90,
              IF((INDEX(PlantAccounts[],MATCH($C90,PlantAccounts[Power Plan Plant Account '#],0),7))=0,0,AF90-(INDEX(PlantAccounts[],MATCH($C90,PlantAccounts[Power Plan Plant Account '#],0),9))-SUM($AO90:AR90)),
             (INDEX(PlantAccounts[],MATCH($C90,PlantAccounts[Power Plan Plant Account '#],0),7)/12)*AF90*(INDEX(CurWIPHelper[],1,MATCH(AS$4,CurWIPHelper[#Headers],0))))
        ),
        IF(AF90=0,0,IF(
              ((INDEX(PlantAccounts[],MATCH($C90,PlantAccounts[Power Plan Plant Account '#],0),7)/12)
              *(AF90)
              *(INDEX(CurWIPHelper[],1,MATCH(AS$4,CurWIPHelper[#Headers],0)))
              +(INDEX(PlantAccounts[],MATCH($C90,PlantAccounts[Power Plan Plant Account '#],0),9))
              +(SUM($AO90:AR90))
              )&gt;AF90,
         (INDEX(PlantAccounts[],MATCH($C90,PlantAccounts[Power Plan Plant Account '#],0),7)/12)*AF90*(INDEX(CurWIPHelper[],1,MATCH(AS$4,CurWIPHelper[#Headers],0))),
         AF90-(INDEX(PlantAccounts[],MATCH($C90,PlantAccounts[Power Plan Plant Account '#],0),9))-(SUM($AO90:AR90))
    ))
)
)</f>
        <v>280139.68708120537</v>
      </c>
      <c r="AT90" s="35">
        <f>IF(INDEX(CurWIPHelper[],1,MATCH(AT$4,CurWIPHelper[#Headers],0))=0,0,
     IF(AG90&gt;0,
        (IF(
             ((INDEX(PlantAccounts[],MATCH($C90,PlantAccounts[Power Plan Plant Account '#],0),7)/12)
                   *(AG90)
                   *(INDEX(CurWIPHelper[],1,MATCH(AT$4,CurWIPHelper[#Headers],0)))
                   +(INDEX(PlantAccounts[],MATCH($C90,PlantAccounts[Power Plan Plant Account '#],0),9))
                   +(SUM($AO90:AS90))
                    )&gt;AG90,
              IF((INDEX(PlantAccounts[],MATCH($C90,PlantAccounts[Power Plan Plant Account '#],0),7))=0,0,AG90-(INDEX(PlantAccounts[],MATCH($C90,PlantAccounts[Power Plan Plant Account '#],0),9))-SUM($AO90:AS90)),
             (INDEX(PlantAccounts[],MATCH($C90,PlantAccounts[Power Plan Plant Account '#],0),7)/12)*AG90*(INDEX(CurWIPHelper[],1,MATCH(AT$4,CurWIPHelper[#Headers],0))))
        ),
        IF(AG90=0,0,IF(
              ((INDEX(PlantAccounts[],MATCH($C90,PlantAccounts[Power Plan Plant Account '#],0),7)/12)
              *(AG90)
              *(INDEX(CurWIPHelper[],1,MATCH(AT$4,CurWIPHelper[#Headers],0)))
              +(INDEX(PlantAccounts[],MATCH($C90,PlantAccounts[Power Plan Plant Account '#],0),9))
              +(SUM($AO90:AS90))
              )&gt;AG90,
         (INDEX(PlantAccounts[],MATCH($C90,PlantAccounts[Power Plan Plant Account '#],0),7)/12)*AG90*(INDEX(CurWIPHelper[],1,MATCH(AT$4,CurWIPHelper[#Headers],0))),
         AG90-(INDEX(PlantAccounts[],MATCH($C90,PlantAccounts[Power Plan Plant Account '#],0),9))-(SUM($AO90:AS90))
    ))
)
)</f>
        <v>281065.89688530145</v>
      </c>
      <c r="AU90" s="35">
        <f>IF(INDEX(CurWIPHelper[],1,MATCH(AU$4,CurWIPHelper[#Headers],0))=0,0,
     IF(AH90&gt;0,
        (IF(
             ((INDEX(PlantAccounts[],MATCH($C90,PlantAccounts[Power Plan Plant Account '#],0),7)/12)
                   *(AH90)
                   *(INDEX(CurWIPHelper[],1,MATCH(AU$4,CurWIPHelper[#Headers],0)))
                   +(INDEX(PlantAccounts[],MATCH($C90,PlantAccounts[Power Plan Plant Account '#],0),9))
                   +(SUM($AO90:AT90))
                    )&gt;AH90,
              IF((INDEX(PlantAccounts[],MATCH($C90,PlantAccounts[Power Plan Plant Account '#],0),7))=0,0,AH90-(INDEX(PlantAccounts[],MATCH($C90,PlantAccounts[Power Plan Plant Account '#],0),9))-SUM($AO90:AT90)),
             (INDEX(PlantAccounts[],MATCH($C90,PlantAccounts[Power Plan Plant Account '#],0),7)/12)*AH90*(INDEX(CurWIPHelper[],1,MATCH(AU$4,CurWIPHelper[#Headers],0))))
        ),
        IF(AH90=0,0,IF(
              ((INDEX(PlantAccounts[],MATCH($C90,PlantAccounts[Power Plan Plant Account '#],0),7)/12)
              *(AH90)
              *(INDEX(CurWIPHelper[],1,MATCH(AU$4,CurWIPHelper[#Headers],0)))
              +(INDEX(PlantAccounts[],MATCH($C90,PlantAccounts[Power Plan Plant Account '#],0),9))
              +(SUM($AO90:AT90))
              )&gt;AH90,
         (INDEX(PlantAccounts[],MATCH($C90,PlantAccounts[Power Plan Plant Account '#],0),7)/12)*AH90*(INDEX(CurWIPHelper[],1,MATCH(AU$4,CurWIPHelper[#Headers],0))),
         AH90-(INDEX(PlantAccounts[],MATCH($C90,PlantAccounts[Power Plan Plant Account '#],0),9))-(SUM($AO90:AT90))
    ))
)
)</f>
        <v>281840.72291568818</v>
      </c>
      <c r="AV90" s="35">
        <f>IF(INDEX(CurWIPHelper[],1,MATCH(AV$4,CurWIPHelper[#Headers],0))=0,0,
     IF(AI90&gt;0,
        (IF(
             ((INDEX(PlantAccounts[],MATCH($C90,PlantAccounts[Power Plan Plant Account '#],0),7)/12)
                   *(AI90)
                   *(INDEX(CurWIPHelper[],1,MATCH(AV$4,CurWIPHelper[#Headers],0)))
                   +(INDEX(PlantAccounts[],MATCH($C90,PlantAccounts[Power Plan Plant Account '#],0),9))
                   +(SUM($AO90:AU90))
                    )&gt;AI90,
              IF((INDEX(PlantAccounts[],MATCH($C90,PlantAccounts[Power Plan Plant Account '#],0),7))=0,0,AI90-(INDEX(PlantAccounts[],MATCH($C90,PlantAccounts[Power Plan Plant Account '#],0),9))-SUM($AO90:AU90)),
             (INDEX(PlantAccounts[],MATCH($C90,PlantAccounts[Power Plan Plant Account '#],0),7)/12)*AI90*(INDEX(CurWIPHelper[],1,MATCH(AV$4,CurWIPHelper[#Headers],0))))
        ),
        IF(AI90=0,0,IF(
              ((INDEX(PlantAccounts[],MATCH($C90,PlantAccounts[Power Plan Plant Account '#],0),7)/12)
              *(AI90)
              *(INDEX(CurWIPHelper[],1,MATCH(AV$4,CurWIPHelper[#Headers],0)))
              +(INDEX(PlantAccounts[],MATCH($C90,PlantAccounts[Power Plan Plant Account '#],0),9))
              +(SUM($AO90:AU90))
              )&gt;AI90,
         (INDEX(PlantAccounts[],MATCH($C90,PlantAccounts[Power Plan Plant Account '#],0),7)/12)*AI90*(INDEX(CurWIPHelper[],1,MATCH(AV$4,CurWIPHelper[#Headers],0))),
         AI90-(INDEX(PlantAccounts[],MATCH($C90,PlantAccounts[Power Plan Plant Account '#],0),9))-(SUM($AO90:AU90))
    ))
)
)</f>
        <v>282288.10450298351</v>
      </c>
      <c r="AW90" s="35">
        <f>IF(INDEX(CurWIPHelper[],1,MATCH(AW$4,CurWIPHelper[#Headers],0))=0,0,
     IF(AJ90&gt;0,
        (IF(
             ((INDEX(PlantAccounts[],MATCH($C90,PlantAccounts[Power Plan Plant Account '#],0),7)/12)
                   *(AJ90)
                   *(INDEX(CurWIPHelper[],1,MATCH(AW$4,CurWIPHelper[#Headers],0)))
                   +(INDEX(PlantAccounts[],MATCH($C90,PlantAccounts[Power Plan Plant Account '#],0),9))
                   +(SUM($AO90:AV90))
                    )&gt;AJ90,
              IF((INDEX(PlantAccounts[],MATCH($C90,PlantAccounts[Power Plan Plant Account '#],0),7))=0,0,AJ90-(INDEX(PlantAccounts[],MATCH($C90,PlantAccounts[Power Plan Plant Account '#],0),9))-SUM($AO90:AV90)),
             (INDEX(PlantAccounts[],MATCH($C90,PlantAccounts[Power Plan Plant Account '#],0),7)/12)*AJ90*(INDEX(CurWIPHelper[],1,MATCH(AW$4,CurWIPHelper[#Headers],0))))
        ),
        IF(AJ90=0,0,IF(
              ((INDEX(PlantAccounts[],MATCH($C90,PlantAccounts[Power Plan Plant Account '#],0),7)/12)
              *(AJ90)
              *(INDEX(CurWIPHelper[],1,MATCH(AW$4,CurWIPHelper[#Headers],0)))
              +(INDEX(PlantAccounts[],MATCH($C90,PlantAccounts[Power Plan Plant Account '#],0),9))
              +(SUM($AO90:AV90))
              )&gt;AJ90,
         (INDEX(PlantAccounts[],MATCH($C90,PlantAccounts[Power Plan Plant Account '#],0),7)/12)*AJ90*(INDEX(CurWIPHelper[],1,MATCH(AW$4,CurWIPHelper[#Headers],0))),
         AJ90-(INDEX(PlantAccounts[],MATCH($C90,PlantAccounts[Power Plan Plant Account '#],0),9))-(SUM($AO90:AV90))
    ))
)
)</f>
        <v>283224.90092757263</v>
      </c>
      <c r="AX90" s="35">
        <f>IF(INDEX(CurWIPHelper[],1,MATCH(AX$4,CurWIPHelper[#Headers],0))=0,0,
     IF(AK90&gt;0,
        (IF(
             ((INDEX(PlantAccounts[],MATCH($C90,PlantAccounts[Power Plan Plant Account '#],0),7)/12)
                   *(AK90)
                   *(INDEX(CurWIPHelper[],1,MATCH(AX$4,CurWIPHelper[#Headers],0)))
                   +(INDEX(PlantAccounts[],MATCH($C90,PlantAccounts[Power Plan Plant Account '#],0),9))
                   +(SUM($AO90:AW90))
                    )&gt;AK90,
              IF((INDEX(PlantAccounts[],MATCH($C90,PlantAccounts[Power Plan Plant Account '#],0),7))=0,0,AK90-(INDEX(PlantAccounts[],MATCH($C90,PlantAccounts[Power Plan Plant Account '#],0),9))-SUM($AO90:AW90)),
             (INDEX(PlantAccounts[],MATCH($C90,PlantAccounts[Power Plan Plant Account '#],0),7)/12)*AK90*(INDEX(CurWIPHelper[],1,MATCH(AX$4,CurWIPHelper[#Headers],0))))
        ),
        IF(AK90=0,0,IF(
              ((INDEX(PlantAccounts[],MATCH($C90,PlantAccounts[Power Plan Plant Account '#],0),7)/12)
              *(AK90)
              *(INDEX(CurWIPHelper[],1,MATCH(AX$4,CurWIPHelper[#Headers],0)))
              +(INDEX(PlantAccounts[],MATCH($C90,PlantAccounts[Power Plan Plant Account '#],0),9))
              +(SUM($AO90:AW90))
              )&gt;AK90,
         (INDEX(PlantAccounts[],MATCH($C90,PlantAccounts[Power Plan Plant Account '#],0),7)/12)*AK90*(INDEX(CurWIPHelper[],1,MATCH(AX$4,CurWIPHelper[#Headers],0))),
         AK90-(INDEX(PlantAccounts[],MATCH($C90,PlantAccounts[Power Plan Plant Account '#],0),9))-(SUM($AO90:AW90))
    ))
)
)</f>
        <v>285111.52691292134</v>
      </c>
      <c r="AY90" s="35">
        <f>IF(INDEX(CurWIPHelper[],1,MATCH(AY$4,CurWIPHelper[#Headers],0))=0,0,
     IF(AL90&gt;0,
        (IF(
             ((INDEX(PlantAccounts[],MATCH($C90,PlantAccounts[Power Plan Plant Account '#],0),7)/12)
                   *(AL90)
                   *(INDEX(CurWIPHelper[],1,MATCH(AY$4,CurWIPHelper[#Headers],0)))
                   +(INDEX(PlantAccounts[],MATCH($C90,PlantAccounts[Power Plan Plant Account '#],0),9))
                   +(SUM($AO90:AX90))
                    )&gt;AL90,
              IF((INDEX(PlantAccounts[],MATCH($C90,PlantAccounts[Power Plan Plant Account '#],0),7))=0,0,AL90-(INDEX(PlantAccounts[],MATCH($C90,PlantAccounts[Power Plan Plant Account '#],0),9))-SUM($AO90:AX90)),
             (INDEX(PlantAccounts[],MATCH($C90,PlantAccounts[Power Plan Plant Account '#],0),7)/12)*AL90*(INDEX(CurWIPHelper[],1,MATCH(AY$4,CurWIPHelper[#Headers],0))))
        ),
        IF(AL90=0,0,IF(
              ((INDEX(PlantAccounts[],MATCH($C90,PlantAccounts[Power Plan Plant Account '#],0),7)/12)
              *(AL90)
              *(INDEX(CurWIPHelper[],1,MATCH(AY$4,CurWIPHelper[#Headers],0)))
              +(INDEX(PlantAccounts[],MATCH($C90,PlantAccounts[Power Plan Plant Account '#],0),9))
              +(SUM($AO90:AX90))
              )&gt;AL90,
         (INDEX(PlantAccounts[],MATCH($C90,PlantAccounts[Power Plan Plant Account '#],0),7)/12)*AL90*(INDEX(CurWIPHelper[],1,MATCH(AY$4,CurWIPHelper[#Headers],0))),
         AL90-(INDEX(PlantAccounts[],MATCH($C90,PlantAccounts[Power Plan Plant Account '#],0),9))-(SUM($AO90:AX90))
    ))
)
)</f>
        <v>286786.29984622984</v>
      </c>
      <c r="AZ90" s="35">
        <f>IF(INDEX(CurWIPHelper[],1,MATCH(AZ$4,CurWIPHelper[#Headers],0))=0,0,
     IF(AM90&gt;0,
        (IF(
             ((INDEX(PlantAccounts[],MATCH($C90,PlantAccounts[Power Plan Plant Account '#],0),7)/12)
                   *(AM90)
                   *(INDEX(CurWIPHelper[],1,MATCH(AZ$4,CurWIPHelper[#Headers],0)))
                   +(INDEX(PlantAccounts[],MATCH($C90,PlantAccounts[Power Plan Plant Account '#],0),9))
                   +(SUM($AO90:AY90))
                    )&gt;AM90,
              IF((INDEX(PlantAccounts[],MATCH($C90,PlantAccounts[Power Plan Plant Account '#],0),7))=0,0,AM90-(INDEX(PlantAccounts[],MATCH($C90,PlantAccounts[Power Plan Plant Account '#],0),9))-SUM($AO90:AY90)),
             (INDEX(PlantAccounts[],MATCH($C90,PlantAccounts[Power Plan Plant Account '#],0),7)/12)*AM90*(INDEX(CurWIPHelper[],1,MATCH(AZ$4,CurWIPHelper[#Headers],0))))
        ),
        IF(AM90=0,0,IF(
              ((INDEX(PlantAccounts[],MATCH($C90,PlantAccounts[Power Plan Plant Account '#],0),7)/12)
              *(AM90)
              *(INDEX(CurWIPHelper[],1,MATCH(AZ$4,CurWIPHelper[#Headers],0)))
              +(INDEX(PlantAccounts[],MATCH($C90,PlantAccounts[Power Plan Plant Account '#],0),9))
              +(SUM($AO90:AY90))
              )&gt;AM90,
         (INDEX(PlantAccounts[],MATCH($C90,PlantAccounts[Power Plan Plant Account '#],0),7)/12)*AM90*(INDEX(CurWIPHelper[],1,MATCH(AZ$4,CurWIPHelper[#Headers],0))),
         AM90-(INDEX(PlantAccounts[],MATCH($C90,PlantAccounts[Power Plan Plant Account '#],0),9))-(SUM($AO90:AY90))
    ))
)
)</f>
        <v>293016.98685603199</v>
      </c>
      <c r="BA90" s="59">
        <f t="shared" si="33"/>
        <v>3389541.5001580017</v>
      </c>
      <c r="BC90" s="59">
        <f>INDEX(CurCloseProf[],MATCH(PlantAccountsQuery[[#This Row],[Reg/Unreg]],CurCloseProf[R/NR],0),MATCH(BC$9,CurCloseProf[#Headers],0))*($J90)</f>
        <v>375796.61530392466</v>
      </c>
      <c r="BD90" s="59">
        <f>INDEX(CurCloseProf[],MATCH(PlantAccountsQuery[[#This Row],[Reg/Unreg]],CurCloseProf[R/NR],0),MATCH(BD$9,CurCloseProf[#Headers],0))*($J90)</f>
        <v>296347.60110855481</v>
      </c>
      <c r="BE90" s="59">
        <f>INDEX(CurCloseProf[],MATCH(PlantAccountsQuery[[#This Row],[Reg/Unreg]],CurCloseProf[R/NR],0),MATCH(BE$9,CurCloseProf[#Headers],0))*($J90)</f>
        <v>402105.98356466519</v>
      </c>
      <c r="BF90" s="59">
        <f>INDEX(CurCloseProf[],MATCH(PlantAccountsQuery[[#This Row],[Reg/Unreg]],CurCloseProf[R/NR],0),MATCH(BF$9,CurCloseProf[#Headers],0))*($J90)</f>
        <v>110573.5114337316</v>
      </c>
      <c r="BG90" s="59">
        <f>INDEX(CurCloseProf[],MATCH(PlantAccountsQuery[[#This Row],[Reg/Unreg]],CurCloseProf[R/NR],0),MATCH(BG$9,CurCloseProf[#Headers],0))*($J90)</f>
        <v>322998.25362302025</v>
      </c>
      <c r="BH90" s="59">
        <f>INDEX(CurCloseProf[],MATCH(PlantAccountsQuery[[#This Row],[Reg/Unreg]],CurCloseProf[R/NR],0),MATCH(BH$9,CurCloseProf[#Headers],0))*($J90)</f>
        <v>561798.77623119962</v>
      </c>
      <c r="BI90" s="59">
        <f>INDEX(CurCloseProf[],MATCH(PlantAccountsQuery[[#This Row],[Reg/Unreg]],CurCloseProf[R/NR],0),MATCH(BI$9,CurCloseProf[#Headers],0))*($J90)</f>
        <v>469975.93173633795</v>
      </c>
      <c r="BJ90" s="59">
        <f>INDEX(CurCloseProf[],MATCH(PlantAccountsQuery[[#This Row],[Reg/Unreg]],CurCloseProf[R/NR],0),MATCH(BJ$9,CurCloseProf[#Headers],0))*($J90)</f>
        <v>271362.30596931628</v>
      </c>
      <c r="BK90" s="59">
        <f>INDEX(CurCloseProf[],MATCH(PlantAccountsQuery[[#This Row],[Reg/Unreg]],CurCloseProf[R/NR],0),MATCH(BK$9,CurCloseProf[#Headers],0))*($J90)</f>
        <v>568220.1619811008</v>
      </c>
      <c r="BL90" s="59">
        <f>INDEX(CurCloseProf[],MATCH(PlantAccountsQuery[[#This Row],[Reg/Unreg]],CurCloseProf[R/NR],0),MATCH(BL$9,CurCloseProf[#Headers],0))*($J90)</f>
        <v>1144345.660224756</v>
      </c>
      <c r="BM90" s="59">
        <f>INDEX(CurCloseProf[],MATCH(PlantAccountsQuery[[#This Row],[Reg/Unreg]],CurCloseProf[R/NR],0),MATCH(BM$9,CurCloseProf[#Headers],0))*($J90)</f>
        <v>1015844.7689032464</v>
      </c>
      <c r="BN90" s="59">
        <f>INDEX(CurCloseProf[],MATCH(PlantAccountsQuery[[#This Row],[Reg/Unreg]],CurCloseProf[R/NR],0),MATCH(BN$9,CurCloseProf[#Headers],0))*($J90)</f>
        <v>3779265.0452484046</v>
      </c>
      <c r="BP90" s="59">
        <f>IF(INDEX(CurWIPHelper[],1,MATCH(AO$4,$BP$9:$CA$9,0))=0,0,$BC90)</f>
        <v>375796.61530392466</v>
      </c>
      <c r="BQ90" s="59">
        <f>IF(INDEX(CurWIPHelper[],1,MATCH(AP$4,$BP$9:$CA$9,0))=0,0,(SUM($BC90:BD90)))</f>
        <v>672144.21641247952</v>
      </c>
      <c r="BR90" s="59">
        <f>IF(INDEX(CurWIPHelper[],1,MATCH(AQ$4,$BP$9:$CA$9,0))=0,0,(SUM($BC90:BE90)))</f>
        <v>1074250.1999771446</v>
      </c>
      <c r="BS90" s="59">
        <f>IF(INDEX(CurWIPHelper[],1,MATCH(AR$4,$BP$9:$CA$9,0))=0,0,(SUM($BC90:BF90)))</f>
        <v>1184823.7114108761</v>
      </c>
      <c r="BT90" s="59">
        <f>IF(INDEX(CurWIPHelper[],1,MATCH(AS$4,$BP$9:$CA$9,0))=0,0,(SUM($BC90:BG90)))</f>
        <v>1507821.9650338963</v>
      </c>
      <c r="BU90" s="59">
        <f>IF(INDEX(CurWIPHelper[],1,MATCH(AT$4,$BP$9:$CA$9,0))=0,0,(SUM($BC90:BH90)))</f>
        <v>2069620.7412650958</v>
      </c>
      <c r="BV90" s="59">
        <f>IF(INDEX(CurWIPHelper[],1,MATCH(AU$4,$BP$9:$CA$9,0))=0,0,(SUM($BC90:BI90)))</f>
        <v>2539596.6730014337</v>
      </c>
      <c r="BW90" s="59">
        <f>IF(INDEX(CurWIPHelper[],1,MATCH(AV$4,$BP$9:$CA$9,0))=0,0,(SUM($BC90:BJ90)))</f>
        <v>2810958.9789707502</v>
      </c>
      <c r="BX90" s="59">
        <f>IF(INDEX(CurWIPHelper[],1,MATCH(AW$4,$BP$9:$CA$9,0))=0,0,(SUM($BC90:BK90)))</f>
        <v>3379179.1409518509</v>
      </c>
      <c r="BY90" s="59">
        <f>IF(INDEX(CurWIPHelper[],1,MATCH(AX$4,$BP$9:$CA$9,0))=0,0,(SUM($BC90:BL90)))</f>
        <v>4523524.8011766067</v>
      </c>
      <c r="BZ90" s="59">
        <f>IF(INDEX(CurWIPHelper[],1,MATCH(AY$4,$BP$9:$CA$9,0))=0,0,(SUM($BC90:BM90)))</f>
        <v>5539369.5700798528</v>
      </c>
      <c r="CA90" s="59">
        <f>IF(INDEX(CurWIPHelper[],1,MATCH(AZ$4,$BP$9:$CA$9,0))=0,0,(SUM($BC90:BN90)))</f>
        <v>9318634.6153282579</v>
      </c>
      <c r="CC90" s="59">
        <f>((((INDEX(PlantAccounts[],MATCH($C90,PlantAccounts[Power Plan Plant Account '#],0),8)+(INDEX(PlantAccounts[],MATCH($C90,PlantAccounts[Power Plan Plant Account '#],0),8)+INDEX(PlantAccounts[],MATCH($C90,PlantAccounts[Power Plan Plant Account '#],0),16)+INDEX(PlantAccounts[],MATCH($C90,PlantAccounts[Power Plan Plant Account '#],0),17)))/2))/12)*(INDEX(CurWIPHelper[],1,MATCH(AO$4,CurWIPHelper[#Headers],0)))*(INDEX(PlantAccounts[],MATCH($C90,PlantAccounts[Power Plan Plant Account '#],0),7))</f>
        <v>285335.40128957137</v>
      </c>
      <c r="CD90" s="59">
        <f>((((INDEX(PlantAccounts[],MATCH($C90,PlantAccounts[Power Plan Plant Account '#],0),8)+(INDEX(PlantAccounts[],MATCH($C90,PlantAccounts[Power Plan Plant Account '#],0),8)+INDEX(PlantAccounts[],MATCH($C90,PlantAccounts[Power Plan Plant Account '#],0),16)+INDEX(PlantAccounts[],MATCH($C90,PlantAccounts[Power Plan Plant Account '#],0),17)))/2))/12)*(INDEX(CurWIPHelper[],1,MATCH(AP$4,CurWIPHelper[#Headers],0)))*(INDEX(PlantAccounts[],MATCH($C90,PlantAccounts[Power Plan Plant Account '#],0),7))</f>
        <v>285335.40128957137</v>
      </c>
      <c r="CE90" s="59">
        <f>((((INDEX(PlantAccounts[],MATCH($C90,PlantAccounts[Power Plan Plant Account '#],0),8)+(INDEX(PlantAccounts[],MATCH($C90,PlantAccounts[Power Plan Plant Account '#],0),8)+INDEX(PlantAccounts[],MATCH($C90,PlantAccounts[Power Plan Plant Account '#],0),16)+INDEX(PlantAccounts[],MATCH($C90,PlantAccounts[Power Plan Plant Account '#],0),17)))/2))/12)*(INDEX(CurWIPHelper[],1,MATCH(AQ$4,CurWIPHelper[#Headers],0)))*(INDEX(PlantAccounts[],MATCH($C90,PlantAccounts[Power Plan Plant Account '#],0),7))</f>
        <v>285335.40128957137</v>
      </c>
      <c r="CF90" s="59">
        <f>((((INDEX(PlantAccounts[],MATCH($C90,PlantAccounts[Power Plan Plant Account '#],0),8)+(INDEX(PlantAccounts[],MATCH($C90,PlantAccounts[Power Plan Plant Account '#],0),8)+INDEX(PlantAccounts[],MATCH($C90,PlantAccounts[Power Plan Plant Account '#],0),16)+INDEX(PlantAccounts[],MATCH($C90,PlantAccounts[Power Plan Plant Account '#],0),17)))/2))/12)*(INDEX(CurWIPHelper[],1,MATCH(AR$4,CurWIPHelper[#Headers],0)))*(INDEX(PlantAccounts[],MATCH($C90,PlantAccounts[Power Plan Plant Account '#],0),7))</f>
        <v>285335.40128957137</v>
      </c>
      <c r="CG90" s="59">
        <f>((((INDEX(PlantAccounts[],MATCH($C90,PlantAccounts[Power Plan Plant Account '#],0),8)+(INDEX(PlantAccounts[],MATCH($C90,PlantAccounts[Power Plan Plant Account '#],0),8)+INDEX(PlantAccounts[],MATCH($C90,PlantAccounts[Power Plan Plant Account '#],0),16)+INDEX(PlantAccounts[],MATCH($C90,PlantAccounts[Power Plan Plant Account '#],0),17)))/2))/12)*(INDEX(CurWIPHelper[],1,MATCH(AS$4,CurWIPHelper[#Headers],0)))*(INDEX(PlantAccounts[],MATCH($C90,PlantAccounts[Power Plan Plant Account '#],0),7))</f>
        <v>285335.40128957137</v>
      </c>
      <c r="CH90" s="59">
        <f>((((INDEX(PlantAccounts[],MATCH($C90,PlantAccounts[Power Plan Plant Account '#],0),8)+(INDEX(PlantAccounts[],MATCH($C90,PlantAccounts[Power Plan Plant Account '#],0),8)+INDEX(PlantAccounts[],MATCH($C90,PlantAccounts[Power Plan Plant Account '#],0),16)+INDEX(PlantAccounts[],MATCH($C90,PlantAccounts[Power Plan Plant Account '#],0),17)))/2))/12)*(INDEX(CurWIPHelper[],1,MATCH(AT$4,CurWIPHelper[#Headers],0)))*(INDEX(PlantAccounts[],MATCH($C90,PlantAccounts[Power Plan Plant Account '#],0),7))</f>
        <v>285335.40128957137</v>
      </c>
      <c r="CI90" s="59">
        <f>((((INDEX(PlantAccounts[],MATCH($C90,PlantAccounts[Power Plan Plant Account '#],0),8)+(INDEX(PlantAccounts[],MATCH($C90,PlantAccounts[Power Plan Plant Account '#],0),8)+INDEX(PlantAccounts[],MATCH($C90,PlantAccounts[Power Plan Plant Account '#],0),16)+INDEX(PlantAccounts[],MATCH($C90,PlantAccounts[Power Plan Plant Account '#],0),17)))/2))/12)*(INDEX(CurWIPHelper[],1,MATCH(AU$4,CurWIPHelper[#Headers],0)))*(INDEX(PlantAccounts[],MATCH($C90,PlantAccounts[Power Plan Plant Account '#],0),7))</f>
        <v>285335.40128957137</v>
      </c>
      <c r="CJ90" s="59">
        <f>((((INDEX(PlantAccounts[],MATCH($C90,PlantAccounts[Power Plan Plant Account '#],0),8)+(INDEX(PlantAccounts[],MATCH($C90,PlantAccounts[Power Plan Plant Account '#],0),8)+INDEX(PlantAccounts[],MATCH($C90,PlantAccounts[Power Plan Plant Account '#],0),16)+INDEX(PlantAccounts[],MATCH($C90,PlantAccounts[Power Plan Plant Account '#],0),17)))/2))/12)*(INDEX(CurWIPHelper[],1,MATCH(AV$4,CurWIPHelper[#Headers],0)))*(INDEX(PlantAccounts[],MATCH($C90,PlantAccounts[Power Plan Plant Account '#],0),7))</f>
        <v>285335.40128957137</v>
      </c>
      <c r="CK90" s="59">
        <f>((((INDEX(PlantAccounts[],MATCH($C90,PlantAccounts[Power Plan Plant Account '#],0),8)+(INDEX(PlantAccounts[],MATCH($C90,PlantAccounts[Power Plan Plant Account '#],0),8)+INDEX(PlantAccounts[],MATCH($C90,PlantAccounts[Power Plan Plant Account '#],0),16)+INDEX(PlantAccounts[],MATCH($C90,PlantAccounts[Power Plan Plant Account '#],0),17)))/2))/12)*(INDEX(CurWIPHelper[],1,MATCH(AW$4,CurWIPHelper[#Headers],0)))*(INDEX(PlantAccounts[],MATCH($C90,PlantAccounts[Power Plan Plant Account '#],0),7))</f>
        <v>285335.40128957137</v>
      </c>
      <c r="CL90" s="59">
        <f>((((INDEX(PlantAccounts[],MATCH($C90,PlantAccounts[Power Plan Plant Account '#],0),8)+(INDEX(PlantAccounts[],MATCH($C90,PlantAccounts[Power Plan Plant Account '#],0),8)+INDEX(PlantAccounts[],MATCH($C90,PlantAccounts[Power Plan Plant Account '#],0),16)+INDEX(PlantAccounts[],MATCH($C90,PlantAccounts[Power Plan Plant Account '#],0),17)))/2))/12)*(INDEX(CurWIPHelper[],1,MATCH(AX$4,CurWIPHelper[#Headers],0)))*(INDEX(PlantAccounts[],MATCH($C90,PlantAccounts[Power Plan Plant Account '#],0),7))</f>
        <v>285335.40128957137</v>
      </c>
      <c r="CM90" s="59">
        <f>((((INDEX(PlantAccounts[],MATCH($C90,PlantAccounts[Power Plan Plant Account '#],0),8)+(INDEX(PlantAccounts[],MATCH($C90,PlantAccounts[Power Plan Plant Account '#],0),8)+INDEX(PlantAccounts[],MATCH($C90,PlantAccounts[Power Plan Plant Account '#],0),16)+INDEX(PlantAccounts[],MATCH($C90,PlantAccounts[Power Plan Plant Account '#],0),17)))/2))/12)*(INDEX(CurWIPHelper[],1,MATCH(AY$4,CurWIPHelper[#Headers],0)))*(INDEX(PlantAccounts[],MATCH($C90,PlantAccounts[Power Plan Plant Account '#],0),7))</f>
        <v>285335.40128957137</v>
      </c>
      <c r="CN90" s="59">
        <f>((((INDEX(PlantAccounts[],MATCH($C90,PlantAccounts[Power Plan Plant Account '#],0),8)+(INDEX(PlantAccounts[],MATCH($C90,PlantAccounts[Power Plan Plant Account '#],0),8)+INDEX(PlantAccounts[],MATCH($C90,PlantAccounts[Power Plan Plant Account '#],0),16)+INDEX(PlantAccounts[],MATCH($C90,PlantAccounts[Power Plan Plant Account '#],0),17)))/2))/12)*(INDEX(CurWIPHelper[],1,MATCH(AZ$4,CurWIPHelper[#Headers],0)))*(INDEX(PlantAccounts[],MATCH($C90,PlantAccounts[Power Plan Plant Account '#],0),7))</f>
        <v>285335.40128957137</v>
      </c>
      <c r="CO90" s="59">
        <f t="shared" si="34"/>
        <v>3424024.8154748571</v>
      </c>
      <c r="CQ90" s="59">
        <f>INDEX(PlantAccounts[],MATCH($C90,PlantAccounts[Power Plan Plant Account '#],0),12)*(INDEX(CurWIPHelper[],1,MATCH(AO$4,CurWIPHelper[#Headers],0)))*(INDEX(PlantAccounts[],MATCH($C90,PlantAccounts[Power Plan Plant Account '#],0),7)/12)*0.5</f>
        <v>0</v>
      </c>
      <c r="CR90" s="59">
        <f>INDEX(PlantAccounts[],MATCH($C90,PlantAccounts[Power Plan Plant Account '#],0),12)*(INDEX(CurWIPHelper[],1,MATCH(AP$4,CurWIPHelper[#Headers],0)))*(INDEX(PlantAccounts[],MATCH($C90,PlantAccounts[Power Plan Plant Account '#],0),7)/12)*0.5</f>
        <v>0</v>
      </c>
      <c r="CS90" s="59">
        <f>INDEX(PlantAccounts[],MATCH($C90,PlantAccounts[Power Plan Plant Account '#],0),12)*(INDEX(CurWIPHelper[],1,MATCH(AQ$4,CurWIPHelper[#Headers],0)))*(INDEX(PlantAccounts[],MATCH($C90,PlantAccounts[Power Plan Plant Account '#],0),7)/12)*0.5</f>
        <v>0</v>
      </c>
      <c r="CT90" s="59">
        <f>INDEX(PlantAccounts[],MATCH($C90,PlantAccounts[Power Plan Plant Account '#],0),12)*(INDEX(CurWIPHelper[],1,MATCH(AR$4,CurWIPHelper[#Headers],0)))*(INDEX(PlantAccounts[],MATCH($C90,PlantAccounts[Power Plan Plant Account '#],0),7)/12)*0.5</f>
        <v>0</v>
      </c>
      <c r="CU90" s="59">
        <f>INDEX(PlantAccounts[],MATCH($C90,PlantAccounts[Power Plan Plant Account '#],0),12)*(INDEX(CurWIPHelper[],1,MATCH(AS$4,CurWIPHelper[#Headers],0)))*(INDEX(PlantAccounts[],MATCH($C90,PlantAccounts[Power Plan Plant Account '#],0),7)/12)*0.5</f>
        <v>0</v>
      </c>
      <c r="CV90" s="59">
        <f>INDEX(PlantAccounts[],MATCH($C90,PlantAccounts[Power Plan Plant Account '#],0),12)*(INDEX(CurWIPHelper[],1,MATCH(AT$4,CurWIPHelper[#Headers],0)))*(INDEX(PlantAccounts[],MATCH($C90,PlantAccounts[Power Plan Plant Account '#],0),7)/12)*0.5</f>
        <v>0</v>
      </c>
      <c r="CW90" s="59">
        <f>INDEX(PlantAccounts[],MATCH($C90,PlantAccounts[Power Plan Plant Account '#],0),12)*(INDEX(CurWIPHelper[],1,MATCH(AU$4,CurWIPHelper[#Headers],0)))*(INDEX(PlantAccounts[],MATCH($C90,PlantAccounts[Power Plan Plant Account '#],0),7)/12)*0.5</f>
        <v>0</v>
      </c>
      <c r="CX90" s="59">
        <f>INDEX(PlantAccounts[],MATCH($C90,PlantAccounts[Power Plan Plant Account '#],0),12)*(INDEX(CurWIPHelper[],1,MATCH(AV$4,CurWIPHelper[#Headers],0)))*(INDEX(PlantAccounts[],MATCH($C90,PlantAccounts[Power Plan Plant Account '#],0),7)/12)*0.5</f>
        <v>0</v>
      </c>
      <c r="CY90" s="59">
        <f>INDEX(PlantAccounts[],MATCH($C90,PlantAccounts[Power Plan Plant Account '#],0),12)*(INDEX(CurWIPHelper[],1,MATCH(AW$4,CurWIPHelper[#Headers],0)))*(INDEX(PlantAccounts[],MATCH($C90,PlantAccounts[Power Plan Plant Account '#],0),7)/12)*0.5</f>
        <v>0</v>
      </c>
      <c r="CZ90" s="59">
        <f>INDEX(PlantAccounts[],MATCH($C90,PlantAccounts[Power Plan Plant Account '#],0),12)*(INDEX(CurWIPHelper[],1,MATCH(AX$4,CurWIPHelper[#Headers],0)))*(INDEX(PlantAccounts[],MATCH($C90,PlantAccounts[Power Plan Plant Account '#],0),7)/12)*0.5</f>
        <v>0</v>
      </c>
      <c r="DA90" s="59">
        <f>INDEX(PlantAccounts[],MATCH($C90,PlantAccounts[Power Plan Plant Account '#],0),12)*(INDEX(CurWIPHelper[],1,MATCH(AY$4,CurWIPHelper[#Headers],0)))*(INDEX(PlantAccounts[],MATCH($C90,PlantAccounts[Power Plan Plant Account '#],0),7)/12)*0.5</f>
        <v>0</v>
      </c>
      <c r="DB90" s="59">
        <f>INDEX(PlantAccounts[],MATCH($C90,PlantAccounts[Power Plan Plant Account '#],0),12)*(INDEX(CurWIPHelper[],1,MATCH(AZ$4,CurWIPHelper[#Headers],0)))*(INDEX(PlantAccounts[],MATCH($C90,PlantAccounts[Power Plan Plant Account '#],0),7)/12)*0.5</f>
        <v>0</v>
      </c>
      <c r="DC90" s="59">
        <f t="shared" si="35"/>
        <v>0</v>
      </c>
      <c r="DE90" s="59">
        <f t="shared" si="36"/>
        <v>3424024.8154748571</v>
      </c>
    </row>
    <row r="91" spans="1:109">
      <c r="A91" t="s">
        <v>58</v>
      </c>
      <c r="B91" t="s">
        <v>140</v>
      </c>
      <c r="C91">
        <v>48521</v>
      </c>
      <c r="D91">
        <v>48500</v>
      </c>
      <c r="E91" s="161">
        <f>1-'Capex to PA'!$B$3</f>
        <v>0.96960000000000002</v>
      </c>
      <c r="F91" s="113">
        <f>INDEX(PlantAccounts[],MATCH($C91,PlantAccounts[Power Plan Plant Account '#],0),8)</f>
        <v>22383611.493381277</v>
      </c>
      <c r="G91" s="7">
        <f>INDEX(PlantAccounts[],MATCH($C91,PlantAccounts[Power Plan Plant Account '#],0),14)</f>
        <v>0</v>
      </c>
      <c r="H91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2077237.8350822791</v>
      </c>
      <c r="I91" s="7"/>
      <c r="J91" s="7">
        <f t="shared" si="37"/>
        <v>2077237.8350822791</v>
      </c>
      <c r="K91" s="7">
        <v>-769823.2286746715</v>
      </c>
      <c r="L91" s="7">
        <f>INDEX(PlantAccounts[],MATCH($C91,PlantAccounts[Power Plan Plant Account '#],0),11)</f>
        <v>0</v>
      </c>
      <c r="M91" s="7">
        <f t="shared" si="32"/>
        <v>-769823.2286746715</v>
      </c>
      <c r="O91" s="35">
        <f>INDEX(CurCloseProf[],MATCH(PlantAccountsQuery[[#This Row],[Reg/Unreg]],CurCloseProf[R/NR],0),MATCH(O$9,CurCloseProf[#Headers],0))*($J91+$M91)</f>
        <v>52724.675252178502</v>
      </c>
      <c r="P91" s="35">
        <f>INDEX(CurCloseProf[],MATCH(PlantAccountsQuery[[#This Row],[Reg/Unreg]],CurCloseProf[R/NR],0),MATCH(P$9,CurCloseProf[#Headers],0))*($J91+$M91)</f>
        <v>41577.891854012945</v>
      </c>
      <c r="Q91" s="35">
        <f>INDEX(CurCloseProf[],MATCH(PlantAccountsQuery[[#This Row],[Reg/Unreg]],CurCloseProf[R/NR],0),MATCH(Q$9,CurCloseProf[#Headers],0))*($J91+$M91)</f>
        <v>56415.90833184756</v>
      </c>
      <c r="R91" s="35">
        <f>INDEX(CurCloseProf[],MATCH(PlantAccountsQuery[[#This Row],[Reg/Unreg]],CurCloseProf[R/NR],0),MATCH(R$9,CurCloseProf[#Headers],0))*($J91+$M91)</f>
        <v>15513.584328378223</v>
      </c>
      <c r="S91" s="35">
        <f>INDEX(CurCloseProf[],MATCH(PlantAccountsQuery[[#This Row],[Reg/Unreg]],CurCloseProf[R/NR],0),MATCH(S$9,CurCloseProf[#Headers],0))*($J91+$M91)</f>
        <v>45317.007486939641</v>
      </c>
      <c r="T91" s="35">
        <f>INDEX(CurCloseProf[],MATCH(PlantAccountsQuery[[#This Row],[Reg/Unreg]],CurCloseProf[R/NR],0),MATCH(T$9,CurCloseProf[#Headers],0))*($J91+$M91)</f>
        <v>78820.981423437406</v>
      </c>
      <c r="U91" s="35">
        <f>INDEX(CurCloseProf[],MATCH(PlantAccountsQuery[[#This Row],[Reg/Unreg]],CurCloseProf[R/NR],0),MATCH(U$9,CurCloseProf[#Headers],0))*($J91+$M91)</f>
        <v>65938.136130093146</v>
      </c>
      <c r="V91" s="35">
        <f>INDEX(CurCloseProf[],MATCH(PlantAccountsQuery[[#This Row],[Reg/Unreg]],CurCloseProf[R/NR],0),MATCH(V$9,CurCloseProf[#Headers],0))*($J91+$M91)</f>
        <v>38072.427678315704</v>
      </c>
      <c r="W91" s="35">
        <f>INDEX(CurCloseProf[],MATCH(PlantAccountsQuery[[#This Row],[Reg/Unreg]],CurCloseProf[R/NR],0),MATCH(W$9,CurCloseProf[#Headers],0))*($J91+$M91)</f>
        <v>79721.90885211766</v>
      </c>
      <c r="X91" s="35">
        <f>INDEX(CurCloseProf[],MATCH(PlantAccountsQuery[[#This Row],[Reg/Unreg]],CurCloseProf[R/NR],0),MATCH(X$9,CurCloseProf[#Headers],0))*($J91+$M91)</f>
        <v>160552.94500934784</v>
      </c>
      <c r="Y91" s="35">
        <f>INDEX(CurCloseProf[],MATCH(PlantAccountsQuery[[#This Row],[Reg/Unreg]],CurCloseProf[R/NR],0),MATCH(Y$9,CurCloseProf[#Headers],0))*($J91+$M91)</f>
        <v>142524.12971769687</v>
      </c>
      <c r="Z91" s="35">
        <f>INDEX(CurCloseProf[],MATCH(PlantAccountsQuery[[#This Row],[Reg/Unreg]],CurCloseProf[R/NR],0),MATCH(Z$9,CurCloseProf[#Headers],0))*($J91+$M91)</f>
        <v>530235.01034324197</v>
      </c>
      <c r="AB91" s="59">
        <f>IF(INDEX(CurWIPHelper[],1,MATCH(AO$4,$AB$9:$AM$9,0))=0,0,($F91+$O91))</f>
        <v>22436336.168633454</v>
      </c>
      <c r="AC91" s="59">
        <f>IF(INDEX(CurWIPHelper[],1,MATCH(AP$4,$AB$9:$AM$9,0))=0,0,($F91+SUM($O91:P91)))</f>
        <v>22477914.060487468</v>
      </c>
      <c r="AD91" s="59">
        <f>IF(INDEX(CurWIPHelper[],1,MATCH(AQ$4,$AB$9:$AM$9,0))=0,0,($F91+SUM($O91:Q91)))</f>
        <v>22534329.968819316</v>
      </c>
      <c r="AE91" s="59">
        <f>IF(INDEX(CurWIPHelper[],1,MATCH(AR$4,$AB$9:$AM$9,0))=0,0,($F91+SUM($O91:R91)))</f>
        <v>22549843.553147692</v>
      </c>
      <c r="AF91" s="59">
        <f>IF(INDEX(CurWIPHelper[],1,MATCH(AS$4,$AB$9:$AM$9,0))=0,0,($F91+SUM($O91:S91)))</f>
        <v>22595160.560634635</v>
      </c>
      <c r="AG91" s="59">
        <f>IF(INDEX(CurWIPHelper[],1,MATCH(AT$4,$AB$9:$AM$9,0))=0,0,($F91+SUM($O91:T91)))</f>
        <v>22673981.542058069</v>
      </c>
      <c r="AH91" s="59">
        <f>IF(INDEX(CurWIPHelper[],1,MATCH(AU$4,$AB$9:$AM$9,0))=0,0,($F91+SUM($O91:U91)))</f>
        <v>22739919.678188164</v>
      </c>
      <c r="AI91" s="59">
        <f>IF(INDEX(CurWIPHelper[],1,MATCH(AV$4,$AB$9:$AM$9,0))=0,0,($F91+SUM($O91:V91)))</f>
        <v>22777992.105866481</v>
      </c>
      <c r="AJ91" s="59">
        <f>IF(INDEX(CurWIPHelper[],1,MATCH(AW$4,$AB$9:$AM$9,0))=0,0,($F91+SUM($O91:W91)))</f>
        <v>22857714.014718596</v>
      </c>
      <c r="AK91" s="59">
        <f>IF(INDEX(CurWIPHelper[],1,MATCH(AX$4,$AB$9:$AM$9,0))=0,0,($F91+SUM($O91:X91)))</f>
        <v>23018266.959727947</v>
      </c>
      <c r="AL91" s="59">
        <f>IF(INDEX(CurWIPHelper[],1,MATCH(AY$4,$AB$9:$AM$9,0))=0,0,($F91+SUM($O91:Y91)))</f>
        <v>23160791.089445643</v>
      </c>
      <c r="AM91" s="59">
        <f>IF(INDEX(CurWIPHelper[],1,MATCH(AZ$4,$AB$9:$AM$9,0))=0,0,($F91+SUM($O91:Z91)))</f>
        <v>23691026.099788886</v>
      </c>
      <c r="AO91" s="35">
        <f>IF(INDEX(CurWIPHelper[],1,MATCH(AO$4,CurWIPHelper[#Headers],0))=0,0,
     IF(AB91&gt;0,
        (IF(
             ((INDEX(PlantAccounts[],MATCH($C91,PlantAccounts[Power Plan Plant Account '#],0),7)/12)
                   *(AB91)
                   *(INDEX(CurWIPHelper[],1,MATCH(AO$4,CurWIPHelper[#Headers],0)))
                   +(INDEX(PlantAccounts[],MATCH($C91,PlantAccounts[Power Plan Plant Account '#],0),9))
                   )&gt;AB91,
              IF((INDEX(PlantAccounts[],MATCH($C91,PlantAccounts[Power Plan Plant Account '#],0),7))=0,0,AB91-(INDEX(PlantAccounts[],MATCH($C91,PlantAccounts[Power Plan Plant Account '#],0),9))),
             (INDEX(PlantAccounts[],MATCH($C91,PlantAccounts[Power Plan Plant Account '#],0),7)/12)*AB91*(INDEX(CurWIPHelper[],1,MATCH(AO$4,CurWIPHelper[#Headers],0))))
        ),
          IF(AB91=0,0,IF(
              ((INDEX(PlantAccounts[],MATCH($C91,PlantAccounts[Power Plan Plant Account '#],0),7)/12)
              *(AB91)
              *(INDEX(CurWIPHelper[],1,MATCH(AO$4,CurWIPHelper[#Headers],0)))
              +(INDEX(PlantAccounts[],MATCH($C91,PlantAccounts[Power Plan Plant Account '#],0),9))
              )&gt;AB91,
         (INDEX(PlantAccounts[],MATCH($C91,PlantAccounts[Power Plan Plant Account '#],0),7)/12)*AB91*(INDEX(CurWIPHelper[],1,MATCH(AO$4,CurWIPHelper[#Headers],0))),
         AB91-(INDEX(PlantAccounts[],MATCH($C91,PlantAccounts[Power Plan Plant Account '#],0),9))
    ))
)
)</f>
        <v>154987.07358517771</v>
      </c>
      <c r="AP91" s="35">
        <f>IF(INDEX(CurWIPHelper[],1,MATCH(AP$4,CurWIPHelper[#Headers],0))=0,0,
     IF(AC91&gt;0,
        (IF(
             ((INDEX(PlantAccounts[],MATCH($C91,PlantAccounts[Power Plan Plant Account '#],0),7)/12)
                   *(AC91)
                   *(INDEX(CurWIPHelper[],1,MATCH(AP$4,CurWIPHelper[#Headers],0)))
                   +(INDEX(PlantAccounts[],MATCH($C91,PlantAccounts[Power Plan Plant Account '#],0),9))
                   +(SUM($AO91:AO91))
                    )&gt;AC91,
              IF((INDEX(PlantAccounts[],MATCH($C91,PlantAccounts[Power Plan Plant Account '#],0),7))=0,0,AC91-(INDEX(PlantAccounts[],MATCH($C91,PlantAccounts[Power Plan Plant Account '#],0),9))-SUM($AO91:AO91)),
             (INDEX(PlantAccounts[],MATCH($C91,PlantAccounts[Power Plan Plant Account '#],0),7)/12)*AC91*(INDEX(CurWIPHelper[],1,MATCH(AP$4,CurWIPHelper[#Headers],0))))
        ),
        IF(AC91=0,0,IF(
              ((INDEX(PlantAccounts[],MATCH($C91,PlantAccounts[Power Plan Plant Account '#],0),7)/12)
              *(AC91)
              *(INDEX(CurWIPHelper[],1,MATCH(AP$4,CurWIPHelper[#Headers],0)))
              +(INDEX(PlantAccounts[],MATCH($C91,PlantAccounts[Power Plan Plant Account '#],0),9))
              +(SUM($AO91:AO91))
              )&gt;AC91,
         (INDEX(PlantAccounts[],MATCH($C91,PlantAccounts[Power Plan Plant Account '#],0),7)/12)*AC91*(INDEX(CurWIPHelper[],1,MATCH(AP$4,CurWIPHelper[#Headers],0))),
         AC91-(INDEX(PlantAccounts[],MATCH($C91,PlantAccounts[Power Plan Plant Account '#],0),9))-(SUM($AO91:AO91))
    ))
)
)</f>
        <v>155274.28784939004</v>
      </c>
      <c r="AQ91" s="35">
        <f>IF(INDEX(CurWIPHelper[],1,MATCH(AQ$4,CurWIPHelper[#Headers],0))=0,0,
     IF(AD91&gt;0,
        (IF(
             ((INDEX(PlantAccounts[],MATCH($C91,PlantAccounts[Power Plan Plant Account '#],0),7)/12)
                   *(AD91)
                   *(INDEX(CurWIPHelper[],1,MATCH(AQ$4,CurWIPHelper[#Headers],0)))
                   +(INDEX(PlantAccounts[],MATCH($C91,PlantAccounts[Power Plan Plant Account '#],0),9))
                   +(SUM($AO91:AP91))
                    )&gt;AD91,
              IF((INDEX(PlantAccounts[],MATCH($C91,PlantAccounts[Power Plan Plant Account '#],0),7))=0,0,AD91-(INDEX(PlantAccounts[],MATCH($C91,PlantAccounts[Power Plan Plant Account '#],0),9))-SUM($AO91:AP91)),
             (INDEX(PlantAccounts[],MATCH($C91,PlantAccounts[Power Plan Plant Account '#],0),7)/12)*AD91*(INDEX(CurWIPHelper[],1,MATCH(AQ$4,CurWIPHelper[#Headers],0))))
        ),
        IF(AD91=0,0,IF(
              ((INDEX(PlantAccounts[],MATCH($C91,PlantAccounts[Power Plan Plant Account '#],0),7)/12)
              *(AD91)
              *(INDEX(CurWIPHelper[],1,MATCH(AQ$4,CurWIPHelper[#Headers],0)))
              +(INDEX(PlantAccounts[],MATCH($C91,PlantAccounts[Power Plan Plant Account '#],0),9))
              +(SUM($AO91:AP91))
              )&gt;AD91,
         (INDEX(PlantAccounts[],MATCH($C91,PlantAccounts[Power Plan Plant Account '#],0),7)/12)*AD91*(INDEX(CurWIPHelper[],1,MATCH(AQ$4,CurWIPHelper[#Headers],0))),
         AD91-(INDEX(PlantAccounts[],MATCH($C91,PlantAccounts[Power Plan Plant Account '#],0),9))-(SUM($AO91:AP91))
    ))
)
)</f>
        <v>155664.00105703162</v>
      </c>
      <c r="AR91" s="35">
        <f>IF(INDEX(CurWIPHelper[],1,MATCH(AR$4,CurWIPHelper[#Headers],0))=0,0,
     IF(AE91&gt;0,
        (IF(
             ((INDEX(PlantAccounts[],MATCH($C91,PlantAccounts[Power Plan Plant Account '#],0),7)/12)
                   *(AE91)
                   *(INDEX(CurWIPHelper[],1,MATCH(AR$4,CurWIPHelper[#Headers],0)))
                   +(INDEX(PlantAccounts[],MATCH($C91,PlantAccounts[Power Plan Plant Account '#],0),9))
                   +(SUM($AO91:AQ91))
                    )&gt;AE91,
              IF((INDEX(PlantAccounts[],MATCH($C91,PlantAccounts[Power Plan Plant Account '#],0),7))=0,0,AE91-(INDEX(PlantAccounts[],MATCH($C91,PlantAccounts[Power Plan Plant Account '#],0),9))-SUM($AO91:AQ91)),
             (INDEX(PlantAccounts[],MATCH($C91,PlantAccounts[Power Plan Plant Account '#],0),7)/12)*AE91*(INDEX(CurWIPHelper[],1,MATCH(AR$4,CurWIPHelper[#Headers],0))))
        ),
        IF(AE91=0,0,IF(
              ((INDEX(PlantAccounts[],MATCH($C91,PlantAccounts[Power Plan Plant Account '#],0),7)/12)
              *(AE91)
              *(INDEX(CurWIPHelper[],1,MATCH(AR$4,CurWIPHelper[#Headers],0)))
              +(INDEX(PlantAccounts[],MATCH($C91,PlantAccounts[Power Plan Plant Account '#],0),9))
              +(SUM($AO91:AQ91))
              )&gt;AE91,
         (INDEX(PlantAccounts[],MATCH($C91,PlantAccounts[Power Plan Plant Account '#],0),7)/12)*AE91*(INDEX(CurWIPHelper[],1,MATCH(AR$4,CurWIPHelper[#Headers],0))),
         AE91-(INDEX(PlantAccounts[],MATCH($C91,PlantAccounts[Power Plan Plant Account '#],0),9))-(SUM($AO91:AQ91))
    ))
)
)</f>
        <v>155771.16672872598</v>
      </c>
      <c r="AS91" s="35">
        <f>IF(INDEX(CurWIPHelper[],1,MATCH(AS$4,CurWIPHelper[#Headers],0))=0,0,
     IF(AF91&gt;0,
        (IF(
             ((INDEX(PlantAccounts[],MATCH($C91,PlantAccounts[Power Plan Plant Account '#],0),7)/12)
                   *(AF91)
                   *(INDEX(CurWIPHelper[],1,MATCH(AS$4,CurWIPHelper[#Headers],0)))
                   +(INDEX(PlantAccounts[],MATCH($C91,PlantAccounts[Power Plan Plant Account '#],0),9))
                   +(SUM($AO91:AR91))
                    )&gt;AF91,
              IF((INDEX(PlantAccounts[],MATCH($C91,PlantAccounts[Power Plan Plant Account '#],0),7))=0,0,AF91-(INDEX(PlantAccounts[],MATCH($C91,PlantAccounts[Power Plan Plant Account '#],0),9))-SUM($AO91:AR91)),
             (INDEX(PlantAccounts[],MATCH($C91,PlantAccounts[Power Plan Plant Account '#],0),7)/12)*AF91*(INDEX(CurWIPHelper[],1,MATCH(AS$4,CurWIPHelper[#Headers],0))))
        ),
        IF(AF91=0,0,IF(
              ((INDEX(PlantAccounts[],MATCH($C91,PlantAccounts[Power Plan Plant Account '#],0),7)/12)
              *(AF91)
              *(INDEX(CurWIPHelper[],1,MATCH(AS$4,CurWIPHelper[#Headers],0)))
              +(INDEX(PlantAccounts[],MATCH($C91,PlantAccounts[Power Plan Plant Account '#],0),9))
              +(SUM($AO91:AR91))
              )&gt;AF91,
         (INDEX(PlantAccounts[],MATCH($C91,PlantAccounts[Power Plan Plant Account '#],0),7)/12)*AF91*(INDEX(CurWIPHelper[],1,MATCH(AS$4,CurWIPHelper[#Headers],0))),
         AF91-(INDEX(PlantAccounts[],MATCH($C91,PlantAccounts[Power Plan Plant Account '#],0),9))-(SUM($AO91:AR91))
    ))
)
)</f>
        <v>156084.2102809909</v>
      </c>
      <c r="AT91" s="35">
        <f>IF(INDEX(CurWIPHelper[],1,MATCH(AT$4,CurWIPHelper[#Headers],0))=0,0,
     IF(AG91&gt;0,
        (IF(
             ((INDEX(PlantAccounts[],MATCH($C91,PlantAccounts[Power Plan Plant Account '#],0),7)/12)
                   *(AG91)
                   *(INDEX(CurWIPHelper[],1,MATCH(AT$4,CurWIPHelper[#Headers],0)))
                   +(INDEX(PlantAccounts[],MATCH($C91,PlantAccounts[Power Plan Plant Account '#],0),9))
                   +(SUM($AO91:AS91))
                    )&gt;AG91,
              IF((INDEX(PlantAccounts[],MATCH($C91,PlantAccounts[Power Plan Plant Account '#],0),7))=0,0,AG91-(INDEX(PlantAccounts[],MATCH($C91,PlantAccounts[Power Plan Plant Account '#],0),9))-SUM($AO91:AS91)),
             (INDEX(PlantAccounts[],MATCH($C91,PlantAccounts[Power Plan Plant Account '#],0),7)/12)*AG91*(INDEX(CurWIPHelper[],1,MATCH(AT$4,CurWIPHelper[#Headers],0))))
        ),
        IF(AG91=0,0,IF(
              ((INDEX(PlantAccounts[],MATCH($C91,PlantAccounts[Power Plan Plant Account '#],0),7)/12)
              *(AG91)
              *(INDEX(CurWIPHelper[],1,MATCH(AT$4,CurWIPHelper[#Headers],0)))
              +(INDEX(PlantAccounts[],MATCH($C91,PlantAccounts[Power Plan Plant Account '#],0),9))
              +(SUM($AO91:AS91))
              )&gt;AG91,
         (INDEX(PlantAccounts[],MATCH($C91,PlantAccounts[Power Plan Plant Account '#],0),7)/12)*AG91*(INDEX(CurWIPHelper[],1,MATCH(AT$4,CurWIPHelper[#Headers],0))),
         AG91-(INDEX(PlantAccounts[],MATCH($C91,PlantAccounts[Power Plan Plant Account '#],0),9))-(SUM($AO91:AS91))
    ))
)
)</f>
        <v>156628.69460125206</v>
      </c>
      <c r="AU91" s="35">
        <f>IF(INDEX(CurWIPHelper[],1,MATCH(AU$4,CurWIPHelper[#Headers],0))=0,0,
     IF(AH91&gt;0,
        (IF(
             ((INDEX(PlantAccounts[],MATCH($C91,PlantAccounts[Power Plan Plant Account '#],0),7)/12)
                   *(AH91)
                   *(INDEX(CurWIPHelper[],1,MATCH(AU$4,CurWIPHelper[#Headers],0)))
                   +(INDEX(PlantAccounts[],MATCH($C91,PlantAccounts[Power Plan Plant Account '#],0),9))
                   +(SUM($AO91:AT91))
                    )&gt;AH91,
              IF((INDEX(PlantAccounts[],MATCH($C91,PlantAccounts[Power Plan Plant Account '#],0),7))=0,0,AH91-(INDEX(PlantAccounts[],MATCH($C91,PlantAccounts[Power Plan Plant Account '#],0),9))-SUM($AO91:AT91)),
             (INDEX(PlantAccounts[],MATCH($C91,PlantAccounts[Power Plan Plant Account '#],0),7)/12)*AH91*(INDEX(CurWIPHelper[],1,MATCH(AU$4,CurWIPHelper[#Headers],0))))
        ),
        IF(AH91=0,0,IF(
              ((INDEX(PlantAccounts[],MATCH($C91,PlantAccounts[Power Plan Plant Account '#],0),7)/12)
              *(AH91)
              *(INDEX(CurWIPHelper[],1,MATCH(AU$4,CurWIPHelper[#Headers],0)))
              +(INDEX(PlantAccounts[],MATCH($C91,PlantAccounts[Power Plan Plant Account '#],0),9))
              +(SUM($AO91:AT91))
              )&gt;AH91,
         (INDEX(PlantAccounts[],MATCH($C91,PlantAccounts[Power Plan Plant Account '#],0),7)/12)*AH91*(INDEX(CurWIPHelper[],1,MATCH(AU$4,CurWIPHelper[#Headers],0))),
         AH91-(INDEX(PlantAccounts[],MATCH($C91,PlantAccounts[Power Plan Plant Account '#],0),9))-(SUM($AO91:AT91))
    ))
)
)</f>
        <v>157084.18602728765</v>
      </c>
      <c r="AV91" s="35">
        <f>IF(INDEX(CurWIPHelper[],1,MATCH(AV$4,CurWIPHelper[#Headers],0))=0,0,
     IF(AI91&gt;0,
        (IF(
             ((INDEX(PlantAccounts[],MATCH($C91,PlantAccounts[Power Plan Plant Account '#],0),7)/12)
                   *(AI91)
                   *(INDEX(CurWIPHelper[],1,MATCH(AV$4,CurWIPHelper[#Headers],0)))
                   +(INDEX(PlantAccounts[],MATCH($C91,PlantAccounts[Power Plan Plant Account '#],0),9))
                   +(SUM($AO91:AU91))
                    )&gt;AI91,
              IF((INDEX(PlantAccounts[],MATCH($C91,PlantAccounts[Power Plan Plant Account '#],0),7))=0,0,AI91-(INDEX(PlantAccounts[],MATCH($C91,PlantAccounts[Power Plan Plant Account '#],0),9))-SUM($AO91:AU91)),
             (INDEX(PlantAccounts[],MATCH($C91,PlantAccounts[Power Plan Plant Account '#],0),7)/12)*AI91*(INDEX(CurWIPHelper[],1,MATCH(AV$4,CurWIPHelper[#Headers],0))))
        ),
        IF(AI91=0,0,IF(
              ((INDEX(PlantAccounts[],MATCH($C91,PlantAccounts[Power Plan Plant Account '#],0),7)/12)
              *(AI91)
              *(INDEX(CurWIPHelper[],1,MATCH(AV$4,CurWIPHelper[#Headers],0)))
              +(INDEX(PlantAccounts[],MATCH($C91,PlantAccounts[Power Plan Plant Account '#],0),9))
              +(SUM($AO91:AU91))
              )&gt;AI91,
         (INDEX(PlantAccounts[],MATCH($C91,PlantAccounts[Power Plan Plant Account '#],0),7)/12)*AI91*(INDEX(CurWIPHelper[],1,MATCH(AV$4,CurWIPHelper[#Headers],0))),
         AI91-(INDEX(PlantAccounts[],MATCH($C91,PlantAccounts[Power Plan Plant Account '#],0),9))-(SUM($AO91:AU91))
    ))
)
)</f>
        <v>157347.18503504875</v>
      </c>
      <c r="AW91" s="35">
        <f>IF(INDEX(CurWIPHelper[],1,MATCH(AW$4,CurWIPHelper[#Headers],0))=0,0,
     IF(AJ91&gt;0,
        (IF(
             ((INDEX(PlantAccounts[],MATCH($C91,PlantAccounts[Power Plan Plant Account '#],0),7)/12)
                   *(AJ91)
                   *(INDEX(CurWIPHelper[],1,MATCH(AW$4,CurWIPHelper[#Headers],0)))
                   +(INDEX(PlantAccounts[],MATCH($C91,PlantAccounts[Power Plan Plant Account '#],0),9))
                   +(SUM($AO91:AV91))
                    )&gt;AJ91,
              IF((INDEX(PlantAccounts[],MATCH($C91,PlantAccounts[Power Plan Plant Account '#],0),7))=0,0,AJ91-(INDEX(PlantAccounts[],MATCH($C91,PlantAccounts[Power Plan Plant Account '#],0),9))-SUM($AO91:AV91)),
             (INDEX(PlantAccounts[],MATCH($C91,PlantAccounts[Power Plan Plant Account '#],0),7)/12)*AJ91*(INDEX(CurWIPHelper[],1,MATCH(AW$4,CurWIPHelper[#Headers],0))))
        ),
        IF(AJ91=0,0,IF(
              ((INDEX(PlantAccounts[],MATCH($C91,PlantAccounts[Power Plan Plant Account '#],0),7)/12)
              *(AJ91)
              *(INDEX(CurWIPHelper[],1,MATCH(AW$4,CurWIPHelper[#Headers],0)))
              +(INDEX(PlantAccounts[],MATCH($C91,PlantAccounts[Power Plan Plant Account '#],0),9))
              +(SUM($AO91:AV91))
              )&gt;AJ91,
         (INDEX(PlantAccounts[],MATCH($C91,PlantAccounts[Power Plan Plant Account '#],0),7)/12)*AJ91*(INDEX(CurWIPHelper[],1,MATCH(AW$4,CurWIPHelper[#Headers],0))),
         AJ91-(INDEX(PlantAccounts[],MATCH($C91,PlantAccounts[Power Plan Plant Account '#],0),9))-(SUM($AO91:AV91))
    ))
)
)</f>
        <v>157897.89283603488</v>
      </c>
      <c r="AX91" s="35">
        <f>IF(INDEX(CurWIPHelper[],1,MATCH(AX$4,CurWIPHelper[#Headers],0))=0,0,
     IF(AK91&gt;0,
        (IF(
             ((INDEX(PlantAccounts[],MATCH($C91,PlantAccounts[Power Plan Plant Account '#],0),7)/12)
                   *(AK91)
                   *(INDEX(CurWIPHelper[],1,MATCH(AX$4,CurWIPHelper[#Headers],0)))
                   +(INDEX(PlantAccounts[],MATCH($C91,PlantAccounts[Power Plan Plant Account '#],0),9))
                   +(SUM($AO91:AW91))
                    )&gt;AK91,
              IF((INDEX(PlantAccounts[],MATCH($C91,PlantAccounts[Power Plan Plant Account '#],0),7))=0,0,AK91-(INDEX(PlantAccounts[],MATCH($C91,PlantAccounts[Power Plan Plant Account '#],0),9))-SUM($AO91:AW91)),
             (INDEX(PlantAccounts[],MATCH($C91,PlantAccounts[Power Plan Plant Account '#],0),7)/12)*AK91*(INDEX(CurWIPHelper[],1,MATCH(AX$4,CurWIPHelper[#Headers],0))))
        ),
        IF(AK91=0,0,IF(
              ((INDEX(PlantAccounts[],MATCH($C91,PlantAccounts[Power Plan Plant Account '#],0),7)/12)
              *(AK91)
              *(INDEX(CurWIPHelper[],1,MATCH(AX$4,CurWIPHelper[#Headers],0)))
              +(INDEX(PlantAccounts[],MATCH($C91,PlantAccounts[Power Plan Plant Account '#],0),9))
              +(SUM($AO91:AW91))
              )&gt;AK91,
         (INDEX(PlantAccounts[],MATCH($C91,PlantAccounts[Power Plan Plant Account '#],0),7)/12)*AK91*(INDEX(CurWIPHelper[],1,MATCH(AX$4,CurWIPHelper[#Headers],0))),
         AK91-(INDEX(PlantAccounts[],MATCH($C91,PlantAccounts[Power Plan Plant Account '#],0),9))-(SUM($AO91:AW91))
    ))
)
)</f>
        <v>159006.97013437157</v>
      </c>
      <c r="AY91" s="35">
        <f>IF(INDEX(CurWIPHelper[],1,MATCH(AY$4,CurWIPHelper[#Headers],0))=0,0,
     IF(AL91&gt;0,
        (IF(
             ((INDEX(PlantAccounts[],MATCH($C91,PlantAccounts[Power Plan Plant Account '#],0),7)/12)
                   *(AL91)
                   *(INDEX(CurWIPHelper[],1,MATCH(AY$4,CurWIPHelper[#Headers],0)))
                   +(INDEX(PlantAccounts[],MATCH($C91,PlantAccounts[Power Plan Plant Account '#],0),9))
                   +(SUM($AO91:AX91))
                    )&gt;AL91,
              IF((INDEX(PlantAccounts[],MATCH($C91,PlantAccounts[Power Plan Plant Account '#],0),7))=0,0,AL91-(INDEX(PlantAccounts[],MATCH($C91,PlantAccounts[Power Plan Plant Account '#],0),9))-SUM($AO91:AX91)),
             (INDEX(PlantAccounts[],MATCH($C91,PlantAccounts[Power Plan Plant Account '#],0),7)/12)*AL91*(INDEX(CurWIPHelper[],1,MATCH(AY$4,CurWIPHelper[#Headers],0))))
        ),
        IF(AL91=0,0,IF(
              ((INDEX(PlantAccounts[],MATCH($C91,PlantAccounts[Power Plan Plant Account '#],0),7)/12)
              *(AL91)
              *(INDEX(CurWIPHelper[],1,MATCH(AY$4,CurWIPHelper[#Headers],0)))
              +(INDEX(PlantAccounts[],MATCH($C91,PlantAccounts[Power Plan Plant Account '#],0),9))
              +(SUM($AO91:AX91))
              )&gt;AL91,
         (INDEX(PlantAccounts[],MATCH($C91,PlantAccounts[Power Plan Plant Account '#],0),7)/12)*AL91*(INDEX(CurWIPHelper[],1,MATCH(AY$4,CurWIPHelper[#Headers],0))),
         AL91-(INDEX(PlantAccounts[],MATCH($C91,PlantAccounts[Power Plan Plant Account '#],0),9))-(SUM($AO91:AX91))
    ))
)
)</f>
        <v>159991.50689715645</v>
      </c>
      <c r="AZ91" s="35">
        <f>IF(INDEX(CurWIPHelper[],1,MATCH(AZ$4,CurWIPHelper[#Headers],0))=0,0,
     IF(AM91&gt;0,
        (IF(
             ((INDEX(PlantAccounts[],MATCH($C91,PlantAccounts[Power Plan Plant Account '#],0),7)/12)
                   *(AM91)
                   *(INDEX(CurWIPHelper[],1,MATCH(AZ$4,CurWIPHelper[#Headers],0)))
                   +(INDEX(PlantAccounts[],MATCH($C91,PlantAccounts[Power Plan Plant Account '#],0),9))
                   +(SUM($AO91:AY91))
                    )&gt;AM91,
              IF((INDEX(PlantAccounts[],MATCH($C91,PlantAccounts[Power Plan Plant Account '#],0),7))=0,0,AM91-(INDEX(PlantAccounts[],MATCH($C91,PlantAccounts[Power Plan Plant Account '#],0),9))-SUM($AO91:AY91)),
             (INDEX(PlantAccounts[],MATCH($C91,PlantAccounts[Power Plan Plant Account '#],0),7)/12)*AM91*(INDEX(CurWIPHelper[],1,MATCH(AZ$4,CurWIPHelper[#Headers],0))))
        ),
        IF(AM91=0,0,IF(
              ((INDEX(PlantAccounts[],MATCH($C91,PlantAccounts[Power Plan Plant Account '#],0),7)/12)
              *(AM91)
              *(INDEX(CurWIPHelper[],1,MATCH(AZ$4,CurWIPHelper[#Headers],0)))
              +(INDEX(PlantAccounts[],MATCH($C91,PlantAccounts[Power Plan Plant Account '#],0),9))
              +(SUM($AO91:AY91))
              )&gt;AM91,
         (INDEX(PlantAccounts[],MATCH($C91,PlantAccounts[Power Plan Plant Account '#],0),7)/12)*AM91*(INDEX(CurWIPHelper[],1,MATCH(AZ$4,CurWIPHelper[#Headers],0))),
         AM91-(INDEX(PlantAccounts[],MATCH($C91,PlantAccounts[Power Plan Plant Account '#],0),9))-(SUM($AO91:AY91))
    ))
)
)</f>
        <v>163654.29622014737</v>
      </c>
      <c r="BA91" s="59">
        <f t="shared" si="33"/>
        <v>1889391.4712526149</v>
      </c>
      <c r="BC91" s="59">
        <f>INDEX(CurCloseProf[],MATCH(PlantAccountsQuery[[#This Row],[Reg/Unreg]],CurCloseProf[R/NR],0),MATCH(BC$9,CurCloseProf[#Headers],0))*($J91)</f>
        <v>83769.670110375329</v>
      </c>
      <c r="BD91" s="59">
        <f>INDEX(CurCloseProf[],MATCH(PlantAccountsQuery[[#This Row],[Reg/Unreg]],CurCloseProf[R/NR],0),MATCH(BD$9,CurCloseProf[#Headers],0))*($J91)</f>
        <v>66059.511373692454</v>
      </c>
      <c r="BE91" s="59">
        <f>INDEX(CurCloseProf[],MATCH(PlantAccountsQuery[[#This Row],[Reg/Unreg]],CurCloseProf[R/NR],0),MATCH(BE$9,CurCloseProf[#Headers],0))*($J91)</f>
        <v>89634.350659007177</v>
      </c>
      <c r="BF91" s="59">
        <f>INDEX(CurCloseProf[],MATCH(PlantAccountsQuery[[#This Row],[Reg/Unreg]],CurCloseProf[R/NR],0),MATCH(BF$9,CurCloseProf[#Headers],0))*($J91)</f>
        <v>24648.190533217865</v>
      </c>
      <c r="BG91" s="59">
        <f>INDEX(CurCloseProf[],MATCH(PlantAccountsQuery[[#This Row],[Reg/Unreg]],CurCloseProf[R/NR],0),MATCH(BG$9,CurCloseProf[#Headers],0))*($J91)</f>
        <v>72000.268364165793</v>
      </c>
      <c r="BH91" s="59">
        <f>INDEX(CurCloseProf[],MATCH(PlantAccountsQuery[[#This Row],[Reg/Unreg]],CurCloseProf[R/NR],0),MATCH(BH$9,CurCloseProf[#Headers],0))*($J91)</f>
        <v>125231.83082753187</v>
      </c>
      <c r="BI91" s="59">
        <f>INDEX(CurCloseProf[],MATCH(PlantAccountsQuery[[#This Row],[Reg/Unreg]],CurCloseProf[R/NR],0),MATCH(BI$9,CurCloseProf[#Headers],0))*($J91)</f>
        <v>104763.39370307827</v>
      </c>
      <c r="BJ91" s="59">
        <f>INDEX(CurCloseProf[],MATCH(PlantAccountsQuery[[#This Row],[Reg/Unreg]],CurCloseProf[R/NR],0),MATCH(BJ$9,CurCloseProf[#Headers],0))*($J91)</f>
        <v>60489.982947440767</v>
      </c>
      <c r="BK91" s="59">
        <f>INDEX(CurCloseProf[],MATCH(PlantAccountsQuery[[#This Row],[Reg/Unreg]],CurCloseProf[R/NR],0),MATCH(BK$9,CurCloseProf[#Headers],0))*($J91)</f>
        <v>126663.23639111216</v>
      </c>
      <c r="BL91" s="59">
        <f>INDEX(CurCloseProf[],MATCH(PlantAccountsQuery[[#This Row],[Reg/Unreg]],CurCloseProf[R/NR],0),MATCH(BL$9,CurCloseProf[#Headers],0))*($J91)</f>
        <v>255088.66909761744</v>
      </c>
      <c r="BM91" s="59">
        <f>INDEX(CurCloseProf[],MATCH(PlantAccountsQuery[[#This Row],[Reg/Unreg]],CurCloseProf[R/NR],0),MATCH(BM$9,CurCloseProf[#Headers],0))*($J91)</f>
        <v>226444.24592689169</v>
      </c>
      <c r="BN91" s="59">
        <f>INDEX(CurCloseProf[],MATCH(PlantAccountsQuery[[#This Row],[Reg/Unreg]],CurCloseProf[R/NR],0),MATCH(BN$9,CurCloseProf[#Headers],0))*($J91)</f>
        <v>842444.48514814826</v>
      </c>
      <c r="BP91" s="59">
        <f>IF(INDEX(CurWIPHelper[],1,MATCH(AO$4,$BP$9:$CA$9,0))=0,0,$BC91)</f>
        <v>83769.670110375329</v>
      </c>
      <c r="BQ91" s="59">
        <f>IF(INDEX(CurWIPHelper[],1,MATCH(AP$4,$BP$9:$CA$9,0))=0,0,(SUM($BC91:BD91)))</f>
        <v>149829.18148406778</v>
      </c>
      <c r="BR91" s="59">
        <f>IF(INDEX(CurWIPHelper[],1,MATCH(AQ$4,$BP$9:$CA$9,0))=0,0,(SUM($BC91:BE91)))</f>
        <v>239463.53214307496</v>
      </c>
      <c r="BS91" s="59">
        <f>IF(INDEX(CurWIPHelper[],1,MATCH(AR$4,$BP$9:$CA$9,0))=0,0,(SUM($BC91:BF91)))</f>
        <v>264111.72267629282</v>
      </c>
      <c r="BT91" s="59">
        <f>IF(INDEX(CurWIPHelper[],1,MATCH(AS$4,$BP$9:$CA$9,0))=0,0,(SUM($BC91:BG91)))</f>
        <v>336111.99104045861</v>
      </c>
      <c r="BU91" s="59">
        <f>IF(INDEX(CurWIPHelper[],1,MATCH(AT$4,$BP$9:$CA$9,0))=0,0,(SUM($BC91:BH91)))</f>
        <v>461343.82186799048</v>
      </c>
      <c r="BV91" s="59">
        <f>IF(INDEX(CurWIPHelper[],1,MATCH(AU$4,$BP$9:$CA$9,0))=0,0,(SUM($BC91:BI91)))</f>
        <v>566107.21557106869</v>
      </c>
      <c r="BW91" s="59">
        <f>IF(INDEX(CurWIPHelper[],1,MATCH(AV$4,$BP$9:$CA$9,0))=0,0,(SUM($BC91:BJ91)))</f>
        <v>626597.19851850951</v>
      </c>
      <c r="BX91" s="59">
        <f>IF(INDEX(CurWIPHelper[],1,MATCH(AW$4,$BP$9:$CA$9,0))=0,0,(SUM($BC91:BK91)))</f>
        <v>753260.43490962172</v>
      </c>
      <c r="BY91" s="59">
        <f>IF(INDEX(CurWIPHelper[],1,MATCH(AX$4,$BP$9:$CA$9,0))=0,0,(SUM($BC91:BL91)))</f>
        <v>1008349.1040072392</v>
      </c>
      <c r="BZ91" s="59">
        <f>IF(INDEX(CurWIPHelper[],1,MATCH(AY$4,$BP$9:$CA$9,0))=0,0,(SUM($BC91:BM91)))</f>
        <v>1234793.3499341309</v>
      </c>
      <c r="CA91" s="59">
        <f>IF(INDEX(CurWIPHelper[],1,MATCH(AZ$4,$BP$9:$CA$9,0))=0,0,(SUM($BC91:BN91)))</f>
        <v>2077237.8350822791</v>
      </c>
      <c r="CC91" s="59">
        <f>((((INDEX(PlantAccounts[],MATCH($C91,PlantAccounts[Power Plan Plant Account '#],0),8)+(INDEX(PlantAccounts[],MATCH($C91,PlantAccounts[Power Plan Plant Account '#],0),8)+INDEX(PlantAccounts[],MATCH($C91,PlantAccounts[Power Plan Plant Account '#],0),16)+INDEX(PlantAccounts[],MATCH($C91,PlantAccounts[Power Plan Plant Account '#],0),17)))/2))/12)*(INDEX(CurWIPHelper[],1,MATCH(AO$4,CurWIPHelper[#Headers],0)))*(INDEX(PlantAccounts[],MATCH($C91,PlantAccounts[Power Plan Plant Account '#],0),7))</f>
        <v>159138.57755987614</v>
      </c>
      <c r="CD91" s="59">
        <f>((((INDEX(PlantAccounts[],MATCH($C91,PlantAccounts[Power Plan Plant Account '#],0),8)+(INDEX(PlantAccounts[],MATCH($C91,PlantAccounts[Power Plan Plant Account '#],0),8)+INDEX(PlantAccounts[],MATCH($C91,PlantAccounts[Power Plan Plant Account '#],0),16)+INDEX(PlantAccounts[],MATCH($C91,PlantAccounts[Power Plan Plant Account '#],0),17)))/2))/12)*(INDEX(CurWIPHelper[],1,MATCH(AP$4,CurWIPHelper[#Headers],0)))*(INDEX(PlantAccounts[],MATCH($C91,PlantAccounts[Power Plan Plant Account '#],0),7))</f>
        <v>159138.57755987614</v>
      </c>
      <c r="CE91" s="59">
        <f>((((INDEX(PlantAccounts[],MATCH($C91,PlantAccounts[Power Plan Plant Account '#],0),8)+(INDEX(PlantAccounts[],MATCH($C91,PlantAccounts[Power Plan Plant Account '#],0),8)+INDEX(PlantAccounts[],MATCH($C91,PlantAccounts[Power Plan Plant Account '#],0),16)+INDEX(PlantAccounts[],MATCH($C91,PlantAccounts[Power Plan Plant Account '#],0),17)))/2))/12)*(INDEX(CurWIPHelper[],1,MATCH(AQ$4,CurWIPHelper[#Headers],0)))*(INDEX(PlantAccounts[],MATCH($C91,PlantAccounts[Power Plan Plant Account '#],0),7))</f>
        <v>159138.57755987614</v>
      </c>
      <c r="CF91" s="59">
        <f>((((INDEX(PlantAccounts[],MATCH($C91,PlantAccounts[Power Plan Plant Account '#],0),8)+(INDEX(PlantAccounts[],MATCH($C91,PlantAccounts[Power Plan Plant Account '#],0),8)+INDEX(PlantAccounts[],MATCH($C91,PlantAccounts[Power Plan Plant Account '#],0),16)+INDEX(PlantAccounts[],MATCH($C91,PlantAccounts[Power Plan Plant Account '#],0),17)))/2))/12)*(INDEX(CurWIPHelper[],1,MATCH(AR$4,CurWIPHelper[#Headers],0)))*(INDEX(PlantAccounts[],MATCH($C91,PlantAccounts[Power Plan Plant Account '#],0),7))</f>
        <v>159138.57755987614</v>
      </c>
      <c r="CG91" s="59">
        <f>((((INDEX(PlantAccounts[],MATCH($C91,PlantAccounts[Power Plan Plant Account '#],0),8)+(INDEX(PlantAccounts[],MATCH($C91,PlantAccounts[Power Plan Plant Account '#],0),8)+INDEX(PlantAccounts[],MATCH($C91,PlantAccounts[Power Plan Plant Account '#],0),16)+INDEX(PlantAccounts[],MATCH($C91,PlantAccounts[Power Plan Plant Account '#],0),17)))/2))/12)*(INDEX(CurWIPHelper[],1,MATCH(AS$4,CurWIPHelper[#Headers],0)))*(INDEX(PlantAccounts[],MATCH($C91,PlantAccounts[Power Plan Plant Account '#],0),7))</f>
        <v>159138.57755987614</v>
      </c>
      <c r="CH91" s="59">
        <f>((((INDEX(PlantAccounts[],MATCH($C91,PlantAccounts[Power Plan Plant Account '#],0),8)+(INDEX(PlantAccounts[],MATCH($C91,PlantAccounts[Power Plan Plant Account '#],0),8)+INDEX(PlantAccounts[],MATCH($C91,PlantAccounts[Power Plan Plant Account '#],0),16)+INDEX(PlantAccounts[],MATCH($C91,PlantAccounts[Power Plan Plant Account '#],0),17)))/2))/12)*(INDEX(CurWIPHelper[],1,MATCH(AT$4,CurWIPHelper[#Headers],0)))*(INDEX(PlantAccounts[],MATCH($C91,PlantAccounts[Power Plan Plant Account '#],0),7))</f>
        <v>159138.57755987614</v>
      </c>
      <c r="CI91" s="59">
        <f>((((INDEX(PlantAccounts[],MATCH($C91,PlantAccounts[Power Plan Plant Account '#],0),8)+(INDEX(PlantAccounts[],MATCH($C91,PlantAccounts[Power Plan Plant Account '#],0),8)+INDEX(PlantAccounts[],MATCH($C91,PlantAccounts[Power Plan Plant Account '#],0),16)+INDEX(PlantAccounts[],MATCH($C91,PlantAccounts[Power Plan Plant Account '#],0),17)))/2))/12)*(INDEX(CurWIPHelper[],1,MATCH(AU$4,CurWIPHelper[#Headers],0)))*(INDEX(PlantAccounts[],MATCH($C91,PlantAccounts[Power Plan Plant Account '#],0),7))</f>
        <v>159138.57755987614</v>
      </c>
      <c r="CJ91" s="59">
        <f>((((INDEX(PlantAccounts[],MATCH($C91,PlantAccounts[Power Plan Plant Account '#],0),8)+(INDEX(PlantAccounts[],MATCH($C91,PlantAccounts[Power Plan Plant Account '#],0),8)+INDEX(PlantAccounts[],MATCH($C91,PlantAccounts[Power Plan Plant Account '#],0),16)+INDEX(PlantAccounts[],MATCH($C91,PlantAccounts[Power Plan Plant Account '#],0),17)))/2))/12)*(INDEX(CurWIPHelper[],1,MATCH(AV$4,CurWIPHelper[#Headers],0)))*(INDEX(PlantAccounts[],MATCH($C91,PlantAccounts[Power Plan Plant Account '#],0),7))</f>
        <v>159138.57755987614</v>
      </c>
      <c r="CK91" s="59">
        <f>((((INDEX(PlantAccounts[],MATCH($C91,PlantAccounts[Power Plan Plant Account '#],0),8)+(INDEX(PlantAccounts[],MATCH($C91,PlantAccounts[Power Plan Plant Account '#],0),8)+INDEX(PlantAccounts[],MATCH($C91,PlantAccounts[Power Plan Plant Account '#],0),16)+INDEX(PlantAccounts[],MATCH($C91,PlantAccounts[Power Plan Plant Account '#],0),17)))/2))/12)*(INDEX(CurWIPHelper[],1,MATCH(AW$4,CurWIPHelper[#Headers],0)))*(INDEX(PlantAccounts[],MATCH($C91,PlantAccounts[Power Plan Plant Account '#],0),7))</f>
        <v>159138.57755987614</v>
      </c>
      <c r="CL91" s="59">
        <f>((((INDEX(PlantAccounts[],MATCH($C91,PlantAccounts[Power Plan Plant Account '#],0),8)+(INDEX(PlantAccounts[],MATCH($C91,PlantAccounts[Power Plan Plant Account '#],0),8)+INDEX(PlantAccounts[],MATCH($C91,PlantAccounts[Power Plan Plant Account '#],0),16)+INDEX(PlantAccounts[],MATCH($C91,PlantAccounts[Power Plan Plant Account '#],0),17)))/2))/12)*(INDEX(CurWIPHelper[],1,MATCH(AX$4,CurWIPHelper[#Headers],0)))*(INDEX(PlantAccounts[],MATCH($C91,PlantAccounts[Power Plan Plant Account '#],0),7))</f>
        <v>159138.57755987614</v>
      </c>
      <c r="CM91" s="59">
        <f>((((INDEX(PlantAccounts[],MATCH($C91,PlantAccounts[Power Plan Plant Account '#],0),8)+(INDEX(PlantAccounts[],MATCH($C91,PlantAccounts[Power Plan Plant Account '#],0),8)+INDEX(PlantAccounts[],MATCH($C91,PlantAccounts[Power Plan Plant Account '#],0),16)+INDEX(PlantAccounts[],MATCH($C91,PlantAccounts[Power Plan Plant Account '#],0),17)))/2))/12)*(INDEX(CurWIPHelper[],1,MATCH(AY$4,CurWIPHelper[#Headers],0)))*(INDEX(PlantAccounts[],MATCH($C91,PlantAccounts[Power Plan Plant Account '#],0),7))</f>
        <v>159138.57755987614</v>
      </c>
      <c r="CN91" s="59">
        <f>((((INDEX(PlantAccounts[],MATCH($C91,PlantAccounts[Power Plan Plant Account '#],0),8)+(INDEX(PlantAccounts[],MATCH($C91,PlantAccounts[Power Plan Plant Account '#],0),8)+INDEX(PlantAccounts[],MATCH($C91,PlantAccounts[Power Plan Plant Account '#],0),16)+INDEX(PlantAccounts[],MATCH($C91,PlantAccounts[Power Plan Plant Account '#],0),17)))/2))/12)*(INDEX(CurWIPHelper[],1,MATCH(AZ$4,CurWIPHelper[#Headers],0)))*(INDEX(PlantAccounts[],MATCH($C91,PlantAccounts[Power Plan Plant Account '#],0),7))</f>
        <v>159138.57755987614</v>
      </c>
      <c r="CO91" s="59">
        <f t="shared" si="34"/>
        <v>1909662.9307185141</v>
      </c>
      <c r="CQ91" s="59">
        <f>INDEX(PlantAccounts[],MATCH($C91,PlantAccounts[Power Plan Plant Account '#],0),12)*(INDEX(CurWIPHelper[],1,MATCH(AO$4,CurWIPHelper[#Headers],0)))*(INDEX(PlantAccounts[],MATCH($C91,PlantAccounts[Power Plan Plant Account '#],0),7)/12)*0.5</f>
        <v>0</v>
      </c>
      <c r="CR91" s="59">
        <f>INDEX(PlantAccounts[],MATCH($C91,PlantAccounts[Power Plan Plant Account '#],0),12)*(INDEX(CurWIPHelper[],1,MATCH(AP$4,CurWIPHelper[#Headers],0)))*(INDEX(PlantAccounts[],MATCH($C91,PlantAccounts[Power Plan Plant Account '#],0),7)/12)*0.5</f>
        <v>0</v>
      </c>
      <c r="CS91" s="59">
        <f>INDEX(PlantAccounts[],MATCH($C91,PlantAccounts[Power Plan Plant Account '#],0),12)*(INDEX(CurWIPHelper[],1,MATCH(AQ$4,CurWIPHelper[#Headers],0)))*(INDEX(PlantAccounts[],MATCH($C91,PlantAccounts[Power Plan Plant Account '#],0),7)/12)*0.5</f>
        <v>0</v>
      </c>
      <c r="CT91" s="59">
        <f>INDEX(PlantAccounts[],MATCH($C91,PlantAccounts[Power Plan Plant Account '#],0),12)*(INDEX(CurWIPHelper[],1,MATCH(AR$4,CurWIPHelper[#Headers],0)))*(INDEX(PlantAccounts[],MATCH($C91,PlantAccounts[Power Plan Plant Account '#],0),7)/12)*0.5</f>
        <v>0</v>
      </c>
      <c r="CU91" s="59">
        <f>INDEX(PlantAccounts[],MATCH($C91,PlantAccounts[Power Plan Plant Account '#],0),12)*(INDEX(CurWIPHelper[],1,MATCH(AS$4,CurWIPHelper[#Headers],0)))*(INDEX(PlantAccounts[],MATCH($C91,PlantAccounts[Power Plan Plant Account '#],0),7)/12)*0.5</f>
        <v>0</v>
      </c>
      <c r="CV91" s="59">
        <f>INDEX(PlantAccounts[],MATCH($C91,PlantAccounts[Power Plan Plant Account '#],0),12)*(INDEX(CurWIPHelper[],1,MATCH(AT$4,CurWIPHelper[#Headers],0)))*(INDEX(PlantAccounts[],MATCH($C91,PlantAccounts[Power Plan Plant Account '#],0),7)/12)*0.5</f>
        <v>0</v>
      </c>
      <c r="CW91" s="59">
        <f>INDEX(PlantAccounts[],MATCH($C91,PlantAccounts[Power Plan Plant Account '#],0),12)*(INDEX(CurWIPHelper[],1,MATCH(AU$4,CurWIPHelper[#Headers],0)))*(INDEX(PlantAccounts[],MATCH($C91,PlantAccounts[Power Plan Plant Account '#],0),7)/12)*0.5</f>
        <v>0</v>
      </c>
      <c r="CX91" s="59">
        <f>INDEX(PlantAccounts[],MATCH($C91,PlantAccounts[Power Plan Plant Account '#],0),12)*(INDEX(CurWIPHelper[],1,MATCH(AV$4,CurWIPHelper[#Headers],0)))*(INDEX(PlantAccounts[],MATCH($C91,PlantAccounts[Power Plan Plant Account '#],0),7)/12)*0.5</f>
        <v>0</v>
      </c>
      <c r="CY91" s="59">
        <f>INDEX(PlantAccounts[],MATCH($C91,PlantAccounts[Power Plan Plant Account '#],0),12)*(INDEX(CurWIPHelper[],1,MATCH(AW$4,CurWIPHelper[#Headers],0)))*(INDEX(PlantAccounts[],MATCH($C91,PlantAccounts[Power Plan Plant Account '#],0),7)/12)*0.5</f>
        <v>0</v>
      </c>
      <c r="CZ91" s="59">
        <f>INDEX(PlantAccounts[],MATCH($C91,PlantAccounts[Power Plan Plant Account '#],0),12)*(INDEX(CurWIPHelper[],1,MATCH(AX$4,CurWIPHelper[#Headers],0)))*(INDEX(PlantAccounts[],MATCH($C91,PlantAccounts[Power Plan Plant Account '#],0),7)/12)*0.5</f>
        <v>0</v>
      </c>
      <c r="DA91" s="59">
        <f>INDEX(PlantAccounts[],MATCH($C91,PlantAccounts[Power Plan Plant Account '#],0),12)*(INDEX(CurWIPHelper[],1,MATCH(AY$4,CurWIPHelper[#Headers],0)))*(INDEX(PlantAccounts[],MATCH($C91,PlantAccounts[Power Plan Plant Account '#],0),7)/12)*0.5</f>
        <v>0</v>
      </c>
      <c r="DB91" s="59">
        <f>INDEX(PlantAccounts[],MATCH($C91,PlantAccounts[Power Plan Plant Account '#],0),12)*(INDEX(CurWIPHelper[],1,MATCH(AZ$4,CurWIPHelper[#Headers],0)))*(INDEX(PlantAccounts[],MATCH($C91,PlantAccounts[Power Plan Plant Account '#],0),7)/12)*0.5</f>
        <v>0</v>
      </c>
      <c r="DC91" s="59">
        <f t="shared" si="35"/>
        <v>0</v>
      </c>
      <c r="DE91" s="59">
        <f t="shared" si="36"/>
        <v>1909662.9307185141</v>
      </c>
    </row>
    <row r="92" spans="1:109">
      <c r="A92" t="s">
        <v>58</v>
      </c>
      <c r="B92" t="s">
        <v>141</v>
      </c>
      <c r="C92">
        <v>48601</v>
      </c>
      <c r="D92">
        <v>48601</v>
      </c>
      <c r="E92" s="161">
        <f>1-'Capex to PA'!$B$3</f>
        <v>0.96960000000000002</v>
      </c>
      <c r="F92" s="113">
        <f>INDEX(PlantAccounts[],MATCH($C92,PlantAccounts[Power Plan Plant Account '#],0),8)</f>
        <v>38263692.491620935</v>
      </c>
      <c r="G92" s="7">
        <f>INDEX(PlantAccounts[],MATCH($C92,PlantAccounts[Power Plan Plant Account '#],0),14)</f>
        <v>0</v>
      </c>
      <c r="H92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2714912.6355690761</v>
      </c>
      <c r="I92" s="146">
        <v>0</v>
      </c>
      <c r="J92" s="35">
        <f t="shared" si="37"/>
        <v>2714912.6355690761</v>
      </c>
      <c r="K92" s="35">
        <v>-2032620.1499219306</v>
      </c>
      <c r="L92" s="7">
        <f>INDEX(PlantAccounts[],MATCH($C92,PlantAccounts[Power Plan Plant Account '#],0),11)</f>
        <v>0</v>
      </c>
      <c r="M92" s="7">
        <f t="shared" si="32"/>
        <v>-2032620.1499219306</v>
      </c>
      <c r="O92" s="35">
        <f>INDEX(CurCloseProf[],MATCH(PlantAccountsQuery[[#This Row],[Reg/Unreg]],CurCloseProf[R/NR],0),MATCH(O$9,CurCloseProf[#Headers],0))*($J92+$M92)</f>
        <v>27515.104662623024</v>
      </c>
      <c r="P92" s="35">
        <f>INDEX(CurCloseProf[],MATCH(PlantAccountsQuery[[#This Row],[Reg/Unreg]],CurCloseProf[R/NR],0),MATCH(P$9,CurCloseProf[#Headers],0))*($J92+$M92)</f>
        <v>21698.000804037543</v>
      </c>
      <c r="Q92" s="35">
        <f>INDEX(CurCloseProf[],MATCH(PlantAccountsQuery[[#This Row],[Reg/Unreg]],CurCloseProf[R/NR],0),MATCH(Q$9,CurCloseProf[#Headers],0))*($J92+$M92)</f>
        <v>29441.425954038357</v>
      </c>
      <c r="R92" s="35">
        <f>INDEX(CurCloseProf[],MATCH(PlantAccountsQuery[[#This Row],[Reg/Unreg]],CurCloseProf[R/NR],0),MATCH(R$9,CurCloseProf[#Headers],0))*($J92+$M92)</f>
        <v>8095.9796233191219</v>
      </c>
      <c r="S92" s="35">
        <f>INDEX(CurCloseProf[],MATCH(PlantAccountsQuery[[#This Row],[Reg/Unreg]],CurCloseProf[R/NR],0),MATCH(S$9,CurCloseProf[#Headers],0))*($J92+$M92)</f>
        <v>23649.310271446295</v>
      </c>
      <c r="T92" s="35">
        <f>INDEX(CurCloseProf[],MATCH(PlantAccountsQuery[[#This Row],[Reg/Unreg]],CurCloseProf[R/NR],0),MATCH(T$9,CurCloseProf[#Headers],0))*($J92+$M92)</f>
        <v>41133.824781347234</v>
      </c>
      <c r="U92" s="35">
        <f>INDEX(CurCloseProf[],MATCH(PlantAccountsQuery[[#This Row],[Reg/Unreg]],CurCloseProf[R/NR],0),MATCH(U$9,CurCloseProf[#Headers],0))*($J92+$M92)</f>
        <v>34410.732891196589</v>
      </c>
      <c r="V92" s="35">
        <f>INDEX(CurCloseProf[],MATCH(PlantAccountsQuery[[#This Row],[Reg/Unreg]],CurCloseProf[R/NR],0),MATCH(V$9,CurCloseProf[#Headers],0))*($J92+$M92)</f>
        <v>19868.625597380393</v>
      </c>
      <c r="W92" s="35">
        <f>INDEX(CurCloseProf[],MATCH(PlantAccountsQuery[[#This Row],[Reg/Unreg]],CurCloseProf[R/NR],0),MATCH(W$9,CurCloseProf[#Headers],0))*($J92+$M92)</f>
        <v>41603.986283053979</v>
      </c>
      <c r="X92" s="35">
        <f>INDEX(CurCloseProf[],MATCH(PlantAccountsQuery[[#This Row],[Reg/Unreg]],CurCloseProf[R/NR],0),MATCH(X$9,CurCloseProf[#Headers],0))*($J92+$M92)</f>
        <v>83786.786067345864</v>
      </c>
      <c r="Y92" s="35">
        <f>INDEX(CurCloseProf[],MATCH(PlantAccountsQuery[[#This Row],[Reg/Unreg]],CurCloseProf[R/NR],0),MATCH(Y$9,CurCloseProf[#Headers],0))*($J92+$M92)</f>
        <v>74378.19820368939</v>
      </c>
      <c r="Z92" s="35">
        <f>INDEX(CurCloseProf[],MATCH(PlantAccountsQuery[[#This Row],[Reg/Unreg]],CurCloseProf[R/NR],0),MATCH(Z$9,CurCloseProf[#Headers],0))*($J92+$M92)</f>
        <v>276710.51050766767</v>
      </c>
      <c r="AB92" s="59">
        <f>IF(INDEX(CurWIPHelper[],1,MATCH(AO$4,$AB$9:$AM$9,0))=0,0,($F92+$O92))</f>
        <v>38291207.596283555</v>
      </c>
      <c r="AC92" s="59">
        <f>IF(INDEX(CurWIPHelper[],1,MATCH(AP$4,$AB$9:$AM$9,0))=0,0,($F92+SUM($O92:P92)))</f>
        <v>38312905.597087599</v>
      </c>
      <c r="AD92" s="59">
        <f>IF(INDEX(CurWIPHelper[],1,MATCH(AQ$4,$AB$9:$AM$9,0))=0,0,($F92+SUM($O92:Q92)))</f>
        <v>38342347.023041636</v>
      </c>
      <c r="AE92" s="59">
        <f>IF(INDEX(CurWIPHelper[],1,MATCH(AR$4,$AB$9:$AM$9,0))=0,0,($F92+SUM($O92:R92)))</f>
        <v>38350443.002664953</v>
      </c>
      <c r="AF92" s="59">
        <f>IF(INDEX(CurWIPHelper[],1,MATCH(AS$4,$AB$9:$AM$9,0))=0,0,($F92+SUM($O92:S92)))</f>
        <v>38374092.312936403</v>
      </c>
      <c r="AG92" s="59">
        <f>IF(INDEX(CurWIPHelper[],1,MATCH(AT$4,$AB$9:$AM$9,0))=0,0,($F92+SUM($O92:T92)))</f>
        <v>38415226.137717746</v>
      </c>
      <c r="AH92" s="59">
        <f>IF(INDEX(CurWIPHelper[],1,MATCH(AU$4,$AB$9:$AM$9,0))=0,0,($F92+SUM($O92:U92)))</f>
        <v>38449636.870608941</v>
      </c>
      <c r="AI92" s="59">
        <f>IF(INDEX(CurWIPHelper[],1,MATCH(AV$4,$AB$9:$AM$9,0))=0,0,($F92+SUM($O92:V92)))</f>
        <v>38469505.496206321</v>
      </c>
      <c r="AJ92" s="59">
        <f>IF(INDEX(CurWIPHelper[],1,MATCH(AW$4,$AB$9:$AM$9,0))=0,0,($F92+SUM($O92:W92)))</f>
        <v>38511109.482489377</v>
      </c>
      <c r="AK92" s="59">
        <f>IF(INDEX(CurWIPHelper[],1,MATCH(AX$4,$AB$9:$AM$9,0))=0,0,($F92+SUM($O92:X92)))</f>
        <v>38594896.268556722</v>
      </c>
      <c r="AL92" s="59">
        <f>IF(INDEX(CurWIPHelper[],1,MATCH(AY$4,$AB$9:$AM$9,0))=0,0,($F92+SUM($O92:Y92)))</f>
        <v>38669274.466760412</v>
      </c>
      <c r="AM92" s="59">
        <f>IF(INDEX(CurWIPHelper[],1,MATCH(AZ$4,$AB$9:$AM$9,0))=0,0,($F92+SUM($O92:Z92)))</f>
        <v>38945984.977268077</v>
      </c>
      <c r="AO92" s="35">
        <f>IF(INDEX(CurWIPHelper[],1,MATCH(AO$4,CurWIPHelper[#Headers],0))=0,0,
     IF(AB92&gt;0,
        (IF(
             ((INDEX(PlantAccounts[],MATCH($C92,PlantAccounts[Power Plan Plant Account '#],0),7)/12)
                   *(AB92)
                   *(INDEX(CurWIPHelper[],1,MATCH(AO$4,CurWIPHelper[#Headers],0)))
                   +(INDEX(PlantAccounts[],MATCH($C92,PlantAccounts[Power Plan Plant Account '#],0),9))
                   )&gt;AB92,
              IF((INDEX(PlantAccounts[],MATCH($C92,PlantAccounts[Power Plan Plant Account '#],0),7))=0,0,AB92-(INDEX(PlantAccounts[],MATCH($C92,PlantAccounts[Power Plan Plant Account '#],0),9))),
             (INDEX(PlantAccounts[],MATCH($C92,PlantAccounts[Power Plan Plant Account '#],0),7)/12)*AB92*(INDEX(CurWIPHelper[],1,MATCH(AO$4,CurWIPHelper[#Headers],0))))
        ),
          IF(AB92=0,0,IF(
              ((INDEX(PlantAccounts[],MATCH($C92,PlantAccounts[Power Plan Plant Account '#],0),7)/12)
              *(AB92)
              *(INDEX(CurWIPHelper[],1,MATCH(AO$4,CurWIPHelper[#Headers],0)))
              +(INDEX(PlantAccounts[],MATCH($C92,PlantAccounts[Power Plan Plant Account '#],0),9))
              )&gt;AB92,
         (INDEX(PlantAccounts[],MATCH($C92,PlantAccounts[Power Plan Plant Account '#],0),7)/12)*AB92*(INDEX(CurWIPHelper[],1,MATCH(AO$4,CurWIPHelper[#Headers],0))),
         AB92-(INDEX(PlantAccounts[],MATCH($C92,PlantAccounts[Power Plan Plant Account '#],0),9))
    ))
)
)</f>
        <v>380264.23785356595</v>
      </c>
      <c r="AP92" s="35">
        <f>IF(INDEX(CurWIPHelper[],1,MATCH(AP$4,CurWIPHelper[#Headers],0))=0,0,
     IF(AC92&gt;0,
        (IF(
             ((INDEX(PlantAccounts[],MATCH($C92,PlantAccounts[Power Plan Plant Account '#],0),7)/12)
                   *(AC92)
                   *(INDEX(CurWIPHelper[],1,MATCH(AP$4,CurWIPHelper[#Headers],0)))
                   +(INDEX(PlantAccounts[],MATCH($C92,PlantAccounts[Power Plan Plant Account '#],0),9))
                   +(SUM($AO92:AO92))
                    )&gt;AC92,
              IF((INDEX(PlantAccounts[],MATCH($C92,PlantAccounts[Power Plan Plant Account '#],0),7))=0,0,AC92-(INDEX(PlantAccounts[],MATCH($C92,PlantAccounts[Power Plan Plant Account '#],0),9))-SUM($AO92:AO92)),
             (INDEX(PlantAccounts[],MATCH($C92,PlantAccounts[Power Plan Plant Account '#],0),7)/12)*AC92*(INDEX(CurWIPHelper[],1,MATCH(AP$4,CurWIPHelper[#Headers],0))))
        ),
        IF(AC92=0,0,IF(
              ((INDEX(PlantAccounts[],MATCH($C92,PlantAccounts[Power Plan Plant Account '#],0),7)/12)
              *(AC92)
              *(INDEX(CurWIPHelper[],1,MATCH(AP$4,CurWIPHelper[#Headers],0)))
              +(INDEX(PlantAccounts[],MATCH($C92,PlantAccounts[Power Plan Plant Account '#],0),9))
              +(SUM($AO92:AO92))
              )&gt;AC92,
         (INDEX(PlantAccounts[],MATCH($C92,PlantAccounts[Power Plan Plant Account '#],0),7)/12)*AC92*(INDEX(CurWIPHelper[],1,MATCH(AP$4,CurWIPHelper[#Headers],0))),
         AC92-(INDEX(PlantAccounts[],MATCH($C92,PlantAccounts[Power Plan Plant Account '#],0),9))-(SUM($AO92:AO92))
    ))
)
)</f>
        <v>380479.71744422521</v>
      </c>
      <c r="AQ92" s="35">
        <f>IF(INDEX(CurWIPHelper[],1,MATCH(AQ$4,CurWIPHelper[#Headers],0))=0,0,
     IF(AD92&gt;0,
        (IF(
             ((INDEX(PlantAccounts[],MATCH($C92,PlantAccounts[Power Plan Plant Account '#],0),7)/12)
                   *(AD92)
                   *(INDEX(CurWIPHelper[],1,MATCH(AQ$4,CurWIPHelper[#Headers],0)))
                   +(INDEX(PlantAccounts[],MATCH($C92,PlantAccounts[Power Plan Plant Account '#],0),9))
                   +(SUM($AO92:AP92))
                    )&gt;AD92,
              IF((INDEX(PlantAccounts[],MATCH($C92,PlantAccounts[Power Plan Plant Account '#],0),7))=0,0,AD92-(INDEX(PlantAccounts[],MATCH($C92,PlantAccounts[Power Plan Plant Account '#],0),9))-SUM($AO92:AP92)),
             (INDEX(PlantAccounts[],MATCH($C92,PlantAccounts[Power Plan Plant Account '#],0),7)/12)*AD92*(INDEX(CurWIPHelper[],1,MATCH(AQ$4,CurWIPHelper[#Headers],0))))
        ),
        IF(AD92=0,0,IF(
              ((INDEX(PlantAccounts[],MATCH($C92,PlantAccounts[Power Plan Plant Account '#],0),7)/12)
              *(AD92)
              *(INDEX(CurWIPHelper[],1,MATCH(AQ$4,CurWIPHelper[#Headers],0)))
              +(INDEX(PlantAccounts[],MATCH($C92,PlantAccounts[Power Plan Plant Account '#],0),9))
              +(SUM($AO92:AP92))
              )&gt;AD92,
         (INDEX(PlantAccounts[],MATCH($C92,PlantAccounts[Power Plan Plant Account '#],0),7)/12)*AD92*(INDEX(CurWIPHelper[],1,MATCH(AQ$4,CurWIPHelper[#Headers],0))),
         AD92-(INDEX(PlantAccounts[],MATCH($C92,PlantAccounts[Power Plan Plant Account '#],0),9))-(SUM($AO92:AP92))
    ))
)
)</f>
        <v>380772.09582831204</v>
      </c>
      <c r="AR92" s="35">
        <f>IF(INDEX(CurWIPHelper[],1,MATCH(AR$4,CurWIPHelper[#Headers],0))=0,0,
     IF(AE92&gt;0,
        (IF(
             ((INDEX(PlantAccounts[],MATCH($C92,PlantAccounts[Power Plan Plant Account '#],0),7)/12)
                   *(AE92)
                   *(INDEX(CurWIPHelper[],1,MATCH(AR$4,CurWIPHelper[#Headers],0)))
                   +(INDEX(PlantAccounts[],MATCH($C92,PlantAccounts[Power Plan Plant Account '#],0),9))
                   +(SUM($AO92:AQ92))
                    )&gt;AE92,
              IF((INDEX(PlantAccounts[],MATCH($C92,PlantAccounts[Power Plan Plant Account '#],0),7))=0,0,AE92-(INDEX(PlantAccounts[],MATCH($C92,PlantAccounts[Power Plan Plant Account '#],0),9))-SUM($AO92:AQ92)),
             (INDEX(PlantAccounts[],MATCH($C92,PlantAccounts[Power Plan Plant Account '#],0),7)/12)*AE92*(INDEX(CurWIPHelper[],1,MATCH(AR$4,CurWIPHelper[#Headers],0))))
        ),
        IF(AE92=0,0,IF(
              ((INDEX(PlantAccounts[],MATCH($C92,PlantAccounts[Power Plan Plant Account '#],0),7)/12)
              *(AE92)
              *(INDEX(CurWIPHelper[],1,MATCH(AR$4,CurWIPHelper[#Headers],0)))
              +(INDEX(PlantAccounts[],MATCH($C92,PlantAccounts[Power Plan Plant Account '#],0),9))
              +(SUM($AO92:AQ92))
              )&gt;AE92,
         (INDEX(PlantAccounts[],MATCH($C92,PlantAccounts[Power Plan Plant Account '#],0),7)/12)*AE92*(INDEX(CurWIPHelper[],1,MATCH(AR$4,CurWIPHelper[#Headers],0))),
         AE92-(INDEX(PlantAccounts[],MATCH($C92,PlantAccounts[Power Plan Plant Account '#],0),9))-(SUM($AO92:AQ92))
    ))
)
)</f>
        <v>380852.49578732083</v>
      </c>
      <c r="AS92" s="35">
        <f>IF(INDEX(CurWIPHelper[],1,MATCH(AS$4,CurWIPHelper[#Headers],0))=0,0,
     IF(AF92&gt;0,
        (IF(
             ((INDEX(PlantAccounts[],MATCH($C92,PlantAccounts[Power Plan Plant Account '#],0),7)/12)
                   *(AF92)
                   *(INDEX(CurWIPHelper[],1,MATCH(AS$4,CurWIPHelper[#Headers],0)))
                   +(INDEX(PlantAccounts[],MATCH($C92,PlantAccounts[Power Plan Plant Account '#],0),9))
                   +(SUM($AO92:AR92))
                    )&gt;AF92,
              IF((INDEX(PlantAccounts[],MATCH($C92,PlantAccounts[Power Plan Plant Account '#],0),7))=0,0,AF92-(INDEX(PlantAccounts[],MATCH($C92,PlantAccounts[Power Plan Plant Account '#],0),9))-SUM($AO92:AR92)),
             (INDEX(PlantAccounts[],MATCH($C92,PlantAccounts[Power Plan Plant Account '#],0),7)/12)*AF92*(INDEX(CurWIPHelper[],1,MATCH(AS$4,CurWIPHelper[#Headers],0))))
        ),
        IF(AF92=0,0,IF(
              ((INDEX(PlantAccounts[],MATCH($C92,PlantAccounts[Power Plan Plant Account '#],0),7)/12)
              *(AF92)
              *(INDEX(CurWIPHelper[],1,MATCH(AS$4,CurWIPHelper[#Headers],0)))
              +(INDEX(PlantAccounts[],MATCH($C92,PlantAccounts[Power Plan Plant Account '#],0),9))
              +(SUM($AO92:AR92))
              )&gt;AF92,
         (INDEX(PlantAccounts[],MATCH($C92,PlantAccounts[Power Plan Plant Account '#],0),7)/12)*AF92*(INDEX(CurWIPHelper[],1,MATCH(AS$4,CurWIPHelper[#Headers],0))),
         AF92-(INDEX(PlantAccounts[],MATCH($C92,PlantAccounts[Power Plan Plant Account '#],0),9))-(SUM($AO92:AR92))
    ))
)
)</f>
        <v>381087.35353954823</v>
      </c>
      <c r="AT92" s="35">
        <f>IF(INDEX(CurWIPHelper[],1,MATCH(AT$4,CurWIPHelper[#Headers],0))=0,0,
     IF(AG92&gt;0,
        (IF(
             ((INDEX(PlantAccounts[],MATCH($C92,PlantAccounts[Power Plan Plant Account '#],0),7)/12)
                   *(AG92)
                   *(INDEX(CurWIPHelper[],1,MATCH(AT$4,CurWIPHelper[#Headers],0)))
                   +(INDEX(PlantAccounts[],MATCH($C92,PlantAccounts[Power Plan Plant Account '#],0),9))
                   +(SUM($AO92:AS92))
                    )&gt;AG92,
              IF((INDEX(PlantAccounts[],MATCH($C92,PlantAccounts[Power Plan Plant Account '#],0),7))=0,0,AG92-(INDEX(PlantAccounts[],MATCH($C92,PlantAccounts[Power Plan Plant Account '#],0),9))-SUM($AO92:AS92)),
             (INDEX(PlantAccounts[],MATCH($C92,PlantAccounts[Power Plan Plant Account '#],0),7)/12)*AG92*(INDEX(CurWIPHelper[],1,MATCH(AT$4,CurWIPHelper[#Headers],0))))
        ),
        IF(AG92=0,0,IF(
              ((INDEX(PlantAccounts[],MATCH($C92,PlantAccounts[Power Plan Plant Account '#],0),7)/12)
              *(AG92)
              *(INDEX(CurWIPHelper[],1,MATCH(AT$4,CurWIPHelper[#Headers],0)))
              +(INDEX(PlantAccounts[],MATCH($C92,PlantAccounts[Power Plan Plant Account '#],0),9))
              +(SUM($AO92:AS92))
              )&gt;AG92,
         (INDEX(PlantAccounts[],MATCH($C92,PlantAccounts[Power Plan Plant Account '#],0),7)/12)*AG92*(INDEX(CurWIPHelper[],1,MATCH(AT$4,CurWIPHelper[#Headers],0))),
         AG92-(INDEX(PlantAccounts[],MATCH($C92,PlantAccounts[Power Plan Plant Account '#],0),9))-(SUM($AO92:AS92))
    ))
)
)</f>
        <v>381495.84738219209</v>
      </c>
      <c r="AU92" s="35">
        <f>IF(INDEX(CurWIPHelper[],1,MATCH(AU$4,CurWIPHelper[#Headers],0))=0,0,
     IF(AH92&gt;0,
        (IF(
             ((INDEX(PlantAccounts[],MATCH($C92,PlantAccounts[Power Plan Plant Account '#],0),7)/12)
                   *(AH92)
                   *(INDEX(CurWIPHelper[],1,MATCH(AU$4,CurWIPHelper[#Headers],0)))
                   +(INDEX(PlantAccounts[],MATCH($C92,PlantAccounts[Power Plan Plant Account '#],0),9))
                   +(SUM($AO92:AT92))
                    )&gt;AH92,
              IF((INDEX(PlantAccounts[],MATCH($C92,PlantAccounts[Power Plan Plant Account '#],0),7))=0,0,AH92-(INDEX(PlantAccounts[],MATCH($C92,PlantAccounts[Power Plan Plant Account '#],0),9))-SUM($AO92:AT92)),
             (INDEX(PlantAccounts[],MATCH($C92,PlantAccounts[Power Plan Plant Account '#],0),7)/12)*AH92*(INDEX(CurWIPHelper[],1,MATCH(AU$4,CurWIPHelper[#Headers],0))))
        ),
        IF(AH92=0,0,IF(
              ((INDEX(PlantAccounts[],MATCH($C92,PlantAccounts[Power Plan Plant Account '#],0),7)/12)
              *(AH92)
              *(INDEX(CurWIPHelper[],1,MATCH(AU$4,CurWIPHelper[#Headers],0)))
              +(INDEX(PlantAccounts[],MATCH($C92,PlantAccounts[Power Plan Plant Account '#],0),9))
              +(SUM($AO92:AT92))
              )&gt;AH92,
         (INDEX(PlantAccounts[],MATCH($C92,PlantAccounts[Power Plan Plant Account '#],0),7)/12)*AH92*(INDEX(CurWIPHelper[],1,MATCH(AU$4,CurWIPHelper[#Headers],0))),
         AH92-(INDEX(PlantAccounts[],MATCH($C92,PlantAccounts[Power Plan Plant Account '#],0),9))-(SUM($AO92:AT92))
    ))
)
)</f>
        <v>381837.5752079325</v>
      </c>
      <c r="AV92" s="35">
        <f>IF(INDEX(CurWIPHelper[],1,MATCH(AV$4,CurWIPHelper[#Headers],0))=0,0,
     IF(AI92&gt;0,
        (IF(
             ((INDEX(PlantAccounts[],MATCH($C92,PlantAccounts[Power Plan Plant Account '#],0),7)/12)
                   *(AI92)
                   *(INDEX(CurWIPHelper[],1,MATCH(AV$4,CurWIPHelper[#Headers],0)))
                   +(INDEX(PlantAccounts[],MATCH($C92,PlantAccounts[Power Plan Plant Account '#],0),9))
                   +(SUM($AO92:AU92))
                    )&gt;AI92,
              IF((INDEX(PlantAccounts[],MATCH($C92,PlantAccounts[Power Plan Plant Account '#],0),7))=0,0,AI92-(INDEX(PlantAccounts[],MATCH($C92,PlantAccounts[Power Plan Plant Account '#],0),9))-SUM($AO92:AU92)),
             (INDEX(PlantAccounts[],MATCH($C92,PlantAccounts[Power Plan Plant Account '#],0),7)/12)*AI92*(INDEX(CurWIPHelper[],1,MATCH(AV$4,CurWIPHelper[#Headers],0))))
        ),
        IF(AI92=0,0,IF(
              ((INDEX(PlantAccounts[],MATCH($C92,PlantAccounts[Power Plan Plant Account '#],0),7)/12)
              *(AI92)
              *(INDEX(CurWIPHelper[],1,MATCH(AV$4,CurWIPHelper[#Headers],0)))
              +(INDEX(PlantAccounts[],MATCH($C92,PlantAccounts[Power Plan Plant Account '#],0),9))
              +(SUM($AO92:AU92))
              )&gt;AI92,
         (INDEX(PlantAccounts[],MATCH($C92,PlantAccounts[Power Plan Plant Account '#],0),7)/12)*AI92*(INDEX(CurWIPHelper[],1,MATCH(AV$4,CurWIPHelper[#Headers],0))),
         AI92-(INDEX(PlantAccounts[],MATCH($C92,PlantAccounts[Power Plan Plant Account '#],0),9))-(SUM($AO92:AU92))
    ))
)
)</f>
        <v>382034.88754787343</v>
      </c>
      <c r="AW92" s="35">
        <f>IF(INDEX(CurWIPHelper[],1,MATCH(AW$4,CurWIPHelper[#Headers],0))=0,0,
     IF(AJ92&gt;0,
        (IF(
             ((INDEX(PlantAccounts[],MATCH($C92,PlantAccounts[Power Plan Plant Account '#],0),7)/12)
                   *(AJ92)
                   *(INDEX(CurWIPHelper[],1,MATCH(AW$4,CurWIPHelper[#Headers],0)))
                   +(INDEX(PlantAccounts[],MATCH($C92,PlantAccounts[Power Plan Plant Account '#],0),9))
                   +(SUM($AO92:AV92))
                    )&gt;AJ92,
              IF((INDEX(PlantAccounts[],MATCH($C92,PlantAccounts[Power Plan Plant Account '#],0),7))=0,0,AJ92-(INDEX(PlantAccounts[],MATCH($C92,PlantAccounts[Power Plan Plant Account '#],0),9))-SUM($AO92:AV92)),
             (INDEX(PlantAccounts[],MATCH($C92,PlantAccounts[Power Plan Plant Account '#],0),7)/12)*AJ92*(INDEX(CurWIPHelper[],1,MATCH(AW$4,CurWIPHelper[#Headers],0))))
        ),
        IF(AJ92=0,0,IF(
              ((INDEX(PlantAccounts[],MATCH($C92,PlantAccounts[Power Plan Plant Account '#],0),7)/12)
              *(AJ92)
              *(INDEX(CurWIPHelper[],1,MATCH(AW$4,CurWIPHelper[#Headers],0)))
              +(INDEX(PlantAccounts[],MATCH($C92,PlantAccounts[Power Plan Plant Account '#],0),9))
              +(SUM($AO92:AV92))
              )&gt;AJ92,
         (INDEX(PlantAccounts[],MATCH($C92,PlantAccounts[Power Plan Plant Account '#],0),7)/12)*AJ92*(INDEX(CurWIPHelper[],1,MATCH(AW$4,CurWIPHelper[#Headers],0))),
         AJ92-(INDEX(PlantAccounts[],MATCH($C92,PlantAccounts[Power Plan Plant Account '#],0),9))-(SUM($AO92:AV92))
    ))
)
)</f>
        <v>382448.05049385299</v>
      </c>
      <c r="AX92" s="35">
        <f>IF(INDEX(CurWIPHelper[],1,MATCH(AX$4,CurWIPHelper[#Headers],0))=0,0,
     IF(AK92&gt;0,
        (IF(
             ((INDEX(PlantAccounts[],MATCH($C92,PlantAccounts[Power Plan Plant Account '#],0),7)/12)
                   *(AK92)
                   *(INDEX(CurWIPHelper[],1,MATCH(AX$4,CurWIPHelper[#Headers],0)))
                   +(INDEX(PlantAccounts[],MATCH($C92,PlantAccounts[Power Plan Plant Account '#],0),9))
                   +(SUM($AO92:AW92))
                    )&gt;AK92,
              IF((INDEX(PlantAccounts[],MATCH($C92,PlantAccounts[Power Plan Plant Account '#],0),7))=0,0,AK92-(INDEX(PlantAccounts[],MATCH($C92,PlantAccounts[Power Plan Plant Account '#],0),9))-SUM($AO92:AW92)),
             (INDEX(PlantAccounts[],MATCH($C92,PlantAccounts[Power Plan Plant Account '#],0),7)/12)*AK92*(INDEX(CurWIPHelper[],1,MATCH(AX$4,CurWIPHelper[#Headers],0))))
        ),
        IF(AK92=0,0,IF(
              ((INDEX(PlantAccounts[],MATCH($C92,PlantAccounts[Power Plan Plant Account '#],0),7)/12)
              *(AK92)
              *(INDEX(CurWIPHelper[],1,MATCH(AX$4,CurWIPHelper[#Headers],0)))
              +(INDEX(PlantAccounts[],MATCH($C92,PlantAccounts[Power Plan Plant Account '#],0),9))
              +(SUM($AO92:AW92))
              )&gt;AK92,
         (INDEX(PlantAccounts[],MATCH($C92,PlantAccounts[Power Plan Plant Account '#],0),7)/12)*AK92*(INDEX(CurWIPHelper[],1,MATCH(AX$4,CurWIPHelper[#Headers],0))),
         AK92-(INDEX(PlantAccounts[],MATCH($C92,PlantAccounts[Power Plan Plant Account '#],0),9))-(SUM($AO92:AW92))
    ))
)
)</f>
        <v>383280.12449585419</v>
      </c>
      <c r="AY92" s="35">
        <f>IF(INDEX(CurWIPHelper[],1,MATCH(AY$4,CurWIPHelper[#Headers],0))=0,0,
     IF(AL92&gt;0,
        (IF(
             ((INDEX(PlantAccounts[],MATCH($C92,PlantAccounts[Power Plan Plant Account '#],0),7)/12)
                   *(AL92)
                   *(INDEX(CurWIPHelper[],1,MATCH(AY$4,CurWIPHelper[#Headers],0)))
                   +(INDEX(PlantAccounts[],MATCH($C92,PlantAccounts[Power Plan Plant Account '#],0),9))
                   +(SUM($AO92:AX92))
                    )&gt;AL92,
              IF((INDEX(PlantAccounts[],MATCH($C92,PlantAccounts[Power Plan Plant Account '#],0),7))=0,0,AL92-(INDEX(PlantAccounts[],MATCH($C92,PlantAccounts[Power Plan Plant Account '#],0),9))-SUM($AO92:AX92)),
             (INDEX(PlantAccounts[],MATCH($C92,PlantAccounts[Power Plan Plant Account '#],0),7)/12)*AL92*(INDEX(CurWIPHelper[],1,MATCH(AY$4,CurWIPHelper[#Headers],0))))
        ),
        IF(AL92=0,0,IF(
              ((INDEX(PlantAccounts[],MATCH($C92,PlantAccounts[Power Plan Plant Account '#],0),7)/12)
              *(AL92)
              *(INDEX(CurWIPHelper[],1,MATCH(AY$4,CurWIPHelper[#Headers],0)))
              +(INDEX(PlantAccounts[],MATCH($C92,PlantAccounts[Power Plan Plant Account '#],0),9))
              +(SUM($AO92:AX92))
              )&gt;AL92,
         (INDEX(PlantAccounts[],MATCH($C92,PlantAccounts[Power Plan Plant Account '#],0),7)/12)*AL92*(INDEX(CurWIPHelper[],1,MATCH(AY$4,CurWIPHelper[#Headers],0))),
         AL92-(INDEX(PlantAccounts[],MATCH($C92,PlantAccounts[Power Plan Plant Account '#],0),9))-(SUM($AO92:AX92))
    ))
)
)</f>
        <v>384018.76322334091</v>
      </c>
      <c r="AZ92" s="35">
        <f>IF(INDEX(CurWIPHelper[],1,MATCH(AZ$4,CurWIPHelper[#Headers],0))=0,0,
     IF(AM92&gt;0,
        (IF(
             ((INDEX(PlantAccounts[],MATCH($C92,PlantAccounts[Power Plan Plant Account '#],0),7)/12)
                   *(AM92)
                   *(INDEX(CurWIPHelper[],1,MATCH(AZ$4,CurWIPHelper[#Headers],0)))
                   +(INDEX(PlantAccounts[],MATCH($C92,PlantAccounts[Power Plan Plant Account '#],0),9))
                   +(SUM($AO92:AY92))
                    )&gt;AM92,
              IF((INDEX(PlantAccounts[],MATCH($C92,PlantAccounts[Power Plan Plant Account '#],0),7))=0,0,AM92-(INDEX(PlantAccounts[],MATCH($C92,PlantAccounts[Power Plan Plant Account '#],0),9))-SUM($AO92:AY92)),
             (INDEX(PlantAccounts[],MATCH($C92,PlantAccounts[Power Plan Plant Account '#],0),7)/12)*AM92*(INDEX(CurWIPHelper[],1,MATCH(AZ$4,CurWIPHelper[#Headers],0))))
        ),
        IF(AM92=0,0,IF(
              ((INDEX(PlantAccounts[],MATCH($C92,PlantAccounts[Power Plan Plant Account '#],0),7)/12)
              *(AM92)
              *(INDEX(CurWIPHelper[],1,MATCH(AZ$4,CurWIPHelper[#Headers],0)))
              +(INDEX(PlantAccounts[],MATCH($C92,PlantAccounts[Power Plan Plant Account '#],0),9))
              +(SUM($AO92:AY92))
              )&gt;AM92,
         (INDEX(PlantAccounts[],MATCH($C92,PlantAccounts[Power Plan Plant Account '#],0),7)/12)*AM92*(INDEX(CurWIPHelper[],1,MATCH(AZ$4,CurWIPHelper[#Headers],0))),
         AM92-(INDEX(PlantAccounts[],MATCH($C92,PlantAccounts[Power Plan Plant Account '#],0),9))-(SUM($AO92:AY92))
    ))
)
)</f>
        <v>386766.73378863803</v>
      </c>
      <c r="BA92" s="59">
        <f t="shared" si="33"/>
        <v>4585337.8825926566</v>
      </c>
      <c r="BC92" s="59">
        <f>INDEX(CurCloseProf[],MATCH(PlantAccountsQuery[[#This Row],[Reg/Unreg]],CurCloseProf[R/NR],0),MATCH(BC$9,CurCloseProf[#Headers],0))*($J92)</f>
        <v>109485.45805353232</v>
      </c>
      <c r="BD92" s="59">
        <f>INDEX(CurCloseProf[],MATCH(PlantAccountsQuery[[#This Row],[Reg/Unreg]],CurCloseProf[R/NR],0),MATCH(BD$9,CurCloseProf[#Headers],0))*($J92)</f>
        <v>86338.597872136714</v>
      </c>
      <c r="BE92" s="59">
        <f>INDEX(CurCloseProf[],MATCH(PlantAccountsQuery[[#This Row],[Reg/Unreg]],CurCloseProf[R/NR],0),MATCH(BE$9,CurCloseProf[#Headers],0))*($J92)</f>
        <v>117150.49046154549</v>
      </c>
      <c r="BF92" s="59">
        <f>INDEX(CurCloseProf[],MATCH(PlantAccountsQuery[[#This Row],[Reg/Unreg]],CurCloseProf[R/NR],0),MATCH(BF$9,CurCloseProf[#Headers],0))*($J92)</f>
        <v>32214.743440727223</v>
      </c>
      <c r="BG92" s="59">
        <f>INDEX(CurCloseProf[],MATCH(PlantAccountsQuery[[#This Row],[Reg/Unreg]],CurCloseProf[R/NR],0),MATCH(BG$9,CurCloseProf[#Headers],0))*($J92)</f>
        <v>94103.060826684494</v>
      </c>
      <c r="BH92" s="59">
        <f>INDEX(CurCloseProf[],MATCH(PlantAccountsQuery[[#This Row],[Reg/Unreg]],CurCloseProf[R/NR],0),MATCH(BH$9,CurCloseProf[#Headers],0))*($J92)</f>
        <v>163675.75929294014</v>
      </c>
      <c r="BI92" s="59">
        <f>INDEX(CurCloseProf[],MATCH(PlantAccountsQuery[[#This Row],[Reg/Unreg]],CurCloseProf[R/NR],0),MATCH(BI$9,CurCloseProf[#Headers],0))*($J92)</f>
        <v>136923.87867483599</v>
      </c>
      <c r="BJ92" s="59">
        <f>INDEX(CurCloseProf[],MATCH(PlantAccountsQuery[[#This Row],[Reg/Unreg]],CurCloseProf[R/NR],0),MATCH(BJ$9,CurCloseProf[#Headers],0))*($J92)</f>
        <v>79059.324000258232</v>
      </c>
      <c r="BK92" s="59">
        <f>INDEX(CurCloseProf[],MATCH(PlantAccountsQuery[[#This Row],[Reg/Unreg]],CurCloseProf[R/NR],0),MATCH(BK$9,CurCloseProf[#Headers],0))*($J92)</f>
        <v>165546.58072010431</v>
      </c>
      <c r="BL92" s="59">
        <f>INDEX(CurCloseProf[],MATCH(PlantAccountsQuery[[#This Row],[Reg/Unreg]],CurCloseProf[R/NR],0),MATCH(BL$9,CurCloseProf[#Headers],0))*($J92)</f>
        <v>333396.3204536899</v>
      </c>
      <c r="BM92" s="59">
        <f>INDEX(CurCloseProf[],MATCH(PlantAccountsQuery[[#This Row],[Reg/Unreg]],CurCloseProf[R/NR],0),MATCH(BM$9,CurCloseProf[#Headers],0))*($J92)</f>
        <v>295958.57255049387</v>
      </c>
      <c r="BN92" s="59">
        <f>INDEX(CurCloseProf[],MATCH(PlantAccountsQuery[[#This Row],[Reg/Unreg]],CurCloseProf[R/NR],0),MATCH(BN$9,CurCloseProf[#Headers],0))*($J92)</f>
        <v>1101059.8492221273</v>
      </c>
      <c r="BP92" s="59">
        <f>IF(INDEX(CurWIPHelper[],1,MATCH(AO$4,$BP$9:$CA$9,0))=0,0,$BC92)</f>
        <v>109485.45805353232</v>
      </c>
      <c r="BQ92" s="59">
        <f>IF(INDEX(CurWIPHelper[],1,MATCH(AP$4,$BP$9:$CA$9,0))=0,0,(SUM($BC92:BD92)))</f>
        <v>195824.05592566903</v>
      </c>
      <c r="BR92" s="59">
        <f>IF(INDEX(CurWIPHelper[],1,MATCH(AQ$4,$BP$9:$CA$9,0))=0,0,(SUM($BC92:BE92)))</f>
        <v>312974.5463872145</v>
      </c>
      <c r="BS92" s="59">
        <f>IF(INDEX(CurWIPHelper[],1,MATCH(AR$4,$BP$9:$CA$9,0))=0,0,(SUM($BC92:BF92)))</f>
        <v>345189.28982794174</v>
      </c>
      <c r="BT92" s="59">
        <f>IF(INDEX(CurWIPHelper[],1,MATCH(AS$4,$BP$9:$CA$9,0))=0,0,(SUM($BC92:BG92)))</f>
        <v>439292.35065462627</v>
      </c>
      <c r="BU92" s="59">
        <f>IF(INDEX(CurWIPHelper[],1,MATCH(AT$4,$BP$9:$CA$9,0))=0,0,(SUM($BC92:BH92)))</f>
        <v>602968.10994756641</v>
      </c>
      <c r="BV92" s="59">
        <f>IF(INDEX(CurWIPHelper[],1,MATCH(AU$4,$BP$9:$CA$9,0))=0,0,(SUM($BC92:BI92)))</f>
        <v>739891.98862240242</v>
      </c>
      <c r="BW92" s="59">
        <f>IF(INDEX(CurWIPHelper[],1,MATCH(AV$4,$BP$9:$CA$9,0))=0,0,(SUM($BC92:BJ92)))</f>
        <v>818951.31262266065</v>
      </c>
      <c r="BX92" s="59">
        <f>IF(INDEX(CurWIPHelper[],1,MATCH(AW$4,$BP$9:$CA$9,0))=0,0,(SUM($BC92:BK92)))</f>
        <v>984497.89334276493</v>
      </c>
      <c r="BY92" s="59">
        <f>IF(INDEX(CurWIPHelper[],1,MATCH(AX$4,$BP$9:$CA$9,0))=0,0,(SUM($BC92:BL92)))</f>
        <v>1317894.2137964549</v>
      </c>
      <c r="BZ92" s="59">
        <f>IF(INDEX(CurWIPHelper[],1,MATCH(AY$4,$BP$9:$CA$9,0))=0,0,(SUM($BC92:BM92)))</f>
        <v>1613852.7863469487</v>
      </c>
      <c r="CA92" s="59">
        <f>IF(INDEX(CurWIPHelper[],1,MATCH(AZ$4,$BP$9:$CA$9,0))=0,0,(SUM($BC92:BN92)))</f>
        <v>2714912.6355690761</v>
      </c>
      <c r="CC92" s="59">
        <f>((((INDEX(PlantAccounts[],MATCH($C92,PlantAccounts[Power Plan Plant Account '#],0),8)+(INDEX(PlantAccounts[],MATCH($C92,PlantAccounts[Power Plan Plant Account '#],0),8)+INDEX(PlantAccounts[],MATCH($C92,PlantAccounts[Power Plan Plant Account '#],0),16)+INDEX(PlantAccounts[],MATCH($C92,PlantAccounts[Power Plan Plant Account '#],0),17)))/2))/12)*(INDEX(CurWIPHelper[],1,MATCH(AO$4,CurWIPHelper[#Headers],0)))*(INDEX(PlantAccounts[],MATCH($C92,PlantAccounts[Power Plan Plant Account '#],0),7))</f>
        <v>383378.8616329293</v>
      </c>
      <c r="CD92" s="59">
        <f>((((INDEX(PlantAccounts[],MATCH($C92,PlantAccounts[Power Plan Plant Account '#],0),8)+(INDEX(PlantAccounts[],MATCH($C92,PlantAccounts[Power Plan Plant Account '#],0),8)+INDEX(PlantAccounts[],MATCH($C92,PlantAccounts[Power Plan Plant Account '#],0),16)+INDEX(PlantAccounts[],MATCH($C92,PlantAccounts[Power Plan Plant Account '#],0),17)))/2))/12)*(INDEX(CurWIPHelper[],1,MATCH(AP$4,CurWIPHelper[#Headers],0)))*(INDEX(PlantAccounts[],MATCH($C92,PlantAccounts[Power Plan Plant Account '#],0),7))</f>
        <v>383378.8616329293</v>
      </c>
      <c r="CE92" s="59">
        <f>((((INDEX(PlantAccounts[],MATCH($C92,PlantAccounts[Power Plan Plant Account '#],0),8)+(INDEX(PlantAccounts[],MATCH($C92,PlantAccounts[Power Plan Plant Account '#],0),8)+INDEX(PlantAccounts[],MATCH($C92,PlantAccounts[Power Plan Plant Account '#],0),16)+INDEX(PlantAccounts[],MATCH($C92,PlantAccounts[Power Plan Plant Account '#],0),17)))/2))/12)*(INDEX(CurWIPHelper[],1,MATCH(AQ$4,CurWIPHelper[#Headers],0)))*(INDEX(PlantAccounts[],MATCH($C92,PlantAccounts[Power Plan Plant Account '#],0),7))</f>
        <v>383378.8616329293</v>
      </c>
      <c r="CF92" s="59">
        <f>((((INDEX(PlantAccounts[],MATCH($C92,PlantAccounts[Power Plan Plant Account '#],0),8)+(INDEX(PlantAccounts[],MATCH($C92,PlantAccounts[Power Plan Plant Account '#],0),8)+INDEX(PlantAccounts[],MATCH($C92,PlantAccounts[Power Plan Plant Account '#],0),16)+INDEX(PlantAccounts[],MATCH($C92,PlantAccounts[Power Plan Plant Account '#],0),17)))/2))/12)*(INDEX(CurWIPHelper[],1,MATCH(AR$4,CurWIPHelper[#Headers],0)))*(INDEX(PlantAccounts[],MATCH($C92,PlantAccounts[Power Plan Plant Account '#],0),7))</f>
        <v>383378.8616329293</v>
      </c>
      <c r="CG92" s="59">
        <f>((((INDEX(PlantAccounts[],MATCH($C92,PlantAccounts[Power Plan Plant Account '#],0),8)+(INDEX(PlantAccounts[],MATCH($C92,PlantAccounts[Power Plan Plant Account '#],0),8)+INDEX(PlantAccounts[],MATCH($C92,PlantAccounts[Power Plan Plant Account '#],0),16)+INDEX(PlantAccounts[],MATCH($C92,PlantAccounts[Power Plan Plant Account '#],0),17)))/2))/12)*(INDEX(CurWIPHelper[],1,MATCH(AS$4,CurWIPHelper[#Headers],0)))*(INDEX(PlantAccounts[],MATCH($C92,PlantAccounts[Power Plan Plant Account '#],0),7))</f>
        <v>383378.8616329293</v>
      </c>
      <c r="CH92" s="59">
        <f>((((INDEX(PlantAccounts[],MATCH($C92,PlantAccounts[Power Plan Plant Account '#],0),8)+(INDEX(PlantAccounts[],MATCH($C92,PlantAccounts[Power Plan Plant Account '#],0),8)+INDEX(PlantAccounts[],MATCH($C92,PlantAccounts[Power Plan Plant Account '#],0),16)+INDEX(PlantAccounts[],MATCH($C92,PlantAccounts[Power Plan Plant Account '#],0),17)))/2))/12)*(INDEX(CurWIPHelper[],1,MATCH(AT$4,CurWIPHelper[#Headers],0)))*(INDEX(PlantAccounts[],MATCH($C92,PlantAccounts[Power Plan Plant Account '#],0),7))</f>
        <v>383378.8616329293</v>
      </c>
      <c r="CI92" s="59">
        <f>((((INDEX(PlantAccounts[],MATCH($C92,PlantAccounts[Power Plan Plant Account '#],0),8)+(INDEX(PlantAccounts[],MATCH($C92,PlantAccounts[Power Plan Plant Account '#],0),8)+INDEX(PlantAccounts[],MATCH($C92,PlantAccounts[Power Plan Plant Account '#],0),16)+INDEX(PlantAccounts[],MATCH($C92,PlantAccounts[Power Plan Plant Account '#],0),17)))/2))/12)*(INDEX(CurWIPHelper[],1,MATCH(AU$4,CurWIPHelper[#Headers],0)))*(INDEX(PlantAccounts[],MATCH($C92,PlantAccounts[Power Plan Plant Account '#],0),7))</f>
        <v>383378.8616329293</v>
      </c>
      <c r="CJ92" s="59">
        <f>((((INDEX(PlantAccounts[],MATCH($C92,PlantAccounts[Power Plan Plant Account '#],0),8)+(INDEX(PlantAccounts[],MATCH($C92,PlantAccounts[Power Plan Plant Account '#],0),8)+INDEX(PlantAccounts[],MATCH($C92,PlantAccounts[Power Plan Plant Account '#],0),16)+INDEX(PlantAccounts[],MATCH($C92,PlantAccounts[Power Plan Plant Account '#],0),17)))/2))/12)*(INDEX(CurWIPHelper[],1,MATCH(AV$4,CurWIPHelper[#Headers],0)))*(INDEX(PlantAccounts[],MATCH($C92,PlantAccounts[Power Plan Plant Account '#],0),7))</f>
        <v>383378.8616329293</v>
      </c>
      <c r="CK92" s="59">
        <f>((((INDEX(PlantAccounts[],MATCH($C92,PlantAccounts[Power Plan Plant Account '#],0),8)+(INDEX(PlantAccounts[],MATCH($C92,PlantAccounts[Power Plan Plant Account '#],0),8)+INDEX(PlantAccounts[],MATCH($C92,PlantAccounts[Power Plan Plant Account '#],0),16)+INDEX(PlantAccounts[],MATCH($C92,PlantAccounts[Power Plan Plant Account '#],0),17)))/2))/12)*(INDEX(CurWIPHelper[],1,MATCH(AW$4,CurWIPHelper[#Headers],0)))*(INDEX(PlantAccounts[],MATCH($C92,PlantAccounts[Power Plan Plant Account '#],0),7))</f>
        <v>383378.8616329293</v>
      </c>
      <c r="CL92" s="59">
        <f>((((INDEX(PlantAccounts[],MATCH($C92,PlantAccounts[Power Plan Plant Account '#],0),8)+(INDEX(PlantAccounts[],MATCH($C92,PlantAccounts[Power Plan Plant Account '#],0),8)+INDEX(PlantAccounts[],MATCH($C92,PlantAccounts[Power Plan Plant Account '#],0),16)+INDEX(PlantAccounts[],MATCH($C92,PlantAccounts[Power Plan Plant Account '#],0),17)))/2))/12)*(INDEX(CurWIPHelper[],1,MATCH(AX$4,CurWIPHelper[#Headers],0)))*(INDEX(PlantAccounts[],MATCH($C92,PlantAccounts[Power Plan Plant Account '#],0),7))</f>
        <v>383378.8616329293</v>
      </c>
      <c r="CM92" s="59">
        <f>((((INDEX(PlantAccounts[],MATCH($C92,PlantAccounts[Power Plan Plant Account '#],0),8)+(INDEX(PlantAccounts[],MATCH($C92,PlantAccounts[Power Plan Plant Account '#],0),8)+INDEX(PlantAccounts[],MATCH($C92,PlantAccounts[Power Plan Plant Account '#],0),16)+INDEX(PlantAccounts[],MATCH($C92,PlantAccounts[Power Plan Plant Account '#],0),17)))/2))/12)*(INDEX(CurWIPHelper[],1,MATCH(AY$4,CurWIPHelper[#Headers],0)))*(INDEX(PlantAccounts[],MATCH($C92,PlantAccounts[Power Plan Plant Account '#],0),7))</f>
        <v>383378.8616329293</v>
      </c>
      <c r="CN92" s="59">
        <f>((((INDEX(PlantAccounts[],MATCH($C92,PlantAccounts[Power Plan Plant Account '#],0),8)+(INDEX(PlantAccounts[],MATCH($C92,PlantAccounts[Power Plan Plant Account '#],0),8)+INDEX(PlantAccounts[],MATCH($C92,PlantAccounts[Power Plan Plant Account '#],0),16)+INDEX(PlantAccounts[],MATCH($C92,PlantAccounts[Power Plan Plant Account '#],0),17)))/2))/12)*(INDEX(CurWIPHelper[],1,MATCH(AZ$4,CurWIPHelper[#Headers],0)))*(INDEX(PlantAccounts[],MATCH($C92,PlantAccounts[Power Plan Plant Account '#],0),7))</f>
        <v>383378.8616329293</v>
      </c>
      <c r="CO92" s="59">
        <f t="shared" si="34"/>
        <v>4600546.3395951511</v>
      </c>
      <c r="CQ92" s="59">
        <f>INDEX(PlantAccounts[],MATCH($C92,PlantAccounts[Power Plan Plant Account '#],0),12)*(INDEX(CurWIPHelper[],1,MATCH(AO$4,CurWIPHelper[#Headers],0)))*(INDEX(PlantAccounts[],MATCH($C92,PlantAccounts[Power Plan Plant Account '#],0),7)/12)*0.5</f>
        <v>0</v>
      </c>
      <c r="CR92" s="59">
        <f>INDEX(PlantAccounts[],MATCH($C92,PlantAccounts[Power Plan Plant Account '#],0),12)*(INDEX(CurWIPHelper[],1,MATCH(AP$4,CurWIPHelper[#Headers],0)))*(INDEX(PlantAccounts[],MATCH($C92,PlantAccounts[Power Plan Plant Account '#],0),7)/12)*0.5</f>
        <v>0</v>
      </c>
      <c r="CS92" s="59">
        <f>INDEX(PlantAccounts[],MATCH($C92,PlantAccounts[Power Plan Plant Account '#],0),12)*(INDEX(CurWIPHelper[],1,MATCH(AQ$4,CurWIPHelper[#Headers],0)))*(INDEX(PlantAccounts[],MATCH($C92,PlantAccounts[Power Plan Plant Account '#],0),7)/12)*0.5</f>
        <v>0</v>
      </c>
      <c r="CT92" s="59">
        <f>INDEX(PlantAccounts[],MATCH($C92,PlantAccounts[Power Plan Plant Account '#],0),12)*(INDEX(CurWIPHelper[],1,MATCH(AR$4,CurWIPHelper[#Headers],0)))*(INDEX(PlantAccounts[],MATCH($C92,PlantAccounts[Power Plan Plant Account '#],0),7)/12)*0.5</f>
        <v>0</v>
      </c>
      <c r="CU92" s="59">
        <f>INDEX(PlantAccounts[],MATCH($C92,PlantAccounts[Power Plan Plant Account '#],0),12)*(INDEX(CurWIPHelper[],1,MATCH(AS$4,CurWIPHelper[#Headers],0)))*(INDEX(PlantAccounts[],MATCH($C92,PlantAccounts[Power Plan Plant Account '#],0),7)/12)*0.5</f>
        <v>0</v>
      </c>
      <c r="CV92" s="59">
        <f>INDEX(PlantAccounts[],MATCH($C92,PlantAccounts[Power Plan Plant Account '#],0),12)*(INDEX(CurWIPHelper[],1,MATCH(AT$4,CurWIPHelper[#Headers],0)))*(INDEX(PlantAccounts[],MATCH($C92,PlantAccounts[Power Plan Plant Account '#],0),7)/12)*0.5</f>
        <v>0</v>
      </c>
      <c r="CW92" s="59">
        <f>INDEX(PlantAccounts[],MATCH($C92,PlantAccounts[Power Plan Plant Account '#],0),12)*(INDEX(CurWIPHelper[],1,MATCH(AU$4,CurWIPHelper[#Headers],0)))*(INDEX(PlantAccounts[],MATCH($C92,PlantAccounts[Power Plan Plant Account '#],0),7)/12)*0.5</f>
        <v>0</v>
      </c>
      <c r="CX92" s="59">
        <f>INDEX(PlantAccounts[],MATCH($C92,PlantAccounts[Power Plan Plant Account '#],0),12)*(INDEX(CurWIPHelper[],1,MATCH(AV$4,CurWIPHelper[#Headers],0)))*(INDEX(PlantAccounts[],MATCH($C92,PlantAccounts[Power Plan Plant Account '#],0),7)/12)*0.5</f>
        <v>0</v>
      </c>
      <c r="CY92" s="59">
        <f>INDEX(PlantAccounts[],MATCH($C92,PlantAccounts[Power Plan Plant Account '#],0),12)*(INDEX(CurWIPHelper[],1,MATCH(AW$4,CurWIPHelper[#Headers],0)))*(INDEX(PlantAccounts[],MATCH($C92,PlantAccounts[Power Plan Plant Account '#],0),7)/12)*0.5</f>
        <v>0</v>
      </c>
      <c r="CZ92" s="59">
        <f>INDEX(PlantAccounts[],MATCH($C92,PlantAccounts[Power Plan Plant Account '#],0),12)*(INDEX(CurWIPHelper[],1,MATCH(AX$4,CurWIPHelper[#Headers],0)))*(INDEX(PlantAccounts[],MATCH($C92,PlantAccounts[Power Plan Plant Account '#],0),7)/12)*0.5</f>
        <v>0</v>
      </c>
      <c r="DA92" s="59">
        <f>INDEX(PlantAccounts[],MATCH($C92,PlantAccounts[Power Plan Plant Account '#],0),12)*(INDEX(CurWIPHelper[],1,MATCH(AY$4,CurWIPHelper[#Headers],0)))*(INDEX(PlantAccounts[],MATCH($C92,PlantAccounts[Power Plan Plant Account '#],0),7)/12)*0.5</f>
        <v>0</v>
      </c>
      <c r="DB92" s="59">
        <f>INDEX(PlantAccounts[],MATCH($C92,PlantAccounts[Power Plan Plant Account '#],0),12)*(INDEX(CurWIPHelper[],1,MATCH(AZ$4,CurWIPHelper[#Headers],0)))*(INDEX(PlantAccounts[],MATCH($C92,PlantAccounts[Power Plan Plant Account '#],0),7)/12)*0.5</f>
        <v>0</v>
      </c>
      <c r="DC92" s="59">
        <f t="shared" si="35"/>
        <v>0</v>
      </c>
      <c r="DE92" s="59">
        <f t="shared" si="36"/>
        <v>4600546.3395951511</v>
      </c>
    </row>
    <row r="93" spans="1:109">
      <c r="A93" t="s">
        <v>58</v>
      </c>
      <c r="B93" t="s">
        <v>142</v>
      </c>
      <c r="C93">
        <v>48706</v>
      </c>
      <c r="D93">
        <v>48706</v>
      </c>
      <c r="E93" s="161">
        <f>1-'Capex to PA'!$B$3</f>
        <v>0.96960000000000002</v>
      </c>
      <c r="F93" s="113">
        <f>INDEX(PlantAccounts[],MATCH($C93,PlantAccounts[Power Plan Plant Account '#],0),8)</f>
        <v>0</v>
      </c>
      <c r="G93" s="7">
        <f>INDEX(PlantAccounts[],MATCH($C93,PlantAccounts[Power Plan Plant Account '#],0),14)</f>
        <v>0</v>
      </c>
      <c r="H93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93" s="35"/>
      <c r="J93" s="35">
        <f t="shared" si="37"/>
        <v>0</v>
      </c>
      <c r="K93" s="35">
        <v>0</v>
      </c>
      <c r="L93" s="7">
        <f>INDEX(PlantAccounts[],MATCH($C93,PlantAccounts[Power Plan Plant Account '#],0),11)</f>
        <v>0</v>
      </c>
      <c r="M93" s="7">
        <f t="shared" si="32"/>
        <v>0</v>
      </c>
      <c r="O93" s="35">
        <f>INDEX(CurCloseProf[],MATCH(PlantAccountsQuery[[#This Row],[Reg/Unreg]],CurCloseProf[R/NR],0),MATCH(O$9,CurCloseProf[#Headers],0))*($J93+$M93)</f>
        <v>0</v>
      </c>
      <c r="P93" s="35">
        <f>INDEX(CurCloseProf[],MATCH(PlantAccountsQuery[[#This Row],[Reg/Unreg]],CurCloseProf[R/NR],0),MATCH(P$9,CurCloseProf[#Headers],0))*($J93+$M93)</f>
        <v>0</v>
      </c>
      <c r="Q93" s="35">
        <f>INDEX(CurCloseProf[],MATCH(PlantAccountsQuery[[#This Row],[Reg/Unreg]],CurCloseProf[R/NR],0),MATCH(Q$9,CurCloseProf[#Headers],0))*($J93+$M93)</f>
        <v>0</v>
      </c>
      <c r="R93" s="35">
        <f>INDEX(CurCloseProf[],MATCH(PlantAccountsQuery[[#This Row],[Reg/Unreg]],CurCloseProf[R/NR],0),MATCH(R$9,CurCloseProf[#Headers],0))*($J93+$M93)</f>
        <v>0</v>
      </c>
      <c r="S93" s="35">
        <f>INDEX(CurCloseProf[],MATCH(PlantAccountsQuery[[#This Row],[Reg/Unreg]],CurCloseProf[R/NR],0),MATCH(S$9,CurCloseProf[#Headers],0))*($J93+$M93)</f>
        <v>0</v>
      </c>
      <c r="T93" s="35">
        <f>INDEX(CurCloseProf[],MATCH(PlantAccountsQuery[[#This Row],[Reg/Unreg]],CurCloseProf[R/NR],0),MATCH(T$9,CurCloseProf[#Headers],0))*($J93+$M93)</f>
        <v>0</v>
      </c>
      <c r="U93" s="35">
        <f>INDEX(CurCloseProf[],MATCH(PlantAccountsQuery[[#This Row],[Reg/Unreg]],CurCloseProf[R/NR],0),MATCH(U$9,CurCloseProf[#Headers],0))*($J93+$M93)</f>
        <v>0</v>
      </c>
      <c r="V93" s="35">
        <f>INDEX(CurCloseProf[],MATCH(PlantAccountsQuery[[#This Row],[Reg/Unreg]],CurCloseProf[R/NR],0),MATCH(V$9,CurCloseProf[#Headers],0))*($J93+$M93)</f>
        <v>0</v>
      </c>
      <c r="W93" s="35">
        <f>INDEX(CurCloseProf[],MATCH(PlantAccountsQuery[[#This Row],[Reg/Unreg]],CurCloseProf[R/NR],0),MATCH(W$9,CurCloseProf[#Headers],0))*($J93+$M93)</f>
        <v>0</v>
      </c>
      <c r="X93" s="35">
        <f>INDEX(CurCloseProf[],MATCH(PlantAccountsQuery[[#This Row],[Reg/Unreg]],CurCloseProf[R/NR],0),MATCH(X$9,CurCloseProf[#Headers],0))*($J93+$M93)</f>
        <v>0</v>
      </c>
      <c r="Y93" s="35">
        <f>INDEX(CurCloseProf[],MATCH(PlantAccountsQuery[[#This Row],[Reg/Unreg]],CurCloseProf[R/NR],0),MATCH(Y$9,CurCloseProf[#Headers],0))*($J93+$M93)</f>
        <v>0</v>
      </c>
      <c r="Z93" s="35">
        <f>INDEX(CurCloseProf[],MATCH(PlantAccountsQuery[[#This Row],[Reg/Unreg]],CurCloseProf[R/NR],0),MATCH(Z$9,CurCloseProf[#Headers],0))*($J93+$M93)</f>
        <v>0</v>
      </c>
      <c r="AB93" s="59">
        <f>IF(INDEX(CurWIPHelper[],1,MATCH(AO$4,$AB$9:$AM$9,0))=0,0,($F93+$O93))</f>
        <v>0</v>
      </c>
      <c r="AC93" s="59">
        <f>IF(INDEX(CurWIPHelper[],1,MATCH(AP$4,$AB$9:$AM$9,0))=0,0,($F93+SUM($O93:P93)))</f>
        <v>0</v>
      </c>
      <c r="AD93" s="59">
        <f>IF(INDEX(CurWIPHelper[],1,MATCH(AQ$4,$AB$9:$AM$9,0))=0,0,($F93+SUM($O93:Q93)))</f>
        <v>0</v>
      </c>
      <c r="AE93" s="59">
        <f>IF(INDEX(CurWIPHelper[],1,MATCH(AR$4,$AB$9:$AM$9,0))=0,0,($F93+SUM($O93:R93)))</f>
        <v>0</v>
      </c>
      <c r="AF93" s="59">
        <f>IF(INDEX(CurWIPHelper[],1,MATCH(AS$4,$AB$9:$AM$9,0))=0,0,($F93+SUM($O93:S93)))</f>
        <v>0</v>
      </c>
      <c r="AG93" s="59">
        <f>IF(INDEX(CurWIPHelper[],1,MATCH(AT$4,$AB$9:$AM$9,0))=0,0,($F93+SUM($O93:T93)))</f>
        <v>0</v>
      </c>
      <c r="AH93" s="59">
        <f>IF(INDEX(CurWIPHelper[],1,MATCH(AU$4,$AB$9:$AM$9,0))=0,0,($F93+SUM($O93:U93)))</f>
        <v>0</v>
      </c>
      <c r="AI93" s="59">
        <f>IF(INDEX(CurWIPHelper[],1,MATCH(AV$4,$AB$9:$AM$9,0))=0,0,($F93+SUM($O93:V93)))</f>
        <v>0</v>
      </c>
      <c r="AJ93" s="59">
        <f>IF(INDEX(CurWIPHelper[],1,MATCH(AW$4,$AB$9:$AM$9,0))=0,0,($F93+SUM($O93:W93)))</f>
        <v>0</v>
      </c>
      <c r="AK93" s="59">
        <f>IF(INDEX(CurWIPHelper[],1,MATCH(AX$4,$AB$9:$AM$9,0))=0,0,($F93+SUM($O93:X93)))</f>
        <v>0</v>
      </c>
      <c r="AL93" s="59">
        <f>IF(INDEX(CurWIPHelper[],1,MATCH(AY$4,$AB$9:$AM$9,0))=0,0,($F93+SUM($O93:Y93)))</f>
        <v>0</v>
      </c>
      <c r="AM93" s="59">
        <f>IF(INDEX(CurWIPHelper[],1,MATCH(AZ$4,$AB$9:$AM$9,0))=0,0,($F93+SUM($O93:Z93)))</f>
        <v>0</v>
      </c>
      <c r="AO93" s="35">
        <f>IF(INDEX(CurWIPHelper[],1,MATCH(AO$4,CurWIPHelper[#Headers],0))=0,0,
     IF(AB93&gt;0,
        (IF(
             ((INDEX(PlantAccounts[],MATCH($C93,PlantAccounts[Power Plan Plant Account '#],0),7)/12)
                   *(AB93)
                   *(INDEX(CurWIPHelper[],1,MATCH(AO$4,CurWIPHelper[#Headers],0)))
                   +(INDEX(PlantAccounts[],MATCH($C93,PlantAccounts[Power Plan Plant Account '#],0),9))
                   )&gt;AB93,
              IF((INDEX(PlantAccounts[],MATCH($C93,PlantAccounts[Power Plan Plant Account '#],0),7))=0,0,AB93-(INDEX(PlantAccounts[],MATCH($C93,PlantAccounts[Power Plan Plant Account '#],0),9))),
             (INDEX(PlantAccounts[],MATCH($C93,PlantAccounts[Power Plan Plant Account '#],0),7)/12)*AB93*(INDEX(CurWIPHelper[],1,MATCH(AO$4,CurWIPHelper[#Headers],0))))
        ),
          IF(AB93=0,0,IF(
              ((INDEX(PlantAccounts[],MATCH($C93,PlantAccounts[Power Plan Plant Account '#],0),7)/12)
              *(AB93)
              *(INDEX(CurWIPHelper[],1,MATCH(AO$4,CurWIPHelper[#Headers],0)))
              +(INDEX(PlantAccounts[],MATCH($C93,PlantAccounts[Power Plan Plant Account '#],0),9))
              )&gt;AB93,
         (INDEX(PlantAccounts[],MATCH($C93,PlantAccounts[Power Plan Plant Account '#],0),7)/12)*AB93*(INDEX(CurWIPHelper[],1,MATCH(AO$4,CurWIPHelper[#Headers],0))),
         AB93-(INDEX(PlantAccounts[],MATCH($C93,PlantAccounts[Power Plan Plant Account '#],0),9))
    ))
)
)</f>
        <v>0</v>
      </c>
      <c r="AP93" s="35">
        <f>IF(INDEX(CurWIPHelper[],1,MATCH(AP$4,CurWIPHelper[#Headers],0))=0,0,
     IF(AC93&gt;0,
        (IF(
             ((INDEX(PlantAccounts[],MATCH($C93,PlantAccounts[Power Plan Plant Account '#],0),7)/12)
                   *(AC93)
                   *(INDEX(CurWIPHelper[],1,MATCH(AP$4,CurWIPHelper[#Headers],0)))
                   +(INDEX(PlantAccounts[],MATCH($C93,PlantAccounts[Power Plan Plant Account '#],0),9))
                   +(SUM($AO93:AO93))
                    )&gt;AC93,
              IF((INDEX(PlantAccounts[],MATCH($C93,PlantAccounts[Power Plan Plant Account '#],0),7))=0,0,AC93-(INDEX(PlantAccounts[],MATCH($C93,PlantAccounts[Power Plan Plant Account '#],0),9))-SUM($AO93:AO93)),
             (INDEX(PlantAccounts[],MATCH($C93,PlantAccounts[Power Plan Plant Account '#],0),7)/12)*AC93*(INDEX(CurWIPHelper[],1,MATCH(AP$4,CurWIPHelper[#Headers],0))))
        ),
        IF(AC93=0,0,IF(
              ((INDEX(PlantAccounts[],MATCH($C93,PlantAccounts[Power Plan Plant Account '#],0),7)/12)
              *(AC93)
              *(INDEX(CurWIPHelper[],1,MATCH(AP$4,CurWIPHelper[#Headers],0)))
              +(INDEX(PlantAccounts[],MATCH($C93,PlantAccounts[Power Plan Plant Account '#],0),9))
              +(SUM($AO93:AO93))
              )&gt;AC93,
         (INDEX(PlantAccounts[],MATCH($C93,PlantAccounts[Power Plan Plant Account '#],0),7)/12)*AC93*(INDEX(CurWIPHelper[],1,MATCH(AP$4,CurWIPHelper[#Headers],0))),
         AC93-(INDEX(PlantAccounts[],MATCH($C93,PlantAccounts[Power Plan Plant Account '#],0),9))-(SUM($AO93:AO93))
    ))
)
)</f>
        <v>0</v>
      </c>
      <c r="AQ93" s="35">
        <f>IF(INDEX(CurWIPHelper[],1,MATCH(AQ$4,CurWIPHelper[#Headers],0))=0,0,
     IF(AD93&gt;0,
        (IF(
             ((INDEX(PlantAccounts[],MATCH($C93,PlantAccounts[Power Plan Plant Account '#],0),7)/12)
                   *(AD93)
                   *(INDEX(CurWIPHelper[],1,MATCH(AQ$4,CurWIPHelper[#Headers],0)))
                   +(INDEX(PlantAccounts[],MATCH($C93,PlantAccounts[Power Plan Plant Account '#],0),9))
                   +(SUM($AO93:AP93))
                    )&gt;AD93,
              IF((INDEX(PlantAccounts[],MATCH($C93,PlantAccounts[Power Plan Plant Account '#],0),7))=0,0,AD93-(INDEX(PlantAccounts[],MATCH($C93,PlantAccounts[Power Plan Plant Account '#],0),9))-SUM($AO93:AP93)),
             (INDEX(PlantAccounts[],MATCH($C93,PlantAccounts[Power Plan Plant Account '#],0),7)/12)*AD93*(INDEX(CurWIPHelper[],1,MATCH(AQ$4,CurWIPHelper[#Headers],0))))
        ),
        IF(AD93=0,0,IF(
              ((INDEX(PlantAccounts[],MATCH($C93,PlantAccounts[Power Plan Plant Account '#],0),7)/12)
              *(AD93)
              *(INDEX(CurWIPHelper[],1,MATCH(AQ$4,CurWIPHelper[#Headers],0)))
              +(INDEX(PlantAccounts[],MATCH($C93,PlantAccounts[Power Plan Plant Account '#],0),9))
              +(SUM($AO93:AP93))
              )&gt;AD93,
         (INDEX(PlantAccounts[],MATCH($C93,PlantAccounts[Power Plan Plant Account '#],0),7)/12)*AD93*(INDEX(CurWIPHelper[],1,MATCH(AQ$4,CurWIPHelper[#Headers],0))),
         AD93-(INDEX(PlantAccounts[],MATCH($C93,PlantAccounts[Power Plan Plant Account '#],0),9))-(SUM($AO93:AP93))
    ))
)
)</f>
        <v>0</v>
      </c>
      <c r="AR93" s="35">
        <f>IF(INDEX(CurWIPHelper[],1,MATCH(AR$4,CurWIPHelper[#Headers],0))=0,0,
     IF(AE93&gt;0,
        (IF(
             ((INDEX(PlantAccounts[],MATCH($C93,PlantAccounts[Power Plan Plant Account '#],0),7)/12)
                   *(AE93)
                   *(INDEX(CurWIPHelper[],1,MATCH(AR$4,CurWIPHelper[#Headers],0)))
                   +(INDEX(PlantAccounts[],MATCH($C93,PlantAccounts[Power Plan Plant Account '#],0),9))
                   +(SUM($AO93:AQ93))
                    )&gt;AE93,
              IF((INDEX(PlantAccounts[],MATCH($C93,PlantAccounts[Power Plan Plant Account '#],0),7))=0,0,AE93-(INDEX(PlantAccounts[],MATCH($C93,PlantAccounts[Power Plan Plant Account '#],0),9))-SUM($AO93:AQ93)),
             (INDEX(PlantAccounts[],MATCH($C93,PlantAccounts[Power Plan Plant Account '#],0),7)/12)*AE93*(INDEX(CurWIPHelper[],1,MATCH(AR$4,CurWIPHelper[#Headers],0))))
        ),
        IF(AE93=0,0,IF(
              ((INDEX(PlantAccounts[],MATCH($C93,PlantAccounts[Power Plan Plant Account '#],0),7)/12)
              *(AE93)
              *(INDEX(CurWIPHelper[],1,MATCH(AR$4,CurWIPHelper[#Headers],0)))
              +(INDEX(PlantAccounts[],MATCH($C93,PlantAccounts[Power Plan Plant Account '#],0),9))
              +(SUM($AO93:AQ93))
              )&gt;AE93,
         (INDEX(PlantAccounts[],MATCH($C93,PlantAccounts[Power Plan Plant Account '#],0),7)/12)*AE93*(INDEX(CurWIPHelper[],1,MATCH(AR$4,CurWIPHelper[#Headers],0))),
         AE93-(INDEX(PlantAccounts[],MATCH($C93,PlantAccounts[Power Plan Plant Account '#],0),9))-(SUM($AO93:AQ93))
    ))
)
)</f>
        <v>0</v>
      </c>
      <c r="AS93" s="35">
        <f>IF(INDEX(CurWIPHelper[],1,MATCH(AS$4,CurWIPHelper[#Headers],0))=0,0,
     IF(AF93&gt;0,
        (IF(
             ((INDEX(PlantAccounts[],MATCH($C93,PlantAccounts[Power Plan Plant Account '#],0),7)/12)
                   *(AF93)
                   *(INDEX(CurWIPHelper[],1,MATCH(AS$4,CurWIPHelper[#Headers],0)))
                   +(INDEX(PlantAccounts[],MATCH($C93,PlantAccounts[Power Plan Plant Account '#],0),9))
                   +(SUM($AO93:AR93))
                    )&gt;AF93,
              IF((INDEX(PlantAccounts[],MATCH($C93,PlantAccounts[Power Plan Plant Account '#],0),7))=0,0,AF93-(INDEX(PlantAccounts[],MATCH($C93,PlantAccounts[Power Plan Plant Account '#],0),9))-SUM($AO93:AR93)),
             (INDEX(PlantAccounts[],MATCH($C93,PlantAccounts[Power Plan Plant Account '#],0),7)/12)*AF93*(INDEX(CurWIPHelper[],1,MATCH(AS$4,CurWIPHelper[#Headers],0))))
        ),
        IF(AF93=0,0,IF(
              ((INDEX(PlantAccounts[],MATCH($C93,PlantAccounts[Power Plan Plant Account '#],0),7)/12)
              *(AF93)
              *(INDEX(CurWIPHelper[],1,MATCH(AS$4,CurWIPHelper[#Headers],0)))
              +(INDEX(PlantAccounts[],MATCH($C93,PlantAccounts[Power Plan Plant Account '#],0),9))
              +(SUM($AO93:AR93))
              )&gt;AF93,
         (INDEX(PlantAccounts[],MATCH($C93,PlantAccounts[Power Plan Plant Account '#],0),7)/12)*AF93*(INDEX(CurWIPHelper[],1,MATCH(AS$4,CurWIPHelper[#Headers],0))),
         AF93-(INDEX(PlantAccounts[],MATCH($C93,PlantAccounts[Power Plan Plant Account '#],0),9))-(SUM($AO93:AR93))
    ))
)
)</f>
        <v>0</v>
      </c>
      <c r="AT93" s="35">
        <f>IF(INDEX(CurWIPHelper[],1,MATCH(AT$4,CurWIPHelper[#Headers],0))=0,0,
     IF(AG93&gt;0,
        (IF(
             ((INDEX(PlantAccounts[],MATCH($C93,PlantAccounts[Power Plan Plant Account '#],0),7)/12)
                   *(AG93)
                   *(INDEX(CurWIPHelper[],1,MATCH(AT$4,CurWIPHelper[#Headers],0)))
                   +(INDEX(PlantAccounts[],MATCH($C93,PlantAccounts[Power Plan Plant Account '#],0),9))
                   +(SUM($AO93:AS93))
                    )&gt;AG93,
              IF((INDEX(PlantAccounts[],MATCH($C93,PlantAccounts[Power Plan Plant Account '#],0),7))=0,0,AG93-(INDEX(PlantAccounts[],MATCH($C93,PlantAccounts[Power Plan Plant Account '#],0),9))-SUM($AO93:AS93)),
             (INDEX(PlantAccounts[],MATCH($C93,PlantAccounts[Power Plan Plant Account '#],0),7)/12)*AG93*(INDEX(CurWIPHelper[],1,MATCH(AT$4,CurWIPHelper[#Headers],0))))
        ),
        IF(AG93=0,0,IF(
              ((INDEX(PlantAccounts[],MATCH($C93,PlantAccounts[Power Plan Plant Account '#],0),7)/12)
              *(AG93)
              *(INDEX(CurWIPHelper[],1,MATCH(AT$4,CurWIPHelper[#Headers],0)))
              +(INDEX(PlantAccounts[],MATCH($C93,PlantAccounts[Power Plan Plant Account '#],0),9))
              +(SUM($AO93:AS93))
              )&gt;AG93,
         (INDEX(PlantAccounts[],MATCH($C93,PlantAccounts[Power Plan Plant Account '#],0),7)/12)*AG93*(INDEX(CurWIPHelper[],1,MATCH(AT$4,CurWIPHelper[#Headers],0))),
         AG93-(INDEX(PlantAccounts[],MATCH($C93,PlantAccounts[Power Plan Plant Account '#],0),9))-(SUM($AO93:AS93))
    ))
)
)</f>
        <v>0</v>
      </c>
      <c r="AU93" s="35">
        <f>IF(INDEX(CurWIPHelper[],1,MATCH(AU$4,CurWIPHelper[#Headers],0))=0,0,
     IF(AH93&gt;0,
        (IF(
             ((INDEX(PlantAccounts[],MATCH($C93,PlantAccounts[Power Plan Plant Account '#],0),7)/12)
                   *(AH93)
                   *(INDEX(CurWIPHelper[],1,MATCH(AU$4,CurWIPHelper[#Headers],0)))
                   +(INDEX(PlantAccounts[],MATCH($C93,PlantAccounts[Power Plan Plant Account '#],0),9))
                   +(SUM($AO93:AT93))
                    )&gt;AH93,
              IF((INDEX(PlantAccounts[],MATCH($C93,PlantAccounts[Power Plan Plant Account '#],0),7))=0,0,AH93-(INDEX(PlantAccounts[],MATCH($C93,PlantAccounts[Power Plan Plant Account '#],0),9))-SUM($AO93:AT93)),
             (INDEX(PlantAccounts[],MATCH($C93,PlantAccounts[Power Plan Plant Account '#],0),7)/12)*AH93*(INDEX(CurWIPHelper[],1,MATCH(AU$4,CurWIPHelper[#Headers],0))))
        ),
        IF(AH93=0,0,IF(
              ((INDEX(PlantAccounts[],MATCH($C93,PlantAccounts[Power Plan Plant Account '#],0),7)/12)
              *(AH93)
              *(INDEX(CurWIPHelper[],1,MATCH(AU$4,CurWIPHelper[#Headers],0)))
              +(INDEX(PlantAccounts[],MATCH($C93,PlantAccounts[Power Plan Plant Account '#],0),9))
              +(SUM($AO93:AT93))
              )&gt;AH93,
         (INDEX(PlantAccounts[],MATCH($C93,PlantAccounts[Power Plan Plant Account '#],0),7)/12)*AH93*(INDEX(CurWIPHelper[],1,MATCH(AU$4,CurWIPHelper[#Headers],0))),
         AH93-(INDEX(PlantAccounts[],MATCH($C93,PlantAccounts[Power Plan Plant Account '#],0),9))-(SUM($AO93:AT93))
    ))
)
)</f>
        <v>0</v>
      </c>
      <c r="AV93" s="35">
        <f>IF(INDEX(CurWIPHelper[],1,MATCH(AV$4,CurWIPHelper[#Headers],0))=0,0,
     IF(AI93&gt;0,
        (IF(
             ((INDEX(PlantAccounts[],MATCH($C93,PlantAccounts[Power Plan Plant Account '#],0),7)/12)
                   *(AI93)
                   *(INDEX(CurWIPHelper[],1,MATCH(AV$4,CurWIPHelper[#Headers],0)))
                   +(INDEX(PlantAccounts[],MATCH($C93,PlantAccounts[Power Plan Plant Account '#],0),9))
                   +(SUM($AO93:AU93))
                    )&gt;AI93,
              IF((INDEX(PlantAccounts[],MATCH($C93,PlantAccounts[Power Plan Plant Account '#],0),7))=0,0,AI93-(INDEX(PlantAccounts[],MATCH($C93,PlantAccounts[Power Plan Plant Account '#],0),9))-SUM($AO93:AU93)),
             (INDEX(PlantAccounts[],MATCH($C93,PlantAccounts[Power Plan Plant Account '#],0),7)/12)*AI93*(INDEX(CurWIPHelper[],1,MATCH(AV$4,CurWIPHelper[#Headers],0))))
        ),
        IF(AI93=0,0,IF(
              ((INDEX(PlantAccounts[],MATCH($C93,PlantAccounts[Power Plan Plant Account '#],0),7)/12)
              *(AI93)
              *(INDEX(CurWIPHelper[],1,MATCH(AV$4,CurWIPHelper[#Headers],0)))
              +(INDEX(PlantAccounts[],MATCH($C93,PlantAccounts[Power Plan Plant Account '#],0),9))
              +(SUM($AO93:AU93))
              )&gt;AI93,
         (INDEX(PlantAccounts[],MATCH($C93,PlantAccounts[Power Plan Plant Account '#],0),7)/12)*AI93*(INDEX(CurWIPHelper[],1,MATCH(AV$4,CurWIPHelper[#Headers],0))),
         AI93-(INDEX(PlantAccounts[],MATCH($C93,PlantAccounts[Power Plan Plant Account '#],0),9))-(SUM($AO93:AU93))
    ))
)
)</f>
        <v>0</v>
      </c>
      <c r="AW93" s="35">
        <f>IF(INDEX(CurWIPHelper[],1,MATCH(AW$4,CurWIPHelper[#Headers],0))=0,0,
     IF(AJ93&gt;0,
        (IF(
             ((INDEX(PlantAccounts[],MATCH($C93,PlantAccounts[Power Plan Plant Account '#],0),7)/12)
                   *(AJ93)
                   *(INDEX(CurWIPHelper[],1,MATCH(AW$4,CurWIPHelper[#Headers],0)))
                   +(INDEX(PlantAccounts[],MATCH($C93,PlantAccounts[Power Plan Plant Account '#],0),9))
                   +(SUM($AO93:AV93))
                    )&gt;AJ93,
              IF((INDEX(PlantAccounts[],MATCH($C93,PlantAccounts[Power Plan Plant Account '#],0),7))=0,0,AJ93-(INDEX(PlantAccounts[],MATCH($C93,PlantAccounts[Power Plan Plant Account '#],0),9))-SUM($AO93:AV93)),
             (INDEX(PlantAccounts[],MATCH($C93,PlantAccounts[Power Plan Plant Account '#],0),7)/12)*AJ93*(INDEX(CurWIPHelper[],1,MATCH(AW$4,CurWIPHelper[#Headers],0))))
        ),
        IF(AJ93=0,0,IF(
              ((INDEX(PlantAccounts[],MATCH($C93,PlantAccounts[Power Plan Plant Account '#],0),7)/12)
              *(AJ93)
              *(INDEX(CurWIPHelper[],1,MATCH(AW$4,CurWIPHelper[#Headers],0)))
              +(INDEX(PlantAccounts[],MATCH($C93,PlantAccounts[Power Plan Plant Account '#],0),9))
              +(SUM($AO93:AV93))
              )&gt;AJ93,
         (INDEX(PlantAccounts[],MATCH($C93,PlantAccounts[Power Plan Plant Account '#],0),7)/12)*AJ93*(INDEX(CurWIPHelper[],1,MATCH(AW$4,CurWIPHelper[#Headers],0))),
         AJ93-(INDEX(PlantAccounts[],MATCH($C93,PlantAccounts[Power Plan Plant Account '#],0),9))-(SUM($AO93:AV93))
    ))
)
)</f>
        <v>0</v>
      </c>
      <c r="AX93" s="35">
        <f>IF(INDEX(CurWIPHelper[],1,MATCH(AX$4,CurWIPHelper[#Headers],0))=0,0,
     IF(AK93&gt;0,
        (IF(
             ((INDEX(PlantAccounts[],MATCH($C93,PlantAccounts[Power Plan Plant Account '#],0),7)/12)
                   *(AK93)
                   *(INDEX(CurWIPHelper[],1,MATCH(AX$4,CurWIPHelper[#Headers],0)))
                   +(INDEX(PlantAccounts[],MATCH($C93,PlantAccounts[Power Plan Plant Account '#],0),9))
                   +(SUM($AO93:AW93))
                    )&gt;AK93,
              IF((INDEX(PlantAccounts[],MATCH($C93,PlantAccounts[Power Plan Plant Account '#],0),7))=0,0,AK93-(INDEX(PlantAccounts[],MATCH($C93,PlantAccounts[Power Plan Plant Account '#],0),9))-SUM($AO93:AW93)),
             (INDEX(PlantAccounts[],MATCH($C93,PlantAccounts[Power Plan Plant Account '#],0),7)/12)*AK93*(INDEX(CurWIPHelper[],1,MATCH(AX$4,CurWIPHelper[#Headers],0))))
        ),
        IF(AK93=0,0,IF(
              ((INDEX(PlantAccounts[],MATCH($C93,PlantAccounts[Power Plan Plant Account '#],0),7)/12)
              *(AK93)
              *(INDEX(CurWIPHelper[],1,MATCH(AX$4,CurWIPHelper[#Headers],0)))
              +(INDEX(PlantAccounts[],MATCH($C93,PlantAccounts[Power Plan Plant Account '#],0),9))
              +(SUM($AO93:AW93))
              )&gt;AK93,
         (INDEX(PlantAccounts[],MATCH($C93,PlantAccounts[Power Plan Plant Account '#],0),7)/12)*AK93*(INDEX(CurWIPHelper[],1,MATCH(AX$4,CurWIPHelper[#Headers],0))),
         AK93-(INDEX(PlantAccounts[],MATCH($C93,PlantAccounts[Power Plan Plant Account '#],0),9))-(SUM($AO93:AW93))
    ))
)
)</f>
        <v>0</v>
      </c>
      <c r="AY93" s="35">
        <f>IF(INDEX(CurWIPHelper[],1,MATCH(AY$4,CurWIPHelper[#Headers],0))=0,0,
     IF(AL93&gt;0,
        (IF(
             ((INDEX(PlantAccounts[],MATCH($C93,PlantAccounts[Power Plan Plant Account '#],0),7)/12)
                   *(AL93)
                   *(INDEX(CurWIPHelper[],1,MATCH(AY$4,CurWIPHelper[#Headers],0)))
                   +(INDEX(PlantAccounts[],MATCH($C93,PlantAccounts[Power Plan Plant Account '#],0),9))
                   +(SUM($AO93:AX93))
                    )&gt;AL93,
              IF((INDEX(PlantAccounts[],MATCH($C93,PlantAccounts[Power Plan Plant Account '#],0),7))=0,0,AL93-(INDEX(PlantAccounts[],MATCH($C93,PlantAccounts[Power Plan Plant Account '#],0),9))-SUM($AO93:AX93)),
             (INDEX(PlantAccounts[],MATCH($C93,PlantAccounts[Power Plan Plant Account '#],0),7)/12)*AL93*(INDEX(CurWIPHelper[],1,MATCH(AY$4,CurWIPHelper[#Headers],0))))
        ),
        IF(AL93=0,0,IF(
              ((INDEX(PlantAccounts[],MATCH($C93,PlantAccounts[Power Plan Plant Account '#],0),7)/12)
              *(AL93)
              *(INDEX(CurWIPHelper[],1,MATCH(AY$4,CurWIPHelper[#Headers],0)))
              +(INDEX(PlantAccounts[],MATCH($C93,PlantAccounts[Power Plan Plant Account '#],0),9))
              +(SUM($AO93:AX93))
              )&gt;AL93,
         (INDEX(PlantAccounts[],MATCH($C93,PlantAccounts[Power Plan Plant Account '#],0),7)/12)*AL93*(INDEX(CurWIPHelper[],1,MATCH(AY$4,CurWIPHelper[#Headers],0))),
         AL93-(INDEX(PlantAccounts[],MATCH($C93,PlantAccounts[Power Plan Plant Account '#],0),9))-(SUM($AO93:AX93))
    ))
)
)</f>
        <v>0</v>
      </c>
      <c r="AZ93" s="35">
        <f>IF(INDEX(CurWIPHelper[],1,MATCH(AZ$4,CurWIPHelper[#Headers],0))=0,0,
     IF(AM93&gt;0,
        (IF(
             ((INDEX(PlantAccounts[],MATCH($C93,PlantAccounts[Power Plan Plant Account '#],0),7)/12)
                   *(AM93)
                   *(INDEX(CurWIPHelper[],1,MATCH(AZ$4,CurWIPHelper[#Headers],0)))
                   +(INDEX(PlantAccounts[],MATCH($C93,PlantAccounts[Power Plan Plant Account '#],0),9))
                   +(SUM($AO93:AY93))
                    )&gt;AM93,
              IF((INDEX(PlantAccounts[],MATCH($C93,PlantAccounts[Power Plan Plant Account '#],0),7))=0,0,AM93-(INDEX(PlantAccounts[],MATCH($C93,PlantAccounts[Power Plan Plant Account '#],0),9))-SUM($AO93:AY93)),
             (INDEX(PlantAccounts[],MATCH($C93,PlantAccounts[Power Plan Plant Account '#],0),7)/12)*AM93*(INDEX(CurWIPHelper[],1,MATCH(AZ$4,CurWIPHelper[#Headers],0))))
        ),
        IF(AM93=0,0,IF(
              ((INDEX(PlantAccounts[],MATCH($C93,PlantAccounts[Power Plan Plant Account '#],0),7)/12)
              *(AM93)
              *(INDEX(CurWIPHelper[],1,MATCH(AZ$4,CurWIPHelper[#Headers],0)))
              +(INDEX(PlantAccounts[],MATCH($C93,PlantAccounts[Power Plan Plant Account '#],0),9))
              +(SUM($AO93:AY93))
              )&gt;AM93,
         (INDEX(PlantAccounts[],MATCH($C93,PlantAccounts[Power Plan Plant Account '#],0),7)/12)*AM93*(INDEX(CurWIPHelper[],1,MATCH(AZ$4,CurWIPHelper[#Headers],0))),
         AM93-(INDEX(PlantAccounts[],MATCH($C93,PlantAccounts[Power Plan Plant Account '#],0),9))-(SUM($AO93:AY93))
    ))
)
)</f>
        <v>0</v>
      </c>
      <c r="BA93" s="59">
        <f t="shared" si="33"/>
        <v>0</v>
      </c>
      <c r="BC93" s="59">
        <f>INDEX(CurCloseProf[],MATCH(PlantAccountsQuery[[#This Row],[Reg/Unreg]],CurCloseProf[R/NR],0),MATCH(BC$9,CurCloseProf[#Headers],0))*($J93)</f>
        <v>0</v>
      </c>
      <c r="BD93" s="59">
        <f>INDEX(CurCloseProf[],MATCH(PlantAccountsQuery[[#This Row],[Reg/Unreg]],CurCloseProf[R/NR],0),MATCH(BD$9,CurCloseProf[#Headers],0))*($J93)</f>
        <v>0</v>
      </c>
      <c r="BE93" s="59">
        <f>INDEX(CurCloseProf[],MATCH(PlantAccountsQuery[[#This Row],[Reg/Unreg]],CurCloseProf[R/NR],0),MATCH(BE$9,CurCloseProf[#Headers],0))*($J93)</f>
        <v>0</v>
      </c>
      <c r="BF93" s="59">
        <f>INDEX(CurCloseProf[],MATCH(PlantAccountsQuery[[#This Row],[Reg/Unreg]],CurCloseProf[R/NR],0),MATCH(BF$9,CurCloseProf[#Headers],0))*($J93)</f>
        <v>0</v>
      </c>
      <c r="BG93" s="59">
        <f>INDEX(CurCloseProf[],MATCH(PlantAccountsQuery[[#This Row],[Reg/Unreg]],CurCloseProf[R/NR],0),MATCH(BG$9,CurCloseProf[#Headers],0))*($J93)</f>
        <v>0</v>
      </c>
      <c r="BH93" s="59">
        <f>INDEX(CurCloseProf[],MATCH(PlantAccountsQuery[[#This Row],[Reg/Unreg]],CurCloseProf[R/NR],0),MATCH(BH$9,CurCloseProf[#Headers],0))*($J93)</f>
        <v>0</v>
      </c>
      <c r="BI93" s="59">
        <f>INDEX(CurCloseProf[],MATCH(PlantAccountsQuery[[#This Row],[Reg/Unreg]],CurCloseProf[R/NR],0),MATCH(BI$9,CurCloseProf[#Headers],0))*($J93)</f>
        <v>0</v>
      </c>
      <c r="BJ93" s="59">
        <f>INDEX(CurCloseProf[],MATCH(PlantAccountsQuery[[#This Row],[Reg/Unreg]],CurCloseProf[R/NR],0),MATCH(BJ$9,CurCloseProf[#Headers],0))*($J93)</f>
        <v>0</v>
      </c>
      <c r="BK93" s="59">
        <f>INDEX(CurCloseProf[],MATCH(PlantAccountsQuery[[#This Row],[Reg/Unreg]],CurCloseProf[R/NR],0),MATCH(BK$9,CurCloseProf[#Headers],0))*($J93)</f>
        <v>0</v>
      </c>
      <c r="BL93" s="59">
        <f>INDEX(CurCloseProf[],MATCH(PlantAccountsQuery[[#This Row],[Reg/Unreg]],CurCloseProf[R/NR],0),MATCH(BL$9,CurCloseProf[#Headers],0))*($J93)</f>
        <v>0</v>
      </c>
      <c r="BM93" s="59">
        <f>INDEX(CurCloseProf[],MATCH(PlantAccountsQuery[[#This Row],[Reg/Unreg]],CurCloseProf[R/NR],0),MATCH(BM$9,CurCloseProf[#Headers],0))*($J93)</f>
        <v>0</v>
      </c>
      <c r="BN93" s="59">
        <f>INDEX(CurCloseProf[],MATCH(PlantAccountsQuery[[#This Row],[Reg/Unreg]],CurCloseProf[R/NR],0),MATCH(BN$9,CurCloseProf[#Headers],0))*($J93)</f>
        <v>0</v>
      </c>
      <c r="BP93" s="59">
        <f>IF(INDEX(CurWIPHelper[],1,MATCH(AO$4,$BP$9:$CA$9,0))=0,0,$BC93)</f>
        <v>0</v>
      </c>
      <c r="BQ93" s="59">
        <f>IF(INDEX(CurWIPHelper[],1,MATCH(AP$4,$BP$9:$CA$9,0))=0,0,(SUM($BC93:BD93)))</f>
        <v>0</v>
      </c>
      <c r="BR93" s="59">
        <f>IF(INDEX(CurWIPHelper[],1,MATCH(AQ$4,$BP$9:$CA$9,0))=0,0,(SUM($BC93:BE93)))</f>
        <v>0</v>
      </c>
      <c r="BS93" s="59">
        <f>IF(INDEX(CurWIPHelper[],1,MATCH(AR$4,$BP$9:$CA$9,0))=0,0,(SUM($BC93:BF93)))</f>
        <v>0</v>
      </c>
      <c r="BT93" s="59">
        <f>IF(INDEX(CurWIPHelper[],1,MATCH(AS$4,$BP$9:$CA$9,0))=0,0,(SUM($BC93:BG93)))</f>
        <v>0</v>
      </c>
      <c r="BU93" s="59">
        <f>IF(INDEX(CurWIPHelper[],1,MATCH(AT$4,$BP$9:$CA$9,0))=0,0,(SUM($BC93:BH93)))</f>
        <v>0</v>
      </c>
      <c r="BV93" s="59">
        <f>IF(INDEX(CurWIPHelper[],1,MATCH(AU$4,$BP$9:$CA$9,0))=0,0,(SUM($BC93:BI93)))</f>
        <v>0</v>
      </c>
      <c r="BW93" s="59">
        <f>IF(INDEX(CurWIPHelper[],1,MATCH(AV$4,$BP$9:$CA$9,0))=0,0,(SUM($BC93:BJ93)))</f>
        <v>0</v>
      </c>
      <c r="BX93" s="59">
        <f>IF(INDEX(CurWIPHelper[],1,MATCH(AW$4,$BP$9:$CA$9,0))=0,0,(SUM($BC93:BK93)))</f>
        <v>0</v>
      </c>
      <c r="BY93" s="59">
        <f>IF(INDEX(CurWIPHelper[],1,MATCH(AX$4,$BP$9:$CA$9,0))=0,0,(SUM($BC93:BL93)))</f>
        <v>0</v>
      </c>
      <c r="BZ93" s="59">
        <f>IF(INDEX(CurWIPHelper[],1,MATCH(AY$4,$BP$9:$CA$9,0))=0,0,(SUM($BC93:BM93)))</f>
        <v>0</v>
      </c>
      <c r="CA93" s="59">
        <f>IF(INDEX(CurWIPHelper[],1,MATCH(AZ$4,$BP$9:$CA$9,0))=0,0,(SUM($BC93:BN93)))</f>
        <v>0</v>
      </c>
      <c r="CC93" s="59">
        <f>((((INDEX(PlantAccounts[],MATCH($C93,PlantAccounts[Power Plan Plant Account '#],0),8)+(INDEX(PlantAccounts[],MATCH($C93,PlantAccounts[Power Plan Plant Account '#],0),8)+INDEX(PlantAccounts[],MATCH($C93,PlantAccounts[Power Plan Plant Account '#],0),16)+INDEX(PlantAccounts[],MATCH($C93,PlantAccounts[Power Plan Plant Account '#],0),17)))/2))/12)*(INDEX(CurWIPHelper[],1,MATCH(AO$4,CurWIPHelper[#Headers],0)))*(INDEX(PlantAccounts[],MATCH($C93,PlantAccounts[Power Plan Plant Account '#],0),7))</f>
        <v>0</v>
      </c>
      <c r="CD93" s="59">
        <f>((((INDEX(PlantAccounts[],MATCH($C93,PlantAccounts[Power Plan Plant Account '#],0),8)+(INDEX(PlantAccounts[],MATCH($C93,PlantAccounts[Power Plan Plant Account '#],0),8)+INDEX(PlantAccounts[],MATCH($C93,PlantAccounts[Power Plan Plant Account '#],0),16)+INDEX(PlantAccounts[],MATCH($C93,PlantAccounts[Power Plan Plant Account '#],0),17)))/2))/12)*(INDEX(CurWIPHelper[],1,MATCH(AP$4,CurWIPHelper[#Headers],0)))*(INDEX(PlantAccounts[],MATCH($C93,PlantAccounts[Power Plan Plant Account '#],0),7))</f>
        <v>0</v>
      </c>
      <c r="CE93" s="59">
        <f>((((INDEX(PlantAccounts[],MATCH($C93,PlantAccounts[Power Plan Plant Account '#],0),8)+(INDEX(PlantAccounts[],MATCH($C93,PlantAccounts[Power Plan Plant Account '#],0),8)+INDEX(PlantAccounts[],MATCH($C93,PlantAccounts[Power Plan Plant Account '#],0),16)+INDEX(PlantAccounts[],MATCH($C93,PlantAccounts[Power Plan Plant Account '#],0),17)))/2))/12)*(INDEX(CurWIPHelper[],1,MATCH(AQ$4,CurWIPHelper[#Headers],0)))*(INDEX(PlantAccounts[],MATCH($C93,PlantAccounts[Power Plan Plant Account '#],0),7))</f>
        <v>0</v>
      </c>
      <c r="CF93" s="59">
        <f>((((INDEX(PlantAccounts[],MATCH($C93,PlantAccounts[Power Plan Plant Account '#],0),8)+(INDEX(PlantAccounts[],MATCH($C93,PlantAccounts[Power Plan Plant Account '#],0),8)+INDEX(PlantAccounts[],MATCH($C93,PlantAccounts[Power Plan Plant Account '#],0),16)+INDEX(PlantAccounts[],MATCH($C93,PlantAccounts[Power Plan Plant Account '#],0),17)))/2))/12)*(INDEX(CurWIPHelper[],1,MATCH(AR$4,CurWIPHelper[#Headers],0)))*(INDEX(PlantAccounts[],MATCH($C93,PlantAccounts[Power Plan Plant Account '#],0),7))</f>
        <v>0</v>
      </c>
      <c r="CG93" s="59">
        <f>((((INDEX(PlantAccounts[],MATCH($C93,PlantAccounts[Power Plan Plant Account '#],0),8)+(INDEX(PlantAccounts[],MATCH($C93,PlantAccounts[Power Plan Plant Account '#],0),8)+INDEX(PlantAccounts[],MATCH($C93,PlantAccounts[Power Plan Plant Account '#],0),16)+INDEX(PlantAccounts[],MATCH($C93,PlantAccounts[Power Plan Plant Account '#],0),17)))/2))/12)*(INDEX(CurWIPHelper[],1,MATCH(AS$4,CurWIPHelper[#Headers],0)))*(INDEX(PlantAccounts[],MATCH($C93,PlantAccounts[Power Plan Plant Account '#],0),7))</f>
        <v>0</v>
      </c>
      <c r="CH93" s="59">
        <f>((((INDEX(PlantAccounts[],MATCH($C93,PlantAccounts[Power Plan Plant Account '#],0),8)+(INDEX(PlantAccounts[],MATCH($C93,PlantAccounts[Power Plan Plant Account '#],0),8)+INDEX(PlantAccounts[],MATCH($C93,PlantAccounts[Power Plan Plant Account '#],0),16)+INDEX(PlantAccounts[],MATCH($C93,PlantAccounts[Power Plan Plant Account '#],0),17)))/2))/12)*(INDEX(CurWIPHelper[],1,MATCH(AT$4,CurWIPHelper[#Headers],0)))*(INDEX(PlantAccounts[],MATCH($C93,PlantAccounts[Power Plan Plant Account '#],0),7))</f>
        <v>0</v>
      </c>
      <c r="CI93" s="59">
        <f>((((INDEX(PlantAccounts[],MATCH($C93,PlantAccounts[Power Plan Plant Account '#],0),8)+(INDEX(PlantAccounts[],MATCH($C93,PlantAccounts[Power Plan Plant Account '#],0),8)+INDEX(PlantAccounts[],MATCH($C93,PlantAccounts[Power Plan Plant Account '#],0),16)+INDEX(PlantAccounts[],MATCH($C93,PlantAccounts[Power Plan Plant Account '#],0),17)))/2))/12)*(INDEX(CurWIPHelper[],1,MATCH(AU$4,CurWIPHelper[#Headers],0)))*(INDEX(PlantAccounts[],MATCH($C93,PlantAccounts[Power Plan Plant Account '#],0),7))</f>
        <v>0</v>
      </c>
      <c r="CJ93" s="59">
        <f>((((INDEX(PlantAccounts[],MATCH($C93,PlantAccounts[Power Plan Plant Account '#],0),8)+(INDEX(PlantAccounts[],MATCH($C93,PlantAccounts[Power Plan Plant Account '#],0),8)+INDEX(PlantAccounts[],MATCH($C93,PlantAccounts[Power Plan Plant Account '#],0),16)+INDEX(PlantAccounts[],MATCH($C93,PlantAccounts[Power Plan Plant Account '#],0),17)))/2))/12)*(INDEX(CurWIPHelper[],1,MATCH(AV$4,CurWIPHelper[#Headers],0)))*(INDEX(PlantAccounts[],MATCH($C93,PlantAccounts[Power Plan Plant Account '#],0),7))</f>
        <v>0</v>
      </c>
      <c r="CK93" s="59">
        <f>((((INDEX(PlantAccounts[],MATCH($C93,PlantAccounts[Power Plan Plant Account '#],0),8)+(INDEX(PlantAccounts[],MATCH($C93,PlantAccounts[Power Plan Plant Account '#],0),8)+INDEX(PlantAccounts[],MATCH($C93,PlantAccounts[Power Plan Plant Account '#],0),16)+INDEX(PlantAccounts[],MATCH($C93,PlantAccounts[Power Plan Plant Account '#],0),17)))/2))/12)*(INDEX(CurWIPHelper[],1,MATCH(AW$4,CurWIPHelper[#Headers],0)))*(INDEX(PlantAccounts[],MATCH($C93,PlantAccounts[Power Plan Plant Account '#],0),7))</f>
        <v>0</v>
      </c>
      <c r="CL93" s="59">
        <f>((((INDEX(PlantAccounts[],MATCH($C93,PlantAccounts[Power Plan Plant Account '#],0),8)+(INDEX(PlantAccounts[],MATCH($C93,PlantAccounts[Power Plan Plant Account '#],0),8)+INDEX(PlantAccounts[],MATCH($C93,PlantAccounts[Power Plan Plant Account '#],0),16)+INDEX(PlantAccounts[],MATCH($C93,PlantAccounts[Power Plan Plant Account '#],0),17)))/2))/12)*(INDEX(CurWIPHelper[],1,MATCH(AX$4,CurWIPHelper[#Headers],0)))*(INDEX(PlantAccounts[],MATCH($C93,PlantAccounts[Power Plan Plant Account '#],0),7))</f>
        <v>0</v>
      </c>
      <c r="CM93" s="59">
        <f>((((INDEX(PlantAccounts[],MATCH($C93,PlantAccounts[Power Plan Plant Account '#],0),8)+(INDEX(PlantAccounts[],MATCH($C93,PlantAccounts[Power Plan Plant Account '#],0),8)+INDEX(PlantAccounts[],MATCH($C93,PlantAccounts[Power Plan Plant Account '#],0),16)+INDEX(PlantAccounts[],MATCH($C93,PlantAccounts[Power Plan Plant Account '#],0),17)))/2))/12)*(INDEX(CurWIPHelper[],1,MATCH(AY$4,CurWIPHelper[#Headers],0)))*(INDEX(PlantAccounts[],MATCH($C93,PlantAccounts[Power Plan Plant Account '#],0),7))</f>
        <v>0</v>
      </c>
      <c r="CN93" s="59">
        <f>((((INDEX(PlantAccounts[],MATCH($C93,PlantAccounts[Power Plan Plant Account '#],0),8)+(INDEX(PlantAccounts[],MATCH($C93,PlantAccounts[Power Plan Plant Account '#],0),8)+INDEX(PlantAccounts[],MATCH($C93,PlantAccounts[Power Plan Plant Account '#],0),16)+INDEX(PlantAccounts[],MATCH($C93,PlantAccounts[Power Plan Plant Account '#],0),17)))/2))/12)*(INDEX(CurWIPHelper[],1,MATCH(AZ$4,CurWIPHelper[#Headers],0)))*(INDEX(PlantAccounts[],MATCH($C93,PlantAccounts[Power Plan Plant Account '#],0),7))</f>
        <v>0</v>
      </c>
      <c r="CO93" s="59">
        <f t="shared" si="34"/>
        <v>0</v>
      </c>
      <c r="CQ93" s="59">
        <f>INDEX(PlantAccounts[],MATCH($C93,PlantAccounts[Power Plan Plant Account '#],0),12)*(INDEX(CurWIPHelper[],1,MATCH(AO$4,CurWIPHelper[#Headers],0)))*(INDEX(PlantAccounts[],MATCH($C93,PlantAccounts[Power Plan Plant Account '#],0),7)/12)*0.5</f>
        <v>0</v>
      </c>
      <c r="CR93" s="59">
        <f>INDEX(PlantAccounts[],MATCH($C93,PlantAccounts[Power Plan Plant Account '#],0),12)*(INDEX(CurWIPHelper[],1,MATCH(AP$4,CurWIPHelper[#Headers],0)))*(INDEX(PlantAccounts[],MATCH($C93,PlantAccounts[Power Plan Plant Account '#],0),7)/12)*0.5</f>
        <v>0</v>
      </c>
      <c r="CS93" s="59">
        <f>INDEX(PlantAccounts[],MATCH($C93,PlantAccounts[Power Plan Plant Account '#],0),12)*(INDEX(CurWIPHelper[],1,MATCH(AQ$4,CurWIPHelper[#Headers],0)))*(INDEX(PlantAccounts[],MATCH($C93,PlantAccounts[Power Plan Plant Account '#],0),7)/12)*0.5</f>
        <v>0</v>
      </c>
      <c r="CT93" s="59">
        <f>INDEX(PlantAccounts[],MATCH($C93,PlantAccounts[Power Plan Plant Account '#],0),12)*(INDEX(CurWIPHelper[],1,MATCH(AR$4,CurWIPHelper[#Headers],0)))*(INDEX(PlantAccounts[],MATCH($C93,PlantAccounts[Power Plan Plant Account '#],0),7)/12)*0.5</f>
        <v>0</v>
      </c>
      <c r="CU93" s="59">
        <f>INDEX(PlantAccounts[],MATCH($C93,PlantAccounts[Power Plan Plant Account '#],0),12)*(INDEX(CurWIPHelper[],1,MATCH(AS$4,CurWIPHelper[#Headers],0)))*(INDEX(PlantAccounts[],MATCH($C93,PlantAccounts[Power Plan Plant Account '#],0),7)/12)*0.5</f>
        <v>0</v>
      </c>
      <c r="CV93" s="59">
        <f>INDEX(PlantAccounts[],MATCH($C93,PlantAccounts[Power Plan Plant Account '#],0),12)*(INDEX(CurWIPHelper[],1,MATCH(AT$4,CurWIPHelper[#Headers],0)))*(INDEX(PlantAccounts[],MATCH($C93,PlantAccounts[Power Plan Plant Account '#],0),7)/12)*0.5</f>
        <v>0</v>
      </c>
      <c r="CW93" s="59">
        <f>INDEX(PlantAccounts[],MATCH($C93,PlantAccounts[Power Plan Plant Account '#],0),12)*(INDEX(CurWIPHelper[],1,MATCH(AU$4,CurWIPHelper[#Headers],0)))*(INDEX(PlantAccounts[],MATCH($C93,PlantAccounts[Power Plan Plant Account '#],0),7)/12)*0.5</f>
        <v>0</v>
      </c>
      <c r="CX93" s="59">
        <f>INDEX(PlantAccounts[],MATCH($C93,PlantAccounts[Power Plan Plant Account '#],0),12)*(INDEX(CurWIPHelper[],1,MATCH(AV$4,CurWIPHelper[#Headers],0)))*(INDEX(PlantAccounts[],MATCH($C93,PlantAccounts[Power Plan Plant Account '#],0),7)/12)*0.5</f>
        <v>0</v>
      </c>
      <c r="CY93" s="59">
        <f>INDEX(PlantAccounts[],MATCH($C93,PlantAccounts[Power Plan Plant Account '#],0),12)*(INDEX(CurWIPHelper[],1,MATCH(AW$4,CurWIPHelper[#Headers],0)))*(INDEX(PlantAccounts[],MATCH($C93,PlantAccounts[Power Plan Plant Account '#],0),7)/12)*0.5</f>
        <v>0</v>
      </c>
      <c r="CZ93" s="59">
        <f>INDEX(PlantAccounts[],MATCH($C93,PlantAccounts[Power Plan Plant Account '#],0),12)*(INDEX(CurWIPHelper[],1,MATCH(AX$4,CurWIPHelper[#Headers],0)))*(INDEX(PlantAccounts[],MATCH($C93,PlantAccounts[Power Plan Plant Account '#],0),7)/12)*0.5</f>
        <v>0</v>
      </c>
      <c r="DA93" s="59">
        <f>INDEX(PlantAccounts[],MATCH($C93,PlantAccounts[Power Plan Plant Account '#],0),12)*(INDEX(CurWIPHelper[],1,MATCH(AY$4,CurWIPHelper[#Headers],0)))*(INDEX(PlantAccounts[],MATCH($C93,PlantAccounts[Power Plan Plant Account '#],0),7)/12)*0.5</f>
        <v>0</v>
      </c>
      <c r="DB93" s="59">
        <f>INDEX(PlantAccounts[],MATCH($C93,PlantAccounts[Power Plan Plant Account '#],0),12)*(INDEX(CurWIPHelper[],1,MATCH(AZ$4,CurWIPHelper[#Headers],0)))*(INDEX(PlantAccounts[],MATCH($C93,PlantAccounts[Power Plan Plant Account '#],0),7)/12)*0.5</f>
        <v>0</v>
      </c>
      <c r="DC93" s="59">
        <f t="shared" si="35"/>
        <v>0</v>
      </c>
      <c r="DE93" s="59">
        <f t="shared" si="36"/>
        <v>0</v>
      </c>
    </row>
    <row r="94" spans="1:109">
      <c r="A94" t="s">
        <v>58</v>
      </c>
      <c r="B94" t="s">
        <v>143</v>
      </c>
      <c r="C94">
        <v>48796</v>
      </c>
      <c r="D94">
        <v>48796</v>
      </c>
      <c r="E94" s="161">
        <f>1-'Capex to PA'!$B$3</f>
        <v>0.96960000000000002</v>
      </c>
      <c r="F94" s="113">
        <f>INDEX(PlantAccounts[],MATCH($C94,PlantAccounts[Power Plan Plant Account '#],0),8)</f>
        <v>0</v>
      </c>
      <c r="G94" s="7">
        <f>INDEX(PlantAccounts[],MATCH($C94,PlantAccounts[Power Plan Plant Account '#],0),14)</f>
        <v>0</v>
      </c>
      <c r="H94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94" s="35"/>
      <c r="J94" s="35">
        <f t="shared" si="37"/>
        <v>0</v>
      </c>
      <c r="K94" s="35">
        <v>0</v>
      </c>
      <c r="L94" s="7">
        <f>INDEX(PlantAccounts[],MATCH($C94,PlantAccounts[Power Plan Plant Account '#],0),11)</f>
        <v>0</v>
      </c>
      <c r="M94" s="7">
        <f t="shared" si="32"/>
        <v>0</v>
      </c>
      <c r="O94" s="35">
        <f>INDEX(CurCloseProf[],MATCH(PlantAccountsQuery[[#This Row],[Reg/Unreg]],CurCloseProf[R/NR],0),MATCH(O$9,CurCloseProf[#Headers],0))*($J94+$M94)</f>
        <v>0</v>
      </c>
      <c r="P94" s="35">
        <f>INDEX(CurCloseProf[],MATCH(PlantAccountsQuery[[#This Row],[Reg/Unreg]],CurCloseProf[R/NR],0),MATCH(P$9,CurCloseProf[#Headers],0))*($J94+$M94)</f>
        <v>0</v>
      </c>
      <c r="Q94" s="35">
        <f>INDEX(CurCloseProf[],MATCH(PlantAccountsQuery[[#This Row],[Reg/Unreg]],CurCloseProf[R/NR],0),MATCH(Q$9,CurCloseProf[#Headers],0))*($J94+$M94)</f>
        <v>0</v>
      </c>
      <c r="R94" s="35">
        <f>INDEX(CurCloseProf[],MATCH(PlantAccountsQuery[[#This Row],[Reg/Unreg]],CurCloseProf[R/NR],0),MATCH(R$9,CurCloseProf[#Headers],0))*($J94+$M94)</f>
        <v>0</v>
      </c>
      <c r="S94" s="35">
        <f>INDEX(CurCloseProf[],MATCH(PlantAccountsQuery[[#This Row],[Reg/Unreg]],CurCloseProf[R/NR],0),MATCH(S$9,CurCloseProf[#Headers],0))*($J94+$M94)</f>
        <v>0</v>
      </c>
      <c r="T94" s="35">
        <f>INDEX(CurCloseProf[],MATCH(PlantAccountsQuery[[#This Row],[Reg/Unreg]],CurCloseProf[R/NR],0),MATCH(T$9,CurCloseProf[#Headers],0))*($J94+$M94)</f>
        <v>0</v>
      </c>
      <c r="U94" s="35">
        <f>INDEX(CurCloseProf[],MATCH(PlantAccountsQuery[[#This Row],[Reg/Unreg]],CurCloseProf[R/NR],0),MATCH(U$9,CurCloseProf[#Headers],0))*($J94+$M94)</f>
        <v>0</v>
      </c>
      <c r="V94" s="35">
        <f>INDEX(CurCloseProf[],MATCH(PlantAccountsQuery[[#This Row],[Reg/Unreg]],CurCloseProf[R/NR],0),MATCH(V$9,CurCloseProf[#Headers],0))*($J94+$M94)</f>
        <v>0</v>
      </c>
      <c r="W94" s="35">
        <f>INDEX(CurCloseProf[],MATCH(PlantAccountsQuery[[#This Row],[Reg/Unreg]],CurCloseProf[R/NR],0),MATCH(W$9,CurCloseProf[#Headers],0))*($J94+$M94)</f>
        <v>0</v>
      </c>
      <c r="X94" s="35">
        <f>INDEX(CurCloseProf[],MATCH(PlantAccountsQuery[[#This Row],[Reg/Unreg]],CurCloseProf[R/NR],0),MATCH(X$9,CurCloseProf[#Headers],0))*($J94+$M94)</f>
        <v>0</v>
      </c>
      <c r="Y94" s="35">
        <f>INDEX(CurCloseProf[],MATCH(PlantAccountsQuery[[#This Row],[Reg/Unreg]],CurCloseProf[R/NR],0),MATCH(Y$9,CurCloseProf[#Headers],0))*($J94+$M94)</f>
        <v>0</v>
      </c>
      <c r="Z94" s="35">
        <f>INDEX(CurCloseProf[],MATCH(PlantAccountsQuery[[#This Row],[Reg/Unreg]],CurCloseProf[R/NR],0),MATCH(Z$9,CurCloseProf[#Headers],0))*($J94+$M94)</f>
        <v>0</v>
      </c>
      <c r="AB94" s="59">
        <f>IF(INDEX(CurWIPHelper[],1,MATCH(AO$4,$AB$9:$AM$9,0))=0,0,($F94+$O94))</f>
        <v>0</v>
      </c>
      <c r="AC94" s="59">
        <f>IF(INDEX(CurWIPHelper[],1,MATCH(AP$4,$AB$9:$AM$9,0))=0,0,($F94+SUM($O94:P94)))</f>
        <v>0</v>
      </c>
      <c r="AD94" s="59">
        <f>IF(INDEX(CurWIPHelper[],1,MATCH(AQ$4,$AB$9:$AM$9,0))=0,0,($F94+SUM($O94:Q94)))</f>
        <v>0</v>
      </c>
      <c r="AE94" s="59">
        <f>IF(INDEX(CurWIPHelper[],1,MATCH(AR$4,$AB$9:$AM$9,0))=0,0,($F94+SUM($O94:R94)))</f>
        <v>0</v>
      </c>
      <c r="AF94" s="59">
        <f>IF(INDEX(CurWIPHelper[],1,MATCH(AS$4,$AB$9:$AM$9,0))=0,0,($F94+SUM($O94:S94)))</f>
        <v>0</v>
      </c>
      <c r="AG94" s="59">
        <f>IF(INDEX(CurWIPHelper[],1,MATCH(AT$4,$AB$9:$AM$9,0))=0,0,($F94+SUM($O94:T94)))</f>
        <v>0</v>
      </c>
      <c r="AH94" s="59">
        <f>IF(INDEX(CurWIPHelper[],1,MATCH(AU$4,$AB$9:$AM$9,0))=0,0,($F94+SUM($O94:U94)))</f>
        <v>0</v>
      </c>
      <c r="AI94" s="59">
        <f>IF(INDEX(CurWIPHelper[],1,MATCH(AV$4,$AB$9:$AM$9,0))=0,0,($F94+SUM($O94:V94)))</f>
        <v>0</v>
      </c>
      <c r="AJ94" s="59">
        <f>IF(INDEX(CurWIPHelper[],1,MATCH(AW$4,$AB$9:$AM$9,0))=0,0,($F94+SUM($O94:W94)))</f>
        <v>0</v>
      </c>
      <c r="AK94" s="59">
        <f>IF(INDEX(CurWIPHelper[],1,MATCH(AX$4,$AB$9:$AM$9,0))=0,0,($F94+SUM($O94:X94)))</f>
        <v>0</v>
      </c>
      <c r="AL94" s="59">
        <f>IF(INDEX(CurWIPHelper[],1,MATCH(AY$4,$AB$9:$AM$9,0))=0,0,($F94+SUM($O94:Y94)))</f>
        <v>0</v>
      </c>
      <c r="AM94" s="59">
        <f>IF(INDEX(CurWIPHelper[],1,MATCH(AZ$4,$AB$9:$AM$9,0))=0,0,($F94+SUM($O94:Z94)))</f>
        <v>0</v>
      </c>
      <c r="AO94" s="35">
        <f>IF(INDEX(CurWIPHelper[],1,MATCH(AO$4,CurWIPHelper[#Headers],0))=0,0,
     IF(AB94&gt;0,
        (IF(
             ((INDEX(PlantAccounts[],MATCH($C94,PlantAccounts[Power Plan Plant Account '#],0),7)/12)
                   *(AB94)
                   *(INDEX(CurWIPHelper[],1,MATCH(AO$4,CurWIPHelper[#Headers],0)))
                   +(INDEX(PlantAccounts[],MATCH($C94,PlantAccounts[Power Plan Plant Account '#],0),9))
                   )&gt;AB94,
              IF((INDEX(PlantAccounts[],MATCH($C94,PlantAccounts[Power Plan Plant Account '#],0),7))=0,0,AB94-(INDEX(PlantAccounts[],MATCH($C94,PlantAccounts[Power Plan Plant Account '#],0),9))),
             (INDEX(PlantAccounts[],MATCH($C94,PlantAccounts[Power Plan Plant Account '#],0),7)/12)*AB94*(INDEX(CurWIPHelper[],1,MATCH(AO$4,CurWIPHelper[#Headers],0))))
        ),
          IF(AB94=0,0,IF(
              ((INDEX(PlantAccounts[],MATCH($C94,PlantAccounts[Power Plan Plant Account '#],0),7)/12)
              *(AB94)
              *(INDEX(CurWIPHelper[],1,MATCH(AO$4,CurWIPHelper[#Headers],0)))
              +(INDEX(PlantAccounts[],MATCH($C94,PlantAccounts[Power Plan Plant Account '#],0),9))
              )&gt;AB94,
         (INDEX(PlantAccounts[],MATCH($C94,PlantAccounts[Power Plan Plant Account '#],0),7)/12)*AB94*(INDEX(CurWIPHelper[],1,MATCH(AO$4,CurWIPHelper[#Headers],0))),
         AB94-(INDEX(PlantAccounts[],MATCH($C94,PlantAccounts[Power Plan Plant Account '#],0),9))
    ))
)
)</f>
        <v>0</v>
      </c>
      <c r="AP94" s="35">
        <f>IF(INDEX(CurWIPHelper[],1,MATCH(AP$4,CurWIPHelper[#Headers],0))=0,0,
     IF(AC94&gt;0,
        (IF(
             ((INDEX(PlantAccounts[],MATCH($C94,PlantAccounts[Power Plan Plant Account '#],0),7)/12)
                   *(AC94)
                   *(INDEX(CurWIPHelper[],1,MATCH(AP$4,CurWIPHelper[#Headers],0)))
                   +(INDEX(PlantAccounts[],MATCH($C94,PlantAccounts[Power Plan Plant Account '#],0),9))
                   +(SUM($AO94:AO94))
                    )&gt;AC94,
              IF((INDEX(PlantAccounts[],MATCH($C94,PlantAccounts[Power Plan Plant Account '#],0),7))=0,0,AC94-(INDEX(PlantAccounts[],MATCH($C94,PlantAccounts[Power Plan Plant Account '#],0),9))-SUM($AO94:AO94)),
             (INDEX(PlantAccounts[],MATCH($C94,PlantAccounts[Power Plan Plant Account '#],0),7)/12)*AC94*(INDEX(CurWIPHelper[],1,MATCH(AP$4,CurWIPHelper[#Headers],0))))
        ),
        IF(AC94=0,0,IF(
              ((INDEX(PlantAccounts[],MATCH($C94,PlantAccounts[Power Plan Plant Account '#],0),7)/12)
              *(AC94)
              *(INDEX(CurWIPHelper[],1,MATCH(AP$4,CurWIPHelper[#Headers],0)))
              +(INDEX(PlantAccounts[],MATCH($C94,PlantAccounts[Power Plan Plant Account '#],0),9))
              +(SUM($AO94:AO94))
              )&gt;AC94,
         (INDEX(PlantAccounts[],MATCH($C94,PlantAccounts[Power Plan Plant Account '#],0),7)/12)*AC94*(INDEX(CurWIPHelper[],1,MATCH(AP$4,CurWIPHelper[#Headers],0))),
         AC94-(INDEX(PlantAccounts[],MATCH($C94,PlantAccounts[Power Plan Plant Account '#],0),9))-(SUM($AO94:AO94))
    ))
)
)</f>
        <v>0</v>
      </c>
      <c r="AQ94" s="35">
        <f>IF(INDEX(CurWIPHelper[],1,MATCH(AQ$4,CurWIPHelper[#Headers],0))=0,0,
     IF(AD94&gt;0,
        (IF(
             ((INDEX(PlantAccounts[],MATCH($C94,PlantAccounts[Power Plan Plant Account '#],0),7)/12)
                   *(AD94)
                   *(INDEX(CurWIPHelper[],1,MATCH(AQ$4,CurWIPHelper[#Headers],0)))
                   +(INDEX(PlantAccounts[],MATCH($C94,PlantAccounts[Power Plan Plant Account '#],0),9))
                   +(SUM($AO94:AP94))
                    )&gt;AD94,
              IF((INDEX(PlantAccounts[],MATCH($C94,PlantAccounts[Power Plan Plant Account '#],0),7))=0,0,AD94-(INDEX(PlantAccounts[],MATCH($C94,PlantAccounts[Power Plan Plant Account '#],0),9))-SUM($AO94:AP94)),
             (INDEX(PlantAccounts[],MATCH($C94,PlantAccounts[Power Plan Plant Account '#],0),7)/12)*AD94*(INDEX(CurWIPHelper[],1,MATCH(AQ$4,CurWIPHelper[#Headers],0))))
        ),
        IF(AD94=0,0,IF(
              ((INDEX(PlantAccounts[],MATCH($C94,PlantAccounts[Power Plan Plant Account '#],0),7)/12)
              *(AD94)
              *(INDEX(CurWIPHelper[],1,MATCH(AQ$4,CurWIPHelper[#Headers],0)))
              +(INDEX(PlantAccounts[],MATCH($C94,PlantAccounts[Power Plan Plant Account '#],0),9))
              +(SUM($AO94:AP94))
              )&gt;AD94,
         (INDEX(PlantAccounts[],MATCH($C94,PlantAccounts[Power Plan Plant Account '#],0),7)/12)*AD94*(INDEX(CurWIPHelper[],1,MATCH(AQ$4,CurWIPHelper[#Headers],0))),
         AD94-(INDEX(PlantAccounts[],MATCH($C94,PlantAccounts[Power Plan Plant Account '#],0),9))-(SUM($AO94:AP94))
    ))
)
)</f>
        <v>0</v>
      </c>
      <c r="AR94" s="35">
        <f>IF(INDEX(CurWIPHelper[],1,MATCH(AR$4,CurWIPHelper[#Headers],0))=0,0,
     IF(AE94&gt;0,
        (IF(
             ((INDEX(PlantAccounts[],MATCH($C94,PlantAccounts[Power Plan Plant Account '#],0),7)/12)
                   *(AE94)
                   *(INDEX(CurWIPHelper[],1,MATCH(AR$4,CurWIPHelper[#Headers],0)))
                   +(INDEX(PlantAccounts[],MATCH($C94,PlantAccounts[Power Plan Plant Account '#],0),9))
                   +(SUM($AO94:AQ94))
                    )&gt;AE94,
              IF((INDEX(PlantAccounts[],MATCH($C94,PlantAccounts[Power Plan Plant Account '#],0),7))=0,0,AE94-(INDEX(PlantAccounts[],MATCH($C94,PlantAccounts[Power Plan Plant Account '#],0),9))-SUM($AO94:AQ94)),
             (INDEX(PlantAccounts[],MATCH($C94,PlantAccounts[Power Plan Plant Account '#],0),7)/12)*AE94*(INDEX(CurWIPHelper[],1,MATCH(AR$4,CurWIPHelper[#Headers],0))))
        ),
        IF(AE94=0,0,IF(
              ((INDEX(PlantAccounts[],MATCH($C94,PlantAccounts[Power Plan Plant Account '#],0),7)/12)
              *(AE94)
              *(INDEX(CurWIPHelper[],1,MATCH(AR$4,CurWIPHelper[#Headers],0)))
              +(INDEX(PlantAccounts[],MATCH($C94,PlantAccounts[Power Plan Plant Account '#],0),9))
              +(SUM($AO94:AQ94))
              )&gt;AE94,
         (INDEX(PlantAccounts[],MATCH($C94,PlantAccounts[Power Plan Plant Account '#],0),7)/12)*AE94*(INDEX(CurWIPHelper[],1,MATCH(AR$4,CurWIPHelper[#Headers],0))),
         AE94-(INDEX(PlantAccounts[],MATCH($C94,PlantAccounts[Power Plan Plant Account '#],0),9))-(SUM($AO94:AQ94))
    ))
)
)</f>
        <v>0</v>
      </c>
      <c r="AS94" s="35">
        <f>IF(INDEX(CurWIPHelper[],1,MATCH(AS$4,CurWIPHelper[#Headers],0))=0,0,
     IF(AF94&gt;0,
        (IF(
             ((INDEX(PlantAccounts[],MATCH($C94,PlantAccounts[Power Plan Plant Account '#],0),7)/12)
                   *(AF94)
                   *(INDEX(CurWIPHelper[],1,MATCH(AS$4,CurWIPHelper[#Headers],0)))
                   +(INDEX(PlantAccounts[],MATCH($C94,PlantAccounts[Power Plan Plant Account '#],0),9))
                   +(SUM($AO94:AR94))
                    )&gt;AF94,
              IF((INDEX(PlantAccounts[],MATCH($C94,PlantAccounts[Power Plan Plant Account '#],0),7))=0,0,AF94-(INDEX(PlantAccounts[],MATCH($C94,PlantAccounts[Power Plan Plant Account '#],0),9))-SUM($AO94:AR94)),
             (INDEX(PlantAccounts[],MATCH($C94,PlantAccounts[Power Plan Plant Account '#],0),7)/12)*AF94*(INDEX(CurWIPHelper[],1,MATCH(AS$4,CurWIPHelper[#Headers],0))))
        ),
        IF(AF94=0,0,IF(
              ((INDEX(PlantAccounts[],MATCH($C94,PlantAccounts[Power Plan Plant Account '#],0),7)/12)
              *(AF94)
              *(INDEX(CurWIPHelper[],1,MATCH(AS$4,CurWIPHelper[#Headers],0)))
              +(INDEX(PlantAccounts[],MATCH($C94,PlantAccounts[Power Plan Plant Account '#],0),9))
              +(SUM($AO94:AR94))
              )&gt;AF94,
         (INDEX(PlantAccounts[],MATCH($C94,PlantAccounts[Power Plan Plant Account '#],0),7)/12)*AF94*(INDEX(CurWIPHelper[],1,MATCH(AS$4,CurWIPHelper[#Headers],0))),
         AF94-(INDEX(PlantAccounts[],MATCH($C94,PlantAccounts[Power Plan Plant Account '#],0),9))-(SUM($AO94:AR94))
    ))
)
)</f>
        <v>0</v>
      </c>
      <c r="AT94" s="35">
        <f>IF(INDEX(CurWIPHelper[],1,MATCH(AT$4,CurWIPHelper[#Headers],0))=0,0,
     IF(AG94&gt;0,
        (IF(
             ((INDEX(PlantAccounts[],MATCH($C94,PlantAccounts[Power Plan Plant Account '#],0),7)/12)
                   *(AG94)
                   *(INDEX(CurWIPHelper[],1,MATCH(AT$4,CurWIPHelper[#Headers],0)))
                   +(INDEX(PlantAccounts[],MATCH($C94,PlantAccounts[Power Plan Plant Account '#],0),9))
                   +(SUM($AO94:AS94))
                    )&gt;AG94,
              IF((INDEX(PlantAccounts[],MATCH($C94,PlantAccounts[Power Plan Plant Account '#],0),7))=0,0,AG94-(INDEX(PlantAccounts[],MATCH($C94,PlantAccounts[Power Plan Plant Account '#],0),9))-SUM($AO94:AS94)),
             (INDEX(PlantAccounts[],MATCH($C94,PlantAccounts[Power Plan Plant Account '#],0),7)/12)*AG94*(INDEX(CurWIPHelper[],1,MATCH(AT$4,CurWIPHelper[#Headers],0))))
        ),
        IF(AG94=0,0,IF(
              ((INDEX(PlantAccounts[],MATCH($C94,PlantAccounts[Power Plan Plant Account '#],0),7)/12)
              *(AG94)
              *(INDEX(CurWIPHelper[],1,MATCH(AT$4,CurWIPHelper[#Headers],0)))
              +(INDEX(PlantAccounts[],MATCH($C94,PlantAccounts[Power Plan Plant Account '#],0),9))
              +(SUM($AO94:AS94))
              )&gt;AG94,
         (INDEX(PlantAccounts[],MATCH($C94,PlantAccounts[Power Plan Plant Account '#],0),7)/12)*AG94*(INDEX(CurWIPHelper[],1,MATCH(AT$4,CurWIPHelper[#Headers],0))),
         AG94-(INDEX(PlantAccounts[],MATCH($C94,PlantAccounts[Power Plan Plant Account '#],0),9))-(SUM($AO94:AS94))
    ))
)
)</f>
        <v>0</v>
      </c>
      <c r="AU94" s="35">
        <f>IF(INDEX(CurWIPHelper[],1,MATCH(AU$4,CurWIPHelper[#Headers],0))=0,0,
     IF(AH94&gt;0,
        (IF(
             ((INDEX(PlantAccounts[],MATCH($C94,PlantAccounts[Power Plan Plant Account '#],0),7)/12)
                   *(AH94)
                   *(INDEX(CurWIPHelper[],1,MATCH(AU$4,CurWIPHelper[#Headers],0)))
                   +(INDEX(PlantAccounts[],MATCH($C94,PlantAccounts[Power Plan Plant Account '#],0),9))
                   +(SUM($AO94:AT94))
                    )&gt;AH94,
              IF((INDEX(PlantAccounts[],MATCH($C94,PlantAccounts[Power Plan Plant Account '#],0),7))=0,0,AH94-(INDEX(PlantAccounts[],MATCH($C94,PlantAccounts[Power Plan Plant Account '#],0),9))-SUM($AO94:AT94)),
             (INDEX(PlantAccounts[],MATCH($C94,PlantAccounts[Power Plan Plant Account '#],0),7)/12)*AH94*(INDEX(CurWIPHelper[],1,MATCH(AU$4,CurWIPHelper[#Headers],0))))
        ),
        IF(AH94=0,0,IF(
              ((INDEX(PlantAccounts[],MATCH($C94,PlantAccounts[Power Plan Plant Account '#],0),7)/12)
              *(AH94)
              *(INDEX(CurWIPHelper[],1,MATCH(AU$4,CurWIPHelper[#Headers],0)))
              +(INDEX(PlantAccounts[],MATCH($C94,PlantAccounts[Power Plan Plant Account '#],0),9))
              +(SUM($AO94:AT94))
              )&gt;AH94,
         (INDEX(PlantAccounts[],MATCH($C94,PlantAccounts[Power Plan Plant Account '#],0),7)/12)*AH94*(INDEX(CurWIPHelper[],1,MATCH(AU$4,CurWIPHelper[#Headers],0))),
         AH94-(INDEX(PlantAccounts[],MATCH($C94,PlantAccounts[Power Plan Plant Account '#],0),9))-(SUM($AO94:AT94))
    ))
)
)</f>
        <v>0</v>
      </c>
      <c r="AV94" s="35">
        <f>IF(INDEX(CurWIPHelper[],1,MATCH(AV$4,CurWIPHelper[#Headers],0))=0,0,
     IF(AI94&gt;0,
        (IF(
             ((INDEX(PlantAccounts[],MATCH($C94,PlantAccounts[Power Plan Plant Account '#],0),7)/12)
                   *(AI94)
                   *(INDEX(CurWIPHelper[],1,MATCH(AV$4,CurWIPHelper[#Headers],0)))
                   +(INDEX(PlantAccounts[],MATCH($C94,PlantAccounts[Power Plan Plant Account '#],0),9))
                   +(SUM($AO94:AU94))
                    )&gt;AI94,
              IF((INDEX(PlantAccounts[],MATCH($C94,PlantAccounts[Power Plan Plant Account '#],0),7))=0,0,AI94-(INDEX(PlantAccounts[],MATCH($C94,PlantAccounts[Power Plan Plant Account '#],0),9))-SUM($AO94:AU94)),
             (INDEX(PlantAccounts[],MATCH($C94,PlantAccounts[Power Plan Plant Account '#],0),7)/12)*AI94*(INDEX(CurWIPHelper[],1,MATCH(AV$4,CurWIPHelper[#Headers],0))))
        ),
        IF(AI94=0,0,IF(
              ((INDEX(PlantAccounts[],MATCH($C94,PlantAccounts[Power Plan Plant Account '#],0),7)/12)
              *(AI94)
              *(INDEX(CurWIPHelper[],1,MATCH(AV$4,CurWIPHelper[#Headers],0)))
              +(INDEX(PlantAccounts[],MATCH($C94,PlantAccounts[Power Plan Plant Account '#],0),9))
              +(SUM($AO94:AU94))
              )&gt;AI94,
         (INDEX(PlantAccounts[],MATCH($C94,PlantAccounts[Power Plan Plant Account '#],0),7)/12)*AI94*(INDEX(CurWIPHelper[],1,MATCH(AV$4,CurWIPHelper[#Headers],0))),
         AI94-(INDEX(PlantAccounts[],MATCH($C94,PlantAccounts[Power Plan Plant Account '#],0),9))-(SUM($AO94:AU94))
    ))
)
)</f>
        <v>0</v>
      </c>
      <c r="AW94" s="35">
        <f>IF(INDEX(CurWIPHelper[],1,MATCH(AW$4,CurWIPHelper[#Headers],0))=0,0,
     IF(AJ94&gt;0,
        (IF(
             ((INDEX(PlantAccounts[],MATCH($C94,PlantAccounts[Power Plan Plant Account '#],0),7)/12)
                   *(AJ94)
                   *(INDEX(CurWIPHelper[],1,MATCH(AW$4,CurWIPHelper[#Headers],0)))
                   +(INDEX(PlantAccounts[],MATCH($C94,PlantAccounts[Power Plan Plant Account '#],0),9))
                   +(SUM($AO94:AV94))
                    )&gt;AJ94,
              IF((INDEX(PlantAccounts[],MATCH($C94,PlantAccounts[Power Plan Plant Account '#],0),7))=0,0,AJ94-(INDEX(PlantAccounts[],MATCH($C94,PlantAccounts[Power Plan Plant Account '#],0),9))-SUM($AO94:AV94)),
             (INDEX(PlantAccounts[],MATCH($C94,PlantAccounts[Power Plan Plant Account '#],0),7)/12)*AJ94*(INDEX(CurWIPHelper[],1,MATCH(AW$4,CurWIPHelper[#Headers],0))))
        ),
        IF(AJ94=0,0,IF(
              ((INDEX(PlantAccounts[],MATCH($C94,PlantAccounts[Power Plan Plant Account '#],0),7)/12)
              *(AJ94)
              *(INDEX(CurWIPHelper[],1,MATCH(AW$4,CurWIPHelper[#Headers],0)))
              +(INDEX(PlantAccounts[],MATCH($C94,PlantAccounts[Power Plan Plant Account '#],0),9))
              +(SUM($AO94:AV94))
              )&gt;AJ94,
         (INDEX(PlantAccounts[],MATCH($C94,PlantAccounts[Power Plan Plant Account '#],0),7)/12)*AJ94*(INDEX(CurWIPHelper[],1,MATCH(AW$4,CurWIPHelper[#Headers],0))),
         AJ94-(INDEX(PlantAccounts[],MATCH($C94,PlantAccounts[Power Plan Plant Account '#],0),9))-(SUM($AO94:AV94))
    ))
)
)</f>
        <v>0</v>
      </c>
      <c r="AX94" s="35">
        <f>IF(INDEX(CurWIPHelper[],1,MATCH(AX$4,CurWIPHelper[#Headers],0))=0,0,
     IF(AK94&gt;0,
        (IF(
             ((INDEX(PlantAccounts[],MATCH($C94,PlantAccounts[Power Plan Plant Account '#],0),7)/12)
                   *(AK94)
                   *(INDEX(CurWIPHelper[],1,MATCH(AX$4,CurWIPHelper[#Headers],0)))
                   +(INDEX(PlantAccounts[],MATCH($C94,PlantAccounts[Power Plan Plant Account '#],0),9))
                   +(SUM($AO94:AW94))
                    )&gt;AK94,
              IF((INDEX(PlantAccounts[],MATCH($C94,PlantAccounts[Power Plan Plant Account '#],0),7))=0,0,AK94-(INDEX(PlantAccounts[],MATCH($C94,PlantAccounts[Power Plan Plant Account '#],0),9))-SUM($AO94:AW94)),
             (INDEX(PlantAccounts[],MATCH($C94,PlantAccounts[Power Plan Plant Account '#],0),7)/12)*AK94*(INDEX(CurWIPHelper[],1,MATCH(AX$4,CurWIPHelper[#Headers],0))))
        ),
        IF(AK94=0,0,IF(
              ((INDEX(PlantAccounts[],MATCH($C94,PlantAccounts[Power Plan Plant Account '#],0),7)/12)
              *(AK94)
              *(INDEX(CurWIPHelper[],1,MATCH(AX$4,CurWIPHelper[#Headers],0)))
              +(INDEX(PlantAccounts[],MATCH($C94,PlantAccounts[Power Plan Plant Account '#],0),9))
              +(SUM($AO94:AW94))
              )&gt;AK94,
         (INDEX(PlantAccounts[],MATCH($C94,PlantAccounts[Power Plan Plant Account '#],0),7)/12)*AK94*(INDEX(CurWIPHelper[],1,MATCH(AX$4,CurWIPHelper[#Headers],0))),
         AK94-(INDEX(PlantAccounts[],MATCH($C94,PlantAccounts[Power Plan Plant Account '#],0),9))-(SUM($AO94:AW94))
    ))
)
)</f>
        <v>0</v>
      </c>
      <c r="AY94" s="35">
        <f>IF(INDEX(CurWIPHelper[],1,MATCH(AY$4,CurWIPHelper[#Headers],0))=0,0,
     IF(AL94&gt;0,
        (IF(
             ((INDEX(PlantAccounts[],MATCH($C94,PlantAccounts[Power Plan Plant Account '#],0),7)/12)
                   *(AL94)
                   *(INDEX(CurWIPHelper[],1,MATCH(AY$4,CurWIPHelper[#Headers],0)))
                   +(INDEX(PlantAccounts[],MATCH($C94,PlantAccounts[Power Plan Plant Account '#],0),9))
                   +(SUM($AO94:AX94))
                    )&gt;AL94,
              IF((INDEX(PlantAccounts[],MATCH($C94,PlantAccounts[Power Plan Plant Account '#],0),7))=0,0,AL94-(INDEX(PlantAccounts[],MATCH($C94,PlantAccounts[Power Plan Plant Account '#],0),9))-SUM($AO94:AX94)),
             (INDEX(PlantAccounts[],MATCH($C94,PlantAccounts[Power Plan Plant Account '#],0),7)/12)*AL94*(INDEX(CurWIPHelper[],1,MATCH(AY$4,CurWIPHelper[#Headers],0))))
        ),
        IF(AL94=0,0,IF(
              ((INDEX(PlantAccounts[],MATCH($C94,PlantAccounts[Power Plan Plant Account '#],0),7)/12)
              *(AL94)
              *(INDEX(CurWIPHelper[],1,MATCH(AY$4,CurWIPHelper[#Headers],0)))
              +(INDEX(PlantAccounts[],MATCH($C94,PlantAccounts[Power Plan Plant Account '#],0),9))
              +(SUM($AO94:AX94))
              )&gt;AL94,
         (INDEX(PlantAccounts[],MATCH($C94,PlantAccounts[Power Plan Plant Account '#],0),7)/12)*AL94*(INDEX(CurWIPHelper[],1,MATCH(AY$4,CurWIPHelper[#Headers],0))),
         AL94-(INDEX(PlantAccounts[],MATCH($C94,PlantAccounts[Power Plan Plant Account '#],0),9))-(SUM($AO94:AX94))
    ))
)
)</f>
        <v>0</v>
      </c>
      <c r="AZ94" s="35">
        <f>IF(INDEX(CurWIPHelper[],1,MATCH(AZ$4,CurWIPHelper[#Headers],0))=0,0,
     IF(AM94&gt;0,
        (IF(
             ((INDEX(PlantAccounts[],MATCH($C94,PlantAccounts[Power Plan Plant Account '#],0),7)/12)
                   *(AM94)
                   *(INDEX(CurWIPHelper[],1,MATCH(AZ$4,CurWIPHelper[#Headers],0)))
                   +(INDEX(PlantAccounts[],MATCH($C94,PlantAccounts[Power Plan Plant Account '#],0),9))
                   +(SUM($AO94:AY94))
                    )&gt;AM94,
              IF((INDEX(PlantAccounts[],MATCH($C94,PlantAccounts[Power Plan Plant Account '#],0),7))=0,0,AM94-(INDEX(PlantAccounts[],MATCH($C94,PlantAccounts[Power Plan Plant Account '#],0),9))-SUM($AO94:AY94)),
             (INDEX(PlantAccounts[],MATCH($C94,PlantAccounts[Power Plan Plant Account '#],0),7)/12)*AM94*(INDEX(CurWIPHelper[],1,MATCH(AZ$4,CurWIPHelper[#Headers],0))))
        ),
        IF(AM94=0,0,IF(
              ((INDEX(PlantAccounts[],MATCH($C94,PlantAccounts[Power Plan Plant Account '#],0),7)/12)
              *(AM94)
              *(INDEX(CurWIPHelper[],1,MATCH(AZ$4,CurWIPHelper[#Headers],0)))
              +(INDEX(PlantAccounts[],MATCH($C94,PlantAccounts[Power Plan Plant Account '#],0),9))
              +(SUM($AO94:AY94))
              )&gt;AM94,
         (INDEX(PlantAccounts[],MATCH($C94,PlantAccounts[Power Plan Plant Account '#],0),7)/12)*AM94*(INDEX(CurWIPHelper[],1,MATCH(AZ$4,CurWIPHelper[#Headers],0))),
         AM94-(INDEX(PlantAccounts[],MATCH($C94,PlantAccounts[Power Plan Plant Account '#],0),9))-(SUM($AO94:AY94))
    ))
)
)</f>
        <v>0</v>
      </c>
      <c r="BA94" s="59">
        <f t="shared" si="33"/>
        <v>0</v>
      </c>
      <c r="BC94" s="59">
        <f>INDEX(CurCloseProf[],MATCH(PlantAccountsQuery[[#This Row],[Reg/Unreg]],CurCloseProf[R/NR],0),MATCH(BC$9,CurCloseProf[#Headers],0))*($J94)</f>
        <v>0</v>
      </c>
      <c r="BD94" s="59">
        <f>INDEX(CurCloseProf[],MATCH(PlantAccountsQuery[[#This Row],[Reg/Unreg]],CurCloseProf[R/NR],0),MATCH(BD$9,CurCloseProf[#Headers],0))*($J94)</f>
        <v>0</v>
      </c>
      <c r="BE94" s="59">
        <f>INDEX(CurCloseProf[],MATCH(PlantAccountsQuery[[#This Row],[Reg/Unreg]],CurCloseProf[R/NR],0),MATCH(BE$9,CurCloseProf[#Headers],0))*($J94)</f>
        <v>0</v>
      </c>
      <c r="BF94" s="59">
        <f>INDEX(CurCloseProf[],MATCH(PlantAccountsQuery[[#This Row],[Reg/Unreg]],CurCloseProf[R/NR],0),MATCH(BF$9,CurCloseProf[#Headers],0))*($J94)</f>
        <v>0</v>
      </c>
      <c r="BG94" s="59">
        <f>INDEX(CurCloseProf[],MATCH(PlantAccountsQuery[[#This Row],[Reg/Unreg]],CurCloseProf[R/NR],0),MATCH(BG$9,CurCloseProf[#Headers],0))*($J94)</f>
        <v>0</v>
      </c>
      <c r="BH94" s="59">
        <f>INDEX(CurCloseProf[],MATCH(PlantAccountsQuery[[#This Row],[Reg/Unreg]],CurCloseProf[R/NR],0),MATCH(BH$9,CurCloseProf[#Headers],0))*($J94)</f>
        <v>0</v>
      </c>
      <c r="BI94" s="59">
        <f>INDEX(CurCloseProf[],MATCH(PlantAccountsQuery[[#This Row],[Reg/Unreg]],CurCloseProf[R/NR],0),MATCH(BI$9,CurCloseProf[#Headers],0))*($J94)</f>
        <v>0</v>
      </c>
      <c r="BJ94" s="59">
        <f>INDEX(CurCloseProf[],MATCH(PlantAccountsQuery[[#This Row],[Reg/Unreg]],CurCloseProf[R/NR],0),MATCH(BJ$9,CurCloseProf[#Headers],0))*($J94)</f>
        <v>0</v>
      </c>
      <c r="BK94" s="59">
        <f>INDEX(CurCloseProf[],MATCH(PlantAccountsQuery[[#This Row],[Reg/Unreg]],CurCloseProf[R/NR],0),MATCH(BK$9,CurCloseProf[#Headers],0))*($J94)</f>
        <v>0</v>
      </c>
      <c r="BL94" s="59">
        <f>INDEX(CurCloseProf[],MATCH(PlantAccountsQuery[[#This Row],[Reg/Unreg]],CurCloseProf[R/NR],0),MATCH(BL$9,CurCloseProf[#Headers],0))*($J94)</f>
        <v>0</v>
      </c>
      <c r="BM94" s="59">
        <f>INDEX(CurCloseProf[],MATCH(PlantAccountsQuery[[#This Row],[Reg/Unreg]],CurCloseProf[R/NR],0),MATCH(BM$9,CurCloseProf[#Headers],0))*($J94)</f>
        <v>0</v>
      </c>
      <c r="BN94" s="59">
        <f>INDEX(CurCloseProf[],MATCH(PlantAccountsQuery[[#This Row],[Reg/Unreg]],CurCloseProf[R/NR],0),MATCH(BN$9,CurCloseProf[#Headers],0))*($J94)</f>
        <v>0</v>
      </c>
      <c r="BP94" s="59">
        <f>IF(INDEX(CurWIPHelper[],1,MATCH(AO$4,$BP$9:$CA$9,0))=0,0,$BC94)</f>
        <v>0</v>
      </c>
      <c r="BQ94" s="59">
        <f>IF(INDEX(CurWIPHelper[],1,MATCH(AP$4,$BP$9:$CA$9,0))=0,0,(SUM($BC94:BD94)))</f>
        <v>0</v>
      </c>
      <c r="BR94" s="59">
        <f>IF(INDEX(CurWIPHelper[],1,MATCH(AQ$4,$BP$9:$CA$9,0))=0,0,(SUM($BC94:BE94)))</f>
        <v>0</v>
      </c>
      <c r="BS94" s="59">
        <f>IF(INDEX(CurWIPHelper[],1,MATCH(AR$4,$BP$9:$CA$9,0))=0,0,(SUM($BC94:BF94)))</f>
        <v>0</v>
      </c>
      <c r="BT94" s="59">
        <f>IF(INDEX(CurWIPHelper[],1,MATCH(AS$4,$BP$9:$CA$9,0))=0,0,(SUM($BC94:BG94)))</f>
        <v>0</v>
      </c>
      <c r="BU94" s="59">
        <f>IF(INDEX(CurWIPHelper[],1,MATCH(AT$4,$BP$9:$CA$9,0))=0,0,(SUM($BC94:BH94)))</f>
        <v>0</v>
      </c>
      <c r="BV94" s="59">
        <f>IF(INDEX(CurWIPHelper[],1,MATCH(AU$4,$BP$9:$CA$9,0))=0,0,(SUM($BC94:BI94)))</f>
        <v>0</v>
      </c>
      <c r="BW94" s="59">
        <f>IF(INDEX(CurWIPHelper[],1,MATCH(AV$4,$BP$9:$CA$9,0))=0,0,(SUM($BC94:BJ94)))</f>
        <v>0</v>
      </c>
      <c r="BX94" s="59">
        <f>IF(INDEX(CurWIPHelper[],1,MATCH(AW$4,$BP$9:$CA$9,0))=0,0,(SUM($BC94:BK94)))</f>
        <v>0</v>
      </c>
      <c r="BY94" s="59">
        <f>IF(INDEX(CurWIPHelper[],1,MATCH(AX$4,$BP$9:$CA$9,0))=0,0,(SUM($BC94:BL94)))</f>
        <v>0</v>
      </c>
      <c r="BZ94" s="59">
        <f>IF(INDEX(CurWIPHelper[],1,MATCH(AY$4,$BP$9:$CA$9,0))=0,0,(SUM($BC94:BM94)))</f>
        <v>0</v>
      </c>
      <c r="CA94" s="59">
        <f>IF(INDEX(CurWIPHelper[],1,MATCH(AZ$4,$BP$9:$CA$9,0))=0,0,(SUM($BC94:BN94)))</f>
        <v>0</v>
      </c>
      <c r="CC94" s="59">
        <f>((((INDEX(PlantAccounts[],MATCH($C94,PlantAccounts[Power Plan Plant Account '#],0),8)+(INDEX(PlantAccounts[],MATCH($C94,PlantAccounts[Power Plan Plant Account '#],0),8)+INDEX(PlantAccounts[],MATCH($C94,PlantAccounts[Power Plan Plant Account '#],0),16)+INDEX(PlantAccounts[],MATCH($C94,PlantAccounts[Power Plan Plant Account '#],0),17)))/2))/12)*(INDEX(CurWIPHelper[],1,MATCH(AO$4,CurWIPHelper[#Headers],0)))*(INDEX(PlantAccounts[],MATCH($C94,PlantAccounts[Power Plan Plant Account '#],0),7))</f>
        <v>0</v>
      </c>
      <c r="CD94" s="59">
        <f>((((INDEX(PlantAccounts[],MATCH($C94,PlantAccounts[Power Plan Plant Account '#],0),8)+(INDEX(PlantAccounts[],MATCH($C94,PlantAccounts[Power Plan Plant Account '#],0),8)+INDEX(PlantAccounts[],MATCH($C94,PlantAccounts[Power Plan Plant Account '#],0),16)+INDEX(PlantAccounts[],MATCH($C94,PlantAccounts[Power Plan Plant Account '#],0),17)))/2))/12)*(INDEX(CurWIPHelper[],1,MATCH(AP$4,CurWIPHelper[#Headers],0)))*(INDEX(PlantAccounts[],MATCH($C94,PlantAccounts[Power Plan Plant Account '#],0),7))</f>
        <v>0</v>
      </c>
      <c r="CE94" s="59">
        <f>((((INDEX(PlantAccounts[],MATCH($C94,PlantAccounts[Power Plan Plant Account '#],0),8)+(INDEX(PlantAccounts[],MATCH($C94,PlantAccounts[Power Plan Plant Account '#],0),8)+INDEX(PlantAccounts[],MATCH($C94,PlantAccounts[Power Plan Plant Account '#],0),16)+INDEX(PlantAccounts[],MATCH($C94,PlantAccounts[Power Plan Plant Account '#],0),17)))/2))/12)*(INDEX(CurWIPHelper[],1,MATCH(AQ$4,CurWIPHelper[#Headers],0)))*(INDEX(PlantAccounts[],MATCH($C94,PlantAccounts[Power Plan Plant Account '#],0),7))</f>
        <v>0</v>
      </c>
      <c r="CF94" s="59">
        <f>((((INDEX(PlantAccounts[],MATCH($C94,PlantAccounts[Power Plan Plant Account '#],0),8)+(INDEX(PlantAccounts[],MATCH($C94,PlantAccounts[Power Plan Plant Account '#],0),8)+INDEX(PlantAccounts[],MATCH($C94,PlantAccounts[Power Plan Plant Account '#],0),16)+INDEX(PlantAccounts[],MATCH($C94,PlantAccounts[Power Plan Plant Account '#],0),17)))/2))/12)*(INDEX(CurWIPHelper[],1,MATCH(AR$4,CurWIPHelper[#Headers],0)))*(INDEX(PlantAccounts[],MATCH($C94,PlantAccounts[Power Plan Plant Account '#],0),7))</f>
        <v>0</v>
      </c>
      <c r="CG94" s="59">
        <f>((((INDEX(PlantAccounts[],MATCH($C94,PlantAccounts[Power Plan Plant Account '#],0),8)+(INDEX(PlantAccounts[],MATCH($C94,PlantAccounts[Power Plan Plant Account '#],0),8)+INDEX(PlantAccounts[],MATCH($C94,PlantAccounts[Power Plan Plant Account '#],0),16)+INDEX(PlantAccounts[],MATCH($C94,PlantAccounts[Power Plan Plant Account '#],0),17)))/2))/12)*(INDEX(CurWIPHelper[],1,MATCH(AS$4,CurWIPHelper[#Headers],0)))*(INDEX(PlantAccounts[],MATCH($C94,PlantAccounts[Power Plan Plant Account '#],0),7))</f>
        <v>0</v>
      </c>
      <c r="CH94" s="59">
        <f>((((INDEX(PlantAccounts[],MATCH($C94,PlantAccounts[Power Plan Plant Account '#],0),8)+(INDEX(PlantAccounts[],MATCH($C94,PlantAccounts[Power Plan Plant Account '#],0),8)+INDEX(PlantAccounts[],MATCH($C94,PlantAccounts[Power Plan Plant Account '#],0),16)+INDEX(PlantAccounts[],MATCH($C94,PlantAccounts[Power Plan Plant Account '#],0),17)))/2))/12)*(INDEX(CurWIPHelper[],1,MATCH(AT$4,CurWIPHelper[#Headers],0)))*(INDEX(PlantAccounts[],MATCH($C94,PlantAccounts[Power Plan Plant Account '#],0),7))</f>
        <v>0</v>
      </c>
      <c r="CI94" s="59">
        <f>((((INDEX(PlantAccounts[],MATCH($C94,PlantAccounts[Power Plan Plant Account '#],0),8)+(INDEX(PlantAccounts[],MATCH($C94,PlantAccounts[Power Plan Plant Account '#],0),8)+INDEX(PlantAccounts[],MATCH($C94,PlantAccounts[Power Plan Plant Account '#],0),16)+INDEX(PlantAccounts[],MATCH($C94,PlantAccounts[Power Plan Plant Account '#],0),17)))/2))/12)*(INDEX(CurWIPHelper[],1,MATCH(AU$4,CurWIPHelper[#Headers],0)))*(INDEX(PlantAccounts[],MATCH($C94,PlantAccounts[Power Plan Plant Account '#],0),7))</f>
        <v>0</v>
      </c>
      <c r="CJ94" s="59">
        <f>((((INDEX(PlantAccounts[],MATCH($C94,PlantAccounts[Power Plan Plant Account '#],0),8)+(INDEX(PlantAccounts[],MATCH($C94,PlantAccounts[Power Plan Plant Account '#],0),8)+INDEX(PlantAccounts[],MATCH($C94,PlantAccounts[Power Plan Plant Account '#],0),16)+INDEX(PlantAccounts[],MATCH($C94,PlantAccounts[Power Plan Plant Account '#],0),17)))/2))/12)*(INDEX(CurWIPHelper[],1,MATCH(AV$4,CurWIPHelper[#Headers],0)))*(INDEX(PlantAccounts[],MATCH($C94,PlantAccounts[Power Plan Plant Account '#],0),7))</f>
        <v>0</v>
      </c>
      <c r="CK94" s="59">
        <f>((((INDEX(PlantAccounts[],MATCH($C94,PlantAccounts[Power Plan Plant Account '#],0),8)+(INDEX(PlantAccounts[],MATCH($C94,PlantAccounts[Power Plan Plant Account '#],0),8)+INDEX(PlantAccounts[],MATCH($C94,PlantAccounts[Power Plan Plant Account '#],0),16)+INDEX(PlantAccounts[],MATCH($C94,PlantAccounts[Power Plan Plant Account '#],0),17)))/2))/12)*(INDEX(CurWIPHelper[],1,MATCH(AW$4,CurWIPHelper[#Headers],0)))*(INDEX(PlantAccounts[],MATCH($C94,PlantAccounts[Power Plan Plant Account '#],0),7))</f>
        <v>0</v>
      </c>
      <c r="CL94" s="59">
        <f>((((INDEX(PlantAccounts[],MATCH($C94,PlantAccounts[Power Plan Plant Account '#],0),8)+(INDEX(PlantAccounts[],MATCH($C94,PlantAccounts[Power Plan Plant Account '#],0),8)+INDEX(PlantAccounts[],MATCH($C94,PlantAccounts[Power Plan Plant Account '#],0),16)+INDEX(PlantAccounts[],MATCH($C94,PlantAccounts[Power Plan Plant Account '#],0),17)))/2))/12)*(INDEX(CurWIPHelper[],1,MATCH(AX$4,CurWIPHelper[#Headers],0)))*(INDEX(PlantAccounts[],MATCH($C94,PlantAccounts[Power Plan Plant Account '#],0),7))</f>
        <v>0</v>
      </c>
      <c r="CM94" s="59">
        <f>((((INDEX(PlantAccounts[],MATCH($C94,PlantAccounts[Power Plan Plant Account '#],0),8)+(INDEX(PlantAccounts[],MATCH($C94,PlantAccounts[Power Plan Plant Account '#],0),8)+INDEX(PlantAccounts[],MATCH($C94,PlantAccounts[Power Plan Plant Account '#],0),16)+INDEX(PlantAccounts[],MATCH($C94,PlantAccounts[Power Plan Plant Account '#],0),17)))/2))/12)*(INDEX(CurWIPHelper[],1,MATCH(AY$4,CurWIPHelper[#Headers],0)))*(INDEX(PlantAccounts[],MATCH($C94,PlantAccounts[Power Plan Plant Account '#],0),7))</f>
        <v>0</v>
      </c>
      <c r="CN94" s="59">
        <f>((((INDEX(PlantAccounts[],MATCH($C94,PlantAccounts[Power Plan Plant Account '#],0),8)+(INDEX(PlantAccounts[],MATCH($C94,PlantAccounts[Power Plan Plant Account '#],0),8)+INDEX(PlantAccounts[],MATCH($C94,PlantAccounts[Power Plan Plant Account '#],0),16)+INDEX(PlantAccounts[],MATCH($C94,PlantAccounts[Power Plan Plant Account '#],0),17)))/2))/12)*(INDEX(CurWIPHelper[],1,MATCH(AZ$4,CurWIPHelper[#Headers],0)))*(INDEX(PlantAccounts[],MATCH($C94,PlantAccounts[Power Plan Plant Account '#],0),7))</f>
        <v>0</v>
      </c>
      <c r="CO94" s="59">
        <f t="shared" si="34"/>
        <v>0</v>
      </c>
      <c r="CQ94" s="59">
        <f>INDEX(PlantAccounts[],MATCH($C94,PlantAccounts[Power Plan Plant Account '#],0),12)*(INDEX(CurWIPHelper[],1,MATCH(AO$4,CurWIPHelper[#Headers],0)))*(INDEX(PlantAccounts[],MATCH($C94,PlantAccounts[Power Plan Plant Account '#],0),7)/12)*0.5</f>
        <v>0</v>
      </c>
      <c r="CR94" s="59">
        <f>INDEX(PlantAccounts[],MATCH($C94,PlantAccounts[Power Plan Plant Account '#],0),12)*(INDEX(CurWIPHelper[],1,MATCH(AP$4,CurWIPHelper[#Headers],0)))*(INDEX(PlantAccounts[],MATCH($C94,PlantAccounts[Power Plan Plant Account '#],0),7)/12)*0.5</f>
        <v>0</v>
      </c>
      <c r="CS94" s="59">
        <f>INDEX(PlantAccounts[],MATCH($C94,PlantAccounts[Power Plan Plant Account '#],0),12)*(INDEX(CurWIPHelper[],1,MATCH(AQ$4,CurWIPHelper[#Headers],0)))*(INDEX(PlantAccounts[],MATCH($C94,PlantAccounts[Power Plan Plant Account '#],0),7)/12)*0.5</f>
        <v>0</v>
      </c>
      <c r="CT94" s="59">
        <f>INDEX(PlantAccounts[],MATCH($C94,PlantAccounts[Power Plan Plant Account '#],0),12)*(INDEX(CurWIPHelper[],1,MATCH(AR$4,CurWIPHelper[#Headers],0)))*(INDEX(PlantAccounts[],MATCH($C94,PlantAccounts[Power Plan Plant Account '#],0),7)/12)*0.5</f>
        <v>0</v>
      </c>
      <c r="CU94" s="59">
        <f>INDEX(PlantAccounts[],MATCH($C94,PlantAccounts[Power Plan Plant Account '#],0),12)*(INDEX(CurWIPHelper[],1,MATCH(AS$4,CurWIPHelper[#Headers],0)))*(INDEX(PlantAccounts[],MATCH($C94,PlantAccounts[Power Plan Plant Account '#],0),7)/12)*0.5</f>
        <v>0</v>
      </c>
      <c r="CV94" s="59">
        <f>INDEX(PlantAccounts[],MATCH($C94,PlantAccounts[Power Plan Plant Account '#],0),12)*(INDEX(CurWIPHelper[],1,MATCH(AT$4,CurWIPHelper[#Headers],0)))*(INDEX(PlantAccounts[],MATCH($C94,PlantAccounts[Power Plan Plant Account '#],0),7)/12)*0.5</f>
        <v>0</v>
      </c>
      <c r="CW94" s="59">
        <f>INDEX(PlantAccounts[],MATCH($C94,PlantAccounts[Power Plan Plant Account '#],0),12)*(INDEX(CurWIPHelper[],1,MATCH(AU$4,CurWIPHelper[#Headers],0)))*(INDEX(PlantAccounts[],MATCH($C94,PlantAccounts[Power Plan Plant Account '#],0),7)/12)*0.5</f>
        <v>0</v>
      </c>
      <c r="CX94" s="59">
        <f>INDEX(PlantAccounts[],MATCH($C94,PlantAccounts[Power Plan Plant Account '#],0),12)*(INDEX(CurWIPHelper[],1,MATCH(AV$4,CurWIPHelper[#Headers],0)))*(INDEX(PlantAccounts[],MATCH($C94,PlantAccounts[Power Plan Plant Account '#],0),7)/12)*0.5</f>
        <v>0</v>
      </c>
      <c r="CY94" s="59">
        <f>INDEX(PlantAccounts[],MATCH($C94,PlantAccounts[Power Plan Plant Account '#],0),12)*(INDEX(CurWIPHelper[],1,MATCH(AW$4,CurWIPHelper[#Headers],0)))*(INDEX(PlantAccounts[],MATCH($C94,PlantAccounts[Power Plan Plant Account '#],0),7)/12)*0.5</f>
        <v>0</v>
      </c>
      <c r="CZ94" s="59">
        <f>INDEX(PlantAccounts[],MATCH($C94,PlantAccounts[Power Plan Plant Account '#],0),12)*(INDEX(CurWIPHelper[],1,MATCH(AX$4,CurWIPHelper[#Headers],0)))*(INDEX(PlantAccounts[],MATCH($C94,PlantAccounts[Power Plan Plant Account '#],0),7)/12)*0.5</f>
        <v>0</v>
      </c>
      <c r="DA94" s="59">
        <f>INDEX(PlantAccounts[],MATCH($C94,PlantAccounts[Power Plan Plant Account '#],0),12)*(INDEX(CurWIPHelper[],1,MATCH(AY$4,CurWIPHelper[#Headers],0)))*(INDEX(PlantAccounts[],MATCH($C94,PlantAccounts[Power Plan Plant Account '#],0),7)/12)*0.5</f>
        <v>0</v>
      </c>
      <c r="DB94" s="59">
        <f>INDEX(PlantAccounts[],MATCH($C94,PlantAccounts[Power Plan Plant Account '#],0),12)*(INDEX(CurWIPHelper[],1,MATCH(AZ$4,CurWIPHelper[#Headers],0)))*(INDEX(PlantAccounts[],MATCH($C94,PlantAccounts[Power Plan Plant Account '#],0),7)/12)*0.5</f>
        <v>0</v>
      </c>
      <c r="DC94" s="59">
        <f t="shared" si="35"/>
        <v>0</v>
      </c>
      <c r="DE94" s="59">
        <f t="shared" si="36"/>
        <v>0</v>
      </c>
    </row>
    <row r="95" spans="1:109">
      <c r="A95" t="s">
        <v>58</v>
      </c>
      <c r="B95" t="s">
        <v>144</v>
      </c>
      <c r="C95">
        <v>48801</v>
      </c>
      <c r="D95">
        <v>48801</v>
      </c>
      <c r="E95" s="161">
        <f>1-'Capex to PA'!$B$3</f>
        <v>0.96960000000000002</v>
      </c>
      <c r="F95" s="113">
        <f>INDEX(PlantAccounts[],MATCH($C95,PlantAccounts[Power Plan Plant Account '#],0),8)</f>
        <v>8216594.9919987861</v>
      </c>
      <c r="G95" s="7">
        <f>INDEX(PlantAccounts[],MATCH($C95,PlantAccounts[Power Plan Plant Account '#],0),14)</f>
        <v>0</v>
      </c>
      <c r="H95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231220.397432064</v>
      </c>
      <c r="I95" s="146"/>
      <c r="J95" s="35">
        <f t="shared" si="37"/>
        <v>231220.397432064</v>
      </c>
      <c r="K95" s="35">
        <v>-1646591.1729635985</v>
      </c>
      <c r="L95" s="7">
        <f>INDEX(PlantAccounts[],MATCH($C95,PlantAccounts[Power Plan Plant Account '#],0),11)</f>
        <v>0</v>
      </c>
      <c r="M95" s="7">
        <f t="shared" si="32"/>
        <v>-1646591.1729635985</v>
      </c>
      <c r="O95" s="35">
        <f>INDEX(CurCloseProf[],MATCH(PlantAccountsQuery[[#This Row],[Reg/Unreg]],CurCloseProf[R/NR],0),MATCH(O$9,CurCloseProf[#Headers],0))*($J95+$M95)</f>
        <v>-57078.270454979654</v>
      </c>
      <c r="P95" s="35">
        <f>INDEX(CurCloseProf[],MATCH(PlantAccountsQuery[[#This Row],[Reg/Unreg]],CurCloseProf[R/NR],0),MATCH(P$9,CurCloseProf[#Headers],0))*($J95+$M95)</f>
        <v>-45011.072042462503</v>
      </c>
      <c r="Q95" s="35">
        <f>INDEX(CurCloseProf[],MATCH(PlantAccountsQuery[[#This Row],[Reg/Unreg]],CurCloseProf[R/NR],0),MATCH(Q$9,CurCloseProf[#Headers],0))*($J95+$M95)</f>
        <v>-61074.296964882393</v>
      </c>
      <c r="R95" s="35">
        <f>INDEX(CurCloseProf[],MATCH(PlantAccountsQuery[[#This Row],[Reg/Unreg]],CurCloseProf[R/NR],0),MATCH(R$9,CurCloseProf[#Headers],0))*($J95+$M95)</f>
        <v>-16794.575932162221</v>
      </c>
      <c r="S95" s="35">
        <f>INDEX(CurCloseProf[],MATCH(PlantAccountsQuery[[#This Row],[Reg/Unreg]],CurCloseProf[R/NR],0),MATCH(S$9,CurCloseProf[#Headers],0))*($J95+$M95)</f>
        <v>-49058.934875905259</v>
      </c>
      <c r="T95" s="35">
        <f>INDEX(CurCloseProf[],MATCH(PlantAccountsQuery[[#This Row],[Reg/Unreg]],CurCloseProf[R/NR],0),MATCH(T$9,CurCloseProf[#Headers],0))*($J95+$M95)</f>
        <v>-85329.407411153225</v>
      </c>
      <c r="U95" s="35">
        <f>INDEX(CurCloseProf[],MATCH(PlantAccountsQuery[[#This Row],[Reg/Unreg]],CurCloseProf[R/NR],0),MATCH(U$9,CurCloseProf[#Headers],0))*($J95+$M95)</f>
        <v>-71382.796562131785</v>
      </c>
      <c r="V95" s="35">
        <f>INDEX(CurCloseProf[],MATCH(PlantAccountsQuery[[#This Row],[Reg/Unreg]],CurCloseProf[R/NR],0),MATCH(V$9,CurCloseProf[#Headers],0))*($J95+$M95)</f>
        <v>-41216.153793394253</v>
      </c>
      <c r="W95" s="35">
        <f>INDEX(CurCloseProf[],MATCH(PlantAccountsQuery[[#This Row],[Reg/Unreg]],CurCloseProf[R/NR],0),MATCH(W$9,CurCloseProf[#Headers],0))*($J95+$M95)</f>
        <v>-86304.726447042325</v>
      </c>
      <c r="X95" s="35">
        <f>INDEX(CurCloseProf[],MATCH(PlantAccountsQuery[[#This Row],[Reg/Unreg]],CurCloseProf[R/NR],0),MATCH(X$9,CurCloseProf[#Headers],0))*($J95+$M95)</f>
        <v>-173810.16333919263</v>
      </c>
      <c r="Y95" s="35">
        <f>INDEX(CurCloseProf[],MATCH(PlantAccountsQuery[[#This Row],[Reg/Unreg]],CurCloseProf[R/NR],0),MATCH(Y$9,CurCloseProf[#Headers],0))*($J95+$M95)</f>
        <v>-154292.66815732882</v>
      </c>
      <c r="Z95" s="35">
        <f>INDEX(CurCloseProf[],MATCH(PlantAccountsQuery[[#This Row],[Reg/Unreg]],CurCloseProf[R/NR],0),MATCH(Z$9,CurCloseProf[#Headers],0))*($J95+$M95)</f>
        <v>-574017.70955089957</v>
      </c>
      <c r="AB95" s="59">
        <f>IF(INDEX(CurWIPHelper[],1,MATCH(AO$4,$AB$9:$AM$9,0))=0,0,($F95+$O95))</f>
        <v>8159516.7215438066</v>
      </c>
      <c r="AC95" s="59">
        <f>IF(INDEX(CurWIPHelper[],1,MATCH(AP$4,$AB$9:$AM$9,0))=0,0,($F95+SUM($O95:P95)))</f>
        <v>8114505.6495013442</v>
      </c>
      <c r="AD95" s="59">
        <f>IF(INDEX(CurWIPHelper[],1,MATCH(AQ$4,$AB$9:$AM$9,0))=0,0,($F95+SUM($O95:Q95)))</f>
        <v>8053431.3525364613</v>
      </c>
      <c r="AE95" s="59">
        <f>IF(INDEX(CurWIPHelper[],1,MATCH(AR$4,$AB$9:$AM$9,0))=0,0,($F95+SUM($O95:R95)))</f>
        <v>8036636.7766042994</v>
      </c>
      <c r="AF95" s="59">
        <f>IF(INDEX(CurWIPHelper[],1,MATCH(AS$4,$AB$9:$AM$9,0))=0,0,($F95+SUM($O95:S95)))</f>
        <v>7987577.8417283939</v>
      </c>
      <c r="AG95" s="59">
        <f>IF(INDEX(CurWIPHelper[],1,MATCH(AT$4,$AB$9:$AM$9,0))=0,0,($F95+SUM($O95:T95)))</f>
        <v>7902248.4343172405</v>
      </c>
      <c r="AH95" s="59">
        <f>IF(INDEX(CurWIPHelper[],1,MATCH(AU$4,$AB$9:$AM$9,0))=0,0,($F95+SUM($O95:U95)))</f>
        <v>7830865.637755109</v>
      </c>
      <c r="AI95" s="59">
        <f>IF(INDEX(CurWIPHelper[],1,MATCH(AV$4,$AB$9:$AM$9,0))=0,0,($F95+SUM($O95:V95)))</f>
        <v>7789649.4839617144</v>
      </c>
      <c r="AJ95" s="59">
        <f>IF(INDEX(CurWIPHelper[],1,MATCH(AW$4,$AB$9:$AM$9,0))=0,0,($F95+SUM($O95:W95)))</f>
        <v>7703344.7575146724</v>
      </c>
      <c r="AK95" s="59">
        <f>IF(INDEX(CurWIPHelper[],1,MATCH(AX$4,$AB$9:$AM$9,0))=0,0,($F95+SUM($O95:X95)))</f>
        <v>7529534.5941754803</v>
      </c>
      <c r="AL95" s="59">
        <f>IF(INDEX(CurWIPHelper[],1,MATCH(AY$4,$AB$9:$AM$9,0))=0,0,($F95+SUM($O95:Y95)))</f>
        <v>7375241.9260181505</v>
      </c>
      <c r="AM95" s="59">
        <f>IF(INDEX(CurWIPHelper[],1,MATCH(AZ$4,$AB$9:$AM$9,0))=0,0,($F95+SUM($O95:Z95)))</f>
        <v>6801224.216467252</v>
      </c>
      <c r="AO95" s="35">
        <f>IF(INDEX(CurWIPHelper[],1,MATCH(AO$4,CurWIPHelper[#Headers],0))=0,0,
     IF(AB95&gt;0,
        (IF(
             ((INDEX(PlantAccounts[],MATCH($C95,PlantAccounts[Power Plan Plant Account '#],0),7)/12)
                   *(AB95)
                   *(INDEX(CurWIPHelper[],1,MATCH(AO$4,CurWIPHelper[#Headers],0)))
                   +(INDEX(PlantAccounts[],MATCH($C95,PlantAccounts[Power Plan Plant Account '#],0),9))
                   )&gt;AB95,
              IF((INDEX(PlantAccounts[],MATCH($C95,PlantAccounts[Power Plan Plant Account '#],0),7))=0,0,AB95-(INDEX(PlantAccounts[],MATCH($C95,PlantAccounts[Power Plan Plant Account '#],0),9))),
             (INDEX(PlantAccounts[],MATCH($C95,PlantAccounts[Power Plan Plant Account '#],0),7)/12)*AB95*(INDEX(CurWIPHelper[],1,MATCH(AO$4,CurWIPHelper[#Headers],0))))
        ),
          IF(AB95=0,0,IF(
              ((INDEX(PlantAccounts[],MATCH($C95,PlantAccounts[Power Plan Plant Account '#],0),7)/12)
              *(AB95)
              *(INDEX(CurWIPHelper[],1,MATCH(AO$4,CurWIPHelper[#Headers],0)))
              +(INDEX(PlantAccounts[],MATCH($C95,PlantAccounts[Power Plan Plant Account '#],0),9))
              )&gt;AB95,
         (INDEX(PlantAccounts[],MATCH($C95,PlantAccounts[Power Plan Plant Account '#],0),7)/12)*AB95*(INDEX(CurWIPHelper[],1,MATCH(AO$4,CurWIPHelper[#Headers],0))),
         AB95-(INDEX(PlantAccounts[],MATCH($C95,PlantAccounts[Power Plan Plant Account '#],0),9))
    ))
)
)</f>
        <v>178499.54990559563</v>
      </c>
      <c r="AP95" s="35">
        <f>IF(INDEX(CurWIPHelper[],1,MATCH(AP$4,CurWIPHelper[#Headers],0))=0,0,
     IF(AC95&gt;0,
        (IF(
             ((INDEX(PlantAccounts[],MATCH($C95,PlantAccounts[Power Plan Plant Account '#],0),7)/12)
                   *(AC95)
                   *(INDEX(CurWIPHelper[],1,MATCH(AP$4,CurWIPHelper[#Headers],0)))
                   +(INDEX(PlantAccounts[],MATCH($C95,PlantAccounts[Power Plan Plant Account '#],0),9))
                   +(SUM($AO95:AO95))
                    )&gt;AC95,
              IF((INDEX(PlantAccounts[],MATCH($C95,PlantAccounts[Power Plan Plant Account '#],0),7))=0,0,AC95-(INDEX(PlantAccounts[],MATCH($C95,PlantAccounts[Power Plan Plant Account '#],0),9))-SUM($AO95:AO95)),
             (INDEX(PlantAccounts[],MATCH($C95,PlantAccounts[Power Plan Plant Account '#],0),7)/12)*AC95*(INDEX(CurWIPHelper[],1,MATCH(AP$4,CurWIPHelper[#Headers],0))))
        ),
        IF(AC95=0,0,IF(
              ((INDEX(PlantAccounts[],MATCH($C95,PlantAccounts[Power Plan Plant Account '#],0),7)/12)
              *(AC95)
              *(INDEX(CurWIPHelper[],1,MATCH(AP$4,CurWIPHelper[#Headers],0)))
              +(INDEX(PlantAccounts[],MATCH($C95,PlantAccounts[Power Plan Plant Account '#],0),9))
              +(SUM($AO95:AO95))
              )&gt;AC95,
         (INDEX(PlantAccounts[],MATCH($C95,PlantAccounts[Power Plan Plant Account '#],0),7)/12)*AC95*(INDEX(CurWIPHelper[],1,MATCH(AP$4,CurWIPHelper[#Headers],0))),
         AC95-(INDEX(PlantAccounts[],MATCH($C95,PlantAccounts[Power Plan Plant Account '#],0),9))-(SUM($AO95:AO95))
    ))
)
)</f>
        <v>177514.8768698588</v>
      </c>
      <c r="AQ95" s="35">
        <f>IF(INDEX(CurWIPHelper[],1,MATCH(AQ$4,CurWIPHelper[#Headers],0))=0,0,
     IF(AD95&gt;0,
        (IF(
             ((INDEX(PlantAccounts[],MATCH($C95,PlantAccounts[Power Plan Plant Account '#],0),7)/12)
                   *(AD95)
                   *(INDEX(CurWIPHelper[],1,MATCH(AQ$4,CurWIPHelper[#Headers],0)))
                   +(INDEX(PlantAccounts[],MATCH($C95,PlantAccounts[Power Plan Plant Account '#],0),9))
                   +(SUM($AO95:AP95))
                    )&gt;AD95,
              IF((INDEX(PlantAccounts[],MATCH($C95,PlantAccounts[Power Plan Plant Account '#],0),7))=0,0,AD95-(INDEX(PlantAccounts[],MATCH($C95,PlantAccounts[Power Plan Plant Account '#],0),9))-SUM($AO95:AP95)),
             (INDEX(PlantAccounts[],MATCH($C95,PlantAccounts[Power Plan Plant Account '#],0),7)/12)*AD95*(INDEX(CurWIPHelper[],1,MATCH(AQ$4,CurWIPHelper[#Headers],0))))
        ),
        IF(AD95=0,0,IF(
              ((INDEX(PlantAccounts[],MATCH($C95,PlantAccounts[Power Plan Plant Account '#],0),7)/12)
              *(AD95)
              *(INDEX(CurWIPHelper[],1,MATCH(AQ$4,CurWIPHelper[#Headers],0)))
              +(INDEX(PlantAccounts[],MATCH($C95,PlantAccounts[Power Plan Plant Account '#],0),9))
              +(SUM($AO95:AP95))
              )&gt;AD95,
         (INDEX(PlantAccounts[],MATCH($C95,PlantAccounts[Power Plan Plant Account '#],0),7)/12)*AD95*(INDEX(CurWIPHelper[],1,MATCH(AQ$4,CurWIPHelper[#Headers],0))),
         AD95-(INDEX(PlantAccounts[],MATCH($C95,PlantAccounts[Power Plan Plant Account '#],0),9))-(SUM($AO95:AP95))
    ))
)
)</f>
        <v>176178.80086302274</v>
      </c>
      <c r="AR95" s="35">
        <f>IF(INDEX(CurWIPHelper[],1,MATCH(AR$4,CurWIPHelper[#Headers],0))=0,0,
     IF(AE95&gt;0,
        (IF(
             ((INDEX(PlantAccounts[],MATCH($C95,PlantAccounts[Power Plan Plant Account '#],0),7)/12)
                   *(AE95)
                   *(INDEX(CurWIPHelper[],1,MATCH(AR$4,CurWIPHelper[#Headers],0)))
                   +(INDEX(PlantAccounts[],MATCH($C95,PlantAccounts[Power Plan Plant Account '#],0),9))
                   +(SUM($AO95:AQ95))
                    )&gt;AE95,
              IF((INDEX(PlantAccounts[],MATCH($C95,PlantAccounts[Power Plan Plant Account '#],0),7))=0,0,AE95-(INDEX(PlantAccounts[],MATCH($C95,PlantAccounts[Power Plan Plant Account '#],0),9))-SUM($AO95:AQ95)),
             (INDEX(PlantAccounts[],MATCH($C95,PlantAccounts[Power Plan Plant Account '#],0),7)/12)*AE95*(INDEX(CurWIPHelper[],1,MATCH(AR$4,CurWIPHelper[#Headers],0))))
        ),
        IF(AE95=0,0,IF(
              ((INDEX(PlantAccounts[],MATCH($C95,PlantAccounts[Power Plan Plant Account '#],0),7)/12)
              *(AE95)
              *(INDEX(CurWIPHelper[],1,MATCH(AR$4,CurWIPHelper[#Headers],0)))
              +(INDEX(PlantAccounts[],MATCH($C95,PlantAccounts[Power Plan Plant Account '#],0),9))
              +(SUM($AO95:AQ95))
              )&gt;AE95,
         (INDEX(PlantAccounts[],MATCH($C95,PlantAccounts[Power Plan Plant Account '#],0),7)/12)*AE95*(INDEX(CurWIPHelper[],1,MATCH(AR$4,CurWIPHelper[#Headers],0))),
         AE95-(INDEX(PlantAccounts[],MATCH($C95,PlantAccounts[Power Plan Plant Account '#],0),9))-(SUM($AO95:AQ95))
    ))
)
)</f>
        <v>175811.39868136769</v>
      </c>
      <c r="AS95" s="35">
        <f>IF(INDEX(CurWIPHelper[],1,MATCH(AS$4,CurWIPHelper[#Headers],0))=0,0,
     IF(AF95&gt;0,
        (IF(
             ((INDEX(PlantAccounts[],MATCH($C95,PlantAccounts[Power Plan Plant Account '#],0),7)/12)
                   *(AF95)
                   *(INDEX(CurWIPHelper[],1,MATCH(AS$4,CurWIPHelper[#Headers],0)))
                   +(INDEX(PlantAccounts[],MATCH($C95,PlantAccounts[Power Plan Plant Account '#],0),9))
                   +(SUM($AO95:AR95))
                    )&gt;AF95,
              IF((INDEX(PlantAccounts[],MATCH($C95,PlantAccounts[Power Plan Plant Account '#],0),7))=0,0,AF95-(INDEX(PlantAccounts[],MATCH($C95,PlantAccounts[Power Plan Plant Account '#],0),9))-SUM($AO95:AR95)),
             (INDEX(PlantAccounts[],MATCH($C95,PlantAccounts[Power Plan Plant Account '#],0),7)/12)*AF95*(INDEX(CurWIPHelper[],1,MATCH(AS$4,CurWIPHelper[#Headers],0))))
        ),
        IF(AF95=0,0,IF(
              ((INDEX(PlantAccounts[],MATCH($C95,PlantAccounts[Power Plan Plant Account '#],0),7)/12)
              *(AF95)
              *(INDEX(CurWIPHelper[],1,MATCH(AS$4,CurWIPHelper[#Headers],0)))
              +(INDEX(PlantAccounts[],MATCH($C95,PlantAccounts[Power Plan Plant Account '#],0),9))
              +(SUM($AO95:AR95))
              )&gt;AF95,
         (INDEX(PlantAccounts[],MATCH($C95,PlantAccounts[Power Plan Plant Account '#],0),7)/12)*AF95*(INDEX(CurWIPHelper[],1,MATCH(AS$4,CurWIPHelper[#Headers],0))),
         AF95-(INDEX(PlantAccounts[],MATCH($C95,PlantAccounts[Power Plan Plant Account '#],0),9))-(SUM($AO95:AR95))
    ))
)
)</f>
        <v>174738.17362490378</v>
      </c>
      <c r="AT95" s="35">
        <f>IF(INDEX(CurWIPHelper[],1,MATCH(AT$4,CurWIPHelper[#Headers],0))=0,0,
     IF(AG95&gt;0,
        (IF(
             ((INDEX(PlantAccounts[],MATCH($C95,PlantAccounts[Power Plan Plant Account '#],0),7)/12)
                   *(AG95)
                   *(INDEX(CurWIPHelper[],1,MATCH(AT$4,CurWIPHelper[#Headers],0)))
                   +(INDEX(PlantAccounts[],MATCH($C95,PlantAccounts[Power Plan Plant Account '#],0),9))
                   +(SUM($AO95:AS95))
                    )&gt;AG95,
              IF((INDEX(PlantAccounts[],MATCH($C95,PlantAccounts[Power Plan Plant Account '#],0),7))=0,0,AG95-(INDEX(PlantAccounts[],MATCH($C95,PlantAccounts[Power Plan Plant Account '#],0),9))-SUM($AO95:AS95)),
             (INDEX(PlantAccounts[],MATCH($C95,PlantAccounts[Power Plan Plant Account '#],0),7)/12)*AG95*(INDEX(CurWIPHelper[],1,MATCH(AT$4,CurWIPHelper[#Headers],0))))
        ),
        IF(AG95=0,0,IF(
              ((INDEX(PlantAccounts[],MATCH($C95,PlantAccounts[Power Plan Plant Account '#],0),7)/12)
              *(AG95)
              *(INDEX(CurWIPHelper[],1,MATCH(AT$4,CurWIPHelper[#Headers],0)))
              +(INDEX(PlantAccounts[],MATCH($C95,PlantAccounts[Power Plan Plant Account '#],0),9))
              +(SUM($AO95:AS95))
              )&gt;AG95,
         (INDEX(PlantAccounts[],MATCH($C95,PlantAccounts[Power Plan Plant Account '#],0),7)/12)*AG95*(INDEX(CurWIPHelper[],1,MATCH(AT$4,CurWIPHelper[#Headers],0))),
         AG95-(INDEX(PlantAccounts[],MATCH($C95,PlantAccounts[Power Plan Plant Account '#],0),9))-(SUM($AO95:AS95))
    ))
)
)</f>
        <v>172871.48698935995</v>
      </c>
      <c r="AU95" s="35">
        <f>IF(INDEX(CurWIPHelper[],1,MATCH(AU$4,CurWIPHelper[#Headers],0))=0,0,
     IF(AH95&gt;0,
        (IF(
             ((INDEX(PlantAccounts[],MATCH($C95,PlantAccounts[Power Plan Plant Account '#],0),7)/12)
                   *(AH95)
                   *(INDEX(CurWIPHelper[],1,MATCH(AU$4,CurWIPHelper[#Headers],0)))
                   +(INDEX(PlantAccounts[],MATCH($C95,PlantAccounts[Power Plan Plant Account '#],0),9))
                   +(SUM($AO95:AT95))
                    )&gt;AH95,
              IF((INDEX(PlantAccounts[],MATCH($C95,PlantAccounts[Power Plan Plant Account '#],0),7))=0,0,AH95-(INDEX(PlantAccounts[],MATCH($C95,PlantAccounts[Power Plan Plant Account '#],0),9))-SUM($AO95:AT95)),
             (INDEX(PlantAccounts[],MATCH($C95,PlantAccounts[Power Plan Plant Account '#],0),7)/12)*AH95*(INDEX(CurWIPHelper[],1,MATCH(AU$4,CurWIPHelper[#Headers],0))))
        ),
        IF(AH95=0,0,IF(
              ((INDEX(PlantAccounts[],MATCH($C95,PlantAccounts[Power Plan Plant Account '#],0),7)/12)
              *(AH95)
              *(INDEX(CurWIPHelper[],1,MATCH(AU$4,CurWIPHelper[#Headers],0)))
              +(INDEX(PlantAccounts[],MATCH($C95,PlantAccounts[Power Plan Plant Account '#],0),9))
              +(SUM($AO95:AT95))
              )&gt;AH95,
         (INDEX(PlantAccounts[],MATCH($C95,PlantAccounts[Power Plan Plant Account '#],0),7)/12)*AH95*(INDEX(CurWIPHelper[],1,MATCH(AU$4,CurWIPHelper[#Headers],0))),
         AH95-(INDEX(PlantAccounts[],MATCH($C95,PlantAccounts[Power Plan Plant Account '#],0),9))-(SUM($AO95:AT95))
    ))
)
)</f>
        <v>171309.89976646713</v>
      </c>
      <c r="AV95" s="35">
        <f>IF(INDEX(CurWIPHelper[],1,MATCH(AV$4,CurWIPHelper[#Headers],0))=0,0,
     IF(AI95&gt;0,
        (IF(
             ((INDEX(PlantAccounts[],MATCH($C95,PlantAccounts[Power Plan Plant Account '#],0),7)/12)
                   *(AI95)
                   *(INDEX(CurWIPHelper[],1,MATCH(AV$4,CurWIPHelper[#Headers],0)))
                   +(INDEX(PlantAccounts[],MATCH($C95,PlantAccounts[Power Plan Plant Account '#],0),9))
                   +(SUM($AO95:AU95))
                    )&gt;AI95,
              IF((INDEX(PlantAccounts[],MATCH($C95,PlantAccounts[Power Plan Plant Account '#],0),7))=0,0,AI95-(INDEX(PlantAccounts[],MATCH($C95,PlantAccounts[Power Plan Plant Account '#],0),9))-SUM($AO95:AU95)),
             (INDEX(PlantAccounts[],MATCH($C95,PlantAccounts[Power Plan Plant Account '#],0),7)/12)*AI95*(INDEX(CurWIPHelper[],1,MATCH(AV$4,CurWIPHelper[#Headers],0))))
        ),
        IF(AI95=0,0,IF(
              ((INDEX(PlantAccounts[],MATCH($C95,PlantAccounts[Power Plan Plant Account '#],0),7)/12)
              *(AI95)
              *(INDEX(CurWIPHelper[],1,MATCH(AV$4,CurWIPHelper[#Headers],0)))
              +(INDEX(PlantAccounts[],MATCH($C95,PlantAccounts[Power Plan Plant Account '#],0),9))
              +(SUM($AO95:AU95))
              )&gt;AI95,
         (INDEX(PlantAccounts[],MATCH($C95,PlantAccounts[Power Plan Plant Account '#],0),7)/12)*AI95*(INDEX(CurWIPHelper[],1,MATCH(AV$4,CurWIPHelper[#Headers],0))),
         AI95-(INDEX(PlantAccounts[],MATCH($C95,PlantAccounts[Power Plan Plant Account '#],0),9))-(SUM($AO95:AU95))
    ))
)
)</f>
        <v>170408.24527490445</v>
      </c>
      <c r="AW95" s="35">
        <f>IF(INDEX(CurWIPHelper[],1,MATCH(AW$4,CurWIPHelper[#Headers],0))=0,0,
     IF(AJ95&gt;0,
        (IF(
             ((INDEX(PlantAccounts[],MATCH($C95,PlantAccounts[Power Plan Plant Account '#],0),7)/12)
                   *(AJ95)
                   *(INDEX(CurWIPHelper[],1,MATCH(AW$4,CurWIPHelper[#Headers],0)))
                   +(INDEX(PlantAccounts[],MATCH($C95,PlantAccounts[Power Plan Plant Account '#],0),9))
                   +(SUM($AO95:AV95))
                    )&gt;AJ95,
              IF((INDEX(PlantAccounts[],MATCH($C95,PlantAccounts[Power Plan Plant Account '#],0),7))=0,0,AJ95-(INDEX(PlantAccounts[],MATCH($C95,PlantAccounts[Power Plan Plant Account '#],0),9))-SUM($AO95:AV95)),
             (INDEX(PlantAccounts[],MATCH($C95,PlantAccounts[Power Plan Plant Account '#],0),7)/12)*AJ95*(INDEX(CurWIPHelper[],1,MATCH(AW$4,CurWIPHelper[#Headers],0))))
        ),
        IF(AJ95=0,0,IF(
              ((INDEX(PlantAccounts[],MATCH($C95,PlantAccounts[Power Plan Plant Account '#],0),7)/12)
              *(AJ95)
              *(INDEX(CurWIPHelper[],1,MATCH(AW$4,CurWIPHelper[#Headers],0)))
              +(INDEX(PlantAccounts[],MATCH($C95,PlantAccounts[Power Plan Plant Account '#],0),9))
              +(SUM($AO95:AV95))
              )&gt;AJ95,
         (INDEX(PlantAccounts[],MATCH($C95,PlantAccounts[Power Plan Plant Account '#],0),7)/12)*AJ95*(INDEX(CurWIPHelper[],1,MATCH(AW$4,CurWIPHelper[#Headers],0))),
         AJ95-(INDEX(PlantAccounts[],MATCH($C95,PlantAccounts[Power Plan Plant Account '#],0),9))-(SUM($AO95:AV95))
    ))
)
)</f>
        <v>168520.22232559824</v>
      </c>
      <c r="AX95" s="35">
        <f>IF(INDEX(CurWIPHelper[],1,MATCH(AX$4,CurWIPHelper[#Headers],0))=0,0,
     IF(AK95&gt;0,
        (IF(
             ((INDEX(PlantAccounts[],MATCH($C95,PlantAccounts[Power Plan Plant Account '#],0),7)/12)
                   *(AK95)
                   *(INDEX(CurWIPHelper[],1,MATCH(AX$4,CurWIPHelper[#Headers],0)))
                   +(INDEX(PlantAccounts[],MATCH($C95,PlantAccounts[Power Plan Plant Account '#],0),9))
                   +(SUM($AO95:AW95))
                    )&gt;AK95,
              IF((INDEX(PlantAccounts[],MATCH($C95,PlantAccounts[Power Plan Plant Account '#],0),7))=0,0,AK95-(INDEX(PlantAccounts[],MATCH($C95,PlantAccounts[Power Plan Plant Account '#],0),9))-SUM($AO95:AW95)),
             (INDEX(PlantAccounts[],MATCH($C95,PlantAccounts[Power Plan Plant Account '#],0),7)/12)*AK95*(INDEX(CurWIPHelper[],1,MATCH(AX$4,CurWIPHelper[#Headers],0))))
        ),
        IF(AK95=0,0,IF(
              ((INDEX(PlantAccounts[],MATCH($C95,PlantAccounts[Power Plan Plant Account '#],0),7)/12)
              *(AK95)
              *(INDEX(CurWIPHelper[],1,MATCH(AX$4,CurWIPHelper[#Headers],0)))
              +(INDEX(PlantAccounts[],MATCH($C95,PlantAccounts[Power Plan Plant Account '#],0),9))
              +(SUM($AO95:AW95))
              )&gt;AK95,
         (INDEX(PlantAccounts[],MATCH($C95,PlantAccounts[Power Plan Plant Account '#],0),7)/12)*AK95*(INDEX(CurWIPHelper[],1,MATCH(AX$4,CurWIPHelper[#Headers],0))),
         AK95-(INDEX(PlantAccounts[],MATCH($C95,PlantAccounts[Power Plan Plant Account '#],0),9))-(SUM($AO95:AW95))
    ))
)
)</f>
        <v>164717.9093965558</v>
      </c>
      <c r="AY95" s="35">
        <f>IF(INDEX(CurWIPHelper[],1,MATCH(AY$4,CurWIPHelper[#Headers],0))=0,0,
     IF(AL95&gt;0,
        (IF(
             ((INDEX(PlantAccounts[],MATCH($C95,PlantAccounts[Power Plan Plant Account '#],0),7)/12)
                   *(AL95)
                   *(INDEX(CurWIPHelper[],1,MATCH(AY$4,CurWIPHelper[#Headers],0)))
                   +(INDEX(PlantAccounts[],MATCH($C95,PlantAccounts[Power Plan Plant Account '#],0),9))
                   +(SUM($AO95:AX95))
                    )&gt;AL95,
              IF((INDEX(PlantAccounts[],MATCH($C95,PlantAccounts[Power Plan Plant Account '#],0),7))=0,0,AL95-(INDEX(PlantAccounts[],MATCH($C95,PlantAccounts[Power Plan Plant Account '#],0),9))-SUM($AO95:AX95)),
             (INDEX(PlantAccounts[],MATCH($C95,PlantAccounts[Power Plan Plant Account '#],0),7)/12)*AL95*(INDEX(CurWIPHelper[],1,MATCH(AY$4,CurWIPHelper[#Headers],0))))
        ),
        IF(AL95=0,0,IF(
              ((INDEX(PlantAccounts[],MATCH($C95,PlantAccounts[Power Plan Plant Account '#],0),7)/12)
              *(AL95)
              *(INDEX(CurWIPHelper[],1,MATCH(AY$4,CurWIPHelper[#Headers],0)))
              +(INDEX(PlantAccounts[],MATCH($C95,PlantAccounts[Power Plan Plant Account '#],0),9))
              +(SUM($AO95:AX95))
              )&gt;AL95,
         (INDEX(PlantAccounts[],MATCH($C95,PlantAccounts[Power Plan Plant Account '#],0),7)/12)*AL95*(INDEX(CurWIPHelper[],1,MATCH(AY$4,CurWIPHelper[#Headers],0))),
         AL95-(INDEX(PlantAccounts[],MATCH($C95,PlantAccounts[Power Plan Plant Account '#],0),9))-(SUM($AO95:AX95))
    ))
)
)</f>
        <v>161342.56588545066</v>
      </c>
      <c r="AZ95" s="35">
        <f>IF(INDEX(CurWIPHelper[],1,MATCH(AZ$4,CurWIPHelper[#Headers],0))=0,0,
     IF(AM95&gt;0,
        (IF(
             ((INDEX(PlantAccounts[],MATCH($C95,PlantAccounts[Power Plan Plant Account '#],0),7)/12)
                   *(AM95)
                   *(INDEX(CurWIPHelper[],1,MATCH(AZ$4,CurWIPHelper[#Headers],0)))
                   +(INDEX(PlantAccounts[],MATCH($C95,PlantAccounts[Power Plan Plant Account '#],0),9))
                   +(SUM($AO95:AY95))
                    )&gt;AM95,
              IF((INDEX(PlantAccounts[],MATCH($C95,PlantAccounts[Power Plan Plant Account '#],0),7))=0,0,AM95-(INDEX(PlantAccounts[],MATCH($C95,PlantAccounts[Power Plan Plant Account '#],0),9))-SUM($AO95:AY95)),
             (INDEX(PlantAccounts[],MATCH($C95,PlantAccounts[Power Plan Plant Account '#],0),7)/12)*AM95*(INDEX(CurWIPHelper[],1,MATCH(AZ$4,CurWIPHelper[#Headers],0))))
        ),
        IF(AM95=0,0,IF(
              ((INDEX(PlantAccounts[],MATCH($C95,PlantAccounts[Power Plan Plant Account '#],0),7)/12)
              *(AM95)
              *(INDEX(CurWIPHelper[],1,MATCH(AZ$4,CurWIPHelper[#Headers],0)))
              +(INDEX(PlantAccounts[],MATCH($C95,PlantAccounts[Power Plan Plant Account '#],0),9))
              +(SUM($AO95:AY95))
              )&gt;AM95,
         (INDEX(PlantAccounts[],MATCH($C95,PlantAccounts[Power Plan Plant Account '#],0),7)/12)*AM95*(INDEX(CurWIPHelper[],1,MATCH(AZ$4,CurWIPHelper[#Headers],0))),
         AM95-(INDEX(PlantAccounts[],MATCH($C95,PlantAccounts[Power Plan Plant Account '#],0),9))-(SUM($AO95:AY95))
    ))
)
)</f>
        <v>148785.21643825324</v>
      </c>
      <c r="BA95" s="59">
        <f t="shared" si="33"/>
        <v>2040698.3460213381</v>
      </c>
      <c r="BC95" s="59">
        <f>INDEX(CurCloseProf[],MATCH(PlantAccountsQuery[[#This Row],[Reg/Unreg]],CurCloseProf[R/NR],0),MATCH(BC$9,CurCloseProf[#Headers],0))*($J95)</f>
        <v>9324.525140332169</v>
      </c>
      <c r="BD95" s="59">
        <f>INDEX(CurCloseProf[],MATCH(PlantAccountsQuery[[#This Row],[Reg/Unreg]],CurCloseProf[R/NR],0),MATCH(BD$9,CurCloseProf[#Headers],0))*($J95)</f>
        <v>7353.1813334163089</v>
      </c>
      <c r="BE95" s="59">
        <f>INDEX(CurCloseProf[],MATCH(PlantAccountsQuery[[#This Row],[Reg/Unreg]],CurCloseProf[R/NR],0),MATCH(BE$9,CurCloseProf[#Headers],0))*($J95)</f>
        <v>9977.3313546061527</v>
      </c>
      <c r="BF95" s="59">
        <f>INDEX(CurCloseProf[],MATCH(PlantAccountsQuery[[#This Row],[Reg/Unreg]],CurCloseProf[R/NR],0),MATCH(BF$9,CurCloseProf[#Headers],0))*($J95)</f>
        <v>2743.6263266628443</v>
      </c>
      <c r="BG95" s="59">
        <f>INDEX(CurCloseProf[],MATCH(PlantAccountsQuery[[#This Row],[Reg/Unreg]],CurCloseProf[R/NR],0),MATCH(BG$9,CurCloseProf[#Headers],0))*($J95)</f>
        <v>8014.4557282812339</v>
      </c>
      <c r="BH95" s="59">
        <f>INDEX(CurCloseProf[],MATCH(PlantAccountsQuery[[#This Row],[Reg/Unreg]],CurCloseProf[R/NR],0),MATCH(BH$9,CurCloseProf[#Headers],0))*($J95)</f>
        <v>13939.739208505209</v>
      </c>
      <c r="BI95" s="59">
        <f>INDEX(CurCloseProf[],MATCH(PlantAccountsQuery[[#This Row],[Reg/Unreg]],CurCloseProf[R/NR],0),MATCH(BI$9,CurCloseProf[#Headers],0))*($J95)</f>
        <v>11661.367378954013</v>
      </c>
      <c r="BJ95" s="59">
        <f>INDEX(CurCloseProf[],MATCH(PlantAccountsQuery[[#This Row],[Reg/Unreg]],CurCloseProf[R/NR],0),MATCH(BJ$9,CurCloseProf[#Headers],0))*($J95)</f>
        <v>6733.2289358247817</v>
      </c>
      <c r="BK95" s="59">
        <f>INDEX(CurCloseProf[],MATCH(PlantAccountsQuery[[#This Row],[Reg/Unreg]],CurCloseProf[R/NR],0),MATCH(BK$9,CurCloseProf[#Headers],0))*($J95)</f>
        <v>14099.071066276996</v>
      </c>
      <c r="BL95" s="59">
        <f>INDEX(CurCloseProf[],MATCH(PlantAccountsQuery[[#This Row],[Reg/Unreg]],CurCloseProf[R/NR],0),MATCH(BL$9,CurCloseProf[#Headers],0))*($J95)</f>
        <v>28394.294795247224</v>
      </c>
      <c r="BM95" s="59">
        <f>INDEX(CurCloseProf[],MATCH(PlantAccountsQuery[[#This Row],[Reg/Unreg]],CurCloseProf[R/NR],0),MATCH(BM$9,CurCloseProf[#Headers],0))*($J95)</f>
        <v>25205.841938338282</v>
      </c>
      <c r="BN95" s="59">
        <f>INDEX(CurCloseProf[],MATCH(PlantAccountsQuery[[#This Row],[Reg/Unreg]],CurCloseProf[R/NR],0),MATCH(BN$9,CurCloseProf[#Headers],0))*($J95)</f>
        <v>93773.734225618784</v>
      </c>
      <c r="BP95" s="59">
        <f>IF(INDEX(CurWIPHelper[],1,MATCH(AO$4,$BP$9:$CA$9,0))=0,0,$BC95)</f>
        <v>9324.525140332169</v>
      </c>
      <c r="BQ95" s="59">
        <f>IF(INDEX(CurWIPHelper[],1,MATCH(AP$4,$BP$9:$CA$9,0))=0,0,(SUM($BC95:BD95)))</f>
        <v>16677.706473748476</v>
      </c>
      <c r="BR95" s="59">
        <f>IF(INDEX(CurWIPHelper[],1,MATCH(AQ$4,$BP$9:$CA$9,0))=0,0,(SUM($BC95:BE95)))</f>
        <v>26655.037828354631</v>
      </c>
      <c r="BS95" s="59">
        <f>IF(INDEX(CurWIPHelper[],1,MATCH(AR$4,$BP$9:$CA$9,0))=0,0,(SUM($BC95:BF95)))</f>
        <v>29398.664155017475</v>
      </c>
      <c r="BT95" s="59">
        <f>IF(INDEX(CurWIPHelper[],1,MATCH(AS$4,$BP$9:$CA$9,0))=0,0,(SUM($BC95:BG95)))</f>
        <v>37413.119883298707</v>
      </c>
      <c r="BU95" s="59">
        <f>IF(INDEX(CurWIPHelper[],1,MATCH(AT$4,$BP$9:$CA$9,0))=0,0,(SUM($BC95:BH95)))</f>
        <v>51352.859091803912</v>
      </c>
      <c r="BV95" s="59">
        <f>IF(INDEX(CurWIPHelper[],1,MATCH(AU$4,$BP$9:$CA$9,0))=0,0,(SUM($BC95:BI95)))</f>
        <v>63014.226470757923</v>
      </c>
      <c r="BW95" s="59">
        <f>IF(INDEX(CurWIPHelper[],1,MATCH(AV$4,$BP$9:$CA$9,0))=0,0,(SUM($BC95:BJ95)))</f>
        <v>69747.455406582711</v>
      </c>
      <c r="BX95" s="59">
        <f>IF(INDEX(CurWIPHelper[],1,MATCH(AW$4,$BP$9:$CA$9,0))=0,0,(SUM($BC95:BK95)))</f>
        <v>83846.52647285971</v>
      </c>
      <c r="BY95" s="59">
        <f>IF(INDEX(CurWIPHelper[],1,MATCH(AX$4,$BP$9:$CA$9,0))=0,0,(SUM($BC95:BL95)))</f>
        <v>112240.82126810693</v>
      </c>
      <c r="BZ95" s="59">
        <f>IF(INDEX(CurWIPHelper[],1,MATCH(AY$4,$BP$9:$CA$9,0))=0,0,(SUM($BC95:BM95)))</f>
        <v>137446.6632064452</v>
      </c>
      <c r="CA95" s="59">
        <f>IF(INDEX(CurWIPHelper[],1,MATCH(AZ$4,$BP$9:$CA$9,0))=0,0,(SUM($BC95:BN95)))</f>
        <v>231220.397432064</v>
      </c>
      <c r="CC95" s="59">
        <f>((((INDEX(PlantAccounts[],MATCH($C95,PlantAccounts[Power Plan Plant Account '#],0),8)+(INDEX(PlantAccounts[],MATCH($C95,PlantAccounts[Power Plan Plant Account '#],0),8)+INDEX(PlantAccounts[],MATCH($C95,PlantAccounts[Power Plan Plant Account '#],0),16)+INDEX(PlantAccounts[],MATCH($C95,PlantAccounts[Power Plan Plant Account '#],0),17)))/2))/12)*(INDEX(CurWIPHelper[],1,MATCH(AO$4,CurWIPHelper[#Headers],0)))*(INDEX(PlantAccounts[],MATCH($C95,PlantAccounts[Power Plan Plant Account '#],0),7))</f>
        <v>164266.71215691828</v>
      </c>
      <c r="CD95" s="59">
        <f>((((INDEX(PlantAccounts[],MATCH($C95,PlantAccounts[Power Plan Plant Account '#],0),8)+(INDEX(PlantAccounts[],MATCH($C95,PlantAccounts[Power Plan Plant Account '#],0),8)+INDEX(PlantAccounts[],MATCH($C95,PlantAccounts[Power Plan Plant Account '#],0),16)+INDEX(PlantAccounts[],MATCH($C95,PlantAccounts[Power Plan Plant Account '#],0),17)))/2))/12)*(INDEX(CurWIPHelper[],1,MATCH(AP$4,CurWIPHelper[#Headers],0)))*(INDEX(PlantAccounts[],MATCH($C95,PlantAccounts[Power Plan Plant Account '#],0),7))</f>
        <v>164266.71215691828</v>
      </c>
      <c r="CE95" s="59">
        <f>((((INDEX(PlantAccounts[],MATCH($C95,PlantAccounts[Power Plan Plant Account '#],0),8)+(INDEX(PlantAccounts[],MATCH($C95,PlantAccounts[Power Plan Plant Account '#],0),8)+INDEX(PlantAccounts[],MATCH($C95,PlantAccounts[Power Plan Plant Account '#],0),16)+INDEX(PlantAccounts[],MATCH($C95,PlantAccounts[Power Plan Plant Account '#],0),17)))/2))/12)*(INDEX(CurWIPHelper[],1,MATCH(AQ$4,CurWIPHelper[#Headers],0)))*(INDEX(PlantAccounts[],MATCH($C95,PlantAccounts[Power Plan Plant Account '#],0),7))</f>
        <v>164266.71215691828</v>
      </c>
      <c r="CF95" s="59">
        <f>((((INDEX(PlantAccounts[],MATCH($C95,PlantAccounts[Power Plan Plant Account '#],0),8)+(INDEX(PlantAccounts[],MATCH($C95,PlantAccounts[Power Plan Plant Account '#],0),8)+INDEX(PlantAccounts[],MATCH($C95,PlantAccounts[Power Plan Plant Account '#],0),16)+INDEX(PlantAccounts[],MATCH($C95,PlantAccounts[Power Plan Plant Account '#],0),17)))/2))/12)*(INDEX(CurWIPHelper[],1,MATCH(AR$4,CurWIPHelper[#Headers],0)))*(INDEX(PlantAccounts[],MATCH($C95,PlantAccounts[Power Plan Plant Account '#],0),7))</f>
        <v>164266.71215691828</v>
      </c>
      <c r="CG95" s="59">
        <f>((((INDEX(PlantAccounts[],MATCH($C95,PlantAccounts[Power Plan Plant Account '#],0),8)+(INDEX(PlantAccounts[],MATCH($C95,PlantAccounts[Power Plan Plant Account '#],0),8)+INDEX(PlantAccounts[],MATCH($C95,PlantAccounts[Power Plan Plant Account '#],0),16)+INDEX(PlantAccounts[],MATCH($C95,PlantAccounts[Power Plan Plant Account '#],0),17)))/2))/12)*(INDEX(CurWIPHelper[],1,MATCH(AS$4,CurWIPHelper[#Headers],0)))*(INDEX(PlantAccounts[],MATCH($C95,PlantAccounts[Power Plan Plant Account '#],0),7))</f>
        <v>164266.71215691828</v>
      </c>
      <c r="CH95" s="59">
        <f>((((INDEX(PlantAccounts[],MATCH($C95,PlantAccounts[Power Plan Plant Account '#],0),8)+(INDEX(PlantAccounts[],MATCH($C95,PlantAccounts[Power Plan Plant Account '#],0),8)+INDEX(PlantAccounts[],MATCH($C95,PlantAccounts[Power Plan Plant Account '#],0),16)+INDEX(PlantAccounts[],MATCH($C95,PlantAccounts[Power Plan Plant Account '#],0),17)))/2))/12)*(INDEX(CurWIPHelper[],1,MATCH(AT$4,CurWIPHelper[#Headers],0)))*(INDEX(PlantAccounts[],MATCH($C95,PlantAccounts[Power Plan Plant Account '#],0),7))</f>
        <v>164266.71215691828</v>
      </c>
      <c r="CI95" s="59">
        <f>((((INDEX(PlantAccounts[],MATCH($C95,PlantAccounts[Power Plan Plant Account '#],0),8)+(INDEX(PlantAccounts[],MATCH($C95,PlantAccounts[Power Plan Plant Account '#],0),8)+INDEX(PlantAccounts[],MATCH($C95,PlantAccounts[Power Plan Plant Account '#],0),16)+INDEX(PlantAccounts[],MATCH($C95,PlantAccounts[Power Plan Plant Account '#],0),17)))/2))/12)*(INDEX(CurWIPHelper[],1,MATCH(AU$4,CurWIPHelper[#Headers],0)))*(INDEX(PlantAccounts[],MATCH($C95,PlantAccounts[Power Plan Plant Account '#],0),7))</f>
        <v>164266.71215691828</v>
      </c>
      <c r="CJ95" s="59">
        <f>((((INDEX(PlantAccounts[],MATCH($C95,PlantAccounts[Power Plan Plant Account '#],0),8)+(INDEX(PlantAccounts[],MATCH($C95,PlantAccounts[Power Plan Plant Account '#],0),8)+INDEX(PlantAccounts[],MATCH($C95,PlantAccounts[Power Plan Plant Account '#],0),16)+INDEX(PlantAccounts[],MATCH($C95,PlantAccounts[Power Plan Plant Account '#],0),17)))/2))/12)*(INDEX(CurWIPHelper[],1,MATCH(AV$4,CurWIPHelper[#Headers],0)))*(INDEX(PlantAccounts[],MATCH($C95,PlantAccounts[Power Plan Plant Account '#],0),7))</f>
        <v>164266.71215691828</v>
      </c>
      <c r="CK95" s="59">
        <f>((((INDEX(PlantAccounts[],MATCH($C95,PlantAccounts[Power Plan Plant Account '#],0),8)+(INDEX(PlantAccounts[],MATCH($C95,PlantAccounts[Power Plan Plant Account '#],0),8)+INDEX(PlantAccounts[],MATCH($C95,PlantAccounts[Power Plan Plant Account '#],0),16)+INDEX(PlantAccounts[],MATCH($C95,PlantAccounts[Power Plan Plant Account '#],0),17)))/2))/12)*(INDEX(CurWIPHelper[],1,MATCH(AW$4,CurWIPHelper[#Headers],0)))*(INDEX(PlantAccounts[],MATCH($C95,PlantAccounts[Power Plan Plant Account '#],0),7))</f>
        <v>164266.71215691828</v>
      </c>
      <c r="CL95" s="59">
        <f>((((INDEX(PlantAccounts[],MATCH($C95,PlantAccounts[Power Plan Plant Account '#],0),8)+(INDEX(PlantAccounts[],MATCH($C95,PlantAccounts[Power Plan Plant Account '#],0),8)+INDEX(PlantAccounts[],MATCH($C95,PlantAccounts[Power Plan Plant Account '#],0),16)+INDEX(PlantAccounts[],MATCH($C95,PlantAccounts[Power Plan Plant Account '#],0),17)))/2))/12)*(INDEX(CurWIPHelper[],1,MATCH(AX$4,CurWIPHelper[#Headers],0)))*(INDEX(PlantAccounts[],MATCH($C95,PlantAccounts[Power Plan Plant Account '#],0),7))</f>
        <v>164266.71215691828</v>
      </c>
      <c r="CM95" s="59">
        <f>((((INDEX(PlantAccounts[],MATCH($C95,PlantAccounts[Power Plan Plant Account '#],0),8)+(INDEX(PlantAccounts[],MATCH($C95,PlantAccounts[Power Plan Plant Account '#],0),8)+INDEX(PlantAccounts[],MATCH($C95,PlantAccounts[Power Plan Plant Account '#],0),16)+INDEX(PlantAccounts[],MATCH($C95,PlantAccounts[Power Plan Plant Account '#],0),17)))/2))/12)*(INDEX(CurWIPHelper[],1,MATCH(AY$4,CurWIPHelper[#Headers],0)))*(INDEX(PlantAccounts[],MATCH($C95,PlantAccounts[Power Plan Plant Account '#],0),7))</f>
        <v>164266.71215691828</v>
      </c>
      <c r="CN95" s="59">
        <f>((((INDEX(PlantAccounts[],MATCH($C95,PlantAccounts[Power Plan Plant Account '#],0),8)+(INDEX(PlantAccounts[],MATCH($C95,PlantAccounts[Power Plan Plant Account '#],0),8)+INDEX(PlantAccounts[],MATCH($C95,PlantAccounts[Power Plan Plant Account '#],0),16)+INDEX(PlantAccounts[],MATCH($C95,PlantAccounts[Power Plan Plant Account '#],0),17)))/2))/12)*(INDEX(CurWIPHelper[],1,MATCH(AZ$4,CurWIPHelper[#Headers],0)))*(INDEX(PlantAccounts[],MATCH($C95,PlantAccounts[Power Plan Plant Account '#],0),7))</f>
        <v>164266.71215691828</v>
      </c>
      <c r="CO95" s="59">
        <f t="shared" si="34"/>
        <v>1971200.5458830197</v>
      </c>
      <c r="CQ95" s="59">
        <f>INDEX(PlantAccounts[],MATCH($C95,PlantAccounts[Power Plan Plant Account '#],0),12)*(INDEX(CurWIPHelper[],1,MATCH(AO$4,CurWIPHelper[#Headers],0)))*(INDEX(PlantAccounts[],MATCH($C95,PlantAccounts[Power Plan Plant Account '#],0),7)/12)*0.5</f>
        <v>0</v>
      </c>
      <c r="CR95" s="59">
        <f>INDEX(PlantAccounts[],MATCH($C95,PlantAccounts[Power Plan Plant Account '#],0),12)*(INDEX(CurWIPHelper[],1,MATCH(AP$4,CurWIPHelper[#Headers],0)))*(INDEX(PlantAccounts[],MATCH($C95,PlantAccounts[Power Plan Plant Account '#],0),7)/12)*0.5</f>
        <v>0</v>
      </c>
      <c r="CS95" s="59">
        <f>INDEX(PlantAccounts[],MATCH($C95,PlantAccounts[Power Plan Plant Account '#],0),12)*(INDEX(CurWIPHelper[],1,MATCH(AQ$4,CurWIPHelper[#Headers],0)))*(INDEX(PlantAccounts[],MATCH($C95,PlantAccounts[Power Plan Plant Account '#],0),7)/12)*0.5</f>
        <v>0</v>
      </c>
      <c r="CT95" s="59">
        <f>INDEX(PlantAccounts[],MATCH($C95,PlantAccounts[Power Plan Plant Account '#],0),12)*(INDEX(CurWIPHelper[],1,MATCH(AR$4,CurWIPHelper[#Headers],0)))*(INDEX(PlantAccounts[],MATCH($C95,PlantAccounts[Power Plan Plant Account '#],0),7)/12)*0.5</f>
        <v>0</v>
      </c>
      <c r="CU95" s="59">
        <f>INDEX(PlantAccounts[],MATCH($C95,PlantAccounts[Power Plan Plant Account '#],0),12)*(INDEX(CurWIPHelper[],1,MATCH(AS$4,CurWIPHelper[#Headers],0)))*(INDEX(PlantAccounts[],MATCH($C95,PlantAccounts[Power Plan Plant Account '#],0),7)/12)*0.5</f>
        <v>0</v>
      </c>
      <c r="CV95" s="59">
        <f>INDEX(PlantAccounts[],MATCH($C95,PlantAccounts[Power Plan Plant Account '#],0),12)*(INDEX(CurWIPHelper[],1,MATCH(AT$4,CurWIPHelper[#Headers],0)))*(INDEX(PlantAccounts[],MATCH($C95,PlantAccounts[Power Plan Plant Account '#],0),7)/12)*0.5</f>
        <v>0</v>
      </c>
      <c r="CW95" s="59">
        <f>INDEX(PlantAccounts[],MATCH($C95,PlantAccounts[Power Plan Plant Account '#],0),12)*(INDEX(CurWIPHelper[],1,MATCH(AU$4,CurWIPHelper[#Headers],0)))*(INDEX(PlantAccounts[],MATCH($C95,PlantAccounts[Power Plan Plant Account '#],0),7)/12)*0.5</f>
        <v>0</v>
      </c>
      <c r="CX95" s="59">
        <f>INDEX(PlantAccounts[],MATCH($C95,PlantAccounts[Power Plan Plant Account '#],0),12)*(INDEX(CurWIPHelper[],1,MATCH(AV$4,CurWIPHelper[#Headers],0)))*(INDEX(PlantAccounts[],MATCH($C95,PlantAccounts[Power Plan Plant Account '#],0),7)/12)*0.5</f>
        <v>0</v>
      </c>
      <c r="CY95" s="59">
        <f>INDEX(PlantAccounts[],MATCH($C95,PlantAccounts[Power Plan Plant Account '#],0),12)*(INDEX(CurWIPHelper[],1,MATCH(AW$4,CurWIPHelper[#Headers],0)))*(INDEX(PlantAccounts[],MATCH($C95,PlantAccounts[Power Plan Plant Account '#],0),7)/12)*0.5</f>
        <v>0</v>
      </c>
      <c r="CZ95" s="59">
        <f>INDEX(PlantAccounts[],MATCH($C95,PlantAccounts[Power Plan Plant Account '#],0),12)*(INDEX(CurWIPHelper[],1,MATCH(AX$4,CurWIPHelper[#Headers],0)))*(INDEX(PlantAccounts[],MATCH($C95,PlantAccounts[Power Plan Plant Account '#],0),7)/12)*0.5</f>
        <v>0</v>
      </c>
      <c r="DA95" s="59">
        <f>INDEX(PlantAccounts[],MATCH($C95,PlantAccounts[Power Plan Plant Account '#],0),12)*(INDEX(CurWIPHelper[],1,MATCH(AY$4,CurWIPHelper[#Headers],0)))*(INDEX(PlantAccounts[],MATCH($C95,PlantAccounts[Power Plan Plant Account '#],0),7)/12)*0.5</f>
        <v>0</v>
      </c>
      <c r="DB95" s="59">
        <f>INDEX(PlantAccounts[],MATCH($C95,PlantAccounts[Power Plan Plant Account '#],0),12)*(INDEX(CurWIPHelper[],1,MATCH(AZ$4,CurWIPHelper[#Headers],0)))*(INDEX(PlantAccounts[],MATCH($C95,PlantAccounts[Power Plan Plant Account '#],0),7)/12)*0.5</f>
        <v>0</v>
      </c>
      <c r="DC95" s="59">
        <f t="shared" si="35"/>
        <v>0</v>
      </c>
      <c r="DE95" s="59">
        <f t="shared" si="36"/>
        <v>1971200.5458830197</v>
      </c>
    </row>
    <row r="96" spans="1:109">
      <c r="A96" t="s">
        <v>58</v>
      </c>
      <c r="B96" t="s">
        <v>145</v>
      </c>
      <c r="C96">
        <v>49501</v>
      </c>
      <c r="D96">
        <v>49500</v>
      </c>
      <c r="E96" s="131">
        <v>2.1752032429182579E-2</v>
      </c>
      <c r="F96" s="113">
        <f>INDEX(PlantAccounts[],MATCH($C96,PlantAccounts[Power Plan Plant Account '#],0),8)</f>
        <v>0</v>
      </c>
      <c r="G96" s="7">
        <f>INDEX(PlantAccounts[],MATCH($C96,PlantAccounts[Power Plan Plant Account '#],0),14)</f>
        <v>0</v>
      </c>
      <c r="H96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96" s="35"/>
      <c r="J96" s="35">
        <f t="shared" si="37"/>
        <v>0</v>
      </c>
      <c r="K96" s="35">
        <v>0</v>
      </c>
      <c r="L96" s="7">
        <f>INDEX(PlantAccounts[],MATCH($C96,PlantAccounts[Power Plan Plant Account '#],0),11)</f>
        <v>0</v>
      </c>
      <c r="M96" s="7">
        <f t="shared" si="32"/>
        <v>0</v>
      </c>
      <c r="O96" s="35">
        <f>INDEX(CurCloseProf[],MATCH(PlantAccountsQuery[[#This Row],[Reg/Unreg]],CurCloseProf[R/NR],0),MATCH(O$9,CurCloseProf[#Headers],0))*($J96+$M96)</f>
        <v>0</v>
      </c>
      <c r="P96" s="35">
        <f>INDEX(CurCloseProf[],MATCH(PlantAccountsQuery[[#This Row],[Reg/Unreg]],CurCloseProf[R/NR],0),MATCH(P$9,CurCloseProf[#Headers],0))*($J96+$M96)</f>
        <v>0</v>
      </c>
      <c r="Q96" s="35">
        <f>INDEX(CurCloseProf[],MATCH(PlantAccountsQuery[[#This Row],[Reg/Unreg]],CurCloseProf[R/NR],0),MATCH(Q$9,CurCloseProf[#Headers],0))*($J96+$M96)</f>
        <v>0</v>
      </c>
      <c r="R96" s="35">
        <f>INDEX(CurCloseProf[],MATCH(PlantAccountsQuery[[#This Row],[Reg/Unreg]],CurCloseProf[R/NR],0),MATCH(R$9,CurCloseProf[#Headers],0))*($J96+$M96)</f>
        <v>0</v>
      </c>
      <c r="S96" s="35">
        <f>INDEX(CurCloseProf[],MATCH(PlantAccountsQuery[[#This Row],[Reg/Unreg]],CurCloseProf[R/NR],0),MATCH(S$9,CurCloseProf[#Headers],0))*($J96+$M96)</f>
        <v>0</v>
      </c>
      <c r="T96" s="35">
        <f>INDEX(CurCloseProf[],MATCH(PlantAccountsQuery[[#This Row],[Reg/Unreg]],CurCloseProf[R/NR],0),MATCH(T$9,CurCloseProf[#Headers],0))*($J96+$M96)</f>
        <v>0</v>
      </c>
      <c r="U96" s="35">
        <f>INDEX(CurCloseProf[],MATCH(PlantAccountsQuery[[#This Row],[Reg/Unreg]],CurCloseProf[R/NR],0),MATCH(U$9,CurCloseProf[#Headers],0))*($J96+$M96)</f>
        <v>0</v>
      </c>
      <c r="V96" s="35">
        <f>INDEX(CurCloseProf[],MATCH(PlantAccountsQuery[[#This Row],[Reg/Unreg]],CurCloseProf[R/NR],0),MATCH(V$9,CurCloseProf[#Headers],0))*($J96+$M96)</f>
        <v>0</v>
      </c>
      <c r="W96" s="35">
        <f>INDEX(CurCloseProf[],MATCH(PlantAccountsQuery[[#This Row],[Reg/Unreg]],CurCloseProf[R/NR],0),MATCH(W$9,CurCloseProf[#Headers],0))*($J96+$M96)</f>
        <v>0</v>
      </c>
      <c r="X96" s="35">
        <f>INDEX(CurCloseProf[],MATCH(PlantAccountsQuery[[#This Row],[Reg/Unreg]],CurCloseProf[R/NR],0),MATCH(X$9,CurCloseProf[#Headers],0))*($J96+$M96)</f>
        <v>0</v>
      </c>
      <c r="Y96" s="35">
        <f>INDEX(CurCloseProf[],MATCH(PlantAccountsQuery[[#This Row],[Reg/Unreg]],CurCloseProf[R/NR],0),MATCH(Y$9,CurCloseProf[#Headers],0))*($J96+$M96)</f>
        <v>0</v>
      </c>
      <c r="Z96" s="35">
        <f>INDEX(CurCloseProf[],MATCH(PlantAccountsQuery[[#This Row],[Reg/Unreg]],CurCloseProf[R/NR],0),MATCH(Z$9,CurCloseProf[#Headers],0))*($J96+$M96)</f>
        <v>0</v>
      </c>
      <c r="AB96" s="59">
        <f>IF(INDEX(CurWIPHelper[],1,MATCH(AO$4,$AB$9:$AM$9,0))=0,0,($F96+$O96))</f>
        <v>0</v>
      </c>
      <c r="AC96" s="59">
        <f>IF(INDEX(CurWIPHelper[],1,MATCH(AP$4,$AB$9:$AM$9,0))=0,0,($F96+SUM($O96:P96)))</f>
        <v>0</v>
      </c>
      <c r="AD96" s="59">
        <f>IF(INDEX(CurWIPHelper[],1,MATCH(AQ$4,$AB$9:$AM$9,0))=0,0,($F96+SUM($O96:Q96)))</f>
        <v>0</v>
      </c>
      <c r="AE96" s="59">
        <f>IF(INDEX(CurWIPHelper[],1,MATCH(AR$4,$AB$9:$AM$9,0))=0,0,($F96+SUM($O96:R96)))</f>
        <v>0</v>
      </c>
      <c r="AF96" s="59">
        <f>IF(INDEX(CurWIPHelper[],1,MATCH(AS$4,$AB$9:$AM$9,0))=0,0,($F96+SUM($O96:S96)))</f>
        <v>0</v>
      </c>
      <c r="AG96" s="59">
        <f>IF(INDEX(CurWIPHelper[],1,MATCH(AT$4,$AB$9:$AM$9,0))=0,0,($F96+SUM($O96:T96)))</f>
        <v>0</v>
      </c>
      <c r="AH96" s="59">
        <f>IF(INDEX(CurWIPHelper[],1,MATCH(AU$4,$AB$9:$AM$9,0))=0,0,($F96+SUM($O96:U96)))</f>
        <v>0</v>
      </c>
      <c r="AI96" s="59">
        <f>IF(INDEX(CurWIPHelper[],1,MATCH(AV$4,$AB$9:$AM$9,0))=0,0,($F96+SUM($O96:V96)))</f>
        <v>0</v>
      </c>
      <c r="AJ96" s="59">
        <f>IF(INDEX(CurWIPHelper[],1,MATCH(AW$4,$AB$9:$AM$9,0))=0,0,($F96+SUM($O96:W96)))</f>
        <v>0</v>
      </c>
      <c r="AK96" s="59">
        <f>IF(INDEX(CurWIPHelper[],1,MATCH(AX$4,$AB$9:$AM$9,0))=0,0,($F96+SUM($O96:X96)))</f>
        <v>0</v>
      </c>
      <c r="AL96" s="59">
        <f>IF(INDEX(CurWIPHelper[],1,MATCH(AY$4,$AB$9:$AM$9,0))=0,0,($F96+SUM($O96:Y96)))</f>
        <v>0</v>
      </c>
      <c r="AM96" s="59">
        <f>IF(INDEX(CurWIPHelper[],1,MATCH(AZ$4,$AB$9:$AM$9,0))=0,0,($F96+SUM($O96:Z96)))</f>
        <v>0</v>
      </c>
      <c r="AO96" s="35">
        <f>IF(INDEX(CurWIPHelper[],1,MATCH(AO$4,CurWIPHelper[#Headers],0))=0,0,
     IF(AB96&gt;0,
        (IF(
             ((INDEX(PlantAccounts[],MATCH($C96,PlantAccounts[Power Plan Plant Account '#],0),7)/12)
                   *(AB96)
                   *(INDEX(CurWIPHelper[],1,MATCH(AO$4,CurWIPHelper[#Headers],0)))
                   +(INDEX(PlantAccounts[],MATCH($C96,PlantAccounts[Power Plan Plant Account '#],0),9))
                   )&gt;AB96,
              IF((INDEX(PlantAccounts[],MATCH($C96,PlantAccounts[Power Plan Plant Account '#],0),7))=0,0,AB96-(INDEX(PlantAccounts[],MATCH($C96,PlantAccounts[Power Plan Plant Account '#],0),9))),
             (INDEX(PlantAccounts[],MATCH($C96,PlantAccounts[Power Plan Plant Account '#],0),7)/12)*AB96*(INDEX(CurWIPHelper[],1,MATCH(AO$4,CurWIPHelper[#Headers],0))))
        ),
          IF(AB96=0,0,IF(
              ((INDEX(PlantAccounts[],MATCH($C96,PlantAccounts[Power Plan Plant Account '#],0),7)/12)
              *(AB96)
              *(INDEX(CurWIPHelper[],1,MATCH(AO$4,CurWIPHelper[#Headers],0)))
              +(INDEX(PlantAccounts[],MATCH($C96,PlantAccounts[Power Plan Plant Account '#],0),9))
              )&gt;AB96,
         (INDEX(PlantAccounts[],MATCH($C96,PlantAccounts[Power Plan Plant Account '#],0),7)/12)*AB96*(INDEX(CurWIPHelper[],1,MATCH(AO$4,CurWIPHelper[#Headers],0))),
         AB96-(INDEX(PlantAccounts[],MATCH($C96,PlantAccounts[Power Plan Plant Account '#],0),9))
    ))
)
)</f>
        <v>0</v>
      </c>
      <c r="AP96" s="35">
        <f>IF(INDEX(CurWIPHelper[],1,MATCH(AP$4,CurWIPHelper[#Headers],0))=0,0,
     IF(AC96&gt;0,
        (IF(
             ((INDEX(PlantAccounts[],MATCH($C96,PlantAccounts[Power Plan Plant Account '#],0),7)/12)
                   *(AC96)
                   *(INDEX(CurWIPHelper[],1,MATCH(AP$4,CurWIPHelper[#Headers],0)))
                   +(INDEX(PlantAccounts[],MATCH($C96,PlantAccounts[Power Plan Plant Account '#],0),9))
                   +(SUM($AO96:AO96))
                    )&gt;AC96,
              IF((INDEX(PlantAccounts[],MATCH($C96,PlantAccounts[Power Plan Plant Account '#],0),7))=0,0,AC96-(INDEX(PlantAccounts[],MATCH($C96,PlantAccounts[Power Plan Plant Account '#],0),9))-SUM($AO96:AO96)),
             (INDEX(PlantAccounts[],MATCH($C96,PlantAccounts[Power Plan Plant Account '#],0),7)/12)*AC96*(INDEX(CurWIPHelper[],1,MATCH(AP$4,CurWIPHelper[#Headers],0))))
        ),
        IF(AC96=0,0,IF(
              ((INDEX(PlantAccounts[],MATCH($C96,PlantAccounts[Power Plan Plant Account '#],0),7)/12)
              *(AC96)
              *(INDEX(CurWIPHelper[],1,MATCH(AP$4,CurWIPHelper[#Headers],0)))
              +(INDEX(PlantAccounts[],MATCH($C96,PlantAccounts[Power Plan Plant Account '#],0),9))
              +(SUM($AO96:AO96))
              )&gt;AC96,
         (INDEX(PlantAccounts[],MATCH($C96,PlantAccounts[Power Plan Plant Account '#],0),7)/12)*AC96*(INDEX(CurWIPHelper[],1,MATCH(AP$4,CurWIPHelper[#Headers],0))),
         AC96-(INDEX(PlantAccounts[],MATCH($C96,PlantAccounts[Power Plan Plant Account '#],0),9))-(SUM($AO96:AO96))
    ))
)
)</f>
        <v>0</v>
      </c>
      <c r="AQ96" s="35">
        <f>IF(INDEX(CurWIPHelper[],1,MATCH(AQ$4,CurWIPHelper[#Headers],0))=0,0,
     IF(AD96&gt;0,
        (IF(
             ((INDEX(PlantAccounts[],MATCH($C96,PlantAccounts[Power Plan Plant Account '#],0),7)/12)
                   *(AD96)
                   *(INDEX(CurWIPHelper[],1,MATCH(AQ$4,CurWIPHelper[#Headers],0)))
                   +(INDEX(PlantAccounts[],MATCH($C96,PlantAccounts[Power Plan Plant Account '#],0),9))
                   +(SUM($AO96:AP96))
                    )&gt;AD96,
              IF((INDEX(PlantAccounts[],MATCH($C96,PlantAccounts[Power Plan Plant Account '#],0),7))=0,0,AD96-(INDEX(PlantAccounts[],MATCH($C96,PlantAccounts[Power Plan Plant Account '#],0),9))-SUM($AO96:AP96)),
             (INDEX(PlantAccounts[],MATCH($C96,PlantAccounts[Power Plan Plant Account '#],0),7)/12)*AD96*(INDEX(CurWIPHelper[],1,MATCH(AQ$4,CurWIPHelper[#Headers],0))))
        ),
        IF(AD96=0,0,IF(
              ((INDEX(PlantAccounts[],MATCH($C96,PlantAccounts[Power Plan Plant Account '#],0),7)/12)
              *(AD96)
              *(INDEX(CurWIPHelper[],1,MATCH(AQ$4,CurWIPHelper[#Headers],0)))
              +(INDEX(PlantAccounts[],MATCH($C96,PlantAccounts[Power Plan Plant Account '#],0),9))
              +(SUM($AO96:AP96))
              )&gt;AD96,
         (INDEX(PlantAccounts[],MATCH($C96,PlantAccounts[Power Plan Plant Account '#],0),7)/12)*AD96*(INDEX(CurWIPHelper[],1,MATCH(AQ$4,CurWIPHelper[#Headers],0))),
         AD96-(INDEX(PlantAccounts[],MATCH($C96,PlantAccounts[Power Plan Plant Account '#],0),9))-(SUM($AO96:AP96))
    ))
)
)</f>
        <v>0</v>
      </c>
      <c r="AR96" s="35">
        <f>IF(INDEX(CurWIPHelper[],1,MATCH(AR$4,CurWIPHelper[#Headers],0))=0,0,
     IF(AE96&gt;0,
        (IF(
             ((INDEX(PlantAccounts[],MATCH($C96,PlantAccounts[Power Plan Plant Account '#],0),7)/12)
                   *(AE96)
                   *(INDEX(CurWIPHelper[],1,MATCH(AR$4,CurWIPHelper[#Headers],0)))
                   +(INDEX(PlantAccounts[],MATCH($C96,PlantAccounts[Power Plan Plant Account '#],0),9))
                   +(SUM($AO96:AQ96))
                    )&gt;AE96,
              IF((INDEX(PlantAccounts[],MATCH($C96,PlantAccounts[Power Plan Plant Account '#],0),7))=0,0,AE96-(INDEX(PlantAccounts[],MATCH($C96,PlantAccounts[Power Plan Plant Account '#],0),9))-SUM($AO96:AQ96)),
             (INDEX(PlantAccounts[],MATCH($C96,PlantAccounts[Power Plan Plant Account '#],0),7)/12)*AE96*(INDEX(CurWIPHelper[],1,MATCH(AR$4,CurWIPHelper[#Headers],0))))
        ),
        IF(AE96=0,0,IF(
              ((INDEX(PlantAccounts[],MATCH($C96,PlantAccounts[Power Plan Plant Account '#],0),7)/12)
              *(AE96)
              *(INDEX(CurWIPHelper[],1,MATCH(AR$4,CurWIPHelper[#Headers],0)))
              +(INDEX(PlantAccounts[],MATCH($C96,PlantAccounts[Power Plan Plant Account '#],0),9))
              +(SUM($AO96:AQ96))
              )&gt;AE96,
         (INDEX(PlantAccounts[],MATCH($C96,PlantAccounts[Power Plan Plant Account '#],0),7)/12)*AE96*(INDEX(CurWIPHelper[],1,MATCH(AR$4,CurWIPHelper[#Headers],0))),
         AE96-(INDEX(PlantAccounts[],MATCH($C96,PlantAccounts[Power Plan Plant Account '#],0),9))-(SUM($AO96:AQ96))
    ))
)
)</f>
        <v>0</v>
      </c>
      <c r="AS96" s="35">
        <f>IF(INDEX(CurWIPHelper[],1,MATCH(AS$4,CurWIPHelper[#Headers],0))=0,0,
     IF(AF96&gt;0,
        (IF(
             ((INDEX(PlantAccounts[],MATCH($C96,PlantAccounts[Power Plan Plant Account '#],0),7)/12)
                   *(AF96)
                   *(INDEX(CurWIPHelper[],1,MATCH(AS$4,CurWIPHelper[#Headers],0)))
                   +(INDEX(PlantAccounts[],MATCH($C96,PlantAccounts[Power Plan Plant Account '#],0),9))
                   +(SUM($AO96:AR96))
                    )&gt;AF96,
              IF((INDEX(PlantAccounts[],MATCH($C96,PlantAccounts[Power Plan Plant Account '#],0),7))=0,0,AF96-(INDEX(PlantAccounts[],MATCH($C96,PlantAccounts[Power Plan Plant Account '#],0),9))-SUM($AO96:AR96)),
             (INDEX(PlantAccounts[],MATCH($C96,PlantAccounts[Power Plan Plant Account '#],0),7)/12)*AF96*(INDEX(CurWIPHelper[],1,MATCH(AS$4,CurWIPHelper[#Headers],0))))
        ),
        IF(AF96=0,0,IF(
              ((INDEX(PlantAccounts[],MATCH($C96,PlantAccounts[Power Plan Plant Account '#],0),7)/12)
              *(AF96)
              *(INDEX(CurWIPHelper[],1,MATCH(AS$4,CurWIPHelper[#Headers],0)))
              +(INDEX(PlantAccounts[],MATCH($C96,PlantAccounts[Power Plan Plant Account '#],0),9))
              +(SUM($AO96:AR96))
              )&gt;AF96,
         (INDEX(PlantAccounts[],MATCH($C96,PlantAccounts[Power Plan Plant Account '#],0),7)/12)*AF96*(INDEX(CurWIPHelper[],1,MATCH(AS$4,CurWIPHelper[#Headers],0))),
         AF96-(INDEX(PlantAccounts[],MATCH($C96,PlantAccounts[Power Plan Plant Account '#],0),9))-(SUM($AO96:AR96))
    ))
)
)</f>
        <v>0</v>
      </c>
      <c r="AT96" s="35">
        <f>IF(INDEX(CurWIPHelper[],1,MATCH(AT$4,CurWIPHelper[#Headers],0))=0,0,
     IF(AG96&gt;0,
        (IF(
             ((INDEX(PlantAccounts[],MATCH($C96,PlantAccounts[Power Plan Plant Account '#],0),7)/12)
                   *(AG96)
                   *(INDEX(CurWIPHelper[],1,MATCH(AT$4,CurWIPHelper[#Headers],0)))
                   +(INDEX(PlantAccounts[],MATCH($C96,PlantAccounts[Power Plan Plant Account '#],0),9))
                   +(SUM($AO96:AS96))
                    )&gt;AG96,
              IF((INDEX(PlantAccounts[],MATCH($C96,PlantAccounts[Power Plan Plant Account '#],0),7))=0,0,AG96-(INDEX(PlantAccounts[],MATCH($C96,PlantAccounts[Power Plan Plant Account '#],0),9))-SUM($AO96:AS96)),
             (INDEX(PlantAccounts[],MATCH($C96,PlantAccounts[Power Plan Plant Account '#],0),7)/12)*AG96*(INDEX(CurWIPHelper[],1,MATCH(AT$4,CurWIPHelper[#Headers],0))))
        ),
        IF(AG96=0,0,IF(
              ((INDEX(PlantAccounts[],MATCH($C96,PlantAccounts[Power Plan Plant Account '#],0),7)/12)
              *(AG96)
              *(INDEX(CurWIPHelper[],1,MATCH(AT$4,CurWIPHelper[#Headers],0)))
              +(INDEX(PlantAccounts[],MATCH($C96,PlantAccounts[Power Plan Plant Account '#],0),9))
              +(SUM($AO96:AS96))
              )&gt;AG96,
         (INDEX(PlantAccounts[],MATCH($C96,PlantAccounts[Power Plan Plant Account '#],0),7)/12)*AG96*(INDEX(CurWIPHelper[],1,MATCH(AT$4,CurWIPHelper[#Headers],0))),
         AG96-(INDEX(PlantAccounts[],MATCH($C96,PlantAccounts[Power Plan Plant Account '#],0),9))-(SUM($AO96:AS96))
    ))
)
)</f>
        <v>0</v>
      </c>
      <c r="AU96" s="35">
        <f>IF(INDEX(CurWIPHelper[],1,MATCH(AU$4,CurWIPHelper[#Headers],0))=0,0,
     IF(AH96&gt;0,
        (IF(
             ((INDEX(PlantAccounts[],MATCH($C96,PlantAccounts[Power Plan Plant Account '#],0),7)/12)
                   *(AH96)
                   *(INDEX(CurWIPHelper[],1,MATCH(AU$4,CurWIPHelper[#Headers],0)))
                   +(INDEX(PlantAccounts[],MATCH($C96,PlantAccounts[Power Plan Plant Account '#],0),9))
                   +(SUM($AO96:AT96))
                    )&gt;AH96,
              IF((INDEX(PlantAccounts[],MATCH($C96,PlantAccounts[Power Plan Plant Account '#],0),7))=0,0,AH96-(INDEX(PlantAccounts[],MATCH($C96,PlantAccounts[Power Plan Plant Account '#],0),9))-SUM($AO96:AT96)),
             (INDEX(PlantAccounts[],MATCH($C96,PlantAccounts[Power Plan Plant Account '#],0),7)/12)*AH96*(INDEX(CurWIPHelper[],1,MATCH(AU$4,CurWIPHelper[#Headers],0))))
        ),
        IF(AH96=0,0,IF(
              ((INDEX(PlantAccounts[],MATCH($C96,PlantAccounts[Power Plan Plant Account '#],0),7)/12)
              *(AH96)
              *(INDEX(CurWIPHelper[],1,MATCH(AU$4,CurWIPHelper[#Headers],0)))
              +(INDEX(PlantAccounts[],MATCH($C96,PlantAccounts[Power Plan Plant Account '#],0),9))
              +(SUM($AO96:AT96))
              )&gt;AH96,
         (INDEX(PlantAccounts[],MATCH($C96,PlantAccounts[Power Plan Plant Account '#],0),7)/12)*AH96*(INDEX(CurWIPHelper[],1,MATCH(AU$4,CurWIPHelper[#Headers],0))),
         AH96-(INDEX(PlantAccounts[],MATCH($C96,PlantAccounts[Power Plan Plant Account '#],0),9))-(SUM($AO96:AT96))
    ))
)
)</f>
        <v>0</v>
      </c>
      <c r="AV96" s="35">
        <f>IF(INDEX(CurWIPHelper[],1,MATCH(AV$4,CurWIPHelper[#Headers],0))=0,0,
     IF(AI96&gt;0,
        (IF(
             ((INDEX(PlantAccounts[],MATCH($C96,PlantAccounts[Power Plan Plant Account '#],0),7)/12)
                   *(AI96)
                   *(INDEX(CurWIPHelper[],1,MATCH(AV$4,CurWIPHelper[#Headers],0)))
                   +(INDEX(PlantAccounts[],MATCH($C96,PlantAccounts[Power Plan Plant Account '#],0),9))
                   +(SUM($AO96:AU96))
                    )&gt;AI96,
              IF((INDEX(PlantAccounts[],MATCH($C96,PlantAccounts[Power Plan Plant Account '#],0),7))=0,0,AI96-(INDEX(PlantAccounts[],MATCH($C96,PlantAccounts[Power Plan Plant Account '#],0),9))-SUM($AO96:AU96)),
             (INDEX(PlantAccounts[],MATCH($C96,PlantAccounts[Power Plan Plant Account '#],0),7)/12)*AI96*(INDEX(CurWIPHelper[],1,MATCH(AV$4,CurWIPHelper[#Headers],0))))
        ),
        IF(AI96=0,0,IF(
              ((INDEX(PlantAccounts[],MATCH($C96,PlantAccounts[Power Plan Plant Account '#],0),7)/12)
              *(AI96)
              *(INDEX(CurWIPHelper[],1,MATCH(AV$4,CurWIPHelper[#Headers],0)))
              +(INDEX(PlantAccounts[],MATCH($C96,PlantAccounts[Power Plan Plant Account '#],0),9))
              +(SUM($AO96:AU96))
              )&gt;AI96,
         (INDEX(PlantAccounts[],MATCH($C96,PlantAccounts[Power Plan Plant Account '#],0),7)/12)*AI96*(INDEX(CurWIPHelper[],1,MATCH(AV$4,CurWIPHelper[#Headers],0))),
         AI96-(INDEX(PlantAccounts[],MATCH($C96,PlantAccounts[Power Plan Plant Account '#],0),9))-(SUM($AO96:AU96))
    ))
)
)</f>
        <v>0</v>
      </c>
      <c r="AW96" s="35">
        <f>IF(INDEX(CurWIPHelper[],1,MATCH(AW$4,CurWIPHelper[#Headers],0))=0,0,
     IF(AJ96&gt;0,
        (IF(
             ((INDEX(PlantAccounts[],MATCH($C96,PlantAccounts[Power Plan Plant Account '#],0),7)/12)
                   *(AJ96)
                   *(INDEX(CurWIPHelper[],1,MATCH(AW$4,CurWIPHelper[#Headers],0)))
                   +(INDEX(PlantAccounts[],MATCH($C96,PlantAccounts[Power Plan Plant Account '#],0),9))
                   +(SUM($AO96:AV96))
                    )&gt;AJ96,
              IF((INDEX(PlantAccounts[],MATCH($C96,PlantAccounts[Power Plan Plant Account '#],0),7))=0,0,AJ96-(INDEX(PlantAccounts[],MATCH($C96,PlantAccounts[Power Plan Plant Account '#],0),9))-SUM($AO96:AV96)),
             (INDEX(PlantAccounts[],MATCH($C96,PlantAccounts[Power Plan Plant Account '#],0),7)/12)*AJ96*(INDEX(CurWIPHelper[],1,MATCH(AW$4,CurWIPHelper[#Headers],0))))
        ),
        IF(AJ96=0,0,IF(
              ((INDEX(PlantAccounts[],MATCH($C96,PlantAccounts[Power Plan Plant Account '#],0),7)/12)
              *(AJ96)
              *(INDEX(CurWIPHelper[],1,MATCH(AW$4,CurWIPHelper[#Headers],0)))
              +(INDEX(PlantAccounts[],MATCH($C96,PlantAccounts[Power Plan Plant Account '#],0),9))
              +(SUM($AO96:AV96))
              )&gt;AJ96,
         (INDEX(PlantAccounts[],MATCH($C96,PlantAccounts[Power Plan Plant Account '#],0),7)/12)*AJ96*(INDEX(CurWIPHelper[],1,MATCH(AW$4,CurWIPHelper[#Headers],0))),
         AJ96-(INDEX(PlantAccounts[],MATCH($C96,PlantAccounts[Power Plan Plant Account '#],0),9))-(SUM($AO96:AV96))
    ))
)
)</f>
        <v>0</v>
      </c>
      <c r="AX96" s="35">
        <f>IF(INDEX(CurWIPHelper[],1,MATCH(AX$4,CurWIPHelper[#Headers],0))=0,0,
     IF(AK96&gt;0,
        (IF(
             ((INDEX(PlantAccounts[],MATCH($C96,PlantAccounts[Power Plan Plant Account '#],0),7)/12)
                   *(AK96)
                   *(INDEX(CurWIPHelper[],1,MATCH(AX$4,CurWIPHelper[#Headers],0)))
                   +(INDEX(PlantAccounts[],MATCH($C96,PlantAccounts[Power Plan Plant Account '#],0),9))
                   +(SUM($AO96:AW96))
                    )&gt;AK96,
              IF((INDEX(PlantAccounts[],MATCH($C96,PlantAccounts[Power Plan Plant Account '#],0),7))=0,0,AK96-(INDEX(PlantAccounts[],MATCH($C96,PlantAccounts[Power Plan Plant Account '#],0),9))-SUM($AO96:AW96)),
             (INDEX(PlantAccounts[],MATCH($C96,PlantAccounts[Power Plan Plant Account '#],0),7)/12)*AK96*(INDEX(CurWIPHelper[],1,MATCH(AX$4,CurWIPHelper[#Headers],0))))
        ),
        IF(AK96=0,0,IF(
              ((INDEX(PlantAccounts[],MATCH($C96,PlantAccounts[Power Plan Plant Account '#],0),7)/12)
              *(AK96)
              *(INDEX(CurWIPHelper[],1,MATCH(AX$4,CurWIPHelper[#Headers],0)))
              +(INDEX(PlantAccounts[],MATCH($C96,PlantAccounts[Power Plan Plant Account '#],0),9))
              +(SUM($AO96:AW96))
              )&gt;AK96,
         (INDEX(PlantAccounts[],MATCH($C96,PlantAccounts[Power Plan Plant Account '#],0),7)/12)*AK96*(INDEX(CurWIPHelper[],1,MATCH(AX$4,CurWIPHelper[#Headers],0))),
         AK96-(INDEX(PlantAccounts[],MATCH($C96,PlantAccounts[Power Plan Plant Account '#],0),9))-(SUM($AO96:AW96))
    ))
)
)</f>
        <v>0</v>
      </c>
      <c r="AY96" s="35">
        <f>IF(INDEX(CurWIPHelper[],1,MATCH(AY$4,CurWIPHelper[#Headers],0))=0,0,
     IF(AL96&gt;0,
        (IF(
             ((INDEX(PlantAccounts[],MATCH($C96,PlantAccounts[Power Plan Plant Account '#],0),7)/12)
                   *(AL96)
                   *(INDEX(CurWIPHelper[],1,MATCH(AY$4,CurWIPHelper[#Headers],0)))
                   +(INDEX(PlantAccounts[],MATCH($C96,PlantAccounts[Power Plan Plant Account '#],0),9))
                   +(SUM($AO96:AX96))
                    )&gt;AL96,
              IF((INDEX(PlantAccounts[],MATCH($C96,PlantAccounts[Power Plan Plant Account '#],0),7))=0,0,AL96-(INDEX(PlantAccounts[],MATCH($C96,PlantAccounts[Power Plan Plant Account '#],0),9))-SUM($AO96:AX96)),
             (INDEX(PlantAccounts[],MATCH($C96,PlantAccounts[Power Plan Plant Account '#],0),7)/12)*AL96*(INDEX(CurWIPHelper[],1,MATCH(AY$4,CurWIPHelper[#Headers],0))))
        ),
        IF(AL96=0,0,IF(
              ((INDEX(PlantAccounts[],MATCH($C96,PlantAccounts[Power Plan Plant Account '#],0),7)/12)
              *(AL96)
              *(INDEX(CurWIPHelper[],1,MATCH(AY$4,CurWIPHelper[#Headers],0)))
              +(INDEX(PlantAccounts[],MATCH($C96,PlantAccounts[Power Plan Plant Account '#],0),9))
              +(SUM($AO96:AX96))
              )&gt;AL96,
         (INDEX(PlantAccounts[],MATCH($C96,PlantAccounts[Power Plan Plant Account '#],0),7)/12)*AL96*(INDEX(CurWIPHelper[],1,MATCH(AY$4,CurWIPHelper[#Headers],0))),
         AL96-(INDEX(PlantAccounts[],MATCH($C96,PlantAccounts[Power Plan Plant Account '#],0),9))-(SUM($AO96:AX96))
    ))
)
)</f>
        <v>0</v>
      </c>
      <c r="AZ96" s="35">
        <f>IF(INDEX(CurWIPHelper[],1,MATCH(AZ$4,CurWIPHelper[#Headers],0))=0,0,
     IF(AM96&gt;0,
        (IF(
             ((INDEX(PlantAccounts[],MATCH($C96,PlantAccounts[Power Plan Plant Account '#],0),7)/12)
                   *(AM96)
                   *(INDEX(CurWIPHelper[],1,MATCH(AZ$4,CurWIPHelper[#Headers],0)))
                   +(INDEX(PlantAccounts[],MATCH($C96,PlantAccounts[Power Plan Plant Account '#],0),9))
                   +(SUM($AO96:AY96))
                    )&gt;AM96,
              IF((INDEX(PlantAccounts[],MATCH($C96,PlantAccounts[Power Plan Plant Account '#],0),7))=0,0,AM96-(INDEX(PlantAccounts[],MATCH($C96,PlantAccounts[Power Plan Plant Account '#],0),9))-SUM($AO96:AY96)),
             (INDEX(PlantAccounts[],MATCH($C96,PlantAccounts[Power Plan Plant Account '#],0),7)/12)*AM96*(INDEX(CurWIPHelper[],1,MATCH(AZ$4,CurWIPHelper[#Headers],0))))
        ),
        IF(AM96=0,0,IF(
              ((INDEX(PlantAccounts[],MATCH($C96,PlantAccounts[Power Plan Plant Account '#],0),7)/12)
              *(AM96)
              *(INDEX(CurWIPHelper[],1,MATCH(AZ$4,CurWIPHelper[#Headers],0)))
              +(INDEX(PlantAccounts[],MATCH($C96,PlantAccounts[Power Plan Plant Account '#],0),9))
              +(SUM($AO96:AY96))
              )&gt;AM96,
         (INDEX(PlantAccounts[],MATCH($C96,PlantAccounts[Power Plan Plant Account '#],0),7)/12)*AM96*(INDEX(CurWIPHelper[],1,MATCH(AZ$4,CurWIPHelper[#Headers],0))),
         AM96-(INDEX(PlantAccounts[],MATCH($C96,PlantAccounts[Power Plan Plant Account '#],0),9))-(SUM($AO96:AY96))
    ))
)
)</f>
        <v>0</v>
      </c>
      <c r="BA96" s="59">
        <f t="shared" si="33"/>
        <v>0</v>
      </c>
      <c r="BC96" s="59">
        <f>INDEX(CurCloseProf[],MATCH(PlantAccountsQuery[[#This Row],[Reg/Unreg]],CurCloseProf[R/NR],0),MATCH(BC$9,CurCloseProf[#Headers],0))*($J96)</f>
        <v>0</v>
      </c>
      <c r="BD96" s="59">
        <f>INDEX(CurCloseProf[],MATCH(PlantAccountsQuery[[#This Row],[Reg/Unreg]],CurCloseProf[R/NR],0),MATCH(BD$9,CurCloseProf[#Headers],0))*($J96)</f>
        <v>0</v>
      </c>
      <c r="BE96" s="59">
        <f>INDEX(CurCloseProf[],MATCH(PlantAccountsQuery[[#This Row],[Reg/Unreg]],CurCloseProf[R/NR],0),MATCH(BE$9,CurCloseProf[#Headers],0))*($J96)</f>
        <v>0</v>
      </c>
      <c r="BF96" s="59">
        <f>INDEX(CurCloseProf[],MATCH(PlantAccountsQuery[[#This Row],[Reg/Unreg]],CurCloseProf[R/NR],0),MATCH(BF$9,CurCloseProf[#Headers],0))*($J96)</f>
        <v>0</v>
      </c>
      <c r="BG96" s="59">
        <f>INDEX(CurCloseProf[],MATCH(PlantAccountsQuery[[#This Row],[Reg/Unreg]],CurCloseProf[R/NR],0),MATCH(BG$9,CurCloseProf[#Headers],0))*($J96)</f>
        <v>0</v>
      </c>
      <c r="BH96" s="59">
        <f>INDEX(CurCloseProf[],MATCH(PlantAccountsQuery[[#This Row],[Reg/Unreg]],CurCloseProf[R/NR],0),MATCH(BH$9,CurCloseProf[#Headers],0))*($J96)</f>
        <v>0</v>
      </c>
      <c r="BI96" s="59">
        <f>INDEX(CurCloseProf[],MATCH(PlantAccountsQuery[[#This Row],[Reg/Unreg]],CurCloseProf[R/NR],0),MATCH(BI$9,CurCloseProf[#Headers],0))*($J96)</f>
        <v>0</v>
      </c>
      <c r="BJ96" s="59">
        <f>INDEX(CurCloseProf[],MATCH(PlantAccountsQuery[[#This Row],[Reg/Unreg]],CurCloseProf[R/NR],0),MATCH(BJ$9,CurCloseProf[#Headers],0))*($J96)</f>
        <v>0</v>
      </c>
      <c r="BK96" s="59">
        <f>INDEX(CurCloseProf[],MATCH(PlantAccountsQuery[[#This Row],[Reg/Unreg]],CurCloseProf[R/NR],0),MATCH(BK$9,CurCloseProf[#Headers],0))*($J96)</f>
        <v>0</v>
      </c>
      <c r="BL96" s="59">
        <f>INDEX(CurCloseProf[],MATCH(PlantAccountsQuery[[#This Row],[Reg/Unreg]],CurCloseProf[R/NR],0),MATCH(BL$9,CurCloseProf[#Headers],0))*($J96)</f>
        <v>0</v>
      </c>
      <c r="BM96" s="59">
        <f>INDEX(CurCloseProf[],MATCH(PlantAccountsQuery[[#This Row],[Reg/Unreg]],CurCloseProf[R/NR],0),MATCH(BM$9,CurCloseProf[#Headers],0))*($J96)</f>
        <v>0</v>
      </c>
      <c r="BN96" s="59">
        <f>INDEX(CurCloseProf[],MATCH(PlantAccountsQuery[[#This Row],[Reg/Unreg]],CurCloseProf[R/NR],0),MATCH(BN$9,CurCloseProf[#Headers],0))*($J96)</f>
        <v>0</v>
      </c>
      <c r="BP96" s="59">
        <f>IF(INDEX(CurWIPHelper[],1,MATCH(AO$4,$BP$9:$CA$9,0))=0,0,$BC96)</f>
        <v>0</v>
      </c>
      <c r="BQ96" s="59">
        <f>IF(INDEX(CurWIPHelper[],1,MATCH(AP$4,$BP$9:$CA$9,0))=0,0,(SUM($BC96:BD96)))</f>
        <v>0</v>
      </c>
      <c r="BR96" s="59">
        <f>IF(INDEX(CurWIPHelper[],1,MATCH(AQ$4,$BP$9:$CA$9,0))=0,0,(SUM($BC96:BE96)))</f>
        <v>0</v>
      </c>
      <c r="BS96" s="59">
        <f>IF(INDEX(CurWIPHelper[],1,MATCH(AR$4,$BP$9:$CA$9,0))=0,0,(SUM($BC96:BF96)))</f>
        <v>0</v>
      </c>
      <c r="BT96" s="59">
        <f>IF(INDEX(CurWIPHelper[],1,MATCH(AS$4,$BP$9:$CA$9,0))=0,0,(SUM($BC96:BG96)))</f>
        <v>0</v>
      </c>
      <c r="BU96" s="59">
        <f>IF(INDEX(CurWIPHelper[],1,MATCH(AT$4,$BP$9:$CA$9,0))=0,0,(SUM($BC96:BH96)))</f>
        <v>0</v>
      </c>
      <c r="BV96" s="59">
        <f>IF(INDEX(CurWIPHelper[],1,MATCH(AU$4,$BP$9:$CA$9,0))=0,0,(SUM($BC96:BI96)))</f>
        <v>0</v>
      </c>
      <c r="BW96" s="59">
        <f>IF(INDEX(CurWIPHelper[],1,MATCH(AV$4,$BP$9:$CA$9,0))=0,0,(SUM($BC96:BJ96)))</f>
        <v>0</v>
      </c>
      <c r="BX96" s="59">
        <f>IF(INDEX(CurWIPHelper[],1,MATCH(AW$4,$BP$9:$CA$9,0))=0,0,(SUM($BC96:BK96)))</f>
        <v>0</v>
      </c>
      <c r="BY96" s="59">
        <f>IF(INDEX(CurWIPHelper[],1,MATCH(AX$4,$BP$9:$CA$9,0))=0,0,(SUM($BC96:BL96)))</f>
        <v>0</v>
      </c>
      <c r="BZ96" s="59">
        <f>IF(INDEX(CurWIPHelper[],1,MATCH(AY$4,$BP$9:$CA$9,0))=0,0,(SUM($BC96:BM96)))</f>
        <v>0</v>
      </c>
      <c r="CA96" s="59">
        <f>IF(INDEX(CurWIPHelper[],1,MATCH(AZ$4,$BP$9:$CA$9,0))=0,0,(SUM($BC96:BN96)))</f>
        <v>0</v>
      </c>
      <c r="CC96" s="59">
        <f>((((INDEX(PlantAccounts[],MATCH($C96,PlantAccounts[Power Plan Plant Account '#],0),8)+(INDEX(PlantAccounts[],MATCH($C96,PlantAccounts[Power Plan Plant Account '#],0),8)+INDEX(PlantAccounts[],MATCH($C96,PlantAccounts[Power Plan Plant Account '#],0),16)+INDEX(PlantAccounts[],MATCH($C96,PlantAccounts[Power Plan Plant Account '#],0),17)))/2))/12)*(INDEX(CurWIPHelper[],1,MATCH(AO$4,CurWIPHelper[#Headers],0)))*(INDEX(PlantAccounts[],MATCH($C96,PlantAccounts[Power Plan Plant Account '#],0),7))</f>
        <v>0</v>
      </c>
      <c r="CD96" s="59">
        <f>((((INDEX(PlantAccounts[],MATCH($C96,PlantAccounts[Power Plan Plant Account '#],0),8)+(INDEX(PlantAccounts[],MATCH($C96,PlantAccounts[Power Plan Plant Account '#],0),8)+INDEX(PlantAccounts[],MATCH($C96,PlantAccounts[Power Plan Plant Account '#],0),16)+INDEX(PlantAccounts[],MATCH($C96,PlantAccounts[Power Plan Plant Account '#],0),17)))/2))/12)*(INDEX(CurWIPHelper[],1,MATCH(AP$4,CurWIPHelper[#Headers],0)))*(INDEX(PlantAccounts[],MATCH($C96,PlantAccounts[Power Plan Plant Account '#],0),7))</f>
        <v>0</v>
      </c>
      <c r="CE96" s="59">
        <f>((((INDEX(PlantAccounts[],MATCH($C96,PlantAccounts[Power Plan Plant Account '#],0),8)+(INDEX(PlantAccounts[],MATCH($C96,PlantAccounts[Power Plan Plant Account '#],0),8)+INDEX(PlantAccounts[],MATCH($C96,PlantAccounts[Power Plan Plant Account '#],0),16)+INDEX(PlantAccounts[],MATCH($C96,PlantAccounts[Power Plan Plant Account '#],0),17)))/2))/12)*(INDEX(CurWIPHelper[],1,MATCH(AQ$4,CurWIPHelper[#Headers],0)))*(INDEX(PlantAccounts[],MATCH($C96,PlantAccounts[Power Plan Plant Account '#],0),7))</f>
        <v>0</v>
      </c>
      <c r="CF96" s="59">
        <f>((((INDEX(PlantAccounts[],MATCH($C96,PlantAccounts[Power Plan Plant Account '#],0),8)+(INDEX(PlantAccounts[],MATCH($C96,PlantAccounts[Power Plan Plant Account '#],0),8)+INDEX(PlantAccounts[],MATCH($C96,PlantAccounts[Power Plan Plant Account '#],0),16)+INDEX(PlantAccounts[],MATCH($C96,PlantAccounts[Power Plan Plant Account '#],0),17)))/2))/12)*(INDEX(CurWIPHelper[],1,MATCH(AR$4,CurWIPHelper[#Headers],0)))*(INDEX(PlantAccounts[],MATCH($C96,PlantAccounts[Power Plan Plant Account '#],0),7))</f>
        <v>0</v>
      </c>
      <c r="CG96" s="59">
        <f>((((INDEX(PlantAccounts[],MATCH($C96,PlantAccounts[Power Plan Plant Account '#],0),8)+(INDEX(PlantAccounts[],MATCH($C96,PlantAccounts[Power Plan Plant Account '#],0),8)+INDEX(PlantAccounts[],MATCH($C96,PlantAccounts[Power Plan Plant Account '#],0),16)+INDEX(PlantAccounts[],MATCH($C96,PlantAccounts[Power Plan Plant Account '#],0),17)))/2))/12)*(INDEX(CurWIPHelper[],1,MATCH(AS$4,CurWIPHelper[#Headers],0)))*(INDEX(PlantAccounts[],MATCH($C96,PlantAccounts[Power Plan Plant Account '#],0),7))</f>
        <v>0</v>
      </c>
      <c r="CH96" s="59">
        <f>((((INDEX(PlantAccounts[],MATCH($C96,PlantAccounts[Power Plan Plant Account '#],0),8)+(INDEX(PlantAccounts[],MATCH($C96,PlantAccounts[Power Plan Plant Account '#],0),8)+INDEX(PlantAccounts[],MATCH($C96,PlantAccounts[Power Plan Plant Account '#],0),16)+INDEX(PlantAccounts[],MATCH($C96,PlantAccounts[Power Plan Plant Account '#],0),17)))/2))/12)*(INDEX(CurWIPHelper[],1,MATCH(AT$4,CurWIPHelper[#Headers],0)))*(INDEX(PlantAccounts[],MATCH($C96,PlantAccounts[Power Plan Plant Account '#],0),7))</f>
        <v>0</v>
      </c>
      <c r="CI96" s="59">
        <f>((((INDEX(PlantAccounts[],MATCH($C96,PlantAccounts[Power Plan Plant Account '#],0),8)+(INDEX(PlantAccounts[],MATCH($C96,PlantAccounts[Power Plan Plant Account '#],0),8)+INDEX(PlantAccounts[],MATCH($C96,PlantAccounts[Power Plan Plant Account '#],0),16)+INDEX(PlantAccounts[],MATCH($C96,PlantAccounts[Power Plan Plant Account '#],0),17)))/2))/12)*(INDEX(CurWIPHelper[],1,MATCH(AU$4,CurWIPHelper[#Headers],0)))*(INDEX(PlantAccounts[],MATCH($C96,PlantAccounts[Power Plan Plant Account '#],0),7))</f>
        <v>0</v>
      </c>
      <c r="CJ96" s="59">
        <f>((((INDEX(PlantAccounts[],MATCH($C96,PlantAccounts[Power Plan Plant Account '#],0),8)+(INDEX(PlantAccounts[],MATCH($C96,PlantAccounts[Power Plan Plant Account '#],0),8)+INDEX(PlantAccounts[],MATCH($C96,PlantAccounts[Power Plan Plant Account '#],0),16)+INDEX(PlantAccounts[],MATCH($C96,PlantAccounts[Power Plan Plant Account '#],0),17)))/2))/12)*(INDEX(CurWIPHelper[],1,MATCH(AV$4,CurWIPHelper[#Headers],0)))*(INDEX(PlantAccounts[],MATCH($C96,PlantAccounts[Power Plan Plant Account '#],0),7))</f>
        <v>0</v>
      </c>
      <c r="CK96" s="59">
        <f>((((INDEX(PlantAccounts[],MATCH($C96,PlantAccounts[Power Plan Plant Account '#],0),8)+(INDEX(PlantAccounts[],MATCH($C96,PlantAccounts[Power Plan Plant Account '#],0),8)+INDEX(PlantAccounts[],MATCH($C96,PlantAccounts[Power Plan Plant Account '#],0),16)+INDEX(PlantAccounts[],MATCH($C96,PlantAccounts[Power Plan Plant Account '#],0),17)))/2))/12)*(INDEX(CurWIPHelper[],1,MATCH(AW$4,CurWIPHelper[#Headers],0)))*(INDEX(PlantAccounts[],MATCH($C96,PlantAccounts[Power Plan Plant Account '#],0),7))</f>
        <v>0</v>
      </c>
      <c r="CL96" s="59">
        <f>((((INDEX(PlantAccounts[],MATCH($C96,PlantAccounts[Power Plan Plant Account '#],0),8)+(INDEX(PlantAccounts[],MATCH($C96,PlantAccounts[Power Plan Plant Account '#],0),8)+INDEX(PlantAccounts[],MATCH($C96,PlantAccounts[Power Plan Plant Account '#],0),16)+INDEX(PlantAccounts[],MATCH($C96,PlantAccounts[Power Plan Plant Account '#],0),17)))/2))/12)*(INDEX(CurWIPHelper[],1,MATCH(AX$4,CurWIPHelper[#Headers],0)))*(INDEX(PlantAccounts[],MATCH($C96,PlantAccounts[Power Plan Plant Account '#],0),7))</f>
        <v>0</v>
      </c>
      <c r="CM96" s="59">
        <f>((((INDEX(PlantAccounts[],MATCH($C96,PlantAccounts[Power Plan Plant Account '#],0),8)+(INDEX(PlantAccounts[],MATCH($C96,PlantAccounts[Power Plan Plant Account '#],0),8)+INDEX(PlantAccounts[],MATCH($C96,PlantAccounts[Power Plan Plant Account '#],0),16)+INDEX(PlantAccounts[],MATCH($C96,PlantAccounts[Power Plan Plant Account '#],0),17)))/2))/12)*(INDEX(CurWIPHelper[],1,MATCH(AY$4,CurWIPHelper[#Headers],0)))*(INDEX(PlantAccounts[],MATCH($C96,PlantAccounts[Power Plan Plant Account '#],0),7))</f>
        <v>0</v>
      </c>
      <c r="CN96" s="59">
        <f>((((INDEX(PlantAccounts[],MATCH($C96,PlantAccounts[Power Plan Plant Account '#],0),8)+(INDEX(PlantAccounts[],MATCH($C96,PlantAccounts[Power Plan Plant Account '#],0),8)+INDEX(PlantAccounts[],MATCH($C96,PlantAccounts[Power Plan Plant Account '#],0),16)+INDEX(PlantAccounts[],MATCH($C96,PlantAccounts[Power Plan Plant Account '#],0),17)))/2))/12)*(INDEX(CurWIPHelper[],1,MATCH(AZ$4,CurWIPHelper[#Headers],0)))*(INDEX(PlantAccounts[],MATCH($C96,PlantAccounts[Power Plan Plant Account '#],0),7))</f>
        <v>0</v>
      </c>
      <c r="CO96" s="59">
        <f t="shared" si="34"/>
        <v>0</v>
      </c>
      <c r="CQ96" s="59">
        <f>INDEX(PlantAccounts[],MATCH($C96,PlantAccounts[Power Plan Plant Account '#],0),12)*(INDEX(CurWIPHelper[],1,MATCH(AO$4,CurWIPHelper[#Headers],0)))*(INDEX(PlantAccounts[],MATCH($C96,PlantAccounts[Power Plan Plant Account '#],0),7)/12)*0.5</f>
        <v>0</v>
      </c>
      <c r="CR96" s="59">
        <f>INDEX(PlantAccounts[],MATCH($C96,PlantAccounts[Power Plan Plant Account '#],0),12)*(INDEX(CurWIPHelper[],1,MATCH(AP$4,CurWIPHelper[#Headers],0)))*(INDEX(PlantAccounts[],MATCH($C96,PlantAccounts[Power Plan Plant Account '#],0),7)/12)*0.5</f>
        <v>0</v>
      </c>
      <c r="CS96" s="59">
        <f>INDEX(PlantAccounts[],MATCH($C96,PlantAccounts[Power Plan Plant Account '#],0),12)*(INDEX(CurWIPHelper[],1,MATCH(AQ$4,CurWIPHelper[#Headers],0)))*(INDEX(PlantAccounts[],MATCH($C96,PlantAccounts[Power Plan Plant Account '#],0),7)/12)*0.5</f>
        <v>0</v>
      </c>
      <c r="CT96" s="59">
        <f>INDEX(PlantAccounts[],MATCH($C96,PlantAccounts[Power Plan Plant Account '#],0),12)*(INDEX(CurWIPHelper[],1,MATCH(AR$4,CurWIPHelper[#Headers],0)))*(INDEX(PlantAccounts[],MATCH($C96,PlantAccounts[Power Plan Plant Account '#],0),7)/12)*0.5</f>
        <v>0</v>
      </c>
      <c r="CU96" s="59">
        <f>INDEX(PlantAccounts[],MATCH($C96,PlantAccounts[Power Plan Plant Account '#],0),12)*(INDEX(CurWIPHelper[],1,MATCH(AS$4,CurWIPHelper[#Headers],0)))*(INDEX(PlantAccounts[],MATCH($C96,PlantAccounts[Power Plan Plant Account '#],0),7)/12)*0.5</f>
        <v>0</v>
      </c>
      <c r="CV96" s="59">
        <f>INDEX(PlantAccounts[],MATCH($C96,PlantAccounts[Power Plan Plant Account '#],0),12)*(INDEX(CurWIPHelper[],1,MATCH(AT$4,CurWIPHelper[#Headers],0)))*(INDEX(PlantAccounts[],MATCH($C96,PlantAccounts[Power Plan Plant Account '#],0),7)/12)*0.5</f>
        <v>0</v>
      </c>
      <c r="CW96" s="59">
        <f>INDEX(PlantAccounts[],MATCH($C96,PlantAccounts[Power Plan Plant Account '#],0),12)*(INDEX(CurWIPHelper[],1,MATCH(AU$4,CurWIPHelper[#Headers],0)))*(INDEX(PlantAccounts[],MATCH($C96,PlantAccounts[Power Plan Plant Account '#],0),7)/12)*0.5</f>
        <v>0</v>
      </c>
      <c r="CX96" s="59">
        <f>INDEX(PlantAccounts[],MATCH($C96,PlantAccounts[Power Plan Plant Account '#],0),12)*(INDEX(CurWIPHelper[],1,MATCH(AV$4,CurWIPHelper[#Headers],0)))*(INDEX(PlantAccounts[],MATCH($C96,PlantAccounts[Power Plan Plant Account '#],0),7)/12)*0.5</f>
        <v>0</v>
      </c>
      <c r="CY96" s="59">
        <f>INDEX(PlantAccounts[],MATCH($C96,PlantAccounts[Power Plan Plant Account '#],0),12)*(INDEX(CurWIPHelper[],1,MATCH(AW$4,CurWIPHelper[#Headers],0)))*(INDEX(PlantAccounts[],MATCH($C96,PlantAccounts[Power Plan Plant Account '#],0),7)/12)*0.5</f>
        <v>0</v>
      </c>
      <c r="CZ96" s="59">
        <f>INDEX(PlantAccounts[],MATCH($C96,PlantAccounts[Power Plan Plant Account '#],0),12)*(INDEX(CurWIPHelper[],1,MATCH(AX$4,CurWIPHelper[#Headers],0)))*(INDEX(PlantAccounts[],MATCH($C96,PlantAccounts[Power Plan Plant Account '#],0),7)/12)*0.5</f>
        <v>0</v>
      </c>
      <c r="DA96" s="59">
        <f>INDEX(PlantAccounts[],MATCH($C96,PlantAccounts[Power Plan Plant Account '#],0),12)*(INDEX(CurWIPHelper[],1,MATCH(AY$4,CurWIPHelper[#Headers],0)))*(INDEX(PlantAccounts[],MATCH($C96,PlantAccounts[Power Plan Plant Account '#],0),7)/12)*0.5</f>
        <v>0</v>
      </c>
      <c r="DB96" s="59">
        <f>INDEX(PlantAccounts[],MATCH($C96,PlantAccounts[Power Plan Plant Account '#],0),12)*(INDEX(CurWIPHelper[],1,MATCH(AZ$4,CurWIPHelper[#Headers],0)))*(INDEX(PlantAccounts[],MATCH($C96,PlantAccounts[Power Plan Plant Account '#],0),7)/12)*0.5</f>
        <v>0</v>
      </c>
      <c r="DC96" s="59">
        <f t="shared" si="35"/>
        <v>0</v>
      </c>
      <c r="DE96" s="59">
        <f t="shared" si="36"/>
        <v>0</v>
      </c>
    </row>
    <row r="97" spans="1:109">
      <c r="A97" t="s">
        <v>58</v>
      </c>
      <c r="B97" t="s">
        <v>146</v>
      </c>
      <c r="C97">
        <v>49502</v>
      </c>
      <c r="D97">
        <v>49500</v>
      </c>
      <c r="E97" s="131">
        <v>0.50682902889700743</v>
      </c>
      <c r="F97" s="113">
        <f>INDEX(PlantAccounts[],MATCH($C97,PlantAccounts[Power Plan Plant Account '#],0),8)</f>
        <v>0</v>
      </c>
      <c r="G97" s="7">
        <f>INDEX(PlantAccounts[],MATCH($C97,PlantAccounts[Power Plan Plant Account '#],0),14)</f>
        <v>0</v>
      </c>
      <c r="H97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97" s="213">
        <v>0</v>
      </c>
      <c r="J97" s="35">
        <f t="shared" si="37"/>
        <v>0</v>
      </c>
      <c r="K97" s="35">
        <v>0</v>
      </c>
      <c r="L97" s="7">
        <f>INDEX(PlantAccounts[],MATCH($C97,PlantAccounts[Power Plan Plant Account '#],0),11)</f>
        <v>0</v>
      </c>
      <c r="M97" s="7">
        <f t="shared" si="32"/>
        <v>0</v>
      </c>
      <c r="O97" s="35">
        <f>INDEX(CurCloseProf[],MATCH(PlantAccountsQuery[[#This Row],[Reg/Unreg]],CurCloseProf[R/NR],0),MATCH(O$9,CurCloseProf[#Headers],0))*($J97+$M97)</f>
        <v>0</v>
      </c>
      <c r="P97" s="35">
        <f>INDEX(CurCloseProf[],MATCH(PlantAccountsQuery[[#This Row],[Reg/Unreg]],CurCloseProf[R/NR],0),MATCH(P$9,CurCloseProf[#Headers],0))*($J97+$M97)</f>
        <v>0</v>
      </c>
      <c r="Q97" s="35">
        <f>INDEX(CurCloseProf[],MATCH(PlantAccountsQuery[[#This Row],[Reg/Unreg]],CurCloseProf[R/NR],0),MATCH(Q$9,CurCloseProf[#Headers],0))*($J97+$M97)</f>
        <v>0</v>
      </c>
      <c r="R97" s="35">
        <f>INDEX(CurCloseProf[],MATCH(PlantAccountsQuery[[#This Row],[Reg/Unreg]],CurCloseProf[R/NR],0),MATCH(R$9,CurCloseProf[#Headers],0))*($J97+$M97)</f>
        <v>0</v>
      </c>
      <c r="S97" s="35">
        <f>INDEX(CurCloseProf[],MATCH(PlantAccountsQuery[[#This Row],[Reg/Unreg]],CurCloseProf[R/NR],0),MATCH(S$9,CurCloseProf[#Headers],0))*($J97+$M97)</f>
        <v>0</v>
      </c>
      <c r="T97" s="35">
        <f>INDEX(CurCloseProf[],MATCH(PlantAccountsQuery[[#This Row],[Reg/Unreg]],CurCloseProf[R/NR],0),MATCH(T$9,CurCloseProf[#Headers],0))*($J97+$M97)</f>
        <v>0</v>
      </c>
      <c r="U97" s="35">
        <f>INDEX(CurCloseProf[],MATCH(PlantAccountsQuery[[#This Row],[Reg/Unreg]],CurCloseProf[R/NR],0),MATCH(U$9,CurCloseProf[#Headers],0))*($J97+$M97)</f>
        <v>0</v>
      </c>
      <c r="V97" s="35">
        <f>INDEX(CurCloseProf[],MATCH(PlantAccountsQuery[[#This Row],[Reg/Unreg]],CurCloseProf[R/NR],0),MATCH(V$9,CurCloseProf[#Headers],0))*($J97+$M97)</f>
        <v>0</v>
      </c>
      <c r="W97" s="35">
        <f>INDEX(CurCloseProf[],MATCH(PlantAccountsQuery[[#This Row],[Reg/Unreg]],CurCloseProf[R/NR],0),MATCH(W$9,CurCloseProf[#Headers],0))*($J97+$M97)</f>
        <v>0</v>
      </c>
      <c r="X97" s="35">
        <f>INDEX(CurCloseProf[],MATCH(PlantAccountsQuery[[#This Row],[Reg/Unreg]],CurCloseProf[R/NR],0),MATCH(X$9,CurCloseProf[#Headers],0))*($J97+$M97)</f>
        <v>0</v>
      </c>
      <c r="Y97" s="35">
        <f>INDEX(CurCloseProf[],MATCH(PlantAccountsQuery[[#This Row],[Reg/Unreg]],CurCloseProf[R/NR],0),MATCH(Y$9,CurCloseProf[#Headers],0))*($J97+$M97)</f>
        <v>0</v>
      </c>
      <c r="Z97" s="35">
        <f>INDEX(CurCloseProf[],MATCH(PlantAccountsQuery[[#This Row],[Reg/Unreg]],CurCloseProf[R/NR],0),MATCH(Z$9,CurCloseProf[#Headers],0))*($J97+$M97)</f>
        <v>0</v>
      </c>
      <c r="AB97" s="59">
        <f>IF(INDEX(CurWIPHelper[],1,MATCH(AO$4,$AB$9:$AM$9,0))=0,0,($F97+$O97))</f>
        <v>0</v>
      </c>
      <c r="AC97" s="59">
        <f>IF(INDEX(CurWIPHelper[],1,MATCH(AP$4,$AB$9:$AM$9,0))=0,0,($F97+SUM($O97:P97)))</f>
        <v>0</v>
      </c>
      <c r="AD97" s="59">
        <f>IF(INDEX(CurWIPHelper[],1,MATCH(AQ$4,$AB$9:$AM$9,0))=0,0,($F97+SUM($O97:Q97)))</f>
        <v>0</v>
      </c>
      <c r="AE97" s="59">
        <f>IF(INDEX(CurWIPHelper[],1,MATCH(AR$4,$AB$9:$AM$9,0))=0,0,($F97+SUM($O97:R97)))</f>
        <v>0</v>
      </c>
      <c r="AF97" s="59">
        <f>IF(INDEX(CurWIPHelper[],1,MATCH(AS$4,$AB$9:$AM$9,0))=0,0,($F97+SUM($O97:S97)))</f>
        <v>0</v>
      </c>
      <c r="AG97" s="59">
        <f>IF(INDEX(CurWIPHelper[],1,MATCH(AT$4,$AB$9:$AM$9,0))=0,0,($F97+SUM($O97:T97)))</f>
        <v>0</v>
      </c>
      <c r="AH97" s="59">
        <f>IF(INDEX(CurWIPHelper[],1,MATCH(AU$4,$AB$9:$AM$9,0))=0,0,($F97+SUM($O97:U97)))</f>
        <v>0</v>
      </c>
      <c r="AI97" s="59">
        <f>IF(INDEX(CurWIPHelper[],1,MATCH(AV$4,$AB$9:$AM$9,0))=0,0,($F97+SUM($O97:V97)))</f>
        <v>0</v>
      </c>
      <c r="AJ97" s="59">
        <f>IF(INDEX(CurWIPHelper[],1,MATCH(AW$4,$AB$9:$AM$9,0))=0,0,($F97+SUM($O97:W97)))</f>
        <v>0</v>
      </c>
      <c r="AK97" s="59">
        <f>IF(INDEX(CurWIPHelper[],1,MATCH(AX$4,$AB$9:$AM$9,0))=0,0,($F97+SUM($O97:X97)))</f>
        <v>0</v>
      </c>
      <c r="AL97" s="59">
        <f>IF(INDEX(CurWIPHelper[],1,MATCH(AY$4,$AB$9:$AM$9,0))=0,0,($F97+SUM($O97:Y97)))</f>
        <v>0</v>
      </c>
      <c r="AM97" s="59">
        <f>IF(INDEX(CurWIPHelper[],1,MATCH(AZ$4,$AB$9:$AM$9,0))=0,0,($F97+SUM($O97:Z97)))</f>
        <v>0</v>
      </c>
      <c r="AO97" s="35">
        <f>IF(INDEX(CurWIPHelper[],1,MATCH(AO$4,CurWIPHelper[#Headers],0))=0,0,
     IF(AB97&gt;0,
        (IF(
             ((INDEX(PlantAccounts[],MATCH($C97,PlantAccounts[Power Plan Plant Account '#],0),7)/12)
                   *(AB97)
                   *(INDEX(CurWIPHelper[],1,MATCH(AO$4,CurWIPHelper[#Headers],0)))
                   +(INDEX(PlantAccounts[],MATCH($C97,PlantAccounts[Power Plan Plant Account '#],0),9))
                   )&gt;AB97,
              IF((INDEX(PlantAccounts[],MATCH($C97,PlantAccounts[Power Plan Plant Account '#],0),7))=0,0,AB97-(INDEX(PlantAccounts[],MATCH($C97,PlantAccounts[Power Plan Plant Account '#],0),9))),
             (INDEX(PlantAccounts[],MATCH($C97,PlantAccounts[Power Plan Plant Account '#],0),7)/12)*AB97*(INDEX(CurWIPHelper[],1,MATCH(AO$4,CurWIPHelper[#Headers],0))))
        ),
          IF(AB97=0,0,IF(
              ((INDEX(PlantAccounts[],MATCH($C97,PlantAccounts[Power Plan Plant Account '#],0),7)/12)
              *(AB97)
              *(INDEX(CurWIPHelper[],1,MATCH(AO$4,CurWIPHelper[#Headers],0)))
              +(INDEX(PlantAccounts[],MATCH($C97,PlantAccounts[Power Plan Plant Account '#],0),9))
              )&gt;AB97,
         (INDEX(PlantAccounts[],MATCH($C97,PlantAccounts[Power Plan Plant Account '#],0),7)/12)*AB97*(INDEX(CurWIPHelper[],1,MATCH(AO$4,CurWIPHelper[#Headers],0))),
         AB97-(INDEX(PlantAccounts[],MATCH($C97,PlantAccounts[Power Plan Plant Account '#],0),9))
    ))
)
)</f>
        <v>0</v>
      </c>
      <c r="AP97" s="35">
        <f>IF(INDEX(CurWIPHelper[],1,MATCH(AP$4,CurWIPHelper[#Headers],0))=0,0,
     IF(AC97&gt;0,
        (IF(
             ((INDEX(PlantAccounts[],MATCH($C97,PlantAccounts[Power Plan Plant Account '#],0),7)/12)
                   *(AC97)
                   *(INDEX(CurWIPHelper[],1,MATCH(AP$4,CurWIPHelper[#Headers],0)))
                   +(INDEX(PlantAccounts[],MATCH($C97,PlantAccounts[Power Plan Plant Account '#],0),9))
                   +(SUM($AO97:AO97))
                    )&gt;AC97,
              IF((INDEX(PlantAccounts[],MATCH($C97,PlantAccounts[Power Plan Plant Account '#],0),7))=0,0,AC97-(INDEX(PlantAccounts[],MATCH($C97,PlantAccounts[Power Plan Plant Account '#],0),9))-SUM($AO97:AO97)),
             (INDEX(PlantAccounts[],MATCH($C97,PlantAccounts[Power Plan Plant Account '#],0),7)/12)*AC97*(INDEX(CurWIPHelper[],1,MATCH(AP$4,CurWIPHelper[#Headers],0))))
        ),
        IF(AC97=0,0,IF(
              ((INDEX(PlantAccounts[],MATCH($C97,PlantAccounts[Power Plan Plant Account '#],0),7)/12)
              *(AC97)
              *(INDEX(CurWIPHelper[],1,MATCH(AP$4,CurWIPHelper[#Headers],0)))
              +(INDEX(PlantAccounts[],MATCH($C97,PlantAccounts[Power Plan Plant Account '#],0),9))
              +(SUM($AO97:AO97))
              )&gt;AC97,
         (INDEX(PlantAccounts[],MATCH($C97,PlantAccounts[Power Plan Plant Account '#],0),7)/12)*AC97*(INDEX(CurWIPHelper[],1,MATCH(AP$4,CurWIPHelper[#Headers],0))),
         AC97-(INDEX(PlantAccounts[],MATCH($C97,PlantAccounts[Power Plan Plant Account '#],0),9))-(SUM($AO97:AO97))
    ))
)
)</f>
        <v>0</v>
      </c>
      <c r="AQ97" s="35">
        <f>IF(INDEX(CurWIPHelper[],1,MATCH(AQ$4,CurWIPHelper[#Headers],0))=0,0,
     IF(AD97&gt;0,
        (IF(
             ((INDEX(PlantAccounts[],MATCH($C97,PlantAccounts[Power Plan Plant Account '#],0),7)/12)
                   *(AD97)
                   *(INDEX(CurWIPHelper[],1,MATCH(AQ$4,CurWIPHelper[#Headers],0)))
                   +(INDEX(PlantAccounts[],MATCH($C97,PlantAccounts[Power Plan Plant Account '#],0),9))
                   +(SUM($AO97:AP97))
                    )&gt;AD97,
              IF((INDEX(PlantAccounts[],MATCH($C97,PlantAccounts[Power Plan Plant Account '#],0),7))=0,0,AD97-(INDEX(PlantAccounts[],MATCH($C97,PlantAccounts[Power Plan Plant Account '#],0),9))-SUM($AO97:AP97)),
             (INDEX(PlantAccounts[],MATCH($C97,PlantAccounts[Power Plan Plant Account '#],0),7)/12)*AD97*(INDEX(CurWIPHelper[],1,MATCH(AQ$4,CurWIPHelper[#Headers],0))))
        ),
        IF(AD97=0,0,IF(
              ((INDEX(PlantAccounts[],MATCH($C97,PlantAccounts[Power Plan Plant Account '#],0),7)/12)
              *(AD97)
              *(INDEX(CurWIPHelper[],1,MATCH(AQ$4,CurWIPHelper[#Headers],0)))
              +(INDEX(PlantAccounts[],MATCH($C97,PlantAccounts[Power Plan Plant Account '#],0),9))
              +(SUM($AO97:AP97))
              )&gt;AD97,
         (INDEX(PlantAccounts[],MATCH($C97,PlantAccounts[Power Plan Plant Account '#],0),7)/12)*AD97*(INDEX(CurWIPHelper[],1,MATCH(AQ$4,CurWIPHelper[#Headers],0))),
         AD97-(INDEX(PlantAccounts[],MATCH($C97,PlantAccounts[Power Plan Plant Account '#],0),9))-(SUM($AO97:AP97))
    ))
)
)</f>
        <v>0</v>
      </c>
      <c r="AR97" s="35">
        <f>IF(INDEX(CurWIPHelper[],1,MATCH(AR$4,CurWIPHelper[#Headers],0))=0,0,
     IF(AE97&gt;0,
        (IF(
             ((INDEX(PlantAccounts[],MATCH($C97,PlantAccounts[Power Plan Plant Account '#],0),7)/12)
                   *(AE97)
                   *(INDEX(CurWIPHelper[],1,MATCH(AR$4,CurWIPHelper[#Headers],0)))
                   +(INDEX(PlantAccounts[],MATCH($C97,PlantAccounts[Power Plan Plant Account '#],0),9))
                   +(SUM($AO97:AQ97))
                    )&gt;AE97,
              IF((INDEX(PlantAccounts[],MATCH($C97,PlantAccounts[Power Plan Plant Account '#],0),7))=0,0,AE97-(INDEX(PlantAccounts[],MATCH($C97,PlantAccounts[Power Plan Plant Account '#],0),9))-SUM($AO97:AQ97)),
             (INDEX(PlantAccounts[],MATCH($C97,PlantAccounts[Power Plan Plant Account '#],0),7)/12)*AE97*(INDEX(CurWIPHelper[],1,MATCH(AR$4,CurWIPHelper[#Headers],0))))
        ),
        IF(AE97=0,0,IF(
              ((INDEX(PlantAccounts[],MATCH($C97,PlantAccounts[Power Plan Plant Account '#],0),7)/12)
              *(AE97)
              *(INDEX(CurWIPHelper[],1,MATCH(AR$4,CurWIPHelper[#Headers],0)))
              +(INDEX(PlantAccounts[],MATCH($C97,PlantAccounts[Power Plan Plant Account '#],0),9))
              +(SUM($AO97:AQ97))
              )&gt;AE97,
         (INDEX(PlantAccounts[],MATCH($C97,PlantAccounts[Power Plan Plant Account '#],0),7)/12)*AE97*(INDEX(CurWIPHelper[],1,MATCH(AR$4,CurWIPHelper[#Headers],0))),
         AE97-(INDEX(PlantAccounts[],MATCH($C97,PlantAccounts[Power Plan Plant Account '#],0),9))-(SUM($AO97:AQ97))
    ))
)
)</f>
        <v>0</v>
      </c>
      <c r="AS97" s="35">
        <f>IF(INDEX(CurWIPHelper[],1,MATCH(AS$4,CurWIPHelper[#Headers],0))=0,0,
     IF(AF97&gt;0,
        (IF(
             ((INDEX(PlantAccounts[],MATCH($C97,PlantAccounts[Power Plan Plant Account '#],0),7)/12)
                   *(AF97)
                   *(INDEX(CurWIPHelper[],1,MATCH(AS$4,CurWIPHelper[#Headers],0)))
                   +(INDEX(PlantAccounts[],MATCH($C97,PlantAccounts[Power Plan Plant Account '#],0),9))
                   +(SUM($AO97:AR97))
                    )&gt;AF97,
              IF((INDEX(PlantAccounts[],MATCH($C97,PlantAccounts[Power Plan Plant Account '#],0),7))=0,0,AF97-(INDEX(PlantAccounts[],MATCH($C97,PlantAccounts[Power Plan Plant Account '#],0),9))-SUM($AO97:AR97)),
             (INDEX(PlantAccounts[],MATCH($C97,PlantAccounts[Power Plan Plant Account '#],0),7)/12)*AF97*(INDEX(CurWIPHelper[],1,MATCH(AS$4,CurWIPHelper[#Headers],0))))
        ),
        IF(AF97=0,0,IF(
              ((INDEX(PlantAccounts[],MATCH($C97,PlantAccounts[Power Plan Plant Account '#],0),7)/12)
              *(AF97)
              *(INDEX(CurWIPHelper[],1,MATCH(AS$4,CurWIPHelper[#Headers],0)))
              +(INDEX(PlantAccounts[],MATCH($C97,PlantAccounts[Power Plan Plant Account '#],0),9))
              +(SUM($AO97:AR97))
              )&gt;AF97,
         (INDEX(PlantAccounts[],MATCH($C97,PlantAccounts[Power Plan Plant Account '#],0),7)/12)*AF97*(INDEX(CurWIPHelper[],1,MATCH(AS$4,CurWIPHelper[#Headers],0))),
         AF97-(INDEX(PlantAccounts[],MATCH($C97,PlantAccounts[Power Plan Plant Account '#],0),9))-(SUM($AO97:AR97))
    ))
)
)</f>
        <v>0</v>
      </c>
      <c r="AT97" s="35">
        <f>IF(INDEX(CurWIPHelper[],1,MATCH(AT$4,CurWIPHelper[#Headers],0))=0,0,
     IF(AG97&gt;0,
        (IF(
             ((INDEX(PlantAccounts[],MATCH($C97,PlantAccounts[Power Plan Plant Account '#],0),7)/12)
                   *(AG97)
                   *(INDEX(CurWIPHelper[],1,MATCH(AT$4,CurWIPHelper[#Headers],0)))
                   +(INDEX(PlantAccounts[],MATCH($C97,PlantAccounts[Power Plan Plant Account '#],0),9))
                   +(SUM($AO97:AS97))
                    )&gt;AG97,
              IF((INDEX(PlantAccounts[],MATCH($C97,PlantAccounts[Power Plan Plant Account '#],0),7))=0,0,AG97-(INDEX(PlantAccounts[],MATCH($C97,PlantAccounts[Power Plan Plant Account '#],0),9))-SUM($AO97:AS97)),
             (INDEX(PlantAccounts[],MATCH($C97,PlantAccounts[Power Plan Plant Account '#],0),7)/12)*AG97*(INDEX(CurWIPHelper[],1,MATCH(AT$4,CurWIPHelper[#Headers],0))))
        ),
        IF(AG97=0,0,IF(
              ((INDEX(PlantAccounts[],MATCH($C97,PlantAccounts[Power Plan Plant Account '#],0),7)/12)
              *(AG97)
              *(INDEX(CurWIPHelper[],1,MATCH(AT$4,CurWIPHelper[#Headers],0)))
              +(INDEX(PlantAccounts[],MATCH($C97,PlantAccounts[Power Plan Plant Account '#],0),9))
              +(SUM($AO97:AS97))
              )&gt;AG97,
         (INDEX(PlantAccounts[],MATCH($C97,PlantAccounts[Power Plan Plant Account '#],0),7)/12)*AG97*(INDEX(CurWIPHelper[],1,MATCH(AT$4,CurWIPHelper[#Headers],0))),
         AG97-(INDEX(PlantAccounts[],MATCH($C97,PlantAccounts[Power Plan Plant Account '#],0),9))-(SUM($AO97:AS97))
    ))
)
)</f>
        <v>0</v>
      </c>
      <c r="AU97" s="35">
        <f>IF(INDEX(CurWIPHelper[],1,MATCH(AU$4,CurWIPHelper[#Headers],0))=0,0,
     IF(AH97&gt;0,
        (IF(
             ((INDEX(PlantAccounts[],MATCH($C97,PlantAccounts[Power Plan Plant Account '#],0),7)/12)
                   *(AH97)
                   *(INDEX(CurWIPHelper[],1,MATCH(AU$4,CurWIPHelper[#Headers],0)))
                   +(INDEX(PlantAccounts[],MATCH($C97,PlantAccounts[Power Plan Plant Account '#],0),9))
                   +(SUM($AO97:AT97))
                    )&gt;AH97,
              IF((INDEX(PlantAccounts[],MATCH($C97,PlantAccounts[Power Plan Plant Account '#],0),7))=0,0,AH97-(INDEX(PlantAccounts[],MATCH($C97,PlantAccounts[Power Plan Plant Account '#],0),9))-SUM($AO97:AT97)),
             (INDEX(PlantAccounts[],MATCH($C97,PlantAccounts[Power Plan Plant Account '#],0),7)/12)*AH97*(INDEX(CurWIPHelper[],1,MATCH(AU$4,CurWIPHelper[#Headers],0))))
        ),
        IF(AH97=0,0,IF(
              ((INDEX(PlantAccounts[],MATCH($C97,PlantAccounts[Power Plan Plant Account '#],0),7)/12)
              *(AH97)
              *(INDEX(CurWIPHelper[],1,MATCH(AU$4,CurWIPHelper[#Headers],0)))
              +(INDEX(PlantAccounts[],MATCH($C97,PlantAccounts[Power Plan Plant Account '#],0),9))
              +(SUM($AO97:AT97))
              )&gt;AH97,
         (INDEX(PlantAccounts[],MATCH($C97,PlantAccounts[Power Plan Plant Account '#],0),7)/12)*AH97*(INDEX(CurWIPHelper[],1,MATCH(AU$4,CurWIPHelper[#Headers],0))),
         AH97-(INDEX(PlantAccounts[],MATCH($C97,PlantAccounts[Power Plan Plant Account '#],0),9))-(SUM($AO97:AT97))
    ))
)
)</f>
        <v>0</v>
      </c>
      <c r="AV97" s="35">
        <f>IF(INDEX(CurWIPHelper[],1,MATCH(AV$4,CurWIPHelper[#Headers],0))=0,0,
     IF(AI97&gt;0,
        (IF(
             ((INDEX(PlantAccounts[],MATCH($C97,PlantAccounts[Power Plan Plant Account '#],0),7)/12)
                   *(AI97)
                   *(INDEX(CurWIPHelper[],1,MATCH(AV$4,CurWIPHelper[#Headers],0)))
                   +(INDEX(PlantAccounts[],MATCH($C97,PlantAccounts[Power Plan Plant Account '#],0),9))
                   +(SUM($AO97:AU97))
                    )&gt;AI97,
              IF((INDEX(PlantAccounts[],MATCH($C97,PlantAccounts[Power Plan Plant Account '#],0),7))=0,0,AI97-(INDEX(PlantAccounts[],MATCH($C97,PlantAccounts[Power Plan Plant Account '#],0),9))-SUM($AO97:AU97)),
             (INDEX(PlantAccounts[],MATCH($C97,PlantAccounts[Power Plan Plant Account '#],0),7)/12)*AI97*(INDEX(CurWIPHelper[],1,MATCH(AV$4,CurWIPHelper[#Headers],0))))
        ),
        IF(AI97=0,0,IF(
              ((INDEX(PlantAccounts[],MATCH($C97,PlantAccounts[Power Plan Plant Account '#],0),7)/12)
              *(AI97)
              *(INDEX(CurWIPHelper[],1,MATCH(AV$4,CurWIPHelper[#Headers],0)))
              +(INDEX(PlantAccounts[],MATCH($C97,PlantAccounts[Power Plan Plant Account '#],0),9))
              +(SUM($AO97:AU97))
              )&gt;AI97,
         (INDEX(PlantAccounts[],MATCH($C97,PlantAccounts[Power Plan Plant Account '#],0),7)/12)*AI97*(INDEX(CurWIPHelper[],1,MATCH(AV$4,CurWIPHelper[#Headers],0))),
         AI97-(INDEX(PlantAccounts[],MATCH($C97,PlantAccounts[Power Plan Plant Account '#],0),9))-(SUM($AO97:AU97))
    ))
)
)</f>
        <v>0</v>
      </c>
      <c r="AW97" s="35">
        <f>IF(INDEX(CurWIPHelper[],1,MATCH(AW$4,CurWIPHelper[#Headers],0))=0,0,
     IF(AJ97&gt;0,
        (IF(
             ((INDEX(PlantAccounts[],MATCH($C97,PlantAccounts[Power Plan Plant Account '#],0),7)/12)
                   *(AJ97)
                   *(INDEX(CurWIPHelper[],1,MATCH(AW$4,CurWIPHelper[#Headers],0)))
                   +(INDEX(PlantAccounts[],MATCH($C97,PlantAccounts[Power Plan Plant Account '#],0),9))
                   +(SUM($AO97:AV97))
                    )&gt;AJ97,
              IF((INDEX(PlantAccounts[],MATCH($C97,PlantAccounts[Power Plan Plant Account '#],0),7))=0,0,AJ97-(INDEX(PlantAccounts[],MATCH($C97,PlantAccounts[Power Plan Plant Account '#],0),9))-SUM($AO97:AV97)),
             (INDEX(PlantAccounts[],MATCH($C97,PlantAccounts[Power Plan Plant Account '#],0),7)/12)*AJ97*(INDEX(CurWIPHelper[],1,MATCH(AW$4,CurWIPHelper[#Headers],0))))
        ),
        IF(AJ97=0,0,IF(
              ((INDEX(PlantAccounts[],MATCH($C97,PlantAccounts[Power Plan Plant Account '#],0),7)/12)
              *(AJ97)
              *(INDEX(CurWIPHelper[],1,MATCH(AW$4,CurWIPHelper[#Headers],0)))
              +(INDEX(PlantAccounts[],MATCH($C97,PlantAccounts[Power Plan Plant Account '#],0),9))
              +(SUM($AO97:AV97))
              )&gt;AJ97,
         (INDEX(PlantAccounts[],MATCH($C97,PlantAccounts[Power Plan Plant Account '#],0),7)/12)*AJ97*(INDEX(CurWIPHelper[],1,MATCH(AW$4,CurWIPHelper[#Headers],0))),
         AJ97-(INDEX(PlantAccounts[],MATCH($C97,PlantAccounts[Power Plan Plant Account '#],0),9))-(SUM($AO97:AV97))
    ))
)
)</f>
        <v>0</v>
      </c>
      <c r="AX97" s="35">
        <f>IF(INDEX(CurWIPHelper[],1,MATCH(AX$4,CurWIPHelper[#Headers],0))=0,0,
     IF(AK97&gt;0,
        (IF(
             ((INDEX(PlantAccounts[],MATCH($C97,PlantAccounts[Power Plan Plant Account '#],0),7)/12)
                   *(AK97)
                   *(INDEX(CurWIPHelper[],1,MATCH(AX$4,CurWIPHelper[#Headers],0)))
                   +(INDEX(PlantAccounts[],MATCH($C97,PlantAccounts[Power Plan Plant Account '#],0),9))
                   +(SUM($AO97:AW97))
                    )&gt;AK97,
              IF((INDEX(PlantAccounts[],MATCH($C97,PlantAccounts[Power Plan Plant Account '#],0),7))=0,0,AK97-(INDEX(PlantAccounts[],MATCH($C97,PlantAccounts[Power Plan Plant Account '#],0),9))-SUM($AO97:AW97)),
             (INDEX(PlantAccounts[],MATCH($C97,PlantAccounts[Power Plan Plant Account '#],0),7)/12)*AK97*(INDEX(CurWIPHelper[],1,MATCH(AX$4,CurWIPHelper[#Headers],0))))
        ),
        IF(AK97=0,0,IF(
              ((INDEX(PlantAccounts[],MATCH($C97,PlantAccounts[Power Plan Plant Account '#],0),7)/12)
              *(AK97)
              *(INDEX(CurWIPHelper[],1,MATCH(AX$4,CurWIPHelper[#Headers],0)))
              +(INDEX(PlantAccounts[],MATCH($C97,PlantAccounts[Power Plan Plant Account '#],0),9))
              +(SUM($AO97:AW97))
              )&gt;AK97,
         (INDEX(PlantAccounts[],MATCH($C97,PlantAccounts[Power Plan Plant Account '#],0),7)/12)*AK97*(INDEX(CurWIPHelper[],1,MATCH(AX$4,CurWIPHelper[#Headers],0))),
         AK97-(INDEX(PlantAccounts[],MATCH($C97,PlantAccounts[Power Plan Plant Account '#],0),9))-(SUM($AO97:AW97))
    ))
)
)</f>
        <v>0</v>
      </c>
      <c r="AY97" s="35">
        <f>IF(INDEX(CurWIPHelper[],1,MATCH(AY$4,CurWIPHelper[#Headers],0))=0,0,
     IF(AL97&gt;0,
        (IF(
             ((INDEX(PlantAccounts[],MATCH($C97,PlantAccounts[Power Plan Plant Account '#],0),7)/12)
                   *(AL97)
                   *(INDEX(CurWIPHelper[],1,MATCH(AY$4,CurWIPHelper[#Headers],0)))
                   +(INDEX(PlantAccounts[],MATCH($C97,PlantAccounts[Power Plan Plant Account '#],0),9))
                   +(SUM($AO97:AX97))
                    )&gt;AL97,
              IF((INDEX(PlantAccounts[],MATCH($C97,PlantAccounts[Power Plan Plant Account '#],0),7))=0,0,AL97-(INDEX(PlantAccounts[],MATCH($C97,PlantAccounts[Power Plan Plant Account '#],0),9))-SUM($AO97:AX97)),
             (INDEX(PlantAccounts[],MATCH($C97,PlantAccounts[Power Plan Plant Account '#],0),7)/12)*AL97*(INDEX(CurWIPHelper[],1,MATCH(AY$4,CurWIPHelper[#Headers],0))))
        ),
        IF(AL97=0,0,IF(
              ((INDEX(PlantAccounts[],MATCH($C97,PlantAccounts[Power Plan Plant Account '#],0),7)/12)
              *(AL97)
              *(INDEX(CurWIPHelper[],1,MATCH(AY$4,CurWIPHelper[#Headers],0)))
              +(INDEX(PlantAccounts[],MATCH($C97,PlantAccounts[Power Plan Plant Account '#],0),9))
              +(SUM($AO97:AX97))
              )&gt;AL97,
         (INDEX(PlantAccounts[],MATCH($C97,PlantAccounts[Power Plan Plant Account '#],0),7)/12)*AL97*(INDEX(CurWIPHelper[],1,MATCH(AY$4,CurWIPHelper[#Headers],0))),
         AL97-(INDEX(PlantAccounts[],MATCH($C97,PlantAccounts[Power Plan Plant Account '#],0),9))-(SUM($AO97:AX97))
    ))
)
)</f>
        <v>0</v>
      </c>
      <c r="AZ97" s="35">
        <f>IF(INDEX(CurWIPHelper[],1,MATCH(AZ$4,CurWIPHelper[#Headers],0))=0,0,
     IF(AM97&gt;0,
        (IF(
             ((INDEX(PlantAccounts[],MATCH($C97,PlantAccounts[Power Plan Plant Account '#],0),7)/12)
                   *(AM97)
                   *(INDEX(CurWIPHelper[],1,MATCH(AZ$4,CurWIPHelper[#Headers],0)))
                   +(INDEX(PlantAccounts[],MATCH($C97,PlantAccounts[Power Plan Plant Account '#],0),9))
                   +(SUM($AO97:AY97))
                    )&gt;AM97,
              IF((INDEX(PlantAccounts[],MATCH($C97,PlantAccounts[Power Plan Plant Account '#],0),7))=0,0,AM97-(INDEX(PlantAccounts[],MATCH($C97,PlantAccounts[Power Plan Plant Account '#],0),9))-SUM($AO97:AY97)),
             (INDEX(PlantAccounts[],MATCH($C97,PlantAccounts[Power Plan Plant Account '#],0),7)/12)*AM97*(INDEX(CurWIPHelper[],1,MATCH(AZ$4,CurWIPHelper[#Headers],0))))
        ),
        IF(AM97=0,0,IF(
              ((INDEX(PlantAccounts[],MATCH($C97,PlantAccounts[Power Plan Plant Account '#],0),7)/12)
              *(AM97)
              *(INDEX(CurWIPHelper[],1,MATCH(AZ$4,CurWIPHelper[#Headers],0)))
              +(INDEX(PlantAccounts[],MATCH($C97,PlantAccounts[Power Plan Plant Account '#],0),9))
              +(SUM($AO97:AY97))
              )&gt;AM97,
         (INDEX(PlantAccounts[],MATCH($C97,PlantAccounts[Power Plan Plant Account '#],0),7)/12)*AM97*(INDEX(CurWIPHelper[],1,MATCH(AZ$4,CurWIPHelper[#Headers],0))),
         AM97-(INDEX(PlantAccounts[],MATCH($C97,PlantAccounts[Power Plan Plant Account '#],0),9))-(SUM($AO97:AY97))
    ))
)
)</f>
        <v>0</v>
      </c>
      <c r="BA97" s="59">
        <f t="shared" si="33"/>
        <v>0</v>
      </c>
      <c r="BC97" s="59">
        <f>INDEX(CurCloseProf[],MATCH(PlantAccountsQuery[[#This Row],[Reg/Unreg]],CurCloseProf[R/NR],0),MATCH(BC$9,CurCloseProf[#Headers],0))*($J97)</f>
        <v>0</v>
      </c>
      <c r="BD97" s="59">
        <f>INDEX(CurCloseProf[],MATCH(PlantAccountsQuery[[#This Row],[Reg/Unreg]],CurCloseProf[R/NR],0),MATCH(BD$9,CurCloseProf[#Headers],0))*($J97)</f>
        <v>0</v>
      </c>
      <c r="BE97" s="59">
        <f>INDEX(CurCloseProf[],MATCH(PlantAccountsQuery[[#This Row],[Reg/Unreg]],CurCloseProf[R/NR],0),MATCH(BE$9,CurCloseProf[#Headers],0))*($J97)</f>
        <v>0</v>
      </c>
      <c r="BF97" s="59">
        <f>INDEX(CurCloseProf[],MATCH(PlantAccountsQuery[[#This Row],[Reg/Unreg]],CurCloseProf[R/NR],0),MATCH(BF$9,CurCloseProf[#Headers],0))*($J97)</f>
        <v>0</v>
      </c>
      <c r="BG97" s="59">
        <f>INDEX(CurCloseProf[],MATCH(PlantAccountsQuery[[#This Row],[Reg/Unreg]],CurCloseProf[R/NR],0),MATCH(BG$9,CurCloseProf[#Headers],0))*($J97)</f>
        <v>0</v>
      </c>
      <c r="BH97" s="59">
        <f>INDEX(CurCloseProf[],MATCH(PlantAccountsQuery[[#This Row],[Reg/Unreg]],CurCloseProf[R/NR],0),MATCH(BH$9,CurCloseProf[#Headers],0))*($J97)</f>
        <v>0</v>
      </c>
      <c r="BI97" s="59">
        <f>INDEX(CurCloseProf[],MATCH(PlantAccountsQuery[[#This Row],[Reg/Unreg]],CurCloseProf[R/NR],0),MATCH(BI$9,CurCloseProf[#Headers],0))*($J97)</f>
        <v>0</v>
      </c>
      <c r="BJ97" s="59">
        <f>INDEX(CurCloseProf[],MATCH(PlantAccountsQuery[[#This Row],[Reg/Unreg]],CurCloseProf[R/NR],0),MATCH(BJ$9,CurCloseProf[#Headers],0))*($J97)</f>
        <v>0</v>
      </c>
      <c r="BK97" s="59">
        <f>INDEX(CurCloseProf[],MATCH(PlantAccountsQuery[[#This Row],[Reg/Unreg]],CurCloseProf[R/NR],0),MATCH(BK$9,CurCloseProf[#Headers],0))*($J97)</f>
        <v>0</v>
      </c>
      <c r="BL97" s="59">
        <f>INDEX(CurCloseProf[],MATCH(PlantAccountsQuery[[#This Row],[Reg/Unreg]],CurCloseProf[R/NR],0),MATCH(BL$9,CurCloseProf[#Headers],0))*($J97)</f>
        <v>0</v>
      </c>
      <c r="BM97" s="59">
        <f>INDEX(CurCloseProf[],MATCH(PlantAccountsQuery[[#This Row],[Reg/Unreg]],CurCloseProf[R/NR],0),MATCH(BM$9,CurCloseProf[#Headers],0))*($J97)</f>
        <v>0</v>
      </c>
      <c r="BN97" s="59">
        <f>INDEX(CurCloseProf[],MATCH(PlantAccountsQuery[[#This Row],[Reg/Unreg]],CurCloseProf[R/NR],0),MATCH(BN$9,CurCloseProf[#Headers],0))*($J97)</f>
        <v>0</v>
      </c>
      <c r="BP97" s="59">
        <f>IF(INDEX(CurWIPHelper[],1,MATCH(AO$4,$BP$9:$CA$9,0))=0,0,$BC97)</f>
        <v>0</v>
      </c>
      <c r="BQ97" s="59">
        <f>IF(INDEX(CurWIPHelper[],1,MATCH(AP$4,$BP$9:$CA$9,0))=0,0,(SUM($BC97:BD97)))</f>
        <v>0</v>
      </c>
      <c r="BR97" s="59">
        <f>IF(INDEX(CurWIPHelper[],1,MATCH(AQ$4,$BP$9:$CA$9,0))=0,0,(SUM($BC97:BE97)))</f>
        <v>0</v>
      </c>
      <c r="BS97" s="59">
        <f>IF(INDEX(CurWIPHelper[],1,MATCH(AR$4,$BP$9:$CA$9,0))=0,0,(SUM($BC97:BF97)))</f>
        <v>0</v>
      </c>
      <c r="BT97" s="59">
        <f>IF(INDEX(CurWIPHelper[],1,MATCH(AS$4,$BP$9:$CA$9,0))=0,0,(SUM($BC97:BG97)))</f>
        <v>0</v>
      </c>
      <c r="BU97" s="59">
        <f>IF(INDEX(CurWIPHelper[],1,MATCH(AT$4,$BP$9:$CA$9,0))=0,0,(SUM($BC97:BH97)))</f>
        <v>0</v>
      </c>
      <c r="BV97" s="59">
        <f>IF(INDEX(CurWIPHelper[],1,MATCH(AU$4,$BP$9:$CA$9,0))=0,0,(SUM($BC97:BI97)))</f>
        <v>0</v>
      </c>
      <c r="BW97" s="59">
        <f>IF(INDEX(CurWIPHelper[],1,MATCH(AV$4,$BP$9:$CA$9,0))=0,0,(SUM($BC97:BJ97)))</f>
        <v>0</v>
      </c>
      <c r="BX97" s="59">
        <f>IF(INDEX(CurWIPHelper[],1,MATCH(AW$4,$BP$9:$CA$9,0))=0,0,(SUM($BC97:BK97)))</f>
        <v>0</v>
      </c>
      <c r="BY97" s="59">
        <f>IF(INDEX(CurWIPHelper[],1,MATCH(AX$4,$BP$9:$CA$9,0))=0,0,(SUM($BC97:BL97)))</f>
        <v>0</v>
      </c>
      <c r="BZ97" s="59">
        <f>IF(INDEX(CurWIPHelper[],1,MATCH(AY$4,$BP$9:$CA$9,0))=0,0,(SUM($BC97:BM97)))</f>
        <v>0</v>
      </c>
      <c r="CA97" s="59">
        <f>IF(INDEX(CurWIPHelper[],1,MATCH(AZ$4,$BP$9:$CA$9,0))=0,0,(SUM($BC97:BN97)))</f>
        <v>0</v>
      </c>
      <c r="CC97" s="59">
        <f>((((INDEX(PlantAccounts[],MATCH($C97,PlantAccounts[Power Plan Plant Account '#],0),8)+(INDEX(PlantAccounts[],MATCH($C97,PlantAccounts[Power Plan Plant Account '#],0),8)+INDEX(PlantAccounts[],MATCH($C97,PlantAccounts[Power Plan Plant Account '#],0),16)+INDEX(PlantAccounts[],MATCH($C97,PlantAccounts[Power Plan Plant Account '#],0),17)))/2))/12)*(INDEX(CurWIPHelper[],1,MATCH(AO$4,CurWIPHelper[#Headers],0)))*(INDEX(PlantAccounts[],MATCH($C97,PlantAccounts[Power Plan Plant Account '#],0),7))</f>
        <v>0</v>
      </c>
      <c r="CD97" s="59">
        <f>((((INDEX(PlantAccounts[],MATCH($C97,PlantAccounts[Power Plan Plant Account '#],0),8)+(INDEX(PlantAccounts[],MATCH($C97,PlantAccounts[Power Plan Plant Account '#],0),8)+INDEX(PlantAccounts[],MATCH($C97,PlantAccounts[Power Plan Plant Account '#],0),16)+INDEX(PlantAccounts[],MATCH($C97,PlantAccounts[Power Plan Plant Account '#],0),17)))/2))/12)*(INDEX(CurWIPHelper[],1,MATCH(AP$4,CurWIPHelper[#Headers],0)))*(INDEX(PlantAccounts[],MATCH($C97,PlantAccounts[Power Plan Plant Account '#],0),7))</f>
        <v>0</v>
      </c>
      <c r="CE97" s="59">
        <f>((((INDEX(PlantAccounts[],MATCH($C97,PlantAccounts[Power Plan Plant Account '#],0),8)+(INDEX(PlantAccounts[],MATCH($C97,PlantAccounts[Power Plan Plant Account '#],0),8)+INDEX(PlantAccounts[],MATCH($C97,PlantAccounts[Power Plan Plant Account '#],0),16)+INDEX(PlantAccounts[],MATCH($C97,PlantAccounts[Power Plan Plant Account '#],0),17)))/2))/12)*(INDEX(CurWIPHelper[],1,MATCH(AQ$4,CurWIPHelper[#Headers],0)))*(INDEX(PlantAccounts[],MATCH($C97,PlantAccounts[Power Plan Plant Account '#],0),7))</f>
        <v>0</v>
      </c>
      <c r="CF97" s="59">
        <f>((((INDEX(PlantAccounts[],MATCH($C97,PlantAccounts[Power Plan Plant Account '#],0),8)+(INDEX(PlantAccounts[],MATCH($C97,PlantAccounts[Power Plan Plant Account '#],0),8)+INDEX(PlantAccounts[],MATCH($C97,PlantAccounts[Power Plan Plant Account '#],0),16)+INDEX(PlantAccounts[],MATCH($C97,PlantAccounts[Power Plan Plant Account '#],0),17)))/2))/12)*(INDEX(CurWIPHelper[],1,MATCH(AR$4,CurWIPHelper[#Headers],0)))*(INDEX(PlantAccounts[],MATCH($C97,PlantAccounts[Power Plan Plant Account '#],0),7))</f>
        <v>0</v>
      </c>
      <c r="CG97" s="59">
        <f>((((INDEX(PlantAccounts[],MATCH($C97,PlantAccounts[Power Plan Plant Account '#],0),8)+(INDEX(PlantAccounts[],MATCH($C97,PlantAccounts[Power Plan Plant Account '#],0),8)+INDEX(PlantAccounts[],MATCH($C97,PlantAccounts[Power Plan Plant Account '#],0),16)+INDEX(PlantAccounts[],MATCH($C97,PlantAccounts[Power Plan Plant Account '#],0),17)))/2))/12)*(INDEX(CurWIPHelper[],1,MATCH(AS$4,CurWIPHelper[#Headers],0)))*(INDEX(PlantAccounts[],MATCH($C97,PlantAccounts[Power Plan Plant Account '#],0),7))</f>
        <v>0</v>
      </c>
      <c r="CH97" s="59">
        <f>((((INDEX(PlantAccounts[],MATCH($C97,PlantAccounts[Power Plan Plant Account '#],0),8)+(INDEX(PlantAccounts[],MATCH($C97,PlantAccounts[Power Plan Plant Account '#],0),8)+INDEX(PlantAccounts[],MATCH($C97,PlantAccounts[Power Plan Plant Account '#],0),16)+INDEX(PlantAccounts[],MATCH($C97,PlantAccounts[Power Plan Plant Account '#],0),17)))/2))/12)*(INDEX(CurWIPHelper[],1,MATCH(AT$4,CurWIPHelper[#Headers],0)))*(INDEX(PlantAccounts[],MATCH($C97,PlantAccounts[Power Plan Plant Account '#],0),7))</f>
        <v>0</v>
      </c>
      <c r="CI97" s="59">
        <f>((((INDEX(PlantAccounts[],MATCH($C97,PlantAccounts[Power Plan Plant Account '#],0),8)+(INDEX(PlantAccounts[],MATCH($C97,PlantAccounts[Power Plan Plant Account '#],0),8)+INDEX(PlantAccounts[],MATCH($C97,PlantAccounts[Power Plan Plant Account '#],0),16)+INDEX(PlantAccounts[],MATCH($C97,PlantAccounts[Power Plan Plant Account '#],0),17)))/2))/12)*(INDEX(CurWIPHelper[],1,MATCH(AU$4,CurWIPHelper[#Headers],0)))*(INDEX(PlantAccounts[],MATCH($C97,PlantAccounts[Power Plan Plant Account '#],0),7))</f>
        <v>0</v>
      </c>
      <c r="CJ97" s="59">
        <f>((((INDEX(PlantAccounts[],MATCH($C97,PlantAccounts[Power Plan Plant Account '#],0),8)+(INDEX(PlantAccounts[],MATCH($C97,PlantAccounts[Power Plan Plant Account '#],0),8)+INDEX(PlantAccounts[],MATCH($C97,PlantAccounts[Power Plan Plant Account '#],0),16)+INDEX(PlantAccounts[],MATCH($C97,PlantAccounts[Power Plan Plant Account '#],0),17)))/2))/12)*(INDEX(CurWIPHelper[],1,MATCH(AV$4,CurWIPHelper[#Headers],0)))*(INDEX(PlantAccounts[],MATCH($C97,PlantAccounts[Power Plan Plant Account '#],0),7))</f>
        <v>0</v>
      </c>
      <c r="CK97" s="59">
        <f>((((INDEX(PlantAccounts[],MATCH($C97,PlantAccounts[Power Plan Plant Account '#],0),8)+(INDEX(PlantAccounts[],MATCH($C97,PlantAccounts[Power Plan Plant Account '#],0),8)+INDEX(PlantAccounts[],MATCH($C97,PlantAccounts[Power Plan Plant Account '#],0),16)+INDEX(PlantAccounts[],MATCH($C97,PlantAccounts[Power Plan Plant Account '#],0),17)))/2))/12)*(INDEX(CurWIPHelper[],1,MATCH(AW$4,CurWIPHelper[#Headers],0)))*(INDEX(PlantAccounts[],MATCH($C97,PlantAccounts[Power Plan Plant Account '#],0),7))</f>
        <v>0</v>
      </c>
      <c r="CL97" s="59">
        <f>((((INDEX(PlantAccounts[],MATCH($C97,PlantAccounts[Power Plan Plant Account '#],0),8)+(INDEX(PlantAccounts[],MATCH($C97,PlantAccounts[Power Plan Plant Account '#],0),8)+INDEX(PlantAccounts[],MATCH($C97,PlantAccounts[Power Plan Plant Account '#],0),16)+INDEX(PlantAccounts[],MATCH($C97,PlantAccounts[Power Plan Plant Account '#],0),17)))/2))/12)*(INDEX(CurWIPHelper[],1,MATCH(AX$4,CurWIPHelper[#Headers],0)))*(INDEX(PlantAccounts[],MATCH($C97,PlantAccounts[Power Plan Plant Account '#],0),7))</f>
        <v>0</v>
      </c>
      <c r="CM97" s="59">
        <f>((((INDEX(PlantAccounts[],MATCH($C97,PlantAccounts[Power Plan Plant Account '#],0),8)+(INDEX(PlantAccounts[],MATCH($C97,PlantAccounts[Power Plan Plant Account '#],0),8)+INDEX(PlantAccounts[],MATCH($C97,PlantAccounts[Power Plan Plant Account '#],0),16)+INDEX(PlantAccounts[],MATCH($C97,PlantAccounts[Power Plan Plant Account '#],0),17)))/2))/12)*(INDEX(CurWIPHelper[],1,MATCH(AY$4,CurWIPHelper[#Headers],0)))*(INDEX(PlantAccounts[],MATCH($C97,PlantAccounts[Power Plan Plant Account '#],0),7))</f>
        <v>0</v>
      </c>
      <c r="CN97" s="59">
        <f>((((INDEX(PlantAccounts[],MATCH($C97,PlantAccounts[Power Plan Plant Account '#],0),8)+(INDEX(PlantAccounts[],MATCH($C97,PlantAccounts[Power Plan Plant Account '#],0),8)+INDEX(PlantAccounts[],MATCH($C97,PlantAccounts[Power Plan Plant Account '#],0),16)+INDEX(PlantAccounts[],MATCH($C97,PlantAccounts[Power Plan Plant Account '#],0),17)))/2))/12)*(INDEX(CurWIPHelper[],1,MATCH(AZ$4,CurWIPHelper[#Headers],0)))*(INDEX(PlantAccounts[],MATCH($C97,PlantAccounts[Power Plan Plant Account '#],0),7))</f>
        <v>0</v>
      </c>
      <c r="CO97" s="59">
        <f t="shared" si="34"/>
        <v>0</v>
      </c>
      <c r="CQ97" s="59">
        <f>INDEX(PlantAccounts[],MATCH($C97,PlantAccounts[Power Plan Plant Account '#],0),12)*(INDEX(CurWIPHelper[],1,MATCH(AO$4,CurWIPHelper[#Headers],0)))*(INDEX(PlantAccounts[],MATCH($C97,PlantAccounts[Power Plan Plant Account '#],0),7)/12)*0.5</f>
        <v>0</v>
      </c>
      <c r="CR97" s="59">
        <f>INDEX(PlantAccounts[],MATCH($C97,PlantAccounts[Power Plan Plant Account '#],0),12)*(INDEX(CurWIPHelper[],1,MATCH(AP$4,CurWIPHelper[#Headers],0)))*(INDEX(PlantAccounts[],MATCH($C97,PlantAccounts[Power Plan Plant Account '#],0),7)/12)*0.5</f>
        <v>0</v>
      </c>
      <c r="CS97" s="59">
        <f>INDEX(PlantAccounts[],MATCH($C97,PlantAccounts[Power Plan Plant Account '#],0),12)*(INDEX(CurWIPHelper[],1,MATCH(AQ$4,CurWIPHelper[#Headers],0)))*(INDEX(PlantAccounts[],MATCH($C97,PlantAccounts[Power Plan Plant Account '#],0),7)/12)*0.5</f>
        <v>0</v>
      </c>
      <c r="CT97" s="59">
        <f>INDEX(PlantAccounts[],MATCH($C97,PlantAccounts[Power Plan Plant Account '#],0),12)*(INDEX(CurWIPHelper[],1,MATCH(AR$4,CurWIPHelper[#Headers],0)))*(INDEX(PlantAccounts[],MATCH($C97,PlantAccounts[Power Plan Plant Account '#],0),7)/12)*0.5</f>
        <v>0</v>
      </c>
      <c r="CU97" s="59">
        <f>INDEX(PlantAccounts[],MATCH($C97,PlantAccounts[Power Plan Plant Account '#],0),12)*(INDEX(CurWIPHelper[],1,MATCH(AS$4,CurWIPHelper[#Headers],0)))*(INDEX(PlantAccounts[],MATCH($C97,PlantAccounts[Power Plan Plant Account '#],0),7)/12)*0.5</f>
        <v>0</v>
      </c>
      <c r="CV97" s="59">
        <f>INDEX(PlantAccounts[],MATCH($C97,PlantAccounts[Power Plan Plant Account '#],0),12)*(INDEX(CurWIPHelper[],1,MATCH(AT$4,CurWIPHelper[#Headers],0)))*(INDEX(PlantAccounts[],MATCH($C97,PlantAccounts[Power Plan Plant Account '#],0),7)/12)*0.5</f>
        <v>0</v>
      </c>
      <c r="CW97" s="59">
        <f>INDEX(PlantAccounts[],MATCH($C97,PlantAccounts[Power Plan Plant Account '#],0),12)*(INDEX(CurWIPHelper[],1,MATCH(AU$4,CurWIPHelper[#Headers],0)))*(INDEX(PlantAccounts[],MATCH($C97,PlantAccounts[Power Plan Plant Account '#],0),7)/12)*0.5</f>
        <v>0</v>
      </c>
      <c r="CX97" s="59">
        <f>INDEX(PlantAccounts[],MATCH($C97,PlantAccounts[Power Plan Plant Account '#],0),12)*(INDEX(CurWIPHelper[],1,MATCH(AV$4,CurWIPHelper[#Headers],0)))*(INDEX(PlantAccounts[],MATCH($C97,PlantAccounts[Power Plan Plant Account '#],0),7)/12)*0.5</f>
        <v>0</v>
      </c>
      <c r="CY97" s="59">
        <f>INDEX(PlantAccounts[],MATCH($C97,PlantAccounts[Power Plan Plant Account '#],0),12)*(INDEX(CurWIPHelper[],1,MATCH(AW$4,CurWIPHelper[#Headers],0)))*(INDEX(PlantAccounts[],MATCH($C97,PlantAccounts[Power Plan Plant Account '#],0),7)/12)*0.5</f>
        <v>0</v>
      </c>
      <c r="CZ97" s="59">
        <f>INDEX(PlantAccounts[],MATCH($C97,PlantAccounts[Power Plan Plant Account '#],0),12)*(INDEX(CurWIPHelper[],1,MATCH(AX$4,CurWIPHelper[#Headers],0)))*(INDEX(PlantAccounts[],MATCH($C97,PlantAccounts[Power Plan Plant Account '#],0),7)/12)*0.5</f>
        <v>0</v>
      </c>
      <c r="DA97" s="59">
        <f>INDEX(PlantAccounts[],MATCH($C97,PlantAccounts[Power Plan Plant Account '#],0),12)*(INDEX(CurWIPHelper[],1,MATCH(AY$4,CurWIPHelper[#Headers],0)))*(INDEX(PlantAccounts[],MATCH($C97,PlantAccounts[Power Plan Plant Account '#],0),7)/12)*0.5</f>
        <v>0</v>
      </c>
      <c r="DB97" s="59">
        <f>INDEX(PlantAccounts[],MATCH($C97,PlantAccounts[Power Plan Plant Account '#],0),12)*(INDEX(CurWIPHelper[],1,MATCH(AZ$4,CurWIPHelper[#Headers],0)))*(INDEX(PlantAccounts[],MATCH($C97,PlantAccounts[Power Plan Plant Account '#],0),7)/12)*0.5</f>
        <v>0</v>
      </c>
      <c r="DC97" s="59">
        <f t="shared" si="35"/>
        <v>0</v>
      </c>
      <c r="DE97" s="59">
        <f t="shared" si="36"/>
        <v>0</v>
      </c>
    </row>
    <row r="98" spans="1:109">
      <c r="A98" t="s">
        <v>58</v>
      </c>
      <c r="B98" t="s">
        <v>147</v>
      </c>
      <c r="C98">
        <v>49503</v>
      </c>
      <c r="D98">
        <v>49500</v>
      </c>
      <c r="E98" s="131">
        <v>1.9664320951060691E-2</v>
      </c>
      <c r="F98" s="113">
        <f>INDEX(PlantAccounts[],MATCH($C98,PlantAccounts[Power Plan Plant Account '#],0),8)</f>
        <v>0</v>
      </c>
      <c r="G98" s="7">
        <f>INDEX(PlantAccounts[],MATCH($C98,PlantAccounts[Power Plan Plant Account '#],0),14)</f>
        <v>0</v>
      </c>
      <c r="H98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98" s="35"/>
      <c r="J98" s="35">
        <f t="shared" si="37"/>
        <v>0</v>
      </c>
      <c r="K98" s="35">
        <v>0</v>
      </c>
      <c r="L98" s="7">
        <f>INDEX(PlantAccounts[],MATCH($C98,PlantAccounts[Power Plan Plant Account '#],0),11)</f>
        <v>0</v>
      </c>
      <c r="M98" s="7">
        <f t="shared" si="32"/>
        <v>0</v>
      </c>
      <c r="O98" s="35">
        <f>INDEX(CurCloseProf[],MATCH(PlantAccountsQuery[[#This Row],[Reg/Unreg]],CurCloseProf[R/NR],0),MATCH(O$9,CurCloseProf[#Headers],0))*($J98+$M98)</f>
        <v>0</v>
      </c>
      <c r="P98" s="35">
        <f>INDEX(CurCloseProf[],MATCH(PlantAccountsQuery[[#This Row],[Reg/Unreg]],CurCloseProf[R/NR],0),MATCH(P$9,CurCloseProf[#Headers],0))*($J98+$M98)</f>
        <v>0</v>
      </c>
      <c r="Q98" s="35">
        <f>INDEX(CurCloseProf[],MATCH(PlantAccountsQuery[[#This Row],[Reg/Unreg]],CurCloseProf[R/NR],0),MATCH(Q$9,CurCloseProf[#Headers],0))*($J98+$M98)</f>
        <v>0</v>
      </c>
      <c r="R98" s="35">
        <f>INDEX(CurCloseProf[],MATCH(PlantAccountsQuery[[#This Row],[Reg/Unreg]],CurCloseProf[R/NR],0),MATCH(R$9,CurCloseProf[#Headers],0))*($J98+$M98)</f>
        <v>0</v>
      </c>
      <c r="S98" s="35">
        <f>INDEX(CurCloseProf[],MATCH(PlantAccountsQuery[[#This Row],[Reg/Unreg]],CurCloseProf[R/NR],0),MATCH(S$9,CurCloseProf[#Headers],0))*($J98+$M98)</f>
        <v>0</v>
      </c>
      <c r="T98" s="35">
        <f>INDEX(CurCloseProf[],MATCH(PlantAccountsQuery[[#This Row],[Reg/Unreg]],CurCloseProf[R/NR],0),MATCH(T$9,CurCloseProf[#Headers],0))*($J98+$M98)</f>
        <v>0</v>
      </c>
      <c r="U98" s="35">
        <f>INDEX(CurCloseProf[],MATCH(PlantAccountsQuery[[#This Row],[Reg/Unreg]],CurCloseProf[R/NR],0),MATCH(U$9,CurCloseProf[#Headers],0))*($J98+$M98)</f>
        <v>0</v>
      </c>
      <c r="V98" s="35">
        <f>INDEX(CurCloseProf[],MATCH(PlantAccountsQuery[[#This Row],[Reg/Unreg]],CurCloseProf[R/NR],0),MATCH(V$9,CurCloseProf[#Headers],0))*($J98+$M98)</f>
        <v>0</v>
      </c>
      <c r="W98" s="35">
        <f>INDEX(CurCloseProf[],MATCH(PlantAccountsQuery[[#This Row],[Reg/Unreg]],CurCloseProf[R/NR],0),MATCH(W$9,CurCloseProf[#Headers],0))*($J98+$M98)</f>
        <v>0</v>
      </c>
      <c r="X98" s="35">
        <f>INDEX(CurCloseProf[],MATCH(PlantAccountsQuery[[#This Row],[Reg/Unreg]],CurCloseProf[R/NR],0),MATCH(X$9,CurCloseProf[#Headers],0))*($J98+$M98)</f>
        <v>0</v>
      </c>
      <c r="Y98" s="35">
        <f>INDEX(CurCloseProf[],MATCH(PlantAccountsQuery[[#This Row],[Reg/Unreg]],CurCloseProf[R/NR],0),MATCH(Y$9,CurCloseProf[#Headers],0))*($J98+$M98)</f>
        <v>0</v>
      </c>
      <c r="Z98" s="35">
        <f>INDEX(CurCloseProf[],MATCH(PlantAccountsQuery[[#This Row],[Reg/Unreg]],CurCloseProf[R/NR],0),MATCH(Z$9,CurCloseProf[#Headers],0))*($J98+$M98)</f>
        <v>0</v>
      </c>
      <c r="AB98" s="59">
        <f>IF(INDEX(CurWIPHelper[],1,MATCH(AO$4,$AB$9:$AM$9,0))=0,0,($F98+$O98))</f>
        <v>0</v>
      </c>
      <c r="AC98" s="59">
        <f>IF(INDEX(CurWIPHelper[],1,MATCH(AP$4,$AB$9:$AM$9,0))=0,0,($F98+SUM($O98:P98)))</f>
        <v>0</v>
      </c>
      <c r="AD98" s="59">
        <f>IF(INDEX(CurWIPHelper[],1,MATCH(AQ$4,$AB$9:$AM$9,0))=0,0,($F98+SUM($O98:Q98)))</f>
        <v>0</v>
      </c>
      <c r="AE98" s="59">
        <f>IF(INDEX(CurWIPHelper[],1,MATCH(AR$4,$AB$9:$AM$9,0))=0,0,($F98+SUM($O98:R98)))</f>
        <v>0</v>
      </c>
      <c r="AF98" s="59">
        <f>IF(INDEX(CurWIPHelper[],1,MATCH(AS$4,$AB$9:$AM$9,0))=0,0,($F98+SUM($O98:S98)))</f>
        <v>0</v>
      </c>
      <c r="AG98" s="59">
        <f>IF(INDEX(CurWIPHelper[],1,MATCH(AT$4,$AB$9:$AM$9,0))=0,0,($F98+SUM($O98:T98)))</f>
        <v>0</v>
      </c>
      <c r="AH98" s="59">
        <f>IF(INDEX(CurWIPHelper[],1,MATCH(AU$4,$AB$9:$AM$9,0))=0,0,($F98+SUM($O98:U98)))</f>
        <v>0</v>
      </c>
      <c r="AI98" s="59">
        <f>IF(INDEX(CurWIPHelper[],1,MATCH(AV$4,$AB$9:$AM$9,0))=0,0,($F98+SUM($O98:V98)))</f>
        <v>0</v>
      </c>
      <c r="AJ98" s="59">
        <f>IF(INDEX(CurWIPHelper[],1,MATCH(AW$4,$AB$9:$AM$9,0))=0,0,($F98+SUM($O98:W98)))</f>
        <v>0</v>
      </c>
      <c r="AK98" s="59">
        <f>IF(INDEX(CurWIPHelper[],1,MATCH(AX$4,$AB$9:$AM$9,0))=0,0,($F98+SUM($O98:X98)))</f>
        <v>0</v>
      </c>
      <c r="AL98" s="59">
        <f>IF(INDEX(CurWIPHelper[],1,MATCH(AY$4,$AB$9:$AM$9,0))=0,0,($F98+SUM($O98:Y98)))</f>
        <v>0</v>
      </c>
      <c r="AM98" s="59">
        <f>IF(INDEX(CurWIPHelper[],1,MATCH(AZ$4,$AB$9:$AM$9,0))=0,0,($F98+SUM($O98:Z98)))</f>
        <v>0</v>
      </c>
      <c r="AO98" s="35">
        <f>IF(INDEX(CurWIPHelper[],1,MATCH(AO$4,CurWIPHelper[#Headers],0))=0,0,
     IF(AB98&gt;0,
        (IF(
             ((INDEX(PlantAccounts[],MATCH($C98,PlantAccounts[Power Plan Plant Account '#],0),7)/12)
                   *(AB98)
                   *(INDEX(CurWIPHelper[],1,MATCH(AO$4,CurWIPHelper[#Headers],0)))
                   +(INDEX(PlantAccounts[],MATCH($C98,PlantAccounts[Power Plan Plant Account '#],0),9))
                   )&gt;AB98,
              IF((INDEX(PlantAccounts[],MATCH($C98,PlantAccounts[Power Plan Plant Account '#],0),7))=0,0,AB98-(INDEX(PlantAccounts[],MATCH($C98,PlantAccounts[Power Plan Plant Account '#],0),9))),
             (INDEX(PlantAccounts[],MATCH($C98,PlantAccounts[Power Plan Plant Account '#],0),7)/12)*AB98*(INDEX(CurWIPHelper[],1,MATCH(AO$4,CurWIPHelper[#Headers],0))))
        ),
          IF(AB98=0,0,IF(
              ((INDEX(PlantAccounts[],MATCH($C98,PlantAccounts[Power Plan Plant Account '#],0),7)/12)
              *(AB98)
              *(INDEX(CurWIPHelper[],1,MATCH(AO$4,CurWIPHelper[#Headers],0)))
              +(INDEX(PlantAccounts[],MATCH($C98,PlantAccounts[Power Plan Plant Account '#],0),9))
              )&gt;AB98,
         (INDEX(PlantAccounts[],MATCH($C98,PlantAccounts[Power Plan Plant Account '#],0),7)/12)*AB98*(INDEX(CurWIPHelper[],1,MATCH(AO$4,CurWIPHelper[#Headers],0))),
         AB98-(INDEX(PlantAccounts[],MATCH($C98,PlantAccounts[Power Plan Plant Account '#],0),9))
    ))
)
)</f>
        <v>0</v>
      </c>
      <c r="AP98" s="35">
        <f>IF(INDEX(CurWIPHelper[],1,MATCH(AP$4,CurWIPHelper[#Headers],0))=0,0,
     IF(AC98&gt;0,
        (IF(
             ((INDEX(PlantAccounts[],MATCH($C98,PlantAccounts[Power Plan Plant Account '#],0),7)/12)
                   *(AC98)
                   *(INDEX(CurWIPHelper[],1,MATCH(AP$4,CurWIPHelper[#Headers],0)))
                   +(INDEX(PlantAccounts[],MATCH($C98,PlantAccounts[Power Plan Plant Account '#],0),9))
                   +(SUM($AO98:AO98))
                    )&gt;AC98,
              IF((INDEX(PlantAccounts[],MATCH($C98,PlantAccounts[Power Plan Plant Account '#],0),7))=0,0,AC98-(INDEX(PlantAccounts[],MATCH($C98,PlantAccounts[Power Plan Plant Account '#],0),9))-SUM($AO98:AO98)),
             (INDEX(PlantAccounts[],MATCH($C98,PlantAccounts[Power Plan Plant Account '#],0),7)/12)*AC98*(INDEX(CurWIPHelper[],1,MATCH(AP$4,CurWIPHelper[#Headers],0))))
        ),
        IF(AC98=0,0,IF(
              ((INDEX(PlantAccounts[],MATCH($C98,PlantAccounts[Power Plan Plant Account '#],0),7)/12)
              *(AC98)
              *(INDEX(CurWIPHelper[],1,MATCH(AP$4,CurWIPHelper[#Headers],0)))
              +(INDEX(PlantAccounts[],MATCH($C98,PlantAccounts[Power Plan Plant Account '#],0),9))
              +(SUM($AO98:AO98))
              )&gt;AC98,
         (INDEX(PlantAccounts[],MATCH($C98,PlantAccounts[Power Plan Plant Account '#],0),7)/12)*AC98*(INDEX(CurWIPHelper[],1,MATCH(AP$4,CurWIPHelper[#Headers],0))),
         AC98-(INDEX(PlantAccounts[],MATCH($C98,PlantAccounts[Power Plan Plant Account '#],0),9))-(SUM($AO98:AO98))
    ))
)
)</f>
        <v>0</v>
      </c>
      <c r="AQ98" s="35">
        <f>IF(INDEX(CurWIPHelper[],1,MATCH(AQ$4,CurWIPHelper[#Headers],0))=0,0,
     IF(AD98&gt;0,
        (IF(
             ((INDEX(PlantAccounts[],MATCH($C98,PlantAccounts[Power Plan Plant Account '#],0),7)/12)
                   *(AD98)
                   *(INDEX(CurWIPHelper[],1,MATCH(AQ$4,CurWIPHelper[#Headers],0)))
                   +(INDEX(PlantAccounts[],MATCH($C98,PlantAccounts[Power Plan Plant Account '#],0),9))
                   +(SUM($AO98:AP98))
                    )&gt;AD98,
              IF((INDEX(PlantAccounts[],MATCH($C98,PlantAccounts[Power Plan Plant Account '#],0),7))=0,0,AD98-(INDEX(PlantAccounts[],MATCH($C98,PlantAccounts[Power Plan Plant Account '#],0),9))-SUM($AO98:AP98)),
             (INDEX(PlantAccounts[],MATCH($C98,PlantAccounts[Power Plan Plant Account '#],0),7)/12)*AD98*(INDEX(CurWIPHelper[],1,MATCH(AQ$4,CurWIPHelper[#Headers],0))))
        ),
        IF(AD98=0,0,IF(
              ((INDEX(PlantAccounts[],MATCH($C98,PlantAccounts[Power Plan Plant Account '#],0),7)/12)
              *(AD98)
              *(INDEX(CurWIPHelper[],1,MATCH(AQ$4,CurWIPHelper[#Headers],0)))
              +(INDEX(PlantAccounts[],MATCH($C98,PlantAccounts[Power Plan Plant Account '#],0),9))
              +(SUM($AO98:AP98))
              )&gt;AD98,
         (INDEX(PlantAccounts[],MATCH($C98,PlantAccounts[Power Plan Plant Account '#],0),7)/12)*AD98*(INDEX(CurWIPHelper[],1,MATCH(AQ$4,CurWIPHelper[#Headers],0))),
         AD98-(INDEX(PlantAccounts[],MATCH($C98,PlantAccounts[Power Plan Plant Account '#],0),9))-(SUM($AO98:AP98))
    ))
)
)</f>
        <v>0</v>
      </c>
      <c r="AR98" s="35">
        <f>IF(INDEX(CurWIPHelper[],1,MATCH(AR$4,CurWIPHelper[#Headers],0))=0,0,
     IF(AE98&gt;0,
        (IF(
             ((INDEX(PlantAccounts[],MATCH($C98,PlantAccounts[Power Plan Plant Account '#],0),7)/12)
                   *(AE98)
                   *(INDEX(CurWIPHelper[],1,MATCH(AR$4,CurWIPHelper[#Headers],0)))
                   +(INDEX(PlantAccounts[],MATCH($C98,PlantAccounts[Power Plan Plant Account '#],0),9))
                   +(SUM($AO98:AQ98))
                    )&gt;AE98,
              IF((INDEX(PlantAccounts[],MATCH($C98,PlantAccounts[Power Plan Plant Account '#],0),7))=0,0,AE98-(INDEX(PlantAccounts[],MATCH($C98,PlantAccounts[Power Plan Plant Account '#],0),9))-SUM($AO98:AQ98)),
             (INDEX(PlantAccounts[],MATCH($C98,PlantAccounts[Power Plan Plant Account '#],0),7)/12)*AE98*(INDEX(CurWIPHelper[],1,MATCH(AR$4,CurWIPHelper[#Headers],0))))
        ),
        IF(AE98=0,0,IF(
              ((INDEX(PlantAccounts[],MATCH($C98,PlantAccounts[Power Plan Plant Account '#],0),7)/12)
              *(AE98)
              *(INDEX(CurWIPHelper[],1,MATCH(AR$4,CurWIPHelper[#Headers],0)))
              +(INDEX(PlantAccounts[],MATCH($C98,PlantAccounts[Power Plan Plant Account '#],0),9))
              +(SUM($AO98:AQ98))
              )&gt;AE98,
         (INDEX(PlantAccounts[],MATCH($C98,PlantAccounts[Power Plan Plant Account '#],0),7)/12)*AE98*(INDEX(CurWIPHelper[],1,MATCH(AR$4,CurWIPHelper[#Headers],0))),
         AE98-(INDEX(PlantAccounts[],MATCH($C98,PlantAccounts[Power Plan Plant Account '#],0),9))-(SUM($AO98:AQ98))
    ))
)
)</f>
        <v>0</v>
      </c>
      <c r="AS98" s="35">
        <f>IF(INDEX(CurWIPHelper[],1,MATCH(AS$4,CurWIPHelper[#Headers],0))=0,0,
     IF(AF98&gt;0,
        (IF(
             ((INDEX(PlantAccounts[],MATCH($C98,PlantAccounts[Power Plan Plant Account '#],0),7)/12)
                   *(AF98)
                   *(INDEX(CurWIPHelper[],1,MATCH(AS$4,CurWIPHelper[#Headers],0)))
                   +(INDEX(PlantAccounts[],MATCH($C98,PlantAccounts[Power Plan Plant Account '#],0),9))
                   +(SUM($AO98:AR98))
                    )&gt;AF98,
              IF((INDEX(PlantAccounts[],MATCH($C98,PlantAccounts[Power Plan Plant Account '#],0),7))=0,0,AF98-(INDEX(PlantAccounts[],MATCH($C98,PlantAccounts[Power Plan Plant Account '#],0),9))-SUM($AO98:AR98)),
             (INDEX(PlantAccounts[],MATCH($C98,PlantAccounts[Power Plan Plant Account '#],0),7)/12)*AF98*(INDEX(CurWIPHelper[],1,MATCH(AS$4,CurWIPHelper[#Headers],0))))
        ),
        IF(AF98=0,0,IF(
              ((INDEX(PlantAccounts[],MATCH($C98,PlantAccounts[Power Plan Plant Account '#],0),7)/12)
              *(AF98)
              *(INDEX(CurWIPHelper[],1,MATCH(AS$4,CurWIPHelper[#Headers],0)))
              +(INDEX(PlantAccounts[],MATCH($C98,PlantAccounts[Power Plan Plant Account '#],0),9))
              +(SUM($AO98:AR98))
              )&gt;AF98,
         (INDEX(PlantAccounts[],MATCH($C98,PlantAccounts[Power Plan Plant Account '#],0),7)/12)*AF98*(INDEX(CurWIPHelper[],1,MATCH(AS$4,CurWIPHelper[#Headers],0))),
         AF98-(INDEX(PlantAccounts[],MATCH($C98,PlantAccounts[Power Plan Plant Account '#],0),9))-(SUM($AO98:AR98))
    ))
)
)</f>
        <v>0</v>
      </c>
      <c r="AT98" s="35">
        <f>IF(INDEX(CurWIPHelper[],1,MATCH(AT$4,CurWIPHelper[#Headers],0))=0,0,
     IF(AG98&gt;0,
        (IF(
             ((INDEX(PlantAccounts[],MATCH($C98,PlantAccounts[Power Plan Plant Account '#],0),7)/12)
                   *(AG98)
                   *(INDEX(CurWIPHelper[],1,MATCH(AT$4,CurWIPHelper[#Headers],0)))
                   +(INDEX(PlantAccounts[],MATCH($C98,PlantAccounts[Power Plan Plant Account '#],0),9))
                   +(SUM($AO98:AS98))
                    )&gt;AG98,
              IF((INDEX(PlantAccounts[],MATCH($C98,PlantAccounts[Power Plan Plant Account '#],0),7))=0,0,AG98-(INDEX(PlantAccounts[],MATCH($C98,PlantAccounts[Power Plan Plant Account '#],0),9))-SUM($AO98:AS98)),
             (INDEX(PlantAccounts[],MATCH($C98,PlantAccounts[Power Plan Plant Account '#],0),7)/12)*AG98*(INDEX(CurWIPHelper[],1,MATCH(AT$4,CurWIPHelper[#Headers],0))))
        ),
        IF(AG98=0,0,IF(
              ((INDEX(PlantAccounts[],MATCH($C98,PlantAccounts[Power Plan Plant Account '#],0),7)/12)
              *(AG98)
              *(INDEX(CurWIPHelper[],1,MATCH(AT$4,CurWIPHelper[#Headers],0)))
              +(INDEX(PlantAccounts[],MATCH($C98,PlantAccounts[Power Plan Plant Account '#],0),9))
              +(SUM($AO98:AS98))
              )&gt;AG98,
         (INDEX(PlantAccounts[],MATCH($C98,PlantAccounts[Power Plan Plant Account '#],0),7)/12)*AG98*(INDEX(CurWIPHelper[],1,MATCH(AT$4,CurWIPHelper[#Headers],0))),
         AG98-(INDEX(PlantAccounts[],MATCH($C98,PlantAccounts[Power Plan Plant Account '#],0),9))-(SUM($AO98:AS98))
    ))
)
)</f>
        <v>0</v>
      </c>
      <c r="AU98" s="35">
        <f>IF(INDEX(CurWIPHelper[],1,MATCH(AU$4,CurWIPHelper[#Headers],0))=0,0,
     IF(AH98&gt;0,
        (IF(
             ((INDEX(PlantAccounts[],MATCH($C98,PlantAccounts[Power Plan Plant Account '#],0),7)/12)
                   *(AH98)
                   *(INDEX(CurWIPHelper[],1,MATCH(AU$4,CurWIPHelper[#Headers],0)))
                   +(INDEX(PlantAccounts[],MATCH($C98,PlantAccounts[Power Plan Plant Account '#],0),9))
                   +(SUM($AO98:AT98))
                    )&gt;AH98,
              IF((INDEX(PlantAccounts[],MATCH($C98,PlantAccounts[Power Plan Plant Account '#],0),7))=0,0,AH98-(INDEX(PlantAccounts[],MATCH($C98,PlantAccounts[Power Plan Plant Account '#],0),9))-SUM($AO98:AT98)),
             (INDEX(PlantAccounts[],MATCH($C98,PlantAccounts[Power Plan Plant Account '#],0),7)/12)*AH98*(INDEX(CurWIPHelper[],1,MATCH(AU$4,CurWIPHelper[#Headers],0))))
        ),
        IF(AH98=0,0,IF(
              ((INDEX(PlantAccounts[],MATCH($C98,PlantAccounts[Power Plan Plant Account '#],0),7)/12)
              *(AH98)
              *(INDEX(CurWIPHelper[],1,MATCH(AU$4,CurWIPHelper[#Headers],0)))
              +(INDEX(PlantAccounts[],MATCH($C98,PlantAccounts[Power Plan Plant Account '#],0),9))
              +(SUM($AO98:AT98))
              )&gt;AH98,
         (INDEX(PlantAccounts[],MATCH($C98,PlantAccounts[Power Plan Plant Account '#],0),7)/12)*AH98*(INDEX(CurWIPHelper[],1,MATCH(AU$4,CurWIPHelper[#Headers],0))),
         AH98-(INDEX(PlantAccounts[],MATCH($C98,PlantAccounts[Power Plan Plant Account '#],0),9))-(SUM($AO98:AT98))
    ))
)
)</f>
        <v>0</v>
      </c>
      <c r="AV98" s="35">
        <f>IF(INDEX(CurWIPHelper[],1,MATCH(AV$4,CurWIPHelper[#Headers],0))=0,0,
     IF(AI98&gt;0,
        (IF(
             ((INDEX(PlantAccounts[],MATCH($C98,PlantAccounts[Power Plan Plant Account '#],0),7)/12)
                   *(AI98)
                   *(INDEX(CurWIPHelper[],1,MATCH(AV$4,CurWIPHelper[#Headers],0)))
                   +(INDEX(PlantAccounts[],MATCH($C98,PlantAccounts[Power Plan Plant Account '#],0),9))
                   +(SUM($AO98:AU98))
                    )&gt;AI98,
              IF((INDEX(PlantAccounts[],MATCH($C98,PlantAccounts[Power Plan Plant Account '#],0),7))=0,0,AI98-(INDEX(PlantAccounts[],MATCH($C98,PlantAccounts[Power Plan Plant Account '#],0),9))-SUM($AO98:AU98)),
             (INDEX(PlantAccounts[],MATCH($C98,PlantAccounts[Power Plan Plant Account '#],0),7)/12)*AI98*(INDEX(CurWIPHelper[],1,MATCH(AV$4,CurWIPHelper[#Headers],0))))
        ),
        IF(AI98=0,0,IF(
              ((INDEX(PlantAccounts[],MATCH($C98,PlantAccounts[Power Plan Plant Account '#],0),7)/12)
              *(AI98)
              *(INDEX(CurWIPHelper[],1,MATCH(AV$4,CurWIPHelper[#Headers],0)))
              +(INDEX(PlantAccounts[],MATCH($C98,PlantAccounts[Power Plan Plant Account '#],0),9))
              +(SUM($AO98:AU98))
              )&gt;AI98,
         (INDEX(PlantAccounts[],MATCH($C98,PlantAccounts[Power Plan Plant Account '#],0),7)/12)*AI98*(INDEX(CurWIPHelper[],1,MATCH(AV$4,CurWIPHelper[#Headers],0))),
         AI98-(INDEX(PlantAccounts[],MATCH($C98,PlantAccounts[Power Plan Plant Account '#],0),9))-(SUM($AO98:AU98))
    ))
)
)</f>
        <v>0</v>
      </c>
      <c r="AW98" s="35">
        <f>IF(INDEX(CurWIPHelper[],1,MATCH(AW$4,CurWIPHelper[#Headers],0))=0,0,
     IF(AJ98&gt;0,
        (IF(
             ((INDEX(PlantAccounts[],MATCH($C98,PlantAccounts[Power Plan Plant Account '#],0),7)/12)
                   *(AJ98)
                   *(INDEX(CurWIPHelper[],1,MATCH(AW$4,CurWIPHelper[#Headers],0)))
                   +(INDEX(PlantAccounts[],MATCH($C98,PlantAccounts[Power Plan Plant Account '#],0),9))
                   +(SUM($AO98:AV98))
                    )&gt;AJ98,
              IF((INDEX(PlantAccounts[],MATCH($C98,PlantAccounts[Power Plan Plant Account '#],0),7))=0,0,AJ98-(INDEX(PlantAccounts[],MATCH($C98,PlantAccounts[Power Plan Plant Account '#],0),9))-SUM($AO98:AV98)),
             (INDEX(PlantAccounts[],MATCH($C98,PlantAccounts[Power Plan Plant Account '#],0),7)/12)*AJ98*(INDEX(CurWIPHelper[],1,MATCH(AW$4,CurWIPHelper[#Headers],0))))
        ),
        IF(AJ98=0,0,IF(
              ((INDEX(PlantAccounts[],MATCH($C98,PlantAccounts[Power Plan Plant Account '#],0),7)/12)
              *(AJ98)
              *(INDEX(CurWIPHelper[],1,MATCH(AW$4,CurWIPHelper[#Headers],0)))
              +(INDEX(PlantAccounts[],MATCH($C98,PlantAccounts[Power Plan Plant Account '#],0),9))
              +(SUM($AO98:AV98))
              )&gt;AJ98,
         (INDEX(PlantAccounts[],MATCH($C98,PlantAccounts[Power Plan Plant Account '#],0),7)/12)*AJ98*(INDEX(CurWIPHelper[],1,MATCH(AW$4,CurWIPHelper[#Headers],0))),
         AJ98-(INDEX(PlantAccounts[],MATCH($C98,PlantAccounts[Power Plan Plant Account '#],0),9))-(SUM($AO98:AV98))
    ))
)
)</f>
        <v>0</v>
      </c>
      <c r="AX98" s="35">
        <f>IF(INDEX(CurWIPHelper[],1,MATCH(AX$4,CurWIPHelper[#Headers],0))=0,0,
     IF(AK98&gt;0,
        (IF(
             ((INDEX(PlantAccounts[],MATCH($C98,PlantAccounts[Power Plan Plant Account '#],0),7)/12)
                   *(AK98)
                   *(INDEX(CurWIPHelper[],1,MATCH(AX$4,CurWIPHelper[#Headers],0)))
                   +(INDEX(PlantAccounts[],MATCH($C98,PlantAccounts[Power Plan Plant Account '#],0),9))
                   +(SUM($AO98:AW98))
                    )&gt;AK98,
              IF((INDEX(PlantAccounts[],MATCH($C98,PlantAccounts[Power Plan Plant Account '#],0),7))=0,0,AK98-(INDEX(PlantAccounts[],MATCH($C98,PlantAccounts[Power Plan Plant Account '#],0),9))-SUM($AO98:AW98)),
             (INDEX(PlantAccounts[],MATCH($C98,PlantAccounts[Power Plan Plant Account '#],0),7)/12)*AK98*(INDEX(CurWIPHelper[],1,MATCH(AX$4,CurWIPHelper[#Headers],0))))
        ),
        IF(AK98=0,0,IF(
              ((INDEX(PlantAccounts[],MATCH($C98,PlantAccounts[Power Plan Plant Account '#],0),7)/12)
              *(AK98)
              *(INDEX(CurWIPHelper[],1,MATCH(AX$4,CurWIPHelper[#Headers],0)))
              +(INDEX(PlantAccounts[],MATCH($C98,PlantAccounts[Power Plan Plant Account '#],0),9))
              +(SUM($AO98:AW98))
              )&gt;AK98,
         (INDEX(PlantAccounts[],MATCH($C98,PlantAccounts[Power Plan Plant Account '#],0),7)/12)*AK98*(INDEX(CurWIPHelper[],1,MATCH(AX$4,CurWIPHelper[#Headers],0))),
         AK98-(INDEX(PlantAccounts[],MATCH($C98,PlantAccounts[Power Plan Plant Account '#],0),9))-(SUM($AO98:AW98))
    ))
)
)</f>
        <v>0</v>
      </c>
      <c r="AY98" s="35">
        <f>IF(INDEX(CurWIPHelper[],1,MATCH(AY$4,CurWIPHelper[#Headers],0))=0,0,
     IF(AL98&gt;0,
        (IF(
             ((INDEX(PlantAccounts[],MATCH($C98,PlantAccounts[Power Plan Plant Account '#],0),7)/12)
                   *(AL98)
                   *(INDEX(CurWIPHelper[],1,MATCH(AY$4,CurWIPHelper[#Headers],0)))
                   +(INDEX(PlantAccounts[],MATCH($C98,PlantAccounts[Power Plan Plant Account '#],0),9))
                   +(SUM($AO98:AX98))
                    )&gt;AL98,
              IF((INDEX(PlantAccounts[],MATCH($C98,PlantAccounts[Power Plan Plant Account '#],0),7))=0,0,AL98-(INDEX(PlantAccounts[],MATCH($C98,PlantAccounts[Power Plan Plant Account '#],0),9))-SUM($AO98:AX98)),
             (INDEX(PlantAccounts[],MATCH($C98,PlantAccounts[Power Plan Plant Account '#],0),7)/12)*AL98*(INDEX(CurWIPHelper[],1,MATCH(AY$4,CurWIPHelper[#Headers],0))))
        ),
        IF(AL98=0,0,IF(
              ((INDEX(PlantAccounts[],MATCH($C98,PlantAccounts[Power Plan Plant Account '#],0),7)/12)
              *(AL98)
              *(INDEX(CurWIPHelper[],1,MATCH(AY$4,CurWIPHelper[#Headers],0)))
              +(INDEX(PlantAccounts[],MATCH($C98,PlantAccounts[Power Plan Plant Account '#],0),9))
              +(SUM($AO98:AX98))
              )&gt;AL98,
         (INDEX(PlantAccounts[],MATCH($C98,PlantAccounts[Power Plan Plant Account '#],0),7)/12)*AL98*(INDEX(CurWIPHelper[],1,MATCH(AY$4,CurWIPHelper[#Headers],0))),
         AL98-(INDEX(PlantAccounts[],MATCH($C98,PlantAccounts[Power Plan Plant Account '#],0),9))-(SUM($AO98:AX98))
    ))
)
)</f>
        <v>0</v>
      </c>
      <c r="AZ98" s="35">
        <f>IF(INDEX(CurWIPHelper[],1,MATCH(AZ$4,CurWIPHelper[#Headers],0))=0,0,
     IF(AM98&gt;0,
        (IF(
             ((INDEX(PlantAccounts[],MATCH($C98,PlantAccounts[Power Plan Plant Account '#],0),7)/12)
                   *(AM98)
                   *(INDEX(CurWIPHelper[],1,MATCH(AZ$4,CurWIPHelper[#Headers],0)))
                   +(INDEX(PlantAccounts[],MATCH($C98,PlantAccounts[Power Plan Plant Account '#],0),9))
                   +(SUM($AO98:AY98))
                    )&gt;AM98,
              IF((INDEX(PlantAccounts[],MATCH($C98,PlantAccounts[Power Plan Plant Account '#],0),7))=0,0,AM98-(INDEX(PlantAccounts[],MATCH($C98,PlantAccounts[Power Plan Plant Account '#],0),9))-SUM($AO98:AY98)),
             (INDEX(PlantAccounts[],MATCH($C98,PlantAccounts[Power Plan Plant Account '#],0),7)/12)*AM98*(INDEX(CurWIPHelper[],1,MATCH(AZ$4,CurWIPHelper[#Headers],0))))
        ),
        IF(AM98=0,0,IF(
              ((INDEX(PlantAccounts[],MATCH($C98,PlantAccounts[Power Plan Plant Account '#],0),7)/12)
              *(AM98)
              *(INDEX(CurWIPHelper[],1,MATCH(AZ$4,CurWIPHelper[#Headers],0)))
              +(INDEX(PlantAccounts[],MATCH($C98,PlantAccounts[Power Plan Plant Account '#],0),9))
              +(SUM($AO98:AY98))
              )&gt;AM98,
         (INDEX(PlantAccounts[],MATCH($C98,PlantAccounts[Power Plan Plant Account '#],0),7)/12)*AM98*(INDEX(CurWIPHelper[],1,MATCH(AZ$4,CurWIPHelper[#Headers],0))),
         AM98-(INDEX(PlantAccounts[],MATCH($C98,PlantAccounts[Power Plan Plant Account '#],0),9))-(SUM($AO98:AY98))
    ))
)
)</f>
        <v>0</v>
      </c>
      <c r="BA98" s="59">
        <f t="shared" si="33"/>
        <v>0</v>
      </c>
      <c r="BC98" s="59">
        <f>INDEX(CurCloseProf[],MATCH(PlantAccountsQuery[[#This Row],[Reg/Unreg]],CurCloseProf[R/NR],0),MATCH(BC$9,CurCloseProf[#Headers],0))*($J98)</f>
        <v>0</v>
      </c>
      <c r="BD98" s="59">
        <f>INDEX(CurCloseProf[],MATCH(PlantAccountsQuery[[#This Row],[Reg/Unreg]],CurCloseProf[R/NR],0),MATCH(BD$9,CurCloseProf[#Headers],0))*($J98)</f>
        <v>0</v>
      </c>
      <c r="BE98" s="59">
        <f>INDEX(CurCloseProf[],MATCH(PlantAccountsQuery[[#This Row],[Reg/Unreg]],CurCloseProf[R/NR],0),MATCH(BE$9,CurCloseProf[#Headers],0))*($J98)</f>
        <v>0</v>
      </c>
      <c r="BF98" s="59">
        <f>INDEX(CurCloseProf[],MATCH(PlantAccountsQuery[[#This Row],[Reg/Unreg]],CurCloseProf[R/NR],0),MATCH(BF$9,CurCloseProf[#Headers],0))*($J98)</f>
        <v>0</v>
      </c>
      <c r="BG98" s="59">
        <f>INDEX(CurCloseProf[],MATCH(PlantAccountsQuery[[#This Row],[Reg/Unreg]],CurCloseProf[R/NR],0),MATCH(BG$9,CurCloseProf[#Headers],0))*($J98)</f>
        <v>0</v>
      </c>
      <c r="BH98" s="59">
        <f>INDEX(CurCloseProf[],MATCH(PlantAccountsQuery[[#This Row],[Reg/Unreg]],CurCloseProf[R/NR],0),MATCH(BH$9,CurCloseProf[#Headers],0))*($J98)</f>
        <v>0</v>
      </c>
      <c r="BI98" s="59">
        <f>INDEX(CurCloseProf[],MATCH(PlantAccountsQuery[[#This Row],[Reg/Unreg]],CurCloseProf[R/NR],0),MATCH(BI$9,CurCloseProf[#Headers],0))*($J98)</f>
        <v>0</v>
      </c>
      <c r="BJ98" s="59">
        <f>INDEX(CurCloseProf[],MATCH(PlantAccountsQuery[[#This Row],[Reg/Unreg]],CurCloseProf[R/NR],0),MATCH(BJ$9,CurCloseProf[#Headers],0))*($J98)</f>
        <v>0</v>
      </c>
      <c r="BK98" s="59">
        <f>INDEX(CurCloseProf[],MATCH(PlantAccountsQuery[[#This Row],[Reg/Unreg]],CurCloseProf[R/NR],0),MATCH(BK$9,CurCloseProf[#Headers],0))*($J98)</f>
        <v>0</v>
      </c>
      <c r="BL98" s="59">
        <f>INDEX(CurCloseProf[],MATCH(PlantAccountsQuery[[#This Row],[Reg/Unreg]],CurCloseProf[R/NR],0),MATCH(BL$9,CurCloseProf[#Headers],0))*($J98)</f>
        <v>0</v>
      </c>
      <c r="BM98" s="59">
        <f>INDEX(CurCloseProf[],MATCH(PlantAccountsQuery[[#This Row],[Reg/Unreg]],CurCloseProf[R/NR],0),MATCH(BM$9,CurCloseProf[#Headers],0))*($J98)</f>
        <v>0</v>
      </c>
      <c r="BN98" s="59">
        <f>INDEX(CurCloseProf[],MATCH(PlantAccountsQuery[[#This Row],[Reg/Unreg]],CurCloseProf[R/NR],0),MATCH(BN$9,CurCloseProf[#Headers],0))*($J98)</f>
        <v>0</v>
      </c>
      <c r="BP98" s="59">
        <f>IF(INDEX(CurWIPHelper[],1,MATCH(AO$4,$BP$9:$CA$9,0))=0,0,$BC98)</f>
        <v>0</v>
      </c>
      <c r="BQ98" s="59">
        <f>IF(INDEX(CurWIPHelper[],1,MATCH(AP$4,$BP$9:$CA$9,0))=0,0,(SUM($BC98:BD98)))</f>
        <v>0</v>
      </c>
      <c r="BR98" s="59">
        <f>IF(INDEX(CurWIPHelper[],1,MATCH(AQ$4,$BP$9:$CA$9,0))=0,0,(SUM($BC98:BE98)))</f>
        <v>0</v>
      </c>
      <c r="BS98" s="59">
        <f>IF(INDEX(CurWIPHelper[],1,MATCH(AR$4,$BP$9:$CA$9,0))=0,0,(SUM($BC98:BF98)))</f>
        <v>0</v>
      </c>
      <c r="BT98" s="59">
        <f>IF(INDEX(CurWIPHelper[],1,MATCH(AS$4,$BP$9:$CA$9,0))=0,0,(SUM($BC98:BG98)))</f>
        <v>0</v>
      </c>
      <c r="BU98" s="59">
        <f>IF(INDEX(CurWIPHelper[],1,MATCH(AT$4,$BP$9:$CA$9,0))=0,0,(SUM($BC98:BH98)))</f>
        <v>0</v>
      </c>
      <c r="BV98" s="59">
        <f>IF(INDEX(CurWIPHelper[],1,MATCH(AU$4,$BP$9:$CA$9,0))=0,0,(SUM($BC98:BI98)))</f>
        <v>0</v>
      </c>
      <c r="BW98" s="59">
        <f>IF(INDEX(CurWIPHelper[],1,MATCH(AV$4,$BP$9:$CA$9,0))=0,0,(SUM($BC98:BJ98)))</f>
        <v>0</v>
      </c>
      <c r="BX98" s="59">
        <f>IF(INDEX(CurWIPHelper[],1,MATCH(AW$4,$BP$9:$CA$9,0))=0,0,(SUM($BC98:BK98)))</f>
        <v>0</v>
      </c>
      <c r="BY98" s="59">
        <f>IF(INDEX(CurWIPHelper[],1,MATCH(AX$4,$BP$9:$CA$9,0))=0,0,(SUM($BC98:BL98)))</f>
        <v>0</v>
      </c>
      <c r="BZ98" s="59">
        <f>IF(INDEX(CurWIPHelper[],1,MATCH(AY$4,$BP$9:$CA$9,0))=0,0,(SUM($BC98:BM98)))</f>
        <v>0</v>
      </c>
      <c r="CA98" s="59">
        <f>IF(INDEX(CurWIPHelper[],1,MATCH(AZ$4,$BP$9:$CA$9,0))=0,0,(SUM($BC98:BN98)))</f>
        <v>0</v>
      </c>
      <c r="CC98" s="59">
        <f>((((INDEX(PlantAccounts[],MATCH($C98,PlantAccounts[Power Plan Plant Account '#],0),8)+(INDEX(PlantAccounts[],MATCH($C98,PlantAccounts[Power Plan Plant Account '#],0),8)+INDEX(PlantAccounts[],MATCH($C98,PlantAccounts[Power Plan Plant Account '#],0),16)+INDEX(PlantAccounts[],MATCH($C98,PlantAccounts[Power Plan Plant Account '#],0),17)))/2))/12)*(INDEX(CurWIPHelper[],1,MATCH(AO$4,CurWIPHelper[#Headers],0)))*(INDEX(PlantAccounts[],MATCH($C98,PlantAccounts[Power Plan Plant Account '#],0),7))</f>
        <v>0</v>
      </c>
      <c r="CD98" s="59">
        <f>((((INDEX(PlantAccounts[],MATCH($C98,PlantAccounts[Power Plan Plant Account '#],0),8)+(INDEX(PlantAccounts[],MATCH($C98,PlantAccounts[Power Plan Plant Account '#],0),8)+INDEX(PlantAccounts[],MATCH($C98,PlantAccounts[Power Plan Plant Account '#],0),16)+INDEX(PlantAccounts[],MATCH($C98,PlantAccounts[Power Plan Plant Account '#],0),17)))/2))/12)*(INDEX(CurWIPHelper[],1,MATCH(AP$4,CurWIPHelper[#Headers],0)))*(INDEX(PlantAccounts[],MATCH($C98,PlantAccounts[Power Plan Plant Account '#],0),7))</f>
        <v>0</v>
      </c>
      <c r="CE98" s="59">
        <f>((((INDEX(PlantAccounts[],MATCH($C98,PlantAccounts[Power Plan Plant Account '#],0),8)+(INDEX(PlantAccounts[],MATCH($C98,PlantAccounts[Power Plan Plant Account '#],0),8)+INDEX(PlantAccounts[],MATCH($C98,PlantAccounts[Power Plan Plant Account '#],0),16)+INDEX(PlantAccounts[],MATCH($C98,PlantAccounts[Power Plan Plant Account '#],0),17)))/2))/12)*(INDEX(CurWIPHelper[],1,MATCH(AQ$4,CurWIPHelper[#Headers],0)))*(INDEX(PlantAccounts[],MATCH($C98,PlantAccounts[Power Plan Plant Account '#],0),7))</f>
        <v>0</v>
      </c>
      <c r="CF98" s="59">
        <f>((((INDEX(PlantAccounts[],MATCH($C98,PlantAccounts[Power Plan Plant Account '#],0),8)+(INDEX(PlantAccounts[],MATCH($C98,PlantAccounts[Power Plan Plant Account '#],0),8)+INDEX(PlantAccounts[],MATCH($C98,PlantAccounts[Power Plan Plant Account '#],0),16)+INDEX(PlantAccounts[],MATCH($C98,PlantAccounts[Power Plan Plant Account '#],0),17)))/2))/12)*(INDEX(CurWIPHelper[],1,MATCH(AR$4,CurWIPHelper[#Headers],0)))*(INDEX(PlantAccounts[],MATCH($C98,PlantAccounts[Power Plan Plant Account '#],0),7))</f>
        <v>0</v>
      </c>
      <c r="CG98" s="59">
        <f>((((INDEX(PlantAccounts[],MATCH($C98,PlantAccounts[Power Plan Plant Account '#],0),8)+(INDEX(PlantAccounts[],MATCH($C98,PlantAccounts[Power Plan Plant Account '#],0),8)+INDEX(PlantAccounts[],MATCH($C98,PlantAccounts[Power Plan Plant Account '#],0),16)+INDEX(PlantAccounts[],MATCH($C98,PlantAccounts[Power Plan Plant Account '#],0),17)))/2))/12)*(INDEX(CurWIPHelper[],1,MATCH(AS$4,CurWIPHelper[#Headers],0)))*(INDEX(PlantAccounts[],MATCH($C98,PlantAccounts[Power Plan Plant Account '#],0),7))</f>
        <v>0</v>
      </c>
      <c r="CH98" s="59">
        <f>((((INDEX(PlantAccounts[],MATCH($C98,PlantAccounts[Power Plan Plant Account '#],0),8)+(INDEX(PlantAccounts[],MATCH($C98,PlantAccounts[Power Plan Plant Account '#],0),8)+INDEX(PlantAccounts[],MATCH($C98,PlantAccounts[Power Plan Plant Account '#],0),16)+INDEX(PlantAccounts[],MATCH($C98,PlantAccounts[Power Plan Plant Account '#],0),17)))/2))/12)*(INDEX(CurWIPHelper[],1,MATCH(AT$4,CurWIPHelper[#Headers],0)))*(INDEX(PlantAccounts[],MATCH($C98,PlantAccounts[Power Plan Plant Account '#],0),7))</f>
        <v>0</v>
      </c>
      <c r="CI98" s="59">
        <f>((((INDEX(PlantAccounts[],MATCH($C98,PlantAccounts[Power Plan Plant Account '#],0),8)+(INDEX(PlantAccounts[],MATCH($C98,PlantAccounts[Power Plan Plant Account '#],0),8)+INDEX(PlantAccounts[],MATCH($C98,PlantAccounts[Power Plan Plant Account '#],0),16)+INDEX(PlantAccounts[],MATCH($C98,PlantAccounts[Power Plan Plant Account '#],0),17)))/2))/12)*(INDEX(CurWIPHelper[],1,MATCH(AU$4,CurWIPHelper[#Headers],0)))*(INDEX(PlantAccounts[],MATCH($C98,PlantAccounts[Power Plan Plant Account '#],0),7))</f>
        <v>0</v>
      </c>
      <c r="CJ98" s="59">
        <f>((((INDEX(PlantAccounts[],MATCH($C98,PlantAccounts[Power Plan Plant Account '#],0),8)+(INDEX(PlantAccounts[],MATCH($C98,PlantAccounts[Power Plan Plant Account '#],0),8)+INDEX(PlantAccounts[],MATCH($C98,PlantAccounts[Power Plan Plant Account '#],0),16)+INDEX(PlantAccounts[],MATCH($C98,PlantAccounts[Power Plan Plant Account '#],0),17)))/2))/12)*(INDEX(CurWIPHelper[],1,MATCH(AV$4,CurWIPHelper[#Headers],0)))*(INDEX(PlantAccounts[],MATCH($C98,PlantAccounts[Power Plan Plant Account '#],0),7))</f>
        <v>0</v>
      </c>
      <c r="CK98" s="59">
        <f>((((INDEX(PlantAccounts[],MATCH($C98,PlantAccounts[Power Plan Plant Account '#],0),8)+(INDEX(PlantAccounts[],MATCH($C98,PlantAccounts[Power Plan Plant Account '#],0),8)+INDEX(PlantAccounts[],MATCH($C98,PlantAccounts[Power Plan Plant Account '#],0),16)+INDEX(PlantAccounts[],MATCH($C98,PlantAccounts[Power Plan Plant Account '#],0),17)))/2))/12)*(INDEX(CurWIPHelper[],1,MATCH(AW$4,CurWIPHelper[#Headers],0)))*(INDEX(PlantAccounts[],MATCH($C98,PlantAccounts[Power Plan Plant Account '#],0),7))</f>
        <v>0</v>
      </c>
      <c r="CL98" s="59">
        <f>((((INDEX(PlantAccounts[],MATCH($C98,PlantAccounts[Power Plan Plant Account '#],0),8)+(INDEX(PlantAccounts[],MATCH($C98,PlantAccounts[Power Plan Plant Account '#],0),8)+INDEX(PlantAccounts[],MATCH($C98,PlantAccounts[Power Plan Plant Account '#],0),16)+INDEX(PlantAccounts[],MATCH($C98,PlantAccounts[Power Plan Plant Account '#],0),17)))/2))/12)*(INDEX(CurWIPHelper[],1,MATCH(AX$4,CurWIPHelper[#Headers],0)))*(INDEX(PlantAccounts[],MATCH($C98,PlantAccounts[Power Plan Plant Account '#],0),7))</f>
        <v>0</v>
      </c>
      <c r="CM98" s="59">
        <f>((((INDEX(PlantAccounts[],MATCH($C98,PlantAccounts[Power Plan Plant Account '#],0),8)+(INDEX(PlantAccounts[],MATCH($C98,PlantAccounts[Power Plan Plant Account '#],0),8)+INDEX(PlantAccounts[],MATCH($C98,PlantAccounts[Power Plan Plant Account '#],0),16)+INDEX(PlantAccounts[],MATCH($C98,PlantAccounts[Power Plan Plant Account '#],0),17)))/2))/12)*(INDEX(CurWIPHelper[],1,MATCH(AY$4,CurWIPHelper[#Headers],0)))*(INDEX(PlantAccounts[],MATCH($C98,PlantAccounts[Power Plan Plant Account '#],0),7))</f>
        <v>0</v>
      </c>
      <c r="CN98" s="59">
        <f>((((INDEX(PlantAccounts[],MATCH($C98,PlantAccounts[Power Plan Plant Account '#],0),8)+(INDEX(PlantAccounts[],MATCH($C98,PlantAccounts[Power Plan Plant Account '#],0),8)+INDEX(PlantAccounts[],MATCH($C98,PlantAccounts[Power Plan Plant Account '#],0),16)+INDEX(PlantAccounts[],MATCH($C98,PlantAccounts[Power Plan Plant Account '#],0),17)))/2))/12)*(INDEX(CurWIPHelper[],1,MATCH(AZ$4,CurWIPHelper[#Headers],0)))*(INDEX(PlantAccounts[],MATCH($C98,PlantAccounts[Power Plan Plant Account '#],0),7))</f>
        <v>0</v>
      </c>
      <c r="CO98" s="59">
        <f t="shared" si="34"/>
        <v>0</v>
      </c>
      <c r="CQ98" s="59">
        <f>INDEX(PlantAccounts[],MATCH($C98,PlantAccounts[Power Plan Plant Account '#],0),12)*(INDEX(CurWIPHelper[],1,MATCH(AO$4,CurWIPHelper[#Headers],0)))*(INDEX(PlantAccounts[],MATCH($C98,PlantAccounts[Power Plan Plant Account '#],0),7)/12)*0.5</f>
        <v>0</v>
      </c>
      <c r="CR98" s="59">
        <f>INDEX(PlantAccounts[],MATCH($C98,PlantAccounts[Power Plan Plant Account '#],0),12)*(INDEX(CurWIPHelper[],1,MATCH(AP$4,CurWIPHelper[#Headers],0)))*(INDEX(PlantAccounts[],MATCH($C98,PlantAccounts[Power Plan Plant Account '#],0),7)/12)*0.5</f>
        <v>0</v>
      </c>
      <c r="CS98" s="59">
        <f>INDEX(PlantAccounts[],MATCH($C98,PlantAccounts[Power Plan Plant Account '#],0),12)*(INDEX(CurWIPHelper[],1,MATCH(AQ$4,CurWIPHelper[#Headers],0)))*(INDEX(PlantAccounts[],MATCH($C98,PlantAccounts[Power Plan Plant Account '#],0),7)/12)*0.5</f>
        <v>0</v>
      </c>
      <c r="CT98" s="59">
        <f>INDEX(PlantAccounts[],MATCH($C98,PlantAccounts[Power Plan Plant Account '#],0),12)*(INDEX(CurWIPHelper[],1,MATCH(AR$4,CurWIPHelper[#Headers],0)))*(INDEX(PlantAccounts[],MATCH($C98,PlantAccounts[Power Plan Plant Account '#],0),7)/12)*0.5</f>
        <v>0</v>
      </c>
      <c r="CU98" s="59">
        <f>INDEX(PlantAccounts[],MATCH($C98,PlantAccounts[Power Plan Plant Account '#],0),12)*(INDEX(CurWIPHelper[],1,MATCH(AS$4,CurWIPHelper[#Headers],0)))*(INDEX(PlantAccounts[],MATCH($C98,PlantAccounts[Power Plan Plant Account '#],0),7)/12)*0.5</f>
        <v>0</v>
      </c>
      <c r="CV98" s="59">
        <f>INDEX(PlantAccounts[],MATCH($C98,PlantAccounts[Power Plan Plant Account '#],0),12)*(INDEX(CurWIPHelper[],1,MATCH(AT$4,CurWIPHelper[#Headers],0)))*(INDEX(PlantAccounts[],MATCH($C98,PlantAccounts[Power Plan Plant Account '#],0),7)/12)*0.5</f>
        <v>0</v>
      </c>
      <c r="CW98" s="59">
        <f>INDEX(PlantAccounts[],MATCH($C98,PlantAccounts[Power Plan Plant Account '#],0),12)*(INDEX(CurWIPHelper[],1,MATCH(AU$4,CurWIPHelper[#Headers],0)))*(INDEX(PlantAccounts[],MATCH($C98,PlantAccounts[Power Plan Plant Account '#],0),7)/12)*0.5</f>
        <v>0</v>
      </c>
      <c r="CX98" s="59">
        <f>INDEX(PlantAccounts[],MATCH($C98,PlantAccounts[Power Plan Plant Account '#],0),12)*(INDEX(CurWIPHelper[],1,MATCH(AV$4,CurWIPHelper[#Headers],0)))*(INDEX(PlantAccounts[],MATCH($C98,PlantAccounts[Power Plan Plant Account '#],0),7)/12)*0.5</f>
        <v>0</v>
      </c>
      <c r="CY98" s="59">
        <f>INDEX(PlantAccounts[],MATCH($C98,PlantAccounts[Power Plan Plant Account '#],0),12)*(INDEX(CurWIPHelper[],1,MATCH(AW$4,CurWIPHelper[#Headers],0)))*(INDEX(PlantAccounts[],MATCH($C98,PlantAccounts[Power Plan Plant Account '#],0),7)/12)*0.5</f>
        <v>0</v>
      </c>
      <c r="CZ98" s="59">
        <f>INDEX(PlantAccounts[],MATCH($C98,PlantAccounts[Power Plan Plant Account '#],0),12)*(INDEX(CurWIPHelper[],1,MATCH(AX$4,CurWIPHelper[#Headers],0)))*(INDEX(PlantAccounts[],MATCH($C98,PlantAccounts[Power Plan Plant Account '#],0),7)/12)*0.5</f>
        <v>0</v>
      </c>
      <c r="DA98" s="59">
        <f>INDEX(PlantAccounts[],MATCH($C98,PlantAccounts[Power Plan Plant Account '#],0),12)*(INDEX(CurWIPHelper[],1,MATCH(AY$4,CurWIPHelper[#Headers],0)))*(INDEX(PlantAccounts[],MATCH($C98,PlantAccounts[Power Plan Plant Account '#],0),7)/12)*0.5</f>
        <v>0</v>
      </c>
      <c r="DB98" s="59">
        <f>INDEX(PlantAccounts[],MATCH($C98,PlantAccounts[Power Plan Plant Account '#],0),12)*(INDEX(CurWIPHelper[],1,MATCH(AZ$4,CurWIPHelper[#Headers],0)))*(INDEX(PlantAccounts[],MATCH($C98,PlantAccounts[Power Plan Plant Account '#],0),7)/12)*0.5</f>
        <v>0</v>
      </c>
      <c r="DC98" s="59">
        <f t="shared" si="35"/>
        <v>0</v>
      </c>
      <c r="DE98" s="59">
        <f t="shared" si="36"/>
        <v>0</v>
      </c>
    </row>
    <row r="99" spans="1:109">
      <c r="A99" t="s">
        <v>58</v>
      </c>
      <c r="B99" t="s">
        <v>148</v>
      </c>
      <c r="C99">
        <v>49504</v>
      </c>
      <c r="D99">
        <v>49500</v>
      </c>
      <c r="E99" s="131">
        <v>2.3643107094083557E-2</v>
      </c>
      <c r="F99" s="113">
        <f>INDEX(PlantAccounts[],MATCH($C99,PlantAccounts[Power Plan Plant Account '#],0),8)</f>
        <v>0</v>
      </c>
      <c r="G99" s="7">
        <f>INDEX(PlantAccounts[],MATCH($C99,PlantAccounts[Power Plan Plant Account '#],0),14)</f>
        <v>0</v>
      </c>
      <c r="H99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99" s="35"/>
      <c r="J99" s="35">
        <f t="shared" si="37"/>
        <v>0</v>
      </c>
      <c r="K99" s="35">
        <v>0</v>
      </c>
      <c r="L99" s="7">
        <f>INDEX(PlantAccounts[],MATCH($C99,PlantAccounts[Power Plan Plant Account '#],0),11)</f>
        <v>0</v>
      </c>
      <c r="M99" s="7">
        <f t="shared" si="32"/>
        <v>0</v>
      </c>
      <c r="O99" s="35">
        <f>INDEX(CurCloseProf[],MATCH(PlantAccountsQuery[[#This Row],[Reg/Unreg]],CurCloseProf[R/NR],0),MATCH(O$9,CurCloseProf[#Headers],0))*($J99+$M99)</f>
        <v>0</v>
      </c>
      <c r="P99" s="35">
        <f>INDEX(CurCloseProf[],MATCH(PlantAccountsQuery[[#This Row],[Reg/Unreg]],CurCloseProf[R/NR],0),MATCH(P$9,CurCloseProf[#Headers],0))*($J99+$M99)</f>
        <v>0</v>
      </c>
      <c r="Q99" s="35">
        <f>INDEX(CurCloseProf[],MATCH(PlantAccountsQuery[[#This Row],[Reg/Unreg]],CurCloseProf[R/NR],0),MATCH(Q$9,CurCloseProf[#Headers],0))*($J99+$M99)</f>
        <v>0</v>
      </c>
      <c r="R99" s="35">
        <f>INDEX(CurCloseProf[],MATCH(PlantAccountsQuery[[#This Row],[Reg/Unreg]],CurCloseProf[R/NR],0),MATCH(R$9,CurCloseProf[#Headers],0))*($J99+$M99)</f>
        <v>0</v>
      </c>
      <c r="S99" s="35">
        <f>INDEX(CurCloseProf[],MATCH(PlantAccountsQuery[[#This Row],[Reg/Unreg]],CurCloseProf[R/NR],0),MATCH(S$9,CurCloseProf[#Headers],0))*($J99+$M99)</f>
        <v>0</v>
      </c>
      <c r="T99" s="35">
        <f>INDEX(CurCloseProf[],MATCH(PlantAccountsQuery[[#This Row],[Reg/Unreg]],CurCloseProf[R/NR],0),MATCH(T$9,CurCloseProf[#Headers],0))*($J99+$M99)</f>
        <v>0</v>
      </c>
      <c r="U99" s="35">
        <f>INDEX(CurCloseProf[],MATCH(PlantAccountsQuery[[#This Row],[Reg/Unreg]],CurCloseProf[R/NR],0),MATCH(U$9,CurCloseProf[#Headers],0))*($J99+$M99)</f>
        <v>0</v>
      </c>
      <c r="V99" s="35">
        <f>INDEX(CurCloseProf[],MATCH(PlantAccountsQuery[[#This Row],[Reg/Unreg]],CurCloseProf[R/NR],0),MATCH(V$9,CurCloseProf[#Headers],0))*($J99+$M99)</f>
        <v>0</v>
      </c>
      <c r="W99" s="35">
        <f>INDEX(CurCloseProf[],MATCH(PlantAccountsQuery[[#This Row],[Reg/Unreg]],CurCloseProf[R/NR],0),MATCH(W$9,CurCloseProf[#Headers],0))*($J99+$M99)</f>
        <v>0</v>
      </c>
      <c r="X99" s="35">
        <f>INDEX(CurCloseProf[],MATCH(PlantAccountsQuery[[#This Row],[Reg/Unreg]],CurCloseProf[R/NR],0),MATCH(X$9,CurCloseProf[#Headers],0))*($J99+$M99)</f>
        <v>0</v>
      </c>
      <c r="Y99" s="35">
        <f>INDEX(CurCloseProf[],MATCH(PlantAccountsQuery[[#This Row],[Reg/Unreg]],CurCloseProf[R/NR],0),MATCH(Y$9,CurCloseProf[#Headers],0))*($J99+$M99)</f>
        <v>0</v>
      </c>
      <c r="Z99" s="35">
        <f>INDEX(CurCloseProf[],MATCH(PlantAccountsQuery[[#This Row],[Reg/Unreg]],CurCloseProf[R/NR],0),MATCH(Z$9,CurCloseProf[#Headers],0))*($J99+$M99)</f>
        <v>0</v>
      </c>
      <c r="AB99" s="59">
        <f>IF(INDEX(CurWIPHelper[],1,MATCH(AO$4,$AB$9:$AM$9,0))=0,0,($F99+$O99))</f>
        <v>0</v>
      </c>
      <c r="AC99" s="59">
        <f>IF(INDEX(CurWIPHelper[],1,MATCH(AP$4,$AB$9:$AM$9,0))=0,0,($F99+SUM($O99:P99)))</f>
        <v>0</v>
      </c>
      <c r="AD99" s="59">
        <f>IF(INDEX(CurWIPHelper[],1,MATCH(AQ$4,$AB$9:$AM$9,0))=0,0,($F99+SUM($O99:Q99)))</f>
        <v>0</v>
      </c>
      <c r="AE99" s="59">
        <f>IF(INDEX(CurWIPHelper[],1,MATCH(AR$4,$AB$9:$AM$9,0))=0,0,($F99+SUM($O99:R99)))</f>
        <v>0</v>
      </c>
      <c r="AF99" s="59">
        <f>IF(INDEX(CurWIPHelper[],1,MATCH(AS$4,$AB$9:$AM$9,0))=0,0,($F99+SUM($O99:S99)))</f>
        <v>0</v>
      </c>
      <c r="AG99" s="59">
        <f>IF(INDEX(CurWIPHelper[],1,MATCH(AT$4,$AB$9:$AM$9,0))=0,0,($F99+SUM($O99:T99)))</f>
        <v>0</v>
      </c>
      <c r="AH99" s="59">
        <f>IF(INDEX(CurWIPHelper[],1,MATCH(AU$4,$AB$9:$AM$9,0))=0,0,($F99+SUM($O99:U99)))</f>
        <v>0</v>
      </c>
      <c r="AI99" s="59">
        <f>IF(INDEX(CurWIPHelper[],1,MATCH(AV$4,$AB$9:$AM$9,0))=0,0,($F99+SUM($O99:V99)))</f>
        <v>0</v>
      </c>
      <c r="AJ99" s="59">
        <f>IF(INDEX(CurWIPHelper[],1,MATCH(AW$4,$AB$9:$AM$9,0))=0,0,($F99+SUM($O99:W99)))</f>
        <v>0</v>
      </c>
      <c r="AK99" s="59">
        <f>IF(INDEX(CurWIPHelper[],1,MATCH(AX$4,$AB$9:$AM$9,0))=0,0,($F99+SUM($O99:X99)))</f>
        <v>0</v>
      </c>
      <c r="AL99" s="59">
        <f>IF(INDEX(CurWIPHelper[],1,MATCH(AY$4,$AB$9:$AM$9,0))=0,0,($F99+SUM($O99:Y99)))</f>
        <v>0</v>
      </c>
      <c r="AM99" s="59">
        <f>IF(INDEX(CurWIPHelper[],1,MATCH(AZ$4,$AB$9:$AM$9,0))=0,0,($F99+SUM($O99:Z99)))</f>
        <v>0</v>
      </c>
      <c r="AO99" s="35">
        <f>IF(INDEX(CurWIPHelper[],1,MATCH(AO$4,CurWIPHelper[#Headers],0))=0,0,
     IF(AB99&gt;0,
        (IF(
             ((INDEX(PlantAccounts[],MATCH($C99,PlantAccounts[Power Plan Plant Account '#],0),7)/12)
                   *(AB99)
                   *(INDEX(CurWIPHelper[],1,MATCH(AO$4,CurWIPHelper[#Headers],0)))
                   +(INDEX(PlantAccounts[],MATCH($C99,PlantAccounts[Power Plan Plant Account '#],0),9))
                   )&gt;AB99,
              IF((INDEX(PlantAccounts[],MATCH($C99,PlantAccounts[Power Plan Plant Account '#],0),7))=0,0,AB99-(INDEX(PlantAccounts[],MATCH($C99,PlantAccounts[Power Plan Plant Account '#],0),9))),
             (INDEX(PlantAccounts[],MATCH($C99,PlantAccounts[Power Plan Plant Account '#],0),7)/12)*AB99*(INDEX(CurWIPHelper[],1,MATCH(AO$4,CurWIPHelper[#Headers],0))))
        ),
          IF(AB99=0,0,IF(
              ((INDEX(PlantAccounts[],MATCH($C99,PlantAccounts[Power Plan Plant Account '#],0),7)/12)
              *(AB99)
              *(INDEX(CurWIPHelper[],1,MATCH(AO$4,CurWIPHelper[#Headers],0)))
              +(INDEX(PlantAccounts[],MATCH($C99,PlantAccounts[Power Plan Plant Account '#],0),9))
              )&gt;AB99,
         (INDEX(PlantAccounts[],MATCH($C99,PlantAccounts[Power Plan Plant Account '#],0),7)/12)*AB99*(INDEX(CurWIPHelper[],1,MATCH(AO$4,CurWIPHelper[#Headers],0))),
         AB99-(INDEX(PlantAccounts[],MATCH($C99,PlantAccounts[Power Plan Plant Account '#],0),9))
    ))
)
)</f>
        <v>0</v>
      </c>
      <c r="AP99" s="35">
        <f>IF(INDEX(CurWIPHelper[],1,MATCH(AP$4,CurWIPHelper[#Headers],0))=0,0,
     IF(AC99&gt;0,
        (IF(
             ((INDEX(PlantAccounts[],MATCH($C99,PlantAccounts[Power Plan Plant Account '#],0),7)/12)
                   *(AC99)
                   *(INDEX(CurWIPHelper[],1,MATCH(AP$4,CurWIPHelper[#Headers],0)))
                   +(INDEX(PlantAccounts[],MATCH($C99,PlantAccounts[Power Plan Plant Account '#],0),9))
                   +(SUM($AO99:AO99))
                    )&gt;AC99,
              IF((INDEX(PlantAccounts[],MATCH($C99,PlantAccounts[Power Plan Plant Account '#],0),7))=0,0,AC99-(INDEX(PlantAccounts[],MATCH($C99,PlantAccounts[Power Plan Plant Account '#],0),9))-SUM($AO99:AO99)),
             (INDEX(PlantAccounts[],MATCH($C99,PlantAccounts[Power Plan Plant Account '#],0),7)/12)*AC99*(INDEX(CurWIPHelper[],1,MATCH(AP$4,CurWIPHelper[#Headers],0))))
        ),
        IF(AC99=0,0,IF(
              ((INDEX(PlantAccounts[],MATCH($C99,PlantAccounts[Power Plan Plant Account '#],0),7)/12)
              *(AC99)
              *(INDEX(CurWIPHelper[],1,MATCH(AP$4,CurWIPHelper[#Headers],0)))
              +(INDEX(PlantAccounts[],MATCH($C99,PlantAccounts[Power Plan Plant Account '#],0),9))
              +(SUM($AO99:AO99))
              )&gt;AC99,
         (INDEX(PlantAccounts[],MATCH($C99,PlantAccounts[Power Plan Plant Account '#],0),7)/12)*AC99*(INDEX(CurWIPHelper[],1,MATCH(AP$4,CurWIPHelper[#Headers],0))),
         AC99-(INDEX(PlantAccounts[],MATCH($C99,PlantAccounts[Power Plan Plant Account '#],0),9))-(SUM($AO99:AO99))
    ))
)
)</f>
        <v>0</v>
      </c>
      <c r="AQ99" s="35">
        <f>IF(INDEX(CurWIPHelper[],1,MATCH(AQ$4,CurWIPHelper[#Headers],0))=0,0,
     IF(AD99&gt;0,
        (IF(
             ((INDEX(PlantAccounts[],MATCH($C99,PlantAccounts[Power Plan Plant Account '#],0),7)/12)
                   *(AD99)
                   *(INDEX(CurWIPHelper[],1,MATCH(AQ$4,CurWIPHelper[#Headers],0)))
                   +(INDEX(PlantAccounts[],MATCH($C99,PlantAccounts[Power Plan Plant Account '#],0),9))
                   +(SUM($AO99:AP99))
                    )&gt;AD99,
              IF((INDEX(PlantAccounts[],MATCH($C99,PlantAccounts[Power Plan Plant Account '#],0),7))=0,0,AD99-(INDEX(PlantAccounts[],MATCH($C99,PlantAccounts[Power Plan Plant Account '#],0),9))-SUM($AO99:AP99)),
             (INDEX(PlantAccounts[],MATCH($C99,PlantAccounts[Power Plan Plant Account '#],0),7)/12)*AD99*(INDEX(CurWIPHelper[],1,MATCH(AQ$4,CurWIPHelper[#Headers],0))))
        ),
        IF(AD99=0,0,IF(
              ((INDEX(PlantAccounts[],MATCH($C99,PlantAccounts[Power Plan Plant Account '#],0),7)/12)
              *(AD99)
              *(INDEX(CurWIPHelper[],1,MATCH(AQ$4,CurWIPHelper[#Headers],0)))
              +(INDEX(PlantAccounts[],MATCH($C99,PlantAccounts[Power Plan Plant Account '#],0),9))
              +(SUM($AO99:AP99))
              )&gt;AD99,
         (INDEX(PlantAccounts[],MATCH($C99,PlantAccounts[Power Plan Plant Account '#],0),7)/12)*AD99*(INDEX(CurWIPHelper[],1,MATCH(AQ$4,CurWIPHelper[#Headers],0))),
         AD99-(INDEX(PlantAccounts[],MATCH($C99,PlantAccounts[Power Plan Plant Account '#],0),9))-(SUM($AO99:AP99))
    ))
)
)</f>
        <v>0</v>
      </c>
      <c r="AR99" s="35">
        <f>IF(INDEX(CurWIPHelper[],1,MATCH(AR$4,CurWIPHelper[#Headers],0))=0,0,
     IF(AE99&gt;0,
        (IF(
             ((INDEX(PlantAccounts[],MATCH($C99,PlantAccounts[Power Plan Plant Account '#],0),7)/12)
                   *(AE99)
                   *(INDEX(CurWIPHelper[],1,MATCH(AR$4,CurWIPHelper[#Headers],0)))
                   +(INDEX(PlantAccounts[],MATCH($C99,PlantAccounts[Power Plan Plant Account '#],0),9))
                   +(SUM($AO99:AQ99))
                    )&gt;AE99,
              IF((INDEX(PlantAccounts[],MATCH($C99,PlantAccounts[Power Plan Plant Account '#],0),7))=0,0,AE99-(INDEX(PlantAccounts[],MATCH($C99,PlantAccounts[Power Plan Plant Account '#],0),9))-SUM($AO99:AQ99)),
             (INDEX(PlantAccounts[],MATCH($C99,PlantAccounts[Power Plan Plant Account '#],0),7)/12)*AE99*(INDEX(CurWIPHelper[],1,MATCH(AR$4,CurWIPHelper[#Headers],0))))
        ),
        IF(AE99=0,0,IF(
              ((INDEX(PlantAccounts[],MATCH($C99,PlantAccounts[Power Plan Plant Account '#],0),7)/12)
              *(AE99)
              *(INDEX(CurWIPHelper[],1,MATCH(AR$4,CurWIPHelper[#Headers],0)))
              +(INDEX(PlantAccounts[],MATCH($C99,PlantAccounts[Power Plan Plant Account '#],0),9))
              +(SUM($AO99:AQ99))
              )&gt;AE99,
         (INDEX(PlantAccounts[],MATCH($C99,PlantAccounts[Power Plan Plant Account '#],0),7)/12)*AE99*(INDEX(CurWIPHelper[],1,MATCH(AR$4,CurWIPHelper[#Headers],0))),
         AE99-(INDEX(PlantAccounts[],MATCH($C99,PlantAccounts[Power Plan Plant Account '#],0),9))-(SUM($AO99:AQ99))
    ))
)
)</f>
        <v>0</v>
      </c>
      <c r="AS99" s="35">
        <f>IF(INDEX(CurWIPHelper[],1,MATCH(AS$4,CurWIPHelper[#Headers],0))=0,0,
     IF(AF99&gt;0,
        (IF(
             ((INDEX(PlantAccounts[],MATCH($C99,PlantAccounts[Power Plan Plant Account '#],0),7)/12)
                   *(AF99)
                   *(INDEX(CurWIPHelper[],1,MATCH(AS$4,CurWIPHelper[#Headers],0)))
                   +(INDEX(PlantAccounts[],MATCH($C99,PlantAccounts[Power Plan Plant Account '#],0),9))
                   +(SUM($AO99:AR99))
                    )&gt;AF99,
              IF((INDEX(PlantAccounts[],MATCH($C99,PlantAccounts[Power Plan Plant Account '#],0),7))=0,0,AF99-(INDEX(PlantAccounts[],MATCH($C99,PlantAccounts[Power Plan Plant Account '#],0),9))-SUM($AO99:AR99)),
             (INDEX(PlantAccounts[],MATCH($C99,PlantAccounts[Power Plan Plant Account '#],0),7)/12)*AF99*(INDEX(CurWIPHelper[],1,MATCH(AS$4,CurWIPHelper[#Headers],0))))
        ),
        IF(AF99=0,0,IF(
              ((INDEX(PlantAccounts[],MATCH($C99,PlantAccounts[Power Plan Plant Account '#],0),7)/12)
              *(AF99)
              *(INDEX(CurWIPHelper[],1,MATCH(AS$4,CurWIPHelper[#Headers],0)))
              +(INDEX(PlantAccounts[],MATCH($C99,PlantAccounts[Power Plan Plant Account '#],0),9))
              +(SUM($AO99:AR99))
              )&gt;AF99,
         (INDEX(PlantAccounts[],MATCH($C99,PlantAccounts[Power Plan Plant Account '#],0),7)/12)*AF99*(INDEX(CurWIPHelper[],1,MATCH(AS$4,CurWIPHelper[#Headers],0))),
         AF99-(INDEX(PlantAccounts[],MATCH($C99,PlantAccounts[Power Plan Plant Account '#],0),9))-(SUM($AO99:AR99))
    ))
)
)</f>
        <v>0</v>
      </c>
      <c r="AT99" s="35">
        <f>IF(INDEX(CurWIPHelper[],1,MATCH(AT$4,CurWIPHelper[#Headers],0))=0,0,
     IF(AG99&gt;0,
        (IF(
             ((INDEX(PlantAccounts[],MATCH($C99,PlantAccounts[Power Plan Plant Account '#],0),7)/12)
                   *(AG99)
                   *(INDEX(CurWIPHelper[],1,MATCH(AT$4,CurWIPHelper[#Headers],0)))
                   +(INDEX(PlantAccounts[],MATCH($C99,PlantAccounts[Power Plan Plant Account '#],0),9))
                   +(SUM($AO99:AS99))
                    )&gt;AG99,
              IF((INDEX(PlantAccounts[],MATCH($C99,PlantAccounts[Power Plan Plant Account '#],0),7))=0,0,AG99-(INDEX(PlantAccounts[],MATCH($C99,PlantAccounts[Power Plan Plant Account '#],0),9))-SUM($AO99:AS99)),
             (INDEX(PlantAccounts[],MATCH($C99,PlantAccounts[Power Plan Plant Account '#],0),7)/12)*AG99*(INDEX(CurWIPHelper[],1,MATCH(AT$4,CurWIPHelper[#Headers],0))))
        ),
        IF(AG99=0,0,IF(
              ((INDEX(PlantAccounts[],MATCH($C99,PlantAccounts[Power Plan Plant Account '#],0),7)/12)
              *(AG99)
              *(INDEX(CurWIPHelper[],1,MATCH(AT$4,CurWIPHelper[#Headers],0)))
              +(INDEX(PlantAccounts[],MATCH($C99,PlantAccounts[Power Plan Plant Account '#],0),9))
              +(SUM($AO99:AS99))
              )&gt;AG99,
         (INDEX(PlantAccounts[],MATCH($C99,PlantAccounts[Power Plan Plant Account '#],0),7)/12)*AG99*(INDEX(CurWIPHelper[],1,MATCH(AT$4,CurWIPHelper[#Headers],0))),
         AG99-(INDEX(PlantAccounts[],MATCH($C99,PlantAccounts[Power Plan Plant Account '#],0),9))-(SUM($AO99:AS99))
    ))
)
)</f>
        <v>0</v>
      </c>
      <c r="AU99" s="35">
        <f>IF(INDEX(CurWIPHelper[],1,MATCH(AU$4,CurWIPHelper[#Headers],0))=0,0,
     IF(AH99&gt;0,
        (IF(
             ((INDEX(PlantAccounts[],MATCH($C99,PlantAccounts[Power Plan Plant Account '#],0),7)/12)
                   *(AH99)
                   *(INDEX(CurWIPHelper[],1,MATCH(AU$4,CurWIPHelper[#Headers],0)))
                   +(INDEX(PlantAccounts[],MATCH($C99,PlantAccounts[Power Plan Plant Account '#],0),9))
                   +(SUM($AO99:AT99))
                    )&gt;AH99,
              IF((INDEX(PlantAccounts[],MATCH($C99,PlantAccounts[Power Plan Plant Account '#],0),7))=0,0,AH99-(INDEX(PlantAccounts[],MATCH($C99,PlantAccounts[Power Plan Plant Account '#],0),9))-SUM($AO99:AT99)),
             (INDEX(PlantAccounts[],MATCH($C99,PlantAccounts[Power Plan Plant Account '#],0),7)/12)*AH99*(INDEX(CurWIPHelper[],1,MATCH(AU$4,CurWIPHelper[#Headers],0))))
        ),
        IF(AH99=0,0,IF(
              ((INDEX(PlantAccounts[],MATCH($C99,PlantAccounts[Power Plan Plant Account '#],0),7)/12)
              *(AH99)
              *(INDEX(CurWIPHelper[],1,MATCH(AU$4,CurWIPHelper[#Headers],0)))
              +(INDEX(PlantAccounts[],MATCH($C99,PlantAccounts[Power Plan Plant Account '#],0),9))
              +(SUM($AO99:AT99))
              )&gt;AH99,
         (INDEX(PlantAccounts[],MATCH($C99,PlantAccounts[Power Plan Plant Account '#],0),7)/12)*AH99*(INDEX(CurWIPHelper[],1,MATCH(AU$4,CurWIPHelper[#Headers],0))),
         AH99-(INDEX(PlantAccounts[],MATCH($C99,PlantAccounts[Power Plan Plant Account '#],0),9))-(SUM($AO99:AT99))
    ))
)
)</f>
        <v>0</v>
      </c>
      <c r="AV99" s="35">
        <f>IF(INDEX(CurWIPHelper[],1,MATCH(AV$4,CurWIPHelper[#Headers],0))=0,0,
     IF(AI99&gt;0,
        (IF(
             ((INDEX(PlantAccounts[],MATCH($C99,PlantAccounts[Power Plan Plant Account '#],0),7)/12)
                   *(AI99)
                   *(INDEX(CurWIPHelper[],1,MATCH(AV$4,CurWIPHelper[#Headers],0)))
                   +(INDEX(PlantAccounts[],MATCH($C99,PlantAccounts[Power Plan Plant Account '#],0),9))
                   +(SUM($AO99:AU99))
                    )&gt;AI99,
              IF((INDEX(PlantAccounts[],MATCH($C99,PlantAccounts[Power Plan Plant Account '#],0),7))=0,0,AI99-(INDEX(PlantAccounts[],MATCH($C99,PlantAccounts[Power Plan Plant Account '#],0),9))-SUM($AO99:AU99)),
             (INDEX(PlantAccounts[],MATCH($C99,PlantAccounts[Power Plan Plant Account '#],0),7)/12)*AI99*(INDEX(CurWIPHelper[],1,MATCH(AV$4,CurWIPHelper[#Headers],0))))
        ),
        IF(AI99=0,0,IF(
              ((INDEX(PlantAccounts[],MATCH($C99,PlantAccounts[Power Plan Plant Account '#],0),7)/12)
              *(AI99)
              *(INDEX(CurWIPHelper[],1,MATCH(AV$4,CurWIPHelper[#Headers],0)))
              +(INDEX(PlantAccounts[],MATCH($C99,PlantAccounts[Power Plan Plant Account '#],0),9))
              +(SUM($AO99:AU99))
              )&gt;AI99,
         (INDEX(PlantAccounts[],MATCH($C99,PlantAccounts[Power Plan Plant Account '#],0),7)/12)*AI99*(INDEX(CurWIPHelper[],1,MATCH(AV$4,CurWIPHelper[#Headers],0))),
         AI99-(INDEX(PlantAccounts[],MATCH($C99,PlantAccounts[Power Plan Plant Account '#],0),9))-(SUM($AO99:AU99))
    ))
)
)</f>
        <v>0</v>
      </c>
      <c r="AW99" s="35">
        <f>IF(INDEX(CurWIPHelper[],1,MATCH(AW$4,CurWIPHelper[#Headers],0))=0,0,
     IF(AJ99&gt;0,
        (IF(
             ((INDEX(PlantAccounts[],MATCH($C99,PlantAccounts[Power Plan Plant Account '#],0),7)/12)
                   *(AJ99)
                   *(INDEX(CurWIPHelper[],1,MATCH(AW$4,CurWIPHelper[#Headers],0)))
                   +(INDEX(PlantAccounts[],MATCH($C99,PlantAccounts[Power Plan Plant Account '#],0),9))
                   +(SUM($AO99:AV99))
                    )&gt;AJ99,
              IF((INDEX(PlantAccounts[],MATCH($C99,PlantAccounts[Power Plan Plant Account '#],0),7))=0,0,AJ99-(INDEX(PlantAccounts[],MATCH($C99,PlantAccounts[Power Plan Plant Account '#],0),9))-SUM($AO99:AV99)),
             (INDEX(PlantAccounts[],MATCH($C99,PlantAccounts[Power Plan Plant Account '#],0),7)/12)*AJ99*(INDEX(CurWIPHelper[],1,MATCH(AW$4,CurWIPHelper[#Headers],0))))
        ),
        IF(AJ99=0,0,IF(
              ((INDEX(PlantAccounts[],MATCH($C99,PlantAccounts[Power Plan Plant Account '#],0),7)/12)
              *(AJ99)
              *(INDEX(CurWIPHelper[],1,MATCH(AW$4,CurWIPHelper[#Headers],0)))
              +(INDEX(PlantAccounts[],MATCH($C99,PlantAccounts[Power Plan Plant Account '#],0),9))
              +(SUM($AO99:AV99))
              )&gt;AJ99,
         (INDEX(PlantAccounts[],MATCH($C99,PlantAccounts[Power Plan Plant Account '#],0),7)/12)*AJ99*(INDEX(CurWIPHelper[],1,MATCH(AW$4,CurWIPHelper[#Headers],0))),
         AJ99-(INDEX(PlantAccounts[],MATCH($C99,PlantAccounts[Power Plan Plant Account '#],0),9))-(SUM($AO99:AV99))
    ))
)
)</f>
        <v>0</v>
      </c>
      <c r="AX99" s="35">
        <f>IF(INDEX(CurWIPHelper[],1,MATCH(AX$4,CurWIPHelper[#Headers],0))=0,0,
     IF(AK99&gt;0,
        (IF(
             ((INDEX(PlantAccounts[],MATCH($C99,PlantAccounts[Power Plan Plant Account '#],0),7)/12)
                   *(AK99)
                   *(INDEX(CurWIPHelper[],1,MATCH(AX$4,CurWIPHelper[#Headers],0)))
                   +(INDEX(PlantAccounts[],MATCH($C99,PlantAccounts[Power Plan Plant Account '#],0),9))
                   +(SUM($AO99:AW99))
                    )&gt;AK99,
              IF((INDEX(PlantAccounts[],MATCH($C99,PlantAccounts[Power Plan Plant Account '#],0),7))=0,0,AK99-(INDEX(PlantAccounts[],MATCH($C99,PlantAccounts[Power Plan Plant Account '#],0),9))-SUM($AO99:AW99)),
             (INDEX(PlantAccounts[],MATCH($C99,PlantAccounts[Power Plan Plant Account '#],0),7)/12)*AK99*(INDEX(CurWIPHelper[],1,MATCH(AX$4,CurWIPHelper[#Headers],0))))
        ),
        IF(AK99=0,0,IF(
              ((INDEX(PlantAccounts[],MATCH($C99,PlantAccounts[Power Plan Plant Account '#],0),7)/12)
              *(AK99)
              *(INDEX(CurWIPHelper[],1,MATCH(AX$4,CurWIPHelper[#Headers],0)))
              +(INDEX(PlantAccounts[],MATCH($C99,PlantAccounts[Power Plan Plant Account '#],0),9))
              +(SUM($AO99:AW99))
              )&gt;AK99,
         (INDEX(PlantAccounts[],MATCH($C99,PlantAccounts[Power Plan Plant Account '#],0),7)/12)*AK99*(INDEX(CurWIPHelper[],1,MATCH(AX$4,CurWIPHelper[#Headers],0))),
         AK99-(INDEX(PlantAccounts[],MATCH($C99,PlantAccounts[Power Plan Plant Account '#],0),9))-(SUM($AO99:AW99))
    ))
)
)</f>
        <v>0</v>
      </c>
      <c r="AY99" s="35">
        <f>IF(INDEX(CurWIPHelper[],1,MATCH(AY$4,CurWIPHelper[#Headers],0))=0,0,
     IF(AL99&gt;0,
        (IF(
             ((INDEX(PlantAccounts[],MATCH($C99,PlantAccounts[Power Plan Plant Account '#],0),7)/12)
                   *(AL99)
                   *(INDEX(CurWIPHelper[],1,MATCH(AY$4,CurWIPHelper[#Headers],0)))
                   +(INDEX(PlantAccounts[],MATCH($C99,PlantAccounts[Power Plan Plant Account '#],0),9))
                   +(SUM($AO99:AX99))
                    )&gt;AL99,
              IF((INDEX(PlantAccounts[],MATCH($C99,PlantAccounts[Power Plan Plant Account '#],0),7))=0,0,AL99-(INDEX(PlantAccounts[],MATCH($C99,PlantAccounts[Power Plan Plant Account '#],0),9))-SUM($AO99:AX99)),
             (INDEX(PlantAccounts[],MATCH($C99,PlantAccounts[Power Plan Plant Account '#],0),7)/12)*AL99*(INDEX(CurWIPHelper[],1,MATCH(AY$4,CurWIPHelper[#Headers],0))))
        ),
        IF(AL99=0,0,IF(
              ((INDEX(PlantAccounts[],MATCH($C99,PlantAccounts[Power Plan Plant Account '#],0),7)/12)
              *(AL99)
              *(INDEX(CurWIPHelper[],1,MATCH(AY$4,CurWIPHelper[#Headers],0)))
              +(INDEX(PlantAccounts[],MATCH($C99,PlantAccounts[Power Plan Plant Account '#],0),9))
              +(SUM($AO99:AX99))
              )&gt;AL99,
         (INDEX(PlantAccounts[],MATCH($C99,PlantAccounts[Power Plan Plant Account '#],0),7)/12)*AL99*(INDEX(CurWIPHelper[],1,MATCH(AY$4,CurWIPHelper[#Headers],0))),
         AL99-(INDEX(PlantAccounts[],MATCH($C99,PlantAccounts[Power Plan Plant Account '#],0),9))-(SUM($AO99:AX99))
    ))
)
)</f>
        <v>0</v>
      </c>
      <c r="AZ99" s="35">
        <f>IF(INDEX(CurWIPHelper[],1,MATCH(AZ$4,CurWIPHelper[#Headers],0))=0,0,
     IF(AM99&gt;0,
        (IF(
             ((INDEX(PlantAccounts[],MATCH($C99,PlantAccounts[Power Plan Plant Account '#],0),7)/12)
                   *(AM99)
                   *(INDEX(CurWIPHelper[],1,MATCH(AZ$4,CurWIPHelper[#Headers],0)))
                   +(INDEX(PlantAccounts[],MATCH($C99,PlantAccounts[Power Plan Plant Account '#],0),9))
                   +(SUM($AO99:AY99))
                    )&gt;AM99,
              IF((INDEX(PlantAccounts[],MATCH($C99,PlantAccounts[Power Plan Plant Account '#],0),7))=0,0,AM99-(INDEX(PlantAccounts[],MATCH($C99,PlantAccounts[Power Plan Plant Account '#],0),9))-SUM($AO99:AY99)),
             (INDEX(PlantAccounts[],MATCH($C99,PlantAccounts[Power Plan Plant Account '#],0),7)/12)*AM99*(INDEX(CurWIPHelper[],1,MATCH(AZ$4,CurWIPHelper[#Headers],0))))
        ),
        IF(AM99=0,0,IF(
              ((INDEX(PlantAccounts[],MATCH($C99,PlantAccounts[Power Plan Plant Account '#],0),7)/12)
              *(AM99)
              *(INDEX(CurWIPHelper[],1,MATCH(AZ$4,CurWIPHelper[#Headers],0)))
              +(INDEX(PlantAccounts[],MATCH($C99,PlantAccounts[Power Plan Plant Account '#],0),9))
              +(SUM($AO99:AY99))
              )&gt;AM99,
         (INDEX(PlantAccounts[],MATCH($C99,PlantAccounts[Power Plan Plant Account '#],0),7)/12)*AM99*(INDEX(CurWIPHelper[],1,MATCH(AZ$4,CurWIPHelper[#Headers],0))),
         AM99-(INDEX(PlantAccounts[],MATCH($C99,PlantAccounts[Power Plan Plant Account '#],0),9))-(SUM($AO99:AY99))
    ))
)
)</f>
        <v>0</v>
      </c>
      <c r="BA99" s="59">
        <f t="shared" si="33"/>
        <v>0</v>
      </c>
      <c r="BC99" s="59">
        <f>INDEX(CurCloseProf[],MATCH(PlantAccountsQuery[[#This Row],[Reg/Unreg]],CurCloseProf[R/NR],0),MATCH(BC$9,CurCloseProf[#Headers],0))*($J99)</f>
        <v>0</v>
      </c>
      <c r="BD99" s="59">
        <f>INDEX(CurCloseProf[],MATCH(PlantAccountsQuery[[#This Row],[Reg/Unreg]],CurCloseProf[R/NR],0),MATCH(BD$9,CurCloseProf[#Headers],0))*($J99)</f>
        <v>0</v>
      </c>
      <c r="BE99" s="59">
        <f>INDEX(CurCloseProf[],MATCH(PlantAccountsQuery[[#This Row],[Reg/Unreg]],CurCloseProf[R/NR],0),MATCH(BE$9,CurCloseProf[#Headers],0))*($J99)</f>
        <v>0</v>
      </c>
      <c r="BF99" s="59">
        <f>INDEX(CurCloseProf[],MATCH(PlantAccountsQuery[[#This Row],[Reg/Unreg]],CurCloseProf[R/NR],0),MATCH(BF$9,CurCloseProf[#Headers],0))*($J99)</f>
        <v>0</v>
      </c>
      <c r="BG99" s="59">
        <f>INDEX(CurCloseProf[],MATCH(PlantAccountsQuery[[#This Row],[Reg/Unreg]],CurCloseProf[R/NR],0),MATCH(BG$9,CurCloseProf[#Headers],0))*($J99)</f>
        <v>0</v>
      </c>
      <c r="BH99" s="59">
        <f>INDEX(CurCloseProf[],MATCH(PlantAccountsQuery[[#This Row],[Reg/Unreg]],CurCloseProf[R/NR],0),MATCH(BH$9,CurCloseProf[#Headers],0))*($J99)</f>
        <v>0</v>
      </c>
      <c r="BI99" s="59">
        <f>INDEX(CurCloseProf[],MATCH(PlantAccountsQuery[[#This Row],[Reg/Unreg]],CurCloseProf[R/NR],0),MATCH(BI$9,CurCloseProf[#Headers],0))*($J99)</f>
        <v>0</v>
      </c>
      <c r="BJ99" s="59">
        <f>INDEX(CurCloseProf[],MATCH(PlantAccountsQuery[[#This Row],[Reg/Unreg]],CurCloseProf[R/NR],0),MATCH(BJ$9,CurCloseProf[#Headers],0))*($J99)</f>
        <v>0</v>
      </c>
      <c r="BK99" s="59">
        <f>INDEX(CurCloseProf[],MATCH(PlantAccountsQuery[[#This Row],[Reg/Unreg]],CurCloseProf[R/NR],0),MATCH(BK$9,CurCloseProf[#Headers],0))*($J99)</f>
        <v>0</v>
      </c>
      <c r="BL99" s="59">
        <f>INDEX(CurCloseProf[],MATCH(PlantAccountsQuery[[#This Row],[Reg/Unreg]],CurCloseProf[R/NR],0),MATCH(BL$9,CurCloseProf[#Headers],0))*($J99)</f>
        <v>0</v>
      </c>
      <c r="BM99" s="59">
        <f>INDEX(CurCloseProf[],MATCH(PlantAccountsQuery[[#This Row],[Reg/Unreg]],CurCloseProf[R/NR],0),MATCH(BM$9,CurCloseProf[#Headers],0))*($J99)</f>
        <v>0</v>
      </c>
      <c r="BN99" s="59">
        <f>INDEX(CurCloseProf[],MATCH(PlantAccountsQuery[[#This Row],[Reg/Unreg]],CurCloseProf[R/NR],0),MATCH(BN$9,CurCloseProf[#Headers],0))*($J99)</f>
        <v>0</v>
      </c>
      <c r="BP99" s="59">
        <f>IF(INDEX(CurWIPHelper[],1,MATCH(AO$4,$BP$9:$CA$9,0))=0,0,$BC99)</f>
        <v>0</v>
      </c>
      <c r="BQ99" s="59">
        <f>IF(INDEX(CurWIPHelper[],1,MATCH(AP$4,$BP$9:$CA$9,0))=0,0,(SUM($BC99:BD99)))</f>
        <v>0</v>
      </c>
      <c r="BR99" s="59">
        <f>IF(INDEX(CurWIPHelper[],1,MATCH(AQ$4,$BP$9:$CA$9,0))=0,0,(SUM($BC99:BE99)))</f>
        <v>0</v>
      </c>
      <c r="BS99" s="59">
        <f>IF(INDEX(CurWIPHelper[],1,MATCH(AR$4,$BP$9:$CA$9,0))=0,0,(SUM($BC99:BF99)))</f>
        <v>0</v>
      </c>
      <c r="BT99" s="59">
        <f>IF(INDEX(CurWIPHelper[],1,MATCH(AS$4,$BP$9:$CA$9,0))=0,0,(SUM($BC99:BG99)))</f>
        <v>0</v>
      </c>
      <c r="BU99" s="59">
        <f>IF(INDEX(CurWIPHelper[],1,MATCH(AT$4,$BP$9:$CA$9,0))=0,0,(SUM($BC99:BH99)))</f>
        <v>0</v>
      </c>
      <c r="BV99" s="59">
        <f>IF(INDEX(CurWIPHelper[],1,MATCH(AU$4,$BP$9:$CA$9,0))=0,0,(SUM($BC99:BI99)))</f>
        <v>0</v>
      </c>
      <c r="BW99" s="59">
        <f>IF(INDEX(CurWIPHelper[],1,MATCH(AV$4,$BP$9:$CA$9,0))=0,0,(SUM($BC99:BJ99)))</f>
        <v>0</v>
      </c>
      <c r="BX99" s="59">
        <f>IF(INDEX(CurWIPHelper[],1,MATCH(AW$4,$BP$9:$CA$9,0))=0,0,(SUM($BC99:BK99)))</f>
        <v>0</v>
      </c>
      <c r="BY99" s="59">
        <f>IF(INDEX(CurWIPHelper[],1,MATCH(AX$4,$BP$9:$CA$9,0))=0,0,(SUM($BC99:BL99)))</f>
        <v>0</v>
      </c>
      <c r="BZ99" s="59">
        <f>IF(INDEX(CurWIPHelper[],1,MATCH(AY$4,$BP$9:$CA$9,0))=0,0,(SUM($BC99:BM99)))</f>
        <v>0</v>
      </c>
      <c r="CA99" s="59">
        <f>IF(INDEX(CurWIPHelper[],1,MATCH(AZ$4,$BP$9:$CA$9,0))=0,0,(SUM($BC99:BN99)))</f>
        <v>0</v>
      </c>
      <c r="CC99" s="59">
        <f>((((INDEX(PlantAccounts[],MATCH($C99,PlantAccounts[Power Plan Plant Account '#],0),8)+(INDEX(PlantAccounts[],MATCH($C99,PlantAccounts[Power Plan Plant Account '#],0),8)+INDEX(PlantAccounts[],MATCH($C99,PlantAccounts[Power Plan Plant Account '#],0),16)+INDEX(PlantAccounts[],MATCH($C99,PlantAccounts[Power Plan Plant Account '#],0),17)))/2))/12)*(INDEX(CurWIPHelper[],1,MATCH(AO$4,CurWIPHelper[#Headers],0)))*(INDEX(PlantAccounts[],MATCH($C99,PlantAccounts[Power Plan Plant Account '#],0),7))</f>
        <v>0</v>
      </c>
      <c r="CD99" s="59">
        <f>((((INDEX(PlantAccounts[],MATCH($C99,PlantAccounts[Power Plan Plant Account '#],0),8)+(INDEX(PlantAccounts[],MATCH($C99,PlantAccounts[Power Plan Plant Account '#],0),8)+INDEX(PlantAccounts[],MATCH($C99,PlantAccounts[Power Plan Plant Account '#],0),16)+INDEX(PlantAccounts[],MATCH($C99,PlantAccounts[Power Plan Plant Account '#],0),17)))/2))/12)*(INDEX(CurWIPHelper[],1,MATCH(AP$4,CurWIPHelper[#Headers],0)))*(INDEX(PlantAccounts[],MATCH($C99,PlantAccounts[Power Plan Plant Account '#],0),7))</f>
        <v>0</v>
      </c>
      <c r="CE99" s="59">
        <f>((((INDEX(PlantAccounts[],MATCH($C99,PlantAccounts[Power Plan Plant Account '#],0),8)+(INDEX(PlantAccounts[],MATCH($C99,PlantAccounts[Power Plan Plant Account '#],0),8)+INDEX(PlantAccounts[],MATCH($C99,PlantAccounts[Power Plan Plant Account '#],0),16)+INDEX(PlantAccounts[],MATCH($C99,PlantAccounts[Power Plan Plant Account '#],0),17)))/2))/12)*(INDEX(CurWIPHelper[],1,MATCH(AQ$4,CurWIPHelper[#Headers],0)))*(INDEX(PlantAccounts[],MATCH($C99,PlantAccounts[Power Plan Plant Account '#],0),7))</f>
        <v>0</v>
      </c>
      <c r="CF99" s="59">
        <f>((((INDEX(PlantAccounts[],MATCH($C99,PlantAccounts[Power Plan Plant Account '#],0),8)+(INDEX(PlantAccounts[],MATCH($C99,PlantAccounts[Power Plan Plant Account '#],0),8)+INDEX(PlantAccounts[],MATCH($C99,PlantAccounts[Power Plan Plant Account '#],0),16)+INDEX(PlantAccounts[],MATCH($C99,PlantAccounts[Power Plan Plant Account '#],0),17)))/2))/12)*(INDEX(CurWIPHelper[],1,MATCH(AR$4,CurWIPHelper[#Headers],0)))*(INDEX(PlantAccounts[],MATCH($C99,PlantAccounts[Power Plan Plant Account '#],0),7))</f>
        <v>0</v>
      </c>
      <c r="CG99" s="59">
        <f>((((INDEX(PlantAccounts[],MATCH($C99,PlantAccounts[Power Plan Plant Account '#],0),8)+(INDEX(PlantAccounts[],MATCH($C99,PlantAccounts[Power Plan Plant Account '#],0),8)+INDEX(PlantAccounts[],MATCH($C99,PlantAccounts[Power Plan Plant Account '#],0),16)+INDEX(PlantAccounts[],MATCH($C99,PlantAccounts[Power Plan Plant Account '#],0),17)))/2))/12)*(INDEX(CurWIPHelper[],1,MATCH(AS$4,CurWIPHelper[#Headers],0)))*(INDEX(PlantAccounts[],MATCH($C99,PlantAccounts[Power Plan Plant Account '#],0),7))</f>
        <v>0</v>
      </c>
      <c r="CH99" s="59">
        <f>((((INDEX(PlantAccounts[],MATCH($C99,PlantAccounts[Power Plan Plant Account '#],0),8)+(INDEX(PlantAccounts[],MATCH($C99,PlantAccounts[Power Plan Plant Account '#],0),8)+INDEX(PlantAccounts[],MATCH($C99,PlantAccounts[Power Plan Plant Account '#],0),16)+INDEX(PlantAccounts[],MATCH($C99,PlantAccounts[Power Plan Plant Account '#],0),17)))/2))/12)*(INDEX(CurWIPHelper[],1,MATCH(AT$4,CurWIPHelper[#Headers],0)))*(INDEX(PlantAccounts[],MATCH($C99,PlantAccounts[Power Plan Plant Account '#],0),7))</f>
        <v>0</v>
      </c>
      <c r="CI99" s="59">
        <f>((((INDEX(PlantAccounts[],MATCH($C99,PlantAccounts[Power Plan Plant Account '#],0),8)+(INDEX(PlantAccounts[],MATCH($C99,PlantAccounts[Power Plan Plant Account '#],0),8)+INDEX(PlantAccounts[],MATCH($C99,PlantAccounts[Power Plan Plant Account '#],0),16)+INDEX(PlantAccounts[],MATCH($C99,PlantAccounts[Power Plan Plant Account '#],0),17)))/2))/12)*(INDEX(CurWIPHelper[],1,MATCH(AU$4,CurWIPHelper[#Headers],0)))*(INDEX(PlantAccounts[],MATCH($C99,PlantAccounts[Power Plan Plant Account '#],0),7))</f>
        <v>0</v>
      </c>
      <c r="CJ99" s="59">
        <f>((((INDEX(PlantAccounts[],MATCH($C99,PlantAccounts[Power Plan Plant Account '#],0),8)+(INDEX(PlantAccounts[],MATCH($C99,PlantAccounts[Power Plan Plant Account '#],0),8)+INDEX(PlantAccounts[],MATCH($C99,PlantAccounts[Power Plan Plant Account '#],0),16)+INDEX(PlantAccounts[],MATCH($C99,PlantAccounts[Power Plan Plant Account '#],0),17)))/2))/12)*(INDEX(CurWIPHelper[],1,MATCH(AV$4,CurWIPHelper[#Headers],0)))*(INDEX(PlantAccounts[],MATCH($C99,PlantAccounts[Power Plan Plant Account '#],0),7))</f>
        <v>0</v>
      </c>
      <c r="CK99" s="59">
        <f>((((INDEX(PlantAccounts[],MATCH($C99,PlantAccounts[Power Plan Plant Account '#],0),8)+(INDEX(PlantAccounts[],MATCH($C99,PlantAccounts[Power Plan Plant Account '#],0),8)+INDEX(PlantAccounts[],MATCH($C99,PlantAccounts[Power Plan Plant Account '#],0),16)+INDEX(PlantAccounts[],MATCH($C99,PlantAccounts[Power Plan Plant Account '#],0),17)))/2))/12)*(INDEX(CurWIPHelper[],1,MATCH(AW$4,CurWIPHelper[#Headers],0)))*(INDEX(PlantAccounts[],MATCH($C99,PlantAccounts[Power Plan Plant Account '#],0),7))</f>
        <v>0</v>
      </c>
      <c r="CL99" s="59">
        <f>((((INDEX(PlantAccounts[],MATCH($C99,PlantAccounts[Power Plan Plant Account '#],0),8)+(INDEX(PlantAccounts[],MATCH($C99,PlantAccounts[Power Plan Plant Account '#],0),8)+INDEX(PlantAccounts[],MATCH($C99,PlantAccounts[Power Plan Plant Account '#],0),16)+INDEX(PlantAccounts[],MATCH($C99,PlantAccounts[Power Plan Plant Account '#],0),17)))/2))/12)*(INDEX(CurWIPHelper[],1,MATCH(AX$4,CurWIPHelper[#Headers],0)))*(INDEX(PlantAccounts[],MATCH($C99,PlantAccounts[Power Plan Plant Account '#],0),7))</f>
        <v>0</v>
      </c>
      <c r="CM99" s="59">
        <f>((((INDEX(PlantAccounts[],MATCH($C99,PlantAccounts[Power Plan Plant Account '#],0),8)+(INDEX(PlantAccounts[],MATCH($C99,PlantAccounts[Power Plan Plant Account '#],0),8)+INDEX(PlantAccounts[],MATCH($C99,PlantAccounts[Power Plan Plant Account '#],0),16)+INDEX(PlantAccounts[],MATCH($C99,PlantAccounts[Power Plan Plant Account '#],0),17)))/2))/12)*(INDEX(CurWIPHelper[],1,MATCH(AY$4,CurWIPHelper[#Headers],0)))*(INDEX(PlantAccounts[],MATCH($C99,PlantAccounts[Power Plan Plant Account '#],0),7))</f>
        <v>0</v>
      </c>
      <c r="CN99" s="59">
        <f>((((INDEX(PlantAccounts[],MATCH($C99,PlantAccounts[Power Plan Plant Account '#],0),8)+(INDEX(PlantAccounts[],MATCH($C99,PlantAccounts[Power Plan Plant Account '#],0),8)+INDEX(PlantAccounts[],MATCH($C99,PlantAccounts[Power Plan Plant Account '#],0),16)+INDEX(PlantAccounts[],MATCH($C99,PlantAccounts[Power Plan Plant Account '#],0),17)))/2))/12)*(INDEX(CurWIPHelper[],1,MATCH(AZ$4,CurWIPHelper[#Headers],0)))*(INDEX(PlantAccounts[],MATCH($C99,PlantAccounts[Power Plan Plant Account '#],0),7))</f>
        <v>0</v>
      </c>
      <c r="CO99" s="59">
        <f t="shared" si="34"/>
        <v>0</v>
      </c>
      <c r="CQ99" s="59">
        <f>INDEX(PlantAccounts[],MATCH($C99,PlantAccounts[Power Plan Plant Account '#],0),12)*(INDEX(CurWIPHelper[],1,MATCH(AO$4,CurWIPHelper[#Headers],0)))*(INDEX(PlantAccounts[],MATCH($C99,PlantAccounts[Power Plan Plant Account '#],0),7)/12)*0.5</f>
        <v>0</v>
      </c>
      <c r="CR99" s="59">
        <f>INDEX(PlantAccounts[],MATCH($C99,PlantAccounts[Power Plan Plant Account '#],0),12)*(INDEX(CurWIPHelper[],1,MATCH(AP$4,CurWIPHelper[#Headers],0)))*(INDEX(PlantAccounts[],MATCH($C99,PlantAccounts[Power Plan Plant Account '#],0),7)/12)*0.5</f>
        <v>0</v>
      </c>
      <c r="CS99" s="59">
        <f>INDEX(PlantAccounts[],MATCH($C99,PlantAccounts[Power Plan Plant Account '#],0),12)*(INDEX(CurWIPHelper[],1,MATCH(AQ$4,CurWIPHelper[#Headers],0)))*(INDEX(PlantAccounts[],MATCH($C99,PlantAccounts[Power Plan Plant Account '#],0),7)/12)*0.5</f>
        <v>0</v>
      </c>
      <c r="CT99" s="59">
        <f>INDEX(PlantAccounts[],MATCH($C99,PlantAccounts[Power Plan Plant Account '#],0),12)*(INDEX(CurWIPHelper[],1,MATCH(AR$4,CurWIPHelper[#Headers],0)))*(INDEX(PlantAccounts[],MATCH($C99,PlantAccounts[Power Plan Plant Account '#],0),7)/12)*0.5</f>
        <v>0</v>
      </c>
      <c r="CU99" s="59">
        <f>INDEX(PlantAccounts[],MATCH($C99,PlantAccounts[Power Plan Plant Account '#],0),12)*(INDEX(CurWIPHelper[],1,MATCH(AS$4,CurWIPHelper[#Headers],0)))*(INDEX(PlantAccounts[],MATCH($C99,PlantAccounts[Power Plan Plant Account '#],0),7)/12)*0.5</f>
        <v>0</v>
      </c>
      <c r="CV99" s="59">
        <f>INDEX(PlantAccounts[],MATCH($C99,PlantAccounts[Power Plan Plant Account '#],0),12)*(INDEX(CurWIPHelper[],1,MATCH(AT$4,CurWIPHelper[#Headers],0)))*(INDEX(PlantAccounts[],MATCH($C99,PlantAccounts[Power Plan Plant Account '#],0),7)/12)*0.5</f>
        <v>0</v>
      </c>
      <c r="CW99" s="59">
        <f>INDEX(PlantAccounts[],MATCH($C99,PlantAccounts[Power Plan Plant Account '#],0),12)*(INDEX(CurWIPHelper[],1,MATCH(AU$4,CurWIPHelper[#Headers],0)))*(INDEX(PlantAccounts[],MATCH($C99,PlantAccounts[Power Plan Plant Account '#],0),7)/12)*0.5</f>
        <v>0</v>
      </c>
      <c r="CX99" s="59">
        <f>INDEX(PlantAccounts[],MATCH($C99,PlantAccounts[Power Plan Plant Account '#],0),12)*(INDEX(CurWIPHelper[],1,MATCH(AV$4,CurWIPHelper[#Headers],0)))*(INDEX(PlantAccounts[],MATCH($C99,PlantAccounts[Power Plan Plant Account '#],0),7)/12)*0.5</f>
        <v>0</v>
      </c>
      <c r="CY99" s="59">
        <f>INDEX(PlantAccounts[],MATCH($C99,PlantAccounts[Power Plan Plant Account '#],0),12)*(INDEX(CurWIPHelper[],1,MATCH(AW$4,CurWIPHelper[#Headers],0)))*(INDEX(PlantAccounts[],MATCH($C99,PlantAccounts[Power Plan Plant Account '#],0),7)/12)*0.5</f>
        <v>0</v>
      </c>
      <c r="CZ99" s="59">
        <f>INDEX(PlantAccounts[],MATCH($C99,PlantAccounts[Power Plan Plant Account '#],0),12)*(INDEX(CurWIPHelper[],1,MATCH(AX$4,CurWIPHelper[#Headers],0)))*(INDEX(PlantAccounts[],MATCH($C99,PlantAccounts[Power Plan Plant Account '#],0),7)/12)*0.5</f>
        <v>0</v>
      </c>
      <c r="DA99" s="59">
        <f>INDEX(PlantAccounts[],MATCH($C99,PlantAccounts[Power Plan Plant Account '#],0),12)*(INDEX(CurWIPHelper[],1,MATCH(AY$4,CurWIPHelper[#Headers],0)))*(INDEX(PlantAccounts[],MATCH($C99,PlantAccounts[Power Plan Plant Account '#],0),7)/12)*0.5</f>
        <v>0</v>
      </c>
      <c r="DB99" s="59">
        <f>INDEX(PlantAccounts[],MATCH($C99,PlantAccounts[Power Plan Plant Account '#],0),12)*(INDEX(CurWIPHelper[],1,MATCH(AZ$4,CurWIPHelper[#Headers],0)))*(INDEX(PlantAccounts[],MATCH($C99,PlantAccounts[Power Plan Plant Account '#],0),7)/12)*0.5</f>
        <v>0</v>
      </c>
      <c r="DC99" s="59">
        <f t="shared" si="35"/>
        <v>0</v>
      </c>
      <c r="DE99" s="59">
        <f t="shared" si="36"/>
        <v>0</v>
      </c>
    </row>
    <row r="100" spans="1:109">
      <c r="A100" t="s">
        <v>58</v>
      </c>
      <c r="B100" t="s">
        <v>149</v>
      </c>
      <c r="C100">
        <v>49505</v>
      </c>
      <c r="D100">
        <v>49500</v>
      </c>
      <c r="E100" s="131">
        <v>0.34766274610709996</v>
      </c>
      <c r="F100" s="113">
        <f>INDEX(PlantAccounts[],MATCH($C100,PlantAccounts[Power Plan Plant Account '#],0),8)</f>
        <v>0</v>
      </c>
      <c r="G100" s="7">
        <f>INDEX(PlantAccounts[],MATCH($C100,PlantAccounts[Power Plan Plant Account '#],0),14)</f>
        <v>0</v>
      </c>
      <c r="H100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00" s="35"/>
      <c r="J100" s="35">
        <f t="shared" si="37"/>
        <v>0</v>
      </c>
      <c r="K100" s="35">
        <v>0</v>
      </c>
      <c r="L100" s="7">
        <f>INDEX(PlantAccounts[],MATCH($C100,PlantAccounts[Power Plan Plant Account '#],0),11)</f>
        <v>0</v>
      </c>
      <c r="M100" s="7">
        <f t="shared" si="32"/>
        <v>0</v>
      </c>
      <c r="O100" s="35">
        <f>INDEX(CurCloseProf[],MATCH(PlantAccountsQuery[[#This Row],[Reg/Unreg]],CurCloseProf[R/NR],0),MATCH(O$9,CurCloseProf[#Headers],0))*($J100+$M100)</f>
        <v>0</v>
      </c>
      <c r="P100" s="35">
        <f>INDEX(CurCloseProf[],MATCH(PlantAccountsQuery[[#This Row],[Reg/Unreg]],CurCloseProf[R/NR],0),MATCH(P$9,CurCloseProf[#Headers],0))*($J100+$M100)</f>
        <v>0</v>
      </c>
      <c r="Q100" s="35">
        <f>INDEX(CurCloseProf[],MATCH(PlantAccountsQuery[[#This Row],[Reg/Unreg]],CurCloseProf[R/NR],0),MATCH(Q$9,CurCloseProf[#Headers],0))*($J100+$M100)</f>
        <v>0</v>
      </c>
      <c r="R100" s="35">
        <f>INDEX(CurCloseProf[],MATCH(PlantAccountsQuery[[#This Row],[Reg/Unreg]],CurCloseProf[R/NR],0),MATCH(R$9,CurCloseProf[#Headers],0))*($J100+$M100)</f>
        <v>0</v>
      </c>
      <c r="S100" s="35">
        <f>INDEX(CurCloseProf[],MATCH(PlantAccountsQuery[[#This Row],[Reg/Unreg]],CurCloseProf[R/NR],0),MATCH(S$9,CurCloseProf[#Headers],0))*($J100+$M100)</f>
        <v>0</v>
      </c>
      <c r="T100" s="35">
        <f>INDEX(CurCloseProf[],MATCH(PlantAccountsQuery[[#This Row],[Reg/Unreg]],CurCloseProf[R/NR],0),MATCH(T$9,CurCloseProf[#Headers],0))*($J100+$M100)</f>
        <v>0</v>
      </c>
      <c r="U100" s="35">
        <f>INDEX(CurCloseProf[],MATCH(PlantAccountsQuery[[#This Row],[Reg/Unreg]],CurCloseProf[R/NR],0),MATCH(U$9,CurCloseProf[#Headers],0))*($J100+$M100)</f>
        <v>0</v>
      </c>
      <c r="V100" s="35">
        <f>INDEX(CurCloseProf[],MATCH(PlantAccountsQuery[[#This Row],[Reg/Unreg]],CurCloseProf[R/NR],0),MATCH(V$9,CurCloseProf[#Headers],0))*($J100+$M100)</f>
        <v>0</v>
      </c>
      <c r="W100" s="35">
        <f>INDEX(CurCloseProf[],MATCH(PlantAccountsQuery[[#This Row],[Reg/Unreg]],CurCloseProf[R/NR],0),MATCH(W$9,CurCloseProf[#Headers],0))*($J100+$M100)</f>
        <v>0</v>
      </c>
      <c r="X100" s="35">
        <f>INDEX(CurCloseProf[],MATCH(PlantAccountsQuery[[#This Row],[Reg/Unreg]],CurCloseProf[R/NR],0),MATCH(X$9,CurCloseProf[#Headers],0))*($J100+$M100)</f>
        <v>0</v>
      </c>
      <c r="Y100" s="35">
        <f>INDEX(CurCloseProf[],MATCH(PlantAccountsQuery[[#This Row],[Reg/Unreg]],CurCloseProf[R/NR],0),MATCH(Y$9,CurCloseProf[#Headers],0))*($J100+$M100)</f>
        <v>0</v>
      </c>
      <c r="Z100" s="35">
        <f>INDEX(CurCloseProf[],MATCH(PlantAccountsQuery[[#This Row],[Reg/Unreg]],CurCloseProf[R/NR],0),MATCH(Z$9,CurCloseProf[#Headers],0))*($J100+$M100)</f>
        <v>0</v>
      </c>
      <c r="AB100" s="59">
        <f>IF(INDEX(CurWIPHelper[],1,MATCH(AO$4,$AB$9:$AM$9,0))=0,0,($F100+$O100))</f>
        <v>0</v>
      </c>
      <c r="AC100" s="59">
        <f>IF(INDEX(CurWIPHelper[],1,MATCH(AP$4,$AB$9:$AM$9,0))=0,0,($F100+SUM($O100:P100)))</f>
        <v>0</v>
      </c>
      <c r="AD100" s="59">
        <f>IF(INDEX(CurWIPHelper[],1,MATCH(AQ$4,$AB$9:$AM$9,0))=0,0,($F100+SUM($O100:Q100)))</f>
        <v>0</v>
      </c>
      <c r="AE100" s="59">
        <f>IF(INDEX(CurWIPHelper[],1,MATCH(AR$4,$AB$9:$AM$9,0))=0,0,($F100+SUM($O100:R100)))</f>
        <v>0</v>
      </c>
      <c r="AF100" s="59">
        <f>IF(INDEX(CurWIPHelper[],1,MATCH(AS$4,$AB$9:$AM$9,0))=0,0,($F100+SUM($O100:S100)))</f>
        <v>0</v>
      </c>
      <c r="AG100" s="59">
        <f>IF(INDEX(CurWIPHelper[],1,MATCH(AT$4,$AB$9:$AM$9,0))=0,0,($F100+SUM($O100:T100)))</f>
        <v>0</v>
      </c>
      <c r="AH100" s="59">
        <f>IF(INDEX(CurWIPHelper[],1,MATCH(AU$4,$AB$9:$AM$9,0))=0,0,($F100+SUM($O100:U100)))</f>
        <v>0</v>
      </c>
      <c r="AI100" s="59">
        <f>IF(INDEX(CurWIPHelper[],1,MATCH(AV$4,$AB$9:$AM$9,0))=0,0,($F100+SUM($O100:V100)))</f>
        <v>0</v>
      </c>
      <c r="AJ100" s="59">
        <f>IF(INDEX(CurWIPHelper[],1,MATCH(AW$4,$AB$9:$AM$9,0))=0,0,($F100+SUM($O100:W100)))</f>
        <v>0</v>
      </c>
      <c r="AK100" s="59">
        <f>IF(INDEX(CurWIPHelper[],1,MATCH(AX$4,$AB$9:$AM$9,0))=0,0,($F100+SUM($O100:X100)))</f>
        <v>0</v>
      </c>
      <c r="AL100" s="59">
        <f>IF(INDEX(CurWIPHelper[],1,MATCH(AY$4,$AB$9:$AM$9,0))=0,0,($F100+SUM($O100:Y100)))</f>
        <v>0</v>
      </c>
      <c r="AM100" s="59">
        <f>IF(INDEX(CurWIPHelper[],1,MATCH(AZ$4,$AB$9:$AM$9,0))=0,0,($F100+SUM($O100:Z100)))</f>
        <v>0</v>
      </c>
      <c r="AO100" s="35">
        <f>IF(INDEX(CurWIPHelper[],1,MATCH(AO$4,CurWIPHelper[#Headers],0))=0,0,
     IF(AB100&gt;0,
        (IF(
             ((INDEX(PlantAccounts[],MATCH($C100,PlantAccounts[Power Plan Plant Account '#],0),7)/12)
                   *(AB100)
                   *(INDEX(CurWIPHelper[],1,MATCH(AO$4,CurWIPHelper[#Headers],0)))
                   +(INDEX(PlantAccounts[],MATCH($C100,PlantAccounts[Power Plan Plant Account '#],0),9))
                   )&gt;AB100,
              IF((INDEX(PlantAccounts[],MATCH($C100,PlantAccounts[Power Plan Plant Account '#],0),7))=0,0,AB100-(INDEX(PlantAccounts[],MATCH($C100,PlantAccounts[Power Plan Plant Account '#],0),9))),
             (INDEX(PlantAccounts[],MATCH($C100,PlantAccounts[Power Plan Plant Account '#],0),7)/12)*AB100*(INDEX(CurWIPHelper[],1,MATCH(AO$4,CurWIPHelper[#Headers],0))))
        ),
          IF(AB100=0,0,IF(
              ((INDEX(PlantAccounts[],MATCH($C100,PlantAccounts[Power Plan Plant Account '#],0),7)/12)
              *(AB100)
              *(INDEX(CurWIPHelper[],1,MATCH(AO$4,CurWIPHelper[#Headers],0)))
              +(INDEX(PlantAccounts[],MATCH($C100,PlantAccounts[Power Plan Plant Account '#],0),9))
              )&gt;AB100,
         (INDEX(PlantAccounts[],MATCH($C100,PlantAccounts[Power Plan Plant Account '#],0),7)/12)*AB100*(INDEX(CurWIPHelper[],1,MATCH(AO$4,CurWIPHelper[#Headers],0))),
         AB100-(INDEX(PlantAccounts[],MATCH($C100,PlantAccounts[Power Plan Plant Account '#],0),9))
    ))
)
)</f>
        <v>0</v>
      </c>
      <c r="AP100" s="35">
        <f>IF(INDEX(CurWIPHelper[],1,MATCH(AP$4,CurWIPHelper[#Headers],0))=0,0,
     IF(AC100&gt;0,
        (IF(
             ((INDEX(PlantAccounts[],MATCH($C100,PlantAccounts[Power Plan Plant Account '#],0),7)/12)
                   *(AC100)
                   *(INDEX(CurWIPHelper[],1,MATCH(AP$4,CurWIPHelper[#Headers],0)))
                   +(INDEX(PlantAccounts[],MATCH($C100,PlantAccounts[Power Plan Plant Account '#],0),9))
                   +(SUM($AO100:AO100))
                    )&gt;AC100,
              IF((INDEX(PlantAccounts[],MATCH($C100,PlantAccounts[Power Plan Plant Account '#],0),7))=0,0,AC100-(INDEX(PlantAccounts[],MATCH($C100,PlantAccounts[Power Plan Plant Account '#],0),9))-SUM($AO100:AO100)),
             (INDEX(PlantAccounts[],MATCH($C100,PlantAccounts[Power Plan Plant Account '#],0),7)/12)*AC100*(INDEX(CurWIPHelper[],1,MATCH(AP$4,CurWIPHelper[#Headers],0))))
        ),
        IF(AC100=0,0,IF(
              ((INDEX(PlantAccounts[],MATCH($C100,PlantAccounts[Power Plan Plant Account '#],0),7)/12)
              *(AC100)
              *(INDEX(CurWIPHelper[],1,MATCH(AP$4,CurWIPHelper[#Headers],0)))
              +(INDEX(PlantAccounts[],MATCH($C100,PlantAccounts[Power Plan Plant Account '#],0),9))
              +(SUM($AO100:AO100))
              )&gt;AC100,
         (INDEX(PlantAccounts[],MATCH($C100,PlantAccounts[Power Plan Plant Account '#],0),7)/12)*AC100*(INDEX(CurWIPHelper[],1,MATCH(AP$4,CurWIPHelper[#Headers],0))),
         AC100-(INDEX(PlantAccounts[],MATCH($C100,PlantAccounts[Power Plan Plant Account '#],0),9))-(SUM($AO100:AO100))
    ))
)
)</f>
        <v>0</v>
      </c>
      <c r="AQ100" s="35">
        <f>IF(INDEX(CurWIPHelper[],1,MATCH(AQ$4,CurWIPHelper[#Headers],0))=0,0,
     IF(AD100&gt;0,
        (IF(
             ((INDEX(PlantAccounts[],MATCH($C100,PlantAccounts[Power Plan Plant Account '#],0),7)/12)
                   *(AD100)
                   *(INDEX(CurWIPHelper[],1,MATCH(AQ$4,CurWIPHelper[#Headers],0)))
                   +(INDEX(PlantAccounts[],MATCH($C100,PlantAccounts[Power Plan Plant Account '#],0),9))
                   +(SUM($AO100:AP100))
                    )&gt;AD100,
              IF((INDEX(PlantAccounts[],MATCH($C100,PlantAccounts[Power Plan Plant Account '#],0),7))=0,0,AD100-(INDEX(PlantAccounts[],MATCH($C100,PlantAccounts[Power Plan Plant Account '#],0),9))-SUM($AO100:AP100)),
             (INDEX(PlantAccounts[],MATCH($C100,PlantAccounts[Power Plan Plant Account '#],0),7)/12)*AD100*(INDEX(CurWIPHelper[],1,MATCH(AQ$4,CurWIPHelper[#Headers],0))))
        ),
        IF(AD100=0,0,IF(
              ((INDEX(PlantAccounts[],MATCH($C100,PlantAccounts[Power Plan Plant Account '#],0),7)/12)
              *(AD100)
              *(INDEX(CurWIPHelper[],1,MATCH(AQ$4,CurWIPHelper[#Headers],0)))
              +(INDEX(PlantAccounts[],MATCH($C100,PlantAccounts[Power Plan Plant Account '#],0),9))
              +(SUM($AO100:AP100))
              )&gt;AD100,
         (INDEX(PlantAccounts[],MATCH($C100,PlantAccounts[Power Plan Plant Account '#],0),7)/12)*AD100*(INDEX(CurWIPHelper[],1,MATCH(AQ$4,CurWIPHelper[#Headers],0))),
         AD100-(INDEX(PlantAccounts[],MATCH($C100,PlantAccounts[Power Plan Plant Account '#],0),9))-(SUM($AO100:AP100))
    ))
)
)</f>
        <v>0</v>
      </c>
      <c r="AR100" s="35">
        <f>IF(INDEX(CurWIPHelper[],1,MATCH(AR$4,CurWIPHelper[#Headers],0))=0,0,
     IF(AE100&gt;0,
        (IF(
             ((INDEX(PlantAccounts[],MATCH($C100,PlantAccounts[Power Plan Plant Account '#],0),7)/12)
                   *(AE100)
                   *(INDEX(CurWIPHelper[],1,MATCH(AR$4,CurWIPHelper[#Headers],0)))
                   +(INDEX(PlantAccounts[],MATCH($C100,PlantAccounts[Power Plan Plant Account '#],0),9))
                   +(SUM($AO100:AQ100))
                    )&gt;AE100,
              IF((INDEX(PlantAccounts[],MATCH($C100,PlantAccounts[Power Plan Plant Account '#],0),7))=0,0,AE100-(INDEX(PlantAccounts[],MATCH($C100,PlantAccounts[Power Plan Plant Account '#],0),9))-SUM($AO100:AQ100)),
             (INDEX(PlantAccounts[],MATCH($C100,PlantAccounts[Power Plan Plant Account '#],0),7)/12)*AE100*(INDEX(CurWIPHelper[],1,MATCH(AR$4,CurWIPHelper[#Headers],0))))
        ),
        IF(AE100=0,0,IF(
              ((INDEX(PlantAccounts[],MATCH($C100,PlantAccounts[Power Plan Plant Account '#],0),7)/12)
              *(AE100)
              *(INDEX(CurWIPHelper[],1,MATCH(AR$4,CurWIPHelper[#Headers],0)))
              +(INDEX(PlantAccounts[],MATCH($C100,PlantAccounts[Power Plan Plant Account '#],0),9))
              +(SUM($AO100:AQ100))
              )&gt;AE100,
         (INDEX(PlantAccounts[],MATCH($C100,PlantAccounts[Power Plan Plant Account '#],0),7)/12)*AE100*(INDEX(CurWIPHelper[],1,MATCH(AR$4,CurWIPHelper[#Headers],0))),
         AE100-(INDEX(PlantAccounts[],MATCH($C100,PlantAccounts[Power Plan Plant Account '#],0),9))-(SUM($AO100:AQ100))
    ))
)
)</f>
        <v>0</v>
      </c>
      <c r="AS100" s="35">
        <f>IF(INDEX(CurWIPHelper[],1,MATCH(AS$4,CurWIPHelper[#Headers],0))=0,0,
     IF(AF100&gt;0,
        (IF(
             ((INDEX(PlantAccounts[],MATCH($C100,PlantAccounts[Power Plan Plant Account '#],0),7)/12)
                   *(AF100)
                   *(INDEX(CurWIPHelper[],1,MATCH(AS$4,CurWIPHelper[#Headers],0)))
                   +(INDEX(PlantAccounts[],MATCH($C100,PlantAccounts[Power Plan Plant Account '#],0),9))
                   +(SUM($AO100:AR100))
                    )&gt;AF100,
              IF((INDEX(PlantAccounts[],MATCH($C100,PlantAccounts[Power Plan Plant Account '#],0),7))=0,0,AF100-(INDEX(PlantAccounts[],MATCH($C100,PlantAccounts[Power Plan Plant Account '#],0),9))-SUM($AO100:AR100)),
             (INDEX(PlantAccounts[],MATCH($C100,PlantAccounts[Power Plan Plant Account '#],0),7)/12)*AF100*(INDEX(CurWIPHelper[],1,MATCH(AS$4,CurWIPHelper[#Headers],0))))
        ),
        IF(AF100=0,0,IF(
              ((INDEX(PlantAccounts[],MATCH($C100,PlantAccounts[Power Plan Plant Account '#],0),7)/12)
              *(AF100)
              *(INDEX(CurWIPHelper[],1,MATCH(AS$4,CurWIPHelper[#Headers],0)))
              +(INDEX(PlantAccounts[],MATCH($C100,PlantAccounts[Power Plan Plant Account '#],0),9))
              +(SUM($AO100:AR100))
              )&gt;AF100,
         (INDEX(PlantAccounts[],MATCH($C100,PlantAccounts[Power Plan Plant Account '#],0),7)/12)*AF100*(INDEX(CurWIPHelper[],1,MATCH(AS$4,CurWIPHelper[#Headers],0))),
         AF100-(INDEX(PlantAccounts[],MATCH($C100,PlantAccounts[Power Plan Plant Account '#],0),9))-(SUM($AO100:AR100))
    ))
)
)</f>
        <v>0</v>
      </c>
      <c r="AT100" s="35">
        <f>IF(INDEX(CurWIPHelper[],1,MATCH(AT$4,CurWIPHelper[#Headers],0))=0,0,
     IF(AG100&gt;0,
        (IF(
             ((INDEX(PlantAccounts[],MATCH($C100,PlantAccounts[Power Plan Plant Account '#],0),7)/12)
                   *(AG100)
                   *(INDEX(CurWIPHelper[],1,MATCH(AT$4,CurWIPHelper[#Headers],0)))
                   +(INDEX(PlantAccounts[],MATCH($C100,PlantAccounts[Power Plan Plant Account '#],0),9))
                   +(SUM($AO100:AS100))
                    )&gt;AG100,
              IF((INDEX(PlantAccounts[],MATCH($C100,PlantAccounts[Power Plan Plant Account '#],0),7))=0,0,AG100-(INDEX(PlantAccounts[],MATCH($C100,PlantAccounts[Power Plan Plant Account '#],0),9))-SUM($AO100:AS100)),
             (INDEX(PlantAccounts[],MATCH($C100,PlantAccounts[Power Plan Plant Account '#],0),7)/12)*AG100*(INDEX(CurWIPHelper[],1,MATCH(AT$4,CurWIPHelper[#Headers],0))))
        ),
        IF(AG100=0,0,IF(
              ((INDEX(PlantAccounts[],MATCH($C100,PlantAccounts[Power Plan Plant Account '#],0),7)/12)
              *(AG100)
              *(INDEX(CurWIPHelper[],1,MATCH(AT$4,CurWIPHelper[#Headers],0)))
              +(INDEX(PlantAccounts[],MATCH($C100,PlantAccounts[Power Plan Plant Account '#],0),9))
              +(SUM($AO100:AS100))
              )&gt;AG100,
         (INDEX(PlantAccounts[],MATCH($C100,PlantAccounts[Power Plan Plant Account '#],0),7)/12)*AG100*(INDEX(CurWIPHelper[],1,MATCH(AT$4,CurWIPHelper[#Headers],0))),
         AG100-(INDEX(PlantAccounts[],MATCH($C100,PlantAccounts[Power Plan Plant Account '#],0),9))-(SUM($AO100:AS100))
    ))
)
)</f>
        <v>0</v>
      </c>
      <c r="AU100" s="35">
        <f>IF(INDEX(CurWIPHelper[],1,MATCH(AU$4,CurWIPHelper[#Headers],0))=0,0,
     IF(AH100&gt;0,
        (IF(
             ((INDEX(PlantAccounts[],MATCH($C100,PlantAccounts[Power Plan Plant Account '#],0),7)/12)
                   *(AH100)
                   *(INDEX(CurWIPHelper[],1,MATCH(AU$4,CurWIPHelper[#Headers],0)))
                   +(INDEX(PlantAccounts[],MATCH($C100,PlantAccounts[Power Plan Plant Account '#],0),9))
                   +(SUM($AO100:AT100))
                    )&gt;AH100,
              IF((INDEX(PlantAccounts[],MATCH($C100,PlantAccounts[Power Plan Plant Account '#],0),7))=0,0,AH100-(INDEX(PlantAccounts[],MATCH($C100,PlantAccounts[Power Plan Plant Account '#],0),9))-SUM($AO100:AT100)),
             (INDEX(PlantAccounts[],MATCH($C100,PlantAccounts[Power Plan Plant Account '#],0),7)/12)*AH100*(INDEX(CurWIPHelper[],1,MATCH(AU$4,CurWIPHelper[#Headers],0))))
        ),
        IF(AH100=0,0,IF(
              ((INDEX(PlantAccounts[],MATCH($C100,PlantAccounts[Power Plan Plant Account '#],0),7)/12)
              *(AH100)
              *(INDEX(CurWIPHelper[],1,MATCH(AU$4,CurWIPHelper[#Headers],0)))
              +(INDEX(PlantAccounts[],MATCH($C100,PlantAccounts[Power Plan Plant Account '#],0),9))
              +(SUM($AO100:AT100))
              )&gt;AH100,
         (INDEX(PlantAccounts[],MATCH($C100,PlantAccounts[Power Plan Plant Account '#],0),7)/12)*AH100*(INDEX(CurWIPHelper[],1,MATCH(AU$4,CurWIPHelper[#Headers],0))),
         AH100-(INDEX(PlantAccounts[],MATCH($C100,PlantAccounts[Power Plan Plant Account '#],0),9))-(SUM($AO100:AT100))
    ))
)
)</f>
        <v>0</v>
      </c>
      <c r="AV100" s="35">
        <f>IF(INDEX(CurWIPHelper[],1,MATCH(AV$4,CurWIPHelper[#Headers],0))=0,0,
     IF(AI100&gt;0,
        (IF(
             ((INDEX(PlantAccounts[],MATCH($C100,PlantAccounts[Power Plan Plant Account '#],0),7)/12)
                   *(AI100)
                   *(INDEX(CurWIPHelper[],1,MATCH(AV$4,CurWIPHelper[#Headers],0)))
                   +(INDEX(PlantAccounts[],MATCH($C100,PlantAccounts[Power Plan Plant Account '#],0),9))
                   +(SUM($AO100:AU100))
                    )&gt;AI100,
              IF((INDEX(PlantAccounts[],MATCH($C100,PlantAccounts[Power Plan Plant Account '#],0),7))=0,0,AI100-(INDEX(PlantAccounts[],MATCH($C100,PlantAccounts[Power Plan Plant Account '#],0),9))-SUM($AO100:AU100)),
             (INDEX(PlantAccounts[],MATCH($C100,PlantAccounts[Power Plan Plant Account '#],0),7)/12)*AI100*(INDEX(CurWIPHelper[],1,MATCH(AV$4,CurWIPHelper[#Headers],0))))
        ),
        IF(AI100=0,0,IF(
              ((INDEX(PlantAccounts[],MATCH($C100,PlantAccounts[Power Plan Plant Account '#],0),7)/12)
              *(AI100)
              *(INDEX(CurWIPHelper[],1,MATCH(AV$4,CurWIPHelper[#Headers],0)))
              +(INDEX(PlantAccounts[],MATCH($C100,PlantAccounts[Power Plan Plant Account '#],0),9))
              +(SUM($AO100:AU100))
              )&gt;AI100,
         (INDEX(PlantAccounts[],MATCH($C100,PlantAccounts[Power Plan Plant Account '#],0),7)/12)*AI100*(INDEX(CurWIPHelper[],1,MATCH(AV$4,CurWIPHelper[#Headers],0))),
         AI100-(INDEX(PlantAccounts[],MATCH($C100,PlantAccounts[Power Plan Plant Account '#],0),9))-(SUM($AO100:AU100))
    ))
)
)</f>
        <v>0</v>
      </c>
      <c r="AW100" s="35">
        <f>IF(INDEX(CurWIPHelper[],1,MATCH(AW$4,CurWIPHelper[#Headers],0))=0,0,
     IF(AJ100&gt;0,
        (IF(
             ((INDEX(PlantAccounts[],MATCH($C100,PlantAccounts[Power Plan Plant Account '#],0),7)/12)
                   *(AJ100)
                   *(INDEX(CurWIPHelper[],1,MATCH(AW$4,CurWIPHelper[#Headers],0)))
                   +(INDEX(PlantAccounts[],MATCH($C100,PlantAccounts[Power Plan Plant Account '#],0),9))
                   +(SUM($AO100:AV100))
                    )&gt;AJ100,
              IF((INDEX(PlantAccounts[],MATCH($C100,PlantAccounts[Power Plan Plant Account '#],0),7))=0,0,AJ100-(INDEX(PlantAccounts[],MATCH($C100,PlantAccounts[Power Plan Plant Account '#],0),9))-SUM($AO100:AV100)),
             (INDEX(PlantAccounts[],MATCH($C100,PlantAccounts[Power Plan Plant Account '#],0),7)/12)*AJ100*(INDEX(CurWIPHelper[],1,MATCH(AW$4,CurWIPHelper[#Headers],0))))
        ),
        IF(AJ100=0,0,IF(
              ((INDEX(PlantAccounts[],MATCH($C100,PlantAccounts[Power Plan Plant Account '#],0),7)/12)
              *(AJ100)
              *(INDEX(CurWIPHelper[],1,MATCH(AW$4,CurWIPHelper[#Headers],0)))
              +(INDEX(PlantAccounts[],MATCH($C100,PlantAccounts[Power Plan Plant Account '#],0),9))
              +(SUM($AO100:AV100))
              )&gt;AJ100,
         (INDEX(PlantAccounts[],MATCH($C100,PlantAccounts[Power Plan Plant Account '#],0),7)/12)*AJ100*(INDEX(CurWIPHelper[],1,MATCH(AW$4,CurWIPHelper[#Headers],0))),
         AJ100-(INDEX(PlantAccounts[],MATCH($C100,PlantAccounts[Power Plan Plant Account '#],0),9))-(SUM($AO100:AV100))
    ))
)
)</f>
        <v>0</v>
      </c>
      <c r="AX100" s="35">
        <f>IF(INDEX(CurWIPHelper[],1,MATCH(AX$4,CurWIPHelper[#Headers],0))=0,0,
     IF(AK100&gt;0,
        (IF(
             ((INDEX(PlantAccounts[],MATCH($C100,PlantAccounts[Power Plan Plant Account '#],0),7)/12)
                   *(AK100)
                   *(INDEX(CurWIPHelper[],1,MATCH(AX$4,CurWIPHelper[#Headers],0)))
                   +(INDEX(PlantAccounts[],MATCH($C100,PlantAccounts[Power Plan Plant Account '#],0),9))
                   +(SUM($AO100:AW100))
                    )&gt;AK100,
              IF((INDEX(PlantAccounts[],MATCH($C100,PlantAccounts[Power Plan Plant Account '#],0),7))=0,0,AK100-(INDEX(PlantAccounts[],MATCH($C100,PlantAccounts[Power Plan Plant Account '#],0),9))-SUM($AO100:AW100)),
             (INDEX(PlantAccounts[],MATCH($C100,PlantAccounts[Power Plan Plant Account '#],0),7)/12)*AK100*(INDEX(CurWIPHelper[],1,MATCH(AX$4,CurWIPHelper[#Headers],0))))
        ),
        IF(AK100=0,0,IF(
              ((INDEX(PlantAccounts[],MATCH($C100,PlantAccounts[Power Plan Plant Account '#],0),7)/12)
              *(AK100)
              *(INDEX(CurWIPHelper[],1,MATCH(AX$4,CurWIPHelper[#Headers],0)))
              +(INDEX(PlantAccounts[],MATCH($C100,PlantAccounts[Power Plan Plant Account '#],0),9))
              +(SUM($AO100:AW100))
              )&gt;AK100,
         (INDEX(PlantAccounts[],MATCH($C100,PlantAccounts[Power Plan Plant Account '#],0),7)/12)*AK100*(INDEX(CurWIPHelper[],1,MATCH(AX$4,CurWIPHelper[#Headers],0))),
         AK100-(INDEX(PlantAccounts[],MATCH($C100,PlantAccounts[Power Plan Plant Account '#],0),9))-(SUM($AO100:AW100))
    ))
)
)</f>
        <v>0</v>
      </c>
      <c r="AY100" s="35">
        <f>IF(INDEX(CurWIPHelper[],1,MATCH(AY$4,CurWIPHelper[#Headers],0))=0,0,
     IF(AL100&gt;0,
        (IF(
             ((INDEX(PlantAccounts[],MATCH($C100,PlantAccounts[Power Plan Plant Account '#],0),7)/12)
                   *(AL100)
                   *(INDEX(CurWIPHelper[],1,MATCH(AY$4,CurWIPHelper[#Headers],0)))
                   +(INDEX(PlantAccounts[],MATCH($C100,PlantAccounts[Power Plan Plant Account '#],0),9))
                   +(SUM($AO100:AX100))
                    )&gt;AL100,
              IF((INDEX(PlantAccounts[],MATCH($C100,PlantAccounts[Power Plan Plant Account '#],0),7))=0,0,AL100-(INDEX(PlantAccounts[],MATCH($C100,PlantAccounts[Power Plan Plant Account '#],0),9))-SUM($AO100:AX100)),
             (INDEX(PlantAccounts[],MATCH($C100,PlantAccounts[Power Plan Plant Account '#],0),7)/12)*AL100*(INDEX(CurWIPHelper[],1,MATCH(AY$4,CurWIPHelper[#Headers],0))))
        ),
        IF(AL100=0,0,IF(
              ((INDEX(PlantAccounts[],MATCH($C100,PlantAccounts[Power Plan Plant Account '#],0),7)/12)
              *(AL100)
              *(INDEX(CurWIPHelper[],1,MATCH(AY$4,CurWIPHelper[#Headers],0)))
              +(INDEX(PlantAccounts[],MATCH($C100,PlantAccounts[Power Plan Plant Account '#],0),9))
              +(SUM($AO100:AX100))
              )&gt;AL100,
         (INDEX(PlantAccounts[],MATCH($C100,PlantAccounts[Power Plan Plant Account '#],0),7)/12)*AL100*(INDEX(CurWIPHelper[],1,MATCH(AY$4,CurWIPHelper[#Headers],0))),
         AL100-(INDEX(PlantAccounts[],MATCH($C100,PlantAccounts[Power Plan Plant Account '#],0),9))-(SUM($AO100:AX100))
    ))
)
)</f>
        <v>0</v>
      </c>
      <c r="AZ100" s="35">
        <f>IF(INDEX(CurWIPHelper[],1,MATCH(AZ$4,CurWIPHelper[#Headers],0))=0,0,
     IF(AM100&gt;0,
        (IF(
             ((INDEX(PlantAccounts[],MATCH($C100,PlantAccounts[Power Plan Plant Account '#],0),7)/12)
                   *(AM100)
                   *(INDEX(CurWIPHelper[],1,MATCH(AZ$4,CurWIPHelper[#Headers],0)))
                   +(INDEX(PlantAccounts[],MATCH($C100,PlantAccounts[Power Plan Plant Account '#],0),9))
                   +(SUM($AO100:AY100))
                    )&gt;AM100,
              IF((INDEX(PlantAccounts[],MATCH($C100,PlantAccounts[Power Plan Plant Account '#],0),7))=0,0,AM100-(INDEX(PlantAccounts[],MATCH($C100,PlantAccounts[Power Plan Plant Account '#],0),9))-SUM($AO100:AY100)),
             (INDEX(PlantAccounts[],MATCH($C100,PlantAccounts[Power Plan Plant Account '#],0),7)/12)*AM100*(INDEX(CurWIPHelper[],1,MATCH(AZ$4,CurWIPHelper[#Headers],0))))
        ),
        IF(AM100=0,0,IF(
              ((INDEX(PlantAccounts[],MATCH($C100,PlantAccounts[Power Plan Plant Account '#],0),7)/12)
              *(AM100)
              *(INDEX(CurWIPHelper[],1,MATCH(AZ$4,CurWIPHelper[#Headers],0)))
              +(INDEX(PlantAccounts[],MATCH($C100,PlantAccounts[Power Plan Plant Account '#],0),9))
              +(SUM($AO100:AY100))
              )&gt;AM100,
         (INDEX(PlantAccounts[],MATCH($C100,PlantAccounts[Power Plan Plant Account '#],0),7)/12)*AM100*(INDEX(CurWIPHelper[],1,MATCH(AZ$4,CurWIPHelper[#Headers],0))),
         AM100-(INDEX(PlantAccounts[],MATCH($C100,PlantAccounts[Power Plan Plant Account '#],0),9))-(SUM($AO100:AY100))
    ))
)
)</f>
        <v>0</v>
      </c>
      <c r="BA100" s="59">
        <f t="shared" si="33"/>
        <v>0</v>
      </c>
      <c r="BC100" s="59">
        <f>INDEX(CurCloseProf[],MATCH(PlantAccountsQuery[[#This Row],[Reg/Unreg]],CurCloseProf[R/NR],0),MATCH(BC$9,CurCloseProf[#Headers],0))*($J100)</f>
        <v>0</v>
      </c>
      <c r="BD100" s="59">
        <f>INDEX(CurCloseProf[],MATCH(PlantAccountsQuery[[#This Row],[Reg/Unreg]],CurCloseProf[R/NR],0),MATCH(BD$9,CurCloseProf[#Headers],0))*($J100)</f>
        <v>0</v>
      </c>
      <c r="BE100" s="59">
        <f>INDEX(CurCloseProf[],MATCH(PlantAccountsQuery[[#This Row],[Reg/Unreg]],CurCloseProf[R/NR],0),MATCH(BE$9,CurCloseProf[#Headers],0))*($J100)</f>
        <v>0</v>
      </c>
      <c r="BF100" s="59">
        <f>INDEX(CurCloseProf[],MATCH(PlantAccountsQuery[[#This Row],[Reg/Unreg]],CurCloseProf[R/NR],0),MATCH(BF$9,CurCloseProf[#Headers],0))*($J100)</f>
        <v>0</v>
      </c>
      <c r="BG100" s="59">
        <f>INDEX(CurCloseProf[],MATCH(PlantAccountsQuery[[#This Row],[Reg/Unreg]],CurCloseProf[R/NR],0),MATCH(BG$9,CurCloseProf[#Headers],0))*($J100)</f>
        <v>0</v>
      </c>
      <c r="BH100" s="59">
        <f>INDEX(CurCloseProf[],MATCH(PlantAccountsQuery[[#This Row],[Reg/Unreg]],CurCloseProf[R/NR],0),MATCH(BH$9,CurCloseProf[#Headers],0))*($J100)</f>
        <v>0</v>
      </c>
      <c r="BI100" s="59">
        <f>INDEX(CurCloseProf[],MATCH(PlantAccountsQuery[[#This Row],[Reg/Unreg]],CurCloseProf[R/NR],0),MATCH(BI$9,CurCloseProf[#Headers],0))*($J100)</f>
        <v>0</v>
      </c>
      <c r="BJ100" s="59">
        <f>INDEX(CurCloseProf[],MATCH(PlantAccountsQuery[[#This Row],[Reg/Unreg]],CurCloseProf[R/NR],0),MATCH(BJ$9,CurCloseProf[#Headers],0))*($J100)</f>
        <v>0</v>
      </c>
      <c r="BK100" s="59">
        <f>INDEX(CurCloseProf[],MATCH(PlantAccountsQuery[[#This Row],[Reg/Unreg]],CurCloseProf[R/NR],0),MATCH(BK$9,CurCloseProf[#Headers],0))*($J100)</f>
        <v>0</v>
      </c>
      <c r="BL100" s="59">
        <f>INDEX(CurCloseProf[],MATCH(PlantAccountsQuery[[#This Row],[Reg/Unreg]],CurCloseProf[R/NR],0),MATCH(BL$9,CurCloseProf[#Headers],0))*($J100)</f>
        <v>0</v>
      </c>
      <c r="BM100" s="59">
        <f>INDEX(CurCloseProf[],MATCH(PlantAccountsQuery[[#This Row],[Reg/Unreg]],CurCloseProf[R/NR],0),MATCH(BM$9,CurCloseProf[#Headers],0))*($J100)</f>
        <v>0</v>
      </c>
      <c r="BN100" s="59">
        <f>INDEX(CurCloseProf[],MATCH(PlantAccountsQuery[[#This Row],[Reg/Unreg]],CurCloseProf[R/NR],0),MATCH(BN$9,CurCloseProf[#Headers],0))*($J100)</f>
        <v>0</v>
      </c>
      <c r="BP100" s="59">
        <f>IF(INDEX(CurWIPHelper[],1,MATCH(AO$4,$BP$9:$CA$9,0))=0,0,$BC100)</f>
        <v>0</v>
      </c>
      <c r="BQ100" s="59">
        <f>IF(INDEX(CurWIPHelper[],1,MATCH(AP$4,$BP$9:$CA$9,0))=0,0,(SUM($BC100:BD100)))</f>
        <v>0</v>
      </c>
      <c r="BR100" s="59">
        <f>IF(INDEX(CurWIPHelper[],1,MATCH(AQ$4,$BP$9:$CA$9,0))=0,0,(SUM($BC100:BE100)))</f>
        <v>0</v>
      </c>
      <c r="BS100" s="59">
        <f>IF(INDEX(CurWIPHelper[],1,MATCH(AR$4,$BP$9:$CA$9,0))=0,0,(SUM($BC100:BF100)))</f>
        <v>0</v>
      </c>
      <c r="BT100" s="59">
        <f>IF(INDEX(CurWIPHelper[],1,MATCH(AS$4,$BP$9:$CA$9,0))=0,0,(SUM($BC100:BG100)))</f>
        <v>0</v>
      </c>
      <c r="BU100" s="59">
        <f>IF(INDEX(CurWIPHelper[],1,MATCH(AT$4,$BP$9:$CA$9,0))=0,0,(SUM($BC100:BH100)))</f>
        <v>0</v>
      </c>
      <c r="BV100" s="59">
        <f>IF(INDEX(CurWIPHelper[],1,MATCH(AU$4,$BP$9:$CA$9,0))=0,0,(SUM($BC100:BI100)))</f>
        <v>0</v>
      </c>
      <c r="BW100" s="59">
        <f>IF(INDEX(CurWIPHelper[],1,MATCH(AV$4,$BP$9:$CA$9,0))=0,0,(SUM($BC100:BJ100)))</f>
        <v>0</v>
      </c>
      <c r="BX100" s="59">
        <f>IF(INDEX(CurWIPHelper[],1,MATCH(AW$4,$BP$9:$CA$9,0))=0,0,(SUM($BC100:BK100)))</f>
        <v>0</v>
      </c>
      <c r="BY100" s="59">
        <f>IF(INDEX(CurWIPHelper[],1,MATCH(AX$4,$BP$9:$CA$9,0))=0,0,(SUM($BC100:BL100)))</f>
        <v>0</v>
      </c>
      <c r="BZ100" s="59">
        <f>IF(INDEX(CurWIPHelper[],1,MATCH(AY$4,$BP$9:$CA$9,0))=0,0,(SUM($BC100:BM100)))</f>
        <v>0</v>
      </c>
      <c r="CA100" s="59">
        <f>IF(INDEX(CurWIPHelper[],1,MATCH(AZ$4,$BP$9:$CA$9,0))=0,0,(SUM($BC100:BN100)))</f>
        <v>0</v>
      </c>
      <c r="CC100" s="59">
        <f>((((INDEX(PlantAccounts[],MATCH($C100,PlantAccounts[Power Plan Plant Account '#],0),8)+(INDEX(PlantAccounts[],MATCH($C100,PlantAccounts[Power Plan Plant Account '#],0),8)+INDEX(PlantAccounts[],MATCH($C100,PlantAccounts[Power Plan Plant Account '#],0),16)+INDEX(PlantAccounts[],MATCH($C100,PlantAccounts[Power Plan Plant Account '#],0),17)))/2))/12)*(INDEX(CurWIPHelper[],1,MATCH(AO$4,CurWIPHelper[#Headers],0)))*(INDEX(PlantAccounts[],MATCH($C100,PlantAccounts[Power Plan Plant Account '#],0),7))</f>
        <v>0</v>
      </c>
      <c r="CD100" s="59">
        <f>((((INDEX(PlantAccounts[],MATCH($C100,PlantAccounts[Power Plan Plant Account '#],0),8)+(INDEX(PlantAccounts[],MATCH($C100,PlantAccounts[Power Plan Plant Account '#],0),8)+INDEX(PlantAccounts[],MATCH($C100,PlantAccounts[Power Plan Plant Account '#],0),16)+INDEX(PlantAccounts[],MATCH($C100,PlantAccounts[Power Plan Plant Account '#],0),17)))/2))/12)*(INDEX(CurWIPHelper[],1,MATCH(AP$4,CurWIPHelper[#Headers],0)))*(INDEX(PlantAccounts[],MATCH($C100,PlantAccounts[Power Plan Plant Account '#],0),7))</f>
        <v>0</v>
      </c>
      <c r="CE100" s="59">
        <f>((((INDEX(PlantAccounts[],MATCH($C100,PlantAccounts[Power Plan Plant Account '#],0),8)+(INDEX(PlantAccounts[],MATCH($C100,PlantAccounts[Power Plan Plant Account '#],0),8)+INDEX(PlantAccounts[],MATCH($C100,PlantAccounts[Power Plan Plant Account '#],0),16)+INDEX(PlantAccounts[],MATCH($C100,PlantAccounts[Power Plan Plant Account '#],0),17)))/2))/12)*(INDEX(CurWIPHelper[],1,MATCH(AQ$4,CurWIPHelper[#Headers],0)))*(INDEX(PlantAccounts[],MATCH($C100,PlantAccounts[Power Plan Plant Account '#],0),7))</f>
        <v>0</v>
      </c>
      <c r="CF100" s="59">
        <f>((((INDEX(PlantAccounts[],MATCH($C100,PlantAccounts[Power Plan Plant Account '#],0),8)+(INDEX(PlantAccounts[],MATCH($C100,PlantAccounts[Power Plan Plant Account '#],0),8)+INDEX(PlantAccounts[],MATCH($C100,PlantAccounts[Power Plan Plant Account '#],0),16)+INDEX(PlantAccounts[],MATCH($C100,PlantAccounts[Power Plan Plant Account '#],0),17)))/2))/12)*(INDEX(CurWIPHelper[],1,MATCH(AR$4,CurWIPHelper[#Headers],0)))*(INDEX(PlantAccounts[],MATCH($C100,PlantAccounts[Power Plan Plant Account '#],0),7))</f>
        <v>0</v>
      </c>
      <c r="CG100" s="59">
        <f>((((INDEX(PlantAccounts[],MATCH($C100,PlantAccounts[Power Plan Plant Account '#],0),8)+(INDEX(PlantAccounts[],MATCH($C100,PlantAccounts[Power Plan Plant Account '#],0),8)+INDEX(PlantAccounts[],MATCH($C100,PlantAccounts[Power Plan Plant Account '#],0),16)+INDEX(PlantAccounts[],MATCH($C100,PlantAccounts[Power Plan Plant Account '#],0),17)))/2))/12)*(INDEX(CurWIPHelper[],1,MATCH(AS$4,CurWIPHelper[#Headers],0)))*(INDEX(PlantAccounts[],MATCH($C100,PlantAccounts[Power Plan Plant Account '#],0),7))</f>
        <v>0</v>
      </c>
      <c r="CH100" s="59">
        <f>((((INDEX(PlantAccounts[],MATCH($C100,PlantAccounts[Power Plan Plant Account '#],0),8)+(INDEX(PlantAccounts[],MATCH($C100,PlantAccounts[Power Plan Plant Account '#],0),8)+INDEX(PlantAccounts[],MATCH($C100,PlantAccounts[Power Plan Plant Account '#],0),16)+INDEX(PlantAccounts[],MATCH($C100,PlantAccounts[Power Plan Plant Account '#],0),17)))/2))/12)*(INDEX(CurWIPHelper[],1,MATCH(AT$4,CurWIPHelper[#Headers],0)))*(INDEX(PlantAccounts[],MATCH($C100,PlantAccounts[Power Plan Plant Account '#],0),7))</f>
        <v>0</v>
      </c>
      <c r="CI100" s="59">
        <f>((((INDEX(PlantAccounts[],MATCH($C100,PlantAccounts[Power Plan Plant Account '#],0),8)+(INDEX(PlantAccounts[],MATCH($C100,PlantAccounts[Power Plan Plant Account '#],0),8)+INDEX(PlantAccounts[],MATCH($C100,PlantAccounts[Power Plan Plant Account '#],0),16)+INDEX(PlantAccounts[],MATCH($C100,PlantAccounts[Power Plan Plant Account '#],0),17)))/2))/12)*(INDEX(CurWIPHelper[],1,MATCH(AU$4,CurWIPHelper[#Headers],0)))*(INDEX(PlantAccounts[],MATCH($C100,PlantAccounts[Power Plan Plant Account '#],0),7))</f>
        <v>0</v>
      </c>
      <c r="CJ100" s="59">
        <f>((((INDEX(PlantAccounts[],MATCH($C100,PlantAccounts[Power Plan Plant Account '#],0),8)+(INDEX(PlantAccounts[],MATCH($C100,PlantAccounts[Power Plan Plant Account '#],0),8)+INDEX(PlantAccounts[],MATCH($C100,PlantAccounts[Power Plan Plant Account '#],0),16)+INDEX(PlantAccounts[],MATCH($C100,PlantAccounts[Power Plan Plant Account '#],0),17)))/2))/12)*(INDEX(CurWIPHelper[],1,MATCH(AV$4,CurWIPHelper[#Headers],0)))*(INDEX(PlantAccounts[],MATCH($C100,PlantAccounts[Power Plan Plant Account '#],0),7))</f>
        <v>0</v>
      </c>
      <c r="CK100" s="59">
        <f>((((INDEX(PlantAccounts[],MATCH($C100,PlantAccounts[Power Plan Plant Account '#],0),8)+(INDEX(PlantAccounts[],MATCH($C100,PlantAccounts[Power Plan Plant Account '#],0),8)+INDEX(PlantAccounts[],MATCH($C100,PlantAccounts[Power Plan Plant Account '#],0),16)+INDEX(PlantAccounts[],MATCH($C100,PlantAccounts[Power Plan Plant Account '#],0),17)))/2))/12)*(INDEX(CurWIPHelper[],1,MATCH(AW$4,CurWIPHelper[#Headers],0)))*(INDEX(PlantAccounts[],MATCH($C100,PlantAccounts[Power Plan Plant Account '#],0),7))</f>
        <v>0</v>
      </c>
      <c r="CL100" s="59">
        <f>((((INDEX(PlantAccounts[],MATCH($C100,PlantAccounts[Power Plan Plant Account '#],0),8)+(INDEX(PlantAccounts[],MATCH($C100,PlantAccounts[Power Plan Plant Account '#],0),8)+INDEX(PlantAccounts[],MATCH($C100,PlantAccounts[Power Plan Plant Account '#],0),16)+INDEX(PlantAccounts[],MATCH($C100,PlantAccounts[Power Plan Plant Account '#],0),17)))/2))/12)*(INDEX(CurWIPHelper[],1,MATCH(AX$4,CurWIPHelper[#Headers],0)))*(INDEX(PlantAccounts[],MATCH($C100,PlantAccounts[Power Plan Plant Account '#],0),7))</f>
        <v>0</v>
      </c>
      <c r="CM100" s="59">
        <f>((((INDEX(PlantAccounts[],MATCH($C100,PlantAccounts[Power Plan Plant Account '#],0),8)+(INDEX(PlantAccounts[],MATCH($C100,PlantAccounts[Power Plan Plant Account '#],0),8)+INDEX(PlantAccounts[],MATCH($C100,PlantAccounts[Power Plan Plant Account '#],0),16)+INDEX(PlantAccounts[],MATCH($C100,PlantAccounts[Power Plan Plant Account '#],0),17)))/2))/12)*(INDEX(CurWIPHelper[],1,MATCH(AY$4,CurWIPHelper[#Headers],0)))*(INDEX(PlantAccounts[],MATCH($C100,PlantAccounts[Power Plan Plant Account '#],0),7))</f>
        <v>0</v>
      </c>
      <c r="CN100" s="59">
        <f>((((INDEX(PlantAccounts[],MATCH($C100,PlantAccounts[Power Plan Plant Account '#],0),8)+(INDEX(PlantAccounts[],MATCH($C100,PlantAccounts[Power Plan Plant Account '#],0),8)+INDEX(PlantAccounts[],MATCH($C100,PlantAccounts[Power Plan Plant Account '#],0),16)+INDEX(PlantAccounts[],MATCH($C100,PlantAccounts[Power Plan Plant Account '#],0),17)))/2))/12)*(INDEX(CurWIPHelper[],1,MATCH(AZ$4,CurWIPHelper[#Headers],0)))*(INDEX(PlantAccounts[],MATCH($C100,PlantAccounts[Power Plan Plant Account '#],0),7))</f>
        <v>0</v>
      </c>
      <c r="CO100" s="59">
        <f t="shared" si="34"/>
        <v>0</v>
      </c>
      <c r="CQ100" s="59">
        <f>INDEX(PlantAccounts[],MATCH($C100,PlantAccounts[Power Plan Plant Account '#],0),12)*(INDEX(CurWIPHelper[],1,MATCH(AO$4,CurWIPHelper[#Headers],0)))*(INDEX(PlantAccounts[],MATCH($C100,PlantAccounts[Power Plan Plant Account '#],0),7)/12)*0.5</f>
        <v>0</v>
      </c>
      <c r="CR100" s="59">
        <f>INDEX(PlantAccounts[],MATCH($C100,PlantAccounts[Power Plan Plant Account '#],0),12)*(INDEX(CurWIPHelper[],1,MATCH(AP$4,CurWIPHelper[#Headers],0)))*(INDEX(PlantAccounts[],MATCH($C100,PlantAccounts[Power Plan Plant Account '#],0),7)/12)*0.5</f>
        <v>0</v>
      </c>
      <c r="CS100" s="59">
        <f>INDEX(PlantAccounts[],MATCH($C100,PlantAccounts[Power Plan Plant Account '#],0),12)*(INDEX(CurWIPHelper[],1,MATCH(AQ$4,CurWIPHelper[#Headers],0)))*(INDEX(PlantAccounts[],MATCH($C100,PlantAccounts[Power Plan Plant Account '#],0),7)/12)*0.5</f>
        <v>0</v>
      </c>
      <c r="CT100" s="59">
        <f>INDEX(PlantAccounts[],MATCH($C100,PlantAccounts[Power Plan Plant Account '#],0),12)*(INDEX(CurWIPHelper[],1,MATCH(AR$4,CurWIPHelper[#Headers],0)))*(INDEX(PlantAccounts[],MATCH($C100,PlantAccounts[Power Plan Plant Account '#],0),7)/12)*0.5</f>
        <v>0</v>
      </c>
      <c r="CU100" s="59">
        <f>INDEX(PlantAccounts[],MATCH($C100,PlantAccounts[Power Plan Plant Account '#],0),12)*(INDEX(CurWIPHelper[],1,MATCH(AS$4,CurWIPHelper[#Headers],0)))*(INDEX(PlantAccounts[],MATCH($C100,PlantAccounts[Power Plan Plant Account '#],0),7)/12)*0.5</f>
        <v>0</v>
      </c>
      <c r="CV100" s="59">
        <f>INDEX(PlantAccounts[],MATCH($C100,PlantAccounts[Power Plan Plant Account '#],0),12)*(INDEX(CurWIPHelper[],1,MATCH(AT$4,CurWIPHelper[#Headers],0)))*(INDEX(PlantAccounts[],MATCH($C100,PlantAccounts[Power Plan Plant Account '#],0),7)/12)*0.5</f>
        <v>0</v>
      </c>
      <c r="CW100" s="59">
        <f>INDEX(PlantAccounts[],MATCH($C100,PlantAccounts[Power Plan Plant Account '#],0),12)*(INDEX(CurWIPHelper[],1,MATCH(AU$4,CurWIPHelper[#Headers],0)))*(INDEX(PlantAccounts[],MATCH($C100,PlantAccounts[Power Plan Plant Account '#],0),7)/12)*0.5</f>
        <v>0</v>
      </c>
      <c r="CX100" s="59">
        <f>INDEX(PlantAccounts[],MATCH($C100,PlantAccounts[Power Plan Plant Account '#],0),12)*(INDEX(CurWIPHelper[],1,MATCH(AV$4,CurWIPHelper[#Headers],0)))*(INDEX(PlantAccounts[],MATCH($C100,PlantAccounts[Power Plan Plant Account '#],0),7)/12)*0.5</f>
        <v>0</v>
      </c>
      <c r="CY100" s="59">
        <f>INDEX(PlantAccounts[],MATCH($C100,PlantAccounts[Power Plan Plant Account '#],0),12)*(INDEX(CurWIPHelper[],1,MATCH(AW$4,CurWIPHelper[#Headers],0)))*(INDEX(PlantAccounts[],MATCH($C100,PlantAccounts[Power Plan Plant Account '#],0),7)/12)*0.5</f>
        <v>0</v>
      </c>
      <c r="CZ100" s="59">
        <f>INDEX(PlantAccounts[],MATCH($C100,PlantAccounts[Power Plan Plant Account '#],0),12)*(INDEX(CurWIPHelper[],1,MATCH(AX$4,CurWIPHelper[#Headers],0)))*(INDEX(PlantAccounts[],MATCH($C100,PlantAccounts[Power Plan Plant Account '#],0),7)/12)*0.5</f>
        <v>0</v>
      </c>
      <c r="DA100" s="59">
        <f>INDEX(PlantAccounts[],MATCH($C100,PlantAccounts[Power Plan Plant Account '#],0),12)*(INDEX(CurWIPHelper[],1,MATCH(AY$4,CurWIPHelper[#Headers],0)))*(INDEX(PlantAccounts[],MATCH($C100,PlantAccounts[Power Plan Plant Account '#],0),7)/12)*0.5</f>
        <v>0</v>
      </c>
      <c r="DB100" s="59">
        <f>INDEX(PlantAccounts[],MATCH($C100,PlantAccounts[Power Plan Plant Account '#],0),12)*(INDEX(CurWIPHelper[],1,MATCH(AZ$4,CurWIPHelper[#Headers],0)))*(INDEX(PlantAccounts[],MATCH($C100,PlantAccounts[Power Plan Plant Account '#],0),7)/12)*0.5</f>
        <v>0</v>
      </c>
      <c r="DC100" s="59">
        <f t="shared" si="35"/>
        <v>0</v>
      </c>
      <c r="DE100" s="59">
        <f t="shared" si="36"/>
        <v>0</v>
      </c>
    </row>
    <row r="101" spans="1:109">
      <c r="A101" t="s">
        <v>58</v>
      </c>
      <c r="B101" t="s">
        <v>150</v>
      </c>
      <c r="C101">
        <v>49506</v>
      </c>
      <c r="D101">
        <v>49500</v>
      </c>
      <c r="E101" s="131">
        <v>8.0448764521565796E-2</v>
      </c>
      <c r="F101" s="113">
        <f>INDEX(PlantAccounts[],MATCH($C101,PlantAccounts[Power Plan Plant Account '#],0),8)</f>
        <v>0</v>
      </c>
      <c r="G101" s="7">
        <f>INDEX(PlantAccounts[],MATCH($C101,PlantAccounts[Power Plan Plant Account '#],0),14)</f>
        <v>0</v>
      </c>
      <c r="H101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01" s="35"/>
      <c r="J101" s="35">
        <f t="shared" si="37"/>
        <v>0</v>
      </c>
      <c r="K101" s="35">
        <v>0</v>
      </c>
      <c r="L101" s="7">
        <f>INDEX(PlantAccounts[],MATCH($C101,PlantAccounts[Power Plan Plant Account '#],0),11)</f>
        <v>0</v>
      </c>
      <c r="M101" s="7">
        <f t="shared" si="32"/>
        <v>0</v>
      </c>
      <c r="O101" s="35">
        <f>INDEX(CurCloseProf[],MATCH(PlantAccountsQuery[[#This Row],[Reg/Unreg]],CurCloseProf[R/NR],0),MATCH(O$9,CurCloseProf[#Headers],0))*($J101+$M101)</f>
        <v>0</v>
      </c>
      <c r="P101" s="35">
        <f>INDEX(CurCloseProf[],MATCH(PlantAccountsQuery[[#This Row],[Reg/Unreg]],CurCloseProf[R/NR],0),MATCH(P$9,CurCloseProf[#Headers],0))*($J101+$M101)</f>
        <v>0</v>
      </c>
      <c r="Q101" s="35">
        <f>INDEX(CurCloseProf[],MATCH(PlantAccountsQuery[[#This Row],[Reg/Unreg]],CurCloseProf[R/NR],0),MATCH(Q$9,CurCloseProf[#Headers],0))*($J101+$M101)</f>
        <v>0</v>
      </c>
      <c r="R101" s="35">
        <f>INDEX(CurCloseProf[],MATCH(PlantAccountsQuery[[#This Row],[Reg/Unreg]],CurCloseProf[R/NR],0),MATCH(R$9,CurCloseProf[#Headers],0))*($J101+$M101)</f>
        <v>0</v>
      </c>
      <c r="S101" s="35">
        <f>INDEX(CurCloseProf[],MATCH(PlantAccountsQuery[[#This Row],[Reg/Unreg]],CurCloseProf[R/NR],0),MATCH(S$9,CurCloseProf[#Headers],0))*($J101+$M101)</f>
        <v>0</v>
      </c>
      <c r="T101" s="35">
        <f>INDEX(CurCloseProf[],MATCH(PlantAccountsQuery[[#This Row],[Reg/Unreg]],CurCloseProf[R/NR],0),MATCH(T$9,CurCloseProf[#Headers],0))*($J101+$M101)</f>
        <v>0</v>
      </c>
      <c r="U101" s="35">
        <f>INDEX(CurCloseProf[],MATCH(PlantAccountsQuery[[#This Row],[Reg/Unreg]],CurCloseProf[R/NR],0),MATCH(U$9,CurCloseProf[#Headers],0))*($J101+$M101)</f>
        <v>0</v>
      </c>
      <c r="V101" s="35">
        <f>INDEX(CurCloseProf[],MATCH(PlantAccountsQuery[[#This Row],[Reg/Unreg]],CurCloseProf[R/NR],0),MATCH(V$9,CurCloseProf[#Headers],0))*($J101+$M101)</f>
        <v>0</v>
      </c>
      <c r="W101" s="35">
        <f>INDEX(CurCloseProf[],MATCH(PlantAccountsQuery[[#This Row],[Reg/Unreg]],CurCloseProf[R/NR],0),MATCH(W$9,CurCloseProf[#Headers],0))*($J101+$M101)</f>
        <v>0</v>
      </c>
      <c r="X101" s="35">
        <f>INDEX(CurCloseProf[],MATCH(PlantAccountsQuery[[#This Row],[Reg/Unreg]],CurCloseProf[R/NR],0),MATCH(X$9,CurCloseProf[#Headers],0))*($J101+$M101)</f>
        <v>0</v>
      </c>
      <c r="Y101" s="35">
        <f>INDEX(CurCloseProf[],MATCH(PlantAccountsQuery[[#This Row],[Reg/Unreg]],CurCloseProf[R/NR],0),MATCH(Y$9,CurCloseProf[#Headers],0))*($J101+$M101)</f>
        <v>0</v>
      </c>
      <c r="Z101" s="35">
        <f>INDEX(CurCloseProf[],MATCH(PlantAccountsQuery[[#This Row],[Reg/Unreg]],CurCloseProf[R/NR],0),MATCH(Z$9,CurCloseProf[#Headers],0))*($J101+$M101)</f>
        <v>0</v>
      </c>
      <c r="AB101" s="59">
        <f>IF(INDEX(CurWIPHelper[],1,MATCH(AO$4,$AB$9:$AM$9,0))=0,0,($F101+$O101))</f>
        <v>0</v>
      </c>
      <c r="AC101" s="59">
        <f>IF(INDEX(CurWIPHelper[],1,MATCH(AP$4,$AB$9:$AM$9,0))=0,0,($F101+SUM($O101:P101)))</f>
        <v>0</v>
      </c>
      <c r="AD101" s="59">
        <f>IF(INDEX(CurWIPHelper[],1,MATCH(AQ$4,$AB$9:$AM$9,0))=0,0,($F101+SUM($O101:Q101)))</f>
        <v>0</v>
      </c>
      <c r="AE101" s="59">
        <f>IF(INDEX(CurWIPHelper[],1,MATCH(AR$4,$AB$9:$AM$9,0))=0,0,($F101+SUM($O101:R101)))</f>
        <v>0</v>
      </c>
      <c r="AF101" s="59">
        <f>IF(INDEX(CurWIPHelper[],1,MATCH(AS$4,$AB$9:$AM$9,0))=0,0,($F101+SUM($O101:S101)))</f>
        <v>0</v>
      </c>
      <c r="AG101" s="59">
        <f>IF(INDEX(CurWIPHelper[],1,MATCH(AT$4,$AB$9:$AM$9,0))=0,0,($F101+SUM($O101:T101)))</f>
        <v>0</v>
      </c>
      <c r="AH101" s="59">
        <f>IF(INDEX(CurWIPHelper[],1,MATCH(AU$4,$AB$9:$AM$9,0))=0,0,($F101+SUM($O101:U101)))</f>
        <v>0</v>
      </c>
      <c r="AI101" s="59">
        <f>IF(INDEX(CurWIPHelper[],1,MATCH(AV$4,$AB$9:$AM$9,0))=0,0,($F101+SUM($O101:V101)))</f>
        <v>0</v>
      </c>
      <c r="AJ101" s="59">
        <f>IF(INDEX(CurWIPHelper[],1,MATCH(AW$4,$AB$9:$AM$9,0))=0,0,($F101+SUM($O101:W101)))</f>
        <v>0</v>
      </c>
      <c r="AK101" s="59">
        <f>IF(INDEX(CurWIPHelper[],1,MATCH(AX$4,$AB$9:$AM$9,0))=0,0,($F101+SUM($O101:X101)))</f>
        <v>0</v>
      </c>
      <c r="AL101" s="59">
        <f>IF(INDEX(CurWIPHelper[],1,MATCH(AY$4,$AB$9:$AM$9,0))=0,0,($F101+SUM($O101:Y101)))</f>
        <v>0</v>
      </c>
      <c r="AM101" s="59">
        <f>IF(INDEX(CurWIPHelper[],1,MATCH(AZ$4,$AB$9:$AM$9,0))=0,0,($F101+SUM($O101:Z101)))</f>
        <v>0</v>
      </c>
      <c r="AO101" s="35">
        <f>IF(INDEX(CurWIPHelper[],1,MATCH(AO$4,CurWIPHelper[#Headers],0))=0,0,
     IF(AB101&gt;0,
        (IF(
             ((INDEX(PlantAccounts[],MATCH($C101,PlantAccounts[Power Plan Plant Account '#],0),7)/12)
                   *(AB101)
                   *(INDEX(CurWIPHelper[],1,MATCH(AO$4,CurWIPHelper[#Headers],0)))
                   +(INDEX(PlantAccounts[],MATCH($C101,PlantAccounts[Power Plan Plant Account '#],0),9))
                   )&gt;AB101,
              IF((INDEX(PlantAccounts[],MATCH($C101,PlantAccounts[Power Plan Plant Account '#],0),7))=0,0,AB101-(INDEX(PlantAccounts[],MATCH($C101,PlantAccounts[Power Plan Plant Account '#],0),9))),
             (INDEX(PlantAccounts[],MATCH($C101,PlantAccounts[Power Plan Plant Account '#],0),7)/12)*AB101*(INDEX(CurWIPHelper[],1,MATCH(AO$4,CurWIPHelper[#Headers],0))))
        ),
          IF(AB101=0,0,IF(
              ((INDEX(PlantAccounts[],MATCH($C101,PlantAccounts[Power Plan Plant Account '#],0),7)/12)
              *(AB101)
              *(INDEX(CurWIPHelper[],1,MATCH(AO$4,CurWIPHelper[#Headers],0)))
              +(INDEX(PlantAccounts[],MATCH($C101,PlantAccounts[Power Plan Plant Account '#],0),9))
              )&gt;AB101,
         (INDEX(PlantAccounts[],MATCH($C101,PlantAccounts[Power Plan Plant Account '#],0),7)/12)*AB101*(INDEX(CurWIPHelper[],1,MATCH(AO$4,CurWIPHelper[#Headers],0))),
         AB101-(INDEX(PlantAccounts[],MATCH($C101,PlantAccounts[Power Plan Plant Account '#],0),9))
    ))
)
)</f>
        <v>0</v>
      </c>
      <c r="AP101" s="35">
        <f>IF(INDEX(CurWIPHelper[],1,MATCH(AP$4,CurWIPHelper[#Headers],0))=0,0,
     IF(AC101&gt;0,
        (IF(
             ((INDEX(PlantAccounts[],MATCH($C101,PlantAccounts[Power Plan Plant Account '#],0),7)/12)
                   *(AC101)
                   *(INDEX(CurWIPHelper[],1,MATCH(AP$4,CurWIPHelper[#Headers],0)))
                   +(INDEX(PlantAccounts[],MATCH($C101,PlantAccounts[Power Plan Plant Account '#],0),9))
                   +(SUM($AO101:AO101))
                    )&gt;AC101,
              IF((INDEX(PlantAccounts[],MATCH($C101,PlantAccounts[Power Plan Plant Account '#],0),7))=0,0,AC101-(INDEX(PlantAccounts[],MATCH($C101,PlantAccounts[Power Plan Plant Account '#],0),9))-SUM($AO101:AO101)),
             (INDEX(PlantAccounts[],MATCH($C101,PlantAccounts[Power Plan Plant Account '#],0),7)/12)*AC101*(INDEX(CurWIPHelper[],1,MATCH(AP$4,CurWIPHelper[#Headers],0))))
        ),
        IF(AC101=0,0,IF(
              ((INDEX(PlantAccounts[],MATCH($C101,PlantAccounts[Power Plan Plant Account '#],0),7)/12)
              *(AC101)
              *(INDEX(CurWIPHelper[],1,MATCH(AP$4,CurWIPHelper[#Headers],0)))
              +(INDEX(PlantAccounts[],MATCH($C101,PlantAccounts[Power Plan Plant Account '#],0),9))
              +(SUM($AO101:AO101))
              )&gt;AC101,
         (INDEX(PlantAccounts[],MATCH($C101,PlantAccounts[Power Plan Plant Account '#],0),7)/12)*AC101*(INDEX(CurWIPHelper[],1,MATCH(AP$4,CurWIPHelper[#Headers],0))),
         AC101-(INDEX(PlantAccounts[],MATCH($C101,PlantAccounts[Power Plan Plant Account '#],0),9))-(SUM($AO101:AO101))
    ))
)
)</f>
        <v>0</v>
      </c>
      <c r="AQ101" s="35">
        <f>IF(INDEX(CurWIPHelper[],1,MATCH(AQ$4,CurWIPHelper[#Headers],0))=0,0,
     IF(AD101&gt;0,
        (IF(
             ((INDEX(PlantAccounts[],MATCH($C101,PlantAccounts[Power Plan Plant Account '#],0),7)/12)
                   *(AD101)
                   *(INDEX(CurWIPHelper[],1,MATCH(AQ$4,CurWIPHelper[#Headers],0)))
                   +(INDEX(PlantAccounts[],MATCH($C101,PlantAccounts[Power Plan Plant Account '#],0),9))
                   +(SUM($AO101:AP101))
                    )&gt;AD101,
              IF((INDEX(PlantAccounts[],MATCH($C101,PlantAccounts[Power Plan Plant Account '#],0),7))=0,0,AD101-(INDEX(PlantAccounts[],MATCH($C101,PlantAccounts[Power Plan Plant Account '#],0),9))-SUM($AO101:AP101)),
             (INDEX(PlantAccounts[],MATCH($C101,PlantAccounts[Power Plan Plant Account '#],0),7)/12)*AD101*(INDEX(CurWIPHelper[],1,MATCH(AQ$4,CurWIPHelper[#Headers],0))))
        ),
        IF(AD101=0,0,IF(
              ((INDEX(PlantAccounts[],MATCH($C101,PlantAccounts[Power Plan Plant Account '#],0),7)/12)
              *(AD101)
              *(INDEX(CurWIPHelper[],1,MATCH(AQ$4,CurWIPHelper[#Headers],0)))
              +(INDEX(PlantAccounts[],MATCH($C101,PlantAccounts[Power Plan Plant Account '#],0),9))
              +(SUM($AO101:AP101))
              )&gt;AD101,
         (INDEX(PlantAccounts[],MATCH($C101,PlantAccounts[Power Plan Plant Account '#],0),7)/12)*AD101*(INDEX(CurWIPHelper[],1,MATCH(AQ$4,CurWIPHelper[#Headers],0))),
         AD101-(INDEX(PlantAccounts[],MATCH($C101,PlantAccounts[Power Plan Plant Account '#],0),9))-(SUM($AO101:AP101))
    ))
)
)</f>
        <v>0</v>
      </c>
      <c r="AR101" s="35">
        <f>IF(INDEX(CurWIPHelper[],1,MATCH(AR$4,CurWIPHelper[#Headers],0))=0,0,
     IF(AE101&gt;0,
        (IF(
             ((INDEX(PlantAccounts[],MATCH($C101,PlantAccounts[Power Plan Plant Account '#],0),7)/12)
                   *(AE101)
                   *(INDEX(CurWIPHelper[],1,MATCH(AR$4,CurWIPHelper[#Headers],0)))
                   +(INDEX(PlantAccounts[],MATCH($C101,PlantAccounts[Power Plan Plant Account '#],0),9))
                   +(SUM($AO101:AQ101))
                    )&gt;AE101,
              IF((INDEX(PlantAccounts[],MATCH($C101,PlantAccounts[Power Plan Plant Account '#],0),7))=0,0,AE101-(INDEX(PlantAccounts[],MATCH($C101,PlantAccounts[Power Plan Plant Account '#],0),9))-SUM($AO101:AQ101)),
             (INDEX(PlantAccounts[],MATCH($C101,PlantAccounts[Power Plan Plant Account '#],0),7)/12)*AE101*(INDEX(CurWIPHelper[],1,MATCH(AR$4,CurWIPHelper[#Headers],0))))
        ),
        IF(AE101=0,0,IF(
              ((INDEX(PlantAccounts[],MATCH($C101,PlantAccounts[Power Plan Plant Account '#],0),7)/12)
              *(AE101)
              *(INDEX(CurWIPHelper[],1,MATCH(AR$4,CurWIPHelper[#Headers],0)))
              +(INDEX(PlantAccounts[],MATCH($C101,PlantAccounts[Power Plan Plant Account '#],0),9))
              +(SUM($AO101:AQ101))
              )&gt;AE101,
         (INDEX(PlantAccounts[],MATCH($C101,PlantAccounts[Power Plan Plant Account '#],0),7)/12)*AE101*(INDEX(CurWIPHelper[],1,MATCH(AR$4,CurWIPHelper[#Headers],0))),
         AE101-(INDEX(PlantAccounts[],MATCH($C101,PlantAccounts[Power Plan Plant Account '#],0),9))-(SUM($AO101:AQ101))
    ))
)
)</f>
        <v>0</v>
      </c>
      <c r="AS101" s="35">
        <f>IF(INDEX(CurWIPHelper[],1,MATCH(AS$4,CurWIPHelper[#Headers],0))=0,0,
     IF(AF101&gt;0,
        (IF(
             ((INDEX(PlantAccounts[],MATCH($C101,PlantAccounts[Power Plan Plant Account '#],0),7)/12)
                   *(AF101)
                   *(INDEX(CurWIPHelper[],1,MATCH(AS$4,CurWIPHelper[#Headers],0)))
                   +(INDEX(PlantAccounts[],MATCH($C101,PlantAccounts[Power Plan Plant Account '#],0),9))
                   +(SUM($AO101:AR101))
                    )&gt;AF101,
              IF((INDEX(PlantAccounts[],MATCH($C101,PlantAccounts[Power Plan Plant Account '#],0),7))=0,0,AF101-(INDEX(PlantAccounts[],MATCH($C101,PlantAccounts[Power Plan Plant Account '#],0),9))-SUM($AO101:AR101)),
             (INDEX(PlantAccounts[],MATCH($C101,PlantAccounts[Power Plan Plant Account '#],0),7)/12)*AF101*(INDEX(CurWIPHelper[],1,MATCH(AS$4,CurWIPHelper[#Headers],0))))
        ),
        IF(AF101=0,0,IF(
              ((INDEX(PlantAccounts[],MATCH($C101,PlantAccounts[Power Plan Plant Account '#],0),7)/12)
              *(AF101)
              *(INDEX(CurWIPHelper[],1,MATCH(AS$4,CurWIPHelper[#Headers],0)))
              +(INDEX(PlantAccounts[],MATCH($C101,PlantAccounts[Power Plan Plant Account '#],0),9))
              +(SUM($AO101:AR101))
              )&gt;AF101,
         (INDEX(PlantAccounts[],MATCH($C101,PlantAccounts[Power Plan Plant Account '#],0),7)/12)*AF101*(INDEX(CurWIPHelper[],1,MATCH(AS$4,CurWIPHelper[#Headers],0))),
         AF101-(INDEX(PlantAccounts[],MATCH($C101,PlantAccounts[Power Plan Plant Account '#],0),9))-(SUM($AO101:AR101))
    ))
)
)</f>
        <v>0</v>
      </c>
      <c r="AT101" s="35">
        <f>IF(INDEX(CurWIPHelper[],1,MATCH(AT$4,CurWIPHelper[#Headers],0))=0,0,
     IF(AG101&gt;0,
        (IF(
             ((INDEX(PlantAccounts[],MATCH($C101,PlantAccounts[Power Plan Plant Account '#],0),7)/12)
                   *(AG101)
                   *(INDEX(CurWIPHelper[],1,MATCH(AT$4,CurWIPHelper[#Headers],0)))
                   +(INDEX(PlantAccounts[],MATCH($C101,PlantAccounts[Power Plan Plant Account '#],0),9))
                   +(SUM($AO101:AS101))
                    )&gt;AG101,
              IF((INDEX(PlantAccounts[],MATCH($C101,PlantAccounts[Power Plan Plant Account '#],0),7))=0,0,AG101-(INDEX(PlantAccounts[],MATCH($C101,PlantAccounts[Power Plan Plant Account '#],0),9))-SUM($AO101:AS101)),
             (INDEX(PlantAccounts[],MATCH($C101,PlantAccounts[Power Plan Plant Account '#],0),7)/12)*AG101*(INDEX(CurWIPHelper[],1,MATCH(AT$4,CurWIPHelper[#Headers],0))))
        ),
        IF(AG101=0,0,IF(
              ((INDEX(PlantAccounts[],MATCH($C101,PlantAccounts[Power Plan Plant Account '#],0),7)/12)
              *(AG101)
              *(INDEX(CurWIPHelper[],1,MATCH(AT$4,CurWIPHelper[#Headers],0)))
              +(INDEX(PlantAccounts[],MATCH($C101,PlantAccounts[Power Plan Plant Account '#],0),9))
              +(SUM($AO101:AS101))
              )&gt;AG101,
         (INDEX(PlantAccounts[],MATCH($C101,PlantAccounts[Power Plan Plant Account '#],0),7)/12)*AG101*(INDEX(CurWIPHelper[],1,MATCH(AT$4,CurWIPHelper[#Headers],0))),
         AG101-(INDEX(PlantAccounts[],MATCH($C101,PlantAccounts[Power Plan Plant Account '#],0),9))-(SUM($AO101:AS101))
    ))
)
)</f>
        <v>0</v>
      </c>
      <c r="AU101" s="35">
        <f>IF(INDEX(CurWIPHelper[],1,MATCH(AU$4,CurWIPHelper[#Headers],0))=0,0,
     IF(AH101&gt;0,
        (IF(
             ((INDEX(PlantAccounts[],MATCH($C101,PlantAccounts[Power Plan Plant Account '#],0),7)/12)
                   *(AH101)
                   *(INDEX(CurWIPHelper[],1,MATCH(AU$4,CurWIPHelper[#Headers],0)))
                   +(INDEX(PlantAccounts[],MATCH($C101,PlantAccounts[Power Plan Plant Account '#],0),9))
                   +(SUM($AO101:AT101))
                    )&gt;AH101,
              IF((INDEX(PlantAccounts[],MATCH($C101,PlantAccounts[Power Plan Plant Account '#],0),7))=0,0,AH101-(INDEX(PlantAccounts[],MATCH($C101,PlantAccounts[Power Plan Plant Account '#],0),9))-SUM($AO101:AT101)),
             (INDEX(PlantAccounts[],MATCH($C101,PlantAccounts[Power Plan Plant Account '#],0),7)/12)*AH101*(INDEX(CurWIPHelper[],1,MATCH(AU$4,CurWIPHelper[#Headers],0))))
        ),
        IF(AH101=0,0,IF(
              ((INDEX(PlantAccounts[],MATCH($C101,PlantAccounts[Power Plan Plant Account '#],0),7)/12)
              *(AH101)
              *(INDEX(CurWIPHelper[],1,MATCH(AU$4,CurWIPHelper[#Headers],0)))
              +(INDEX(PlantAccounts[],MATCH($C101,PlantAccounts[Power Plan Plant Account '#],0),9))
              +(SUM($AO101:AT101))
              )&gt;AH101,
         (INDEX(PlantAccounts[],MATCH($C101,PlantAccounts[Power Plan Plant Account '#],0),7)/12)*AH101*(INDEX(CurWIPHelper[],1,MATCH(AU$4,CurWIPHelper[#Headers],0))),
         AH101-(INDEX(PlantAccounts[],MATCH($C101,PlantAccounts[Power Plan Plant Account '#],0),9))-(SUM($AO101:AT101))
    ))
)
)</f>
        <v>0</v>
      </c>
      <c r="AV101" s="35">
        <f>IF(INDEX(CurWIPHelper[],1,MATCH(AV$4,CurWIPHelper[#Headers],0))=0,0,
     IF(AI101&gt;0,
        (IF(
             ((INDEX(PlantAccounts[],MATCH($C101,PlantAccounts[Power Plan Plant Account '#],0),7)/12)
                   *(AI101)
                   *(INDEX(CurWIPHelper[],1,MATCH(AV$4,CurWIPHelper[#Headers],0)))
                   +(INDEX(PlantAccounts[],MATCH($C101,PlantAccounts[Power Plan Plant Account '#],0),9))
                   +(SUM($AO101:AU101))
                    )&gt;AI101,
              IF((INDEX(PlantAccounts[],MATCH($C101,PlantAccounts[Power Plan Plant Account '#],0),7))=0,0,AI101-(INDEX(PlantAccounts[],MATCH($C101,PlantAccounts[Power Plan Plant Account '#],0),9))-SUM($AO101:AU101)),
             (INDEX(PlantAccounts[],MATCH($C101,PlantAccounts[Power Plan Plant Account '#],0),7)/12)*AI101*(INDEX(CurWIPHelper[],1,MATCH(AV$4,CurWIPHelper[#Headers],0))))
        ),
        IF(AI101=0,0,IF(
              ((INDEX(PlantAccounts[],MATCH($C101,PlantAccounts[Power Plan Plant Account '#],0),7)/12)
              *(AI101)
              *(INDEX(CurWIPHelper[],1,MATCH(AV$4,CurWIPHelper[#Headers],0)))
              +(INDEX(PlantAccounts[],MATCH($C101,PlantAccounts[Power Plan Plant Account '#],0),9))
              +(SUM($AO101:AU101))
              )&gt;AI101,
         (INDEX(PlantAccounts[],MATCH($C101,PlantAccounts[Power Plan Plant Account '#],0),7)/12)*AI101*(INDEX(CurWIPHelper[],1,MATCH(AV$4,CurWIPHelper[#Headers],0))),
         AI101-(INDEX(PlantAccounts[],MATCH($C101,PlantAccounts[Power Plan Plant Account '#],0),9))-(SUM($AO101:AU101))
    ))
)
)</f>
        <v>0</v>
      </c>
      <c r="AW101" s="35">
        <f>IF(INDEX(CurWIPHelper[],1,MATCH(AW$4,CurWIPHelper[#Headers],0))=0,0,
     IF(AJ101&gt;0,
        (IF(
             ((INDEX(PlantAccounts[],MATCH($C101,PlantAccounts[Power Plan Plant Account '#],0),7)/12)
                   *(AJ101)
                   *(INDEX(CurWIPHelper[],1,MATCH(AW$4,CurWIPHelper[#Headers],0)))
                   +(INDEX(PlantAccounts[],MATCH($C101,PlantAccounts[Power Plan Plant Account '#],0),9))
                   +(SUM($AO101:AV101))
                    )&gt;AJ101,
              IF((INDEX(PlantAccounts[],MATCH($C101,PlantAccounts[Power Plan Plant Account '#],0),7))=0,0,AJ101-(INDEX(PlantAccounts[],MATCH($C101,PlantAccounts[Power Plan Plant Account '#],0),9))-SUM($AO101:AV101)),
             (INDEX(PlantAccounts[],MATCH($C101,PlantAccounts[Power Plan Plant Account '#],0),7)/12)*AJ101*(INDEX(CurWIPHelper[],1,MATCH(AW$4,CurWIPHelper[#Headers],0))))
        ),
        IF(AJ101=0,0,IF(
              ((INDEX(PlantAccounts[],MATCH($C101,PlantAccounts[Power Plan Plant Account '#],0),7)/12)
              *(AJ101)
              *(INDEX(CurWIPHelper[],1,MATCH(AW$4,CurWIPHelper[#Headers],0)))
              +(INDEX(PlantAccounts[],MATCH($C101,PlantAccounts[Power Plan Plant Account '#],0),9))
              +(SUM($AO101:AV101))
              )&gt;AJ101,
         (INDEX(PlantAccounts[],MATCH($C101,PlantAccounts[Power Plan Plant Account '#],0),7)/12)*AJ101*(INDEX(CurWIPHelper[],1,MATCH(AW$4,CurWIPHelper[#Headers],0))),
         AJ101-(INDEX(PlantAccounts[],MATCH($C101,PlantAccounts[Power Plan Plant Account '#],0),9))-(SUM($AO101:AV101))
    ))
)
)</f>
        <v>0</v>
      </c>
      <c r="AX101" s="35">
        <f>IF(INDEX(CurWIPHelper[],1,MATCH(AX$4,CurWIPHelper[#Headers],0))=0,0,
     IF(AK101&gt;0,
        (IF(
             ((INDEX(PlantAccounts[],MATCH($C101,PlantAccounts[Power Plan Plant Account '#],0),7)/12)
                   *(AK101)
                   *(INDEX(CurWIPHelper[],1,MATCH(AX$4,CurWIPHelper[#Headers],0)))
                   +(INDEX(PlantAccounts[],MATCH($C101,PlantAccounts[Power Plan Plant Account '#],0),9))
                   +(SUM($AO101:AW101))
                    )&gt;AK101,
              IF((INDEX(PlantAccounts[],MATCH($C101,PlantAccounts[Power Plan Plant Account '#],0),7))=0,0,AK101-(INDEX(PlantAccounts[],MATCH($C101,PlantAccounts[Power Plan Plant Account '#],0),9))-SUM($AO101:AW101)),
             (INDEX(PlantAccounts[],MATCH($C101,PlantAccounts[Power Plan Plant Account '#],0),7)/12)*AK101*(INDEX(CurWIPHelper[],1,MATCH(AX$4,CurWIPHelper[#Headers],0))))
        ),
        IF(AK101=0,0,IF(
              ((INDEX(PlantAccounts[],MATCH($C101,PlantAccounts[Power Plan Plant Account '#],0),7)/12)
              *(AK101)
              *(INDEX(CurWIPHelper[],1,MATCH(AX$4,CurWIPHelper[#Headers],0)))
              +(INDEX(PlantAccounts[],MATCH($C101,PlantAccounts[Power Plan Plant Account '#],0),9))
              +(SUM($AO101:AW101))
              )&gt;AK101,
         (INDEX(PlantAccounts[],MATCH($C101,PlantAccounts[Power Plan Plant Account '#],0),7)/12)*AK101*(INDEX(CurWIPHelper[],1,MATCH(AX$4,CurWIPHelper[#Headers],0))),
         AK101-(INDEX(PlantAccounts[],MATCH($C101,PlantAccounts[Power Plan Plant Account '#],0),9))-(SUM($AO101:AW101))
    ))
)
)</f>
        <v>0</v>
      </c>
      <c r="AY101" s="35">
        <f>IF(INDEX(CurWIPHelper[],1,MATCH(AY$4,CurWIPHelper[#Headers],0))=0,0,
     IF(AL101&gt;0,
        (IF(
             ((INDEX(PlantAccounts[],MATCH($C101,PlantAccounts[Power Plan Plant Account '#],0),7)/12)
                   *(AL101)
                   *(INDEX(CurWIPHelper[],1,MATCH(AY$4,CurWIPHelper[#Headers],0)))
                   +(INDEX(PlantAccounts[],MATCH($C101,PlantAccounts[Power Plan Plant Account '#],0),9))
                   +(SUM($AO101:AX101))
                    )&gt;AL101,
              IF((INDEX(PlantAccounts[],MATCH($C101,PlantAccounts[Power Plan Plant Account '#],0),7))=0,0,AL101-(INDEX(PlantAccounts[],MATCH($C101,PlantAccounts[Power Plan Plant Account '#],0),9))-SUM($AO101:AX101)),
             (INDEX(PlantAccounts[],MATCH($C101,PlantAccounts[Power Plan Plant Account '#],0),7)/12)*AL101*(INDEX(CurWIPHelper[],1,MATCH(AY$4,CurWIPHelper[#Headers],0))))
        ),
        IF(AL101=0,0,IF(
              ((INDEX(PlantAccounts[],MATCH($C101,PlantAccounts[Power Plan Plant Account '#],0),7)/12)
              *(AL101)
              *(INDEX(CurWIPHelper[],1,MATCH(AY$4,CurWIPHelper[#Headers],0)))
              +(INDEX(PlantAccounts[],MATCH($C101,PlantAccounts[Power Plan Plant Account '#],0),9))
              +(SUM($AO101:AX101))
              )&gt;AL101,
         (INDEX(PlantAccounts[],MATCH($C101,PlantAccounts[Power Plan Plant Account '#],0),7)/12)*AL101*(INDEX(CurWIPHelper[],1,MATCH(AY$4,CurWIPHelper[#Headers],0))),
         AL101-(INDEX(PlantAccounts[],MATCH($C101,PlantAccounts[Power Plan Plant Account '#],0),9))-(SUM($AO101:AX101))
    ))
)
)</f>
        <v>0</v>
      </c>
      <c r="AZ101" s="35">
        <f>IF(INDEX(CurWIPHelper[],1,MATCH(AZ$4,CurWIPHelper[#Headers],0))=0,0,
     IF(AM101&gt;0,
        (IF(
             ((INDEX(PlantAccounts[],MATCH($C101,PlantAccounts[Power Plan Plant Account '#],0),7)/12)
                   *(AM101)
                   *(INDEX(CurWIPHelper[],1,MATCH(AZ$4,CurWIPHelper[#Headers],0)))
                   +(INDEX(PlantAccounts[],MATCH($C101,PlantAccounts[Power Plan Plant Account '#],0),9))
                   +(SUM($AO101:AY101))
                    )&gt;AM101,
              IF((INDEX(PlantAccounts[],MATCH($C101,PlantAccounts[Power Plan Plant Account '#],0),7))=0,0,AM101-(INDEX(PlantAccounts[],MATCH($C101,PlantAccounts[Power Plan Plant Account '#],0),9))-SUM($AO101:AY101)),
             (INDEX(PlantAccounts[],MATCH($C101,PlantAccounts[Power Plan Plant Account '#],0),7)/12)*AM101*(INDEX(CurWIPHelper[],1,MATCH(AZ$4,CurWIPHelper[#Headers],0))))
        ),
        IF(AM101=0,0,IF(
              ((INDEX(PlantAccounts[],MATCH($C101,PlantAccounts[Power Plan Plant Account '#],0),7)/12)
              *(AM101)
              *(INDEX(CurWIPHelper[],1,MATCH(AZ$4,CurWIPHelper[#Headers],0)))
              +(INDEX(PlantAccounts[],MATCH($C101,PlantAccounts[Power Plan Plant Account '#],0),9))
              +(SUM($AO101:AY101))
              )&gt;AM101,
         (INDEX(PlantAccounts[],MATCH($C101,PlantAccounts[Power Plan Plant Account '#],0),7)/12)*AM101*(INDEX(CurWIPHelper[],1,MATCH(AZ$4,CurWIPHelper[#Headers],0))),
         AM101-(INDEX(PlantAccounts[],MATCH($C101,PlantAccounts[Power Plan Plant Account '#],0),9))-(SUM($AO101:AY101))
    ))
)
)</f>
        <v>0</v>
      </c>
      <c r="BA101" s="59">
        <f t="shared" si="33"/>
        <v>0</v>
      </c>
      <c r="BC101" s="59">
        <f>INDEX(CurCloseProf[],MATCH(PlantAccountsQuery[[#This Row],[Reg/Unreg]],CurCloseProf[R/NR],0),MATCH(BC$9,CurCloseProf[#Headers],0))*($J101)</f>
        <v>0</v>
      </c>
      <c r="BD101" s="59">
        <f>INDEX(CurCloseProf[],MATCH(PlantAccountsQuery[[#This Row],[Reg/Unreg]],CurCloseProf[R/NR],0),MATCH(BD$9,CurCloseProf[#Headers],0))*($J101)</f>
        <v>0</v>
      </c>
      <c r="BE101" s="59">
        <f>INDEX(CurCloseProf[],MATCH(PlantAccountsQuery[[#This Row],[Reg/Unreg]],CurCloseProf[R/NR],0),MATCH(BE$9,CurCloseProf[#Headers],0))*($J101)</f>
        <v>0</v>
      </c>
      <c r="BF101" s="59">
        <f>INDEX(CurCloseProf[],MATCH(PlantAccountsQuery[[#This Row],[Reg/Unreg]],CurCloseProf[R/NR],0),MATCH(BF$9,CurCloseProf[#Headers],0))*($J101)</f>
        <v>0</v>
      </c>
      <c r="BG101" s="59">
        <f>INDEX(CurCloseProf[],MATCH(PlantAccountsQuery[[#This Row],[Reg/Unreg]],CurCloseProf[R/NR],0),MATCH(BG$9,CurCloseProf[#Headers],0))*($J101)</f>
        <v>0</v>
      </c>
      <c r="BH101" s="59">
        <f>INDEX(CurCloseProf[],MATCH(PlantAccountsQuery[[#This Row],[Reg/Unreg]],CurCloseProf[R/NR],0),MATCH(BH$9,CurCloseProf[#Headers],0))*($J101)</f>
        <v>0</v>
      </c>
      <c r="BI101" s="59">
        <f>INDEX(CurCloseProf[],MATCH(PlantAccountsQuery[[#This Row],[Reg/Unreg]],CurCloseProf[R/NR],0),MATCH(BI$9,CurCloseProf[#Headers],0))*($J101)</f>
        <v>0</v>
      </c>
      <c r="BJ101" s="59">
        <f>INDEX(CurCloseProf[],MATCH(PlantAccountsQuery[[#This Row],[Reg/Unreg]],CurCloseProf[R/NR],0),MATCH(BJ$9,CurCloseProf[#Headers],0))*($J101)</f>
        <v>0</v>
      </c>
      <c r="BK101" s="59">
        <f>INDEX(CurCloseProf[],MATCH(PlantAccountsQuery[[#This Row],[Reg/Unreg]],CurCloseProf[R/NR],0),MATCH(BK$9,CurCloseProf[#Headers],0))*($J101)</f>
        <v>0</v>
      </c>
      <c r="BL101" s="59">
        <f>INDEX(CurCloseProf[],MATCH(PlantAccountsQuery[[#This Row],[Reg/Unreg]],CurCloseProf[R/NR],0),MATCH(BL$9,CurCloseProf[#Headers],0))*($J101)</f>
        <v>0</v>
      </c>
      <c r="BM101" s="59">
        <f>INDEX(CurCloseProf[],MATCH(PlantAccountsQuery[[#This Row],[Reg/Unreg]],CurCloseProf[R/NR],0),MATCH(BM$9,CurCloseProf[#Headers],0))*($J101)</f>
        <v>0</v>
      </c>
      <c r="BN101" s="59">
        <f>INDEX(CurCloseProf[],MATCH(PlantAccountsQuery[[#This Row],[Reg/Unreg]],CurCloseProf[R/NR],0),MATCH(BN$9,CurCloseProf[#Headers],0))*($J101)</f>
        <v>0</v>
      </c>
      <c r="BP101" s="59">
        <f>IF(INDEX(CurWIPHelper[],1,MATCH(AO$4,$BP$9:$CA$9,0))=0,0,$BC101)</f>
        <v>0</v>
      </c>
      <c r="BQ101" s="59">
        <f>IF(INDEX(CurWIPHelper[],1,MATCH(AP$4,$BP$9:$CA$9,0))=0,0,(SUM($BC101:BD101)))</f>
        <v>0</v>
      </c>
      <c r="BR101" s="59">
        <f>IF(INDEX(CurWIPHelper[],1,MATCH(AQ$4,$BP$9:$CA$9,0))=0,0,(SUM($BC101:BE101)))</f>
        <v>0</v>
      </c>
      <c r="BS101" s="59">
        <f>IF(INDEX(CurWIPHelper[],1,MATCH(AR$4,$BP$9:$CA$9,0))=0,0,(SUM($BC101:BF101)))</f>
        <v>0</v>
      </c>
      <c r="BT101" s="59">
        <f>IF(INDEX(CurWIPHelper[],1,MATCH(AS$4,$BP$9:$CA$9,0))=0,0,(SUM($BC101:BG101)))</f>
        <v>0</v>
      </c>
      <c r="BU101" s="59">
        <f>IF(INDEX(CurWIPHelper[],1,MATCH(AT$4,$BP$9:$CA$9,0))=0,0,(SUM($BC101:BH101)))</f>
        <v>0</v>
      </c>
      <c r="BV101" s="59">
        <f>IF(INDEX(CurWIPHelper[],1,MATCH(AU$4,$BP$9:$CA$9,0))=0,0,(SUM($BC101:BI101)))</f>
        <v>0</v>
      </c>
      <c r="BW101" s="59">
        <f>IF(INDEX(CurWIPHelper[],1,MATCH(AV$4,$BP$9:$CA$9,0))=0,0,(SUM($BC101:BJ101)))</f>
        <v>0</v>
      </c>
      <c r="BX101" s="59">
        <f>IF(INDEX(CurWIPHelper[],1,MATCH(AW$4,$BP$9:$CA$9,0))=0,0,(SUM($BC101:BK101)))</f>
        <v>0</v>
      </c>
      <c r="BY101" s="59">
        <f>IF(INDEX(CurWIPHelper[],1,MATCH(AX$4,$BP$9:$CA$9,0))=0,0,(SUM($BC101:BL101)))</f>
        <v>0</v>
      </c>
      <c r="BZ101" s="59">
        <f>IF(INDEX(CurWIPHelper[],1,MATCH(AY$4,$BP$9:$CA$9,0))=0,0,(SUM($BC101:BM101)))</f>
        <v>0</v>
      </c>
      <c r="CA101" s="59">
        <f>IF(INDEX(CurWIPHelper[],1,MATCH(AZ$4,$BP$9:$CA$9,0))=0,0,(SUM($BC101:BN101)))</f>
        <v>0</v>
      </c>
      <c r="CC101" s="59">
        <f>((((INDEX(PlantAccounts[],MATCH($C101,PlantAccounts[Power Plan Plant Account '#],0),8)+(INDEX(PlantAccounts[],MATCH($C101,PlantAccounts[Power Plan Plant Account '#],0),8)+INDEX(PlantAccounts[],MATCH($C101,PlantAccounts[Power Plan Plant Account '#],0),16)+INDEX(PlantAccounts[],MATCH($C101,PlantAccounts[Power Plan Plant Account '#],0),17)))/2))/12)*(INDEX(CurWIPHelper[],1,MATCH(AO$4,CurWIPHelper[#Headers],0)))*(INDEX(PlantAccounts[],MATCH($C101,PlantAccounts[Power Plan Plant Account '#],0),7))</f>
        <v>0</v>
      </c>
      <c r="CD101" s="59">
        <f>((((INDEX(PlantAccounts[],MATCH($C101,PlantAccounts[Power Plan Plant Account '#],0),8)+(INDEX(PlantAccounts[],MATCH($C101,PlantAccounts[Power Plan Plant Account '#],0),8)+INDEX(PlantAccounts[],MATCH($C101,PlantAccounts[Power Plan Plant Account '#],0),16)+INDEX(PlantAccounts[],MATCH($C101,PlantAccounts[Power Plan Plant Account '#],0),17)))/2))/12)*(INDEX(CurWIPHelper[],1,MATCH(AP$4,CurWIPHelper[#Headers],0)))*(INDEX(PlantAccounts[],MATCH($C101,PlantAccounts[Power Plan Plant Account '#],0),7))</f>
        <v>0</v>
      </c>
      <c r="CE101" s="59">
        <f>((((INDEX(PlantAccounts[],MATCH($C101,PlantAccounts[Power Plan Plant Account '#],0),8)+(INDEX(PlantAccounts[],MATCH($C101,PlantAccounts[Power Plan Plant Account '#],0),8)+INDEX(PlantAccounts[],MATCH($C101,PlantAccounts[Power Plan Plant Account '#],0),16)+INDEX(PlantAccounts[],MATCH($C101,PlantAccounts[Power Plan Plant Account '#],0),17)))/2))/12)*(INDEX(CurWIPHelper[],1,MATCH(AQ$4,CurWIPHelper[#Headers],0)))*(INDEX(PlantAccounts[],MATCH($C101,PlantAccounts[Power Plan Plant Account '#],0),7))</f>
        <v>0</v>
      </c>
      <c r="CF101" s="59">
        <f>((((INDEX(PlantAccounts[],MATCH($C101,PlantAccounts[Power Plan Plant Account '#],0),8)+(INDEX(PlantAccounts[],MATCH($C101,PlantAccounts[Power Plan Plant Account '#],0),8)+INDEX(PlantAccounts[],MATCH($C101,PlantAccounts[Power Plan Plant Account '#],0),16)+INDEX(PlantAccounts[],MATCH($C101,PlantAccounts[Power Plan Plant Account '#],0),17)))/2))/12)*(INDEX(CurWIPHelper[],1,MATCH(AR$4,CurWIPHelper[#Headers],0)))*(INDEX(PlantAccounts[],MATCH($C101,PlantAccounts[Power Plan Plant Account '#],0),7))</f>
        <v>0</v>
      </c>
      <c r="CG101" s="59">
        <f>((((INDEX(PlantAccounts[],MATCH($C101,PlantAccounts[Power Plan Plant Account '#],0),8)+(INDEX(PlantAccounts[],MATCH($C101,PlantAccounts[Power Plan Plant Account '#],0),8)+INDEX(PlantAccounts[],MATCH($C101,PlantAccounts[Power Plan Plant Account '#],0),16)+INDEX(PlantAccounts[],MATCH($C101,PlantAccounts[Power Plan Plant Account '#],0),17)))/2))/12)*(INDEX(CurWIPHelper[],1,MATCH(AS$4,CurWIPHelper[#Headers],0)))*(INDEX(PlantAccounts[],MATCH($C101,PlantAccounts[Power Plan Plant Account '#],0),7))</f>
        <v>0</v>
      </c>
      <c r="CH101" s="59">
        <f>((((INDEX(PlantAccounts[],MATCH($C101,PlantAccounts[Power Plan Plant Account '#],0),8)+(INDEX(PlantAccounts[],MATCH($C101,PlantAccounts[Power Plan Plant Account '#],0),8)+INDEX(PlantAccounts[],MATCH($C101,PlantAccounts[Power Plan Plant Account '#],0),16)+INDEX(PlantAccounts[],MATCH($C101,PlantAccounts[Power Plan Plant Account '#],0),17)))/2))/12)*(INDEX(CurWIPHelper[],1,MATCH(AT$4,CurWIPHelper[#Headers],0)))*(INDEX(PlantAccounts[],MATCH($C101,PlantAccounts[Power Plan Plant Account '#],0),7))</f>
        <v>0</v>
      </c>
      <c r="CI101" s="59">
        <f>((((INDEX(PlantAccounts[],MATCH($C101,PlantAccounts[Power Plan Plant Account '#],0),8)+(INDEX(PlantAccounts[],MATCH($C101,PlantAccounts[Power Plan Plant Account '#],0),8)+INDEX(PlantAccounts[],MATCH($C101,PlantAccounts[Power Plan Plant Account '#],0),16)+INDEX(PlantAccounts[],MATCH($C101,PlantAccounts[Power Plan Plant Account '#],0),17)))/2))/12)*(INDEX(CurWIPHelper[],1,MATCH(AU$4,CurWIPHelper[#Headers],0)))*(INDEX(PlantAccounts[],MATCH($C101,PlantAccounts[Power Plan Plant Account '#],0),7))</f>
        <v>0</v>
      </c>
      <c r="CJ101" s="59">
        <f>((((INDEX(PlantAccounts[],MATCH($C101,PlantAccounts[Power Plan Plant Account '#],0),8)+(INDEX(PlantAccounts[],MATCH($C101,PlantAccounts[Power Plan Plant Account '#],0),8)+INDEX(PlantAccounts[],MATCH($C101,PlantAccounts[Power Plan Plant Account '#],0),16)+INDEX(PlantAccounts[],MATCH($C101,PlantAccounts[Power Plan Plant Account '#],0),17)))/2))/12)*(INDEX(CurWIPHelper[],1,MATCH(AV$4,CurWIPHelper[#Headers],0)))*(INDEX(PlantAccounts[],MATCH($C101,PlantAccounts[Power Plan Plant Account '#],0),7))</f>
        <v>0</v>
      </c>
      <c r="CK101" s="59">
        <f>((((INDEX(PlantAccounts[],MATCH($C101,PlantAccounts[Power Plan Plant Account '#],0),8)+(INDEX(PlantAccounts[],MATCH($C101,PlantAccounts[Power Plan Plant Account '#],0),8)+INDEX(PlantAccounts[],MATCH($C101,PlantAccounts[Power Plan Plant Account '#],0),16)+INDEX(PlantAccounts[],MATCH($C101,PlantAccounts[Power Plan Plant Account '#],0),17)))/2))/12)*(INDEX(CurWIPHelper[],1,MATCH(AW$4,CurWIPHelper[#Headers],0)))*(INDEX(PlantAccounts[],MATCH($C101,PlantAccounts[Power Plan Plant Account '#],0),7))</f>
        <v>0</v>
      </c>
      <c r="CL101" s="59">
        <f>((((INDEX(PlantAccounts[],MATCH($C101,PlantAccounts[Power Plan Plant Account '#],0),8)+(INDEX(PlantAccounts[],MATCH($C101,PlantAccounts[Power Plan Plant Account '#],0),8)+INDEX(PlantAccounts[],MATCH($C101,PlantAccounts[Power Plan Plant Account '#],0),16)+INDEX(PlantAccounts[],MATCH($C101,PlantAccounts[Power Plan Plant Account '#],0),17)))/2))/12)*(INDEX(CurWIPHelper[],1,MATCH(AX$4,CurWIPHelper[#Headers],0)))*(INDEX(PlantAccounts[],MATCH($C101,PlantAccounts[Power Plan Plant Account '#],0),7))</f>
        <v>0</v>
      </c>
      <c r="CM101" s="59">
        <f>((((INDEX(PlantAccounts[],MATCH($C101,PlantAccounts[Power Plan Plant Account '#],0),8)+(INDEX(PlantAccounts[],MATCH($C101,PlantAccounts[Power Plan Plant Account '#],0),8)+INDEX(PlantAccounts[],MATCH($C101,PlantAccounts[Power Plan Plant Account '#],0),16)+INDEX(PlantAccounts[],MATCH($C101,PlantAccounts[Power Plan Plant Account '#],0),17)))/2))/12)*(INDEX(CurWIPHelper[],1,MATCH(AY$4,CurWIPHelper[#Headers],0)))*(INDEX(PlantAccounts[],MATCH($C101,PlantAccounts[Power Plan Plant Account '#],0),7))</f>
        <v>0</v>
      </c>
      <c r="CN101" s="59">
        <f>((((INDEX(PlantAccounts[],MATCH($C101,PlantAccounts[Power Plan Plant Account '#],0),8)+(INDEX(PlantAccounts[],MATCH($C101,PlantAccounts[Power Plan Plant Account '#],0),8)+INDEX(PlantAccounts[],MATCH($C101,PlantAccounts[Power Plan Plant Account '#],0),16)+INDEX(PlantAccounts[],MATCH($C101,PlantAccounts[Power Plan Plant Account '#],0),17)))/2))/12)*(INDEX(CurWIPHelper[],1,MATCH(AZ$4,CurWIPHelper[#Headers],0)))*(INDEX(PlantAccounts[],MATCH($C101,PlantAccounts[Power Plan Plant Account '#],0),7))</f>
        <v>0</v>
      </c>
      <c r="CO101" s="59">
        <f t="shared" si="34"/>
        <v>0</v>
      </c>
      <c r="CQ101" s="59">
        <f>INDEX(PlantAccounts[],MATCH($C101,PlantAccounts[Power Plan Plant Account '#],0),12)*(INDEX(CurWIPHelper[],1,MATCH(AO$4,CurWIPHelper[#Headers],0)))*(INDEX(PlantAccounts[],MATCH($C101,PlantAccounts[Power Plan Plant Account '#],0),7)/12)*0.5</f>
        <v>0</v>
      </c>
      <c r="CR101" s="59">
        <f>INDEX(PlantAccounts[],MATCH($C101,PlantAccounts[Power Plan Plant Account '#],0),12)*(INDEX(CurWIPHelper[],1,MATCH(AP$4,CurWIPHelper[#Headers],0)))*(INDEX(PlantAccounts[],MATCH($C101,PlantAccounts[Power Plan Plant Account '#],0),7)/12)*0.5</f>
        <v>0</v>
      </c>
      <c r="CS101" s="59">
        <f>INDEX(PlantAccounts[],MATCH($C101,PlantAccounts[Power Plan Plant Account '#],0),12)*(INDEX(CurWIPHelper[],1,MATCH(AQ$4,CurWIPHelper[#Headers],0)))*(INDEX(PlantAccounts[],MATCH($C101,PlantAccounts[Power Plan Plant Account '#],0),7)/12)*0.5</f>
        <v>0</v>
      </c>
      <c r="CT101" s="59">
        <f>INDEX(PlantAccounts[],MATCH($C101,PlantAccounts[Power Plan Plant Account '#],0),12)*(INDEX(CurWIPHelper[],1,MATCH(AR$4,CurWIPHelper[#Headers],0)))*(INDEX(PlantAccounts[],MATCH($C101,PlantAccounts[Power Plan Plant Account '#],0),7)/12)*0.5</f>
        <v>0</v>
      </c>
      <c r="CU101" s="59">
        <f>INDEX(PlantAccounts[],MATCH($C101,PlantAccounts[Power Plan Plant Account '#],0),12)*(INDEX(CurWIPHelper[],1,MATCH(AS$4,CurWIPHelper[#Headers],0)))*(INDEX(PlantAccounts[],MATCH($C101,PlantAccounts[Power Plan Plant Account '#],0),7)/12)*0.5</f>
        <v>0</v>
      </c>
      <c r="CV101" s="59">
        <f>INDEX(PlantAccounts[],MATCH($C101,PlantAccounts[Power Plan Plant Account '#],0),12)*(INDEX(CurWIPHelper[],1,MATCH(AT$4,CurWIPHelper[#Headers],0)))*(INDEX(PlantAccounts[],MATCH($C101,PlantAccounts[Power Plan Plant Account '#],0),7)/12)*0.5</f>
        <v>0</v>
      </c>
      <c r="CW101" s="59">
        <f>INDEX(PlantAccounts[],MATCH($C101,PlantAccounts[Power Plan Plant Account '#],0),12)*(INDEX(CurWIPHelper[],1,MATCH(AU$4,CurWIPHelper[#Headers],0)))*(INDEX(PlantAccounts[],MATCH($C101,PlantAccounts[Power Plan Plant Account '#],0),7)/12)*0.5</f>
        <v>0</v>
      </c>
      <c r="CX101" s="59">
        <f>INDEX(PlantAccounts[],MATCH($C101,PlantAccounts[Power Plan Plant Account '#],0),12)*(INDEX(CurWIPHelper[],1,MATCH(AV$4,CurWIPHelper[#Headers],0)))*(INDEX(PlantAccounts[],MATCH($C101,PlantAccounts[Power Plan Plant Account '#],0),7)/12)*0.5</f>
        <v>0</v>
      </c>
      <c r="CY101" s="59">
        <f>INDEX(PlantAccounts[],MATCH($C101,PlantAccounts[Power Plan Plant Account '#],0),12)*(INDEX(CurWIPHelper[],1,MATCH(AW$4,CurWIPHelper[#Headers],0)))*(INDEX(PlantAccounts[],MATCH($C101,PlantAccounts[Power Plan Plant Account '#],0),7)/12)*0.5</f>
        <v>0</v>
      </c>
      <c r="CZ101" s="59">
        <f>INDEX(PlantAccounts[],MATCH($C101,PlantAccounts[Power Plan Plant Account '#],0),12)*(INDEX(CurWIPHelper[],1,MATCH(AX$4,CurWIPHelper[#Headers],0)))*(INDEX(PlantAccounts[],MATCH($C101,PlantAccounts[Power Plan Plant Account '#],0),7)/12)*0.5</f>
        <v>0</v>
      </c>
      <c r="DA101" s="59">
        <f>INDEX(PlantAccounts[],MATCH($C101,PlantAccounts[Power Plan Plant Account '#],0),12)*(INDEX(CurWIPHelper[],1,MATCH(AY$4,CurWIPHelper[#Headers],0)))*(INDEX(PlantAccounts[],MATCH($C101,PlantAccounts[Power Plan Plant Account '#],0),7)/12)*0.5</f>
        <v>0</v>
      </c>
      <c r="DB101" s="59">
        <f>INDEX(PlantAccounts[],MATCH($C101,PlantAccounts[Power Plan Plant Account '#],0),12)*(INDEX(CurWIPHelper[],1,MATCH(AZ$4,CurWIPHelper[#Headers],0)))*(INDEX(PlantAccounts[],MATCH($C101,PlantAccounts[Power Plan Plant Account '#],0),7)/12)*0.5</f>
        <v>0</v>
      </c>
      <c r="DC101" s="59">
        <f t="shared" si="35"/>
        <v>0</v>
      </c>
      <c r="DE101" s="59">
        <f t="shared" si="36"/>
        <v>0</v>
      </c>
    </row>
    <row r="102" spans="1:109">
      <c r="A102" t="s">
        <v>151</v>
      </c>
      <c r="B102" t="s">
        <v>152</v>
      </c>
      <c r="C102">
        <v>55001</v>
      </c>
      <c r="D102">
        <v>55000</v>
      </c>
      <c r="E102" s="8"/>
      <c r="F102" s="113">
        <f>INDEX(PlantAccounts[],MATCH($C102,PlantAccounts[Power Plan Plant Account '#],0),8)</f>
        <v>3667949.8179999995</v>
      </c>
      <c r="G102" s="7">
        <f>INDEX(PlantAccounts[],MATCH($C102,PlantAccounts[Power Plan Plant Account '#],0),14)</f>
        <v>0</v>
      </c>
      <c r="H102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02" s="7"/>
      <c r="J102" s="7">
        <f t="shared" si="37"/>
        <v>0</v>
      </c>
      <c r="K102" s="7">
        <v>0</v>
      </c>
      <c r="L102" s="7">
        <f>INDEX(PlantAccounts[],MATCH($C102,PlantAccounts[Power Plan Plant Account '#],0),11)</f>
        <v>0</v>
      </c>
      <c r="M102" s="7">
        <f t="shared" si="32"/>
        <v>0</v>
      </c>
      <c r="O102" s="35">
        <f>INDEX(CurCloseProf[],MATCH(PlantAccountsQuery[[#This Row],[Reg/Unreg]],CurCloseProf[R/NR],0),MATCH(O$9,CurCloseProf[#Headers],0))*($J102+$M102)</f>
        <v>0</v>
      </c>
      <c r="P102" s="35">
        <f>INDEX(CurCloseProf[],MATCH(PlantAccountsQuery[[#This Row],[Reg/Unreg]],CurCloseProf[R/NR],0),MATCH(P$9,CurCloseProf[#Headers],0))*($J102+$M102)</f>
        <v>0</v>
      </c>
      <c r="Q102" s="35">
        <f>INDEX(CurCloseProf[],MATCH(PlantAccountsQuery[[#This Row],[Reg/Unreg]],CurCloseProf[R/NR],0),MATCH(Q$9,CurCloseProf[#Headers],0))*($J102+$M102)</f>
        <v>0</v>
      </c>
      <c r="R102" s="35">
        <f>INDEX(CurCloseProf[],MATCH(PlantAccountsQuery[[#This Row],[Reg/Unreg]],CurCloseProf[R/NR],0),MATCH(R$9,CurCloseProf[#Headers],0))*($J102+$M102)</f>
        <v>0</v>
      </c>
      <c r="S102" s="35">
        <f>INDEX(CurCloseProf[],MATCH(PlantAccountsQuery[[#This Row],[Reg/Unreg]],CurCloseProf[R/NR],0),MATCH(S$9,CurCloseProf[#Headers],0))*($J102+$M102)</f>
        <v>0</v>
      </c>
      <c r="T102" s="35">
        <f>INDEX(CurCloseProf[],MATCH(PlantAccountsQuery[[#This Row],[Reg/Unreg]],CurCloseProf[R/NR],0),MATCH(T$9,CurCloseProf[#Headers],0))*($J102+$M102)</f>
        <v>0</v>
      </c>
      <c r="U102" s="35">
        <f>INDEX(CurCloseProf[],MATCH(PlantAccountsQuery[[#This Row],[Reg/Unreg]],CurCloseProf[R/NR],0),MATCH(U$9,CurCloseProf[#Headers],0))*($J102+$M102)</f>
        <v>0</v>
      </c>
      <c r="V102" s="35">
        <f>INDEX(CurCloseProf[],MATCH(PlantAccountsQuery[[#This Row],[Reg/Unreg]],CurCloseProf[R/NR],0),MATCH(V$9,CurCloseProf[#Headers],0))*($J102+$M102)</f>
        <v>0</v>
      </c>
      <c r="W102" s="35">
        <f>INDEX(CurCloseProf[],MATCH(PlantAccountsQuery[[#This Row],[Reg/Unreg]],CurCloseProf[R/NR],0),MATCH(W$9,CurCloseProf[#Headers],0))*($J102+$M102)</f>
        <v>0</v>
      </c>
      <c r="X102" s="35">
        <f>INDEX(CurCloseProf[],MATCH(PlantAccountsQuery[[#This Row],[Reg/Unreg]],CurCloseProf[R/NR],0),MATCH(X$9,CurCloseProf[#Headers],0))*($J102+$M102)</f>
        <v>0</v>
      </c>
      <c r="Y102" s="35">
        <f>INDEX(CurCloseProf[],MATCH(PlantAccountsQuery[[#This Row],[Reg/Unreg]],CurCloseProf[R/NR],0),MATCH(Y$9,CurCloseProf[#Headers],0))*($J102+$M102)</f>
        <v>0</v>
      </c>
      <c r="Z102" s="35">
        <f>INDEX(CurCloseProf[],MATCH(PlantAccountsQuery[[#This Row],[Reg/Unreg]],CurCloseProf[R/NR],0),MATCH(Z$9,CurCloseProf[#Headers],0))*($J102+$M102)</f>
        <v>0</v>
      </c>
      <c r="AB102" s="59">
        <f>IF(INDEX(CurWIPHelper[],1,MATCH(AO$4,$AB$9:$AM$9,0))=0,0,($F102+$O102))</f>
        <v>3667949.8179999995</v>
      </c>
      <c r="AC102" s="59">
        <f>IF(INDEX(CurWIPHelper[],1,MATCH(AP$4,$AB$9:$AM$9,0))=0,0,($F102+SUM($O102:P102)))</f>
        <v>3667949.8179999995</v>
      </c>
      <c r="AD102" s="59">
        <f>IF(INDEX(CurWIPHelper[],1,MATCH(AQ$4,$AB$9:$AM$9,0))=0,0,($F102+SUM($O102:Q102)))</f>
        <v>3667949.8179999995</v>
      </c>
      <c r="AE102" s="59">
        <f>IF(INDEX(CurWIPHelper[],1,MATCH(AR$4,$AB$9:$AM$9,0))=0,0,($F102+SUM($O102:R102)))</f>
        <v>3667949.8179999995</v>
      </c>
      <c r="AF102" s="59">
        <f>IF(INDEX(CurWIPHelper[],1,MATCH(AS$4,$AB$9:$AM$9,0))=0,0,($F102+SUM($O102:S102)))</f>
        <v>3667949.8179999995</v>
      </c>
      <c r="AG102" s="59">
        <f>IF(INDEX(CurWIPHelper[],1,MATCH(AT$4,$AB$9:$AM$9,0))=0,0,($F102+SUM($O102:T102)))</f>
        <v>3667949.8179999995</v>
      </c>
      <c r="AH102" s="59">
        <f>IF(INDEX(CurWIPHelper[],1,MATCH(AU$4,$AB$9:$AM$9,0))=0,0,($F102+SUM($O102:U102)))</f>
        <v>3667949.8179999995</v>
      </c>
      <c r="AI102" s="59">
        <f>IF(INDEX(CurWIPHelper[],1,MATCH(AV$4,$AB$9:$AM$9,0))=0,0,($F102+SUM($O102:V102)))</f>
        <v>3667949.8179999995</v>
      </c>
      <c r="AJ102" s="59">
        <f>IF(INDEX(CurWIPHelper[],1,MATCH(AW$4,$AB$9:$AM$9,0))=0,0,($F102+SUM($O102:W102)))</f>
        <v>3667949.8179999995</v>
      </c>
      <c r="AK102" s="59">
        <f>IF(INDEX(CurWIPHelper[],1,MATCH(AX$4,$AB$9:$AM$9,0))=0,0,($F102+SUM($O102:X102)))</f>
        <v>3667949.8179999995</v>
      </c>
      <c r="AL102" s="59">
        <f>IF(INDEX(CurWIPHelper[],1,MATCH(AY$4,$AB$9:$AM$9,0))=0,0,($F102+SUM($O102:Y102)))</f>
        <v>3667949.8179999995</v>
      </c>
      <c r="AM102" s="59">
        <f>IF(INDEX(CurWIPHelper[],1,MATCH(AZ$4,$AB$9:$AM$9,0))=0,0,($F102+SUM($O102:Z102)))</f>
        <v>3667949.8179999995</v>
      </c>
      <c r="AO102" s="35">
        <f>IF(INDEX(CurWIPHelper[],1,MATCH(AO$4,CurWIPHelper[#Headers],0))=0,0,
     IF(AB102&gt;0,
        (IF(
             ((INDEX(PlantAccounts[],MATCH($C102,PlantAccounts[Power Plan Plant Account '#],0),7)/12)
                   *(AB102)
                   *(INDEX(CurWIPHelper[],1,MATCH(AO$4,CurWIPHelper[#Headers],0)))
                   +(INDEX(PlantAccounts[],MATCH($C102,PlantAccounts[Power Plan Plant Account '#],0),9))
                   )&gt;AB102,
              IF((INDEX(PlantAccounts[],MATCH($C102,PlantAccounts[Power Plan Plant Account '#],0),7))=0,0,AB102-(INDEX(PlantAccounts[],MATCH($C102,PlantAccounts[Power Plan Plant Account '#],0),9))),
             (INDEX(PlantAccounts[],MATCH($C102,PlantAccounts[Power Plan Plant Account '#],0),7)/12)*AB102*(INDEX(CurWIPHelper[],1,MATCH(AO$4,CurWIPHelper[#Headers],0))))
        ),
          IF(AB102=0,0,IF(
              ((INDEX(PlantAccounts[],MATCH($C102,PlantAccounts[Power Plan Plant Account '#],0),7)/12)
              *(AB102)
              *(INDEX(CurWIPHelper[],1,MATCH(AO$4,CurWIPHelper[#Headers],0)))
              +(INDEX(PlantAccounts[],MATCH($C102,PlantAccounts[Power Plan Plant Account '#],0),9))
              )&gt;AB102,
         (INDEX(PlantAccounts[],MATCH($C102,PlantAccounts[Power Plan Plant Account '#],0),7)/12)*AB102*(INDEX(CurWIPHelper[],1,MATCH(AO$4,CurWIPHelper[#Headers],0))),
         AB102-(INDEX(PlantAccounts[],MATCH($C102,PlantAccounts[Power Plan Plant Account '#],0),9))
    ))
)
)</f>
        <v>0</v>
      </c>
      <c r="AP102" s="35">
        <f>IF(INDEX(CurWIPHelper[],1,MATCH(AP$4,CurWIPHelper[#Headers],0))=0,0,
     IF(AC102&gt;0,
        (IF(
             ((INDEX(PlantAccounts[],MATCH($C102,PlantAccounts[Power Plan Plant Account '#],0),7)/12)
                   *(AC102)
                   *(INDEX(CurWIPHelper[],1,MATCH(AP$4,CurWIPHelper[#Headers],0)))
                   +(INDEX(PlantAccounts[],MATCH($C102,PlantAccounts[Power Plan Plant Account '#],0),9))
                   +(SUM($AO102:AO102))
                    )&gt;AC102,
              IF((INDEX(PlantAccounts[],MATCH($C102,PlantAccounts[Power Plan Plant Account '#],0),7))=0,0,AC102-(INDEX(PlantAccounts[],MATCH($C102,PlantAccounts[Power Plan Plant Account '#],0),9))-SUM($AO102:AO102)),
             (INDEX(PlantAccounts[],MATCH($C102,PlantAccounts[Power Plan Plant Account '#],0),7)/12)*AC102*(INDEX(CurWIPHelper[],1,MATCH(AP$4,CurWIPHelper[#Headers],0))))
        ),
        IF(AC102=0,0,IF(
              ((INDEX(PlantAccounts[],MATCH($C102,PlantAccounts[Power Plan Plant Account '#],0),7)/12)
              *(AC102)
              *(INDEX(CurWIPHelper[],1,MATCH(AP$4,CurWIPHelper[#Headers],0)))
              +(INDEX(PlantAccounts[],MATCH($C102,PlantAccounts[Power Plan Plant Account '#],0),9))
              +(SUM($AO102:AO102))
              )&gt;AC102,
         (INDEX(PlantAccounts[],MATCH($C102,PlantAccounts[Power Plan Plant Account '#],0),7)/12)*AC102*(INDEX(CurWIPHelper[],1,MATCH(AP$4,CurWIPHelper[#Headers],0))),
         AC102-(INDEX(PlantAccounts[],MATCH($C102,PlantAccounts[Power Plan Plant Account '#],0),9))-(SUM($AO102:AO102))
    ))
)
)</f>
        <v>0</v>
      </c>
      <c r="AQ102" s="35">
        <f>IF(INDEX(CurWIPHelper[],1,MATCH(AQ$4,CurWIPHelper[#Headers],0))=0,0,
     IF(AD102&gt;0,
        (IF(
             ((INDEX(PlantAccounts[],MATCH($C102,PlantAccounts[Power Plan Plant Account '#],0),7)/12)
                   *(AD102)
                   *(INDEX(CurWIPHelper[],1,MATCH(AQ$4,CurWIPHelper[#Headers],0)))
                   +(INDEX(PlantAccounts[],MATCH($C102,PlantAccounts[Power Plan Plant Account '#],0),9))
                   +(SUM($AO102:AP102))
                    )&gt;AD102,
              IF((INDEX(PlantAccounts[],MATCH($C102,PlantAccounts[Power Plan Plant Account '#],0),7))=0,0,AD102-(INDEX(PlantAccounts[],MATCH($C102,PlantAccounts[Power Plan Plant Account '#],0),9))-SUM($AO102:AP102)),
             (INDEX(PlantAccounts[],MATCH($C102,PlantAccounts[Power Plan Plant Account '#],0),7)/12)*AD102*(INDEX(CurWIPHelper[],1,MATCH(AQ$4,CurWIPHelper[#Headers],0))))
        ),
        IF(AD102=0,0,IF(
              ((INDEX(PlantAccounts[],MATCH($C102,PlantAccounts[Power Plan Plant Account '#],0),7)/12)
              *(AD102)
              *(INDEX(CurWIPHelper[],1,MATCH(AQ$4,CurWIPHelper[#Headers],0)))
              +(INDEX(PlantAccounts[],MATCH($C102,PlantAccounts[Power Plan Plant Account '#],0),9))
              +(SUM($AO102:AP102))
              )&gt;AD102,
         (INDEX(PlantAccounts[],MATCH($C102,PlantAccounts[Power Plan Plant Account '#],0),7)/12)*AD102*(INDEX(CurWIPHelper[],1,MATCH(AQ$4,CurWIPHelper[#Headers],0))),
         AD102-(INDEX(PlantAccounts[],MATCH($C102,PlantAccounts[Power Plan Plant Account '#],0),9))-(SUM($AO102:AP102))
    ))
)
)</f>
        <v>0</v>
      </c>
      <c r="AR102" s="35">
        <f>IF(INDEX(CurWIPHelper[],1,MATCH(AR$4,CurWIPHelper[#Headers],0))=0,0,
     IF(AE102&gt;0,
        (IF(
             ((INDEX(PlantAccounts[],MATCH($C102,PlantAccounts[Power Plan Plant Account '#],0),7)/12)
                   *(AE102)
                   *(INDEX(CurWIPHelper[],1,MATCH(AR$4,CurWIPHelper[#Headers],0)))
                   +(INDEX(PlantAccounts[],MATCH($C102,PlantAccounts[Power Plan Plant Account '#],0),9))
                   +(SUM($AO102:AQ102))
                    )&gt;AE102,
              IF((INDEX(PlantAccounts[],MATCH($C102,PlantAccounts[Power Plan Plant Account '#],0),7))=0,0,AE102-(INDEX(PlantAccounts[],MATCH($C102,PlantAccounts[Power Plan Plant Account '#],0),9))-SUM($AO102:AQ102)),
             (INDEX(PlantAccounts[],MATCH($C102,PlantAccounts[Power Plan Plant Account '#],0),7)/12)*AE102*(INDEX(CurWIPHelper[],1,MATCH(AR$4,CurWIPHelper[#Headers],0))))
        ),
        IF(AE102=0,0,IF(
              ((INDEX(PlantAccounts[],MATCH($C102,PlantAccounts[Power Plan Plant Account '#],0),7)/12)
              *(AE102)
              *(INDEX(CurWIPHelper[],1,MATCH(AR$4,CurWIPHelper[#Headers],0)))
              +(INDEX(PlantAccounts[],MATCH($C102,PlantAccounts[Power Plan Plant Account '#],0),9))
              +(SUM($AO102:AQ102))
              )&gt;AE102,
         (INDEX(PlantAccounts[],MATCH($C102,PlantAccounts[Power Plan Plant Account '#],0),7)/12)*AE102*(INDEX(CurWIPHelper[],1,MATCH(AR$4,CurWIPHelper[#Headers],0))),
         AE102-(INDEX(PlantAccounts[],MATCH($C102,PlantAccounts[Power Plan Plant Account '#],0),9))-(SUM($AO102:AQ102))
    ))
)
)</f>
        <v>0</v>
      </c>
      <c r="AS102" s="35">
        <f>IF(INDEX(CurWIPHelper[],1,MATCH(AS$4,CurWIPHelper[#Headers],0))=0,0,
     IF(AF102&gt;0,
        (IF(
             ((INDEX(PlantAccounts[],MATCH($C102,PlantAccounts[Power Plan Plant Account '#],0),7)/12)
                   *(AF102)
                   *(INDEX(CurWIPHelper[],1,MATCH(AS$4,CurWIPHelper[#Headers],0)))
                   +(INDEX(PlantAccounts[],MATCH($C102,PlantAccounts[Power Plan Plant Account '#],0),9))
                   +(SUM($AO102:AR102))
                    )&gt;AF102,
              IF((INDEX(PlantAccounts[],MATCH($C102,PlantAccounts[Power Plan Plant Account '#],0),7))=0,0,AF102-(INDEX(PlantAccounts[],MATCH($C102,PlantAccounts[Power Plan Plant Account '#],0),9))-SUM($AO102:AR102)),
             (INDEX(PlantAccounts[],MATCH($C102,PlantAccounts[Power Plan Plant Account '#],0),7)/12)*AF102*(INDEX(CurWIPHelper[],1,MATCH(AS$4,CurWIPHelper[#Headers],0))))
        ),
        IF(AF102=0,0,IF(
              ((INDEX(PlantAccounts[],MATCH($C102,PlantAccounts[Power Plan Plant Account '#],0),7)/12)
              *(AF102)
              *(INDEX(CurWIPHelper[],1,MATCH(AS$4,CurWIPHelper[#Headers],0)))
              +(INDEX(PlantAccounts[],MATCH($C102,PlantAccounts[Power Plan Plant Account '#],0),9))
              +(SUM($AO102:AR102))
              )&gt;AF102,
         (INDEX(PlantAccounts[],MATCH($C102,PlantAccounts[Power Plan Plant Account '#],0),7)/12)*AF102*(INDEX(CurWIPHelper[],1,MATCH(AS$4,CurWIPHelper[#Headers],0))),
         AF102-(INDEX(PlantAccounts[],MATCH($C102,PlantAccounts[Power Plan Plant Account '#],0),9))-(SUM($AO102:AR102))
    ))
)
)</f>
        <v>0</v>
      </c>
      <c r="AT102" s="35">
        <f>IF(INDEX(CurWIPHelper[],1,MATCH(AT$4,CurWIPHelper[#Headers],0))=0,0,
     IF(AG102&gt;0,
        (IF(
             ((INDEX(PlantAccounts[],MATCH($C102,PlantAccounts[Power Plan Plant Account '#],0),7)/12)
                   *(AG102)
                   *(INDEX(CurWIPHelper[],1,MATCH(AT$4,CurWIPHelper[#Headers],0)))
                   +(INDEX(PlantAccounts[],MATCH($C102,PlantAccounts[Power Plan Plant Account '#],0),9))
                   +(SUM($AO102:AS102))
                    )&gt;AG102,
              IF((INDEX(PlantAccounts[],MATCH($C102,PlantAccounts[Power Plan Plant Account '#],0),7))=0,0,AG102-(INDEX(PlantAccounts[],MATCH($C102,PlantAccounts[Power Plan Plant Account '#],0),9))-SUM($AO102:AS102)),
             (INDEX(PlantAccounts[],MATCH($C102,PlantAccounts[Power Plan Plant Account '#],0),7)/12)*AG102*(INDEX(CurWIPHelper[],1,MATCH(AT$4,CurWIPHelper[#Headers],0))))
        ),
        IF(AG102=0,0,IF(
              ((INDEX(PlantAccounts[],MATCH($C102,PlantAccounts[Power Plan Plant Account '#],0),7)/12)
              *(AG102)
              *(INDEX(CurWIPHelper[],1,MATCH(AT$4,CurWIPHelper[#Headers],0)))
              +(INDEX(PlantAccounts[],MATCH($C102,PlantAccounts[Power Plan Plant Account '#],0),9))
              +(SUM($AO102:AS102))
              )&gt;AG102,
         (INDEX(PlantAccounts[],MATCH($C102,PlantAccounts[Power Plan Plant Account '#],0),7)/12)*AG102*(INDEX(CurWIPHelper[],1,MATCH(AT$4,CurWIPHelper[#Headers],0))),
         AG102-(INDEX(PlantAccounts[],MATCH($C102,PlantAccounts[Power Plan Plant Account '#],0),9))-(SUM($AO102:AS102))
    ))
)
)</f>
        <v>0</v>
      </c>
      <c r="AU102" s="35">
        <f>IF(INDEX(CurWIPHelper[],1,MATCH(AU$4,CurWIPHelper[#Headers],0))=0,0,
     IF(AH102&gt;0,
        (IF(
             ((INDEX(PlantAccounts[],MATCH($C102,PlantAccounts[Power Plan Plant Account '#],0),7)/12)
                   *(AH102)
                   *(INDEX(CurWIPHelper[],1,MATCH(AU$4,CurWIPHelper[#Headers],0)))
                   +(INDEX(PlantAccounts[],MATCH($C102,PlantAccounts[Power Plan Plant Account '#],0),9))
                   +(SUM($AO102:AT102))
                    )&gt;AH102,
              IF((INDEX(PlantAccounts[],MATCH($C102,PlantAccounts[Power Plan Plant Account '#],0),7))=0,0,AH102-(INDEX(PlantAccounts[],MATCH($C102,PlantAccounts[Power Plan Plant Account '#],0),9))-SUM($AO102:AT102)),
             (INDEX(PlantAccounts[],MATCH($C102,PlantAccounts[Power Plan Plant Account '#],0),7)/12)*AH102*(INDEX(CurWIPHelper[],1,MATCH(AU$4,CurWIPHelper[#Headers],0))))
        ),
        IF(AH102=0,0,IF(
              ((INDEX(PlantAccounts[],MATCH($C102,PlantAccounts[Power Plan Plant Account '#],0),7)/12)
              *(AH102)
              *(INDEX(CurWIPHelper[],1,MATCH(AU$4,CurWIPHelper[#Headers],0)))
              +(INDEX(PlantAccounts[],MATCH($C102,PlantAccounts[Power Plan Plant Account '#],0),9))
              +(SUM($AO102:AT102))
              )&gt;AH102,
         (INDEX(PlantAccounts[],MATCH($C102,PlantAccounts[Power Plan Plant Account '#],0),7)/12)*AH102*(INDEX(CurWIPHelper[],1,MATCH(AU$4,CurWIPHelper[#Headers],0))),
         AH102-(INDEX(PlantAccounts[],MATCH($C102,PlantAccounts[Power Plan Plant Account '#],0),9))-(SUM($AO102:AT102))
    ))
)
)</f>
        <v>0</v>
      </c>
      <c r="AV102" s="35">
        <f>IF(INDEX(CurWIPHelper[],1,MATCH(AV$4,CurWIPHelper[#Headers],0))=0,0,
     IF(AI102&gt;0,
        (IF(
             ((INDEX(PlantAccounts[],MATCH($C102,PlantAccounts[Power Plan Plant Account '#],0),7)/12)
                   *(AI102)
                   *(INDEX(CurWIPHelper[],1,MATCH(AV$4,CurWIPHelper[#Headers],0)))
                   +(INDEX(PlantAccounts[],MATCH($C102,PlantAccounts[Power Plan Plant Account '#],0),9))
                   +(SUM($AO102:AU102))
                    )&gt;AI102,
              IF((INDEX(PlantAccounts[],MATCH($C102,PlantAccounts[Power Plan Plant Account '#],0),7))=0,0,AI102-(INDEX(PlantAccounts[],MATCH($C102,PlantAccounts[Power Plan Plant Account '#],0),9))-SUM($AO102:AU102)),
             (INDEX(PlantAccounts[],MATCH($C102,PlantAccounts[Power Plan Plant Account '#],0),7)/12)*AI102*(INDEX(CurWIPHelper[],1,MATCH(AV$4,CurWIPHelper[#Headers],0))))
        ),
        IF(AI102=0,0,IF(
              ((INDEX(PlantAccounts[],MATCH($C102,PlantAccounts[Power Plan Plant Account '#],0),7)/12)
              *(AI102)
              *(INDEX(CurWIPHelper[],1,MATCH(AV$4,CurWIPHelper[#Headers],0)))
              +(INDEX(PlantAccounts[],MATCH($C102,PlantAccounts[Power Plan Plant Account '#],0),9))
              +(SUM($AO102:AU102))
              )&gt;AI102,
         (INDEX(PlantAccounts[],MATCH($C102,PlantAccounts[Power Plan Plant Account '#],0),7)/12)*AI102*(INDEX(CurWIPHelper[],1,MATCH(AV$4,CurWIPHelper[#Headers],0))),
         AI102-(INDEX(PlantAccounts[],MATCH($C102,PlantAccounts[Power Plan Plant Account '#],0),9))-(SUM($AO102:AU102))
    ))
)
)</f>
        <v>0</v>
      </c>
      <c r="AW102" s="35">
        <f>IF(INDEX(CurWIPHelper[],1,MATCH(AW$4,CurWIPHelper[#Headers],0))=0,0,
     IF(AJ102&gt;0,
        (IF(
             ((INDEX(PlantAccounts[],MATCH($C102,PlantAccounts[Power Plan Plant Account '#],0),7)/12)
                   *(AJ102)
                   *(INDEX(CurWIPHelper[],1,MATCH(AW$4,CurWIPHelper[#Headers],0)))
                   +(INDEX(PlantAccounts[],MATCH($C102,PlantAccounts[Power Plan Plant Account '#],0),9))
                   +(SUM($AO102:AV102))
                    )&gt;AJ102,
              IF((INDEX(PlantAccounts[],MATCH($C102,PlantAccounts[Power Plan Plant Account '#],0),7))=0,0,AJ102-(INDEX(PlantAccounts[],MATCH($C102,PlantAccounts[Power Plan Plant Account '#],0),9))-SUM($AO102:AV102)),
             (INDEX(PlantAccounts[],MATCH($C102,PlantAccounts[Power Plan Plant Account '#],0),7)/12)*AJ102*(INDEX(CurWIPHelper[],1,MATCH(AW$4,CurWIPHelper[#Headers],0))))
        ),
        IF(AJ102=0,0,IF(
              ((INDEX(PlantAccounts[],MATCH($C102,PlantAccounts[Power Plan Plant Account '#],0),7)/12)
              *(AJ102)
              *(INDEX(CurWIPHelper[],1,MATCH(AW$4,CurWIPHelper[#Headers],0)))
              +(INDEX(PlantAccounts[],MATCH($C102,PlantAccounts[Power Plan Plant Account '#],0),9))
              +(SUM($AO102:AV102))
              )&gt;AJ102,
         (INDEX(PlantAccounts[],MATCH($C102,PlantAccounts[Power Plan Plant Account '#],0),7)/12)*AJ102*(INDEX(CurWIPHelper[],1,MATCH(AW$4,CurWIPHelper[#Headers],0))),
         AJ102-(INDEX(PlantAccounts[],MATCH($C102,PlantAccounts[Power Plan Plant Account '#],0),9))-(SUM($AO102:AV102))
    ))
)
)</f>
        <v>0</v>
      </c>
      <c r="AX102" s="35">
        <f>IF(INDEX(CurWIPHelper[],1,MATCH(AX$4,CurWIPHelper[#Headers],0))=0,0,
     IF(AK102&gt;0,
        (IF(
             ((INDEX(PlantAccounts[],MATCH($C102,PlantAccounts[Power Plan Plant Account '#],0),7)/12)
                   *(AK102)
                   *(INDEX(CurWIPHelper[],1,MATCH(AX$4,CurWIPHelper[#Headers],0)))
                   +(INDEX(PlantAccounts[],MATCH($C102,PlantAccounts[Power Plan Plant Account '#],0),9))
                   +(SUM($AO102:AW102))
                    )&gt;AK102,
              IF((INDEX(PlantAccounts[],MATCH($C102,PlantAccounts[Power Plan Plant Account '#],0),7))=0,0,AK102-(INDEX(PlantAccounts[],MATCH($C102,PlantAccounts[Power Plan Plant Account '#],0),9))-SUM($AO102:AW102)),
             (INDEX(PlantAccounts[],MATCH($C102,PlantAccounts[Power Plan Plant Account '#],0),7)/12)*AK102*(INDEX(CurWIPHelper[],1,MATCH(AX$4,CurWIPHelper[#Headers],0))))
        ),
        IF(AK102=0,0,IF(
              ((INDEX(PlantAccounts[],MATCH($C102,PlantAccounts[Power Plan Plant Account '#],0),7)/12)
              *(AK102)
              *(INDEX(CurWIPHelper[],1,MATCH(AX$4,CurWIPHelper[#Headers],0)))
              +(INDEX(PlantAccounts[],MATCH($C102,PlantAccounts[Power Plan Plant Account '#],0),9))
              +(SUM($AO102:AW102))
              )&gt;AK102,
         (INDEX(PlantAccounts[],MATCH($C102,PlantAccounts[Power Plan Plant Account '#],0),7)/12)*AK102*(INDEX(CurWIPHelper[],1,MATCH(AX$4,CurWIPHelper[#Headers],0))),
         AK102-(INDEX(PlantAccounts[],MATCH($C102,PlantAccounts[Power Plan Plant Account '#],0),9))-(SUM($AO102:AW102))
    ))
)
)</f>
        <v>0</v>
      </c>
      <c r="AY102" s="35">
        <f>IF(INDEX(CurWIPHelper[],1,MATCH(AY$4,CurWIPHelper[#Headers],0))=0,0,
     IF(AL102&gt;0,
        (IF(
             ((INDEX(PlantAccounts[],MATCH($C102,PlantAccounts[Power Plan Plant Account '#],0),7)/12)
                   *(AL102)
                   *(INDEX(CurWIPHelper[],1,MATCH(AY$4,CurWIPHelper[#Headers],0)))
                   +(INDEX(PlantAccounts[],MATCH($C102,PlantAccounts[Power Plan Plant Account '#],0),9))
                   +(SUM($AO102:AX102))
                    )&gt;AL102,
              IF((INDEX(PlantAccounts[],MATCH($C102,PlantAccounts[Power Plan Plant Account '#],0),7))=0,0,AL102-(INDEX(PlantAccounts[],MATCH($C102,PlantAccounts[Power Plan Plant Account '#],0),9))-SUM($AO102:AX102)),
             (INDEX(PlantAccounts[],MATCH($C102,PlantAccounts[Power Plan Plant Account '#],0),7)/12)*AL102*(INDEX(CurWIPHelper[],1,MATCH(AY$4,CurWIPHelper[#Headers],0))))
        ),
        IF(AL102=0,0,IF(
              ((INDEX(PlantAccounts[],MATCH($C102,PlantAccounts[Power Plan Plant Account '#],0),7)/12)
              *(AL102)
              *(INDEX(CurWIPHelper[],1,MATCH(AY$4,CurWIPHelper[#Headers],0)))
              +(INDEX(PlantAccounts[],MATCH($C102,PlantAccounts[Power Plan Plant Account '#],0),9))
              +(SUM($AO102:AX102))
              )&gt;AL102,
         (INDEX(PlantAccounts[],MATCH($C102,PlantAccounts[Power Plan Plant Account '#],0),7)/12)*AL102*(INDEX(CurWIPHelper[],1,MATCH(AY$4,CurWIPHelper[#Headers],0))),
         AL102-(INDEX(PlantAccounts[],MATCH($C102,PlantAccounts[Power Plan Plant Account '#],0),9))-(SUM($AO102:AX102))
    ))
)
)</f>
        <v>0</v>
      </c>
      <c r="AZ102" s="35">
        <f>IF(INDEX(CurWIPHelper[],1,MATCH(AZ$4,CurWIPHelper[#Headers],0))=0,0,
     IF(AM102&gt;0,
        (IF(
             ((INDEX(PlantAccounts[],MATCH($C102,PlantAccounts[Power Plan Plant Account '#],0),7)/12)
                   *(AM102)
                   *(INDEX(CurWIPHelper[],1,MATCH(AZ$4,CurWIPHelper[#Headers],0)))
                   +(INDEX(PlantAccounts[],MATCH($C102,PlantAccounts[Power Plan Plant Account '#],0),9))
                   +(SUM($AO102:AY102))
                    )&gt;AM102,
              IF((INDEX(PlantAccounts[],MATCH($C102,PlantAccounts[Power Plan Plant Account '#],0),7))=0,0,AM102-(INDEX(PlantAccounts[],MATCH($C102,PlantAccounts[Power Plan Plant Account '#],0),9))-SUM($AO102:AY102)),
             (INDEX(PlantAccounts[],MATCH($C102,PlantAccounts[Power Plan Plant Account '#],0),7)/12)*AM102*(INDEX(CurWIPHelper[],1,MATCH(AZ$4,CurWIPHelper[#Headers],0))))
        ),
        IF(AM102=0,0,IF(
              ((INDEX(PlantAccounts[],MATCH($C102,PlantAccounts[Power Plan Plant Account '#],0),7)/12)
              *(AM102)
              *(INDEX(CurWIPHelper[],1,MATCH(AZ$4,CurWIPHelper[#Headers],0)))
              +(INDEX(PlantAccounts[],MATCH($C102,PlantAccounts[Power Plan Plant Account '#],0),9))
              +(SUM($AO102:AY102))
              )&gt;AM102,
         (INDEX(PlantAccounts[],MATCH($C102,PlantAccounts[Power Plan Plant Account '#],0),7)/12)*AM102*(INDEX(CurWIPHelper[],1,MATCH(AZ$4,CurWIPHelper[#Headers],0))),
         AM102-(INDEX(PlantAccounts[],MATCH($C102,PlantAccounts[Power Plan Plant Account '#],0),9))-(SUM($AO102:AY102))
    ))
)
)</f>
        <v>0</v>
      </c>
      <c r="BA102" s="59">
        <f t="shared" si="33"/>
        <v>0</v>
      </c>
      <c r="BC102" s="59">
        <f>INDEX(CurCloseProf[],MATCH(PlantAccountsQuery[[#This Row],[Reg/Unreg]],CurCloseProf[R/NR],0),MATCH(BC$9,CurCloseProf[#Headers],0))*($J102)</f>
        <v>0</v>
      </c>
      <c r="BD102" s="59">
        <f>INDEX(CurCloseProf[],MATCH(PlantAccountsQuery[[#This Row],[Reg/Unreg]],CurCloseProf[R/NR],0),MATCH(BD$9,CurCloseProf[#Headers],0))*($J102)</f>
        <v>0</v>
      </c>
      <c r="BE102" s="59">
        <f>INDEX(CurCloseProf[],MATCH(PlantAccountsQuery[[#This Row],[Reg/Unreg]],CurCloseProf[R/NR],0),MATCH(BE$9,CurCloseProf[#Headers],0))*($J102)</f>
        <v>0</v>
      </c>
      <c r="BF102" s="59">
        <f>INDEX(CurCloseProf[],MATCH(PlantAccountsQuery[[#This Row],[Reg/Unreg]],CurCloseProf[R/NR],0),MATCH(BF$9,CurCloseProf[#Headers],0))*($J102)</f>
        <v>0</v>
      </c>
      <c r="BG102" s="59">
        <f>INDEX(CurCloseProf[],MATCH(PlantAccountsQuery[[#This Row],[Reg/Unreg]],CurCloseProf[R/NR],0),MATCH(BG$9,CurCloseProf[#Headers],0))*($J102)</f>
        <v>0</v>
      </c>
      <c r="BH102" s="59">
        <f>INDEX(CurCloseProf[],MATCH(PlantAccountsQuery[[#This Row],[Reg/Unreg]],CurCloseProf[R/NR],0),MATCH(BH$9,CurCloseProf[#Headers],0))*($J102)</f>
        <v>0</v>
      </c>
      <c r="BI102" s="59">
        <f>INDEX(CurCloseProf[],MATCH(PlantAccountsQuery[[#This Row],[Reg/Unreg]],CurCloseProf[R/NR],0),MATCH(BI$9,CurCloseProf[#Headers],0))*($J102)</f>
        <v>0</v>
      </c>
      <c r="BJ102" s="59">
        <f>INDEX(CurCloseProf[],MATCH(PlantAccountsQuery[[#This Row],[Reg/Unreg]],CurCloseProf[R/NR],0),MATCH(BJ$9,CurCloseProf[#Headers],0))*($J102)</f>
        <v>0</v>
      </c>
      <c r="BK102" s="59">
        <f>INDEX(CurCloseProf[],MATCH(PlantAccountsQuery[[#This Row],[Reg/Unreg]],CurCloseProf[R/NR],0),MATCH(BK$9,CurCloseProf[#Headers],0))*($J102)</f>
        <v>0</v>
      </c>
      <c r="BL102" s="59">
        <f>INDEX(CurCloseProf[],MATCH(PlantAccountsQuery[[#This Row],[Reg/Unreg]],CurCloseProf[R/NR],0),MATCH(BL$9,CurCloseProf[#Headers],0))*($J102)</f>
        <v>0</v>
      </c>
      <c r="BM102" s="59">
        <f>INDEX(CurCloseProf[],MATCH(PlantAccountsQuery[[#This Row],[Reg/Unreg]],CurCloseProf[R/NR],0),MATCH(BM$9,CurCloseProf[#Headers],0))*($J102)</f>
        <v>0</v>
      </c>
      <c r="BN102" s="59">
        <f>INDEX(CurCloseProf[],MATCH(PlantAccountsQuery[[#This Row],[Reg/Unreg]],CurCloseProf[R/NR],0),MATCH(BN$9,CurCloseProf[#Headers],0))*($J102)</f>
        <v>0</v>
      </c>
      <c r="BP102" s="59">
        <f>IF(INDEX(CurWIPHelper[],1,MATCH(AO$4,$BP$9:$CA$9,0))=0,0,$BC102)</f>
        <v>0</v>
      </c>
      <c r="BQ102" s="59">
        <f>IF(INDEX(CurWIPHelper[],1,MATCH(AP$4,$BP$9:$CA$9,0))=0,0,(SUM($BC102:BD102)))</f>
        <v>0</v>
      </c>
      <c r="BR102" s="59">
        <f>IF(INDEX(CurWIPHelper[],1,MATCH(AQ$4,$BP$9:$CA$9,0))=0,0,(SUM($BC102:BE102)))</f>
        <v>0</v>
      </c>
      <c r="BS102" s="59">
        <f>IF(INDEX(CurWIPHelper[],1,MATCH(AR$4,$BP$9:$CA$9,0))=0,0,(SUM($BC102:BF102)))</f>
        <v>0</v>
      </c>
      <c r="BT102" s="59">
        <f>IF(INDEX(CurWIPHelper[],1,MATCH(AS$4,$BP$9:$CA$9,0))=0,0,(SUM($BC102:BG102)))</f>
        <v>0</v>
      </c>
      <c r="BU102" s="59">
        <f>IF(INDEX(CurWIPHelper[],1,MATCH(AT$4,$BP$9:$CA$9,0))=0,0,(SUM($BC102:BH102)))</f>
        <v>0</v>
      </c>
      <c r="BV102" s="59">
        <f>IF(INDEX(CurWIPHelper[],1,MATCH(AU$4,$BP$9:$CA$9,0))=0,0,(SUM($BC102:BI102)))</f>
        <v>0</v>
      </c>
      <c r="BW102" s="59">
        <f>IF(INDEX(CurWIPHelper[],1,MATCH(AV$4,$BP$9:$CA$9,0))=0,0,(SUM($BC102:BJ102)))</f>
        <v>0</v>
      </c>
      <c r="BX102" s="59">
        <f>IF(INDEX(CurWIPHelper[],1,MATCH(AW$4,$BP$9:$CA$9,0))=0,0,(SUM($BC102:BK102)))</f>
        <v>0</v>
      </c>
      <c r="BY102" s="59">
        <f>IF(INDEX(CurWIPHelper[],1,MATCH(AX$4,$BP$9:$CA$9,0))=0,0,(SUM($BC102:BL102)))</f>
        <v>0</v>
      </c>
      <c r="BZ102" s="59">
        <f>IF(INDEX(CurWIPHelper[],1,MATCH(AY$4,$BP$9:$CA$9,0))=0,0,(SUM($BC102:BM102)))</f>
        <v>0</v>
      </c>
      <c r="CA102" s="59">
        <f>IF(INDEX(CurWIPHelper[],1,MATCH(AZ$4,$BP$9:$CA$9,0))=0,0,(SUM($BC102:BN102)))</f>
        <v>0</v>
      </c>
      <c r="CC102" s="59">
        <f>((((INDEX(PlantAccounts[],MATCH($C102,PlantAccounts[Power Plan Plant Account '#],0),8)+(INDEX(PlantAccounts[],MATCH($C102,PlantAccounts[Power Plan Plant Account '#],0),8)+INDEX(PlantAccounts[],MATCH($C102,PlantAccounts[Power Plan Plant Account '#],0),16)+INDEX(PlantAccounts[],MATCH($C102,PlantAccounts[Power Plan Plant Account '#],0),17)))/2))/12)*(INDEX(CurWIPHelper[],1,MATCH(AO$4,CurWIPHelper[#Headers],0)))*(INDEX(PlantAccounts[],MATCH($C102,PlantAccounts[Power Plan Plant Account '#],0),7))</f>
        <v>0</v>
      </c>
      <c r="CD102" s="59">
        <f>((((INDEX(PlantAccounts[],MATCH($C102,PlantAccounts[Power Plan Plant Account '#],0),8)+(INDEX(PlantAccounts[],MATCH($C102,PlantAccounts[Power Plan Plant Account '#],0),8)+INDEX(PlantAccounts[],MATCH($C102,PlantAccounts[Power Plan Plant Account '#],0),16)+INDEX(PlantAccounts[],MATCH($C102,PlantAccounts[Power Plan Plant Account '#],0),17)))/2))/12)*(INDEX(CurWIPHelper[],1,MATCH(AP$4,CurWIPHelper[#Headers],0)))*(INDEX(PlantAccounts[],MATCH($C102,PlantAccounts[Power Plan Plant Account '#],0),7))</f>
        <v>0</v>
      </c>
      <c r="CE102" s="59">
        <f>((((INDEX(PlantAccounts[],MATCH($C102,PlantAccounts[Power Plan Plant Account '#],0),8)+(INDEX(PlantAccounts[],MATCH($C102,PlantAccounts[Power Plan Plant Account '#],0),8)+INDEX(PlantAccounts[],MATCH($C102,PlantAccounts[Power Plan Plant Account '#],0),16)+INDEX(PlantAccounts[],MATCH($C102,PlantAccounts[Power Plan Plant Account '#],0),17)))/2))/12)*(INDEX(CurWIPHelper[],1,MATCH(AQ$4,CurWIPHelper[#Headers],0)))*(INDEX(PlantAccounts[],MATCH($C102,PlantAccounts[Power Plan Plant Account '#],0),7))</f>
        <v>0</v>
      </c>
      <c r="CF102" s="59">
        <f>((((INDEX(PlantAccounts[],MATCH($C102,PlantAccounts[Power Plan Plant Account '#],0),8)+(INDEX(PlantAccounts[],MATCH($C102,PlantAccounts[Power Plan Plant Account '#],0),8)+INDEX(PlantAccounts[],MATCH($C102,PlantAccounts[Power Plan Plant Account '#],0),16)+INDEX(PlantAccounts[],MATCH($C102,PlantAccounts[Power Plan Plant Account '#],0),17)))/2))/12)*(INDEX(CurWIPHelper[],1,MATCH(AR$4,CurWIPHelper[#Headers],0)))*(INDEX(PlantAccounts[],MATCH($C102,PlantAccounts[Power Plan Plant Account '#],0),7))</f>
        <v>0</v>
      </c>
      <c r="CG102" s="59">
        <f>((((INDEX(PlantAccounts[],MATCH($C102,PlantAccounts[Power Plan Plant Account '#],0),8)+(INDEX(PlantAccounts[],MATCH($C102,PlantAccounts[Power Plan Plant Account '#],0),8)+INDEX(PlantAccounts[],MATCH($C102,PlantAccounts[Power Plan Plant Account '#],0),16)+INDEX(PlantAccounts[],MATCH($C102,PlantAccounts[Power Plan Plant Account '#],0),17)))/2))/12)*(INDEX(CurWIPHelper[],1,MATCH(AS$4,CurWIPHelper[#Headers],0)))*(INDEX(PlantAccounts[],MATCH($C102,PlantAccounts[Power Plan Plant Account '#],0),7))</f>
        <v>0</v>
      </c>
      <c r="CH102" s="59">
        <f>((((INDEX(PlantAccounts[],MATCH($C102,PlantAccounts[Power Plan Plant Account '#],0),8)+(INDEX(PlantAccounts[],MATCH($C102,PlantAccounts[Power Plan Plant Account '#],0),8)+INDEX(PlantAccounts[],MATCH($C102,PlantAccounts[Power Plan Plant Account '#],0),16)+INDEX(PlantAccounts[],MATCH($C102,PlantAccounts[Power Plan Plant Account '#],0),17)))/2))/12)*(INDEX(CurWIPHelper[],1,MATCH(AT$4,CurWIPHelper[#Headers],0)))*(INDEX(PlantAccounts[],MATCH($C102,PlantAccounts[Power Plan Plant Account '#],0),7))</f>
        <v>0</v>
      </c>
      <c r="CI102" s="59">
        <f>((((INDEX(PlantAccounts[],MATCH($C102,PlantAccounts[Power Plan Plant Account '#],0),8)+(INDEX(PlantAccounts[],MATCH($C102,PlantAccounts[Power Plan Plant Account '#],0),8)+INDEX(PlantAccounts[],MATCH($C102,PlantAccounts[Power Plan Plant Account '#],0),16)+INDEX(PlantAccounts[],MATCH($C102,PlantAccounts[Power Plan Plant Account '#],0),17)))/2))/12)*(INDEX(CurWIPHelper[],1,MATCH(AU$4,CurWIPHelper[#Headers],0)))*(INDEX(PlantAccounts[],MATCH($C102,PlantAccounts[Power Plan Plant Account '#],0),7))</f>
        <v>0</v>
      </c>
      <c r="CJ102" s="59">
        <f>((((INDEX(PlantAccounts[],MATCH($C102,PlantAccounts[Power Plan Plant Account '#],0),8)+(INDEX(PlantAccounts[],MATCH($C102,PlantAccounts[Power Plan Plant Account '#],0),8)+INDEX(PlantAccounts[],MATCH($C102,PlantAccounts[Power Plan Plant Account '#],0),16)+INDEX(PlantAccounts[],MATCH($C102,PlantAccounts[Power Plan Plant Account '#],0),17)))/2))/12)*(INDEX(CurWIPHelper[],1,MATCH(AV$4,CurWIPHelper[#Headers],0)))*(INDEX(PlantAccounts[],MATCH($C102,PlantAccounts[Power Plan Plant Account '#],0),7))</f>
        <v>0</v>
      </c>
      <c r="CK102" s="59">
        <f>((((INDEX(PlantAccounts[],MATCH($C102,PlantAccounts[Power Plan Plant Account '#],0),8)+(INDEX(PlantAccounts[],MATCH($C102,PlantAccounts[Power Plan Plant Account '#],0),8)+INDEX(PlantAccounts[],MATCH($C102,PlantAccounts[Power Plan Plant Account '#],0),16)+INDEX(PlantAccounts[],MATCH($C102,PlantAccounts[Power Plan Plant Account '#],0),17)))/2))/12)*(INDEX(CurWIPHelper[],1,MATCH(AW$4,CurWIPHelper[#Headers],0)))*(INDEX(PlantAccounts[],MATCH($C102,PlantAccounts[Power Plan Plant Account '#],0),7))</f>
        <v>0</v>
      </c>
      <c r="CL102" s="59">
        <f>((((INDEX(PlantAccounts[],MATCH($C102,PlantAccounts[Power Plan Plant Account '#],0),8)+(INDEX(PlantAccounts[],MATCH($C102,PlantAccounts[Power Plan Plant Account '#],0),8)+INDEX(PlantAccounts[],MATCH($C102,PlantAccounts[Power Plan Plant Account '#],0),16)+INDEX(PlantAccounts[],MATCH($C102,PlantAccounts[Power Plan Plant Account '#],0),17)))/2))/12)*(INDEX(CurWIPHelper[],1,MATCH(AX$4,CurWIPHelper[#Headers],0)))*(INDEX(PlantAccounts[],MATCH($C102,PlantAccounts[Power Plan Plant Account '#],0),7))</f>
        <v>0</v>
      </c>
      <c r="CM102" s="59">
        <f>((((INDEX(PlantAccounts[],MATCH($C102,PlantAccounts[Power Plan Plant Account '#],0),8)+(INDEX(PlantAccounts[],MATCH($C102,PlantAccounts[Power Plan Plant Account '#],0),8)+INDEX(PlantAccounts[],MATCH($C102,PlantAccounts[Power Plan Plant Account '#],0),16)+INDEX(PlantAccounts[],MATCH($C102,PlantAccounts[Power Plan Plant Account '#],0),17)))/2))/12)*(INDEX(CurWIPHelper[],1,MATCH(AY$4,CurWIPHelper[#Headers],0)))*(INDEX(PlantAccounts[],MATCH($C102,PlantAccounts[Power Plan Plant Account '#],0),7))</f>
        <v>0</v>
      </c>
      <c r="CN102" s="59">
        <f>((((INDEX(PlantAccounts[],MATCH($C102,PlantAccounts[Power Plan Plant Account '#],0),8)+(INDEX(PlantAccounts[],MATCH($C102,PlantAccounts[Power Plan Plant Account '#],0),8)+INDEX(PlantAccounts[],MATCH($C102,PlantAccounts[Power Plan Plant Account '#],0),16)+INDEX(PlantAccounts[],MATCH($C102,PlantAccounts[Power Plan Plant Account '#],0),17)))/2))/12)*(INDEX(CurWIPHelper[],1,MATCH(AZ$4,CurWIPHelper[#Headers],0)))*(INDEX(PlantAccounts[],MATCH($C102,PlantAccounts[Power Plan Plant Account '#],0),7))</f>
        <v>0</v>
      </c>
      <c r="CO102" s="59">
        <f t="shared" si="34"/>
        <v>0</v>
      </c>
      <c r="CQ102" s="59">
        <f>INDEX(PlantAccounts[],MATCH($C102,PlantAccounts[Power Plan Plant Account '#],0),12)*(INDEX(CurWIPHelper[],1,MATCH(AO$4,CurWIPHelper[#Headers],0)))*(INDEX(PlantAccounts[],MATCH($C102,PlantAccounts[Power Plan Plant Account '#],0),7)/12)*0.5</f>
        <v>0</v>
      </c>
      <c r="CR102" s="59">
        <f>INDEX(PlantAccounts[],MATCH($C102,PlantAccounts[Power Plan Plant Account '#],0),12)*(INDEX(CurWIPHelper[],1,MATCH(AP$4,CurWIPHelper[#Headers],0)))*(INDEX(PlantAccounts[],MATCH($C102,PlantAccounts[Power Plan Plant Account '#],0),7)/12)*0.5</f>
        <v>0</v>
      </c>
      <c r="CS102" s="59">
        <f>INDEX(PlantAccounts[],MATCH($C102,PlantAccounts[Power Plan Plant Account '#],0),12)*(INDEX(CurWIPHelper[],1,MATCH(AQ$4,CurWIPHelper[#Headers],0)))*(INDEX(PlantAccounts[],MATCH($C102,PlantAccounts[Power Plan Plant Account '#],0),7)/12)*0.5</f>
        <v>0</v>
      </c>
      <c r="CT102" s="59">
        <f>INDEX(PlantAccounts[],MATCH($C102,PlantAccounts[Power Plan Plant Account '#],0),12)*(INDEX(CurWIPHelper[],1,MATCH(AR$4,CurWIPHelper[#Headers],0)))*(INDEX(PlantAccounts[],MATCH($C102,PlantAccounts[Power Plan Plant Account '#],0),7)/12)*0.5</f>
        <v>0</v>
      </c>
      <c r="CU102" s="59">
        <f>INDEX(PlantAccounts[],MATCH($C102,PlantAccounts[Power Plan Plant Account '#],0),12)*(INDEX(CurWIPHelper[],1,MATCH(AS$4,CurWIPHelper[#Headers],0)))*(INDEX(PlantAccounts[],MATCH($C102,PlantAccounts[Power Plan Plant Account '#],0),7)/12)*0.5</f>
        <v>0</v>
      </c>
      <c r="CV102" s="59">
        <f>INDEX(PlantAccounts[],MATCH($C102,PlantAccounts[Power Plan Plant Account '#],0),12)*(INDEX(CurWIPHelper[],1,MATCH(AT$4,CurWIPHelper[#Headers],0)))*(INDEX(PlantAccounts[],MATCH($C102,PlantAccounts[Power Plan Plant Account '#],0),7)/12)*0.5</f>
        <v>0</v>
      </c>
      <c r="CW102" s="59">
        <f>INDEX(PlantAccounts[],MATCH($C102,PlantAccounts[Power Plan Plant Account '#],0),12)*(INDEX(CurWIPHelper[],1,MATCH(AU$4,CurWIPHelper[#Headers],0)))*(INDEX(PlantAccounts[],MATCH($C102,PlantAccounts[Power Plan Plant Account '#],0),7)/12)*0.5</f>
        <v>0</v>
      </c>
      <c r="CX102" s="59">
        <f>INDEX(PlantAccounts[],MATCH($C102,PlantAccounts[Power Plan Plant Account '#],0),12)*(INDEX(CurWIPHelper[],1,MATCH(AV$4,CurWIPHelper[#Headers],0)))*(INDEX(PlantAccounts[],MATCH($C102,PlantAccounts[Power Plan Plant Account '#],0),7)/12)*0.5</f>
        <v>0</v>
      </c>
      <c r="CY102" s="59">
        <f>INDEX(PlantAccounts[],MATCH($C102,PlantAccounts[Power Plan Plant Account '#],0),12)*(INDEX(CurWIPHelper[],1,MATCH(AW$4,CurWIPHelper[#Headers],0)))*(INDEX(PlantAccounts[],MATCH($C102,PlantAccounts[Power Plan Plant Account '#],0),7)/12)*0.5</f>
        <v>0</v>
      </c>
      <c r="CZ102" s="59">
        <f>INDEX(PlantAccounts[],MATCH($C102,PlantAccounts[Power Plan Plant Account '#],0),12)*(INDEX(CurWIPHelper[],1,MATCH(AX$4,CurWIPHelper[#Headers],0)))*(INDEX(PlantAccounts[],MATCH($C102,PlantAccounts[Power Plan Plant Account '#],0),7)/12)*0.5</f>
        <v>0</v>
      </c>
      <c r="DA102" s="59">
        <f>INDEX(PlantAccounts[],MATCH($C102,PlantAccounts[Power Plan Plant Account '#],0),12)*(INDEX(CurWIPHelper[],1,MATCH(AY$4,CurWIPHelper[#Headers],0)))*(INDEX(PlantAccounts[],MATCH($C102,PlantAccounts[Power Plan Plant Account '#],0),7)/12)*0.5</f>
        <v>0</v>
      </c>
      <c r="DB102" s="59">
        <f>INDEX(PlantAccounts[],MATCH($C102,PlantAccounts[Power Plan Plant Account '#],0),12)*(INDEX(CurWIPHelper[],1,MATCH(AZ$4,CurWIPHelper[#Headers],0)))*(INDEX(PlantAccounts[],MATCH($C102,PlantAccounts[Power Plan Plant Account '#],0),7)/12)*0.5</f>
        <v>0</v>
      </c>
      <c r="DC102" s="59">
        <f t="shared" si="35"/>
        <v>0</v>
      </c>
      <c r="DE102" s="59">
        <f t="shared" si="36"/>
        <v>0</v>
      </c>
    </row>
    <row r="103" spans="1:109">
      <c r="A103" t="s">
        <v>151</v>
      </c>
      <c r="B103" t="s">
        <v>153</v>
      </c>
      <c r="C103">
        <v>55100</v>
      </c>
      <c r="D103">
        <v>55100</v>
      </c>
      <c r="E103" s="8"/>
      <c r="F103" s="113">
        <f>INDEX(PlantAccounts[],MATCH($C103,PlantAccounts[Power Plan Plant Account '#],0),8)</f>
        <v>38793697.350000001</v>
      </c>
      <c r="G103" s="7">
        <f>INDEX(PlantAccounts[],MATCH($C103,PlantAccounts[Power Plan Plant Account '#],0),14)</f>
        <v>0</v>
      </c>
      <c r="H103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03" s="146">
        <v>0</v>
      </c>
      <c r="J103" s="7">
        <f t="shared" si="37"/>
        <v>0</v>
      </c>
      <c r="K103" s="7">
        <v>0</v>
      </c>
      <c r="L103" s="7">
        <f>INDEX(PlantAccounts[],MATCH($C103,PlantAccounts[Power Plan Plant Account '#],0),11)</f>
        <v>0</v>
      </c>
      <c r="M103" s="7">
        <f t="shared" si="32"/>
        <v>0</v>
      </c>
      <c r="O103" s="35">
        <f>INDEX(CurCloseProf[],MATCH(PlantAccountsQuery[[#This Row],[Reg/Unreg]],CurCloseProf[R/NR],0),MATCH(O$9,CurCloseProf[#Headers],0))*($J103+$M103)</f>
        <v>0</v>
      </c>
      <c r="P103" s="35">
        <f>INDEX(CurCloseProf[],MATCH(PlantAccountsQuery[[#This Row],[Reg/Unreg]],CurCloseProf[R/NR],0),MATCH(P$9,CurCloseProf[#Headers],0))*($J103+$M103)</f>
        <v>0</v>
      </c>
      <c r="Q103" s="35">
        <f>INDEX(CurCloseProf[],MATCH(PlantAccountsQuery[[#This Row],[Reg/Unreg]],CurCloseProf[R/NR],0),MATCH(Q$9,CurCloseProf[#Headers],0))*($J103+$M103)</f>
        <v>0</v>
      </c>
      <c r="R103" s="35">
        <f>INDEX(CurCloseProf[],MATCH(PlantAccountsQuery[[#This Row],[Reg/Unreg]],CurCloseProf[R/NR],0),MATCH(R$9,CurCloseProf[#Headers],0))*($J103+$M103)</f>
        <v>0</v>
      </c>
      <c r="S103" s="35">
        <f>INDEX(CurCloseProf[],MATCH(PlantAccountsQuery[[#This Row],[Reg/Unreg]],CurCloseProf[R/NR],0),MATCH(S$9,CurCloseProf[#Headers],0))*($J103+$M103)</f>
        <v>0</v>
      </c>
      <c r="T103" s="35">
        <f>INDEX(CurCloseProf[],MATCH(PlantAccountsQuery[[#This Row],[Reg/Unreg]],CurCloseProf[R/NR],0),MATCH(T$9,CurCloseProf[#Headers],0))*($J103+$M103)</f>
        <v>0</v>
      </c>
      <c r="U103" s="35">
        <f>INDEX(CurCloseProf[],MATCH(PlantAccountsQuery[[#This Row],[Reg/Unreg]],CurCloseProf[R/NR],0),MATCH(U$9,CurCloseProf[#Headers],0))*($J103+$M103)</f>
        <v>0</v>
      </c>
      <c r="V103" s="35">
        <f>INDEX(CurCloseProf[],MATCH(PlantAccountsQuery[[#This Row],[Reg/Unreg]],CurCloseProf[R/NR],0),MATCH(V$9,CurCloseProf[#Headers],0))*($J103+$M103)</f>
        <v>0</v>
      </c>
      <c r="W103" s="35">
        <f>INDEX(CurCloseProf[],MATCH(PlantAccountsQuery[[#This Row],[Reg/Unreg]],CurCloseProf[R/NR],0),MATCH(W$9,CurCloseProf[#Headers],0))*($J103+$M103)</f>
        <v>0</v>
      </c>
      <c r="X103" s="35">
        <f>INDEX(CurCloseProf[],MATCH(PlantAccountsQuery[[#This Row],[Reg/Unreg]],CurCloseProf[R/NR],0),MATCH(X$9,CurCloseProf[#Headers],0))*($J103+$M103)</f>
        <v>0</v>
      </c>
      <c r="Y103" s="35">
        <f>INDEX(CurCloseProf[],MATCH(PlantAccountsQuery[[#This Row],[Reg/Unreg]],CurCloseProf[R/NR],0),MATCH(Y$9,CurCloseProf[#Headers],0))*($J103+$M103)</f>
        <v>0</v>
      </c>
      <c r="Z103" s="35">
        <f>INDEX(CurCloseProf[],MATCH(PlantAccountsQuery[[#This Row],[Reg/Unreg]],CurCloseProf[R/NR],0),MATCH(Z$9,CurCloseProf[#Headers],0))*($J103+$M103)</f>
        <v>0</v>
      </c>
      <c r="AB103" s="59">
        <f>IF(INDEX(CurWIPHelper[],1,MATCH(AO$4,$AB$9:$AM$9,0))=0,0,($F103+$O103))</f>
        <v>38793697.350000001</v>
      </c>
      <c r="AC103" s="59">
        <f>IF(INDEX(CurWIPHelper[],1,MATCH(AP$4,$AB$9:$AM$9,0))=0,0,($F103+SUM($O103:P103)))</f>
        <v>38793697.350000001</v>
      </c>
      <c r="AD103" s="59">
        <f>IF(INDEX(CurWIPHelper[],1,MATCH(AQ$4,$AB$9:$AM$9,0))=0,0,($F103+SUM($O103:Q103)))</f>
        <v>38793697.350000001</v>
      </c>
      <c r="AE103" s="59">
        <f>IF(INDEX(CurWIPHelper[],1,MATCH(AR$4,$AB$9:$AM$9,0))=0,0,($F103+SUM($O103:R103)))</f>
        <v>38793697.350000001</v>
      </c>
      <c r="AF103" s="59">
        <f>IF(INDEX(CurWIPHelper[],1,MATCH(AS$4,$AB$9:$AM$9,0))=0,0,($F103+SUM($O103:S103)))</f>
        <v>38793697.350000001</v>
      </c>
      <c r="AG103" s="59">
        <f>IF(INDEX(CurWIPHelper[],1,MATCH(AT$4,$AB$9:$AM$9,0))=0,0,($F103+SUM($O103:T103)))</f>
        <v>38793697.350000001</v>
      </c>
      <c r="AH103" s="59">
        <f>IF(INDEX(CurWIPHelper[],1,MATCH(AU$4,$AB$9:$AM$9,0))=0,0,($F103+SUM($O103:U103)))</f>
        <v>38793697.350000001</v>
      </c>
      <c r="AI103" s="59">
        <f>IF(INDEX(CurWIPHelper[],1,MATCH(AV$4,$AB$9:$AM$9,0))=0,0,($F103+SUM($O103:V103)))</f>
        <v>38793697.350000001</v>
      </c>
      <c r="AJ103" s="59">
        <f>IF(INDEX(CurWIPHelper[],1,MATCH(AW$4,$AB$9:$AM$9,0))=0,0,($F103+SUM($O103:W103)))</f>
        <v>38793697.350000001</v>
      </c>
      <c r="AK103" s="59">
        <f>IF(INDEX(CurWIPHelper[],1,MATCH(AX$4,$AB$9:$AM$9,0))=0,0,($F103+SUM($O103:X103)))</f>
        <v>38793697.350000001</v>
      </c>
      <c r="AL103" s="59">
        <f>IF(INDEX(CurWIPHelper[],1,MATCH(AY$4,$AB$9:$AM$9,0))=0,0,($F103+SUM($O103:Y103)))</f>
        <v>38793697.350000001</v>
      </c>
      <c r="AM103" s="59">
        <f>IF(INDEX(CurWIPHelper[],1,MATCH(AZ$4,$AB$9:$AM$9,0))=0,0,($F103+SUM($O103:Z103)))</f>
        <v>38793697.350000001</v>
      </c>
      <c r="AO103" s="35">
        <f>IF(INDEX(CurWIPHelper[],1,MATCH(AO$4,CurWIPHelper[#Headers],0))=0,0,
     IF(AB103&gt;0,
        (IF(
             ((INDEX(PlantAccounts[],MATCH($C103,PlantAccounts[Power Plan Plant Account '#],0),7)/12)
                   *(AB103)
                   *(INDEX(CurWIPHelper[],1,MATCH(AO$4,CurWIPHelper[#Headers],0)))
                   +(INDEX(PlantAccounts[],MATCH($C103,PlantAccounts[Power Plan Plant Account '#],0),9))
                   )&gt;AB103,
              IF((INDEX(PlantAccounts[],MATCH($C103,PlantAccounts[Power Plan Plant Account '#],0),7))=0,0,AB103-(INDEX(PlantAccounts[],MATCH($C103,PlantAccounts[Power Plan Plant Account '#],0),9))),
             (INDEX(PlantAccounts[],MATCH($C103,PlantAccounts[Power Plan Plant Account '#],0),7)/12)*AB103*(INDEX(CurWIPHelper[],1,MATCH(AO$4,CurWIPHelper[#Headers],0))))
        ),
          IF(AB103=0,0,IF(
              ((INDEX(PlantAccounts[],MATCH($C103,PlantAccounts[Power Plan Plant Account '#],0),7)/12)
              *(AB103)
              *(INDEX(CurWIPHelper[],1,MATCH(AO$4,CurWIPHelper[#Headers],0)))
              +(INDEX(PlantAccounts[],MATCH($C103,PlantAccounts[Power Plan Plant Account '#],0),9))
              )&gt;AB103,
         (INDEX(PlantAccounts[],MATCH($C103,PlantAccounts[Power Plan Plant Account '#],0),7)/12)*AB103*(INDEX(CurWIPHelper[],1,MATCH(AO$4,CurWIPHelper[#Headers],0))),
         AB103-(INDEX(PlantAccounts[],MATCH($C103,PlantAccounts[Power Plan Plant Account '#],0),9))
    ))
)
)</f>
        <v>47690.807295674698</v>
      </c>
      <c r="AP103" s="35">
        <f>IF(INDEX(CurWIPHelper[],1,MATCH(AP$4,CurWIPHelper[#Headers],0))=0,0,
     IF(AC103&gt;0,
        (IF(
             ((INDEX(PlantAccounts[],MATCH($C103,PlantAccounts[Power Plan Plant Account '#],0),7)/12)
                   *(AC103)
                   *(INDEX(CurWIPHelper[],1,MATCH(AP$4,CurWIPHelper[#Headers],0)))
                   +(INDEX(PlantAccounts[],MATCH($C103,PlantAccounts[Power Plan Plant Account '#],0),9))
                   +(SUM($AO103:AO103))
                    )&gt;AC103,
              IF((INDEX(PlantAccounts[],MATCH($C103,PlantAccounts[Power Plan Plant Account '#],0),7))=0,0,AC103-(INDEX(PlantAccounts[],MATCH($C103,PlantAccounts[Power Plan Plant Account '#],0),9))-SUM($AO103:AO103)),
             (INDEX(PlantAccounts[],MATCH($C103,PlantAccounts[Power Plan Plant Account '#],0),7)/12)*AC103*(INDEX(CurWIPHelper[],1,MATCH(AP$4,CurWIPHelper[#Headers],0))))
        ),
        IF(AC103=0,0,IF(
              ((INDEX(PlantAccounts[],MATCH($C103,PlantAccounts[Power Plan Plant Account '#],0),7)/12)
              *(AC103)
              *(INDEX(CurWIPHelper[],1,MATCH(AP$4,CurWIPHelper[#Headers],0)))
              +(INDEX(PlantAccounts[],MATCH($C103,PlantAccounts[Power Plan Plant Account '#],0),9))
              +(SUM($AO103:AO103))
              )&gt;AC103,
         (INDEX(PlantAccounts[],MATCH($C103,PlantAccounts[Power Plan Plant Account '#],0),7)/12)*AC103*(INDEX(CurWIPHelper[],1,MATCH(AP$4,CurWIPHelper[#Headers],0))),
         AC103-(INDEX(PlantAccounts[],MATCH($C103,PlantAccounts[Power Plan Plant Account '#],0),9))-(SUM($AO103:AO103))
    ))
)
)</f>
        <v>47690.807295674698</v>
      </c>
      <c r="AQ103" s="35">
        <f>IF(INDEX(CurWIPHelper[],1,MATCH(AQ$4,CurWIPHelper[#Headers],0))=0,0,
     IF(AD103&gt;0,
        (IF(
             ((INDEX(PlantAccounts[],MATCH($C103,PlantAccounts[Power Plan Plant Account '#],0),7)/12)
                   *(AD103)
                   *(INDEX(CurWIPHelper[],1,MATCH(AQ$4,CurWIPHelper[#Headers],0)))
                   +(INDEX(PlantAccounts[],MATCH($C103,PlantAccounts[Power Plan Plant Account '#],0),9))
                   +(SUM($AO103:AP103))
                    )&gt;AD103,
              IF((INDEX(PlantAccounts[],MATCH($C103,PlantAccounts[Power Plan Plant Account '#],0),7))=0,0,AD103-(INDEX(PlantAccounts[],MATCH($C103,PlantAccounts[Power Plan Plant Account '#],0),9))-SUM($AO103:AP103)),
             (INDEX(PlantAccounts[],MATCH($C103,PlantAccounts[Power Plan Plant Account '#],0),7)/12)*AD103*(INDEX(CurWIPHelper[],1,MATCH(AQ$4,CurWIPHelper[#Headers],0))))
        ),
        IF(AD103=0,0,IF(
              ((INDEX(PlantAccounts[],MATCH($C103,PlantAccounts[Power Plan Plant Account '#],0),7)/12)
              *(AD103)
              *(INDEX(CurWIPHelper[],1,MATCH(AQ$4,CurWIPHelper[#Headers],0)))
              +(INDEX(PlantAccounts[],MATCH($C103,PlantAccounts[Power Plan Plant Account '#],0),9))
              +(SUM($AO103:AP103))
              )&gt;AD103,
         (INDEX(PlantAccounts[],MATCH($C103,PlantAccounts[Power Plan Plant Account '#],0),7)/12)*AD103*(INDEX(CurWIPHelper[],1,MATCH(AQ$4,CurWIPHelper[#Headers],0))),
         AD103-(INDEX(PlantAccounts[],MATCH($C103,PlantAccounts[Power Plan Plant Account '#],0),9))-(SUM($AO103:AP103))
    ))
)
)</f>
        <v>47690.807295674698</v>
      </c>
      <c r="AR103" s="35">
        <f>IF(INDEX(CurWIPHelper[],1,MATCH(AR$4,CurWIPHelper[#Headers],0))=0,0,
     IF(AE103&gt;0,
        (IF(
             ((INDEX(PlantAccounts[],MATCH($C103,PlantAccounts[Power Plan Plant Account '#],0),7)/12)
                   *(AE103)
                   *(INDEX(CurWIPHelper[],1,MATCH(AR$4,CurWIPHelper[#Headers],0)))
                   +(INDEX(PlantAccounts[],MATCH($C103,PlantAccounts[Power Plan Plant Account '#],0),9))
                   +(SUM($AO103:AQ103))
                    )&gt;AE103,
              IF((INDEX(PlantAccounts[],MATCH($C103,PlantAccounts[Power Plan Plant Account '#],0),7))=0,0,AE103-(INDEX(PlantAccounts[],MATCH($C103,PlantAccounts[Power Plan Plant Account '#],0),9))-SUM($AO103:AQ103)),
             (INDEX(PlantAccounts[],MATCH($C103,PlantAccounts[Power Plan Plant Account '#],0),7)/12)*AE103*(INDEX(CurWIPHelper[],1,MATCH(AR$4,CurWIPHelper[#Headers],0))))
        ),
        IF(AE103=0,0,IF(
              ((INDEX(PlantAccounts[],MATCH($C103,PlantAccounts[Power Plan Plant Account '#],0),7)/12)
              *(AE103)
              *(INDEX(CurWIPHelper[],1,MATCH(AR$4,CurWIPHelper[#Headers],0)))
              +(INDEX(PlantAccounts[],MATCH($C103,PlantAccounts[Power Plan Plant Account '#],0),9))
              +(SUM($AO103:AQ103))
              )&gt;AE103,
         (INDEX(PlantAccounts[],MATCH($C103,PlantAccounts[Power Plan Plant Account '#],0),7)/12)*AE103*(INDEX(CurWIPHelper[],1,MATCH(AR$4,CurWIPHelper[#Headers],0))),
         AE103-(INDEX(PlantAccounts[],MATCH($C103,PlantAccounts[Power Plan Plant Account '#],0),9))-(SUM($AO103:AQ103))
    ))
)
)</f>
        <v>47690.807295674698</v>
      </c>
      <c r="AS103" s="35">
        <f>IF(INDEX(CurWIPHelper[],1,MATCH(AS$4,CurWIPHelper[#Headers],0))=0,0,
     IF(AF103&gt;0,
        (IF(
             ((INDEX(PlantAccounts[],MATCH($C103,PlantAccounts[Power Plan Plant Account '#],0),7)/12)
                   *(AF103)
                   *(INDEX(CurWIPHelper[],1,MATCH(AS$4,CurWIPHelper[#Headers],0)))
                   +(INDEX(PlantAccounts[],MATCH($C103,PlantAccounts[Power Plan Plant Account '#],0),9))
                   +(SUM($AO103:AR103))
                    )&gt;AF103,
              IF((INDEX(PlantAccounts[],MATCH($C103,PlantAccounts[Power Plan Plant Account '#],0),7))=0,0,AF103-(INDEX(PlantAccounts[],MATCH($C103,PlantAccounts[Power Plan Plant Account '#],0),9))-SUM($AO103:AR103)),
             (INDEX(PlantAccounts[],MATCH($C103,PlantAccounts[Power Plan Plant Account '#],0),7)/12)*AF103*(INDEX(CurWIPHelper[],1,MATCH(AS$4,CurWIPHelper[#Headers],0))))
        ),
        IF(AF103=0,0,IF(
              ((INDEX(PlantAccounts[],MATCH($C103,PlantAccounts[Power Plan Plant Account '#],0),7)/12)
              *(AF103)
              *(INDEX(CurWIPHelper[],1,MATCH(AS$4,CurWIPHelper[#Headers],0)))
              +(INDEX(PlantAccounts[],MATCH($C103,PlantAccounts[Power Plan Plant Account '#],0),9))
              +(SUM($AO103:AR103))
              )&gt;AF103,
         (INDEX(PlantAccounts[],MATCH($C103,PlantAccounts[Power Plan Plant Account '#],0),7)/12)*AF103*(INDEX(CurWIPHelper[],1,MATCH(AS$4,CurWIPHelper[#Headers],0))),
         AF103-(INDEX(PlantAccounts[],MATCH($C103,PlantAccounts[Power Plan Plant Account '#],0),9))-(SUM($AO103:AR103))
    ))
)
)</f>
        <v>47690.807295674698</v>
      </c>
      <c r="AT103" s="35">
        <f>IF(INDEX(CurWIPHelper[],1,MATCH(AT$4,CurWIPHelper[#Headers],0))=0,0,
     IF(AG103&gt;0,
        (IF(
             ((INDEX(PlantAccounts[],MATCH($C103,PlantAccounts[Power Plan Plant Account '#],0),7)/12)
                   *(AG103)
                   *(INDEX(CurWIPHelper[],1,MATCH(AT$4,CurWIPHelper[#Headers],0)))
                   +(INDEX(PlantAccounts[],MATCH($C103,PlantAccounts[Power Plan Plant Account '#],0),9))
                   +(SUM($AO103:AS103))
                    )&gt;AG103,
              IF((INDEX(PlantAccounts[],MATCH($C103,PlantAccounts[Power Plan Plant Account '#],0),7))=0,0,AG103-(INDEX(PlantAccounts[],MATCH($C103,PlantAccounts[Power Plan Plant Account '#],0),9))-SUM($AO103:AS103)),
             (INDEX(PlantAccounts[],MATCH($C103,PlantAccounts[Power Plan Plant Account '#],0),7)/12)*AG103*(INDEX(CurWIPHelper[],1,MATCH(AT$4,CurWIPHelper[#Headers],0))))
        ),
        IF(AG103=0,0,IF(
              ((INDEX(PlantAccounts[],MATCH($C103,PlantAccounts[Power Plan Plant Account '#],0),7)/12)
              *(AG103)
              *(INDEX(CurWIPHelper[],1,MATCH(AT$4,CurWIPHelper[#Headers],0)))
              +(INDEX(PlantAccounts[],MATCH($C103,PlantAccounts[Power Plan Plant Account '#],0),9))
              +(SUM($AO103:AS103))
              )&gt;AG103,
         (INDEX(PlantAccounts[],MATCH($C103,PlantAccounts[Power Plan Plant Account '#],0),7)/12)*AG103*(INDEX(CurWIPHelper[],1,MATCH(AT$4,CurWIPHelper[#Headers],0))),
         AG103-(INDEX(PlantAccounts[],MATCH($C103,PlantAccounts[Power Plan Plant Account '#],0),9))-(SUM($AO103:AS103))
    ))
)
)</f>
        <v>47690.807295674698</v>
      </c>
      <c r="AU103" s="35">
        <f>IF(INDEX(CurWIPHelper[],1,MATCH(AU$4,CurWIPHelper[#Headers],0))=0,0,
     IF(AH103&gt;0,
        (IF(
             ((INDEX(PlantAccounts[],MATCH($C103,PlantAccounts[Power Plan Plant Account '#],0),7)/12)
                   *(AH103)
                   *(INDEX(CurWIPHelper[],1,MATCH(AU$4,CurWIPHelper[#Headers],0)))
                   +(INDEX(PlantAccounts[],MATCH($C103,PlantAccounts[Power Plan Plant Account '#],0),9))
                   +(SUM($AO103:AT103))
                    )&gt;AH103,
              IF((INDEX(PlantAccounts[],MATCH($C103,PlantAccounts[Power Plan Plant Account '#],0),7))=0,0,AH103-(INDEX(PlantAccounts[],MATCH($C103,PlantAccounts[Power Plan Plant Account '#],0),9))-SUM($AO103:AT103)),
             (INDEX(PlantAccounts[],MATCH($C103,PlantAccounts[Power Plan Plant Account '#],0),7)/12)*AH103*(INDEX(CurWIPHelper[],1,MATCH(AU$4,CurWIPHelper[#Headers],0))))
        ),
        IF(AH103=0,0,IF(
              ((INDEX(PlantAccounts[],MATCH($C103,PlantAccounts[Power Plan Plant Account '#],0),7)/12)
              *(AH103)
              *(INDEX(CurWIPHelper[],1,MATCH(AU$4,CurWIPHelper[#Headers],0)))
              +(INDEX(PlantAccounts[],MATCH($C103,PlantAccounts[Power Plan Plant Account '#],0),9))
              +(SUM($AO103:AT103))
              )&gt;AH103,
         (INDEX(PlantAccounts[],MATCH($C103,PlantAccounts[Power Plan Plant Account '#],0),7)/12)*AH103*(INDEX(CurWIPHelper[],1,MATCH(AU$4,CurWIPHelper[#Headers],0))),
         AH103-(INDEX(PlantAccounts[],MATCH($C103,PlantAccounts[Power Plan Plant Account '#],0),9))-(SUM($AO103:AT103))
    ))
)
)</f>
        <v>47690.807295674698</v>
      </c>
      <c r="AV103" s="35">
        <f>IF(INDEX(CurWIPHelper[],1,MATCH(AV$4,CurWIPHelper[#Headers],0))=0,0,
     IF(AI103&gt;0,
        (IF(
             ((INDEX(PlantAccounts[],MATCH($C103,PlantAccounts[Power Plan Plant Account '#],0),7)/12)
                   *(AI103)
                   *(INDEX(CurWIPHelper[],1,MATCH(AV$4,CurWIPHelper[#Headers],0)))
                   +(INDEX(PlantAccounts[],MATCH($C103,PlantAccounts[Power Plan Plant Account '#],0),9))
                   +(SUM($AO103:AU103))
                    )&gt;AI103,
              IF((INDEX(PlantAccounts[],MATCH($C103,PlantAccounts[Power Plan Plant Account '#],0),7))=0,0,AI103-(INDEX(PlantAccounts[],MATCH($C103,PlantAccounts[Power Plan Plant Account '#],0),9))-SUM($AO103:AU103)),
             (INDEX(PlantAccounts[],MATCH($C103,PlantAccounts[Power Plan Plant Account '#],0),7)/12)*AI103*(INDEX(CurWIPHelper[],1,MATCH(AV$4,CurWIPHelper[#Headers],0))))
        ),
        IF(AI103=0,0,IF(
              ((INDEX(PlantAccounts[],MATCH($C103,PlantAccounts[Power Plan Plant Account '#],0),7)/12)
              *(AI103)
              *(INDEX(CurWIPHelper[],1,MATCH(AV$4,CurWIPHelper[#Headers],0)))
              +(INDEX(PlantAccounts[],MATCH($C103,PlantAccounts[Power Plan Plant Account '#],0),9))
              +(SUM($AO103:AU103))
              )&gt;AI103,
         (INDEX(PlantAccounts[],MATCH($C103,PlantAccounts[Power Plan Plant Account '#],0),7)/12)*AI103*(INDEX(CurWIPHelper[],1,MATCH(AV$4,CurWIPHelper[#Headers],0))),
         AI103-(INDEX(PlantAccounts[],MATCH($C103,PlantAccounts[Power Plan Plant Account '#],0),9))-(SUM($AO103:AU103))
    ))
)
)</f>
        <v>47690.807295674698</v>
      </c>
      <c r="AW103" s="35">
        <f>IF(INDEX(CurWIPHelper[],1,MATCH(AW$4,CurWIPHelper[#Headers],0))=0,0,
     IF(AJ103&gt;0,
        (IF(
             ((INDEX(PlantAccounts[],MATCH($C103,PlantAccounts[Power Plan Plant Account '#],0),7)/12)
                   *(AJ103)
                   *(INDEX(CurWIPHelper[],1,MATCH(AW$4,CurWIPHelper[#Headers],0)))
                   +(INDEX(PlantAccounts[],MATCH($C103,PlantAccounts[Power Plan Plant Account '#],0),9))
                   +(SUM($AO103:AV103))
                    )&gt;AJ103,
              IF((INDEX(PlantAccounts[],MATCH($C103,PlantAccounts[Power Plan Plant Account '#],0),7))=0,0,AJ103-(INDEX(PlantAccounts[],MATCH($C103,PlantAccounts[Power Plan Plant Account '#],0),9))-SUM($AO103:AV103)),
             (INDEX(PlantAccounts[],MATCH($C103,PlantAccounts[Power Plan Plant Account '#],0),7)/12)*AJ103*(INDEX(CurWIPHelper[],1,MATCH(AW$4,CurWIPHelper[#Headers],0))))
        ),
        IF(AJ103=0,0,IF(
              ((INDEX(PlantAccounts[],MATCH($C103,PlantAccounts[Power Plan Plant Account '#],0),7)/12)
              *(AJ103)
              *(INDEX(CurWIPHelper[],1,MATCH(AW$4,CurWIPHelper[#Headers],0)))
              +(INDEX(PlantAccounts[],MATCH($C103,PlantAccounts[Power Plan Plant Account '#],0),9))
              +(SUM($AO103:AV103))
              )&gt;AJ103,
         (INDEX(PlantAccounts[],MATCH($C103,PlantAccounts[Power Plan Plant Account '#],0),7)/12)*AJ103*(INDEX(CurWIPHelper[],1,MATCH(AW$4,CurWIPHelper[#Headers],0))),
         AJ103-(INDEX(PlantAccounts[],MATCH($C103,PlantAccounts[Power Plan Plant Account '#],0),9))-(SUM($AO103:AV103))
    ))
)
)</f>
        <v>47690.807295674698</v>
      </c>
      <c r="AX103" s="35">
        <f>IF(INDEX(CurWIPHelper[],1,MATCH(AX$4,CurWIPHelper[#Headers],0))=0,0,
     IF(AK103&gt;0,
        (IF(
             ((INDEX(PlantAccounts[],MATCH($C103,PlantAccounts[Power Plan Plant Account '#],0),7)/12)
                   *(AK103)
                   *(INDEX(CurWIPHelper[],1,MATCH(AX$4,CurWIPHelper[#Headers],0)))
                   +(INDEX(PlantAccounts[],MATCH($C103,PlantAccounts[Power Plan Plant Account '#],0),9))
                   +(SUM($AO103:AW103))
                    )&gt;AK103,
              IF((INDEX(PlantAccounts[],MATCH($C103,PlantAccounts[Power Plan Plant Account '#],0),7))=0,0,AK103-(INDEX(PlantAccounts[],MATCH($C103,PlantAccounts[Power Plan Plant Account '#],0),9))-SUM($AO103:AW103)),
             (INDEX(PlantAccounts[],MATCH($C103,PlantAccounts[Power Plan Plant Account '#],0),7)/12)*AK103*(INDEX(CurWIPHelper[],1,MATCH(AX$4,CurWIPHelper[#Headers],0))))
        ),
        IF(AK103=0,0,IF(
              ((INDEX(PlantAccounts[],MATCH($C103,PlantAccounts[Power Plan Plant Account '#],0),7)/12)
              *(AK103)
              *(INDEX(CurWIPHelper[],1,MATCH(AX$4,CurWIPHelper[#Headers],0)))
              +(INDEX(PlantAccounts[],MATCH($C103,PlantAccounts[Power Plan Plant Account '#],0),9))
              +(SUM($AO103:AW103))
              )&gt;AK103,
         (INDEX(PlantAccounts[],MATCH($C103,PlantAccounts[Power Plan Plant Account '#],0),7)/12)*AK103*(INDEX(CurWIPHelper[],1,MATCH(AX$4,CurWIPHelper[#Headers],0))),
         AK103-(INDEX(PlantAccounts[],MATCH($C103,PlantAccounts[Power Plan Plant Account '#],0),9))-(SUM($AO103:AW103))
    ))
)
)</f>
        <v>47690.807295674698</v>
      </c>
      <c r="AY103" s="35">
        <f>IF(INDEX(CurWIPHelper[],1,MATCH(AY$4,CurWIPHelper[#Headers],0))=0,0,
     IF(AL103&gt;0,
        (IF(
             ((INDEX(PlantAccounts[],MATCH($C103,PlantAccounts[Power Plan Plant Account '#],0),7)/12)
                   *(AL103)
                   *(INDEX(CurWIPHelper[],1,MATCH(AY$4,CurWIPHelper[#Headers],0)))
                   +(INDEX(PlantAccounts[],MATCH($C103,PlantAccounts[Power Plan Plant Account '#],0),9))
                   +(SUM($AO103:AX103))
                    )&gt;AL103,
              IF((INDEX(PlantAccounts[],MATCH($C103,PlantAccounts[Power Plan Plant Account '#],0),7))=0,0,AL103-(INDEX(PlantAccounts[],MATCH($C103,PlantAccounts[Power Plan Plant Account '#],0),9))-SUM($AO103:AX103)),
             (INDEX(PlantAccounts[],MATCH($C103,PlantAccounts[Power Plan Plant Account '#],0),7)/12)*AL103*(INDEX(CurWIPHelper[],1,MATCH(AY$4,CurWIPHelper[#Headers],0))))
        ),
        IF(AL103=0,0,IF(
              ((INDEX(PlantAccounts[],MATCH($C103,PlantAccounts[Power Plan Plant Account '#],0),7)/12)
              *(AL103)
              *(INDEX(CurWIPHelper[],1,MATCH(AY$4,CurWIPHelper[#Headers],0)))
              +(INDEX(PlantAccounts[],MATCH($C103,PlantAccounts[Power Plan Plant Account '#],0),9))
              +(SUM($AO103:AX103))
              )&gt;AL103,
         (INDEX(PlantAccounts[],MATCH($C103,PlantAccounts[Power Plan Plant Account '#],0),7)/12)*AL103*(INDEX(CurWIPHelper[],1,MATCH(AY$4,CurWIPHelper[#Headers],0))),
         AL103-(INDEX(PlantAccounts[],MATCH($C103,PlantAccounts[Power Plan Plant Account '#],0),9))-(SUM($AO103:AX103))
    ))
)
)</f>
        <v>47690.807295674698</v>
      </c>
      <c r="AZ103" s="35">
        <f>IF(INDEX(CurWIPHelper[],1,MATCH(AZ$4,CurWIPHelper[#Headers],0))=0,0,
     IF(AM103&gt;0,
        (IF(
             ((INDEX(PlantAccounts[],MATCH($C103,PlantAccounts[Power Plan Plant Account '#],0),7)/12)
                   *(AM103)
                   *(INDEX(CurWIPHelper[],1,MATCH(AZ$4,CurWIPHelper[#Headers],0)))
                   +(INDEX(PlantAccounts[],MATCH($C103,PlantAccounts[Power Plan Plant Account '#],0),9))
                   +(SUM($AO103:AY103))
                    )&gt;AM103,
              IF((INDEX(PlantAccounts[],MATCH($C103,PlantAccounts[Power Plan Plant Account '#],0),7))=0,0,AM103-(INDEX(PlantAccounts[],MATCH($C103,PlantAccounts[Power Plan Plant Account '#],0),9))-SUM($AO103:AY103)),
             (INDEX(PlantAccounts[],MATCH($C103,PlantAccounts[Power Plan Plant Account '#],0),7)/12)*AM103*(INDEX(CurWIPHelper[],1,MATCH(AZ$4,CurWIPHelper[#Headers],0))))
        ),
        IF(AM103=0,0,IF(
              ((INDEX(PlantAccounts[],MATCH($C103,PlantAccounts[Power Plan Plant Account '#],0),7)/12)
              *(AM103)
              *(INDEX(CurWIPHelper[],1,MATCH(AZ$4,CurWIPHelper[#Headers],0)))
              +(INDEX(PlantAccounts[],MATCH($C103,PlantAccounts[Power Plan Plant Account '#],0),9))
              +(SUM($AO103:AY103))
              )&gt;AM103,
         (INDEX(PlantAccounts[],MATCH($C103,PlantAccounts[Power Plan Plant Account '#],0),7)/12)*AM103*(INDEX(CurWIPHelper[],1,MATCH(AZ$4,CurWIPHelper[#Headers],0))),
         AM103-(INDEX(PlantAccounts[],MATCH($C103,PlantAccounts[Power Plan Plant Account '#],0),9))-(SUM($AO103:AY103))
    ))
)
)</f>
        <v>47690.807295674698</v>
      </c>
      <c r="BA103" s="59">
        <f t="shared" si="33"/>
        <v>572289.68754809641</v>
      </c>
      <c r="BC103" s="59">
        <f>INDEX(CurCloseProf[],MATCH(PlantAccountsQuery[[#This Row],[Reg/Unreg]],CurCloseProf[R/NR],0),MATCH(BC$9,CurCloseProf[#Headers],0))*($J103)</f>
        <v>0</v>
      </c>
      <c r="BD103" s="59">
        <f>INDEX(CurCloseProf[],MATCH(PlantAccountsQuery[[#This Row],[Reg/Unreg]],CurCloseProf[R/NR],0),MATCH(BD$9,CurCloseProf[#Headers],0))*($J103)</f>
        <v>0</v>
      </c>
      <c r="BE103" s="59">
        <f>INDEX(CurCloseProf[],MATCH(PlantAccountsQuery[[#This Row],[Reg/Unreg]],CurCloseProf[R/NR],0),MATCH(BE$9,CurCloseProf[#Headers],0))*($J103)</f>
        <v>0</v>
      </c>
      <c r="BF103" s="59">
        <f>INDEX(CurCloseProf[],MATCH(PlantAccountsQuery[[#This Row],[Reg/Unreg]],CurCloseProf[R/NR],0),MATCH(BF$9,CurCloseProf[#Headers],0))*($J103)</f>
        <v>0</v>
      </c>
      <c r="BG103" s="59">
        <f>INDEX(CurCloseProf[],MATCH(PlantAccountsQuery[[#This Row],[Reg/Unreg]],CurCloseProf[R/NR],0),MATCH(BG$9,CurCloseProf[#Headers],0))*($J103)</f>
        <v>0</v>
      </c>
      <c r="BH103" s="59">
        <f>INDEX(CurCloseProf[],MATCH(PlantAccountsQuery[[#This Row],[Reg/Unreg]],CurCloseProf[R/NR],0),MATCH(BH$9,CurCloseProf[#Headers],0))*($J103)</f>
        <v>0</v>
      </c>
      <c r="BI103" s="59">
        <f>INDEX(CurCloseProf[],MATCH(PlantAccountsQuery[[#This Row],[Reg/Unreg]],CurCloseProf[R/NR],0),MATCH(BI$9,CurCloseProf[#Headers],0))*($J103)</f>
        <v>0</v>
      </c>
      <c r="BJ103" s="59">
        <f>INDEX(CurCloseProf[],MATCH(PlantAccountsQuery[[#This Row],[Reg/Unreg]],CurCloseProf[R/NR],0),MATCH(BJ$9,CurCloseProf[#Headers],0))*($J103)</f>
        <v>0</v>
      </c>
      <c r="BK103" s="59">
        <f>INDEX(CurCloseProf[],MATCH(PlantAccountsQuery[[#This Row],[Reg/Unreg]],CurCloseProf[R/NR],0),MATCH(BK$9,CurCloseProf[#Headers],0))*($J103)</f>
        <v>0</v>
      </c>
      <c r="BL103" s="59">
        <f>INDEX(CurCloseProf[],MATCH(PlantAccountsQuery[[#This Row],[Reg/Unreg]],CurCloseProf[R/NR],0),MATCH(BL$9,CurCloseProf[#Headers],0))*($J103)</f>
        <v>0</v>
      </c>
      <c r="BM103" s="59">
        <f>INDEX(CurCloseProf[],MATCH(PlantAccountsQuery[[#This Row],[Reg/Unreg]],CurCloseProf[R/NR],0),MATCH(BM$9,CurCloseProf[#Headers],0))*($J103)</f>
        <v>0</v>
      </c>
      <c r="BN103" s="59">
        <f>INDEX(CurCloseProf[],MATCH(PlantAccountsQuery[[#This Row],[Reg/Unreg]],CurCloseProf[R/NR],0),MATCH(BN$9,CurCloseProf[#Headers],0))*($J103)</f>
        <v>0</v>
      </c>
      <c r="BP103" s="59">
        <f>IF(INDEX(CurWIPHelper[],1,MATCH(AO$4,$BP$9:$CA$9,0))=0,0,$BC103)</f>
        <v>0</v>
      </c>
      <c r="BQ103" s="59">
        <f>IF(INDEX(CurWIPHelper[],1,MATCH(AP$4,$BP$9:$CA$9,0))=0,0,(SUM($BC103:BD103)))</f>
        <v>0</v>
      </c>
      <c r="BR103" s="59">
        <f>IF(INDEX(CurWIPHelper[],1,MATCH(AQ$4,$BP$9:$CA$9,0))=0,0,(SUM($BC103:BE103)))</f>
        <v>0</v>
      </c>
      <c r="BS103" s="59">
        <f>IF(INDEX(CurWIPHelper[],1,MATCH(AR$4,$BP$9:$CA$9,0))=0,0,(SUM($BC103:BF103)))</f>
        <v>0</v>
      </c>
      <c r="BT103" s="59">
        <f>IF(INDEX(CurWIPHelper[],1,MATCH(AS$4,$BP$9:$CA$9,0))=0,0,(SUM($BC103:BG103)))</f>
        <v>0</v>
      </c>
      <c r="BU103" s="59">
        <f>IF(INDEX(CurWIPHelper[],1,MATCH(AT$4,$BP$9:$CA$9,0))=0,0,(SUM($BC103:BH103)))</f>
        <v>0</v>
      </c>
      <c r="BV103" s="59">
        <f>IF(INDEX(CurWIPHelper[],1,MATCH(AU$4,$BP$9:$CA$9,0))=0,0,(SUM($BC103:BI103)))</f>
        <v>0</v>
      </c>
      <c r="BW103" s="59">
        <f>IF(INDEX(CurWIPHelper[],1,MATCH(AV$4,$BP$9:$CA$9,0))=0,0,(SUM($BC103:BJ103)))</f>
        <v>0</v>
      </c>
      <c r="BX103" s="59">
        <f>IF(INDEX(CurWIPHelper[],1,MATCH(AW$4,$BP$9:$CA$9,0))=0,0,(SUM($BC103:BK103)))</f>
        <v>0</v>
      </c>
      <c r="BY103" s="59">
        <f>IF(INDEX(CurWIPHelper[],1,MATCH(AX$4,$BP$9:$CA$9,0))=0,0,(SUM($BC103:BL103)))</f>
        <v>0</v>
      </c>
      <c r="BZ103" s="59">
        <f>IF(INDEX(CurWIPHelper[],1,MATCH(AY$4,$BP$9:$CA$9,0))=0,0,(SUM($BC103:BM103)))</f>
        <v>0</v>
      </c>
      <c r="CA103" s="59">
        <f>IF(INDEX(CurWIPHelper[],1,MATCH(AZ$4,$BP$9:$CA$9,0))=0,0,(SUM($BC103:BN103)))</f>
        <v>0</v>
      </c>
      <c r="CC103" s="59">
        <f>((((INDEX(PlantAccounts[],MATCH($C103,PlantAccounts[Power Plan Plant Account '#],0),8)+(INDEX(PlantAccounts[],MATCH($C103,PlantAccounts[Power Plan Plant Account '#],0),8)+INDEX(PlantAccounts[],MATCH($C103,PlantAccounts[Power Plan Plant Account '#],0),16)+INDEX(PlantAccounts[],MATCH($C103,PlantAccounts[Power Plan Plant Account '#],0),17)))/2))/12)*(INDEX(CurWIPHelper[],1,MATCH(AO$4,CurWIPHelper[#Headers],0)))*(INDEX(PlantAccounts[],MATCH($C103,PlantAccounts[Power Plan Plant Account '#],0),7))</f>
        <v>47690.807295674706</v>
      </c>
      <c r="CD103" s="59">
        <f>((((INDEX(PlantAccounts[],MATCH($C103,PlantAccounts[Power Plan Plant Account '#],0),8)+(INDEX(PlantAccounts[],MATCH($C103,PlantAccounts[Power Plan Plant Account '#],0),8)+INDEX(PlantAccounts[],MATCH($C103,PlantAccounts[Power Plan Plant Account '#],0),16)+INDEX(PlantAccounts[],MATCH($C103,PlantAccounts[Power Plan Plant Account '#],0),17)))/2))/12)*(INDEX(CurWIPHelper[],1,MATCH(AP$4,CurWIPHelper[#Headers],0)))*(INDEX(PlantAccounts[],MATCH($C103,PlantAccounts[Power Plan Plant Account '#],0),7))</f>
        <v>47690.807295674706</v>
      </c>
      <c r="CE103" s="59">
        <f>((((INDEX(PlantAccounts[],MATCH($C103,PlantAccounts[Power Plan Plant Account '#],0),8)+(INDEX(PlantAccounts[],MATCH($C103,PlantAccounts[Power Plan Plant Account '#],0),8)+INDEX(PlantAccounts[],MATCH($C103,PlantAccounts[Power Plan Plant Account '#],0),16)+INDEX(PlantAccounts[],MATCH($C103,PlantAccounts[Power Plan Plant Account '#],0),17)))/2))/12)*(INDEX(CurWIPHelper[],1,MATCH(AQ$4,CurWIPHelper[#Headers],0)))*(INDEX(PlantAccounts[],MATCH($C103,PlantAccounts[Power Plan Plant Account '#],0),7))</f>
        <v>47690.807295674706</v>
      </c>
      <c r="CF103" s="59">
        <f>((((INDEX(PlantAccounts[],MATCH($C103,PlantAccounts[Power Plan Plant Account '#],0),8)+(INDEX(PlantAccounts[],MATCH($C103,PlantAccounts[Power Plan Plant Account '#],0),8)+INDEX(PlantAccounts[],MATCH($C103,PlantAccounts[Power Plan Plant Account '#],0),16)+INDEX(PlantAccounts[],MATCH($C103,PlantAccounts[Power Plan Plant Account '#],0),17)))/2))/12)*(INDEX(CurWIPHelper[],1,MATCH(AR$4,CurWIPHelper[#Headers],0)))*(INDEX(PlantAccounts[],MATCH($C103,PlantAccounts[Power Plan Plant Account '#],0),7))</f>
        <v>47690.807295674706</v>
      </c>
      <c r="CG103" s="59">
        <f>((((INDEX(PlantAccounts[],MATCH($C103,PlantAccounts[Power Plan Plant Account '#],0),8)+(INDEX(PlantAccounts[],MATCH($C103,PlantAccounts[Power Plan Plant Account '#],0),8)+INDEX(PlantAccounts[],MATCH($C103,PlantAccounts[Power Plan Plant Account '#],0),16)+INDEX(PlantAccounts[],MATCH($C103,PlantAccounts[Power Plan Plant Account '#],0),17)))/2))/12)*(INDEX(CurWIPHelper[],1,MATCH(AS$4,CurWIPHelper[#Headers],0)))*(INDEX(PlantAccounts[],MATCH($C103,PlantAccounts[Power Plan Plant Account '#],0),7))</f>
        <v>47690.807295674706</v>
      </c>
      <c r="CH103" s="59">
        <f>((((INDEX(PlantAccounts[],MATCH($C103,PlantAccounts[Power Plan Plant Account '#],0),8)+(INDEX(PlantAccounts[],MATCH($C103,PlantAccounts[Power Plan Plant Account '#],0),8)+INDEX(PlantAccounts[],MATCH($C103,PlantAccounts[Power Plan Plant Account '#],0),16)+INDEX(PlantAccounts[],MATCH($C103,PlantAccounts[Power Plan Plant Account '#],0),17)))/2))/12)*(INDEX(CurWIPHelper[],1,MATCH(AT$4,CurWIPHelper[#Headers],0)))*(INDEX(PlantAccounts[],MATCH($C103,PlantAccounts[Power Plan Plant Account '#],0),7))</f>
        <v>47690.807295674706</v>
      </c>
      <c r="CI103" s="59">
        <f>((((INDEX(PlantAccounts[],MATCH($C103,PlantAccounts[Power Plan Plant Account '#],0),8)+(INDEX(PlantAccounts[],MATCH($C103,PlantAccounts[Power Plan Plant Account '#],0),8)+INDEX(PlantAccounts[],MATCH($C103,PlantAccounts[Power Plan Plant Account '#],0),16)+INDEX(PlantAccounts[],MATCH($C103,PlantAccounts[Power Plan Plant Account '#],0),17)))/2))/12)*(INDEX(CurWIPHelper[],1,MATCH(AU$4,CurWIPHelper[#Headers],0)))*(INDEX(PlantAccounts[],MATCH($C103,PlantAccounts[Power Plan Plant Account '#],0),7))</f>
        <v>47690.807295674706</v>
      </c>
      <c r="CJ103" s="59">
        <f>((((INDEX(PlantAccounts[],MATCH($C103,PlantAccounts[Power Plan Plant Account '#],0),8)+(INDEX(PlantAccounts[],MATCH($C103,PlantAccounts[Power Plan Plant Account '#],0),8)+INDEX(PlantAccounts[],MATCH($C103,PlantAccounts[Power Plan Plant Account '#],0),16)+INDEX(PlantAccounts[],MATCH($C103,PlantAccounts[Power Plan Plant Account '#],0),17)))/2))/12)*(INDEX(CurWIPHelper[],1,MATCH(AV$4,CurWIPHelper[#Headers],0)))*(INDEX(PlantAccounts[],MATCH($C103,PlantAccounts[Power Plan Plant Account '#],0),7))</f>
        <v>47690.807295674706</v>
      </c>
      <c r="CK103" s="59">
        <f>((((INDEX(PlantAccounts[],MATCH($C103,PlantAccounts[Power Plan Plant Account '#],0),8)+(INDEX(PlantAccounts[],MATCH($C103,PlantAccounts[Power Plan Plant Account '#],0),8)+INDEX(PlantAccounts[],MATCH($C103,PlantAccounts[Power Plan Plant Account '#],0),16)+INDEX(PlantAccounts[],MATCH($C103,PlantAccounts[Power Plan Plant Account '#],0),17)))/2))/12)*(INDEX(CurWIPHelper[],1,MATCH(AW$4,CurWIPHelper[#Headers],0)))*(INDEX(PlantAccounts[],MATCH($C103,PlantAccounts[Power Plan Plant Account '#],0),7))</f>
        <v>47690.807295674706</v>
      </c>
      <c r="CL103" s="59">
        <f>((((INDEX(PlantAccounts[],MATCH($C103,PlantAccounts[Power Plan Plant Account '#],0),8)+(INDEX(PlantAccounts[],MATCH($C103,PlantAccounts[Power Plan Plant Account '#],0),8)+INDEX(PlantAccounts[],MATCH($C103,PlantAccounts[Power Plan Plant Account '#],0),16)+INDEX(PlantAccounts[],MATCH($C103,PlantAccounts[Power Plan Plant Account '#],0),17)))/2))/12)*(INDEX(CurWIPHelper[],1,MATCH(AX$4,CurWIPHelper[#Headers],0)))*(INDEX(PlantAccounts[],MATCH($C103,PlantAccounts[Power Plan Plant Account '#],0),7))</f>
        <v>47690.807295674706</v>
      </c>
      <c r="CM103" s="59">
        <f>((((INDEX(PlantAccounts[],MATCH($C103,PlantAccounts[Power Plan Plant Account '#],0),8)+(INDEX(PlantAccounts[],MATCH($C103,PlantAccounts[Power Plan Plant Account '#],0),8)+INDEX(PlantAccounts[],MATCH($C103,PlantAccounts[Power Plan Plant Account '#],0),16)+INDEX(PlantAccounts[],MATCH($C103,PlantAccounts[Power Plan Plant Account '#],0),17)))/2))/12)*(INDEX(CurWIPHelper[],1,MATCH(AY$4,CurWIPHelper[#Headers],0)))*(INDEX(PlantAccounts[],MATCH($C103,PlantAccounts[Power Plan Plant Account '#],0),7))</f>
        <v>47690.807295674706</v>
      </c>
      <c r="CN103" s="59">
        <f>((((INDEX(PlantAccounts[],MATCH($C103,PlantAccounts[Power Plan Plant Account '#],0),8)+(INDEX(PlantAccounts[],MATCH($C103,PlantAccounts[Power Plan Plant Account '#],0),8)+INDEX(PlantAccounts[],MATCH($C103,PlantAccounts[Power Plan Plant Account '#],0),16)+INDEX(PlantAccounts[],MATCH($C103,PlantAccounts[Power Plan Plant Account '#],0),17)))/2))/12)*(INDEX(CurWIPHelper[],1,MATCH(AZ$4,CurWIPHelper[#Headers],0)))*(INDEX(PlantAccounts[],MATCH($C103,PlantAccounts[Power Plan Plant Account '#],0),7))</f>
        <v>47690.807295674706</v>
      </c>
      <c r="CO103" s="59">
        <f t="shared" si="34"/>
        <v>572289.68754809641</v>
      </c>
      <c r="CQ103" s="59">
        <f>INDEX(PlantAccounts[],MATCH($C103,PlantAccounts[Power Plan Plant Account '#],0),12)*(INDEX(CurWIPHelper[],1,MATCH(AO$4,CurWIPHelper[#Headers],0)))*(INDEX(PlantAccounts[],MATCH($C103,PlantAccounts[Power Plan Plant Account '#],0),7)/12)*0.5</f>
        <v>0</v>
      </c>
      <c r="CR103" s="59">
        <f>INDEX(PlantAccounts[],MATCH($C103,PlantAccounts[Power Plan Plant Account '#],0),12)*(INDEX(CurWIPHelper[],1,MATCH(AP$4,CurWIPHelper[#Headers],0)))*(INDEX(PlantAccounts[],MATCH($C103,PlantAccounts[Power Plan Plant Account '#],0),7)/12)*0.5</f>
        <v>0</v>
      </c>
      <c r="CS103" s="59">
        <f>INDEX(PlantAccounts[],MATCH($C103,PlantAccounts[Power Plan Plant Account '#],0),12)*(INDEX(CurWIPHelper[],1,MATCH(AQ$4,CurWIPHelper[#Headers],0)))*(INDEX(PlantAccounts[],MATCH($C103,PlantAccounts[Power Plan Plant Account '#],0),7)/12)*0.5</f>
        <v>0</v>
      </c>
      <c r="CT103" s="59">
        <f>INDEX(PlantAccounts[],MATCH($C103,PlantAccounts[Power Plan Plant Account '#],0),12)*(INDEX(CurWIPHelper[],1,MATCH(AR$4,CurWIPHelper[#Headers],0)))*(INDEX(PlantAccounts[],MATCH($C103,PlantAccounts[Power Plan Plant Account '#],0),7)/12)*0.5</f>
        <v>0</v>
      </c>
      <c r="CU103" s="59">
        <f>INDEX(PlantAccounts[],MATCH($C103,PlantAccounts[Power Plan Plant Account '#],0),12)*(INDEX(CurWIPHelper[],1,MATCH(AS$4,CurWIPHelper[#Headers],0)))*(INDEX(PlantAccounts[],MATCH($C103,PlantAccounts[Power Plan Plant Account '#],0),7)/12)*0.5</f>
        <v>0</v>
      </c>
      <c r="CV103" s="59">
        <f>INDEX(PlantAccounts[],MATCH($C103,PlantAccounts[Power Plan Plant Account '#],0),12)*(INDEX(CurWIPHelper[],1,MATCH(AT$4,CurWIPHelper[#Headers],0)))*(INDEX(PlantAccounts[],MATCH($C103,PlantAccounts[Power Plan Plant Account '#],0),7)/12)*0.5</f>
        <v>0</v>
      </c>
      <c r="CW103" s="59">
        <f>INDEX(PlantAccounts[],MATCH($C103,PlantAccounts[Power Plan Plant Account '#],0),12)*(INDEX(CurWIPHelper[],1,MATCH(AU$4,CurWIPHelper[#Headers],0)))*(INDEX(PlantAccounts[],MATCH($C103,PlantAccounts[Power Plan Plant Account '#],0),7)/12)*0.5</f>
        <v>0</v>
      </c>
      <c r="CX103" s="59">
        <f>INDEX(PlantAccounts[],MATCH($C103,PlantAccounts[Power Plan Plant Account '#],0),12)*(INDEX(CurWIPHelper[],1,MATCH(AV$4,CurWIPHelper[#Headers],0)))*(INDEX(PlantAccounts[],MATCH($C103,PlantAccounts[Power Plan Plant Account '#],0),7)/12)*0.5</f>
        <v>0</v>
      </c>
      <c r="CY103" s="59">
        <f>INDEX(PlantAccounts[],MATCH($C103,PlantAccounts[Power Plan Plant Account '#],0),12)*(INDEX(CurWIPHelper[],1,MATCH(AW$4,CurWIPHelper[#Headers],0)))*(INDEX(PlantAccounts[],MATCH($C103,PlantAccounts[Power Plan Plant Account '#],0),7)/12)*0.5</f>
        <v>0</v>
      </c>
      <c r="CZ103" s="59">
        <f>INDEX(PlantAccounts[],MATCH($C103,PlantAccounts[Power Plan Plant Account '#],0),12)*(INDEX(CurWIPHelper[],1,MATCH(AX$4,CurWIPHelper[#Headers],0)))*(INDEX(PlantAccounts[],MATCH($C103,PlantAccounts[Power Plan Plant Account '#],0),7)/12)*0.5</f>
        <v>0</v>
      </c>
      <c r="DA103" s="59">
        <f>INDEX(PlantAccounts[],MATCH($C103,PlantAccounts[Power Plan Plant Account '#],0),12)*(INDEX(CurWIPHelper[],1,MATCH(AY$4,CurWIPHelper[#Headers],0)))*(INDEX(PlantAccounts[],MATCH($C103,PlantAccounts[Power Plan Plant Account '#],0),7)/12)*0.5</f>
        <v>0</v>
      </c>
      <c r="DB103" s="59">
        <f>INDEX(PlantAccounts[],MATCH($C103,PlantAccounts[Power Plan Plant Account '#],0),12)*(INDEX(CurWIPHelper[],1,MATCH(AZ$4,CurWIPHelper[#Headers],0)))*(INDEX(PlantAccounts[],MATCH($C103,PlantAccounts[Power Plan Plant Account '#],0),7)/12)*0.5</f>
        <v>0</v>
      </c>
      <c r="DC103" s="59">
        <f t="shared" si="35"/>
        <v>0</v>
      </c>
      <c r="DE103" s="59">
        <f t="shared" si="36"/>
        <v>572289.68754809641</v>
      </c>
    </row>
    <row r="104" spans="1:109">
      <c r="A104" t="s">
        <v>151</v>
      </c>
      <c r="B104" t="s">
        <v>154</v>
      </c>
      <c r="C104">
        <v>55200</v>
      </c>
      <c r="D104">
        <v>55200</v>
      </c>
      <c r="E104" s="8"/>
      <c r="F104" s="113">
        <f>INDEX(PlantAccounts[],MATCH($C104,PlantAccounts[Power Plan Plant Account '#],0),8)</f>
        <v>26245946.373006672</v>
      </c>
      <c r="G104" s="7">
        <f>INDEX(PlantAccounts[],MATCH($C104,PlantAccounts[Power Plan Plant Account '#],0),14)</f>
        <v>0</v>
      </c>
      <c r="H104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19699.721999999998</v>
      </c>
      <c r="I104" s="7"/>
      <c r="J104" s="7">
        <f t="shared" si="37"/>
        <v>19699.721999999998</v>
      </c>
      <c r="K104" s="7">
        <v>0</v>
      </c>
      <c r="L104" s="7">
        <f>INDEX(PlantAccounts[],MATCH($C104,PlantAccounts[Power Plan Plant Account '#],0),11)</f>
        <v>0</v>
      </c>
      <c r="M104" s="7">
        <f t="shared" si="32"/>
        <v>0</v>
      </c>
      <c r="O104" s="35">
        <f>INDEX(CurCloseProf[],MATCH(PlantAccountsQuery[[#This Row],[Reg/Unreg]],CurCloseProf[R/NR],0),MATCH(O$9,CurCloseProf[#Headers],0))*($J104+$M104)</f>
        <v>209.87794858953444</v>
      </c>
      <c r="P104" s="35">
        <f>INDEX(CurCloseProf[],MATCH(PlantAccountsQuery[[#This Row],[Reg/Unreg]],CurCloseProf[R/NR],0),MATCH(P$9,CurCloseProf[#Headers],0))*($J104+$M104)</f>
        <v>119.95355172045525</v>
      </c>
      <c r="Q104" s="35">
        <f>INDEX(CurCloseProf[],MATCH(PlantAccountsQuery[[#This Row],[Reg/Unreg]],CurCloseProf[R/NR],0),MATCH(Q$9,CurCloseProf[#Headers],0))*($J104+$M104)</f>
        <v>679.74098129242498</v>
      </c>
      <c r="R104" s="35">
        <f>INDEX(CurCloseProf[],MATCH(PlantAccountsQuery[[#This Row],[Reg/Unreg]],CurCloseProf[R/NR],0),MATCH(R$9,CurCloseProf[#Headers],0))*($J104+$M104)</f>
        <v>65.68777627222731</v>
      </c>
      <c r="S104" s="35">
        <f>INDEX(CurCloseProf[],MATCH(PlantAccountsQuery[[#This Row],[Reg/Unreg]],CurCloseProf[R/NR],0),MATCH(S$9,CurCloseProf[#Headers],0))*($J104+$M104)</f>
        <v>36.304227254200114</v>
      </c>
      <c r="T104" s="35">
        <f>INDEX(CurCloseProf[],MATCH(PlantAccountsQuery[[#This Row],[Reg/Unreg]],CurCloseProf[R/NR],0),MATCH(T$9,CurCloseProf[#Headers],0))*($J104+$M104)</f>
        <v>1458.0864085824464</v>
      </c>
      <c r="U104" s="35">
        <f>INDEX(CurCloseProf[],MATCH(PlantAccountsQuery[[#This Row],[Reg/Unreg]],CurCloseProf[R/NR],0),MATCH(U$9,CurCloseProf[#Headers],0))*($J104+$M104)</f>
        <v>781.24745589561053</v>
      </c>
      <c r="V104" s="35">
        <f>INDEX(CurCloseProf[],MATCH(PlantAccountsQuery[[#This Row],[Reg/Unreg]],CurCloseProf[R/NR],0),MATCH(V$9,CurCloseProf[#Headers],0))*($J104+$M104)</f>
        <v>570.43986618248778</v>
      </c>
      <c r="W104" s="35">
        <f>INDEX(CurCloseProf[],MATCH(PlantAccountsQuery[[#This Row],[Reg/Unreg]],CurCloseProf[R/NR],0),MATCH(W$9,CurCloseProf[#Headers],0))*($J104+$M104)</f>
        <v>1557.2079680585862</v>
      </c>
      <c r="X104" s="35">
        <f>INDEX(CurCloseProf[],MATCH(PlantAccountsQuery[[#This Row],[Reg/Unreg]],CurCloseProf[R/NR],0),MATCH(X$9,CurCloseProf[#Headers],0))*($J104+$M104)</f>
        <v>5890.308876506695</v>
      </c>
      <c r="Y104" s="35">
        <f>INDEX(CurCloseProf[],MATCH(PlantAccountsQuery[[#This Row],[Reg/Unreg]],CurCloseProf[R/NR],0),MATCH(Y$9,CurCloseProf[#Headers],0))*($J104+$M104)</f>
        <v>315.88929834279367</v>
      </c>
      <c r="Z104" s="35">
        <f>INDEX(CurCloseProf[],MATCH(PlantAccountsQuery[[#This Row],[Reg/Unreg]],CurCloseProf[R/NR],0),MATCH(Z$9,CurCloseProf[#Headers],0))*($J104+$M104)</f>
        <v>8014.9776413025365</v>
      </c>
      <c r="AB104" s="59">
        <f>IF(INDEX(CurWIPHelper[],1,MATCH(AO$4,$AB$9:$AM$9,0))=0,0,($F104+$O104))</f>
        <v>26246156.250955261</v>
      </c>
      <c r="AC104" s="59">
        <f>IF(INDEX(CurWIPHelper[],1,MATCH(AP$4,$AB$9:$AM$9,0))=0,0,($F104+SUM($O104:P104)))</f>
        <v>26246276.204506982</v>
      </c>
      <c r="AD104" s="59">
        <f>IF(INDEX(CurWIPHelper[],1,MATCH(AQ$4,$AB$9:$AM$9,0))=0,0,($F104+SUM($O104:Q104)))</f>
        <v>26246955.945488274</v>
      </c>
      <c r="AE104" s="59">
        <f>IF(INDEX(CurWIPHelper[],1,MATCH(AR$4,$AB$9:$AM$9,0))=0,0,($F104+SUM($O104:R104)))</f>
        <v>26247021.633264545</v>
      </c>
      <c r="AF104" s="59">
        <f>IF(INDEX(CurWIPHelper[],1,MATCH(AS$4,$AB$9:$AM$9,0))=0,0,($F104+SUM($O104:S104)))</f>
        <v>26247057.937491801</v>
      </c>
      <c r="AG104" s="59">
        <f>IF(INDEX(CurWIPHelper[],1,MATCH(AT$4,$AB$9:$AM$9,0))=0,0,($F104+SUM($O104:T104)))</f>
        <v>26248516.023900382</v>
      </c>
      <c r="AH104" s="59">
        <f>IF(INDEX(CurWIPHelper[],1,MATCH(AU$4,$AB$9:$AM$9,0))=0,0,($F104+SUM($O104:U104)))</f>
        <v>26249297.271356277</v>
      </c>
      <c r="AI104" s="59">
        <f>IF(INDEX(CurWIPHelper[],1,MATCH(AV$4,$AB$9:$AM$9,0))=0,0,($F104+SUM($O104:V104)))</f>
        <v>26249867.711222462</v>
      </c>
      <c r="AJ104" s="59">
        <f>IF(INDEX(CurWIPHelper[],1,MATCH(AW$4,$AB$9:$AM$9,0))=0,0,($F104+SUM($O104:W104)))</f>
        <v>26251424.919190519</v>
      </c>
      <c r="AK104" s="59">
        <f>IF(INDEX(CurWIPHelper[],1,MATCH(AX$4,$AB$9:$AM$9,0))=0,0,($F104+SUM($O104:X104)))</f>
        <v>26257315.228067026</v>
      </c>
      <c r="AL104" s="59">
        <f>IF(INDEX(CurWIPHelper[],1,MATCH(AY$4,$AB$9:$AM$9,0))=0,0,($F104+SUM($O104:Y104)))</f>
        <v>26257631.117365368</v>
      </c>
      <c r="AM104" s="59">
        <f>IF(INDEX(CurWIPHelper[],1,MATCH(AZ$4,$AB$9:$AM$9,0))=0,0,($F104+SUM($O104:Z104)))</f>
        <v>26265646.095006671</v>
      </c>
      <c r="AO104" s="35">
        <f>IF(INDEX(CurWIPHelper[],1,MATCH(AO$4,CurWIPHelper[#Headers],0))=0,0,
     IF(AB104&gt;0,
        (IF(
             ((INDEX(PlantAccounts[],MATCH($C104,PlantAccounts[Power Plan Plant Account '#],0),7)/12)
                   *(AB104)
                   *(INDEX(CurWIPHelper[],1,MATCH(AO$4,CurWIPHelper[#Headers],0)))
                   +(INDEX(PlantAccounts[],MATCH($C104,PlantAccounts[Power Plan Plant Account '#],0),9))
                   )&gt;AB104,
              IF((INDEX(PlantAccounts[],MATCH($C104,PlantAccounts[Power Plan Plant Account '#],0),7))=0,0,AB104-(INDEX(PlantAccounts[],MATCH($C104,PlantAccounts[Power Plan Plant Account '#],0),9))),
             (INDEX(PlantAccounts[],MATCH($C104,PlantAccounts[Power Plan Plant Account '#],0),7)/12)*AB104*(INDEX(CurWIPHelper[],1,MATCH(AO$4,CurWIPHelper[#Headers],0))))
        ),
          IF(AB104=0,0,IF(
              ((INDEX(PlantAccounts[],MATCH($C104,PlantAccounts[Power Plan Plant Account '#],0),7)/12)
              *(AB104)
              *(INDEX(CurWIPHelper[],1,MATCH(AO$4,CurWIPHelper[#Headers],0)))
              +(INDEX(PlantAccounts[],MATCH($C104,PlantAccounts[Power Plan Plant Account '#],0),9))
              )&gt;AB104,
         (INDEX(PlantAccounts[],MATCH($C104,PlantAccounts[Power Plan Plant Account '#],0),7)/12)*AB104*(INDEX(CurWIPHelper[],1,MATCH(AO$4,CurWIPHelper[#Headers],0))),
         AB104-(INDEX(PlantAccounts[],MATCH($C104,PlantAccounts[Power Plan Plant Account '#],0),9))
    ))
)
)</f>
        <v>86163.077783565604</v>
      </c>
      <c r="AP104" s="35">
        <f>IF(INDEX(CurWIPHelper[],1,MATCH(AP$4,CurWIPHelper[#Headers],0))=0,0,
     IF(AC104&gt;0,
        (IF(
             ((INDEX(PlantAccounts[],MATCH($C104,PlantAccounts[Power Plan Plant Account '#],0),7)/12)
                   *(AC104)
                   *(INDEX(CurWIPHelper[],1,MATCH(AP$4,CurWIPHelper[#Headers],0)))
                   +(INDEX(PlantAccounts[],MATCH($C104,PlantAccounts[Power Plan Plant Account '#],0),9))
                   +(SUM($AO104:AO104))
                    )&gt;AC104,
              IF((INDEX(PlantAccounts[],MATCH($C104,PlantAccounts[Power Plan Plant Account '#],0),7))=0,0,AC104-(INDEX(PlantAccounts[],MATCH($C104,PlantAccounts[Power Plan Plant Account '#],0),9))-SUM($AO104:AO104)),
             (INDEX(PlantAccounts[],MATCH($C104,PlantAccounts[Power Plan Plant Account '#],0),7)/12)*AC104*(INDEX(CurWIPHelper[],1,MATCH(AP$4,CurWIPHelper[#Headers],0))))
        ),
        IF(AC104=0,0,IF(
              ((INDEX(PlantAccounts[],MATCH($C104,PlantAccounts[Power Plan Plant Account '#],0),7)/12)
              *(AC104)
              *(INDEX(CurWIPHelper[],1,MATCH(AP$4,CurWIPHelper[#Headers],0)))
              +(INDEX(PlantAccounts[],MATCH($C104,PlantAccounts[Power Plan Plant Account '#],0),9))
              +(SUM($AO104:AO104))
              )&gt;AC104,
         (INDEX(PlantAccounts[],MATCH($C104,PlantAccounts[Power Plan Plant Account '#],0),7)/12)*AC104*(INDEX(CurWIPHelper[],1,MATCH(AP$4,CurWIPHelper[#Headers],0))),
         AC104-(INDEX(PlantAccounts[],MATCH($C104,PlantAccounts[Power Plan Plant Account '#],0),9))-(SUM($AO104:AO104))
    ))
)
)</f>
        <v>86163.471577121833</v>
      </c>
      <c r="AQ104" s="35">
        <f>IF(INDEX(CurWIPHelper[],1,MATCH(AQ$4,CurWIPHelper[#Headers],0))=0,0,
     IF(AD104&gt;0,
        (IF(
             ((INDEX(PlantAccounts[],MATCH($C104,PlantAccounts[Power Plan Plant Account '#],0),7)/12)
                   *(AD104)
                   *(INDEX(CurWIPHelper[],1,MATCH(AQ$4,CurWIPHelper[#Headers],0)))
                   +(INDEX(PlantAccounts[],MATCH($C104,PlantAccounts[Power Plan Plant Account '#],0),9))
                   +(SUM($AO104:AP104))
                    )&gt;AD104,
              IF((INDEX(PlantAccounts[],MATCH($C104,PlantAccounts[Power Plan Plant Account '#],0),7))=0,0,AD104-(INDEX(PlantAccounts[],MATCH($C104,PlantAccounts[Power Plan Plant Account '#],0),9))-SUM($AO104:AP104)),
             (INDEX(PlantAccounts[],MATCH($C104,PlantAccounts[Power Plan Plant Account '#],0),7)/12)*AD104*(INDEX(CurWIPHelper[],1,MATCH(AQ$4,CurWIPHelper[#Headers],0))))
        ),
        IF(AD104=0,0,IF(
              ((INDEX(PlantAccounts[],MATCH($C104,PlantAccounts[Power Plan Plant Account '#],0),7)/12)
              *(AD104)
              *(INDEX(CurWIPHelper[],1,MATCH(AQ$4,CurWIPHelper[#Headers],0)))
              +(INDEX(PlantAccounts[],MATCH($C104,PlantAccounts[Power Plan Plant Account '#],0),9))
              +(SUM($AO104:AP104))
              )&gt;AD104,
         (INDEX(PlantAccounts[],MATCH($C104,PlantAccounts[Power Plan Plant Account '#],0),7)/12)*AD104*(INDEX(CurWIPHelper[],1,MATCH(AQ$4,CurWIPHelper[#Headers],0))),
         AD104-(INDEX(PlantAccounts[],MATCH($C104,PlantAccounts[Power Plan Plant Account '#],0),9))-(SUM($AO104:AP104))
    ))
)
)</f>
        <v>86165.70308768985</v>
      </c>
      <c r="AR104" s="35">
        <f>IF(INDEX(CurWIPHelper[],1,MATCH(AR$4,CurWIPHelper[#Headers],0))=0,0,
     IF(AE104&gt;0,
        (IF(
             ((INDEX(PlantAccounts[],MATCH($C104,PlantAccounts[Power Plan Plant Account '#],0),7)/12)
                   *(AE104)
                   *(INDEX(CurWIPHelper[],1,MATCH(AR$4,CurWIPHelper[#Headers],0)))
                   +(INDEX(PlantAccounts[],MATCH($C104,PlantAccounts[Power Plan Plant Account '#],0),9))
                   +(SUM($AO104:AQ104))
                    )&gt;AE104,
              IF((INDEX(PlantAccounts[],MATCH($C104,PlantAccounts[Power Plan Plant Account '#],0),7))=0,0,AE104-(INDEX(PlantAccounts[],MATCH($C104,PlantAccounts[Power Plan Plant Account '#],0),9))-SUM($AO104:AQ104)),
             (INDEX(PlantAccounts[],MATCH($C104,PlantAccounts[Power Plan Plant Account '#],0),7)/12)*AE104*(INDEX(CurWIPHelper[],1,MATCH(AR$4,CurWIPHelper[#Headers],0))))
        ),
        IF(AE104=0,0,IF(
              ((INDEX(PlantAccounts[],MATCH($C104,PlantAccounts[Power Plan Plant Account '#],0),7)/12)
              *(AE104)
              *(INDEX(CurWIPHelper[],1,MATCH(AR$4,CurWIPHelper[#Headers],0)))
              +(INDEX(PlantAccounts[],MATCH($C104,PlantAccounts[Power Plan Plant Account '#],0),9))
              +(SUM($AO104:AQ104))
              )&gt;AE104,
         (INDEX(PlantAccounts[],MATCH($C104,PlantAccounts[Power Plan Plant Account '#],0),7)/12)*AE104*(INDEX(CurWIPHelper[],1,MATCH(AR$4,CurWIPHelper[#Headers],0))),
         AE104-(INDEX(PlantAccounts[],MATCH($C104,PlantAccounts[Power Plan Plant Account '#],0),9))-(SUM($AO104:AQ104))
    ))
)
)</f>
        <v>86165.918733017956</v>
      </c>
      <c r="AS104" s="35">
        <f>IF(INDEX(CurWIPHelper[],1,MATCH(AS$4,CurWIPHelper[#Headers],0))=0,0,
     IF(AF104&gt;0,
        (IF(
             ((INDEX(PlantAccounts[],MATCH($C104,PlantAccounts[Power Plan Plant Account '#],0),7)/12)
                   *(AF104)
                   *(INDEX(CurWIPHelper[],1,MATCH(AS$4,CurWIPHelper[#Headers],0)))
                   +(INDEX(PlantAccounts[],MATCH($C104,PlantAccounts[Power Plan Plant Account '#],0),9))
                   +(SUM($AO104:AR104))
                    )&gt;AF104,
              IF((INDEX(PlantAccounts[],MATCH($C104,PlantAccounts[Power Plan Plant Account '#],0),7))=0,0,AF104-(INDEX(PlantAccounts[],MATCH($C104,PlantAccounts[Power Plan Plant Account '#],0),9))-SUM($AO104:AR104)),
             (INDEX(PlantAccounts[],MATCH($C104,PlantAccounts[Power Plan Plant Account '#],0),7)/12)*AF104*(INDEX(CurWIPHelper[],1,MATCH(AS$4,CurWIPHelper[#Headers],0))))
        ),
        IF(AF104=0,0,IF(
              ((INDEX(PlantAccounts[],MATCH($C104,PlantAccounts[Power Plan Plant Account '#],0),7)/12)
              *(AF104)
              *(INDEX(CurWIPHelper[],1,MATCH(AS$4,CurWIPHelper[#Headers],0)))
              +(INDEX(PlantAccounts[],MATCH($C104,PlantAccounts[Power Plan Plant Account '#],0),9))
              +(SUM($AO104:AR104))
              )&gt;AF104,
         (INDEX(PlantAccounts[],MATCH($C104,PlantAccounts[Power Plan Plant Account '#],0),7)/12)*AF104*(INDEX(CurWIPHelper[],1,MATCH(AS$4,CurWIPHelper[#Headers],0))),
         AF104-(INDEX(PlantAccounts[],MATCH($C104,PlantAccounts[Power Plan Plant Account '#],0),9))-(SUM($AO104:AR104))
    ))
)
)</f>
        <v>86166.037915572801</v>
      </c>
      <c r="AT104" s="35">
        <f>IF(INDEX(CurWIPHelper[],1,MATCH(AT$4,CurWIPHelper[#Headers],0))=0,0,
     IF(AG104&gt;0,
        (IF(
             ((INDEX(PlantAccounts[],MATCH($C104,PlantAccounts[Power Plan Plant Account '#],0),7)/12)
                   *(AG104)
                   *(INDEX(CurWIPHelper[],1,MATCH(AT$4,CurWIPHelper[#Headers],0)))
                   +(INDEX(PlantAccounts[],MATCH($C104,PlantAccounts[Power Plan Plant Account '#],0),9))
                   +(SUM($AO104:AS104))
                    )&gt;AG104,
              IF((INDEX(PlantAccounts[],MATCH($C104,PlantAccounts[Power Plan Plant Account '#],0),7))=0,0,AG104-(INDEX(PlantAccounts[],MATCH($C104,PlantAccounts[Power Plan Plant Account '#],0),9))-SUM($AO104:AS104)),
             (INDEX(PlantAccounts[],MATCH($C104,PlantAccounts[Power Plan Plant Account '#],0),7)/12)*AG104*(INDEX(CurWIPHelper[],1,MATCH(AT$4,CurWIPHelper[#Headers],0))))
        ),
        IF(AG104=0,0,IF(
              ((INDEX(PlantAccounts[],MATCH($C104,PlantAccounts[Power Plan Plant Account '#],0),7)/12)
              *(AG104)
              *(INDEX(CurWIPHelper[],1,MATCH(AT$4,CurWIPHelper[#Headers],0)))
              +(INDEX(PlantAccounts[],MATCH($C104,PlantAccounts[Power Plan Plant Account '#],0),9))
              +(SUM($AO104:AS104))
              )&gt;AG104,
         (INDEX(PlantAccounts[],MATCH($C104,PlantAccounts[Power Plan Plant Account '#],0),7)/12)*AG104*(INDEX(CurWIPHelper[],1,MATCH(AT$4,CurWIPHelper[#Headers],0))),
         AG104-(INDEX(PlantAccounts[],MATCH($C104,PlantAccounts[Power Plan Plant Account '#],0),9))-(SUM($AO104:AS104))
    ))
)
)</f>
        <v>86170.824643634493</v>
      </c>
      <c r="AU104" s="35">
        <f>IF(INDEX(CurWIPHelper[],1,MATCH(AU$4,CurWIPHelper[#Headers],0))=0,0,
     IF(AH104&gt;0,
        (IF(
             ((INDEX(PlantAccounts[],MATCH($C104,PlantAccounts[Power Plan Plant Account '#],0),7)/12)
                   *(AH104)
                   *(INDEX(CurWIPHelper[],1,MATCH(AU$4,CurWIPHelper[#Headers],0)))
                   +(INDEX(PlantAccounts[],MATCH($C104,PlantAccounts[Power Plan Plant Account '#],0),9))
                   +(SUM($AO104:AT104))
                    )&gt;AH104,
              IF((INDEX(PlantAccounts[],MATCH($C104,PlantAccounts[Power Plan Plant Account '#],0),7))=0,0,AH104-(INDEX(PlantAccounts[],MATCH($C104,PlantAccounts[Power Plan Plant Account '#],0),9))-SUM($AO104:AT104)),
             (INDEX(PlantAccounts[],MATCH($C104,PlantAccounts[Power Plan Plant Account '#],0),7)/12)*AH104*(INDEX(CurWIPHelper[],1,MATCH(AU$4,CurWIPHelper[#Headers],0))))
        ),
        IF(AH104=0,0,IF(
              ((INDEX(PlantAccounts[],MATCH($C104,PlantAccounts[Power Plan Plant Account '#],0),7)/12)
              *(AH104)
              *(INDEX(CurWIPHelper[],1,MATCH(AU$4,CurWIPHelper[#Headers],0)))
              +(INDEX(PlantAccounts[],MATCH($C104,PlantAccounts[Power Plan Plant Account '#],0),9))
              +(SUM($AO104:AT104))
              )&gt;AH104,
         (INDEX(PlantAccounts[],MATCH($C104,PlantAccounts[Power Plan Plant Account '#],0),7)/12)*AH104*(INDEX(CurWIPHelper[],1,MATCH(AU$4,CurWIPHelper[#Headers],0))),
         AH104-(INDEX(PlantAccounts[],MATCH($C104,PlantAccounts[Power Plan Plant Account '#],0),9))-(SUM($AO104:AT104))
    ))
)
)</f>
        <v>86173.389388150477</v>
      </c>
      <c r="AV104" s="35">
        <f>IF(INDEX(CurWIPHelper[],1,MATCH(AV$4,CurWIPHelper[#Headers],0))=0,0,
     IF(AI104&gt;0,
        (IF(
             ((INDEX(PlantAccounts[],MATCH($C104,PlantAccounts[Power Plan Plant Account '#],0),7)/12)
                   *(AI104)
                   *(INDEX(CurWIPHelper[],1,MATCH(AV$4,CurWIPHelper[#Headers],0)))
                   +(INDEX(PlantAccounts[],MATCH($C104,PlantAccounts[Power Plan Plant Account '#],0),9))
                   +(SUM($AO104:AU104))
                    )&gt;AI104,
              IF((INDEX(PlantAccounts[],MATCH($C104,PlantAccounts[Power Plan Plant Account '#],0),7))=0,0,AI104-(INDEX(PlantAccounts[],MATCH($C104,PlantAccounts[Power Plan Plant Account '#],0),9))-SUM($AO104:AU104)),
             (INDEX(PlantAccounts[],MATCH($C104,PlantAccounts[Power Plan Plant Account '#],0),7)/12)*AI104*(INDEX(CurWIPHelper[],1,MATCH(AV$4,CurWIPHelper[#Headers],0))))
        ),
        IF(AI104=0,0,IF(
              ((INDEX(PlantAccounts[],MATCH($C104,PlantAccounts[Power Plan Plant Account '#],0),7)/12)
              *(AI104)
              *(INDEX(CurWIPHelper[],1,MATCH(AV$4,CurWIPHelper[#Headers],0)))
              +(INDEX(PlantAccounts[],MATCH($C104,PlantAccounts[Power Plan Plant Account '#],0),9))
              +(SUM($AO104:AU104))
              )&gt;AI104,
         (INDEX(PlantAccounts[],MATCH($C104,PlantAccounts[Power Plan Plant Account '#],0),7)/12)*AI104*(INDEX(CurWIPHelper[],1,MATCH(AV$4,CurWIPHelper[#Headers],0))),
         AI104-(INDEX(PlantAccounts[],MATCH($C104,PlantAccounts[Power Plan Plant Account '#],0),9))-(SUM($AO104:AU104))
    ))
)
)</f>
        <v>86175.262075872481</v>
      </c>
      <c r="AW104" s="35">
        <f>IF(INDEX(CurWIPHelper[],1,MATCH(AW$4,CurWIPHelper[#Headers],0))=0,0,
     IF(AJ104&gt;0,
        (IF(
             ((INDEX(PlantAccounts[],MATCH($C104,PlantAccounts[Power Plan Plant Account '#],0),7)/12)
                   *(AJ104)
                   *(INDEX(CurWIPHelper[],1,MATCH(AW$4,CurWIPHelper[#Headers],0)))
                   +(INDEX(PlantAccounts[],MATCH($C104,PlantAccounts[Power Plan Plant Account '#],0),9))
                   +(SUM($AO104:AV104))
                    )&gt;AJ104,
              IF((INDEX(PlantAccounts[],MATCH($C104,PlantAccounts[Power Plan Plant Account '#],0),7))=0,0,AJ104-(INDEX(PlantAccounts[],MATCH($C104,PlantAccounts[Power Plan Plant Account '#],0),9))-SUM($AO104:AV104)),
             (INDEX(PlantAccounts[],MATCH($C104,PlantAccounts[Power Plan Plant Account '#],0),7)/12)*AJ104*(INDEX(CurWIPHelper[],1,MATCH(AW$4,CurWIPHelper[#Headers],0))))
        ),
        IF(AJ104=0,0,IF(
              ((INDEX(PlantAccounts[],MATCH($C104,PlantAccounts[Power Plan Plant Account '#],0),7)/12)
              *(AJ104)
              *(INDEX(CurWIPHelper[],1,MATCH(AW$4,CurWIPHelper[#Headers],0)))
              +(INDEX(PlantAccounts[],MATCH($C104,PlantAccounts[Power Plan Plant Account '#],0),9))
              +(SUM($AO104:AV104))
              )&gt;AJ104,
         (INDEX(PlantAccounts[],MATCH($C104,PlantAccounts[Power Plan Plant Account '#],0),7)/12)*AJ104*(INDEX(CurWIPHelper[],1,MATCH(AW$4,CurWIPHelper[#Headers],0))),
         AJ104-(INDEX(PlantAccounts[],MATCH($C104,PlantAccounts[Power Plan Plant Account '#],0),9))-(SUM($AO104:AV104))
    ))
)
)</f>
        <v>86180.374208483219</v>
      </c>
      <c r="AX104" s="35">
        <f>IF(INDEX(CurWIPHelper[],1,MATCH(AX$4,CurWIPHelper[#Headers],0))=0,0,
     IF(AK104&gt;0,
        (IF(
             ((INDEX(PlantAccounts[],MATCH($C104,PlantAccounts[Power Plan Plant Account '#],0),7)/12)
                   *(AK104)
                   *(INDEX(CurWIPHelper[],1,MATCH(AX$4,CurWIPHelper[#Headers],0)))
                   +(INDEX(PlantAccounts[],MATCH($C104,PlantAccounts[Power Plan Plant Account '#],0),9))
                   +(SUM($AO104:AW104))
                    )&gt;AK104,
              IF((INDEX(PlantAccounts[],MATCH($C104,PlantAccounts[Power Plan Plant Account '#],0),7))=0,0,AK104-(INDEX(PlantAccounts[],MATCH($C104,PlantAccounts[Power Plan Plant Account '#],0),9))-SUM($AO104:AW104)),
             (INDEX(PlantAccounts[],MATCH($C104,PlantAccounts[Power Plan Plant Account '#],0),7)/12)*AK104*(INDEX(CurWIPHelper[],1,MATCH(AX$4,CurWIPHelper[#Headers],0))))
        ),
        IF(AK104=0,0,IF(
              ((INDEX(PlantAccounts[],MATCH($C104,PlantAccounts[Power Plan Plant Account '#],0),7)/12)
              *(AK104)
              *(INDEX(CurWIPHelper[],1,MATCH(AX$4,CurWIPHelper[#Headers],0)))
              +(INDEX(PlantAccounts[],MATCH($C104,PlantAccounts[Power Plan Plant Account '#],0),9))
              +(SUM($AO104:AW104))
              )&gt;AK104,
         (INDEX(PlantAccounts[],MATCH($C104,PlantAccounts[Power Plan Plant Account '#],0),7)/12)*AK104*(INDEX(CurWIPHelper[],1,MATCH(AX$4,CurWIPHelper[#Headers],0))),
         AK104-(INDEX(PlantAccounts[],MATCH($C104,PlantAccounts[Power Plan Plant Account '#],0),9))-(SUM($AO104:AW104))
    ))
)
)</f>
        <v>86199.711407311217</v>
      </c>
      <c r="AY104" s="35">
        <f>IF(INDEX(CurWIPHelper[],1,MATCH(AY$4,CurWIPHelper[#Headers],0))=0,0,
     IF(AL104&gt;0,
        (IF(
             ((INDEX(PlantAccounts[],MATCH($C104,PlantAccounts[Power Plan Plant Account '#],0),7)/12)
                   *(AL104)
                   *(INDEX(CurWIPHelper[],1,MATCH(AY$4,CurWIPHelper[#Headers],0)))
                   +(INDEX(PlantAccounts[],MATCH($C104,PlantAccounts[Power Plan Plant Account '#],0),9))
                   +(SUM($AO104:AX104))
                    )&gt;AL104,
              IF((INDEX(PlantAccounts[],MATCH($C104,PlantAccounts[Power Plan Plant Account '#],0),7))=0,0,AL104-(INDEX(PlantAccounts[],MATCH($C104,PlantAccounts[Power Plan Plant Account '#],0),9))-SUM($AO104:AX104)),
             (INDEX(PlantAccounts[],MATCH($C104,PlantAccounts[Power Plan Plant Account '#],0),7)/12)*AL104*(INDEX(CurWIPHelper[],1,MATCH(AY$4,CurWIPHelper[#Headers],0))))
        ),
        IF(AL104=0,0,IF(
              ((INDEX(PlantAccounts[],MATCH($C104,PlantAccounts[Power Plan Plant Account '#],0),7)/12)
              *(AL104)
              *(INDEX(CurWIPHelper[],1,MATCH(AY$4,CurWIPHelper[#Headers],0)))
              +(INDEX(PlantAccounts[],MATCH($C104,PlantAccounts[Power Plan Plant Account '#],0),9))
              +(SUM($AO104:AX104))
              )&gt;AL104,
         (INDEX(PlantAccounts[],MATCH($C104,PlantAccounts[Power Plan Plant Account '#],0),7)/12)*AL104*(INDEX(CurWIPHelper[],1,MATCH(AY$4,CurWIPHelper[#Headers],0))),
         AL104-(INDEX(PlantAccounts[],MATCH($C104,PlantAccounts[Power Plan Plant Account '#],0),9))-(SUM($AO104:AX104))
    ))
)
)</f>
        <v>86200.748435130605</v>
      </c>
      <c r="AZ104" s="35">
        <f>IF(INDEX(CurWIPHelper[],1,MATCH(AZ$4,CurWIPHelper[#Headers],0))=0,0,
     IF(AM104&gt;0,
        (IF(
             ((INDEX(PlantAccounts[],MATCH($C104,PlantAccounts[Power Plan Plant Account '#],0),7)/12)
                   *(AM104)
                   *(INDEX(CurWIPHelper[],1,MATCH(AZ$4,CurWIPHelper[#Headers],0)))
                   +(INDEX(PlantAccounts[],MATCH($C104,PlantAccounts[Power Plan Plant Account '#],0),9))
                   +(SUM($AO104:AY104))
                    )&gt;AM104,
              IF((INDEX(PlantAccounts[],MATCH($C104,PlantAccounts[Power Plan Plant Account '#],0),7))=0,0,AM104-(INDEX(PlantAccounts[],MATCH($C104,PlantAccounts[Power Plan Plant Account '#],0),9))-SUM($AO104:AY104)),
             (INDEX(PlantAccounts[],MATCH($C104,PlantAccounts[Power Plan Plant Account '#],0),7)/12)*AM104*(INDEX(CurWIPHelper[],1,MATCH(AZ$4,CurWIPHelper[#Headers],0))))
        ),
        IF(AM104=0,0,IF(
              ((INDEX(PlantAccounts[],MATCH($C104,PlantAccounts[Power Plan Plant Account '#],0),7)/12)
              *(AM104)
              *(INDEX(CurWIPHelper[],1,MATCH(AZ$4,CurWIPHelper[#Headers],0)))
              +(INDEX(PlantAccounts[],MATCH($C104,PlantAccounts[Power Plan Plant Account '#],0),9))
              +(SUM($AO104:AY104))
              )&gt;AM104,
         (INDEX(PlantAccounts[],MATCH($C104,PlantAccounts[Power Plan Plant Account '#],0),7)/12)*AM104*(INDEX(CurWIPHelper[],1,MATCH(AZ$4,CurWIPHelper[#Headers],0))),
         AM104-(INDEX(PlantAccounts[],MATCH($C104,PlantAccounts[Power Plan Plant Account '#],0),9))-(SUM($AO104:AY104))
    ))
)
)</f>
        <v>86227.060674352906</v>
      </c>
      <c r="BA104" s="59">
        <f t="shared" si="33"/>
        <v>1034151.5799299035</v>
      </c>
      <c r="BC104" s="59">
        <f>INDEX(CurCloseProf[],MATCH(PlantAccountsQuery[[#This Row],[Reg/Unreg]],CurCloseProf[R/NR],0),MATCH(BC$9,CurCloseProf[#Headers],0))*($J104)</f>
        <v>209.87794858953444</v>
      </c>
      <c r="BD104" s="59">
        <f>INDEX(CurCloseProf[],MATCH(PlantAccountsQuery[[#This Row],[Reg/Unreg]],CurCloseProf[R/NR],0),MATCH(BD$9,CurCloseProf[#Headers],0))*($J104)</f>
        <v>119.95355172045525</v>
      </c>
      <c r="BE104" s="59">
        <f>INDEX(CurCloseProf[],MATCH(PlantAccountsQuery[[#This Row],[Reg/Unreg]],CurCloseProf[R/NR],0),MATCH(BE$9,CurCloseProf[#Headers],0))*($J104)</f>
        <v>679.74098129242498</v>
      </c>
      <c r="BF104" s="59">
        <f>INDEX(CurCloseProf[],MATCH(PlantAccountsQuery[[#This Row],[Reg/Unreg]],CurCloseProf[R/NR],0),MATCH(BF$9,CurCloseProf[#Headers],0))*($J104)</f>
        <v>65.68777627222731</v>
      </c>
      <c r="BG104" s="59">
        <f>INDEX(CurCloseProf[],MATCH(PlantAccountsQuery[[#This Row],[Reg/Unreg]],CurCloseProf[R/NR],0),MATCH(BG$9,CurCloseProf[#Headers],0))*($J104)</f>
        <v>36.304227254200114</v>
      </c>
      <c r="BH104" s="59">
        <f>INDEX(CurCloseProf[],MATCH(PlantAccountsQuery[[#This Row],[Reg/Unreg]],CurCloseProf[R/NR],0),MATCH(BH$9,CurCloseProf[#Headers],0))*($J104)</f>
        <v>1458.0864085824464</v>
      </c>
      <c r="BI104" s="59">
        <f>INDEX(CurCloseProf[],MATCH(PlantAccountsQuery[[#This Row],[Reg/Unreg]],CurCloseProf[R/NR],0),MATCH(BI$9,CurCloseProf[#Headers],0))*($J104)</f>
        <v>781.24745589561053</v>
      </c>
      <c r="BJ104" s="59">
        <f>INDEX(CurCloseProf[],MATCH(PlantAccountsQuery[[#This Row],[Reg/Unreg]],CurCloseProf[R/NR],0),MATCH(BJ$9,CurCloseProf[#Headers],0))*($J104)</f>
        <v>570.43986618248778</v>
      </c>
      <c r="BK104" s="59">
        <f>INDEX(CurCloseProf[],MATCH(PlantAccountsQuery[[#This Row],[Reg/Unreg]],CurCloseProf[R/NR],0),MATCH(BK$9,CurCloseProf[#Headers],0))*($J104)</f>
        <v>1557.2079680585862</v>
      </c>
      <c r="BL104" s="59">
        <f>INDEX(CurCloseProf[],MATCH(PlantAccountsQuery[[#This Row],[Reg/Unreg]],CurCloseProf[R/NR],0),MATCH(BL$9,CurCloseProf[#Headers],0))*($J104)</f>
        <v>5890.308876506695</v>
      </c>
      <c r="BM104" s="59">
        <f>INDEX(CurCloseProf[],MATCH(PlantAccountsQuery[[#This Row],[Reg/Unreg]],CurCloseProf[R/NR],0),MATCH(BM$9,CurCloseProf[#Headers],0))*($J104)</f>
        <v>315.88929834279367</v>
      </c>
      <c r="BN104" s="59">
        <f>INDEX(CurCloseProf[],MATCH(PlantAccountsQuery[[#This Row],[Reg/Unreg]],CurCloseProf[R/NR],0),MATCH(BN$9,CurCloseProf[#Headers],0))*($J104)</f>
        <v>8014.9776413025365</v>
      </c>
      <c r="BP104" s="59">
        <f>IF(INDEX(CurWIPHelper[],1,MATCH(AO$4,$BP$9:$CA$9,0))=0,0,$BC104)</f>
        <v>209.87794858953444</v>
      </c>
      <c r="BQ104" s="59">
        <f>IF(INDEX(CurWIPHelper[],1,MATCH(AP$4,$BP$9:$CA$9,0))=0,0,(SUM($BC104:BD104)))</f>
        <v>329.83150030998968</v>
      </c>
      <c r="BR104" s="59">
        <f>IF(INDEX(CurWIPHelper[],1,MATCH(AQ$4,$BP$9:$CA$9,0))=0,0,(SUM($BC104:BE104)))</f>
        <v>1009.5724816024147</v>
      </c>
      <c r="BS104" s="59">
        <f>IF(INDEX(CurWIPHelper[],1,MATCH(AR$4,$BP$9:$CA$9,0))=0,0,(SUM($BC104:BF104)))</f>
        <v>1075.2602578746419</v>
      </c>
      <c r="BT104" s="59">
        <f>IF(INDEX(CurWIPHelper[],1,MATCH(AS$4,$BP$9:$CA$9,0))=0,0,(SUM($BC104:BG104)))</f>
        <v>1111.5644851288421</v>
      </c>
      <c r="BU104" s="59">
        <f>IF(INDEX(CurWIPHelper[],1,MATCH(AT$4,$BP$9:$CA$9,0))=0,0,(SUM($BC104:BH104)))</f>
        <v>2569.6508937112885</v>
      </c>
      <c r="BV104" s="59">
        <f>IF(INDEX(CurWIPHelper[],1,MATCH(AU$4,$BP$9:$CA$9,0))=0,0,(SUM($BC104:BI104)))</f>
        <v>3350.898349606899</v>
      </c>
      <c r="BW104" s="59">
        <f>IF(INDEX(CurWIPHelper[],1,MATCH(AV$4,$BP$9:$CA$9,0))=0,0,(SUM($BC104:BJ104)))</f>
        <v>3921.3382157893866</v>
      </c>
      <c r="BX104" s="59">
        <f>IF(INDEX(CurWIPHelper[],1,MATCH(AW$4,$BP$9:$CA$9,0))=0,0,(SUM($BC104:BK104)))</f>
        <v>5478.5461838479732</v>
      </c>
      <c r="BY104" s="59">
        <f>IF(INDEX(CurWIPHelper[],1,MATCH(AX$4,$BP$9:$CA$9,0))=0,0,(SUM($BC104:BL104)))</f>
        <v>11368.855060354668</v>
      </c>
      <c r="BZ104" s="59">
        <f>IF(INDEX(CurWIPHelper[],1,MATCH(AY$4,$BP$9:$CA$9,0))=0,0,(SUM($BC104:BM104)))</f>
        <v>11684.744358697462</v>
      </c>
      <c r="CA104" s="59">
        <f>IF(INDEX(CurWIPHelper[],1,MATCH(AZ$4,$BP$9:$CA$9,0))=0,0,(SUM($BC104:BN104)))</f>
        <v>19699.721999999998</v>
      </c>
      <c r="CC104" s="59">
        <f>((((INDEX(PlantAccounts[],MATCH($C104,PlantAccounts[Power Plan Plant Account '#],0),8)+(INDEX(PlantAccounts[],MATCH($C104,PlantAccounts[Power Plan Plant Account '#],0),8)+INDEX(PlantAccounts[],MATCH($C104,PlantAccounts[Power Plan Plant Account '#],0),16)+INDEX(PlantAccounts[],MATCH($C104,PlantAccounts[Power Plan Plant Account '#],0),17)))/2))/12)*(INDEX(CurWIPHelper[],1,MATCH(AO$4,CurWIPHelper[#Headers],0)))*(INDEX(PlantAccounts[],MATCH($C104,PlantAccounts[Power Plan Plant Account '#],0),7))</f>
        <v>86194.72472651409</v>
      </c>
      <c r="CD104" s="59">
        <f>((((INDEX(PlantAccounts[],MATCH($C104,PlantAccounts[Power Plan Plant Account '#],0),8)+(INDEX(PlantAccounts[],MATCH($C104,PlantAccounts[Power Plan Plant Account '#],0),8)+INDEX(PlantAccounts[],MATCH($C104,PlantAccounts[Power Plan Plant Account '#],0),16)+INDEX(PlantAccounts[],MATCH($C104,PlantAccounts[Power Plan Plant Account '#],0),17)))/2))/12)*(INDEX(CurWIPHelper[],1,MATCH(AP$4,CurWIPHelper[#Headers],0)))*(INDEX(PlantAccounts[],MATCH($C104,PlantAccounts[Power Plan Plant Account '#],0),7))</f>
        <v>86194.72472651409</v>
      </c>
      <c r="CE104" s="59">
        <f>((((INDEX(PlantAccounts[],MATCH($C104,PlantAccounts[Power Plan Plant Account '#],0),8)+(INDEX(PlantAccounts[],MATCH($C104,PlantAccounts[Power Plan Plant Account '#],0),8)+INDEX(PlantAccounts[],MATCH($C104,PlantAccounts[Power Plan Plant Account '#],0),16)+INDEX(PlantAccounts[],MATCH($C104,PlantAccounts[Power Plan Plant Account '#],0),17)))/2))/12)*(INDEX(CurWIPHelper[],1,MATCH(AQ$4,CurWIPHelper[#Headers],0)))*(INDEX(PlantAccounts[],MATCH($C104,PlantAccounts[Power Plan Plant Account '#],0),7))</f>
        <v>86194.72472651409</v>
      </c>
      <c r="CF104" s="59">
        <f>((((INDEX(PlantAccounts[],MATCH($C104,PlantAccounts[Power Plan Plant Account '#],0),8)+(INDEX(PlantAccounts[],MATCH($C104,PlantAccounts[Power Plan Plant Account '#],0),8)+INDEX(PlantAccounts[],MATCH($C104,PlantAccounts[Power Plan Plant Account '#],0),16)+INDEX(PlantAccounts[],MATCH($C104,PlantAccounts[Power Plan Plant Account '#],0),17)))/2))/12)*(INDEX(CurWIPHelper[],1,MATCH(AR$4,CurWIPHelper[#Headers],0)))*(INDEX(PlantAccounts[],MATCH($C104,PlantAccounts[Power Plan Plant Account '#],0),7))</f>
        <v>86194.72472651409</v>
      </c>
      <c r="CG104" s="59">
        <f>((((INDEX(PlantAccounts[],MATCH($C104,PlantAccounts[Power Plan Plant Account '#],0),8)+(INDEX(PlantAccounts[],MATCH($C104,PlantAccounts[Power Plan Plant Account '#],0),8)+INDEX(PlantAccounts[],MATCH($C104,PlantAccounts[Power Plan Plant Account '#],0),16)+INDEX(PlantAccounts[],MATCH($C104,PlantAccounts[Power Plan Plant Account '#],0),17)))/2))/12)*(INDEX(CurWIPHelper[],1,MATCH(AS$4,CurWIPHelper[#Headers],0)))*(INDEX(PlantAccounts[],MATCH($C104,PlantAccounts[Power Plan Plant Account '#],0),7))</f>
        <v>86194.72472651409</v>
      </c>
      <c r="CH104" s="59">
        <f>((((INDEX(PlantAccounts[],MATCH($C104,PlantAccounts[Power Plan Plant Account '#],0),8)+(INDEX(PlantAccounts[],MATCH($C104,PlantAccounts[Power Plan Plant Account '#],0),8)+INDEX(PlantAccounts[],MATCH($C104,PlantAccounts[Power Plan Plant Account '#],0),16)+INDEX(PlantAccounts[],MATCH($C104,PlantAccounts[Power Plan Plant Account '#],0),17)))/2))/12)*(INDEX(CurWIPHelper[],1,MATCH(AT$4,CurWIPHelper[#Headers],0)))*(INDEX(PlantAccounts[],MATCH($C104,PlantAccounts[Power Plan Plant Account '#],0),7))</f>
        <v>86194.72472651409</v>
      </c>
      <c r="CI104" s="59">
        <f>((((INDEX(PlantAccounts[],MATCH($C104,PlantAccounts[Power Plan Plant Account '#],0),8)+(INDEX(PlantAccounts[],MATCH($C104,PlantAccounts[Power Plan Plant Account '#],0),8)+INDEX(PlantAccounts[],MATCH($C104,PlantAccounts[Power Plan Plant Account '#],0),16)+INDEX(PlantAccounts[],MATCH($C104,PlantAccounts[Power Plan Plant Account '#],0),17)))/2))/12)*(INDEX(CurWIPHelper[],1,MATCH(AU$4,CurWIPHelper[#Headers],0)))*(INDEX(PlantAccounts[],MATCH($C104,PlantAccounts[Power Plan Plant Account '#],0),7))</f>
        <v>86194.72472651409</v>
      </c>
      <c r="CJ104" s="59">
        <f>((((INDEX(PlantAccounts[],MATCH($C104,PlantAccounts[Power Plan Plant Account '#],0),8)+(INDEX(PlantAccounts[],MATCH($C104,PlantAccounts[Power Plan Plant Account '#],0),8)+INDEX(PlantAccounts[],MATCH($C104,PlantAccounts[Power Plan Plant Account '#],0),16)+INDEX(PlantAccounts[],MATCH($C104,PlantAccounts[Power Plan Plant Account '#],0),17)))/2))/12)*(INDEX(CurWIPHelper[],1,MATCH(AV$4,CurWIPHelper[#Headers],0)))*(INDEX(PlantAccounts[],MATCH($C104,PlantAccounts[Power Plan Plant Account '#],0),7))</f>
        <v>86194.72472651409</v>
      </c>
      <c r="CK104" s="59">
        <f>((((INDEX(PlantAccounts[],MATCH($C104,PlantAccounts[Power Plan Plant Account '#],0),8)+(INDEX(PlantAccounts[],MATCH($C104,PlantAccounts[Power Plan Plant Account '#],0),8)+INDEX(PlantAccounts[],MATCH($C104,PlantAccounts[Power Plan Plant Account '#],0),16)+INDEX(PlantAccounts[],MATCH($C104,PlantAccounts[Power Plan Plant Account '#],0),17)))/2))/12)*(INDEX(CurWIPHelper[],1,MATCH(AW$4,CurWIPHelper[#Headers],0)))*(INDEX(PlantAccounts[],MATCH($C104,PlantAccounts[Power Plan Plant Account '#],0),7))</f>
        <v>86194.72472651409</v>
      </c>
      <c r="CL104" s="59">
        <f>((((INDEX(PlantAccounts[],MATCH($C104,PlantAccounts[Power Plan Plant Account '#],0),8)+(INDEX(PlantAccounts[],MATCH($C104,PlantAccounts[Power Plan Plant Account '#],0),8)+INDEX(PlantAccounts[],MATCH($C104,PlantAccounts[Power Plan Plant Account '#],0),16)+INDEX(PlantAccounts[],MATCH($C104,PlantAccounts[Power Plan Plant Account '#],0),17)))/2))/12)*(INDEX(CurWIPHelper[],1,MATCH(AX$4,CurWIPHelper[#Headers],0)))*(INDEX(PlantAccounts[],MATCH($C104,PlantAccounts[Power Plan Plant Account '#],0),7))</f>
        <v>86194.72472651409</v>
      </c>
      <c r="CM104" s="59">
        <f>((((INDEX(PlantAccounts[],MATCH($C104,PlantAccounts[Power Plan Plant Account '#],0),8)+(INDEX(PlantAccounts[],MATCH($C104,PlantAccounts[Power Plan Plant Account '#],0),8)+INDEX(PlantAccounts[],MATCH($C104,PlantAccounts[Power Plan Plant Account '#],0),16)+INDEX(PlantAccounts[],MATCH($C104,PlantAccounts[Power Plan Plant Account '#],0),17)))/2))/12)*(INDEX(CurWIPHelper[],1,MATCH(AY$4,CurWIPHelper[#Headers],0)))*(INDEX(PlantAccounts[],MATCH($C104,PlantAccounts[Power Plan Plant Account '#],0),7))</f>
        <v>86194.72472651409</v>
      </c>
      <c r="CN104" s="59">
        <f>((((INDEX(PlantAccounts[],MATCH($C104,PlantAccounts[Power Plan Plant Account '#],0),8)+(INDEX(PlantAccounts[],MATCH($C104,PlantAccounts[Power Plan Plant Account '#],0),8)+INDEX(PlantAccounts[],MATCH($C104,PlantAccounts[Power Plan Plant Account '#],0),16)+INDEX(PlantAccounts[],MATCH($C104,PlantAccounts[Power Plan Plant Account '#],0),17)))/2))/12)*(INDEX(CurWIPHelper[],1,MATCH(AZ$4,CurWIPHelper[#Headers],0)))*(INDEX(PlantAccounts[],MATCH($C104,PlantAccounts[Power Plan Plant Account '#],0),7))</f>
        <v>86194.72472651409</v>
      </c>
      <c r="CO104" s="59">
        <f t="shared" si="34"/>
        <v>1034336.696718169</v>
      </c>
      <c r="CQ104" s="59">
        <f>INDEX(PlantAccounts[],MATCH($C104,PlantAccounts[Power Plan Plant Account '#],0),12)*(INDEX(CurWIPHelper[],1,MATCH(AO$4,CurWIPHelper[#Headers],0)))*(INDEX(PlantAccounts[],MATCH($C104,PlantAccounts[Power Plan Plant Account '#],0),7)/12)*0.5</f>
        <v>0</v>
      </c>
      <c r="CR104" s="59">
        <f>INDEX(PlantAccounts[],MATCH($C104,PlantAccounts[Power Plan Plant Account '#],0),12)*(INDEX(CurWIPHelper[],1,MATCH(AP$4,CurWIPHelper[#Headers],0)))*(INDEX(PlantAccounts[],MATCH($C104,PlantAccounts[Power Plan Plant Account '#],0),7)/12)*0.5</f>
        <v>0</v>
      </c>
      <c r="CS104" s="59">
        <f>INDEX(PlantAccounts[],MATCH($C104,PlantAccounts[Power Plan Plant Account '#],0),12)*(INDEX(CurWIPHelper[],1,MATCH(AQ$4,CurWIPHelper[#Headers],0)))*(INDEX(PlantAccounts[],MATCH($C104,PlantAccounts[Power Plan Plant Account '#],0),7)/12)*0.5</f>
        <v>0</v>
      </c>
      <c r="CT104" s="59">
        <f>INDEX(PlantAccounts[],MATCH($C104,PlantAccounts[Power Plan Plant Account '#],0),12)*(INDEX(CurWIPHelper[],1,MATCH(AR$4,CurWIPHelper[#Headers],0)))*(INDEX(PlantAccounts[],MATCH($C104,PlantAccounts[Power Plan Plant Account '#],0),7)/12)*0.5</f>
        <v>0</v>
      </c>
      <c r="CU104" s="59">
        <f>INDEX(PlantAccounts[],MATCH($C104,PlantAccounts[Power Plan Plant Account '#],0),12)*(INDEX(CurWIPHelper[],1,MATCH(AS$4,CurWIPHelper[#Headers],0)))*(INDEX(PlantAccounts[],MATCH($C104,PlantAccounts[Power Plan Plant Account '#],0),7)/12)*0.5</f>
        <v>0</v>
      </c>
      <c r="CV104" s="59">
        <f>INDEX(PlantAccounts[],MATCH($C104,PlantAccounts[Power Plan Plant Account '#],0),12)*(INDEX(CurWIPHelper[],1,MATCH(AT$4,CurWIPHelper[#Headers],0)))*(INDEX(PlantAccounts[],MATCH($C104,PlantAccounts[Power Plan Plant Account '#],0),7)/12)*0.5</f>
        <v>0</v>
      </c>
      <c r="CW104" s="59">
        <f>INDEX(PlantAccounts[],MATCH($C104,PlantAccounts[Power Plan Plant Account '#],0),12)*(INDEX(CurWIPHelper[],1,MATCH(AU$4,CurWIPHelper[#Headers],0)))*(INDEX(PlantAccounts[],MATCH($C104,PlantAccounts[Power Plan Plant Account '#],0),7)/12)*0.5</f>
        <v>0</v>
      </c>
      <c r="CX104" s="59">
        <f>INDEX(PlantAccounts[],MATCH($C104,PlantAccounts[Power Plan Plant Account '#],0),12)*(INDEX(CurWIPHelper[],1,MATCH(AV$4,CurWIPHelper[#Headers],0)))*(INDEX(PlantAccounts[],MATCH($C104,PlantAccounts[Power Plan Plant Account '#],0),7)/12)*0.5</f>
        <v>0</v>
      </c>
      <c r="CY104" s="59">
        <f>INDEX(PlantAccounts[],MATCH($C104,PlantAccounts[Power Plan Plant Account '#],0),12)*(INDEX(CurWIPHelper[],1,MATCH(AW$4,CurWIPHelper[#Headers],0)))*(INDEX(PlantAccounts[],MATCH($C104,PlantAccounts[Power Plan Plant Account '#],0),7)/12)*0.5</f>
        <v>0</v>
      </c>
      <c r="CZ104" s="59">
        <f>INDEX(PlantAccounts[],MATCH($C104,PlantAccounts[Power Plan Plant Account '#],0),12)*(INDEX(CurWIPHelper[],1,MATCH(AX$4,CurWIPHelper[#Headers],0)))*(INDEX(PlantAccounts[],MATCH($C104,PlantAccounts[Power Plan Plant Account '#],0),7)/12)*0.5</f>
        <v>0</v>
      </c>
      <c r="DA104" s="59">
        <f>INDEX(PlantAccounts[],MATCH($C104,PlantAccounts[Power Plan Plant Account '#],0),12)*(INDEX(CurWIPHelper[],1,MATCH(AY$4,CurWIPHelper[#Headers],0)))*(INDEX(PlantAccounts[],MATCH($C104,PlantAccounts[Power Plan Plant Account '#],0),7)/12)*0.5</f>
        <v>0</v>
      </c>
      <c r="DB104" s="59">
        <f>INDEX(PlantAccounts[],MATCH($C104,PlantAccounts[Power Plan Plant Account '#],0),12)*(INDEX(CurWIPHelper[],1,MATCH(AZ$4,CurWIPHelper[#Headers],0)))*(INDEX(PlantAccounts[],MATCH($C104,PlantAccounts[Power Plan Plant Account '#],0),7)/12)*0.5</f>
        <v>0</v>
      </c>
      <c r="DC104" s="59">
        <f t="shared" si="35"/>
        <v>0</v>
      </c>
      <c r="DE104" s="59">
        <f t="shared" si="36"/>
        <v>1034336.696718169</v>
      </c>
    </row>
    <row r="105" spans="1:109">
      <c r="A105" t="s">
        <v>151</v>
      </c>
      <c r="B105" t="s">
        <v>155</v>
      </c>
      <c r="C105">
        <v>55300</v>
      </c>
      <c r="D105">
        <v>55300</v>
      </c>
      <c r="E105" s="8"/>
      <c r="F105" s="113">
        <f>INDEX(PlantAccounts[],MATCH($C105,PlantAccounts[Power Plan Plant Account '#],0),8)</f>
        <v>121065472.43129654</v>
      </c>
      <c r="G105" s="7">
        <f>INDEX(PlantAccounts[],MATCH($C105,PlantAccounts[Power Plan Plant Account '#],0),14)</f>
        <v>1632507.0780368131</v>
      </c>
      <c r="H105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5106721.3547999999</v>
      </c>
      <c r="I105" s="146">
        <v>1632507.0780368138</v>
      </c>
      <c r="J105" s="7">
        <f t="shared" si="37"/>
        <v>5106721.3547999989</v>
      </c>
      <c r="K105" s="7">
        <v>-13895.333333333334</v>
      </c>
      <c r="L105" s="7">
        <f>INDEX(PlantAccounts[],MATCH($C105,PlantAccounts[Power Plan Plant Account '#],0),11)</f>
        <v>0</v>
      </c>
      <c r="M105" s="7">
        <f t="shared" si="32"/>
        <v>-13895.333333333334</v>
      </c>
      <c r="O105" s="35">
        <f>INDEX(CurCloseProf[],MATCH(PlantAccountsQuery[[#This Row],[Reg/Unreg]],CurCloseProf[R/NR],0),MATCH(O$9,CurCloseProf[#Headers],0))*($J105+$M105)</f>
        <v>54258.221405805838</v>
      </c>
      <c r="P105" s="35">
        <f>INDEX(CurCloseProf[],MATCH(PlantAccountsQuery[[#This Row],[Reg/Unreg]],CurCloseProf[R/NR],0),MATCH(P$9,CurCloseProf[#Headers],0))*($J105+$M105)</f>
        <v>31010.720332463679</v>
      </c>
      <c r="Q105" s="35">
        <f>INDEX(CurCloseProf[],MATCH(PlantAccountsQuery[[#This Row],[Reg/Unreg]],CurCloseProf[R/NR],0),MATCH(Q$9,CurCloseProf[#Headers],0))*($J105+$M105)</f>
        <v>175728.49796476055</v>
      </c>
      <c r="R105" s="35">
        <f>INDEX(CurCloseProf[],MATCH(PlantAccountsQuery[[#This Row],[Reg/Unreg]],CurCloseProf[R/NR],0),MATCH(R$9,CurCloseProf[#Headers],0))*($J105+$M105)</f>
        <v>16981.783615600256</v>
      </c>
      <c r="S105" s="35">
        <f>INDEX(CurCloseProf[],MATCH(PlantAccountsQuery[[#This Row],[Reg/Unreg]],CurCloseProf[R/NR],0),MATCH(S$9,CurCloseProf[#Headers],0))*($J105+$M105)</f>
        <v>9385.4681426179359</v>
      </c>
      <c r="T105" s="35">
        <f>INDEX(CurCloseProf[],MATCH(PlantAccountsQuery[[#This Row],[Reg/Unreg]],CurCloseProf[R/NR],0),MATCH(T$9,CurCloseProf[#Headers],0))*($J105+$M105)</f>
        <v>376948.48704847513</v>
      </c>
      <c r="U105" s="35">
        <f>INDEX(CurCloseProf[],MATCH(PlantAccountsQuery[[#This Row],[Reg/Unreg]],CurCloseProf[R/NR],0),MATCH(U$9,CurCloseProf[#Headers],0))*($J105+$M105)</f>
        <v>201970.22945754245</v>
      </c>
      <c r="V105" s="35">
        <f>INDEX(CurCloseProf[],MATCH(PlantAccountsQuery[[#This Row],[Reg/Unreg]],CurCloseProf[R/NR],0),MATCH(V$9,CurCloseProf[#Headers],0))*($J105+$M105)</f>
        <v>147471.67468536546</v>
      </c>
      <c r="W105" s="35">
        <f>INDEX(CurCloseProf[],MATCH(PlantAccountsQuery[[#This Row],[Reg/Unreg]],CurCloseProf[R/NR],0),MATCH(W$9,CurCloseProf[#Headers],0))*($J105+$M105)</f>
        <v>402573.66375850391</v>
      </c>
      <c r="X105" s="35">
        <f>INDEX(CurCloseProf[],MATCH(PlantAccountsQuery[[#This Row],[Reg/Unreg]],CurCloseProf[R/NR],0),MATCH(X$9,CurCloseProf[#Headers],0))*($J105+$M105)</f>
        <v>1522778.7641241527</v>
      </c>
      <c r="Y105" s="35">
        <f>INDEX(CurCloseProf[],MATCH(PlantAccountsQuery[[#This Row],[Reg/Unreg]],CurCloseProf[R/NR],0),MATCH(Y$9,CurCloseProf[#Headers],0))*($J105+$M105)</f>
        <v>81664.565545799414</v>
      </c>
      <c r="Z105" s="35">
        <f>INDEX(CurCloseProf[],MATCH(PlantAccountsQuery[[#This Row],[Reg/Unreg]],CurCloseProf[R/NR],0),MATCH(Z$9,CurCloseProf[#Headers],0))*($J105+$M105)</f>
        <v>2072053.9453855786</v>
      </c>
      <c r="AB105" s="59">
        <f>IF(INDEX(CurWIPHelper[],1,MATCH(AO$4,$AB$9:$AM$9,0))=0,0,($F105+$O105))</f>
        <v>121119730.65270235</v>
      </c>
      <c r="AC105" s="59">
        <f>IF(INDEX(CurWIPHelper[],1,MATCH(AP$4,$AB$9:$AM$9,0))=0,0,($F105+SUM($O105:P105)))</f>
        <v>121150741.37303481</v>
      </c>
      <c r="AD105" s="59">
        <f>IF(INDEX(CurWIPHelper[],1,MATCH(AQ$4,$AB$9:$AM$9,0))=0,0,($F105+SUM($O105:Q105)))</f>
        <v>121326469.87099957</v>
      </c>
      <c r="AE105" s="59">
        <f>IF(INDEX(CurWIPHelper[],1,MATCH(AR$4,$AB$9:$AM$9,0))=0,0,($F105+SUM($O105:R105)))</f>
        <v>121343451.65461518</v>
      </c>
      <c r="AF105" s="59">
        <f>IF(INDEX(CurWIPHelper[],1,MATCH(AS$4,$AB$9:$AM$9,0))=0,0,($F105+SUM($O105:S105)))</f>
        <v>121352837.12275779</v>
      </c>
      <c r="AG105" s="59">
        <f>IF(INDEX(CurWIPHelper[],1,MATCH(AT$4,$AB$9:$AM$9,0))=0,0,($F105+SUM($O105:T105)))</f>
        <v>121729785.60980627</v>
      </c>
      <c r="AH105" s="59">
        <f>IF(INDEX(CurWIPHelper[],1,MATCH(AU$4,$AB$9:$AM$9,0))=0,0,($F105+SUM($O105:U105)))</f>
        <v>121931755.83926381</v>
      </c>
      <c r="AI105" s="59">
        <f>IF(INDEX(CurWIPHelper[],1,MATCH(AV$4,$AB$9:$AM$9,0))=0,0,($F105+SUM($O105:V105)))</f>
        <v>122079227.51394917</v>
      </c>
      <c r="AJ105" s="59">
        <f>IF(INDEX(CurWIPHelper[],1,MATCH(AW$4,$AB$9:$AM$9,0))=0,0,($F105+SUM($O105:W105)))</f>
        <v>122481801.17770767</v>
      </c>
      <c r="AK105" s="59">
        <f>IF(INDEX(CurWIPHelper[],1,MATCH(AX$4,$AB$9:$AM$9,0))=0,0,($F105+SUM($O105:X105)))</f>
        <v>124004579.94183183</v>
      </c>
      <c r="AL105" s="59">
        <f>IF(INDEX(CurWIPHelper[],1,MATCH(AY$4,$AB$9:$AM$9,0))=0,0,($F105+SUM($O105:Y105)))</f>
        <v>124086244.50737762</v>
      </c>
      <c r="AM105" s="59">
        <f>IF(INDEX(CurWIPHelper[],1,MATCH(AZ$4,$AB$9:$AM$9,0))=0,0,($F105+SUM($O105:Z105)))</f>
        <v>126158298.4527632</v>
      </c>
      <c r="AO105" s="35">
        <f>IF(INDEX(CurWIPHelper[],1,MATCH(AO$4,CurWIPHelper[#Headers],0))=0,0,
     IF(AB105&gt;0,
        (IF(
             ((INDEX(PlantAccounts[],MATCH($C105,PlantAccounts[Power Plan Plant Account '#],0),7)/12)
                   *(AB105)
                   *(INDEX(CurWIPHelper[],1,MATCH(AO$4,CurWIPHelper[#Headers],0)))
                   +(INDEX(PlantAccounts[],MATCH($C105,PlantAccounts[Power Plan Plant Account '#],0),9))
                   )&gt;AB105,
              IF((INDEX(PlantAccounts[],MATCH($C105,PlantAccounts[Power Plan Plant Account '#],0),7))=0,0,AB105-(INDEX(PlantAccounts[],MATCH($C105,PlantAccounts[Power Plan Plant Account '#],0),9))),
             (INDEX(PlantAccounts[],MATCH($C105,PlantAccounts[Power Plan Plant Account '#],0),7)/12)*AB105*(INDEX(CurWIPHelper[],1,MATCH(AO$4,CurWIPHelper[#Headers],0))))
        ),
          IF(AB105=0,0,IF(
              ((INDEX(PlantAccounts[],MATCH($C105,PlantAccounts[Power Plan Plant Account '#],0),7)/12)
              *(AB105)
              *(INDEX(CurWIPHelper[],1,MATCH(AO$4,CurWIPHelper[#Headers],0)))
              +(INDEX(PlantAccounts[],MATCH($C105,PlantAccounts[Power Plan Plant Account '#],0),9))
              )&gt;AB105,
         (INDEX(PlantAccounts[],MATCH($C105,PlantAccounts[Power Plan Plant Account '#],0),7)/12)*AB105*(INDEX(CurWIPHelper[],1,MATCH(AO$4,CurWIPHelper[#Headers],0))),
         AB105-(INDEX(PlantAccounts[],MATCH($C105,PlantAccounts[Power Plan Plant Account '#],0),9))
    ))
)
)</f>
        <v>388909.19271578046</v>
      </c>
      <c r="AP105" s="35">
        <f>IF(INDEX(CurWIPHelper[],1,MATCH(AP$4,CurWIPHelper[#Headers],0))=0,0,
     IF(AC105&gt;0,
        (IF(
             ((INDEX(PlantAccounts[],MATCH($C105,PlantAccounts[Power Plan Plant Account '#],0),7)/12)
                   *(AC105)
                   *(INDEX(CurWIPHelper[],1,MATCH(AP$4,CurWIPHelper[#Headers],0)))
                   +(INDEX(PlantAccounts[],MATCH($C105,PlantAccounts[Power Plan Plant Account '#],0),9))
                   +(SUM($AO105:AO105))
                    )&gt;AC105,
              IF((INDEX(PlantAccounts[],MATCH($C105,PlantAccounts[Power Plan Plant Account '#],0),7))=0,0,AC105-(INDEX(PlantAccounts[],MATCH($C105,PlantAccounts[Power Plan Plant Account '#],0),9))-SUM($AO105:AO105)),
             (INDEX(PlantAccounts[],MATCH($C105,PlantAccounts[Power Plan Plant Account '#],0),7)/12)*AC105*(INDEX(CurWIPHelper[],1,MATCH(AP$4,CurWIPHelper[#Headers],0))))
        ),
        IF(AC105=0,0,IF(
              ((INDEX(PlantAccounts[],MATCH($C105,PlantAccounts[Power Plan Plant Account '#],0),7)/12)
              *(AC105)
              *(INDEX(CurWIPHelper[],1,MATCH(AP$4,CurWIPHelper[#Headers],0)))
              +(INDEX(PlantAccounts[],MATCH($C105,PlantAccounts[Power Plan Plant Account '#],0),9))
              +(SUM($AO105:AO105))
              )&gt;AC105,
         (INDEX(PlantAccounts[],MATCH($C105,PlantAccounts[Power Plan Plant Account '#],0),7)/12)*AC105*(INDEX(CurWIPHelper[],1,MATCH(AP$4,CurWIPHelper[#Headers],0))),
         AC105-(INDEX(PlantAccounts[],MATCH($C105,PlantAccounts[Power Plan Plant Account '#],0),9))-(SUM($AO105:AO105))
    ))
)
)</f>
        <v>389008.76653538062</v>
      </c>
      <c r="AQ105" s="35">
        <f>IF(INDEX(CurWIPHelper[],1,MATCH(AQ$4,CurWIPHelper[#Headers],0))=0,0,
     IF(AD105&gt;0,
        (IF(
             ((INDEX(PlantAccounts[],MATCH($C105,PlantAccounts[Power Plan Plant Account '#],0),7)/12)
                   *(AD105)
                   *(INDEX(CurWIPHelper[],1,MATCH(AQ$4,CurWIPHelper[#Headers],0)))
                   +(INDEX(PlantAccounts[],MATCH($C105,PlantAccounts[Power Plan Plant Account '#],0),9))
                   +(SUM($AO105:AP105))
                    )&gt;AD105,
              IF((INDEX(PlantAccounts[],MATCH($C105,PlantAccounts[Power Plan Plant Account '#],0),7))=0,0,AD105-(INDEX(PlantAccounts[],MATCH($C105,PlantAccounts[Power Plan Plant Account '#],0),9))-SUM($AO105:AP105)),
             (INDEX(PlantAccounts[],MATCH($C105,PlantAccounts[Power Plan Plant Account '#],0),7)/12)*AD105*(INDEX(CurWIPHelper[],1,MATCH(AQ$4,CurWIPHelper[#Headers],0))))
        ),
        IF(AD105=0,0,IF(
              ((INDEX(PlantAccounts[],MATCH($C105,PlantAccounts[Power Plan Plant Account '#],0),7)/12)
              *(AD105)
              *(INDEX(CurWIPHelper[],1,MATCH(AQ$4,CurWIPHelper[#Headers],0)))
              +(INDEX(PlantAccounts[],MATCH($C105,PlantAccounts[Power Plan Plant Account '#],0),9))
              +(SUM($AO105:AP105))
              )&gt;AD105,
         (INDEX(PlantAccounts[],MATCH($C105,PlantAccounts[Power Plan Plant Account '#],0),7)/12)*AD105*(INDEX(CurWIPHelper[],1,MATCH(AQ$4,CurWIPHelper[#Headers],0))),
         AD105-(INDEX(PlantAccounts[],MATCH($C105,PlantAccounts[Power Plan Plant Account '#],0),9))-(SUM($AO105:AP105))
    ))
)
)</f>
        <v>389573.02165642771</v>
      </c>
      <c r="AR105" s="35">
        <f>IF(INDEX(CurWIPHelper[],1,MATCH(AR$4,CurWIPHelper[#Headers],0))=0,0,
     IF(AE105&gt;0,
        (IF(
             ((INDEX(PlantAccounts[],MATCH($C105,PlantAccounts[Power Plan Plant Account '#],0),7)/12)
                   *(AE105)
                   *(INDEX(CurWIPHelper[],1,MATCH(AR$4,CurWIPHelper[#Headers],0)))
                   +(INDEX(PlantAccounts[],MATCH($C105,PlantAccounts[Power Plan Plant Account '#],0),9))
                   +(SUM($AO105:AQ105))
                    )&gt;AE105,
              IF((INDEX(PlantAccounts[],MATCH($C105,PlantAccounts[Power Plan Plant Account '#],0),7))=0,0,AE105-(INDEX(PlantAccounts[],MATCH($C105,PlantAccounts[Power Plan Plant Account '#],0),9))-SUM($AO105:AQ105)),
             (INDEX(PlantAccounts[],MATCH($C105,PlantAccounts[Power Plan Plant Account '#],0),7)/12)*AE105*(INDEX(CurWIPHelper[],1,MATCH(AR$4,CurWIPHelper[#Headers],0))))
        ),
        IF(AE105=0,0,IF(
              ((INDEX(PlantAccounts[],MATCH($C105,PlantAccounts[Power Plan Plant Account '#],0),7)/12)
              *(AE105)
              *(INDEX(CurWIPHelper[],1,MATCH(AR$4,CurWIPHelper[#Headers],0)))
              +(INDEX(PlantAccounts[],MATCH($C105,PlantAccounts[Power Plan Plant Account '#],0),9))
              +(SUM($AO105:AQ105))
              )&gt;AE105,
         (INDEX(PlantAccounts[],MATCH($C105,PlantAccounts[Power Plan Plant Account '#],0),7)/12)*AE105*(INDEX(CurWIPHelper[],1,MATCH(AR$4,CurWIPHelper[#Headers],0))),
         AE105-(INDEX(PlantAccounts[],MATCH($C105,PlantAccounts[Power Plan Plant Account '#],0),9))-(SUM($AO105:AQ105))
    ))
)
)</f>
        <v>389627.54928558628</v>
      </c>
      <c r="AS105" s="35">
        <f>IF(INDEX(CurWIPHelper[],1,MATCH(AS$4,CurWIPHelper[#Headers],0))=0,0,
     IF(AF105&gt;0,
        (IF(
             ((INDEX(PlantAccounts[],MATCH($C105,PlantAccounts[Power Plan Plant Account '#],0),7)/12)
                   *(AF105)
                   *(INDEX(CurWIPHelper[],1,MATCH(AS$4,CurWIPHelper[#Headers],0)))
                   +(INDEX(PlantAccounts[],MATCH($C105,PlantAccounts[Power Plan Plant Account '#],0),9))
                   +(SUM($AO105:AR105))
                    )&gt;AF105,
              IF((INDEX(PlantAccounts[],MATCH($C105,PlantAccounts[Power Plan Plant Account '#],0),7))=0,0,AF105-(INDEX(PlantAccounts[],MATCH($C105,PlantAccounts[Power Plan Plant Account '#],0),9))-SUM($AO105:AR105)),
             (INDEX(PlantAccounts[],MATCH($C105,PlantAccounts[Power Plan Plant Account '#],0),7)/12)*AF105*(INDEX(CurWIPHelper[],1,MATCH(AS$4,CurWIPHelper[#Headers],0))))
        ),
        IF(AF105=0,0,IF(
              ((INDEX(PlantAccounts[],MATCH($C105,PlantAccounts[Power Plan Plant Account '#],0),7)/12)
              *(AF105)
              *(INDEX(CurWIPHelper[],1,MATCH(AS$4,CurWIPHelper[#Headers],0)))
              +(INDEX(PlantAccounts[],MATCH($C105,PlantAccounts[Power Plan Plant Account '#],0),9))
              +(SUM($AO105:AR105))
              )&gt;AF105,
         (INDEX(PlantAccounts[],MATCH($C105,PlantAccounts[Power Plan Plant Account '#],0),7)/12)*AF105*(INDEX(CurWIPHelper[],1,MATCH(AS$4,CurWIPHelper[#Headers],0))),
         AF105-(INDEX(PlantAccounts[],MATCH($C105,PlantAccounts[Power Plan Plant Account '#],0),9))-(SUM($AO105:AR105))
    ))
)
)</f>
        <v>389657.68553852325</v>
      </c>
      <c r="AT105" s="35">
        <f>IF(INDEX(CurWIPHelper[],1,MATCH(AT$4,CurWIPHelper[#Headers],0))=0,0,
     IF(AG105&gt;0,
        (IF(
             ((INDEX(PlantAccounts[],MATCH($C105,PlantAccounts[Power Plan Plant Account '#],0),7)/12)
                   *(AG105)
                   *(INDEX(CurWIPHelper[],1,MATCH(AT$4,CurWIPHelper[#Headers],0)))
                   +(INDEX(PlantAccounts[],MATCH($C105,PlantAccounts[Power Plan Plant Account '#],0),9))
                   +(SUM($AO105:AS105))
                    )&gt;AG105,
              IF((INDEX(PlantAccounts[],MATCH($C105,PlantAccounts[Power Plan Plant Account '#],0),7))=0,0,AG105-(INDEX(PlantAccounts[],MATCH($C105,PlantAccounts[Power Plan Plant Account '#],0),9))-SUM($AO105:AS105)),
             (INDEX(PlantAccounts[],MATCH($C105,PlantAccounts[Power Plan Plant Account '#],0),7)/12)*AG105*(INDEX(CurWIPHelper[],1,MATCH(AT$4,CurWIPHelper[#Headers],0))))
        ),
        IF(AG105=0,0,IF(
              ((INDEX(PlantAccounts[],MATCH($C105,PlantAccounts[Power Plan Plant Account '#],0),7)/12)
              *(AG105)
              *(INDEX(CurWIPHelper[],1,MATCH(AT$4,CurWIPHelper[#Headers],0)))
              +(INDEX(PlantAccounts[],MATCH($C105,PlantAccounts[Power Plan Plant Account '#],0),9))
              +(SUM($AO105:AS105))
              )&gt;AG105,
         (INDEX(PlantAccounts[],MATCH($C105,PlantAccounts[Power Plan Plant Account '#],0),7)/12)*AG105*(INDEX(CurWIPHelper[],1,MATCH(AT$4,CurWIPHelper[#Headers],0))),
         AG105-(INDEX(PlantAccounts[],MATCH($C105,PlantAccounts[Power Plan Plant Account '#],0),9))-(SUM($AO105:AS105))
    ))
)
)</f>
        <v>390868.04764058086</v>
      </c>
      <c r="AU105" s="35">
        <f>IF(INDEX(CurWIPHelper[],1,MATCH(AU$4,CurWIPHelper[#Headers],0))=0,0,
     IF(AH105&gt;0,
        (IF(
             ((INDEX(PlantAccounts[],MATCH($C105,PlantAccounts[Power Plan Plant Account '#],0),7)/12)
                   *(AH105)
                   *(INDEX(CurWIPHelper[],1,MATCH(AU$4,CurWIPHelper[#Headers],0)))
                   +(INDEX(PlantAccounts[],MATCH($C105,PlantAccounts[Power Plan Plant Account '#],0),9))
                   +(SUM($AO105:AT105))
                    )&gt;AH105,
              IF((INDEX(PlantAccounts[],MATCH($C105,PlantAccounts[Power Plan Plant Account '#],0),7))=0,0,AH105-(INDEX(PlantAccounts[],MATCH($C105,PlantAccounts[Power Plan Plant Account '#],0),9))-SUM($AO105:AT105)),
             (INDEX(PlantAccounts[],MATCH($C105,PlantAccounts[Power Plan Plant Account '#],0),7)/12)*AH105*(INDEX(CurWIPHelper[],1,MATCH(AU$4,CurWIPHelper[#Headers],0))))
        ),
        IF(AH105=0,0,IF(
              ((INDEX(PlantAccounts[],MATCH($C105,PlantAccounts[Power Plan Plant Account '#],0),7)/12)
              *(AH105)
              *(INDEX(CurWIPHelper[],1,MATCH(AU$4,CurWIPHelper[#Headers],0)))
              +(INDEX(PlantAccounts[],MATCH($C105,PlantAccounts[Power Plan Plant Account '#],0),9))
              +(SUM($AO105:AT105))
              )&gt;AH105,
         (INDEX(PlantAccounts[],MATCH($C105,PlantAccounts[Power Plan Plant Account '#],0),7)/12)*AH105*(INDEX(CurWIPHelper[],1,MATCH(AU$4,CurWIPHelper[#Headers],0))),
         AH105-(INDEX(PlantAccounts[],MATCH($C105,PlantAccounts[Power Plan Plant Account '#],0),9))-(SUM($AO105:AT105))
    ))
)
)</f>
        <v>391516.56360464112</v>
      </c>
      <c r="AV105" s="35">
        <f>IF(INDEX(CurWIPHelper[],1,MATCH(AV$4,CurWIPHelper[#Headers],0))=0,0,
     IF(AI105&gt;0,
        (IF(
             ((INDEX(PlantAccounts[],MATCH($C105,PlantAccounts[Power Plan Plant Account '#],0),7)/12)
                   *(AI105)
                   *(INDEX(CurWIPHelper[],1,MATCH(AV$4,CurWIPHelper[#Headers],0)))
                   +(INDEX(PlantAccounts[],MATCH($C105,PlantAccounts[Power Plan Plant Account '#],0),9))
                   +(SUM($AO105:AU105))
                    )&gt;AI105,
              IF((INDEX(PlantAccounts[],MATCH($C105,PlantAccounts[Power Plan Plant Account '#],0),7))=0,0,AI105-(INDEX(PlantAccounts[],MATCH($C105,PlantAccounts[Power Plan Plant Account '#],0),9))-SUM($AO105:AU105)),
             (INDEX(PlantAccounts[],MATCH($C105,PlantAccounts[Power Plan Plant Account '#],0),7)/12)*AI105*(INDEX(CurWIPHelper[],1,MATCH(AV$4,CurWIPHelper[#Headers],0))))
        ),
        IF(AI105=0,0,IF(
              ((INDEX(PlantAccounts[],MATCH($C105,PlantAccounts[Power Plan Plant Account '#],0),7)/12)
              *(AI105)
              *(INDEX(CurWIPHelper[],1,MATCH(AV$4,CurWIPHelper[#Headers],0)))
              +(INDEX(PlantAccounts[],MATCH($C105,PlantAccounts[Power Plan Plant Account '#],0),9))
              +(SUM($AO105:AU105))
              )&gt;AI105,
         (INDEX(PlantAccounts[],MATCH($C105,PlantAccounts[Power Plan Plant Account '#],0),7)/12)*AI105*(INDEX(CurWIPHelper[],1,MATCH(AV$4,CurWIPHelper[#Headers],0))),
         AI105-(INDEX(PlantAccounts[],MATCH($C105,PlantAccounts[Power Plan Plant Account '#],0),9))-(SUM($AO105:AU105))
    ))
)
)</f>
        <v>391990.08752713713</v>
      </c>
      <c r="AW105" s="35">
        <f>IF(INDEX(CurWIPHelper[],1,MATCH(AW$4,CurWIPHelper[#Headers],0))=0,0,
     IF(AJ105&gt;0,
        (IF(
             ((INDEX(PlantAccounts[],MATCH($C105,PlantAccounts[Power Plan Plant Account '#],0),7)/12)
                   *(AJ105)
                   *(INDEX(CurWIPHelper[],1,MATCH(AW$4,CurWIPHelper[#Headers],0)))
                   +(INDEX(PlantAccounts[],MATCH($C105,PlantAccounts[Power Plan Plant Account '#],0),9))
                   +(SUM($AO105:AV105))
                    )&gt;AJ105,
              IF((INDEX(PlantAccounts[],MATCH($C105,PlantAccounts[Power Plan Plant Account '#],0),7))=0,0,AJ105-(INDEX(PlantAccounts[],MATCH($C105,PlantAccounts[Power Plan Plant Account '#],0),9))-SUM($AO105:AV105)),
             (INDEX(PlantAccounts[],MATCH($C105,PlantAccounts[Power Plan Plant Account '#],0),7)/12)*AJ105*(INDEX(CurWIPHelper[],1,MATCH(AW$4,CurWIPHelper[#Headers],0))))
        ),
        IF(AJ105=0,0,IF(
              ((INDEX(PlantAccounts[],MATCH($C105,PlantAccounts[Power Plan Plant Account '#],0),7)/12)
              *(AJ105)
              *(INDEX(CurWIPHelper[],1,MATCH(AW$4,CurWIPHelper[#Headers],0)))
              +(INDEX(PlantAccounts[],MATCH($C105,PlantAccounts[Power Plan Plant Account '#],0),9))
              +(SUM($AO105:AV105))
              )&gt;AJ105,
         (INDEX(PlantAccounts[],MATCH($C105,PlantAccounts[Power Plan Plant Account '#],0),7)/12)*AJ105*(INDEX(CurWIPHelper[],1,MATCH(AW$4,CurWIPHelper[#Headers],0))),
         AJ105-(INDEX(PlantAccounts[],MATCH($C105,PlantAccounts[Power Plan Plant Account '#],0),9))-(SUM($AO105:AV105))
    ))
)
)</f>
        <v>393282.73074667901</v>
      </c>
      <c r="AX105" s="35">
        <f>IF(INDEX(CurWIPHelper[],1,MATCH(AX$4,CurWIPHelper[#Headers],0))=0,0,
     IF(AK105&gt;0,
        (IF(
             ((INDEX(PlantAccounts[],MATCH($C105,PlantAccounts[Power Plan Plant Account '#],0),7)/12)
                   *(AK105)
                   *(INDEX(CurWIPHelper[],1,MATCH(AX$4,CurWIPHelper[#Headers],0)))
                   +(INDEX(PlantAccounts[],MATCH($C105,PlantAccounts[Power Plan Plant Account '#],0),9))
                   +(SUM($AO105:AW105))
                    )&gt;AK105,
              IF((INDEX(PlantAccounts[],MATCH($C105,PlantAccounts[Power Plan Plant Account '#],0),7))=0,0,AK105-(INDEX(PlantAccounts[],MATCH($C105,PlantAccounts[Power Plan Plant Account '#],0),9))-SUM($AO105:AW105)),
             (INDEX(PlantAccounts[],MATCH($C105,PlantAccounts[Power Plan Plant Account '#],0),7)/12)*AK105*(INDEX(CurWIPHelper[],1,MATCH(AX$4,CurWIPHelper[#Headers],0))))
        ),
        IF(AK105=0,0,IF(
              ((INDEX(PlantAccounts[],MATCH($C105,PlantAccounts[Power Plan Plant Account '#],0),7)/12)
              *(AK105)
              *(INDEX(CurWIPHelper[],1,MATCH(AX$4,CurWIPHelper[#Headers],0)))
              +(INDEX(PlantAccounts[],MATCH($C105,PlantAccounts[Power Plan Plant Account '#],0),9))
              +(SUM($AO105:AW105))
              )&gt;AK105,
         (INDEX(PlantAccounts[],MATCH($C105,PlantAccounts[Power Plan Plant Account '#],0),7)/12)*AK105*(INDEX(CurWIPHelper[],1,MATCH(AX$4,CurWIPHelper[#Headers],0))),
         AK105-(INDEX(PlantAccounts[],MATCH($C105,PlantAccounts[Power Plan Plant Account '#],0),9))-(SUM($AO105:AW105))
    ))
)
)</f>
        <v>398172.29462408216</v>
      </c>
      <c r="AY105" s="35">
        <f>IF(INDEX(CurWIPHelper[],1,MATCH(AY$4,CurWIPHelper[#Headers],0))=0,0,
     IF(AL105&gt;0,
        (IF(
             ((INDEX(PlantAccounts[],MATCH($C105,PlantAccounts[Power Plan Plant Account '#],0),7)/12)
                   *(AL105)
                   *(INDEX(CurWIPHelper[],1,MATCH(AY$4,CurWIPHelper[#Headers],0)))
                   +(INDEX(PlantAccounts[],MATCH($C105,PlantAccounts[Power Plan Plant Account '#],0),9))
                   +(SUM($AO105:AX105))
                    )&gt;AL105,
              IF((INDEX(PlantAccounts[],MATCH($C105,PlantAccounts[Power Plan Plant Account '#],0),7))=0,0,AL105-(INDEX(PlantAccounts[],MATCH($C105,PlantAccounts[Power Plan Plant Account '#],0),9))-SUM($AO105:AX105)),
             (INDEX(PlantAccounts[],MATCH($C105,PlantAccounts[Power Plan Plant Account '#],0),7)/12)*AL105*(INDEX(CurWIPHelper[],1,MATCH(AY$4,CurWIPHelper[#Headers],0))))
        ),
        IF(AL105=0,0,IF(
              ((INDEX(PlantAccounts[],MATCH($C105,PlantAccounts[Power Plan Plant Account '#],0),7)/12)
              *(AL105)
              *(INDEX(CurWIPHelper[],1,MATCH(AY$4,CurWIPHelper[#Headers],0)))
              +(INDEX(PlantAccounts[],MATCH($C105,PlantAccounts[Power Plan Plant Account '#],0),9))
              +(SUM($AO105:AX105))
              )&gt;AL105,
         (INDEX(PlantAccounts[],MATCH($C105,PlantAccounts[Power Plan Plant Account '#],0),7)/12)*AL105*(INDEX(CurWIPHelper[],1,MATCH(AY$4,CurWIPHelper[#Headers],0))),
         AL105-(INDEX(PlantAccounts[],MATCH($C105,PlantAccounts[Power Plan Plant Account '#],0),9))-(SUM($AO105:AX105))
    ))
)
)</f>
        <v>398434.51532164111</v>
      </c>
      <c r="AZ105" s="35">
        <f>IF(INDEX(CurWIPHelper[],1,MATCH(AZ$4,CurWIPHelper[#Headers],0))=0,0,
     IF(AM105&gt;0,
        (IF(
             ((INDEX(PlantAccounts[],MATCH($C105,PlantAccounts[Power Plan Plant Account '#],0),7)/12)
                   *(AM105)
                   *(INDEX(CurWIPHelper[],1,MATCH(AZ$4,CurWIPHelper[#Headers],0)))
                   +(INDEX(PlantAccounts[],MATCH($C105,PlantAccounts[Power Plan Plant Account '#],0),9))
                   +(SUM($AO105:AY105))
                    )&gt;AM105,
              IF((INDEX(PlantAccounts[],MATCH($C105,PlantAccounts[Power Plan Plant Account '#],0),7))=0,0,AM105-(INDEX(PlantAccounts[],MATCH($C105,PlantAccounts[Power Plan Plant Account '#],0),9))-SUM($AO105:AY105)),
             (INDEX(PlantAccounts[],MATCH($C105,PlantAccounts[Power Plan Plant Account '#],0),7)/12)*AM105*(INDEX(CurWIPHelper[],1,MATCH(AZ$4,CurWIPHelper[#Headers],0))))
        ),
        IF(AM105=0,0,IF(
              ((INDEX(PlantAccounts[],MATCH($C105,PlantAccounts[Power Plan Plant Account '#],0),7)/12)
              *(AM105)
              *(INDEX(CurWIPHelper[],1,MATCH(AZ$4,CurWIPHelper[#Headers],0)))
              +(INDEX(PlantAccounts[],MATCH($C105,PlantAccounts[Power Plan Plant Account '#],0),9))
              +(SUM($AO105:AY105))
              )&gt;AM105,
         (INDEX(PlantAccounts[],MATCH($C105,PlantAccounts[Power Plan Plant Account '#],0),7)/12)*AM105*(INDEX(CurWIPHelper[],1,MATCH(AZ$4,CurWIPHelper[#Headers],0))),
         AM105-(INDEX(PlantAccounts[],MATCH($C105,PlantAccounts[Power Plan Plant Account '#],0),9))-(SUM($AO105:AY105))
    ))
)
)</f>
        <v>405087.77340618981</v>
      </c>
      <c r="BA105" s="59">
        <f t="shared" si="33"/>
        <v>4716128.2286026496</v>
      </c>
      <c r="BC105" s="59">
        <f>INDEX(CurCloseProf[],MATCH(PlantAccountsQuery[[#This Row],[Reg/Unreg]],CurCloseProf[R/NR],0),MATCH(BC$9,CurCloseProf[#Headers],0))*($J105)</f>
        <v>54406.260248941173</v>
      </c>
      <c r="BD105" s="59">
        <f>INDEX(CurCloseProf[],MATCH(PlantAccountsQuery[[#This Row],[Reg/Unreg]],CurCloseProf[R/NR],0),MATCH(BD$9,CurCloseProf[#Headers],0))*($J105)</f>
        <v>31095.330388670205</v>
      </c>
      <c r="BE105" s="59">
        <f>INDEX(CurCloseProf[],MATCH(PlantAccountsQuery[[#This Row],[Reg/Unreg]],CurCloseProf[R/NR],0),MATCH(BE$9,CurCloseProf[#Headers],0))*($J105)</f>
        <v>176207.95790411325</v>
      </c>
      <c r="BF105" s="59">
        <f>INDEX(CurCloseProf[],MATCH(PlantAccountsQuery[[#This Row],[Reg/Unreg]],CurCloseProf[R/NR],0),MATCH(BF$9,CurCloseProf[#Headers],0))*($J105)</f>
        <v>17028.11693681301</v>
      </c>
      <c r="BG105" s="59">
        <f>INDEX(CurCloseProf[],MATCH(PlantAccountsQuery[[#This Row],[Reg/Unreg]],CurCloseProf[R/NR],0),MATCH(BG$9,CurCloseProf[#Headers],0))*($J105)</f>
        <v>9411.0755770328069</v>
      </c>
      <c r="BH105" s="59">
        <f>INDEX(CurCloseProf[],MATCH(PlantAccountsQuery[[#This Row],[Reg/Unreg]],CurCloseProf[R/NR],0),MATCH(BH$9,CurCloseProf[#Headers],0))*($J105)</f>
        <v>377976.95824599027</v>
      </c>
      <c r="BI105" s="59">
        <f>INDEX(CurCloseProf[],MATCH(PlantAccountsQuery[[#This Row],[Reg/Unreg]],CurCloseProf[R/NR],0),MATCH(BI$9,CurCloseProf[#Headers],0))*($J105)</f>
        <v>202521.28768138378</v>
      </c>
      <c r="BJ105" s="59">
        <f>INDEX(CurCloseProf[],MATCH(PlantAccountsQuery[[#This Row],[Reg/Unreg]],CurCloseProf[R/NR],0),MATCH(BJ$9,CurCloseProf[#Headers],0))*($J105)</f>
        <v>147874.03833736153</v>
      </c>
      <c r="BK105" s="59">
        <f>INDEX(CurCloseProf[],MATCH(PlantAccountsQuery[[#This Row],[Reg/Unreg]],CurCloseProf[R/NR],0),MATCH(BK$9,CurCloseProf[#Headers],0))*($J105)</f>
        <v>403672.05102434941</v>
      </c>
      <c r="BL105" s="59">
        <f>INDEX(CurCloseProf[],MATCH(PlantAccountsQuery[[#This Row],[Reg/Unreg]],CurCloseProf[R/NR],0),MATCH(BL$9,CurCloseProf[#Headers],0))*($J105)</f>
        <v>1526933.5336825938</v>
      </c>
      <c r="BM105" s="59">
        <f>INDEX(CurCloseProf[],MATCH(PlantAccountsQuery[[#This Row],[Reg/Unreg]],CurCloseProf[R/NR],0),MATCH(BM$9,CurCloseProf[#Headers],0))*($J105)</f>
        <v>81887.380217849393</v>
      </c>
      <c r="BN105" s="59">
        <f>INDEX(CurCloseProf[],MATCH(PlantAccountsQuery[[#This Row],[Reg/Unreg]],CurCloseProf[R/NR],0),MATCH(BN$9,CurCloseProf[#Headers],0))*($J105)</f>
        <v>2077707.3645549004</v>
      </c>
      <c r="BP105" s="59">
        <f>IF(INDEX(CurWIPHelper[],1,MATCH(AO$4,$BP$9:$CA$9,0))=0,0,$BC105)</f>
        <v>54406.260248941173</v>
      </c>
      <c r="BQ105" s="59">
        <f>IF(INDEX(CurWIPHelper[],1,MATCH(AP$4,$BP$9:$CA$9,0))=0,0,(SUM($BC105:BD105)))</f>
        <v>85501.590637611371</v>
      </c>
      <c r="BR105" s="59">
        <f>IF(INDEX(CurWIPHelper[],1,MATCH(AQ$4,$BP$9:$CA$9,0))=0,0,(SUM($BC105:BE105)))</f>
        <v>261709.54854172462</v>
      </c>
      <c r="BS105" s="59">
        <f>IF(INDEX(CurWIPHelper[],1,MATCH(AR$4,$BP$9:$CA$9,0))=0,0,(SUM($BC105:BF105)))</f>
        <v>278737.66547853762</v>
      </c>
      <c r="BT105" s="59">
        <f>IF(INDEX(CurWIPHelper[],1,MATCH(AS$4,$BP$9:$CA$9,0))=0,0,(SUM($BC105:BG105)))</f>
        <v>288148.74105557043</v>
      </c>
      <c r="BU105" s="59">
        <f>IF(INDEX(CurWIPHelper[],1,MATCH(AT$4,$BP$9:$CA$9,0))=0,0,(SUM($BC105:BH105)))</f>
        <v>666125.69930156064</v>
      </c>
      <c r="BV105" s="59">
        <f>IF(INDEX(CurWIPHelper[],1,MATCH(AU$4,$BP$9:$CA$9,0))=0,0,(SUM($BC105:BI105)))</f>
        <v>868646.98698294442</v>
      </c>
      <c r="BW105" s="59">
        <f>IF(INDEX(CurWIPHelper[],1,MATCH(AV$4,$BP$9:$CA$9,0))=0,0,(SUM($BC105:BJ105)))</f>
        <v>1016521.025320306</v>
      </c>
      <c r="BX105" s="59">
        <f>IF(INDEX(CurWIPHelper[],1,MATCH(AW$4,$BP$9:$CA$9,0))=0,0,(SUM($BC105:BK105)))</f>
        <v>1420193.0763446554</v>
      </c>
      <c r="BY105" s="59">
        <f>IF(INDEX(CurWIPHelper[],1,MATCH(AX$4,$BP$9:$CA$9,0))=0,0,(SUM($BC105:BL105)))</f>
        <v>2947126.610027249</v>
      </c>
      <c r="BZ105" s="59">
        <f>IF(INDEX(CurWIPHelper[],1,MATCH(AY$4,$BP$9:$CA$9,0))=0,0,(SUM($BC105:BM105)))</f>
        <v>3029013.9902450982</v>
      </c>
      <c r="CA105" s="59">
        <f>IF(INDEX(CurWIPHelper[],1,MATCH(AZ$4,$BP$9:$CA$9,0))=0,0,(SUM($BC105:BN105)))</f>
        <v>5106721.3547999989</v>
      </c>
      <c r="CC105" s="59">
        <f>((((INDEX(PlantAccounts[],MATCH($C105,PlantAccounts[Power Plan Plant Account '#],0),8)+(INDEX(PlantAccounts[],MATCH($C105,PlantAccounts[Power Plan Plant Account '#],0),8)+INDEX(PlantAccounts[],MATCH($C105,PlantAccounts[Power Plan Plant Account '#],0),16)+INDEX(PlantAccounts[],MATCH($C105,PlantAccounts[Power Plan Plant Account '#],0),17)))/2))/12)*(INDEX(CurWIPHelper[],1,MATCH(AO$4,CurWIPHelper[#Headers],0)))*(INDEX(PlantAccounts[],MATCH($C105,PlantAccounts[Power Plan Plant Account '#],0),7))</f>
        <v>396911.3728892096</v>
      </c>
      <c r="CD105" s="59">
        <f>((((INDEX(PlantAccounts[],MATCH($C105,PlantAccounts[Power Plan Plant Account '#],0),8)+(INDEX(PlantAccounts[],MATCH($C105,PlantAccounts[Power Plan Plant Account '#],0),8)+INDEX(PlantAccounts[],MATCH($C105,PlantAccounts[Power Plan Plant Account '#],0),16)+INDEX(PlantAccounts[],MATCH($C105,PlantAccounts[Power Plan Plant Account '#],0),17)))/2))/12)*(INDEX(CurWIPHelper[],1,MATCH(AP$4,CurWIPHelper[#Headers],0)))*(INDEX(PlantAccounts[],MATCH($C105,PlantAccounts[Power Plan Plant Account '#],0),7))</f>
        <v>396911.3728892096</v>
      </c>
      <c r="CE105" s="59">
        <f>((((INDEX(PlantAccounts[],MATCH($C105,PlantAccounts[Power Plan Plant Account '#],0),8)+(INDEX(PlantAccounts[],MATCH($C105,PlantAccounts[Power Plan Plant Account '#],0),8)+INDEX(PlantAccounts[],MATCH($C105,PlantAccounts[Power Plan Plant Account '#],0),16)+INDEX(PlantAccounts[],MATCH($C105,PlantAccounts[Power Plan Plant Account '#],0),17)))/2))/12)*(INDEX(CurWIPHelper[],1,MATCH(AQ$4,CurWIPHelper[#Headers],0)))*(INDEX(PlantAccounts[],MATCH($C105,PlantAccounts[Power Plan Plant Account '#],0),7))</f>
        <v>396911.3728892096</v>
      </c>
      <c r="CF105" s="59">
        <f>((((INDEX(PlantAccounts[],MATCH($C105,PlantAccounts[Power Plan Plant Account '#],0),8)+(INDEX(PlantAccounts[],MATCH($C105,PlantAccounts[Power Plan Plant Account '#],0),8)+INDEX(PlantAccounts[],MATCH($C105,PlantAccounts[Power Plan Plant Account '#],0),16)+INDEX(PlantAccounts[],MATCH($C105,PlantAccounts[Power Plan Plant Account '#],0),17)))/2))/12)*(INDEX(CurWIPHelper[],1,MATCH(AR$4,CurWIPHelper[#Headers],0)))*(INDEX(PlantAccounts[],MATCH($C105,PlantAccounts[Power Plan Plant Account '#],0),7))</f>
        <v>396911.3728892096</v>
      </c>
      <c r="CG105" s="59">
        <f>((((INDEX(PlantAccounts[],MATCH($C105,PlantAccounts[Power Plan Plant Account '#],0),8)+(INDEX(PlantAccounts[],MATCH($C105,PlantAccounts[Power Plan Plant Account '#],0),8)+INDEX(PlantAccounts[],MATCH($C105,PlantAccounts[Power Plan Plant Account '#],0),16)+INDEX(PlantAccounts[],MATCH($C105,PlantAccounts[Power Plan Plant Account '#],0),17)))/2))/12)*(INDEX(CurWIPHelper[],1,MATCH(AS$4,CurWIPHelper[#Headers],0)))*(INDEX(PlantAccounts[],MATCH($C105,PlantAccounts[Power Plan Plant Account '#],0),7))</f>
        <v>396911.3728892096</v>
      </c>
      <c r="CH105" s="59">
        <f>((((INDEX(PlantAccounts[],MATCH($C105,PlantAccounts[Power Plan Plant Account '#],0),8)+(INDEX(PlantAccounts[],MATCH($C105,PlantAccounts[Power Plan Plant Account '#],0),8)+INDEX(PlantAccounts[],MATCH($C105,PlantAccounts[Power Plan Plant Account '#],0),16)+INDEX(PlantAccounts[],MATCH($C105,PlantAccounts[Power Plan Plant Account '#],0),17)))/2))/12)*(INDEX(CurWIPHelper[],1,MATCH(AT$4,CurWIPHelper[#Headers],0)))*(INDEX(PlantAccounts[],MATCH($C105,PlantAccounts[Power Plan Plant Account '#],0),7))</f>
        <v>396911.3728892096</v>
      </c>
      <c r="CI105" s="59">
        <f>((((INDEX(PlantAccounts[],MATCH($C105,PlantAccounts[Power Plan Plant Account '#],0),8)+(INDEX(PlantAccounts[],MATCH($C105,PlantAccounts[Power Plan Plant Account '#],0),8)+INDEX(PlantAccounts[],MATCH($C105,PlantAccounts[Power Plan Plant Account '#],0),16)+INDEX(PlantAccounts[],MATCH($C105,PlantAccounts[Power Plan Plant Account '#],0),17)))/2))/12)*(INDEX(CurWIPHelper[],1,MATCH(AU$4,CurWIPHelper[#Headers],0)))*(INDEX(PlantAccounts[],MATCH($C105,PlantAccounts[Power Plan Plant Account '#],0),7))</f>
        <v>396911.3728892096</v>
      </c>
      <c r="CJ105" s="59">
        <f>((((INDEX(PlantAccounts[],MATCH($C105,PlantAccounts[Power Plan Plant Account '#],0),8)+(INDEX(PlantAccounts[],MATCH($C105,PlantAccounts[Power Plan Plant Account '#],0),8)+INDEX(PlantAccounts[],MATCH($C105,PlantAccounts[Power Plan Plant Account '#],0),16)+INDEX(PlantAccounts[],MATCH($C105,PlantAccounts[Power Plan Plant Account '#],0),17)))/2))/12)*(INDEX(CurWIPHelper[],1,MATCH(AV$4,CurWIPHelper[#Headers],0)))*(INDEX(PlantAccounts[],MATCH($C105,PlantAccounts[Power Plan Plant Account '#],0),7))</f>
        <v>396911.3728892096</v>
      </c>
      <c r="CK105" s="59">
        <f>((((INDEX(PlantAccounts[],MATCH($C105,PlantAccounts[Power Plan Plant Account '#],0),8)+(INDEX(PlantAccounts[],MATCH($C105,PlantAccounts[Power Plan Plant Account '#],0),8)+INDEX(PlantAccounts[],MATCH($C105,PlantAccounts[Power Plan Plant Account '#],0),16)+INDEX(PlantAccounts[],MATCH($C105,PlantAccounts[Power Plan Plant Account '#],0),17)))/2))/12)*(INDEX(CurWIPHelper[],1,MATCH(AW$4,CurWIPHelper[#Headers],0)))*(INDEX(PlantAccounts[],MATCH($C105,PlantAccounts[Power Plan Plant Account '#],0),7))</f>
        <v>396911.3728892096</v>
      </c>
      <c r="CL105" s="59">
        <f>((((INDEX(PlantAccounts[],MATCH($C105,PlantAccounts[Power Plan Plant Account '#],0),8)+(INDEX(PlantAccounts[],MATCH($C105,PlantAccounts[Power Plan Plant Account '#],0),8)+INDEX(PlantAccounts[],MATCH($C105,PlantAccounts[Power Plan Plant Account '#],0),16)+INDEX(PlantAccounts[],MATCH($C105,PlantAccounts[Power Plan Plant Account '#],0),17)))/2))/12)*(INDEX(CurWIPHelper[],1,MATCH(AX$4,CurWIPHelper[#Headers],0)))*(INDEX(PlantAccounts[],MATCH($C105,PlantAccounts[Power Plan Plant Account '#],0),7))</f>
        <v>396911.3728892096</v>
      </c>
      <c r="CM105" s="59">
        <f>((((INDEX(PlantAccounts[],MATCH($C105,PlantAccounts[Power Plan Plant Account '#],0),8)+(INDEX(PlantAccounts[],MATCH($C105,PlantAccounts[Power Plan Plant Account '#],0),8)+INDEX(PlantAccounts[],MATCH($C105,PlantAccounts[Power Plan Plant Account '#],0),16)+INDEX(PlantAccounts[],MATCH($C105,PlantAccounts[Power Plan Plant Account '#],0),17)))/2))/12)*(INDEX(CurWIPHelper[],1,MATCH(AY$4,CurWIPHelper[#Headers],0)))*(INDEX(PlantAccounts[],MATCH($C105,PlantAccounts[Power Plan Plant Account '#],0),7))</f>
        <v>396911.3728892096</v>
      </c>
      <c r="CN105" s="59">
        <f>((((INDEX(PlantAccounts[],MATCH($C105,PlantAccounts[Power Plan Plant Account '#],0),8)+(INDEX(PlantAccounts[],MATCH($C105,PlantAccounts[Power Plan Plant Account '#],0),8)+INDEX(PlantAccounts[],MATCH($C105,PlantAccounts[Power Plan Plant Account '#],0),16)+INDEX(PlantAccounts[],MATCH($C105,PlantAccounts[Power Plan Plant Account '#],0),17)))/2))/12)*(INDEX(CurWIPHelper[],1,MATCH(AZ$4,CurWIPHelper[#Headers],0)))*(INDEX(PlantAccounts[],MATCH($C105,PlantAccounts[Power Plan Plant Account '#],0),7))</f>
        <v>396911.3728892096</v>
      </c>
      <c r="CO105" s="59">
        <f t="shared" si="34"/>
        <v>4762936.4746705154</v>
      </c>
      <c r="CQ105" s="59">
        <f>INDEX(PlantAccounts[],MATCH($C105,PlantAccounts[Power Plan Plant Account '#],0),12)*(INDEX(CurWIPHelper[],1,MATCH(AO$4,CurWIPHelper[#Headers],0)))*(INDEX(PlantAccounts[],MATCH($C105,PlantAccounts[Power Plan Plant Account '#],0),7)/12)*0.5</f>
        <v>0</v>
      </c>
      <c r="CR105" s="59">
        <f>INDEX(PlantAccounts[],MATCH($C105,PlantAccounts[Power Plan Plant Account '#],0),12)*(INDEX(CurWIPHelper[],1,MATCH(AP$4,CurWIPHelper[#Headers],0)))*(INDEX(PlantAccounts[],MATCH($C105,PlantAccounts[Power Plan Plant Account '#],0),7)/12)*0.5</f>
        <v>0</v>
      </c>
      <c r="CS105" s="59">
        <f>INDEX(PlantAccounts[],MATCH($C105,PlantAccounts[Power Plan Plant Account '#],0),12)*(INDEX(CurWIPHelper[],1,MATCH(AQ$4,CurWIPHelper[#Headers],0)))*(INDEX(PlantAccounts[],MATCH($C105,PlantAccounts[Power Plan Plant Account '#],0),7)/12)*0.5</f>
        <v>0</v>
      </c>
      <c r="CT105" s="59">
        <f>INDEX(PlantAccounts[],MATCH($C105,PlantAccounts[Power Plan Plant Account '#],0),12)*(INDEX(CurWIPHelper[],1,MATCH(AR$4,CurWIPHelper[#Headers],0)))*(INDEX(PlantAccounts[],MATCH($C105,PlantAccounts[Power Plan Plant Account '#],0),7)/12)*0.5</f>
        <v>0</v>
      </c>
      <c r="CU105" s="59">
        <f>INDEX(PlantAccounts[],MATCH($C105,PlantAccounts[Power Plan Plant Account '#],0),12)*(INDEX(CurWIPHelper[],1,MATCH(AS$4,CurWIPHelper[#Headers],0)))*(INDEX(PlantAccounts[],MATCH($C105,PlantAccounts[Power Plan Plant Account '#],0),7)/12)*0.5</f>
        <v>0</v>
      </c>
      <c r="CV105" s="59">
        <f>INDEX(PlantAccounts[],MATCH($C105,PlantAccounts[Power Plan Plant Account '#],0),12)*(INDEX(CurWIPHelper[],1,MATCH(AT$4,CurWIPHelper[#Headers],0)))*(INDEX(PlantAccounts[],MATCH($C105,PlantAccounts[Power Plan Plant Account '#],0),7)/12)*0.5</f>
        <v>0</v>
      </c>
      <c r="CW105" s="59">
        <f>INDEX(PlantAccounts[],MATCH($C105,PlantAccounts[Power Plan Plant Account '#],0),12)*(INDEX(CurWIPHelper[],1,MATCH(AU$4,CurWIPHelper[#Headers],0)))*(INDEX(PlantAccounts[],MATCH($C105,PlantAccounts[Power Plan Plant Account '#],0),7)/12)*0.5</f>
        <v>0</v>
      </c>
      <c r="CX105" s="59">
        <f>INDEX(PlantAccounts[],MATCH($C105,PlantAccounts[Power Plan Plant Account '#],0),12)*(INDEX(CurWIPHelper[],1,MATCH(AV$4,CurWIPHelper[#Headers],0)))*(INDEX(PlantAccounts[],MATCH($C105,PlantAccounts[Power Plan Plant Account '#],0),7)/12)*0.5</f>
        <v>0</v>
      </c>
      <c r="CY105" s="59">
        <f>INDEX(PlantAccounts[],MATCH($C105,PlantAccounts[Power Plan Plant Account '#],0),12)*(INDEX(CurWIPHelper[],1,MATCH(AW$4,CurWIPHelper[#Headers],0)))*(INDEX(PlantAccounts[],MATCH($C105,PlantAccounts[Power Plan Plant Account '#],0),7)/12)*0.5</f>
        <v>0</v>
      </c>
      <c r="CZ105" s="59">
        <f>INDEX(PlantAccounts[],MATCH($C105,PlantAccounts[Power Plan Plant Account '#],0),12)*(INDEX(CurWIPHelper[],1,MATCH(AX$4,CurWIPHelper[#Headers],0)))*(INDEX(PlantAccounts[],MATCH($C105,PlantAccounts[Power Plan Plant Account '#],0),7)/12)*0.5</f>
        <v>0</v>
      </c>
      <c r="DA105" s="59">
        <f>INDEX(PlantAccounts[],MATCH($C105,PlantAccounts[Power Plan Plant Account '#],0),12)*(INDEX(CurWIPHelper[],1,MATCH(AY$4,CurWIPHelper[#Headers],0)))*(INDEX(PlantAccounts[],MATCH($C105,PlantAccounts[Power Plan Plant Account '#],0),7)/12)*0.5</f>
        <v>0</v>
      </c>
      <c r="DB105" s="59">
        <f>INDEX(PlantAccounts[],MATCH($C105,PlantAccounts[Power Plan Plant Account '#],0),12)*(INDEX(CurWIPHelper[],1,MATCH(AZ$4,CurWIPHelper[#Headers],0)))*(INDEX(PlantAccounts[],MATCH($C105,PlantAccounts[Power Plan Plant Account '#],0),7)/12)*0.5</f>
        <v>0</v>
      </c>
      <c r="DC105" s="59">
        <f t="shared" si="35"/>
        <v>0</v>
      </c>
      <c r="DE105" s="59">
        <f t="shared" si="36"/>
        <v>4762936.4746705154</v>
      </c>
    </row>
    <row r="106" spans="1:109">
      <c r="A106" t="s">
        <v>151</v>
      </c>
      <c r="B106" t="s">
        <v>156</v>
      </c>
      <c r="C106">
        <v>55500</v>
      </c>
      <c r="D106">
        <v>55500</v>
      </c>
      <c r="E106" s="8"/>
      <c r="F106" s="113">
        <f>INDEX(PlantAccounts[],MATCH($C106,PlantAccounts[Power Plan Plant Account '#],0),8)</f>
        <v>70559698.653731689</v>
      </c>
      <c r="G106" s="7">
        <f>INDEX(PlantAccounts[],MATCH($C106,PlantAccounts[Power Plan Plant Account '#],0),14)</f>
        <v>49672.864001653157</v>
      </c>
      <c r="H106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4340713.1515800003</v>
      </c>
      <c r="I106" s="146">
        <v>49672.864001653434</v>
      </c>
      <c r="J106" s="7">
        <f t="shared" si="37"/>
        <v>4340713.1515800003</v>
      </c>
      <c r="K106" s="7">
        <v>0</v>
      </c>
      <c r="L106" s="7">
        <f>INDEX(PlantAccounts[],MATCH($C106,PlantAccounts[Power Plan Plant Account '#],0),11)</f>
        <v>0</v>
      </c>
      <c r="M106" s="7">
        <f t="shared" si="32"/>
        <v>0</v>
      </c>
      <c r="O106" s="35">
        <f>INDEX(CurCloseProf[],MATCH(PlantAccountsQuery[[#This Row],[Reg/Unreg]],CurCloseProf[R/NR],0),MATCH(O$9,CurCloseProf[#Headers],0))*($J106+$M106)</f>
        <v>46245.321211600007</v>
      </c>
      <c r="P106" s="35">
        <f>INDEX(CurCloseProf[],MATCH(PlantAccountsQuery[[#This Row],[Reg/Unreg]],CurCloseProf[R/NR],0),MATCH(P$9,CurCloseProf[#Headers],0))*($J106+$M106)</f>
        <v>26431.030830369684</v>
      </c>
      <c r="Q106" s="35">
        <f>INDEX(CurCloseProf[],MATCH(PlantAccountsQuery[[#This Row],[Reg/Unreg]],CurCloseProf[R/NR],0),MATCH(Q$9,CurCloseProf[#Headers],0))*($J106+$M106)</f>
        <v>149776.7642184963</v>
      </c>
      <c r="R106" s="35">
        <f>INDEX(CurCloseProf[],MATCH(PlantAccountsQuery[[#This Row],[Reg/Unreg]],CurCloseProf[R/NR],0),MATCH(R$9,CurCloseProf[#Headers],0))*($J106+$M106)</f>
        <v>14473.899396291064</v>
      </c>
      <c r="S106" s="35">
        <f>INDEX(CurCloseProf[],MATCH(PlantAccountsQuery[[#This Row],[Reg/Unreg]],CurCloseProf[R/NR],0),MATCH(S$9,CurCloseProf[#Headers],0))*($J106+$M106)</f>
        <v>7999.4142404778877</v>
      </c>
      <c r="T106" s="35">
        <f>INDEX(CurCloseProf[],MATCH(PlantAccountsQuery[[#This Row],[Reg/Unreg]],CurCloseProf[R/NR],0),MATCH(T$9,CurCloseProf[#Headers],0))*($J106+$M106)</f>
        <v>321280.41450909182</v>
      </c>
      <c r="U106" s="35">
        <f>INDEX(CurCloseProf[],MATCH(PlantAccountsQuery[[#This Row],[Reg/Unreg]],CurCloseProf[R/NR],0),MATCH(U$9,CurCloseProf[#Headers],0))*($J106+$M106)</f>
        <v>172143.09452917625</v>
      </c>
      <c r="V106" s="35">
        <f>INDEX(CurCloseProf[],MATCH(PlantAccountsQuery[[#This Row],[Reg/Unreg]],CurCloseProf[R/NR],0),MATCH(V$9,CurCloseProf[#Headers],0))*($J106+$M106)</f>
        <v>125692.93258675735</v>
      </c>
      <c r="W106" s="35">
        <f>INDEX(CurCloseProf[],MATCH(PlantAccountsQuery[[#This Row],[Reg/Unreg]],CurCloseProf[R/NR],0),MATCH(W$9,CurCloseProf[#Headers],0))*($J106+$M106)</f>
        <v>343121.24337069708</v>
      </c>
      <c r="X106" s="35">
        <f>INDEX(CurCloseProf[],MATCH(PlantAccountsQuery[[#This Row],[Reg/Unreg]],CurCloseProf[R/NR],0),MATCH(X$9,CurCloseProf[#Headers],0))*($J106+$M106)</f>
        <v>1297893.5036302051</v>
      </c>
      <c r="Y106" s="35">
        <f>INDEX(CurCloseProf[],MATCH(PlantAccountsQuery[[#This Row],[Reg/Unreg]],CurCloseProf[R/NR],0),MATCH(Y$9,CurCloseProf[#Headers],0))*($J106+$M106)</f>
        <v>69604.273185172002</v>
      </c>
      <c r="Z106" s="35">
        <f>INDEX(CurCloseProf[],MATCH(PlantAccountsQuery[[#This Row],[Reg/Unreg]],CurCloseProf[R/NR],0),MATCH(Z$9,CurCloseProf[#Headers],0))*($J106+$M106)</f>
        <v>1766051.2598716659</v>
      </c>
      <c r="AB106" s="59">
        <f>IF(INDEX(CurWIPHelper[],1,MATCH(AO$4,$AB$9:$AM$9,0))=0,0,($F106+$O106))</f>
        <v>70605943.974943295</v>
      </c>
      <c r="AC106" s="59">
        <f>IF(INDEX(CurWIPHelper[],1,MATCH(AP$4,$AB$9:$AM$9,0))=0,0,($F106+SUM($O106:P106)))</f>
        <v>70632375.005773664</v>
      </c>
      <c r="AD106" s="59">
        <f>IF(INDEX(CurWIPHelper[],1,MATCH(AQ$4,$AB$9:$AM$9,0))=0,0,($F106+SUM($O106:Q106)))</f>
        <v>70782151.769992158</v>
      </c>
      <c r="AE106" s="59">
        <f>IF(INDEX(CurWIPHelper[],1,MATCH(AR$4,$AB$9:$AM$9,0))=0,0,($F106+SUM($O106:R106)))</f>
        <v>70796625.669388443</v>
      </c>
      <c r="AF106" s="59">
        <f>IF(INDEX(CurWIPHelper[],1,MATCH(AS$4,$AB$9:$AM$9,0))=0,0,($F106+SUM($O106:S106)))</f>
        <v>70804625.083628923</v>
      </c>
      <c r="AG106" s="59">
        <f>IF(INDEX(CurWIPHelper[],1,MATCH(AT$4,$AB$9:$AM$9,0))=0,0,($F106+SUM($O106:T106)))</f>
        <v>71125905.498138011</v>
      </c>
      <c r="AH106" s="59">
        <f>IF(INDEX(CurWIPHelper[],1,MATCH(AU$4,$AB$9:$AM$9,0))=0,0,($F106+SUM($O106:U106)))</f>
        <v>71298048.592667192</v>
      </c>
      <c r="AI106" s="59">
        <f>IF(INDEX(CurWIPHelper[],1,MATCH(AV$4,$AB$9:$AM$9,0))=0,0,($F106+SUM($O106:V106)))</f>
        <v>71423741.525253952</v>
      </c>
      <c r="AJ106" s="59">
        <f>IF(INDEX(CurWIPHelper[],1,MATCH(AW$4,$AB$9:$AM$9,0))=0,0,($F106+SUM($O106:W106)))</f>
        <v>71766862.768624648</v>
      </c>
      <c r="AK106" s="59">
        <f>IF(INDEX(CurWIPHelper[],1,MATCH(AX$4,$AB$9:$AM$9,0))=0,0,($F106+SUM($O106:X106)))</f>
        <v>73064756.272254854</v>
      </c>
      <c r="AL106" s="59">
        <f>IF(INDEX(CurWIPHelper[],1,MATCH(AY$4,$AB$9:$AM$9,0))=0,0,($F106+SUM($O106:Y106)))</f>
        <v>73134360.545440018</v>
      </c>
      <c r="AM106" s="59">
        <f>IF(INDEX(CurWIPHelper[],1,MATCH(AZ$4,$AB$9:$AM$9,0))=0,0,($F106+SUM($O106:Z106)))</f>
        <v>74900411.805311695</v>
      </c>
      <c r="AO106" s="35">
        <f>IF(INDEX(CurWIPHelper[],1,MATCH(AO$4,CurWIPHelper[#Headers],0))=0,0,
     IF(AB106&gt;0,
        (IF(
             ((INDEX(PlantAccounts[],MATCH($C106,PlantAccounts[Power Plan Plant Account '#],0),7)/12)
                   *(AB106)
                   *(INDEX(CurWIPHelper[],1,MATCH(AO$4,CurWIPHelper[#Headers],0)))
                   +(INDEX(PlantAccounts[],MATCH($C106,PlantAccounts[Power Plan Plant Account '#],0),9))
                   )&gt;AB106,
              IF((INDEX(PlantAccounts[],MATCH($C106,PlantAccounts[Power Plan Plant Account '#],0),7))=0,0,AB106-(INDEX(PlantAccounts[],MATCH($C106,PlantAccounts[Power Plan Plant Account '#],0),9))),
             (INDEX(PlantAccounts[],MATCH($C106,PlantAccounts[Power Plan Plant Account '#],0),7)/12)*AB106*(INDEX(CurWIPHelper[],1,MATCH(AO$4,CurWIPHelper[#Headers],0))))
        ),
          IF(AB106=0,0,IF(
              ((INDEX(PlantAccounts[],MATCH($C106,PlantAccounts[Power Plan Plant Account '#],0),7)/12)
              *(AB106)
              *(INDEX(CurWIPHelper[],1,MATCH(AO$4,CurWIPHelper[#Headers],0)))
              +(INDEX(PlantAccounts[],MATCH($C106,PlantAccounts[Power Plan Plant Account '#],0),9))
              )&gt;AB106,
         (INDEX(PlantAccounts[],MATCH($C106,PlantAccounts[Power Plan Plant Account '#],0),7)/12)*AB106*(INDEX(CurWIPHelper[],1,MATCH(AO$4,CurWIPHelper[#Headers],0))),
         AB106-(INDEX(PlantAccounts[],MATCH($C106,PlantAccounts[Power Plan Plant Account '#],0),9))
    ))
)
)</f>
        <v>149503.35868257814</v>
      </c>
      <c r="AP106" s="35">
        <f>IF(INDEX(CurWIPHelper[],1,MATCH(AP$4,CurWIPHelper[#Headers],0))=0,0,
     IF(AC106&gt;0,
        (IF(
             ((INDEX(PlantAccounts[],MATCH($C106,PlantAccounts[Power Plan Plant Account '#],0),7)/12)
                   *(AC106)
                   *(INDEX(CurWIPHelper[],1,MATCH(AP$4,CurWIPHelper[#Headers],0)))
                   +(INDEX(PlantAccounts[],MATCH($C106,PlantAccounts[Power Plan Plant Account '#],0),9))
                   +(SUM($AO106:AO106))
                    )&gt;AC106,
              IF((INDEX(PlantAccounts[],MATCH($C106,PlantAccounts[Power Plan Plant Account '#],0),7))=0,0,AC106-(INDEX(PlantAccounts[],MATCH($C106,PlantAccounts[Power Plan Plant Account '#],0),9))-SUM($AO106:AO106)),
             (INDEX(PlantAccounts[],MATCH($C106,PlantAccounts[Power Plan Plant Account '#],0),7)/12)*AC106*(INDEX(CurWIPHelper[],1,MATCH(AP$4,CurWIPHelper[#Headers],0))))
        ),
        IF(AC106=0,0,IF(
              ((INDEX(PlantAccounts[],MATCH($C106,PlantAccounts[Power Plan Plant Account '#],0),7)/12)
              *(AC106)
              *(INDEX(CurWIPHelper[],1,MATCH(AP$4,CurWIPHelper[#Headers],0)))
              +(INDEX(PlantAccounts[],MATCH($C106,PlantAccounts[Power Plan Plant Account '#],0),9))
              +(SUM($AO106:AO106))
              )&gt;AC106,
         (INDEX(PlantAccounts[],MATCH($C106,PlantAccounts[Power Plan Plant Account '#],0),7)/12)*AC106*(INDEX(CurWIPHelper[],1,MATCH(AP$4,CurWIPHelper[#Headers],0))),
         AC106-(INDEX(PlantAccounts[],MATCH($C106,PlantAccounts[Power Plan Plant Account '#],0),9))-(SUM($AO106:AO106))
    ))
)
)</f>
        <v>149559.32462057317</v>
      </c>
      <c r="AQ106" s="35">
        <f>IF(INDEX(CurWIPHelper[],1,MATCH(AQ$4,CurWIPHelper[#Headers],0))=0,0,
     IF(AD106&gt;0,
        (IF(
             ((INDEX(PlantAccounts[],MATCH($C106,PlantAccounts[Power Plan Plant Account '#],0),7)/12)
                   *(AD106)
                   *(INDEX(CurWIPHelper[],1,MATCH(AQ$4,CurWIPHelper[#Headers],0)))
                   +(INDEX(PlantAccounts[],MATCH($C106,PlantAccounts[Power Plan Plant Account '#],0),9))
                   +(SUM($AO106:AP106))
                    )&gt;AD106,
              IF((INDEX(PlantAccounts[],MATCH($C106,PlantAccounts[Power Plan Plant Account '#],0),7))=0,0,AD106-(INDEX(PlantAccounts[],MATCH($C106,PlantAccounts[Power Plan Plant Account '#],0),9))-SUM($AO106:AP106)),
             (INDEX(PlantAccounts[],MATCH($C106,PlantAccounts[Power Plan Plant Account '#],0),7)/12)*AD106*(INDEX(CurWIPHelper[],1,MATCH(AQ$4,CurWIPHelper[#Headers],0))))
        ),
        IF(AD106=0,0,IF(
              ((INDEX(PlantAccounts[],MATCH($C106,PlantAccounts[Power Plan Plant Account '#],0),7)/12)
              *(AD106)
              *(INDEX(CurWIPHelper[],1,MATCH(AQ$4,CurWIPHelper[#Headers],0)))
              +(INDEX(PlantAccounts[],MATCH($C106,PlantAccounts[Power Plan Plant Account '#],0),9))
              +(SUM($AO106:AP106))
              )&gt;AD106,
         (INDEX(PlantAccounts[],MATCH($C106,PlantAccounts[Power Plan Plant Account '#],0),7)/12)*AD106*(INDEX(CurWIPHelper[],1,MATCH(AQ$4,CurWIPHelper[#Headers],0))),
         AD106-(INDEX(PlantAccounts[],MATCH($C106,PlantAccounts[Power Plan Plant Account '#],0),9))-(SUM($AO106:AP106))
    ))
)
)</f>
        <v>149876.46688994387</v>
      </c>
      <c r="AR106" s="35">
        <f>IF(INDEX(CurWIPHelper[],1,MATCH(AR$4,CurWIPHelper[#Headers],0))=0,0,
     IF(AE106&gt;0,
        (IF(
             ((INDEX(PlantAccounts[],MATCH($C106,PlantAccounts[Power Plan Plant Account '#],0),7)/12)
                   *(AE106)
                   *(INDEX(CurWIPHelper[],1,MATCH(AR$4,CurWIPHelper[#Headers],0)))
                   +(INDEX(PlantAccounts[],MATCH($C106,PlantAccounts[Power Plan Plant Account '#],0),9))
                   +(SUM($AO106:AQ106))
                    )&gt;AE106,
              IF((INDEX(PlantAccounts[],MATCH($C106,PlantAccounts[Power Plan Plant Account '#],0),7))=0,0,AE106-(INDEX(PlantAccounts[],MATCH($C106,PlantAccounts[Power Plan Plant Account '#],0),9))-SUM($AO106:AQ106)),
             (INDEX(PlantAccounts[],MATCH($C106,PlantAccounts[Power Plan Plant Account '#],0),7)/12)*AE106*(INDEX(CurWIPHelper[],1,MATCH(AR$4,CurWIPHelper[#Headers],0))))
        ),
        IF(AE106=0,0,IF(
              ((INDEX(PlantAccounts[],MATCH($C106,PlantAccounts[Power Plan Plant Account '#],0),7)/12)
              *(AE106)
              *(INDEX(CurWIPHelper[],1,MATCH(AR$4,CurWIPHelper[#Headers],0)))
              +(INDEX(PlantAccounts[],MATCH($C106,PlantAccounts[Power Plan Plant Account '#],0),9))
              +(SUM($AO106:AQ106))
              )&gt;AE106,
         (INDEX(PlantAccounts[],MATCH($C106,PlantAccounts[Power Plan Plant Account '#],0),7)/12)*AE106*(INDEX(CurWIPHelper[],1,MATCH(AR$4,CurWIPHelper[#Headers],0))),
         AE106-(INDEX(PlantAccounts[],MATCH($C106,PlantAccounts[Power Plan Plant Account '#],0),9))-(SUM($AO106:AQ106))
    ))
)
)</f>
        <v>149907.11440276157</v>
      </c>
      <c r="AS106" s="35">
        <f>IF(INDEX(CurWIPHelper[],1,MATCH(AS$4,CurWIPHelper[#Headers],0))=0,0,
     IF(AF106&gt;0,
        (IF(
             ((INDEX(PlantAccounts[],MATCH($C106,PlantAccounts[Power Plan Plant Account '#],0),7)/12)
                   *(AF106)
                   *(INDEX(CurWIPHelper[],1,MATCH(AS$4,CurWIPHelper[#Headers],0)))
                   +(INDEX(PlantAccounts[],MATCH($C106,PlantAccounts[Power Plan Plant Account '#],0),9))
                   +(SUM($AO106:AR106))
                    )&gt;AF106,
              IF((INDEX(PlantAccounts[],MATCH($C106,PlantAccounts[Power Plan Plant Account '#],0),7))=0,0,AF106-(INDEX(PlantAccounts[],MATCH($C106,PlantAccounts[Power Plan Plant Account '#],0),9))-SUM($AO106:AR106)),
             (INDEX(PlantAccounts[],MATCH($C106,PlantAccounts[Power Plan Plant Account '#],0),7)/12)*AF106*(INDEX(CurWIPHelper[],1,MATCH(AS$4,CurWIPHelper[#Headers],0))))
        ),
        IF(AF106=0,0,IF(
              ((INDEX(PlantAccounts[],MATCH($C106,PlantAccounts[Power Plan Plant Account '#],0),7)/12)
              *(AF106)
              *(INDEX(CurWIPHelper[],1,MATCH(AS$4,CurWIPHelper[#Headers],0)))
              +(INDEX(PlantAccounts[],MATCH($C106,PlantAccounts[Power Plan Plant Account '#],0),9))
              +(SUM($AO106:AR106))
              )&gt;AF106,
         (INDEX(PlantAccounts[],MATCH($C106,PlantAccounts[Power Plan Plant Account '#],0),7)/12)*AF106*(INDEX(CurWIPHelper[],1,MATCH(AS$4,CurWIPHelper[#Headers],0))),
         AF106-(INDEX(PlantAccounts[],MATCH($C106,PlantAccounts[Power Plan Plant Account '#],0),9))-(SUM($AO106:AR106))
    ))
)
)</f>
        <v>149924.05262678515</v>
      </c>
      <c r="AT106" s="35">
        <f>IF(INDEX(CurWIPHelper[],1,MATCH(AT$4,CurWIPHelper[#Headers],0))=0,0,
     IF(AG106&gt;0,
        (IF(
             ((INDEX(PlantAccounts[],MATCH($C106,PlantAccounts[Power Plan Plant Account '#],0),7)/12)
                   *(AG106)
                   *(INDEX(CurWIPHelper[],1,MATCH(AT$4,CurWIPHelper[#Headers],0)))
                   +(INDEX(PlantAccounts[],MATCH($C106,PlantAccounts[Power Plan Plant Account '#],0),9))
                   +(SUM($AO106:AS106))
                    )&gt;AG106,
              IF((INDEX(PlantAccounts[],MATCH($C106,PlantAccounts[Power Plan Plant Account '#],0),7))=0,0,AG106-(INDEX(PlantAccounts[],MATCH($C106,PlantAccounts[Power Plan Plant Account '#],0),9))-SUM($AO106:AS106)),
             (INDEX(PlantAccounts[],MATCH($C106,PlantAccounts[Power Plan Plant Account '#],0),7)/12)*AG106*(INDEX(CurWIPHelper[],1,MATCH(AT$4,CurWIPHelper[#Headers],0))))
        ),
        IF(AG106=0,0,IF(
              ((INDEX(PlantAccounts[],MATCH($C106,PlantAccounts[Power Plan Plant Account '#],0),7)/12)
              *(AG106)
              *(INDEX(CurWIPHelper[],1,MATCH(AT$4,CurWIPHelper[#Headers],0)))
              +(INDEX(PlantAccounts[],MATCH($C106,PlantAccounts[Power Plan Plant Account '#],0),9))
              +(SUM($AO106:AS106))
              )&gt;AG106,
         (INDEX(PlantAccounts[],MATCH($C106,PlantAccounts[Power Plan Plant Account '#],0),7)/12)*AG106*(INDEX(CurWIPHelper[],1,MATCH(AT$4,CurWIPHelper[#Headers],0))),
         AG106-(INDEX(PlantAccounts[],MATCH($C106,PlantAccounts[Power Plan Plant Account '#],0),9))-(SUM($AO106:AS106))
    ))
)
)</f>
        <v>150604.3423919795</v>
      </c>
      <c r="AU106" s="35">
        <f>IF(INDEX(CurWIPHelper[],1,MATCH(AU$4,CurWIPHelper[#Headers],0))=0,0,
     IF(AH106&gt;0,
        (IF(
             ((INDEX(PlantAccounts[],MATCH($C106,PlantAccounts[Power Plan Plant Account '#],0),7)/12)
                   *(AH106)
                   *(INDEX(CurWIPHelper[],1,MATCH(AU$4,CurWIPHelper[#Headers],0)))
                   +(INDEX(PlantAccounts[],MATCH($C106,PlantAccounts[Power Plan Plant Account '#],0),9))
                   +(SUM($AO106:AT106))
                    )&gt;AH106,
              IF((INDEX(PlantAccounts[],MATCH($C106,PlantAccounts[Power Plan Plant Account '#],0),7))=0,0,AH106-(INDEX(PlantAccounts[],MATCH($C106,PlantAccounts[Power Plan Plant Account '#],0),9))-SUM($AO106:AT106)),
             (INDEX(PlantAccounts[],MATCH($C106,PlantAccounts[Power Plan Plant Account '#],0),7)/12)*AH106*(INDEX(CurWIPHelper[],1,MATCH(AU$4,CurWIPHelper[#Headers],0))))
        ),
        IF(AH106=0,0,IF(
              ((INDEX(PlantAccounts[],MATCH($C106,PlantAccounts[Power Plan Plant Account '#],0),7)/12)
              *(AH106)
              *(INDEX(CurWIPHelper[],1,MATCH(AU$4,CurWIPHelper[#Headers],0)))
              +(INDEX(PlantAccounts[],MATCH($C106,PlantAccounts[Power Plan Plant Account '#],0),9))
              +(SUM($AO106:AT106))
              )&gt;AH106,
         (INDEX(PlantAccounts[],MATCH($C106,PlantAccounts[Power Plan Plant Account '#],0),7)/12)*AH106*(INDEX(CurWIPHelper[],1,MATCH(AU$4,CurWIPHelper[#Headers],0))),
         AH106-(INDEX(PlantAccounts[],MATCH($C106,PlantAccounts[Power Plan Plant Account '#],0),9))-(SUM($AO106:AT106))
    ))
)
)</f>
        <v>150968.84386816202</v>
      </c>
      <c r="AV106" s="35">
        <f>IF(INDEX(CurWIPHelper[],1,MATCH(AV$4,CurWIPHelper[#Headers],0))=0,0,
     IF(AI106&gt;0,
        (IF(
             ((INDEX(PlantAccounts[],MATCH($C106,PlantAccounts[Power Plan Plant Account '#],0),7)/12)
                   *(AI106)
                   *(INDEX(CurWIPHelper[],1,MATCH(AV$4,CurWIPHelper[#Headers],0)))
                   +(INDEX(PlantAccounts[],MATCH($C106,PlantAccounts[Power Plan Plant Account '#],0),9))
                   +(SUM($AO106:AU106))
                    )&gt;AI106,
              IF((INDEX(PlantAccounts[],MATCH($C106,PlantAccounts[Power Plan Plant Account '#],0),7))=0,0,AI106-(INDEX(PlantAccounts[],MATCH($C106,PlantAccounts[Power Plan Plant Account '#],0),9))-SUM($AO106:AU106)),
             (INDEX(PlantAccounts[],MATCH($C106,PlantAccounts[Power Plan Plant Account '#],0),7)/12)*AI106*(INDEX(CurWIPHelper[],1,MATCH(AV$4,CurWIPHelper[#Headers],0))))
        ),
        IF(AI106=0,0,IF(
              ((INDEX(PlantAccounts[],MATCH($C106,PlantAccounts[Power Plan Plant Account '#],0),7)/12)
              *(AI106)
              *(INDEX(CurWIPHelper[],1,MATCH(AV$4,CurWIPHelper[#Headers],0)))
              +(INDEX(PlantAccounts[],MATCH($C106,PlantAccounts[Power Plan Plant Account '#],0),9))
              +(SUM($AO106:AU106))
              )&gt;AI106,
         (INDEX(PlantAccounts[],MATCH($C106,PlantAccounts[Power Plan Plant Account '#],0),7)/12)*AI106*(INDEX(CurWIPHelper[],1,MATCH(AV$4,CurWIPHelper[#Headers],0))),
         AI106-(INDEX(PlantAccounts[],MATCH($C106,PlantAccounts[Power Plan Plant Account '#],0),9))-(SUM($AO106:AU106))
    ))
)
)</f>
        <v>151234.99023667528</v>
      </c>
      <c r="AW106" s="35">
        <f>IF(INDEX(CurWIPHelper[],1,MATCH(AW$4,CurWIPHelper[#Headers],0))=0,0,
     IF(AJ106&gt;0,
        (IF(
             ((INDEX(PlantAccounts[],MATCH($C106,PlantAccounts[Power Plan Plant Account '#],0),7)/12)
                   *(AJ106)
                   *(INDEX(CurWIPHelper[],1,MATCH(AW$4,CurWIPHelper[#Headers],0)))
                   +(INDEX(PlantAccounts[],MATCH($C106,PlantAccounts[Power Plan Plant Account '#],0),9))
                   +(SUM($AO106:AV106))
                    )&gt;AJ106,
              IF((INDEX(PlantAccounts[],MATCH($C106,PlantAccounts[Power Plan Plant Account '#],0),7))=0,0,AJ106-(INDEX(PlantAccounts[],MATCH($C106,PlantAccounts[Power Plan Plant Account '#],0),9))-SUM($AO106:AV106)),
             (INDEX(PlantAccounts[],MATCH($C106,PlantAccounts[Power Plan Plant Account '#],0),7)/12)*AJ106*(INDEX(CurWIPHelper[],1,MATCH(AW$4,CurWIPHelper[#Headers],0))))
        ),
        IF(AJ106=0,0,IF(
              ((INDEX(PlantAccounts[],MATCH($C106,PlantAccounts[Power Plan Plant Account '#],0),7)/12)
              *(AJ106)
              *(INDEX(CurWIPHelper[],1,MATCH(AW$4,CurWIPHelper[#Headers],0)))
              +(INDEX(PlantAccounts[],MATCH($C106,PlantAccounts[Power Plan Plant Account '#],0),9))
              +(SUM($AO106:AV106))
              )&gt;AJ106,
         (INDEX(PlantAccounts[],MATCH($C106,PlantAccounts[Power Plan Plant Account '#],0),7)/12)*AJ106*(INDEX(CurWIPHelper[],1,MATCH(AW$4,CurWIPHelper[#Headers],0))),
         AJ106-(INDEX(PlantAccounts[],MATCH($C106,PlantAccounts[Power Plan Plant Account '#],0),9))-(SUM($AO106:AV106))
    ))
)
)</f>
        <v>151961.52649454994</v>
      </c>
      <c r="AX106" s="35">
        <f>IF(INDEX(CurWIPHelper[],1,MATCH(AX$4,CurWIPHelper[#Headers],0))=0,0,
     IF(AK106&gt;0,
        (IF(
             ((INDEX(PlantAccounts[],MATCH($C106,PlantAccounts[Power Plan Plant Account '#],0),7)/12)
                   *(AK106)
                   *(INDEX(CurWIPHelper[],1,MATCH(AX$4,CurWIPHelper[#Headers],0)))
                   +(INDEX(PlantAccounts[],MATCH($C106,PlantAccounts[Power Plan Plant Account '#],0),9))
                   +(SUM($AO106:AW106))
                    )&gt;AK106,
              IF((INDEX(PlantAccounts[],MATCH($C106,PlantAccounts[Power Plan Plant Account '#],0),7))=0,0,AK106-(INDEX(PlantAccounts[],MATCH($C106,PlantAccounts[Power Plan Plant Account '#],0),9))-SUM($AO106:AW106)),
             (INDEX(PlantAccounts[],MATCH($C106,PlantAccounts[Power Plan Plant Account '#],0),7)/12)*AK106*(INDEX(CurWIPHelper[],1,MATCH(AX$4,CurWIPHelper[#Headers],0))))
        ),
        IF(AK106=0,0,IF(
              ((INDEX(PlantAccounts[],MATCH($C106,PlantAccounts[Power Plan Plant Account '#],0),7)/12)
              *(AK106)
              *(INDEX(CurWIPHelper[],1,MATCH(AX$4,CurWIPHelper[#Headers],0)))
              +(INDEX(PlantAccounts[],MATCH($C106,PlantAccounts[Power Plan Plant Account '#],0),9))
              +(SUM($AO106:AW106))
              )&gt;AK106,
         (INDEX(PlantAccounts[],MATCH($C106,PlantAccounts[Power Plan Plant Account '#],0),7)/12)*AK106*(INDEX(CurWIPHelper[],1,MATCH(AX$4,CurWIPHelper[#Headers],0))),
         AK106-(INDEX(PlantAccounts[],MATCH($C106,PlantAccounts[Power Plan Plant Account '#],0),9))-(SUM($AO106:AW106))
    ))
)
)</f>
        <v>154709.72908318575</v>
      </c>
      <c r="AY106" s="35">
        <f>IF(INDEX(CurWIPHelper[],1,MATCH(AY$4,CurWIPHelper[#Headers],0))=0,0,
     IF(AL106&gt;0,
        (IF(
             ((INDEX(PlantAccounts[],MATCH($C106,PlantAccounts[Power Plan Plant Account '#],0),7)/12)
                   *(AL106)
                   *(INDEX(CurWIPHelper[],1,MATCH(AY$4,CurWIPHelper[#Headers],0)))
                   +(INDEX(PlantAccounts[],MATCH($C106,PlantAccounts[Power Plan Plant Account '#],0),9))
                   +(SUM($AO106:AX106))
                    )&gt;AL106,
              IF((INDEX(PlantAccounts[],MATCH($C106,PlantAccounts[Power Plan Plant Account '#],0),7))=0,0,AL106-(INDEX(PlantAccounts[],MATCH($C106,PlantAccounts[Power Plan Plant Account '#],0),9))-SUM($AO106:AX106)),
             (INDEX(PlantAccounts[],MATCH($C106,PlantAccounts[Power Plan Plant Account '#],0),7)/12)*AL106*(INDEX(CurWIPHelper[],1,MATCH(AY$4,CurWIPHelper[#Headers],0))))
        ),
        IF(AL106=0,0,IF(
              ((INDEX(PlantAccounts[],MATCH($C106,PlantAccounts[Power Plan Plant Account '#],0),7)/12)
              *(AL106)
              *(INDEX(CurWIPHelper[],1,MATCH(AY$4,CurWIPHelper[#Headers],0)))
              +(INDEX(PlantAccounts[],MATCH($C106,PlantAccounts[Power Plan Plant Account '#],0),9))
              +(SUM($AO106:AX106))
              )&gt;AL106,
         (INDEX(PlantAccounts[],MATCH($C106,PlantAccounts[Power Plan Plant Account '#],0),7)/12)*AL106*(INDEX(CurWIPHelper[],1,MATCH(AY$4,CurWIPHelper[#Headers],0))),
         AL106-(INDEX(PlantAccounts[],MATCH($C106,PlantAccounts[Power Plan Plant Account '#],0),9))-(SUM($AO106:AX106))
    ))
)
)</f>
        <v>154857.11147104157</v>
      </c>
      <c r="AZ106" s="35">
        <f>IF(INDEX(CurWIPHelper[],1,MATCH(AZ$4,CurWIPHelper[#Headers],0))=0,0,
     IF(AM106&gt;0,
        (IF(
             ((INDEX(PlantAccounts[],MATCH($C106,PlantAccounts[Power Plan Plant Account '#],0),7)/12)
                   *(AM106)
                   *(INDEX(CurWIPHelper[],1,MATCH(AZ$4,CurWIPHelper[#Headers],0)))
                   +(INDEX(PlantAccounts[],MATCH($C106,PlantAccounts[Power Plan Plant Account '#],0),9))
                   +(SUM($AO106:AY106))
                    )&gt;AM106,
              IF((INDEX(PlantAccounts[],MATCH($C106,PlantAccounts[Power Plan Plant Account '#],0),7))=0,0,AM106-(INDEX(PlantAccounts[],MATCH($C106,PlantAccounts[Power Plan Plant Account '#],0),9))-SUM($AO106:AY106)),
             (INDEX(PlantAccounts[],MATCH($C106,PlantAccounts[Power Plan Plant Account '#],0),7)/12)*AM106*(INDEX(CurWIPHelper[],1,MATCH(AZ$4,CurWIPHelper[#Headers],0))))
        ),
        IF(AM106=0,0,IF(
              ((INDEX(PlantAccounts[],MATCH($C106,PlantAccounts[Power Plan Plant Account '#],0),7)/12)
              *(AM106)
              *(INDEX(CurWIPHelper[],1,MATCH(AZ$4,CurWIPHelper[#Headers],0)))
              +(INDEX(PlantAccounts[],MATCH($C106,PlantAccounts[Power Plan Plant Account '#],0),9))
              +(SUM($AO106:AY106))
              )&gt;AM106,
         (INDEX(PlantAccounts[],MATCH($C106,PlantAccounts[Power Plan Plant Account '#],0),7)/12)*AM106*(INDEX(CurWIPHelper[],1,MATCH(AZ$4,CurWIPHelper[#Headers],0))),
         AM106-(INDEX(PlantAccounts[],MATCH($C106,PlantAccounts[Power Plan Plant Account '#],0),9))-(SUM($AO106:AY106))
    ))
)
)</f>
        <v>158596.60676126974</v>
      </c>
      <c r="BA106" s="59">
        <f t="shared" si="33"/>
        <v>1821703.4675295057</v>
      </c>
      <c r="BC106" s="59">
        <f>INDEX(CurCloseProf[],MATCH(PlantAccountsQuery[[#This Row],[Reg/Unreg]],CurCloseProf[R/NR],0),MATCH(BC$9,CurCloseProf[#Headers],0))*($J106)</f>
        <v>46245.321211600007</v>
      </c>
      <c r="BD106" s="59">
        <f>INDEX(CurCloseProf[],MATCH(PlantAccountsQuery[[#This Row],[Reg/Unreg]],CurCloseProf[R/NR],0),MATCH(BD$9,CurCloseProf[#Headers],0))*($J106)</f>
        <v>26431.030830369684</v>
      </c>
      <c r="BE106" s="59">
        <f>INDEX(CurCloseProf[],MATCH(PlantAccountsQuery[[#This Row],[Reg/Unreg]],CurCloseProf[R/NR],0),MATCH(BE$9,CurCloseProf[#Headers],0))*($J106)</f>
        <v>149776.7642184963</v>
      </c>
      <c r="BF106" s="59">
        <f>INDEX(CurCloseProf[],MATCH(PlantAccountsQuery[[#This Row],[Reg/Unreg]],CurCloseProf[R/NR],0),MATCH(BF$9,CurCloseProf[#Headers],0))*($J106)</f>
        <v>14473.899396291064</v>
      </c>
      <c r="BG106" s="59">
        <f>INDEX(CurCloseProf[],MATCH(PlantAccountsQuery[[#This Row],[Reg/Unreg]],CurCloseProf[R/NR],0),MATCH(BG$9,CurCloseProf[#Headers],0))*($J106)</f>
        <v>7999.4142404778877</v>
      </c>
      <c r="BH106" s="59">
        <f>INDEX(CurCloseProf[],MATCH(PlantAccountsQuery[[#This Row],[Reg/Unreg]],CurCloseProf[R/NR],0),MATCH(BH$9,CurCloseProf[#Headers],0))*($J106)</f>
        <v>321280.41450909182</v>
      </c>
      <c r="BI106" s="59">
        <f>INDEX(CurCloseProf[],MATCH(PlantAccountsQuery[[#This Row],[Reg/Unreg]],CurCloseProf[R/NR],0),MATCH(BI$9,CurCloseProf[#Headers],0))*($J106)</f>
        <v>172143.09452917625</v>
      </c>
      <c r="BJ106" s="59">
        <f>INDEX(CurCloseProf[],MATCH(PlantAccountsQuery[[#This Row],[Reg/Unreg]],CurCloseProf[R/NR],0),MATCH(BJ$9,CurCloseProf[#Headers],0))*($J106)</f>
        <v>125692.93258675735</v>
      </c>
      <c r="BK106" s="59">
        <f>INDEX(CurCloseProf[],MATCH(PlantAccountsQuery[[#This Row],[Reg/Unreg]],CurCloseProf[R/NR],0),MATCH(BK$9,CurCloseProf[#Headers],0))*($J106)</f>
        <v>343121.24337069708</v>
      </c>
      <c r="BL106" s="59">
        <f>INDEX(CurCloseProf[],MATCH(PlantAccountsQuery[[#This Row],[Reg/Unreg]],CurCloseProf[R/NR],0),MATCH(BL$9,CurCloseProf[#Headers],0))*($J106)</f>
        <v>1297893.5036302051</v>
      </c>
      <c r="BM106" s="59">
        <f>INDEX(CurCloseProf[],MATCH(PlantAccountsQuery[[#This Row],[Reg/Unreg]],CurCloseProf[R/NR],0),MATCH(BM$9,CurCloseProf[#Headers],0))*($J106)</f>
        <v>69604.273185172002</v>
      </c>
      <c r="BN106" s="59">
        <f>INDEX(CurCloseProf[],MATCH(PlantAccountsQuery[[#This Row],[Reg/Unreg]],CurCloseProf[R/NR],0),MATCH(BN$9,CurCloseProf[#Headers],0))*($J106)</f>
        <v>1766051.2598716659</v>
      </c>
      <c r="BP106" s="59">
        <f>IF(INDEX(CurWIPHelper[],1,MATCH(AO$4,$BP$9:$CA$9,0))=0,0,$BC106)</f>
        <v>46245.321211600007</v>
      </c>
      <c r="BQ106" s="59">
        <f>IF(INDEX(CurWIPHelper[],1,MATCH(AP$4,$BP$9:$CA$9,0))=0,0,(SUM($BC106:BD106)))</f>
        <v>72676.352041969687</v>
      </c>
      <c r="BR106" s="59">
        <f>IF(INDEX(CurWIPHelper[],1,MATCH(AQ$4,$BP$9:$CA$9,0))=0,0,(SUM($BC106:BE106)))</f>
        <v>222453.11626046599</v>
      </c>
      <c r="BS106" s="59">
        <f>IF(INDEX(CurWIPHelper[],1,MATCH(AR$4,$BP$9:$CA$9,0))=0,0,(SUM($BC106:BF106)))</f>
        <v>236927.01565675705</v>
      </c>
      <c r="BT106" s="59">
        <f>IF(INDEX(CurWIPHelper[],1,MATCH(AS$4,$BP$9:$CA$9,0))=0,0,(SUM($BC106:BG106)))</f>
        <v>244926.42989723495</v>
      </c>
      <c r="BU106" s="59">
        <f>IF(INDEX(CurWIPHelper[],1,MATCH(AT$4,$BP$9:$CA$9,0))=0,0,(SUM($BC106:BH106)))</f>
        <v>566206.84440632677</v>
      </c>
      <c r="BV106" s="59">
        <f>IF(INDEX(CurWIPHelper[],1,MATCH(AU$4,$BP$9:$CA$9,0))=0,0,(SUM($BC106:BI106)))</f>
        <v>738349.93893550301</v>
      </c>
      <c r="BW106" s="59">
        <f>IF(INDEX(CurWIPHelper[],1,MATCH(AV$4,$BP$9:$CA$9,0))=0,0,(SUM($BC106:BJ106)))</f>
        <v>864042.87152226036</v>
      </c>
      <c r="BX106" s="59">
        <f>IF(INDEX(CurWIPHelper[],1,MATCH(AW$4,$BP$9:$CA$9,0))=0,0,(SUM($BC106:BK106)))</f>
        <v>1207164.1148929575</v>
      </c>
      <c r="BY106" s="59">
        <f>IF(INDEX(CurWIPHelper[],1,MATCH(AX$4,$BP$9:$CA$9,0))=0,0,(SUM($BC106:BL106)))</f>
        <v>2505057.6185231628</v>
      </c>
      <c r="BZ106" s="59">
        <f>IF(INDEX(CurWIPHelper[],1,MATCH(AY$4,$BP$9:$CA$9,0))=0,0,(SUM($BC106:BM106)))</f>
        <v>2574661.8917083349</v>
      </c>
      <c r="CA106" s="59">
        <f>IF(INDEX(CurWIPHelper[],1,MATCH(AZ$4,$BP$9:$CA$9,0))=0,0,(SUM($BC106:BN106)))</f>
        <v>4340713.1515800003</v>
      </c>
      <c r="CC106" s="59">
        <f>((((INDEX(PlantAccounts[],MATCH($C106,PlantAccounts[Power Plan Plant Account '#],0),8)+(INDEX(PlantAccounts[],MATCH($C106,PlantAccounts[Power Plan Plant Account '#],0),8)+INDEX(PlantAccounts[],MATCH($C106,PlantAccounts[Power Plan Plant Account '#],0),16)+INDEX(PlantAccounts[],MATCH($C106,PlantAccounts[Power Plan Plant Account '#],0),17)))/2))/12)*(INDEX(CurWIPHelper[],1,MATCH(AO$4,CurWIPHelper[#Headers],0)))*(INDEX(PlantAccounts[],MATCH($C106,PlantAccounts[Power Plan Plant Account '#],0),7))</f>
        <v>154001.02203635513</v>
      </c>
      <c r="CD106" s="59">
        <f>((((INDEX(PlantAccounts[],MATCH($C106,PlantAccounts[Power Plan Plant Account '#],0),8)+(INDEX(PlantAccounts[],MATCH($C106,PlantAccounts[Power Plan Plant Account '#],0),8)+INDEX(PlantAccounts[],MATCH($C106,PlantAccounts[Power Plan Plant Account '#],0),16)+INDEX(PlantAccounts[],MATCH($C106,PlantAccounts[Power Plan Plant Account '#],0),17)))/2))/12)*(INDEX(CurWIPHelper[],1,MATCH(AP$4,CurWIPHelper[#Headers],0)))*(INDEX(PlantAccounts[],MATCH($C106,PlantAccounts[Power Plan Plant Account '#],0),7))</f>
        <v>154001.02203635513</v>
      </c>
      <c r="CE106" s="59">
        <f>((((INDEX(PlantAccounts[],MATCH($C106,PlantAccounts[Power Plan Plant Account '#],0),8)+(INDEX(PlantAccounts[],MATCH($C106,PlantAccounts[Power Plan Plant Account '#],0),8)+INDEX(PlantAccounts[],MATCH($C106,PlantAccounts[Power Plan Plant Account '#],0),16)+INDEX(PlantAccounts[],MATCH($C106,PlantAccounts[Power Plan Plant Account '#],0),17)))/2))/12)*(INDEX(CurWIPHelper[],1,MATCH(AQ$4,CurWIPHelper[#Headers],0)))*(INDEX(PlantAccounts[],MATCH($C106,PlantAccounts[Power Plan Plant Account '#],0),7))</f>
        <v>154001.02203635513</v>
      </c>
      <c r="CF106" s="59">
        <f>((((INDEX(PlantAccounts[],MATCH($C106,PlantAccounts[Power Plan Plant Account '#],0),8)+(INDEX(PlantAccounts[],MATCH($C106,PlantAccounts[Power Plan Plant Account '#],0),8)+INDEX(PlantAccounts[],MATCH($C106,PlantAccounts[Power Plan Plant Account '#],0),16)+INDEX(PlantAccounts[],MATCH($C106,PlantAccounts[Power Plan Plant Account '#],0),17)))/2))/12)*(INDEX(CurWIPHelper[],1,MATCH(AR$4,CurWIPHelper[#Headers],0)))*(INDEX(PlantAccounts[],MATCH($C106,PlantAccounts[Power Plan Plant Account '#],0),7))</f>
        <v>154001.02203635513</v>
      </c>
      <c r="CG106" s="59">
        <f>((((INDEX(PlantAccounts[],MATCH($C106,PlantAccounts[Power Plan Plant Account '#],0),8)+(INDEX(PlantAccounts[],MATCH($C106,PlantAccounts[Power Plan Plant Account '#],0),8)+INDEX(PlantAccounts[],MATCH($C106,PlantAccounts[Power Plan Plant Account '#],0),16)+INDEX(PlantAccounts[],MATCH($C106,PlantAccounts[Power Plan Plant Account '#],0),17)))/2))/12)*(INDEX(CurWIPHelper[],1,MATCH(AS$4,CurWIPHelper[#Headers],0)))*(INDEX(PlantAccounts[],MATCH($C106,PlantAccounts[Power Plan Plant Account '#],0),7))</f>
        <v>154001.02203635513</v>
      </c>
      <c r="CH106" s="59">
        <f>((((INDEX(PlantAccounts[],MATCH($C106,PlantAccounts[Power Plan Plant Account '#],0),8)+(INDEX(PlantAccounts[],MATCH($C106,PlantAccounts[Power Plan Plant Account '#],0),8)+INDEX(PlantAccounts[],MATCH($C106,PlantAccounts[Power Plan Plant Account '#],0),16)+INDEX(PlantAccounts[],MATCH($C106,PlantAccounts[Power Plan Plant Account '#],0),17)))/2))/12)*(INDEX(CurWIPHelper[],1,MATCH(AT$4,CurWIPHelper[#Headers],0)))*(INDEX(PlantAccounts[],MATCH($C106,PlantAccounts[Power Plan Plant Account '#],0),7))</f>
        <v>154001.02203635513</v>
      </c>
      <c r="CI106" s="59">
        <f>((((INDEX(PlantAccounts[],MATCH($C106,PlantAccounts[Power Plan Plant Account '#],0),8)+(INDEX(PlantAccounts[],MATCH($C106,PlantAccounts[Power Plan Plant Account '#],0),8)+INDEX(PlantAccounts[],MATCH($C106,PlantAccounts[Power Plan Plant Account '#],0),16)+INDEX(PlantAccounts[],MATCH($C106,PlantAccounts[Power Plan Plant Account '#],0),17)))/2))/12)*(INDEX(CurWIPHelper[],1,MATCH(AU$4,CurWIPHelper[#Headers],0)))*(INDEX(PlantAccounts[],MATCH($C106,PlantAccounts[Power Plan Plant Account '#],0),7))</f>
        <v>154001.02203635513</v>
      </c>
      <c r="CJ106" s="59">
        <f>((((INDEX(PlantAccounts[],MATCH($C106,PlantAccounts[Power Plan Plant Account '#],0),8)+(INDEX(PlantAccounts[],MATCH($C106,PlantAccounts[Power Plan Plant Account '#],0),8)+INDEX(PlantAccounts[],MATCH($C106,PlantAccounts[Power Plan Plant Account '#],0),16)+INDEX(PlantAccounts[],MATCH($C106,PlantAccounts[Power Plan Plant Account '#],0),17)))/2))/12)*(INDEX(CurWIPHelper[],1,MATCH(AV$4,CurWIPHelper[#Headers],0)))*(INDEX(PlantAccounts[],MATCH($C106,PlantAccounts[Power Plan Plant Account '#],0),7))</f>
        <v>154001.02203635513</v>
      </c>
      <c r="CK106" s="59">
        <f>((((INDEX(PlantAccounts[],MATCH($C106,PlantAccounts[Power Plan Plant Account '#],0),8)+(INDEX(PlantAccounts[],MATCH($C106,PlantAccounts[Power Plan Plant Account '#],0),8)+INDEX(PlantAccounts[],MATCH($C106,PlantAccounts[Power Plan Plant Account '#],0),16)+INDEX(PlantAccounts[],MATCH($C106,PlantAccounts[Power Plan Plant Account '#],0),17)))/2))/12)*(INDEX(CurWIPHelper[],1,MATCH(AW$4,CurWIPHelper[#Headers],0)))*(INDEX(PlantAccounts[],MATCH($C106,PlantAccounts[Power Plan Plant Account '#],0),7))</f>
        <v>154001.02203635513</v>
      </c>
      <c r="CL106" s="59">
        <f>((((INDEX(PlantAccounts[],MATCH($C106,PlantAccounts[Power Plan Plant Account '#],0),8)+(INDEX(PlantAccounts[],MATCH($C106,PlantAccounts[Power Plan Plant Account '#],0),8)+INDEX(PlantAccounts[],MATCH($C106,PlantAccounts[Power Plan Plant Account '#],0),16)+INDEX(PlantAccounts[],MATCH($C106,PlantAccounts[Power Plan Plant Account '#],0),17)))/2))/12)*(INDEX(CurWIPHelper[],1,MATCH(AX$4,CurWIPHelper[#Headers],0)))*(INDEX(PlantAccounts[],MATCH($C106,PlantAccounts[Power Plan Plant Account '#],0),7))</f>
        <v>154001.02203635513</v>
      </c>
      <c r="CM106" s="59">
        <f>((((INDEX(PlantAccounts[],MATCH($C106,PlantAccounts[Power Plan Plant Account '#],0),8)+(INDEX(PlantAccounts[],MATCH($C106,PlantAccounts[Power Plan Plant Account '#],0),8)+INDEX(PlantAccounts[],MATCH($C106,PlantAccounts[Power Plan Plant Account '#],0),16)+INDEX(PlantAccounts[],MATCH($C106,PlantAccounts[Power Plan Plant Account '#],0),17)))/2))/12)*(INDEX(CurWIPHelper[],1,MATCH(AY$4,CurWIPHelper[#Headers],0)))*(INDEX(PlantAccounts[],MATCH($C106,PlantAccounts[Power Plan Plant Account '#],0),7))</f>
        <v>154001.02203635513</v>
      </c>
      <c r="CN106" s="59">
        <f>((((INDEX(PlantAccounts[],MATCH($C106,PlantAccounts[Power Plan Plant Account '#],0),8)+(INDEX(PlantAccounts[],MATCH($C106,PlantAccounts[Power Plan Plant Account '#],0),8)+INDEX(PlantAccounts[],MATCH($C106,PlantAccounts[Power Plan Plant Account '#],0),16)+INDEX(PlantAccounts[],MATCH($C106,PlantAccounts[Power Plan Plant Account '#],0),17)))/2))/12)*(INDEX(CurWIPHelper[],1,MATCH(AZ$4,CurWIPHelper[#Headers],0)))*(INDEX(PlantAccounts[],MATCH($C106,PlantAccounts[Power Plan Plant Account '#],0),7))</f>
        <v>154001.02203635513</v>
      </c>
      <c r="CO106" s="59">
        <f t="shared" si="34"/>
        <v>1848012.264436262</v>
      </c>
      <c r="CQ106" s="59">
        <f>INDEX(PlantAccounts[],MATCH($C106,PlantAccounts[Power Plan Plant Account '#],0),12)*(INDEX(CurWIPHelper[],1,MATCH(AO$4,CurWIPHelper[#Headers],0)))*(INDEX(PlantAccounts[],MATCH($C106,PlantAccounts[Power Plan Plant Account '#],0),7)/12)*0.5</f>
        <v>0</v>
      </c>
      <c r="CR106" s="59">
        <f>INDEX(PlantAccounts[],MATCH($C106,PlantAccounts[Power Plan Plant Account '#],0),12)*(INDEX(CurWIPHelper[],1,MATCH(AP$4,CurWIPHelper[#Headers],0)))*(INDEX(PlantAccounts[],MATCH($C106,PlantAccounts[Power Plan Plant Account '#],0),7)/12)*0.5</f>
        <v>0</v>
      </c>
      <c r="CS106" s="59">
        <f>INDEX(PlantAccounts[],MATCH($C106,PlantAccounts[Power Plan Plant Account '#],0),12)*(INDEX(CurWIPHelper[],1,MATCH(AQ$4,CurWIPHelper[#Headers],0)))*(INDEX(PlantAccounts[],MATCH($C106,PlantAccounts[Power Plan Plant Account '#],0),7)/12)*0.5</f>
        <v>0</v>
      </c>
      <c r="CT106" s="59">
        <f>INDEX(PlantAccounts[],MATCH($C106,PlantAccounts[Power Plan Plant Account '#],0),12)*(INDEX(CurWIPHelper[],1,MATCH(AR$4,CurWIPHelper[#Headers],0)))*(INDEX(PlantAccounts[],MATCH($C106,PlantAccounts[Power Plan Plant Account '#],0),7)/12)*0.5</f>
        <v>0</v>
      </c>
      <c r="CU106" s="59">
        <f>INDEX(PlantAccounts[],MATCH($C106,PlantAccounts[Power Plan Plant Account '#],0),12)*(INDEX(CurWIPHelper[],1,MATCH(AS$4,CurWIPHelper[#Headers],0)))*(INDEX(PlantAccounts[],MATCH($C106,PlantAccounts[Power Plan Plant Account '#],0),7)/12)*0.5</f>
        <v>0</v>
      </c>
      <c r="CV106" s="59">
        <f>INDEX(PlantAccounts[],MATCH($C106,PlantAccounts[Power Plan Plant Account '#],0),12)*(INDEX(CurWIPHelper[],1,MATCH(AT$4,CurWIPHelper[#Headers],0)))*(INDEX(PlantAccounts[],MATCH($C106,PlantAccounts[Power Plan Plant Account '#],0),7)/12)*0.5</f>
        <v>0</v>
      </c>
      <c r="CW106" s="59">
        <f>INDEX(PlantAccounts[],MATCH($C106,PlantAccounts[Power Plan Plant Account '#],0),12)*(INDEX(CurWIPHelper[],1,MATCH(AU$4,CurWIPHelper[#Headers],0)))*(INDEX(PlantAccounts[],MATCH($C106,PlantAccounts[Power Plan Plant Account '#],0),7)/12)*0.5</f>
        <v>0</v>
      </c>
      <c r="CX106" s="59">
        <f>INDEX(PlantAccounts[],MATCH($C106,PlantAccounts[Power Plan Plant Account '#],0),12)*(INDEX(CurWIPHelper[],1,MATCH(AV$4,CurWIPHelper[#Headers],0)))*(INDEX(PlantAccounts[],MATCH($C106,PlantAccounts[Power Plan Plant Account '#],0),7)/12)*0.5</f>
        <v>0</v>
      </c>
      <c r="CY106" s="59">
        <f>INDEX(PlantAccounts[],MATCH($C106,PlantAccounts[Power Plan Plant Account '#],0),12)*(INDEX(CurWIPHelper[],1,MATCH(AW$4,CurWIPHelper[#Headers],0)))*(INDEX(PlantAccounts[],MATCH($C106,PlantAccounts[Power Plan Plant Account '#],0),7)/12)*0.5</f>
        <v>0</v>
      </c>
      <c r="CZ106" s="59">
        <f>INDEX(PlantAccounts[],MATCH($C106,PlantAccounts[Power Plan Plant Account '#],0),12)*(INDEX(CurWIPHelper[],1,MATCH(AX$4,CurWIPHelper[#Headers],0)))*(INDEX(PlantAccounts[],MATCH($C106,PlantAccounts[Power Plan Plant Account '#],0),7)/12)*0.5</f>
        <v>0</v>
      </c>
      <c r="DA106" s="59">
        <f>INDEX(PlantAccounts[],MATCH($C106,PlantAccounts[Power Plan Plant Account '#],0),12)*(INDEX(CurWIPHelper[],1,MATCH(AY$4,CurWIPHelper[#Headers],0)))*(INDEX(PlantAccounts[],MATCH($C106,PlantAccounts[Power Plan Plant Account '#],0),7)/12)*0.5</f>
        <v>0</v>
      </c>
      <c r="DB106" s="59">
        <f>INDEX(PlantAccounts[],MATCH($C106,PlantAccounts[Power Plan Plant Account '#],0),12)*(INDEX(CurWIPHelper[],1,MATCH(AZ$4,CurWIPHelper[#Headers],0)))*(INDEX(PlantAccounts[],MATCH($C106,PlantAccounts[Power Plan Plant Account '#],0),7)/12)*0.5</f>
        <v>0</v>
      </c>
      <c r="DC106" s="59">
        <f t="shared" si="35"/>
        <v>0</v>
      </c>
      <c r="DE106" s="59">
        <f t="shared" si="36"/>
        <v>1848012.264436262</v>
      </c>
    </row>
    <row r="107" spans="1:109">
      <c r="A107" t="s">
        <v>151</v>
      </c>
      <c r="B107" t="s">
        <v>157</v>
      </c>
      <c r="C107">
        <v>55600</v>
      </c>
      <c r="D107">
        <v>55600</v>
      </c>
      <c r="E107" s="8"/>
      <c r="F107" s="113">
        <f>INDEX(PlantAccounts[],MATCH($C107,PlantAccounts[Power Plan Plant Account '#],0),8)</f>
        <v>179248949.21948454</v>
      </c>
      <c r="G107" s="7">
        <f>INDEX(PlantAccounts[],MATCH($C107,PlantAccounts[Power Plan Plant Account '#],0),14)</f>
        <v>1725264.8203821313</v>
      </c>
      <c r="H107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8601244.9238099996</v>
      </c>
      <c r="I107" s="146">
        <v>2399028.2366140317</v>
      </c>
      <c r="J107" s="7">
        <f t="shared" si="37"/>
        <v>7927481.5075780991</v>
      </c>
      <c r="K107" s="7">
        <v>-509778.04000000004</v>
      </c>
      <c r="L107" s="7">
        <f>INDEX(PlantAccounts[],MATCH($C107,PlantAccounts[Power Plan Plant Account '#],0),11)</f>
        <v>0</v>
      </c>
      <c r="M107" s="7">
        <f t="shared" si="32"/>
        <v>-509778.04000000004</v>
      </c>
      <c r="O107" s="35">
        <f>INDEX(CurCloseProf[],MATCH(PlantAccountsQuery[[#This Row],[Reg/Unreg]],CurCloseProf[R/NR],0),MATCH(O$9,CurCloseProf[#Headers],0))*($J107+$M107)</f>
        <v>79027.124698549946</v>
      </c>
      <c r="P107" s="35">
        <f>INDEX(CurCloseProf[],MATCH(PlantAccountsQuery[[#This Row],[Reg/Unreg]],CurCloseProf[R/NR],0),MATCH(P$9,CurCloseProf[#Headers],0))*($J107+$M107)</f>
        <v>45167.12857902918</v>
      </c>
      <c r="Q107" s="35">
        <f>INDEX(CurCloseProf[],MATCH(PlantAccountsQuery[[#This Row],[Reg/Unreg]],CurCloseProf[R/NR],0),MATCH(Q$9,CurCloseProf[#Headers],0))*($J107+$M107)</f>
        <v>255948.63897002005</v>
      </c>
      <c r="R107" s="35">
        <f>INDEX(CurCloseProf[],MATCH(PlantAccountsQuery[[#This Row],[Reg/Unreg]],CurCloseProf[R/NR],0),MATCH(R$9,CurCloseProf[#Headers],0))*($J107+$M107)</f>
        <v>24733.975729809536</v>
      </c>
      <c r="S107" s="35">
        <f>INDEX(CurCloseProf[],MATCH(PlantAccountsQuery[[#This Row],[Reg/Unreg]],CurCloseProf[R/NR],0),MATCH(S$9,CurCloseProf[#Headers],0))*($J107+$M107)</f>
        <v>13669.938712395207</v>
      </c>
      <c r="T107" s="35">
        <f>INDEX(CurCloseProf[],MATCH(PlantAccountsQuery[[#This Row],[Reg/Unreg]],CurCloseProf[R/NR],0),MATCH(T$9,CurCloseProf[#Headers],0))*($J107+$M107)</f>
        <v>549025.6466040744</v>
      </c>
      <c r="U107" s="35">
        <f>INDEX(CurCloseProf[],MATCH(PlantAccountsQuery[[#This Row],[Reg/Unreg]],CurCloseProf[R/NR],0),MATCH(U$9,CurCloseProf[#Headers],0))*($J107+$M107)</f>
        <v>294169.73308727093</v>
      </c>
      <c r="V107" s="35">
        <f>INDEX(CurCloseProf[],MATCH(PlantAccountsQuery[[#This Row],[Reg/Unreg]],CurCloseProf[R/NR],0),MATCH(V$9,CurCloseProf[#Headers],0))*($J107+$M107)</f>
        <v>214792.56272888658</v>
      </c>
      <c r="W107" s="35">
        <f>INDEX(CurCloseProf[],MATCH(PlantAccountsQuery[[#This Row],[Reg/Unreg]],CurCloseProf[R/NR],0),MATCH(W$9,CurCloseProf[#Headers],0))*($J107+$M107)</f>
        <v>586348.7283936505</v>
      </c>
      <c r="X107" s="35">
        <f>INDEX(CurCloseProf[],MATCH(PlantAccountsQuery[[#This Row],[Reg/Unreg]],CurCloseProf[R/NR],0),MATCH(X$9,CurCloseProf[#Headers],0))*($J107+$M107)</f>
        <v>2217927.9777841424</v>
      </c>
      <c r="Y107" s="35">
        <f>INDEX(CurCloseProf[],MATCH(PlantAccountsQuery[[#This Row],[Reg/Unreg]],CurCloseProf[R/NR],0),MATCH(Y$9,CurCloseProf[#Headers],0))*($J107+$M107)</f>
        <v>118944.47767781462</v>
      </c>
      <c r="Z107" s="35">
        <f>INDEX(CurCloseProf[],MATCH(PlantAccountsQuery[[#This Row],[Reg/Unreg]],CurCloseProf[R/NR],0),MATCH(Z$9,CurCloseProf[#Headers],0))*($J107+$M107)</f>
        <v>3017947.5346124559</v>
      </c>
      <c r="AB107" s="59">
        <f>IF(INDEX(CurWIPHelper[],1,MATCH(AO$4,$AB$9:$AM$9,0))=0,0,($F107+$O107))</f>
        <v>179327976.34418309</v>
      </c>
      <c r="AC107" s="59">
        <f>IF(INDEX(CurWIPHelper[],1,MATCH(AP$4,$AB$9:$AM$9,0))=0,0,($F107+SUM($O107:P107)))</f>
        <v>179373143.47276211</v>
      </c>
      <c r="AD107" s="59">
        <f>IF(INDEX(CurWIPHelper[],1,MATCH(AQ$4,$AB$9:$AM$9,0))=0,0,($F107+SUM($O107:Q107)))</f>
        <v>179629092.11173213</v>
      </c>
      <c r="AE107" s="59">
        <f>IF(INDEX(CurWIPHelper[],1,MATCH(AR$4,$AB$9:$AM$9,0))=0,0,($F107+SUM($O107:R107)))</f>
        <v>179653826.08746195</v>
      </c>
      <c r="AF107" s="59">
        <f>IF(INDEX(CurWIPHelper[],1,MATCH(AS$4,$AB$9:$AM$9,0))=0,0,($F107+SUM($O107:S107)))</f>
        <v>179667496.02617434</v>
      </c>
      <c r="AG107" s="59">
        <f>IF(INDEX(CurWIPHelper[],1,MATCH(AT$4,$AB$9:$AM$9,0))=0,0,($F107+SUM($O107:T107)))</f>
        <v>180216521.67277843</v>
      </c>
      <c r="AH107" s="59">
        <f>IF(INDEX(CurWIPHelper[],1,MATCH(AU$4,$AB$9:$AM$9,0))=0,0,($F107+SUM($O107:U107)))</f>
        <v>180510691.4058657</v>
      </c>
      <c r="AI107" s="59">
        <f>IF(INDEX(CurWIPHelper[],1,MATCH(AV$4,$AB$9:$AM$9,0))=0,0,($F107+SUM($O107:V107)))</f>
        <v>180725483.96859458</v>
      </c>
      <c r="AJ107" s="59">
        <f>IF(INDEX(CurWIPHelper[],1,MATCH(AW$4,$AB$9:$AM$9,0))=0,0,($F107+SUM($O107:W107)))</f>
        <v>181311832.69698822</v>
      </c>
      <c r="AK107" s="59">
        <f>IF(INDEX(CurWIPHelper[],1,MATCH(AX$4,$AB$9:$AM$9,0))=0,0,($F107+SUM($O107:X107)))</f>
        <v>183529760.67477238</v>
      </c>
      <c r="AL107" s="59">
        <f>IF(INDEX(CurWIPHelper[],1,MATCH(AY$4,$AB$9:$AM$9,0))=0,0,($F107+SUM($O107:Y107)))</f>
        <v>183648705.15245017</v>
      </c>
      <c r="AM107" s="59">
        <f>IF(INDEX(CurWIPHelper[],1,MATCH(AZ$4,$AB$9:$AM$9,0))=0,0,($F107+SUM($O107:Z107)))</f>
        <v>186666652.68706265</v>
      </c>
      <c r="AO107" s="35">
        <f>IF(INDEX(CurWIPHelper[],1,MATCH(AO$4,CurWIPHelper[#Headers],0))=0,0,
     IF(AB107&gt;0,
        (IF(
             ((INDEX(PlantAccounts[],MATCH($C107,PlantAccounts[Power Plan Plant Account '#],0),7)/12)
                   *(AB107)
                   *(INDEX(CurWIPHelper[],1,MATCH(AO$4,CurWIPHelper[#Headers],0)))
                   +(INDEX(PlantAccounts[],MATCH($C107,PlantAccounts[Power Plan Plant Account '#],0),9))
                   )&gt;AB107,
              IF((INDEX(PlantAccounts[],MATCH($C107,PlantAccounts[Power Plan Plant Account '#],0),7))=0,0,AB107-(INDEX(PlantAccounts[],MATCH($C107,PlantAccounts[Power Plan Plant Account '#],0),9))),
             (INDEX(PlantAccounts[],MATCH($C107,PlantAccounts[Power Plan Plant Account '#],0),7)/12)*AB107*(INDEX(CurWIPHelper[],1,MATCH(AO$4,CurWIPHelper[#Headers],0))))
        ),
          IF(AB107=0,0,IF(
              ((INDEX(PlantAccounts[],MATCH($C107,PlantAccounts[Power Plan Plant Account '#],0),7)/12)
              *(AB107)
              *(INDEX(CurWIPHelper[],1,MATCH(AO$4,CurWIPHelper[#Headers],0)))
              +(INDEX(PlantAccounts[],MATCH($C107,PlantAccounts[Power Plan Plant Account '#],0),9))
              )&gt;AB107,
         (INDEX(PlantAccounts[],MATCH($C107,PlantAccounts[Power Plan Plant Account '#],0),7)/12)*AB107*(INDEX(CurWIPHelper[],1,MATCH(AO$4,CurWIPHelper[#Headers],0))),
         AB107-(INDEX(PlantAccounts[],MATCH($C107,PlantAccounts[Power Plan Plant Account '#],0),9))
    ))
)
)</f>
        <v>430614.5857663572</v>
      </c>
      <c r="AP107" s="35">
        <f>IF(INDEX(CurWIPHelper[],1,MATCH(AP$4,CurWIPHelper[#Headers],0))=0,0,
     IF(AC107&gt;0,
        (IF(
             ((INDEX(PlantAccounts[],MATCH($C107,PlantAccounts[Power Plan Plant Account '#],0),7)/12)
                   *(AC107)
                   *(INDEX(CurWIPHelper[],1,MATCH(AP$4,CurWIPHelper[#Headers],0)))
                   +(INDEX(PlantAccounts[],MATCH($C107,PlantAccounts[Power Plan Plant Account '#],0),9))
                   +(SUM($AO107:AO107))
                    )&gt;AC107,
              IF((INDEX(PlantAccounts[],MATCH($C107,PlantAccounts[Power Plan Plant Account '#],0),7))=0,0,AC107-(INDEX(PlantAccounts[],MATCH($C107,PlantAccounts[Power Plan Plant Account '#],0),9))-SUM($AO107:AO107)),
             (INDEX(PlantAccounts[],MATCH($C107,PlantAccounts[Power Plan Plant Account '#],0),7)/12)*AC107*(INDEX(CurWIPHelper[],1,MATCH(AP$4,CurWIPHelper[#Headers],0))))
        ),
        IF(AC107=0,0,IF(
              ((INDEX(PlantAccounts[],MATCH($C107,PlantAccounts[Power Plan Plant Account '#],0),7)/12)
              *(AC107)
              *(INDEX(CurWIPHelper[],1,MATCH(AP$4,CurWIPHelper[#Headers],0)))
              +(INDEX(PlantAccounts[],MATCH($C107,PlantAccounts[Power Plan Plant Account '#],0),9))
              +(SUM($AO107:AO107))
              )&gt;AC107,
         (INDEX(PlantAccounts[],MATCH($C107,PlantAccounts[Power Plan Plant Account '#],0),7)/12)*AC107*(INDEX(CurWIPHelper[],1,MATCH(AP$4,CurWIPHelper[#Headers],0))),
         AC107-(INDEX(PlantAccounts[],MATCH($C107,PlantAccounts[Power Plan Plant Account '#],0),9))-(SUM($AO107:AO107))
    ))
)
)</f>
        <v>430723.04416063463</v>
      </c>
      <c r="AQ107" s="35">
        <f>IF(INDEX(CurWIPHelper[],1,MATCH(AQ$4,CurWIPHelper[#Headers],0))=0,0,
     IF(AD107&gt;0,
        (IF(
             ((INDEX(PlantAccounts[],MATCH($C107,PlantAccounts[Power Plan Plant Account '#],0),7)/12)
                   *(AD107)
                   *(INDEX(CurWIPHelper[],1,MATCH(AQ$4,CurWIPHelper[#Headers],0)))
                   +(INDEX(PlantAccounts[],MATCH($C107,PlantAccounts[Power Plan Plant Account '#],0),9))
                   +(SUM($AO107:AP107))
                    )&gt;AD107,
              IF((INDEX(PlantAccounts[],MATCH($C107,PlantAccounts[Power Plan Plant Account '#],0),7))=0,0,AD107-(INDEX(PlantAccounts[],MATCH($C107,PlantAccounts[Power Plan Plant Account '#],0),9))-SUM($AO107:AP107)),
             (INDEX(PlantAccounts[],MATCH($C107,PlantAccounts[Power Plan Plant Account '#],0),7)/12)*AD107*(INDEX(CurWIPHelper[],1,MATCH(AQ$4,CurWIPHelper[#Headers],0))))
        ),
        IF(AD107=0,0,IF(
              ((INDEX(PlantAccounts[],MATCH($C107,PlantAccounts[Power Plan Plant Account '#],0),7)/12)
              *(AD107)
              *(INDEX(CurWIPHelper[],1,MATCH(AQ$4,CurWIPHelper[#Headers],0)))
              +(INDEX(PlantAccounts[],MATCH($C107,PlantAccounts[Power Plan Plant Account '#],0),9))
              +(SUM($AO107:AP107))
              )&gt;AD107,
         (INDEX(PlantAccounts[],MATCH($C107,PlantAccounts[Power Plan Plant Account '#],0),7)/12)*AD107*(INDEX(CurWIPHelper[],1,MATCH(AQ$4,CurWIPHelper[#Headers],0))),
         AD107-(INDEX(PlantAccounts[],MATCH($C107,PlantAccounts[Power Plan Plant Account '#],0),9))-(SUM($AO107:AP107))
    ))
)
)</f>
        <v>431337.64551506023</v>
      </c>
      <c r="AR107" s="35">
        <f>IF(INDEX(CurWIPHelper[],1,MATCH(AR$4,CurWIPHelper[#Headers],0))=0,0,
     IF(AE107&gt;0,
        (IF(
             ((INDEX(PlantAccounts[],MATCH($C107,PlantAccounts[Power Plan Plant Account '#],0),7)/12)
                   *(AE107)
                   *(INDEX(CurWIPHelper[],1,MATCH(AR$4,CurWIPHelper[#Headers],0)))
                   +(INDEX(PlantAccounts[],MATCH($C107,PlantAccounts[Power Plan Plant Account '#],0),9))
                   +(SUM($AO107:AQ107))
                    )&gt;AE107,
              IF((INDEX(PlantAccounts[],MATCH($C107,PlantAccounts[Power Plan Plant Account '#],0),7))=0,0,AE107-(INDEX(PlantAccounts[],MATCH($C107,PlantAccounts[Power Plan Plant Account '#],0),9))-SUM($AO107:AQ107)),
             (INDEX(PlantAccounts[],MATCH($C107,PlantAccounts[Power Plan Plant Account '#],0),7)/12)*AE107*(INDEX(CurWIPHelper[],1,MATCH(AR$4,CurWIPHelper[#Headers],0))))
        ),
        IF(AE107=0,0,IF(
              ((INDEX(PlantAccounts[],MATCH($C107,PlantAccounts[Power Plan Plant Account '#],0),7)/12)
              *(AE107)
              *(INDEX(CurWIPHelper[],1,MATCH(AR$4,CurWIPHelper[#Headers],0)))
              +(INDEX(PlantAccounts[],MATCH($C107,PlantAccounts[Power Plan Plant Account '#],0),9))
              +(SUM($AO107:AQ107))
              )&gt;AE107,
         (INDEX(PlantAccounts[],MATCH($C107,PlantAccounts[Power Plan Plant Account '#],0),7)/12)*AE107*(INDEX(CurWIPHelper[],1,MATCH(AR$4,CurWIPHelper[#Headers],0))),
         AE107-(INDEX(PlantAccounts[],MATCH($C107,PlantAccounts[Power Plan Plant Account '#],0),9))-(SUM($AO107:AQ107))
    ))
)
)</f>
        <v>431397.03842703294</v>
      </c>
      <c r="AS107" s="35">
        <f>IF(INDEX(CurWIPHelper[],1,MATCH(AS$4,CurWIPHelper[#Headers],0))=0,0,
     IF(AF107&gt;0,
        (IF(
             ((INDEX(PlantAccounts[],MATCH($C107,PlantAccounts[Power Plan Plant Account '#],0),7)/12)
                   *(AF107)
                   *(INDEX(CurWIPHelper[],1,MATCH(AS$4,CurWIPHelper[#Headers],0)))
                   +(INDEX(PlantAccounts[],MATCH($C107,PlantAccounts[Power Plan Plant Account '#],0),9))
                   +(SUM($AO107:AR107))
                    )&gt;AF107,
              IF((INDEX(PlantAccounts[],MATCH($C107,PlantAccounts[Power Plan Plant Account '#],0),7))=0,0,AF107-(INDEX(PlantAccounts[],MATCH($C107,PlantAccounts[Power Plan Plant Account '#],0),9))-SUM($AO107:AR107)),
             (INDEX(PlantAccounts[],MATCH($C107,PlantAccounts[Power Plan Plant Account '#],0),7)/12)*AF107*(INDEX(CurWIPHelper[],1,MATCH(AS$4,CurWIPHelper[#Headers],0))))
        ),
        IF(AF107=0,0,IF(
              ((INDEX(PlantAccounts[],MATCH($C107,PlantAccounts[Power Plan Plant Account '#],0),7)/12)
              *(AF107)
              *(INDEX(CurWIPHelper[],1,MATCH(AS$4,CurWIPHelper[#Headers],0)))
              +(INDEX(PlantAccounts[],MATCH($C107,PlantAccounts[Power Plan Plant Account '#],0),9))
              +(SUM($AO107:AR107))
              )&gt;AF107,
         (INDEX(PlantAccounts[],MATCH($C107,PlantAccounts[Power Plan Plant Account '#],0),7)/12)*AF107*(INDEX(CurWIPHelper[],1,MATCH(AS$4,CurWIPHelper[#Headers],0))),
         AF107-(INDEX(PlantAccounts[],MATCH($C107,PlantAccounts[Power Plan Plant Account '#],0),9))-(SUM($AO107:AR107))
    ))
)
)</f>
        <v>431429.86361759208</v>
      </c>
      <c r="AT107" s="35">
        <f>IF(INDEX(CurWIPHelper[],1,MATCH(AT$4,CurWIPHelper[#Headers],0))=0,0,
     IF(AG107&gt;0,
        (IF(
             ((INDEX(PlantAccounts[],MATCH($C107,PlantAccounts[Power Plan Plant Account '#],0),7)/12)
                   *(AG107)
                   *(INDEX(CurWIPHelper[],1,MATCH(AT$4,CurWIPHelper[#Headers],0)))
                   +(INDEX(PlantAccounts[],MATCH($C107,PlantAccounts[Power Plan Plant Account '#],0),9))
                   +(SUM($AO107:AS107))
                    )&gt;AG107,
              IF((INDEX(PlantAccounts[],MATCH($C107,PlantAccounts[Power Plan Plant Account '#],0),7))=0,0,AG107-(INDEX(PlantAccounts[],MATCH($C107,PlantAccounts[Power Plan Plant Account '#],0),9))-SUM($AO107:AS107)),
             (INDEX(PlantAccounts[],MATCH($C107,PlantAccounts[Power Plan Plant Account '#],0),7)/12)*AG107*(INDEX(CurWIPHelper[],1,MATCH(AT$4,CurWIPHelper[#Headers],0))))
        ),
        IF(AG107=0,0,IF(
              ((INDEX(PlantAccounts[],MATCH($C107,PlantAccounts[Power Plan Plant Account '#],0),7)/12)
              *(AG107)
              *(INDEX(CurWIPHelper[],1,MATCH(AT$4,CurWIPHelper[#Headers],0)))
              +(INDEX(PlantAccounts[],MATCH($C107,PlantAccounts[Power Plan Plant Account '#],0),9))
              +(SUM($AO107:AS107))
              )&gt;AG107,
         (INDEX(PlantAccounts[],MATCH($C107,PlantAccounts[Power Plan Plant Account '#],0),7)/12)*AG107*(INDEX(CurWIPHelper[],1,MATCH(AT$4,CurWIPHelper[#Headers],0))),
         AG107-(INDEX(PlantAccounts[],MATCH($C107,PlantAccounts[Power Plan Plant Account '#],0),9))-(SUM($AO107:AS107))
    ))
)
)</f>
        <v>432748.22150132671</v>
      </c>
      <c r="AU107" s="35">
        <f>IF(INDEX(CurWIPHelper[],1,MATCH(AU$4,CurWIPHelper[#Headers],0))=0,0,
     IF(AH107&gt;0,
        (IF(
             ((INDEX(PlantAccounts[],MATCH($C107,PlantAccounts[Power Plan Plant Account '#],0),7)/12)
                   *(AH107)
                   *(INDEX(CurWIPHelper[],1,MATCH(AU$4,CurWIPHelper[#Headers],0)))
                   +(INDEX(PlantAccounts[],MATCH($C107,PlantAccounts[Power Plan Plant Account '#],0),9))
                   +(SUM($AO107:AT107))
                    )&gt;AH107,
              IF((INDEX(PlantAccounts[],MATCH($C107,PlantAccounts[Power Plan Plant Account '#],0),7))=0,0,AH107-(INDEX(PlantAccounts[],MATCH($C107,PlantAccounts[Power Plan Plant Account '#],0),9))-SUM($AO107:AT107)),
             (INDEX(PlantAccounts[],MATCH($C107,PlantAccounts[Power Plan Plant Account '#],0),7)/12)*AH107*(INDEX(CurWIPHelper[],1,MATCH(AU$4,CurWIPHelper[#Headers],0))))
        ),
        IF(AH107=0,0,IF(
              ((INDEX(PlantAccounts[],MATCH($C107,PlantAccounts[Power Plan Plant Account '#],0),7)/12)
              *(AH107)
              *(INDEX(CurWIPHelper[],1,MATCH(AU$4,CurWIPHelper[#Headers],0)))
              +(INDEX(PlantAccounts[],MATCH($C107,PlantAccounts[Power Plan Plant Account '#],0),9))
              +(SUM($AO107:AT107))
              )&gt;AH107,
         (INDEX(PlantAccounts[],MATCH($C107,PlantAccounts[Power Plan Plant Account '#],0),7)/12)*AH107*(INDEX(CurWIPHelper[],1,MATCH(AU$4,CurWIPHelper[#Headers],0))),
         AH107-(INDEX(PlantAccounts[],MATCH($C107,PlantAccounts[Power Plan Plant Account '#],0),9))-(SUM($AO107:AT107))
    ))
)
)</f>
        <v>433454.60195763235</v>
      </c>
      <c r="AV107" s="35">
        <f>IF(INDEX(CurWIPHelper[],1,MATCH(AV$4,CurWIPHelper[#Headers],0))=0,0,
     IF(AI107&gt;0,
        (IF(
             ((INDEX(PlantAccounts[],MATCH($C107,PlantAccounts[Power Plan Plant Account '#],0),7)/12)
                   *(AI107)
                   *(INDEX(CurWIPHelper[],1,MATCH(AV$4,CurWIPHelper[#Headers],0)))
                   +(INDEX(PlantAccounts[],MATCH($C107,PlantAccounts[Power Plan Plant Account '#],0),9))
                   +(SUM($AO107:AU107))
                    )&gt;AI107,
              IF((INDEX(PlantAccounts[],MATCH($C107,PlantAccounts[Power Plan Plant Account '#],0),7))=0,0,AI107-(INDEX(PlantAccounts[],MATCH($C107,PlantAccounts[Power Plan Plant Account '#],0),9))-SUM($AO107:AU107)),
             (INDEX(PlantAccounts[],MATCH($C107,PlantAccounts[Power Plan Plant Account '#],0),7)/12)*AI107*(INDEX(CurWIPHelper[],1,MATCH(AV$4,CurWIPHelper[#Headers],0))))
        ),
        IF(AI107=0,0,IF(
              ((INDEX(PlantAccounts[],MATCH($C107,PlantAccounts[Power Plan Plant Account '#],0),7)/12)
              *(AI107)
              *(INDEX(CurWIPHelper[],1,MATCH(AV$4,CurWIPHelper[#Headers],0)))
              +(INDEX(PlantAccounts[],MATCH($C107,PlantAccounts[Power Plan Plant Account '#],0),9))
              +(SUM($AO107:AU107))
              )&gt;AI107,
         (INDEX(PlantAccounts[],MATCH($C107,PlantAccounts[Power Plan Plant Account '#],0),7)/12)*AI107*(INDEX(CurWIPHelper[],1,MATCH(AV$4,CurWIPHelper[#Headers],0))),
         AI107-(INDEX(PlantAccounts[],MATCH($C107,PlantAccounts[Power Plan Plant Account '#],0),9))-(SUM($AO107:AU107))
    ))
)
)</f>
        <v>433970.37653062853</v>
      </c>
      <c r="AW107" s="35">
        <f>IF(INDEX(CurWIPHelper[],1,MATCH(AW$4,CurWIPHelper[#Headers],0))=0,0,
     IF(AJ107&gt;0,
        (IF(
             ((INDEX(PlantAccounts[],MATCH($C107,PlantAccounts[Power Plan Plant Account '#],0),7)/12)
                   *(AJ107)
                   *(INDEX(CurWIPHelper[],1,MATCH(AW$4,CurWIPHelper[#Headers],0)))
                   +(INDEX(PlantAccounts[],MATCH($C107,PlantAccounts[Power Plan Plant Account '#],0),9))
                   +(SUM($AO107:AV107))
                    )&gt;AJ107,
              IF((INDEX(PlantAccounts[],MATCH($C107,PlantAccounts[Power Plan Plant Account '#],0),7))=0,0,AJ107-(INDEX(PlantAccounts[],MATCH($C107,PlantAccounts[Power Plan Plant Account '#],0),9))-SUM($AO107:AV107)),
             (INDEX(PlantAccounts[],MATCH($C107,PlantAccounts[Power Plan Plant Account '#],0),7)/12)*AJ107*(INDEX(CurWIPHelper[],1,MATCH(AW$4,CurWIPHelper[#Headers],0))))
        ),
        IF(AJ107=0,0,IF(
              ((INDEX(PlantAccounts[],MATCH($C107,PlantAccounts[Power Plan Plant Account '#],0),7)/12)
              *(AJ107)
              *(INDEX(CurWIPHelper[],1,MATCH(AW$4,CurWIPHelper[#Headers],0)))
              +(INDEX(PlantAccounts[],MATCH($C107,PlantAccounts[Power Plan Plant Account '#],0),9))
              +(SUM($AO107:AV107))
              )&gt;AJ107,
         (INDEX(PlantAccounts[],MATCH($C107,PlantAccounts[Power Plan Plant Account '#],0),7)/12)*AJ107*(INDEX(CurWIPHelper[],1,MATCH(AW$4,CurWIPHelper[#Headers],0))),
         AJ107-(INDEX(PlantAccounts[],MATCH($C107,PlantAccounts[Power Plan Plant Account '#],0),9))-(SUM($AO107:AV107))
    ))
)
)</f>
        <v>435378.35714770335</v>
      </c>
      <c r="AX107" s="35">
        <f>IF(INDEX(CurWIPHelper[],1,MATCH(AX$4,CurWIPHelper[#Headers],0))=0,0,
     IF(AK107&gt;0,
        (IF(
             ((INDEX(PlantAccounts[],MATCH($C107,PlantAccounts[Power Plan Plant Account '#],0),7)/12)
                   *(AK107)
                   *(INDEX(CurWIPHelper[],1,MATCH(AX$4,CurWIPHelper[#Headers],0)))
                   +(INDEX(PlantAccounts[],MATCH($C107,PlantAccounts[Power Plan Plant Account '#],0),9))
                   +(SUM($AO107:AW107))
                    )&gt;AK107,
              IF((INDEX(PlantAccounts[],MATCH($C107,PlantAccounts[Power Plan Plant Account '#],0),7))=0,0,AK107-(INDEX(PlantAccounts[],MATCH($C107,PlantAccounts[Power Plan Plant Account '#],0),9))-SUM($AO107:AW107)),
             (INDEX(PlantAccounts[],MATCH($C107,PlantAccounts[Power Plan Plant Account '#],0),7)/12)*AK107*(INDEX(CurWIPHelper[],1,MATCH(AX$4,CurWIPHelper[#Headers],0))))
        ),
        IF(AK107=0,0,IF(
              ((INDEX(PlantAccounts[],MATCH($C107,PlantAccounts[Power Plan Plant Account '#],0),7)/12)
              *(AK107)
              *(INDEX(CurWIPHelper[],1,MATCH(AX$4,CurWIPHelper[#Headers],0)))
              +(INDEX(PlantAccounts[],MATCH($C107,PlantAccounts[Power Plan Plant Account '#],0),9))
              +(SUM($AO107:AW107))
              )&gt;AK107,
         (INDEX(PlantAccounts[],MATCH($C107,PlantAccounts[Power Plan Plant Account '#],0),7)/12)*AK107*(INDEX(CurWIPHelper[],1,MATCH(AX$4,CurWIPHelper[#Headers],0))),
         AK107-(INDEX(PlantAccounts[],MATCH($C107,PlantAccounts[Power Plan Plant Account '#],0),9))-(SUM($AO107:AW107))
    ))
)
)</f>
        <v>440704.19730317401</v>
      </c>
      <c r="AY107" s="35">
        <f>IF(INDEX(CurWIPHelper[],1,MATCH(AY$4,CurWIPHelper[#Headers],0))=0,0,
     IF(AL107&gt;0,
        (IF(
             ((INDEX(PlantAccounts[],MATCH($C107,PlantAccounts[Power Plan Plant Account '#],0),7)/12)
                   *(AL107)
                   *(INDEX(CurWIPHelper[],1,MATCH(AY$4,CurWIPHelper[#Headers],0)))
                   +(INDEX(PlantAccounts[],MATCH($C107,PlantAccounts[Power Plan Plant Account '#],0),9))
                   +(SUM($AO107:AX107))
                    )&gt;AL107,
              IF((INDEX(PlantAccounts[],MATCH($C107,PlantAccounts[Power Plan Plant Account '#],0),7))=0,0,AL107-(INDEX(PlantAccounts[],MATCH($C107,PlantAccounts[Power Plan Plant Account '#],0),9))-SUM($AO107:AX107)),
             (INDEX(PlantAccounts[],MATCH($C107,PlantAccounts[Power Plan Plant Account '#],0),7)/12)*AL107*(INDEX(CurWIPHelper[],1,MATCH(AY$4,CurWIPHelper[#Headers],0))))
        ),
        IF(AL107=0,0,IF(
              ((INDEX(PlantAccounts[],MATCH($C107,PlantAccounts[Power Plan Plant Account '#],0),7)/12)
              *(AL107)
              *(INDEX(CurWIPHelper[],1,MATCH(AY$4,CurWIPHelper[#Headers],0)))
              +(INDEX(PlantAccounts[],MATCH($C107,PlantAccounts[Power Plan Plant Account '#],0),9))
              +(SUM($AO107:AX107))
              )&gt;AL107,
         (INDEX(PlantAccounts[],MATCH($C107,PlantAccounts[Power Plan Plant Account '#],0),7)/12)*AL107*(INDEX(CurWIPHelper[],1,MATCH(AY$4,CurWIPHelper[#Headers],0))),
         AL107-(INDEX(PlantAccounts[],MATCH($C107,PlantAccounts[Power Plan Plant Account '#],0),9))-(SUM($AO107:AX107))
    ))
)
)</f>
        <v>440989.81490745739</v>
      </c>
      <c r="AZ107" s="35">
        <f>IF(INDEX(CurWIPHelper[],1,MATCH(AZ$4,CurWIPHelper[#Headers],0))=0,0,
     IF(AM107&gt;0,
        (IF(
             ((INDEX(PlantAccounts[],MATCH($C107,PlantAccounts[Power Plan Plant Account '#],0),7)/12)
                   *(AM107)
                   *(INDEX(CurWIPHelper[],1,MATCH(AZ$4,CurWIPHelper[#Headers],0)))
                   +(INDEX(PlantAccounts[],MATCH($C107,PlantAccounts[Power Plan Plant Account '#],0),9))
                   +(SUM($AO107:AY107))
                    )&gt;AM107,
              IF((INDEX(PlantAccounts[],MATCH($C107,PlantAccounts[Power Plan Plant Account '#],0),7))=0,0,AM107-(INDEX(PlantAccounts[],MATCH($C107,PlantAccounts[Power Plan Plant Account '#],0),9))-SUM($AO107:AY107)),
             (INDEX(PlantAccounts[],MATCH($C107,PlantAccounts[Power Plan Plant Account '#],0),7)/12)*AM107*(INDEX(CurWIPHelper[],1,MATCH(AZ$4,CurWIPHelper[#Headers],0))))
        ),
        IF(AM107=0,0,IF(
              ((INDEX(PlantAccounts[],MATCH($C107,PlantAccounts[Power Plan Plant Account '#],0),7)/12)
              *(AM107)
              *(INDEX(CurWIPHelper[],1,MATCH(AZ$4,CurWIPHelper[#Headers],0)))
              +(INDEX(PlantAccounts[],MATCH($C107,PlantAccounts[Power Plan Plant Account '#],0),9))
              +(SUM($AO107:AY107))
              )&gt;AM107,
         (INDEX(PlantAccounts[],MATCH($C107,PlantAccounts[Power Plan Plant Account '#],0),7)/12)*AM107*(INDEX(CurWIPHelper[],1,MATCH(AZ$4,CurWIPHelper[#Headers],0))),
         AM107-(INDEX(PlantAccounts[],MATCH($C107,PlantAccounts[Power Plan Plant Account '#],0),9))-(SUM($AO107:AY107))
    ))
)
)</f>
        <v>448236.71666799195</v>
      </c>
      <c r="BA107" s="59">
        <f t="shared" si="33"/>
        <v>5220984.4635025915</v>
      </c>
      <c r="BC107" s="59">
        <f>INDEX(CurCloseProf[],MATCH(PlantAccountsQuery[[#This Row],[Reg/Unreg]],CurCloseProf[R/NR],0),MATCH(BC$9,CurCloseProf[#Headers],0))*($J107)</f>
        <v>84458.225161348033</v>
      </c>
      <c r="BD107" s="59">
        <f>INDEX(CurCloseProf[],MATCH(PlantAccountsQuery[[#This Row],[Reg/Unreg]],CurCloseProf[R/NR],0),MATCH(BD$9,CurCloseProf[#Headers],0))*($J107)</f>
        <v>48271.217382266725</v>
      </c>
      <c r="BE107" s="59">
        <f>INDEX(CurCloseProf[],MATCH(PlantAccountsQuery[[#This Row],[Reg/Unreg]],CurCloseProf[R/NR],0),MATCH(BE$9,CurCloseProf[#Headers],0))*($J107)</f>
        <v>273538.5839017774</v>
      </c>
      <c r="BF107" s="59">
        <f>INDEX(CurCloseProf[],MATCH(PlantAccountsQuery[[#This Row],[Reg/Unreg]],CurCloseProf[R/NR],0),MATCH(BF$9,CurCloseProf[#Headers],0))*($J107)</f>
        <v>26433.80610508156</v>
      </c>
      <c r="BG107" s="59">
        <f>INDEX(CurCloseProf[],MATCH(PlantAccountsQuery[[#This Row],[Reg/Unreg]],CurCloseProf[R/NR],0),MATCH(BG$9,CurCloseProf[#Headers],0))*($J107)</f>
        <v>14609.398559258058</v>
      </c>
      <c r="BH107" s="59">
        <f>INDEX(CurCloseProf[],MATCH(PlantAccountsQuery[[#This Row],[Reg/Unreg]],CurCloseProf[R/NR],0),MATCH(BH$9,CurCloseProf[#Headers],0))*($J107)</f>
        <v>586757.165430472</v>
      </c>
      <c r="BI107" s="59">
        <f>INDEX(CurCloseProf[],MATCH(PlantAccountsQuery[[#This Row],[Reg/Unreg]],CurCloseProf[R/NR],0),MATCH(BI$9,CurCloseProf[#Headers],0))*($J107)</f>
        <v>314386.40400381736</v>
      </c>
      <c r="BJ107" s="59">
        <f>INDEX(CurCloseProf[],MATCH(PlantAccountsQuery[[#This Row],[Reg/Unreg]],CurCloseProf[R/NR],0),MATCH(BJ$9,CurCloseProf[#Headers],0))*($J107)</f>
        <v>229554.07646600282</v>
      </c>
      <c r="BK107" s="59">
        <f>INDEX(CurCloseProf[],MATCH(PlantAccountsQuery[[#This Row],[Reg/Unreg]],CurCloseProf[R/NR],0),MATCH(BK$9,CurCloseProf[#Headers],0))*($J107)</f>
        <v>626645.25774717587</v>
      </c>
      <c r="BL107" s="59">
        <f>INDEX(CurCloseProf[],MATCH(PlantAccountsQuery[[#This Row],[Reg/Unreg]],CurCloseProf[R/NR],0),MATCH(BL$9,CurCloseProf[#Headers],0))*($J107)</f>
        <v>2370353.9924284192</v>
      </c>
      <c r="BM107" s="59">
        <f>INDEX(CurCloseProf[],MATCH(PlantAccountsQuery[[#This Row],[Reg/Unreg]],CurCloseProf[R/NR],0),MATCH(BM$9,CurCloseProf[#Headers],0))*($J107)</f>
        <v>127118.8786854108</v>
      </c>
      <c r="BN107" s="59">
        <f>INDEX(CurCloseProf[],MATCH(PlantAccountsQuery[[#This Row],[Reg/Unreg]],CurCloseProf[R/NR],0),MATCH(BN$9,CurCloseProf[#Headers],0))*($J107)</f>
        <v>3225354.5017070696</v>
      </c>
      <c r="BP107" s="59">
        <f>IF(INDEX(CurWIPHelper[],1,MATCH(AO$4,$BP$9:$CA$9,0))=0,0,$BC107)</f>
        <v>84458.225161348033</v>
      </c>
      <c r="BQ107" s="59">
        <f>IF(INDEX(CurWIPHelper[],1,MATCH(AP$4,$BP$9:$CA$9,0))=0,0,(SUM($BC107:BD107)))</f>
        <v>132729.44254361477</v>
      </c>
      <c r="BR107" s="59">
        <f>IF(INDEX(CurWIPHelper[],1,MATCH(AQ$4,$BP$9:$CA$9,0))=0,0,(SUM($BC107:BE107)))</f>
        <v>406268.02644539217</v>
      </c>
      <c r="BS107" s="59">
        <f>IF(INDEX(CurWIPHelper[],1,MATCH(AR$4,$BP$9:$CA$9,0))=0,0,(SUM($BC107:BF107)))</f>
        <v>432701.83255047374</v>
      </c>
      <c r="BT107" s="59">
        <f>IF(INDEX(CurWIPHelper[],1,MATCH(AS$4,$BP$9:$CA$9,0))=0,0,(SUM($BC107:BG107)))</f>
        <v>447311.23110973183</v>
      </c>
      <c r="BU107" s="59">
        <f>IF(INDEX(CurWIPHelper[],1,MATCH(AT$4,$BP$9:$CA$9,0))=0,0,(SUM($BC107:BH107)))</f>
        <v>1034068.3965402038</v>
      </c>
      <c r="BV107" s="59">
        <f>IF(INDEX(CurWIPHelper[],1,MATCH(AU$4,$BP$9:$CA$9,0))=0,0,(SUM($BC107:BI107)))</f>
        <v>1348454.8005440212</v>
      </c>
      <c r="BW107" s="59">
        <f>IF(INDEX(CurWIPHelper[],1,MATCH(AV$4,$BP$9:$CA$9,0))=0,0,(SUM($BC107:BJ107)))</f>
        <v>1578008.8770100239</v>
      </c>
      <c r="BX107" s="59">
        <f>IF(INDEX(CurWIPHelper[],1,MATCH(AW$4,$BP$9:$CA$9,0))=0,0,(SUM($BC107:BK107)))</f>
        <v>2204654.1347571998</v>
      </c>
      <c r="BY107" s="59">
        <f>IF(INDEX(CurWIPHelper[],1,MATCH(AX$4,$BP$9:$CA$9,0))=0,0,(SUM($BC107:BL107)))</f>
        <v>4575008.1271856185</v>
      </c>
      <c r="BZ107" s="59">
        <f>IF(INDEX(CurWIPHelper[],1,MATCH(AY$4,$BP$9:$CA$9,0))=0,0,(SUM($BC107:BM107)))</f>
        <v>4702127.0058710296</v>
      </c>
      <c r="CA107" s="59">
        <f>IF(INDEX(CurWIPHelper[],1,MATCH(AZ$4,$BP$9:$CA$9,0))=0,0,(SUM($BC107:BN107)))</f>
        <v>7927481.5075780991</v>
      </c>
      <c r="CC107" s="59">
        <f>((((INDEX(PlantAccounts[],MATCH($C107,PlantAccounts[Power Plan Plant Account '#],0),8)+(INDEX(PlantAccounts[],MATCH($C107,PlantAccounts[Power Plan Plant Account '#],0),8)+INDEX(PlantAccounts[],MATCH($C107,PlantAccounts[Power Plan Plant Account '#],0),16)+INDEX(PlantAccounts[],MATCH($C107,PlantAccounts[Power Plan Plant Account '#],0),17)))/2))/12)*(INDEX(CurWIPHelper[],1,MATCH(AO$4,CurWIPHelper[#Headers],0)))*(INDEX(PlantAccounts[],MATCH($C107,PlantAccounts[Power Plan Plant Account '#],0),7))</f>
        <v>439330.76855229394</v>
      </c>
      <c r="CD107" s="59">
        <f>((((INDEX(PlantAccounts[],MATCH($C107,PlantAccounts[Power Plan Plant Account '#],0),8)+(INDEX(PlantAccounts[],MATCH($C107,PlantAccounts[Power Plan Plant Account '#],0),8)+INDEX(PlantAccounts[],MATCH($C107,PlantAccounts[Power Plan Plant Account '#],0),16)+INDEX(PlantAccounts[],MATCH($C107,PlantAccounts[Power Plan Plant Account '#],0),17)))/2))/12)*(INDEX(CurWIPHelper[],1,MATCH(AP$4,CurWIPHelper[#Headers],0)))*(INDEX(PlantAccounts[],MATCH($C107,PlantAccounts[Power Plan Plant Account '#],0),7))</f>
        <v>439330.76855229394</v>
      </c>
      <c r="CE107" s="59">
        <f>((((INDEX(PlantAccounts[],MATCH($C107,PlantAccounts[Power Plan Plant Account '#],0),8)+(INDEX(PlantAccounts[],MATCH($C107,PlantAccounts[Power Plan Plant Account '#],0),8)+INDEX(PlantAccounts[],MATCH($C107,PlantAccounts[Power Plan Plant Account '#],0),16)+INDEX(PlantAccounts[],MATCH($C107,PlantAccounts[Power Plan Plant Account '#],0),17)))/2))/12)*(INDEX(CurWIPHelper[],1,MATCH(AQ$4,CurWIPHelper[#Headers],0)))*(INDEX(PlantAccounts[],MATCH($C107,PlantAccounts[Power Plan Plant Account '#],0),7))</f>
        <v>439330.76855229394</v>
      </c>
      <c r="CF107" s="59">
        <f>((((INDEX(PlantAccounts[],MATCH($C107,PlantAccounts[Power Plan Plant Account '#],0),8)+(INDEX(PlantAccounts[],MATCH($C107,PlantAccounts[Power Plan Plant Account '#],0),8)+INDEX(PlantAccounts[],MATCH($C107,PlantAccounts[Power Plan Plant Account '#],0),16)+INDEX(PlantAccounts[],MATCH($C107,PlantAccounts[Power Plan Plant Account '#],0),17)))/2))/12)*(INDEX(CurWIPHelper[],1,MATCH(AR$4,CurWIPHelper[#Headers],0)))*(INDEX(PlantAccounts[],MATCH($C107,PlantAccounts[Power Plan Plant Account '#],0),7))</f>
        <v>439330.76855229394</v>
      </c>
      <c r="CG107" s="59">
        <f>((((INDEX(PlantAccounts[],MATCH($C107,PlantAccounts[Power Plan Plant Account '#],0),8)+(INDEX(PlantAccounts[],MATCH($C107,PlantAccounts[Power Plan Plant Account '#],0),8)+INDEX(PlantAccounts[],MATCH($C107,PlantAccounts[Power Plan Plant Account '#],0),16)+INDEX(PlantAccounts[],MATCH($C107,PlantAccounts[Power Plan Plant Account '#],0),17)))/2))/12)*(INDEX(CurWIPHelper[],1,MATCH(AS$4,CurWIPHelper[#Headers],0)))*(INDEX(PlantAccounts[],MATCH($C107,PlantAccounts[Power Plan Plant Account '#],0),7))</f>
        <v>439330.76855229394</v>
      </c>
      <c r="CH107" s="59">
        <f>((((INDEX(PlantAccounts[],MATCH($C107,PlantAccounts[Power Plan Plant Account '#],0),8)+(INDEX(PlantAccounts[],MATCH($C107,PlantAccounts[Power Plan Plant Account '#],0),8)+INDEX(PlantAccounts[],MATCH($C107,PlantAccounts[Power Plan Plant Account '#],0),16)+INDEX(PlantAccounts[],MATCH($C107,PlantAccounts[Power Plan Plant Account '#],0),17)))/2))/12)*(INDEX(CurWIPHelper[],1,MATCH(AT$4,CurWIPHelper[#Headers],0)))*(INDEX(PlantAccounts[],MATCH($C107,PlantAccounts[Power Plan Plant Account '#],0),7))</f>
        <v>439330.76855229394</v>
      </c>
      <c r="CI107" s="59">
        <f>((((INDEX(PlantAccounts[],MATCH($C107,PlantAccounts[Power Plan Plant Account '#],0),8)+(INDEX(PlantAccounts[],MATCH($C107,PlantAccounts[Power Plan Plant Account '#],0),8)+INDEX(PlantAccounts[],MATCH($C107,PlantAccounts[Power Plan Plant Account '#],0),16)+INDEX(PlantAccounts[],MATCH($C107,PlantAccounts[Power Plan Plant Account '#],0),17)))/2))/12)*(INDEX(CurWIPHelper[],1,MATCH(AU$4,CurWIPHelper[#Headers],0)))*(INDEX(PlantAccounts[],MATCH($C107,PlantAccounts[Power Plan Plant Account '#],0),7))</f>
        <v>439330.76855229394</v>
      </c>
      <c r="CJ107" s="59">
        <f>((((INDEX(PlantAccounts[],MATCH($C107,PlantAccounts[Power Plan Plant Account '#],0),8)+(INDEX(PlantAccounts[],MATCH($C107,PlantAccounts[Power Plan Plant Account '#],0),8)+INDEX(PlantAccounts[],MATCH($C107,PlantAccounts[Power Plan Plant Account '#],0),16)+INDEX(PlantAccounts[],MATCH($C107,PlantAccounts[Power Plan Plant Account '#],0),17)))/2))/12)*(INDEX(CurWIPHelper[],1,MATCH(AV$4,CurWIPHelper[#Headers],0)))*(INDEX(PlantAccounts[],MATCH($C107,PlantAccounts[Power Plan Plant Account '#],0),7))</f>
        <v>439330.76855229394</v>
      </c>
      <c r="CK107" s="59">
        <f>((((INDEX(PlantAccounts[],MATCH($C107,PlantAccounts[Power Plan Plant Account '#],0),8)+(INDEX(PlantAccounts[],MATCH($C107,PlantAccounts[Power Plan Plant Account '#],0),8)+INDEX(PlantAccounts[],MATCH($C107,PlantAccounts[Power Plan Plant Account '#],0),16)+INDEX(PlantAccounts[],MATCH($C107,PlantAccounts[Power Plan Plant Account '#],0),17)))/2))/12)*(INDEX(CurWIPHelper[],1,MATCH(AW$4,CurWIPHelper[#Headers],0)))*(INDEX(PlantAccounts[],MATCH($C107,PlantAccounts[Power Plan Plant Account '#],0),7))</f>
        <v>439330.76855229394</v>
      </c>
      <c r="CL107" s="59">
        <f>((((INDEX(PlantAccounts[],MATCH($C107,PlantAccounts[Power Plan Plant Account '#],0),8)+(INDEX(PlantAccounts[],MATCH($C107,PlantAccounts[Power Plan Plant Account '#],0),8)+INDEX(PlantAccounts[],MATCH($C107,PlantAccounts[Power Plan Plant Account '#],0),16)+INDEX(PlantAccounts[],MATCH($C107,PlantAccounts[Power Plan Plant Account '#],0),17)))/2))/12)*(INDEX(CurWIPHelper[],1,MATCH(AX$4,CurWIPHelper[#Headers],0)))*(INDEX(PlantAccounts[],MATCH($C107,PlantAccounts[Power Plan Plant Account '#],0),7))</f>
        <v>439330.76855229394</v>
      </c>
      <c r="CM107" s="59">
        <f>((((INDEX(PlantAccounts[],MATCH($C107,PlantAccounts[Power Plan Plant Account '#],0),8)+(INDEX(PlantAccounts[],MATCH($C107,PlantAccounts[Power Plan Plant Account '#],0),8)+INDEX(PlantAccounts[],MATCH($C107,PlantAccounts[Power Plan Plant Account '#],0),16)+INDEX(PlantAccounts[],MATCH($C107,PlantAccounts[Power Plan Plant Account '#],0),17)))/2))/12)*(INDEX(CurWIPHelper[],1,MATCH(AY$4,CurWIPHelper[#Headers],0)))*(INDEX(PlantAccounts[],MATCH($C107,PlantAccounts[Power Plan Plant Account '#],0),7))</f>
        <v>439330.76855229394</v>
      </c>
      <c r="CN107" s="59">
        <f>((((INDEX(PlantAccounts[],MATCH($C107,PlantAccounts[Power Plan Plant Account '#],0),8)+(INDEX(PlantAccounts[],MATCH($C107,PlantAccounts[Power Plan Plant Account '#],0),8)+INDEX(PlantAccounts[],MATCH($C107,PlantAccounts[Power Plan Plant Account '#],0),16)+INDEX(PlantAccounts[],MATCH($C107,PlantAccounts[Power Plan Plant Account '#],0),17)))/2))/12)*(INDEX(CurWIPHelper[],1,MATCH(AZ$4,CurWIPHelper[#Headers],0)))*(INDEX(PlantAccounts[],MATCH($C107,PlantAccounts[Power Plan Plant Account '#],0),7))</f>
        <v>439330.76855229394</v>
      </c>
      <c r="CO107" s="59">
        <f t="shared" si="34"/>
        <v>5271969.2226275271</v>
      </c>
      <c r="CQ107" s="59">
        <f>INDEX(PlantAccounts[],MATCH($C107,PlantAccounts[Power Plan Plant Account '#],0),12)*(INDEX(CurWIPHelper[],1,MATCH(AO$4,CurWIPHelper[#Headers],0)))*(INDEX(PlantAccounts[],MATCH($C107,PlantAccounts[Power Plan Plant Account '#],0),7)/12)*0.5</f>
        <v>0</v>
      </c>
      <c r="CR107" s="59">
        <f>INDEX(PlantAccounts[],MATCH($C107,PlantAccounts[Power Plan Plant Account '#],0),12)*(INDEX(CurWIPHelper[],1,MATCH(AP$4,CurWIPHelper[#Headers],0)))*(INDEX(PlantAccounts[],MATCH($C107,PlantAccounts[Power Plan Plant Account '#],0),7)/12)*0.5</f>
        <v>0</v>
      </c>
      <c r="CS107" s="59">
        <f>INDEX(PlantAccounts[],MATCH($C107,PlantAccounts[Power Plan Plant Account '#],0),12)*(INDEX(CurWIPHelper[],1,MATCH(AQ$4,CurWIPHelper[#Headers],0)))*(INDEX(PlantAccounts[],MATCH($C107,PlantAccounts[Power Plan Plant Account '#],0),7)/12)*0.5</f>
        <v>0</v>
      </c>
      <c r="CT107" s="59">
        <f>INDEX(PlantAccounts[],MATCH($C107,PlantAccounts[Power Plan Plant Account '#],0),12)*(INDEX(CurWIPHelper[],1,MATCH(AR$4,CurWIPHelper[#Headers],0)))*(INDEX(PlantAccounts[],MATCH($C107,PlantAccounts[Power Plan Plant Account '#],0),7)/12)*0.5</f>
        <v>0</v>
      </c>
      <c r="CU107" s="59">
        <f>INDEX(PlantAccounts[],MATCH($C107,PlantAccounts[Power Plan Plant Account '#],0),12)*(INDEX(CurWIPHelper[],1,MATCH(AS$4,CurWIPHelper[#Headers],0)))*(INDEX(PlantAccounts[],MATCH($C107,PlantAccounts[Power Plan Plant Account '#],0),7)/12)*0.5</f>
        <v>0</v>
      </c>
      <c r="CV107" s="59">
        <f>INDEX(PlantAccounts[],MATCH($C107,PlantAccounts[Power Plan Plant Account '#],0),12)*(INDEX(CurWIPHelper[],1,MATCH(AT$4,CurWIPHelper[#Headers],0)))*(INDEX(PlantAccounts[],MATCH($C107,PlantAccounts[Power Plan Plant Account '#],0),7)/12)*0.5</f>
        <v>0</v>
      </c>
      <c r="CW107" s="59">
        <f>INDEX(PlantAccounts[],MATCH($C107,PlantAccounts[Power Plan Plant Account '#],0),12)*(INDEX(CurWIPHelper[],1,MATCH(AU$4,CurWIPHelper[#Headers],0)))*(INDEX(PlantAccounts[],MATCH($C107,PlantAccounts[Power Plan Plant Account '#],0),7)/12)*0.5</f>
        <v>0</v>
      </c>
      <c r="CX107" s="59">
        <f>INDEX(PlantAccounts[],MATCH($C107,PlantAccounts[Power Plan Plant Account '#],0),12)*(INDEX(CurWIPHelper[],1,MATCH(AV$4,CurWIPHelper[#Headers],0)))*(INDEX(PlantAccounts[],MATCH($C107,PlantAccounts[Power Plan Plant Account '#],0),7)/12)*0.5</f>
        <v>0</v>
      </c>
      <c r="CY107" s="59">
        <f>INDEX(PlantAccounts[],MATCH($C107,PlantAccounts[Power Plan Plant Account '#],0),12)*(INDEX(CurWIPHelper[],1,MATCH(AW$4,CurWIPHelper[#Headers],0)))*(INDEX(PlantAccounts[],MATCH($C107,PlantAccounts[Power Plan Plant Account '#],0),7)/12)*0.5</f>
        <v>0</v>
      </c>
      <c r="CZ107" s="59">
        <f>INDEX(PlantAccounts[],MATCH($C107,PlantAccounts[Power Plan Plant Account '#],0),12)*(INDEX(CurWIPHelper[],1,MATCH(AX$4,CurWIPHelper[#Headers],0)))*(INDEX(PlantAccounts[],MATCH($C107,PlantAccounts[Power Plan Plant Account '#],0),7)/12)*0.5</f>
        <v>0</v>
      </c>
      <c r="DA107" s="59">
        <f>INDEX(PlantAccounts[],MATCH($C107,PlantAccounts[Power Plan Plant Account '#],0),12)*(INDEX(CurWIPHelper[],1,MATCH(AY$4,CurWIPHelper[#Headers],0)))*(INDEX(PlantAccounts[],MATCH($C107,PlantAccounts[Power Plan Plant Account '#],0),7)/12)*0.5</f>
        <v>0</v>
      </c>
      <c r="DB107" s="59">
        <f>INDEX(PlantAccounts[],MATCH($C107,PlantAccounts[Power Plan Plant Account '#],0),12)*(INDEX(CurWIPHelper[],1,MATCH(AZ$4,CurWIPHelper[#Headers],0)))*(INDEX(PlantAccounts[],MATCH($C107,PlantAccounts[Power Plan Plant Account '#],0),7)/12)*0.5</f>
        <v>0</v>
      </c>
      <c r="DC107" s="59">
        <f t="shared" si="35"/>
        <v>0</v>
      </c>
      <c r="DE107" s="59">
        <f t="shared" si="36"/>
        <v>5271969.2226275271</v>
      </c>
    </row>
    <row r="108" spans="1:109">
      <c r="A108" t="s">
        <v>151</v>
      </c>
      <c r="B108" t="s">
        <v>158</v>
      </c>
      <c r="C108">
        <v>55700</v>
      </c>
      <c r="D108">
        <v>55700</v>
      </c>
      <c r="E108" s="8"/>
      <c r="F108" s="113">
        <f>INDEX(PlantAccounts[],MATCH($C108,PlantAccounts[Power Plan Plant Account '#],0),8)</f>
        <v>34298326.520093337</v>
      </c>
      <c r="G108" s="7">
        <f>INDEX(PlantAccounts[],MATCH($C108,PlantAccounts[Power Plan Plant Account '#],0),14)</f>
        <v>0</v>
      </c>
      <c r="H108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2051443.9739200003</v>
      </c>
      <c r="I108" s="146"/>
      <c r="J108" s="7">
        <f t="shared" si="37"/>
        <v>2051443.9739200003</v>
      </c>
      <c r="K108" s="7">
        <v>0</v>
      </c>
      <c r="L108" s="7">
        <f>INDEX(PlantAccounts[],MATCH($C108,PlantAccounts[Power Plan Plant Account '#],0),11)</f>
        <v>0</v>
      </c>
      <c r="M108" s="7">
        <f t="shared" si="32"/>
        <v>0</v>
      </c>
      <c r="O108" s="35">
        <f>INDEX(CurCloseProf[],MATCH(PlantAccountsQuery[[#This Row],[Reg/Unreg]],CurCloseProf[R/NR],0),MATCH(O$9,CurCloseProf[#Headers],0))*($J108+$M108)</f>
        <v>21855.783187838493</v>
      </c>
      <c r="P108" s="35">
        <f>INDEX(CurCloseProf[],MATCH(PlantAccountsQuery[[#This Row],[Reg/Unreg]],CurCloseProf[R/NR],0),MATCH(P$9,CurCloseProf[#Headers],0))*($J108+$M108)</f>
        <v>12491.444845121623</v>
      </c>
      <c r="Q108" s="35">
        <f>INDEX(CurCloseProf[],MATCH(PlantAccountsQuery[[#This Row],[Reg/Unreg]],CurCloseProf[R/NR],0),MATCH(Q$9,CurCloseProf[#Headers],0))*($J108+$M108)</f>
        <v>70785.290264441952</v>
      </c>
      <c r="R108" s="35">
        <f>INDEX(CurCloseProf[],MATCH(PlantAccountsQuery[[#This Row],[Reg/Unreg]],CurCloseProf[R/NR],0),MATCH(R$9,CurCloseProf[#Headers],0))*($J108+$M108)</f>
        <v>6840.4413419573084</v>
      </c>
      <c r="S108" s="35">
        <f>INDEX(CurCloseProf[],MATCH(PlantAccountsQuery[[#This Row],[Reg/Unreg]],CurCloseProf[R/NR],0),MATCH(S$9,CurCloseProf[#Headers],0))*($J108+$M108)</f>
        <v>3780.5654429261017</v>
      </c>
      <c r="T108" s="35">
        <f>INDEX(CurCloseProf[],MATCH(PlantAccountsQuery[[#This Row],[Reg/Unreg]],CurCloseProf[R/NR],0),MATCH(T$9,CurCloseProf[#Headers],0))*($J108+$M108)</f>
        <v>151838.82170221058</v>
      </c>
      <c r="U108" s="35">
        <f>INDEX(CurCloseProf[],MATCH(PlantAccountsQuery[[#This Row],[Reg/Unreg]],CurCloseProf[R/NR],0),MATCH(U$9,CurCloseProf[#Headers],0))*($J108+$M108)</f>
        <v>81355.736164062691</v>
      </c>
      <c r="V108" s="35">
        <f>INDEX(CurCloseProf[],MATCH(PlantAccountsQuery[[#This Row],[Reg/Unreg]],CurCloseProf[R/NR],0),MATCH(V$9,CurCloseProf[#Headers],0))*($J108+$M108)</f>
        <v>59403.144164359073</v>
      </c>
      <c r="W108" s="35">
        <f>INDEX(CurCloseProf[],MATCH(PlantAccountsQuery[[#This Row],[Reg/Unreg]],CurCloseProf[R/NR],0),MATCH(W$9,CurCloseProf[#Headers],0))*($J108+$M108)</f>
        <v>162160.91283998807</v>
      </c>
      <c r="X108" s="35">
        <f>INDEX(CurCloseProf[],MATCH(PlantAccountsQuery[[#This Row],[Reg/Unreg]],CurCloseProf[R/NR],0),MATCH(X$9,CurCloseProf[#Headers],0))*($J108+$M108)</f>
        <v>613391.32852926292</v>
      </c>
      <c r="Y108" s="35">
        <f>INDEX(CurCloseProf[],MATCH(PlantAccountsQuery[[#This Row],[Reg/Unreg]],CurCloseProf[R/NR],0),MATCH(Y$9,CurCloseProf[#Headers],0))*($J108+$M108)</f>
        <v>32895.347330847675</v>
      </c>
      <c r="Z108" s="35">
        <f>INDEX(CurCloseProf[],MATCH(PlantAccountsQuery[[#This Row],[Reg/Unreg]],CurCloseProf[R/NR],0),MATCH(Z$9,CurCloseProf[#Headers],0))*($J108+$M108)</f>
        <v>834645.15810698376</v>
      </c>
      <c r="AB108" s="59">
        <f>IF(INDEX(CurWIPHelper[],1,MATCH(AO$4,$AB$9:$AM$9,0))=0,0,($F108+$O108))</f>
        <v>34320182.303281173</v>
      </c>
      <c r="AC108" s="59">
        <f>IF(INDEX(CurWIPHelper[],1,MATCH(AP$4,$AB$9:$AM$9,0))=0,0,($F108+SUM($O108:P108)))</f>
        <v>34332673.748126298</v>
      </c>
      <c r="AD108" s="59">
        <f>IF(INDEX(CurWIPHelper[],1,MATCH(AQ$4,$AB$9:$AM$9,0))=0,0,($F108+SUM($O108:Q108)))</f>
        <v>34403459.038390741</v>
      </c>
      <c r="AE108" s="59">
        <f>IF(INDEX(CurWIPHelper[],1,MATCH(AR$4,$AB$9:$AM$9,0))=0,0,($F108+SUM($O108:R108)))</f>
        <v>34410299.4797327</v>
      </c>
      <c r="AF108" s="59">
        <f>IF(INDEX(CurWIPHelper[],1,MATCH(AS$4,$AB$9:$AM$9,0))=0,0,($F108+SUM($O108:S108)))</f>
        <v>34414080.045175619</v>
      </c>
      <c r="AG108" s="59">
        <f>IF(INDEX(CurWIPHelper[],1,MATCH(AT$4,$AB$9:$AM$9,0))=0,0,($F108+SUM($O108:T108)))</f>
        <v>34565918.866877832</v>
      </c>
      <c r="AH108" s="59">
        <f>IF(INDEX(CurWIPHelper[],1,MATCH(AU$4,$AB$9:$AM$9,0))=0,0,($F108+SUM($O108:U108)))</f>
        <v>34647274.603041895</v>
      </c>
      <c r="AI108" s="59">
        <f>IF(INDEX(CurWIPHelper[],1,MATCH(AV$4,$AB$9:$AM$9,0))=0,0,($F108+SUM($O108:V108)))</f>
        <v>34706677.747206256</v>
      </c>
      <c r="AJ108" s="59">
        <f>IF(INDEX(CurWIPHelper[],1,MATCH(AW$4,$AB$9:$AM$9,0))=0,0,($F108+SUM($O108:W108)))</f>
        <v>34868838.660046242</v>
      </c>
      <c r="AK108" s="59">
        <f>IF(INDEX(CurWIPHelper[],1,MATCH(AX$4,$AB$9:$AM$9,0))=0,0,($F108+SUM($O108:X108)))</f>
        <v>35482229.988575503</v>
      </c>
      <c r="AL108" s="59">
        <f>IF(INDEX(CurWIPHelper[],1,MATCH(AY$4,$AB$9:$AM$9,0))=0,0,($F108+SUM($O108:Y108)))</f>
        <v>35515125.335906357</v>
      </c>
      <c r="AM108" s="59">
        <f>IF(INDEX(CurWIPHelper[],1,MATCH(AZ$4,$AB$9:$AM$9,0))=0,0,($F108+SUM($O108:Z108)))</f>
        <v>36349770.494013339</v>
      </c>
      <c r="AO108" s="35">
        <f>IF(INDEX(CurWIPHelper[],1,MATCH(AO$4,CurWIPHelper[#Headers],0))=0,0,
     IF(AB108&gt;0,
        (IF(
             ((INDEX(PlantAccounts[],MATCH($C108,PlantAccounts[Power Plan Plant Account '#],0),7)/12)
                   *(AB108)
                   *(INDEX(CurWIPHelper[],1,MATCH(AO$4,CurWIPHelper[#Headers],0)))
                   +(INDEX(PlantAccounts[],MATCH($C108,PlantAccounts[Power Plan Plant Account '#],0),9))
                   )&gt;AB108,
              IF((INDEX(PlantAccounts[],MATCH($C108,PlantAccounts[Power Plan Plant Account '#],0),7))=0,0,AB108-(INDEX(PlantAccounts[],MATCH($C108,PlantAccounts[Power Plan Plant Account '#],0),9))),
             (INDEX(PlantAccounts[],MATCH($C108,PlantAccounts[Power Plan Plant Account '#],0),7)/12)*AB108*(INDEX(CurWIPHelper[],1,MATCH(AO$4,CurWIPHelper[#Headers],0))))
        ),
          IF(AB108=0,0,IF(
              ((INDEX(PlantAccounts[],MATCH($C108,PlantAccounts[Power Plan Plant Account '#],0),7)/12)
              *(AB108)
              *(INDEX(CurWIPHelper[],1,MATCH(AO$4,CurWIPHelper[#Headers],0)))
              +(INDEX(PlantAccounts[],MATCH($C108,PlantAccounts[Power Plan Plant Account '#],0),9))
              )&gt;AB108,
         (INDEX(PlantAccounts[],MATCH($C108,PlantAccounts[Power Plan Plant Account '#],0),7)/12)*AB108*(INDEX(CurWIPHelper[],1,MATCH(AO$4,CurWIPHelper[#Headers],0))),
         AB108-(INDEX(PlantAccounts[],MATCH($C108,PlantAccounts[Power Plan Plant Account '#],0),9))
    ))
)
)</f>
        <v>74233.927700124405</v>
      </c>
      <c r="AP108" s="35">
        <f>IF(INDEX(CurWIPHelper[],1,MATCH(AP$4,CurWIPHelper[#Headers],0))=0,0,
     IF(AC108&gt;0,
        (IF(
             ((INDEX(PlantAccounts[],MATCH($C108,PlantAccounts[Power Plan Plant Account '#],0),7)/12)
                   *(AC108)
                   *(INDEX(CurWIPHelper[],1,MATCH(AP$4,CurWIPHelper[#Headers],0)))
                   +(INDEX(PlantAccounts[],MATCH($C108,PlantAccounts[Power Plan Plant Account '#],0),9))
                   +(SUM($AO108:AO108))
                    )&gt;AC108,
              IF((INDEX(PlantAccounts[],MATCH($C108,PlantAccounts[Power Plan Plant Account '#],0),7))=0,0,AC108-(INDEX(PlantAccounts[],MATCH($C108,PlantAccounts[Power Plan Plant Account '#],0),9))-SUM($AO108:AO108)),
             (INDEX(PlantAccounts[],MATCH($C108,PlantAccounts[Power Plan Plant Account '#],0),7)/12)*AC108*(INDEX(CurWIPHelper[],1,MATCH(AP$4,CurWIPHelper[#Headers],0))))
        ),
        IF(AC108=0,0,IF(
              ((INDEX(PlantAccounts[],MATCH($C108,PlantAccounts[Power Plan Plant Account '#],0),7)/12)
              *(AC108)
              *(INDEX(CurWIPHelper[],1,MATCH(AP$4,CurWIPHelper[#Headers],0)))
              +(INDEX(PlantAccounts[],MATCH($C108,PlantAccounts[Power Plan Plant Account '#],0),9))
              +(SUM($AO108:AO108))
              )&gt;AC108,
         (INDEX(PlantAccounts[],MATCH($C108,PlantAccounts[Power Plan Plant Account '#],0),7)/12)*AC108*(INDEX(CurWIPHelper[],1,MATCH(AP$4,CurWIPHelper[#Headers],0))),
         AC108-(INDEX(PlantAccounts[],MATCH($C108,PlantAccounts[Power Plan Plant Account '#],0),9))-(SUM($AO108:AO108))
    ))
)
)</f>
        <v>74260.946467254151</v>
      </c>
      <c r="AQ108" s="35">
        <f>IF(INDEX(CurWIPHelper[],1,MATCH(AQ$4,CurWIPHelper[#Headers],0))=0,0,
     IF(AD108&gt;0,
        (IF(
             ((INDEX(PlantAccounts[],MATCH($C108,PlantAccounts[Power Plan Plant Account '#],0),7)/12)
                   *(AD108)
                   *(INDEX(CurWIPHelper[],1,MATCH(AQ$4,CurWIPHelper[#Headers],0)))
                   +(INDEX(PlantAccounts[],MATCH($C108,PlantAccounts[Power Plan Plant Account '#],0),9))
                   +(SUM($AO108:AP108))
                    )&gt;AD108,
              IF((INDEX(PlantAccounts[],MATCH($C108,PlantAccounts[Power Plan Plant Account '#],0),7))=0,0,AD108-(INDEX(PlantAccounts[],MATCH($C108,PlantAccounts[Power Plan Plant Account '#],0),9))-SUM($AO108:AP108)),
             (INDEX(PlantAccounts[],MATCH($C108,PlantAccounts[Power Plan Plant Account '#],0),7)/12)*AD108*(INDEX(CurWIPHelper[],1,MATCH(AQ$4,CurWIPHelper[#Headers],0))))
        ),
        IF(AD108=0,0,IF(
              ((INDEX(PlantAccounts[],MATCH($C108,PlantAccounts[Power Plan Plant Account '#],0),7)/12)
              *(AD108)
              *(INDEX(CurWIPHelper[],1,MATCH(AQ$4,CurWIPHelper[#Headers],0)))
              +(INDEX(PlantAccounts[],MATCH($C108,PlantAccounts[Power Plan Plant Account '#],0),9))
              +(SUM($AO108:AP108))
              )&gt;AD108,
         (INDEX(PlantAccounts[],MATCH($C108,PlantAccounts[Power Plan Plant Account '#],0),7)/12)*AD108*(INDEX(CurWIPHelper[],1,MATCH(AQ$4,CurWIPHelper[#Headers],0))),
         AD108-(INDEX(PlantAccounts[],MATCH($C108,PlantAccounts[Power Plan Plant Account '#],0),9))-(SUM($AO108:AP108))
    ))
)
)</f>
        <v>74414.053757690097</v>
      </c>
      <c r="AR108" s="35">
        <f>IF(INDEX(CurWIPHelper[],1,MATCH(AR$4,CurWIPHelper[#Headers],0))=0,0,
     IF(AE108&gt;0,
        (IF(
             ((INDEX(PlantAccounts[],MATCH($C108,PlantAccounts[Power Plan Plant Account '#],0),7)/12)
                   *(AE108)
                   *(INDEX(CurWIPHelper[],1,MATCH(AR$4,CurWIPHelper[#Headers],0)))
                   +(INDEX(PlantAccounts[],MATCH($C108,PlantAccounts[Power Plan Plant Account '#],0),9))
                   +(SUM($AO108:AQ108))
                    )&gt;AE108,
              IF((INDEX(PlantAccounts[],MATCH($C108,PlantAccounts[Power Plan Plant Account '#],0),7))=0,0,AE108-(INDEX(PlantAccounts[],MATCH($C108,PlantAccounts[Power Plan Plant Account '#],0),9))-SUM($AO108:AQ108)),
             (INDEX(PlantAccounts[],MATCH($C108,PlantAccounts[Power Plan Plant Account '#],0),7)/12)*AE108*(INDEX(CurWIPHelper[],1,MATCH(AR$4,CurWIPHelper[#Headers],0))))
        ),
        IF(AE108=0,0,IF(
              ((INDEX(PlantAccounts[],MATCH($C108,PlantAccounts[Power Plan Plant Account '#],0),7)/12)
              *(AE108)
              *(INDEX(CurWIPHelper[],1,MATCH(AR$4,CurWIPHelper[#Headers],0)))
              +(INDEX(PlantAccounts[],MATCH($C108,PlantAccounts[Power Plan Plant Account '#],0),9))
              +(SUM($AO108:AQ108))
              )&gt;AE108,
         (INDEX(PlantAccounts[],MATCH($C108,PlantAccounts[Power Plan Plant Account '#],0),7)/12)*AE108*(INDEX(CurWIPHelper[],1,MATCH(AR$4,CurWIPHelper[#Headers],0))),
         AE108-(INDEX(PlantAccounts[],MATCH($C108,PlantAccounts[Power Plan Plant Account '#],0),9))-(SUM($AO108:AQ108))
    ))
)
)</f>
        <v>74428.849507419189</v>
      </c>
      <c r="AS108" s="35">
        <f>IF(INDEX(CurWIPHelper[],1,MATCH(AS$4,CurWIPHelper[#Headers],0))=0,0,
     IF(AF108&gt;0,
        (IF(
             ((INDEX(PlantAccounts[],MATCH($C108,PlantAccounts[Power Plan Plant Account '#],0),7)/12)
                   *(AF108)
                   *(INDEX(CurWIPHelper[],1,MATCH(AS$4,CurWIPHelper[#Headers],0)))
                   +(INDEX(PlantAccounts[],MATCH($C108,PlantAccounts[Power Plan Plant Account '#],0),9))
                   +(SUM($AO108:AR108))
                    )&gt;AF108,
              IF((INDEX(PlantAccounts[],MATCH($C108,PlantAccounts[Power Plan Plant Account '#],0),7))=0,0,AF108-(INDEX(PlantAccounts[],MATCH($C108,PlantAccounts[Power Plan Plant Account '#],0),9))-SUM($AO108:AR108)),
             (INDEX(PlantAccounts[],MATCH($C108,PlantAccounts[Power Plan Plant Account '#],0),7)/12)*AF108*(INDEX(CurWIPHelper[],1,MATCH(AS$4,CurWIPHelper[#Headers],0))))
        ),
        IF(AF108=0,0,IF(
              ((INDEX(PlantAccounts[],MATCH($C108,PlantAccounts[Power Plan Plant Account '#],0),7)/12)
              *(AF108)
              *(INDEX(CurWIPHelper[],1,MATCH(AS$4,CurWIPHelper[#Headers],0)))
              +(INDEX(PlantAccounts[],MATCH($C108,PlantAccounts[Power Plan Plant Account '#],0),9))
              +(SUM($AO108:AR108))
              )&gt;AF108,
         (INDEX(PlantAccounts[],MATCH($C108,PlantAccounts[Power Plan Plant Account '#],0),7)/12)*AF108*(INDEX(CurWIPHelper[],1,MATCH(AS$4,CurWIPHelper[#Headers],0))),
         AF108-(INDEX(PlantAccounts[],MATCH($C108,PlantAccounts[Power Plan Plant Account '#],0),9))-(SUM($AO108:AR108))
    ))
)
)</f>
        <v>74437.02680144622</v>
      </c>
      <c r="AT108" s="35">
        <f>IF(INDEX(CurWIPHelper[],1,MATCH(AT$4,CurWIPHelper[#Headers],0))=0,0,
     IF(AG108&gt;0,
        (IF(
             ((INDEX(PlantAccounts[],MATCH($C108,PlantAccounts[Power Plan Plant Account '#],0),7)/12)
                   *(AG108)
                   *(INDEX(CurWIPHelper[],1,MATCH(AT$4,CurWIPHelper[#Headers],0)))
                   +(INDEX(PlantAccounts[],MATCH($C108,PlantAccounts[Power Plan Plant Account '#],0),9))
                   +(SUM($AO108:AS108))
                    )&gt;AG108,
              IF((INDEX(PlantAccounts[],MATCH($C108,PlantAccounts[Power Plan Plant Account '#],0),7))=0,0,AG108-(INDEX(PlantAccounts[],MATCH($C108,PlantAccounts[Power Plan Plant Account '#],0),9))-SUM($AO108:AS108)),
             (INDEX(PlantAccounts[],MATCH($C108,PlantAccounts[Power Plan Plant Account '#],0),7)/12)*AG108*(INDEX(CurWIPHelper[],1,MATCH(AT$4,CurWIPHelper[#Headers],0))))
        ),
        IF(AG108=0,0,IF(
              ((INDEX(PlantAccounts[],MATCH($C108,PlantAccounts[Power Plan Plant Account '#],0),7)/12)
              *(AG108)
              *(INDEX(CurWIPHelper[],1,MATCH(AT$4,CurWIPHelper[#Headers],0)))
              +(INDEX(PlantAccounts[],MATCH($C108,PlantAccounts[Power Plan Plant Account '#],0),9))
              +(SUM($AO108:AS108))
              )&gt;AG108,
         (INDEX(PlantAccounts[],MATCH($C108,PlantAccounts[Power Plan Plant Account '#],0),7)/12)*AG108*(INDEX(CurWIPHelper[],1,MATCH(AT$4,CurWIPHelper[#Headers],0))),
         AG108-(INDEX(PlantAccounts[],MATCH($C108,PlantAccounts[Power Plan Plant Account '#],0),9))-(SUM($AO108:AS108))
    ))
)
)</f>
        <v>74765.451400497273</v>
      </c>
      <c r="AU108" s="35">
        <f>IF(INDEX(CurWIPHelper[],1,MATCH(AU$4,CurWIPHelper[#Headers],0))=0,0,
     IF(AH108&gt;0,
        (IF(
             ((INDEX(PlantAccounts[],MATCH($C108,PlantAccounts[Power Plan Plant Account '#],0),7)/12)
                   *(AH108)
                   *(INDEX(CurWIPHelper[],1,MATCH(AU$4,CurWIPHelper[#Headers],0)))
                   +(INDEX(PlantAccounts[],MATCH($C108,PlantAccounts[Power Plan Plant Account '#],0),9))
                   +(SUM($AO108:AT108))
                    )&gt;AH108,
              IF((INDEX(PlantAccounts[],MATCH($C108,PlantAccounts[Power Plan Plant Account '#],0),7))=0,0,AH108-(INDEX(PlantAccounts[],MATCH($C108,PlantAccounts[Power Plan Plant Account '#],0),9))-SUM($AO108:AT108)),
             (INDEX(PlantAccounts[],MATCH($C108,PlantAccounts[Power Plan Plant Account '#],0),7)/12)*AH108*(INDEX(CurWIPHelper[],1,MATCH(AU$4,CurWIPHelper[#Headers],0))))
        ),
        IF(AH108=0,0,IF(
              ((INDEX(PlantAccounts[],MATCH($C108,PlantAccounts[Power Plan Plant Account '#],0),7)/12)
              *(AH108)
              *(INDEX(CurWIPHelper[],1,MATCH(AU$4,CurWIPHelper[#Headers],0)))
              +(INDEX(PlantAccounts[],MATCH($C108,PlantAccounts[Power Plan Plant Account '#],0),9))
              +(SUM($AO108:AT108))
              )&gt;AH108,
         (INDEX(PlantAccounts[],MATCH($C108,PlantAccounts[Power Plan Plant Account '#],0),7)/12)*AH108*(INDEX(CurWIPHelper[],1,MATCH(AU$4,CurWIPHelper[#Headers],0))),
         AH108-(INDEX(PlantAccounts[],MATCH($C108,PlantAccounts[Power Plan Plant Account '#],0),9))-(SUM($AO108:AT108))
    ))
)
)</f>
        <v>74941.422372417655</v>
      </c>
      <c r="AV108" s="35">
        <f>IF(INDEX(CurWIPHelper[],1,MATCH(AV$4,CurWIPHelper[#Headers],0))=0,0,
     IF(AI108&gt;0,
        (IF(
             ((INDEX(PlantAccounts[],MATCH($C108,PlantAccounts[Power Plan Plant Account '#],0),7)/12)
                   *(AI108)
                   *(INDEX(CurWIPHelper[],1,MATCH(AV$4,CurWIPHelper[#Headers],0)))
                   +(INDEX(PlantAccounts[],MATCH($C108,PlantAccounts[Power Plan Plant Account '#],0),9))
                   +(SUM($AO108:AU108))
                    )&gt;AI108,
              IF((INDEX(PlantAccounts[],MATCH($C108,PlantAccounts[Power Plan Plant Account '#],0),7))=0,0,AI108-(INDEX(PlantAccounts[],MATCH($C108,PlantAccounts[Power Plan Plant Account '#],0),9))-SUM($AO108:AU108)),
             (INDEX(PlantAccounts[],MATCH($C108,PlantAccounts[Power Plan Plant Account '#],0),7)/12)*AI108*(INDEX(CurWIPHelper[],1,MATCH(AV$4,CurWIPHelper[#Headers],0))))
        ),
        IF(AI108=0,0,IF(
              ((INDEX(PlantAccounts[],MATCH($C108,PlantAccounts[Power Plan Plant Account '#],0),7)/12)
              *(AI108)
              *(INDEX(CurWIPHelper[],1,MATCH(AV$4,CurWIPHelper[#Headers],0)))
              +(INDEX(PlantAccounts[],MATCH($C108,PlantAccounts[Power Plan Plant Account '#],0),9))
              +(SUM($AO108:AU108))
              )&gt;AI108,
         (INDEX(PlantAccounts[],MATCH($C108,PlantAccounts[Power Plan Plant Account '#],0),7)/12)*AI108*(INDEX(CurWIPHelper[],1,MATCH(AV$4,CurWIPHelper[#Headers],0))),
         AI108-(INDEX(PlantAccounts[],MATCH($C108,PlantAccounts[Power Plan Plant Account '#],0),9))-(SUM($AO108:AU108))
    ))
)
)</f>
        <v>75069.910288655679</v>
      </c>
      <c r="AW108" s="35">
        <f>IF(INDEX(CurWIPHelper[],1,MATCH(AW$4,CurWIPHelper[#Headers],0))=0,0,
     IF(AJ108&gt;0,
        (IF(
             ((INDEX(PlantAccounts[],MATCH($C108,PlantAccounts[Power Plan Plant Account '#],0),7)/12)
                   *(AJ108)
                   *(INDEX(CurWIPHelper[],1,MATCH(AW$4,CurWIPHelper[#Headers],0)))
                   +(INDEX(PlantAccounts[],MATCH($C108,PlantAccounts[Power Plan Plant Account '#],0),9))
                   +(SUM($AO108:AV108))
                    )&gt;AJ108,
              IF((INDEX(PlantAccounts[],MATCH($C108,PlantAccounts[Power Plan Plant Account '#],0),7))=0,0,AJ108-(INDEX(PlantAccounts[],MATCH($C108,PlantAccounts[Power Plan Plant Account '#],0),9))-SUM($AO108:AV108)),
             (INDEX(PlantAccounts[],MATCH($C108,PlantAccounts[Power Plan Plant Account '#],0),7)/12)*AJ108*(INDEX(CurWIPHelper[],1,MATCH(AW$4,CurWIPHelper[#Headers],0))))
        ),
        IF(AJ108=0,0,IF(
              ((INDEX(PlantAccounts[],MATCH($C108,PlantAccounts[Power Plan Plant Account '#],0),7)/12)
              *(AJ108)
              *(INDEX(CurWIPHelper[],1,MATCH(AW$4,CurWIPHelper[#Headers],0)))
              +(INDEX(PlantAccounts[],MATCH($C108,PlantAccounts[Power Plan Plant Account '#],0),9))
              +(SUM($AO108:AV108))
              )&gt;AJ108,
         (INDEX(PlantAccounts[],MATCH($C108,PlantAccounts[Power Plan Plant Account '#],0),7)/12)*AJ108*(INDEX(CurWIPHelper[],1,MATCH(AW$4,CurWIPHelper[#Headers],0))),
         AJ108-(INDEX(PlantAccounts[],MATCH($C108,PlantAccounts[Power Plan Plant Account '#],0),9))-(SUM($AO108:AV108))
    ))
)
)</f>
        <v>75420.661382375794</v>
      </c>
      <c r="AX108" s="35">
        <f>IF(INDEX(CurWIPHelper[],1,MATCH(AX$4,CurWIPHelper[#Headers],0))=0,0,
     IF(AK108&gt;0,
        (IF(
             ((INDEX(PlantAccounts[],MATCH($C108,PlantAccounts[Power Plan Plant Account '#],0),7)/12)
                   *(AK108)
                   *(INDEX(CurWIPHelper[],1,MATCH(AX$4,CurWIPHelper[#Headers],0)))
                   +(INDEX(PlantAccounts[],MATCH($C108,PlantAccounts[Power Plan Plant Account '#],0),9))
                   +(SUM($AO108:AW108))
                    )&gt;AK108,
              IF((INDEX(PlantAccounts[],MATCH($C108,PlantAccounts[Power Plan Plant Account '#],0),7))=0,0,AK108-(INDEX(PlantAccounts[],MATCH($C108,PlantAccounts[Power Plan Plant Account '#],0),9))-SUM($AO108:AW108)),
             (INDEX(PlantAccounts[],MATCH($C108,PlantAccounts[Power Plan Plant Account '#],0),7)/12)*AK108*(INDEX(CurWIPHelper[],1,MATCH(AX$4,CurWIPHelper[#Headers],0))))
        ),
        IF(AK108=0,0,IF(
              ((INDEX(PlantAccounts[],MATCH($C108,PlantAccounts[Power Plan Plant Account '#],0),7)/12)
              *(AK108)
              *(INDEX(CurWIPHelper[],1,MATCH(AX$4,CurWIPHelper[#Headers],0)))
              +(INDEX(PlantAccounts[],MATCH($C108,PlantAccounts[Power Plan Plant Account '#],0),9))
              +(SUM($AO108:AW108))
              )&gt;AK108,
         (INDEX(PlantAccounts[],MATCH($C108,PlantAccounts[Power Plan Plant Account '#],0),7)/12)*AK108*(INDEX(CurWIPHelper[],1,MATCH(AX$4,CurWIPHelper[#Headers],0))),
         AK108-(INDEX(PlantAccounts[],MATCH($C108,PlantAccounts[Power Plan Plant Account '#],0),9))-(SUM($AO108:AW108))
    ))
)
)</f>
        <v>76747.4156266145</v>
      </c>
      <c r="AY108" s="35">
        <f>IF(INDEX(CurWIPHelper[],1,MATCH(AY$4,CurWIPHelper[#Headers],0))=0,0,
     IF(AL108&gt;0,
        (IF(
             ((INDEX(PlantAccounts[],MATCH($C108,PlantAccounts[Power Plan Plant Account '#],0),7)/12)
                   *(AL108)
                   *(INDEX(CurWIPHelper[],1,MATCH(AY$4,CurWIPHelper[#Headers],0)))
                   +(INDEX(PlantAccounts[],MATCH($C108,PlantAccounts[Power Plan Plant Account '#],0),9))
                   +(SUM($AO108:AX108))
                    )&gt;AL108,
              IF((INDEX(PlantAccounts[],MATCH($C108,PlantAccounts[Power Plan Plant Account '#],0),7))=0,0,AL108-(INDEX(PlantAccounts[],MATCH($C108,PlantAccounts[Power Plan Plant Account '#],0),9))-SUM($AO108:AX108)),
             (INDEX(PlantAccounts[],MATCH($C108,PlantAccounts[Power Plan Plant Account '#],0),7)/12)*AL108*(INDEX(CurWIPHelper[],1,MATCH(AY$4,CurWIPHelper[#Headers],0))))
        ),
        IF(AL108=0,0,IF(
              ((INDEX(PlantAccounts[],MATCH($C108,PlantAccounts[Power Plan Plant Account '#],0),7)/12)
              *(AL108)
              *(INDEX(CurWIPHelper[],1,MATCH(AY$4,CurWIPHelper[#Headers],0)))
              +(INDEX(PlantAccounts[],MATCH($C108,PlantAccounts[Power Plan Plant Account '#],0),9))
              +(SUM($AO108:AX108))
              )&gt;AL108,
         (INDEX(PlantAccounts[],MATCH($C108,PlantAccounts[Power Plan Plant Account '#],0),7)/12)*AL108*(INDEX(CurWIPHelper[],1,MATCH(AY$4,CurWIPHelper[#Headers],0))),
         AL108-(INDEX(PlantAccounts[],MATCH($C108,PlantAccounts[Power Plan Plant Account '#],0),9))-(SUM($AO108:AX108))
    ))
)
)</f>
        <v>76818.567662284055</v>
      </c>
      <c r="AZ108" s="35">
        <f>IF(INDEX(CurWIPHelper[],1,MATCH(AZ$4,CurWIPHelper[#Headers],0))=0,0,
     IF(AM108&gt;0,
        (IF(
             ((INDEX(PlantAccounts[],MATCH($C108,PlantAccounts[Power Plan Plant Account '#],0),7)/12)
                   *(AM108)
                   *(INDEX(CurWIPHelper[],1,MATCH(AZ$4,CurWIPHelper[#Headers],0)))
                   +(INDEX(PlantAccounts[],MATCH($C108,PlantAccounts[Power Plan Plant Account '#],0),9))
                   +(SUM($AO108:AY108))
                    )&gt;AM108,
              IF((INDEX(PlantAccounts[],MATCH($C108,PlantAccounts[Power Plan Plant Account '#],0),7))=0,0,AM108-(INDEX(PlantAccounts[],MATCH($C108,PlantAccounts[Power Plan Plant Account '#],0),9))-SUM($AO108:AY108)),
             (INDEX(PlantAccounts[],MATCH($C108,PlantAccounts[Power Plan Plant Account '#],0),7)/12)*AM108*(INDEX(CurWIPHelper[],1,MATCH(AZ$4,CurWIPHelper[#Headers],0))))
        ),
        IF(AM108=0,0,IF(
              ((INDEX(PlantAccounts[],MATCH($C108,PlantAccounts[Power Plan Plant Account '#],0),7)/12)
              *(AM108)
              *(INDEX(CurWIPHelper[],1,MATCH(AZ$4,CurWIPHelper[#Headers],0)))
              +(INDEX(PlantAccounts[],MATCH($C108,PlantAccounts[Power Plan Plant Account '#],0),9))
              +(SUM($AO108:AY108))
              )&gt;AM108,
         (INDEX(PlantAccounts[],MATCH($C108,PlantAccounts[Power Plan Plant Account '#],0),7)/12)*AM108*(INDEX(CurWIPHelper[],1,MATCH(AZ$4,CurWIPHelper[#Headers],0))),
         AM108-(INDEX(PlantAccounts[],MATCH($C108,PlantAccounts[Power Plan Plant Account '#],0),9))-(SUM($AO108:AY108))
    ))
)
)</f>
        <v>78623.889900221271</v>
      </c>
      <c r="BA108" s="59">
        <f t="shared" si="33"/>
        <v>904162.12286700017</v>
      </c>
      <c r="BC108" s="59">
        <f>INDEX(CurCloseProf[],MATCH(PlantAccountsQuery[[#This Row],[Reg/Unreg]],CurCloseProf[R/NR],0),MATCH(BC$9,CurCloseProf[#Headers],0))*($J108)</f>
        <v>21855.783187838493</v>
      </c>
      <c r="BD108" s="59">
        <f>INDEX(CurCloseProf[],MATCH(PlantAccountsQuery[[#This Row],[Reg/Unreg]],CurCloseProf[R/NR],0),MATCH(BD$9,CurCloseProf[#Headers],0))*($J108)</f>
        <v>12491.444845121623</v>
      </c>
      <c r="BE108" s="59">
        <f>INDEX(CurCloseProf[],MATCH(PlantAccountsQuery[[#This Row],[Reg/Unreg]],CurCloseProf[R/NR],0),MATCH(BE$9,CurCloseProf[#Headers],0))*($J108)</f>
        <v>70785.290264441952</v>
      </c>
      <c r="BF108" s="59">
        <f>INDEX(CurCloseProf[],MATCH(PlantAccountsQuery[[#This Row],[Reg/Unreg]],CurCloseProf[R/NR],0),MATCH(BF$9,CurCloseProf[#Headers],0))*($J108)</f>
        <v>6840.4413419573084</v>
      </c>
      <c r="BG108" s="59">
        <f>INDEX(CurCloseProf[],MATCH(PlantAccountsQuery[[#This Row],[Reg/Unreg]],CurCloseProf[R/NR],0),MATCH(BG$9,CurCloseProf[#Headers],0))*($J108)</f>
        <v>3780.5654429261017</v>
      </c>
      <c r="BH108" s="59">
        <f>INDEX(CurCloseProf[],MATCH(PlantAccountsQuery[[#This Row],[Reg/Unreg]],CurCloseProf[R/NR],0),MATCH(BH$9,CurCloseProf[#Headers],0))*($J108)</f>
        <v>151838.82170221058</v>
      </c>
      <c r="BI108" s="59">
        <f>INDEX(CurCloseProf[],MATCH(PlantAccountsQuery[[#This Row],[Reg/Unreg]],CurCloseProf[R/NR],0),MATCH(BI$9,CurCloseProf[#Headers],0))*($J108)</f>
        <v>81355.736164062691</v>
      </c>
      <c r="BJ108" s="59">
        <f>INDEX(CurCloseProf[],MATCH(PlantAccountsQuery[[#This Row],[Reg/Unreg]],CurCloseProf[R/NR],0),MATCH(BJ$9,CurCloseProf[#Headers],0))*($J108)</f>
        <v>59403.144164359073</v>
      </c>
      <c r="BK108" s="59">
        <f>INDEX(CurCloseProf[],MATCH(PlantAccountsQuery[[#This Row],[Reg/Unreg]],CurCloseProf[R/NR],0),MATCH(BK$9,CurCloseProf[#Headers],0))*($J108)</f>
        <v>162160.91283998807</v>
      </c>
      <c r="BL108" s="59">
        <f>INDEX(CurCloseProf[],MATCH(PlantAccountsQuery[[#This Row],[Reg/Unreg]],CurCloseProf[R/NR],0),MATCH(BL$9,CurCloseProf[#Headers],0))*($J108)</f>
        <v>613391.32852926292</v>
      </c>
      <c r="BM108" s="59">
        <f>INDEX(CurCloseProf[],MATCH(PlantAccountsQuery[[#This Row],[Reg/Unreg]],CurCloseProf[R/NR],0),MATCH(BM$9,CurCloseProf[#Headers],0))*($J108)</f>
        <v>32895.347330847675</v>
      </c>
      <c r="BN108" s="59">
        <f>INDEX(CurCloseProf[],MATCH(PlantAccountsQuery[[#This Row],[Reg/Unreg]],CurCloseProf[R/NR],0),MATCH(BN$9,CurCloseProf[#Headers],0))*($J108)</f>
        <v>834645.15810698376</v>
      </c>
      <c r="BP108" s="59">
        <f>IF(INDEX(CurWIPHelper[],1,MATCH(AO$4,$BP$9:$CA$9,0))=0,0,$BC108)</f>
        <v>21855.783187838493</v>
      </c>
      <c r="BQ108" s="59">
        <f>IF(INDEX(CurWIPHelper[],1,MATCH(AP$4,$BP$9:$CA$9,0))=0,0,(SUM($BC108:BD108)))</f>
        <v>34347.22803296012</v>
      </c>
      <c r="BR108" s="59">
        <f>IF(INDEX(CurWIPHelper[],1,MATCH(AQ$4,$BP$9:$CA$9,0))=0,0,(SUM($BC108:BE108)))</f>
        <v>105132.51829740207</v>
      </c>
      <c r="BS108" s="59">
        <f>IF(INDEX(CurWIPHelper[],1,MATCH(AR$4,$BP$9:$CA$9,0))=0,0,(SUM($BC108:BF108)))</f>
        <v>111972.95963935938</v>
      </c>
      <c r="BT108" s="59">
        <f>IF(INDEX(CurWIPHelper[],1,MATCH(AS$4,$BP$9:$CA$9,0))=0,0,(SUM($BC108:BG108)))</f>
        <v>115753.52508228549</v>
      </c>
      <c r="BU108" s="59">
        <f>IF(INDEX(CurWIPHelper[],1,MATCH(AT$4,$BP$9:$CA$9,0))=0,0,(SUM($BC108:BH108)))</f>
        <v>267592.3467844961</v>
      </c>
      <c r="BV108" s="59">
        <f>IF(INDEX(CurWIPHelper[],1,MATCH(AU$4,$BP$9:$CA$9,0))=0,0,(SUM($BC108:BI108)))</f>
        <v>348948.08294855879</v>
      </c>
      <c r="BW108" s="59">
        <f>IF(INDEX(CurWIPHelper[],1,MATCH(AV$4,$BP$9:$CA$9,0))=0,0,(SUM($BC108:BJ108)))</f>
        <v>408351.22711291787</v>
      </c>
      <c r="BX108" s="59">
        <f>IF(INDEX(CurWIPHelper[],1,MATCH(AW$4,$BP$9:$CA$9,0))=0,0,(SUM($BC108:BK108)))</f>
        <v>570512.13995290594</v>
      </c>
      <c r="BY108" s="59">
        <f>IF(INDEX(CurWIPHelper[],1,MATCH(AX$4,$BP$9:$CA$9,0))=0,0,(SUM($BC108:BL108)))</f>
        <v>1183903.4684821689</v>
      </c>
      <c r="BZ108" s="59">
        <f>IF(INDEX(CurWIPHelper[],1,MATCH(AY$4,$BP$9:$CA$9,0))=0,0,(SUM($BC108:BM108)))</f>
        <v>1216798.8158130166</v>
      </c>
      <c r="CA108" s="59">
        <f>IF(INDEX(CurWIPHelper[],1,MATCH(AZ$4,$BP$9:$CA$9,0))=0,0,(SUM($BC108:BN108)))</f>
        <v>2051443.9739200003</v>
      </c>
      <c r="CC108" s="59">
        <f>((((INDEX(PlantAccounts[],MATCH($C108,PlantAccounts[Power Plan Plant Account '#],0),8)+(INDEX(PlantAccounts[],MATCH($C108,PlantAccounts[Power Plan Plant Account '#],0),8)+INDEX(PlantAccounts[],MATCH($C108,PlantAccounts[Power Plan Plant Account '#],0),16)+INDEX(PlantAccounts[],MATCH($C108,PlantAccounts[Power Plan Plant Account '#],0),17)))/2))/12)*(INDEX(CurWIPHelper[],1,MATCH(AO$4,CurWIPHelper[#Headers],0)))*(INDEX(PlantAccounts[],MATCH($C108,PlantAccounts[Power Plan Plant Account '#],0),7))</f>
        <v>76405.271970177899</v>
      </c>
      <c r="CD108" s="59">
        <f>((((INDEX(PlantAccounts[],MATCH($C108,PlantAccounts[Power Plan Plant Account '#],0),8)+(INDEX(PlantAccounts[],MATCH($C108,PlantAccounts[Power Plan Plant Account '#],0),8)+INDEX(PlantAccounts[],MATCH($C108,PlantAccounts[Power Plan Plant Account '#],0),16)+INDEX(PlantAccounts[],MATCH($C108,PlantAccounts[Power Plan Plant Account '#],0),17)))/2))/12)*(INDEX(CurWIPHelper[],1,MATCH(AP$4,CurWIPHelper[#Headers],0)))*(INDEX(PlantAccounts[],MATCH($C108,PlantAccounts[Power Plan Plant Account '#],0),7))</f>
        <v>76405.271970177899</v>
      </c>
      <c r="CE108" s="59">
        <f>((((INDEX(PlantAccounts[],MATCH($C108,PlantAccounts[Power Plan Plant Account '#],0),8)+(INDEX(PlantAccounts[],MATCH($C108,PlantAccounts[Power Plan Plant Account '#],0),8)+INDEX(PlantAccounts[],MATCH($C108,PlantAccounts[Power Plan Plant Account '#],0),16)+INDEX(PlantAccounts[],MATCH($C108,PlantAccounts[Power Plan Plant Account '#],0),17)))/2))/12)*(INDEX(CurWIPHelper[],1,MATCH(AQ$4,CurWIPHelper[#Headers],0)))*(INDEX(PlantAccounts[],MATCH($C108,PlantAccounts[Power Plan Plant Account '#],0),7))</f>
        <v>76405.271970177899</v>
      </c>
      <c r="CF108" s="59">
        <f>((((INDEX(PlantAccounts[],MATCH($C108,PlantAccounts[Power Plan Plant Account '#],0),8)+(INDEX(PlantAccounts[],MATCH($C108,PlantAccounts[Power Plan Plant Account '#],0),8)+INDEX(PlantAccounts[],MATCH($C108,PlantAccounts[Power Plan Plant Account '#],0),16)+INDEX(PlantAccounts[],MATCH($C108,PlantAccounts[Power Plan Plant Account '#],0),17)))/2))/12)*(INDEX(CurWIPHelper[],1,MATCH(AR$4,CurWIPHelper[#Headers],0)))*(INDEX(PlantAccounts[],MATCH($C108,PlantAccounts[Power Plan Plant Account '#],0),7))</f>
        <v>76405.271970177899</v>
      </c>
      <c r="CG108" s="59">
        <f>((((INDEX(PlantAccounts[],MATCH($C108,PlantAccounts[Power Plan Plant Account '#],0),8)+(INDEX(PlantAccounts[],MATCH($C108,PlantAccounts[Power Plan Plant Account '#],0),8)+INDEX(PlantAccounts[],MATCH($C108,PlantAccounts[Power Plan Plant Account '#],0),16)+INDEX(PlantAccounts[],MATCH($C108,PlantAccounts[Power Plan Plant Account '#],0),17)))/2))/12)*(INDEX(CurWIPHelper[],1,MATCH(AS$4,CurWIPHelper[#Headers],0)))*(INDEX(PlantAccounts[],MATCH($C108,PlantAccounts[Power Plan Plant Account '#],0),7))</f>
        <v>76405.271970177899</v>
      </c>
      <c r="CH108" s="59">
        <f>((((INDEX(PlantAccounts[],MATCH($C108,PlantAccounts[Power Plan Plant Account '#],0),8)+(INDEX(PlantAccounts[],MATCH($C108,PlantAccounts[Power Plan Plant Account '#],0),8)+INDEX(PlantAccounts[],MATCH($C108,PlantAccounts[Power Plan Plant Account '#],0),16)+INDEX(PlantAccounts[],MATCH($C108,PlantAccounts[Power Plan Plant Account '#],0),17)))/2))/12)*(INDEX(CurWIPHelper[],1,MATCH(AT$4,CurWIPHelper[#Headers],0)))*(INDEX(PlantAccounts[],MATCH($C108,PlantAccounts[Power Plan Plant Account '#],0),7))</f>
        <v>76405.271970177899</v>
      </c>
      <c r="CI108" s="59">
        <f>((((INDEX(PlantAccounts[],MATCH($C108,PlantAccounts[Power Plan Plant Account '#],0),8)+(INDEX(PlantAccounts[],MATCH($C108,PlantAccounts[Power Plan Plant Account '#],0),8)+INDEX(PlantAccounts[],MATCH($C108,PlantAccounts[Power Plan Plant Account '#],0),16)+INDEX(PlantAccounts[],MATCH($C108,PlantAccounts[Power Plan Plant Account '#],0),17)))/2))/12)*(INDEX(CurWIPHelper[],1,MATCH(AU$4,CurWIPHelper[#Headers],0)))*(INDEX(PlantAccounts[],MATCH($C108,PlantAccounts[Power Plan Plant Account '#],0),7))</f>
        <v>76405.271970177899</v>
      </c>
      <c r="CJ108" s="59">
        <f>((((INDEX(PlantAccounts[],MATCH($C108,PlantAccounts[Power Plan Plant Account '#],0),8)+(INDEX(PlantAccounts[],MATCH($C108,PlantAccounts[Power Plan Plant Account '#],0),8)+INDEX(PlantAccounts[],MATCH($C108,PlantAccounts[Power Plan Plant Account '#],0),16)+INDEX(PlantAccounts[],MATCH($C108,PlantAccounts[Power Plan Plant Account '#],0),17)))/2))/12)*(INDEX(CurWIPHelper[],1,MATCH(AV$4,CurWIPHelper[#Headers],0)))*(INDEX(PlantAccounts[],MATCH($C108,PlantAccounts[Power Plan Plant Account '#],0),7))</f>
        <v>76405.271970177899</v>
      </c>
      <c r="CK108" s="59">
        <f>((((INDEX(PlantAccounts[],MATCH($C108,PlantAccounts[Power Plan Plant Account '#],0),8)+(INDEX(PlantAccounts[],MATCH($C108,PlantAccounts[Power Plan Plant Account '#],0),8)+INDEX(PlantAccounts[],MATCH($C108,PlantAccounts[Power Plan Plant Account '#],0),16)+INDEX(PlantAccounts[],MATCH($C108,PlantAccounts[Power Plan Plant Account '#],0),17)))/2))/12)*(INDEX(CurWIPHelper[],1,MATCH(AW$4,CurWIPHelper[#Headers],0)))*(INDEX(PlantAccounts[],MATCH($C108,PlantAccounts[Power Plan Plant Account '#],0),7))</f>
        <v>76405.271970177899</v>
      </c>
      <c r="CL108" s="59">
        <f>((((INDEX(PlantAccounts[],MATCH($C108,PlantAccounts[Power Plan Plant Account '#],0),8)+(INDEX(PlantAccounts[],MATCH($C108,PlantAccounts[Power Plan Plant Account '#],0),8)+INDEX(PlantAccounts[],MATCH($C108,PlantAccounts[Power Plan Plant Account '#],0),16)+INDEX(PlantAccounts[],MATCH($C108,PlantAccounts[Power Plan Plant Account '#],0),17)))/2))/12)*(INDEX(CurWIPHelper[],1,MATCH(AX$4,CurWIPHelper[#Headers],0)))*(INDEX(PlantAccounts[],MATCH($C108,PlantAccounts[Power Plan Plant Account '#],0),7))</f>
        <v>76405.271970177899</v>
      </c>
      <c r="CM108" s="59">
        <f>((((INDEX(PlantAccounts[],MATCH($C108,PlantAccounts[Power Plan Plant Account '#],0),8)+(INDEX(PlantAccounts[],MATCH($C108,PlantAccounts[Power Plan Plant Account '#],0),8)+INDEX(PlantAccounts[],MATCH($C108,PlantAccounts[Power Plan Plant Account '#],0),16)+INDEX(PlantAccounts[],MATCH($C108,PlantAccounts[Power Plan Plant Account '#],0),17)))/2))/12)*(INDEX(CurWIPHelper[],1,MATCH(AY$4,CurWIPHelper[#Headers],0)))*(INDEX(PlantAccounts[],MATCH($C108,PlantAccounts[Power Plan Plant Account '#],0),7))</f>
        <v>76405.271970177899</v>
      </c>
      <c r="CN108" s="59">
        <f>((((INDEX(PlantAccounts[],MATCH($C108,PlantAccounts[Power Plan Plant Account '#],0),8)+(INDEX(PlantAccounts[],MATCH($C108,PlantAccounts[Power Plan Plant Account '#],0),8)+INDEX(PlantAccounts[],MATCH($C108,PlantAccounts[Power Plan Plant Account '#],0),16)+INDEX(PlantAccounts[],MATCH($C108,PlantAccounts[Power Plan Plant Account '#],0),17)))/2))/12)*(INDEX(CurWIPHelper[],1,MATCH(AZ$4,CurWIPHelper[#Headers],0)))*(INDEX(PlantAccounts[],MATCH($C108,PlantAccounts[Power Plan Plant Account '#],0),7))</f>
        <v>76405.271970177899</v>
      </c>
      <c r="CO108" s="59">
        <f t="shared" si="34"/>
        <v>916863.26364213473</v>
      </c>
      <c r="CQ108" s="59">
        <f>INDEX(PlantAccounts[],MATCH($C108,PlantAccounts[Power Plan Plant Account '#],0),12)*(INDEX(CurWIPHelper[],1,MATCH(AO$4,CurWIPHelper[#Headers],0)))*(INDEX(PlantAccounts[],MATCH($C108,PlantAccounts[Power Plan Plant Account '#],0),7)/12)*0.5</f>
        <v>0</v>
      </c>
      <c r="CR108" s="59">
        <f>INDEX(PlantAccounts[],MATCH($C108,PlantAccounts[Power Plan Plant Account '#],0),12)*(INDEX(CurWIPHelper[],1,MATCH(AP$4,CurWIPHelper[#Headers],0)))*(INDEX(PlantAccounts[],MATCH($C108,PlantAccounts[Power Plan Plant Account '#],0),7)/12)*0.5</f>
        <v>0</v>
      </c>
      <c r="CS108" s="59">
        <f>INDEX(PlantAccounts[],MATCH($C108,PlantAccounts[Power Plan Plant Account '#],0),12)*(INDEX(CurWIPHelper[],1,MATCH(AQ$4,CurWIPHelper[#Headers],0)))*(INDEX(PlantAccounts[],MATCH($C108,PlantAccounts[Power Plan Plant Account '#],0),7)/12)*0.5</f>
        <v>0</v>
      </c>
      <c r="CT108" s="59">
        <f>INDEX(PlantAccounts[],MATCH($C108,PlantAccounts[Power Plan Plant Account '#],0),12)*(INDEX(CurWIPHelper[],1,MATCH(AR$4,CurWIPHelper[#Headers],0)))*(INDEX(PlantAccounts[],MATCH($C108,PlantAccounts[Power Plan Plant Account '#],0),7)/12)*0.5</f>
        <v>0</v>
      </c>
      <c r="CU108" s="59">
        <f>INDEX(PlantAccounts[],MATCH($C108,PlantAccounts[Power Plan Plant Account '#],0),12)*(INDEX(CurWIPHelper[],1,MATCH(AS$4,CurWIPHelper[#Headers],0)))*(INDEX(PlantAccounts[],MATCH($C108,PlantAccounts[Power Plan Plant Account '#],0),7)/12)*0.5</f>
        <v>0</v>
      </c>
      <c r="CV108" s="59">
        <f>INDEX(PlantAccounts[],MATCH($C108,PlantAccounts[Power Plan Plant Account '#],0),12)*(INDEX(CurWIPHelper[],1,MATCH(AT$4,CurWIPHelper[#Headers],0)))*(INDEX(PlantAccounts[],MATCH($C108,PlantAccounts[Power Plan Plant Account '#],0),7)/12)*0.5</f>
        <v>0</v>
      </c>
      <c r="CW108" s="59">
        <f>INDEX(PlantAccounts[],MATCH($C108,PlantAccounts[Power Plan Plant Account '#],0),12)*(INDEX(CurWIPHelper[],1,MATCH(AU$4,CurWIPHelper[#Headers],0)))*(INDEX(PlantAccounts[],MATCH($C108,PlantAccounts[Power Plan Plant Account '#],0),7)/12)*0.5</f>
        <v>0</v>
      </c>
      <c r="CX108" s="59">
        <f>INDEX(PlantAccounts[],MATCH($C108,PlantAccounts[Power Plan Plant Account '#],0),12)*(INDEX(CurWIPHelper[],1,MATCH(AV$4,CurWIPHelper[#Headers],0)))*(INDEX(PlantAccounts[],MATCH($C108,PlantAccounts[Power Plan Plant Account '#],0),7)/12)*0.5</f>
        <v>0</v>
      </c>
      <c r="CY108" s="59">
        <f>INDEX(PlantAccounts[],MATCH($C108,PlantAccounts[Power Plan Plant Account '#],0),12)*(INDEX(CurWIPHelper[],1,MATCH(AW$4,CurWIPHelper[#Headers],0)))*(INDEX(PlantAccounts[],MATCH($C108,PlantAccounts[Power Plan Plant Account '#],0),7)/12)*0.5</f>
        <v>0</v>
      </c>
      <c r="CZ108" s="59">
        <f>INDEX(PlantAccounts[],MATCH($C108,PlantAccounts[Power Plan Plant Account '#],0),12)*(INDEX(CurWIPHelper[],1,MATCH(AX$4,CurWIPHelper[#Headers],0)))*(INDEX(PlantAccounts[],MATCH($C108,PlantAccounts[Power Plan Plant Account '#],0),7)/12)*0.5</f>
        <v>0</v>
      </c>
      <c r="DA108" s="59">
        <f>INDEX(PlantAccounts[],MATCH($C108,PlantAccounts[Power Plan Plant Account '#],0),12)*(INDEX(CurWIPHelper[],1,MATCH(AY$4,CurWIPHelper[#Headers],0)))*(INDEX(PlantAccounts[],MATCH($C108,PlantAccounts[Power Plan Plant Account '#],0),7)/12)*0.5</f>
        <v>0</v>
      </c>
      <c r="DB108" s="59">
        <f>INDEX(PlantAccounts[],MATCH($C108,PlantAccounts[Power Plan Plant Account '#],0),12)*(INDEX(CurWIPHelper[],1,MATCH(AZ$4,CurWIPHelper[#Headers],0)))*(INDEX(PlantAccounts[],MATCH($C108,PlantAccounts[Power Plan Plant Account '#],0),7)/12)*0.5</f>
        <v>0</v>
      </c>
      <c r="DC108" s="59">
        <f t="shared" si="35"/>
        <v>0</v>
      </c>
      <c r="DE108" s="59">
        <f t="shared" si="36"/>
        <v>916863.26364213473</v>
      </c>
    </row>
    <row r="109" spans="1:109">
      <c r="A109" t="s">
        <v>151</v>
      </c>
      <c r="B109" t="s">
        <v>159</v>
      </c>
      <c r="C109">
        <v>55790</v>
      </c>
      <c r="D109">
        <v>55790</v>
      </c>
      <c r="E109" s="8"/>
      <c r="F109" s="113">
        <f>INDEX(PlantAccounts[],MATCH($C109,PlantAccounts[Power Plan Plant Account '#],0),8)</f>
        <v>-279861.12</v>
      </c>
      <c r="G109" s="7">
        <f>INDEX(PlantAccounts[],MATCH($C109,PlantAccounts[Power Plan Plant Account '#],0),14)</f>
        <v>0</v>
      </c>
      <c r="H109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09" s="7"/>
      <c r="J109" s="7">
        <f t="shared" si="37"/>
        <v>0</v>
      </c>
      <c r="K109" s="7">
        <v>0</v>
      </c>
      <c r="L109" s="7">
        <f>INDEX(PlantAccounts[],MATCH($C109,PlantAccounts[Power Plan Plant Account '#],0),11)</f>
        <v>0</v>
      </c>
      <c r="M109" s="7">
        <f t="shared" si="32"/>
        <v>0</v>
      </c>
      <c r="O109" s="35">
        <f>INDEX(CurCloseProf[],MATCH(PlantAccountsQuery[[#This Row],[Reg/Unreg]],CurCloseProf[R/NR],0),MATCH(O$9,CurCloseProf[#Headers],0))*($J109+$M109)</f>
        <v>0</v>
      </c>
      <c r="P109" s="35">
        <f>INDEX(CurCloseProf[],MATCH(PlantAccountsQuery[[#This Row],[Reg/Unreg]],CurCloseProf[R/NR],0),MATCH(P$9,CurCloseProf[#Headers],0))*($J109+$M109)</f>
        <v>0</v>
      </c>
      <c r="Q109" s="35">
        <f>INDEX(CurCloseProf[],MATCH(PlantAccountsQuery[[#This Row],[Reg/Unreg]],CurCloseProf[R/NR],0),MATCH(Q$9,CurCloseProf[#Headers],0))*($J109+$M109)</f>
        <v>0</v>
      </c>
      <c r="R109" s="35">
        <f>INDEX(CurCloseProf[],MATCH(PlantAccountsQuery[[#This Row],[Reg/Unreg]],CurCloseProf[R/NR],0),MATCH(R$9,CurCloseProf[#Headers],0))*($J109+$M109)</f>
        <v>0</v>
      </c>
      <c r="S109" s="35">
        <f>INDEX(CurCloseProf[],MATCH(PlantAccountsQuery[[#This Row],[Reg/Unreg]],CurCloseProf[R/NR],0),MATCH(S$9,CurCloseProf[#Headers],0))*($J109+$M109)</f>
        <v>0</v>
      </c>
      <c r="T109" s="35">
        <f>INDEX(CurCloseProf[],MATCH(PlantAccountsQuery[[#This Row],[Reg/Unreg]],CurCloseProf[R/NR],0),MATCH(T$9,CurCloseProf[#Headers],0))*($J109+$M109)</f>
        <v>0</v>
      </c>
      <c r="U109" s="35">
        <f>INDEX(CurCloseProf[],MATCH(PlantAccountsQuery[[#This Row],[Reg/Unreg]],CurCloseProf[R/NR],0),MATCH(U$9,CurCloseProf[#Headers],0))*($J109+$M109)</f>
        <v>0</v>
      </c>
      <c r="V109" s="35">
        <f>INDEX(CurCloseProf[],MATCH(PlantAccountsQuery[[#This Row],[Reg/Unreg]],CurCloseProf[R/NR],0),MATCH(V$9,CurCloseProf[#Headers],0))*($J109+$M109)</f>
        <v>0</v>
      </c>
      <c r="W109" s="35">
        <f>INDEX(CurCloseProf[],MATCH(PlantAccountsQuery[[#This Row],[Reg/Unreg]],CurCloseProf[R/NR],0),MATCH(W$9,CurCloseProf[#Headers],0))*($J109+$M109)</f>
        <v>0</v>
      </c>
      <c r="X109" s="35">
        <f>INDEX(CurCloseProf[],MATCH(PlantAccountsQuery[[#This Row],[Reg/Unreg]],CurCloseProf[R/NR],0),MATCH(X$9,CurCloseProf[#Headers],0))*($J109+$M109)</f>
        <v>0</v>
      </c>
      <c r="Y109" s="35">
        <f>INDEX(CurCloseProf[],MATCH(PlantAccountsQuery[[#This Row],[Reg/Unreg]],CurCloseProf[R/NR],0),MATCH(Y$9,CurCloseProf[#Headers],0))*($J109+$M109)</f>
        <v>0</v>
      </c>
      <c r="Z109" s="35">
        <f>INDEX(CurCloseProf[],MATCH(PlantAccountsQuery[[#This Row],[Reg/Unreg]],CurCloseProf[R/NR],0),MATCH(Z$9,CurCloseProf[#Headers],0))*($J109+$M109)</f>
        <v>0</v>
      </c>
      <c r="AB109" s="59">
        <f>IF(INDEX(CurWIPHelper[],1,MATCH(AO$4,$AB$9:$AM$9,0))=0,0,($F109+$O109))</f>
        <v>-279861.12</v>
      </c>
      <c r="AC109" s="59">
        <f>IF(INDEX(CurWIPHelper[],1,MATCH(AP$4,$AB$9:$AM$9,0))=0,0,($F109+SUM($O109:P109)))</f>
        <v>-279861.12</v>
      </c>
      <c r="AD109" s="59">
        <f>IF(INDEX(CurWIPHelper[],1,MATCH(AQ$4,$AB$9:$AM$9,0))=0,0,($F109+SUM($O109:Q109)))</f>
        <v>-279861.12</v>
      </c>
      <c r="AE109" s="59">
        <f>IF(INDEX(CurWIPHelper[],1,MATCH(AR$4,$AB$9:$AM$9,0))=0,0,($F109+SUM($O109:R109)))</f>
        <v>-279861.12</v>
      </c>
      <c r="AF109" s="59">
        <f>IF(INDEX(CurWIPHelper[],1,MATCH(AS$4,$AB$9:$AM$9,0))=0,0,($F109+SUM($O109:S109)))</f>
        <v>-279861.12</v>
      </c>
      <c r="AG109" s="59">
        <f>IF(INDEX(CurWIPHelper[],1,MATCH(AT$4,$AB$9:$AM$9,0))=0,0,($F109+SUM($O109:T109)))</f>
        <v>-279861.12</v>
      </c>
      <c r="AH109" s="59">
        <f>IF(INDEX(CurWIPHelper[],1,MATCH(AU$4,$AB$9:$AM$9,0))=0,0,($F109+SUM($O109:U109)))</f>
        <v>-279861.12</v>
      </c>
      <c r="AI109" s="59">
        <f>IF(INDEX(CurWIPHelper[],1,MATCH(AV$4,$AB$9:$AM$9,0))=0,0,($F109+SUM($O109:V109)))</f>
        <v>-279861.12</v>
      </c>
      <c r="AJ109" s="59">
        <f>IF(INDEX(CurWIPHelper[],1,MATCH(AW$4,$AB$9:$AM$9,0))=0,0,($F109+SUM($O109:W109)))</f>
        <v>-279861.12</v>
      </c>
      <c r="AK109" s="59">
        <f>IF(INDEX(CurWIPHelper[],1,MATCH(AX$4,$AB$9:$AM$9,0))=0,0,($F109+SUM($O109:X109)))</f>
        <v>-279861.12</v>
      </c>
      <c r="AL109" s="59">
        <f>IF(INDEX(CurWIPHelper[],1,MATCH(AY$4,$AB$9:$AM$9,0))=0,0,($F109+SUM($O109:Y109)))</f>
        <v>-279861.12</v>
      </c>
      <c r="AM109" s="59">
        <f>IF(INDEX(CurWIPHelper[],1,MATCH(AZ$4,$AB$9:$AM$9,0))=0,0,($F109+SUM($O109:Z109)))</f>
        <v>-279861.12</v>
      </c>
      <c r="AO109" s="35">
        <f>IF(INDEX(CurWIPHelper[],1,MATCH(AO$4,CurWIPHelper[#Headers],0))=0,0,
     IF(AB109&gt;0,
        (IF(
             ((INDEX(PlantAccounts[],MATCH($C109,PlantAccounts[Power Plan Plant Account '#],0),7)/12)
                   *(AB109)
                   *(INDEX(CurWIPHelper[],1,MATCH(AO$4,CurWIPHelper[#Headers],0)))
                   +(INDEX(PlantAccounts[],MATCH($C109,PlantAccounts[Power Plan Plant Account '#],0),9))
                   )&gt;AB109,
              IF((INDEX(PlantAccounts[],MATCH($C109,PlantAccounts[Power Plan Plant Account '#],0),7))=0,0,AB109-(INDEX(PlantAccounts[],MATCH($C109,PlantAccounts[Power Plan Plant Account '#],0),9))),
             (INDEX(PlantAccounts[],MATCH($C109,PlantAccounts[Power Plan Plant Account '#],0),7)/12)*AB109*(INDEX(CurWIPHelper[],1,MATCH(AO$4,CurWIPHelper[#Headers],0))))
        ),
          IF(AB109=0,0,IF(
              ((INDEX(PlantAccounts[],MATCH($C109,PlantAccounts[Power Plan Plant Account '#],0),7)/12)
              *(AB109)
              *(INDEX(CurWIPHelper[],1,MATCH(AO$4,CurWIPHelper[#Headers],0)))
              +(INDEX(PlantAccounts[],MATCH($C109,PlantAccounts[Power Plan Plant Account '#],0),9))
              )&gt;AB109,
         (INDEX(PlantAccounts[],MATCH($C109,PlantAccounts[Power Plan Plant Account '#],0),7)/12)*AB109*(INDEX(CurWIPHelper[],1,MATCH(AO$4,CurWIPHelper[#Headers],0))),
         AB109-(INDEX(PlantAccounts[],MATCH($C109,PlantAccounts[Power Plan Plant Account '#],0),9))
    ))
)
)</f>
        <v>-605.33449282318156</v>
      </c>
      <c r="AP109" s="35">
        <f>IF(INDEX(CurWIPHelper[],1,MATCH(AP$4,CurWIPHelper[#Headers],0))=0,0,
     IF(AC109&gt;0,
        (IF(
             ((INDEX(PlantAccounts[],MATCH($C109,PlantAccounts[Power Plan Plant Account '#],0),7)/12)
                   *(AC109)
                   *(INDEX(CurWIPHelper[],1,MATCH(AP$4,CurWIPHelper[#Headers],0)))
                   +(INDEX(PlantAccounts[],MATCH($C109,PlantAccounts[Power Plan Plant Account '#],0),9))
                   +(SUM($AO109:AO109))
                    )&gt;AC109,
              IF((INDEX(PlantAccounts[],MATCH($C109,PlantAccounts[Power Plan Plant Account '#],0),7))=0,0,AC109-(INDEX(PlantAccounts[],MATCH($C109,PlantAccounts[Power Plan Plant Account '#],0),9))-SUM($AO109:AO109)),
             (INDEX(PlantAccounts[],MATCH($C109,PlantAccounts[Power Plan Plant Account '#],0),7)/12)*AC109*(INDEX(CurWIPHelper[],1,MATCH(AP$4,CurWIPHelper[#Headers],0))))
        ),
        IF(AC109=0,0,IF(
              ((INDEX(PlantAccounts[],MATCH($C109,PlantAccounts[Power Plan Plant Account '#],0),7)/12)
              *(AC109)
              *(INDEX(CurWIPHelper[],1,MATCH(AP$4,CurWIPHelper[#Headers],0)))
              +(INDEX(PlantAccounts[],MATCH($C109,PlantAccounts[Power Plan Plant Account '#],0),9))
              +(SUM($AO109:AO109))
              )&gt;AC109,
         (INDEX(PlantAccounts[],MATCH($C109,PlantAccounts[Power Plan Plant Account '#],0),7)/12)*AC109*(INDEX(CurWIPHelper[],1,MATCH(AP$4,CurWIPHelper[#Headers],0))),
         AC109-(INDEX(PlantAccounts[],MATCH($C109,PlantAccounts[Power Plan Plant Account '#],0),9))-(SUM($AO109:AO109))
    ))
)
)</f>
        <v>-605.33449282318156</v>
      </c>
      <c r="AQ109" s="35">
        <f>IF(INDEX(CurWIPHelper[],1,MATCH(AQ$4,CurWIPHelper[#Headers],0))=0,0,
     IF(AD109&gt;0,
        (IF(
             ((INDEX(PlantAccounts[],MATCH($C109,PlantAccounts[Power Plan Plant Account '#],0),7)/12)
                   *(AD109)
                   *(INDEX(CurWIPHelper[],1,MATCH(AQ$4,CurWIPHelper[#Headers],0)))
                   +(INDEX(PlantAccounts[],MATCH($C109,PlantAccounts[Power Plan Plant Account '#],0),9))
                   +(SUM($AO109:AP109))
                    )&gt;AD109,
              IF((INDEX(PlantAccounts[],MATCH($C109,PlantAccounts[Power Plan Plant Account '#],0),7))=0,0,AD109-(INDEX(PlantAccounts[],MATCH($C109,PlantAccounts[Power Plan Plant Account '#],0),9))-SUM($AO109:AP109)),
             (INDEX(PlantAccounts[],MATCH($C109,PlantAccounts[Power Plan Plant Account '#],0),7)/12)*AD109*(INDEX(CurWIPHelper[],1,MATCH(AQ$4,CurWIPHelper[#Headers],0))))
        ),
        IF(AD109=0,0,IF(
              ((INDEX(PlantAccounts[],MATCH($C109,PlantAccounts[Power Plan Plant Account '#],0),7)/12)
              *(AD109)
              *(INDEX(CurWIPHelper[],1,MATCH(AQ$4,CurWIPHelper[#Headers],0)))
              +(INDEX(PlantAccounts[],MATCH($C109,PlantAccounts[Power Plan Plant Account '#],0),9))
              +(SUM($AO109:AP109))
              )&gt;AD109,
         (INDEX(PlantAccounts[],MATCH($C109,PlantAccounts[Power Plan Plant Account '#],0),7)/12)*AD109*(INDEX(CurWIPHelper[],1,MATCH(AQ$4,CurWIPHelper[#Headers],0))),
         AD109-(INDEX(PlantAccounts[],MATCH($C109,PlantAccounts[Power Plan Plant Account '#],0),9))-(SUM($AO109:AP109))
    ))
)
)</f>
        <v>-605.33449282318156</v>
      </c>
      <c r="AR109" s="35">
        <f>IF(INDEX(CurWIPHelper[],1,MATCH(AR$4,CurWIPHelper[#Headers],0))=0,0,
     IF(AE109&gt;0,
        (IF(
             ((INDEX(PlantAccounts[],MATCH($C109,PlantAccounts[Power Plan Plant Account '#],0),7)/12)
                   *(AE109)
                   *(INDEX(CurWIPHelper[],1,MATCH(AR$4,CurWIPHelper[#Headers],0)))
                   +(INDEX(PlantAccounts[],MATCH($C109,PlantAccounts[Power Plan Plant Account '#],0),9))
                   +(SUM($AO109:AQ109))
                    )&gt;AE109,
              IF((INDEX(PlantAccounts[],MATCH($C109,PlantAccounts[Power Plan Plant Account '#],0),7))=0,0,AE109-(INDEX(PlantAccounts[],MATCH($C109,PlantAccounts[Power Plan Plant Account '#],0),9))-SUM($AO109:AQ109)),
             (INDEX(PlantAccounts[],MATCH($C109,PlantAccounts[Power Plan Plant Account '#],0),7)/12)*AE109*(INDEX(CurWIPHelper[],1,MATCH(AR$4,CurWIPHelper[#Headers],0))))
        ),
        IF(AE109=0,0,IF(
              ((INDEX(PlantAccounts[],MATCH($C109,PlantAccounts[Power Plan Plant Account '#],0),7)/12)
              *(AE109)
              *(INDEX(CurWIPHelper[],1,MATCH(AR$4,CurWIPHelper[#Headers],0)))
              +(INDEX(PlantAccounts[],MATCH($C109,PlantAccounts[Power Plan Plant Account '#],0),9))
              +(SUM($AO109:AQ109))
              )&gt;AE109,
         (INDEX(PlantAccounts[],MATCH($C109,PlantAccounts[Power Plan Plant Account '#],0),7)/12)*AE109*(INDEX(CurWIPHelper[],1,MATCH(AR$4,CurWIPHelper[#Headers],0))),
         AE109-(INDEX(PlantAccounts[],MATCH($C109,PlantAccounts[Power Plan Plant Account '#],0),9))-(SUM($AO109:AQ109))
    ))
)
)</f>
        <v>-605.33449282318156</v>
      </c>
      <c r="AS109" s="35">
        <f>IF(INDEX(CurWIPHelper[],1,MATCH(AS$4,CurWIPHelper[#Headers],0))=0,0,
     IF(AF109&gt;0,
        (IF(
             ((INDEX(PlantAccounts[],MATCH($C109,PlantAccounts[Power Plan Plant Account '#],0),7)/12)
                   *(AF109)
                   *(INDEX(CurWIPHelper[],1,MATCH(AS$4,CurWIPHelper[#Headers],0)))
                   +(INDEX(PlantAccounts[],MATCH($C109,PlantAccounts[Power Plan Plant Account '#],0),9))
                   +(SUM($AO109:AR109))
                    )&gt;AF109,
              IF((INDEX(PlantAccounts[],MATCH($C109,PlantAccounts[Power Plan Plant Account '#],0),7))=0,0,AF109-(INDEX(PlantAccounts[],MATCH($C109,PlantAccounts[Power Plan Plant Account '#],0),9))-SUM($AO109:AR109)),
             (INDEX(PlantAccounts[],MATCH($C109,PlantAccounts[Power Plan Plant Account '#],0),7)/12)*AF109*(INDEX(CurWIPHelper[],1,MATCH(AS$4,CurWIPHelper[#Headers],0))))
        ),
        IF(AF109=0,0,IF(
              ((INDEX(PlantAccounts[],MATCH($C109,PlantAccounts[Power Plan Plant Account '#],0),7)/12)
              *(AF109)
              *(INDEX(CurWIPHelper[],1,MATCH(AS$4,CurWIPHelper[#Headers],0)))
              +(INDEX(PlantAccounts[],MATCH($C109,PlantAccounts[Power Plan Plant Account '#],0),9))
              +(SUM($AO109:AR109))
              )&gt;AF109,
         (INDEX(PlantAccounts[],MATCH($C109,PlantAccounts[Power Plan Plant Account '#],0),7)/12)*AF109*(INDEX(CurWIPHelper[],1,MATCH(AS$4,CurWIPHelper[#Headers],0))),
         AF109-(INDEX(PlantAccounts[],MATCH($C109,PlantAccounts[Power Plan Plant Account '#],0),9))-(SUM($AO109:AR109))
    ))
)
)</f>
        <v>-605.33449282318156</v>
      </c>
      <c r="AT109" s="35">
        <f>IF(INDEX(CurWIPHelper[],1,MATCH(AT$4,CurWIPHelper[#Headers],0))=0,0,
     IF(AG109&gt;0,
        (IF(
             ((INDEX(PlantAccounts[],MATCH($C109,PlantAccounts[Power Plan Plant Account '#],0),7)/12)
                   *(AG109)
                   *(INDEX(CurWIPHelper[],1,MATCH(AT$4,CurWIPHelper[#Headers],0)))
                   +(INDEX(PlantAccounts[],MATCH($C109,PlantAccounts[Power Plan Plant Account '#],0),9))
                   +(SUM($AO109:AS109))
                    )&gt;AG109,
              IF((INDEX(PlantAccounts[],MATCH($C109,PlantAccounts[Power Plan Plant Account '#],0),7))=0,0,AG109-(INDEX(PlantAccounts[],MATCH($C109,PlantAccounts[Power Plan Plant Account '#],0),9))-SUM($AO109:AS109)),
             (INDEX(PlantAccounts[],MATCH($C109,PlantAccounts[Power Plan Plant Account '#],0),7)/12)*AG109*(INDEX(CurWIPHelper[],1,MATCH(AT$4,CurWIPHelper[#Headers],0))))
        ),
        IF(AG109=0,0,IF(
              ((INDEX(PlantAccounts[],MATCH($C109,PlantAccounts[Power Plan Plant Account '#],0),7)/12)
              *(AG109)
              *(INDEX(CurWIPHelper[],1,MATCH(AT$4,CurWIPHelper[#Headers],0)))
              +(INDEX(PlantAccounts[],MATCH($C109,PlantAccounts[Power Plan Plant Account '#],0),9))
              +(SUM($AO109:AS109))
              )&gt;AG109,
         (INDEX(PlantAccounts[],MATCH($C109,PlantAccounts[Power Plan Plant Account '#],0),7)/12)*AG109*(INDEX(CurWIPHelper[],1,MATCH(AT$4,CurWIPHelper[#Headers],0))),
         AG109-(INDEX(PlantAccounts[],MATCH($C109,PlantAccounts[Power Plan Plant Account '#],0),9))-(SUM($AO109:AS109))
    ))
)
)</f>
        <v>-605.33449282318156</v>
      </c>
      <c r="AU109" s="35">
        <f>IF(INDEX(CurWIPHelper[],1,MATCH(AU$4,CurWIPHelper[#Headers],0))=0,0,
     IF(AH109&gt;0,
        (IF(
             ((INDEX(PlantAccounts[],MATCH($C109,PlantAccounts[Power Plan Plant Account '#],0),7)/12)
                   *(AH109)
                   *(INDEX(CurWIPHelper[],1,MATCH(AU$4,CurWIPHelper[#Headers],0)))
                   +(INDEX(PlantAccounts[],MATCH($C109,PlantAccounts[Power Plan Plant Account '#],0),9))
                   +(SUM($AO109:AT109))
                    )&gt;AH109,
              IF((INDEX(PlantAccounts[],MATCH($C109,PlantAccounts[Power Plan Plant Account '#],0),7))=0,0,AH109-(INDEX(PlantAccounts[],MATCH($C109,PlantAccounts[Power Plan Plant Account '#],0),9))-SUM($AO109:AT109)),
             (INDEX(PlantAccounts[],MATCH($C109,PlantAccounts[Power Plan Plant Account '#],0),7)/12)*AH109*(INDEX(CurWIPHelper[],1,MATCH(AU$4,CurWIPHelper[#Headers],0))))
        ),
        IF(AH109=0,0,IF(
              ((INDEX(PlantAccounts[],MATCH($C109,PlantAccounts[Power Plan Plant Account '#],0),7)/12)
              *(AH109)
              *(INDEX(CurWIPHelper[],1,MATCH(AU$4,CurWIPHelper[#Headers],0)))
              +(INDEX(PlantAccounts[],MATCH($C109,PlantAccounts[Power Plan Plant Account '#],0),9))
              +(SUM($AO109:AT109))
              )&gt;AH109,
         (INDEX(PlantAccounts[],MATCH($C109,PlantAccounts[Power Plan Plant Account '#],0),7)/12)*AH109*(INDEX(CurWIPHelper[],1,MATCH(AU$4,CurWIPHelper[#Headers],0))),
         AH109-(INDEX(PlantAccounts[],MATCH($C109,PlantAccounts[Power Plan Plant Account '#],0),9))-(SUM($AO109:AT109))
    ))
)
)</f>
        <v>-605.33449282318156</v>
      </c>
      <c r="AV109" s="35">
        <f>IF(INDEX(CurWIPHelper[],1,MATCH(AV$4,CurWIPHelper[#Headers],0))=0,0,
     IF(AI109&gt;0,
        (IF(
             ((INDEX(PlantAccounts[],MATCH($C109,PlantAccounts[Power Plan Plant Account '#],0),7)/12)
                   *(AI109)
                   *(INDEX(CurWIPHelper[],1,MATCH(AV$4,CurWIPHelper[#Headers],0)))
                   +(INDEX(PlantAccounts[],MATCH($C109,PlantAccounts[Power Plan Plant Account '#],0),9))
                   +(SUM($AO109:AU109))
                    )&gt;AI109,
              IF((INDEX(PlantAccounts[],MATCH($C109,PlantAccounts[Power Plan Plant Account '#],0),7))=0,0,AI109-(INDEX(PlantAccounts[],MATCH($C109,PlantAccounts[Power Plan Plant Account '#],0),9))-SUM($AO109:AU109)),
             (INDEX(PlantAccounts[],MATCH($C109,PlantAccounts[Power Plan Plant Account '#],0),7)/12)*AI109*(INDEX(CurWIPHelper[],1,MATCH(AV$4,CurWIPHelper[#Headers],0))))
        ),
        IF(AI109=0,0,IF(
              ((INDEX(PlantAccounts[],MATCH($C109,PlantAccounts[Power Plan Plant Account '#],0),7)/12)
              *(AI109)
              *(INDEX(CurWIPHelper[],1,MATCH(AV$4,CurWIPHelper[#Headers],0)))
              +(INDEX(PlantAccounts[],MATCH($C109,PlantAccounts[Power Plan Plant Account '#],0),9))
              +(SUM($AO109:AU109))
              )&gt;AI109,
         (INDEX(PlantAccounts[],MATCH($C109,PlantAccounts[Power Plan Plant Account '#],0),7)/12)*AI109*(INDEX(CurWIPHelper[],1,MATCH(AV$4,CurWIPHelper[#Headers],0))),
         AI109-(INDEX(PlantAccounts[],MATCH($C109,PlantAccounts[Power Plan Plant Account '#],0),9))-(SUM($AO109:AU109))
    ))
)
)</f>
        <v>-605.33449282318156</v>
      </c>
      <c r="AW109" s="35">
        <f>IF(INDEX(CurWIPHelper[],1,MATCH(AW$4,CurWIPHelper[#Headers],0))=0,0,
     IF(AJ109&gt;0,
        (IF(
             ((INDEX(PlantAccounts[],MATCH($C109,PlantAccounts[Power Plan Plant Account '#],0),7)/12)
                   *(AJ109)
                   *(INDEX(CurWIPHelper[],1,MATCH(AW$4,CurWIPHelper[#Headers],0)))
                   +(INDEX(PlantAccounts[],MATCH($C109,PlantAccounts[Power Plan Plant Account '#],0),9))
                   +(SUM($AO109:AV109))
                    )&gt;AJ109,
              IF((INDEX(PlantAccounts[],MATCH($C109,PlantAccounts[Power Plan Plant Account '#],0),7))=0,0,AJ109-(INDEX(PlantAccounts[],MATCH($C109,PlantAccounts[Power Plan Plant Account '#],0),9))-SUM($AO109:AV109)),
             (INDEX(PlantAccounts[],MATCH($C109,PlantAccounts[Power Plan Plant Account '#],0),7)/12)*AJ109*(INDEX(CurWIPHelper[],1,MATCH(AW$4,CurWIPHelper[#Headers],0))))
        ),
        IF(AJ109=0,0,IF(
              ((INDEX(PlantAccounts[],MATCH($C109,PlantAccounts[Power Plan Plant Account '#],0),7)/12)
              *(AJ109)
              *(INDEX(CurWIPHelper[],1,MATCH(AW$4,CurWIPHelper[#Headers],0)))
              +(INDEX(PlantAccounts[],MATCH($C109,PlantAccounts[Power Plan Plant Account '#],0),9))
              +(SUM($AO109:AV109))
              )&gt;AJ109,
         (INDEX(PlantAccounts[],MATCH($C109,PlantAccounts[Power Plan Plant Account '#],0),7)/12)*AJ109*(INDEX(CurWIPHelper[],1,MATCH(AW$4,CurWIPHelper[#Headers],0))),
         AJ109-(INDEX(PlantAccounts[],MATCH($C109,PlantAccounts[Power Plan Plant Account '#],0),9))-(SUM($AO109:AV109))
    ))
)
)</f>
        <v>-605.33449282318156</v>
      </c>
      <c r="AX109" s="35">
        <f>IF(INDEX(CurWIPHelper[],1,MATCH(AX$4,CurWIPHelper[#Headers],0))=0,0,
     IF(AK109&gt;0,
        (IF(
             ((INDEX(PlantAccounts[],MATCH($C109,PlantAccounts[Power Plan Plant Account '#],0),7)/12)
                   *(AK109)
                   *(INDEX(CurWIPHelper[],1,MATCH(AX$4,CurWIPHelper[#Headers],0)))
                   +(INDEX(PlantAccounts[],MATCH($C109,PlantAccounts[Power Plan Plant Account '#],0),9))
                   +(SUM($AO109:AW109))
                    )&gt;AK109,
              IF((INDEX(PlantAccounts[],MATCH($C109,PlantAccounts[Power Plan Plant Account '#],0),7))=0,0,AK109-(INDEX(PlantAccounts[],MATCH($C109,PlantAccounts[Power Plan Plant Account '#],0),9))-SUM($AO109:AW109)),
             (INDEX(PlantAccounts[],MATCH($C109,PlantAccounts[Power Plan Plant Account '#],0),7)/12)*AK109*(INDEX(CurWIPHelper[],1,MATCH(AX$4,CurWIPHelper[#Headers],0))))
        ),
        IF(AK109=0,0,IF(
              ((INDEX(PlantAccounts[],MATCH($C109,PlantAccounts[Power Plan Plant Account '#],0),7)/12)
              *(AK109)
              *(INDEX(CurWIPHelper[],1,MATCH(AX$4,CurWIPHelper[#Headers],0)))
              +(INDEX(PlantAccounts[],MATCH($C109,PlantAccounts[Power Plan Plant Account '#],0),9))
              +(SUM($AO109:AW109))
              )&gt;AK109,
         (INDEX(PlantAccounts[],MATCH($C109,PlantAccounts[Power Plan Plant Account '#],0),7)/12)*AK109*(INDEX(CurWIPHelper[],1,MATCH(AX$4,CurWIPHelper[#Headers],0))),
         AK109-(INDEX(PlantAccounts[],MATCH($C109,PlantAccounts[Power Plan Plant Account '#],0),9))-(SUM($AO109:AW109))
    ))
)
)</f>
        <v>-605.33449282318156</v>
      </c>
      <c r="AY109" s="35">
        <f>IF(INDEX(CurWIPHelper[],1,MATCH(AY$4,CurWIPHelper[#Headers],0))=0,0,
     IF(AL109&gt;0,
        (IF(
             ((INDEX(PlantAccounts[],MATCH($C109,PlantAccounts[Power Plan Plant Account '#],0),7)/12)
                   *(AL109)
                   *(INDEX(CurWIPHelper[],1,MATCH(AY$4,CurWIPHelper[#Headers],0)))
                   +(INDEX(PlantAccounts[],MATCH($C109,PlantAccounts[Power Plan Plant Account '#],0),9))
                   +(SUM($AO109:AX109))
                    )&gt;AL109,
              IF((INDEX(PlantAccounts[],MATCH($C109,PlantAccounts[Power Plan Plant Account '#],0),7))=0,0,AL109-(INDEX(PlantAccounts[],MATCH($C109,PlantAccounts[Power Plan Plant Account '#],0),9))-SUM($AO109:AX109)),
             (INDEX(PlantAccounts[],MATCH($C109,PlantAccounts[Power Plan Plant Account '#],0),7)/12)*AL109*(INDEX(CurWIPHelper[],1,MATCH(AY$4,CurWIPHelper[#Headers],0))))
        ),
        IF(AL109=0,0,IF(
              ((INDEX(PlantAccounts[],MATCH($C109,PlantAccounts[Power Plan Plant Account '#],0),7)/12)
              *(AL109)
              *(INDEX(CurWIPHelper[],1,MATCH(AY$4,CurWIPHelper[#Headers],0)))
              +(INDEX(PlantAccounts[],MATCH($C109,PlantAccounts[Power Plan Plant Account '#],0),9))
              +(SUM($AO109:AX109))
              )&gt;AL109,
         (INDEX(PlantAccounts[],MATCH($C109,PlantAccounts[Power Plan Plant Account '#],0),7)/12)*AL109*(INDEX(CurWIPHelper[],1,MATCH(AY$4,CurWIPHelper[#Headers],0))),
         AL109-(INDEX(PlantAccounts[],MATCH($C109,PlantAccounts[Power Plan Plant Account '#],0),9))-(SUM($AO109:AX109))
    ))
)
)</f>
        <v>-605.33449282318156</v>
      </c>
      <c r="AZ109" s="35">
        <f>IF(INDEX(CurWIPHelper[],1,MATCH(AZ$4,CurWIPHelper[#Headers],0))=0,0,
     IF(AM109&gt;0,
        (IF(
             ((INDEX(PlantAccounts[],MATCH($C109,PlantAccounts[Power Plan Plant Account '#],0),7)/12)
                   *(AM109)
                   *(INDEX(CurWIPHelper[],1,MATCH(AZ$4,CurWIPHelper[#Headers],0)))
                   +(INDEX(PlantAccounts[],MATCH($C109,PlantAccounts[Power Plan Plant Account '#],0),9))
                   +(SUM($AO109:AY109))
                    )&gt;AM109,
              IF((INDEX(PlantAccounts[],MATCH($C109,PlantAccounts[Power Plan Plant Account '#],0),7))=0,0,AM109-(INDEX(PlantAccounts[],MATCH($C109,PlantAccounts[Power Plan Plant Account '#],0),9))-SUM($AO109:AY109)),
             (INDEX(PlantAccounts[],MATCH($C109,PlantAccounts[Power Plan Plant Account '#],0),7)/12)*AM109*(INDEX(CurWIPHelper[],1,MATCH(AZ$4,CurWIPHelper[#Headers],0))))
        ),
        IF(AM109=0,0,IF(
              ((INDEX(PlantAccounts[],MATCH($C109,PlantAccounts[Power Plan Plant Account '#],0),7)/12)
              *(AM109)
              *(INDEX(CurWIPHelper[],1,MATCH(AZ$4,CurWIPHelper[#Headers],0)))
              +(INDEX(PlantAccounts[],MATCH($C109,PlantAccounts[Power Plan Plant Account '#],0),9))
              +(SUM($AO109:AY109))
              )&gt;AM109,
         (INDEX(PlantAccounts[],MATCH($C109,PlantAccounts[Power Plan Plant Account '#],0),7)/12)*AM109*(INDEX(CurWIPHelper[],1,MATCH(AZ$4,CurWIPHelper[#Headers],0))),
         AM109-(INDEX(PlantAccounts[],MATCH($C109,PlantAccounts[Power Plan Plant Account '#],0),9))-(SUM($AO109:AY109))
    ))
)
)</f>
        <v>-605.33449282318156</v>
      </c>
      <c r="BA109" s="59">
        <f t="shared" si="33"/>
        <v>-7264.0139138781806</v>
      </c>
      <c r="BC109" s="59">
        <f>INDEX(CurCloseProf[],MATCH(PlantAccountsQuery[[#This Row],[Reg/Unreg]],CurCloseProf[R/NR],0),MATCH(BC$9,CurCloseProf[#Headers],0))*($J109)</f>
        <v>0</v>
      </c>
      <c r="BD109" s="59">
        <f>INDEX(CurCloseProf[],MATCH(PlantAccountsQuery[[#This Row],[Reg/Unreg]],CurCloseProf[R/NR],0),MATCH(BD$9,CurCloseProf[#Headers],0))*($J109)</f>
        <v>0</v>
      </c>
      <c r="BE109" s="59">
        <f>INDEX(CurCloseProf[],MATCH(PlantAccountsQuery[[#This Row],[Reg/Unreg]],CurCloseProf[R/NR],0),MATCH(BE$9,CurCloseProf[#Headers],0))*($J109)</f>
        <v>0</v>
      </c>
      <c r="BF109" s="59">
        <f>INDEX(CurCloseProf[],MATCH(PlantAccountsQuery[[#This Row],[Reg/Unreg]],CurCloseProf[R/NR],0),MATCH(BF$9,CurCloseProf[#Headers],0))*($J109)</f>
        <v>0</v>
      </c>
      <c r="BG109" s="59">
        <f>INDEX(CurCloseProf[],MATCH(PlantAccountsQuery[[#This Row],[Reg/Unreg]],CurCloseProf[R/NR],0),MATCH(BG$9,CurCloseProf[#Headers],0))*($J109)</f>
        <v>0</v>
      </c>
      <c r="BH109" s="59">
        <f>INDEX(CurCloseProf[],MATCH(PlantAccountsQuery[[#This Row],[Reg/Unreg]],CurCloseProf[R/NR],0),MATCH(BH$9,CurCloseProf[#Headers],0))*($J109)</f>
        <v>0</v>
      </c>
      <c r="BI109" s="59">
        <f>INDEX(CurCloseProf[],MATCH(PlantAccountsQuery[[#This Row],[Reg/Unreg]],CurCloseProf[R/NR],0),MATCH(BI$9,CurCloseProf[#Headers],0))*($J109)</f>
        <v>0</v>
      </c>
      <c r="BJ109" s="59">
        <f>INDEX(CurCloseProf[],MATCH(PlantAccountsQuery[[#This Row],[Reg/Unreg]],CurCloseProf[R/NR],0),MATCH(BJ$9,CurCloseProf[#Headers],0))*($J109)</f>
        <v>0</v>
      </c>
      <c r="BK109" s="59">
        <f>INDEX(CurCloseProf[],MATCH(PlantAccountsQuery[[#This Row],[Reg/Unreg]],CurCloseProf[R/NR],0),MATCH(BK$9,CurCloseProf[#Headers],0))*($J109)</f>
        <v>0</v>
      </c>
      <c r="BL109" s="59">
        <f>INDEX(CurCloseProf[],MATCH(PlantAccountsQuery[[#This Row],[Reg/Unreg]],CurCloseProf[R/NR],0),MATCH(BL$9,CurCloseProf[#Headers],0))*($J109)</f>
        <v>0</v>
      </c>
      <c r="BM109" s="59">
        <f>INDEX(CurCloseProf[],MATCH(PlantAccountsQuery[[#This Row],[Reg/Unreg]],CurCloseProf[R/NR],0),MATCH(BM$9,CurCloseProf[#Headers],0))*($J109)</f>
        <v>0</v>
      </c>
      <c r="BN109" s="59">
        <f>INDEX(CurCloseProf[],MATCH(PlantAccountsQuery[[#This Row],[Reg/Unreg]],CurCloseProf[R/NR],0),MATCH(BN$9,CurCloseProf[#Headers],0))*($J109)</f>
        <v>0</v>
      </c>
      <c r="BP109" s="59">
        <f>IF(INDEX(CurWIPHelper[],1,MATCH(AO$4,$BP$9:$CA$9,0))=0,0,$BC109)</f>
        <v>0</v>
      </c>
      <c r="BQ109" s="59">
        <f>IF(INDEX(CurWIPHelper[],1,MATCH(AP$4,$BP$9:$CA$9,0))=0,0,(SUM($BC109:BD109)))</f>
        <v>0</v>
      </c>
      <c r="BR109" s="59">
        <f>IF(INDEX(CurWIPHelper[],1,MATCH(AQ$4,$BP$9:$CA$9,0))=0,0,(SUM($BC109:BE109)))</f>
        <v>0</v>
      </c>
      <c r="BS109" s="59">
        <f>IF(INDEX(CurWIPHelper[],1,MATCH(AR$4,$BP$9:$CA$9,0))=0,0,(SUM($BC109:BF109)))</f>
        <v>0</v>
      </c>
      <c r="BT109" s="59">
        <f>IF(INDEX(CurWIPHelper[],1,MATCH(AS$4,$BP$9:$CA$9,0))=0,0,(SUM($BC109:BG109)))</f>
        <v>0</v>
      </c>
      <c r="BU109" s="59">
        <f>IF(INDEX(CurWIPHelper[],1,MATCH(AT$4,$BP$9:$CA$9,0))=0,0,(SUM($BC109:BH109)))</f>
        <v>0</v>
      </c>
      <c r="BV109" s="59">
        <f>IF(INDEX(CurWIPHelper[],1,MATCH(AU$4,$BP$9:$CA$9,0))=0,0,(SUM($BC109:BI109)))</f>
        <v>0</v>
      </c>
      <c r="BW109" s="59">
        <f>IF(INDEX(CurWIPHelper[],1,MATCH(AV$4,$BP$9:$CA$9,0))=0,0,(SUM($BC109:BJ109)))</f>
        <v>0</v>
      </c>
      <c r="BX109" s="59">
        <f>IF(INDEX(CurWIPHelper[],1,MATCH(AW$4,$BP$9:$CA$9,0))=0,0,(SUM($BC109:BK109)))</f>
        <v>0</v>
      </c>
      <c r="BY109" s="59">
        <f>IF(INDEX(CurWIPHelper[],1,MATCH(AX$4,$BP$9:$CA$9,0))=0,0,(SUM($BC109:BL109)))</f>
        <v>0</v>
      </c>
      <c r="BZ109" s="59">
        <f>IF(INDEX(CurWIPHelper[],1,MATCH(AY$4,$BP$9:$CA$9,0))=0,0,(SUM($BC109:BM109)))</f>
        <v>0</v>
      </c>
      <c r="CA109" s="59">
        <f>IF(INDEX(CurWIPHelper[],1,MATCH(AZ$4,$BP$9:$CA$9,0))=0,0,(SUM($BC109:BN109)))</f>
        <v>0</v>
      </c>
      <c r="CC109" s="59">
        <f>((((INDEX(PlantAccounts[],MATCH($C109,PlantAccounts[Power Plan Plant Account '#],0),8)+(INDEX(PlantAccounts[],MATCH($C109,PlantAccounts[Power Plan Plant Account '#],0),8)+INDEX(PlantAccounts[],MATCH($C109,PlantAccounts[Power Plan Plant Account '#],0),16)+INDEX(PlantAccounts[],MATCH($C109,PlantAccounts[Power Plan Plant Account '#],0),17)))/2))/12)*(INDEX(CurWIPHelper[],1,MATCH(AO$4,CurWIPHelper[#Headers],0)))*(INDEX(PlantAccounts[],MATCH($C109,PlantAccounts[Power Plan Plant Account '#],0),7))</f>
        <v>-605.33449282318145</v>
      </c>
      <c r="CD109" s="59">
        <f>((((INDEX(PlantAccounts[],MATCH($C109,PlantAccounts[Power Plan Plant Account '#],0),8)+(INDEX(PlantAccounts[],MATCH($C109,PlantAccounts[Power Plan Plant Account '#],0),8)+INDEX(PlantAccounts[],MATCH($C109,PlantAccounts[Power Plan Plant Account '#],0),16)+INDEX(PlantAccounts[],MATCH($C109,PlantAccounts[Power Plan Plant Account '#],0),17)))/2))/12)*(INDEX(CurWIPHelper[],1,MATCH(AP$4,CurWIPHelper[#Headers],0)))*(INDEX(PlantAccounts[],MATCH($C109,PlantAccounts[Power Plan Plant Account '#],0),7))</f>
        <v>-605.33449282318145</v>
      </c>
      <c r="CE109" s="59">
        <f>((((INDEX(PlantAccounts[],MATCH($C109,PlantAccounts[Power Plan Plant Account '#],0),8)+(INDEX(PlantAccounts[],MATCH($C109,PlantAccounts[Power Plan Plant Account '#],0),8)+INDEX(PlantAccounts[],MATCH($C109,PlantAccounts[Power Plan Plant Account '#],0),16)+INDEX(PlantAccounts[],MATCH($C109,PlantAccounts[Power Plan Plant Account '#],0),17)))/2))/12)*(INDEX(CurWIPHelper[],1,MATCH(AQ$4,CurWIPHelper[#Headers],0)))*(INDEX(PlantAccounts[],MATCH($C109,PlantAccounts[Power Plan Plant Account '#],0),7))</f>
        <v>-605.33449282318145</v>
      </c>
      <c r="CF109" s="59">
        <f>((((INDEX(PlantAccounts[],MATCH($C109,PlantAccounts[Power Plan Plant Account '#],0),8)+(INDEX(PlantAccounts[],MATCH($C109,PlantAccounts[Power Plan Plant Account '#],0),8)+INDEX(PlantAccounts[],MATCH($C109,PlantAccounts[Power Plan Plant Account '#],0),16)+INDEX(PlantAccounts[],MATCH($C109,PlantAccounts[Power Plan Plant Account '#],0),17)))/2))/12)*(INDEX(CurWIPHelper[],1,MATCH(AR$4,CurWIPHelper[#Headers],0)))*(INDEX(PlantAccounts[],MATCH($C109,PlantAccounts[Power Plan Plant Account '#],0),7))</f>
        <v>-605.33449282318145</v>
      </c>
      <c r="CG109" s="59">
        <f>((((INDEX(PlantAccounts[],MATCH($C109,PlantAccounts[Power Plan Plant Account '#],0),8)+(INDEX(PlantAccounts[],MATCH($C109,PlantAccounts[Power Plan Plant Account '#],0),8)+INDEX(PlantAccounts[],MATCH($C109,PlantAccounts[Power Plan Plant Account '#],0),16)+INDEX(PlantAccounts[],MATCH($C109,PlantAccounts[Power Plan Plant Account '#],0),17)))/2))/12)*(INDEX(CurWIPHelper[],1,MATCH(AS$4,CurWIPHelper[#Headers],0)))*(INDEX(PlantAccounts[],MATCH($C109,PlantAccounts[Power Plan Plant Account '#],0),7))</f>
        <v>-605.33449282318145</v>
      </c>
      <c r="CH109" s="59">
        <f>((((INDEX(PlantAccounts[],MATCH($C109,PlantAccounts[Power Plan Plant Account '#],0),8)+(INDEX(PlantAccounts[],MATCH($C109,PlantAccounts[Power Plan Plant Account '#],0),8)+INDEX(PlantAccounts[],MATCH($C109,PlantAccounts[Power Plan Plant Account '#],0),16)+INDEX(PlantAccounts[],MATCH($C109,PlantAccounts[Power Plan Plant Account '#],0),17)))/2))/12)*(INDEX(CurWIPHelper[],1,MATCH(AT$4,CurWIPHelper[#Headers],0)))*(INDEX(PlantAccounts[],MATCH($C109,PlantAccounts[Power Plan Plant Account '#],0),7))</f>
        <v>-605.33449282318145</v>
      </c>
      <c r="CI109" s="59">
        <f>((((INDEX(PlantAccounts[],MATCH($C109,PlantAccounts[Power Plan Plant Account '#],0),8)+(INDEX(PlantAccounts[],MATCH($C109,PlantAccounts[Power Plan Plant Account '#],0),8)+INDEX(PlantAccounts[],MATCH($C109,PlantAccounts[Power Plan Plant Account '#],0),16)+INDEX(PlantAccounts[],MATCH($C109,PlantAccounts[Power Plan Plant Account '#],0),17)))/2))/12)*(INDEX(CurWIPHelper[],1,MATCH(AU$4,CurWIPHelper[#Headers],0)))*(INDEX(PlantAccounts[],MATCH($C109,PlantAccounts[Power Plan Plant Account '#],0),7))</f>
        <v>-605.33449282318145</v>
      </c>
      <c r="CJ109" s="59">
        <f>((((INDEX(PlantAccounts[],MATCH($C109,PlantAccounts[Power Plan Plant Account '#],0),8)+(INDEX(PlantAccounts[],MATCH($C109,PlantAccounts[Power Plan Plant Account '#],0),8)+INDEX(PlantAccounts[],MATCH($C109,PlantAccounts[Power Plan Plant Account '#],0),16)+INDEX(PlantAccounts[],MATCH($C109,PlantAccounts[Power Plan Plant Account '#],0),17)))/2))/12)*(INDEX(CurWIPHelper[],1,MATCH(AV$4,CurWIPHelper[#Headers],0)))*(INDEX(PlantAccounts[],MATCH($C109,PlantAccounts[Power Plan Plant Account '#],0),7))</f>
        <v>-605.33449282318145</v>
      </c>
      <c r="CK109" s="59">
        <f>((((INDEX(PlantAccounts[],MATCH($C109,PlantAccounts[Power Plan Plant Account '#],0),8)+(INDEX(PlantAccounts[],MATCH($C109,PlantAccounts[Power Plan Plant Account '#],0),8)+INDEX(PlantAccounts[],MATCH($C109,PlantAccounts[Power Plan Plant Account '#],0),16)+INDEX(PlantAccounts[],MATCH($C109,PlantAccounts[Power Plan Plant Account '#],0),17)))/2))/12)*(INDEX(CurWIPHelper[],1,MATCH(AW$4,CurWIPHelper[#Headers],0)))*(INDEX(PlantAccounts[],MATCH($C109,PlantAccounts[Power Plan Plant Account '#],0),7))</f>
        <v>-605.33449282318145</v>
      </c>
      <c r="CL109" s="59">
        <f>((((INDEX(PlantAccounts[],MATCH($C109,PlantAccounts[Power Plan Plant Account '#],0),8)+(INDEX(PlantAccounts[],MATCH($C109,PlantAccounts[Power Plan Plant Account '#],0),8)+INDEX(PlantAccounts[],MATCH($C109,PlantAccounts[Power Plan Plant Account '#],0),16)+INDEX(PlantAccounts[],MATCH($C109,PlantAccounts[Power Plan Plant Account '#],0),17)))/2))/12)*(INDEX(CurWIPHelper[],1,MATCH(AX$4,CurWIPHelper[#Headers],0)))*(INDEX(PlantAccounts[],MATCH($C109,PlantAccounts[Power Plan Plant Account '#],0),7))</f>
        <v>-605.33449282318145</v>
      </c>
      <c r="CM109" s="59">
        <f>((((INDEX(PlantAccounts[],MATCH($C109,PlantAccounts[Power Plan Plant Account '#],0),8)+(INDEX(PlantAccounts[],MATCH($C109,PlantAccounts[Power Plan Plant Account '#],0),8)+INDEX(PlantAccounts[],MATCH($C109,PlantAccounts[Power Plan Plant Account '#],0),16)+INDEX(PlantAccounts[],MATCH($C109,PlantAccounts[Power Plan Plant Account '#],0),17)))/2))/12)*(INDEX(CurWIPHelper[],1,MATCH(AY$4,CurWIPHelper[#Headers],0)))*(INDEX(PlantAccounts[],MATCH($C109,PlantAccounts[Power Plan Plant Account '#],0),7))</f>
        <v>-605.33449282318145</v>
      </c>
      <c r="CN109" s="59">
        <f>((((INDEX(PlantAccounts[],MATCH($C109,PlantAccounts[Power Plan Plant Account '#],0),8)+(INDEX(PlantAccounts[],MATCH($C109,PlantAccounts[Power Plan Plant Account '#],0),8)+INDEX(PlantAccounts[],MATCH($C109,PlantAccounts[Power Plan Plant Account '#],0),16)+INDEX(PlantAccounts[],MATCH($C109,PlantAccounts[Power Plan Plant Account '#],0),17)))/2))/12)*(INDEX(CurWIPHelper[],1,MATCH(AZ$4,CurWIPHelper[#Headers],0)))*(INDEX(PlantAccounts[],MATCH($C109,PlantAccounts[Power Plan Plant Account '#],0),7))</f>
        <v>-605.33449282318145</v>
      </c>
      <c r="CO109" s="59">
        <f t="shared" si="34"/>
        <v>-7264.0139138781788</v>
      </c>
      <c r="CQ109" s="59">
        <f>INDEX(PlantAccounts[],MATCH($C109,PlantAccounts[Power Plan Plant Account '#],0),12)*(INDEX(CurWIPHelper[],1,MATCH(AO$4,CurWIPHelper[#Headers],0)))*(INDEX(PlantAccounts[],MATCH($C109,PlantAccounts[Power Plan Plant Account '#],0),7)/12)*0.5</f>
        <v>0</v>
      </c>
      <c r="CR109" s="59">
        <f>INDEX(PlantAccounts[],MATCH($C109,PlantAccounts[Power Plan Plant Account '#],0),12)*(INDEX(CurWIPHelper[],1,MATCH(AP$4,CurWIPHelper[#Headers],0)))*(INDEX(PlantAccounts[],MATCH($C109,PlantAccounts[Power Plan Plant Account '#],0),7)/12)*0.5</f>
        <v>0</v>
      </c>
      <c r="CS109" s="59">
        <f>INDEX(PlantAccounts[],MATCH($C109,PlantAccounts[Power Plan Plant Account '#],0),12)*(INDEX(CurWIPHelper[],1,MATCH(AQ$4,CurWIPHelper[#Headers],0)))*(INDEX(PlantAccounts[],MATCH($C109,PlantAccounts[Power Plan Plant Account '#],0),7)/12)*0.5</f>
        <v>0</v>
      </c>
      <c r="CT109" s="59">
        <f>INDEX(PlantAccounts[],MATCH($C109,PlantAccounts[Power Plan Plant Account '#],0),12)*(INDEX(CurWIPHelper[],1,MATCH(AR$4,CurWIPHelper[#Headers],0)))*(INDEX(PlantAccounts[],MATCH($C109,PlantAccounts[Power Plan Plant Account '#],0),7)/12)*0.5</f>
        <v>0</v>
      </c>
      <c r="CU109" s="59">
        <f>INDEX(PlantAccounts[],MATCH($C109,PlantAccounts[Power Plan Plant Account '#],0),12)*(INDEX(CurWIPHelper[],1,MATCH(AS$4,CurWIPHelper[#Headers],0)))*(INDEX(PlantAccounts[],MATCH($C109,PlantAccounts[Power Plan Plant Account '#],0),7)/12)*0.5</f>
        <v>0</v>
      </c>
      <c r="CV109" s="59">
        <f>INDEX(PlantAccounts[],MATCH($C109,PlantAccounts[Power Plan Plant Account '#],0),12)*(INDEX(CurWIPHelper[],1,MATCH(AT$4,CurWIPHelper[#Headers],0)))*(INDEX(PlantAccounts[],MATCH($C109,PlantAccounts[Power Plan Plant Account '#],0),7)/12)*0.5</f>
        <v>0</v>
      </c>
      <c r="CW109" s="59">
        <f>INDEX(PlantAccounts[],MATCH($C109,PlantAccounts[Power Plan Plant Account '#],0),12)*(INDEX(CurWIPHelper[],1,MATCH(AU$4,CurWIPHelper[#Headers],0)))*(INDEX(PlantAccounts[],MATCH($C109,PlantAccounts[Power Plan Plant Account '#],0),7)/12)*0.5</f>
        <v>0</v>
      </c>
      <c r="CX109" s="59">
        <f>INDEX(PlantAccounts[],MATCH($C109,PlantAccounts[Power Plan Plant Account '#],0),12)*(INDEX(CurWIPHelper[],1,MATCH(AV$4,CurWIPHelper[#Headers],0)))*(INDEX(PlantAccounts[],MATCH($C109,PlantAccounts[Power Plan Plant Account '#],0),7)/12)*0.5</f>
        <v>0</v>
      </c>
      <c r="CY109" s="59">
        <f>INDEX(PlantAccounts[],MATCH($C109,PlantAccounts[Power Plan Plant Account '#],0),12)*(INDEX(CurWIPHelper[],1,MATCH(AW$4,CurWIPHelper[#Headers],0)))*(INDEX(PlantAccounts[],MATCH($C109,PlantAccounts[Power Plan Plant Account '#],0),7)/12)*0.5</f>
        <v>0</v>
      </c>
      <c r="CZ109" s="59">
        <f>INDEX(PlantAccounts[],MATCH($C109,PlantAccounts[Power Plan Plant Account '#],0),12)*(INDEX(CurWIPHelper[],1,MATCH(AX$4,CurWIPHelper[#Headers],0)))*(INDEX(PlantAccounts[],MATCH($C109,PlantAccounts[Power Plan Plant Account '#],0),7)/12)*0.5</f>
        <v>0</v>
      </c>
      <c r="DA109" s="59">
        <f>INDEX(PlantAccounts[],MATCH($C109,PlantAccounts[Power Plan Plant Account '#],0),12)*(INDEX(CurWIPHelper[],1,MATCH(AY$4,CurWIPHelper[#Headers],0)))*(INDEX(PlantAccounts[],MATCH($C109,PlantAccounts[Power Plan Plant Account '#],0),7)/12)*0.5</f>
        <v>0</v>
      </c>
      <c r="DB109" s="59">
        <f>INDEX(PlantAccounts[],MATCH($C109,PlantAccounts[Power Plan Plant Account '#],0),12)*(INDEX(CurWIPHelper[],1,MATCH(AZ$4,CurWIPHelper[#Headers],0)))*(INDEX(PlantAccounts[],MATCH($C109,PlantAccounts[Power Plan Plant Account '#],0),7)/12)*0.5</f>
        <v>0</v>
      </c>
      <c r="DC109" s="59">
        <f t="shared" si="35"/>
        <v>0</v>
      </c>
      <c r="DE109" s="59">
        <f t="shared" si="36"/>
        <v>-7264.0139138781788</v>
      </c>
    </row>
    <row r="110" spans="1:109">
      <c r="A110" t="s">
        <v>151</v>
      </c>
      <c r="B110" t="s">
        <v>160</v>
      </c>
      <c r="C110">
        <v>55800</v>
      </c>
      <c r="D110">
        <v>55800</v>
      </c>
      <c r="E110" s="8"/>
      <c r="F110" s="113">
        <f>INDEX(PlantAccounts[],MATCH($C110,PlantAccounts[Power Plan Plant Account '#],0),8)</f>
        <v>30572713.386666667</v>
      </c>
      <c r="G110" s="7">
        <f>INDEX(PlantAccounts[],MATCH($C110,PlantAccounts[Power Plan Plant Account '#],0),14)</f>
        <v>0</v>
      </c>
      <c r="H110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10" s="7"/>
      <c r="J110" s="7">
        <f t="shared" si="37"/>
        <v>0</v>
      </c>
      <c r="K110" s="7">
        <v>-71860.92333333334</v>
      </c>
      <c r="L110" s="7">
        <f>INDEX(PlantAccounts[],MATCH($C110,PlantAccounts[Power Plan Plant Account '#],0),11)</f>
        <v>0</v>
      </c>
      <c r="M110" s="7">
        <f t="shared" si="32"/>
        <v>-71860.92333333334</v>
      </c>
      <c r="O110" s="35">
        <f>INDEX(CurCloseProf[],MATCH(PlantAccountsQuery[[#This Row],[Reg/Unreg]],CurCloseProf[R/NR],0),MATCH(O$9,CurCloseProf[#Headers],0))*($J110+$M110)</f>
        <v>-765.59573647535797</v>
      </c>
      <c r="P110" s="35">
        <f>INDEX(CurCloseProf[],MATCH(PlantAccountsQuery[[#This Row],[Reg/Unreg]],CurCloseProf[R/NR],0),MATCH(P$9,CurCloseProf[#Headers],0))*($J110+$M110)</f>
        <v>-437.56825521419393</v>
      </c>
      <c r="Q110" s="35">
        <f>INDEX(CurCloseProf[],MATCH(PlantAccountsQuery[[#This Row],[Reg/Unreg]],CurCloseProf[R/NR],0),MATCH(Q$9,CurCloseProf[#Headers],0))*($J110+$M110)</f>
        <v>-2479.5687240246198</v>
      </c>
      <c r="R110" s="35">
        <f>INDEX(CurCloseProf[],MATCH(PlantAccountsQuery[[#This Row],[Reg/Unreg]],CurCloseProf[R/NR],0),MATCH(R$9,CurCloseProf[#Headers],0))*($J110+$M110)</f>
        <v>-239.61679533526819</v>
      </c>
      <c r="S110" s="35">
        <f>INDEX(CurCloseProf[],MATCH(PlantAccountsQuery[[#This Row],[Reg/Unreg]],CurCloseProf[R/NR],0),MATCH(S$9,CurCloseProf[#Headers],0))*($J110+$M110)</f>
        <v>-132.43107143288546</v>
      </c>
      <c r="T110" s="35">
        <f>INDEX(CurCloseProf[],MATCH(PlantAccountsQuery[[#This Row],[Reg/Unreg]],CurCloseProf[R/NR],0),MATCH(T$9,CurCloseProf[#Headers],0))*($J110+$M110)</f>
        <v>-5318.8281347583761</v>
      </c>
      <c r="U110" s="35">
        <f>INDEX(CurCloseProf[],MATCH(PlantAccountsQuery[[#This Row],[Reg/Unreg]],CurCloseProf[R/NR],0),MATCH(U$9,CurCloseProf[#Headers],0))*($J110+$M110)</f>
        <v>-2849.8454715491007</v>
      </c>
      <c r="V110" s="35">
        <f>INDEX(CurCloseProf[],MATCH(PlantAccountsQuery[[#This Row],[Reg/Unreg]],CurCloseProf[R/NR],0),MATCH(V$9,CurCloseProf[#Headers],0))*($J110+$M110)</f>
        <v>-2080.8585770914274</v>
      </c>
      <c r="W110" s="35">
        <f>INDEX(CurCloseProf[],MATCH(PlantAccountsQuery[[#This Row],[Reg/Unreg]],CurCloseProf[R/NR],0),MATCH(W$9,CurCloseProf[#Headers],0))*($J110+$M110)</f>
        <v>-5680.405155296804</v>
      </c>
      <c r="X110" s="35">
        <f>INDEX(CurCloseProf[],MATCH(PlantAccountsQuery[[#This Row],[Reg/Unreg]],CurCloseProf[R/NR],0),MATCH(X$9,CurCloseProf[#Headers],0))*($J110+$M110)</f>
        <v>-21486.751670114965</v>
      </c>
      <c r="Y110" s="35">
        <f>INDEX(CurCloseProf[],MATCH(PlantAccountsQuery[[#This Row],[Reg/Unreg]],CurCloseProf[R/NR],0),MATCH(Y$9,CurCloseProf[#Headers],0))*($J110+$M110)</f>
        <v>-1152.3054310122732</v>
      </c>
      <c r="Z110" s="35">
        <f>INDEX(CurCloseProf[],MATCH(PlantAccountsQuery[[#This Row],[Reg/Unreg]],CurCloseProf[R/NR],0),MATCH(Z$9,CurCloseProf[#Headers],0))*($J110+$M110)</f>
        <v>-29237.148311028068</v>
      </c>
      <c r="AB110" s="59">
        <f>IF(INDEX(CurWIPHelper[],1,MATCH(AO$4,$AB$9:$AM$9,0))=0,0,($F110+$O110))</f>
        <v>30571947.790930193</v>
      </c>
      <c r="AC110" s="59">
        <f>IF(INDEX(CurWIPHelper[],1,MATCH(AP$4,$AB$9:$AM$9,0))=0,0,($F110+SUM($O110:P110)))</f>
        <v>30571510.222674977</v>
      </c>
      <c r="AD110" s="59">
        <f>IF(INDEX(CurWIPHelper[],1,MATCH(AQ$4,$AB$9:$AM$9,0))=0,0,($F110+SUM($O110:Q110)))</f>
        <v>30569030.653950952</v>
      </c>
      <c r="AE110" s="59">
        <f>IF(INDEX(CurWIPHelper[],1,MATCH(AR$4,$AB$9:$AM$9,0))=0,0,($F110+SUM($O110:R110)))</f>
        <v>30568791.037155617</v>
      </c>
      <c r="AF110" s="59">
        <f>IF(INDEX(CurWIPHelper[],1,MATCH(AS$4,$AB$9:$AM$9,0))=0,0,($F110+SUM($O110:S110)))</f>
        <v>30568658.606084183</v>
      </c>
      <c r="AG110" s="59">
        <f>IF(INDEX(CurWIPHelper[],1,MATCH(AT$4,$AB$9:$AM$9,0))=0,0,($F110+SUM($O110:T110)))</f>
        <v>30563339.777949426</v>
      </c>
      <c r="AH110" s="59">
        <f>IF(INDEX(CurWIPHelper[],1,MATCH(AU$4,$AB$9:$AM$9,0))=0,0,($F110+SUM($O110:U110)))</f>
        <v>30560489.932477877</v>
      </c>
      <c r="AI110" s="59">
        <f>IF(INDEX(CurWIPHelper[],1,MATCH(AV$4,$AB$9:$AM$9,0))=0,0,($F110+SUM($O110:V110)))</f>
        <v>30558409.073900785</v>
      </c>
      <c r="AJ110" s="59">
        <f>IF(INDEX(CurWIPHelper[],1,MATCH(AW$4,$AB$9:$AM$9,0))=0,0,($F110+SUM($O110:W110)))</f>
        <v>30552728.668745488</v>
      </c>
      <c r="AK110" s="59">
        <f>IF(INDEX(CurWIPHelper[],1,MATCH(AX$4,$AB$9:$AM$9,0))=0,0,($F110+SUM($O110:X110)))</f>
        <v>30531241.917075373</v>
      </c>
      <c r="AL110" s="59">
        <f>IF(INDEX(CurWIPHelper[],1,MATCH(AY$4,$AB$9:$AM$9,0))=0,0,($F110+SUM($O110:Y110)))</f>
        <v>30530089.611644361</v>
      </c>
      <c r="AM110" s="59">
        <f>IF(INDEX(CurWIPHelper[],1,MATCH(AZ$4,$AB$9:$AM$9,0))=0,0,($F110+SUM($O110:Z110)))</f>
        <v>30500852.463333335</v>
      </c>
      <c r="AO110" s="35">
        <f>IF(INDEX(CurWIPHelper[],1,MATCH(AO$4,CurWIPHelper[#Headers],0))=0,0,
     IF(AB110&gt;0,
        (IF(
             ((INDEX(PlantAccounts[],MATCH($C110,PlantAccounts[Power Plan Plant Account '#],0),7)/12)
                   *(AB110)
                   *(INDEX(CurWIPHelper[],1,MATCH(AO$4,CurWIPHelper[#Headers],0)))
                   +(INDEX(PlantAccounts[],MATCH($C110,PlantAccounts[Power Plan Plant Account '#],0),9))
                   )&gt;AB110,
              IF((INDEX(PlantAccounts[],MATCH($C110,PlantAccounts[Power Plan Plant Account '#],0),7))=0,0,AB110-(INDEX(PlantAccounts[],MATCH($C110,PlantAccounts[Power Plan Plant Account '#],0),9))),
             (INDEX(PlantAccounts[],MATCH($C110,PlantAccounts[Power Plan Plant Account '#],0),7)/12)*AB110*(INDEX(CurWIPHelper[],1,MATCH(AO$4,CurWIPHelper[#Headers],0))))
        ),
          IF(AB110=0,0,IF(
              ((INDEX(PlantAccounts[],MATCH($C110,PlantAccounts[Power Plan Plant Account '#],0),7)/12)
              *(AB110)
              *(INDEX(CurWIPHelper[],1,MATCH(AO$4,CurWIPHelper[#Headers],0)))
              +(INDEX(PlantAccounts[],MATCH($C110,PlantAccounts[Power Plan Plant Account '#],0),9))
              )&gt;AB110,
         (INDEX(PlantAccounts[],MATCH($C110,PlantAccounts[Power Plan Plant Account '#],0),7)/12)*AB110*(INDEX(CurWIPHelper[],1,MATCH(AO$4,CurWIPHelper[#Headers],0))),
         AB110-(INDEX(PlantAccounts[],MATCH($C110,PlantAccounts[Power Plan Plant Account '#],0),9))
    ))
)
)</f>
        <v>0</v>
      </c>
      <c r="AP110" s="35">
        <f>IF(INDEX(CurWIPHelper[],1,MATCH(AP$4,CurWIPHelper[#Headers],0))=0,0,
     IF(AC110&gt;0,
        (IF(
             ((INDEX(PlantAccounts[],MATCH($C110,PlantAccounts[Power Plan Plant Account '#],0),7)/12)
                   *(AC110)
                   *(INDEX(CurWIPHelper[],1,MATCH(AP$4,CurWIPHelper[#Headers],0)))
                   +(INDEX(PlantAccounts[],MATCH($C110,PlantAccounts[Power Plan Plant Account '#],0),9))
                   +(SUM($AO110:AO110))
                    )&gt;AC110,
              IF((INDEX(PlantAccounts[],MATCH($C110,PlantAccounts[Power Plan Plant Account '#],0),7))=0,0,AC110-(INDEX(PlantAccounts[],MATCH($C110,PlantAccounts[Power Plan Plant Account '#],0),9))-SUM($AO110:AO110)),
             (INDEX(PlantAccounts[],MATCH($C110,PlantAccounts[Power Plan Plant Account '#],0),7)/12)*AC110*(INDEX(CurWIPHelper[],1,MATCH(AP$4,CurWIPHelper[#Headers],0))))
        ),
        IF(AC110=0,0,IF(
              ((INDEX(PlantAccounts[],MATCH($C110,PlantAccounts[Power Plan Plant Account '#],0),7)/12)
              *(AC110)
              *(INDEX(CurWIPHelper[],1,MATCH(AP$4,CurWIPHelper[#Headers],0)))
              +(INDEX(PlantAccounts[],MATCH($C110,PlantAccounts[Power Plan Plant Account '#],0),9))
              +(SUM($AO110:AO110))
              )&gt;AC110,
         (INDEX(PlantAccounts[],MATCH($C110,PlantAccounts[Power Plan Plant Account '#],0),7)/12)*AC110*(INDEX(CurWIPHelper[],1,MATCH(AP$4,CurWIPHelper[#Headers],0))),
         AC110-(INDEX(PlantAccounts[],MATCH($C110,PlantAccounts[Power Plan Plant Account '#],0),9))-(SUM($AO110:AO110))
    ))
)
)</f>
        <v>0</v>
      </c>
      <c r="AQ110" s="35">
        <f>IF(INDEX(CurWIPHelper[],1,MATCH(AQ$4,CurWIPHelper[#Headers],0))=0,0,
     IF(AD110&gt;0,
        (IF(
             ((INDEX(PlantAccounts[],MATCH($C110,PlantAccounts[Power Plan Plant Account '#],0),7)/12)
                   *(AD110)
                   *(INDEX(CurWIPHelper[],1,MATCH(AQ$4,CurWIPHelper[#Headers],0)))
                   +(INDEX(PlantAccounts[],MATCH($C110,PlantAccounts[Power Plan Plant Account '#],0),9))
                   +(SUM($AO110:AP110))
                    )&gt;AD110,
              IF((INDEX(PlantAccounts[],MATCH($C110,PlantAccounts[Power Plan Plant Account '#],0),7))=0,0,AD110-(INDEX(PlantAccounts[],MATCH($C110,PlantAccounts[Power Plan Plant Account '#],0),9))-SUM($AO110:AP110)),
             (INDEX(PlantAccounts[],MATCH($C110,PlantAccounts[Power Plan Plant Account '#],0),7)/12)*AD110*(INDEX(CurWIPHelper[],1,MATCH(AQ$4,CurWIPHelper[#Headers],0))))
        ),
        IF(AD110=0,0,IF(
              ((INDEX(PlantAccounts[],MATCH($C110,PlantAccounts[Power Plan Plant Account '#],0),7)/12)
              *(AD110)
              *(INDEX(CurWIPHelper[],1,MATCH(AQ$4,CurWIPHelper[#Headers],0)))
              +(INDEX(PlantAccounts[],MATCH($C110,PlantAccounts[Power Plan Plant Account '#],0),9))
              +(SUM($AO110:AP110))
              )&gt;AD110,
         (INDEX(PlantAccounts[],MATCH($C110,PlantAccounts[Power Plan Plant Account '#],0),7)/12)*AD110*(INDEX(CurWIPHelper[],1,MATCH(AQ$4,CurWIPHelper[#Headers],0))),
         AD110-(INDEX(PlantAccounts[],MATCH($C110,PlantAccounts[Power Plan Plant Account '#],0),9))-(SUM($AO110:AP110))
    ))
)
)</f>
        <v>0</v>
      </c>
      <c r="AR110" s="35">
        <f>IF(INDEX(CurWIPHelper[],1,MATCH(AR$4,CurWIPHelper[#Headers],0))=0,0,
     IF(AE110&gt;0,
        (IF(
             ((INDEX(PlantAccounts[],MATCH($C110,PlantAccounts[Power Plan Plant Account '#],0),7)/12)
                   *(AE110)
                   *(INDEX(CurWIPHelper[],1,MATCH(AR$4,CurWIPHelper[#Headers],0)))
                   +(INDEX(PlantAccounts[],MATCH($C110,PlantAccounts[Power Plan Plant Account '#],0),9))
                   +(SUM($AO110:AQ110))
                    )&gt;AE110,
              IF((INDEX(PlantAccounts[],MATCH($C110,PlantAccounts[Power Plan Plant Account '#],0),7))=0,0,AE110-(INDEX(PlantAccounts[],MATCH($C110,PlantAccounts[Power Plan Plant Account '#],0),9))-SUM($AO110:AQ110)),
             (INDEX(PlantAccounts[],MATCH($C110,PlantAccounts[Power Plan Plant Account '#],0),7)/12)*AE110*(INDEX(CurWIPHelper[],1,MATCH(AR$4,CurWIPHelper[#Headers],0))))
        ),
        IF(AE110=0,0,IF(
              ((INDEX(PlantAccounts[],MATCH($C110,PlantAccounts[Power Plan Plant Account '#],0),7)/12)
              *(AE110)
              *(INDEX(CurWIPHelper[],1,MATCH(AR$4,CurWIPHelper[#Headers],0)))
              +(INDEX(PlantAccounts[],MATCH($C110,PlantAccounts[Power Plan Plant Account '#],0),9))
              +(SUM($AO110:AQ110))
              )&gt;AE110,
         (INDEX(PlantAccounts[],MATCH($C110,PlantAccounts[Power Plan Plant Account '#],0),7)/12)*AE110*(INDEX(CurWIPHelper[],1,MATCH(AR$4,CurWIPHelper[#Headers],0))),
         AE110-(INDEX(PlantAccounts[],MATCH($C110,PlantAccounts[Power Plan Plant Account '#],0),9))-(SUM($AO110:AQ110))
    ))
)
)</f>
        <v>0</v>
      </c>
      <c r="AS110" s="35">
        <f>IF(INDEX(CurWIPHelper[],1,MATCH(AS$4,CurWIPHelper[#Headers],0))=0,0,
     IF(AF110&gt;0,
        (IF(
             ((INDEX(PlantAccounts[],MATCH($C110,PlantAccounts[Power Plan Plant Account '#],0),7)/12)
                   *(AF110)
                   *(INDEX(CurWIPHelper[],1,MATCH(AS$4,CurWIPHelper[#Headers],0)))
                   +(INDEX(PlantAccounts[],MATCH($C110,PlantAccounts[Power Plan Plant Account '#],0),9))
                   +(SUM($AO110:AR110))
                    )&gt;AF110,
              IF((INDEX(PlantAccounts[],MATCH($C110,PlantAccounts[Power Plan Plant Account '#],0),7))=0,0,AF110-(INDEX(PlantAccounts[],MATCH($C110,PlantAccounts[Power Plan Plant Account '#],0),9))-SUM($AO110:AR110)),
             (INDEX(PlantAccounts[],MATCH($C110,PlantAccounts[Power Plan Plant Account '#],0),7)/12)*AF110*(INDEX(CurWIPHelper[],1,MATCH(AS$4,CurWIPHelper[#Headers],0))))
        ),
        IF(AF110=0,0,IF(
              ((INDEX(PlantAccounts[],MATCH($C110,PlantAccounts[Power Plan Plant Account '#],0),7)/12)
              *(AF110)
              *(INDEX(CurWIPHelper[],1,MATCH(AS$4,CurWIPHelper[#Headers],0)))
              +(INDEX(PlantAccounts[],MATCH($C110,PlantAccounts[Power Plan Plant Account '#],0),9))
              +(SUM($AO110:AR110))
              )&gt;AF110,
         (INDEX(PlantAccounts[],MATCH($C110,PlantAccounts[Power Plan Plant Account '#],0),7)/12)*AF110*(INDEX(CurWIPHelper[],1,MATCH(AS$4,CurWIPHelper[#Headers],0))),
         AF110-(INDEX(PlantAccounts[],MATCH($C110,PlantAccounts[Power Plan Plant Account '#],0),9))-(SUM($AO110:AR110))
    ))
)
)</f>
        <v>0</v>
      </c>
      <c r="AT110" s="35">
        <f>IF(INDEX(CurWIPHelper[],1,MATCH(AT$4,CurWIPHelper[#Headers],0))=0,0,
     IF(AG110&gt;0,
        (IF(
             ((INDEX(PlantAccounts[],MATCH($C110,PlantAccounts[Power Plan Plant Account '#],0),7)/12)
                   *(AG110)
                   *(INDEX(CurWIPHelper[],1,MATCH(AT$4,CurWIPHelper[#Headers],0)))
                   +(INDEX(PlantAccounts[],MATCH($C110,PlantAccounts[Power Plan Plant Account '#],0),9))
                   +(SUM($AO110:AS110))
                    )&gt;AG110,
              IF((INDEX(PlantAccounts[],MATCH($C110,PlantAccounts[Power Plan Plant Account '#],0),7))=0,0,AG110-(INDEX(PlantAccounts[],MATCH($C110,PlantAccounts[Power Plan Plant Account '#],0),9))-SUM($AO110:AS110)),
             (INDEX(PlantAccounts[],MATCH($C110,PlantAccounts[Power Plan Plant Account '#],0),7)/12)*AG110*(INDEX(CurWIPHelper[],1,MATCH(AT$4,CurWIPHelper[#Headers],0))))
        ),
        IF(AG110=0,0,IF(
              ((INDEX(PlantAccounts[],MATCH($C110,PlantAccounts[Power Plan Plant Account '#],0),7)/12)
              *(AG110)
              *(INDEX(CurWIPHelper[],1,MATCH(AT$4,CurWIPHelper[#Headers],0)))
              +(INDEX(PlantAccounts[],MATCH($C110,PlantAccounts[Power Plan Plant Account '#],0),9))
              +(SUM($AO110:AS110))
              )&gt;AG110,
         (INDEX(PlantAccounts[],MATCH($C110,PlantAccounts[Power Plan Plant Account '#],0),7)/12)*AG110*(INDEX(CurWIPHelper[],1,MATCH(AT$4,CurWIPHelper[#Headers],0))),
         AG110-(INDEX(PlantAccounts[],MATCH($C110,PlantAccounts[Power Plan Plant Account '#],0),9))-(SUM($AO110:AS110))
    ))
)
)</f>
        <v>0</v>
      </c>
      <c r="AU110" s="35">
        <f>IF(INDEX(CurWIPHelper[],1,MATCH(AU$4,CurWIPHelper[#Headers],0))=0,0,
     IF(AH110&gt;0,
        (IF(
             ((INDEX(PlantAccounts[],MATCH($C110,PlantAccounts[Power Plan Plant Account '#],0),7)/12)
                   *(AH110)
                   *(INDEX(CurWIPHelper[],1,MATCH(AU$4,CurWIPHelper[#Headers],0)))
                   +(INDEX(PlantAccounts[],MATCH($C110,PlantAccounts[Power Plan Plant Account '#],0),9))
                   +(SUM($AO110:AT110))
                    )&gt;AH110,
              IF((INDEX(PlantAccounts[],MATCH($C110,PlantAccounts[Power Plan Plant Account '#],0),7))=0,0,AH110-(INDEX(PlantAccounts[],MATCH($C110,PlantAccounts[Power Plan Plant Account '#],0),9))-SUM($AO110:AT110)),
             (INDEX(PlantAccounts[],MATCH($C110,PlantAccounts[Power Plan Plant Account '#],0),7)/12)*AH110*(INDEX(CurWIPHelper[],1,MATCH(AU$4,CurWIPHelper[#Headers],0))))
        ),
        IF(AH110=0,0,IF(
              ((INDEX(PlantAccounts[],MATCH($C110,PlantAccounts[Power Plan Plant Account '#],0),7)/12)
              *(AH110)
              *(INDEX(CurWIPHelper[],1,MATCH(AU$4,CurWIPHelper[#Headers],0)))
              +(INDEX(PlantAccounts[],MATCH($C110,PlantAccounts[Power Plan Plant Account '#],0),9))
              +(SUM($AO110:AT110))
              )&gt;AH110,
         (INDEX(PlantAccounts[],MATCH($C110,PlantAccounts[Power Plan Plant Account '#],0),7)/12)*AH110*(INDEX(CurWIPHelper[],1,MATCH(AU$4,CurWIPHelper[#Headers],0))),
         AH110-(INDEX(PlantAccounts[],MATCH($C110,PlantAccounts[Power Plan Plant Account '#],0),9))-(SUM($AO110:AT110))
    ))
)
)</f>
        <v>0</v>
      </c>
      <c r="AV110" s="35">
        <f>IF(INDEX(CurWIPHelper[],1,MATCH(AV$4,CurWIPHelper[#Headers],0))=0,0,
     IF(AI110&gt;0,
        (IF(
             ((INDEX(PlantAccounts[],MATCH($C110,PlantAccounts[Power Plan Plant Account '#],0),7)/12)
                   *(AI110)
                   *(INDEX(CurWIPHelper[],1,MATCH(AV$4,CurWIPHelper[#Headers],0)))
                   +(INDEX(PlantAccounts[],MATCH($C110,PlantAccounts[Power Plan Plant Account '#],0),9))
                   +(SUM($AO110:AU110))
                    )&gt;AI110,
              IF((INDEX(PlantAccounts[],MATCH($C110,PlantAccounts[Power Plan Plant Account '#],0),7))=0,0,AI110-(INDEX(PlantAccounts[],MATCH($C110,PlantAccounts[Power Plan Plant Account '#],0),9))-SUM($AO110:AU110)),
             (INDEX(PlantAccounts[],MATCH($C110,PlantAccounts[Power Plan Plant Account '#],0),7)/12)*AI110*(INDEX(CurWIPHelper[],1,MATCH(AV$4,CurWIPHelper[#Headers],0))))
        ),
        IF(AI110=0,0,IF(
              ((INDEX(PlantAccounts[],MATCH($C110,PlantAccounts[Power Plan Plant Account '#],0),7)/12)
              *(AI110)
              *(INDEX(CurWIPHelper[],1,MATCH(AV$4,CurWIPHelper[#Headers],0)))
              +(INDEX(PlantAccounts[],MATCH($C110,PlantAccounts[Power Plan Plant Account '#],0),9))
              +(SUM($AO110:AU110))
              )&gt;AI110,
         (INDEX(PlantAccounts[],MATCH($C110,PlantAccounts[Power Plan Plant Account '#],0),7)/12)*AI110*(INDEX(CurWIPHelper[],1,MATCH(AV$4,CurWIPHelper[#Headers],0))),
         AI110-(INDEX(PlantAccounts[],MATCH($C110,PlantAccounts[Power Plan Plant Account '#],0),9))-(SUM($AO110:AU110))
    ))
)
)</f>
        <v>0</v>
      </c>
      <c r="AW110" s="35">
        <f>IF(INDEX(CurWIPHelper[],1,MATCH(AW$4,CurWIPHelper[#Headers],0))=0,0,
     IF(AJ110&gt;0,
        (IF(
             ((INDEX(PlantAccounts[],MATCH($C110,PlantAccounts[Power Plan Plant Account '#],0),7)/12)
                   *(AJ110)
                   *(INDEX(CurWIPHelper[],1,MATCH(AW$4,CurWIPHelper[#Headers],0)))
                   +(INDEX(PlantAccounts[],MATCH($C110,PlantAccounts[Power Plan Plant Account '#],0),9))
                   +(SUM($AO110:AV110))
                    )&gt;AJ110,
              IF((INDEX(PlantAccounts[],MATCH($C110,PlantAccounts[Power Plan Plant Account '#],0),7))=0,0,AJ110-(INDEX(PlantAccounts[],MATCH($C110,PlantAccounts[Power Plan Plant Account '#],0),9))-SUM($AO110:AV110)),
             (INDEX(PlantAccounts[],MATCH($C110,PlantAccounts[Power Plan Plant Account '#],0),7)/12)*AJ110*(INDEX(CurWIPHelper[],1,MATCH(AW$4,CurWIPHelper[#Headers],0))))
        ),
        IF(AJ110=0,0,IF(
              ((INDEX(PlantAccounts[],MATCH($C110,PlantAccounts[Power Plan Plant Account '#],0),7)/12)
              *(AJ110)
              *(INDEX(CurWIPHelper[],1,MATCH(AW$4,CurWIPHelper[#Headers],0)))
              +(INDEX(PlantAccounts[],MATCH($C110,PlantAccounts[Power Plan Plant Account '#],0),9))
              +(SUM($AO110:AV110))
              )&gt;AJ110,
         (INDEX(PlantAccounts[],MATCH($C110,PlantAccounts[Power Plan Plant Account '#],0),7)/12)*AJ110*(INDEX(CurWIPHelper[],1,MATCH(AW$4,CurWIPHelper[#Headers],0))),
         AJ110-(INDEX(PlantAccounts[],MATCH($C110,PlantAccounts[Power Plan Plant Account '#],0),9))-(SUM($AO110:AV110))
    ))
)
)</f>
        <v>0</v>
      </c>
      <c r="AX110" s="35">
        <f>IF(INDEX(CurWIPHelper[],1,MATCH(AX$4,CurWIPHelper[#Headers],0))=0,0,
     IF(AK110&gt;0,
        (IF(
             ((INDEX(PlantAccounts[],MATCH($C110,PlantAccounts[Power Plan Plant Account '#],0),7)/12)
                   *(AK110)
                   *(INDEX(CurWIPHelper[],1,MATCH(AX$4,CurWIPHelper[#Headers],0)))
                   +(INDEX(PlantAccounts[],MATCH($C110,PlantAccounts[Power Plan Plant Account '#],0),9))
                   +(SUM($AO110:AW110))
                    )&gt;AK110,
              IF((INDEX(PlantAccounts[],MATCH($C110,PlantAccounts[Power Plan Plant Account '#],0),7))=0,0,AK110-(INDEX(PlantAccounts[],MATCH($C110,PlantAccounts[Power Plan Plant Account '#],0),9))-SUM($AO110:AW110)),
             (INDEX(PlantAccounts[],MATCH($C110,PlantAccounts[Power Plan Plant Account '#],0),7)/12)*AK110*(INDEX(CurWIPHelper[],1,MATCH(AX$4,CurWIPHelper[#Headers],0))))
        ),
        IF(AK110=0,0,IF(
              ((INDEX(PlantAccounts[],MATCH($C110,PlantAccounts[Power Plan Plant Account '#],0),7)/12)
              *(AK110)
              *(INDEX(CurWIPHelper[],1,MATCH(AX$4,CurWIPHelper[#Headers],0)))
              +(INDEX(PlantAccounts[],MATCH($C110,PlantAccounts[Power Plan Plant Account '#],0),9))
              +(SUM($AO110:AW110))
              )&gt;AK110,
         (INDEX(PlantAccounts[],MATCH($C110,PlantAccounts[Power Plan Plant Account '#],0),7)/12)*AK110*(INDEX(CurWIPHelper[],1,MATCH(AX$4,CurWIPHelper[#Headers],0))),
         AK110-(INDEX(PlantAccounts[],MATCH($C110,PlantAccounts[Power Plan Plant Account '#],0),9))-(SUM($AO110:AW110))
    ))
)
)</f>
        <v>0</v>
      </c>
      <c r="AY110" s="35">
        <f>IF(INDEX(CurWIPHelper[],1,MATCH(AY$4,CurWIPHelper[#Headers],0))=0,0,
     IF(AL110&gt;0,
        (IF(
             ((INDEX(PlantAccounts[],MATCH($C110,PlantAccounts[Power Plan Plant Account '#],0),7)/12)
                   *(AL110)
                   *(INDEX(CurWIPHelper[],1,MATCH(AY$4,CurWIPHelper[#Headers],0)))
                   +(INDEX(PlantAccounts[],MATCH($C110,PlantAccounts[Power Plan Plant Account '#],0),9))
                   +(SUM($AO110:AX110))
                    )&gt;AL110,
              IF((INDEX(PlantAccounts[],MATCH($C110,PlantAccounts[Power Plan Plant Account '#],0),7))=0,0,AL110-(INDEX(PlantAccounts[],MATCH($C110,PlantAccounts[Power Plan Plant Account '#],0),9))-SUM($AO110:AX110)),
             (INDEX(PlantAccounts[],MATCH($C110,PlantAccounts[Power Plan Plant Account '#],0),7)/12)*AL110*(INDEX(CurWIPHelper[],1,MATCH(AY$4,CurWIPHelper[#Headers],0))))
        ),
        IF(AL110=0,0,IF(
              ((INDEX(PlantAccounts[],MATCH($C110,PlantAccounts[Power Plan Plant Account '#],0),7)/12)
              *(AL110)
              *(INDEX(CurWIPHelper[],1,MATCH(AY$4,CurWIPHelper[#Headers],0)))
              +(INDEX(PlantAccounts[],MATCH($C110,PlantAccounts[Power Plan Plant Account '#],0),9))
              +(SUM($AO110:AX110))
              )&gt;AL110,
         (INDEX(PlantAccounts[],MATCH($C110,PlantAccounts[Power Plan Plant Account '#],0),7)/12)*AL110*(INDEX(CurWIPHelper[],1,MATCH(AY$4,CurWIPHelper[#Headers],0))),
         AL110-(INDEX(PlantAccounts[],MATCH($C110,PlantAccounts[Power Plan Plant Account '#],0),9))-(SUM($AO110:AX110))
    ))
)
)</f>
        <v>0</v>
      </c>
      <c r="AZ110" s="35">
        <f>IF(INDEX(CurWIPHelper[],1,MATCH(AZ$4,CurWIPHelper[#Headers],0))=0,0,
     IF(AM110&gt;0,
        (IF(
             ((INDEX(PlantAccounts[],MATCH($C110,PlantAccounts[Power Plan Plant Account '#],0),7)/12)
                   *(AM110)
                   *(INDEX(CurWIPHelper[],1,MATCH(AZ$4,CurWIPHelper[#Headers],0)))
                   +(INDEX(PlantAccounts[],MATCH($C110,PlantAccounts[Power Plan Plant Account '#],0),9))
                   +(SUM($AO110:AY110))
                    )&gt;AM110,
              IF((INDEX(PlantAccounts[],MATCH($C110,PlantAccounts[Power Plan Plant Account '#],0),7))=0,0,AM110-(INDEX(PlantAccounts[],MATCH($C110,PlantAccounts[Power Plan Plant Account '#],0),9))-SUM($AO110:AY110)),
             (INDEX(PlantAccounts[],MATCH($C110,PlantAccounts[Power Plan Plant Account '#],0),7)/12)*AM110*(INDEX(CurWIPHelper[],1,MATCH(AZ$4,CurWIPHelper[#Headers],0))))
        ),
        IF(AM110=0,0,IF(
              ((INDEX(PlantAccounts[],MATCH($C110,PlantAccounts[Power Plan Plant Account '#],0),7)/12)
              *(AM110)
              *(INDEX(CurWIPHelper[],1,MATCH(AZ$4,CurWIPHelper[#Headers],0)))
              +(INDEX(PlantAccounts[],MATCH($C110,PlantAccounts[Power Plan Plant Account '#],0),9))
              +(SUM($AO110:AY110))
              )&gt;AM110,
         (INDEX(PlantAccounts[],MATCH($C110,PlantAccounts[Power Plan Plant Account '#],0),7)/12)*AM110*(INDEX(CurWIPHelper[],1,MATCH(AZ$4,CurWIPHelper[#Headers],0))),
         AM110-(INDEX(PlantAccounts[],MATCH($C110,PlantAccounts[Power Plan Plant Account '#],0),9))-(SUM($AO110:AY110))
    ))
)
)</f>
        <v>0</v>
      </c>
      <c r="BA110" s="59">
        <f t="shared" si="33"/>
        <v>0</v>
      </c>
      <c r="BC110" s="59">
        <f>INDEX(CurCloseProf[],MATCH(PlantAccountsQuery[[#This Row],[Reg/Unreg]],CurCloseProf[R/NR],0),MATCH(BC$9,CurCloseProf[#Headers],0))*($J110)</f>
        <v>0</v>
      </c>
      <c r="BD110" s="59">
        <f>INDEX(CurCloseProf[],MATCH(PlantAccountsQuery[[#This Row],[Reg/Unreg]],CurCloseProf[R/NR],0),MATCH(BD$9,CurCloseProf[#Headers],0))*($J110)</f>
        <v>0</v>
      </c>
      <c r="BE110" s="59">
        <f>INDEX(CurCloseProf[],MATCH(PlantAccountsQuery[[#This Row],[Reg/Unreg]],CurCloseProf[R/NR],0),MATCH(BE$9,CurCloseProf[#Headers],0))*($J110)</f>
        <v>0</v>
      </c>
      <c r="BF110" s="59">
        <f>INDEX(CurCloseProf[],MATCH(PlantAccountsQuery[[#This Row],[Reg/Unreg]],CurCloseProf[R/NR],0),MATCH(BF$9,CurCloseProf[#Headers],0))*($J110)</f>
        <v>0</v>
      </c>
      <c r="BG110" s="59">
        <f>INDEX(CurCloseProf[],MATCH(PlantAccountsQuery[[#This Row],[Reg/Unreg]],CurCloseProf[R/NR],0),MATCH(BG$9,CurCloseProf[#Headers],0))*($J110)</f>
        <v>0</v>
      </c>
      <c r="BH110" s="59">
        <f>INDEX(CurCloseProf[],MATCH(PlantAccountsQuery[[#This Row],[Reg/Unreg]],CurCloseProf[R/NR],0),MATCH(BH$9,CurCloseProf[#Headers],0))*($J110)</f>
        <v>0</v>
      </c>
      <c r="BI110" s="59">
        <f>INDEX(CurCloseProf[],MATCH(PlantAccountsQuery[[#This Row],[Reg/Unreg]],CurCloseProf[R/NR],0),MATCH(BI$9,CurCloseProf[#Headers],0))*($J110)</f>
        <v>0</v>
      </c>
      <c r="BJ110" s="59">
        <f>INDEX(CurCloseProf[],MATCH(PlantAccountsQuery[[#This Row],[Reg/Unreg]],CurCloseProf[R/NR],0),MATCH(BJ$9,CurCloseProf[#Headers],0))*($J110)</f>
        <v>0</v>
      </c>
      <c r="BK110" s="59">
        <f>INDEX(CurCloseProf[],MATCH(PlantAccountsQuery[[#This Row],[Reg/Unreg]],CurCloseProf[R/NR],0),MATCH(BK$9,CurCloseProf[#Headers],0))*($J110)</f>
        <v>0</v>
      </c>
      <c r="BL110" s="59">
        <f>INDEX(CurCloseProf[],MATCH(PlantAccountsQuery[[#This Row],[Reg/Unreg]],CurCloseProf[R/NR],0),MATCH(BL$9,CurCloseProf[#Headers],0))*($J110)</f>
        <v>0</v>
      </c>
      <c r="BM110" s="59">
        <f>INDEX(CurCloseProf[],MATCH(PlantAccountsQuery[[#This Row],[Reg/Unreg]],CurCloseProf[R/NR],0),MATCH(BM$9,CurCloseProf[#Headers],0))*($J110)</f>
        <v>0</v>
      </c>
      <c r="BN110" s="59">
        <f>INDEX(CurCloseProf[],MATCH(PlantAccountsQuery[[#This Row],[Reg/Unreg]],CurCloseProf[R/NR],0),MATCH(BN$9,CurCloseProf[#Headers],0))*($J110)</f>
        <v>0</v>
      </c>
      <c r="BP110" s="59">
        <f>IF(INDEX(CurWIPHelper[],1,MATCH(AO$4,$BP$9:$CA$9,0))=0,0,$BC110)</f>
        <v>0</v>
      </c>
      <c r="BQ110" s="59">
        <f>IF(INDEX(CurWIPHelper[],1,MATCH(AP$4,$BP$9:$CA$9,0))=0,0,(SUM($BC110:BD110)))</f>
        <v>0</v>
      </c>
      <c r="BR110" s="59">
        <f>IF(INDEX(CurWIPHelper[],1,MATCH(AQ$4,$BP$9:$CA$9,0))=0,0,(SUM($BC110:BE110)))</f>
        <v>0</v>
      </c>
      <c r="BS110" s="59">
        <f>IF(INDEX(CurWIPHelper[],1,MATCH(AR$4,$BP$9:$CA$9,0))=0,0,(SUM($BC110:BF110)))</f>
        <v>0</v>
      </c>
      <c r="BT110" s="59">
        <f>IF(INDEX(CurWIPHelper[],1,MATCH(AS$4,$BP$9:$CA$9,0))=0,0,(SUM($BC110:BG110)))</f>
        <v>0</v>
      </c>
      <c r="BU110" s="59">
        <f>IF(INDEX(CurWIPHelper[],1,MATCH(AT$4,$BP$9:$CA$9,0))=0,0,(SUM($BC110:BH110)))</f>
        <v>0</v>
      </c>
      <c r="BV110" s="59">
        <f>IF(INDEX(CurWIPHelper[],1,MATCH(AU$4,$BP$9:$CA$9,0))=0,0,(SUM($BC110:BI110)))</f>
        <v>0</v>
      </c>
      <c r="BW110" s="59">
        <f>IF(INDEX(CurWIPHelper[],1,MATCH(AV$4,$BP$9:$CA$9,0))=0,0,(SUM($BC110:BJ110)))</f>
        <v>0</v>
      </c>
      <c r="BX110" s="59">
        <f>IF(INDEX(CurWIPHelper[],1,MATCH(AW$4,$BP$9:$CA$9,0))=0,0,(SUM($BC110:BK110)))</f>
        <v>0</v>
      </c>
      <c r="BY110" s="59">
        <f>IF(INDEX(CurWIPHelper[],1,MATCH(AX$4,$BP$9:$CA$9,0))=0,0,(SUM($BC110:BL110)))</f>
        <v>0</v>
      </c>
      <c r="BZ110" s="59">
        <f>IF(INDEX(CurWIPHelper[],1,MATCH(AY$4,$BP$9:$CA$9,0))=0,0,(SUM($BC110:BM110)))</f>
        <v>0</v>
      </c>
      <c r="CA110" s="59">
        <f>IF(INDEX(CurWIPHelper[],1,MATCH(AZ$4,$BP$9:$CA$9,0))=0,0,(SUM($BC110:BN110)))</f>
        <v>0</v>
      </c>
      <c r="CC110" s="59">
        <f>((((INDEX(PlantAccounts[],MATCH($C110,PlantAccounts[Power Plan Plant Account '#],0),8)+(INDEX(PlantAccounts[],MATCH($C110,PlantAccounts[Power Plan Plant Account '#],0),8)+INDEX(PlantAccounts[],MATCH($C110,PlantAccounts[Power Plan Plant Account '#],0),16)+INDEX(PlantAccounts[],MATCH($C110,PlantAccounts[Power Plan Plant Account '#],0),17)))/2))/12)*(INDEX(CurWIPHelper[],1,MATCH(AO$4,CurWIPHelper[#Headers],0)))*(INDEX(PlantAccounts[],MATCH($C110,PlantAccounts[Power Plan Plant Account '#],0),7))</f>
        <v>0</v>
      </c>
      <c r="CD110" s="59">
        <f>((((INDEX(PlantAccounts[],MATCH($C110,PlantAccounts[Power Plan Plant Account '#],0),8)+(INDEX(PlantAccounts[],MATCH($C110,PlantAccounts[Power Plan Plant Account '#],0),8)+INDEX(PlantAccounts[],MATCH($C110,PlantAccounts[Power Plan Plant Account '#],0),16)+INDEX(PlantAccounts[],MATCH($C110,PlantAccounts[Power Plan Plant Account '#],0),17)))/2))/12)*(INDEX(CurWIPHelper[],1,MATCH(AP$4,CurWIPHelper[#Headers],0)))*(INDEX(PlantAccounts[],MATCH($C110,PlantAccounts[Power Plan Plant Account '#],0),7))</f>
        <v>0</v>
      </c>
      <c r="CE110" s="59">
        <f>((((INDEX(PlantAccounts[],MATCH($C110,PlantAccounts[Power Plan Plant Account '#],0),8)+(INDEX(PlantAccounts[],MATCH($C110,PlantAccounts[Power Plan Plant Account '#],0),8)+INDEX(PlantAccounts[],MATCH($C110,PlantAccounts[Power Plan Plant Account '#],0),16)+INDEX(PlantAccounts[],MATCH($C110,PlantAccounts[Power Plan Plant Account '#],0),17)))/2))/12)*(INDEX(CurWIPHelper[],1,MATCH(AQ$4,CurWIPHelper[#Headers],0)))*(INDEX(PlantAccounts[],MATCH($C110,PlantAccounts[Power Plan Plant Account '#],0),7))</f>
        <v>0</v>
      </c>
      <c r="CF110" s="59">
        <f>((((INDEX(PlantAccounts[],MATCH($C110,PlantAccounts[Power Plan Plant Account '#],0),8)+(INDEX(PlantAccounts[],MATCH($C110,PlantAccounts[Power Plan Plant Account '#],0),8)+INDEX(PlantAccounts[],MATCH($C110,PlantAccounts[Power Plan Plant Account '#],0),16)+INDEX(PlantAccounts[],MATCH($C110,PlantAccounts[Power Plan Plant Account '#],0),17)))/2))/12)*(INDEX(CurWIPHelper[],1,MATCH(AR$4,CurWIPHelper[#Headers],0)))*(INDEX(PlantAccounts[],MATCH($C110,PlantAccounts[Power Plan Plant Account '#],0),7))</f>
        <v>0</v>
      </c>
      <c r="CG110" s="59">
        <f>((((INDEX(PlantAccounts[],MATCH($C110,PlantAccounts[Power Plan Plant Account '#],0),8)+(INDEX(PlantAccounts[],MATCH($C110,PlantAccounts[Power Plan Plant Account '#],0),8)+INDEX(PlantAccounts[],MATCH($C110,PlantAccounts[Power Plan Plant Account '#],0),16)+INDEX(PlantAccounts[],MATCH($C110,PlantAccounts[Power Plan Plant Account '#],0),17)))/2))/12)*(INDEX(CurWIPHelper[],1,MATCH(AS$4,CurWIPHelper[#Headers],0)))*(INDEX(PlantAccounts[],MATCH($C110,PlantAccounts[Power Plan Plant Account '#],0),7))</f>
        <v>0</v>
      </c>
      <c r="CH110" s="59">
        <f>((((INDEX(PlantAccounts[],MATCH($C110,PlantAccounts[Power Plan Plant Account '#],0),8)+(INDEX(PlantAccounts[],MATCH($C110,PlantAccounts[Power Plan Plant Account '#],0),8)+INDEX(PlantAccounts[],MATCH($C110,PlantAccounts[Power Plan Plant Account '#],0),16)+INDEX(PlantAccounts[],MATCH($C110,PlantAccounts[Power Plan Plant Account '#],0),17)))/2))/12)*(INDEX(CurWIPHelper[],1,MATCH(AT$4,CurWIPHelper[#Headers],0)))*(INDEX(PlantAccounts[],MATCH($C110,PlantAccounts[Power Plan Plant Account '#],0),7))</f>
        <v>0</v>
      </c>
      <c r="CI110" s="59">
        <f>((((INDEX(PlantAccounts[],MATCH($C110,PlantAccounts[Power Plan Plant Account '#],0),8)+(INDEX(PlantAccounts[],MATCH($C110,PlantAccounts[Power Plan Plant Account '#],0),8)+INDEX(PlantAccounts[],MATCH($C110,PlantAccounts[Power Plan Plant Account '#],0),16)+INDEX(PlantAccounts[],MATCH($C110,PlantAccounts[Power Plan Plant Account '#],0),17)))/2))/12)*(INDEX(CurWIPHelper[],1,MATCH(AU$4,CurWIPHelper[#Headers],0)))*(INDEX(PlantAccounts[],MATCH($C110,PlantAccounts[Power Plan Plant Account '#],0),7))</f>
        <v>0</v>
      </c>
      <c r="CJ110" s="59">
        <f>((((INDEX(PlantAccounts[],MATCH($C110,PlantAccounts[Power Plan Plant Account '#],0),8)+(INDEX(PlantAccounts[],MATCH($C110,PlantAccounts[Power Plan Plant Account '#],0),8)+INDEX(PlantAccounts[],MATCH($C110,PlantAccounts[Power Plan Plant Account '#],0),16)+INDEX(PlantAccounts[],MATCH($C110,PlantAccounts[Power Plan Plant Account '#],0),17)))/2))/12)*(INDEX(CurWIPHelper[],1,MATCH(AV$4,CurWIPHelper[#Headers],0)))*(INDEX(PlantAccounts[],MATCH($C110,PlantAccounts[Power Plan Plant Account '#],0),7))</f>
        <v>0</v>
      </c>
      <c r="CK110" s="59">
        <f>((((INDEX(PlantAccounts[],MATCH($C110,PlantAccounts[Power Plan Plant Account '#],0),8)+(INDEX(PlantAccounts[],MATCH($C110,PlantAccounts[Power Plan Plant Account '#],0),8)+INDEX(PlantAccounts[],MATCH($C110,PlantAccounts[Power Plan Plant Account '#],0),16)+INDEX(PlantAccounts[],MATCH($C110,PlantAccounts[Power Plan Plant Account '#],0),17)))/2))/12)*(INDEX(CurWIPHelper[],1,MATCH(AW$4,CurWIPHelper[#Headers],0)))*(INDEX(PlantAccounts[],MATCH($C110,PlantAccounts[Power Plan Plant Account '#],0),7))</f>
        <v>0</v>
      </c>
      <c r="CL110" s="59">
        <f>((((INDEX(PlantAccounts[],MATCH($C110,PlantAccounts[Power Plan Plant Account '#],0),8)+(INDEX(PlantAccounts[],MATCH($C110,PlantAccounts[Power Plan Plant Account '#],0),8)+INDEX(PlantAccounts[],MATCH($C110,PlantAccounts[Power Plan Plant Account '#],0),16)+INDEX(PlantAccounts[],MATCH($C110,PlantAccounts[Power Plan Plant Account '#],0),17)))/2))/12)*(INDEX(CurWIPHelper[],1,MATCH(AX$4,CurWIPHelper[#Headers],0)))*(INDEX(PlantAccounts[],MATCH($C110,PlantAccounts[Power Plan Plant Account '#],0),7))</f>
        <v>0</v>
      </c>
      <c r="CM110" s="59">
        <f>((((INDEX(PlantAccounts[],MATCH($C110,PlantAccounts[Power Plan Plant Account '#],0),8)+(INDEX(PlantAccounts[],MATCH($C110,PlantAccounts[Power Plan Plant Account '#],0),8)+INDEX(PlantAccounts[],MATCH($C110,PlantAccounts[Power Plan Plant Account '#],0),16)+INDEX(PlantAccounts[],MATCH($C110,PlantAccounts[Power Plan Plant Account '#],0),17)))/2))/12)*(INDEX(CurWIPHelper[],1,MATCH(AY$4,CurWIPHelper[#Headers],0)))*(INDEX(PlantAccounts[],MATCH($C110,PlantAccounts[Power Plan Plant Account '#],0),7))</f>
        <v>0</v>
      </c>
      <c r="CN110" s="59">
        <f>((((INDEX(PlantAccounts[],MATCH($C110,PlantAccounts[Power Plan Plant Account '#],0),8)+(INDEX(PlantAccounts[],MATCH($C110,PlantAccounts[Power Plan Plant Account '#],0),8)+INDEX(PlantAccounts[],MATCH($C110,PlantAccounts[Power Plan Plant Account '#],0),16)+INDEX(PlantAccounts[],MATCH($C110,PlantAccounts[Power Plan Plant Account '#],0),17)))/2))/12)*(INDEX(CurWIPHelper[],1,MATCH(AZ$4,CurWIPHelper[#Headers],0)))*(INDEX(PlantAccounts[],MATCH($C110,PlantAccounts[Power Plan Plant Account '#],0),7))</f>
        <v>0</v>
      </c>
      <c r="CO110" s="59">
        <f t="shared" si="34"/>
        <v>0</v>
      </c>
      <c r="CQ110" s="59">
        <f>INDEX(PlantAccounts[],MATCH($C110,PlantAccounts[Power Plan Plant Account '#],0),12)*(INDEX(CurWIPHelper[],1,MATCH(AO$4,CurWIPHelper[#Headers],0)))*(INDEX(PlantAccounts[],MATCH($C110,PlantAccounts[Power Plan Plant Account '#],0),7)/12)*0.5</f>
        <v>0</v>
      </c>
      <c r="CR110" s="59">
        <f>INDEX(PlantAccounts[],MATCH($C110,PlantAccounts[Power Plan Plant Account '#],0),12)*(INDEX(CurWIPHelper[],1,MATCH(AP$4,CurWIPHelper[#Headers],0)))*(INDEX(PlantAccounts[],MATCH($C110,PlantAccounts[Power Plan Plant Account '#],0),7)/12)*0.5</f>
        <v>0</v>
      </c>
      <c r="CS110" s="59">
        <f>INDEX(PlantAccounts[],MATCH($C110,PlantAccounts[Power Plan Plant Account '#],0),12)*(INDEX(CurWIPHelper[],1,MATCH(AQ$4,CurWIPHelper[#Headers],0)))*(INDEX(PlantAccounts[],MATCH($C110,PlantAccounts[Power Plan Plant Account '#],0),7)/12)*0.5</f>
        <v>0</v>
      </c>
      <c r="CT110" s="59">
        <f>INDEX(PlantAccounts[],MATCH($C110,PlantAccounts[Power Plan Plant Account '#],0),12)*(INDEX(CurWIPHelper[],1,MATCH(AR$4,CurWIPHelper[#Headers],0)))*(INDEX(PlantAccounts[],MATCH($C110,PlantAccounts[Power Plan Plant Account '#],0),7)/12)*0.5</f>
        <v>0</v>
      </c>
      <c r="CU110" s="59">
        <f>INDEX(PlantAccounts[],MATCH($C110,PlantAccounts[Power Plan Plant Account '#],0),12)*(INDEX(CurWIPHelper[],1,MATCH(AS$4,CurWIPHelper[#Headers],0)))*(INDEX(PlantAccounts[],MATCH($C110,PlantAccounts[Power Plan Plant Account '#],0),7)/12)*0.5</f>
        <v>0</v>
      </c>
      <c r="CV110" s="59">
        <f>INDEX(PlantAccounts[],MATCH($C110,PlantAccounts[Power Plan Plant Account '#],0),12)*(INDEX(CurWIPHelper[],1,MATCH(AT$4,CurWIPHelper[#Headers],0)))*(INDEX(PlantAccounts[],MATCH($C110,PlantAccounts[Power Plan Plant Account '#],0),7)/12)*0.5</f>
        <v>0</v>
      </c>
      <c r="CW110" s="59">
        <f>INDEX(PlantAccounts[],MATCH($C110,PlantAccounts[Power Plan Plant Account '#],0),12)*(INDEX(CurWIPHelper[],1,MATCH(AU$4,CurWIPHelper[#Headers],0)))*(INDEX(PlantAccounts[],MATCH($C110,PlantAccounts[Power Plan Plant Account '#],0),7)/12)*0.5</f>
        <v>0</v>
      </c>
      <c r="CX110" s="59">
        <f>INDEX(PlantAccounts[],MATCH($C110,PlantAccounts[Power Plan Plant Account '#],0),12)*(INDEX(CurWIPHelper[],1,MATCH(AV$4,CurWIPHelper[#Headers],0)))*(INDEX(PlantAccounts[],MATCH($C110,PlantAccounts[Power Plan Plant Account '#],0),7)/12)*0.5</f>
        <v>0</v>
      </c>
      <c r="CY110" s="59">
        <f>INDEX(PlantAccounts[],MATCH($C110,PlantAccounts[Power Plan Plant Account '#],0),12)*(INDEX(CurWIPHelper[],1,MATCH(AW$4,CurWIPHelper[#Headers],0)))*(INDEX(PlantAccounts[],MATCH($C110,PlantAccounts[Power Plan Plant Account '#],0),7)/12)*0.5</f>
        <v>0</v>
      </c>
      <c r="CZ110" s="59">
        <f>INDEX(PlantAccounts[],MATCH($C110,PlantAccounts[Power Plan Plant Account '#],0),12)*(INDEX(CurWIPHelper[],1,MATCH(AX$4,CurWIPHelper[#Headers],0)))*(INDEX(PlantAccounts[],MATCH($C110,PlantAccounts[Power Plan Plant Account '#],0),7)/12)*0.5</f>
        <v>0</v>
      </c>
      <c r="DA110" s="59">
        <f>INDEX(PlantAccounts[],MATCH($C110,PlantAccounts[Power Plan Plant Account '#],0),12)*(INDEX(CurWIPHelper[],1,MATCH(AY$4,CurWIPHelper[#Headers],0)))*(INDEX(PlantAccounts[],MATCH($C110,PlantAccounts[Power Plan Plant Account '#],0),7)/12)*0.5</f>
        <v>0</v>
      </c>
      <c r="DB110" s="59">
        <f>INDEX(PlantAccounts[],MATCH($C110,PlantAccounts[Power Plan Plant Account '#],0),12)*(INDEX(CurWIPHelper[],1,MATCH(AZ$4,CurWIPHelper[#Headers],0)))*(INDEX(PlantAccounts[],MATCH($C110,PlantAccounts[Power Plan Plant Account '#],0),7)/12)*0.5</f>
        <v>0</v>
      </c>
      <c r="DC110" s="59">
        <f t="shared" si="35"/>
        <v>0</v>
      </c>
      <c r="DE110" s="59">
        <f t="shared" si="36"/>
        <v>0</v>
      </c>
    </row>
    <row r="111" spans="1:109">
      <c r="A111" t="s">
        <v>151</v>
      </c>
      <c r="B111" t="s">
        <v>161</v>
      </c>
      <c r="C111">
        <v>58000</v>
      </c>
      <c r="D111">
        <v>58000</v>
      </c>
      <c r="E111" s="161">
        <f>'Capex to PA'!$B$3</f>
        <v>3.04E-2</v>
      </c>
      <c r="F111" s="113">
        <f>INDEX(PlantAccounts[],MATCH($C111,PlantAccounts[Power Plan Plant Account '#],0),8)</f>
        <v>20795.738646000002</v>
      </c>
      <c r="G111" s="7">
        <f>INDEX(PlantAccounts[],MATCH($C111,PlantAccounts[Power Plan Plant Account '#],0),14)</f>
        <v>0</v>
      </c>
      <c r="H111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11" s="7"/>
      <c r="J111" s="7">
        <f t="shared" si="37"/>
        <v>0</v>
      </c>
      <c r="K111" s="7">
        <v>0</v>
      </c>
      <c r="L111" s="7">
        <f>INDEX(PlantAccounts[],MATCH($C111,PlantAccounts[Power Plan Plant Account '#],0),11)</f>
        <v>0</v>
      </c>
      <c r="M111" s="7">
        <f t="shared" si="32"/>
        <v>0</v>
      </c>
      <c r="O111" s="35">
        <f>INDEX(CurCloseProf[],MATCH(PlantAccountsQuery[[#This Row],[Reg/Unreg]],CurCloseProf[R/NR],0),MATCH(O$9,CurCloseProf[#Headers],0))*($J111+$M111)</f>
        <v>0</v>
      </c>
      <c r="P111" s="35">
        <f>INDEX(CurCloseProf[],MATCH(PlantAccountsQuery[[#This Row],[Reg/Unreg]],CurCloseProf[R/NR],0),MATCH(P$9,CurCloseProf[#Headers],0))*($J111+$M111)</f>
        <v>0</v>
      </c>
      <c r="Q111" s="35">
        <f>INDEX(CurCloseProf[],MATCH(PlantAccountsQuery[[#This Row],[Reg/Unreg]],CurCloseProf[R/NR],0),MATCH(Q$9,CurCloseProf[#Headers],0))*($J111+$M111)</f>
        <v>0</v>
      </c>
      <c r="R111" s="35">
        <f>INDEX(CurCloseProf[],MATCH(PlantAccountsQuery[[#This Row],[Reg/Unreg]],CurCloseProf[R/NR],0),MATCH(R$9,CurCloseProf[#Headers],0))*($J111+$M111)</f>
        <v>0</v>
      </c>
      <c r="S111" s="35">
        <f>INDEX(CurCloseProf[],MATCH(PlantAccountsQuery[[#This Row],[Reg/Unreg]],CurCloseProf[R/NR],0),MATCH(S$9,CurCloseProf[#Headers],0))*($J111+$M111)</f>
        <v>0</v>
      </c>
      <c r="T111" s="35">
        <f>INDEX(CurCloseProf[],MATCH(PlantAccountsQuery[[#This Row],[Reg/Unreg]],CurCloseProf[R/NR],0),MATCH(T$9,CurCloseProf[#Headers],0))*($J111+$M111)</f>
        <v>0</v>
      </c>
      <c r="U111" s="35">
        <f>INDEX(CurCloseProf[],MATCH(PlantAccountsQuery[[#This Row],[Reg/Unreg]],CurCloseProf[R/NR],0),MATCH(U$9,CurCloseProf[#Headers],0))*($J111+$M111)</f>
        <v>0</v>
      </c>
      <c r="V111" s="35">
        <f>INDEX(CurCloseProf[],MATCH(PlantAccountsQuery[[#This Row],[Reg/Unreg]],CurCloseProf[R/NR],0),MATCH(V$9,CurCloseProf[#Headers],0))*($J111+$M111)</f>
        <v>0</v>
      </c>
      <c r="W111" s="35">
        <f>INDEX(CurCloseProf[],MATCH(PlantAccountsQuery[[#This Row],[Reg/Unreg]],CurCloseProf[R/NR],0),MATCH(W$9,CurCloseProf[#Headers],0))*($J111+$M111)</f>
        <v>0</v>
      </c>
      <c r="X111" s="35">
        <f>INDEX(CurCloseProf[],MATCH(PlantAccountsQuery[[#This Row],[Reg/Unreg]],CurCloseProf[R/NR],0),MATCH(X$9,CurCloseProf[#Headers],0))*($J111+$M111)</f>
        <v>0</v>
      </c>
      <c r="Y111" s="35">
        <f>INDEX(CurCloseProf[],MATCH(PlantAccountsQuery[[#This Row],[Reg/Unreg]],CurCloseProf[R/NR],0),MATCH(Y$9,CurCloseProf[#Headers],0))*($J111+$M111)</f>
        <v>0</v>
      </c>
      <c r="Z111" s="35">
        <f>INDEX(CurCloseProf[],MATCH(PlantAccountsQuery[[#This Row],[Reg/Unreg]],CurCloseProf[R/NR],0),MATCH(Z$9,CurCloseProf[#Headers],0))*($J111+$M111)</f>
        <v>0</v>
      </c>
      <c r="AB111" s="59">
        <f>IF(INDEX(CurWIPHelper[],1,MATCH(AO$4,$AB$9:$AM$9,0))=0,0,($F111+$O111))</f>
        <v>20795.738646000002</v>
      </c>
      <c r="AC111" s="59">
        <f>IF(INDEX(CurWIPHelper[],1,MATCH(AP$4,$AB$9:$AM$9,0))=0,0,($F111+SUM($O111:P111)))</f>
        <v>20795.738646000002</v>
      </c>
      <c r="AD111" s="59">
        <f>IF(INDEX(CurWIPHelper[],1,MATCH(AQ$4,$AB$9:$AM$9,0))=0,0,($F111+SUM($O111:Q111)))</f>
        <v>20795.738646000002</v>
      </c>
      <c r="AE111" s="59">
        <f>IF(INDEX(CurWIPHelper[],1,MATCH(AR$4,$AB$9:$AM$9,0))=0,0,($F111+SUM($O111:R111)))</f>
        <v>20795.738646000002</v>
      </c>
      <c r="AF111" s="59">
        <f>IF(INDEX(CurWIPHelper[],1,MATCH(AS$4,$AB$9:$AM$9,0))=0,0,($F111+SUM($O111:S111)))</f>
        <v>20795.738646000002</v>
      </c>
      <c r="AG111" s="59">
        <f>IF(INDEX(CurWIPHelper[],1,MATCH(AT$4,$AB$9:$AM$9,0))=0,0,($F111+SUM($O111:T111)))</f>
        <v>20795.738646000002</v>
      </c>
      <c r="AH111" s="59">
        <f>IF(INDEX(CurWIPHelper[],1,MATCH(AU$4,$AB$9:$AM$9,0))=0,0,($F111+SUM($O111:U111)))</f>
        <v>20795.738646000002</v>
      </c>
      <c r="AI111" s="59">
        <f>IF(INDEX(CurWIPHelper[],1,MATCH(AV$4,$AB$9:$AM$9,0))=0,0,($F111+SUM($O111:V111)))</f>
        <v>20795.738646000002</v>
      </c>
      <c r="AJ111" s="59">
        <f>IF(INDEX(CurWIPHelper[],1,MATCH(AW$4,$AB$9:$AM$9,0))=0,0,($F111+SUM($O111:W111)))</f>
        <v>20795.738646000002</v>
      </c>
      <c r="AK111" s="59">
        <f>IF(INDEX(CurWIPHelper[],1,MATCH(AX$4,$AB$9:$AM$9,0))=0,0,($F111+SUM($O111:X111)))</f>
        <v>20795.738646000002</v>
      </c>
      <c r="AL111" s="59">
        <f>IF(INDEX(CurWIPHelper[],1,MATCH(AY$4,$AB$9:$AM$9,0))=0,0,($F111+SUM($O111:Y111)))</f>
        <v>20795.738646000002</v>
      </c>
      <c r="AM111" s="59">
        <f>IF(INDEX(CurWIPHelper[],1,MATCH(AZ$4,$AB$9:$AM$9,0))=0,0,($F111+SUM($O111:Z111)))</f>
        <v>20795.738646000002</v>
      </c>
      <c r="AO111" s="35">
        <f>IF(INDEX(CurWIPHelper[],1,MATCH(AO$4,CurWIPHelper[#Headers],0))=0,0,
     IF(AB111&gt;0,
        (IF(
             ((INDEX(PlantAccounts[],MATCH($C111,PlantAccounts[Power Plan Plant Account '#],0),7)/12)
                   *(AB111)
                   *(INDEX(CurWIPHelper[],1,MATCH(AO$4,CurWIPHelper[#Headers],0)))
                   +(INDEX(PlantAccounts[],MATCH($C111,PlantAccounts[Power Plan Plant Account '#],0),9))
                   )&gt;AB111,
              IF((INDEX(PlantAccounts[],MATCH($C111,PlantAccounts[Power Plan Plant Account '#],0),7))=0,0,AB111-(INDEX(PlantAccounts[],MATCH($C111,PlantAccounts[Power Plan Plant Account '#],0),9))),
             (INDEX(PlantAccounts[],MATCH($C111,PlantAccounts[Power Plan Plant Account '#],0),7)/12)*AB111*(INDEX(CurWIPHelper[],1,MATCH(AO$4,CurWIPHelper[#Headers],0))))
        ),
          IF(AB111=0,0,IF(
              ((INDEX(PlantAccounts[],MATCH($C111,PlantAccounts[Power Plan Plant Account '#],0),7)/12)
              *(AB111)
              *(INDEX(CurWIPHelper[],1,MATCH(AO$4,CurWIPHelper[#Headers],0)))
              +(INDEX(PlantAccounts[],MATCH($C111,PlantAccounts[Power Plan Plant Account '#],0),9))
              )&gt;AB111,
         (INDEX(PlantAccounts[],MATCH($C111,PlantAccounts[Power Plan Plant Account '#],0),7)/12)*AB111*(INDEX(CurWIPHelper[],1,MATCH(AO$4,CurWIPHelper[#Headers],0))),
         AB111-(INDEX(PlantAccounts[],MATCH($C111,PlantAccounts[Power Plan Plant Account '#],0),9))
    ))
)
)</f>
        <v>0</v>
      </c>
      <c r="AP111" s="35">
        <f>IF(INDEX(CurWIPHelper[],1,MATCH(AP$4,CurWIPHelper[#Headers],0))=0,0,
     IF(AC111&gt;0,
        (IF(
             ((INDEX(PlantAccounts[],MATCH($C111,PlantAccounts[Power Plan Plant Account '#],0),7)/12)
                   *(AC111)
                   *(INDEX(CurWIPHelper[],1,MATCH(AP$4,CurWIPHelper[#Headers],0)))
                   +(INDEX(PlantAccounts[],MATCH($C111,PlantAccounts[Power Plan Plant Account '#],0),9))
                   +(SUM($AO111:AO111))
                    )&gt;AC111,
              IF((INDEX(PlantAccounts[],MATCH($C111,PlantAccounts[Power Plan Plant Account '#],0),7))=0,0,AC111-(INDEX(PlantAccounts[],MATCH($C111,PlantAccounts[Power Plan Plant Account '#],0),9))-SUM($AO111:AO111)),
             (INDEX(PlantAccounts[],MATCH($C111,PlantAccounts[Power Plan Plant Account '#],0),7)/12)*AC111*(INDEX(CurWIPHelper[],1,MATCH(AP$4,CurWIPHelper[#Headers],0))))
        ),
        IF(AC111=0,0,IF(
              ((INDEX(PlantAccounts[],MATCH($C111,PlantAccounts[Power Plan Plant Account '#],0),7)/12)
              *(AC111)
              *(INDEX(CurWIPHelper[],1,MATCH(AP$4,CurWIPHelper[#Headers],0)))
              +(INDEX(PlantAccounts[],MATCH($C111,PlantAccounts[Power Plan Plant Account '#],0),9))
              +(SUM($AO111:AO111))
              )&gt;AC111,
         (INDEX(PlantAccounts[],MATCH($C111,PlantAccounts[Power Plan Plant Account '#],0),7)/12)*AC111*(INDEX(CurWIPHelper[],1,MATCH(AP$4,CurWIPHelper[#Headers],0))),
         AC111-(INDEX(PlantAccounts[],MATCH($C111,PlantAccounts[Power Plan Plant Account '#],0),9))-(SUM($AO111:AO111))
    ))
)
)</f>
        <v>0</v>
      </c>
      <c r="AQ111" s="35">
        <f>IF(INDEX(CurWIPHelper[],1,MATCH(AQ$4,CurWIPHelper[#Headers],0))=0,0,
     IF(AD111&gt;0,
        (IF(
             ((INDEX(PlantAccounts[],MATCH($C111,PlantAccounts[Power Plan Plant Account '#],0),7)/12)
                   *(AD111)
                   *(INDEX(CurWIPHelper[],1,MATCH(AQ$4,CurWIPHelper[#Headers],0)))
                   +(INDEX(PlantAccounts[],MATCH($C111,PlantAccounts[Power Plan Plant Account '#],0),9))
                   +(SUM($AO111:AP111))
                    )&gt;AD111,
              IF((INDEX(PlantAccounts[],MATCH($C111,PlantAccounts[Power Plan Plant Account '#],0),7))=0,0,AD111-(INDEX(PlantAccounts[],MATCH($C111,PlantAccounts[Power Plan Plant Account '#],0),9))-SUM($AO111:AP111)),
             (INDEX(PlantAccounts[],MATCH($C111,PlantAccounts[Power Plan Plant Account '#],0),7)/12)*AD111*(INDEX(CurWIPHelper[],1,MATCH(AQ$4,CurWIPHelper[#Headers],0))))
        ),
        IF(AD111=0,0,IF(
              ((INDEX(PlantAccounts[],MATCH($C111,PlantAccounts[Power Plan Plant Account '#],0),7)/12)
              *(AD111)
              *(INDEX(CurWIPHelper[],1,MATCH(AQ$4,CurWIPHelper[#Headers],0)))
              +(INDEX(PlantAccounts[],MATCH($C111,PlantAccounts[Power Plan Plant Account '#],0),9))
              +(SUM($AO111:AP111))
              )&gt;AD111,
         (INDEX(PlantAccounts[],MATCH($C111,PlantAccounts[Power Plan Plant Account '#],0),7)/12)*AD111*(INDEX(CurWIPHelper[],1,MATCH(AQ$4,CurWIPHelper[#Headers],0))),
         AD111-(INDEX(PlantAccounts[],MATCH($C111,PlantAccounts[Power Plan Plant Account '#],0),9))-(SUM($AO111:AP111))
    ))
)
)</f>
        <v>0</v>
      </c>
      <c r="AR111" s="35">
        <f>IF(INDEX(CurWIPHelper[],1,MATCH(AR$4,CurWIPHelper[#Headers],0))=0,0,
     IF(AE111&gt;0,
        (IF(
             ((INDEX(PlantAccounts[],MATCH($C111,PlantAccounts[Power Plan Plant Account '#],0),7)/12)
                   *(AE111)
                   *(INDEX(CurWIPHelper[],1,MATCH(AR$4,CurWIPHelper[#Headers],0)))
                   +(INDEX(PlantAccounts[],MATCH($C111,PlantAccounts[Power Plan Plant Account '#],0),9))
                   +(SUM($AO111:AQ111))
                    )&gt;AE111,
              IF((INDEX(PlantAccounts[],MATCH($C111,PlantAccounts[Power Plan Plant Account '#],0),7))=0,0,AE111-(INDEX(PlantAccounts[],MATCH($C111,PlantAccounts[Power Plan Plant Account '#],0),9))-SUM($AO111:AQ111)),
             (INDEX(PlantAccounts[],MATCH($C111,PlantAccounts[Power Plan Plant Account '#],0),7)/12)*AE111*(INDEX(CurWIPHelper[],1,MATCH(AR$4,CurWIPHelper[#Headers],0))))
        ),
        IF(AE111=0,0,IF(
              ((INDEX(PlantAccounts[],MATCH($C111,PlantAccounts[Power Plan Plant Account '#],0),7)/12)
              *(AE111)
              *(INDEX(CurWIPHelper[],1,MATCH(AR$4,CurWIPHelper[#Headers],0)))
              +(INDEX(PlantAccounts[],MATCH($C111,PlantAccounts[Power Plan Plant Account '#],0),9))
              +(SUM($AO111:AQ111))
              )&gt;AE111,
         (INDEX(PlantAccounts[],MATCH($C111,PlantAccounts[Power Plan Plant Account '#],0),7)/12)*AE111*(INDEX(CurWIPHelper[],1,MATCH(AR$4,CurWIPHelper[#Headers],0))),
         AE111-(INDEX(PlantAccounts[],MATCH($C111,PlantAccounts[Power Plan Plant Account '#],0),9))-(SUM($AO111:AQ111))
    ))
)
)</f>
        <v>0</v>
      </c>
      <c r="AS111" s="35">
        <f>IF(INDEX(CurWIPHelper[],1,MATCH(AS$4,CurWIPHelper[#Headers],0))=0,0,
     IF(AF111&gt;0,
        (IF(
             ((INDEX(PlantAccounts[],MATCH($C111,PlantAccounts[Power Plan Plant Account '#],0),7)/12)
                   *(AF111)
                   *(INDEX(CurWIPHelper[],1,MATCH(AS$4,CurWIPHelper[#Headers],0)))
                   +(INDEX(PlantAccounts[],MATCH($C111,PlantAccounts[Power Plan Plant Account '#],0),9))
                   +(SUM($AO111:AR111))
                    )&gt;AF111,
              IF((INDEX(PlantAccounts[],MATCH($C111,PlantAccounts[Power Plan Plant Account '#],0),7))=0,0,AF111-(INDEX(PlantAccounts[],MATCH($C111,PlantAccounts[Power Plan Plant Account '#],0),9))-SUM($AO111:AR111)),
             (INDEX(PlantAccounts[],MATCH($C111,PlantAccounts[Power Plan Plant Account '#],0),7)/12)*AF111*(INDEX(CurWIPHelper[],1,MATCH(AS$4,CurWIPHelper[#Headers],0))))
        ),
        IF(AF111=0,0,IF(
              ((INDEX(PlantAccounts[],MATCH($C111,PlantAccounts[Power Plan Plant Account '#],0),7)/12)
              *(AF111)
              *(INDEX(CurWIPHelper[],1,MATCH(AS$4,CurWIPHelper[#Headers],0)))
              +(INDEX(PlantAccounts[],MATCH($C111,PlantAccounts[Power Plan Plant Account '#],0),9))
              +(SUM($AO111:AR111))
              )&gt;AF111,
         (INDEX(PlantAccounts[],MATCH($C111,PlantAccounts[Power Plan Plant Account '#],0),7)/12)*AF111*(INDEX(CurWIPHelper[],1,MATCH(AS$4,CurWIPHelper[#Headers],0))),
         AF111-(INDEX(PlantAccounts[],MATCH($C111,PlantAccounts[Power Plan Plant Account '#],0),9))-(SUM($AO111:AR111))
    ))
)
)</f>
        <v>0</v>
      </c>
      <c r="AT111" s="35">
        <f>IF(INDEX(CurWIPHelper[],1,MATCH(AT$4,CurWIPHelper[#Headers],0))=0,0,
     IF(AG111&gt;0,
        (IF(
             ((INDEX(PlantAccounts[],MATCH($C111,PlantAccounts[Power Plan Plant Account '#],0),7)/12)
                   *(AG111)
                   *(INDEX(CurWIPHelper[],1,MATCH(AT$4,CurWIPHelper[#Headers],0)))
                   +(INDEX(PlantAccounts[],MATCH($C111,PlantAccounts[Power Plan Plant Account '#],0),9))
                   +(SUM($AO111:AS111))
                    )&gt;AG111,
              IF((INDEX(PlantAccounts[],MATCH($C111,PlantAccounts[Power Plan Plant Account '#],0),7))=0,0,AG111-(INDEX(PlantAccounts[],MATCH($C111,PlantAccounts[Power Plan Plant Account '#],0),9))-SUM($AO111:AS111)),
             (INDEX(PlantAccounts[],MATCH($C111,PlantAccounts[Power Plan Plant Account '#],0),7)/12)*AG111*(INDEX(CurWIPHelper[],1,MATCH(AT$4,CurWIPHelper[#Headers],0))))
        ),
        IF(AG111=0,0,IF(
              ((INDEX(PlantAccounts[],MATCH($C111,PlantAccounts[Power Plan Plant Account '#],0),7)/12)
              *(AG111)
              *(INDEX(CurWIPHelper[],1,MATCH(AT$4,CurWIPHelper[#Headers],0)))
              +(INDEX(PlantAccounts[],MATCH($C111,PlantAccounts[Power Plan Plant Account '#],0),9))
              +(SUM($AO111:AS111))
              )&gt;AG111,
         (INDEX(PlantAccounts[],MATCH($C111,PlantAccounts[Power Plan Plant Account '#],0),7)/12)*AG111*(INDEX(CurWIPHelper[],1,MATCH(AT$4,CurWIPHelper[#Headers],0))),
         AG111-(INDEX(PlantAccounts[],MATCH($C111,PlantAccounts[Power Plan Plant Account '#],0),9))-(SUM($AO111:AS111))
    ))
)
)</f>
        <v>0</v>
      </c>
      <c r="AU111" s="35">
        <f>IF(INDEX(CurWIPHelper[],1,MATCH(AU$4,CurWIPHelper[#Headers],0))=0,0,
     IF(AH111&gt;0,
        (IF(
             ((INDEX(PlantAccounts[],MATCH($C111,PlantAccounts[Power Plan Plant Account '#],0),7)/12)
                   *(AH111)
                   *(INDEX(CurWIPHelper[],1,MATCH(AU$4,CurWIPHelper[#Headers],0)))
                   +(INDEX(PlantAccounts[],MATCH($C111,PlantAccounts[Power Plan Plant Account '#],0),9))
                   +(SUM($AO111:AT111))
                    )&gt;AH111,
              IF((INDEX(PlantAccounts[],MATCH($C111,PlantAccounts[Power Plan Plant Account '#],0),7))=0,0,AH111-(INDEX(PlantAccounts[],MATCH($C111,PlantAccounts[Power Plan Plant Account '#],0),9))-SUM($AO111:AT111)),
             (INDEX(PlantAccounts[],MATCH($C111,PlantAccounts[Power Plan Plant Account '#],0),7)/12)*AH111*(INDEX(CurWIPHelper[],1,MATCH(AU$4,CurWIPHelper[#Headers],0))))
        ),
        IF(AH111=0,0,IF(
              ((INDEX(PlantAccounts[],MATCH($C111,PlantAccounts[Power Plan Plant Account '#],0),7)/12)
              *(AH111)
              *(INDEX(CurWIPHelper[],1,MATCH(AU$4,CurWIPHelper[#Headers],0)))
              +(INDEX(PlantAccounts[],MATCH($C111,PlantAccounts[Power Plan Plant Account '#],0),9))
              +(SUM($AO111:AT111))
              )&gt;AH111,
         (INDEX(PlantAccounts[],MATCH($C111,PlantAccounts[Power Plan Plant Account '#],0),7)/12)*AH111*(INDEX(CurWIPHelper[],1,MATCH(AU$4,CurWIPHelper[#Headers],0))),
         AH111-(INDEX(PlantAccounts[],MATCH($C111,PlantAccounts[Power Plan Plant Account '#],0),9))-(SUM($AO111:AT111))
    ))
)
)</f>
        <v>0</v>
      </c>
      <c r="AV111" s="35">
        <f>IF(INDEX(CurWIPHelper[],1,MATCH(AV$4,CurWIPHelper[#Headers],0))=0,0,
     IF(AI111&gt;0,
        (IF(
             ((INDEX(PlantAccounts[],MATCH($C111,PlantAccounts[Power Plan Plant Account '#],0),7)/12)
                   *(AI111)
                   *(INDEX(CurWIPHelper[],1,MATCH(AV$4,CurWIPHelper[#Headers],0)))
                   +(INDEX(PlantAccounts[],MATCH($C111,PlantAccounts[Power Plan Plant Account '#],0),9))
                   +(SUM($AO111:AU111))
                    )&gt;AI111,
              IF((INDEX(PlantAccounts[],MATCH($C111,PlantAccounts[Power Plan Plant Account '#],0),7))=0,0,AI111-(INDEX(PlantAccounts[],MATCH($C111,PlantAccounts[Power Plan Plant Account '#],0),9))-SUM($AO111:AU111)),
             (INDEX(PlantAccounts[],MATCH($C111,PlantAccounts[Power Plan Plant Account '#],0),7)/12)*AI111*(INDEX(CurWIPHelper[],1,MATCH(AV$4,CurWIPHelper[#Headers],0))))
        ),
        IF(AI111=0,0,IF(
              ((INDEX(PlantAccounts[],MATCH($C111,PlantAccounts[Power Plan Plant Account '#],0),7)/12)
              *(AI111)
              *(INDEX(CurWIPHelper[],1,MATCH(AV$4,CurWIPHelper[#Headers],0)))
              +(INDEX(PlantAccounts[],MATCH($C111,PlantAccounts[Power Plan Plant Account '#],0),9))
              +(SUM($AO111:AU111))
              )&gt;AI111,
         (INDEX(PlantAccounts[],MATCH($C111,PlantAccounts[Power Plan Plant Account '#],0),7)/12)*AI111*(INDEX(CurWIPHelper[],1,MATCH(AV$4,CurWIPHelper[#Headers],0))),
         AI111-(INDEX(PlantAccounts[],MATCH($C111,PlantAccounts[Power Plan Plant Account '#],0),9))-(SUM($AO111:AU111))
    ))
)
)</f>
        <v>0</v>
      </c>
      <c r="AW111" s="35">
        <f>IF(INDEX(CurWIPHelper[],1,MATCH(AW$4,CurWIPHelper[#Headers],0))=0,0,
     IF(AJ111&gt;0,
        (IF(
             ((INDEX(PlantAccounts[],MATCH($C111,PlantAccounts[Power Plan Plant Account '#],0),7)/12)
                   *(AJ111)
                   *(INDEX(CurWIPHelper[],1,MATCH(AW$4,CurWIPHelper[#Headers],0)))
                   +(INDEX(PlantAccounts[],MATCH($C111,PlantAccounts[Power Plan Plant Account '#],0),9))
                   +(SUM($AO111:AV111))
                    )&gt;AJ111,
              IF((INDEX(PlantAccounts[],MATCH($C111,PlantAccounts[Power Plan Plant Account '#],0),7))=0,0,AJ111-(INDEX(PlantAccounts[],MATCH($C111,PlantAccounts[Power Plan Plant Account '#],0),9))-SUM($AO111:AV111)),
             (INDEX(PlantAccounts[],MATCH($C111,PlantAccounts[Power Plan Plant Account '#],0),7)/12)*AJ111*(INDEX(CurWIPHelper[],1,MATCH(AW$4,CurWIPHelper[#Headers],0))))
        ),
        IF(AJ111=0,0,IF(
              ((INDEX(PlantAccounts[],MATCH($C111,PlantAccounts[Power Plan Plant Account '#],0),7)/12)
              *(AJ111)
              *(INDEX(CurWIPHelper[],1,MATCH(AW$4,CurWIPHelper[#Headers],0)))
              +(INDEX(PlantAccounts[],MATCH($C111,PlantAccounts[Power Plan Plant Account '#],0),9))
              +(SUM($AO111:AV111))
              )&gt;AJ111,
         (INDEX(PlantAccounts[],MATCH($C111,PlantAccounts[Power Plan Plant Account '#],0),7)/12)*AJ111*(INDEX(CurWIPHelper[],1,MATCH(AW$4,CurWIPHelper[#Headers],0))),
         AJ111-(INDEX(PlantAccounts[],MATCH($C111,PlantAccounts[Power Plan Plant Account '#],0),9))-(SUM($AO111:AV111))
    ))
)
)</f>
        <v>0</v>
      </c>
      <c r="AX111" s="35">
        <f>IF(INDEX(CurWIPHelper[],1,MATCH(AX$4,CurWIPHelper[#Headers],0))=0,0,
     IF(AK111&gt;0,
        (IF(
             ((INDEX(PlantAccounts[],MATCH($C111,PlantAccounts[Power Plan Plant Account '#],0),7)/12)
                   *(AK111)
                   *(INDEX(CurWIPHelper[],1,MATCH(AX$4,CurWIPHelper[#Headers],0)))
                   +(INDEX(PlantAccounts[],MATCH($C111,PlantAccounts[Power Plan Plant Account '#],0),9))
                   +(SUM($AO111:AW111))
                    )&gt;AK111,
              IF((INDEX(PlantAccounts[],MATCH($C111,PlantAccounts[Power Plan Plant Account '#],0),7))=0,0,AK111-(INDEX(PlantAccounts[],MATCH($C111,PlantAccounts[Power Plan Plant Account '#],0),9))-SUM($AO111:AW111)),
             (INDEX(PlantAccounts[],MATCH($C111,PlantAccounts[Power Plan Plant Account '#],0),7)/12)*AK111*(INDEX(CurWIPHelper[],1,MATCH(AX$4,CurWIPHelper[#Headers],0))))
        ),
        IF(AK111=0,0,IF(
              ((INDEX(PlantAccounts[],MATCH($C111,PlantAccounts[Power Plan Plant Account '#],0),7)/12)
              *(AK111)
              *(INDEX(CurWIPHelper[],1,MATCH(AX$4,CurWIPHelper[#Headers],0)))
              +(INDEX(PlantAccounts[],MATCH($C111,PlantAccounts[Power Plan Plant Account '#],0),9))
              +(SUM($AO111:AW111))
              )&gt;AK111,
         (INDEX(PlantAccounts[],MATCH($C111,PlantAccounts[Power Plan Plant Account '#],0),7)/12)*AK111*(INDEX(CurWIPHelper[],1,MATCH(AX$4,CurWIPHelper[#Headers],0))),
         AK111-(INDEX(PlantAccounts[],MATCH($C111,PlantAccounts[Power Plan Plant Account '#],0),9))-(SUM($AO111:AW111))
    ))
)
)</f>
        <v>0</v>
      </c>
      <c r="AY111" s="35">
        <f>IF(INDEX(CurWIPHelper[],1,MATCH(AY$4,CurWIPHelper[#Headers],0))=0,0,
     IF(AL111&gt;0,
        (IF(
             ((INDEX(PlantAccounts[],MATCH($C111,PlantAccounts[Power Plan Plant Account '#],0),7)/12)
                   *(AL111)
                   *(INDEX(CurWIPHelper[],1,MATCH(AY$4,CurWIPHelper[#Headers],0)))
                   +(INDEX(PlantAccounts[],MATCH($C111,PlantAccounts[Power Plan Plant Account '#],0),9))
                   +(SUM($AO111:AX111))
                    )&gt;AL111,
              IF((INDEX(PlantAccounts[],MATCH($C111,PlantAccounts[Power Plan Plant Account '#],0),7))=0,0,AL111-(INDEX(PlantAccounts[],MATCH($C111,PlantAccounts[Power Plan Plant Account '#],0),9))-SUM($AO111:AX111)),
             (INDEX(PlantAccounts[],MATCH($C111,PlantAccounts[Power Plan Plant Account '#],0),7)/12)*AL111*(INDEX(CurWIPHelper[],1,MATCH(AY$4,CurWIPHelper[#Headers],0))))
        ),
        IF(AL111=0,0,IF(
              ((INDEX(PlantAccounts[],MATCH($C111,PlantAccounts[Power Plan Plant Account '#],0),7)/12)
              *(AL111)
              *(INDEX(CurWIPHelper[],1,MATCH(AY$4,CurWIPHelper[#Headers],0)))
              +(INDEX(PlantAccounts[],MATCH($C111,PlantAccounts[Power Plan Plant Account '#],0),9))
              +(SUM($AO111:AX111))
              )&gt;AL111,
         (INDEX(PlantAccounts[],MATCH($C111,PlantAccounts[Power Plan Plant Account '#],0),7)/12)*AL111*(INDEX(CurWIPHelper[],1,MATCH(AY$4,CurWIPHelper[#Headers],0))),
         AL111-(INDEX(PlantAccounts[],MATCH($C111,PlantAccounts[Power Plan Plant Account '#],0),9))-(SUM($AO111:AX111))
    ))
)
)</f>
        <v>0</v>
      </c>
      <c r="AZ111" s="35">
        <f>IF(INDEX(CurWIPHelper[],1,MATCH(AZ$4,CurWIPHelper[#Headers],0))=0,0,
     IF(AM111&gt;0,
        (IF(
             ((INDEX(PlantAccounts[],MATCH($C111,PlantAccounts[Power Plan Plant Account '#],0),7)/12)
                   *(AM111)
                   *(INDEX(CurWIPHelper[],1,MATCH(AZ$4,CurWIPHelper[#Headers],0)))
                   +(INDEX(PlantAccounts[],MATCH($C111,PlantAccounts[Power Plan Plant Account '#],0),9))
                   +(SUM($AO111:AY111))
                    )&gt;AM111,
              IF((INDEX(PlantAccounts[],MATCH($C111,PlantAccounts[Power Plan Plant Account '#],0),7))=0,0,AM111-(INDEX(PlantAccounts[],MATCH($C111,PlantAccounts[Power Plan Plant Account '#],0),9))-SUM($AO111:AY111)),
             (INDEX(PlantAccounts[],MATCH($C111,PlantAccounts[Power Plan Plant Account '#],0),7)/12)*AM111*(INDEX(CurWIPHelper[],1,MATCH(AZ$4,CurWIPHelper[#Headers],0))))
        ),
        IF(AM111=0,0,IF(
              ((INDEX(PlantAccounts[],MATCH($C111,PlantAccounts[Power Plan Plant Account '#],0),7)/12)
              *(AM111)
              *(INDEX(CurWIPHelper[],1,MATCH(AZ$4,CurWIPHelper[#Headers],0)))
              +(INDEX(PlantAccounts[],MATCH($C111,PlantAccounts[Power Plan Plant Account '#],0),9))
              +(SUM($AO111:AY111))
              )&gt;AM111,
         (INDEX(PlantAccounts[],MATCH($C111,PlantAccounts[Power Plan Plant Account '#],0),7)/12)*AM111*(INDEX(CurWIPHelper[],1,MATCH(AZ$4,CurWIPHelper[#Headers],0))),
         AM111-(INDEX(PlantAccounts[],MATCH($C111,PlantAccounts[Power Plan Plant Account '#],0),9))-(SUM($AO111:AY111))
    ))
)
)</f>
        <v>0</v>
      </c>
      <c r="BA111" s="59">
        <f t="shared" si="33"/>
        <v>0</v>
      </c>
      <c r="BC111" s="59">
        <f>INDEX(CurCloseProf[],MATCH(PlantAccountsQuery[[#This Row],[Reg/Unreg]],CurCloseProf[R/NR],0),MATCH(BC$9,CurCloseProf[#Headers],0))*($J111)</f>
        <v>0</v>
      </c>
      <c r="BD111" s="59">
        <f>INDEX(CurCloseProf[],MATCH(PlantAccountsQuery[[#This Row],[Reg/Unreg]],CurCloseProf[R/NR],0),MATCH(BD$9,CurCloseProf[#Headers],0))*($J111)</f>
        <v>0</v>
      </c>
      <c r="BE111" s="59">
        <f>INDEX(CurCloseProf[],MATCH(PlantAccountsQuery[[#This Row],[Reg/Unreg]],CurCloseProf[R/NR],0),MATCH(BE$9,CurCloseProf[#Headers],0))*($J111)</f>
        <v>0</v>
      </c>
      <c r="BF111" s="59">
        <f>INDEX(CurCloseProf[],MATCH(PlantAccountsQuery[[#This Row],[Reg/Unreg]],CurCloseProf[R/NR],0),MATCH(BF$9,CurCloseProf[#Headers],0))*($J111)</f>
        <v>0</v>
      </c>
      <c r="BG111" s="59">
        <f>INDEX(CurCloseProf[],MATCH(PlantAccountsQuery[[#This Row],[Reg/Unreg]],CurCloseProf[R/NR],0),MATCH(BG$9,CurCloseProf[#Headers],0))*($J111)</f>
        <v>0</v>
      </c>
      <c r="BH111" s="59">
        <f>INDEX(CurCloseProf[],MATCH(PlantAccountsQuery[[#This Row],[Reg/Unreg]],CurCloseProf[R/NR],0),MATCH(BH$9,CurCloseProf[#Headers],0))*($J111)</f>
        <v>0</v>
      </c>
      <c r="BI111" s="59">
        <f>INDEX(CurCloseProf[],MATCH(PlantAccountsQuery[[#This Row],[Reg/Unreg]],CurCloseProf[R/NR],0),MATCH(BI$9,CurCloseProf[#Headers],0))*($J111)</f>
        <v>0</v>
      </c>
      <c r="BJ111" s="59">
        <f>INDEX(CurCloseProf[],MATCH(PlantAccountsQuery[[#This Row],[Reg/Unreg]],CurCloseProf[R/NR],0),MATCH(BJ$9,CurCloseProf[#Headers],0))*($J111)</f>
        <v>0</v>
      </c>
      <c r="BK111" s="59">
        <f>INDEX(CurCloseProf[],MATCH(PlantAccountsQuery[[#This Row],[Reg/Unreg]],CurCloseProf[R/NR],0),MATCH(BK$9,CurCloseProf[#Headers],0))*($J111)</f>
        <v>0</v>
      </c>
      <c r="BL111" s="59">
        <f>INDEX(CurCloseProf[],MATCH(PlantAccountsQuery[[#This Row],[Reg/Unreg]],CurCloseProf[R/NR],0),MATCH(BL$9,CurCloseProf[#Headers],0))*($J111)</f>
        <v>0</v>
      </c>
      <c r="BM111" s="59">
        <f>INDEX(CurCloseProf[],MATCH(PlantAccountsQuery[[#This Row],[Reg/Unreg]],CurCloseProf[R/NR],0),MATCH(BM$9,CurCloseProf[#Headers],0))*($J111)</f>
        <v>0</v>
      </c>
      <c r="BN111" s="59">
        <f>INDEX(CurCloseProf[],MATCH(PlantAccountsQuery[[#This Row],[Reg/Unreg]],CurCloseProf[R/NR],0),MATCH(BN$9,CurCloseProf[#Headers],0))*($J111)</f>
        <v>0</v>
      </c>
      <c r="BP111" s="59">
        <f>IF(INDEX(CurWIPHelper[],1,MATCH(AO$4,$BP$9:$CA$9,0))=0,0,$BC111)</f>
        <v>0</v>
      </c>
      <c r="BQ111" s="59">
        <f>IF(INDEX(CurWIPHelper[],1,MATCH(AP$4,$BP$9:$CA$9,0))=0,0,(SUM($BC111:BD111)))</f>
        <v>0</v>
      </c>
      <c r="BR111" s="59">
        <f>IF(INDEX(CurWIPHelper[],1,MATCH(AQ$4,$BP$9:$CA$9,0))=0,0,(SUM($BC111:BE111)))</f>
        <v>0</v>
      </c>
      <c r="BS111" s="59">
        <f>IF(INDEX(CurWIPHelper[],1,MATCH(AR$4,$BP$9:$CA$9,0))=0,0,(SUM($BC111:BF111)))</f>
        <v>0</v>
      </c>
      <c r="BT111" s="59">
        <f>IF(INDEX(CurWIPHelper[],1,MATCH(AS$4,$BP$9:$CA$9,0))=0,0,(SUM($BC111:BG111)))</f>
        <v>0</v>
      </c>
      <c r="BU111" s="59">
        <f>IF(INDEX(CurWIPHelper[],1,MATCH(AT$4,$BP$9:$CA$9,0))=0,0,(SUM($BC111:BH111)))</f>
        <v>0</v>
      </c>
      <c r="BV111" s="59">
        <f>IF(INDEX(CurWIPHelper[],1,MATCH(AU$4,$BP$9:$CA$9,0))=0,0,(SUM($BC111:BI111)))</f>
        <v>0</v>
      </c>
      <c r="BW111" s="59">
        <f>IF(INDEX(CurWIPHelper[],1,MATCH(AV$4,$BP$9:$CA$9,0))=0,0,(SUM($BC111:BJ111)))</f>
        <v>0</v>
      </c>
      <c r="BX111" s="59">
        <f>IF(INDEX(CurWIPHelper[],1,MATCH(AW$4,$BP$9:$CA$9,0))=0,0,(SUM($BC111:BK111)))</f>
        <v>0</v>
      </c>
      <c r="BY111" s="59">
        <f>IF(INDEX(CurWIPHelper[],1,MATCH(AX$4,$BP$9:$CA$9,0))=0,0,(SUM($BC111:BL111)))</f>
        <v>0</v>
      </c>
      <c r="BZ111" s="59">
        <f>IF(INDEX(CurWIPHelper[],1,MATCH(AY$4,$BP$9:$CA$9,0))=0,0,(SUM($BC111:BM111)))</f>
        <v>0</v>
      </c>
      <c r="CA111" s="59">
        <f>IF(INDEX(CurWIPHelper[],1,MATCH(AZ$4,$BP$9:$CA$9,0))=0,0,(SUM($BC111:BN111)))</f>
        <v>0</v>
      </c>
      <c r="CC111" s="59">
        <f>((((INDEX(PlantAccounts[],MATCH($C111,PlantAccounts[Power Plan Plant Account '#],0),8)+(INDEX(PlantAccounts[],MATCH($C111,PlantAccounts[Power Plan Plant Account '#],0),8)+INDEX(PlantAccounts[],MATCH($C111,PlantAccounts[Power Plan Plant Account '#],0),16)+INDEX(PlantAccounts[],MATCH($C111,PlantAccounts[Power Plan Plant Account '#],0),17)))/2))/12)*(INDEX(CurWIPHelper[],1,MATCH(AO$4,CurWIPHelper[#Headers],0)))*(INDEX(PlantAccounts[],MATCH($C111,PlantAccounts[Power Plan Plant Account '#],0),7))</f>
        <v>0</v>
      </c>
      <c r="CD111" s="59">
        <f>((((INDEX(PlantAccounts[],MATCH($C111,PlantAccounts[Power Plan Plant Account '#],0),8)+(INDEX(PlantAccounts[],MATCH($C111,PlantAccounts[Power Plan Plant Account '#],0),8)+INDEX(PlantAccounts[],MATCH($C111,PlantAccounts[Power Plan Plant Account '#],0),16)+INDEX(PlantAccounts[],MATCH($C111,PlantAccounts[Power Plan Plant Account '#],0),17)))/2))/12)*(INDEX(CurWIPHelper[],1,MATCH(AP$4,CurWIPHelper[#Headers],0)))*(INDEX(PlantAccounts[],MATCH($C111,PlantAccounts[Power Plan Plant Account '#],0),7))</f>
        <v>0</v>
      </c>
      <c r="CE111" s="59">
        <f>((((INDEX(PlantAccounts[],MATCH($C111,PlantAccounts[Power Plan Plant Account '#],0),8)+(INDEX(PlantAccounts[],MATCH($C111,PlantAccounts[Power Plan Plant Account '#],0),8)+INDEX(PlantAccounts[],MATCH($C111,PlantAccounts[Power Plan Plant Account '#],0),16)+INDEX(PlantAccounts[],MATCH($C111,PlantAccounts[Power Plan Plant Account '#],0),17)))/2))/12)*(INDEX(CurWIPHelper[],1,MATCH(AQ$4,CurWIPHelper[#Headers],0)))*(INDEX(PlantAccounts[],MATCH($C111,PlantAccounts[Power Plan Plant Account '#],0),7))</f>
        <v>0</v>
      </c>
      <c r="CF111" s="59">
        <f>((((INDEX(PlantAccounts[],MATCH($C111,PlantAccounts[Power Plan Plant Account '#],0),8)+(INDEX(PlantAccounts[],MATCH($C111,PlantAccounts[Power Plan Plant Account '#],0),8)+INDEX(PlantAccounts[],MATCH($C111,PlantAccounts[Power Plan Plant Account '#],0),16)+INDEX(PlantAccounts[],MATCH($C111,PlantAccounts[Power Plan Plant Account '#],0),17)))/2))/12)*(INDEX(CurWIPHelper[],1,MATCH(AR$4,CurWIPHelper[#Headers],0)))*(INDEX(PlantAccounts[],MATCH($C111,PlantAccounts[Power Plan Plant Account '#],0),7))</f>
        <v>0</v>
      </c>
      <c r="CG111" s="59">
        <f>((((INDEX(PlantAccounts[],MATCH($C111,PlantAccounts[Power Plan Plant Account '#],0),8)+(INDEX(PlantAccounts[],MATCH($C111,PlantAccounts[Power Plan Plant Account '#],0),8)+INDEX(PlantAccounts[],MATCH($C111,PlantAccounts[Power Plan Plant Account '#],0),16)+INDEX(PlantAccounts[],MATCH($C111,PlantAccounts[Power Plan Plant Account '#],0),17)))/2))/12)*(INDEX(CurWIPHelper[],1,MATCH(AS$4,CurWIPHelper[#Headers],0)))*(INDEX(PlantAccounts[],MATCH($C111,PlantAccounts[Power Plan Plant Account '#],0),7))</f>
        <v>0</v>
      </c>
      <c r="CH111" s="59">
        <f>((((INDEX(PlantAccounts[],MATCH($C111,PlantAccounts[Power Plan Plant Account '#],0),8)+(INDEX(PlantAccounts[],MATCH($C111,PlantAccounts[Power Plan Plant Account '#],0),8)+INDEX(PlantAccounts[],MATCH($C111,PlantAccounts[Power Plan Plant Account '#],0),16)+INDEX(PlantAccounts[],MATCH($C111,PlantAccounts[Power Plan Plant Account '#],0),17)))/2))/12)*(INDEX(CurWIPHelper[],1,MATCH(AT$4,CurWIPHelper[#Headers],0)))*(INDEX(PlantAccounts[],MATCH($C111,PlantAccounts[Power Plan Plant Account '#],0),7))</f>
        <v>0</v>
      </c>
      <c r="CI111" s="59">
        <f>((((INDEX(PlantAccounts[],MATCH($C111,PlantAccounts[Power Plan Plant Account '#],0),8)+(INDEX(PlantAccounts[],MATCH($C111,PlantAccounts[Power Plan Plant Account '#],0),8)+INDEX(PlantAccounts[],MATCH($C111,PlantAccounts[Power Plan Plant Account '#],0),16)+INDEX(PlantAccounts[],MATCH($C111,PlantAccounts[Power Plan Plant Account '#],0),17)))/2))/12)*(INDEX(CurWIPHelper[],1,MATCH(AU$4,CurWIPHelper[#Headers],0)))*(INDEX(PlantAccounts[],MATCH($C111,PlantAccounts[Power Plan Plant Account '#],0),7))</f>
        <v>0</v>
      </c>
      <c r="CJ111" s="59">
        <f>((((INDEX(PlantAccounts[],MATCH($C111,PlantAccounts[Power Plan Plant Account '#],0),8)+(INDEX(PlantAccounts[],MATCH($C111,PlantAccounts[Power Plan Plant Account '#],0),8)+INDEX(PlantAccounts[],MATCH($C111,PlantAccounts[Power Plan Plant Account '#],0),16)+INDEX(PlantAccounts[],MATCH($C111,PlantAccounts[Power Plan Plant Account '#],0),17)))/2))/12)*(INDEX(CurWIPHelper[],1,MATCH(AV$4,CurWIPHelper[#Headers],0)))*(INDEX(PlantAccounts[],MATCH($C111,PlantAccounts[Power Plan Plant Account '#],0),7))</f>
        <v>0</v>
      </c>
      <c r="CK111" s="59">
        <f>((((INDEX(PlantAccounts[],MATCH($C111,PlantAccounts[Power Plan Plant Account '#],0),8)+(INDEX(PlantAccounts[],MATCH($C111,PlantAccounts[Power Plan Plant Account '#],0),8)+INDEX(PlantAccounts[],MATCH($C111,PlantAccounts[Power Plan Plant Account '#],0),16)+INDEX(PlantAccounts[],MATCH($C111,PlantAccounts[Power Plan Plant Account '#],0),17)))/2))/12)*(INDEX(CurWIPHelper[],1,MATCH(AW$4,CurWIPHelper[#Headers],0)))*(INDEX(PlantAccounts[],MATCH($C111,PlantAccounts[Power Plan Plant Account '#],0),7))</f>
        <v>0</v>
      </c>
      <c r="CL111" s="59">
        <f>((((INDEX(PlantAccounts[],MATCH($C111,PlantAccounts[Power Plan Plant Account '#],0),8)+(INDEX(PlantAccounts[],MATCH($C111,PlantAccounts[Power Plan Plant Account '#],0),8)+INDEX(PlantAccounts[],MATCH($C111,PlantAccounts[Power Plan Plant Account '#],0),16)+INDEX(PlantAccounts[],MATCH($C111,PlantAccounts[Power Plan Plant Account '#],0),17)))/2))/12)*(INDEX(CurWIPHelper[],1,MATCH(AX$4,CurWIPHelper[#Headers],0)))*(INDEX(PlantAccounts[],MATCH($C111,PlantAccounts[Power Plan Plant Account '#],0),7))</f>
        <v>0</v>
      </c>
      <c r="CM111" s="59">
        <f>((((INDEX(PlantAccounts[],MATCH($C111,PlantAccounts[Power Plan Plant Account '#],0),8)+(INDEX(PlantAccounts[],MATCH($C111,PlantAccounts[Power Plan Plant Account '#],0),8)+INDEX(PlantAccounts[],MATCH($C111,PlantAccounts[Power Plan Plant Account '#],0),16)+INDEX(PlantAccounts[],MATCH($C111,PlantAccounts[Power Plan Plant Account '#],0),17)))/2))/12)*(INDEX(CurWIPHelper[],1,MATCH(AY$4,CurWIPHelper[#Headers],0)))*(INDEX(PlantAccounts[],MATCH($C111,PlantAccounts[Power Plan Plant Account '#],0),7))</f>
        <v>0</v>
      </c>
      <c r="CN111" s="59">
        <f>((((INDEX(PlantAccounts[],MATCH($C111,PlantAccounts[Power Plan Plant Account '#],0),8)+(INDEX(PlantAccounts[],MATCH($C111,PlantAccounts[Power Plan Plant Account '#],0),8)+INDEX(PlantAccounts[],MATCH($C111,PlantAccounts[Power Plan Plant Account '#],0),16)+INDEX(PlantAccounts[],MATCH($C111,PlantAccounts[Power Plan Plant Account '#],0),17)))/2))/12)*(INDEX(CurWIPHelper[],1,MATCH(AZ$4,CurWIPHelper[#Headers],0)))*(INDEX(PlantAccounts[],MATCH($C111,PlantAccounts[Power Plan Plant Account '#],0),7))</f>
        <v>0</v>
      </c>
      <c r="CO111" s="59">
        <f t="shared" si="34"/>
        <v>0</v>
      </c>
      <c r="CQ111" s="59">
        <f>INDEX(PlantAccounts[],MATCH($C111,PlantAccounts[Power Plan Plant Account '#],0),12)*(INDEX(CurWIPHelper[],1,MATCH(AO$4,CurWIPHelper[#Headers],0)))*(INDEX(PlantAccounts[],MATCH($C111,PlantAccounts[Power Plan Plant Account '#],0),7)/12)*0.5</f>
        <v>0</v>
      </c>
      <c r="CR111" s="59">
        <f>INDEX(PlantAccounts[],MATCH($C111,PlantAccounts[Power Plan Plant Account '#],0),12)*(INDEX(CurWIPHelper[],1,MATCH(AP$4,CurWIPHelper[#Headers],0)))*(INDEX(PlantAccounts[],MATCH($C111,PlantAccounts[Power Plan Plant Account '#],0),7)/12)*0.5</f>
        <v>0</v>
      </c>
      <c r="CS111" s="59">
        <f>INDEX(PlantAccounts[],MATCH($C111,PlantAccounts[Power Plan Plant Account '#],0),12)*(INDEX(CurWIPHelper[],1,MATCH(AQ$4,CurWIPHelper[#Headers],0)))*(INDEX(PlantAccounts[],MATCH($C111,PlantAccounts[Power Plan Plant Account '#],0),7)/12)*0.5</f>
        <v>0</v>
      </c>
      <c r="CT111" s="59">
        <f>INDEX(PlantAccounts[],MATCH($C111,PlantAccounts[Power Plan Plant Account '#],0),12)*(INDEX(CurWIPHelper[],1,MATCH(AR$4,CurWIPHelper[#Headers],0)))*(INDEX(PlantAccounts[],MATCH($C111,PlantAccounts[Power Plan Plant Account '#],0),7)/12)*0.5</f>
        <v>0</v>
      </c>
      <c r="CU111" s="59">
        <f>INDEX(PlantAccounts[],MATCH($C111,PlantAccounts[Power Plan Plant Account '#],0),12)*(INDEX(CurWIPHelper[],1,MATCH(AS$4,CurWIPHelper[#Headers],0)))*(INDEX(PlantAccounts[],MATCH($C111,PlantAccounts[Power Plan Plant Account '#],0),7)/12)*0.5</f>
        <v>0</v>
      </c>
      <c r="CV111" s="59">
        <f>INDEX(PlantAccounts[],MATCH($C111,PlantAccounts[Power Plan Plant Account '#],0),12)*(INDEX(CurWIPHelper[],1,MATCH(AT$4,CurWIPHelper[#Headers],0)))*(INDEX(PlantAccounts[],MATCH($C111,PlantAccounts[Power Plan Plant Account '#],0),7)/12)*0.5</f>
        <v>0</v>
      </c>
      <c r="CW111" s="59">
        <f>INDEX(PlantAccounts[],MATCH($C111,PlantAccounts[Power Plan Plant Account '#],0),12)*(INDEX(CurWIPHelper[],1,MATCH(AU$4,CurWIPHelper[#Headers],0)))*(INDEX(PlantAccounts[],MATCH($C111,PlantAccounts[Power Plan Plant Account '#],0),7)/12)*0.5</f>
        <v>0</v>
      </c>
      <c r="CX111" s="59">
        <f>INDEX(PlantAccounts[],MATCH($C111,PlantAccounts[Power Plan Plant Account '#],0),12)*(INDEX(CurWIPHelper[],1,MATCH(AV$4,CurWIPHelper[#Headers],0)))*(INDEX(PlantAccounts[],MATCH($C111,PlantAccounts[Power Plan Plant Account '#],0),7)/12)*0.5</f>
        <v>0</v>
      </c>
      <c r="CY111" s="59">
        <f>INDEX(PlantAccounts[],MATCH($C111,PlantAccounts[Power Plan Plant Account '#],0),12)*(INDEX(CurWIPHelper[],1,MATCH(AW$4,CurWIPHelper[#Headers],0)))*(INDEX(PlantAccounts[],MATCH($C111,PlantAccounts[Power Plan Plant Account '#],0),7)/12)*0.5</f>
        <v>0</v>
      </c>
      <c r="CZ111" s="59">
        <f>INDEX(PlantAccounts[],MATCH($C111,PlantAccounts[Power Plan Plant Account '#],0),12)*(INDEX(CurWIPHelper[],1,MATCH(AX$4,CurWIPHelper[#Headers],0)))*(INDEX(PlantAccounts[],MATCH($C111,PlantAccounts[Power Plan Plant Account '#],0),7)/12)*0.5</f>
        <v>0</v>
      </c>
      <c r="DA111" s="59">
        <f>INDEX(PlantAccounts[],MATCH($C111,PlantAccounts[Power Plan Plant Account '#],0),12)*(INDEX(CurWIPHelper[],1,MATCH(AY$4,CurWIPHelper[#Headers],0)))*(INDEX(PlantAccounts[],MATCH($C111,PlantAccounts[Power Plan Plant Account '#],0),7)/12)*0.5</f>
        <v>0</v>
      </c>
      <c r="DB111" s="59">
        <f>INDEX(PlantAccounts[],MATCH($C111,PlantAccounts[Power Plan Plant Account '#],0),12)*(INDEX(CurWIPHelper[],1,MATCH(AZ$4,CurWIPHelper[#Headers],0)))*(INDEX(PlantAccounts[],MATCH($C111,PlantAccounts[Power Plan Plant Account '#],0),7)/12)*0.5</f>
        <v>0</v>
      </c>
      <c r="DC111" s="59">
        <f t="shared" si="35"/>
        <v>0</v>
      </c>
      <c r="DE111" s="59">
        <f t="shared" si="36"/>
        <v>0</v>
      </c>
    </row>
    <row r="112" spans="1:109">
      <c r="A112" t="s">
        <v>151</v>
      </c>
      <c r="B112" t="s">
        <v>162</v>
      </c>
      <c r="C112">
        <v>58202</v>
      </c>
      <c r="D112">
        <v>48200</v>
      </c>
      <c r="E112" s="160">
        <v>0</v>
      </c>
      <c r="F112" s="113">
        <f>INDEX(PlantAccounts[],MATCH($C112,PlantAccounts[Power Plan Plant Account '#],0),8)</f>
        <v>34017.492405000005</v>
      </c>
      <c r="G112" s="7">
        <f>INDEX(PlantAccounts[],MATCH($C112,PlantAccounts[Power Plan Plant Account '#],0),14)</f>
        <v>0</v>
      </c>
      <c r="H112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12" s="7"/>
      <c r="J112" s="7">
        <f t="shared" si="37"/>
        <v>0</v>
      </c>
      <c r="K112" s="7">
        <v>0</v>
      </c>
      <c r="L112" s="7">
        <f>INDEX(PlantAccounts[],MATCH($C112,PlantAccounts[Power Plan Plant Account '#],0),11)</f>
        <v>0</v>
      </c>
      <c r="M112" s="7">
        <f t="shared" si="32"/>
        <v>0</v>
      </c>
      <c r="O112" s="35">
        <f>INDEX(CurCloseProf[],MATCH(PlantAccountsQuery[[#This Row],[Reg/Unreg]],CurCloseProf[R/NR],0),MATCH(O$9,CurCloseProf[#Headers],0))*($J112+$M112)</f>
        <v>0</v>
      </c>
      <c r="P112" s="35">
        <f>INDEX(CurCloseProf[],MATCH(PlantAccountsQuery[[#This Row],[Reg/Unreg]],CurCloseProf[R/NR],0),MATCH(P$9,CurCloseProf[#Headers],0))*($J112+$M112)</f>
        <v>0</v>
      </c>
      <c r="Q112" s="35">
        <f>INDEX(CurCloseProf[],MATCH(PlantAccountsQuery[[#This Row],[Reg/Unreg]],CurCloseProf[R/NR],0),MATCH(Q$9,CurCloseProf[#Headers],0))*($J112+$M112)</f>
        <v>0</v>
      </c>
      <c r="R112" s="35">
        <f>INDEX(CurCloseProf[],MATCH(PlantAccountsQuery[[#This Row],[Reg/Unreg]],CurCloseProf[R/NR],0),MATCH(R$9,CurCloseProf[#Headers],0))*($J112+$M112)</f>
        <v>0</v>
      </c>
      <c r="S112" s="35">
        <f>INDEX(CurCloseProf[],MATCH(PlantAccountsQuery[[#This Row],[Reg/Unreg]],CurCloseProf[R/NR],0),MATCH(S$9,CurCloseProf[#Headers],0))*($J112+$M112)</f>
        <v>0</v>
      </c>
      <c r="T112" s="35">
        <f>INDEX(CurCloseProf[],MATCH(PlantAccountsQuery[[#This Row],[Reg/Unreg]],CurCloseProf[R/NR],0),MATCH(T$9,CurCloseProf[#Headers],0))*($J112+$M112)</f>
        <v>0</v>
      </c>
      <c r="U112" s="35">
        <f>INDEX(CurCloseProf[],MATCH(PlantAccountsQuery[[#This Row],[Reg/Unreg]],CurCloseProf[R/NR],0),MATCH(U$9,CurCloseProf[#Headers],0))*($J112+$M112)</f>
        <v>0</v>
      </c>
      <c r="V112" s="35">
        <f>INDEX(CurCloseProf[],MATCH(PlantAccountsQuery[[#This Row],[Reg/Unreg]],CurCloseProf[R/NR],0),MATCH(V$9,CurCloseProf[#Headers],0))*($J112+$M112)</f>
        <v>0</v>
      </c>
      <c r="W112" s="35">
        <f>INDEX(CurCloseProf[],MATCH(PlantAccountsQuery[[#This Row],[Reg/Unreg]],CurCloseProf[R/NR],0),MATCH(W$9,CurCloseProf[#Headers],0))*($J112+$M112)</f>
        <v>0</v>
      </c>
      <c r="X112" s="35">
        <f>INDEX(CurCloseProf[],MATCH(PlantAccountsQuery[[#This Row],[Reg/Unreg]],CurCloseProf[R/NR],0),MATCH(X$9,CurCloseProf[#Headers],0))*($J112+$M112)</f>
        <v>0</v>
      </c>
      <c r="Y112" s="35">
        <f>INDEX(CurCloseProf[],MATCH(PlantAccountsQuery[[#This Row],[Reg/Unreg]],CurCloseProf[R/NR],0),MATCH(Y$9,CurCloseProf[#Headers],0))*($J112+$M112)</f>
        <v>0</v>
      </c>
      <c r="Z112" s="35">
        <f>INDEX(CurCloseProf[],MATCH(PlantAccountsQuery[[#This Row],[Reg/Unreg]],CurCloseProf[R/NR],0),MATCH(Z$9,CurCloseProf[#Headers],0))*($J112+$M112)</f>
        <v>0</v>
      </c>
      <c r="AB112" s="59">
        <f>IF(INDEX(CurWIPHelper[],1,MATCH(AO$4,$AB$9:$AM$9,0))=0,0,($F112+$O112))</f>
        <v>34017.492405000005</v>
      </c>
      <c r="AC112" s="59">
        <f>IF(INDEX(CurWIPHelper[],1,MATCH(AP$4,$AB$9:$AM$9,0))=0,0,($F112+SUM($O112:P112)))</f>
        <v>34017.492405000005</v>
      </c>
      <c r="AD112" s="59">
        <f>IF(INDEX(CurWIPHelper[],1,MATCH(AQ$4,$AB$9:$AM$9,0))=0,0,($F112+SUM($O112:Q112)))</f>
        <v>34017.492405000005</v>
      </c>
      <c r="AE112" s="59">
        <f>IF(INDEX(CurWIPHelper[],1,MATCH(AR$4,$AB$9:$AM$9,0))=0,0,($F112+SUM($O112:R112)))</f>
        <v>34017.492405000005</v>
      </c>
      <c r="AF112" s="59">
        <f>IF(INDEX(CurWIPHelper[],1,MATCH(AS$4,$AB$9:$AM$9,0))=0,0,($F112+SUM($O112:S112)))</f>
        <v>34017.492405000005</v>
      </c>
      <c r="AG112" s="59">
        <f>IF(INDEX(CurWIPHelper[],1,MATCH(AT$4,$AB$9:$AM$9,0))=0,0,($F112+SUM($O112:T112)))</f>
        <v>34017.492405000005</v>
      </c>
      <c r="AH112" s="59">
        <f>IF(INDEX(CurWIPHelper[],1,MATCH(AU$4,$AB$9:$AM$9,0))=0,0,($F112+SUM($O112:U112)))</f>
        <v>34017.492405000005</v>
      </c>
      <c r="AI112" s="59">
        <f>IF(INDEX(CurWIPHelper[],1,MATCH(AV$4,$AB$9:$AM$9,0))=0,0,($F112+SUM($O112:V112)))</f>
        <v>34017.492405000005</v>
      </c>
      <c r="AJ112" s="59">
        <f>IF(INDEX(CurWIPHelper[],1,MATCH(AW$4,$AB$9:$AM$9,0))=0,0,($F112+SUM($O112:W112)))</f>
        <v>34017.492405000005</v>
      </c>
      <c r="AK112" s="59">
        <f>IF(INDEX(CurWIPHelper[],1,MATCH(AX$4,$AB$9:$AM$9,0))=0,0,($F112+SUM($O112:X112)))</f>
        <v>34017.492405000005</v>
      </c>
      <c r="AL112" s="59">
        <f>IF(INDEX(CurWIPHelper[],1,MATCH(AY$4,$AB$9:$AM$9,0))=0,0,($F112+SUM($O112:Y112)))</f>
        <v>34017.492405000005</v>
      </c>
      <c r="AM112" s="59">
        <f>IF(INDEX(CurWIPHelper[],1,MATCH(AZ$4,$AB$9:$AM$9,0))=0,0,($F112+SUM($O112:Z112)))</f>
        <v>34017.492405000005</v>
      </c>
      <c r="AO112" s="35">
        <f>IF(INDEX(CurWIPHelper[],1,MATCH(AO$4,CurWIPHelper[#Headers],0))=0,0,
     IF(AB112&gt;0,
        (IF(
             ((INDEX(PlantAccounts[],MATCH($C112,PlantAccounts[Power Plan Plant Account '#],0),7)/12)
                   *(AB112)
                   *(INDEX(CurWIPHelper[],1,MATCH(AO$4,CurWIPHelper[#Headers],0)))
                   +(INDEX(PlantAccounts[],MATCH($C112,PlantAccounts[Power Plan Plant Account '#],0),9))
                   )&gt;AB112,
              IF((INDEX(PlantAccounts[],MATCH($C112,PlantAccounts[Power Plan Plant Account '#],0),7))=0,0,AB112-(INDEX(PlantAccounts[],MATCH($C112,PlantAccounts[Power Plan Plant Account '#],0),9))),
             (INDEX(PlantAccounts[],MATCH($C112,PlantAccounts[Power Plan Plant Account '#],0),7)/12)*AB112*(INDEX(CurWIPHelper[],1,MATCH(AO$4,CurWIPHelper[#Headers],0))))
        ),
          IF(AB112=0,0,IF(
              ((INDEX(PlantAccounts[],MATCH($C112,PlantAccounts[Power Plan Plant Account '#],0),7)/12)
              *(AB112)
              *(INDEX(CurWIPHelper[],1,MATCH(AO$4,CurWIPHelper[#Headers],0)))
              +(INDEX(PlantAccounts[],MATCH($C112,PlantAccounts[Power Plan Plant Account '#],0),9))
              )&gt;AB112,
         (INDEX(PlantAccounts[],MATCH($C112,PlantAccounts[Power Plan Plant Account '#],0),7)/12)*AB112*(INDEX(CurWIPHelper[],1,MATCH(AO$4,CurWIPHelper[#Headers],0))),
         AB112-(INDEX(PlantAccounts[],MATCH($C112,PlantAccounts[Power Plan Plant Account '#],0),9))
    ))
)
)</f>
        <v>0</v>
      </c>
      <c r="AP112" s="35">
        <f>IF(INDEX(CurWIPHelper[],1,MATCH(AP$4,CurWIPHelper[#Headers],0))=0,0,
     IF(AC112&gt;0,
        (IF(
             ((INDEX(PlantAccounts[],MATCH($C112,PlantAccounts[Power Plan Plant Account '#],0),7)/12)
                   *(AC112)
                   *(INDEX(CurWIPHelper[],1,MATCH(AP$4,CurWIPHelper[#Headers],0)))
                   +(INDEX(PlantAccounts[],MATCH($C112,PlantAccounts[Power Plan Plant Account '#],0),9))
                   +(SUM($AO112:AO112))
                    )&gt;AC112,
              IF((INDEX(PlantAccounts[],MATCH($C112,PlantAccounts[Power Plan Plant Account '#],0),7))=0,0,AC112-(INDEX(PlantAccounts[],MATCH($C112,PlantAccounts[Power Plan Plant Account '#],0),9))-SUM($AO112:AO112)),
             (INDEX(PlantAccounts[],MATCH($C112,PlantAccounts[Power Plan Plant Account '#],0),7)/12)*AC112*(INDEX(CurWIPHelper[],1,MATCH(AP$4,CurWIPHelper[#Headers],0))))
        ),
        IF(AC112=0,0,IF(
              ((INDEX(PlantAccounts[],MATCH($C112,PlantAccounts[Power Plan Plant Account '#],0),7)/12)
              *(AC112)
              *(INDEX(CurWIPHelper[],1,MATCH(AP$4,CurWIPHelper[#Headers],0)))
              +(INDEX(PlantAccounts[],MATCH($C112,PlantAccounts[Power Plan Plant Account '#],0),9))
              +(SUM($AO112:AO112))
              )&gt;AC112,
         (INDEX(PlantAccounts[],MATCH($C112,PlantAccounts[Power Plan Plant Account '#],0),7)/12)*AC112*(INDEX(CurWIPHelper[],1,MATCH(AP$4,CurWIPHelper[#Headers],0))),
         AC112-(INDEX(PlantAccounts[],MATCH($C112,PlantAccounts[Power Plan Plant Account '#],0),9))-(SUM($AO112:AO112))
    ))
)
)</f>
        <v>0</v>
      </c>
      <c r="AQ112" s="35">
        <f>IF(INDEX(CurWIPHelper[],1,MATCH(AQ$4,CurWIPHelper[#Headers],0))=0,0,
     IF(AD112&gt;0,
        (IF(
             ((INDEX(PlantAccounts[],MATCH($C112,PlantAccounts[Power Plan Plant Account '#],0),7)/12)
                   *(AD112)
                   *(INDEX(CurWIPHelper[],1,MATCH(AQ$4,CurWIPHelper[#Headers],0)))
                   +(INDEX(PlantAccounts[],MATCH($C112,PlantAccounts[Power Plan Plant Account '#],0),9))
                   +(SUM($AO112:AP112))
                    )&gt;AD112,
              IF((INDEX(PlantAccounts[],MATCH($C112,PlantAccounts[Power Plan Plant Account '#],0),7))=0,0,AD112-(INDEX(PlantAccounts[],MATCH($C112,PlantAccounts[Power Plan Plant Account '#],0),9))-SUM($AO112:AP112)),
             (INDEX(PlantAccounts[],MATCH($C112,PlantAccounts[Power Plan Plant Account '#],0),7)/12)*AD112*(INDEX(CurWIPHelper[],1,MATCH(AQ$4,CurWIPHelper[#Headers],0))))
        ),
        IF(AD112=0,0,IF(
              ((INDEX(PlantAccounts[],MATCH($C112,PlantAccounts[Power Plan Plant Account '#],0),7)/12)
              *(AD112)
              *(INDEX(CurWIPHelper[],1,MATCH(AQ$4,CurWIPHelper[#Headers],0)))
              +(INDEX(PlantAccounts[],MATCH($C112,PlantAccounts[Power Plan Plant Account '#],0),9))
              +(SUM($AO112:AP112))
              )&gt;AD112,
         (INDEX(PlantAccounts[],MATCH($C112,PlantAccounts[Power Plan Plant Account '#],0),7)/12)*AD112*(INDEX(CurWIPHelper[],1,MATCH(AQ$4,CurWIPHelper[#Headers],0))),
         AD112-(INDEX(PlantAccounts[],MATCH($C112,PlantAccounts[Power Plan Plant Account '#],0),9))-(SUM($AO112:AP112))
    ))
)
)</f>
        <v>0</v>
      </c>
      <c r="AR112" s="35">
        <f>IF(INDEX(CurWIPHelper[],1,MATCH(AR$4,CurWIPHelper[#Headers],0))=0,0,
     IF(AE112&gt;0,
        (IF(
             ((INDEX(PlantAccounts[],MATCH($C112,PlantAccounts[Power Plan Plant Account '#],0),7)/12)
                   *(AE112)
                   *(INDEX(CurWIPHelper[],1,MATCH(AR$4,CurWIPHelper[#Headers],0)))
                   +(INDEX(PlantAccounts[],MATCH($C112,PlantAccounts[Power Plan Plant Account '#],0),9))
                   +(SUM($AO112:AQ112))
                    )&gt;AE112,
              IF((INDEX(PlantAccounts[],MATCH($C112,PlantAccounts[Power Plan Plant Account '#],0),7))=0,0,AE112-(INDEX(PlantAccounts[],MATCH($C112,PlantAccounts[Power Plan Plant Account '#],0),9))-SUM($AO112:AQ112)),
             (INDEX(PlantAccounts[],MATCH($C112,PlantAccounts[Power Plan Plant Account '#],0),7)/12)*AE112*(INDEX(CurWIPHelper[],1,MATCH(AR$4,CurWIPHelper[#Headers],0))))
        ),
        IF(AE112=0,0,IF(
              ((INDEX(PlantAccounts[],MATCH($C112,PlantAccounts[Power Plan Plant Account '#],0),7)/12)
              *(AE112)
              *(INDEX(CurWIPHelper[],1,MATCH(AR$4,CurWIPHelper[#Headers],0)))
              +(INDEX(PlantAccounts[],MATCH($C112,PlantAccounts[Power Plan Plant Account '#],0),9))
              +(SUM($AO112:AQ112))
              )&gt;AE112,
         (INDEX(PlantAccounts[],MATCH($C112,PlantAccounts[Power Plan Plant Account '#],0),7)/12)*AE112*(INDEX(CurWIPHelper[],1,MATCH(AR$4,CurWIPHelper[#Headers],0))),
         AE112-(INDEX(PlantAccounts[],MATCH($C112,PlantAccounts[Power Plan Plant Account '#],0),9))-(SUM($AO112:AQ112))
    ))
)
)</f>
        <v>0</v>
      </c>
      <c r="AS112" s="35">
        <f>IF(INDEX(CurWIPHelper[],1,MATCH(AS$4,CurWIPHelper[#Headers],0))=0,0,
     IF(AF112&gt;0,
        (IF(
             ((INDEX(PlantAccounts[],MATCH($C112,PlantAccounts[Power Plan Plant Account '#],0),7)/12)
                   *(AF112)
                   *(INDEX(CurWIPHelper[],1,MATCH(AS$4,CurWIPHelper[#Headers],0)))
                   +(INDEX(PlantAccounts[],MATCH($C112,PlantAccounts[Power Plan Plant Account '#],0),9))
                   +(SUM($AO112:AR112))
                    )&gt;AF112,
              IF((INDEX(PlantAccounts[],MATCH($C112,PlantAccounts[Power Plan Plant Account '#],0),7))=0,0,AF112-(INDEX(PlantAccounts[],MATCH($C112,PlantAccounts[Power Plan Plant Account '#],0),9))-SUM($AO112:AR112)),
             (INDEX(PlantAccounts[],MATCH($C112,PlantAccounts[Power Plan Plant Account '#],0),7)/12)*AF112*(INDEX(CurWIPHelper[],1,MATCH(AS$4,CurWIPHelper[#Headers],0))))
        ),
        IF(AF112=0,0,IF(
              ((INDEX(PlantAccounts[],MATCH($C112,PlantAccounts[Power Plan Plant Account '#],0),7)/12)
              *(AF112)
              *(INDEX(CurWIPHelper[],1,MATCH(AS$4,CurWIPHelper[#Headers],0)))
              +(INDEX(PlantAccounts[],MATCH($C112,PlantAccounts[Power Plan Plant Account '#],0),9))
              +(SUM($AO112:AR112))
              )&gt;AF112,
         (INDEX(PlantAccounts[],MATCH($C112,PlantAccounts[Power Plan Plant Account '#],0),7)/12)*AF112*(INDEX(CurWIPHelper[],1,MATCH(AS$4,CurWIPHelper[#Headers],0))),
         AF112-(INDEX(PlantAccounts[],MATCH($C112,PlantAccounts[Power Plan Plant Account '#],0),9))-(SUM($AO112:AR112))
    ))
)
)</f>
        <v>0</v>
      </c>
      <c r="AT112" s="35">
        <f>IF(INDEX(CurWIPHelper[],1,MATCH(AT$4,CurWIPHelper[#Headers],0))=0,0,
     IF(AG112&gt;0,
        (IF(
             ((INDEX(PlantAccounts[],MATCH($C112,PlantAccounts[Power Plan Plant Account '#],0),7)/12)
                   *(AG112)
                   *(INDEX(CurWIPHelper[],1,MATCH(AT$4,CurWIPHelper[#Headers],0)))
                   +(INDEX(PlantAccounts[],MATCH($C112,PlantAccounts[Power Plan Plant Account '#],0),9))
                   +(SUM($AO112:AS112))
                    )&gt;AG112,
              IF((INDEX(PlantAccounts[],MATCH($C112,PlantAccounts[Power Plan Plant Account '#],0),7))=0,0,AG112-(INDEX(PlantAccounts[],MATCH($C112,PlantAccounts[Power Plan Plant Account '#],0),9))-SUM($AO112:AS112)),
             (INDEX(PlantAccounts[],MATCH($C112,PlantAccounts[Power Plan Plant Account '#],0),7)/12)*AG112*(INDEX(CurWIPHelper[],1,MATCH(AT$4,CurWIPHelper[#Headers],0))))
        ),
        IF(AG112=0,0,IF(
              ((INDEX(PlantAccounts[],MATCH($C112,PlantAccounts[Power Plan Plant Account '#],0),7)/12)
              *(AG112)
              *(INDEX(CurWIPHelper[],1,MATCH(AT$4,CurWIPHelper[#Headers],0)))
              +(INDEX(PlantAccounts[],MATCH($C112,PlantAccounts[Power Plan Plant Account '#],0),9))
              +(SUM($AO112:AS112))
              )&gt;AG112,
         (INDEX(PlantAccounts[],MATCH($C112,PlantAccounts[Power Plan Plant Account '#],0),7)/12)*AG112*(INDEX(CurWIPHelper[],1,MATCH(AT$4,CurWIPHelper[#Headers],0))),
         AG112-(INDEX(PlantAccounts[],MATCH($C112,PlantAccounts[Power Plan Plant Account '#],0),9))-(SUM($AO112:AS112))
    ))
)
)</f>
        <v>0</v>
      </c>
      <c r="AU112" s="35">
        <f>IF(INDEX(CurWIPHelper[],1,MATCH(AU$4,CurWIPHelper[#Headers],0))=0,0,
     IF(AH112&gt;0,
        (IF(
             ((INDEX(PlantAccounts[],MATCH($C112,PlantAccounts[Power Plan Plant Account '#],0),7)/12)
                   *(AH112)
                   *(INDEX(CurWIPHelper[],1,MATCH(AU$4,CurWIPHelper[#Headers],0)))
                   +(INDEX(PlantAccounts[],MATCH($C112,PlantAccounts[Power Plan Plant Account '#],0),9))
                   +(SUM($AO112:AT112))
                    )&gt;AH112,
              IF((INDEX(PlantAccounts[],MATCH($C112,PlantAccounts[Power Plan Plant Account '#],0),7))=0,0,AH112-(INDEX(PlantAccounts[],MATCH($C112,PlantAccounts[Power Plan Plant Account '#],0),9))-SUM($AO112:AT112)),
             (INDEX(PlantAccounts[],MATCH($C112,PlantAccounts[Power Plan Plant Account '#],0),7)/12)*AH112*(INDEX(CurWIPHelper[],1,MATCH(AU$4,CurWIPHelper[#Headers],0))))
        ),
        IF(AH112=0,0,IF(
              ((INDEX(PlantAccounts[],MATCH($C112,PlantAccounts[Power Plan Plant Account '#],0),7)/12)
              *(AH112)
              *(INDEX(CurWIPHelper[],1,MATCH(AU$4,CurWIPHelper[#Headers],0)))
              +(INDEX(PlantAccounts[],MATCH($C112,PlantAccounts[Power Plan Plant Account '#],0),9))
              +(SUM($AO112:AT112))
              )&gt;AH112,
         (INDEX(PlantAccounts[],MATCH($C112,PlantAccounts[Power Plan Plant Account '#],0),7)/12)*AH112*(INDEX(CurWIPHelper[],1,MATCH(AU$4,CurWIPHelper[#Headers],0))),
         AH112-(INDEX(PlantAccounts[],MATCH($C112,PlantAccounts[Power Plan Plant Account '#],0),9))-(SUM($AO112:AT112))
    ))
)
)</f>
        <v>0</v>
      </c>
      <c r="AV112" s="35">
        <f>IF(INDEX(CurWIPHelper[],1,MATCH(AV$4,CurWIPHelper[#Headers],0))=0,0,
     IF(AI112&gt;0,
        (IF(
             ((INDEX(PlantAccounts[],MATCH($C112,PlantAccounts[Power Plan Plant Account '#],0),7)/12)
                   *(AI112)
                   *(INDEX(CurWIPHelper[],1,MATCH(AV$4,CurWIPHelper[#Headers],0)))
                   +(INDEX(PlantAccounts[],MATCH($C112,PlantAccounts[Power Plan Plant Account '#],0),9))
                   +(SUM($AO112:AU112))
                    )&gt;AI112,
              IF((INDEX(PlantAccounts[],MATCH($C112,PlantAccounts[Power Plan Plant Account '#],0),7))=0,0,AI112-(INDEX(PlantAccounts[],MATCH($C112,PlantAccounts[Power Plan Plant Account '#],0),9))-SUM($AO112:AU112)),
             (INDEX(PlantAccounts[],MATCH($C112,PlantAccounts[Power Plan Plant Account '#],0),7)/12)*AI112*(INDEX(CurWIPHelper[],1,MATCH(AV$4,CurWIPHelper[#Headers],0))))
        ),
        IF(AI112=0,0,IF(
              ((INDEX(PlantAccounts[],MATCH($C112,PlantAccounts[Power Plan Plant Account '#],0),7)/12)
              *(AI112)
              *(INDEX(CurWIPHelper[],1,MATCH(AV$4,CurWIPHelper[#Headers],0)))
              +(INDEX(PlantAccounts[],MATCH($C112,PlantAccounts[Power Plan Plant Account '#],0),9))
              +(SUM($AO112:AU112))
              )&gt;AI112,
         (INDEX(PlantAccounts[],MATCH($C112,PlantAccounts[Power Plan Plant Account '#],0),7)/12)*AI112*(INDEX(CurWIPHelper[],1,MATCH(AV$4,CurWIPHelper[#Headers],0))),
         AI112-(INDEX(PlantAccounts[],MATCH($C112,PlantAccounts[Power Plan Plant Account '#],0),9))-(SUM($AO112:AU112))
    ))
)
)</f>
        <v>0</v>
      </c>
      <c r="AW112" s="35">
        <f>IF(INDEX(CurWIPHelper[],1,MATCH(AW$4,CurWIPHelper[#Headers],0))=0,0,
     IF(AJ112&gt;0,
        (IF(
             ((INDEX(PlantAccounts[],MATCH($C112,PlantAccounts[Power Plan Plant Account '#],0),7)/12)
                   *(AJ112)
                   *(INDEX(CurWIPHelper[],1,MATCH(AW$4,CurWIPHelper[#Headers],0)))
                   +(INDEX(PlantAccounts[],MATCH($C112,PlantAccounts[Power Plan Plant Account '#],0),9))
                   +(SUM($AO112:AV112))
                    )&gt;AJ112,
              IF((INDEX(PlantAccounts[],MATCH($C112,PlantAccounts[Power Plan Plant Account '#],0),7))=0,0,AJ112-(INDEX(PlantAccounts[],MATCH($C112,PlantAccounts[Power Plan Plant Account '#],0),9))-SUM($AO112:AV112)),
             (INDEX(PlantAccounts[],MATCH($C112,PlantAccounts[Power Plan Plant Account '#],0),7)/12)*AJ112*(INDEX(CurWIPHelper[],1,MATCH(AW$4,CurWIPHelper[#Headers],0))))
        ),
        IF(AJ112=0,0,IF(
              ((INDEX(PlantAccounts[],MATCH($C112,PlantAccounts[Power Plan Plant Account '#],0),7)/12)
              *(AJ112)
              *(INDEX(CurWIPHelper[],1,MATCH(AW$4,CurWIPHelper[#Headers],0)))
              +(INDEX(PlantAccounts[],MATCH($C112,PlantAccounts[Power Plan Plant Account '#],0),9))
              +(SUM($AO112:AV112))
              )&gt;AJ112,
         (INDEX(PlantAccounts[],MATCH($C112,PlantAccounts[Power Plan Plant Account '#],0),7)/12)*AJ112*(INDEX(CurWIPHelper[],1,MATCH(AW$4,CurWIPHelper[#Headers],0))),
         AJ112-(INDEX(PlantAccounts[],MATCH($C112,PlantAccounts[Power Plan Plant Account '#],0),9))-(SUM($AO112:AV112))
    ))
)
)</f>
        <v>0</v>
      </c>
      <c r="AX112" s="35">
        <f>IF(INDEX(CurWIPHelper[],1,MATCH(AX$4,CurWIPHelper[#Headers],0))=0,0,
     IF(AK112&gt;0,
        (IF(
             ((INDEX(PlantAccounts[],MATCH($C112,PlantAccounts[Power Plan Plant Account '#],0),7)/12)
                   *(AK112)
                   *(INDEX(CurWIPHelper[],1,MATCH(AX$4,CurWIPHelper[#Headers],0)))
                   +(INDEX(PlantAccounts[],MATCH($C112,PlantAccounts[Power Plan Plant Account '#],0),9))
                   +(SUM($AO112:AW112))
                    )&gt;AK112,
              IF((INDEX(PlantAccounts[],MATCH($C112,PlantAccounts[Power Plan Plant Account '#],0),7))=0,0,AK112-(INDEX(PlantAccounts[],MATCH($C112,PlantAccounts[Power Plan Plant Account '#],0),9))-SUM($AO112:AW112)),
             (INDEX(PlantAccounts[],MATCH($C112,PlantAccounts[Power Plan Plant Account '#],0),7)/12)*AK112*(INDEX(CurWIPHelper[],1,MATCH(AX$4,CurWIPHelper[#Headers],0))))
        ),
        IF(AK112=0,0,IF(
              ((INDEX(PlantAccounts[],MATCH($C112,PlantAccounts[Power Plan Plant Account '#],0),7)/12)
              *(AK112)
              *(INDEX(CurWIPHelper[],1,MATCH(AX$4,CurWIPHelper[#Headers],0)))
              +(INDEX(PlantAccounts[],MATCH($C112,PlantAccounts[Power Plan Plant Account '#],0),9))
              +(SUM($AO112:AW112))
              )&gt;AK112,
         (INDEX(PlantAccounts[],MATCH($C112,PlantAccounts[Power Plan Plant Account '#],0),7)/12)*AK112*(INDEX(CurWIPHelper[],1,MATCH(AX$4,CurWIPHelper[#Headers],0))),
         AK112-(INDEX(PlantAccounts[],MATCH($C112,PlantAccounts[Power Plan Plant Account '#],0),9))-(SUM($AO112:AW112))
    ))
)
)</f>
        <v>0</v>
      </c>
      <c r="AY112" s="35">
        <f>IF(INDEX(CurWIPHelper[],1,MATCH(AY$4,CurWIPHelper[#Headers],0))=0,0,
     IF(AL112&gt;0,
        (IF(
             ((INDEX(PlantAccounts[],MATCH($C112,PlantAccounts[Power Plan Plant Account '#],0),7)/12)
                   *(AL112)
                   *(INDEX(CurWIPHelper[],1,MATCH(AY$4,CurWIPHelper[#Headers],0)))
                   +(INDEX(PlantAccounts[],MATCH($C112,PlantAccounts[Power Plan Plant Account '#],0),9))
                   +(SUM($AO112:AX112))
                    )&gt;AL112,
              IF((INDEX(PlantAccounts[],MATCH($C112,PlantAccounts[Power Plan Plant Account '#],0),7))=0,0,AL112-(INDEX(PlantAccounts[],MATCH($C112,PlantAccounts[Power Plan Plant Account '#],0),9))-SUM($AO112:AX112)),
             (INDEX(PlantAccounts[],MATCH($C112,PlantAccounts[Power Plan Plant Account '#],0),7)/12)*AL112*(INDEX(CurWIPHelper[],1,MATCH(AY$4,CurWIPHelper[#Headers],0))))
        ),
        IF(AL112=0,0,IF(
              ((INDEX(PlantAccounts[],MATCH($C112,PlantAccounts[Power Plan Plant Account '#],0),7)/12)
              *(AL112)
              *(INDEX(CurWIPHelper[],1,MATCH(AY$4,CurWIPHelper[#Headers],0)))
              +(INDEX(PlantAccounts[],MATCH($C112,PlantAccounts[Power Plan Plant Account '#],0),9))
              +(SUM($AO112:AX112))
              )&gt;AL112,
         (INDEX(PlantAccounts[],MATCH($C112,PlantAccounts[Power Plan Plant Account '#],0),7)/12)*AL112*(INDEX(CurWIPHelper[],1,MATCH(AY$4,CurWIPHelper[#Headers],0))),
         AL112-(INDEX(PlantAccounts[],MATCH($C112,PlantAccounts[Power Plan Plant Account '#],0),9))-(SUM($AO112:AX112))
    ))
)
)</f>
        <v>0</v>
      </c>
      <c r="AZ112" s="35">
        <f>IF(INDEX(CurWIPHelper[],1,MATCH(AZ$4,CurWIPHelper[#Headers],0))=0,0,
     IF(AM112&gt;0,
        (IF(
             ((INDEX(PlantAccounts[],MATCH($C112,PlantAccounts[Power Plan Plant Account '#],0),7)/12)
                   *(AM112)
                   *(INDEX(CurWIPHelper[],1,MATCH(AZ$4,CurWIPHelper[#Headers],0)))
                   +(INDEX(PlantAccounts[],MATCH($C112,PlantAccounts[Power Plan Plant Account '#],0),9))
                   +(SUM($AO112:AY112))
                    )&gt;AM112,
              IF((INDEX(PlantAccounts[],MATCH($C112,PlantAccounts[Power Plan Plant Account '#],0),7))=0,0,AM112-(INDEX(PlantAccounts[],MATCH($C112,PlantAccounts[Power Plan Plant Account '#],0),9))-SUM($AO112:AY112)),
             (INDEX(PlantAccounts[],MATCH($C112,PlantAccounts[Power Plan Plant Account '#],0),7)/12)*AM112*(INDEX(CurWIPHelper[],1,MATCH(AZ$4,CurWIPHelper[#Headers],0))))
        ),
        IF(AM112=0,0,IF(
              ((INDEX(PlantAccounts[],MATCH($C112,PlantAccounts[Power Plan Plant Account '#],0),7)/12)
              *(AM112)
              *(INDEX(CurWIPHelper[],1,MATCH(AZ$4,CurWIPHelper[#Headers],0)))
              +(INDEX(PlantAccounts[],MATCH($C112,PlantAccounts[Power Plan Plant Account '#],0),9))
              +(SUM($AO112:AY112))
              )&gt;AM112,
         (INDEX(PlantAccounts[],MATCH($C112,PlantAccounts[Power Plan Plant Account '#],0),7)/12)*AM112*(INDEX(CurWIPHelper[],1,MATCH(AZ$4,CurWIPHelper[#Headers],0))),
         AM112-(INDEX(PlantAccounts[],MATCH($C112,PlantAccounts[Power Plan Plant Account '#],0),9))-(SUM($AO112:AY112))
    ))
)
)</f>
        <v>0</v>
      </c>
      <c r="BA112" s="59">
        <f t="shared" si="33"/>
        <v>0</v>
      </c>
      <c r="BC112" s="59">
        <f>INDEX(CurCloseProf[],MATCH(PlantAccountsQuery[[#This Row],[Reg/Unreg]],CurCloseProf[R/NR],0),MATCH(BC$9,CurCloseProf[#Headers],0))*($J112)</f>
        <v>0</v>
      </c>
      <c r="BD112" s="59">
        <f>INDEX(CurCloseProf[],MATCH(PlantAccountsQuery[[#This Row],[Reg/Unreg]],CurCloseProf[R/NR],0),MATCH(BD$9,CurCloseProf[#Headers],0))*($J112)</f>
        <v>0</v>
      </c>
      <c r="BE112" s="59">
        <f>INDEX(CurCloseProf[],MATCH(PlantAccountsQuery[[#This Row],[Reg/Unreg]],CurCloseProf[R/NR],0),MATCH(BE$9,CurCloseProf[#Headers],0))*($J112)</f>
        <v>0</v>
      </c>
      <c r="BF112" s="59">
        <f>INDEX(CurCloseProf[],MATCH(PlantAccountsQuery[[#This Row],[Reg/Unreg]],CurCloseProf[R/NR],0),MATCH(BF$9,CurCloseProf[#Headers],0))*($J112)</f>
        <v>0</v>
      </c>
      <c r="BG112" s="59">
        <f>INDEX(CurCloseProf[],MATCH(PlantAccountsQuery[[#This Row],[Reg/Unreg]],CurCloseProf[R/NR],0),MATCH(BG$9,CurCloseProf[#Headers],0))*($J112)</f>
        <v>0</v>
      </c>
      <c r="BH112" s="59">
        <f>INDEX(CurCloseProf[],MATCH(PlantAccountsQuery[[#This Row],[Reg/Unreg]],CurCloseProf[R/NR],0),MATCH(BH$9,CurCloseProf[#Headers],0))*($J112)</f>
        <v>0</v>
      </c>
      <c r="BI112" s="59">
        <f>INDEX(CurCloseProf[],MATCH(PlantAccountsQuery[[#This Row],[Reg/Unreg]],CurCloseProf[R/NR],0),MATCH(BI$9,CurCloseProf[#Headers],0))*($J112)</f>
        <v>0</v>
      </c>
      <c r="BJ112" s="59">
        <f>INDEX(CurCloseProf[],MATCH(PlantAccountsQuery[[#This Row],[Reg/Unreg]],CurCloseProf[R/NR],0),MATCH(BJ$9,CurCloseProf[#Headers],0))*($J112)</f>
        <v>0</v>
      </c>
      <c r="BK112" s="59">
        <f>INDEX(CurCloseProf[],MATCH(PlantAccountsQuery[[#This Row],[Reg/Unreg]],CurCloseProf[R/NR],0),MATCH(BK$9,CurCloseProf[#Headers],0))*($J112)</f>
        <v>0</v>
      </c>
      <c r="BL112" s="59">
        <f>INDEX(CurCloseProf[],MATCH(PlantAccountsQuery[[#This Row],[Reg/Unreg]],CurCloseProf[R/NR],0),MATCH(BL$9,CurCloseProf[#Headers],0))*($J112)</f>
        <v>0</v>
      </c>
      <c r="BM112" s="59">
        <f>INDEX(CurCloseProf[],MATCH(PlantAccountsQuery[[#This Row],[Reg/Unreg]],CurCloseProf[R/NR],0),MATCH(BM$9,CurCloseProf[#Headers],0))*($J112)</f>
        <v>0</v>
      </c>
      <c r="BN112" s="59">
        <f>INDEX(CurCloseProf[],MATCH(PlantAccountsQuery[[#This Row],[Reg/Unreg]],CurCloseProf[R/NR],0),MATCH(BN$9,CurCloseProf[#Headers],0))*($J112)</f>
        <v>0</v>
      </c>
      <c r="BP112" s="59">
        <f>IF(INDEX(CurWIPHelper[],1,MATCH(AO$4,$BP$9:$CA$9,0))=0,0,$BC112)</f>
        <v>0</v>
      </c>
      <c r="BQ112" s="59">
        <f>IF(INDEX(CurWIPHelper[],1,MATCH(AP$4,$BP$9:$CA$9,0))=0,0,(SUM($BC112:BD112)))</f>
        <v>0</v>
      </c>
      <c r="BR112" s="59">
        <f>IF(INDEX(CurWIPHelper[],1,MATCH(AQ$4,$BP$9:$CA$9,0))=0,0,(SUM($BC112:BE112)))</f>
        <v>0</v>
      </c>
      <c r="BS112" s="59">
        <f>IF(INDEX(CurWIPHelper[],1,MATCH(AR$4,$BP$9:$CA$9,0))=0,0,(SUM($BC112:BF112)))</f>
        <v>0</v>
      </c>
      <c r="BT112" s="59">
        <f>IF(INDEX(CurWIPHelper[],1,MATCH(AS$4,$BP$9:$CA$9,0))=0,0,(SUM($BC112:BG112)))</f>
        <v>0</v>
      </c>
      <c r="BU112" s="59">
        <f>IF(INDEX(CurWIPHelper[],1,MATCH(AT$4,$BP$9:$CA$9,0))=0,0,(SUM($BC112:BH112)))</f>
        <v>0</v>
      </c>
      <c r="BV112" s="59">
        <f>IF(INDEX(CurWIPHelper[],1,MATCH(AU$4,$BP$9:$CA$9,0))=0,0,(SUM($BC112:BI112)))</f>
        <v>0</v>
      </c>
      <c r="BW112" s="59">
        <f>IF(INDEX(CurWIPHelper[],1,MATCH(AV$4,$BP$9:$CA$9,0))=0,0,(SUM($BC112:BJ112)))</f>
        <v>0</v>
      </c>
      <c r="BX112" s="59">
        <f>IF(INDEX(CurWIPHelper[],1,MATCH(AW$4,$BP$9:$CA$9,0))=0,0,(SUM($BC112:BK112)))</f>
        <v>0</v>
      </c>
      <c r="BY112" s="59">
        <f>IF(INDEX(CurWIPHelper[],1,MATCH(AX$4,$BP$9:$CA$9,0))=0,0,(SUM($BC112:BL112)))</f>
        <v>0</v>
      </c>
      <c r="BZ112" s="59">
        <f>IF(INDEX(CurWIPHelper[],1,MATCH(AY$4,$BP$9:$CA$9,0))=0,0,(SUM($BC112:BM112)))</f>
        <v>0</v>
      </c>
      <c r="CA112" s="59">
        <f>IF(INDEX(CurWIPHelper[],1,MATCH(AZ$4,$BP$9:$CA$9,0))=0,0,(SUM($BC112:BN112)))</f>
        <v>0</v>
      </c>
      <c r="CC112" s="59">
        <f>((((INDEX(PlantAccounts[],MATCH($C112,PlantAccounts[Power Plan Plant Account '#],0),8)+(INDEX(PlantAccounts[],MATCH($C112,PlantAccounts[Power Plan Plant Account '#],0),8)+INDEX(PlantAccounts[],MATCH($C112,PlantAccounts[Power Plan Plant Account '#],0),16)+INDEX(PlantAccounts[],MATCH($C112,PlantAccounts[Power Plan Plant Account '#],0),17)))/2))/12)*(INDEX(CurWIPHelper[],1,MATCH(AO$4,CurWIPHelper[#Headers],0)))*(INDEX(PlantAccounts[],MATCH($C112,PlantAccounts[Power Plan Plant Account '#],0),7))</f>
        <v>40.918458882293002</v>
      </c>
      <c r="CD112" s="59">
        <f>((((INDEX(PlantAccounts[],MATCH($C112,PlantAccounts[Power Plan Plant Account '#],0),8)+(INDEX(PlantAccounts[],MATCH($C112,PlantAccounts[Power Plan Plant Account '#],0),8)+INDEX(PlantAccounts[],MATCH($C112,PlantAccounts[Power Plan Plant Account '#],0),16)+INDEX(PlantAccounts[],MATCH($C112,PlantAccounts[Power Plan Plant Account '#],0),17)))/2))/12)*(INDEX(CurWIPHelper[],1,MATCH(AP$4,CurWIPHelper[#Headers],0)))*(INDEX(PlantAccounts[],MATCH($C112,PlantAccounts[Power Plan Plant Account '#],0),7))</f>
        <v>40.918458882293002</v>
      </c>
      <c r="CE112" s="59">
        <f>((((INDEX(PlantAccounts[],MATCH($C112,PlantAccounts[Power Plan Plant Account '#],0),8)+(INDEX(PlantAccounts[],MATCH($C112,PlantAccounts[Power Plan Plant Account '#],0),8)+INDEX(PlantAccounts[],MATCH($C112,PlantAccounts[Power Plan Plant Account '#],0),16)+INDEX(PlantAccounts[],MATCH($C112,PlantAccounts[Power Plan Plant Account '#],0),17)))/2))/12)*(INDEX(CurWIPHelper[],1,MATCH(AQ$4,CurWIPHelper[#Headers],0)))*(INDEX(PlantAccounts[],MATCH($C112,PlantAccounts[Power Plan Plant Account '#],0),7))</f>
        <v>40.918458882293002</v>
      </c>
      <c r="CF112" s="59">
        <f>((((INDEX(PlantAccounts[],MATCH($C112,PlantAccounts[Power Plan Plant Account '#],0),8)+(INDEX(PlantAccounts[],MATCH($C112,PlantAccounts[Power Plan Plant Account '#],0),8)+INDEX(PlantAccounts[],MATCH($C112,PlantAccounts[Power Plan Plant Account '#],0),16)+INDEX(PlantAccounts[],MATCH($C112,PlantAccounts[Power Plan Plant Account '#],0),17)))/2))/12)*(INDEX(CurWIPHelper[],1,MATCH(AR$4,CurWIPHelper[#Headers],0)))*(INDEX(PlantAccounts[],MATCH($C112,PlantAccounts[Power Plan Plant Account '#],0),7))</f>
        <v>40.918458882293002</v>
      </c>
      <c r="CG112" s="59">
        <f>((((INDEX(PlantAccounts[],MATCH($C112,PlantAccounts[Power Plan Plant Account '#],0),8)+(INDEX(PlantAccounts[],MATCH($C112,PlantAccounts[Power Plan Plant Account '#],0),8)+INDEX(PlantAccounts[],MATCH($C112,PlantAccounts[Power Plan Plant Account '#],0),16)+INDEX(PlantAccounts[],MATCH($C112,PlantAccounts[Power Plan Plant Account '#],0),17)))/2))/12)*(INDEX(CurWIPHelper[],1,MATCH(AS$4,CurWIPHelper[#Headers],0)))*(INDEX(PlantAccounts[],MATCH($C112,PlantAccounts[Power Plan Plant Account '#],0),7))</f>
        <v>40.918458882293002</v>
      </c>
      <c r="CH112" s="59">
        <f>((((INDEX(PlantAccounts[],MATCH($C112,PlantAccounts[Power Plan Plant Account '#],0),8)+(INDEX(PlantAccounts[],MATCH($C112,PlantAccounts[Power Plan Plant Account '#],0),8)+INDEX(PlantAccounts[],MATCH($C112,PlantAccounts[Power Plan Plant Account '#],0),16)+INDEX(PlantAccounts[],MATCH($C112,PlantAccounts[Power Plan Plant Account '#],0),17)))/2))/12)*(INDEX(CurWIPHelper[],1,MATCH(AT$4,CurWIPHelper[#Headers],0)))*(INDEX(PlantAccounts[],MATCH($C112,PlantAccounts[Power Plan Plant Account '#],0),7))</f>
        <v>40.918458882293002</v>
      </c>
      <c r="CI112" s="59">
        <f>((((INDEX(PlantAccounts[],MATCH($C112,PlantAccounts[Power Plan Plant Account '#],0),8)+(INDEX(PlantAccounts[],MATCH($C112,PlantAccounts[Power Plan Plant Account '#],0),8)+INDEX(PlantAccounts[],MATCH($C112,PlantAccounts[Power Plan Plant Account '#],0),16)+INDEX(PlantAccounts[],MATCH($C112,PlantAccounts[Power Plan Plant Account '#],0),17)))/2))/12)*(INDEX(CurWIPHelper[],1,MATCH(AU$4,CurWIPHelper[#Headers],0)))*(INDEX(PlantAccounts[],MATCH($C112,PlantAccounts[Power Plan Plant Account '#],0),7))</f>
        <v>40.918458882293002</v>
      </c>
      <c r="CJ112" s="59">
        <f>((((INDEX(PlantAccounts[],MATCH($C112,PlantAccounts[Power Plan Plant Account '#],0),8)+(INDEX(PlantAccounts[],MATCH($C112,PlantAccounts[Power Plan Plant Account '#],0),8)+INDEX(PlantAccounts[],MATCH($C112,PlantAccounts[Power Plan Plant Account '#],0),16)+INDEX(PlantAccounts[],MATCH($C112,PlantAccounts[Power Plan Plant Account '#],0),17)))/2))/12)*(INDEX(CurWIPHelper[],1,MATCH(AV$4,CurWIPHelper[#Headers],0)))*(INDEX(PlantAccounts[],MATCH($C112,PlantAccounts[Power Plan Plant Account '#],0),7))</f>
        <v>40.918458882293002</v>
      </c>
      <c r="CK112" s="59">
        <f>((((INDEX(PlantAccounts[],MATCH($C112,PlantAccounts[Power Plan Plant Account '#],0),8)+(INDEX(PlantAccounts[],MATCH($C112,PlantAccounts[Power Plan Plant Account '#],0),8)+INDEX(PlantAccounts[],MATCH($C112,PlantAccounts[Power Plan Plant Account '#],0),16)+INDEX(PlantAccounts[],MATCH($C112,PlantAccounts[Power Plan Plant Account '#],0),17)))/2))/12)*(INDEX(CurWIPHelper[],1,MATCH(AW$4,CurWIPHelper[#Headers],0)))*(INDEX(PlantAccounts[],MATCH($C112,PlantAccounts[Power Plan Plant Account '#],0),7))</f>
        <v>40.918458882293002</v>
      </c>
      <c r="CL112" s="59">
        <f>((((INDEX(PlantAccounts[],MATCH($C112,PlantAccounts[Power Plan Plant Account '#],0),8)+(INDEX(PlantAccounts[],MATCH($C112,PlantAccounts[Power Plan Plant Account '#],0),8)+INDEX(PlantAccounts[],MATCH($C112,PlantAccounts[Power Plan Plant Account '#],0),16)+INDEX(PlantAccounts[],MATCH($C112,PlantAccounts[Power Plan Plant Account '#],0),17)))/2))/12)*(INDEX(CurWIPHelper[],1,MATCH(AX$4,CurWIPHelper[#Headers],0)))*(INDEX(PlantAccounts[],MATCH($C112,PlantAccounts[Power Plan Plant Account '#],0),7))</f>
        <v>40.918458882293002</v>
      </c>
      <c r="CM112" s="59">
        <f>((((INDEX(PlantAccounts[],MATCH($C112,PlantAccounts[Power Plan Plant Account '#],0),8)+(INDEX(PlantAccounts[],MATCH($C112,PlantAccounts[Power Plan Plant Account '#],0),8)+INDEX(PlantAccounts[],MATCH($C112,PlantAccounts[Power Plan Plant Account '#],0),16)+INDEX(PlantAccounts[],MATCH($C112,PlantAccounts[Power Plan Plant Account '#],0),17)))/2))/12)*(INDEX(CurWIPHelper[],1,MATCH(AY$4,CurWIPHelper[#Headers],0)))*(INDEX(PlantAccounts[],MATCH($C112,PlantAccounts[Power Plan Plant Account '#],0),7))</f>
        <v>40.918458882293002</v>
      </c>
      <c r="CN112" s="59">
        <f>((((INDEX(PlantAccounts[],MATCH($C112,PlantAccounts[Power Plan Plant Account '#],0),8)+(INDEX(PlantAccounts[],MATCH($C112,PlantAccounts[Power Plan Plant Account '#],0),8)+INDEX(PlantAccounts[],MATCH($C112,PlantAccounts[Power Plan Plant Account '#],0),16)+INDEX(PlantAccounts[],MATCH($C112,PlantAccounts[Power Plan Plant Account '#],0),17)))/2))/12)*(INDEX(CurWIPHelper[],1,MATCH(AZ$4,CurWIPHelper[#Headers],0)))*(INDEX(PlantAccounts[],MATCH($C112,PlantAccounts[Power Plan Plant Account '#],0),7))</f>
        <v>40.918458882293002</v>
      </c>
      <c r="CO112" s="59">
        <f t="shared" si="34"/>
        <v>491.02150658751606</v>
      </c>
      <c r="CQ112" s="59">
        <f>INDEX(PlantAccounts[],MATCH($C112,PlantAccounts[Power Plan Plant Account '#],0),12)*(INDEX(CurWIPHelper[],1,MATCH(AO$4,CurWIPHelper[#Headers],0)))*(INDEX(PlantAccounts[],MATCH($C112,PlantAccounts[Power Plan Plant Account '#],0),7)/12)*0.5</f>
        <v>0</v>
      </c>
      <c r="CR112" s="59">
        <f>INDEX(PlantAccounts[],MATCH($C112,PlantAccounts[Power Plan Plant Account '#],0),12)*(INDEX(CurWIPHelper[],1,MATCH(AP$4,CurWIPHelper[#Headers],0)))*(INDEX(PlantAccounts[],MATCH($C112,PlantAccounts[Power Plan Plant Account '#],0),7)/12)*0.5</f>
        <v>0</v>
      </c>
      <c r="CS112" s="59">
        <f>INDEX(PlantAccounts[],MATCH($C112,PlantAccounts[Power Plan Plant Account '#],0),12)*(INDEX(CurWIPHelper[],1,MATCH(AQ$4,CurWIPHelper[#Headers],0)))*(INDEX(PlantAccounts[],MATCH($C112,PlantAccounts[Power Plan Plant Account '#],0),7)/12)*0.5</f>
        <v>0</v>
      </c>
      <c r="CT112" s="59">
        <f>INDEX(PlantAccounts[],MATCH($C112,PlantAccounts[Power Plan Plant Account '#],0),12)*(INDEX(CurWIPHelper[],1,MATCH(AR$4,CurWIPHelper[#Headers],0)))*(INDEX(PlantAccounts[],MATCH($C112,PlantAccounts[Power Plan Plant Account '#],0),7)/12)*0.5</f>
        <v>0</v>
      </c>
      <c r="CU112" s="59">
        <f>INDEX(PlantAccounts[],MATCH($C112,PlantAccounts[Power Plan Plant Account '#],0),12)*(INDEX(CurWIPHelper[],1,MATCH(AS$4,CurWIPHelper[#Headers],0)))*(INDEX(PlantAccounts[],MATCH($C112,PlantAccounts[Power Plan Plant Account '#],0),7)/12)*0.5</f>
        <v>0</v>
      </c>
      <c r="CV112" s="59">
        <f>INDEX(PlantAccounts[],MATCH($C112,PlantAccounts[Power Plan Plant Account '#],0),12)*(INDEX(CurWIPHelper[],1,MATCH(AT$4,CurWIPHelper[#Headers],0)))*(INDEX(PlantAccounts[],MATCH($C112,PlantAccounts[Power Plan Plant Account '#],0),7)/12)*0.5</f>
        <v>0</v>
      </c>
      <c r="CW112" s="59">
        <f>INDEX(PlantAccounts[],MATCH($C112,PlantAccounts[Power Plan Plant Account '#],0),12)*(INDEX(CurWIPHelper[],1,MATCH(AU$4,CurWIPHelper[#Headers],0)))*(INDEX(PlantAccounts[],MATCH($C112,PlantAccounts[Power Plan Plant Account '#],0),7)/12)*0.5</f>
        <v>0</v>
      </c>
      <c r="CX112" s="59">
        <f>INDEX(PlantAccounts[],MATCH($C112,PlantAccounts[Power Plan Plant Account '#],0),12)*(INDEX(CurWIPHelper[],1,MATCH(AV$4,CurWIPHelper[#Headers],0)))*(INDEX(PlantAccounts[],MATCH($C112,PlantAccounts[Power Plan Plant Account '#],0),7)/12)*0.5</f>
        <v>0</v>
      </c>
      <c r="CY112" s="59">
        <f>INDEX(PlantAccounts[],MATCH($C112,PlantAccounts[Power Plan Plant Account '#],0),12)*(INDEX(CurWIPHelper[],1,MATCH(AW$4,CurWIPHelper[#Headers],0)))*(INDEX(PlantAccounts[],MATCH($C112,PlantAccounts[Power Plan Plant Account '#],0),7)/12)*0.5</f>
        <v>0</v>
      </c>
      <c r="CZ112" s="59">
        <f>INDEX(PlantAccounts[],MATCH($C112,PlantAccounts[Power Plan Plant Account '#],0),12)*(INDEX(CurWIPHelper[],1,MATCH(AX$4,CurWIPHelper[#Headers],0)))*(INDEX(PlantAccounts[],MATCH($C112,PlantAccounts[Power Plan Plant Account '#],0),7)/12)*0.5</f>
        <v>0</v>
      </c>
      <c r="DA112" s="59">
        <f>INDEX(PlantAccounts[],MATCH($C112,PlantAccounts[Power Plan Plant Account '#],0),12)*(INDEX(CurWIPHelper[],1,MATCH(AY$4,CurWIPHelper[#Headers],0)))*(INDEX(PlantAccounts[],MATCH($C112,PlantAccounts[Power Plan Plant Account '#],0),7)/12)*0.5</f>
        <v>0</v>
      </c>
      <c r="DB112" s="59">
        <f>INDEX(PlantAccounts[],MATCH($C112,PlantAccounts[Power Plan Plant Account '#],0),12)*(INDEX(CurWIPHelper[],1,MATCH(AZ$4,CurWIPHelper[#Headers],0)))*(INDEX(PlantAccounts[],MATCH($C112,PlantAccounts[Power Plan Plant Account '#],0),7)/12)*0.5</f>
        <v>0</v>
      </c>
      <c r="DC112" s="59">
        <f t="shared" si="35"/>
        <v>0</v>
      </c>
      <c r="DE112" s="59">
        <f t="shared" si="36"/>
        <v>491.02150658751606</v>
      </c>
    </row>
    <row r="113" spans="1:109">
      <c r="A113" t="s">
        <v>151</v>
      </c>
      <c r="B113" t="s">
        <v>163</v>
      </c>
      <c r="C113">
        <v>58204.999999999993</v>
      </c>
      <c r="D113">
        <v>48200</v>
      </c>
      <c r="E113" s="160">
        <v>0</v>
      </c>
      <c r="F113" s="113">
        <f>INDEX(PlantAccounts[],MATCH($C113,PlantAccounts[Power Plan Plant Account '#],0),8)</f>
        <v>74769.998155000008</v>
      </c>
      <c r="G113" s="7">
        <f>INDEX(PlantAccounts[],MATCH($C113,PlantAccounts[Power Plan Plant Account '#],0),14)</f>
        <v>0</v>
      </c>
      <c r="H113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13" s="7"/>
      <c r="J113" s="7">
        <f t="shared" si="37"/>
        <v>0</v>
      </c>
      <c r="K113" s="7">
        <v>0</v>
      </c>
      <c r="L113" s="7">
        <f>INDEX(PlantAccounts[],MATCH($C113,PlantAccounts[Power Plan Plant Account '#],0),11)</f>
        <v>0</v>
      </c>
      <c r="M113" s="7">
        <f t="shared" si="32"/>
        <v>0</v>
      </c>
      <c r="O113" s="35">
        <f>INDEX(CurCloseProf[],MATCH(PlantAccountsQuery[[#This Row],[Reg/Unreg]],CurCloseProf[R/NR],0),MATCH(O$9,CurCloseProf[#Headers],0))*($J113+$M113)</f>
        <v>0</v>
      </c>
      <c r="P113" s="35">
        <f>INDEX(CurCloseProf[],MATCH(PlantAccountsQuery[[#This Row],[Reg/Unreg]],CurCloseProf[R/NR],0),MATCH(P$9,CurCloseProf[#Headers],0))*($J113+$M113)</f>
        <v>0</v>
      </c>
      <c r="Q113" s="35">
        <f>INDEX(CurCloseProf[],MATCH(PlantAccountsQuery[[#This Row],[Reg/Unreg]],CurCloseProf[R/NR],0),MATCH(Q$9,CurCloseProf[#Headers],0))*($J113+$M113)</f>
        <v>0</v>
      </c>
      <c r="R113" s="35">
        <f>INDEX(CurCloseProf[],MATCH(PlantAccountsQuery[[#This Row],[Reg/Unreg]],CurCloseProf[R/NR],0),MATCH(R$9,CurCloseProf[#Headers],0))*($J113+$M113)</f>
        <v>0</v>
      </c>
      <c r="S113" s="35">
        <f>INDEX(CurCloseProf[],MATCH(PlantAccountsQuery[[#This Row],[Reg/Unreg]],CurCloseProf[R/NR],0),MATCH(S$9,CurCloseProf[#Headers],0))*($J113+$M113)</f>
        <v>0</v>
      </c>
      <c r="T113" s="35">
        <f>INDEX(CurCloseProf[],MATCH(PlantAccountsQuery[[#This Row],[Reg/Unreg]],CurCloseProf[R/NR],0),MATCH(T$9,CurCloseProf[#Headers],0))*($J113+$M113)</f>
        <v>0</v>
      </c>
      <c r="U113" s="35">
        <f>INDEX(CurCloseProf[],MATCH(PlantAccountsQuery[[#This Row],[Reg/Unreg]],CurCloseProf[R/NR],0),MATCH(U$9,CurCloseProf[#Headers],0))*($J113+$M113)</f>
        <v>0</v>
      </c>
      <c r="V113" s="35">
        <f>INDEX(CurCloseProf[],MATCH(PlantAccountsQuery[[#This Row],[Reg/Unreg]],CurCloseProf[R/NR],0),MATCH(V$9,CurCloseProf[#Headers],0))*($J113+$M113)</f>
        <v>0</v>
      </c>
      <c r="W113" s="35">
        <f>INDEX(CurCloseProf[],MATCH(PlantAccountsQuery[[#This Row],[Reg/Unreg]],CurCloseProf[R/NR],0),MATCH(W$9,CurCloseProf[#Headers],0))*($J113+$M113)</f>
        <v>0</v>
      </c>
      <c r="X113" s="35">
        <f>INDEX(CurCloseProf[],MATCH(PlantAccountsQuery[[#This Row],[Reg/Unreg]],CurCloseProf[R/NR],0),MATCH(X$9,CurCloseProf[#Headers],0))*($J113+$M113)</f>
        <v>0</v>
      </c>
      <c r="Y113" s="35">
        <f>INDEX(CurCloseProf[],MATCH(PlantAccountsQuery[[#This Row],[Reg/Unreg]],CurCloseProf[R/NR],0),MATCH(Y$9,CurCloseProf[#Headers],0))*($J113+$M113)</f>
        <v>0</v>
      </c>
      <c r="Z113" s="35">
        <f>INDEX(CurCloseProf[],MATCH(PlantAccountsQuery[[#This Row],[Reg/Unreg]],CurCloseProf[R/NR],0),MATCH(Z$9,CurCloseProf[#Headers],0))*($J113+$M113)</f>
        <v>0</v>
      </c>
      <c r="AB113" s="59">
        <f>IF(INDEX(CurWIPHelper[],1,MATCH(AO$4,$AB$9:$AM$9,0))=0,0,($F113+$O113))</f>
        <v>74769.998155000008</v>
      </c>
      <c r="AC113" s="59">
        <f>IF(INDEX(CurWIPHelper[],1,MATCH(AP$4,$AB$9:$AM$9,0))=0,0,($F113+SUM($O113:P113)))</f>
        <v>74769.998155000008</v>
      </c>
      <c r="AD113" s="59">
        <f>IF(INDEX(CurWIPHelper[],1,MATCH(AQ$4,$AB$9:$AM$9,0))=0,0,($F113+SUM($O113:Q113)))</f>
        <v>74769.998155000008</v>
      </c>
      <c r="AE113" s="59">
        <f>IF(INDEX(CurWIPHelper[],1,MATCH(AR$4,$AB$9:$AM$9,0))=0,0,($F113+SUM($O113:R113)))</f>
        <v>74769.998155000008</v>
      </c>
      <c r="AF113" s="59">
        <f>IF(INDEX(CurWIPHelper[],1,MATCH(AS$4,$AB$9:$AM$9,0))=0,0,($F113+SUM($O113:S113)))</f>
        <v>74769.998155000008</v>
      </c>
      <c r="AG113" s="59">
        <f>IF(INDEX(CurWIPHelper[],1,MATCH(AT$4,$AB$9:$AM$9,0))=0,0,($F113+SUM($O113:T113)))</f>
        <v>74769.998155000008</v>
      </c>
      <c r="AH113" s="59">
        <f>IF(INDEX(CurWIPHelper[],1,MATCH(AU$4,$AB$9:$AM$9,0))=0,0,($F113+SUM($O113:U113)))</f>
        <v>74769.998155000008</v>
      </c>
      <c r="AI113" s="59">
        <f>IF(INDEX(CurWIPHelper[],1,MATCH(AV$4,$AB$9:$AM$9,0))=0,0,($F113+SUM($O113:V113)))</f>
        <v>74769.998155000008</v>
      </c>
      <c r="AJ113" s="59">
        <f>IF(INDEX(CurWIPHelper[],1,MATCH(AW$4,$AB$9:$AM$9,0))=0,0,($F113+SUM($O113:W113)))</f>
        <v>74769.998155000008</v>
      </c>
      <c r="AK113" s="59">
        <f>IF(INDEX(CurWIPHelper[],1,MATCH(AX$4,$AB$9:$AM$9,0))=0,0,($F113+SUM($O113:X113)))</f>
        <v>74769.998155000008</v>
      </c>
      <c r="AL113" s="59">
        <f>IF(INDEX(CurWIPHelper[],1,MATCH(AY$4,$AB$9:$AM$9,0))=0,0,($F113+SUM($O113:Y113)))</f>
        <v>74769.998155000008</v>
      </c>
      <c r="AM113" s="59">
        <f>IF(INDEX(CurWIPHelper[],1,MATCH(AZ$4,$AB$9:$AM$9,0))=0,0,($F113+SUM($O113:Z113)))</f>
        <v>74769.998155000008</v>
      </c>
      <c r="AO113" s="35">
        <f>IF(INDEX(CurWIPHelper[],1,MATCH(AO$4,CurWIPHelper[#Headers],0))=0,0,
     IF(AB113&gt;0,
        (IF(
             ((INDEX(PlantAccounts[],MATCH($C113,PlantAccounts[Power Plan Plant Account '#],0),7)/12)
                   *(AB113)
                   *(INDEX(CurWIPHelper[],1,MATCH(AO$4,CurWIPHelper[#Headers],0)))
                   +(INDEX(PlantAccounts[],MATCH($C113,PlantAccounts[Power Plan Plant Account '#],0),9))
                   )&gt;AB113,
              IF((INDEX(PlantAccounts[],MATCH($C113,PlantAccounts[Power Plan Plant Account '#],0),7))=0,0,AB113-(INDEX(PlantAccounts[],MATCH($C113,PlantAccounts[Power Plan Plant Account '#],0),9))),
             (INDEX(PlantAccounts[],MATCH($C113,PlantAccounts[Power Plan Plant Account '#],0),7)/12)*AB113*(INDEX(CurWIPHelper[],1,MATCH(AO$4,CurWIPHelper[#Headers],0))))
        ),
          IF(AB113=0,0,IF(
              ((INDEX(PlantAccounts[],MATCH($C113,PlantAccounts[Power Plan Plant Account '#],0),7)/12)
              *(AB113)
              *(INDEX(CurWIPHelper[],1,MATCH(AO$4,CurWIPHelper[#Headers],0)))
              +(INDEX(PlantAccounts[],MATCH($C113,PlantAccounts[Power Plan Plant Account '#],0),9))
              )&gt;AB113,
         (INDEX(PlantAccounts[],MATCH($C113,PlantAccounts[Power Plan Plant Account '#],0),7)/12)*AB113*(INDEX(CurWIPHelper[],1,MATCH(AO$4,CurWIPHelper[#Headers],0))),
         AB113-(INDEX(PlantAccounts[],MATCH($C113,PlantAccounts[Power Plan Plant Account '#],0),9))
    ))
)
)</f>
        <v>0</v>
      </c>
      <c r="AP113" s="35">
        <f>IF(INDEX(CurWIPHelper[],1,MATCH(AP$4,CurWIPHelper[#Headers],0))=0,0,
     IF(AC113&gt;0,
        (IF(
             ((INDEX(PlantAccounts[],MATCH($C113,PlantAccounts[Power Plan Plant Account '#],0),7)/12)
                   *(AC113)
                   *(INDEX(CurWIPHelper[],1,MATCH(AP$4,CurWIPHelper[#Headers],0)))
                   +(INDEX(PlantAccounts[],MATCH($C113,PlantAccounts[Power Plan Plant Account '#],0),9))
                   +(SUM($AO113:AO113))
                    )&gt;AC113,
              IF((INDEX(PlantAccounts[],MATCH($C113,PlantAccounts[Power Plan Plant Account '#],0),7))=0,0,AC113-(INDEX(PlantAccounts[],MATCH($C113,PlantAccounts[Power Plan Plant Account '#],0),9))-SUM($AO113:AO113)),
             (INDEX(PlantAccounts[],MATCH($C113,PlantAccounts[Power Plan Plant Account '#],0),7)/12)*AC113*(INDEX(CurWIPHelper[],1,MATCH(AP$4,CurWIPHelper[#Headers],0))))
        ),
        IF(AC113=0,0,IF(
              ((INDEX(PlantAccounts[],MATCH($C113,PlantAccounts[Power Plan Plant Account '#],0),7)/12)
              *(AC113)
              *(INDEX(CurWIPHelper[],1,MATCH(AP$4,CurWIPHelper[#Headers],0)))
              +(INDEX(PlantAccounts[],MATCH($C113,PlantAccounts[Power Plan Plant Account '#],0),9))
              +(SUM($AO113:AO113))
              )&gt;AC113,
         (INDEX(PlantAccounts[],MATCH($C113,PlantAccounts[Power Plan Plant Account '#],0),7)/12)*AC113*(INDEX(CurWIPHelper[],1,MATCH(AP$4,CurWIPHelper[#Headers],0))),
         AC113-(INDEX(PlantAccounts[],MATCH($C113,PlantAccounts[Power Plan Plant Account '#],0),9))-(SUM($AO113:AO113))
    ))
)
)</f>
        <v>0</v>
      </c>
      <c r="AQ113" s="35">
        <f>IF(INDEX(CurWIPHelper[],1,MATCH(AQ$4,CurWIPHelper[#Headers],0))=0,0,
     IF(AD113&gt;0,
        (IF(
             ((INDEX(PlantAccounts[],MATCH($C113,PlantAccounts[Power Plan Plant Account '#],0),7)/12)
                   *(AD113)
                   *(INDEX(CurWIPHelper[],1,MATCH(AQ$4,CurWIPHelper[#Headers],0)))
                   +(INDEX(PlantAccounts[],MATCH($C113,PlantAccounts[Power Plan Plant Account '#],0),9))
                   +(SUM($AO113:AP113))
                    )&gt;AD113,
              IF((INDEX(PlantAccounts[],MATCH($C113,PlantAccounts[Power Plan Plant Account '#],0),7))=0,0,AD113-(INDEX(PlantAccounts[],MATCH($C113,PlantAccounts[Power Plan Plant Account '#],0),9))-SUM($AO113:AP113)),
             (INDEX(PlantAccounts[],MATCH($C113,PlantAccounts[Power Plan Plant Account '#],0),7)/12)*AD113*(INDEX(CurWIPHelper[],1,MATCH(AQ$4,CurWIPHelper[#Headers],0))))
        ),
        IF(AD113=0,0,IF(
              ((INDEX(PlantAccounts[],MATCH($C113,PlantAccounts[Power Plan Plant Account '#],0),7)/12)
              *(AD113)
              *(INDEX(CurWIPHelper[],1,MATCH(AQ$4,CurWIPHelper[#Headers],0)))
              +(INDEX(PlantAccounts[],MATCH($C113,PlantAccounts[Power Plan Plant Account '#],0),9))
              +(SUM($AO113:AP113))
              )&gt;AD113,
         (INDEX(PlantAccounts[],MATCH($C113,PlantAccounts[Power Plan Plant Account '#],0),7)/12)*AD113*(INDEX(CurWIPHelper[],1,MATCH(AQ$4,CurWIPHelper[#Headers],0))),
         AD113-(INDEX(PlantAccounts[],MATCH($C113,PlantAccounts[Power Plan Plant Account '#],0),9))-(SUM($AO113:AP113))
    ))
)
)</f>
        <v>0</v>
      </c>
      <c r="AR113" s="35">
        <f>IF(INDEX(CurWIPHelper[],1,MATCH(AR$4,CurWIPHelper[#Headers],0))=0,0,
     IF(AE113&gt;0,
        (IF(
             ((INDEX(PlantAccounts[],MATCH($C113,PlantAccounts[Power Plan Plant Account '#],0),7)/12)
                   *(AE113)
                   *(INDEX(CurWIPHelper[],1,MATCH(AR$4,CurWIPHelper[#Headers],0)))
                   +(INDEX(PlantAccounts[],MATCH($C113,PlantAccounts[Power Plan Plant Account '#],0),9))
                   +(SUM($AO113:AQ113))
                    )&gt;AE113,
              IF((INDEX(PlantAccounts[],MATCH($C113,PlantAccounts[Power Plan Plant Account '#],0),7))=0,0,AE113-(INDEX(PlantAccounts[],MATCH($C113,PlantAccounts[Power Plan Plant Account '#],0),9))-SUM($AO113:AQ113)),
             (INDEX(PlantAccounts[],MATCH($C113,PlantAccounts[Power Plan Plant Account '#],0),7)/12)*AE113*(INDEX(CurWIPHelper[],1,MATCH(AR$4,CurWIPHelper[#Headers],0))))
        ),
        IF(AE113=0,0,IF(
              ((INDEX(PlantAccounts[],MATCH($C113,PlantAccounts[Power Plan Plant Account '#],0),7)/12)
              *(AE113)
              *(INDEX(CurWIPHelper[],1,MATCH(AR$4,CurWIPHelper[#Headers],0)))
              +(INDEX(PlantAccounts[],MATCH($C113,PlantAccounts[Power Plan Plant Account '#],0),9))
              +(SUM($AO113:AQ113))
              )&gt;AE113,
         (INDEX(PlantAccounts[],MATCH($C113,PlantAccounts[Power Plan Plant Account '#],0),7)/12)*AE113*(INDEX(CurWIPHelper[],1,MATCH(AR$4,CurWIPHelper[#Headers],0))),
         AE113-(INDEX(PlantAccounts[],MATCH($C113,PlantAccounts[Power Plan Plant Account '#],0),9))-(SUM($AO113:AQ113))
    ))
)
)</f>
        <v>0</v>
      </c>
      <c r="AS113" s="35">
        <f>IF(INDEX(CurWIPHelper[],1,MATCH(AS$4,CurWIPHelper[#Headers],0))=0,0,
     IF(AF113&gt;0,
        (IF(
             ((INDEX(PlantAccounts[],MATCH($C113,PlantAccounts[Power Plan Plant Account '#],0),7)/12)
                   *(AF113)
                   *(INDEX(CurWIPHelper[],1,MATCH(AS$4,CurWIPHelper[#Headers],0)))
                   +(INDEX(PlantAccounts[],MATCH($C113,PlantAccounts[Power Plan Plant Account '#],0),9))
                   +(SUM($AO113:AR113))
                    )&gt;AF113,
              IF((INDEX(PlantAccounts[],MATCH($C113,PlantAccounts[Power Plan Plant Account '#],0),7))=0,0,AF113-(INDEX(PlantAccounts[],MATCH($C113,PlantAccounts[Power Plan Plant Account '#],0),9))-SUM($AO113:AR113)),
             (INDEX(PlantAccounts[],MATCH($C113,PlantAccounts[Power Plan Plant Account '#],0),7)/12)*AF113*(INDEX(CurWIPHelper[],1,MATCH(AS$4,CurWIPHelper[#Headers],0))))
        ),
        IF(AF113=0,0,IF(
              ((INDEX(PlantAccounts[],MATCH($C113,PlantAccounts[Power Plan Plant Account '#],0),7)/12)
              *(AF113)
              *(INDEX(CurWIPHelper[],1,MATCH(AS$4,CurWIPHelper[#Headers],0)))
              +(INDEX(PlantAccounts[],MATCH($C113,PlantAccounts[Power Plan Plant Account '#],0),9))
              +(SUM($AO113:AR113))
              )&gt;AF113,
         (INDEX(PlantAccounts[],MATCH($C113,PlantAccounts[Power Plan Plant Account '#],0),7)/12)*AF113*(INDEX(CurWIPHelper[],1,MATCH(AS$4,CurWIPHelper[#Headers],0))),
         AF113-(INDEX(PlantAccounts[],MATCH($C113,PlantAccounts[Power Plan Plant Account '#],0),9))-(SUM($AO113:AR113))
    ))
)
)</f>
        <v>0</v>
      </c>
      <c r="AT113" s="35">
        <f>IF(INDEX(CurWIPHelper[],1,MATCH(AT$4,CurWIPHelper[#Headers],0))=0,0,
     IF(AG113&gt;0,
        (IF(
             ((INDEX(PlantAccounts[],MATCH($C113,PlantAccounts[Power Plan Plant Account '#],0),7)/12)
                   *(AG113)
                   *(INDEX(CurWIPHelper[],1,MATCH(AT$4,CurWIPHelper[#Headers],0)))
                   +(INDEX(PlantAccounts[],MATCH($C113,PlantAccounts[Power Plan Plant Account '#],0),9))
                   +(SUM($AO113:AS113))
                    )&gt;AG113,
              IF((INDEX(PlantAccounts[],MATCH($C113,PlantAccounts[Power Plan Plant Account '#],0),7))=0,0,AG113-(INDEX(PlantAccounts[],MATCH($C113,PlantAccounts[Power Plan Plant Account '#],0),9))-SUM($AO113:AS113)),
             (INDEX(PlantAccounts[],MATCH($C113,PlantAccounts[Power Plan Plant Account '#],0),7)/12)*AG113*(INDEX(CurWIPHelper[],1,MATCH(AT$4,CurWIPHelper[#Headers],0))))
        ),
        IF(AG113=0,0,IF(
              ((INDEX(PlantAccounts[],MATCH($C113,PlantAccounts[Power Plan Plant Account '#],0),7)/12)
              *(AG113)
              *(INDEX(CurWIPHelper[],1,MATCH(AT$4,CurWIPHelper[#Headers],0)))
              +(INDEX(PlantAccounts[],MATCH($C113,PlantAccounts[Power Plan Plant Account '#],0),9))
              +(SUM($AO113:AS113))
              )&gt;AG113,
         (INDEX(PlantAccounts[],MATCH($C113,PlantAccounts[Power Plan Plant Account '#],0),7)/12)*AG113*(INDEX(CurWIPHelper[],1,MATCH(AT$4,CurWIPHelper[#Headers],0))),
         AG113-(INDEX(PlantAccounts[],MATCH($C113,PlantAccounts[Power Plan Plant Account '#],0),9))-(SUM($AO113:AS113))
    ))
)
)</f>
        <v>0</v>
      </c>
      <c r="AU113" s="35">
        <f>IF(INDEX(CurWIPHelper[],1,MATCH(AU$4,CurWIPHelper[#Headers],0))=0,0,
     IF(AH113&gt;0,
        (IF(
             ((INDEX(PlantAccounts[],MATCH($C113,PlantAccounts[Power Plan Plant Account '#],0),7)/12)
                   *(AH113)
                   *(INDEX(CurWIPHelper[],1,MATCH(AU$4,CurWIPHelper[#Headers],0)))
                   +(INDEX(PlantAccounts[],MATCH($C113,PlantAccounts[Power Plan Plant Account '#],0),9))
                   +(SUM($AO113:AT113))
                    )&gt;AH113,
              IF((INDEX(PlantAccounts[],MATCH($C113,PlantAccounts[Power Plan Plant Account '#],0),7))=0,0,AH113-(INDEX(PlantAccounts[],MATCH($C113,PlantAccounts[Power Plan Plant Account '#],0),9))-SUM($AO113:AT113)),
             (INDEX(PlantAccounts[],MATCH($C113,PlantAccounts[Power Plan Plant Account '#],0),7)/12)*AH113*(INDEX(CurWIPHelper[],1,MATCH(AU$4,CurWIPHelper[#Headers],0))))
        ),
        IF(AH113=0,0,IF(
              ((INDEX(PlantAccounts[],MATCH($C113,PlantAccounts[Power Plan Plant Account '#],0),7)/12)
              *(AH113)
              *(INDEX(CurWIPHelper[],1,MATCH(AU$4,CurWIPHelper[#Headers],0)))
              +(INDEX(PlantAccounts[],MATCH($C113,PlantAccounts[Power Plan Plant Account '#],0),9))
              +(SUM($AO113:AT113))
              )&gt;AH113,
         (INDEX(PlantAccounts[],MATCH($C113,PlantAccounts[Power Plan Plant Account '#],0),7)/12)*AH113*(INDEX(CurWIPHelper[],1,MATCH(AU$4,CurWIPHelper[#Headers],0))),
         AH113-(INDEX(PlantAccounts[],MATCH($C113,PlantAccounts[Power Plan Plant Account '#],0),9))-(SUM($AO113:AT113))
    ))
)
)</f>
        <v>0</v>
      </c>
      <c r="AV113" s="35">
        <f>IF(INDEX(CurWIPHelper[],1,MATCH(AV$4,CurWIPHelper[#Headers],0))=0,0,
     IF(AI113&gt;0,
        (IF(
             ((INDEX(PlantAccounts[],MATCH($C113,PlantAccounts[Power Plan Plant Account '#],0),7)/12)
                   *(AI113)
                   *(INDEX(CurWIPHelper[],1,MATCH(AV$4,CurWIPHelper[#Headers],0)))
                   +(INDEX(PlantAccounts[],MATCH($C113,PlantAccounts[Power Plan Plant Account '#],0),9))
                   +(SUM($AO113:AU113))
                    )&gt;AI113,
              IF((INDEX(PlantAccounts[],MATCH($C113,PlantAccounts[Power Plan Plant Account '#],0),7))=0,0,AI113-(INDEX(PlantAccounts[],MATCH($C113,PlantAccounts[Power Plan Plant Account '#],0),9))-SUM($AO113:AU113)),
             (INDEX(PlantAccounts[],MATCH($C113,PlantAccounts[Power Plan Plant Account '#],0),7)/12)*AI113*(INDEX(CurWIPHelper[],1,MATCH(AV$4,CurWIPHelper[#Headers],0))))
        ),
        IF(AI113=0,0,IF(
              ((INDEX(PlantAccounts[],MATCH($C113,PlantAccounts[Power Plan Plant Account '#],0),7)/12)
              *(AI113)
              *(INDEX(CurWIPHelper[],1,MATCH(AV$4,CurWIPHelper[#Headers],0)))
              +(INDEX(PlantAccounts[],MATCH($C113,PlantAccounts[Power Plan Plant Account '#],0),9))
              +(SUM($AO113:AU113))
              )&gt;AI113,
         (INDEX(PlantAccounts[],MATCH($C113,PlantAccounts[Power Plan Plant Account '#],0),7)/12)*AI113*(INDEX(CurWIPHelper[],1,MATCH(AV$4,CurWIPHelper[#Headers],0))),
         AI113-(INDEX(PlantAccounts[],MATCH($C113,PlantAccounts[Power Plan Plant Account '#],0),9))-(SUM($AO113:AU113))
    ))
)
)</f>
        <v>0</v>
      </c>
      <c r="AW113" s="35">
        <f>IF(INDEX(CurWIPHelper[],1,MATCH(AW$4,CurWIPHelper[#Headers],0))=0,0,
     IF(AJ113&gt;0,
        (IF(
             ((INDEX(PlantAccounts[],MATCH($C113,PlantAccounts[Power Plan Plant Account '#],0),7)/12)
                   *(AJ113)
                   *(INDEX(CurWIPHelper[],1,MATCH(AW$4,CurWIPHelper[#Headers],0)))
                   +(INDEX(PlantAccounts[],MATCH($C113,PlantAccounts[Power Plan Plant Account '#],0),9))
                   +(SUM($AO113:AV113))
                    )&gt;AJ113,
              IF((INDEX(PlantAccounts[],MATCH($C113,PlantAccounts[Power Plan Plant Account '#],0),7))=0,0,AJ113-(INDEX(PlantAccounts[],MATCH($C113,PlantAccounts[Power Plan Plant Account '#],0),9))-SUM($AO113:AV113)),
             (INDEX(PlantAccounts[],MATCH($C113,PlantAccounts[Power Plan Plant Account '#],0),7)/12)*AJ113*(INDEX(CurWIPHelper[],1,MATCH(AW$4,CurWIPHelper[#Headers],0))))
        ),
        IF(AJ113=0,0,IF(
              ((INDEX(PlantAccounts[],MATCH($C113,PlantAccounts[Power Plan Plant Account '#],0),7)/12)
              *(AJ113)
              *(INDEX(CurWIPHelper[],1,MATCH(AW$4,CurWIPHelper[#Headers],0)))
              +(INDEX(PlantAccounts[],MATCH($C113,PlantAccounts[Power Plan Plant Account '#],0),9))
              +(SUM($AO113:AV113))
              )&gt;AJ113,
         (INDEX(PlantAccounts[],MATCH($C113,PlantAccounts[Power Plan Plant Account '#],0),7)/12)*AJ113*(INDEX(CurWIPHelper[],1,MATCH(AW$4,CurWIPHelper[#Headers],0))),
         AJ113-(INDEX(PlantAccounts[],MATCH($C113,PlantAccounts[Power Plan Plant Account '#],0),9))-(SUM($AO113:AV113))
    ))
)
)</f>
        <v>0</v>
      </c>
      <c r="AX113" s="35">
        <f>IF(INDEX(CurWIPHelper[],1,MATCH(AX$4,CurWIPHelper[#Headers],0))=0,0,
     IF(AK113&gt;0,
        (IF(
             ((INDEX(PlantAccounts[],MATCH($C113,PlantAccounts[Power Plan Plant Account '#],0),7)/12)
                   *(AK113)
                   *(INDEX(CurWIPHelper[],1,MATCH(AX$4,CurWIPHelper[#Headers],0)))
                   +(INDEX(PlantAccounts[],MATCH($C113,PlantAccounts[Power Plan Plant Account '#],0),9))
                   +(SUM($AO113:AW113))
                    )&gt;AK113,
              IF((INDEX(PlantAccounts[],MATCH($C113,PlantAccounts[Power Plan Plant Account '#],0),7))=0,0,AK113-(INDEX(PlantAccounts[],MATCH($C113,PlantAccounts[Power Plan Plant Account '#],0),9))-SUM($AO113:AW113)),
             (INDEX(PlantAccounts[],MATCH($C113,PlantAccounts[Power Plan Plant Account '#],0),7)/12)*AK113*(INDEX(CurWIPHelper[],1,MATCH(AX$4,CurWIPHelper[#Headers],0))))
        ),
        IF(AK113=0,0,IF(
              ((INDEX(PlantAccounts[],MATCH($C113,PlantAccounts[Power Plan Plant Account '#],0),7)/12)
              *(AK113)
              *(INDEX(CurWIPHelper[],1,MATCH(AX$4,CurWIPHelper[#Headers],0)))
              +(INDEX(PlantAccounts[],MATCH($C113,PlantAccounts[Power Plan Plant Account '#],0),9))
              +(SUM($AO113:AW113))
              )&gt;AK113,
         (INDEX(PlantAccounts[],MATCH($C113,PlantAccounts[Power Plan Plant Account '#],0),7)/12)*AK113*(INDEX(CurWIPHelper[],1,MATCH(AX$4,CurWIPHelper[#Headers],0))),
         AK113-(INDEX(PlantAccounts[],MATCH($C113,PlantAccounts[Power Plan Plant Account '#],0),9))-(SUM($AO113:AW113))
    ))
)
)</f>
        <v>0</v>
      </c>
      <c r="AY113" s="35">
        <f>IF(INDEX(CurWIPHelper[],1,MATCH(AY$4,CurWIPHelper[#Headers],0))=0,0,
     IF(AL113&gt;0,
        (IF(
             ((INDEX(PlantAccounts[],MATCH($C113,PlantAccounts[Power Plan Plant Account '#],0),7)/12)
                   *(AL113)
                   *(INDEX(CurWIPHelper[],1,MATCH(AY$4,CurWIPHelper[#Headers],0)))
                   +(INDEX(PlantAccounts[],MATCH($C113,PlantAccounts[Power Plan Plant Account '#],0),9))
                   +(SUM($AO113:AX113))
                    )&gt;AL113,
              IF((INDEX(PlantAccounts[],MATCH($C113,PlantAccounts[Power Plan Plant Account '#],0),7))=0,0,AL113-(INDEX(PlantAccounts[],MATCH($C113,PlantAccounts[Power Plan Plant Account '#],0),9))-SUM($AO113:AX113)),
             (INDEX(PlantAccounts[],MATCH($C113,PlantAccounts[Power Plan Plant Account '#],0),7)/12)*AL113*(INDEX(CurWIPHelper[],1,MATCH(AY$4,CurWIPHelper[#Headers],0))))
        ),
        IF(AL113=0,0,IF(
              ((INDEX(PlantAccounts[],MATCH($C113,PlantAccounts[Power Plan Plant Account '#],0),7)/12)
              *(AL113)
              *(INDEX(CurWIPHelper[],1,MATCH(AY$4,CurWIPHelper[#Headers],0)))
              +(INDEX(PlantAccounts[],MATCH($C113,PlantAccounts[Power Plan Plant Account '#],0),9))
              +(SUM($AO113:AX113))
              )&gt;AL113,
         (INDEX(PlantAccounts[],MATCH($C113,PlantAccounts[Power Plan Plant Account '#],0),7)/12)*AL113*(INDEX(CurWIPHelper[],1,MATCH(AY$4,CurWIPHelper[#Headers],0))),
         AL113-(INDEX(PlantAccounts[],MATCH($C113,PlantAccounts[Power Plan Plant Account '#],0),9))-(SUM($AO113:AX113))
    ))
)
)</f>
        <v>0</v>
      </c>
      <c r="AZ113" s="35">
        <f>IF(INDEX(CurWIPHelper[],1,MATCH(AZ$4,CurWIPHelper[#Headers],0))=0,0,
     IF(AM113&gt;0,
        (IF(
             ((INDEX(PlantAccounts[],MATCH($C113,PlantAccounts[Power Plan Plant Account '#],0),7)/12)
                   *(AM113)
                   *(INDEX(CurWIPHelper[],1,MATCH(AZ$4,CurWIPHelper[#Headers],0)))
                   +(INDEX(PlantAccounts[],MATCH($C113,PlantAccounts[Power Plan Plant Account '#],0),9))
                   +(SUM($AO113:AY113))
                    )&gt;AM113,
              IF((INDEX(PlantAccounts[],MATCH($C113,PlantAccounts[Power Plan Plant Account '#],0),7))=0,0,AM113-(INDEX(PlantAccounts[],MATCH($C113,PlantAccounts[Power Plan Plant Account '#],0),9))-SUM($AO113:AY113)),
             (INDEX(PlantAccounts[],MATCH($C113,PlantAccounts[Power Plan Plant Account '#],0),7)/12)*AM113*(INDEX(CurWIPHelper[],1,MATCH(AZ$4,CurWIPHelper[#Headers],0))))
        ),
        IF(AM113=0,0,IF(
              ((INDEX(PlantAccounts[],MATCH($C113,PlantAccounts[Power Plan Plant Account '#],0),7)/12)
              *(AM113)
              *(INDEX(CurWIPHelper[],1,MATCH(AZ$4,CurWIPHelper[#Headers],0)))
              +(INDEX(PlantAccounts[],MATCH($C113,PlantAccounts[Power Plan Plant Account '#],0),9))
              +(SUM($AO113:AY113))
              )&gt;AM113,
         (INDEX(PlantAccounts[],MATCH($C113,PlantAccounts[Power Plan Plant Account '#],0),7)/12)*AM113*(INDEX(CurWIPHelper[],1,MATCH(AZ$4,CurWIPHelper[#Headers],0))),
         AM113-(INDEX(PlantAccounts[],MATCH($C113,PlantAccounts[Power Plan Plant Account '#],0),9))-(SUM($AO113:AY113))
    ))
)
)</f>
        <v>0</v>
      </c>
      <c r="BA113" s="59">
        <f t="shared" si="33"/>
        <v>0</v>
      </c>
      <c r="BC113" s="59">
        <f>INDEX(CurCloseProf[],MATCH(PlantAccountsQuery[[#This Row],[Reg/Unreg]],CurCloseProf[R/NR],0),MATCH(BC$9,CurCloseProf[#Headers],0))*($J113)</f>
        <v>0</v>
      </c>
      <c r="BD113" s="59">
        <f>INDEX(CurCloseProf[],MATCH(PlantAccountsQuery[[#This Row],[Reg/Unreg]],CurCloseProf[R/NR],0),MATCH(BD$9,CurCloseProf[#Headers],0))*($J113)</f>
        <v>0</v>
      </c>
      <c r="BE113" s="59">
        <f>INDEX(CurCloseProf[],MATCH(PlantAccountsQuery[[#This Row],[Reg/Unreg]],CurCloseProf[R/NR],0),MATCH(BE$9,CurCloseProf[#Headers],0))*($J113)</f>
        <v>0</v>
      </c>
      <c r="BF113" s="59">
        <f>INDEX(CurCloseProf[],MATCH(PlantAccountsQuery[[#This Row],[Reg/Unreg]],CurCloseProf[R/NR],0),MATCH(BF$9,CurCloseProf[#Headers],0))*($J113)</f>
        <v>0</v>
      </c>
      <c r="BG113" s="59">
        <f>INDEX(CurCloseProf[],MATCH(PlantAccountsQuery[[#This Row],[Reg/Unreg]],CurCloseProf[R/NR],0),MATCH(BG$9,CurCloseProf[#Headers],0))*($J113)</f>
        <v>0</v>
      </c>
      <c r="BH113" s="59">
        <f>INDEX(CurCloseProf[],MATCH(PlantAccountsQuery[[#This Row],[Reg/Unreg]],CurCloseProf[R/NR],0),MATCH(BH$9,CurCloseProf[#Headers],0))*($J113)</f>
        <v>0</v>
      </c>
      <c r="BI113" s="59">
        <f>INDEX(CurCloseProf[],MATCH(PlantAccountsQuery[[#This Row],[Reg/Unreg]],CurCloseProf[R/NR],0),MATCH(BI$9,CurCloseProf[#Headers],0))*($J113)</f>
        <v>0</v>
      </c>
      <c r="BJ113" s="59">
        <f>INDEX(CurCloseProf[],MATCH(PlantAccountsQuery[[#This Row],[Reg/Unreg]],CurCloseProf[R/NR],0),MATCH(BJ$9,CurCloseProf[#Headers],0))*($J113)</f>
        <v>0</v>
      </c>
      <c r="BK113" s="59">
        <f>INDEX(CurCloseProf[],MATCH(PlantAccountsQuery[[#This Row],[Reg/Unreg]],CurCloseProf[R/NR],0),MATCH(BK$9,CurCloseProf[#Headers],0))*($J113)</f>
        <v>0</v>
      </c>
      <c r="BL113" s="59">
        <f>INDEX(CurCloseProf[],MATCH(PlantAccountsQuery[[#This Row],[Reg/Unreg]],CurCloseProf[R/NR],0),MATCH(BL$9,CurCloseProf[#Headers],0))*($J113)</f>
        <v>0</v>
      </c>
      <c r="BM113" s="59">
        <f>INDEX(CurCloseProf[],MATCH(PlantAccountsQuery[[#This Row],[Reg/Unreg]],CurCloseProf[R/NR],0),MATCH(BM$9,CurCloseProf[#Headers],0))*($J113)</f>
        <v>0</v>
      </c>
      <c r="BN113" s="59">
        <f>INDEX(CurCloseProf[],MATCH(PlantAccountsQuery[[#This Row],[Reg/Unreg]],CurCloseProf[R/NR],0),MATCH(BN$9,CurCloseProf[#Headers],0))*($J113)</f>
        <v>0</v>
      </c>
      <c r="BP113" s="59">
        <f>IF(INDEX(CurWIPHelper[],1,MATCH(AO$4,$BP$9:$CA$9,0))=0,0,$BC113)</f>
        <v>0</v>
      </c>
      <c r="BQ113" s="59">
        <f>IF(INDEX(CurWIPHelper[],1,MATCH(AP$4,$BP$9:$CA$9,0))=0,0,(SUM($BC113:BD113)))</f>
        <v>0</v>
      </c>
      <c r="BR113" s="59">
        <f>IF(INDEX(CurWIPHelper[],1,MATCH(AQ$4,$BP$9:$CA$9,0))=0,0,(SUM($BC113:BE113)))</f>
        <v>0</v>
      </c>
      <c r="BS113" s="59">
        <f>IF(INDEX(CurWIPHelper[],1,MATCH(AR$4,$BP$9:$CA$9,0))=0,0,(SUM($BC113:BF113)))</f>
        <v>0</v>
      </c>
      <c r="BT113" s="59">
        <f>IF(INDEX(CurWIPHelper[],1,MATCH(AS$4,$BP$9:$CA$9,0))=0,0,(SUM($BC113:BG113)))</f>
        <v>0</v>
      </c>
      <c r="BU113" s="59">
        <f>IF(INDEX(CurWIPHelper[],1,MATCH(AT$4,$BP$9:$CA$9,0))=0,0,(SUM($BC113:BH113)))</f>
        <v>0</v>
      </c>
      <c r="BV113" s="59">
        <f>IF(INDEX(CurWIPHelper[],1,MATCH(AU$4,$BP$9:$CA$9,0))=0,0,(SUM($BC113:BI113)))</f>
        <v>0</v>
      </c>
      <c r="BW113" s="59">
        <f>IF(INDEX(CurWIPHelper[],1,MATCH(AV$4,$BP$9:$CA$9,0))=0,0,(SUM($BC113:BJ113)))</f>
        <v>0</v>
      </c>
      <c r="BX113" s="59">
        <f>IF(INDEX(CurWIPHelper[],1,MATCH(AW$4,$BP$9:$CA$9,0))=0,0,(SUM($BC113:BK113)))</f>
        <v>0</v>
      </c>
      <c r="BY113" s="59">
        <f>IF(INDEX(CurWIPHelper[],1,MATCH(AX$4,$BP$9:$CA$9,0))=0,0,(SUM($BC113:BL113)))</f>
        <v>0</v>
      </c>
      <c r="BZ113" s="59">
        <f>IF(INDEX(CurWIPHelper[],1,MATCH(AY$4,$BP$9:$CA$9,0))=0,0,(SUM($BC113:BM113)))</f>
        <v>0</v>
      </c>
      <c r="CA113" s="59">
        <f>IF(INDEX(CurWIPHelper[],1,MATCH(AZ$4,$BP$9:$CA$9,0))=0,0,(SUM($BC113:BN113)))</f>
        <v>0</v>
      </c>
      <c r="CC113" s="59">
        <f>((((INDEX(PlantAccounts[],MATCH($C113,PlantAccounts[Power Plan Plant Account '#],0),8)+(INDEX(PlantAccounts[],MATCH($C113,PlantAccounts[Power Plan Plant Account '#],0),8)+INDEX(PlantAccounts[],MATCH($C113,PlantAccounts[Power Plan Plant Account '#],0),16)+INDEX(PlantAccounts[],MATCH($C113,PlantAccounts[Power Plan Plant Account '#],0),17)))/2))/12)*(INDEX(CurWIPHelper[],1,MATCH(AO$4,CurWIPHelper[#Headers],0)))*(INDEX(PlantAccounts[],MATCH($C113,PlantAccounts[Power Plan Plant Account '#],0),7))</f>
        <v>89.938231152064574</v>
      </c>
      <c r="CD113" s="59">
        <f>((((INDEX(PlantAccounts[],MATCH($C113,PlantAccounts[Power Plan Plant Account '#],0),8)+(INDEX(PlantAccounts[],MATCH($C113,PlantAccounts[Power Plan Plant Account '#],0),8)+INDEX(PlantAccounts[],MATCH($C113,PlantAccounts[Power Plan Plant Account '#],0),16)+INDEX(PlantAccounts[],MATCH($C113,PlantAccounts[Power Plan Plant Account '#],0),17)))/2))/12)*(INDEX(CurWIPHelper[],1,MATCH(AP$4,CurWIPHelper[#Headers],0)))*(INDEX(PlantAccounts[],MATCH($C113,PlantAccounts[Power Plan Plant Account '#],0),7))</f>
        <v>89.938231152064574</v>
      </c>
      <c r="CE113" s="59">
        <f>((((INDEX(PlantAccounts[],MATCH($C113,PlantAccounts[Power Plan Plant Account '#],0),8)+(INDEX(PlantAccounts[],MATCH($C113,PlantAccounts[Power Plan Plant Account '#],0),8)+INDEX(PlantAccounts[],MATCH($C113,PlantAccounts[Power Plan Plant Account '#],0),16)+INDEX(PlantAccounts[],MATCH($C113,PlantAccounts[Power Plan Plant Account '#],0),17)))/2))/12)*(INDEX(CurWIPHelper[],1,MATCH(AQ$4,CurWIPHelper[#Headers],0)))*(INDEX(PlantAccounts[],MATCH($C113,PlantAccounts[Power Plan Plant Account '#],0),7))</f>
        <v>89.938231152064574</v>
      </c>
      <c r="CF113" s="59">
        <f>((((INDEX(PlantAccounts[],MATCH($C113,PlantAccounts[Power Plan Plant Account '#],0),8)+(INDEX(PlantAccounts[],MATCH($C113,PlantAccounts[Power Plan Plant Account '#],0),8)+INDEX(PlantAccounts[],MATCH($C113,PlantAccounts[Power Plan Plant Account '#],0),16)+INDEX(PlantAccounts[],MATCH($C113,PlantAccounts[Power Plan Plant Account '#],0),17)))/2))/12)*(INDEX(CurWIPHelper[],1,MATCH(AR$4,CurWIPHelper[#Headers],0)))*(INDEX(PlantAccounts[],MATCH($C113,PlantAccounts[Power Plan Plant Account '#],0),7))</f>
        <v>89.938231152064574</v>
      </c>
      <c r="CG113" s="59">
        <f>((((INDEX(PlantAccounts[],MATCH($C113,PlantAccounts[Power Plan Plant Account '#],0),8)+(INDEX(PlantAccounts[],MATCH($C113,PlantAccounts[Power Plan Plant Account '#],0),8)+INDEX(PlantAccounts[],MATCH($C113,PlantAccounts[Power Plan Plant Account '#],0),16)+INDEX(PlantAccounts[],MATCH($C113,PlantAccounts[Power Plan Plant Account '#],0),17)))/2))/12)*(INDEX(CurWIPHelper[],1,MATCH(AS$4,CurWIPHelper[#Headers],0)))*(INDEX(PlantAccounts[],MATCH($C113,PlantAccounts[Power Plan Plant Account '#],0),7))</f>
        <v>89.938231152064574</v>
      </c>
      <c r="CH113" s="59">
        <f>((((INDEX(PlantAccounts[],MATCH($C113,PlantAccounts[Power Plan Plant Account '#],0),8)+(INDEX(PlantAccounts[],MATCH($C113,PlantAccounts[Power Plan Plant Account '#],0),8)+INDEX(PlantAccounts[],MATCH($C113,PlantAccounts[Power Plan Plant Account '#],0),16)+INDEX(PlantAccounts[],MATCH($C113,PlantAccounts[Power Plan Plant Account '#],0),17)))/2))/12)*(INDEX(CurWIPHelper[],1,MATCH(AT$4,CurWIPHelper[#Headers],0)))*(INDEX(PlantAccounts[],MATCH($C113,PlantAccounts[Power Plan Plant Account '#],0),7))</f>
        <v>89.938231152064574</v>
      </c>
      <c r="CI113" s="59">
        <f>((((INDEX(PlantAccounts[],MATCH($C113,PlantAccounts[Power Plan Plant Account '#],0),8)+(INDEX(PlantAccounts[],MATCH($C113,PlantAccounts[Power Plan Plant Account '#],0),8)+INDEX(PlantAccounts[],MATCH($C113,PlantAccounts[Power Plan Plant Account '#],0),16)+INDEX(PlantAccounts[],MATCH($C113,PlantAccounts[Power Plan Plant Account '#],0),17)))/2))/12)*(INDEX(CurWIPHelper[],1,MATCH(AU$4,CurWIPHelper[#Headers],0)))*(INDEX(PlantAccounts[],MATCH($C113,PlantAccounts[Power Plan Plant Account '#],0),7))</f>
        <v>89.938231152064574</v>
      </c>
      <c r="CJ113" s="59">
        <f>((((INDEX(PlantAccounts[],MATCH($C113,PlantAccounts[Power Plan Plant Account '#],0),8)+(INDEX(PlantAccounts[],MATCH($C113,PlantAccounts[Power Plan Plant Account '#],0),8)+INDEX(PlantAccounts[],MATCH($C113,PlantAccounts[Power Plan Plant Account '#],0),16)+INDEX(PlantAccounts[],MATCH($C113,PlantAccounts[Power Plan Plant Account '#],0),17)))/2))/12)*(INDEX(CurWIPHelper[],1,MATCH(AV$4,CurWIPHelper[#Headers],0)))*(INDEX(PlantAccounts[],MATCH($C113,PlantAccounts[Power Plan Plant Account '#],0),7))</f>
        <v>89.938231152064574</v>
      </c>
      <c r="CK113" s="59">
        <f>((((INDEX(PlantAccounts[],MATCH($C113,PlantAccounts[Power Plan Plant Account '#],0),8)+(INDEX(PlantAccounts[],MATCH($C113,PlantAccounts[Power Plan Plant Account '#],0),8)+INDEX(PlantAccounts[],MATCH($C113,PlantAccounts[Power Plan Plant Account '#],0),16)+INDEX(PlantAccounts[],MATCH($C113,PlantAccounts[Power Plan Plant Account '#],0),17)))/2))/12)*(INDEX(CurWIPHelper[],1,MATCH(AW$4,CurWIPHelper[#Headers],0)))*(INDEX(PlantAccounts[],MATCH($C113,PlantAccounts[Power Plan Plant Account '#],0),7))</f>
        <v>89.938231152064574</v>
      </c>
      <c r="CL113" s="59">
        <f>((((INDEX(PlantAccounts[],MATCH($C113,PlantAccounts[Power Plan Plant Account '#],0),8)+(INDEX(PlantAccounts[],MATCH($C113,PlantAccounts[Power Plan Plant Account '#],0),8)+INDEX(PlantAccounts[],MATCH($C113,PlantAccounts[Power Plan Plant Account '#],0),16)+INDEX(PlantAccounts[],MATCH($C113,PlantAccounts[Power Plan Plant Account '#],0),17)))/2))/12)*(INDEX(CurWIPHelper[],1,MATCH(AX$4,CurWIPHelper[#Headers],0)))*(INDEX(PlantAccounts[],MATCH($C113,PlantAccounts[Power Plan Plant Account '#],0),7))</f>
        <v>89.938231152064574</v>
      </c>
      <c r="CM113" s="59">
        <f>((((INDEX(PlantAccounts[],MATCH($C113,PlantAccounts[Power Plan Plant Account '#],0),8)+(INDEX(PlantAccounts[],MATCH($C113,PlantAccounts[Power Plan Plant Account '#],0),8)+INDEX(PlantAccounts[],MATCH($C113,PlantAccounts[Power Plan Plant Account '#],0),16)+INDEX(PlantAccounts[],MATCH($C113,PlantAccounts[Power Plan Plant Account '#],0),17)))/2))/12)*(INDEX(CurWIPHelper[],1,MATCH(AY$4,CurWIPHelper[#Headers],0)))*(INDEX(PlantAccounts[],MATCH($C113,PlantAccounts[Power Plan Plant Account '#],0),7))</f>
        <v>89.938231152064574</v>
      </c>
      <c r="CN113" s="59">
        <f>((((INDEX(PlantAccounts[],MATCH($C113,PlantAccounts[Power Plan Plant Account '#],0),8)+(INDEX(PlantAccounts[],MATCH($C113,PlantAccounts[Power Plan Plant Account '#],0),8)+INDEX(PlantAccounts[],MATCH($C113,PlantAccounts[Power Plan Plant Account '#],0),16)+INDEX(PlantAccounts[],MATCH($C113,PlantAccounts[Power Plan Plant Account '#],0),17)))/2))/12)*(INDEX(CurWIPHelper[],1,MATCH(AZ$4,CurWIPHelper[#Headers],0)))*(INDEX(PlantAccounts[],MATCH($C113,PlantAccounts[Power Plan Plant Account '#],0),7))</f>
        <v>89.938231152064574</v>
      </c>
      <c r="CO113" s="59">
        <f t="shared" si="34"/>
        <v>1079.2587738247746</v>
      </c>
      <c r="CQ113" s="59">
        <f>INDEX(PlantAccounts[],MATCH($C113,PlantAccounts[Power Plan Plant Account '#],0),12)*(INDEX(CurWIPHelper[],1,MATCH(AO$4,CurWIPHelper[#Headers],0)))*(INDEX(PlantAccounts[],MATCH($C113,PlantAccounts[Power Plan Plant Account '#],0),7)/12)*0.5</f>
        <v>0</v>
      </c>
      <c r="CR113" s="59">
        <f>INDEX(PlantAccounts[],MATCH($C113,PlantAccounts[Power Plan Plant Account '#],0),12)*(INDEX(CurWIPHelper[],1,MATCH(AP$4,CurWIPHelper[#Headers],0)))*(INDEX(PlantAccounts[],MATCH($C113,PlantAccounts[Power Plan Plant Account '#],0),7)/12)*0.5</f>
        <v>0</v>
      </c>
      <c r="CS113" s="59">
        <f>INDEX(PlantAccounts[],MATCH($C113,PlantAccounts[Power Plan Plant Account '#],0),12)*(INDEX(CurWIPHelper[],1,MATCH(AQ$4,CurWIPHelper[#Headers],0)))*(INDEX(PlantAccounts[],MATCH($C113,PlantAccounts[Power Plan Plant Account '#],0),7)/12)*0.5</f>
        <v>0</v>
      </c>
      <c r="CT113" s="59">
        <f>INDEX(PlantAccounts[],MATCH($C113,PlantAccounts[Power Plan Plant Account '#],0),12)*(INDEX(CurWIPHelper[],1,MATCH(AR$4,CurWIPHelper[#Headers],0)))*(INDEX(PlantAccounts[],MATCH($C113,PlantAccounts[Power Plan Plant Account '#],0),7)/12)*0.5</f>
        <v>0</v>
      </c>
      <c r="CU113" s="59">
        <f>INDEX(PlantAccounts[],MATCH($C113,PlantAccounts[Power Plan Plant Account '#],0),12)*(INDEX(CurWIPHelper[],1,MATCH(AS$4,CurWIPHelper[#Headers],0)))*(INDEX(PlantAccounts[],MATCH($C113,PlantAccounts[Power Plan Plant Account '#],0),7)/12)*0.5</f>
        <v>0</v>
      </c>
      <c r="CV113" s="59">
        <f>INDEX(PlantAccounts[],MATCH($C113,PlantAccounts[Power Plan Plant Account '#],0),12)*(INDEX(CurWIPHelper[],1,MATCH(AT$4,CurWIPHelper[#Headers],0)))*(INDEX(PlantAccounts[],MATCH($C113,PlantAccounts[Power Plan Plant Account '#],0),7)/12)*0.5</f>
        <v>0</v>
      </c>
      <c r="CW113" s="59">
        <f>INDEX(PlantAccounts[],MATCH($C113,PlantAccounts[Power Plan Plant Account '#],0),12)*(INDEX(CurWIPHelper[],1,MATCH(AU$4,CurWIPHelper[#Headers],0)))*(INDEX(PlantAccounts[],MATCH($C113,PlantAccounts[Power Plan Plant Account '#],0),7)/12)*0.5</f>
        <v>0</v>
      </c>
      <c r="CX113" s="59">
        <f>INDEX(PlantAccounts[],MATCH($C113,PlantAccounts[Power Plan Plant Account '#],0),12)*(INDEX(CurWIPHelper[],1,MATCH(AV$4,CurWIPHelper[#Headers],0)))*(INDEX(PlantAccounts[],MATCH($C113,PlantAccounts[Power Plan Plant Account '#],0),7)/12)*0.5</f>
        <v>0</v>
      </c>
      <c r="CY113" s="59">
        <f>INDEX(PlantAccounts[],MATCH($C113,PlantAccounts[Power Plan Plant Account '#],0),12)*(INDEX(CurWIPHelper[],1,MATCH(AW$4,CurWIPHelper[#Headers],0)))*(INDEX(PlantAccounts[],MATCH($C113,PlantAccounts[Power Plan Plant Account '#],0),7)/12)*0.5</f>
        <v>0</v>
      </c>
      <c r="CZ113" s="59">
        <f>INDEX(PlantAccounts[],MATCH($C113,PlantAccounts[Power Plan Plant Account '#],0),12)*(INDEX(CurWIPHelper[],1,MATCH(AX$4,CurWIPHelper[#Headers],0)))*(INDEX(PlantAccounts[],MATCH($C113,PlantAccounts[Power Plan Plant Account '#],0),7)/12)*0.5</f>
        <v>0</v>
      </c>
      <c r="DA113" s="59">
        <f>INDEX(PlantAccounts[],MATCH($C113,PlantAccounts[Power Plan Plant Account '#],0),12)*(INDEX(CurWIPHelper[],1,MATCH(AY$4,CurWIPHelper[#Headers],0)))*(INDEX(PlantAccounts[],MATCH($C113,PlantAccounts[Power Plan Plant Account '#],0),7)/12)*0.5</f>
        <v>0</v>
      </c>
      <c r="DB113" s="59">
        <f>INDEX(PlantAccounts[],MATCH($C113,PlantAccounts[Power Plan Plant Account '#],0),12)*(INDEX(CurWIPHelper[],1,MATCH(AZ$4,CurWIPHelper[#Headers],0)))*(INDEX(PlantAccounts[],MATCH($C113,PlantAccounts[Power Plan Plant Account '#],0),7)/12)*0.5</f>
        <v>0</v>
      </c>
      <c r="DC113" s="59">
        <f t="shared" si="35"/>
        <v>0</v>
      </c>
      <c r="DE113" s="59">
        <f t="shared" si="36"/>
        <v>1079.2587738247746</v>
      </c>
    </row>
    <row r="114" spans="1:109">
      <c r="A114" t="s">
        <v>151</v>
      </c>
      <c r="B114" t="s">
        <v>164</v>
      </c>
      <c r="C114">
        <v>58210</v>
      </c>
      <c r="D114">
        <v>48200</v>
      </c>
      <c r="E114" s="160">
        <v>0</v>
      </c>
      <c r="F114" s="113">
        <f>INDEX(PlantAccounts[],MATCH($C114,PlantAccounts[Power Plan Plant Account '#],0),8)</f>
        <v>78618.170416000008</v>
      </c>
      <c r="G114" s="7">
        <f>INDEX(PlantAccounts[],MATCH($C114,PlantAccounts[Power Plan Plant Account '#],0),14)</f>
        <v>0</v>
      </c>
      <c r="H114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14" s="7"/>
      <c r="J114" s="7">
        <f t="shared" si="37"/>
        <v>0</v>
      </c>
      <c r="K114" s="7">
        <v>0</v>
      </c>
      <c r="L114" s="7">
        <f>INDEX(PlantAccounts[],MATCH($C114,PlantAccounts[Power Plan Plant Account '#],0),11)</f>
        <v>0</v>
      </c>
      <c r="M114" s="7">
        <f t="shared" si="32"/>
        <v>0</v>
      </c>
      <c r="O114" s="35">
        <f>INDEX(CurCloseProf[],MATCH(PlantAccountsQuery[[#This Row],[Reg/Unreg]],CurCloseProf[R/NR],0),MATCH(O$9,CurCloseProf[#Headers],0))*($J114+$M114)</f>
        <v>0</v>
      </c>
      <c r="P114" s="35">
        <f>INDEX(CurCloseProf[],MATCH(PlantAccountsQuery[[#This Row],[Reg/Unreg]],CurCloseProf[R/NR],0),MATCH(P$9,CurCloseProf[#Headers],0))*($J114+$M114)</f>
        <v>0</v>
      </c>
      <c r="Q114" s="35">
        <f>INDEX(CurCloseProf[],MATCH(PlantAccountsQuery[[#This Row],[Reg/Unreg]],CurCloseProf[R/NR],0),MATCH(Q$9,CurCloseProf[#Headers],0))*($J114+$M114)</f>
        <v>0</v>
      </c>
      <c r="R114" s="35">
        <f>INDEX(CurCloseProf[],MATCH(PlantAccountsQuery[[#This Row],[Reg/Unreg]],CurCloseProf[R/NR],0),MATCH(R$9,CurCloseProf[#Headers],0))*($J114+$M114)</f>
        <v>0</v>
      </c>
      <c r="S114" s="35">
        <f>INDEX(CurCloseProf[],MATCH(PlantAccountsQuery[[#This Row],[Reg/Unreg]],CurCloseProf[R/NR],0),MATCH(S$9,CurCloseProf[#Headers],0))*($J114+$M114)</f>
        <v>0</v>
      </c>
      <c r="T114" s="35">
        <f>INDEX(CurCloseProf[],MATCH(PlantAccountsQuery[[#This Row],[Reg/Unreg]],CurCloseProf[R/NR],0),MATCH(T$9,CurCloseProf[#Headers],0))*($J114+$M114)</f>
        <v>0</v>
      </c>
      <c r="U114" s="35">
        <f>INDEX(CurCloseProf[],MATCH(PlantAccountsQuery[[#This Row],[Reg/Unreg]],CurCloseProf[R/NR],0),MATCH(U$9,CurCloseProf[#Headers],0))*($J114+$M114)</f>
        <v>0</v>
      </c>
      <c r="V114" s="35">
        <f>INDEX(CurCloseProf[],MATCH(PlantAccountsQuery[[#This Row],[Reg/Unreg]],CurCloseProf[R/NR],0),MATCH(V$9,CurCloseProf[#Headers],0))*($J114+$M114)</f>
        <v>0</v>
      </c>
      <c r="W114" s="35">
        <f>INDEX(CurCloseProf[],MATCH(PlantAccountsQuery[[#This Row],[Reg/Unreg]],CurCloseProf[R/NR],0),MATCH(W$9,CurCloseProf[#Headers],0))*($J114+$M114)</f>
        <v>0</v>
      </c>
      <c r="X114" s="35">
        <f>INDEX(CurCloseProf[],MATCH(PlantAccountsQuery[[#This Row],[Reg/Unreg]],CurCloseProf[R/NR],0),MATCH(X$9,CurCloseProf[#Headers],0))*($J114+$M114)</f>
        <v>0</v>
      </c>
      <c r="Y114" s="35">
        <f>INDEX(CurCloseProf[],MATCH(PlantAccountsQuery[[#This Row],[Reg/Unreg]],CurCloseProf[R/NR],0),MATCH(Y$9,CurCloseProf[#Headers],0))*($J114+$M114)</f>
        <v>0</v>
      </c>
      <c r="Z114" s="35">
        <f>INDEX(CurCloseProf[],MATCH(PlantAccountsQuery[[#This Row],[Reg/Unreg]],CurCloseProf[R/NR],0),MATCH(Z$9,CurCloseProf[#Headers],0))*($J114+$M114)</f>
        <v>0</v>
      </c>
      <c r="AB114" s="59">
        <f>IF(INDEX(CurWIPHelper[],1,MATCH(AO$4,$AB$9:$AM$9,0))=0,0,($F114+$O114))</f>
        <v>78618.170416000008</v>
      </c>
      <c r="AC114" s="59">
        <f>IF(INDEX(CurWIPHelper[],1,MATCH(AP$4,$AB$9:$AM$9,0))=0,0,($F114+SUM($O114:P114)))</f>
        <v>78618.170416000008</v>
      </c>
      <c r="AD114" s="59">
        <f>IF(INDEX(CurWIPHelper[],1,MATCH(AQ$4,$AB$9:$AM$9,0))=0,0,($F114+SUM($O114:Q114)))</f>
        <v>78618.170416000008</v>
      </c>
      <c r="AE114" s="59">
        <f>IF(INDEX(CurWIPHelper[],1,MATCH(AR$4,$AB$9:$AM$9,0))=0,0,($F114+SUM($O114:R114)))</f>
        <v>78618.170416000008</v>
      </c>
      <c r="AF114" s="59">
        <f>IF(INDEX(CurWIPHelper[],1,MATCH(AS$4,$AB$9:$AM$9,0))=0,0,($F114+SUM($O114:S114)))</f>
        <v>78618.170416000008</v>
      </c>
      <c r="AG114" s="59">
        <f>IF(INDEX(CurWIPHelper[],1,MATCH(AT$4,$AB$9:$AM$9,0))=0,0,($F114+SUM($O114:T114)))</f>
        <v>78618.170416000008</v>
      </c>
      <c r="AH114" s="59">
        <f>IF(INDEX(CurWIPHelper[],1,MATCH(AU$4,$AB$9:$AM$9,0))=0,0,($F114+SUM($O114:U114)))</f>
        <v>78618.170416000008</v>
      </c>
      <c r="AI114" s="59">
        <f>IF(INDEX(CurWIPHelper[],1,MATCH(AV$4,$AB$9:$AM$9,0))=0,0,($F114+SUM($O114:V114)))</f>
        <v>78618.170416000008</v>
      </c>
      <c r="AJ114" s="59">
        <f>IF(INDEX(CurWIPHelper[],1,MATCH(AW$4,$AB$9:$AM$9,0))=0,0,($F114+SUM($O114:W114)))</f>
        <v>78618.170416000008</v>
      </c>
      <c r="AK114" s="59">
        <f>IF(INDEX(CurWIPHelper[],1,MATCH(AX$4,$AB$9:$AM$9,0))=0,0,($F114+SUM($O114:X114)))</f>
        <v>78618.170416000008</v>
      </c>
      <c r="AL114" s="59">
        <f>IF(INDEX(CurWIPHelper[],1,MATCH(AY$4,$AB$9:$AM$9,0))=0,0,($F114+SUM($O114:Y114)))</f>
        <v>78618.170416000008</v>
      </c>
      <c r="AM114" s="59">
        <f>IF(INDEX(CurWIPHelper[],1,MATCH(AZ$4,$AB$9:$AM$9,0))=0,0,($F114+SUM($O114:Z114)))</f>
        <v>78618.170416000008</v>
      </c>
      <c r="AO114" s="35">
        <f>IF(INDEX(CurWIPHelper[],1,MATCH(AO$4,CurWIPHelper[#Headers],0))=0,0,
     IF(AB114&gt;0,
        (IF(
             ((INDEX(PlantAccounts[],MATCH($C114,PlantAccounts[Power Plan Plant Account '#],0),7)/12)
                   *(AB114)
                   *(INDEX(CurWIPHelper[],1,MATCH(AO$4,CurWIPHelper[#Headers],0)))
                   +(INDEX(PlantAccounts[],MATCH($C114,PlantAccounts[Power Plan Plant Account '#],0),9))
                   )&gt;AB114,
              IF((INDEX(PlantAccounts[],MATCH($C114,PlantAccounts[Power Plan Plant Account '#],0),7))=0,0,AB114-(INDEX(PlantAccounts[],MATCH($C114,PlantAccounts[Power Plan Plant Account '#],0),9))),
             (INDEX(PlantAccounts[],MATCH($C114,PlantAccounts[Power Plan Plant Account '#],0),7)/12)*AB114*(INDEX(CurWIPHelper[],1,MATCH(AO$4,CurWIPHelper[#Headers],0))))
        ),
          IF(AB114=0,0,IF(
              ((INDEX(PlantAccounts[],MATCH($C114,PlantAccounts[Power Plan Plant Account '#],0),7)/12)
              *(AB114)
              *(INDEX(CurWIPHelper[],1,MATCH(AO$4,CurWIPHelper[#Headers],0)))
              +(INDEX(PlantAccounts[],MATCH($C114,PlantAccounts[Power Plan Plant Account '#],0),9))
              )&gt;AB114,
         (INDEX(PlantAccounts[],MATCH($C114,PlantAccounts[Power Plan Plant Account '#],0),7)/12)*AB114*(INDEX(CurWIPHelper[],1,MATCH(AO$4,CurWIPHelper[#Headers],0))),
         AB114-(INDEX(PlantAccounts[],MATCH($C114,PlantAccounts[Power Plan Plant Account '#],0),9))
    ))
)
)</f>
        <v>94.567063770266756</v>
      </c>
      <c r="AP114" s="35">
        <f>IF(INDEX(CurWIPHelper[],1,MATCH(AP$4,CurWIPHelper[#Headers],0))=0,0,
     IF(AC114&gt;0,
        (IF(
             ((INDEX(PlantAccounts[],MATCH($C114,PlantAccounts[Power Plan Plant Account '#],0),7)/12)
                   *(AC114)
                   *(INDEX(CurWIPHelper[],1,MATCH(AP$4,CurWIPHelper[#Headers],0)))
                   +(INDEX(PlantAccounts[],MATCH($C114,PlantAccounts[Power Plan Plant Account '#],0),9))
                   +(SUM($AO114:AO114))
                    )&gt;AC114,
              IF((INDEX(PlantAccounts[],MATCH($C114,PlantAccounts[Power Plan Plant Account '#],0),7))=0,0,AC114-(INDEX(PlantAccounts[],MATCH($C114,PlantAccounts[Power Plan Plant Account '#],0),9))-SUM($AO114:AO114)),
             (INDEX(PlantAccounts[],MATCH($C114,PlantAccounts[Power Plan Plant Account '#],0),7)/12)*AC114*(INDEX(CurWIPHelper[],1,MATCH(AP$4,CurWIPHelper[#Headers],0))))
        ),
        IF(AC114=0,0,IF(
              ((INDEX(PlantAccounts[],MATCH($C114,PlantAccounts[Power Plan Plant Account '#],0),7)/12)
              *(AC114)
              *(INDEX(CurWIPHelper[],1,MATCH(AP$4,CurWIPHelper[#Headers],0)))
              +(INDEX(PlantAccounts[],MATCH($C114,PlantAccounts[Power Plan Plant Account '#],0),9))
              +(SUM($AO114:AO114))
              )&gt;AC114,
         (INDEX(PlantAccounts[],MATCH($C114,PlantAccounts[Power Plan Plant Account '#],0),7)/12)*AC114*(INDEX(CurWIPHelper[],1,MATCH(AP$4,CurWIPHelper[#Headers],0))),
         AC114-(INDEX(PlantAccounts[],MATCH($C114,PlantAccounts[Power Plan Plant Account '#],0),9))-(SUM($AO114:AO114))
    ))
)
)</f>
        <v>94.567063770266756</v>
      </c>
      <c r="AQ114" s="35">
        <f>IF(INDEX(CurWIPHelper[],1,MATCH(AQ$4,CurWIPHelper[#Headers],0))=0,0,
     IF(AD114&gt;0,
        (IF(
             ((INDEX(PlantAccounts[],MATCH($C114,PlantAccounts[Power Plan Plant Account '#],0),7)/12)
                   *(AD114)
                   *(INDEX(CurWIPHelper[],1,MATCH(AQ$4,CurWIPHelper[#Headers],0)))
                   +(INDEX(PlantAccounts[],MATCH($C114,PlantAccounts[Power Plan Plant Account '#],0),9))
                   +(SUM($AO114:AP114))
                    )&gt;AD114,
              IF((INDEX(PlantAccounts[],MATCH($C114,PlantAccounts[Power Plan Plant Account '#],0),7))=0,0,AD114-(INDEX(PlantAccounts[],MATCH($C114,PlantAccounts[Power Plan Plant Account '#],0),9))-SUM($AO114:AP114)),
             (INDEX(PlantAccounts[],MATCH($C114,PlantAccounts[Power Plan Plant Account '#],0),7)/12)*AD114*(INDEX(CurWIPHelper[],1,MATCH(AQ$4,CurWIPHelper[#Headers],0))))
        ),
        IF(AD114=0,0,IF(
              ((INDEX(PlantAccounts[],MATCH($C114,PlantAccounts[Power Plan Plant Account '#],0),7)/12)
              *(AD114)
              *(INDEX(CurWIPHelper[],1,MATCH(AQ$4,CurWIPHelper[#Headers],0)))
              +(INDEX(PlantAccounts[],MATCH($C114,PlantAccounts[Power Plan Plant Account '#],0),9))
              +(SUM($AO114:AP114))
              )&gt;AD114,
         (INDEX(PlantAccounts[],MATCH($C114,PlantAccounts[Power Plan Plant Account '#],0),7)/12)*AD114*(INDEX(CurWIPHelper[],1,MATCH(AQ$4,CurWIPHelper[#Headers],0))),
         AD114-(INDEX(PlantAccounts[],MATCH($C114,PlantAccounts[Power Plan Plant Account '#],0),9))-(SUM($AO114:AP114))
    ))
)
)</f>
        <v>94.567063770266756</v>
      </c>
      <c r="AR114" s="35">
        <f>IF(INDEX(CurWIPHelper[],1,MATCH(AR$4,CurWIPHelper[#Headers],0))=0,0,
     IF(AE114&gt;0,
        (IF(
             ((INDEX(PlantAccounts[],MATCH($C114,PlantAccounts[Power Plan Plant Account '#],0),7)/12)
                   *(AE114)
                   *(INDEX(CurWIPHelper[],1,MATCH(AR$4,CurWIPHelper[#Headers],0)))
                   +(INDEX(PlantAccounts[],MATCH($C114,PlantAccounts[Power Plan Plant Account '#],0),9))
                   +(SUM($AO114:AQ114))
                    )&gt;AE114,
              IF((INDEX(PlantAccounts[],MATCH($C114,PlantAccounts[Power Plan Plant Account '#],0),7))=0,0,AE114-(INDEX(PlantAccounts[],MATCH($C114,PlantAccounts[Power Plan Plant Account '#],0),9))-SUM($AO114:AQ114)),
             (INDEX(PlantAccounts[],MATCH($C114,PlantAccounts[Power Plan Plant Account '#],0),7)/12)*AE114*(INDEX(CurWIPHelper[],1,MATCH(AR$4,CurWIPHelper[#Headers],0))))
        ),
        IF(AE114=0,0,IF(
              ((INDEX(PlantAccounts[],MATCH($C114,PlantAccounts[Power Plan Plant Account '#],0),7)/12)
              *(AE114)
              *(INDEX(CurWIPHelper[],1,MATCH(AR$4,CurWIPHelper[#Headers],0)))
              +(INDEX(PlantAccounts[],MATCH($C114,PlantAccounts[Power Plan Plant Account '#],0),9))
              +(SUM($AO114:AQ114))
              )&gt;AE114,
         (INDEX(PlantAccounts[],MATCH($C114,PlantAccounts[Power Plan Plant Account '#],0),7)/12)*AE114*(INDEX(CurWIPHelper[],1,MATCH(AR$4,CurWIPHelper[#Headers],0))),
         AE114-(INDEX(PlantAccounts[],MATCH($C114,PlantAccounts[Power Plan Plant Account '#],0),9))-(SUM($AO114:AQ114))
    ))
)
)</f>
        <v>94.567063770266756</v>
      </c>
      <c r="AS114" s="35">
        <f>IF(INDEX(CurWIPHelper[],1,MATCH(AS$4,CurWIPHelper[#Headers],0))=0,0,
     IF(AF114&gt;0,
        (IF(
             ((INDEX(PlantAccounts[],MATCH($C114,PlantAccounts[Power Plan Plant Account '#],0),7)/12)
                   *(AF114)
                   *(INDEX(CurWIPHelper[],1,MATCH(AS$4,CurWIPHelper[#Headers],0)))
                   +(INDEX(PlantAccounts[],MATCH($C114,PlantAccounts[Power Plan Plant Account '#],0),9))
                   +(SUM($AO114:AR114))
                    )&gt;AF114,
              IF((INDEX(PlantAccounts[],MATCH($C114,PlantAccounts[Power Plan Plant Account '#],0),7))=0,0,AF114-(INDEX(PlantAccounts[],MATCH($C114,PlantAccounts[Power Plan Plant Account '#],0),9))-SUM($AO114:AR114)),
             (INDEX(PlantAccounts[],MATCH($C114,PlantAccounts[Power Plan Plant Account '#],0),7)/12)*AF114*(INDEX(CurWIPHelper[],1,MATCH(AS$4,CurWIPHelper[#Headers],0))))
        ),
        IF(AF114=0,0,IF(
              ((INDEX(PlantAccounts[],MATCH($C114,PlantAccounts[Power Plan Plant Account '#],0),7)/12)
              *(AF114)
              *(INDEX(CurWIPHelper[],1,MATCH(AS$4,CurWIPHelper[#Headers],0)))
              +(INDEX(PlantAccounts[],MATCH($C114,PlantAccounts[Power Plan Plant Account '#],0),9))
              +(SUM($AO114:AR114))
              )&gt;AF114,
         (INDEX(PlantAccounts[],MATCH($C114,PlantAccounts[Power Plan Plant Account '#],0),7)/12)*AF114*(INDEX(CurWIPHelper[],1,MATCH(AS$4,CurWIPHelper[#Headers],0))),
         AF114-(INDEX(PlantAccounts[],MATCH($C114,PlantAccounts[Power Plan Plant Account '#],0),9))-(SUM($AO114:AR114))
    ))
)
)</f>
        <v>94.567063770266756</v>
      </c>
      <c r="AT114" s="35">
        <f>IF(INDEX(CurWIPHelper[],1,MATCH(AT$4,CurWIPHelper[#Headers],0))=0,0,
     IF(AG114&gt;0,
        (IF(
             ((INDEX(PlantAccounts[],MATCH($C114,PlantAccounts[Power Plan Plant Account '#],0),7)/12)
                   *(AG114)
                   *(INDEX(CurWIPHelper[],1,MATCH(AT$4,CurWIPHelper[#Headers],0)))
                   +(INDEX(PlantAccounts[],MATCH($C114,PlantAccounts[Power Plan Plant Account '#],0),9))
                   +(SUM($AO114:AS114))
                    )&gt;AG114,
              IF((INDEX(PlantAccounts[],MATCH($C114,PlantAccounts[Power Plan Plant Account '#],0),7))=0,0,AG114-(INDEX(PlantAccounts[],MATCH($C114,PlantAccounts[Power Plan Plant Account '#],0),9))-SUM($AO114:AS114)),
             (INDEX(PlantAccounts[],MATCH($C114,PlantAccounts[Power Plan Plant Account '#],0),7)/12)*AG114*(INDEX(CurWIPHelper[],1,MATCH(AT$4,CurWIPHelper[#Headers],0))))
        ),
        IF(AG114=0,0,IF(
              ((INDEX(PlantAccounts[],MATCH($C114,PlantAccounts[Power Plan Plant Account '#],0),7)/12)
              *(AG114)
              *(INDEX(CurWIPHelper[],1,MATCH(AT$4,CurWIPHelper[#Headers],0)))
              +(INDEX(PlantAccounts[],MATCH($C114,PlantAccounts[Power Plan Plant Account '#],0),9))
              +(SUM($AO114:AS114))
              )&gt;AG114,
         (INDEX(PlantAccounts[],MATCH($C114,PlantAccounts[Power Plan Plant Account '#],0),7)/12)*AG114*(INDEX(CurWIPHelper[],1,MATCH(AT$4,CurWIPHelper[#Headers],0))),
         AG114-(INDEX(PlantAccounts[],MATCH($C114,PlantAccounts[Power Plan Plant Account '#],0),9))-(SUM($AO114:AS114))
    ))
)
)</f>
        <v>94.567063770266756</v>
      </c>
      <c r="AU114" s="35">
        <f>IF(INDEX(CurWIPHelper[],1,MATCH(AU$4,CurWIPHelper[#Headers],0))=0,0,
     IF(AH114&gt;0,
        (IF(
             ((INDEX(PlantAccounts[],MATCH($C114,PlantAccounts[Power Plan Plant Account '#],0),7)/12)
                   *(AH114)
                   *(INDEX(CurWIPHelper[],1,MATCH(AU$4,CurWIPHelper[#Headers],0)))
                   +(INDEX(PlantAccounts[],MATCH($C114,PlantAccounts[Power Plan Plant Account '#],0),9))
                   +(SUM($AO114:AT114))
                    )&gt;AH114,
              IF((INDEX(PlantAccounts[],MATCH($C114,PlantAccounts[Power Plan Plant Account '#],0),7))=0,0,AH114-(INDEX(PlantAccounts[],MATCH($C114,PlantAccounts[Power Plan Plant Account '#],0),9))-SUM($AO114:AT114)),
             (INDEX(PlantAccounts[],MATCH($C114,PlantAccounts[Power Plan Plant Account '#],0),7)/12)*AH114*(INDEX(CurWIPHelper[],1,MATCH(AU$4,CurWIPHelper[#Headers],0))))
        ),
        IF(AH114=0,0,IF(
              ((INDEX(PlantAccounts[],MATCH($C114,PlantAccounts[Power Plan Plant Account '#],0),7)/12)
              *(AH114)
              *(INDEX(CurWIPHelper[],1,MATCH(AU$4,CurWIPHelper[#Headers],0)))
              +(INDEX(PlantAccounts[],MATCH($C114,PlantAccounts[Power Plan Plant Account '#],0),9))
              +(SUM($AO114:AT114))
              )&gt;AH114,
         (INDEX(PlantAccounts[],MATCH($C114,PlantAccounts[Power Plan Plant Account '#],0),7)/12)*AH114*(INDEX(CurWIPHelper[],1,MATCH(AU$4,CurWIPHelper[#Headers],0))),
         AH114-(INDEX(PlantAccounts[],MATCH($C114,PlantAccounts[Power Plan Plant Account '#],0),9))-(SUM($AO114:AT114))
    ))
)
)</f>
        <v>94.567063770266756</v>
      </c>
      <c r="AV114" s="35">
        <f>IF(INDEX(CurWIPHelper[],1,MATCH(AV$4,CurWIPHelper[#Headers],0))=0,0,
     IF(AI114&gt;0,
        (IF(
             ((INDEX(PlantAccounts[],MATCH($C114,PlantAccounts[Power Plan Plant Account '#],0),7)/12)
                   *(AI114)
                   *(INDEX(CurWIPHelper[],1,MATCH(AV$4,CurWIPHelper[#Headers],0)))
                   +(INDEX(PlantAccounts[],MATCH($C114,PlantAccounts[Power Plan Plant Account '#],0),9))
                   +(SUM($AO114:AU114))
                    )&gt;AI114,
              IF((INDEX(PlantAccounts[],MATCH($C114,PlantAccounts[Power Plan Plant Account '#],0),7))=0,0,AI114-(INDEX(PlantAccounts[],MATCH($C114,PlantAccounts[Power Plan Plant Account '#],0),9))-SUM($AO114:AU114)),
             (INDEX(PlantAccounts[],MATCH($C114,PlantAccounts[Power Plan Plant Account '#],0),7)/12)*AI114*(INDEX(CurWIPHelper[],1,MATCH(AV$4,CurWIPHelper[#Headers],0))))
        ),
        IF(AI114=0,0,IF(
              ((INDEX(PlantAccounts[],MATCH($C114,PlantAccounts[Power Plan Plant Account '#],0),7)/12)
              *(AI114)
              *(INDEX(CurWIPHelper[],1,MATCH(AV$4,CurWIPHelper[#Headers],0)))
              +(INDEX(PlantAccounts[],MATCH($C114,PlantAccounts[Power Plan Plant Account '#],0),9))
              +(SUM($AO114:AU114))
              )&gt;AI114,
         (INDEX(PlantAccounts[],MATCH($C114,PlantAccounts[Power Plan Plant Account '#],0),7)/12)*AI114*(INDEX(CurWIPHelper[],1,MATCH(AV$4,CurWIPHelper[#Headers],0))),
         AI114-(INDEX(PlantAccounts[],MATCH($C114,PlantAccounts[Power Plan Plant Account '#],0),9))-(SUM($AO114:AU114))
    ))
)
)</f>
        <v>94.567063770266756</v>
      </c>
      <c r="AW114" s="35">
        <f>IF(INDEX(CurWIPHelper[],1,MATCH(AW$4,CurWIPHelper[#Headers],0))=0,0,
     IF(AJ114&gt;0,
        (IF(
             ((INDEX(PlantAccounts[],MATCH($C114,PlantAccounts[Power Plan Plant Account '#],0),7)/12)
                   *(AJ114)
                   *(INDEX(CurWIPHelper[],1,MATCH(AW$4,CurWIPHelper[#Headers],0)))
                   +(INDEX(PlantAccounts[],MATCH($C114,PlantAccounts[Power Plan Plant Account '#],0),9))
                   +(SUM($AO114:AV114))
                    )&gt;AJ114,
              IF((INDEX(PlantAccounts[],MATCH($C114,PlantAccounts[Power Plan Plant Account '#],0),7))=0,0,AJ114-(INDEX(PlantAccounts[],MATCH($C114,PlantAccounts[Power Plan Plant Account '#],0),9))-SUM($AO114:AV114)),
             (INDEX(PlantAccounts[],MATCH($C114,PlantAccounts[Power Plan Plant Account '#],0),7)/12)*AJ114*(INDEX(CurWIPHelper[],1,MATCH(AW$4,CurWIPHelper[#Headers],0))))
        ),
        IF(AJ114=0,0,IF(
              ((INDEX(PlantAccounts[],MATCH($C114,PlantAccounts[Power Plan Plant Account '#],0),7)/12)
              *(AJ114)
              *(INDEX(CurWIPHelper[],1,MATCH(AW$4,CurWIPHelper[#Headers],0)))
              +(INDEX(PlantAccounts[],MATCH($C114,PlantAccounts[Power Plan Plant Account '#],0),9))
              +(SUM($AO114:AV114))
              )&gt;AJ114,
         (INDEX(PlantAccounts[],MATCH($C114,PlantAccounts[Power Plan Plant Account '#],0),7)/12)*AJ114*(INDEX(CurWIPHelper[],1,MATCH(AW$4,CurWIPHelper[#Headers],0))),
         AJ114-(INDEX(PlantAccounts[],MATCH($C114,PlantAccounts[Power Plan Plant Account '#],0),9))-(SUM($AO114:AV114))
    ))
)
)</f>
        <v>94.567063770266756</v>
      </c>
      <c r="AX114" s="35">
        <f>IF(INDEX(CurWIPHelper[],1,MATCH(AX$4,CurWIPHelper[#Headers],0))=0,0,
     IF(AK114&gt;0,
        (IF(
             ((INDEX(PlantAccounts[],MATCH($C114,PlantAccounts[Power Plan Plant Account '#],0),7)/12)
                   *(AK114)
                   *(INDEX(CurWIPHelper[],1,MATCH(AX$4,CurWIPHelper[#Headers],0)))
                   +(INDEX(PlantAccounts[],MATCH($C114,PlantAccounts[Power Plan Plant Account '#],0),9))
                   +(SUM($AO114:AW114))
                    )&gt;AK114,
              IF((INDEX(PlantAccounts[],MATCH($C114,PlantAccounts[Power Plan Plant Account '#],0),7))=0,0,AK114-(INDEX(PlantAccounts[],MATCH($C114,PlantAccounts[Power Plan Plant Account '#],0),9))-SUM($AO114:AW114)),
             (INDEX(PlantAccounts[],MATCH($C114,PlantAccounts[Power Plan Plant Account '#],0),7)/12)*AK114*(INDEX(CurWIPHelper[],1,MATCH(AX$4,CurWIPHelper[#Headers],0))))
        ),
        IF(AK114=0,0,IF(
              ((INDEX(PlantAccounts[],MATCH($C114,PlantAccounts[Power Plan Plant Account '#],0),7)/12)
              *(AK114)
              *(INDEX(CurWIPHelper[],1,MATCH(AX$4,CurWIPHelper[#Headers],0)))
              +(INDEX(PlantAccounts[],MATCH($C114,PlantAccounts[Power Plan Plant Account '#],0),9))
              +(SUM($AO114:AW114))
              )&gt;AK114,
         (INDEX(PlantAccounts[],MATCH($C114,PlantAccounts[Power Plan Plant Account '#],0),7)/12)*AK114*(INDEX(CurWIPHelper[],1,MATCH(AX$4,CurWIPHelper[#Headers],0))),
         AK114-(INDEX(PlantAccounts[],MATCH($C114,PlantAccounts[Power Plan Plant Account '#],0),9))-(SUM($AO114:AW114))
    ))
)
)</f>
        <v>94.567063770266756</v>
      </c>
      <c r="AY114" s="35">
        <f>IF(INDEX(CurWIPHelper[],1,MATCH(AY$4,CurWIPHelper[#Headers],0))=0,0,
     IF(AL114&gt;0,
        (IF(
             ((INDEX(PlantAccounts[],MATCH($C114,PlantAccounts[Power Plan Plant Account '#],0),7)/12)
                   *(AL114)
                   *(INDEX(CurWIPHelper[],1,MATCH(AY$4,CurWIPHelper[#Headers],0)))
                   +(INDEX(PlantAccounts[],MATCH($C114,PlantAccounts[Power Plan Plant Account '#],0),9))
                   +(SUM($AO114:AX114))
                    )&gt;AL114,
              IF((INDEX(PlantAccounts[],MATCH($C114,PlantAccounts[Power Plan Plant Account '#],0),7))=0,0,AL114-(INDEX(PlantAccounts[],MATCH($C114,PlantAccounts[Power Plan Plant Account '#],0),9))-SUM($AO114:AX114)),
             (INDEX(PlantAccounts[],MATCH($C114,PlantAccounts[Power Plan Plant Account '#],0),7)/12)*AL114*(INDEX(CurWIPHelper[],1,MATCH(AY$4,CurWIPHelper[#Headers],0))))
        ),
        IF(AL114=0,0,IF(
              ((INDEX(PlantAccounts[],MATCH($C114,PlantAccounts[Power Plan Plant Account '#],0),7)/12)
              *(AL114)
              *(INDEX(CurWIPHelper[],1,MATCH(AY$4,CurWIPHelper[#Headers],0)))
              +(INDEX(PlantAccounts[],MATCH($C114,PlantAccounts[Power Plan Plant Account '#],0),9))
              +(SUM($AO114:AX114))
              )&gt;AL114,
         (INDEX(PlantAccounts[],MATCH($C114,PlantAccounts[Power Plan Plant Account '#],0),7)/12)*AL114*(INDEX(CurWIPHelper[],1,MATCH(AY$4,CurWIPHelper[#Headers],0))),
         AL114-(INDEX(PlantAccounts[],MATCH($C114,PlantAccounts[Power Plan Plant Account '#],0),9))-(SUM($AO114:AX114))
    ))
)
)</f>
        <v>94.567063770266756</v>
      </c>
      <c r="AZ114" s="35">
        <f>IF(INDEX(CurWIPHelper[],1,MATCH(AZ$4,CurWIPHelper[#Headers],0))=0,0,
     IF(AM114&gt;0,
        (IF(
             ((INDEX(PlantAccounts[],MATCH($C114,PlantAccounts[Power Plan Plant Account '#],0),7)/12)
                   *(AM114)
                   *(INDEX(CurWIPHelper[],1,MATCH(AZ$4,CurWIPHelper[#Headers],0)))
                   +(INDEX(PlantAccounts[],MATCH($C114,PlantAccounts[Power Plan Plant Account '#],0),9))
                   +(SUM($AO114:AY114))
                    )&gt;AM114,
              IF((INDEX(PlantAccounts[],MATCH($C114,PlantAccounts[Power Plan Plant Account '#],0),7))=0,0,AM114-(INDEX(PlantAccounts[],MATCH($C114,PlantAccounts[Power Plan Plant Account '#],0),9))-SUM($AO114:AY114)),
             (INDEX(PlantAccounts[],MATCH($C114,PlantAccounts[Power Plan Plant Account '#],0),7)/12)*AM114*(INDEX(CurWIPHelper[],1,MATCH(AZ$4,CurWIPHelper[#Headers],0))))
        ),
        IF(AM114=0,0,IF(
              ((INDEX(PlantAccounts[],MATCH($C114,PlantAccounts[Power Plan Plant Account '#],0),7)/12)
              *(AM114)
              *(INDEX(CurWIPHelper[],1,MATCH(AZ$4,CurWIPHelper[#Headers],0)))
              +(INDEX(PlantAccounts[],MATCH($C114,PlantAccounts[Power Plan Plant Account '#],0),9))
              +(SUM($AO114:AY114))
              )&gt;AM114,
         (INDEX(PlantAccounts[],MATCH($C114,PlantAccounts[Power Plan Plant Account '#],0),7)/12)*AM114*(INDEX(CurWIPHelper[],1,MATCH(AZ$4,CurWIPHelper[#Headers],0))),
         AM114-(INDEX(PlantAccounts[],MATCH($C114,PlantAccounts[Power Plan Plant Account '#],0),9))-(SUM($AO114:AY114))
    ))
)
)</f>
        <v>94.567063770266756</v>
      </c>
      <c r="BA114" s="59">
        <f t="shared" si="33"/>
        <v>1134.8047652432008</v>
      </c>
      <c r="BC114" s="59">
        <f>INDEX(CurCloseProf[],MATCH(PlantAccountsQuery[[#This Row],[Reg/Unreg]],CurCloseProf[R/NR],0),MATCH(BC$9,CurCloseProf[#Headers],0))*($J114)</f>
        <v>0</v>
      </c>
      <c r="BD114" s="59">
        <f>INDEX(CurCloseProf[],MATCH(PlantAccountsQuery[[#This Row],[Reg/Unreg]],CurCloseProf[R/NR],0),MATCH(BD$9,CurCloseProf[#Headers],0))*($J114)</f>
        <v>0</v>
      </c>
      <c r="BE114" s="59">
        <f>INDEX(CurCloseProf[],MATCH(PlantAccountsQuery[[#This Row],[Reg/Unreg]],CurCloseProf[R/NR],0),MATCH(BE$9,CurCloseProf[#Headers],0))*($J114)</f>
        <v>0</v>
      </c>
      <c r="BF114" s="59">
        <f>INDEX(CurCloseProf[],MATCH(PlantAccountsQuery[[#This Row],[Reg/Unreg]],CurCloseProf[R/NR],0),MATCH(BF$9,CurCloseProf[#Headers],0))*($J114)</f>
        <v>0</v>
      </c>
      <c r="BG114" s="59">
        <f>INDEX(CurCloseProf[],MATCH(PlantAccountsQuery[[#This Row],[Reg/Unreg]],CurCloseProf[R/NR],0),MATCH(BG$9,CurCloseProf[#Headers],0))*($J114)</f>
        <v>0</v>
      </c>
      <c r="BH114" s="59">
        <f>INDEX(CurCloseProf[],MATCH(PlantAccountsQuery[[#This Row],[Reg/Unreg]],CurCloseProf[R/NR],0),MATCH(BH$9,CurCloseProf[#Headers],0))*($J114)</f>
        <v>0</v>
      </c>
      <c r="BI114" s="59">
        <f>INDEX(CurCloseProf[],MATCH(PlantAccountsQuery[[#This Row],[Reg/Unreg]],CurCloseProf[R/NR],0),MATCH(BI$9,CurCloseProf[#Headers],0))*($J114)</f>
        <v>0</v>
      </c>
      <c r="BJ114" s="59">
        <f>INDEX(CurCloseProf[],MATCH(PlantAccountsQuery[[#This Row],[Reg/Unreg]],CurCloseProf[R/NR],0),MATCH(BJ$9,CurCloseProf[#Headers],0))*($J114)</f>
        <v>0</v>
      </c>
      <c r="BK114" s="59">
        <f>INDEX(CurCloseProf[],MATCH(PlantAccountsQuery[[#This Row],[Reg/Unreg]],CurCloseProf[R/NR],0),MATCH(BK$9,CurCloseProf[#Headers],0))*($J114)</f>
        <v>0</v>
      </c>
      <c r="BL114" s="59">
        <f>INDEX(CurCloseProf[],MATCH(PlantAccountsQuery[[#This Row],[Reg/Unreg]],CurCloseProf[R/NR],0),MATCH(BL$9,CurCloseProf[#Headers],0))*($J114)</f>
        <v>0</v>
      </c>
      <c r="BM114" s="59">
        <f>INDEX(CurCloseProf[],MATCH(PlantAccountsQuery[[#This Row],[Reg/Unreg]],CurCloseProf[R/NR],0),MATCH(BM$9,CurCloseProf[#Headers],0))*($J114)</f>
        <v>0</v>
      </c>
      <c r="BN114" s="59">
        <f>INDEX(CurCloseProf[],MATCH(PlantAccountsQuery[[#This Row],[Reg/Unreg]],CurCloseProf[R/NR],0),MATCH(BN$9,CurCloseProf[#Headers],0))*($J114)</f>
        <v>0</v>
      </c>
      <c r="BP114" s="59">
        <f>IF(INDEX(CurWIPHelper[],1,MATCH(AO$4,$BP$9:$CA$9,0))=0,0,$BC114)</f>
        <v>0</v>
      </c>
      <c r="BQ114" s="59">
        <f>IF(INDEX(CurWIPHelper[],1,MATCH(AP$4,$BP$9:$CA$9,0))=0,0,(SUM($BC114:BD114)))</f>
        <v>0</v>
      </c>
      <c r="BR114" s="59">
        <f>IF(INDEX(CurWIPHelper[],1,MATCH(AQ$4,$BP$9:$CA$9,0))=0,0,(SUM($BC114:BE114)))</f>
        <v>0</v>
      </c>
      <c r="BS114" s="59">
        <f>IF(INDEX(CurWIPHelper[],1,MATCH(AR$4,$BP$9:$CA$9,0))=0,0,(SUM($BC114:BF114)))</f>
        <v>0</v>
      </c>
      <c r="BT114" s="59">
        <f>IF(INDEX(CurWIPHelper[],1,MATCH(AS$4,$BP$9:$CA$9,0))=0,0,(SUM($BC114:BG114)))</f>
        <v>0</v>
      </c>
      <c r="BU114" s="59">
        <f>IF(INDEX(CurWIPHelper[],1,MATCH(AT$4,$BP$9:$CA$9,0))=0,0,(SUM($BC114:BH114)))</f>
        <v>0</v>
      </c>
      <c r="BV114" s="59">
        <f>IF(INDEX(CurWIPHelper[],1,MATCH(AU$4,$BP$9:$CA$9,0))=0,0,(SUM($BC114:BI114)))</f>
        <v>0</v>
      </c>
      <c r="BW114" s="59">
        <f>IF(INDEX(CurWIPHelper[],1,MATCH(AV$4,$BP$9:$CA$9,0))=0,0,(SUM($BC114:BJ114)))</f>
        <v>0</v>
      </c>
      <c r="BX114" s="59">
        <f>IF(INDEX(CurWIPHelper[],1,MATCH(AW$4,$BP$9:$CA$9,0))=0,0,(SUM($BC114:BK114)))</f>
        <v>0</v>
      </c>
      <c r="BY114" s="59">
        <f>IF(INDEX(CurWIPHelper[],1,MATCH(AX$4,$BP$9:$CA$9,0))=0,0,(SUM($BC114:BL114)))</f>
        <v>0</v>
      </c>
      <c r="BZ114" s="59">
        <f>IF(INDEX(CurWIPHelper[],1,MATCH(AY$4,$BP$9:$CA$9,0))=0,0,(SUM($BC114:BM114)))</f>
        <v>0</v>
      </c>
      <c r="CA114" s="59">
        <f>IF(INDEX(CurWIPHelper[],1,MATCH(AZ$4,$BP$9:$CA$9,0))=0,0,(SUM($BC114:BN114)))</f>
        <v>0</v>
      </c>
      <c r="CC114" s="59">
        <f>((((INDEX(PlantAccounts[],MATCH($C114,PlantAccounts[Power Plan Plant Account '#],0),8)+(INDEX(PlantAccounts[],MATCH($C114,PlantAccounts[Power Plan Plant Account '#],0),8)+INDEX(PlantAccounts[],MATCH($C114,PlantAccounts[Power Plan Plant Account '#],0),16)+INDEX(PlantAccounts[],MATCH($C114,PlantAccounts[Power Plan Plant Account '#],0),17)))/2))/12)*(INDEX(CurWIPHelper[],1,MATCH(AO$4,CurWIPHelper[#Headers],0)))*(INDEX(PlantAccounts[],MATCH($C114,PlantAccounts[Power Plan Plant Account '#],0),7))</f>
        <v>94.567063770266756</v>
      </c>
      <c r="CD114" s="59">
        <f>((((INDEX(PlantAccounts[],MATCH($C114,PlantAccounts[Power Plan Plant Account '#],0),8)+(INDEX(PlantAccounts[],MATCH($C114,PlantAccounts[Power Plan Plant Account '#],0),8)+INDEX(PlantAccounts[],MATCH($C114,PlantAccounts[Power Plan Plant Account '#],0),16)+INDEX(PlantAccounts[],MATCH($C114,PlantAccounts[Power Plan Plant Account '#],0),17)))/2))/12)*(INDEX(CurWIPHelper[],1,MATCH(AP$4,CurWIPHelper[#Headers],0)))*(INDEX(PlantAccounts[],MATCH($C114,PlantAccounts[Power Plan Plant Account '#],0),7))</f>
        <v>94.567063770266756</v>
      </c>
      <c r="CE114" s="59">
        <f>((((INDEX(PlantAccounts[],MATCH($C114,PlantAccounts[Power Plan Plant Account '#],0),8)+(INDEX(PlantAccounts[],MATCH($C114,PlantAccounts[Power Plan Plant Account '#],0),8)+INDEX(PlantAccounts[],MATCH($C114,PlantAccounts[Power Plan Plant Account '#],0),16)+INDEX(PlantAccounts[],MATCH($C114,PlantAccounts[Power Plan Plant Account '#],0),17)))/2))/12)*(INDEX(CurWIPHelper[],1,MATCH(AQ$4,CurWIPHelper[#Headers],0)))*(INDEX(PlantAccounts[],MATCH($C114,PlantAccounts[Power Plan Plant Account '#],0),7))</f>
        <v>94.567063770266756</v>
      </c>
      <c r="CF114" s="59">
        <f>((((INDEX(PlantAccounts[],MATCH($C114,PlantAccounts[Power Plan Plant Account '#],0),8)+(INDEX(PlantAccounts[],MATCH($C114,PlantAccounts[Power Plan Plant Account '#],0),8)+INDEX(PlantAccounts[],MATCH($C114,PlantAccounts[Power Plan Plant Account '#],0),16)+INDEX(PlantAccounts[],MATCH($C114,PlantAccounts[Power Plan Plant Account '#],0),17)))/2))/12)*(INDEX(CurWIPHelper[],1,MATCH(AR$4,CurWIPHelper[#Headers],0)))*(INDEX(PlantAccounts[],MATCH($C114,PlantAccounts[Power Plan Plant Account '#],0),7))</f>
        <v>94.567063770266756</v>
      </c>
      <c r="CG114" s="59">
        <f>((((INDEX(PlantAccounts[],MATCH($C114,PlantAccounts[Power Plan Plant Account '#],0),8)+(INDEX(PlantAccounts[],MATCH($C114,PlantAccounts[Power Plan Plant Account '#],0),8)+INDEX(PlantAccounts[],MATCH($C114,PlantAccounts[Power Plan Plant Account '#],0),16)+INDEX(PlantAccounts[],MATCH($C114,PlantAccounts[Power Plan Plant Account '#],0),17)))/2))/12)*(INDEX(CurWIPHelper[],1,MATCH(AS$4,CurWIPHelper[#Headers],0)))*(INDEX(PlantAccounts[],MATCH($C114,PlantAccounts[Power Plan Plant Account '#],0),7))</f>
        <v>94.567063770266756</v>
      </c>
      <c r="CH114" s="59">
        <f>((((INDEX(PlantAccounts[],MATCH($C114,PlantAccounts[Power Plan Plant Account '#],0),8)+(INDEX(PlantAccounts[],MATCH($C114,PlantAccounts[Power Plan Plant Account '#],0),8)+INDEX(PlantAccounts[],MATCH($C114,PlantAccounts[Power Plan Plant Account '#],0),16)+INDEX(PlantAccounts[],MATCH($C114,PlantAccounts[Power Plan Plant Account '#],0),17)))/2))/12)*(INDEX(CurWIPHelper[],1,MATCH(AT$4,CurWIPHelper[#Headers],0)))*(INDEX(PlantAccounts[],MATCH($C114,PlantAccounts[Power Plan Plant Account '#],0),7))</f>
        <v>94.567063770266756</v>
      </c>
      <c r="CI114" s="59">
        <f>((((INDEX(PlantAccounts[],MATCH($C114,PlantAccounts[Power Plan Plant Account '#],0),8)+(INDEX(PlantAccounts[],MATCH($C114,PlantAccounts[Power Plan Plant Account '#],0),8)+INDEX(PlantAccounts[],MATCH($C114,PlantAccounts[Power Plan Plant Account '#],0),16)+INDEX(PlantAccounts[],MATCH($C114,PlantAccounts[Power Plan Plant Account '#],0),17)))/2))/12)*(INDEX(CurWIPHelper[],1,MATCH(AU$4,CurWIPHelper[#Headers],0)))*(INDEX(PlantAccounts[],MATCH($C114,PlantAccounts[Power Plan Plant Account '#],0),7))</f>
        <v>94.567063770266756</v>
      </c>
      <c r="CJ114" s="59">
        <f>((((INDEX(PlantAccounts[],MATCH($C114,PlantAccounts[Power Plan Plant Account '#],0),8)+(INDEX(PlantAccounts[],MATCH($C114,PlantAccounts[Power Plan Plant Account '#],0),8)+INDEX(PlantAccounts[],MATCH($C114,PlantAccounts[Power Plan Plant Account '#],0),16)+INDEX(PlantAccounts[],MATCH($C114,PlantAccounts[Power Plan Plant Account '#],0),17)))/2))/12)*(INDEX(CurWIPHelper[],1,MATCH(AV$4,CurWIPHelper[#Headers],0)))*(INDEX(PlantAccounts[],MATCH($C114,PlantAccounts[Power Plan Plant Account '#],0),7))</f>
        <v>94.567063770266756</v>
      </c>
      <c r="CK114" s="59">
        <f>((((INDEX(PlantAccounts[],MATCH($C114,PlantAccounts[Power Plan Plant Account '#],0),8)+(INDEX(PlantAccounts[],MATCH($C114,PlantAccounts[Power Plan Plant Account '#],0),8)+INDEX(PlantAccounts[],MATCH($C114,PlantAccounts[Power Plan Plant Account '#],0),16)+INDEX(PlantAccounts[],MATCH($C114,PlantAccounts[Power Plan Plant Account '#],0),17)))/2))/12)*(INDEX(CurWIPHelper[],1,MATCH(AW$4,CurWIPHelper[#Headers],0)))*(INDEX(PlantAccounts[],MATCH($C114,PlantAccounts[Power Plan Plant Account '#],0),7))</f>
        <v>94.567063770266756</v>
      </c>
      <c r="CL114" s="59">
        <f>((((INDEX(PlantAccounts[],MATCH($C114,PlantAccounts[Power Plan Plant Account '#],0),8)+(INDEX(PlantAccounts[],MATCH($C114,PlantAccounts[Power Plan Plant Account '#],0),8)+INDEX(PlantAccounts[],MATCH($C114,PlantAccounts[Power Plan Plant Account '#],0),16)+INDEX(PlantAccounts[],MATCH($C114,PlantAccounts[Power Plan Plant Account '#],0),17)))/2))/12)*(INDEX(CurWIPHelper[],1,MATCH(AX$4,CurWIPHelper[#Headers],0)))*(INDEX(PlantAccounts[],MATCH($C114,PlantAccounts[Power Plan Plant Account '#],0),7))</f>
        <v>94.567063770266756</v>
      </c>
      <c r="CM114" s="59">
        <f>((((INDEX(PlantAccounts[],MATCH($C114,PlantAccounts[Power Plan Plant Account '#],0),8)+(INDEX(PlantAccounts[],MATCH($C114,PlantAccounts[Power Plan Plant Account '#],0),8)+INDEX(PlantAccounts[],MATCH($C114,PlantAccounts[Power Plan Plant Account '#],0),16)+INDEX(PlantAccounts[],MATCH($C114,PlantAccounts[Power Plan Plant Account '#],0),17)))/2))/12)*(INDEX(CurWIPHelper[],1,MATCH(AY$4,CurWIPHelper[#Headers],0)))*(INDEX(PlantAccounts[],MATCH($C114,PlantAccounts[Power Plan Plant Account '#],0),7))</f>
        <v>94.567063770266756</v>
      </c>
      <c r="CN114" s="59">
        <f>((((INDEX(PlantAccounts[],MATCH($C114,PlantAccounts[Power Plan Plant Account '#],0),8)+(INDEX(PlantAccounts[],MATCH($C114,PlantAccounts[Power Plan Plant Account '#],0),8)+INDEX(PlantAccounts[],MATCH($C114,PlantAccounts[Power Plan Plant Account '#],0),16)+INDEX(PlantAccounts[],MATCH($C114,PlantAccounts[Power Plan Plant Account '#],0),17)))/2))/12)*(INDEX(CurWIPHelper[],1,MATCH(AZ$4,CurWIPHelper[#Headers],0)))*(INDEX(PlantAccounts[],MATCH($C114,PlantAccounts[Power Plan Plant Account '#],0),7))</f>
        <v>94.567063770266756</v>
      </c>
      <c r="CO114" s="59">
        <f t="shared" si="34"/>
        <v>1134.8047652432008</v>
      </c>
      <c r="CQ114" s="59">
        <f>INDEX(PlantAccounts[],MATCH($C114,PlantAccounts[Power Plan Plant Account '#],0),12)*(INDEX(CurWIPHelper[],1,MATCH(AO$4,CurWIPHelper[#Headers],0)))*(INDEX(PlantAccounts[],MATCH($C114,PlantAccounts[Power Plan Plant Account '#],0),7)/12)*0.5</f>
        <v>0</v>
      </c>
      <c r="CR114" s="59">
        <f>INDEX(PlantAccounts[],MATCH($C114,PlantAccounts[Power Plan Plant Account '#],0),12)*(INDEX(CurWIPHelper[],1,MATCH(AP$4,CurWIPHelper[#Headers],0)))*(INDEX(PlantAccounts[],MATCH($C114,PlantAccounts[Power Plan Plant Account '#],0),7)/12)*0.5</f>
        <v>0</v>
      </c>
      <c r="CS114" s="59">
        <f>INDEX(PlantAccounts[],MATCH($C114,PlantAccounts[Power Plan Plant Account '#],0),12)*(INDEX(CurWIPHelper[],1,MATCH(AQ$4,CurWIPHelper[#Headers],0)))*(INDEX(PlantAccounts[],MATCH($C114,PlantAccounts[Power Plan Plant Account '#],0),7)/12)*0.5</f>
        <v>0</v>
      </c>
      <c r="CT114" s="59">
        <f>INDEX(PlantAccounts[],MATCH($C114,PlantAccounts[Power Plan Plant Account '#],0),12)*(INDEX(CurWIPHelper[],1,MATCH(AR$4,CurWIPHelper[#Headers],0)))*(INDEX(PlantAccounts[],MATCH($C114,PlantAccounts[Power Plan Plant Account '#],0),7)/12)*0.5</f>
        <v>0</v>
      </c>
      <c r="CU114" s="59">
        <f>INDEX(PlantAccounts[],MATCH($C114,PlantAccounts[Power Plan Plant Account '#],0),12)*(INDEX(CurWIPHelper[],1,MATCH(AS$4,CurWIPHelper[#Headers],0)))*(INDEX(PlantAccounts[],MATCH($C114,PlantAccounts[Power Plan Plant Account '#],0),7)/12)*0.5</f>
        <v>0</v>
      </c>
      <c r="CV114" s="59">
        <f>INDEX(PlantAccounts[],MATCH($C114,PlantAccounts[Power Plan Plant Account '#],0),12)*(INDEX(CurWIPHelper[],1,MATCH(AT$4,CurWIPHelper[#Headers],0)))*(INDEX(PlantAccounts[],MATCH($C114,PlantAccounts[Power Plan Plant Account '#],0),7)/12)*0.5</f>
        <v>0</v>
      </c>
      <c r="CW114" s="59">
        <f>INDEX(PlantAccounts[],MATCH($C114,PlantAccounts[Power Plan Plant Account '#],0),12)*(INDEX(CurWIPHelper[],1,MATCH(AU$4,CurWIPHelper[#Headers],0)))*(INDEX(PlantAccounts[],MATCH($C114,PlantAccounts[Power Plan Plant Account '#],0),7)/12)*0.5</f>
        <v>0</v>
      </c>
      <c r="CX114" s="59">
        <f>INDEX(PlantAccounts[],MATCH($C114,PlantAccounts[Power Plan Plant Account '#],0),12)*(INDEX(CurWIPHelper[],1,MATCH(AV$4,CurWIPHelper[#Headers],0)))*(INDEX(PlantAccounts[],MATCH($C114,PlantAccounts[Power Plan Plant Account '#],0),7)/12)*0.5</f>
        <v>0</v>
      </c>
      <c r="CY114" s="59">
        <f>INDEX(PlantAccounts[],MATCH($C114,PlantAccounts[Power Plan Plant Account '#],0),12)*(INDEX(CurWIPHelper[],1,MATCH(AW$4,CurWIPHelper[#Headers],0)))*(INDEX(PlantAccounts[],MATCH($C114,PlantAccounts[Power Plan Plant Account '#],0),7)/12)*0.5</f>
        <v>0</v>
      </c>
      <c r="CZ114" s="59">
        <f>INDEX(PlantAccounts[],MATCH($C114,PlantAccounts[Power Plan Plant Account '#],0),12)*(INDEX(CurWIPHelper[],1,MATCH(AX$4,CurWIPHelper[#Headers],0)))*(INDEX(PlantAccounts[],MATCH($C114,PlantAccounts[Power Plan Plant Account '#],0),7)/12)*0.5</f>
        <v>0</v>
      </c>
      <c r="DA114" s="59">
        <f>INDEX(PlantAccounts[],MATCH($C114,PlantAccounts[Power Plan Plant Account '#],0),12)*(INDEX(CurWIPHelper[],1,MATCH(AY$4,CurWIPHelper[#Headers],0)))*(INDEX(PlantAccounts[],MATCH($C114,PlantAccounts[Power Plan Plant Account '#],0),7)/12)*0.5</f>
        <v>0</v>
      </c>
      <c r="DB114" s="59">
        <f>INDEX(PlantAccounts[],MATCH($C114,PlantAccounts[Power Plan Plant Account '#],0),12)*(INDEX(CurWIPHelper[],1,MATCH(AZ$4,CurWIPHelper[#Headers],0)))*(INDEX(PlantAccounts[],MATCH($C114,PlantAccounts[Power Plan Plant Account '#],0),7)/12)*0.5</f>
        <v>0</v>
      </c>
      <c r="DC114" s="59">
        <f t="shared" si="35"/>
        <v>0</v>
      </c>
      <c r="DE114" s="59">
        <f t="shared" si="36"/>
        <v>1134.8047652432008</v>
      </c>
    </row>
    <row r="115" spans="1:109">
      <c r="A115" t="s">
        <v>151</v>
      </c>
      <c r="B115" t="s">
        <v>165</v>
      </c>
      <c r="C115">
        <v>58212</v>
      </c>
      <c r="D115">
        <v>48200</v>
      </c>
      <c r="E115" s="161">
        <f>'Capex to PA'!$B$3</f>
        <v>3.04E-2</v>
      </c>
      <c r="F115" s="113">
        <f>INDEX(PlantAccounts[],MATCH($C115,PlantAccounts[Power Plan Plant Account '#],0),8)</f>
        <v>3702912.422784423</v>
      </c>
      <c r="G115" s="7">
        <f>INDEX(PlantAccounts[],MATCH($C115,PlantAccounts[Power Plan Plant Account '#],0),14)</f>
        <v>120100.43305801167</v>
      </c>
      <c r="H115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133923.8227797134</v>
      </c>
      <c r="I115" s="146">
        <v>120100.43305801167</v>
      </c>
      <c r="J115" s="7">
        <f t="shared" si="37"/>
        <v>133923.8227797134</v>
      </c>
      <c r="K115" s="7">
        <v>-3683.494345333334</v>
      </c>
      <c r="L115" s="7">
        <f>INDEX(PlantAccounts[],MATCH($C115,PlantAccounts[Power Plan Plant Account '#],0),11)</f>
        <v>0</v>
      </c>
      <c r="M115" s="7">
        <f t="shared" si="32"/>
        <v>-3683.494345333334</v>
      </c>
      <c r="O115" s="35">
        <f>INDEX(CurCloseProf[],MATCH(PlantAccountsQuery[[#This Row],[Reg/Unreg]],CurCloseProf[R/NR],0),MATCH(O$9,CurCloseProf[#Headers],0))*($J115+$M115)</f>
        <v>1387.5613552026216</v>
      </c>
      <c r="P115" s="35">
        <f>INDEX(CurCloseProf[],MATCH(PlantAccountsQuery[[#This Row],[Reg/Unreg]],CurCloseProf[R/NR],0),MATCH(P$9,CurCloseProf[#Headers],0))*($J115+$M115)</f>
        <v>793.04621521778267</v>
      </c>
      <c r="Q115" s="35">
        <f>INDEX(CurCloseProf[],MATCH(PlantAccountsQuery[[#This Row],[Reg/Unreg]],CurCloseProf[R/NR],0),MATCH(Q$9,CurCloseProf[#Headers],0))*($J115+$M115)</f>
        <v>4493.9562423182033</v>
      </c>
      <c r="R115" s="35">
        <f>INDEX(CurCloseProf[],MATCH(PlantAccountsQuery[[#This Row],[Reg/Unreg]],CurCloseProf[R/NR],0),MATCH(R$9,CurCloseProf[#Headers],0))*($J115+$M115)</f>
        <v>434.28011602493496</v>
      </c>
      <c r="S115" s="35">
        <f>INDEX(CurCloseProf[],MATCH(PlantAccountsQuery[[#This Row],[Reg/Unreg]],CurCloseProf[R/NR],0),MATCH(S$9,CurCloseProf[#Headers],0))*($J115+$M115)</f>
        <v>240.01732009941028</v>
      </c>
      <c r="T115" s="35">
        <f>INDEX(CurCloseProf[],MATCH(PlantAccountsQuery[[#This Row],[Reg/Unreg]],CurCloseProf[R/NR],0),MATCH(T$9,CurCloseProf[#Headers],0))*($J115+$M115)</f>
        <v>9639.8138379558623</v>
      </c>
      <c r="U115" s="35">
        <f>INDEX(CurCloseProf[],MATCH(PlantAccountsQuery[[#This Row],[Reg/Unreg]],CurCloseProf[R/NR],0),MATCH(U$9,CurCloseProf[#Headers],0))*($J115+$M115)</f>
        <v>5165.0437120060969</v>
      </c>
      <c r="V115" s="35">
        <f>INDEX(CurCloseProf[],MATCH(PlantAccountsQuery[[#This Row],[Reg/Unreg]],CurCloseProf[R/NR],0),MATCH(V$9,CurCloseProf[#Headers],0))*($J115+$M115)</f>
        <v>3771.3362413779764</v>
      </c>
      <c r="W115" s="35">
        <f>INDEX(CurCloseProf[],MATCH(PlantAccountsQuery[[#This Row],[Reg/Unreg]],CurCloseProf[R/NR],0),MATCH(W$9,CurCloseProf[#Headers],0))*($J115+$M115)</f>
        <v>10295.13397197097</v>
      </c>
      <c r="X115" s="35">
        <f>INDEX(CurCloseProf[],MATCH(PlantAccountsQuery[[#This Row],[Reg/Unreg]],CurCloseProf[R/NR],0),MATCH(X$9,CurCloseProf[#Headers],0))*($J115+$M115)</f>
        <v>38942.466429535212</v>
      </c>
      <c r="Y115" s="35">
        <f>INDEX(CurCloseProf[],MATCH(PlantAccountsQuery[[#This Row],[Reg/Unreg]],CurCloseProf[R/NR],0),MATCH(Y$9,CurCloseProf[#Headers],0))*($J115+$M115)</f>
        <v>2088.4318045235013</v>
      </c>
      <c r="Z115" s="35">
        <f>INDEX(CurCloseProf[],MATCH(PlantAccountsQuery[[#This Row],[Reg/Unreg]],CurCloseProf[R/NR],0),MATCH(Z$9,CurCloseProf[#Headers],0))*($J115+$M115)</f>
        <v>52989.241188147491</v>
      </c>
      <c r="AB115" s="59">
        <f>IF(INDEX(CurWIPHelper[],1,MATCH(AO$4,$AB$9:$AM$9,0))=0,0,($F115+$O115))</f>
        <v>3704299.9841396254</v>
      </c>
      <c r="AC115" s="59">
        <f>IF(INDEX(CurWIPHelper[],1,MATCH(AP$4,$AB$9:$AM$9,0))=0,0,($F115+SUM($O115:P115)))</f>
        <v>3705093.0303548435</v>
      </c>
      <c r="AD115" s="59">
        <f>IF(INDEX(CurWIPHelper[],1,MATCH(AQ$4,$AB$9:$AM$9,0))=0,0,($F115+SUM($O115:Q115)))</f>
        <v>3709586.9865971617</v>
      </c>
      <c r="AE115" s="59">
        <f>IF(INDEX(CurWIPHelper[],1,MATCH(AR$4,$AB$9:$AM$9,0))=0,0,($F115+SUM($O115:R115)))</f>
        <v>3710021.2667131866</v>
      </c>
      <c r="AF115" s="59">
        <f>IF(INDEX(CurWIPHelper[],1,MATCH(AS$4,$AB$9:$AM$9,0))=0,0,($F115+SUM($O115:S115)))</f>
        <v>3710261.2840332859</v>
      </c>
      <c r="AG115" s="59">
        <f>IF(INDEX(CurWIPHelper[],1,MATCH(AT$4,$AB$9:$AM$9,0))=0,0,($F115+SUM($O115:T115)))</f>
        <v>3719901.0978712416</v>
      </c>
      <c r="AH115" s="59">
        <f>IF(INDEX(CurWIPHelper[],1,MATCH(AU$4,$AB$9:$AM$9,0))=0,0,($F115+SUM($O115:U115)))</f>
        <v>3725066.141583248</v>
      </c>
      <c r="AI115" s="59">
        <f>IF(INDEX(CurWIPHelper[],1,MATCH(AV$4,$AB$9:$AM$9,0))=0,0,($F115+SUM($O115:V115)))</f>
        <v>3728837.477824626</v>
      </c>
      <c r="AJ115" s="59">
        <f>IF(INDEX(CurWIPHelper[],1,MATCH(AW$4,$AB$9:$AM$9,0))=0,0,($F115+SUM($O115:W115)))</f>
        <v>3739132.611796597</v>
      </c>
      <c r="AK115" s="59">
        <f>IF(INDEX(CurWIPHelper[],1,MATCH(AX$4,$AB$9:$AM$9,0))=0,0,($F115+SUM($O115:X115)))</f>
        <v>3778075.0782261319</v>
      </c>
      <c r="AL115" s="59">
        <f>IF(INDEX(CurWIPHelper[],1,MATCH(AY$4,$AB$9:$AM$9,0))=0,0,($F115+SUM($O115:Y115)))</f>
        <v>3780163.5100306557</v>
      </c>
      <c r="AM115" s="59">
        <f>IF(INDEX(CurWIPHelper[],1,MATCH(AZ$4,$AB$9:$AM$9,0))=0,0,($F115+SUM($O115:Z115)))</f>
        <v>3833152.7512188032</v>
      </c>
      <c r="AO115" s="35">
        <f>IF(INDEX(CurWIPHelper[],1,MATCH(AO$4,CurWIPHelper[#Headers],0))=0,0,
     IF(AB115&gt;0,
        (IF(
             ((INDEX(PlantAccounts[],MATCH($C115,PlantAccounts[Power Plan Plant Account '#],0),7)/12)
                   *(AB115)
                   *(INDEX(CurWIPHelper[],1,MATCH(AO$4,CurWIPHelper[#Headers],0)))
                   +(INDEX(PlantAccounts[],MATCH($C115,PlantAccounts[Power Plan Plant Account '#],0),9))
                   )&gt;AB115,
              IF((INDEX(PlantAccounts[],MATCH($C115,PlantAccounts[Power Plan Plant Account '#],0),7))=0,0,AB115-(INDEX(PlantAccounts[],MATCH($C115,PlantAccounts[Power Plan Plant Account '#],0),9))),
             (INDEX(PlantAccounts[],MATCH($C115,PlantAccounts[Power Plan Plant Account '#],0),7)/12)*AB115*(INDEX(CurWIPHelper[],1,MATCH(AO$4,CurWIPHelper[#Headers],0))))
        ),
          IF(AB115=0,0,IF(
              ((INDEX(PlantAccounts[],MATCH($C115,PlantAccounts[Power Plan Plant Account '#],0),7)/12)
              *(AB115)
              *(INDEX(CurWIPHelper[],1,MATCH(AO$4,CurWIPHelper[#Headers],0)))
              +(INDEX(PlantAccounts[],MATCH($C115,PlantAccounts[Power Plan Plant Account '#],0),9))
              )&gt;AB115,
         (INDEX(PlantAccounts[],MATCH($C115,PlantAccounts[Power Plan Plant Account '#],0),7)/12)*AB115*(INDEX(CurWIPHelper[],1,MATCH(AO$4,CurWIPHelper[#Headers],0))),
         AB115-(INDEX(PlantAccounts[],MATCH($C115,PlantAccounts[Power Plan Plant Account '#],0),9))
    ))
)
)</f>
        <v>4455.7736585668199</v>
      </c>
      <c r="AP115" s="35">
        <f>IF(INDEX(CurWIPHelper[],1,MATCH(AP$4,CurWIPHelper[#Headers],0))=0,0,
     IF(AC115&gt;0,
        (IF(
             ((INDEX(PlantAccounts[],MATCH($C115,PlantAccounts[Power Plan Plant Account '#],0),7)/12)
                   *(AC115)
                   *(INDEX(CurWIPHelper[],1,MATCH(AP$4,CurWIPHelper[#Headers],0)))
                   +(INDEX(PlantAccounts[],MATCH($C115,PlantAccounts[Power Plan Plant Account '#],0),9))
                   +(SUM($AO115:AO115))
                    )&gt;AC115,
              IF((INDEX(PlantAccounts[],MATCH($C115,PlantAccounts[Power Plan Plant Account '#],0),7))=0,0,AC115-(INDEX(PlantAccounts[],MATCH($C115,PlantAccounts[Power Plan Plant Account '#],0),9))-SUM($AO115:AO115)),
             (INDEX(PlantAccounts[],MATCH($C115,PlantAccounts[Power Plan Plant Account '#],0),7)/12)*AC115*(INDEX(CurWIPHelper[],1,MATCH(AP$4,CurWIPHelper[#Headers],0))))
        ),
        IF(AC115=0,0,IF(
              ((INDEX(PlantAccounts[],MATCH($C115,PlantAccounts[Power Plan Plant Account '#],0),7)/12)
              *(AC115)
              *(INDEX(CurWIPHelper[],1,MATCH(AP$4,CurWIPHelper[#Headers],0)))
              +(INDEX(PlantAccounts[],MATCH($C115,PlantAccounts[Power Plan Plant Account '#],0),9))
              +(SUM($AO115:AO115))
              )&gt;AC115,
         (INDEX(PlantAccounts[],MATCH($C115,PlantAccounts[Power Plan Plant Account '#],0),7)/12)*AC115*(INDEX(CurWIPHelper[],1,MATCH(AP$4,CurWIPHelper[#Headers],0))),
         AC115-(INDEX(PlantAccounts[],MATCH($C115,PlantAccounts[Power Plan Plant Account '#],0),9))-(SUM($AO115:AO115))
    ))
)
)</f>
        <v>4456.727586286207</v>
      </c>
      <c r="AQ115" s="35">
        <f>IF(INDEX(CurWIPHelper[],1,MATCH(AQ$4,CurWIPHelper[#Headers],0))=0,0,
     IF(AD115&gt;0,
        (IF(
             ((INDEX(PlantAccounts[],MATCH($C115,PlantAccounts[Power Plan Plant Account '#],0),7)/12)
                   *(AD115)
                   *(INDEX(CurWIPHelper[],1,MATCH(AQ$4,CurWIPHelper[#Headers],0)))
                   +(INDEX(PlantAccounts[],MATCH($C115,PlantAccounts[Power Plan Plant Account '#],0),9))
                   +(SUM($AO115:AP115))
                    )&gt;AD115,
              IF((INDEX(PlantAccounts[],MATCH($C115,PlantAccounts[Power Plan Plant Account '#],0),7))=0,0,AD115-(INDEX(PlantAccounts[],MATCH($C115,PlantAccounts[Power Plan Plant Account '#],0),9))-SUM($AO115:AP115)),
             (INDEX(PlantAccounts[],MATCH($C115,PlantAccounts[Power Plan Plant Account '#],0),7)/12)*AD115*(INDEX(CurWIPHelper[],1,MATCH(AQ$4,CurWIPHelper[#Headers],0))))
        ),
        IF(AD115=0,0,IF(
              ((INDEX(PlantAccounts[],MATCH($C115,PlantAccounts[Power Plan Plant Account '#],0),7)/12)
              *(AD115)
              *(INDEX(CurWIPHelper[],1,MATCH(AQ$4,CurWIPHelper[#Headers],0)))
              +(INDEX(PlantAccounts[],MATCH($C115,PlantAccounts[Power Plan Plant Account '#],0),9))
              +(SUM($AO115:AP115))
              )&gt;AD115,
         (INDEX(PlantAccounts[],MATCH($C115,PlantAccounts[Power Plan Plant Account '#],0),7)/12)*AD115*(INDEX(CurWIPHelper[],1,MATCH(AQ$4,CurWIPHelper[#Headers],0))),
         AD115-(INDEX(PlantAccounts[],MATCH($C115,PlantAccounts[Power Plan Plant Account '#],0),9))-(SUM($AO115:AP115))
    ))
)
)</f>
        <v>4462.1332100027012</v>
      </c>
      <c r="AR115" s="35">
        <f>IF(INDEX(CurWIPHelper[],1,MATCH(AR$4,CurWIPHelper[#Headers],0))=0,0,
     IF(AE115&gt;0,
        (IF(
             ((INDEX(PlantAccounts[],MATCH($C115,PlantAccounts[Power Plan Plant Account '#],0),7)/12)
                   *(AE115)
                   *(INDEX(CurWIPHelper[],1,MATCH(AR$4,CurWIPHelper[#Headers],0)))
                   +(INDEX(PlantAccounts[],MATCH($C115,PlantAccounts[Power Plan Plant Account '#],0),9))
                   +(SUM($AO115:AQ115))
                    )&gt;AE115,
              IF((INDEX(PlantAccounts[],MATCH($C115,PlantAccounts[Power Plan Plant Account '#],0),7))=0,0,AE115-(INDEX(PlantAccounts[],MATCH($C115,PlantAccounts[Power Plan Plant Account '#],0),9))-SUM($AO115:AQ115)),
             (INDEX(PlantAccounts[],MATCH($C115,PlantAccounts[Power Plan Plant Account '#],0),7)/12)*AE115*(INDEX(CurWIPHelper[],1,MATCH(AR$4,CurWIPHelper[#Headers],0))))
        ),
        IF(AE115=0,0,IF(
              ((INDEX(PlantAccounts[],MATCH($C115,PlantAccounts[Power Plan Plant Account '#],0),7)/12)
              *(AE115)
              *(INDEX(CurWIPHelper[],1,MATCH(AR$4,CurWIPHelper[#Headers],0)))
              +(INDEX(PlantAccounts[],MATCH($C115,PlantAccounts[Power Plan Plant Account '#],0),9))
              +(SUM($AO115:AQ115))
              )&gt;AE115,
         (INDEX(PlantAccounts[],MATCH($C115,PlantAccounts[Power Plan Plant Account '#],0),7)/12)*AE115*(INDEX(CurWIPHelper[],1,MATCH(AR$4,CurWIPHelper[#Headers],0))),
         AE115-(INDEX(PlantAccounts[],MATCH($C115,PlantAccounts[Power Plan Plant Account '#],0),9))-(SUM($AO115:AQ115))
    ))
)
)</f>
        <v>4462.6555904550696</v>
      </c>
      <c r="AS115" s="35">
        <f>IF(INDEX(CurWIPHelper[],1,MATCH(AS$4,CurWIPHelper[#Headers],0))=0,0,
     IF(AF115&gt;0,
        (IF(
             ((INDEX(PlantAccounts[],MATCH($C115,PlantAccounts[Power Plan Plant Account '#],0),7)/12)
                   *(AF115)
                   *(INDEX(CurWIPHelper[],1,MATCH(AS$4,CurWIPHelper[#Headers],0)))
                   +(INDEX(PlantAccounts[],MATCH($C115,PlantAccounts[Power Plan Plant Account '#],0),9))
                   +(SUM($AO115:AR115))
                    )&gt;AF115,
              IF((INDEX(PlantAccounts[],MATCH($C115,PlantAccounts[Power Plan Plant Account '#],0),7))=0,0,AF115-(INDEX(PlantAccounts[],MATCH($C115,PlantAccounts[Power Plan Plant Account '#],0),9))-SUM($AO115:AR115)),
             (INDEX(PlantAccounts[],MATCH($C115,PlantAccounts[Power Plan Plant Account '#],0),7)/12)*AF115*(INDEX(CurWIPHelper[],1,MATCH(AS$4,CurWIPHelper[#Headers],0))))
        ),
        IF(AF115=0,0,IF(
              ((INDEX(PlantAccounts[],MATCH($C115,PlantAccounts[Power Plan Plant Account '#],0),7)/12)
              *(AF115)
              *(INDEX(CurWIPHelper[],1,MATCH(AS$4,CurWIPHelper[#Headers],0)))
              +(INDEX(PlantAccounts[],MATCH($C115,PlantAccounts[Power Plan Plant Account '#],0),9))
              +(SUM($AO115:AR115))
              )&gt;AF115,
         (INDEX(PlantAccounts[],MATCH($C115,PlantAccounts[Power Plan Plant Account '#],0),7)/12)*AF115*(INDEX(CurWIPHelper[],1,MATCH(AS$4,CurWIPHelper[#Headers],0))),
         AF115-(INDEX(PlantAccounts[],MATCH($C115,PlantAccounts[Power Plan Plant Account '#],0),9))-(SUM($AO115:AR115))
    ))
)
)</f>
        <v>4462.9442989444133</v>
      </c>
      <c r="AT115" s="35">
        <f>IF(INDEX(CurWIPHelper[],1,MATCH(AT$4,CurWIPHelper[#Headers],0))=0,0,
     IF(AG115&gt;0,
        (IF(
             ((INDEX(PlantAccounts[],MATCH($C115,PlantAccounts[Power Plan Plant Account '#],0),7)/12)
                   *(AG115)
                   *(INDEX(CurWIPHelper[],1,MATCH(AT$4,CurWIPHelper[#Headers],0)))
                   +(INDEX(PlantAccounts[],MATCH($C115,PlantAccounts[Power Plan Plant Account '#],0),9))
                   +(SUM($AO115:AS115))
                    )&gt;AG115,
              IF((INDEX(PlantAccounts[],MATCH($C115,PlantAccounts[Power Plan Plant Account '#],0),7))=0,0,AG115-(INDEX(PlantAccounts[],MATCH($C115,PlantAccounts[Power Plan Plant Account '#],0),9))-SUM($AO115:AS115)),
             (INDEX(PlantAccounts[],MATCH($C115,PlantAccounts[Power Plan Plant Account '#],0),7)/12)*AG115*(INDEX(CurWIPHelper[],1,MATCH(AT$4,CurWIPHelper[#Headers],0))))
        ),
        IF(AG115=0,0,IF(
              ((INDEX(PlantAccounts[],MATCH($C115,PlantAccounts[Power Plan Plant Account '#],0),7)/12)
              *(AG115)
              *(INDEX(CurWIPHelper[],1,MATCH(AT$4,CurWIPHelper[#Headers],0)))
              +(INDEX(PlantAccounts[],MATCH($C115,PlantAccounts[Power Plan Plant Account '#],0),9))
              +(SUM($AO115:AS115))
              )&gt;AG115,
         (INDEX(PlantAccounts[],MATCH($C115,PlantAccounts[Power Plan Plant Account '#],0),7)/12)*AG115*(INDEX(CurWIPHelper[],1,MATCH(AT$4,CurWIPHelper[#Headers],0))),
         AG115-(INDEX(PlantAccounts[],MATCH($C115,PlantAccounts[Power Plan Plant Account '#],0),9))-(SUM($AO115:AS115))
    ))
)
)</f>
        <v>4474.5396958497822</v>
      </c>
      <c r="AU115" s="35">
        <f>IF(INDEX(CurWIPHelper[],1,MATCH(AU$4,CurWIPHelper[#Headers],0))=0,0,
     IF(AH115&gt;0,
        (IF(
             ((INDEX(PlantAccounts[],MATCH($C115,PlantAccounts[Power Plan Plant Account '#],0),7)/12)
                   *(AH115)
                   *(INDEX(CurWIPHelper[],1,MATCH(AU$4,CurWIPHelper[#Headers],0)))
                   +(INDEX(PlantAccounts[],MATCH($C115,PlantAccounts[Power Plan Plant Account '#],0),9))
                   +(SUM($AO115:AT115))
                    )&gt;AH115,
              IF((INDEX(PlantAccounts[],MATCH($C115,PlantAccounts[Power Plan Plant Account '#],0),7))=0,0,AH115-(INDEX(PlantAccounts[],MATCH($C115,PlantAccounts[Power Plan Plant Account '#],0),9))-SUM($AO115:AT115)),
             (INDEX(PlantAccounts[],MATCH($C115,PlantAccounts[Power Plan Plant Account '#],0),7)/12)*AH115*(INDEX(CurWIPHelper[],1,MATCH(AU$4,CurWIPHelper[#Headers],0))))
        ),
        IF(AH115=0,0,IF(
              ((INDEX(PlantAccounts[],MATCH($C115,PlantAccounts[Power Plan Plant Account '#],0),7)/12)
              *(AH115)
              *(INDEX(CurWIPHelper[],1,MATCH(AU$4,CurWIPHelper[#Headers],0)))
              +(INDEX(PlantAccounts[],MATCH($C115,PlantAccounts[Power Plan Plant Account '#],0),9))
              +(SUM($AO115:AT115))
              )&gt;AH115,
         (INDEX(PlantAccounts[],MATCH($C115,PlantAccounts[Power Plan Plant Account '#],0),7)/12)*AH115*(INDEX(CurWIPHelper[],1,MATCH(AU$4,CurWIPHelper[#Headers],0))),
         AH115-(INDEX(PlantAccounts[],MATCH($C115,PlantAccounts[Power Plan Plant Account '#],0),9))-(SUM($AO115:AT115))
    ))
)
)</f>
        <v>4480.7525473509686</v>
      </c>
      <c r="AV115" s="35">
        <f>IF(INDEX(CurWIPHelper[],1,MATCH(AV$4,CurWIPHelper[#Headers],0))=0,0,
     IF(AI115&gt;0,
        (IF(
             ((INDEX(PlantAccounts[],MATCH($C115,PlantAccounts[Power Plan Plant Account '#],0),7)/12)
                   *(AI115)
                   *(INDEX(CurWIPHelper[],1,MATCH(AV$4,CurWIPHelper[#Headers],0)))
                   +(INDEX(PlantAccounts[],MATCH($C115,PlantAccounts[Power Plan Plant Account '#],0),9))
                   +(SUM($AO115:AU115))
                    )&gt;AI115,
              IF((INDEX(PlantAccounts[],MATCH($C115,PlantAccounts[Power Plan Plant Account '#],0),7))=0,0,AI115-(INDEX(PlantAccounts[],MATCH($C115,PlantAccounts[Power Plan Plant Account '#],0),9))-SUM($AO115:AU115)),
             (INDEX(PlantAccounts[],MATCH($C115,PlantAccounts[Power Plan Plant Account '#],0),7)/12)*AI115*(INDEX(CurWIPHelper[],1,MATCH(AV$4,CurWIPHelper[#Headers],0))))
        ),
        IF(AI115=0,0,IF(
              ((INDEX(PlantAccounts[],MATCH($C115,PlantAccounts[Power Plan Plant Account '#],0),7)/12)
              *(AI115)
              *(INDEX(CurWIPHelper[],1,MATCH(AV$4,CurWIPHelper[#Headers],0)))
              +(INDEX(PlantAccounts[],MATCH($C115,PlantAccounts[Power Plan Plant Account '#],0),9))
              +(SUM($AO115:AU115))
              )&gt;AI115,
         (INDEX(PlantAccounts[],MATCH($C115,PlantAccounts[Power Plan Plant Account '#],0),7)/12)*AI115*(INDEX(CurWIPHelper[],1,MATCH(AV$4,CurWIPHelper[#Headers],0))),
         AI115-(INDEX(PlantAccounts[],MATCH($C115,PlantAccounts[Power Plan Plant Account '#],0),9))-(SUM($AO115:AU115))
    ))
)
)</f>
        <v>4485.288956592628</v>
      </c>
      <c r="AW115" s="35">
        <f>IF(INDEX(CurWIPHelper[],1,MATCH(AW$4,CurWIPHelper[#Headers],0))=0,0,
     IF(AJ115&gt;0,
        (IF(
             ((INDEX(PlantAccounts[],MATCH($C115,PlantAccounts[Power Plan Plant Account '#],0),7)/12)
                   *(AJ115)
                   *(INDEX(CurWIPHelper[],1,MATCH(AW$4,CurWIPHelper[#Headers],0)))
                   +(INDEX(PlantAccounts[],MATCH($C115,PlantAccounts[Power Plan Plant Account '#],0),9))
                   +(SUM($AO115:AV115))
                    )&gt;AJ115,
              IF((INDEX(PlantAccounts[],MATCH($C115,PlantAccounts[Power Plan Plant Account '#],0),7))=0,0,AJ115-(INDEX(PlantAccounts[],MATCH($C115,PlantAccounts[Power Plan Plant Account '#],0),9))-SUM($AO115:AV115)),
             (INDEX(PlantAccounts[],MATCH($C115,PlantAccounts[Power Plan Plant Account '#],0),7)/12)*AJ115*(INDEX(CurWIPHelper[],1,MATCH(AW$4,CurWIPHelper[#Headers],0))))
        ),
        IF(AJ115=0,0,IF(
              ((INDEX(PlantAccounts[],MATCH($C115,PlantAccounts[Power Plan Plant Account '#],0),7)/12)
              *(AJ115)
              *(INDEX(CurWIPHelper[],1,MATCH(AW$4,CurWIPHelper[#Headers],0)))
              +(INDEX(PlantAccounts[],MATCH($C115,PlantAccounts[Power Plan Plant Account '#],0),9))
              +(SUM($AO115:AV115))
              )&gt;AJ115,
         (INDEX(PlantAccounts[],MATCH($C115,PlantAccounts[Power Plan Plant Account '#],0),7)/12)*AJ115*(INDEX(CurWIPHelper[],1,MATCH(AW$4,CurWIPHelper[#Headers],0))),
         AJ115-(INDEX(PlantAccounts[],MATCH($C115,PlantAccounts[Power Plan Plant Account '#],0),9))-(SUM($AO115:AV115))
    ))
)
)</f>
        <v>4497.6726153028121</v>
      </c>
      <c r="AX115" s="35">
        <f>IF(INDEX(CurWIPHelper[],1,MATCH(AX$4,CurWIPHelper[#Headers],0))=0,0,
     IF(AK115&gt;0,
        (IF(
             ((INDEX(PlantAccounts[],MATCH($C115,PlantAccounts[Power Plan Plant Account '#],0),7)/12)
                   *(AK115)
                   *(INDEX(CurWIPHelper[],1,MATCH(AX$4,CurWIPHelper[#Headers],0)))
                   +(INDEX(PlantAccounts[],MATCH($C115,PlantAccounts[Power Plan Plant Account '#],0),9))
                   +(SUM($AO115:AW115))
                    )&gt;AK115,
              IF((INDEX(PlantAccounts[],MATCH($C115,PlantAccounts[Power Plan Plant Account '#],0),7))=0,0,AK115-(INDEX(PlantAccounts[],MATCH($C115,PlantAccounts[Power Plan Plant Account '#],0),9))-SUM($AO115:AW115)),
             (INDEX(PlantAccounts[],MATCH($C115,PlantAccounts[Power Plan Plant Account '#],0),7)/12)*AK115*(INDEX(CurWIPHelper[],1,MATCH(AX$4,CurWIPHelper[#Headers],0))))
        ),
        IF(AK115=0,0,IF(
              ((INDEX(PlantAccounts[],MATCH($C115,PlantAccounts[Power Plan Plant Account '#],0),7)/12)
              *(AK115)
              *(INDEX(CurWIPHelper[],1,MATCH(AX$4,CurWIPHelper[#Headers],0)))
              +(INDEX(PlantAccounts[],MATCH($C115,PlantAccounts[Power Plan Plant Account '#],0),9))
              +(SUM($AO115:AW115))
              )&gt;AK115,
         (INDEX(PlantAccounts[],MATCH($C115,PlantAccounts[Power Plan Plant Account '#],0),7)/12)*AK115*(INDEX(CurWIPHelper[],1,MATCH(AX$4,CurWIPHelper[#Headers],0))),
         AK115-(INDEX(PlantAccounts[],MATCH($C115,PlantAccounts[Power Plan Plant Account '#],0),9))-(SUM($AO115:AW115))
    ))
)
)</f>
        <v>4544.5151542060548</v>
      </c>
      <c r="AY115" s="35">
        <f>IF(INDEX(CurWIPHelper[],1,MATCH(AY$4,CurWIPHelper[#Headers],0))=0,0,
     IF(AL115&gt;0,
        (IF(
             ((INDEX(PlantAccounts[],MATCH($C115,PlantAccounts[Power Plan Plant Account '#],0),7)/12)
                   *(AL115)
                   *(INDEX(CurWIPHelper[],1,MATCH(AY$4,CurWIPHelper[#Headers],0)))
                   +(INDEX(PlantAccounts[],MATCH($C115,PlantAccounts[Power Plan Plant Account '#],0),9))
                   +(SUM($AO115:AX115))
                    )&gt;AL115,
              IF((INDEX(PlantAccounts[],MATCH($C115,PlantAccounts[Power Plan Plant Account '#],0),7))=0,0,AL115-(INDEX(PlantAccounts[],MATCH($C115,PlantAccounts[Power Plan Plant Account '#],0),9))-SUM($AO115:AX115)),
             (INDEX(PlantAccounts[],MATCH($C115,PlantAccounts[Power Plan Plant Account '#],0),7)/12)*AL115*(INDEX(CurWIPHelper[],1,MATCH(AY$4,CurWIPHelper[#Headers],0))))
        ),
        IF(AL115=0,0,IF(
              ((INDEX(PlantAccounts[],MATCH($C115,PlantAccounts[Power Plan Plant Account '#],0),7)/12)
              *(AL115)
              *(INDEX(CurWIPHelper[],1,MATCH(AY$4,CurWIPHelper[#Headers],0)))
              +(INDEX(PlantAccounts[],MATCH($C115,PlantAccounts[Power Plan Plant Account '#],0),9))
              +(SUM($AO115:AX115))
              )&gt;AL115,
         (INDEX(PlantAccounts[],MATCH($C115,PlantAccounts[Power Plan Plant Account '#],0),7)/12)*AL115*(INDEX(CurWIPHelper[],1,MATCH(AY$4,CurWIPHelper[#Headers],0))),
         AL115-(INDEX(PlantAccounts[],MATCH($C115,PlantAccounts[Power Plan Plant Account '#],0),9))-(SUM($AO115:AX115))
    ))
)
)</f>
        <v>4547.0272562124137</v>
      </c>
      <c r="AZ115" s="35">
        <f>IF(INDEX(CurWIPHelper[],1,MATCH(AZ$4,CurWIPHelper[#Headers],0))=0,0,
     IF(AM115&gt;0,
        (IF(
             ((INDEX(PlantAccounts[],MATCH($C115,PlantAccounts[Power Plan Plant Account '#],0),7)/12)
                   *(AM115)
                   *(INDEX(CurWIPHelper[],1,MATCH(AZ$4,CurWIPHelper[#Headers],0)))
                   +(INDEX(PlantAccounts[],MATCH($C115,PlantAccounts[Power Plan Plant Account '#],0),9))
                   +(SUM($AO115:AY115))
                    )&gt;AM115,
              IF((INDEX(PlantAccounts[],MATCH($C115,PlantAccounts[Power Plan Plant Account '#],0),7))=0,0,AM115-(INDEX(PlantAccounts[],MATCH($C115,PlantAccounts[Power Plan Plant Account '#],0),9))-SUM($AO115:AY115)),
             (INDEX(PlantAccounts[],MATCH($C115,PlantAccounts[Power Plan Plant Account '#],0),7)/12)*AM115*(INDEX(CurWIPHelper[],1,MATCH(AZ$4,CurWIPHelper[#Headers],0))))
        ),
        IF(AM115=0,0,IF(
              ((INDEX(PlantAccounts[],MATCH($C115,PlantAccounts[Power Plan Plant Account '#],0),7)/12)
              *(AM115)
              *(INDEX(CurWIPHelper[],1,MATCH(AZ$4,CurWIPHelper[#Headers],0)))
              +(INDEX(PlantAccounts[],MATCH($C115,PlantAccounts[Power Plan Plant Account '#],0),9))
              +(SUM($AO115:AY115))
              )&gt;AM115,
         (INDEX(PlantAccounts[],MATCH($C115,PlantAccounts[Power Plan Plant Account '#],0),7)/12)*AM115*(INDEX(CurWIPHelper[],1,MATCH(AZ$4,CurWIPHelper[#Headers],0))),
         AM115-(INDEX(PlantAccounts[],MATCH($C115,PlantAccounts[Power Plan Plant Account '#],0),9))-(SUM($AO115:AY115))
    ))
)
)</f>
        <v>4610.7661720897759</v>
      </c>
      <c r="BA115" s="59">
        <f t="shared" si="33"/>
        <v>53940.796741859653</v>
      </c>
      <c r="BC115" s="59">
        <f>INDEX(CurCloseProf[],MATCH(PlantAccountsQuery[[#This Row],[Reg/Unreg]],CurCloseProf[R/NR],0),MATCH(BC$9,CurCloseProf[#Headers],0))*($J115)</f>
        <v>1426.8047636547669</v>
      </c>
      <c r="BD115" s="59">
        <f>INDEX(CurCloseProf[],MATCH(PlantAccountsQuery[[#This Row],[Reg/Unreg]],CurCloseProf[R/NR],0),MATCH(BD$9,CurCloseProf[#Headers],0))*($J115)</f>
        <v>815.47537586608769</v>
      </c>
      <c r="BE115" s="59">
        <f>INDEX(CurCloseProf[],MATCH(PlantAccountsQuery[[#This Row],[Reg/Unreg]],CurCloseProf[R/NR],0),MATCH(BE$9,CurCloseProf[#Headers],0))*($J115)</f>
        <v>4621.0556024453144</v>
      </c>
      <c r="BF115" s="59">
        <f>INDEX(CurCloseProf[],MATCH(PlantAccountsQuery[[#This Row],[Reg/Unreg]],CurCloseProf[R/NR],0),MATCH(BF$9,CurCloseProf[#Headers],0))*($J115)</f>
        <v>446.56255089666922</v>
      </c>
      <c r="BG115" s="59">
        <f>INDEX(CurCloseProf[],MATCH(PlantAccountsQuery[[#This Row],[Reg/Unreg]],CurCloseProf[R/NR],0),MATCH(BG$9,CurCloseProf[#Headers],0))*($J115)</f>
        <v>246.80555882696913</v>
      </c>
      <c r="BH115" s="59">
        <f>INDEX(CurCloseProf[],MATCH(PlantAccountsQuery[[#This Row],[Reg/Unreg]],CurCloseProf[R/NR],0),MATCH(BH$9,CurCloseProf[#Headers],0))*($J115)</f>
        <v>9912.4498193682302</v>
      </c>
      <c r="BI115" s="59">
        <f>INDEX(CurCloseProf[],MATCH(PlantAccountsQuery[[#This Row],[Reg/Unreg]],CurCloseProf[R/NR],0),MATCH(BI$9,CurCloseProf[#Headers],0))*($J115)</f>
        <v>5311.1229605405451</v>
      </c>
      <c r="BJ115" s="59">
        <f>INDEX(CurCloseProf[],MATCH(PlantAccountsQuery[[#This Row],[Reg/Unreg]],CurCloseProf[R/NR],0),MATCH(BJ$9,CurCloseProf[#Headers],0))*($J115)</f>
        <v>3877.9982552599949</v>
      </c>
      <c r="BK115" s="59">
        <f>INDEX(CurCloseProf[],MATCH(PlantAccountsQuery[[#This Row],[Reg/Unreg]],CurCloseProf[R/NR],0),MATCH(BK$9,CurCloseProf[#Headers],0))*($J115)</f>
        <v>10586.303905478248</v>
      </c>
      <c r="BL115" s="59">
        <f>INDEX(CurCloseProf[],MATCH(PlantAccountsQuery[[#This Row],[Reg/Unreg]],CurCloseProf[R/NR],0),MATCH(BL$9,CurCloseProf[#Headers],0))*($J115)</f>
        <v>40043.848440858987</v>
      </c>
      <c r="BM115" s="59">
        <f>INDEX(CurCloseProf[],MATCH(PlantAccountsQuery[[#This Row],[Reg/Unreg]],CurCloseProf[R/NR],0),MATCH(BM$9,CurCloseProf[#Headers],0))*($J115)</f>
        <v>2147.4974321601248</v>
      </c>
      <c r="BN115" s="59">
        <f>INDEX(CurCloseProf[],MATCH(PlantAccountsQuery[[#This Row],[Reg/Unreg]],CurCloseProf[R/NR],0),MATCH(BN$9,CurCloseProf[#Headers],0))*($J115)</f>
        <v>54487.898114357464</v>
      </c>
      <c r="BP115" s="59">
        <f>IF(INDEX(CurWIPHelper[],1,MATCH(AO$4,$BP$9:$CA$9,0))=0,0,$BC115)</f>
        <v>1426.8047636547669</v>
      </c>
      <c r="BQ115" s="59">
        <f>IF(INDEX(CurWIPHelper[],1,MATCH(AP$4,$BP$9:$CA$9,0))=0,0,(SUM($BC115:BD115)))</f>
        <v>2242.2801395208544</v>
      </c>
      <c r="BR115" s="59">
        <f>IF(INDEX(CurWIPHelper[],1,MATCH(AQ$4,$BP$9:$CA$9,0))=0,0,(SUM($BC115:BE115)))</f>
        <v>6863.3357419661688</v>
      </c>
      <c r="BS115" s="59">
        <f>IF(INDEX(CurWIPHelper[],1,MATCH(AR$4,$BP$9:$CA$9,0))=0,0,(SUM($BC115:BF115)))</f>
        <v>7309.8982928628384</v>
      </c>
      <c r="BT115" s="59">
        <f>IF(INDEX(CurWIPHelper[],1,MATCH(AS$4,$BP$9:$CA$9,0))=0,0,(SUM($BC115:BG115)))</f>
        <v>7556.7038516898074</v>
      </c>
      <c r="BU115" s="59">
        <f>IF(INDEX(CurWIPHelper[],1,MATCH(AT$4,$BP$9:$CA$9,0))=0,0,(SUM($BC115:BH115)))</f>
        <v>17469.153671058037</v>
      </c>
      <c r="BV115" s="59">
        <f>IF(INDEX(CurWIPHelper[],1,MATCH(AU$4,$BP$9:$CA$9,0))=0,0,(SUM($BC115:BI115)))</f>
        <v>22780.276631598583</v>
      </c>
      <c r="BW115" s="59">
        <f>IF(INDEX(CurWIPHelper[],1,MATCH(AV$4,$BP$9:$CA$9,0))=0,0,(SUM($BC115:BJ115)))</f>
        <v>26658.274886858577</v>
      </c>
      <c r="BX115" s="59">
        <f>IF(INDEX(CurWIPHelper[],1,MATCH(AW$4,$BP$9:$CA$9,0))=0,0,(SUM($BC115:BK115)))</f>
        <v>37244.578792336826</v>
      </c>
      <c r="BY115" s="59">
        <f>IF(INDEX(CurWIPHelper[],1,MATCH(AX$4,$BP$9:$CA$9,0))=0,0,(SUM($BC115:BL115)))</f>
        <v>77288.427233195805</v>
      </c>
      <c r="BZ115" s="59">
        <f>IF(INDEX(CurWIPHelper[],1,MATCH(AY$4,$BP$9:$CA$9,0))=0,0,(SUM($BC115:BM115)))</f>
        <v>79435.924665355924</v>
      </c>
      <c r="CA115" s="59">
        <f>IF(INDEX(CurWIPHelper[],1,MATCH(AZ$4,$BP$9:$CA$9,0))=0,0,(SUM($BC115:BN115)))</f>
        <v>133923.82277971337</v>
      </c>
      <c r="CC115" s="59">
        <f>((((INDEX(PlantAccounts[],MATCH($C115,PlantAccounts[Power Plan Plant Account '#],0),8)+(INDEX(PlantAccounts[],MATCH($C115,PlantAccounts[Power Plan Plant Account '#],0),8)+INDEX(PlantAccounts[],MATCH($C115,PlantAccounts[Power Plan Plant Account '#],0),16)+INDEX(PlantAccounts[],MATCH($C115,PlantAccounts[Power Plan Plant Account '#],0),17)))/2))/12)*(INDEX(CurWIPHelper[],1,MATCH(AO$4,CurWIPHelper[#Headers],0)))*(INDEX(PlantAccounts[],MATCH($C115,PlantAccounts[Power Plan Plant Account '#],0),7))</f>
        <v>4532.435390672812</v>
      </c>
      <c r="CD115" s="59">
        <f>((((INDEX(PlantAccounts[],MATCH($C115,PlantAccounts[Power Plan Plant Account '#],0),8)+(INDEX(PlantAccounts[],MATCH($C115,PlantAccounts[Power Plan Plant Account '#],0),8)+INDEX(PlantAccounts[],MATCH($C115,PlantAccounts[Power Plan Plant Account '#],0),16)+INDEX(PlantAccounts[],MATCH($C115,PlantAccounts[Power Plan Plant Account '#],0),17)))/2))/12)*(INDEX(CurWIPHelper[],1,MATCH(AP$4,CurWIPHelper[#Headers],0)))*(INDEX(PlantAccounts[],MATCH($C115,PlantAccounts[Power Plan Plant Account '#],0),7))</f>
        <v>4532.435390672812</v>
      </c>
      <c r="CE115" s="59">
        <f>((((INDEX(PlantAccounts[],MATCH($C115,PlantAccounts[Power Plan Plant Account '#],0),8)+(INDEX(PlantAccounts[],MATCH($C115,PlantAccounts[Power Plan Plant Account '#],0),8)+INDEX(PlantAccounts[],MATCH($C115,PlantAccounts[Power Plan Plant Account '#],0),16)+INDEX(PlantAccounts[],MATCH($C115,PlantAccounts[Power Plan Plant Account '#],0),17)))/2))/12)*(INDEX(CurWIPHelper[],1,MATCH(AQ$4,CurWIPHelper[#Headers],0)))*(INDEX(PlantAccounts[],MATCH($C115,PlantAccounts[Power Plan Plant Account '#],0),7))</f>
        <v>4532.435390672812</v>
      </c>
      <c r="CF115" s="59">
        <f>((((INDEX(PlantAccounts[],MATCH($C115,PlantAccounts[Power Plan Plant Account '#],0),8)+(INDEX(PlantAccounts[],MATCH($C115,PlantAccounts[Power Plan Plant Account '#],0),8)+INDEX(PlantAccounts[],MATCH($C115,PlantAccounts[Power Plan Plant Account '#],0),16)+INDEX(PlantAccounts[],MATCH($C115,PlantAccounts[Power Plan Plant Account '#],0),17)))/2))/12)*(INDEX(CurWIPHelper[],1,MATCH(AR$4,CurWIPHelper[#Headers],0)))*(INDEX(PlantAccounts[],MATCH($C115,PlantAccounts[Power Plan Plant Account '#],0),7))</f>
        <v>4532.435390672812</v>
      </c>
      <c r="CG115" s="59">
        <f>((((INDEX(PlantAccounts[],MATCH($C115,PlantAccounts[Power Plan Plant Account '#],0),8)+(INDEX(PlantAccounts[],MATCH($C115,PlantAccounts[Power Plan Plant Account '#],0),8)+INDEX(PlantAccounts[],MATCH($C115,PlantAccounts[Power Plan Plant Account '#],0),16)+INDEX(PlantAccounts[],MATCH($C115,PlantAccounts[Power Plan Plant Account '#],0),17)))/2))/12)*(INDEX(CurWIPHelper[],1,MATCH(AS$4,CurWIPHelper[#Headers],0)))*(INDEX(PlantAccounts[],MATCH($C115,PlantAccounts[Power Plan Plant Account '#],0),7))</f>
        <v>4532.435390672812</v>
      </c>
      <c r="CH115" s="59">
        <f>((((INDEX(PlantAccounts[],MATCH($C115,PlantAccounts[Power Plan Plant Account '#],0),8)+(INDEX(PlantAccounts[],MATCH($C115,PlantAccounts[Power Plan Plant Account '#],0),8)+INDEX(PlantAccounts[],MATCH($C115,PlantAccounts[Power Plan Plant Account '#],0),16)+INDEX(PlantAccounts[],MATCH($C115,PlantAccounts[Power Plan Plant Account '#],0),17)))/2))/12)*(INDEX(CurWIPHelper[],1,MATCH(AT$4,CurWIPHelper[#Headers],0)))*(INDEX(PlantAccounts[],MATCH($C115,PlantAccounts[Power Plan Plant Account '#],0),7))</f>
        <v>4532.435390672812</v>
      </c>
      <c r="CI115" s="59">
        <f>((((INDEX(PlantAccounts[],MATCH($C115,PlantAccounts[Power Plan Plant Account '#],0),8)+(INDEX(PlantAccounts[],MATCH($C115,PlantAccounts[Power Plan Plant Account '#],0),8)+INDEX(PlantAccounts[],MATCH($C115,PlantAccounts[Power Plan Plant Account '#],0),16)+INDEX(PlantAccounts[],MATCH($C115,PlantAccounts[Power Plan Plant Account '#],0),17)))/2))/12)*(INDEX(CurWIPHelper[],1,MATCH(AU$4,CurWIPHelper[#Headers],0)))*(INDEX(PlantAccounts[],MATCH($C115,PlantAccounts[Power Plan Plant Account '#],0),7))</f>
        <v>4532.435390672812</v>
      </c>
      <c r="CJ115" s="59">
        <f>((((INDEX(PlantAccounts[],MATCH($C115,PlantAccounts[Power Plan Plant Account '#],0),8)+(INDEX(PlantAccounts[],MATCH($C115,PlantAccounts[Power Plan Plant Account '#],0),8)+INDEX(PlantAccounts[],MATCH($C115,PlantAccounts[Power Plan Plant Account '#],0),16)+INDEX(PlantAccounts[],MATCH($C115,PlantAccounts[Power Plan Plant Account '#],0),17)))/2))/12)*(INDEX(CurWIPHelper[],1,MATCH(AV$4,CurWIPHelper[#Headers],0)))*(INDEX(PlantAccounts[],MATCH($C115,PlantAccounts[Power Plan Plant Account '#],0),7))</f>
        <v>4532.435390672812</v>
      </c>
      <c r="CK115" s="59">
        <f>((((INDEX(PlantAccounts[],MATCH($C115,PlantAccounts[Power Plan Plant Account '#],0),8)+(INDEX(PlantAccounts[],MATCH($C115,PlantAccounts[Power Plan Plant Account '#],0),8)+INDEX(PlantAccounts[],MATCH($C115,PlantAccounts[Power Plan Plant Account '#],0),16)+INDEX(PlantAccounts[],MATCH($C115,PlantAccounts[Power Plan Plant Account '#],0),17)))/2))/12)*(INDEX(CurWIPHelper[],1,MATCH(AW$4,CurWIPHelper[#Headers],0)))*(INDEX(PlantAccounts[],MATCH($C115,PlantAccounts[Power Plan Plant Account '#],0),7))</f>
        <v>4532.435390672812</v>
      </c>
      <c r="CL115" s="59">
        <f>((((INDEX(PlantAccounts[],MATCH($C115,PlantAccounts[Power Plan Plant Account '#],0),8)+(INDEX(PlantAccounts[],MATCH($C115,PlantAccounts[Power Plan Plant Account '#],0),8)+INDEX(PlantAccounts[],MATCH($C115,PlantAccounts[Power Plan Plant Account '#],0),16)+INDEX(PlantAccounts[],MATCH($C115,PlantAccounts[Power Plan Plant Account '#],0),17)))/2))/12)*(INDEX(CurWIPHelper[],1,MATCH(AX$4,CurWIPHelper[#Headers],0)))*(INDEX(PlantAccounts[],MATCH($C115,PlantAccounts[Power Plan Plant Account '#],0),7))</f>
        <v>4532.435390672812</v>
      </c>
      <c r="CM115" s="59">
        <f>((((INDEX(PlantAccounts[],MATCH($C115,PlantAccounts[Power Plan Plant Account '#],0),8)+(INDEX(PlantAccounts[],MATCH($C115,PlantAccounts[Power Plan Plant Account '#],0),8)+INDEX(PlantAccounts[],MATCH($C115,PlantAccounts[Power Plan Plant Account '#],0),16)+INDEX(PlantAccounts[],MATCH($C115,PlantAccounts[Power Plan Plant Account '#],0),17)))/2))/12)*(INDEX(CurWIPHelper[],1,MATCH(AY$4,CurWIPHelper[#Headers],0)))*(INDEX(PlantAccounts[],MATCH($C115,PlantAccounts[Power Plan Plant Account '#],0),7))</f>
        <v>4532.435390672812</v>
      </c>
      <c r="CN115" s="59">
        <f>((((INDEX(PlantAccounts[],MATCH($C115,PlantAccounts[Power Plan Plant Account '#],0),8)+(INDEX(PlantAccounts[],MATCH($C115,PlantAccounts[Power Plan Plant Account '#],0),8)+INDEX(PlantAccounts[],MATCH($C115,PlantAccounts[Power Plan Plant Account '#],0),16)+INDEX(PlantAccounts[],MATCH($C115,PlantAccounts[Power Plan Plant Account '#],0),17)))/2))/12)*(INDEX(CurWIPHelper[],1,MATCH(AZ$4,CurWIPHelper[#Headers],0)))*(INDEX(PlantAccounts[],MATCH($C115,PlantAccounts[Power Plan Plant Account '#],0),7))</f>
        <v>4532.435390672812</v>
      </c>
      <c r="CO115" s="59">
        <f t="shared" si="34"/>
        <v>54389.224688073758</v>
      </c>
      <c r="CQ115" s="59">
        <f>INDEX(PlantAccounts[],MATCH($C115,PlantAccounts[Power Plan Plant Account '#],0),12)*(INDEX(CurWIPHelper[],1,MATCH(AO$4,CurWIPHelper[#Headers],0)))*(INDEX(PlantAccounts[],MATCH($C115,PlantAccounts[Power Plan Plant Account '#],0),7)/12)*0.5</f>
        <v>0</v>
      </c>
      <c r="CR115" s="59">
        <f>INDEX(PlantAccounts[],MATCH($C115,PlantAccounts[Power Plan Plant Account '#],0),12)*(INDEX(CurWIPHelper[],1,MATCH(AP$4,CurWIPHelper[#Headers],0)))*(INDEX(PlantAccounts[],MATCH($C115,PlantAccounts[Power Plan Plant Account '#],0),7)/12)*0.5</f>
        <v>0</v>
      </c>
      <c r="CS115" s="59">
        <f>INDEX(PlantAccounts[],MATCH($C115,PlantAccounts[Power Plan Plant Account '#],0),12)*(INDEX(CurWIPHelper[],1,MATCH(AQ$4,CurWIPHelper[#Headers],0)))*(INDEX(PlantAccounts[],MATCH($C115,PlantAccounts[Power Plan Plant Account '#],0),7)/12)*0.5</f>
        <v>0</v>
      </c>
      <c r="CT115" s="59">
        <f>INDEX(PlantAccounts[],MATCH($C115,PlantAccounts[Power Plan Plant Account '#],0),12)*(INDEX(CurWIPHelper[],1,MATCH(AR$4,CurWIPHelper[#Headers],0)))*(INDEX(PlantAccounts[],MATCH($C115,PlantAccounts[Power Plan Plant Account '#],0),7)/12)*0.5</f>
        <v>0</v>
      </c>
      <c r="CU115" s="59">
        <f>INDEX(PlantAccounts[],MATCH($C115,PlantAccounts[Power Plan Plant Account '#],0),12)*(INDEX(CurWIPHelper[],1,MATCH(AS$4,CurWIPHelper[#Headers],0)))*(INDEX(PlantAccounts[],MATCH($C115,PlantAccounts[Power Plan Plant Account '#],0),7)/12)*0.5</f>
        <v>0</v>
      </c>
      <c r="CV115" s="59">
        <f>INDEX(PlantAccounts[],MATCH($C115,PlantAccounts[Power Plan Plant Account '#],0),12)*(INDEX(CurWIPHelper[],1,MATCH(AT$4,CurWIPHelper[#Headers],0)))*(INDEX(PlantAccounts[],MATCH($C115,PlantAccounts[Power Plan Plant Account '#],0),7)/12)*0.5</f>
        <v>0</v>
      </c>
      <c r="CW115" s="59">
        <f>INDEX(PlantAccounts[],MATCH($C115,PlantAccounts[Power Plan Plant Account '#],0),12)*(INDEX(CurWIPHelper[],1,MATCH(AU$4,CurWIPHelper[#Headers],0)))*(INDEX(PlantAccounts[],MATCH($C115,PlantAccounts[Power Plan Plant Account '#],0),7)/12)*0.5</f>
        <v>0</v>
      </c>
      <c r="CX115" s="59">
        <f>INDEX(PlantAccounts[],MATCH($C115,PlantAccounts[Power Plan Plant Account '#],0),12)*(INDEX(CurWIPHelper[],1,MATCH(AV$4,CurWIPHelper[#Headers],0)))*(INDEX(PlantAccounts[],MATCH($C115,PlantAccounts[Power Plan Plant Account '#],0),7)/12)*0.5</f>
        <v>0</v>
      </c>
      <c r="CY115" s="59">
        <f>INDEX(PlantAccounts[],MATCH($C115,PlantAccounts[Power Plan Plant Account '#],0),12)*(INDEX(CurWIPHelper[],1,MATCH(AW$4,CurWIPHelper[#Headers],0)))*(INDEX(PlantAccounts[],MATCH($C115,PlantAccounts[Power Plan Plant Account '#],0),7)/12)*0.5</f>
        <v>0</v>
      </c>
      <c r="CZ115" s="59">
        <f>INDEX(PlantAccounts[],MATCH($C115,PlantAccounts[Power Plan Plant Account '#],0),12)*(INDEX(CurWIPHelper[],1,MATCH(AX$4,CurWIPHelper[#Headers],0)))*(INDEX(PlantAccounts[],MATCH($C115,PlantAccounts[Power Plan Plant Account '#],0),7)/12)*0.5</f>
        <v>0</v>
      </c>
      <c r="DA115" s="59">
        <f>INDEX(PlantAccounts[],MATCH($C115,PlantAccounts[Power Plan Plant Account '#],0),12)*(INDEX(CurWIPHelper[],1,MATCH(AY$4,CurWIPHelper[#Headers],0)))*(INDEX(PlantAccounts[],MATCH($C115,PlantAccounts[Power Plan Plant Account '#],0),7)/12)*0.5</f>
        <v>0</v>
      </c>
      <c r="DB115" s="59">
        <f>INDEX(PlantAccounts[],MATCH($C115,PlantAccounts[Power Plan Plant Account '#],0),12)*(INDEX(CurWIPHelper[],1,MATCH(AZ$4,CurWIPHelper[#Headers],0)))*(INDEX(PlantAccounts[],MATCH($C115,PlantAccounts[Power Plan Plant Account '#],0),7)/12)*0.5</f>
        <v>0</v>
      </c>
      <c r="DC115" s="59">
        <f t="shared" si="35"/>
        <v>0</v>
      </c>
      <c r="DE115" s="59">
        <f t="shared" si="36"/>
        <v>54389.224688073758</v>
      </c>
    </row>
    <row r="116" spans="1:109">
      <c r="A116" t="s">
        <v>151</v>
      </c>
      <c r="B116" t="s">
        <v>166</v>
      </c>
      <c r="C116">
        <v>58301</v>
      </c>
      <c r="D116">
        <v>48301</v>
      </c>
      <c r="E116" s="161">
        <f>'Capex to PA'!$B$3</f>
        <v>3.04E-2</v>
      </c>
      <c r="F116" s="113">
        <f>INDEX(PlantAccounts[],MATCH($C116,PlantAccounts[Power Plan Plant Account '#],0),8)</f>
        <v>367439.67111585633</v>
      </c>
      <c r="G116" s="7">
        <f>INDEX(PlantAccounts[],MATCH($C116,PlantAccounts[Power Plan Plant Account '#],0),14)</f>
        <v>3.5201501923438627E-3</v>
      </c>
      <c r="H116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1735.5139021129166</v>
      </c>
      <c r="I116" s="146">
        <v>3.5201501923438627E-3</v>
      </c>
      <c r="J116" s="7">
        <f t="shared" si="37"/>
        <v>1735.5139021129166</v>
      </c>
      <c r="K116" s="7">
        <v>-6852.6231941762735</v>
      </c>
      <c r="L116" s="7">
        <f>INDEX(PlantAccounts[],MATCH($C116,PlantAccounts[Power Plan Plant Account '#],0),11)</f>
        <v>0</v>
      </c>
      <c r="M116" s="7">
        <f t="shared" si="32"/>
        <v>-6852.6231941762735</v>
      </c>
      <c r="O116" s="35">
        <f>INDEX(CurCloseProf[],MATCH(PlantAccountsQuery[[#This Row],[Reg/Unreg]],CurCloseProf[R/NR],0),MATCH(O$9,CurCloseProf[#Headers],0))*($J116+$M116)</f>
        <v>-54.516931808819542</v>
      </c>
      <c r="P116" s="35">
        <f>INDEX(CurCloseProf[],MATCH(PlantAccountsQuery[[#This Row],[Reg/Unreg]],CurCloseProf[R/NR],0),MATCH(P$9,CurCloseProf[#Headers],0))*($J116+$M116)</f>
        <v>-31.158583564008872</v>
      </c>
      <c r="Q116" s="35">
        <f>INDEX(CurCloseProf[],MATCH(PlantAccountsQuery[[#This Row],[Reg/Unreg]],CurCloseProf[R/NR],0),MATCH(Q$9,CurCloseProf[#Headers],0))*($J116+$M116)</f>
        <v>-176.56639477286697</v>
      </c>
      <c r="R116" s="35">
        <f>INDEX(CurCloseProf[],MATCH(PlantAccountsQuery[[#This Row],[Reg/Unreg]],CurCloseProf[R/NR],0),MATCH(R$9,CurCloseProf[#Headers],0))*($J116+$M116)</f>
        <v>-17.062755014390216</v>
      </c>
      <c r="S116" s="35">
        <f>INDEX(CurCloseProf[],MATCH(PlantAccountsQuery[[#This Row],[Reg/Unreg]],CurCloseProf[R/NR],0),MATCH(S$9,CurCloseProf[#Headers],0))*($J116+$M116)</f>
        <v>-9.430219300741765</v>
      </c>
      <c r="T116" s="35">
        <f>INDEX(CurCloseProf[],MATCH(PlantAccountsQuery[[#This Row],[Reg/Unreg]],CurCloseProf[R/NR],0),MATCH(T$9,CurCloseProf[#Headers],0))*($J116+$M116)</f>
        <v>-378.74582747860728</v>
      </c>
      <c r="U116" s="35">
        <f>INDEX(CurCloseProf[],MATCH(PlantAccountsQuery[[#This Row],[Reg/Unreg]],CurCloseProf[R/NR],0),MATCH(U$9,CurCloseProf[#Headers],0))*($J116+$M116)</f>
        <v>-202.93325032527292</v>
      </c>
      <c r="V116" s="35">
        <f>INDEX(CurCloseProf[],MATCH(PlantAccountsQuery[[#This Row],[Reg/Unreg]],CurCloseProf[R/NR],0),MATCH(V$9,CurCloseProf[#Headers],0))*($J116+$M116)</f>
        <v>-148.17483920868457</v>
      </c>
      <c r="W116" s="35">
        <f>INDEX(CurCloseProf[],MATCH(PlantAccountsQuery[[#This Row],[Reg/Unreg]],CurCloseProf[R/NR],0),MATCH(W$9,CurCloseProf[#Headers],0))*($J116+$M116)</f>
        <v>-404.49318843320179</v>
      </c>
      <c r="X116" s="35">
        <f>INDEX(CurCloseProf[],MATCH(PlantAccountsQuery[[#This Row],[Reg/Unreg]],CurCloseProf[R/NR],0),MATCH(X$9,CurCloseProf[#Headers],0))*($J116+$M116)</f>
        <v>-1530.0395754364292</v>
      </c>
      <c r="Y116" s="35">
        <f>INDEX(CurCloseProf[],MATCH(PlantAccountsQuery[[#This Row],[Reg/Unreg]],CurCloseProf[R/NR],0),MATCH(Y$9,CurCloseProf[#Headers],0))*($J116+$M116)</f>
        <v>-82.053953036153686</v>
      </c>
      <c r="Z116" s="35">
        <f>INDEX(CurCloseProf[],MATCH(PlantAccountsQuery[[#This Row],[Reg/Unreg]],CurCloseProf[R/NR],0),MATCH(Z$9,CurCloseProf[#Headers],0))*($J116+$M116)</f>
        <v>-2081.9337736841799</v>
      </c>
      <c r="AB116" s="59">
        <f>IF(INDEX(CurWIPHelper[],1,MATCH(AO$4,$AB$9:$AM$9,0))=0,0,($F116+$O116))</f>
        <v>367385.15418404748</v>
      </c>
      <c r="AC116" s="59">
        <f>IF(INDEX(CurWIPHelper[],1,MATCH(AP$4,$AB$9:$AM$9,0))=0,0,($F116+SUM($O116:P116)))</f>
        <v>367353.9956004835</v>
      </c>
      <c r="AD116" s="59">
        <f>IF(INDEX(CurWIPHelper[],1,MATCH(AQ$4,$AB$9:$AM$9,0))=0,0,($F116+SUM($O116:Q116)))</f>
        <v>367177.42920571065</v>
      </c>
      <c r="AE116" s="59">
        <f>IF(INDEX(CurWIPHelper[],1,MATCH(AR$4,$AB$9:$AM$9,0))=0,0,($F116+SUM($O116:R116)))</f>
        <v>367160.36645069625</v>
      </c>
      <c r="AF116" s="59">
        <f>IF(INDEX(CurWIPHelper[],1,MATCH(AS$4,$AB$9:$AM$9,0))=0,0,($F116+SUM($O116:S116)))</f>
        <v>367150.93623139552</v>
      </c>
      <c r="AG116" s="59">
        <f>IF(INDEX(CurWIPHelper[],1,MATCH(AT$4,$AB$9:$AM$9,0))=0,0,($F116+SUM($O116:T116)))</f>
        <v>366772.19040391687</v>
      </c>
      <c r="AH116" s="59">
        <f>IF(INDEX(CurWIPHelper[],1,MATCH(AU$4,$AB$9:$AM$9,0))=0,0,($F116+SUM($O116:U116)))</f>
        <v>366569.25715359161</v>
      </c>
      <c r="AI116" s="59">
        <f>IF(INDEX(CurWIPHelper[],1,MATCH(AV$4,$AB$9:$AM$9,0))=0,0,($F116+SUM($O116:V116)))</f>
        <v>366421.08231438295</v>
      </c>
      <c r="AJ116" s="59">
        <f>IF(INDEX(CurWIPHelper[],1,MATCH(AW$4,$AB$9:$AM$9,0))=0,0,($F116+SUM($O116:W116)))</f>
        <v>366016.58912594971</v>
      </c>
      <c r="AK116" s="59">
        <f>IF(INDEX(CurWIPHelper[],1,MATCH(AX$4,$AB$9:$AM$9,0))=0,0,($F116+SUM($O116:X116)))</f>
        <v>364486.54955051333</v>
      </c>
      <c r="AL116" s="59">
        <f>IF(INDEX(CurWIPHelper[],1,MATCH(AY$4,$AB$9:$AM$9,0))=0,0,($F116+SUM($O116:Y116)))</f>
        <v>364404.49559747713</v>
      </c>
      <c r="AM116" s="59">
        <f>IF(INDEX(CurWIPHelper[],1,MATCH(AZ$4,$AB$9:$AM$9,0))=0,0,($F116+SUM($O116:Z116)))</f>
        <v>362322.56182379299</v>
      </c>
      <c r="AO116" s="35">
        <f>IF(INDEX(CurWIPHelper[],1,MATCH(AO$4,CurWIPHelper[#Headers],0))=0,0,
     IF(AB116&gt;0,
        (IF(
             ((INDEX(PlantAccounts[],MATCH($C116,PlantAccounts[Power Plan Plant Account '#],0),7)/12)
                   *(AB116)
                   *(INDEX(CurWIPHelper[],1,MATCH(AO$4,CurWIPHelper[#Headers],0)))
                   +(INDEX(PlantAccounts[],MATCH($C116,PlantAccounts[Power Plan Plant Account '#],0),9))
                   )&gt;AB116,
              IF((INDEX(PlantAccounts[],MATCH($C116,PlantAccounts[Power Plan Plant Account '#],0),7))=0,0,AB116-(INDEX(PlantAccounts[],MATCH($C116,PlantAccounts[Power Plan Plant Account '#],0),9))),
             (INDEX(PlantAccounts[],MATCH($C116,PlantAccounts[Power Plan Plant Account '#],0),7)/12)*AB116*(INDEX(CurWIPHelper[],1,MATCH(AO$4,CurWIPHelper[#Headers],0))))
        ),
          IF(AB116=0,0,IF(
              ((INDEX(PlantAccounts[],MATCH($C116,PlantAccounts[Power Plan Plant Account '#],0),7)/12)
              *(AB116)
              *(INDEX(CurWIPHelper[],1,MATCH(AO$4,CurWIPHelper[#Headers],0)))
              +(INDEX(PlantAccounts[],MATCH($C116,PlantAccounts[Power Plan Plant Account '#],0),9))
              )&gt;AB116,
         (INDEX(PlantAccounts[],MATCH($C116,PlantAccounts[Power Plan Plant Account '#],0),7)/12)*AB116*(INDEX(CurWIPHelper[],1,MATCH(AO$4,CurWIPHelper[#Headers],0))),
         AB116-(INDEX(PlantAccounts[],MATCH($C116,PlantAccounts[Power Plan Plant Account '#],0),9))
    ))
)
)</f>
        <v>1234.7330536693728</v>
      </c>
      <c r="AP116" s="35">
        <f>IF(INDEX(CurWIPHelper[],1,MATCH(AP$4,CurWIPHelper[#Headers],0))=0,0,
     IF(AC116&gt;0,
        (IF(
             ((INDEX(PlantAccounts[],MATCH($C116,PlantAccounts[Power Plan Plant Account '#],0),7)/12)
                   *(AC116)
                   *(INDEX(CurWIPHelper[],1,MATCH(AP$4,CurWIPHelper[#Headers],0)))
                   +(INDEX(PlantAccounts[],MATCH($C116,PlantAccounts[Power Plan Plant Account '#],0),9))
                   +(SUM($AO116:AO116))
                    )&gt;AC116,
              IF((INDEX(PlantAccounts[],MATCH($C116,PlantAccounts[Power Plan Plant Account '#],0),7))=0,0,AC116-(INDEX(PlantAccounts[],MATCH($C116,PlantAccounts[Power Plan Plant Account '#],0),9))-SUM($AO116:AO116)),
             (INDEX(PlantAccounts[],MATCH($C116,PlantAccounts[Power Plan Plant Account '#],0),7)/12)*AC116*(INDEX(CurWIPHelper[],1,MATCH(AP$4,CurWIPHelper[#Headers],0))))
        ),
        IF(AC116=0,0,IF(
              ((INDEX(PlantAccounts[],MATCH($C116,PlantAccounts[Power Plan Plant Account '#],0),7)/12)
              *(AC116)
              *(INDEX(CurWIPHelper[],1,MATCH(AP$4,CurWIPHelper[#Headers],0)))
              +(INDEX(PlantAccounts[],MATCH($C116,PlantAccounts[Power Plan Plant Account '#],0),9))
              +(SUM($AO116:AO116))
              )&gt;AC116,
         (INDEX(PlantAccounts[],MATCH($C116,PlantAccounts[Power Plan Plant Account '#],0),7)/12)*AC116*(INDEX(CurWIPHelper[],1,MATCH(AP$4,CurWIPHelper[#Headers],0))),
         AC116-(INDEX(PlantAccounts[],MATCH($C116,PlantAccounts[Power Plan Plant Account '#],0),9))-(SUM($AO116:AO116))
    ))
)
)</f>
        <v>1234.6283337791056</v>
      </c>
      <c r="AQ116" s="35">
        <f>IF(INDEX(CurWIPHelper[],1,MATCH(AQ$4,CurWIPHelper[#Headers],0))=0,0,
     IF(AD116&gt;0,
        (IF(
             ((INDEX(PlantAccounts[],MATCH($C116,PlantAccounts[Power Plan Plant Account '#],0),7)/12)
                   *(AD116)
                   *(INDEX(CurWIPHelper[],1,MATCH(AQ$4,CurWIPHelper[#Headers],0)))
                   +(INDEX(PlantAccounts[],MATCH($C116,PlantAccounts[Power Plan Plant Account '#],0),9))
                   +(SUM($AO116:AP116))
                    )&gt;AD116,
              IF((INDEX(PlantAccounts[],MATCH($C116,PlantAccounts[Power Plan Plant Account '#],0),7))=0,0,AD116-(INDEX(PlantAccounts[],MATCH($C116,PlantAccounts[Power Plan Plant Account '#],0),9))-SUM($AO116:AP116)),
             (INDEX(PlantAccounts[],MATCH($C116,PlantAccounts[Power Plan Plant Account '#],0),7)/12)*AD116*(INDEX(CurWIPHelper[],1,MATCH(AQ$4,CurWIPHelper[#Headers],0))))
        ),
        IF(AD116=0,0,IF(
              ((INDEX(PlantAccounts[],MATCH($C116,PlantAccounts[Power Plan Plant Account '#],0),7)/12)
              *(AD116)
              *(INDEX(CurWIPHelper[],1,MATCH(AQ$4,CurWIPHelper[#Headers],0)))
              +(INDEX(PlantAccounts[],MATCH($C116,PlantAccounts[Power Plan Plant Account '#],0),9))
              +(SUM($AO116:AP116))
              )&gt;AD116,
         (INDEX(PlantAccounts[],MATCH($C116,PlantAccounts[Power Plan Plant Account '#],0),7)/12)*AD116*(INDEX(CurWIPHelper[],1,MATCH(AQ$4,CurWIPHelper[#Headers],0))),
         AD116-(INDEX(PlantAccounts[],MATCH($C116,PlantAccounts[Power Plan Plant Account '#],0),9))-(SUM($AO116:AP116))
    ))
)
)</f>
        <v>1234.0349174112682</v>
      </c>
      <c r="AR116" s="35">
        <f>IF(INDEX(CurWIPHelper[],1,MATCH(AR$4,CurWIPHelper[#Headers],0))=0,0,
     IF(AE116&gt;0,
        (IF(
             ((INDEX(PlantAccounts[],MATCH($C116,PlantAccounts[Power Plan Plant Account '#],0),7)/12)
                   *(AE116)
                   *(INDEX(CurWIPHelper[],1,MATCH(AR$4,CurWIPHelper[#Headers],0)))
                   +(INDEX(PlantAccounts[],MATCH($C116,PlantAccounts[Power Plan Plant Account '#],0),9))
                   +(SUM($AO116:AQ116))
                    )&gt;AE116,
              IF((INDEX(PlantAccounts[],MATCH($C116,PlantAccounts[Power Plan Plant Account '#],0),7))=0,0,AE116-(INDEX(PlantAccounts[],MATCH($C116,PlantAccounts[Power Plan Plant Account '#],0),9))-SUM($AO116:AQ116)),
             (INDEX(PlantAccounts[],MATCH($C116,PlantAccounts[Power Plan Plant Account '#],0),7)/12)*AE116*(INDEX(CurWIPHelper[],1,MATCH(AR$4,CurWIPHelper[#Headers],0))))
        ),
        IF(AE116=0,0,IF(
              ((INDEX(PlantAccounts[],MATCH($C116,PlantAccounts[Power Plan Plant Account '#],0),7)/12)
              *(AE116)
              *(INDEX(CurWIPHelper[],1,MATCH(AR$4,CurWIPHelper[#Headers],0)))
              +(INDEX(PlantAccounts[],MATCH($C116,PlantAccounts[Power Plan Plant Account '#],0),9))
              +(SUM($AO116:AQ116))
              )&gt;AE116,
         (INDEX(PlantAccounts[],MATCH($C116,PlantAccounts[Power Plan Plant Account '#],0),7)/12)*AE116*(INDEX(CurWIPHelper[],1,MATCH(AR$4,CurWIPHelper[#Headers],0))),
         AE116-(INDEX(PlantAccounts[],MATCH($C116,PlantAccounts[Power Plan Plant Account '#],0),9))-(SUM($AO116:AQ116))
    ))
)
)</f>
        <v>1233.9775717418447</v>
      </c>
      <c r="AS116" s="35">
        <f>IF(INDEX(CurWIPHelper[],1,MATCH(AS$4,CurWIPHelper[#Headers],0))=0,0,
     IF(AF116&gt;0,
        (IF(
             ((INDEX(PlantAccounts[],MATCH($C116,PlantAccounts[Power Plan Plant Account '#],0),7)/12)
                   *(AF116)
                   *(INDEX(CurWIPHelper[],1,MATCH(AS$4,CurWIPHelper[#Headers],0)))
                   +(INDEX(PlantAccounts[],MATCH($C116,PlantAccounts[Power Plan Plant Account '#],0),9))
                   +(SUM($AO116:AR116))
                    )&gt;AF116,
              IF((INDEX(PlantAccounts[],MATCH($C116,PlantAccounts[Power Plan Plant Account '#],0),7))=0,0,AF116-(INDEX(PlantAccounts[],MATCH($C116,PlantAccounts[Power Plan Plant Account '#],0),9))-SUM($AO116:AR116)),
             (INDEX(PlantAccounts[],MATCH($C116,PlantAccounts[Power Plan Plant Account '#],0),7)/12)*AF116*(INDEX(CurWIPHelper[],1,MATCH(AS$4,CurWIPHelper[#Headers],0))))
        ),
        IF(AF116=0,0,IF(
              ((INDEX(PlantAccounts[],MATCH($C116,PlantAccounts[Power Plan Plant Account '#],0),7)/12)
              *(AF116)
              *(INDEX(CurWIPHelper[],1,MATCH(AS$4,CurWIPHelper[#Headers],0)))
              +(INDEX(PlantAccounts[],MATCH($C116,PlantAccounts[Power Plan Plant Account '#],0),9))
              +(SUM($AO116:AR116))
              )&gt;AF116,
         (INDEX(PlantAccounts[],MATCH($C116,PlantAccounts[Power Plan Plant Account '#],0),7)/12)*AF116*(INDEX(CurWIPHelper[],1,MATCH(AS$4,CurWIPHelper[#Headers],0))),
         AF116-(INDEX(PlantAccounts[],MATCH($C116,PlantAccounts[Power Plan Plant Account '#],0),9))-(SUM($AO116:AR116))
    ))
)
)</f>
        <v>1233.9458780184011</v>
      </c>
      <c r="AT116" s="35">
        <f>IF(INDEX(CurWIPHelper[],1,MATCH(AT$4,CurWIPHelper[#Headers],0))=0,0,
     IF(AG116&gt;0,
        (IF(
             ((INDEX(PlantAccounts[],MATCH($C116,PlantAccounts[Power Plan Plant Account '#],0),7)/12)
                   *(AG116)
                   *(INDEX(CurWIPHelper[],1,MATCH(AT$4,CurWIPHelper[#Headers],0)))
                   +(INDEX(PlantAccounts[],MATCH($C116,PlantAccounts[Power Plan Plant Account '#],0),9))
                   +(SUM($AO116:AS116))
                    )&gt;AG116,
              IF((INDEX(PlantAccounts[],MATCH($C116,PlantAccounts[Power Plan Plant Account '#],0),7))=0,0,AG116-(INDEX(PlantAccounts[],MATCH($C116,PlantAccounts[Power Plan Plant Account '#],0),9))-SUM($AO116:AS116)),
             (INDEX(PlantAccounts[],MATCH($C116,PlantAccounts[Power Plan Plant Account '#],0),7)/12)*AG116*(INDEX(CurWIPHelper[],1,MATCH(AT$4,CurWIPHelper[#Headers],0))))
        ),
        IF(AG116=0,0,IF(
              ((INDEX(PlantAccounts[],MATCH($C116,PlantAccounts[Power Plan Plant Account '#],0),7)/12)
              *(AG116)
              *(INDEX(CurWIPHelper[],1,MATCH(AT$4,CurWIPHelper[#Headers],0)))
              +(INDEX(PlantAccounts[],MATCH($C116,PlantAccounts[Power Plan Plant Account '#],0),9))
              +(SUM($AO116:AS116))
              )&gt;AG116,
         (INDEX(PlantAccounts[],MATCH($C116,PlantAccounts[Power Plan Plant Account '#],0),7)/12)*AG116*(INDEX(CurWIPHelper[],1,MATCH(AT$4,CurWIPHelper[#Headers],0))),
         AG116-(INDEX(PlantAccounts[],MATCH($C116,PlantAccounts[Power Plan Plant Account '#],0),9))-(SUM($AO116:AS116))
    ))
)
)</f>
        <v>1232.6729632399968</v>
      </c>
      <c r="AU116" s="35">
        <f>IF(INDEX(CurWIPHelper[],1,MATCH(AU$4,CurWIPHelper[#Headers],0))=0,0,
     IF(AH116&gt;0,
        (IF(
             ((INDEX(PlantAccounts[],MATCH($C116,PlantAccounts[Power Plan Plant Account '#],0),7)/12)
                   *(AH116)
                   *(INDEX(CurWIPHelper[],1,MATCH(AU$4,CurWIPHelper[#Headers],0)))
                   +(INDEX(PlantAccounts[],MATCH($C116,PlantAccounts[Power Plan Plant Account '#],0),9))
                   +(SUM($AO116:AT116))
                    )&gt;AH116,
              IF((INDEX(PlantAccounts[],MATCH($C116,PlantAccounts[Power Plan Plant Account '#],0),7))=0,0,AH116-(INDEX(PlantAccounts[],MATCH($C116,PlantAccounts[Power Plan Plant Account '#],0),9))-SUM($AO116:AT116)),
             (INDEX(PlantAccounts[],MATCH($C116,PlantAccounts[Power Plan Plant Account '#],0),7)/12)*AH116*(INDEX(CurWIPHelper[],1,MATCH(AU$4,CurWIPHelper[#Headers],0))))
        ),
        IF(AH116=0,0,IF(
              ((INDEX(PlantAccounts[],MATCH($C116,PlantAccounts[Power Plan Plant Account '#],0),7)/12)
              *(AH116)
              *(INDEX(CurWIPHelper[],1,MATCH(AU$4,CurWIPHelper[#Headers],0)))
              +(INDEX(PlantAccounts[],MATCH($C116,PlantAccounts[Power Plan Plant Account '#],0),9))
              +(SUM($AO116:AT116))
              )&gt;AH116,
         (INDEX(PlantAccounts[],MATCH($C116,PlantAccounts[Power Plan Plant Account '#],0),7)/12)*AH116*(INDEX(CurWIPHelper[],1,MATCH(AU$4,CurWIPHelper[#Headers],0))),
         AH116-(INDEX(PlantAccounts[],MATCH($C116,PlantAccounts[Power Plan Plant Account '#],0),9))-(SUM($AO116:AT116))
    ))
)
)</f>
        <v>1231.9909313478217</v>
      </c>
      <c r="AV116" s="35">
        <f>IF(INDEX(CurWIPHelper[],1,MATCH(AV$4,CurWIPHelper[#Headers],0))=0,0,
     IF(AI116&gt;0,
        (IF(
             ((INDEX(PlantAccounts[],MATCH($C116,PlantAccounts[Power Plan Plant Account '#],0),7)/12)
                   *(AI116)
                   *(INDEX(CurWIPHelper[],1,MATCH(AV$4,CurWIPHelper[#Headers],0)))
                   +(INDEX(PlantAccounts[],MATCH($C116,PlantAccounts[Power Plan Plant Account '#],0),9))
                   +(SUM($AO116:AU116))
                    )&gt;AI116,
              IF((INDEX(PlantAccounts[],MATCH($C116,PlantAccounts[Power Plan Plant Account '#],0),7))=0,0,AI116-(INDEX(PlantAccounts[],MATCH($C116,PlantAccounts[Power Plan Plant Account '#],0),9))-SUM($AO116:AU116)),
             (INDEX(PlantAccounts[],MATCH($C116,PlantAccounts[Power Plan Plant Account '#],0),7)/12)*AI116*(INDEX(CurWIPHelper[],1,MATCH(AV$4,CurWIPHelper[#Headers],0))))
        ),
        IF(AI116=0,0,IF(
              ((INDEX(PlantAccounts[],MATCH($C116,PlantAccounts[Power Plan Plant Account '#],0),7)/12)
              *(AI116)
              *(INDEX(CurWIPHelper[],1,MATCH(AV$4,CurWIPHelper[#Headers],0)))
              +(INDEX(PlantAccounts[],MATCH($C116,PlantAccounts[Power Plan Plant Account '#],0),9))
              +(SUM($AO116:AU116))
              )&gt;AI116,
         (INDEX(PlantAccounts[],MATCH($C116,PlantAccounts[Power Plan Plant Account '#],0),7)/12)*AI116*(INDEX(CurWIPHelper[],1,MATCH(AV$4,CurWIPHelper[#Headers],0))),
         AI116-(INDEX(PlantAccounts[],MATCH($C116,PlantAccounts[Power Plan Plant Account '#],0),9))-(SUM($AO116:AU116))
    ))
)
)</f>
        <v>1231.4929352540507</v>
      </c>
      <c r="AW116" s="35">
        <f>IF(INDEX(CurWIPHelper[],1,MATCH(AW$4,CurWIPHelper[#Headers],0))=0,0,
     IF(AJ116&gt;0,
        (IF(
             ((INDEX(PlantAccounts[],MATCH($C116,PlantAccounts[Power Plan Plant Account '#],0),7)/12)
                   *(AJ116)
                   *(INDEX(CurWIPHelper[],1,MATCH(AW$4,CurWIPHelper[#Headers],0)))
                   +(INDEX(PlantAccounts[],MATCH($C116,PlantAccounts[Power Plan Plant Account '#],0),9))
                   +(SUM($AO116:AV116))
                    )&gt;AJ116,
              IF((INDEX(PlantAccounts[],MATCH($C116,PlantAccounts[Power Plan Plant Account '#],0),7))=0,0,AJ116-(INDEX(PlantAccounts[],MATCH($C116,PlantAccounts[Power Plan Plant Account '#],0),9))-SUM($AO116:AV116)),
             (INDEX(PlantAccounts[],MATCH($C116,PlantAccounts[Power Plan Plant Account '#],0),7)/12)*AJ116*(INDEX(CurWIPHelper[],1,MATCH(AW$4,CurWIPHelper[#Headers],0))))
        ),
        IF(AJ116=0,0,IF(
              ((INDEX(PlantAccounts[],MATCH($C116,PlantAccounts[Power Plan Plant Account '#],0),7)/12)
              *(AJ116)
              *(INDEX(CurWIPHelper[],1,MATCH(AW$4,CurWIPHelper[#Headers],0)))
              +(INDEX(PlantAccounts[],MATCH($C116,PlantAccounts[Power Plan Plant Account '#],0),9))
              +(SUM($AO116:AV116))
              )&gt;AJ116,
         (INDEX(PlantAccounts[],MATCH($C116,PlantAccounts[Power Plan Plant Account '#],0),7)/12)*AJ116*(INDEX(CurWIPHelper[],1,MATCH(AW$4,CurWIPHelper[#Headers],0))),
         AJ116-(INDEX(PlantAccounts[],MATCH($C116,PlantAccounts[Power Plan Plant Account '#],0),9))-(SUM($AO116:AV116))
    ))
)
)</f>
        <v>1230.1334869909551</v>
      </c>
      <c r="AX116" s="35">
        <f>IF(INDEX(CurWIPHelper[],1,MATCH(AX$4,CurWIPHelper[#Headers],0))=0,0,
     IF(AK116&gt;0,
        (IF(
             ((INDEX(PlantAccounts[],MATCH($C116,PlantAccounts[Power Plan Plant Account '#],0),7)/12)
                   *(AK116)
                   *(INDEX(CurWIPHelper[],1,MATCH(AX$4,CurWIPHelper[#Headers],0)))
                   +(INDEX(PlantAccounts[],MATCH($C116,PlantAccounts[Power Plan Plant Account '#],0),9))
                   +(SUM($AO116:AW116))
                    )&gt;AK116,
              IF((INDEX(PlantAccounts[],MATCH($C116,PlantAccounts[Power Plan Plant Account '#],0),7))=0,0,AK116-(INDEX(PlantAccounts[],MATCH($C116,PlantAccounts[Power Plan Plant Account '#],0),9))-SUM($AO116:AW116)),
             (INDEX(PlantAccounts[],MATCH($C116,PlantAccounts[Power Plan Plant Account '#],0),7)/12)*AK116*(INDEX(CurWIPHelper[],1,MATCH(AX$4,CurWIPHelper[#Headers],0))))
        ),
        IF(AK116=0,0,IF(
              ((INDEX(PlantAccounts[],MATCH($C116,PlantAccounts[Power Plan Plant Account '#],0),7)/12)
              *(AK116)
              *(INDEX(CurWIPHelper[],1,MATCH(AX$4,CurWIPHelper[#Headers],0)))
              +(INDEX(PlantAccounts[],MATCH($C116,PlantAccounts[Power Plan Plant Account '#],0),9))
              +(SUM($AO116:AW116))
              )&gt;AK116,
         (INDEX(PlantAccounts[],MATCH($C116,PlantAccounts[Power Plan Plant Account '#],0),7)/12)*AK116*(INDEX(CurWIPHelper[],1,MATCH(AX$4,CurWIPHelper[#Headers],0))),
         AK116-(INDEX(PlantAccounts[],MATCH($C116,PlantAccounts[Power Plan Plant Account '#],0),9))-(SUM($AO116:AW116))
    ))
)
)</f>
        <v>1224.9912257544895</v>
      </c>
      <c r="AY116" s="35">
        <f>IF(INDEX(CurWIPHelper[],1,MATCH(AY$4,CurWIPHelper[#Headers],0))=0,0,
     IF(AL116&gt;0,
        (IF(
             ((INDEX(PlantAccounts[],MATCH($C116,PlantAccounts[Power Plan Plant Account '#],0),7)/12)
                   *(AL116)
                   *(INDEX(CurWIPHelper[],1,MATCH(AY$4,CurWIPHelper[#Headers],0)))
                   +(INDEX(PlantAccounts[],MATCH($C116,PlantAccounts[Power Plan Plant Account '#],0),9))
                   +(SUM($AO116:AX116))
                    )&gt;AL116,
              IF((INDEX(PlantAccounts[],MATCH($C116,PlantAccounts[Power Plan Plant Account '#],0),7))=0,0,AL116-(INDEX(PlantAccounts[],MATCH($C116,PlantAccounts[Power Plan Plant Account '#],0),9))-SUM($AO116:AX116)),
             (INDEX(PlantAccounts[],MATCH($C116,PlantAccounts[Power Plan Plant Account '#],0),7)/12)*AL116*(INDEX(CurWIPHelper[],1,MATCH(AY$4,CurWIPHelper[#Headers],0))))
        ),
        IF(AL116=0,0,IF(
              ((INDEX(PlantAccounts[],MATCH($C116,PlantAccounts[Power Plan Plant Account '#],0),7)/12)
              *(AL116)
              *(INDEX(CurWIPHelper[],1,MATCH(AY$4,CurWIPHelper[#Headers],0)))
              +(INDEX(PlantAccounts[],MATCH($C116,PlantAccounts[Power Plan Plant Account '#],0),9))
              +(SUM($AO116:AX116))
              )&gt;AL116,
         (INDEX(PlantAccounts[],MATCH($C116,PlantAccounts[Power Plan Plant Account '#],0),7)/12)*AL116*(INDEX(CurWIPHelper[],1,MATCH(AY$4,CurWIPHelper[#Headers],0))),
         AL116-(INDEX(PlantAccounts[],MATCH($C116,PlantAccounts[Power Plan Plant Account '#],0),9))-(SUM($AO116:AX116))
    ))
)
)</f>
        <v>1224.7154532393399</v>
      </c>
      <c r="AZ116" s="35">
        <f>IF(INDEX(CurWIPHelper[],1,MATCH(AZ$4,CurWIPHelper[#Headers],0))=0,0,
     IF(AM116&gt;0,
        (IF(
             ((INDEX(PlantAccounts[],MATCH($C116,PlantAccounts[Power Plan Plant Account '#],0),7)/12)
                   *(AM116)
                   *(INDEX(CurWIPHelper[],1,MATCH(AZ$4,CurWIPHelper[#Headers],0)))
                   +(INDEX(PlantAccounts[],MATCH($C116,PlantAccounts[Power Plan Plant Account '#],0),9))
                   +(SUM($AO116:AY116))
                    )&gt;AM116,
              IF((INDEX(PlantAccounts[],MATCH($C116,PlantAccounts[Power Plan Plant Account '#],0),7))=0,0,AM116-(INDEX(PlantAccounts[],MATCH($C116,PlantAccounts[Power Plan Plant Account '#],0),9))-SUM($AO116:AY116)),
             (INDEX(PlantAccounts[],MATCH($C116,PlantAccounts[Power Plan Plant Account '#],0),7)/12)*AM116*(INDEX(CurWIPHelper[],1,MATCH(AZ$4,CurWIPHelper[#Headers],0))))
        ),
        IF(AM116=0,0,IF(
              ((INDEX(PlantAccounts[],MATCH($C116,PlantAccounts[Power Plan Plant Account '#],0),7)/12)
              *(AM116)
              *(INDEX(CurWIPHelper[],1,MATCH(AZ$4,CurWIPHelper[#Headers],0)))
              +(INDEX(PlantAccounts[],MATCH($C116,PlantAccounts[Power Plan Plant Account '#],0),9))
              +(SUM($AO116:AY116))
              )&gt;AM116,
         (INDEX(PlantAccounts[],MATCH($C116,PlantAccounts[Power Plan Plant Account '#],0),7)/12)*AM116*(INDEX(CurWIPHelper[],1,MATCH(AZ$4,CurWIPHelper[#Headers],0))),
         AM116-(INDEX(PlantAccounts[],MATCH($C116,PlantAccounts[Power Plan Plant Account '#],0),9))-(SUM($AO116:AY116))
    ))
)
)</f>
        <v>1217.7183483845513</v>
      </c>
      <c r="BA116" s="59">
        <f t="shared" si="33"/>
        <v>14765.035098831197</v>
      </c>
      <c r="BC116" s="59">
        <f>INDEX(CurCloseProf[],MATCH(PlantAccountsQuery[[#This Row],[Reg/Unreg]],CurCloseProf[R/NR],0),MATCH(BC$9,CurCloseProf[#Headers],0))*($J116)</f>
        <v>18.48991054412225</v>
      </c>
      <c r="BD116" s="59">
        <f>INDEX(CurCloseProf[],MATCH(PlantAccountsQuery[[#This Row],[Reg/Unreg]],CurCloseProf[R/NR],0),MATCH(BD$9,CurCloseProf[#Headers],0))*($J116)</f>
        <v>10.567715453988177</v>
      </c>
      <c r="BE116" s="59">
        <f>INDEX(CurCloseProf[],MATCH(PlantAccountsQuery[[#This Row],[Reg/Unreg]],CurCloseProf[R/NR],0),MATCH(BE$9,CurCloseProf[#Headers],0))*($J116)</f>
        <v>59.884089880500838</v>
      </c>
      <c r="BF116" s="59">
        <f>INDEX(CurCloseProf[],MATCH(PlantAccountsQuery[[#This Row],[Reg/Unreg]],CurCloseProf[R/NR],0),MATCH(BF$9,CurCloseProf[#Headers],0))*($J116)</f>
        <v>5.7869877006047847</v>
      </c>
      <c r="BG116" s="59">
        <f>INDEX(CurCloseProf[],MATCH(PlantAccountsQuery[[#This Row],[Reg/Unreg]],CurCloseProf[R/NR],0),MATCH(BG$9,CurCloseProf[#Headers],0))*($J116)</f>
        <v>3.1983441748635308</v>
      </c>
      <c r="BH116" s="59">
        <f>INDEX(CurCloseProf[],MATCH(PlantAccountsQuery[[#This Row],[Reg/Unreg]],CurCloseProf[R/NR],0),MATCH(BH$9,CurCloseProf[#Headers],0))*($J116)</f>
        <v>128.45507325315202</v>
      </c>
      <c r="BI116" s="59">
        <f>INDEX(CurCloseProf[],MATCH(PlantAccountsQuery[[#This Row],[Reg/Unreg]],CurCloseProf[R/NR],0),MATCH(BI$9,CurCloseProf[#Headers],0))*($J116)</f>
        <v>68.826647436810518</v>
      </c>
      <c r="BJ116" s="59">
        <f>INDEX(CurCloseProf[],MATCH(PlantAccountsQuery[[#This Row],[Reg/Unreg]],CurCloseProf[R/NR],0),MATCH(BJ$9,CurCloseProf[#Headers],0))*($J116)</f>
        <v>50.254837001209438</v>
      </c>
      <c r="BK116" s="59">
        <f>INDEX(CurCloseProf[],MATCH(PlantAccountsQuery[[#This Row],[Reg/Unreg]],CurCloseProf[R/NR],0),MATCH(BK$9,CurCloseProf[#Headers],0))*($J116)</f>
        <v>137.18752361310902</v>
      </c>
      <c r="BL116" s="59">
        <f>INDEX(CurCloseProf[],MATCH(PlantAccountsQuery[[#This Row],[Reg/Unreg]],CurCloseProf[R/NR],0),MATCH(BL$9,CurCloseProf[#Headers],0))*($J116)</f>
        <v>518.92676165260025</v>
      </c>
      <c r="BM116" s="59">
        <f>INDEX(CurCloseProf[],MATCH(PlantAccountsQuery[[#This Row],[Reg/Unreg]],CurCloseProf[R/NR],0),MATCH(BM$9,CurCloseProf[#Headers],0))*($J116)</f>
        <v>27.829340373565334</v>
      </c>
      <c r="BN116" s="59">
        <f>INDEX(CurCloseProf[],MATCH(PlantAccountsQuery[[#This Row],[Reg/Unreg]],CurCloseProf[R/NR],0),MATCH(BN$9,CurCloseProf[#Headers],0))*($J116)</f>
        <v>706.10667102839045</v>
      </c>
      <c r="BP116" s="59">
        <f>IF(INDEX(CurWIPHelper[],1,MATCH(AO$4,$BP$9:$CA$9,0))=0,0,$BC116)</f>
        <v>18.48991054412225</v>
      </c>
      <c r="BQ116" s="59">
        <f>IF(INDEX(CurWIPHelper[],1,MATCH(AP$4,$BP$9:$CA$9,0))=0,0,(SUM($BC116:BD116)))</f>
        <v>29.057625998110424</v>
      </c>
      <c r="BR116" s="59">
        <f>IF(INDEX(CurWIPHelper[],1,MATCH(AQ$4,$BP$9:$CA$9,0))=0,0,(SUM($BC116:BE116)))</f>
        <v>88.941715878611262</v>
      </c>
      <c r="BS116" s="59">
        <f>IF(INDEX(CurWIPHelper[],1,MATCH(AR$4,$BP$9:$CA$9,0))=0,0,(SUM($BC116:BF116)))</f>
        <v>94.728703579216045</v>
      </c>
      <c r="BT116" s="59">
        <f>IF(INDEX(CurWIPHelper[],1,MATCH(AS$4,$BP$9:$CA$9,0))=0,0,(SUM($BC116:BG116)))</f>
        <v>97.927047754079581</v>
      </c>
      <c r="BU116" s="59">
        <f>IF(INDEX(CurWIPHelper[],1,MATCH(AT$4,$BP$9:$CA$9,0))=0,0,(SUM($BC116:BH116)))</f>
        <v>226.3821210072316</v>
      </c>
      <c r="BV116" s="59">
        <f>IF(INDEX(CurWIPHelper[],1,MATCH(AU$4,$BP$9:$CA$9,0))=0,0,(SUM($BC116:BI116)))</f>
        <v>295.20876844404211</v>
      </c>
      <c r="BW116" s="59">
        <f>IF(INDEX(CurWIPHelper[],1,MATCH(AV$4,$BP$9:$CA$9,0))=0,0,(SUM($BC116:BJ116)))</f>
        <v>345.46360544525157</v>
      </c>
      <c r="BX116" s="59">
        <f>IF(INDEX(CurWIPHelper[],1,MATCH(AW$4,$BP$9:$CA$9,0))=0,0,(SUM($BC116:BK116)))</f>
        <v>482.6511290583606</v>
      </c>
      <c r="BY116" s="59">
        <f>IF(INDEX(CurWIPHelper[],1,MATCH(AX$4,$BP$9:$CA$9,0))=0,0,(SUM($BC116:BL116)))</f>
        <v>1001.5778907109609</v>
      </c>
      <c r="BZ116" s="59">
        <f>IF(INDEX(CurWIPHelper[],1,MATCH(AY$4,$BP$9:$CA$9,0))=0,0,(SUM($BC116:BM116)))</f>
        <v>1029.4072310845263</v>
      </c>
      <c r="CA116" s="59">
        <f>IF(INDEX(CurWIPHelper[],1,MATCH(AZ$4,$BP$9:$CA$9,0))=0,0,(SUM($BC116:BN116)))</f>
        <v>1735.5139021129166</v>
      </c>
      <c r="CC116" s="59">
        <f>((((INDEX(PlantAccounts[],MATCH($C116,PlantAccounts[Power Plan Plant Account '#],0),8)+(INDEX(PlantAccounts[],MATCH($C116,PlantAccounts[Power Plan Plant Account '#],0),8)+INDEX(PlantAccounts[],MATCH($C116,PlantAccounts[Power Plan Plant Account '#],0),16)+INDEX(PlantAccounts[],MATCH($C116,PlantAccounts[Power Plan Plant Account '#],0),17)))/2))/12)*(INDEX(CurWIPHelper[],1,MATCH(AO$4,CurWIPHelper[#Headers],0)))*(INDEX(PlantAccounts[],MATCH($C116,PlantAccounts[Power Plan Plant Account '#],0),7))</f>
        <v>1226.3173131361102</v>
      </c>
      <c r="CD116" s="59">
        <f>((((INDEX(PlantAccounts[],MATCH($C116,PlantAccounts[Power Plan Plant Account '#],0),8)+(INDEX(PlantAccounts[],MATCH($C116,PlantAccounts[Power Plan Plant Account '#],0),8)+INDEX(PlantAccounts[],MATCH($C116,PlantAccounts[Power Plan Plant Account '#],0),16)+INDEX(PlantAccounts[],MATCH($C116,PlantAccounts[Power Plan Plant Account '#],0),17)))/2))/12)*(INDEX(CurWIPHelper[],1,MATCH(AP$4,CurWIPHelper[#Headers],0)))*(INDEX(PlantAccounts[],MATCH($C116,PlantAccounts[Power Plan Plant Account '#],0),7))</f>
        <v>1226.3173131361102</v>
      </c>
      <c r="CE116" s="59">
        <f>((((INDEX(PlantAccounts[],MATCH($C116,PlantAccounts[Power Plan Plant Account '#],0),8)+(INDEX(PlantAccounts[],MATCH($C116,PlantAccounts[Power Plan Plant Account '#],0),8)+INDEX(PlantAccounts[],MATCH($C116,PlantAccounts[Power Plan Plant Account '#],0),16)+INDEX(PlantAccounts[],MATCH($C116,PlantAccounts[Power Plan Plant Account '#],0),17)))/2))/12)*(INDEX(CurWIPHelper[],1,MATCH(AQ$4,CurWIPHelper[#Headers],0)))*(INDEX(PlantAccounts[],MATCH($C116,PlantAccounts[Power Plan Plant Account '#],0),7))</f>
        <v>1226.3173131361102</v>
      </c>
      <c r="CF116" s="59">
        <f>((((INDEX(PlantAccounts[],MATCH($C116,PlantAccounts[Power Plan Plant Account '#],0),8)+(INDEX(PlantAccounts[],MATCH($C116,PlantAccounts[Power Plan Plant Account '#],0),8)+INDEX(PlantAccounts[],MATCH($C116,PlantAccounts[Power Plan Plant Account '#],0),16)+INDEX(PlantAccounts[],MATCH($C116,PlantAccounts[Power Plan Plant Account '#],0),17)))/2))/12)*(INDEX(CurWIPHelper[],1,MATCH(AR$4,CurWIPHelper[#Headers],0)))*(INDEX(PlantAccounts[],MATCH($C116,PlantAccounts[Power Plan Plant Account '#],0),7))</f>
        <v>1226.3173131361102</v>
      </c>
      <c r="CG116" s="59">
        <f>((((INDEX(PlantAccounts[],MATCH($C116,PlantAccounts[Power Plan Plant Account '#],0),8)+(INDEX(PlantAccounts[],MATCH($C116,PlantAccounts[Power Plan Plant Account '#],0),8)+INDEX(PlantAccounts[],MATCH($C116,PlantAccounts[Power Plan Plant Account '#],0),16)+INDEX(PlantAccounts[],MATCH($C116,PlantAccounts[Power Plan Plant Account '#],0),17)))/2))/12)*(INDEX(CurWIPHelper[],1,MATCH(AS$4,CurWIPHelper[#Headers],0)))*(INDEX(PlantAccounts[],MATCH($C116,PlantAccounts[Power Plan Plant Account '#],0),7))</f>
        <v>1226.3173131361102</v>
      </c>
      <c r="CH116" s="59">
        <f>((((INDEX(PlantAccounts[],MATCH($C116,PlantAccounts[Power Plan Plant Account '#],0),8)+(INDEX(PlantAccounts[],MATCH($C116,PlantAccounts[Power Plan Plant Account '#],0),8)+INDEX(PlantAccounts[],MATCH($C116,PlantAccounts[Power Plan Plant Account '#],0),16)+INDEX(PlantAccounts[],MATCH($C116,PlantAccounts[Power Plan Plant Account '#],0),17)))/2))/12)*(INDEX(CurWIPHelper[],1,MATCH(AT$4,CurWIPHelper[#Headers],0)))*(INDEX(PlantAccounts[],MATCH($C116,PlantAccounts[Power Plan Plant Account '#],0),7))</f>
        <v>1226.3173131361102</v>
      </c>
      <c r="CI116" s="59">
        <f>((((INDEX(PlantAccounts[],MATCH($C116,PlantAccounts[Power Plan Plant Account '#],0),8)+(INDEX(PlantAccounts[],MATCH($C116,PlantAccounts[Power Plan Plant Account '#],0),8)+INDEX(PlantAccounts[],MATCH($C116,PlantAccounts[Power Plan Plant Account '#],0),16)+INDEX(PlantAccounts[],MATCH($C116,PlantAccounts[Power Plan Plant Account '#],0),17)))/2))/12)*(INDEX(CurWIPHelper[],1,MATCH(AU$4,CurWIPHelper[#Headers],0)))*(INDEX(PlantAccounts[],MATCH($C116,PlantAccounts[Power Plan Plant Account '#],0),7))</f>
        <v>1226.3173131361102</v>
      </c>
      <c r="CJ116" s="59">
        <f>((((INDEX(PlantAccounts[],MATCH($C116,PlantAccounts[Power Plan Plant Account '#],0),8)+(INDEX(PlantAccounts[],MATCH($C116,PlantAccounts[Power Plan Plant Account '#],0),8)+INDEX(PlantAccounts[],MATCH($C116,PlantAccounts[Power Plan Plant Account '#],0),16)+INDEX(PlantAccounts[],MATCH($C116,PlantAccounts[Power Plan Plant Account '#],0),17)))/2))/12)*(INDEX(CurWIPHelper[],1,MATCH(AV$4,CurWIPHelper[#Headers],0)))*(INDEX(PlantAccounts[],MATCH($C116,PlantAccounts[Power Plan Plant Account '#],0),7))</f>
        <v>1226.3173131361102</v>
      </c>
      <c r="CK116" s="59">
        <f>((((INDEX(PlantAccounts[],MATCH($C116,PlantAccounts[Power Plan Plant Account '#],0),8)+(INDEX(PlantAccounts[],MATCH($C116,PlantAccounts[Power Plan Plant Account '#],0),8)+INDEX(PlantAccounts[],MATCH($C116,PlantAccounts[Power Plan Plant Account '#],0),16)+INDEX(PlantAccounts[],MATCH($C116,PlantAccounts[Power Plan Plant Account '#],0),17)))/2))/12)*(INDEX(CurWIPHelper[],1,MATCH(AW$4,CurWIPHelper[#Headers],0)))*(INDEX(PlantAccounts[],MATCH($C116,PlantAccounts[Power Plan Plant Account '#],0),7))</f>
        <v>1226.3173131361102</v>
      </c>
      <c r="CL116" s="59">
        <f>((((INDEX(PlantAccounts[],MATCH($C116,PlantAccounts[Power Plan Plant Account '#],0),8)+(INDEX(PlantAccounts[],MATCH($C116,PlantAccounts[Power Plan Plant Account '#],0),8)+INDEX(PlantAccounts[],MATCH($C116,PlantAccounts[Power Plan Plant Account '#],0),16)+INDEX(PlantAccounts[],MATCH($C116,PlantAccounts[Power Plan Plant Account '#],0),17)))/2))/12)*(INDEX(CurWIPHelper[],1,MATCH(AX$4,CurWIPHelper[#Headers],0)))*(INDEX(PlantAccounts[],MATCH($C116,PlantAccounts[Power Plan Plant Account '#],0),7))</f>
        <v>1226.3173131361102</v>
      </c>
      <c r="CM116" s="59">
        <f>((((INDEX(PlantAccounts[],MATCH($C116,PlantAccounts[Power Plan Plant Account '#],0),8)+(INDEX(PlantAccounts[],MATCH($C116,PlantAccounts[Power Plan Plant Account '#],0),8)+INDEX(PlantAccounts[],MATCH($C116,PlantAccounts[Power Plan Plant Account '#],0),16)+INDEX(PlantAccounts[],MATCH($C116,PlantAccounts[Power Plan Plant Account '#],0),17)))/2))/12)*(INDEX(CurWIPHelper[],1,MATCH(AY$4,CurWIPHelper[#Headers],0)))*(INDEX(PlantAccounts[],MATCH($C116,PlantAccounts[Power Plan Plant Account '#],0),7))</f>
        <v>1226.3173131361102</v>
      </c>
      <c r="CN116" s="59">
        <f>((((INDEX(PlantAccounts[],MATCH($C116,PlantAccounts[Power Plan Plant Account '#],0),8)+(INDEX(PlantAccounts[],MATCH($C116,PlantAccounts[Power Plan Plant Account '#],0),8)+INDEX(PlantAccounts[],MATCH($C116,PlantAccounts[Power Plan Plant Account '#],0),16)+INDEX(PlantAccounts[],MATCH($C116,PlantAccounts[Power Plan Plant Account '#],0),17)))/2))/12)*(INDEX(CurWIPHelper[],1,MATCH(AZ$4,CurWIPHelper[#Headers],0)))*(INDEX(PlantAccounts[],MATCH($C116,PlantAccounts[Power Plan Plant Account '#],0),7))</f>
        <v>1226.3173131361102</v>
      </c>
      <c r="CO116" s="59">
        <f t="shared" si="34"/>
        <v>14715.807757633325</v>
      </c>
      <c r="CQ116" s="59">
        <f>INDEX(PlantAccounts[],MATCH($C116,PlantAccounts[Power Plan Plant Account '#],0),12)*(INDEX(CurWIPHelper[],1,MATCH(AO$4,CurWIPHelper[#Headers],0)))*(INDEX(PlantAccounts[],MATCH($C116,PlantAccounts[Power Plan Plant Account '#],0),7)/12)*0.5</f>
        <v>0</v>
      </c>
      <c r="CR116" s="59">
        <f>INDEX(PlantAccounts[],MATCH($C116,PlantAccounts[Power Plan Plant Account '#],0),12)*(INDEX(CurWIPHelper[],1,MATCH(AP$4,CurWIPHelper[#Headers],0)))*(INDEX(PlantAccounts[],MATCH($C116,PlantAccounts[Power Plan Plant Account '#],0),7)/12)*0.5</f>
        <v>0</v>
      </c>
      <c r="CS116" s="59">
        <f>INDEX(PlantAccounts[],MATCH($C116,PlantAccounts[Power Plan Plant Account '#],0),12)*(INDEX(CurWIPHelper[],1,MATCH(AQ$4,CurWIPHelper[#Headers],0)))*(INDEX(PlantAccounts[],MATCH($C116,PlantAccounts[Power Plan Plant Account '#],0),7)/12)*0.5</f>
        <v>0</v>
      </c>
      <c r="CT116" s="59">
        <f>INDEX(PlantAccounts[],MATCH($C116,PlantAccounts[Power Plan Plant Account '#],0),12)*(INDEX(CurWIPHelper[],1,MATCH(AR$4,CurWIPHelper[#Headers],0)))*(INDEX(PlantAccounts[],MATCH($C116,PlantAccounts[Power Plan Plant Account '#],0),7)/12)*0.5</f>
        <v>0</v>
      </c>
      <c r="CU116" s="59">
        <f>INDEX(PlantAccounts[],MATCH($C116,PlantAccounts[Power Plan Plant Account '#],0),12)*(INDEX(CurWIPHelper[],1,MATCH(AS$4,CurWIPHelper[#Headers],0)))*(INDEX(PlantAccounts[],MATCH($C116,PlantAccounts[Power Plan Plant Account '#],0),7)/12)*0.5</f>
        <v>0</v>
      </c>
      <c r="CV116" s="59">
        <f>INDEX(PlantAccounts[],MATCH($C116,PlantAccounts[Power Plan Plant Account '#],0),12)*(INDEX(CurWIPHelper[],1,MATCH(AT$4,CurWIPHelper[#Headers],0)))*(INDEX(PlantAccounts[],MATCH($C116,PlantAccounts[Power Plan Plant Account '#],0),7)/12)*0.5</f>
        <v>0</v>
      </c>
      <c r="CW116" s="59">
        <f>INDEX(PlantAccounts[],MATCH($C116,PlantAccounts[Power Plan Plant Account '#],0),12)*(INDEX(CurWIPHelper[],1,MATCH(AU$4,CurWIPHelper[#Headers],0)))*(INDEX(PlantAccounts[],MATCH($C116,PlantAccounts[Power Plan Plant Account '#],0),7)/12)*0.5</f>
        <v>0</v>
      </c>
      <c r="CX116" s="59">
        <f>INDEX(PlantAccounts[],MATCH($C116,PlantAccounts[Power Plan Plant Account '#],0),12)*(INDEX(CurWIPHelper[],1,MATCH(AV$4,CurWIPHelper[#Headers],0)))*(INDEX(PlantAccounts[],MATCH($C116,PlantAccounts[Power Plan Plant Account '#],0),7)/12)*0.5</f>
        <v>0</v>
      </c>
      <c r="CY116" s="59">
        <f>INDEX(PlantAccounts[],MATCH($C116,PlantAccounts[Power Plan Plant Account '#],0),12)*(INDEX(CurWIPHelper[],1,MATCH(AW$4,CurWIPHelper[#Headers],0)))*(INDEX(PlantAccounts[],MATCH($C116,PlantAccounts[Power Plan Plant Account '#],0),7)/12)*0.5</f>
        <v>0</v>
      </c>
      <c r="CZ116" s="59">
        <f>INDEX(PlantAccounts[],MATCH($C116,PlantAccounts[Power Plan Plant Account '#],0),12)*(INDEX(CurWIPHelper[],1,MATCH(AX$4,CurWIPHelper[#Headers],0)))*(INDEX(PlantAccounts[],MATCH($C116,PlantAccounts[Power Plan Plant Account '#],0),7)/12)*0.5</f>
        <v>0</v>
      </c>
      <c r="DA116" s="59">
        <f>INDEX(PlantAccounts[],MATCH($C116,PlantAccounts[Power Plan Plant Account '#],0),12)*(INDEX(CurWIPHelper[],1,MATCH(AY$4,CurWIPHelper[#Headers],0)))*(INDEX(PlantAccounts[],MATCH($C116,PlantAccounts[Power Plan Plant Account '#],0),7)/12)*0.5</f>
        <v>0</v>
      </c>
      <c r="DB116" s="59">
        <f>INDEX(PlantAccounts[],MATCH($C116,PlantAccounts[Power Plan Plant Account '#],0),12)*(INDEX(CurWIPHelper[],1,MATCH(AZ$4,CurWIPHelper[#Headers],0)))*(INDEX(PlantAccounts[],MATCH($C116,PlantAccounts[Power Plan Plant Account '#],0),7)/12)*0.5</f>
        <v>0</v>
      </c>
      <c r="DC116" s="59">
        <f t="shared" si="35"/>
        <v>0</v>
      </c>
      <c r="DE116" s="59">
        <f t="shared" si="36"/>
        <v>14715.807757633325</v>
      </c>
    </row>
    <row r="117" spans="1:109">
      <c r="A117" t="s">
        <v>151</v>
      </c>
      <c r="B117" t="s">
        <v>167</v>
      </c>
      <c r="C117">
        <v>58304.999999999993</v>
      </c>
      <c r="D117">
        <v>48305</v>
      </c>
      <c r="E117" s="161">
        <f>'Capex to PA'!$B$3</f>
        <v>3.04E-2</v>
      </c>
      <c r="F117" s="113">
        <f>INDEX(PlantAccounts[],MATCH($C117,PlantAccounts[Power Plan Plant Account '#],0),8)</f>
        <v>0</v>
      </c>
      <c r="G117" s="7">
        <f>INDEX(PlantAccounts[],MATCH($C117,PlantAccounts[Power Plan Plant Account '#],0),14)</f>
        <v>107005.23087594402</v>
      </c>
      <c r="H117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305737.90900151542</v>
      </c>
      <c r="I117" s="146">
        <v>107005.23087594402</v>
      </c>
      <c r="J117" s="7">
        <f t="shared" si="37"/>
        <v>305737.90900151542</v>
      </c>
      <c r="K117" s="7">
        <v>0</v>
      </c>
      <c r="L117" s="7">
        <f>INDEX(PlantAccounts[],MATCH($C117,PlantAccounts[Power Plan Plant Account '#],0),11)</f>
        <v>0</v>
      </c>
      <c r="M117" s="7">
        <f t="shared" si="32"/>
        <v>0</v>
      </c>
      <c r="O117" s="35">
        <f>INDEX(CurCloseProf[],MATCH(PlantAccountsQuery[[#This Row],[Reg/Unreg]],CurCloseProf[R/NR],0),MATCH(O$9,CurCloseProf[#Headers],0))*($J117+$M117)</f>
        <v>3257.286836194532</v>
      </c>
      <c r="P117" s="35">
        <f>INDEX(CurCloseProf[],MATCH(PlantAccountsQuery[[#This Row],[Reg/Unreg]],CurCloseProf[R/NR],0),MATCH(P$9,CurCloseProf[#Headers],0))*($J117+$M117)</f>
        <v>1861.6683057921896</v>
      </c>
      <c r="Q117" s="35">
        <f>INDEX(CurCloseProf[],MATCH(PlantAccountsQuery[[#This Row],[Reg/Unreg]],CurCloseProf[R/NR],0),MATCH(Q$9,CurCloseProf[#Headers],0))*($J117+$M117)</f>
        <v>10549.518733461531</v>
      </c>
      <c r="R117" s="35">
        <f>INDEX(CurCloseProf[],MATCH(PlantAccountsQuery[[#This Row],[Reg/Unreg]],CurCloseProf[R/NR],0),MATCH(R$9,CurCloseProf[#Headers],0))*($J117+$M117)</f>
        <v>1019.4683642962138</v>
      </c>
      <c r="S117" s="35">
        <f>INDEX(CurCloseProf[],MATCH(PlantAccountsQuery[[#This Row],[Reg/Unreg]],CurCloseProf[R/NR],0),MATCH(S$9,CurCloseProf[#Headers],0))*($J117+$M117)</f>
        <v>563.43833322190903</v>
      </c>
      <c r="T117" s="35">
        <f>INDEX(CurCloseProf[],MATCH(PlantAccountsQuery[[#This Row],[Reg/Unreg]],CurCloseProf[R/NR],0),MATCH(T$9,CurCloseProf[#Headers],0))*($J117+$M117)</f>
        <v>22629.369577069487</v>
      </c>
      <c r="U117" s="35">
        <f>INDEX(CurCloseProf[],MATCH(PlantAccountsQuery[[#This Row],[Reg/Unreg]],CurCloseProf[R/NR],0),MATCH(U$9,CurCloseProf[#Headers],0))*($J117+$M117)</f>
        <v>12124.890065873906</v>
      </c>
      <c r="V117" s="35">
        <f>INDEX(CurCloseProf[],MATCH(PlantAccountsQuery[[#This Row],[Reg/Unreg]],CurCloseProf[R/NR],0),MATCH(V$9,CurCloseProf[#Headers],0))*($J117+$M117)</f>
        <v>8853.1752832724287</v>
      </c>
      <c r="W117" s="35">
        <f>INDEX(CurCloseProf[],MATCH(PlantAccountsQuery[[#This Row],[Reg/Unreg]],CurCloseProf[R/NR],0),MATCH(W$9,CurCloseProf[#Headers],0))*($J117+$M117)</f>
        <v>24167.72724177178</v>
      </c>
      <c r="X117" s="35">
        <f>INDEX(CurCloseProf[],MATCH(PlantAccountsQuery[[#This Row],[Reg/Unreg]],CurCloseProf[R/NR],0),MATCH(X$9,CurCloseProf[#Headers],0))*($J117+$M117)</f>
        <v>91417.062599980985</v>
      </c>
      <c r="Y117" s="35">
        <f>INDEX(CurCloseProf[],MATCH(PlantAccountsQuery[[#This Row],[Reg/Unreg]],CurCloseProf[R/NR],0),MATCH(Y$9,CurCloseProf[#Headers],0))*($J117+$M117)</f>
        <v>4902.5734247052633</v>
      </c>
      <c r="Z117" s="35">
        <f>INDEX(CurCloseProf[],MATCH(PlantAccountsQuery[[#This Row],[Reg/Unreg]],CurCloseProf[R/NR],0),MATCH(Z$9,CurCloseProf[#Headers],0))*($J117+$M117)</f>
        <v>124391.73023587519</v>
      </c>
      <c r="AB117" s="59">
        <f>IF(INDEX(CurWIPHelper[],1,MATCH(AO$4,$AB$9:$AM$9,0))=0,0,($F117+$O117))</f>
        <v>3257.286836194532</v>
      </c>
      <c r="AC117" s="59">
        <f>IF(INDEX(CurWIPHelper[],1,MATCH(AP$4,$AB$9:$AM$9,0))=0,0,($F117+SUM($O117:P117)))</f>
        <v>5118.9551419867221</v>
      </c>
      <c r="AD117" s="59">
        <f>IF(INDEX(CurWIPHelper[],1,MATCH(AQ$4,$AB$9:$AM$9,0))=0,0,($F117+SUM($O117:Q117)))</f>
        <v>15668.473875448253</v>
      </c>
      <c r="AE117" s="59">
        <f>IF(INDEX(CurWIPHelper[],1,MATCH(AR$4,$AB$9:$AM$9,0))=0,0,($F117+SUM($O117:R117)))</f>
        <v>16687.942239744469</v>
      </c>
      <c r="AF117" s="59">
        <f>IF(INDEX(CurWIPHelper[],1,MATCH(AS$4,$AB$9:$AM$9,0))=0,0,($F117+SUM($O117:S117)))</f>
        <v>17251.380572966376</v>
      </c>
      <c r="AG117" s="59">
        <f>IF(INDEX(CurWIPHelper[],1,MATCH(AT$4,$AB$9:$AM$9,0))=0,0,($F117+SUM($O117:T117)))</f>
        <v>39880.750150035863</v>
      </c>
      <c r="AH117" s="59">
        <f>IF(INDEX(CurWIPHelper[],1,MATCH(AU$4,$AB$9:$AM$9,0))=0,0,($F117+SUM($O117:U117)))</f>
        <v>52005.640215909771</v>
      </c>
      <c r="AI117" s="59">
        <f>IF(INDEX(CurWIPHelper[],1,MATCH(AV$4,$AB$9:$AM$9,0))=0,0,($F117+SUM($O117:V117)))</f>
        <v>60858.815499182201</v>
      </c>
      <c r="AJ117" s="59">
        <f>IF(INDEX(CurWIPHelper[],1,MATCH(AW$4,$AB$9:$AM$9,0))=0,0,($F117+SUM($O117:W117)))</f>
        <v>85026.542740953984</v>
      </c>
      <c r="AK117" s="59">
        <f>IF(INDEX(CurWIPHelper[],1,MATCH(AX$4,$AB$9:$AM$9,0))=0,0,($F117+SUM($O117:X117)))</f>
        <v>176443.60534093497</v>
      </c>
      <c r="AL117" s="59">
        <f>IF(INDEX(CurWIPHelper[],1,MATCH(AY$4,$AB$9:$AM$9,0))=0,0,($F117+SUM($O117:Y117)))</f>
        <v>181346.17876564024</v>
      </c>
      <c r="AM117" s="59">
        <f>IF(INDEX(CurWIPHelper[],1,MATCH(AZ$4,$AB$9:$AM$9,0))=0,0,($F117+SUM($O117:Z117)))</f>
        <v>305737.90900151542</v>
      </c>
      <c r="AO117" s="35">
        <f>IF(INDEX(CurWIPHelper[],1,MATCH(AO$4,CurWIPHelper[#Headers],0))=0,0,
     IF(AB117&gt;0,
        (IF(
             ((INDEX(PlantAccounts[],MATCH($C117,PlantAccounts[Power Plan Plant Account '#],0),7)/12)
                   *(AB117)
                   *(INDEX(CurWIPHelper[],1,MATCH(AO$4,CurWIPHelper[#Headers],0)))
                   +(INDEX(PlantAccounts[],MATCH($C117,PlantAccounts[Power Plan Plant Account '#],0),9))
                   )&gt;AB117,
              IF((INDEX(PlantAccounts[],MATCH($C117,PlantAccounts[Power Plan Plant Account '#],0),7))=0,0,AB117-(INDEX(PlantAccounts[],MATCH($C117,PlantAccounts[Power Plan Plant Account '#],0),9))),
             (INDEX(PlantAccounts[],MATCH($C117,PlantAccounts[Power Plan Plant Account '#],0),7)/12)*AB117*(INDEX(CurWIPHelper[],1,MATCH(AO$4,CurWIPHelper[#Headers],0))))
        ),
          IF(AB117=0,0,IF(
              ((INDEX(PlantAccounts[],MATCH($C117,PlantAccounts[Power Plan Plant Account '#],0),7)/12)
              *(AB117)
              *(INDEX(CurWIPHelper[],1,MATCH(AO$4,CurWIPHelper[#Headers],0)))
              +(INDEX(PlantAccounts[],MATCH($C117,PlantAccounts[Power Plan Plant Account '#],0),9))
              )&gt;AB117,
         (INDEX(PlantAccounts[],MATCH($C117,PlantAccounts[Power Plan Plant Account '#],0),7)/12)*AB117*(INDEX(CurWIPHelper[],1,MATCH(AO$4,CurWIPHelper[#Headers],0))),
         AB117-(INDEX(PlantAccounts[],MATCH($C117,PlantAccounts[Power Plan Plant Account '#],0),9))
    ))
)
)</f>
        <v>67.860142420719413</v>
      </c>
      <c r="AP117" s="35">
        <f>IF(INDEX(CurWIPHelper[],1,MATCH(AP$4,CurWIPHelper[#Headers],0))=0,0,
     IF(AC117&gt;0,
        (IF(
             ((INDEX(PlantAccounts[],MATCH($C117,PlantAccounts[Power Plan Plant Account '#],0),7)/12)
                   *(AC117)
                   *(INDEX(CurWIPHelper[],1,MATCH(AP$4,CurWIPHelper[#Headers],0)))
                   +(INDEX(PlantAccounts[],MATCH($C117,PlantAccounts[Power Plan Plant Account '#],0),9))
                   +(SUM($AO117:AO117))
                    )&gt;AC117,
              IF((INDEX(PlantAccounts[],MATCH($C117,PlantAccounts[Power Plan Plant Account '#],0),7))=0,0,AC117-(INDEX(PlantAccounts[],MATCH($C117,PlantAccounts[Power Plan Plant Account '#],0),9))-SUM($AO117:AO117)),
             (INDEX(PlantAccounts[],MATCH($C117,PlantAccounts[Power Plan Plant Account '#],0),7)/12)*AC117*(INDEX(CurWIPHelper[],1,MATCH(AP$4,CurWIPHelper[#Headers],0))))
        ),
        IF(AC117=0,0,IF(
              ((INDEX(PlantAccounts[],MATCH($C117,PlantAccounts[Power Plan Plant Account '#],0),7)/12)
              *(AC117)
              *(INDEX(CurWIPHelper[],1,MATCH(AP$4,CurWIPHelper[#Headers],0)))
              +(INDEX(PlantAccounts[],MATCH($C117,PlantAccounts[Power Plan Plant Account '#],0),9))
              +(SUM($AO117:AO117))
              )&gt;AC117,
         (INDEX(PlantAccounts[],MATCH($C117,PlantAccounts[Power Plan Plant Account '#],0),7)/12)*AC117*(INDEX(CurWIPHelper[],1,MATCH(AP$4,CurWIPHelper[#Headers],0))),
         AC117-(INDEX(PlantAccounts[],MATCH($C117,PlantAccounts[Power Plan Plant Account '#],0),9))-(SUM($AO117:AO117))
    ))
)
)</f>
        <v>106.64489879139003</v>
      </c>
      <c r="AQ117" s="35">
        <f>IF(INDEX(CurWIPHelper[],1,MATCH(AQ$4,CurWIPHelper[#Headers],0))=0,0,
     IF(AD117&gt;0,
        (IF(
             ((INDEX(PlantAccounts[],MATCH($C117,PlantAccounts[Power Plan Plant Account '#],0),7)/12)
                   *(AD117)
                   *(INDEX(CurWIPHelper[],1,MATCH(AQ$4,CurWIPHelper[#Headers],0)))
                   +(INDEX(PlantAccounts[],MATCH($C117,PlantAccounts[Power Plan Plant Account '#],0),9))
                   +(SUM($AO117:AP117))
                    )&gt;AD117,
              IF((INDEX(PlantAccounts[],MATCH($C117,PlantAccounts[Power Plan Plant Account '#],0),7))=0,0,AD117-(INDEX(PlantAccounts[],MATCH($C117,PlantAccounts[Power Plan Plant Account '#],0),9))-SUM($AO117:AP117)),
             (INDEX(PlantAccounts[],MATCH($C117,PlantAccounts[Power Plan Plant Account '#],0),7)/12)*AD117*(INDEX(CurWIPHelper[],1,MATCH(AQ$4,CurWIPHelper[#Headers],0))))
        ),
        IF(AD117=0,0,IF(
              ((INDEX(PlantAccounts[],MATCH($C117,PlantAccounts[Power Plan Plant Account '#],0),7)/12)
              *(AD117)
              *(INDEX(CurWIPHelper[],1,MATCH(AQ$4,CurWIPHelper[#Headers],0)))
              +(INDEX(PlantAccounts[],MATCH($C117,PlantAccounts[Power Plan Plant Account '#],0),9))
              +(SUM($AO117:AP117))
              )&gt;AD117,
         (INDEX(PlantAccounts[],MATCH($C117,PlantAccounts[Power Plan Plant Account '#],0),7)/12)*AD117*(INDEX(CurWIPHelper[],1,MATCH(AQ$4,CurWIPHelper[#Headers],0))),
         AD117-(INDEX(PlantAccounts[],MATCH($C117,PlantAccounts[Power Plan Plant Account '#],0),9))-(SUM($AO117:AP117))
    ))
)
)</f>
        <v>326.42653907183859</v>
      </c>
      <c r="AR117" s="35">
        <f>IF(INDEX(CurWIPHelper[],1,MATCH(AR$4,CurWIPHelper[#Headers],0))=0,0,
     IF(AE117&gt;0,
        (IF(
             ((INDEX(PlantAccounts[],MATCH($C117,PlantAccounts[Power Plan Plant Account '#],0),7)/12)
                   *(AE117)
                   *(INDEX(CurWIPHelper[],1,MATCH(AR$4,CurWIPHelper[#Headers],0)))
                   +(INDEX(PlantAccounts[],MATCH($C117,PlantAccounts[Power Plan Plant Account '#],0),9))
                   +(SUM($AO117:AQ117))
                    )&gt;AE117,
              IF((INDEX(PlantAccounts[],MATCH($C117,PlantAccounts[Power Plan Plant Account '#],0),7))=0,0,AE117-(INDEX(PlantAccounts[],MATCH($C117,PlantAccounts[Power Plan Plant Account '#],0),9))-SUM($AO117:AQ117)),
             (INDEX(PlantAccounts[],MATCH($C117,PlantAccounts[Power Plan Plant Account '#],0),7)/12)*AE117*(INDEX(CurWIPHelper[],1,MATCH(AR$4,CurWIPHelper[#Headers],0))))
        ),
        IF(AE117=0,0,IF(
              ((INDEX(PlantAccounts[],MATCH($C117,PlantAccounts[Power Plan Plant Account '#],0),7)/12)
              *(AE117)
              *(INDEX(CurWIPHelper[],1,MATCH(AR$4,CurWIPHelper[#Headers],0)))
              +(INDEX(PlantAccounts[],MATCH($C117,PlantAccounts[Power Plan Plant Account '#],0),9))
              +(SUM($AO117:AQ117))
              )&gt;AE117,
         (INDEX(PlantAccounts[],MATCH($C117,PlantAccounts[Power Plan Plant Account '#],0),7)/12)*AE117*(INDEX(CurWIPHelper[],1,MATCH(AR$4,CurWIPHelper[#Headers],0))),
         AE117-(INDEX(PlantAccounts[],MATCH($C117,PlantAccounts[Power Plan Plant Account '#],0),9))-(SUM($AO117:AQ117))
    ))
)
)</f>
        <v>347.66546332800976</v>
      </c>
      <c r="AS117" s="35">
        <f>IF(INDEX(CurWIPHelper[],1,MATCH(AS$4,CurWIPHelper[#Headers],0))=0,0,
     IF(AF117&gt;0,
        (IF(
             ((INDEX(PlantAccounts[],MATCH($C117,PlantAccounts[Power Plan Plant Account '#],0),7)/12)
                   *(AF117)
                   *(INDEX(CurWIPHelper[],1,MATCH(AS$4,CurWIPHelper[#Headers],0)))
                   +(INDEX(PlantAccounts[],MATCH($C117,PlantAccounts[Power Plan Plant Account '#],0),9))
                   +(SUM($AO117:AR117))
                    )&gt;AF117,
              IF((INDEX(PlantAccounts[],MATCH($C117,PlantAccounts[Power Plan Plant Account '#],0),7))=0,0,AF117-(INDEX(PlantAccounts[],MATCH($C117,PlantAccounts[Power Plan Plant Account '#],0),9))-SUM($AO117:AR117)),
             (INDEX(PlantAccounts[],MATCH($C117,PlantAccounts[Power Plan Plant Account '#],0),7)/12)*AF117*(INDEX(CurWIPHelper[],1,MATCH(AS$4,CurWIPHelper[#Headers],0))))
        ),
        IF(AF117=0,0,IF(
              ((INDEX(PlantAccounts[],MATCH($C117,PlantAccounts[Power Plan Plant Account '#],0),7)/12)
              *(AF117)
              *(INDEX(CurWIPHelper[],1,MATCH(AS$4,CurWIPHelper[#Headers],0)))
              +(INDEX(PlantAccounts[],MATCH($C117,PlantAccounts[Power Plan Plant Account '#],0),9))
              +(SUM($AO117:AR117))
              )&gt;AF117,
         (INDEX(PlantAccounts[],MATCH($C117,PlantAccounts[Power Plan Plant Account '#],0),7)/12)*AF117*(INDEX(CurWIPHelper[],1,MATCH(AS$4,CurWIPHelper[#Headers],0))),
         AF117-(INDEX(PlantAccounts[],MATCH($C117,PlantAccounts[Power Plan Plant Account '#],0),9))-(SUM($AO117:AR117))
    ))
)
)</f>
        <v>359.40376193679947</v>
      </c>
      <c r="AT117" s="35">
        <f>IF(INDEX(CurWIPHelper[],1,MATCH(AT$4,CurWIPHelper[#Headers],0))=0,0,
     IF(AG117&gt;0,
        (IF(
             ((INDEX(PlantAccounts[],MATCH($C117,PlantAccounts[Power Plan Plant Account '#],0),7)/12)
                   *(AG117)
                   *(INDEX(CurWIPHelper[],1,MATCH(AT$4,CurWIPHelper[#Headers],0)))
                   +(INDEX(PlantAccounts[],MATCH($C117,PlantAccounts[Power Plan Plant Account '#],0),9))
                   +(SUM($AO117:AS117))
                    )&gt;AG117,
              IF((INDEX(PlantAccounts[],MATCH($C117,PlantAccounts[Power Plan Plant Account '#],0),7))=0,0,AG117-(INDEX(PlantAccounts[],MATCH($C117,PlantAccounts[Power Plan Plant Account '#],0),9))-SUM($AO117:AS117)),
             (INDEX(PlantAccounts[],MATCH($C117,PlantAccounts[Power Plan Plant Account '#],0),7)/12)*AG117*(INDEX(CurWIPHelper[],1,MATCH(AT$4,CurWIPHelper[#Headers],0))))
        ),
        IF(AG117=0,0,IF(
              ((INDEX(PlantAccounts[],MATCH($C117,PlantAccounts[Power Plan Plant Account '#],0),7)/12)
              *(AG117)
              *(INDEX(CurWIPHelper[],1,MATCH(AT$4,CurWIPHelper[#Headers],0)))
              +(INDEX(PlantAccounts[],MATCH($C117,PlantAccounts[Power Plan Plant Account '#],0),9))
              +(SUM($AO117:AS117))
              )&gt;AG117,
         (INDEX(PlantAccounts[],MATCH($C117,PlantAccounts[Power Plan Plant Account '#],0),7)/12)*AG117*(INDEX(CurWIPHelper[],1,MATCH(AT$4,CurWIPHelper[#Headers],0))),
         AG117-(INDEX(PlantAccounts[],MATCH($C117,PlantAccounts[Power Plan Plant Account '#],0),9))-(SUM($AO117:AS117))
    ))
)
)</f>
        <v>830.84896145908044</v>
      </c>
      <c r="AU117" s="35">
        <f>IF(INDEX(CurWIPHelper[],1,MATCH(AU$4,CurWIPHelper[#Headers],0))=0,0,
     IF(AH117&gt;0,
        (IF(
             ((INDEX(PlantAccounts[],MATCH($C117,PlantAccounts[Power Plan Plant Account '#],0),7)/12)
                   *(AH117)
                   *(INDEX(CurWIPHelper[],1,MATCH(AU$4,CurWIPHelper[#Headers],0)))
                   +(INDEX(PlantAccounts[],MATCH($C117,PlantAccounts[Power Plan Plant Account '#],0),9))
                   +(SUM($AO117:AT117))
                    )&gt;AH117,
              IF((INDEX(PlantAccounts[],MATCH($C117,PlantAccounts[Power Plan Plant Account '#],0),7))=0,0,AH117-(INDEX(PlantAccounts[],MATCH($C117,PlantAccounts[Power Plan Plant Account '#],0),9))-SUM($AO117:AT117)),
             (INDEX(PlantAccounts[],MATCH($C117,PlantAccounts[Power Plan Plant Account '#],0),7)/12)*AH117*(INDEX(CurWIPHelper[],1,MATCH(AU$4,CurWIPHelper[#Headers],0))))
        ),
        IF(AH117=0,0,IF(
              ((INDEX(PlantAccounts[],MATCH($C117,PlantAccounts[Power Plan Plant Account '#],0),7)/12)
              *(AH117)
              *(INDEX(CurWIPHelper[],1,MATCH(AU$4,CurWIPHelper[#Headers],0)))
              +(INDEX(PlantAccounts[],MATCH($C117,PlantAccounts[Power Plan Plant Account '#],0),9))
              +(SUM($AO117:AT117))
              )&gt;AH117,
         (INDEX(PlantAccounts[],MATCH($C117,PlantAccounts[Power Plan Plant Account '#],0),7)/12)*AH117*(INDEX(CurWIPHelper[],1,MATCH(AU$4,CurWIPHelper[#Headers],0))),
         AH117-(INDEX(PlantAccounts[],MATCH($C117,PlantAccounts[Power Plan Plant Account '#],0),9))-(SUM($AO117:AT117))
    ))
)
)</f>
        <v>1083.4508378314536</v>
      </c>
      <c r="AV117" s="35">
        <f>IF(INDEX(CurWIPHelper[],1,MATCH(AV$4,CurWIPHelper[#Headers],0))=0,0,
     IF(AI117&gt;0,
        (IF(
             ((INDEX(PlantAccounts[],MATCH($C117,PlantAccounts[Power Plan Plant Account '#],0),7)/12)
                   *(AI117)
                   *(INDEX(CurWIPHelper[],1,MATCH(AV$4,CurWIPHelper[#Headers],0)))
                   +(INDEX(PlantAccounts[],MATCH($C117,PlantAccounts[Power Plan Plant Account '#],0),9))
                   +(SUM($AO117:AU117))
                    )&gt;AI117,
              IF((INDEX(PlantAccounts[],MATCH($C117,PlantAccounts[Power Plan Plant Account '#],0),7))=0,0,AI117-(INDEX(PlantAccounts[],MATCH($C117,PlantAccounts[Power Plan Plant Account '#],0),9))-SUM($AO117:AU117)),
             (INDEX(PlantAccounts[],MATCH($C117,PlantAccounts[Power Plan Plant Account '#],0),7)/12)*AI117*(INDEX(CurWIPHelper[],1,MATCH(AV$4,CurWIPHelper[#Headers],0))))
        ),
        IF(AI117=0,0,IF(
              ((INDEX(PlantAccounts[],MATCH($C117,PlantAccounts[Power Plan Plant Account '#],0),7)/12)
              *(AI117)
              *(INDEX(CurWIPHelper[],1,MATCH(AV$4,CurWIPHelper[#Headers],0)))
              +(INDEX(PlantAccounts[],MATCH($C117,PlantAccounts[Power Plan Plant Account '#],0),9))
              +(SUM($AO117:AU117))
              )&gt;AI117,
         (INDEX(PlantAccounts[],MATCH($C117,PlantAccounts[Power Plan Plant Account '#],0),7)/12)*AI117*(INDEX(CurWIPHelper[],1,MATCH(AV$4,CurWIPHelper[#Headers],0))),
         AI117-(INDEX(PlantAccounts[],MATCH($C117,PlantAccounts[Power Plan Plant Account '#],0),9))-(SUM($AO117:AU117))
    ))
)
)</f>
        <v>1267.8919895662957</v>
      </c>
      <c r="AW117" s="35">
        <f>IF(INDEX(CurWIPHelper[],1,MATCH(AW$4,CurWIPHelper[#Headers],0))=0,0,
     IF(AJ117&gt;0,
        (IF(
             ((INDEX(PlantAccounts[],MATCH($C117,PlantAccounts[Power Plan Plant Account '#],0),7)/12)
                   *(AJ117)
                   *(INDEX(CurWIPHelper[],1,MATCH(AW$4,CurWIPHelper[#Headers],0)))
                   +(INDEX(PlantAccounts[],MATCH($C117,PlantAccounts[Power Plan Plant Account '#],0),9))
                   +(SUM($AO117:AV117))
                    )&gt;AJ117,
              IF((INDEX(PlantAccounts[],MATCH($C117,PlantAccounts[Power Plan Plant Account '#],0),7))=0,0,AJ117-(INDEX(PlantAccounts[],MATCH($C117,PlantAccounts[Power Plan Plant Account '#],0),9))-SUM($AO117:AV117)),
             (INDEX(PlantAccounts[],MATCH($C117,PlantAccounts[Power Plan Plant Account '#],0),7)/12)*AJ117*(INDEX(CurWIPHelper[],1,MATCH(AW$4,CurWIPHelper[#Headers],0))))
        ),
        IF(AJ117=0,0,IF(
              ((INDEX(PlantAccounts[],MATCH($C117,PlantAccounts[Power Plan Plant Account '#],0),7)/12)
              *(AJ117)
              *(INDEX(CurWIPHelper[],1,MATCH(AW$4,CurWIPHelper[#Headers],0)))
              +(INDEX(PlantAccounts[],MATCH($C117,PlantAccounts[Power Plan Plant Account '#],0),9))
              +(SUM($AO117:AV117))
              )&gt;AJ117,
         (INDEX(PlantAccounts[],MATCH($C117,PlantAccounts[Power Plan Plant Account '#],0),7)/12)*AJ117*(INDEX(CurWIPHelper[],1,MATCH(AW$4,CurWIPHelper[#Headers],0))),
         AJ117-(INDEX(PlantAccounts[],MATCH($C117,PlantAccounts[Power Plan Plant Account '#],0),9))-(SUM($AO117:AV117))
    ))
)
)</f>
        <v>1771.3863071032079</v>
      </c>
      <c r="AX117" s="35">
        <f>IF(INDEX(CurWIPHelper[],1,MATCH(AX$4,CurWIPHelper[#Headers],0))=0,0,
     IF(AK117&gt;0,
        (IF(
             ((INDEX(PlantAccounts[],MATCH($C117,PlantAccounts[Power Plan Plant Account '#],0),7)/12)
                   *(AK117)
                   *(INDEX(CurWIPHelper[],1,MATCH(AX$4,CurWIPHelper[#Headers],0)))
                   +(INDEX(PlantAccounts[],MATCH($C117,PlantAccounts[Power Plan Plant Account '#],0),9))
                   +(SUM($AO117:AW117))
                    )&gt;AK117,
              IF((INDEX(PlantAccounts[],MATCH($C117,PlantAccounts[Power Plan Plant Account '#],0),7))=0,0,AK117-(INDEX(PlantAccounts[],MATCH($C117,PlantAccounts[Power Plan Plant Account '#],0),9))-SUM($AO117:AW117)),
             (INDEX(PlantAccounts[],MATCH($C117,PlantAccounts[Power Plan Plant Account '#],0),7)/12)*AK117*(INDEX(CurWIPHelper[],1,MATCH(AX$4,CurWIPHelper[#Headers],0))))
        ),
        IF(AK117=0,0,IF(
              ((INDEX(PlantAccounts[],MATCH($C117,PlantAccounts[Power Plan Plant Account '#],0),7)/12)
              *(AK117)
              *(INDEX(CurWIPHelper[],1,MATCH(AX$4,CurWIPHelper[#Headers],0)))
              +(INDEX(PlantAccounts[],MATCH($C117,PlantAccounts[Power Plan Plant Account '#],0),9))
              +(SUM($AO117:AW117))
              )&gt;AK117,
         (INDEX(PlantAccounts[],MATCH($C117,PlantAccounts[Power Plan Plant Account '#],0),7)/12)*AK117*(INDEX(CurWIPHelper[],1,MATCH(AX$4,CurWIPHelper[#Headers],0))),
         AK117-(INDEX(PlantAccounts[],MATCH($C117,PlantAccounts[Power Plan Plant Account '#],0),9))-(SUM($AO117:AW117))
    ))
)
)</f>
        <v>3675.9084446028119</v>
      </c>
      <c r="AY117" s="35">
        <f>IF(INDEX(CurWIPHelper[],1,MATCH(AY$4,CurWIPHelper[#Headers],0))=0,0,
     IF(AL117&gt;0,
        (IF(
             ((INDEX(PlantAccounts[],MATCH($C117,PlantAccounts[Power Plan Plant Account '#],0),7)/12)
                   *(AL117)
                   *(INDEX(CurWIPHelper[],1,MATCH(AY$4,CurWIPHelper[#Headers],0)))
                   +(INDEX(PlantAccounts[],MATCH($C117,PlantAccounts[Power Plan Plant Account '#],0),9))
                   +(SUM($AO117:AX117))
                    )&gt;AL117,
              IF((INDEX(PlantAccounts[],MATCH($C117,PlantAccounts[Power Plan Plant Account '#],0),7))=0,0,AL117-(INDEX(PlantAccounts[],MATCH($C117,PlantAccounts[Power Plan Plant Account '#],0),9))-SUM($AO117:AX117)),
             (INDEX(PlantAccounts[],MATCH($C117,PlantAccounts[Power Plan Plant Account '#],0),7)/12)*AL117*(INDEX(CurWIPHelper[],1,MATCH(AY$4,CurWIPHelper[#Headers],0))))
        ),
        IF(AL117=0,0,IF(
              ((INDEX(PlantAccounts[],MATCH($C117,PlantAccounts[Power Plan Plant Account '#],0),7)/12)
              *(AL117)
              *(INDEX(CurWIPHelper[],1,MATCH(AY$4,CurWIPHelper[#Headers],0)))
              +(INDEX(PlantAccounts[],MATCH($C117,PlantAccounts[Power Plan Plant Account '#],0),9))
              +(SUM($AO117:AX117))
              )&gt;AL117,
         (INDEX(PlantAccounts[],MATCH($C117,PlantAccounts[Power Plan Plant Account '#],0),7)/12)*AL117*(INDEX(CurWIPHelper[],1,MATCH(AY$4,CurWIPHelper[#Headers],0))),
         AL117-(INDEX(PlantAccounts[],MATCH($C117,PlantAccounts[Power Plan Plant Account '#],0),9))-(SUM($AO117:AX117))
    ))
)
)</f>
        <v>3778.0453909508383</v>
      </c>
      <c r="AZ117" s="35">
        <f>IF(INDEX(CurWIPHelper[],1,MATCH(AZ$4,CurWIPHelper[#Headers],0))=0,0,
     IF(AM117&gt;0,
        (IF(
             ((INDEX(PlantAccounts[],MATCH($C117,PlantAccounts[Power Plan Plant Account '#],0),7)/12)
                   *(AM117)
                   *(INDEX(CurWIPHelper[],1,MATCH(AZ$4,CurWIPHelper[#Headers],0)))
                   +(INDEX(PlantAccounts[],MATCH($C117,PlantAccounts[Power Plan Plant Account '#],0),9))
                   +(SUM($AO117:AY117))
                    )&gt;AM117,
              IF((INDEX(PlantAccounts[],MATCH($C117,PlantAccounts[Power Plan Plant Account '#],0),7))=0,0,AM117-(INDEX(PlantAccounts[],MATCH($C117,PlantAccounts[Power Plan Plant Account '#],0),9))-SUM($AO117:AY117)),
             (INDEX(PlantAccounts[],MATCH($C117,PlantAccounts[Power Plan Plant Account '#],0),7)/12)*AM117*(INDEX(CurWIPHelper[],1,MATCH(AZ$4,CurWIPHelper[#Headers],0))))
        ),
        IF(AM117=0,0,IF(
              ((INDEX(PlantAccounts[],MATCH($C117,PlantAccounts[Power Plan Plant Account '#],0),7)/12)
              *(AM117)
              *(INDEX(CurWIPHelper[],1,MATCH(AZ$4,CurWIPHelper[#Headers],0)))
              +(INDEX(PlantAccounts[],MATCH($C117,PlantAccounts[Power Plan Plant Account '#],0),9))
              +(SUM($AO117:AY117))
              )&gt;AM117,
         (INDEX(PlantAccounts[],MATCH($C117,PlantAccounts[Power Plan Plant Account '#],0),7)/12)*AM117*(INDEX(CurWIPHelper[],1,MATCH(AZ$4,CurWIPHelper[#Headers],0))),
         AM117-(INDEX(PlantAccounts[],MATCH($C117,PlantAccounts[Power Plan Plant Account '#],0),9))-(SUM($AO117:AY117))
    ))
)
)</f>
        <v>6369.5397708649043</v>
      </c>
      <c r="BA117" s="59">
        <f t="shared" si="33"/>
        <v>19985.072507927351</v>
      </c>
      <c r="BC117" s="59">
        <f>INDEX(CurCloseProf[],MATCH(PlantAccountsQuery[[#This Row],[Reg/Unreg]],CurCloseProf[R/NR],0),MATCH(BC$9,CurCloseProf[#Headers],0))*($J117)</f>
        <v>3257.286836194532</v>
      </c>
      <c r="BD117" s="59">
        <f>INDEX(CurCloseProf[],MATCH(PlantAccountsQuery[[#This Row],[Reg/Unreg]],CurCloseProf[R/NR],0),MATCH(BD$9,CurCloseProf[#Headers],0))*($J117)</f>
        <v>1861.6683057921896</v>
      </c>
      <c r="BE117" s="59">
        <f>INDEX(CurCloseProf[],MATCH(PlantAccountsQuery[[#This Row],[Reg/Unreg]],CurCloseProf[R/NR],0),MATCH(BE$9,CurCloseProf[#Headers],0))*($J117)</f>
        <v>10549.518733461531</v>
      </c>
      <c r="BF117" s="59">
        <f>INDEX(CurCloseProf[],MATCH(PlantAccountsQuery[[#This Row],[Reg/Unreg]],CurCloseProf[R/NR],0),MATCH(BF$9,CurCloseProf[#Headers],0))*($J117)</f>
        <v>1019.4683642962138</v>
      </c>
      <c r="BG117" s="59">
        <f>INDEX(CurCloseProf[],MATCH(PlantAccountsQuery[[#This Row],[Reg/Unreg]],CurCloseProf[R/NR],0),MATCH(BG$9,CurCloseProf[#Headers],0))*($J117)</f>
        <v>563.43833322190903</v>
      </c>
      <c r="BH117" s="59">
        <f>INDEX(CurCloseProf[],MATCH(PlantAccountsQuery[[#This Row],[Reg/Unreg]],CurCloseProf[R/NR],0),MATCH(BH$9,CurCloseProf[#Headers],0))*($J117)</f>
        <v>22629.369577069487</v>
      </c>
      <c r="BI117" s="59">
        <f>INDEX(CurCloseProf[],MATCH(PlantAccountsQuery[[#This Row],[Reg/Unreg]],CurCloseProf[R/NR],0),MATCH(BI$9,CurCloseProf[#Headers],0))*($J117)</f>
        <v>12124.890065873906</v>
      </c>
      <c r="BJ117" s="59">
        <f>INDEX(CurCloseProf[],MATCH(PlantAccountsQuery[[#This Row],[Reg/Unreg]],CurCloseProf[R/NR],0),MATCH(BJ$9,CurCloseProf[#Headers],0))*($J117)</f>
        <v>8853.1752832724287</v>
      </c>
      <c r="BK117" s="59">
        <f>INDEX(CurCloseProf[],MATCH(PlantAccountsQuery[[#This Row],[Reg/Unreg]],CurCloseProf[R/NR],0),MATCH(BK$9,CurCloseProf[#Headers],0))*($J117)</f>
        <v>24167.72724177178</v>
      </c>
      <c r="BL117" s="59">
        <f>INDEX(CurCloseProf[],MATCH(PlantAccountsQuery[[#This Row],[Reg/Unreg]],CurCloseProf[R/NR],0),MATCH(BL$9,CurCloseProf[#Headers],0))*($J117)</f>
        <v>91417.062599980985</v>
      </c>
      <c r="BM117" s="59">
        <f>INDEX(CurCloseProf[],MATCH(PlantAccountsQuery[[#This Row],[Reg/Unreg]],CurCloseProf[R/NR],0),MATCH(BM$9,CurCloseProf[#Headers],0))*($J117)</f>
        <v>4902.5734247052633</v>
      </c>
      <c r="BN117" s="59">
        <f>INDEX(CurCloseProf[],MATCH(PlantAccountsQuery[[#This Row],[Reg/Unreg]],CurCloseProf[R/NR],0),MATCH(BN$9,CurCloseProf[#Headers],0))*($J117)</f>
        <v>124391.73023587519</v>
      </c>
      <c r="BP117" s="59">
        <f>IF(INDEX(CurWIPHelper[],1,MATCH(AO$4,$BP$9:$CA$9,0))=0,0,$BC117)</f>
        <v>3257.286836194532</v>
      </c>
      <c r="BQ117" s="59">
        <f>IF(INDEX(CurWIPHelper[],1,MATCH(AP$4,$BP$9:$CA$9,0))=0,0,(SUM($BC117:BD117)))</f>
        <v>5118.9551419867221</v>
      </c>
      <c r="BR117" s="59">
        <f>IF(INDEX(CurWIPHelper[],1,MATCH(AQ$4,$BP$9:$CA$9,0))=0,0,(SUM($BC117:BE117)))</f>
        <v>15668.473875448253</v>
      </c>
      <c r="BS117" s="59">
        <f>IF(INDEX(CurWIPHelper[],1,MATCH(AR$4,$BP$9:$CA$9,0))=0,0,(SUM($BC117:BF117)))</f>
        <v>16687.942239744469</v>
      </c>
      <c r="BT117" s="59">
        <f>IF(INDEX(CurWIPHelper[],1,MATCH(AS$4,$BP$9:$CA$9,0))=0,0,(SUM($BC117:BG117)))</f>
        <v>17251.380572966376</v>
      </c>
      <c r="BU117" s="59">
        <f>IF(INDEX(CurWIPHelper[],1,MATCH(AT$4,$BP$9:$CA$9,0))=0,0,(SUM($BC117:BH117)))</f>
        <v>39880.750150035863</v>
      </c>
      <c r="BV117" s="59">
        <f>IF(INDEX(CurWIPHelper[],1,MATCH(AU$4,$BP$9:$CA$9,0))=0,0,(SUM($BC117:BI117)))</f>
        <v>52005.640215909771</v>
      </c>
      <c r="BW117" s="59">
        <f>IF(INDEX(CurWIPHelper[],1,MATCH(AV$4,$BP$9:$CA$9,0))=0,0,(SUM($BC117:BJ117)))</f>
        <v>60858.815499182201</v>
      </c>
      <c r="BX117" s="59">
        <f>IF(INDEX(CurWIPHelper[],1,MATCH(AW$4,$BP$9:$CA$9,0))=0,0,(SUM($BC117:BK117)))</f>
        <v>85026.542740953984</v>
      </c>
      <c r="BY117" s="59">
        <f>IF(INDEX(CurWIPHelper[],1,MATCH(AX$4,$BP$9:$CA$9,0))=0,0,(SUM($BC117:BL117)))</f>
        <v>176443.60534093497</v>
      </c>
      <c r="BZ117" s="59">
        <f>IF(INDEX(CurWIPHelper[],1,MATCH(AY$4,$BP$9:$CA$9,0))=0,0,(SUM($BC117:BM117)))</f>
        <v>181346.17876564024</v>
      </c>
      <c r="CA117" s="59">
        <f>IF(INDEX(CurWIPHelper[],1,MATCH(AZ$4,$BP$9:$CA$9,0))=0,0,(SUM($BC117:BN117)))</f>
        <v>305737.90900151542</v>
      </c>
      <c r="CC117" s="59">
        <f>((((INDEX(PlantAccounts[],MATCH($C117,PlantAccounts[Power Plan Plant Account '#],0),8)+(INDEX(PlantAccounts[],MATCH($C117,PlantAccounts[Power Plan Plant Account '#],0),8)+INDEX(PlantAccounts[],MATCH($C117,PlantAccounts[Power Plan Plant Account '#],0),16)+INDEX(PlantAccounts[],MATCH($C117,PlantAccounts[Power Plan Plant Account '#],0),17)))/2))/12)*(INDEX(CurWIPHelper[],1,MATCH(AO$4,CurWIPHelper[#Headers],0)))*(INDEX(PlantAccounts[],MATCH($C117,PlantAccounts[Power Plan Plant Account '#],0),7))</f>
        <v>3184.7698854324522</v>
      </c>
      <c r="CD117" s="59">
        <f>((((INDEX(PlantAccounts[],MATCH($C117,PlantAccounts[Power Plan Plant Account '#],0),8)+(INDEX(PlantAccounts[],MATCH($C117,PlantAccounts[Power Plan Plant Account '#],0),8)+INDEX(PlantAccounts[],MATCH($C117,PlantAccounts[Power Plan Plant Account '#],0),16)+INDEX(PlantAccounts[],MATCH($C117,PlantAccounts[Power Plan Plant Account '#],0),17)))/2))/12)*(INDEX(CurWIPHelper[],1,MATCH(AP$4,CurWIPHelper[#Headers],0)))*(INDEX(PlantAccounts[],MATCH($C117,PlantAccounts[Power Plan Plant Account '#],0),7))</f>
        <v>3184.7698854324522</v>
      </c>
      <c r="CE117" s="59">
        <f>((((INDEX(PlantAccounts[],MATCH($C117,PlantAccounts[Power Plan Plant Account '#],0),8)+(INDEX(PlantAccounts[],MATCH($C117,PlantAccounts[Power Plan Plant Account '#],0),8)+INDEX(PlantAccounts[],MATCH($C117,PlantAccounts[Power Plan Plant Account '#],0),16)+INDEX(PlantAccounts[],MATCH($C117,PlantAccounts[Power Plan Plant Account '#],0),17)))/2))/12)*(INDEX(CurWIPHelper[],1,MATCH(AQ$4,CurWIPHelper[#Headers],0)))*(INDEX(PlantAccounts[],MATCH($C117,PlantAccounts[Power Plan Plant Account '#],0),7))</f>
        <v>3184.7698854324522</v>
      </c>
      <c r="CF117" s="59">
        <f>((((INDEX(PlantAccounts[],MATCH($C117,PlantAccounts[Power Plan Plant Account '#],0),8)+(INDEX(PlantAccounts[],MATCH($C117,PlantAccounts[Power Plan Plant Account '#],0),8)+INDEX(PlantAccounts[],MATCH($C117,PlantAccounts[Power Plan Plant Account '#],0),16)+INDEX(PlantAccounts[],MATCH($C117,PlantAccounts[Power Plan Plant Account '#],0),17)))/2))/12)*(INDEX(CurWIPHelper[],1,MATCH(AR$4,CurWIPHelper[#Headers],0)))*(INDEX(PlantAccounts[],MATCH($C117,PlantAccounts[Power Plan Plant Account '#],0),7))</f>
        <v>3184.7698854324522</v>
      </c>
      <c r="CG117" s="59">
        <f>((((INDEX(PlantAccounts[],MATCH($C117,PlantAccounts[Power Plan Plant Account '#],0),8)+(INDEX(PlantAccounts[],MATCH($C117,PlantAccounts[Power Plan Plant Account '#],0),8)+INDEX(PlantAccounts[],MATCH($C117,PlantAccounts[Power Plan Plant Account '#],0),16)+INDEX(PlantAccounts[],MATCH($C117,PlantAccounts[Power Plan Plant Account '#],0),17)))/2))/12)*(INDEX(CurWIPHelper[],1,MATCH(AS$4,CurWIPHelper[#Headers],0)))*(INDEX(PlantAccounts[],MATCH($C117,PlantAccounts[Power Plan Plant Account '#],0),7))</f>
        <v>3184.7698854324522</v>
      </c>
      <c r="CH117" s="59">
        <f>((((INDEX(PlantAccounts[],MATCH($C117,PlantAccounts[Power Plan Plant Account '#],0),8)+(INDEX(PlantAccounts[],MATCH($C117,PlantAccounts[Power Plan Plant Account '#],0),8)+INDEX(PlantAccounts[],MATCH($C117,PlantAccounts[Power Plan Plant Account '#],0),16)+INDEX(PlantAccounts[],MATCH($C117,PlantAccounts[Power Plan Plant Account '#],0),17)))/2))/12)*(INDEX(CurWIPHelper[],1,MATCH(AT$4,CurWIPHelper[#Headers],0)))*(INDEX(PlantAccounts[],MATCH($C117,PlantAccounts[Power Plan Plant Account '#],0),7))</f>
        <v>3184.7698854324522</v>
      </c>
      <c r="CI117" s="59">
        <f>((((INDEX(PlantAccounts[],MATCH($C117,PlantAccounts[Power Plan Plant Account '#],0),8)+(INDEX(PlantAccounts[],MATCH($C117,PlantAccounts[Power Plan Plant Account '#],0),8)+INDEX(PlantAccounts[],MATCH($C117,PlantAccounts[Power Plan Plant Account '#],0),16)+INDEX(PlantAccounts[],MATCH($C117,PlantAccounts[Power Plan Plant Account '#],0),17)))/2))/12)*(INDEX(CurWIPHelper[],1,MATCH(AU$4,CurWIPHelper[#Headers],0)))*(INDEX(PlantAccounts[],MATCH($C117,PlantAccounts[Power Plan Plant Account '#],0),7))</f>
        <v>3184.7698854324522</v>
      </c>
      <c r="CJ117" s="59">
        <f>((((INDEX(PlantAccounts[],MATCH($C117,PlantAccounts[Power Plan Plant Account '#],0),8)+(INDEX(PlantAccounts[],MATCH($C117,PlantAccounts[Power Plan Plant Account '#],0),8)+INDEX(PlantAccounts[],MATCH($C117,PlantAccounts[Power Plan Plant Account '#],0),16)+INDEX(PlantAccounts[],MATCH($C117,PlantAccounts[Power Plan Plant Account '#],0),17)))/2))/12)*(INDEX(CurWIPHelper[],1,MATCH(AV$4,CurWIPHelper[#Headers],0)))*(INDEX(PlantAccounts[],MATCH($C117,PlantAccounts[Power Plan Plant Account '#],0),7))</f>
        <v>3184.7698854324522</v>
      </c>
      <c r="CK117" s="59">
        <f>((((INDEX(PlantAccounts[],MATCH($C117,PlantAccounts[Power Plan Plant Account '#],0),8)+(INDEX(PlantAccounts[],MATCH($C117,PlantAccounts[Power Plan Plant Account '#],0),8)+INDEX(PlantAccounts[],MATCH($C117,PlantAccounts[Power Plan Plant Account '#],0),16)+INDEX(PlantAccounts[],MATCH($C117,PlantAccounts[Power Plan Plant Account '#],0),17)))/2))/12)*(INDEX(CurWIPHelper[],1,MATCH(AW$4,CurWIPHelper[#Headers],0)))*(INDEX(PlantAccounts[],MATCH($C117,PlantAccounts[Power Plan Plant Account '#],0),7))</f>
        <v>3184.7698854324522</v>
      </c>
      <c r="CL117" s="59">
        <f>((((INDEX(PlantAccounts[],MATCH($C117,PlantAccounts[Power Plan Plant Account '#],0),8)+(INDEX(PlantAccounts[],MATCH($C117,PlantAccounts[Power Plan Plant Account '#],0),8)+INDEX(PlantAccounts[],MATCH($C117,PlantAccounts[Power Plan Plant Account '#],0),16)+INDEX(PlantAccounts[],MATCH($C117,PlantAccounts[Power Plan Plant Account '#],0),17)))/2))/12)*(INDEX(CurWIPHelper[],1,MATCH(AX$4,CurWIPHelper[#Headers],0)))*(INDEX(PlantAccounts[],MATCH($C117,PlantAccounts[Power Plan Plant Account '#],0),7))</f>
        <v>3184.7698854324522</v>
      </c>
      <c r="CM117" s="59">
        <f>((((INDEX(PlantAccounts[],MATCH($C117,PlantAccounts[Power Plan Plant Account '#],0),8)+(INDEX(PlantAccounts[],MATCH($C117,PlantAccounts[Power Plan Plant Account '#],0),8)+INDEX(PlantAccounts[],MATCH($C117,PlantAccounts[Power Plan Plant Account '#],0),16)+INDEX(PlantAccounts[],MATCH($C117,PlantAccounts[Power Plan Plant Account '#],0),17)))/2))/12)*(INDEX(CurWIPHelper[],1,MATCH(AY$4,CurWIPHelper[#Headers],0)))*(INDEX(PlantAccounts[],MATCH($C117,PlantAccounts[Power Plan Plant Account '#],0),7))</f>
        <v>3184.7698854324522</v>
      </c>
      <c r="CN117" s="59">
        <f>((((INDEX(PlantAccounts[],MATCH($C117,PlantAccounts[Power Plan Plant Account '#],0),8)+(INDEX(PlantAccounts[],MATCH($C117,PlantAccounts[Power Plan Plant Account '#],0),8)+INDEX(PlantAccounts[],MATCH($C117,PlantAccounts[Power Plan Plant Account '#],0),16)+INDEX(PlantAccounts[],MATCH($C117,PlantAccounts[Power Plan Plant Account '#],0),17)))/2))/12)*(INDEX(CurWIPHelper[],1,MATCH(AZ$4,CurWIPHelper[#Headers],0)))*(INDEX(PlantAccounts[],MATCH($C117,PlantAccounts[Power Plan Plant Account '#],0),7))</f>
        <v>3184.7698854324522</v>
      </c>
      <c r="CO117" s="59">
        <f t="shared" si="34"/>
        <v>38217.238625189428</v>
      </c>
      <c r="CQ117" s="59">
        <f>INDEX(PlantAccounts[],MATCH($C117,PlantAccounts[Power Plan Plant Account '#],0),12)*(INDEX(CurWIPHelper[],1,MATCH(AO$4,CurWIPHelper[#Headers],0)))*(INDEX(PlantAccounts[],MATCH($C117,PlantAccounts[Power Plan Plant Account '#],0),7)/12)*0.5</f>
        <v>0</v>
      </c>
      <c r="CR117" s="59">
        <f>INDEX(PlantAccounts[],MATCH($C117,PlantAccounts[Power Plan Plant Account '#],0),12)*(INDEX(CurWIPHelper[],1,MATCH(AP$4,CurWIPHelper[#Headers],0)))*(INDEX(PlantAccounts[],MATCH($C117,PlantAccounts[Power Plan Plant Account '#],0),7)/12)*0.5</f>
        <v>0</v>
      </c>
      <c r="CS117" s="59">
        <f>INDEX(PlantAccounts[],MATCH($C117,PlantAccounts[Power Plan Plant Account '#],0),12)*(INDEX(CurWIPHelper[],1,MATCH(AQ$4,CurWIPHelper[#Headers],0)))*(INDEX(PlantAccounts[],MATCH($C117,PlantAccounts[Power Plan Plant Account '#],0),7)/12)*0.5</f>
        <v>0</v>
      </c>
      <c r="CT117" s="59">
        <f>INDEX(PlantAccounts[],MATCH($C117,PlantAccounts[Power Plan Plant Account '#],0),12)*(INDEX(CurWIPHelper[],1,MATCH(AR$4,CurWIPHelper[#Headers],0)))*(INDEX(PlantAccounts[],MATCH($C117,PlantAccounts[Power Plan Plant Account '#],0),7)/12)*0.5</f>
        <v>0</v>
      </c>
      <c r="CU117" s="59">
        <f>INDEX(PlantAccounts[],MATCH($C117,PlantAccounts[Power Plan Plant Account '#],0),12)*(INDEX(CurWIPHelper[],1,MATCH(AS$4,CurWIPHelper[#Headers],0)))*(INDEX(PlantAccounts[],MATCH($C117,PlantAccounts[Power Plan Plant Account '#],0),7)/12)*0.5</f>
        <v>0</v>
      </c>
      <c r="CV117" s="59">
        <f>INDEX(PlantAccounts[],MATCH($C117,PlantAccounts[Power Plan Plant Account '#],0),12)*(INDEX(CurWIPHelper[],1,MATCH(AT$4,CurWIPHelper[#Headers],0)))*(INDEX(PlantAccounts[],MATCH($C117,PlantAccounts[Power Plan Plant Account '#],0),7)/12)*0.5</f>
        <v>0</v>
      </c>
      <c r="CW117" s="59">
        <f>INDEX(PlantAccounts[],MATCH($C117,PlantAccounts[Power Plan Plant Account '#],0),12)*(INDEX(CurWIPHelper[],1,MATCH(AU$4,CurWIPHelper[#Headers],0)))*(INDEX(PlantAccounts[],MATCH($C117,PlantAccounts[Power Plan Plant Account '#],0),7)/12)*0.5</f>
        <v>0</v>
      </c>
      <c r="CX117" s="59">
        <f>INDEX(PlantAccounts[],MATCH($C117,PlantAccounts[Power Plan Plant Account '#],0),12)*(INDEX(CurWIPHelper[],1,MATCH(AV$4,CurWIPHelper[#Headers],0)))*(INDEX(PlantAccounts[],MATCH($C117,PlantAccounts[Power Plan Plant Account '#],0),7)/12)*0.5</f>
        <v>0</v>
      </c>
      <c r="CY117" s="59">
        <f>INDEX(PlantAccounts[],MATCH($C117,PlantAccounts[Power Plan Plant Account '#],0),12)*(INDEX(CurWIPHelper[],1,MATCH(AW$4,CurWIPHelper[#Headers],0)))*(INDEX(PlantAccounts[],MATCH($C117,PlantAccounts[Power Plan Plant Account '#],0),7)/12)*0.5</f>
        <v>0</v>
      </c>
      <c r="CZ117" s="59">
        <f>INDEX(PlantAccounts[],MATCH($C117,PlantAccounts[Power Plan Plant Account '#],0),12)*(INDEX(CurWIPHelper[],1,MATCH(AX$4,CurWIPHelper[#Headers],0)))*(INDEX(PlantAccounts[],MATCH($C117,PlantAccounts[Power Plan Plant Account '#],0),7)/12)*0.5</f>
        <v>0</v>
      </c>
      <c r="DA117" s="59">
        <f>INDEX(PlantAccounts[],MATCH($C117,PlantAccounts[Power Plan Plant Account '#],0),12)*(INDEX(CurWIPHelper[],1,MATCH(AY$4,CurWIPHelper[#Headers],0)))*(INDEX(PlantAccounts[],MATCH($C117,PlantAccounts[Power Plan Plant Account '#],0),7)/12)*0.5</f>
        <v>0</v>
      </c>
      <c r="DB117" s="59">
        <f>INDEX(PlantAccounts[],MATCH($C117,PlantAccounts[Power Plan Plant Account '#],0),12)*(INDEX(CurWIPHelper[],1,MATCH(AZ$4,CurWIPHelper[#Headers],0)))*(INDEX(PlantAccounts[],MATCH($C117,PlantAccounts[Power Plan Plant Account '#],0),7)/12)*0.5</f>
        <v>0</v>
      </c>
      <c r="DC117" s="59">
        <f t="shared" si="35"/>
        <v>0</v>
      </c>
      <c r="DE117" s="59">
        <f t="shared" si="36"/>
        <v>38217.238625189428</v>
      </c>
    </row>
    <row r="118" spans="1:109">
      <c r="A118" t="s">
        <v>151</v>
      </c>
      <c r="B118" t="s">
        <v>168</v>
      </c>
      <c r="C118">
        <v>59305</v>
      </c>
      <c r="D118">
        <v>49101</v>
      </c>
      <c r="E118" s="161">
        <f>'Capex to PA'!$B$3</f>
        <v>3.04E-2</v>
      </c>
      <c r="F118" s="113">
        <f>INDEX(PlantAccounts[],MATCH($C118,PlantAccounts[Power Plan Plant Account '#],0),8)</f>
        <v>2013030.6345304318</v>
      </c>
      <c r="G118" s="7">
        <f>INDEX(PlantAccounts[],MATCH($C118,PlantAccounts[Power Plan Plant Account '#],0),14)</f>
        <v>0</v>
      </c>
      <c r="H118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18" s="146"/>
      <c r="J118" s="7">
        <f t="shared" si="37"/>
        <v>0</v>
      </c>
      <c r="K118" s="7">
        <v>-445796.75680533302</v>
      </c>
      <c r="L118" s="7">
        <f>INDEX(PlantAccounts[],MATCH($C118,PlantAccounts[Power Plan Plant Account '#],0),11)</f>
        <v>0</v>
      </c>
      <c r="M118" s="7">
        <f t="shared" ref="M118" si="38">K118-L118</f>
        <v>-445796.75680533302</v>
      </c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B118" s="59">
        <f>IF(INDEX(CurWIPHelper[],1,MATCH(AO$4,$AB$9:$AM$9,0))=0,0,($F118+$O118))</f>
        <v>2013030.6345304318</v>
      </c>
      <c r="AC118" s="59">
        <f>IF(INDEX(CurWIPHelper[],1,MATCH(AP$4,$AB$9:$AM$9,0))=0,0,($F118+SUM($O118:P118)))</f>
        <v>2013030.6345304318</v>
      </c>
      <c r="AD118" s="59">
        <f>IF(INDEX(CurWIPHelper[],1,MATCH(AQ$4,$AB$9:$AM$9,0))=0,0,($F118+SUM($O118:Q118)))</f>
        <v>2013030.6345304318</v>
      </c>
      <c r="AE118" s="59">
        <f>IF(INDEX(CurWIPHelper[],1,MATCH(AR$4,$AB$9:$AM$9,0))=0,0,($F118+SUM($O118:R118)))</f>
        <v>2013030.6345304318</v>
      </c>
      <c r="AF118" s="59">
        <f>IF(INDEX(CurWIPHelper[],1,MATCH(AS$4,$AB$9:$AM$9,0))=0,0,($F118+SUM($O118:S118)))</f>
        <v>2013030.6345304318</v>
      </c>
      <c r="AG118" s="59">
        <f>IF(INDEX(CurWIPHelper[],1,MATCH(AT$4,$AB$9:$AM$9,0))=0,0,($F118+SUM($O118:T118)))</f>
        <v>2013030.6345304318</v>
      </c>
      <c r="AH118" s="59">
        <f>IF(INDEX(CurWIPHelper[],1,MATCH(AU$4,$AB$9:$AM$9,0))=0,0,($F118+SUM($O118:U118)))</f>
        <v>2013030.6345304318</v>
      </c>
      <c r="AI118" s="59">
        <f>IF(INDEX(CurWIPHelper[],1,MATCH(AV$4,$AB$9:$AM$9,0))=0,0,($F118+SUM($O118:V118)))</f>
        <v>2013030.6345304318</v>
      </c>
      <c r="AJ118" s="59">
        <f>IF(INDEX(CurWIPHelper[],1,MATCH(AW$4,$AB$9:$AM$9,0))=0,0,($F118+SUM($O118:W118)))</f>
        <v>2013030.6345304318</v>
      </c>
      <c r="AK118" s="59">
        <f>IF(INDEX(CurWIPHelper[],1,MATCH(AX$4,$AB$9:$AM$9,0))=0,0,($F118+SUM($O118:X118)))</f>
        <v>2013030.6345304318</v>
      </c>
      <c r="AL118" s="59">
        <f>IF(INDEX(CurWIPHelper[],1,MATCH(AY$4,$AB$9:$AM$9,0))=0,0,($F118+SUM($O118:Y118)))</f>
        <v>2013030.6345304318</v>
      </c>
      <c r="AM118" s="59">
        <f>IF(INDEX(CurWIPHelper[],1,MATCH(AZ$4,$AB$9:$AM$9,0))=0,0,($F118+SUM($O118:Z118)))</f>
        <v>2013030.6345304318</v>
      </c>
      <c r="AO118" s="35">
        <f>IF(INDEX(CurWIPHelper[],1,MATCH(AO$4,CurWIPHelper[#Headers],0))=0,0,
     IF(AB118&gt;0,
        (IF(
             ((INDEX(PlantAccounts[],MATCH($C118,PlantAccounts[Power Plan Plant Account '#],0),7)/12)
                   *(AB118)
                   *(INDEX(CurWIPHelper[],1,MATCH(AO$4,CurWIPHelper[#Headers],0)))
                   +(INDEX(PlantAccounts[],MATCH($C118,PlantAccounts[Power Plan Plant Account '#],0),9))
                   )&gt;AB118,
              IF((INDEX(PlantAccounts[],MATCH($C118,PlantAccounts[Power Plan Plant Account '#],0),7))=0,0,AB118-(INDEX(PlantAccounts[],MATCH($C118,PlantAccounts[Power Plan Plant Account '#],0),9))),
             (INDEX(PlantAccounts[],MATCH($C118,PlantAccounts[Power Plan Plant Account '#],0),7)/12)*AB118*(INDEX(CurWIPHelper[],1,MATCH(AO$4,CurWIPHelper[#Headers],0))))
        ),
          IF(AB118=0,0,IF(
              ((INDEX(PlantAccounts[],MATCH($C118,PlantAccounts[Power Plan Plant Account '#],0),7)/12)
              *(AB118)
              *(INDEX(CurWIPHelper[],1,MATCH(AO$4,CurWIPHelper[#Headers],0)))
              +(INDEX(PlantAccounts[],MATCH($C118,PlantAccounts[Power Plan Plant Account '#],0),9))
              )&gt;AB118,
         (INDEX(PlantAccounts[],MATCH($C118,PlantAccounts[Power Plan Plant Account '#],0),7)/12)*AB118*(INDEX(CurWIPHelper[],1,MATCH(AO$4,CurWIPHelper[#Headers],0))),
         AB118-(INDEX(PlantAccounts[],MATCH($C118,PlantAccounts[Power Plan Plant Account '#],0),9))
    ))
)
)</f>
        <v>14707.765012142925</v>
      </c>
      <c r="AP118" s="35">
        <f>IF(INDEX(CurWIPHelper[],1,MATCH(AP$4,CurWIPHelper[#Headers],0))=0,0,
     IF(AC118&gt;0,
        (IF(
             ((INDEX(PlantAccounts[],MATCH($C118,PlantAccounts[Power Plan Plant Account '#],0),7)/12)
                   *(AC118)
                   *(INDEX(CurWIPHelper[],1,MATCH(AP$4,CurWIPHelper[#Headers],0)))
                   +(INDEX(PlantAccounts[],MATCH($C118,PlantAccounts[Power Plan Plant Account '#],0),9))
                   +(SUM($AO118:AO118))
                    )&gt;AC118,
              IF((INDEX(PlantAccounts[],MATCH($C118,PlantAccounts[Power Plan Plant Account '#],0),7))=0,0,AC118-(INDEX(PlantAccounts[],MATCH($C118,PlantAccounts[Power Plan Plant Account '#],0),9))-SUM($AO118:AO118)),
             (INDEX(PlantAccounts[],MATCH($C118,PlantAccounts[Power Plan Plant Account '#],0),7)/12)*AC118*(INDEX(CurWIPHelper[],1,MATCH(AP$4,CurWIPHelper[#Headers],0))))
        ),
        IF(AC118=0,0,IF(
              ((INDEX(PlantAccounts[],MATCH($C118,PlantAccounts[Power Plan Plant Account '#],0),7)/12)
              *(AC118)
              *(INDEX(CurWIPHelper[],1,MATCH(AP$4,CurWIPHelper[#Headers],0)))
              +(INDEX(PlantAccounts[],MATCH($C118,PlantAccounts[Power Plan Plant Account '#],0),9))
              +(SUM($AO118:AO118))
              )&gt;AC118,
         (INDEX(PlantAccounts[],MATCH($C118,PlantAccounts[Power Plan Plant Account '#],0),7)/12)*AC118*(INDEX(CurWIPHelper[],1,MATCH(AP$4,CurWIPHelper[#Headers],0))),
         AC118-(INDEX(PlantAccounts[],MATCH($C118,PlantAccounts[Power Plan Plant Account '#],0),9))-(SUM($AO118:AO118))
    ))
)
)</f>
        <v>14707.765012142925</v>
      </c>
      <c r="AQ118" s="35">
        <f>IF(INDEX(CurWIPHelper[],1,MATCH(AQ$4,CurWIPHelper[#Headers],0))=0,0,
     IF(AD118&gt;0,
        (IF(
             ((INDEX(PlantAccounts[],MATCH($C118,PlantAccounts[Power Plan Plant Account '#],0),7)/12)
                   *(AD118)
                   *(INDEX(CurWIPHelper[],1,MATCH(AQ$4,CurWIPHelper[#Headers],0)))
                   +(INDEX(PlantAccounts[],MATCH($C118,PlantAccounts[Power Plan Plant Account '#],0),9))
                   +(SUM($AO118:AP118))
                    )&gt;AD118,
              IF((INDEX(PlantAccounts[],MATCH($C118,PlantAccounts[Power Plan Plant Account '#],0),7))=0,0,AD118-(INDEX(PlantAccounts[],MATCH($C118,PlantAccounts[Power Plan Plant Account '#],0),9))-SUM($AO118:AP118)),
             (INDEX(PlantAccounts[],MATCH($C118,PlantAccounts[Power Plan Plant Account '#],0),7)/12)*AD118*(INDEX(CurWIPHelper[],1,MATCH(AQ$4,CurWIPHelper[#Headers],0))))
        ),
        IF(AD118=0,0,IF(
              ((INDEX(PlantAccounts[],MATCH($C118,PlantAccounts[Power Plan Plant Account '#],0),7)/12)
              *(AD118)
              *(INDEX(CurWIPHelper[],1,MATCH(AQ$4,CurWIPHelper[#Headers],0)))
              +(INDEX(PlantAccounts[],MATCH($C118,PlantAccounts[Power Plan Plant Account '#],0),9))
              +(SUM($AO118:AP118))
              )&gt;AD118,
         (INDEX(PlantAccounts[],MATCH($C118,PlantAccounts[Power Plan Plant Account '#],0),7)/12)*AD118*(INDEX(CurWIPHelper[],1,MATCH(AQ$4,CurWIPHelper[#Headers],0))),
         AD118-(INDEX(PlantAccounts[],MATCH($C118,PlantAccounts[Power Plan Plant Account '#],0),9))-(SUM($AO118:AP118))
    ))
)
)</f>
        <v>14707.765012142925</v>
      </c>
      <c r="AR118" s="35">
        <f>IF(INDEX(CurWIPHelper[],1,MATCH(AR$4,CurWIPHelper[#Headers],0))=0,0,
     IF(AE118&gt;0,
        (IF(
             ((INDEX(PlantAccounts[],MATCH($C118,PlantAccounts[Power Plan Plant Account '#],0),7)/12)
                   *(AE118)
                   *(INDEX(CurWIPHelper[],1,MATCH(AR$4,CurWIPHelper[#Headers],0)))
                   +(INDEX(PlantAccounts[],MATCH($C118,PlantAccounts[Power Plan Plant Account '#],0),9))
                   +(SUM($AO118:AQ118))
                    )&gt;AE118,
              IF((INDEX(PlantAccounts[],MATCH($C118,PlantAccounts[Power Plan Plant Account '#],0),7))=0,0,AE118-(INDEX(PlantAccounts[],MATCH($C118,PlantAccounts[Power Plan Plant Account '#],0),9))-SUM($AO118:AQ118)),
             (INDEX(PlantAccounts[],MATCH($C118,PlantAccounts[Power Plan Plant Account '#],0),7)/12)*AE118*(INDEX(CurWIPHelper[],1,MATCH(AR$4,CurWIPHelper[#Headers],0))))
        ),
        IF(AE118=0,0,IF(
              ((INDEX(PlantAccounts[],MATCH($C118,PlantAccounts[Power Plan Plant Account '#],0),7)/12)
              *(AE118)
              *(INDEX(CurWIPHelper[],1,MATCH(AR$4,CurWIPHelper[#Headers],0)))
              +(INDEX(PlantAccounts[],MATCH($C118,PlantAccounts[Power Plan Plant Account '#],0),9))
              +(SUM($AO118:AQ118))
              )&gt;AE118,
         (INDEX(PlantAccounts[],MATCH($C118,PlantAccounts[Power Plan Plant Account '#],0),7)/12)*AE118*(INDEX(CurWIPHelper[],1,MATCH(AR$4,CurWIPHelper[#Headers],0))),
         AE118-(INDEX(PlantAccounts[],MATCH($C118,PlantAccounts[Power Plan Plant Account '#],0),9))-(SUM($AO118:AQ118))
    ))
)
)</f>
        <v>14707.765012142925</v>
      </c>
      <c r="AS118" s="35">
        <f>IF(INDEX(CurWIPHelper[],1,MATCH(AS$4,CurWIPHelper[#Headers],0))=0,0,
     IF(AF118&gt;0,
        (IF(
             ((INDEX(PlantAccounts[],MATCH($C118,PlantAccounts[Power Plan Plant Account '#],0),7)/12)
                   *(AF118)
                   *(INDEX(CurWIPHelper[],1,MATCH(AS$4,CurWIPHelper[#Headers],0)))
                   +(INDEX(PlantAccounts[],MATCH($C118,PlantAccounts[Power Plan Plant Account '#],0),9))
                   +(SUM($AO118:AR118))
                    )&gt;AF118,
              IF((INDEX(PlantAccounts[],MATCH($C118,PlantAccounts[Power Plan Plant Account '#],0),7))=0,0,AF118-(INDEX(PlantAccounts[],MATCH($C118,PlantAccounts[Power Plan Plant Account '#],0),9))-SUM($AO118:AR118)),
             (INDEX(PlantAccounts[],MATCH($C118,PlantAccounts[Power Plan Plant Account '#],0),7)/12)*AF118*(INDEX(CurWIPHelper[],1,MATCH(AS$4,CurWIPHelper[#Headers],0))))
        ),
        IF(AF118=0,0,IF(
              ((INDEX(PlantAccounts[],MATCH($C118,PlantAccounts[Power Plan Plant Account '#],0),7)/12)
              *(AF118)
              *(INDEX(CurWIPHelper[],1,MATCH(AS$4,CurWIPHelper[#Headers],0)))
              +(INDEX(PlantAccounts[],MATCH($C118,PlantAccounts[Power Plan Plant Account '#],0),9))
              +(SUM($AO118:AR118))
              )&gt;AF118,
         (INDEX(PlantAccounts[],MATCH($C118,PlantAccounts[Power Plan Plant Account '#],0),7)/12)*AF118*(INDEX(CurWIPHelper[],1,MATCH(AS$4,CurWIPHelper[#Headers],0))),
         AF118-(INDEX(PlantAccounts[],MATCH($C118,PlantAccounts[Power Plan Plant Account '#],0),9))-(SUM($AO118:AR118))
    ))
)
)</f>
        <v>14707.765012142925</v>
      </c>
      <c r="AT118" s="35">
        <f>IF(INDEX(CurWIPHelper[],1,MATCH(AT$4,CurWIPHelper[#Headers],0))=0,0,
     IF(AG118&gt;0,
        (IF(
             ((INDEX(PlantAccounts[],MATCH($C118,PlantAccounts[Power Plan Plant Account '#],0),7)/12)
                   *(AG118)
                   *(INDEX(CurWIPHelper[],1,MATCH(AT$4,CurWIPHelper[#Headers],0)))
                   +(INDEX(PlantAccounts[],MATCH($C118,PlantAccounts[Power Plan Plant Account '#],0),9))
                   +(SUM($AO118:AS118))
                    )&gt;AG118,
              IF((INDEX(PlantAccounts[],MATCH($C118,PlantAccounts[Power Plan Plant Account '#],0),7))=0,0,AG118-(INDEX(PlantAccounts[],MATCH($C118,PlantAccounts[Power Plan Plant Account '#],0),9))-SUM($AO118:AS118)),
             (INDEX(PlantAccounts[],MATCH($C118,PlantAccounts[Power Plan Plant Account '#],0),7)/12)*AG118*(INDEX(CurWIPHelper[],1,MATCH(AT$4,CurWIPHelper[#Headers],0))))
        ),
        IF(AG118=0,0,IF(
              ((INDEX(PlantAccounts[],MATCH($C118,PlantAccounts[Power Plan Plant Account '#],0),7)/12)
              *(AG118)
              *(INDEX(CurWIPHelper[],1,MATCH(AT$4,CurWIPHelper[#Headers],0)))
              +(INDEX(PlantAccounts[],MATCH($C118,PlantAccounts[Power Plan Plant Account '#],0),9))
              +(SUM($AO118:AS118))
              )&gt;AG118,
         (INDEX(PlantAccounts[],MATCH($C118,PlantAccounts[Power Plan Plant Account '#],0),7)/12)*AG118*(INDEX(CurWIPHelper[],1,MATCH(AT$4,CurWIPHelper[#Headers],0))),
         AG118-(INDEX(PlantAccounts[],MATCH($C118,PlantAccounts[Power Plan Plant Account '#],0),9))-(SUM($AO118:AS118))
    ))
)
)</f>
        <v>14707.765012142925</v>
      </c>
      <c r="AU118" s="35">
        <f>IF(INDEX(CurWIPHelper[],1,MATCH(AU$4,CurWIPHelper[#Headers],0))=0,0,
     IF(AH118&gt;0,
        (IF(
             ((INDEX(PlantAccounts[],MATCH($C118,PlantAccounts[Power Plan Plant Account '#],0),7)/12)
                   *(AH118)
                   *(INDEX(CurWIPHelper[],1,MATCH(AU$4,CurWIPHelper[#Headers],0)))
                   +(INDEX(PlantAccounts[],MATCH($C118,PlantAccounts[Power Plan Plant Account '#],0),9))
                   +(SUM($AO118:AT118))
                    )&gt;AH118,
              IF((INDEX(PlantAccounts[],MATCH($C118,PlantAccounts[Power Plan Plant Account '#],0),7))=0,0,AH118-(INDEX(PlantAccounts[],MATCH($C118,PlantAccounts[Power Plan Plant Account '#],0),9))-SUM($AO118:AT118)),
             (INDEX(PlantAccounts[],MATCH($C118,PlantAccounts[Power Plan Plant Account '#],0),7)/12)*AH118*(INDEX(CurWIPHelper[],1,MATCH(AU$4,CurWIPHelper[#Headers],0))))
        ),
        IF(AH118=0,0,IF(
              ((INDEX(PlantAccounts[],MATCH($C118,PlantAccounts[Power Plan Plant Account '#],0),7)/12)
              *(AH118)
              *(INDEX(CurWIPHelper[],1,MATCH(AU$4,CurWIPHelper[#Headers],0)))
              +(INDEX(PlantAccounts[],MATCH($C118,PlantAccounts[Power Plan Plant Account '#],0),9))
              +(SUM($AO118:AT118))
              )&gt;AH118,
         (INDEX(PlantAccounts[],MATCH($C118,PlantAccounts[Power Plan Plant Account '#],0),7)/12)*AH118*(INDEX(CurWIPHelper[],1,MATCH(AU$4,CurWIPHelper[#Headers],0))),
         AH118-(INDEX(PlantAccounts[],MATCH($C118,PlantAccounts[Power Plan Plant Account '#],0),9))-(SUM($AO118:AT118))
    ))
)
)</f>
        <v>14707.765012142925</v>
      </c>
      <c r="AV118" s="35">
        <f>IF(INDEX(CurWIPHelper[],1,MATCH(AV$4,CurWIPHelper[#Headers],0))=0,0,
     IF(AI118&gt;0,
        (IF(
             ((INDEX(PlantAccounts[],MATCH($C118,PlantAccounts[Power Plan Plant Account '#],0),7)/12)
                   *(AI118)
                   *(INDEX(CurWIPHelper[],1,MATCH(AV$4,CurWIPHelper[#Headers],0)))
                   +(INDEX(PlantAccounts[],MATCH($C118,PlantAccounts[Power Plan Plant Account '#],0),9))
                   +(SUM($AO118:AU118))
                    )&gt;AI118,
              IF((INDEX(PlantAccounts[],MATCH($C118,PlantAccounts[Power Plan Plant Account '#],0),7))=0,0,AI118-(INDEX(PlantAccounts[],MATCH($C118,PlantAccounts[Power Plan Plant Account '#],0),9))-SUM($AO118:AU118)),
             (INDEX(PlantAccounts[],MATCH($C118,PlantAccounts[Power Plan Plant Account '#],0),7)/12)*AI118*(INDEX(CurWIPHelper[],1,MATCH(AV$4,CurWIPHelper[#Headers],0))))
        ),
        IF(AI118=0,0,IF(
              ((INDEX(PlantAccounts[],MATCH($C118,PlantAccounts[Power Plan Plant Account '#],0),7)/12)
              *(AI118)
              *(INDEX(CurWIPHelper[],1,MATCH(AV$4,CurWIPHelper[#Headers],0)))
              +(INDEX(PlantAccounts[],MATCH($C118,PlantAccounts[Power Plan Plant Account '#],0),9))
              +(SUM($AO118:AU118))
              )&gt;AI118,
         (INDEX(PlantAccounts[],MATCH($C118,PlantAccounts[Power Plan Plant Account '#],0),7)/12)*AI118*(INDEX(CurWIPHelper[],1,MATCH(AV$4,CurWIPHelper[#Headers],0))),
         AI118-(INDEX(PlantAccounts[],MATCH($C118,PlantAccounts[Power Plan Plant Account '#],0),9))-(SUM($AO118:AU118))
    ))
)
)</f>
        <v>14707.765012142925</v>
      </c>
      <c r="AW118" s="35">
        <f>IF(INDEX(CurWIPHelper[],1,MATCH(AW$4,CurWIPHelper[#Headers],0))=0,0,
     IF(AJ118&gt;0,
        (IF(
             ((INDEX(PlantAccounts[],MATCH($C118,PlantAccounts[Power Plan Plant Account '#],0),7)/12)
                   *(AJ118)
                   *(INDEX(CurWIPHelper[],1,MATCH(AW$4,CurWIPHelper[#Headers],0)))
                   +(INDEX(PlantAccounts[],MATCH($C118,PlantAccounts[Power Plan Plant Account '#],0),9))
                   +(SUM($AO118:AV118))
                    )&gt;AJ118,
              IF((INDEX(PlantAccounts[],MATCH($C118,PlantAccounts[Power Plan Plant Account '#],0),7))=0,0,AJ118-(INDEX(PlantAccounts[],MATCH($C118,PlantAccounts[Power Plan Plant Account '#],0),9))-SUM($AO118:AV118)),
             (INDEX(PlantAccounts[],MATCH($C118,PlantAccounts[Power Plan Plant Account '#],0),7)/12)*AJ118*(INDEX(CurWIPHelper[],1,MATCH(AW$4,CurWIPHelper[#Headers],0))))
        ),
        IF(AJ118=0,0,IF(
              ((INDEX(PlantAccounts[],MATCH($C118,PlantAccounts[Power Plan Plant Account '#],0),7)/12)
              *(AJ118)
              *(INDEX(CurWIPHelper[],1,MATCH(AW$4,CurWIPHelper[#Headers],0)))
              +(INDEX(PlantAccounts[],MATCH($C118,PlantAccounts[Power Plan Plant Account '#],0),9))
              +(SUM($AO118:AV118))
              )&gt;AJ118,
         (INDEX(PlantAccounts[],MATCH($C118,PlantAccounts[Power Plan Plant Account '#],0),7)/12)*AJ118*(INDEX(CurWIPHelper[],1,MATCH(AW$4,CurWIPHelper[#Headers],0))),
         AJ118-(INDEX(PlantAccounts[],MATCH($C118,PlantAccounts[Power Plan Plant Account '#],0),9))-(SUM($AO118:AV118))
    ))
)
)</f>
        <v>14707.765012142925</v>
      </c>
      <c r="AX118" s="35">
        <f>IF(INDEX(CurWIPHelper[],1,MATCH(AX$4,CurWIPHelper[#Headers],0))=0,0,
     IF(AK118&gt;0,
        (IF(
             ((INDEX(PlantAccounts[],MATCH($C118,PlantAccounts[Power Plan Plant Account '#],0),7)/12)
                   *(AK118)
                   *(INDEX(CurWIPHelper[],1,MATCH(AX$4,CurWIPHelper[#Headers],0)))
                   +(INDEX(PlantAccounts[],MATCH($C118,PlantAccounts[Power Plan Plant Account '#],0),9))
                   +(SUM($AO118:AW118))
                    )&gt;AK118,
              IF((INDEX(PlantAccounts[],MATCH($C118,PlantAccounts[Power Plan Plant Account '#],0),7))=0,0,AK118-(INDEX(PlantAccounts[],MATCH($C118,PlantAccounts[Power Plan Plant Account '#],0),9))-SUM($AO118:AW118)),
             (INDEX(PlantAccounts[],MATCH($C118,PlantAccounts[Power Plan Plant Account '#],0),7)/12)*AK118*(INDEX(CurWIPHelper[],1,MATCH(AX$4,CurWIPHelper[#Headers],0))))
        ),
        IF(AK118=0,0,IF(
              ((INDEX(PlantAccounts[],MATCH($C118,PlantAccounts[Power Plan Plant Account '#],0),7)/12)
              *(AK118)
              *(INDEX(CurWIPHelper[],1,MATCH(AX$4,CurWIPHelper[#Headers],0)))
              +(INDEX(PlantAccounts[],MATCH($C118,PlantAccounts[Power Plan Plant Account '#],0),9))
              +(SUM($AO118:AW118))
              )&gt;AK118,
         (INDEX(PlantAccounts[],MATCH($C118,PlantAccounts[Power Plan Plant Account '#],0),7)/12)*AK118*(INDEX(CurWIPHelper[],1,MATCH(AX$4,CurWIPHelper[#Headers],0))),
         AK118-(INDEX(PlantAccounts[],MATCH($C118,PlantAccounts[Power Plan Plant Account '#],0),9))-(SUM($AO118:AW118))
    ))
)
)</f>
        <v>14707.765012142925</v>
      </c>
      <c r="AY118" s="35">
        <f>IF(INDEX(CurWIPHelper[],1,MATCH(AY$4,CurWIPHelper[#Headers],0))=0,0,
     IF(AL118&gt;0,
        (IF(
             ((INDEX(PlantAccounts[],MATCH($C118,PlantAccounts[Power Plan Plant Account '#],0),7)/12)
                   *(AL118)
                   *(INDEX(CurWIPHelper[],1,MATCH(AY$4,CurWIPHelper[#Headers],0)))
                   +(INDEX(PlantAccounts[],MATCH($C118,PlantAccounts[Power Plan Plant Account '#],0),9))
                   +(SUM($AO118:AX118))
                    )&gt;AL118,
              IF((INDEX(PlantAccounts[],MATCH($C118,PlantAccounts[Power Plan Plant Account '#],0),7))=0,0,AL118-(INDEX(PlantAccounts[],MATCH($C118,PlantAccounts[Power Plan Plant Account '#],0),9))-SUM($AO118:AX118)),
             (INDEX(PlantAccounts[],MATCH($C118,PlantAccounts[Power Plan Plant Account '#],0),7)/12)*AL118*(INDEX(CurWIPHelper[],1,MATCH(AY$4,CurWIPHelper[#Headers],0))))
        ),
        IF(AL118=0,0,IF(
              ((INDEX(PlantAccounts[],MATCH($C118,PlantAccounts[Power Plan Plant Account '#],0),7)/12)
              *(AL118)
              *(INDEX(CurWIPHelper[],1,MATCH(AY$4,CurWIPHelper[#Headers],0)))
              +(INDEX(PlantAccounts[],MATCH($C118,PlantAccounts[Power Plan Plant Account '#],0),9))
              +(SUM($AO118:AX118))
              )&gt;AL118,
         (INDEX(PlantAccounts[],MATCH($C118,PlantAccounts[Power Plan Plant Account '#],0),7)/12)*AL118*(INDEX(CurWIPHelper[],1,MATCH(AY$4,CurWIPHelper[#Headers],0))),
         AL118-(INDEX(PlantAccounts[],MATCH($C118,PlantAccounts[Power Plan Plant Account '#],0),9))-(SUM($AO118:AX118))
    ))
)
)</f>
        <v>14707.765012142925</v>
      </c>
      <c r="AZ118" s="35">
        <f>IF(INDEX(CurWIPHelper[],1,MATCH(AZ$4,CurWIPHelper[#Headers],0))=0,0,
     IF(AM118&gt;0,
        (IF(
             ((INDEX(PlantAccounts[],MATCH($C118,PlantAccounts[Power Plan Plant Account '#],0),7)/12)
                   *(AM118)
                   *(INDEX(CurWIPHelper[],1,MATCH(AZ$4,CurWIPHelper[#Headers],0)))
                   +(INDEX(PlantAccounts[],MATCH($C118,PlantAccounts[Power Plan Plant Account '#],0),9))
                   +(SUM($AO118:AY118))
                    )&gt;AM118,
              IF((INDEX(PlantAccounts[],MATCH($C118,PlantAccounts[Power Plan Plant Account '#],0),7))=0,0,AM118-(INDEX(PlantAccounts[],MATCH($C118,PlantAccounts[Power Plan Plant Account '#],0),9))-SUM($AO118:AY118)),
             (INDEX(PlantAccounts[],MATCH($C118,PlantAccounts[Power Plan Plant Account '#],0),7)/12)*AM118*(INDEX(CurWIPHelper[],1,MATCH(AZ$4,CurWIPHelper[#Headers],0))))
        ),
        IF(AM118=0,0,IF(
              ((INDEX(PlantAccounts[],MATCH($C118,PlantAccounts[Power Plan Plant Account '#],0),7)/12)
              *(AM118)
              *(INDEX(CurWIPHelper[],1,MATCH(AZ$4,CurWIPHelper[#Headers],0)))
              +(INDEX(PlantAccounts[],MATCH($C118,PlantAccounts[Power Plan Plant Account '#],0),9))
              +(SUM($AO118:AY118))
              )&gt;AM118,
         (INDEX(PlantAccounts[],MATCH($C118,PlantAccounts[Power Plan Plant Account '#],0),7)/12)*AM118*(INDEX(CurWIPHelper[],1,MATCH(AZ$4,CurWIPHelper[#Headers],0))),
         AM118-(INDEX(PlantAccounts[],MATCH($C118,PlantAccounts[Power Plan Plant Account '#],0),9))-(SUM($AO118:AY118))
    ))
)
)</f>
        <v>14707.765012142925</v>
      </c>
      <c r="BA118" s="59">
        <f t="shared" ref="BA118" si="39">SUM(AO118:AZ118)</f>
        <v>176493.18014571504</v>
      </c>
      <c r="BC118" s="59">
        <f>INDEX(CurCloseProf[],MATCH(PlantAccountsQuery[[#This Row],[Reg/Unreg]],CurCloseProf[R/NR],0),MATCH(BC$9,CurCloseProf[#Headers],0))*($J118)</f>
        <v>0</v>
      </c>
      <c r="BD118" s="59">
        <f>INDEX(CurCloseProf[],MATCH(PlantAccountsQuery[[#This Row],[Reg/Unreg]],CurCloseProf[R/NR],0),MATCH(BD$9,CurCloseProf[#Headers],0))*($J118)</f>
        <v>0</v>
      </c>
      <c r="BE118" s="59">
        <f>INDEX(CurCloseProf[],MATCH(PlantAccountsQuery[[#This Row],[Reg/Unreg]],CurCloseProf[R/NR],0),MATCH(BE$9,CurCloseProf[#Headers],0))*($J118)</f>
        <v>0</v>
      </c>
      <c r="BF118" s="59">
        <f>INDEX(CurCloseProf[],MATCH(PlantAccountsQuery[[#This Row],[Reg/Unreg]],CurCloseProf[R/NR],0),MATCH(BF$9,CurCloseProf[#Headers],0))*($J118)</f>
        <v>0</v>
      </c>
      <c r="BG118" s="59">
        <f>INDEX(CurCloseProf[],MATCH(PlantAccountsQuery[[#This Row],[Reg/Unreg]],CurCloseProf[R/NR],0),MATCH(BG$9,CurCloseProf[#Headers],0))*($J118)</f>
        <v>0</v>
      </c>
      <c r="BH118" s="59">
        <f>INDEX(CurCloseProf[],MATCH(PlantAccountsQuery[[#This Row],[Reg/Unreg]],CurCloseProf[R/NR],0),MATCH(BH$9,CurCloseProf[#Headers],0))*($J118)</f>
        <v>0</v>
      </c>
      <c r="BI118" s="59">
        <f>INDEX(CurCloseProf[],MATCH(PlantAccountsQuery[[#This Row],[Reg/Unreg]],CurCloseProf[R/NR],0),MATCH(BI$9,CurCloseProf[#Headers],0))*($J118)</f>
        <v>0</v>
      </c>
      <c r="BJ118" s="59">
        <f>INDEX(CurCloseProf[],MATCH(PlantAccountsQuery[[#This Row],[Reg/Unreg]],CurCloseProf[R/NR],0),MATCH(BJ$9,CurCloseProf[#Headers],0))*($J118)</f>
        <v>0</v>
      </c>
      <c r="BK118" s="59">
        <f>INDEX(CurCloseProf[],MATCH(PlantAccountsQuery[[#This Row],[Reg/Unreg]],CurCloseProf[R/NR],0),MATCH(BK$9,CurCloseProf[#Headers],0))*($J118)</f>
        <v>0</v>
      </c>
      <c r="BL118" s="59">
        <f>INDEX(CurCloseProf[],MATCH(PlantAccountsQuery[[#This Row],[Reg/Unreg]],CurCloseProf[R/NR],0),MATCH(BL$9,CurCloseProf[#Headers],0))*($J118)</f>
        <v>0</v>
      </c>
      <c r="BM118" s="59">
        <f>INDEX(CurCloseProf[],MATCH(PlantAccountsQuery[[#This Row],[Reg/Unreg]],CurCloseProf[R/NR],0),MATCH(BM$9,CurCloseProf[#Headers],0))*($J118)</f>
        <v>0</v>
      </c>
      <c r="BN118" s="59">
        <f>INDEX(CurCloseProf[],MATCH(PlantAccountsQuery[[#This Row],[Reg/Unreg]],CurCloseProf[R/NR],0),MATCH(BN$9,CurCloseProf[#Headers],0))*($J118)</f>
        <v>0</v>
      </c>
      <c r="BP118" s="59">
        <f>IF(INDEX(CurWIPHelper[],1,MATCH(AO$4,$BP$9:$CA$9,0))=0,0,$BC118)</f>
        <v>0</v>
      </c>
      <c r="BQ118" s="59">
        <f>IF(INDEX(CurWIPHelper[],1,MATCH(AP$4,$BP$9:$CA$9,0))=0,0,(SUM($BC118:BD118)))</f>
        <v>0</v>
      </c>
      <c r="BR118" s="59">
        <f>IF(INDEX(CurWIPHelper[],1,MATCH(AQ$4,$BP$9:$CA$9,0))=0,0,(SUM($BC118:BE118)))</f>
        <v>0</v>
      </c>
      <c r="BS118" s="59">
        <f>IF(INDEX(CurWIPHelper[],1,MATCH(AR$4,$BP$9:$CA$9,0))=0,0,(SUM($BC118:BF118)))</f>
        <v>0</v>
      </c>
      <c r="BT118" s="59">
        <f>IF(INDEX(CurWIPHelper[],1,MATCH(AS$4,$BP$9:$CA$9,0))=0,0,(SUM($BC118:BG118)))</f>
        <v>0</v>
      </c>
      <c r="BU118" s="59">
        <f>IF(INDEX(CurWIPHelper[],1,MATCH(AT$4,$BP$9:$CA$9,0))=0,0,(SUM($BC118:BH118)))</f>
        <v>0</v>
      </c>
      <c r="BV118" s="59">
        <f>IF(INDEX(CurWIPHelper[],1,MATCH(AU$4,$BP$9:$CA$9,0))=0,0,(SUM($BC118:BI118)))</f>
        <v>0</v>
      </c>
      <c r="BW118" s="59">
        <f>IF(INDEX(CurWIPHelper[],1,MATCH(AV$4,$BP$9:$CA$9,0))=0,0,(SUM($BC118:BJ118)))</f>
        <v>0</v>
      </c>
      <c r="BX118" s="59">
        <f>IF(INDEX(CurWIPHelper[],1,MATCH(AW$4,$BP$9:$CA$9,0))=0,0,(SUM($BC118:BK118)))</f>
        <v>0</v>
      </c>
      <c r="BY118" s="59">
        <f>IF(INDEX(CurWIPHelper[],1,MATCH(AX$4,$BP$9:$CA$9,0))=0,0,(SUM($BC118:BL118)))</f>
        <v>0</v>
      </c>
      <c r="BZ118" s="59">
        <f>IF(INDEX(CurWIPHelper[],1,MATCH(AY$4,$BP$9:$CA$9,0))=0,0,(SUM($BC118:BM118)))</f>
        <v>0</v>
      </c>
      <c r="CA118" s="59">
        <f>IF(INDEX(CurWIPHelper[],1,MATCH(AZ$4,$BP$9:$CA$9,0))=0,0,(SUM($BC118:BN118)))</f>
        <v>0</v>
      </c>
      <c r="CC118" s="59">
        <f>((((INDEX(PlantAccounts[],MATCH($C118,PlantAccounts[Power Plan Plant Account '#],0),8)+(INDEX(PlantAccounts[],MATCH($C118,PlantAccounts[Power Plan Plant Account '#],0),8)+INDEX(PlantAccounts[],MATCH($C118,PlantAccounts[Power Plan Plant Account '#],0),16)+INDEX(PlantAccounts[],MATCH($C118,PlantAccounts[Power Plan Plant Account '#],0),17)))/2))/12)*(INDEX(CurWIPHelper[],1,MATCH(AO$4,CurWIPHelper[#Headers],0)))*(INDEX(PlantAccounts[],MATCH($C118,PlantAccounts[Power Plan Plant Account '#],0),7))</f>
        <v>13079.207098070818</v>
      </c>
      <c r="CD118" s="59">
        <f>((((INDEX(PlantAccounts[],MATCH($C118,PlantAccounts[Power Plan Plant Account '#],0),8)+(INDEX(PlantAccounts[],MATCH($C118,PlantAccounts[Power Plan Plant Account '#],0),8)+INDEX(PlantAccounts[],MATCH($C118,PlantAccounts[Power Plan Plant Account '#],0),16)+INDEX(PlantAccounts[],MATCH($C118,PlantAccounts[Power Plan Plant Account '#],0),17)))/2))/12)*(INDEX(CurWIPHelper[],1,MATCH(AP$4,CurWIPHelper[#Headers],0)))*(INDEX(PlantAccounts[],MATCH($C118,PlantAccounts[Power Plan Plant Account '#],0),7))</f>
        <v>13079.207098070818</v>
      </c>
      <c r="CE118" s="59">
        <f>((((INDEX(PlantAccounts[],MATCH($C118,PlantAccounts[Power Plan Plant Account '#],0),8)+(INDEX(PlantAccounts[],MATCH($C118,PlantAccounts[Power Plan Plant Account '#],0),8)+INDEX(PlantAccounts[],MATCH($C118,PlantAccounts[Power Plan Plant Account '#],0),16)+INDEX(PlantAccounts[],MATCH($C118,PlantAccounts[Power Plan Plant Account '#],0),17)))/2))/12)*(INDEX(CurWIPHelper[],1,MATCH(AQ$4,CurWIPHelper[#Headers],0)))*(INDEX(PlantAccounts[],MATCH($C118,PlantAccounts[Power Plan Plant Account '#],0),7))</f>
        <v>13079.207098070818</v>
      </c>
      <c r="CF118" s="59">
        <f>((((INDEX(PlantAccounts[],MATCH($C118,PlantAccounts[Power Plan Plant Account '#],0),8)+(INDEX(PlantAccounts[],MATCH($C118,PlantAccounts[Power Plan Plant Account '#],0),8)+INDEX(PlantAccounts[],MATCH($C118,PlantAccounts[Power Plan Plant Account '#],0),16)+INDEX(PlantAccounts[],MATCH($C118,PlantAccounts[Power Plan Plant Account '#],0),17)))/2))/12)*(INDEX(CurWIPHelper[],1,MATCH(AR$4,CurWIPHelper[#Headers],0)))*(INDEX(PlantAccounts[],MATCH($C118,PlantAccounts[Power Plan Plant Account '#],0),7))</f>
        <v>13079.207098070818</v>
      </c>
      <c r="CG118" s="59">
        <f>((((INDEX(PlantAccounts[],MATCH($C118,PlantAccounts[Power Plan Plant Account '#],0),8)+(INDEX(PlantAccounts[],MATCH($C118,PlantAccounts[Power Plan Plant Account '#],0),8)+INDEX(PlantAccounts[],MATCH($C118,PlantAccounts[Power Plan Plant Account '#],0),16)+INDEX(PlantAccounts[],MATCH($C118,PlantAccounts[Power Plan Plant Account '#],0),17)))/2))/12)*(INDEX(CurWIPHelper[],1,MATCH(AS$4,CurWIPHelper[#Headers],0)))*(INDEX(PlantAccounts[],MATCH($C118,PlantAccounts[Power Plan Plant Account '#],0),7))</f>
        <v>13079.207098070818</v>
      </c>
      <c r="CH118" s="59">
        <f>((((INDEX(PlantAccounts[],MATCH($C118,PlantAccounts[Power Plan Plant Account '#],0),8)+(INDEX(PlantAccounts[],MATCH($C118,PlantAccounts[Power Plan Plant Account '#],0),8)+INDEX(PlantAccounts[],MATCH($C118,PlantAccounts[Power Plan Plant Account '#],0),16)+INDEX(PlantAccounts[],MATCH($C118,PlantAccounts[Power Plan Plant Account '#],0),17)))/2))/12)*(INDEX(CurWIPHelper[],1,MATCH(AT$4,CurWIPHelper[#Headers],0)))*(INDEX(PlantAccounts[],MATCH($C118,PlantAccounts[Power Plan Plant Account '#],0),7))</f>
        <v>13079.207098070818</v>
      </c>
      <c r="CI118" s="59">
        <f>((((INDEX(PlantAccounts[],MATCH($C118,PlantAccounts[Power Plan Plant Account '#],0),8)+(INDEX(PlantAccounts[],MATCH($C118,PlantAccounts[Power Plan Plant Account '#],0),8)+INDEX(PlantAccounts[],MATCH($C118,PlantAccounts[Power Plan Plant Account '#],0),16)+INDEX(PlantAccounts[],MATCH($C118,PlantAccounts[Power Plan Plant Account '#],0),17)))/2))/12)*(INDEX(CurWIPHelper[],1,MATCH(AU$4,CurWIPHelper[#Headers],0)))*(INDEX(PlantAccounts[],MATCH($C118,PlantAccounts[Power Plan Plant Account '#],0),7))</f>
        <v>13079.207098070818</v>
      </c>
      <c r="CJ118" s="59">
        <f>((((INDEX(PlantAccounts[],MATCH($C118,PlantAccounts[Power Plan Plant Account '#],0),8)+(INDEX(PlantAccounts[],MATCH($C118,PlantAccounts[Power Plan Plant Account '#],0),8)+INDEX(PlantAccounts[],MATCH($C118,PlantAccounts[Power Plan Plant Account '#],0),16)+INDEX(PlantAccounts[],MATCH($C118,PlantAccounts[Power Plan Plant Account '#],0),17)))/2))/12)*(INDEX(CurWIPHelper[],1,MATCH(AV$4,CurWIPHelper[#Headers],0)))*(INDEX(PlantAccounts[],MATCH($C118,PlantAccounts[Power Plan Plant Account '#],0),7))</f>
        <v>13079.207098070818</v>
      </c>
      <c r="CK118" s="59">
        <f>((((INDEX(PlantAccounts[],MATCH($C118,PlantAccounts[Power Plan Plant Account '#],0),8)+(INDEX(PlantAccounts[],MATCH($C118,PlantAccounts[Power Plan Plant Account '#],0),8)+INDEX(PlantAccounts[],MATCH($C118,PlantAccounts[Power Plan Plant Account '#],0),16)+INDEX(PlantAccounts[],MATCH($C118,PlantAccounts[Power Plan Plant Account '#],0),17)))/2))/12)*(INDEX(CurWIPHelper[],1,MATCH(AW$4,CurWIPHelper[#Headers],0)))*(INDEX(PlantAccounts[],MATCH($C118,PlantAccounts[Power Plan Plant Account '#],0),7))</f>
        <v>13079.207098070818</v>
      </c>
      <c r="CL118" s="59">
        <f>((((INDEX(PlantAccounts[],MATCH($C118,PlantAccounts[Power Plan Plant Account '#],0),8)+(INDEX(PlantAccounts[],MATCH($C118,PlantAccounts[Power Plan Plant Account '#],0),8)+INDEX(PlantAccounts[],MATCH($C118,PlantAccounts[Power Plan Plant Account '#],0),16)+INDEX(PlantAccounts[],MATCH($C118,PlantAccounts[Power Plan Plant Account '#],0),17)))/2))/12)*(INDEX(CurWIPHelper[],1,MATCH(AX$4,CurWIPHelper[#Headers],0)))*(INDEX(PlantAccounts[],MATCH($C118,PlantAccounts[Power Plan Plant Account '#],0),7))</f>
        <v>13079.207098070818</v>
      </c>
      <c r="CM118" s="59">
        <f>((((INDEX(PlantAccounts[],MATCH($C118,PlantAccounts[Power Plan Plant Account '#],0),8)+(INDEX(PlantAccounts[],MATCH($C118,PlantAccounts[Power Plan Plant Account '#],0),8)+INDEX(PlantAccounts[],MATCH($C118,PlantAccounts[Power Plan Plant Account '#],0),16)+INDEX(PlantAccounts[],MATCH($C118,PlantAccounts[Power Plan Plant Account '#],0),17)))/2))/12)*(INDEX(CurWIPHelper[],1,MATCH(AY$4,CurWIPHelper[#Headers],0)))*(INDEX(PlantAccounts[],MATCH($C118,PlantAccounts[Power Plan Plant Account '#],0),7))</f>
        <v>13079.207098070818</v>
      </c>
      <c r="CN118" s="59">
        <f>((((INDEX(PlantAccounts[],MATCH($C118,PlantAccounts[Power Plan Plant Account '#],0),8)+(INDEX(PlantAccounts[],MATCH($C118,PlantAccounts[Power Plan Plant Account '#],0),8)+INDEX(PlantAccounts[],MATCH($C118,PlantAccounts[Power Plan Plant Account '#],0),16)+INDEX(PlantAccounts[],MATCH($C118,PlantAccounts[Power Plan Plant Account '#],0),17)))/2))/12)*(INDEX(CurWIPHelper[],1,MATCH(AZ$4,CurWIPHelper[#Headers],0)))*(INDEX(PlantAccounts[],MATCH($C118,PlantAccounts[Power Plan Plant Account '#],0),7))</f>
        <v>13079.207098070818</v>
      </c>
      <c r="CO118" s="59">
        <f t="shared" ref="CO118" si="40">SUM(CC118:CN118)</f>
        <v>156950.48517684985</v>
      </c>
      <c r="CQ118" s="59">
        <f>INDEX(PlantAccounts[],MATCH($C118,PlantAccounts[Power Plan Plant Account '#],0),12)*(INDEX(CurWIPHelper[],1,MATCH(AO$4,CurWIPHelper[#Headers],0)))*(INDEX(PlantAccounts[],MATCH($C118,PlantAccounts[Power Plan Plant Account '#],0),7)/12)*0.5</f>
        <v>0</v>
      </c>
      <c r="CR118" s="59">
        <f>INDEX(PlantAccounts[],MATCH($C118,PlantAccounts[Power Plan Plant Account '#],0),12)*(INDEX(CurWIPHelper[],1,MATCH(AP$4,CurWIPHelper[#Headers],0)))*(INDEX(PlantAccounts[],MATCH($C118,PlantAccounts[Power Plan Plant Account '#],0),7)/12)*0.5</f>
        <v>0</v>
      </c>
      <c r="CS118" s="59">
        <f>INDEX(PlantAccounts[],MATCH($C118,PlantAccounts[Power Plan Plant Account '#],0),12)*(INDEX(CurWIPHelper[],1,MATCH(AQ$4,CurWIPHelper[#Headers],0)))*(INDEX(PlantAccounts[],MATCH($C118,PlantAccounts[Power Plan Plant Account '#],0),7)/12)*0.5</f>
        <v>0</v>
      </c>
      <c r="CT118" s="59">
        <f>INDEX(PlantAccounts[],MATCH($C118,PlantAccounts[Power Plan Plant Account '#],0),12)*(INDEX(CurWIPHelper[],1,MATCH(AR$4,CurWIPHelper[#Headers],0)))*(INDEX(PlantAccounts[],MATCH($C118,PlantAccounts[Power Plan Plant Account '#],0),7)/12)*0.5</f>
        <v>0</v>
      </c>
      <c r="CU118" s="59">
        <f>INDEX(PlantAccounts[],MATCH($C118,PlantAccounts[Power Plan Plant Account '#],0),12)*(INDEX(CurWIPHelper[],1,MATCH(AS$4,CurWIPHelper[#Headers],0)))*(INDEX(PlantAccounts[],MATCH($C118,PlantAccounts[Power Plan Plant Account '#],0),7)/12)*0.5</f>
        <v>0</v>
      </c>
      <c r="CV118" s="59">
        <f>INDEX(PlantAccounts[],MATCH($C118,PlantAccounts[Power Plan Plant Account '#],0),12)*(INDEX(CurWIPHelper[],1,MATCH(AT$4,CurWIPHelper[#Headers],0)))*(INDEX(PlantAccounts[],MATCH($C118,PlantAccounts[Power Plan Plant Account '#],0),7)/12)*0.5</f>
        <v>0</v>
      </c>
      <c r="CW118" s="59">
        <f>INDEX(PlantAccounts[],MATCH($C118,PlantAccounts[Power Plan Plant Account '#],0),12)*(INDEX(CurWIPHelper[],1,MATCH(AU$4,CurWIPHelper[#Headers],0)))*(INDEX(PlantAccounts[],MATCH($C118,PlantAccounts[Power Plan Plant Account '#],0),7)/12)*0.5</f>
        <v>0</v>
      </c>
      <c r="CX118" s="59">
        <f>INDEX(PlantAccounts[],MATCH($C118,PlantAccounts[Power Plan Plant Account '#],0),12)*(INDEX(CurWIPHelper[],1,MATCH(AV$4,CurWIPHelper[#Headers],0)))*(INDEX(PlantAccounts[],MATCH($C118,PlantAccounts[Power Plan Plant Account '#],0),7)/12)*0.5</f>
        <v>0</v>
      </c>
      <c r="CY118" s="59">
        <f>INDEX(PlantAccounts[],MATCH($C118,PlantAccounts[Power Plan Plant Account '#],0),12)*(INDEX(CurWIPHelper[],1,MATCH(AW$4,CurWIPHelper[#Headers],0)))*(INDEX(PlantAccounts[],MATCH($C118,PlantAccounts[Power Plan Plant Account '#],0),7)/12)*0.5</f>
        <v>0</v>
      </c>
      <c r="CZ118" s="59">
        <f>INDEX(PlantAccounts[],MATCH($C118,PlantAccounts[Power Plan Plant Account '#],0),12)*(INDEX(CurWIPHelper[],1,MATCH(AX$4,CurWIPHelper[#Headers],0)))*(INDEX(PlantAccounts[],MATCH($C118,PlantAccounts[Power Plan Plant Account '#],0),7)/12)*0.5</f>
        <v>0</v>
      </c>
      <c r="DA118" s="59">
        <f>INDEX(PlantAccounts[],MATCH($C118,PlantAccounts[Power Plan Plant Account '#],0),12)*(INDEX(CurWIPHelper[],1,MATCH(AY$4,CurWIPHelper[#Headers],0)))*(INDEX(PlantAccounts[],MATCH($C118,PlantAccounts[Power Plan Plant Account '#],0),7)/12)*0.5</f>
        <v>0</v>
      </c>
      <c r="DB118" s="59">
        <f>INDEX(PlantAccounts[],MATCH($C118,PlantAccounts[Power Plan Plant Account '#],0),12)*(INDEX(CurWIPHelper[],1,MATCH(AZ$4,CurWIPHelper[#Headers],0)))*(INDEX(PlantAccounts[],MATCH($C118,PlantAccounts[Power Plan Plant Account '#],0),7)/12)*0.5</f>
        <v>0</v>
      </c>
      <c r="DC118" s="59">
        <f t="shared" ref="DC118" si="41">SUM(CQ118:DB118)</f>
        <v>0</v>
      </c>
      <c r="DE118" s="59">
        <f t="shared" ref="DE118" si="42">CO118+DC118</f>
        <v>156950.48517684985</v>
      </c>
    </row>
    <row r="119" spans="1:109">
      <c r="A119" t="s">
        <v>151</v>
      </c>
      <c r="B119" t="s">
        <v>169</v>
      </c>
      <c r="C119">
        <v>58305.999999999993</v>
      </c>
      <c r="D119">
        <v>48306</v>
      </c>
      <c r="E119" s="161">
        <f>'Capex to PA'!$B$3</f>
        <v>3.04E-2</v>
      </c>
      <c r="F119" s="113">
        <f>INDEX(PlantAccounts[],MATCH($C119,PlantAccounts[Power Plan Plant Account '#],0),8)</f>
        <v>0</v>
      </c>
      <c r="G119" s="7">
        <f>INDEX(PlantAccounts[],MATCH($C119,PlantAccounts[Power Plan Plant Account '#],0),14)</f>
        <v>0</v>
      </c>
      <c r="H119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19" s="146"/>
      <c r="J119" s="7">
        <f t="shared" si="37"/>
        <v>0</v>
      </c>
      <c r="K119" s="7">
        <v>0</v>
      </c>
      <c r="L119" s="7">
        <f>INDEX(PlantAccounts[],MATCH($C119,PlantAccounts[Power Plan Plant Account '#],0),11)</f>
        <v>0</v>
      </c>
      <c r="M119" s="7">
        <f t="shared" si="32"/>
        <v>0</v>
      </c>
      <c r="O119" s="35">
        <f>INDEX(CurCloseProf[],MATCH(PlantAccountsQuery[[#This Row],[Reg/Unreg]],CurCloseProf[R/NR],0),MATCH(O$9,CurCloseProf[#Headers],0))*($J119+$M119)</f>
        <v>0</v>
      </c>
      <c r="P119" s="35">
        <f>INDEX(CurCloseProf[],MATCH(PlantAccountsQuery[[#This Row],[Reg/Unreg]],CurCloseProf[R/NR],0),MATCH(P$9,CurCloseProf[#Headers],0))*($J119+$M119)</f>
        <v>0</v>
      </c>
      <c r="Q119" s="35">
        <f>INDEX(CurCloseProf[],MATCH(PlantAccountsQuery[[#This Row],[Reg/Unreg]],CurCloseProf[R/NR],0),MATCH(Q$9,CurCloseProf[#Headers],0))*($J119+$M119)</f>
        <v>0</v>
      </c>
      <c r="R119" s="35">
        <f>INDEX(CurCloseProf[],MATCH(PlantAccountsQuery[[#This Row],[Reg/Unreg]],CurCloseProf[R/NR],0),MATCH(R$9,CurCloseProf[#Headers],0))*($J119+$M119)</f>
        <v>0</v>
      </c>
      <c r="S119" s="35">
        <f>INDEX(CurCloseProf[],MATCH(PlantAccountsQuery[[#This Row],[Reg/Unreg]],CurCloseProf[R/NR],0),MATCH(S$9,CurCloseProf[#Headers],0))*($J119+$M119)</f>
        <v>0</v>
      </c>
      <c r="T119" s="35">
        <f>INDEX(CurCloseProf[],MATCH(PlantAccountsQuery[[#This Row],[Reg/Unreg]],CurCloseProf[R/NR],0),MATCH(T$9,CurCloseProf[#Headers],0))*($J119+$M119)</f>
        <v>0</v>
      </c>
      <c r="U119" s="35">
        <f>INDEX(CurCloseProf[],MATCH(PlantAccountsQuery[[#This Row],[Reg/Unreg]],CurCloseProf[R/NR],0),MATCH(U$9,CurCloseProf[#Headers],0))*($J119+$M119)</f>
        <v>0</v>
      </c>
      <c r="V119" s="35">
        <f>INDEX(CurCloseProf[],MATCH(PlantAccountsQuery[[#This Row],[Reg/Unreg]],CurCloseProf[R/NR],0),MATCH(V$9,CurCloseProf[#Headers],0))*($J119+$M119)</f>
        <v>0</v>
      </c>
      <c r="W119" s="35">
        <f>INDEX(CurCloseProf[],MATCH(PlantAccountsQuery[[#This Row],[Reg/Unreg]],CurCloseProf[R/NR],0),MATCH(W$9,CurCloseProf[#Headers],0))*($J119+$M119)</f>
        <v>0</v>
      </c>
      <c r="X119" s="35">
        <f>INDEX(CurCloseProf[],MATCH(PlantAccountsQuery[[#This Row],[Reg/Unreg]],CurCloseProf[R/NR],0),MATCH(X$9,CurCloseProf[#Headers],0))*($J119+$M119)</f>
        <v>0</v>
      </c>
      <c r="Y119" s="35">
        <f>INDEX(CurCloseProf[],MATCH(PlantAccountsQuery[[#This Row],[Reg/Unreg]],CurCloseProf[R/NR],0),MATCH(Y$9,CurCloseProf[#Headers],0))*($J119+$M119)</f>
        <v>0</v>
      </c>
      <c r="Z119" s="35">
        <f>INDEX(CurCloseProf[],MATCH(PlantAccountsQuery[[#This Row],[Reg/Unreg]],CurCloseProf[R/NR],0),MATCH(Z$9,CurCloseProf[#Headers],0))*($J119+$M119)</f>
        <v>0</v>
      </c>
      <c r="AB119" s="59">
        <f>IF(INDEX(CurWIPHelper[],1,MATCH(AO$4,$AB$9:$AM$9,0))=0,0,($F119+$O119))</f>
        <v>0</v>
      </c>
      <c r="AC119" s="59">
        <f>IF(INDEX(CurWIPHelper[],1,MATCH(AP$4,$AB$9:$AM$9,0))=0,0,($F119+SUM($O119:P119)))</f>
        <v>0</v>
      </c>
      <c r="AD119" s="59">
        <f>IF(INDEX(CurWIPHelper[],1,MATCH(AQ$4,$AB$9:$AM$9,0))=0,0,($F119+SUM($O119:Q119)))</f>
        <v>0</v>
      </c>
      <c r="AE119" s="59">
        <f>IF(INDEX(CurWIPHelper[],1,MATCH(AR$4,$AB$9:$AM$9,0))=0,0,($F119+SUM($O119:R119)))</f>
        <v>0</v>
      </c>
      <c r="AF119" s="59">
        <f>IF(INDEX(CurWIPHelper[],1,MATCH(AS$4,$AB$9:$AM$9,0))=0,0,($F119+SUM($O119:S119)))</f>
        <v>0</v>
      </c>
      <c r="AG119" s="59">
        <f>IF(INDEX(CurWIPHelper[],1,MATCH(AT$4,$AB$9:$AM$9,0))=0,0,($F119+SUM($O119:T119)))</f>
        <v>0</v>
      </c>
      <c r="AH119" s="59">
        <f>IF(INDEX(CurWIPHelper[],1,MATCH(AU$4,$AB$9:$AM$9,0))=0,0,($F119+SUM($O119:U119)))</f>
        <v>0</v>
      </c>
      <c r="AI119" s="59">
        <f>IF(INDEX(CurWIPHelper[],1,MATCH(AV$4,$AB$9:$AM$9,0))=0,0,($F119+SUM($O119:V119)))</f>
        <v>0</v>
      </c>
      <c r="AJ119" s="59">
        <f>IF(INDEX(CurWIPHelper[],1,MATCH(AW$4,$AB$9:$AM$9,0))=0,0,($F119+SUM($O119:W119)))</f>
        <v>0</v>
      </c>
      <c r="AK119" s="59">
        <f>IF(INDEX(CurWIPHelper[],1,MATCH(AX$4,$AB$9:$AM$9,0))=0,0,($F119+SUM($O119:X119)))</f>
        <v>0</v>
      </c>
      <c r="AL119" s="59">
        <f>IF(INDEX(CurWIPHelper[],1,MATCH(AY$4,$AB$9:$AM$9,0))=0,0,($F119+SUM($O119:Y119)))</f>
        <v>0</v>
      </c>
      <c r="AM119" s="59">
        <f>IF(INDEX(CurWIPHelper[],1,MATCH(AZ$4,$AB$9:$AM$9,0))=0,0,($F119+SUM($O119:Z119)))</f>
        <v>0</v>
      </c>
      <c r="AO119" s="35">
        <f>IF(INDEX(CurWIPHelper[],1,MATCH(AO$4,CurWIPHelper[#Headers],0))=0,0,
     IF(AB119&gt;0,
        (IF(
             ((INDEX(PlantAccounts[],MATCH($C119,PlantAccounts[Power Plan Plant Account '#],0),7)/12)
                   *(AB119)
                   *(INDEX(CurWIPHelper[],1,MATCH(AO$4,CurWIPHelper[#Headers],0)))
                   +(INDEX(PlantAccounts[],MATCH($C119,PlantAccounts[Power Plan Plant Account '#],0),9))
                   )&gt;AB119,
              IF((INDEX(PlantAccounts[],MATCH($C119,PlantAccounts[Power Plan Plant Account '#],0),7))=0,0,AB119-(INDEX(PlantAccounts[],MATCH($C119,PlantAccounts[Power Plan Plant Account '#],0),9))),
             (INDEX(PlantAccounts[],MATCH($C119,PlantAccounts[Power Plan Plant Account '#],0),7)/12)*AB119*(INDEX(CurWIPHelper[],1,MATCH(AO$4,CurWIPHelper[#Headers],0))))
        ),
          IF(AB119=0,0,IF(
              ((INDEX(PlantAccounts[],MATCH($C119,PlantAccounts[Power Plan Plant Account '#],0),7)/12)
              *(AB119)
              *(INDEX(CurWIPHelper[],1,MATCH(AO$4,CurWIPHelper[#Headers],0)))
              +(INDEX(PlantAccounts[],MATCH($C119,PlantAccounts[Power Plan Plant Account '#],0),9))
              )&gt;AB119,
         (INDEX(PlantAccounts[],MATCH($C119,PlantAccounts[Power Plan Plant Account '#],0),7)/12)*AB119*(INDEX(CurWIPHelper[],1,MATCH(AO$4,CurWIPHelper[#Headers],0))),
         AB119-(INDEX(PlantAccounts[],MATCH($C119,PlantAccounts[Power Plan Plant Account '#],0),9))
    ))
)
)</f>
        <v>0</v>
      </c>
      <c r="AP119" s="35">
        <f>IF(INDEX(CurWIPHelper[],1,MATCH(AP$4,CurWIPHelper[#Headers],0))=0,0,
     IF(AC119&gt;0,
        (IF(
             ((INDEX(PlantAccounts[],MATCH($C119,PlantAccounts[Power Plan Plant Account '#],0),7)/12)
                   *(AC119)
                   *(INDEX(CurWIPHelper[],1,MATCH(AP$4,CurWIPHelper[#Headers],0)))
                   +(INDEX(PlantAccounts[],MATCH($C119,PlantAccounts[Power Plan Plant Account '#],0),9))
                   +(SUM($AO119:AO119))
                    )&gt;AC119,
              IF((INDEX(PlantAccounts[],MATCH($C119,PlantAccounts[Power Plan Plant Account '#],0),7))=0,0,AC119-(INDEX(PlantAccounts[],MATCH($C119,PlantAccounts[Power Plan Plant Account '#],0),9))-SUM($AO119:AO119)),
             (INDEX(PlantAccounts[],MATCH($C119,PlantAccounts[Power Plan Plant Account '#],0),7)/12)*AC119*(INDEX(CurWIPHelper[],1,MATCH(AP$4,CurWIPHelper[#Headers],0))))
        ),
        IF(AC119=0,0,IF(
              ((INDEX(PlantAccounts[],MATCH($C119,PlantAccounts[Power Plan Plant Account '#],0),7)/12)
              *(AC119)
              *(INDEX(CurWIPHelper[],1,MATCH(AP$4,CurWIPHelper[#Headers],0)))
              +(INDEX(PlantAccounts[],MATCH($C119,PlantAccounts[Power Plan Plant Account '#],0),9))
              +(SUM($AO119:AO119))
              )&gt;AC119,
         (INDEX(PlantAccounts[],MATCH($C119,PlantAccounts[Power Plan Plant Account '#],0),7)/12)*AC119*(INDEX(CurWIPHelper[],1,MATCH(AP$4,CurWIPHelper[#Headers],0))),
         AC119-(INDEX(PlantAccounts[],MATCH($C119,PlantAccounts[Power Plan Plant Account '#],0),9))-(SUM($AO119:AO119))
    ))
)
)</f>
        <v>0</v>
      </c>
      <c r="AQ119" s="35">
        <f>IF(INDEX(CurWIPHelper[],1,MATCH(AQ$4,CurWIPHelper[#Headers],0))=0,0,
     IF(AD119&gt;0,
        (IF(
             ((INDEX(PlantAccounts[],MATCH($C119,PlantAccounts[Power Plan Plant Account '#],0),7)/12)
                   *(AD119)
                   *(INDEX(CurWIPHelper[],1,MATCH(AQ$4,CurWIPHelper[#Headers],0)))
                   +(INDEX(PlantAccounts[],MATCH($C119,PlantAccounts[Power Plan Plant Account '#],0),9))
                   +(SUM($AO119:AP119))
                    )&gt;AD119,
              IF((INDEX(PlantAccounts[],MATCH($C119,PlantAccounts[Power Plan Plant Account '#],0),7))=0,0,AD119-(INDEX(PlantAccounts[],MATCH($C119,PlantAccounts[Power Plan Plant Account '#],0),9))-SUM($AO119:AP119)),
             (INDEX(PlantAccounts[],MATCH($C119,PlantAccounts[Power Plan Plant Account '#],0),7)/12)*AD119*(INDEX(CurWIPHelper[],1,MATCH(AQ$4,CurWIPHelper[#Headers],0))))
        ),
        IF(AD119=0,0,IF(
              ((INDEX(PlantAccounts[],MATCH($C119,PlantAccounts[Power Plan Plant Account '#],0),7)/12)
              *(AD119)
              *(INDEX(CurWIPHelper[],1,MATCH(AQ$4,CurWIPHelper[#Headers],0)))
              +(INDEX(PlantAccounts[],MATCH($C119,PlantAccounts[Power Plan Plant Account '#],0),9))
              +(SUM($AO119:AP119))
              )&gt;AD119,
         (INDEX(PlantAccounts[],MATCH($C119,PlantAccounts[Power Plan Plant Account '#],0),7)/12)*AD119*(INDEX(CurWIPHelper[],1,MATCH(AQ$4,CurWIPHelper[#Headers],0))),
         AD119-(INDEX(PlantAccounts[],MATCH($C119,PlantAccounts[Power Plan Plant Account '#],0),9))-(SUM($AO119:AP119))
    ))
)
)</f>
        <v>0</v>
      </c>
      <c r="AR119" s="35">
        <f>IF(INDEX(CurWIPHelper[],1,MATCH(AR$4,CurWIPHelper[#Headers],0))=0,0,
     IF(AE119&gt;0,
        (IF(
             ((INDEX(PlantAccounts[],MATCH($C119,PlantAccounts[Power Plan Plant Account '#],0),7)/12)
                   *(AE119)
                   *(INDEX(CurWIPHelper[],1,MATCH(AR$4,CurWIPHelper[#Headers],0)))
                   +(INDEX(PlantAccounts[],MATCH($C119,PlantAccounts[Power Plan Plant Account '#],0),9))
                   +(SUM($AO119:AQ119))
                    )&gt;AE119,
              IF((INDEX(PlantAccounts[],MATCH($C119,PlantAccounts[Power Plan Plant Account '#],0),7))=0,0,AE119-(INDEX(PlantAccounts[],MATCH($C119,PlantAccounts[Power Plan Plant Account '#],0),9))-SUM($AO119:AQ119)),
             (INDEX(PlantAccounts[],MATCH($C119,PlantAccounts[Power Plan Plant Account '#],0),7)/12)*AE119*(INDEX(CurWIPHelper[],1,MATCH(AR$4,CurWIPHelper[#Headers],0))))
        ),
        IF(AE119=0,0,IF(
              ((INDEX(PlantAccounts[],MATCH($C119,PlantAccounts[Power Plan Plant Account '#],0),7)/12)
              *(AE119)
              *(INDEX(CurWIPHelper[],1,MATCH(AR$4,CurWIPHelper[#Headers],0)))
              +(INDEX(PlantAccounts[],MATCH($C119,PlantAccounts[Power Plan Plant Account '#],0),9))
              +(SUM($AO119:AQ119))
              )&gt;AE119,
         (INDEX(PlantAccounts[],MATCH($C119,PlantAccounts[Power Plan Plant Account '#],0),7)/12)*AE119*(INDEX(CurWIPHelper[],1,MATCH(AR$4,CurWIPHelper[#Headers],0))),
         AE119-(INDEX(PlantAccounts[],MATCH($C119,PlantAccounts[Power Plan Plant Account '#],0),9))-(SUM($AO119:AQ119))
    ))
)
)</f>
        <v>0</v>
      </c>
      <c r="AS119" s="35">
        <f>IF(INDEX(CurWIPHelper[],1,MATCH(AS$4,CurWIPHelper[#Headers],0))=0,0,
     IF(AF119&gt;0,
        (IF(
             ((INDEX(PlantAccounts[],MATCH($C119,PlantAccounts[Power Plan Plant Account '#],0),7)/12)
                   *(AF119)
                   *(INDEX(CurWIPHelper[],1,MATCH(AS$4,CurWIPHelper[#Headers],0)))
                   +(INDEX(PlantAccounts[],MATCH($C119,PlantAccounts[Power Plan Plant Account '#],0),9))
                   +(SUM($AO119:AR119))
                    )&gt;AF119,
              IF((INDEX(PlantAccounts[],MATCH($C119,PlantAccounts[Power Plan Plant Account '#],0),7))=0,0,AF119-(INDEX(PlantAccounts[],MATCH($C119,PlantAccounts[Power Plan Plant Account '#],0),9))-SUM($AO119:AR119)),
             (INDEX(PlantAccounts[],MATCH($C119,PlantAccounts[Power Plan Plant Account '#],0),7)/12)*AF119*(INDEX(CurWIPHelper[],1,MATCH(AS$4,CurWIPHelper[#Headers],0))))
        ),
        IF(AF119=0,0,IF(
              ((INDEX(PlantAccounts[],MATCH($C119,PlantAccounts[Power Plan Plant Account '#],0),7)/12)
              *(AF119)
              *(INDEX(CurWIPHelper[],1,MATCH(AS$4,CurWIPHelper[#Headers],0)))
              +(INDEX(PlantAccounts[],MATCH($C119,PlantAccounts[Power Plan Plant Account '#],0),9))
              +(SUM($AO119:AR119))
              )&gt;AF119,
         (INDEX(PlantAccounts[],MATCH($C119,PlantAccounts[Power Plan Plant Account '#],0),7)/12)*AF119*(INDEX(CurWIPHelper[],1,MATCH(AS$4,CurWIPHelper[#Headers],0))),
         AF119-(INDEX(PlantAccounts[],MATCH($C119,PlantAccounts[Power Plan Plant Account '#],0),9))-(SUM($AO119:AR119))
    ))
)
)</f>
        <v>0</v>
      </c>
      <c r="AT119" s="35">
        <f>IF(INDEX(CurWIPHelper[],1,MATCH(AT$4,CurWIPHelper[#Headers],0))=0,0,
     IF(AG119&gt;0,
        (IF(
             ((INDEX(PlantAccounts[],MATCH($C119,PlantAccounts[Power Plan Plant Account '#],0),7)/12)
                   *(AG119)
                   *(INDEX(CurWIPHelper[],1,MATCH(AT$4,CurWIPHelper[#Headers],0)))
                   +(INDEX(PlantAccounts[],MATCH($C119,PlantAccounts[Power Plan Plant Account '#],0),9))
                   +(SUM($AO119:AS119))
                    )&gt;AG119,
              IF((INDEX(PlantAccounts[],MATCH($C119,PlantAccounts[Power Plan Plant Account '#],0),7))=0,0,AG119-(INDEX(PlantAccounts[],MATCH($C119,PlantAccounts[Power Plan Plant Account '#],0),9))-SUM($AO119:AS119)),
             (INDEX(PlantAccounts[],MATCH($C119,PlantAccounts[Power Plan Plant Account '#],0),7)/12)*AG119*(INDEX(CurWIPHelper[],1,MATCH(AT$4,CurWIPHelper[#Headers],0))))
        ),
        IF(AG119=0,0,IF(
              ((INDEX(PlantAccounts[],MATCH($C119,PlantAccounts[Power Plan Plant Account '#],0),7)/12)
              *(AG119)
              *(INDEX(CurWIPHelper[],1,MATCH(AT$4,CurWIPHelper[#Headers],0)))
              +(INDEX(PlantAccounts[],MATCH($C119,PlantAccounts[Power Plan Plant Account '#],0),9))
              +(SUM($AO119:AS119))
              )&gt;AG119,
         (INDEX(PlantAccounts[],MATCH($C119,PlantAccounts[Power Plan Plant Account '#],0),7)/12)*AG119*(INDEX(CurWIPHelper[],1,MATCH(AT$4,CurWIPHelper[#Headers],0))),
         AG119-(INDEX(PlantAccounts[],MATCH($C119,PlantAccounts[Power Plan Plant Account '#],0),9))-(SUM($AO119:AS119))
    ))
)
)</f>
        <v>0</v>
      </c>
      <c r="AU119" s="35">
        <f>IF(INDEX(CurWIPHelper[],1,MATCH(AU$4,CurWIPHelper[#Headers],0))=0,0,
     IF(AH119&gt;0,
        (IF(
             ((INDEX(PlantAccounts[],MATCH($C119,PlantAccounts[Power Plan Plant Account '#],0),7)/12)
                   *(AH119)
                   *(INDEX(CurWIPHelper[],1,MATCH(AU$4,CurWIPHelper[#Headers],0)))
                   +(INDEX(PlantAccounts[],MATCH($C119,PlantAccounts[Power Plan Plant Account '#],0),9))
                   +(SUM($AO119:AT119))
                    )&gt;AH119,
              IF((INDEX(PlantAccounts[],MATCH($C119,PlantAccounts[Power Plan Plant Account '#],0),7))=0,0,AH119-(INDEX(PlantAccounts[],MATCH($C119,PlantAccounts[Power Plan Plant Account '#],0),9))-SUM($AO119:AT119)),
             (INDEX(PlantAccounts[],MATCH($C119,PlantAccounts[Power Plan Plant Account '#],0),7)/12)*AH119*(INDEX(CurWIPHelper[],1,MATCH(AU$4,CurWIPHelper[#Headers],0))))
        ),
        IF(AH119=0,0,IF(
              ((INDEX(PlantAccounts[],MATCH($C119,PlantAccounts[Power Plan Plant Account '#],0),7)/12)
              *(AH119)
              *(INDEX(CurWIPHelper[],1,MATCH(AU$4,CurWIPHelper[#Headers],0)))
              +(INDEX(PlantAccounts[],MATCH($C119,PlantAccounts[Power Plan Plant Account '#],0),9))
              +(SUM($AO119:AT119))
              )&gt;AH119,
         (INDEX(PlantAccounts[],MATCH($C119,PlantAccounts[Power Plan Plant Account '#],0),7)/12)*AH119*(INDEX(CurWIPHelper[],1,MATCH(AU$4,CurWIPHelper[#Headers],0))),
         AH119-(INDEX(PlantAccounts[],MATCH($C119,PlantAccounts[Power Plan Plant Account '#],0),9))-(SUM($AO119:AT119))
    ))
)
)</f>
        <v>0</v>
      </c>
      <c r="AV119" s="35">
        <f>IF(INDEX(CurWIPHelper[],1,MATCH(AV$4,CurWIPHelper[#Headers],0))=0,0,
     IF(AI119&gt;0,
        (IF(
             ((INDEX(PlantAccounts[],MATCH($C119,PlantAccounts[Power Plan Plant Account '#],0),7)/12)
                   *(AI119)
                   *(INDEX(CurWIPHelper[],1,MATCH(AV$4,CurWIPHelper[#Headers],0)))
                   +(INDEX(PlantAccounts[],MATCH($C119,PlantAccounts[Power Plan Plant Account '#],0),9))
                   +(SUM($AO119:AU119))
                    )&gt;AI119,
              IF((INDEX(PlantAccounts[],MATCH($C119,PlantAccounts[Power Plan Plant Account '#],0),7))=0,0,AI119-(INDEX(PlantAccounts[],MATCH($C119,PlantAccounts[Power Plan Plant Account '#],0),9))-SUM($AO119:AU119)),
             (INDEX(PlantAccounts[],MATCH($C119,PlantAccounts[Power Plan Plant Account '#],0),7)/12)*AI119*(INDEX(CurWIPHelper[],1,MATCH(AV$4,CurWIPHelper[#Headers],0))))
        ),
        IF(AI119=0,0,IF(
              ((INDEX(PlantAccounts[],MATCH($C119,PlantAccounts[Power Plan Plant Account '#],0),7)/12)
              *(AI119)
              *(INDEX(CurWIPHelper[],1,MATCH(AV$4,CurWIPHelper[#Headers],0)))
              +(INDEX(PlantAccounts[],MATCH($C119,PlantAccounts[Power Plan Plant Account '#],0),9))
              +(SUM($AO119:AU119))
              )&gt;AI119,
         (INDEX(PlantAccounts[],MATCH($C119,PlantAccounts[Power Plan Plant Account '#],0),7)/12)*AI119*(INDEX(CurWIPHelper[],1,MATCH(AV$4,CurWIPHelper[#Headers],0))),
         AI119-(INDEX(PlantAccounts[],MATCH($C119,PlantAccounts[Power Plan Plant Account '#],0),9))-(SUM($AO119:AU119))
    ))
)
)</f>
        <v>0</v>
      </c>
      <c r="AW119" s="35">
        <f>IF(INDEX(CurWIPHelper[],1,MATCH(AW$4,CurWIPHelper[#Headers],0))=0,0,
     IF(AJ119&gt;0,
        (IF(
             ((INDEX(PlantAccounts[],MATCH($C119,PlantAccounts[Power Plan Plant Account '#],0),7)/12)
                   *(AJ119)
                   *(INDEX(CurWIPHelper[],1,MATCH(AW$4,CurWIPHelper[#Headers],0)))
                   +(INDEX(PlantAccounts[],MATCH($C119,PlantAccounts[Power Plan Plant Account '#],0),9))
                   +(SUM($AO119:AV119))
                    )&gt;AJ119,
              IF((INDEX(PlantAccounts[],MATCH($C119,PlantAccounts[Power Plan Plant Account '#],0),7))=0,0,AJ119-(INDEX(PlantAccounts[],MATCH($C119,PlantAccounts[Power Plan Plant Account '#],0),9))-SUM($AO119:AV119)),
             (INDEX(PlantAccounts[],MATCH($C119,PlantAccounts[Power Plan Plant Account '#],0),7)/12)*AJ119*(INDEX(CurWIPHelper[],1,MATCH(AW$4,CurWIPHelper[#Headers],0))))
        ),
        IF(AJ119=0,0,IF(
              ((INDEX(PlantAccounts[],MATCH($C119,PlantAccounts[Power Plan Plant Account '#],0),7)/12)
              *(AJ119)
              *(INDEX(CurWIPHelper[],1,MATCH(AW$4,CurWIPHelper[#Headers],0)))
              +(INDEX(PlantAccounts[],MATCH($C119,PlantAccounts[Power Plan Plant Account '#],0),9))
              +(SUM($AO119:AV119))
              )&gt;AJ119,
         (INDEX(PlantAccounts[],MATCH($C119,PlantAccounts[Power Plan Plant Account '#],0),7)/12)*AJ119*(INDEX(CurWIPHelper[],1,MATCH(AW$4,CurWIPHelper[#Headers],0))),
         AJ119-(INDEX(PlantAccounts[],MATCH($C119,PlantAccounts[Power Plan Plant Account '#],0),9))-(SUM($AO119:AV119))
    ))
)
)</f>
        <v>0</v>
      </c>
      <c r="AX119" s="35">
        <f>IF(INDEX(CurWIPHelper[],1,MATCH(AX$4,CurWIPHelper[#Headers],0))=0,0,
     IF(AK119&gt;0,
        (IF(
             ((INDEX(PlantAccounts[],MATCH($C119,PlantAccounts[Power Plan Plant Account '#],0),7)/12)
                   *(AK119)
                   *(INDEX(CurWIPHelper[],1,MATCH(AX$4,CurWIPHelper[#Headers],0)))
                   +(INDEX(PlantAccounts[],MATCH($C119,PlantAccounts[Power Plan Plant Account '#],0),9))
                   +(SUM($AO119:AW119))
                    )&gt;AK119,
              IF((INDEX(PlantAccounts[],MATCH($C119,PlantAccounts[Power Plan Plant Account '#],0),7))=0,0,AK119-(INDEX(PlantAccounts[],MATCH($C119,PlantAccounts[Power Plan Plant Account '#],0),9))-SUM($AO119:AW119)),
             (INDEX(PlantAccounts[],MATCH($C119,PlantAccounts[Power Plan Plant Account '#],0),7)/12)*AK119*(INDEX(CurWIPHelper[],1,MATCH(AX$4,CurWIPHelper[#Headers],0))))
        ),
        IF(AK119=0,0,IF(
              ((INDEX(PlantAccounts[],MATCH($C119,PlantAccounts[Power Plan Plant Account '#],0),7)/12)
              *(AK119)
              *(INDEX(CurWIPHelper[],1,MATCH(AX$4,CurWIPHelper[#Headers],0)))
              +(INDEX(PlantAccounts[],MATCH($C119,PlantAccounts[Power Plan Plant Account '#],0),9))
              +(SUM($AO119:AW119))
              )&gt;AK119,
         (INDEX(PlantAccounts[],MATCH($C119,PlantAccounts[Power Plan Plant Account '#],0),7)/12)*AK119*(INDEX(CurWIPHelper[],1,MATCH(AX$4,CurWIPHelper[#Headers],0))),
         AK119-(INDEX(PlantAccounts[],MATCH($C119,PlantAccounts[Power Plan Plant Account '#],0),9))-(SUM($AO119:AW119))
    ))
)
)</f>
        <v>0</v>
      </c>
      <c r="AY119" s="35">
        <f>IF(INDEX(CurWIPHelper[],1,MATCH(AY$4,CurWIPHelper[#Headers],0))=0,0,
     IF(AL119&gt;0,
        (IF(
             ((INDEX(PlantAccounts[],MATCH($C119,PlantAccounts[Power Plan Plant Account '#],0),7)/12)
                   *(AL119)
                   *(INDEX(CurWIPHelper[],1,MATCH(AY$4,CurWIPHelper[#Headers],0)))
                   +(INDEX(PlantAccounts[],MATCH($C119,PlantAccounts[Power Plan Plant Account '#],0),9))
                   +(SUM($AO119:AX119))
                    )&gt;AL119,
              IF((INDEX(PlantAccounts[],MATCH($C119,PlantAccounts[Power Plan Plant Account '#],0),7))=0,0,AL119-(INDEX(PlantAccounts[],MATCH($C119,PlantAccounts[Power Plan Plant Account '#],0),9))-SUM($AO119:AX119)),
             (INDEX(PlantAccounts[],MATCH($C119,PlantAccounts[Power Plan Plant Account '#],0),7)/12)*AL119*(INDEX(CurWIPHelper[],1,MATCH(AY$4,CurWIPHelper[#Headers],0))))
        ),
        IF(AL119=0,0,IF(
              ((INDEX(PlantAccounts[],MATCH($C119,PlantAccounts[Power Plan Plant Account '#],0),7)/12)
              *(AL119)
              *(INDEX(CurWIPHelper[],1,MATCH(AY$4,CurWIPHelper[#Headers],0)))
              +(INDEX(PlantAccounts[],MATCH($C119,PlantAccounts[Power Plan Plant Account '#],0),9))
              +(SUM($AO119:AX119))
              )&gt;AL119,
         (INDEX(PlantAccounts[],MATCH($C119,PlantAccounts[Power Plan Plant Account '#],0),7)/12)*AL119*(INDEX(CurWIPHelper[],1,MATCH(AY$4,CurWIPHelper[#Headers],0))),
         AL119-(INDEX(PlantAccounts[],MATCH($C119,PlantAccounts[Power Plan Plant Account '#],0),9))-(SUM($AO119:AX119))
    ))
)
)</f>
        <v>0</v>
      </c>
      <c r="AZ119" s="35">
        <f>IF(INDEX(CurWIPHelper[],1,MATCH(AZ$4,CurWIPHelper[#Headers],0))=0,0,
     IF(AM119&gt;0,
        (IF(
             ((INDEX(PlantAccounts[],MATCH($C119,PlantAccounts[Power Plan Plant Account '#],0),7)/12)
                   *(AM119)
                   *(INDEX(CurWIPHelper[],1,MATCH(AZ$4,CurWIPHelper[#Headers],0)))
                   +(INDEX(PlantAccounts[],MATCH($C119,PlantAccounts[Power Plan Plant Account '#],0),9))
                   +(SUM($AO119:AY119))
                    )&gt;AM119,
              IF((INDEX(PlantAccounts[],MATCH($C119,PlantAccounts[Power Plan Plant Account '#],0),7))=0,0,AM119-(INDEX(PlantAccounts[],MATCH($C119,PlantAccounts[Power Plan Plant Account '#],0),9))-SUM($AO119:AY119)),
             (INDEX(PlantAccounts[],MATCH($C119,PlantAccounts[Power Plan Plant Account '#],0),7)/12)*AM119*(INDEX(CurWIPHelper[],1,MATCH(AZ$4,CurWIPHelper[#Headers],0))))
        ),
        IF(AM119=0,0,IF(
              ((INDEX(PlantAccounts[],MATCH($C119,PlantAccounts[Power Plan Plant Account '#],0),7)/12)
              *(AM119)
              *(INDEX(CurWIPHelper[],1,MATCH(AZ$4,CurWIPHelper[#Headers],0)))
              +(INDEX(PlantAccounts[],MATCH($C119,PlantAccounts[Power Plan Plant Account '#],0),9))
              +(SUM($AO119:AY119))
              )&gt;AM119,
         (INDEX(PlantAccounts[],MATCH($C119,PlantAccounts[Power Plan Plant Account '#],0),7)/12)*AM119*(INDEX(CurWIPHelper[],1,MATCH(AZ$4,CurWIPHelper[#Headers],0))),
         AM119-(INDEX(PlantAccounts[],MATCH($C119,PlantAccounts[Power Plan Plant Account '#],0),9))-(SUM($AO119:AY119))
    ))
)
)</f>
        <v>0</v>
      </c>
      <c r="BA119" s="59">
        <f t="shared" si="33"/>
        <v>0</v>
      </c>
      <c r="BC119" s="59">
        <f>INDEX(CurCloseProf[],MATCH(PlantAccountsQuery[[#This Row],[Reg/Unreg]],CurCloseProf[R/NR],0),MATCH(BC$9,CurCloseProf[#Headers],0))*($J119)</f>
        <v>0</v>
      </c>
      <c r="BD119" s="59">
        <f>INDEX(CurCloseProf[],MATCH(PlantAccountsQuery[[#This Row],[Reg/Unreg]],CurCloseProf[R/NR],0),MATCH(BD$9,CurCloseProf[#Headers],0))*($J119)</f>
        <v>0</v>
      </c>
      <c r="BE119" s="59">
        <f>INDEX(CurCloseProf[],MATCH(PlantAccountsQuery[[#This Row],[Reg/Unreg]],CurCloseProf[R/NR],0),MATCH(BE$9,CurCloseProf[#Headers],0))*($J119)</f>
        <v>0</v>
      </c>
      <c r="BF119" s="59">
        <f>INDEX(CurCloseProf[],MATCH(PlantAccountsQuery[[#This Row],[Reg/Unreg]],CurCloseProf[R/NR],0),MATCH(BF$9,CurCloseProf[#Headers],0))*($J119)</f>
        <v>0</v>
      </c>
      <c r="BG119" s="59">
        <f>INDEX(CurCloseProf[],MATCH(PlantAccountsQuery[[#This Row],[Reg/Unreg]],CurCloseProf[R/NR],0),MATCH(BG$9,CurCloseProf[#Headers],0))*($J119)</f>
        <v>0</v>
      </c>
      <c r="BH119" s="59">
        <f>INDEX(CurCloseProf[],MATCH(PlantAccountsQuery[[#This Row],[Reg/Unreg]],CurCloseProf[R/NR],0),MATCH(BH$9,CurCloseProf[#Headers],0))*($J119)</f>
        <v>0</v>
      </c>
      <c r="BI119" s="59">
        <f>INDEX(CurCloseProf[],MATCH(PlantAccountsQuery[[#This Row],[Reg/Unreg]],CurCloseProf[R/NR],0),MATCH(BI$9,CurCloseProf[#Headers],0))*($J119)</f>
        <v>0</v>
      </c>
      <c r="BJ119" s="59">
        <f>INDEX(CurCloseProf[],MATCH(PlantAccountsQuery[[#This Row],[Reg/Unreg]],CurCloseProf[R/NR],0),MATCH(BJ$9,CurCloseProf[#Headers],0))*($J119)</f>
        <v>0</v>
      </c>
      <c r="BK119" s="59">
        <f>INDEX(CurCloseProf[],MATCH(PlantAccountsQuery[[#This Row],[Reg/Unreg]],CurCloseProf[R/NR],0),MATCH(BK$9,CurCloseProf[#Headers],0))*($J119)</f>
        <v>0</v>
      </c>
      <c r="BL119" s="59">
        <f>INDEX(CurCloseProf[],MATCH(PlantAccountsQuery[[#This Row],[Reg/Unreg]],CurCloseProf[R/NR],0),MATCH(BL$9,CurCloseProf[#Headers],0))*($J119)</f>
        <v>0</v>
      </c>
      <c r="BM119" s="59">
        <f>INDEX(CurCloseProf[],MATCH(PlantAccountsQuery[[#This Row],[Reg/Unreg]],CurCloseProf[R/NR],0),MATCH(BM$9,CurCloseProf[#Headers],0))*($J119)</f>
        <v>0</v>
      </c>
      <c r="BN119" s="59">
        <f>INDEX(CurCloseProf[],MATCH(PlantAccountsQuery[[#This Row],[Reg/Unreg]],CurCloseProf[R/NR],0),MATCH(BN$9,CurCloseProf[#Headers],0))*($J119)</f>
        <v>0</v>
      </c>
      <c r="BP119" s="59">
        <f>IF(INDEX(CurWIPHelper[],1,MATCH(AO$4,$BP$9:$CA$9,0))=0,0,$BC119)</f>
        <v>0</v>
      </c>
      <c r="BQ119" s="59">
        <f>IF(INDEX(CurWIPHelper[],1,MATCH(AP$4,$BP$9:$CA$9,0))=0,0,(SUM($BC119:BD119)))</f>
        <v>0</v>
      </c>
      <c r="BR119" s="59">
        <f>IF(INDEX(CurWIPHelper[],1,MATCH(AQ$4,$BP$9:$CA$9,0))=0,0,(SUM($BC119:BE119)))</f>
        <v>0</v>
      </c>
      <c r="BS119" s="59">
        <f>IF(INDEX(CurWIPHelper[],1,MATCH(AR$4,$BP$9:$CA$9,0))=0,0,(SUM($BC119:BF119)))</f>
        <v>0</v>
      </c>
      <c r="BT119" s="59">
        <f>IF(INDEX(CurWIPHelper[],1,MATCH(AS$4,$BP$9:$CA$9,0))=0,0,(SUM($BC119:BG119)))</f>
        <v>0</v>
      </c>
      <c r="BU119" s="59">
        <f>IF(INDEX(CurWIPHelper[],1,MATCH(AT$4,$BP$9:$CA$9,0))=0,0,(SUM($BC119:BH119)))</f>
        <v>0</v>
      </c>
      <c r="BV119" s="59">
        <f>IF(INDEX(CurWIPHelper[],1,MATCH(AU$4,$BP$9:$CA$9,0))=0,0,(SUM($BC119:BI119)))</f>
        <v>0</v>
      </c>
      <c r="BW119" s="59">
        <f>IF(INDEX(CurWIPHelper[],1,MATCH(AV$4,$BP$9:$CA$9,0))=0,0,(SUM($BC119:BJ119)))</f>
        <v>0</v>
      </c>
      <c r="BX119" s="59">
        <f>IF(INDEX(CurWIPHelper[],1,MATCH(AW$4,$BP$9:$CA$9,0))=0,0,(SUM($BC119:BK119)))</f>
        <v>0</v>
      </c>
      <c r="BY119" s="59">
        <f>IF(INDEX(CurWIPHelper[],1,MATCH(AX$4,$BP$9:$CA$9,0))=0,0,(SUM($BC119:BL119)))</f>
        <v>0</v>
      </c>
      <c r="BZ119" s="59">
        <f>IF(INDEX(CurWIPHelper[],1,MATCH(AY$4,$BP$9:$CA$9,0))=0,0,(SUM($BC119:BM119)))</f>
        <v>0</v>
      </c>
      <c r="CA119" s="59">
        <f>IF(INDEX(CurWIPHelper[],1,MATCH(AZ$4,$BP$9:$CA$9,0))=0,0,(SUM($BC119:BN119)))</f>
        <v>0</v>
      </c>
      <c r="CC119" s="59">
        <f>((((INDEX(PlantAccounts[],MATCH($C119,PlantAccounts[Power Plan Plant Account '#],0),8)+(INDEX(PlantAccounts[],MATCH($C119,PlantAccounts[Power Plan Plant Account '#],0),8)+INDEX(PlantAccounts[],MATCH($C119,PlantAccounts[Power Plan Plant Account '#],0),16)+INDEX(PlantAccounts[],MATCH($C119,PlantAccounts[Power Plan Plant Account '#],0),17)))/2))/12)*(INDEX(CurWIPHelper[],1,MATCH(AO$4,CurWIPHelper[#Headers],0)))*(INDEX(PlantAccounts[],MATCH($C119,PlantAccounts[Power Plan Plant Account '#],0),7))</f>
        <v>0</v>
      </c>
      <c r="CD119" s="59">
        <f>((((INDEX(PlantAccounts[],MATCH($C119,PlantAccounts[Power Plan Plant Account '#],0),8)+(INDEX(PlantAccounts[],MATCH($C119,PlantAccounts[Power Plan Plant Account '#],0),8)+INDEX(PlantAccounts[],MATCH($C119,PlantAccounts[Power Plan Plant Account '#],0),16)+INDEX(PlantAccounts[],MATCH($C119,PlantAccounts[Power Plan Plant Account '#],0),17)))/2))/12)*(INDEX(CurWIPHelper[],1,MATCH(AP$4,CurWIPHelper[#Headers],0)))*(INDEX(PlantAccounts[],MATCH($C119,PlantAccounts[Power Plan Plant Account '#],0),7))</f>
        <v>0</v>
      </c>
      <c r="CE119" s="59">
        <f>((((INDEX(PlantAccounts[],MATCH($C119,PlantAccounts[Power Plan Plant Account '#],0),8)+(INDEX(PlantAccounts[],MATCH($C119,PlantAccounts[Power Plan Plant Account '#],0),8)+INDEX(PlantAccounts[],MATCH($C119,PlantAccounts[Power Plan Plant Account '#],0),16)+INDEX(PlantAccounts[],MATCH($C119,PlantAccounts[Power Plan Plant Account '#],0),17)))/2))/12)*(INDEX(CurWIPHelper[],1,MATCH(AQ$4,CurWIPHelper[#Headers],0)))*(INDEX(PlantAccounts[],MATCH($C119,PlantAccounts[Power Plan Plant Account '#],0),7))</f>
        <v>0</v>
      </c>
      <c r="CF119" s="59">
        <f>((((INDEX(PlantAccounts[],MATCH($C119,PlantAccounts[Power Plan Plant Account '#],0),8)+(INDEX(PlantAccounts[],MATCH($C119,PlantAccounts[Power Plan Plant Account '#],0),8)+INDEX(PlantAccounts[],MATCH($C119,PlantAccounts[Power Plan Plant Account '#],0),16)+INDEX(PlantAccounts[],MATCH($C119,PlantAccounts[Power Plan Plant Account '#],0),17)))/2))/12)*(INDEX(CurWIPHelper[],1,MATCH(AR$4,CurWIPHelper[#Headers],0)))*(INDEX(PlantAccounts[],MATCH($C119,PlantAccounts[Power Plan Plant Account '#],0),7))</f>
        <v>0</v>
      </c>
      <c r="CG119" s="59">
        <f>((((INDEX(PlantAccounts[],MATCH($C119,PlantAccounts[Power Plan Plant Account '#],0),8)+(INDEX(PlantAccounts[],MATCH($C119,PlantAccounts[Power Plan Plant Account '#],0),8)+INDEX(PlantAccounts[],MATCH($C119,PlantAccounts[Power Plan Plant Account '#],0),16)+INDEX(PlantAccounts[],MATCH($C119,PlantAccounts[Power Plan Plant Account '#],0),17)))/2))/12)*(INDEX(CurWIPHelper[],1,MATCH(AS$4,CurWIPHelper[#Headers],0)))*(INDEX(PlantAccounts[],MATCH($C119,PlantAccounts[Power Plan Plant Account '#],0),7))</f>
        <v>0</v>
      </c>
      <c r="CH119" s="59">
        <f>((((INDEX(PlantAccounts[],MATCH($C119,PlantAccounts[Power Plan Plant Account '#],0),8)+(INDEX(PlantAccounts[],MATCH($C119,PlantAccounts[Power Plan Plant Account '#],0),8)+INDEX(PlantAccounts[],MATCH($C119,PlantAccounts[Power Plan Plant Account '#],0),16)+INDEX(PlantAccounts[],MATCH($C119,PlantAccounts[Power Plan Plant Account '#],0),17)))/2))/12)*(INDEX(CurWIPHelper[],1,MATCH(AT$4,CurWIPHelper[#Headers],0)))*(INDEX(PlantAccounts[],MATCH($C119,PlantAccounts[Power Plan Plant Account '#],0),7))</f>
        <v>0</v>
      </c>
      <c r="CI119" s="59">
        <f>((((INDEX(PlantAccounts[],MATCH($C119,PlantAccounts[Power Plan Plant Account '#],0),8)+(INDEX(PlantAccounts[],MATCH($C119,PlantAccounts[Power Plan Plant Account '#],0),8)+INDEX(PlantAccounts[],MATCH($C119,PlantAccounts[Power Plan Plant Account '#],0),16)+INDEX(PlantAccounts[],MATCH($C119,PlantAccounts[Power Plan Plant Account '#],0),17)))/2))/12)*(INDEX(CurWIPHelper[],1,MATCH(AU$4,CurWIPHelper[#Headers],0)))*(INDEX(PlantAccounts[],MATCH($C119,PlantAccounts[Power Plan Plant Account '#],0),7))</f>
        <v>0</v>
      </c>
      <c r="CJ119" s="59">
        <f>((((INDEX(PlantAccounts[],MATCH($C119,PlantAccounts[Power Plan Plant Account '#],0),8)+(INDEX(PlantAccounts[],MATCH($C119,PlantAccounts[Power Plan Plant Account '#],0),8)+INDEX(PlantAccounts[],MATCH($C119,PlantAccounts[Power Plan Plant Account '#],0),16)+INDEX(PlantAccounts[],MATCH($C119,PlantAccounts[Power Plan Plant Account '#],0),17)))/2))/12)*(INDEX(CurWIPHelper[],1,MATCH(AV$4,CurWIPHelper[#Headers],0)))*(INDEX(PlantAccounts[],MATCH($C119,PlantAccounts[Power Plan Plant Account '#],0),7))</f>
        <v>0</v>
      </c>
      <c r="CK119" s="59">
        <f>((((INDEX(PlantAccounts[],MATCH($C119,PlantAccounts[Power Plan Plant Account '#],0),8)+(INDEX(PlantAccounts[],MATCH($C119,PlantAccounts[Power Plan Plant Account '#],0),8)+INDEX(PlantAccounts[],MATCH($C119,PlantAccounts[Power Plan Plant Account '#],0),16)+INDEX(PlantAccounts[],MATCH($C119,PlantAccounts[Power Plan Plant Account '#],0),17)))/2))/12)*(INDEX(CurWIPHelper[],1,MATCH(AW$4,CurWIPHelper[#Headers],0)))*(INDEX(PlantAccounts[],MATCH($C119,PlantAccounts[Power Plan Plant Account '#],0),7))</f>
        <v>0</v>
      </c>
      <c r="CL119" s="59">
        <f>((((INDEX(PlantAccounts[],MATCH($C119,PlantAccounts[Power Plan Plant Account '#],0),8)+(INDEX(PlantAccounts[],MATCH($C119,PlantAccounts[Power Plan Plant Account '#],0),8)+INDEX(PlantAccounts[],MATCH($C119,PlantAccounts[Power Plan Plant Account '#],0),16)+INDEX(PlantAccounts[],MATCH($C119,PlantAccounts[Power Plan Plant Account '#],0),17)))/2))/12)*(INDEX(CurWIPHelper[],1,MATCH(AX$4,CurWIPHelper[#Headers],0)))*(INDEX(PlantAccounts[],MATCH($C119,PlantAccounts[Power Plan Plant Account '#],0),7))</f>
        <v>0</v>
      </c>
      <c r="CM119" s="59">
        <f>((((INDEX(PlantAccounts[],MATCH($C119,PlantAccounts[Power Plan Plant Account '#],0),8)+(INDEX(PlantAccounts[],MATCH($C119,PlantAccounts[Power Plan Plant Account '#],0),8)+INDEX(PlantAccounts[],MATCH($C119,PlantAccounts[Power Plan Plant Account '#],0),16)+INDEX(PlantAccounts[],MATCH($C119,PlantAccounts[Power Plan Plant Account '#],0),17)))/2))/12)*(INDEX(CurWIPHelper[],1,MATCH(AY$4,CurWIPHelper[#Headers],0)))*(INDEX(PlantAccounts[],MATCH($C119,PlantAccounts[Power Plan Plant Account '#],0),7))</f>
        <v>0</v>
      </c>
      <c r="CN119" s="59">
        <f>((((INDEX(PlantAccounts[],MATCH($C119,PlantAccounts[Power Plan Plant Account '#],0),8)+(INDEX(PlantAccounts[],MATCH($C119,PlantAccounts[Power Plan Plant Account '#],0),8)+INDEX(PlantAccounts[],MATCH($C119,PlantAccounts[Power Plan Plant Account '#],0),16)+INDEX(PlantAccounts[],MATCH($C119,PlantAccounts[Power Plan Plant Account '#],0),17)))/2))/12)*(INDEX(CurWIPHelper[],1,MATCH(AZ$4,CurWIPHelper[#Headers],0)))*(INDEX(PlantAccounts[],MATCH($C119,PlantAccounts[Power Plan Plant Account '#],0),7))</f>
        <v>0</v>
      </c>
      <c r="CO119" s="59">
        <f t="shared" si="34"/>
        <v>0</v>
      </c>
      <c r="CQ119" s="59">
        <f>INDEX(PlantAccounts[],MATCH($C119,PlantAccounts[Power Plan Plant Account '#],0),12)*(INDEX(CurWIPHelper[],1,MATCH(AO$4,CurWIPHelper[#Headers],0)))*(INDEX(PlantAccounts[],MATCH($C119,PlantAccounts[Power Plan Plant Account '#],0),7)/12)*0.5</f>
        <v>0</v>
      </c>
      <c r="CR119" s="59">
        <f>INDEX(PlantAccounts[],MATCH($C119,PlantAccounts[Power Plan Plant Account '#],0),12)*(INDEX(CurWIPHelper[],1,MATCH(AP$4,CurWIPHelper[#Headers],0)))*(INDEX(PlantAccounts[],MATCH($C119,PlantAccounts[Power Plan Plant Account '#],0),7)/12)*0.5</f>
        <v>0</v>
      </c>
      <c r="CS119" s="59">
        <f>INDEX(PlantAccounts[],MATCH($C119,PlantAccounts[Power Plan Plant Account '#],0),12)*(INDEX(CurWIPHelper[],1,MATCH(AQ$4,CurWIPHelper[#Headers],0)))*(INDEX(PlantAccounts[],MATCH($C119,PlantAccounts[Power Plan Plant Account '#],0),7)/12)*0.5</f>
        <v>0</v>
      </c>
      <c r="CT119" s="59">
        <f>INDEX(PlantAccounts[],MATCH($C119,PlantAccounts[Power Plan Plant Account '#],0),12)*(INDEX(CurWIPHelper[],1,MATCH(AR$4,CurWIPHelper[#Headers],0)))*(INDEX(PlantAccounts[],MATCH($C119,PlantAccounts[Power Plan Plant Account '#],0),7)/12)*0.5</f>
        <v>0</v>
      </c>
      <c r="CU119" s="59">
        <f>INDEX(PlantAccounts[],MATCH($C119,PlantAccounts[Power Plan Plant Account '#],0),12)*(INDEX(CurWIPHelper[],1,MATCH(AS$4,CurWIPHelper[#Headers],0)))*(INDEX(PlantAccounts[],MATCH($C119,PlantAccounts[Power Plan Plant Account '#],0),7)/12)*0.5</f>
        <v>0</v>
      </c>
      <c r="CV119" s="59">
        <f>INDEX(PlantAccounts[],MATCH($C119,PlantAccounts[Power Plan Plant Account '#],0),12)*(INDEX(CurWIPHelper[],1,MATCH(AT$4,CurWIPHelper[#Headers],0)))*(INDEX(PlantAccounts[],MATCH($C119,PlantAccounts[Power Plan Plant Account '#],0),7)/12)*0.5</f>
        <v>0</v>
      </c>
      <c r="CW119" s="59">
        <f>INDEX(PlantAccounts[],MATCH($C119,PlantAccounts[Power Plan Plant Account '#],0),12)*(INDEX(CurWIPHelper[],1,MATCH(AU$4,CurWIPHelper[#Headers],0)))*(INDEX(PlantAccounts[],MATCH($C119,PlantAccounts[Power Plan Plant Account '#],0),7)/12)*0.5</f>
        <v>0</v>
      </c>
      <c r="CX119" s="59">
        <f>INDEX(PlantAccounts[],MATCH($C119,PlantAccounts[Power Plan Plant Account '#],0),12)*(INDEX(CurWIPHelper[],1,MATCH(AV$4,CurWIPHelper[#Headers],0)))*(INDEX(PlantAccounts[],MATCH($C119,PlantAccounts[Power Plan Plant Account '#],0),7)/12)*0.5</f>
        <v>0</v>
      </c>
      <c r="CY119" s="59">
        <f>INDEX(PlantAccounts[],MATCH($C119,PlantAccounts[Power Plan Plant Account '#],0),12)*(INDEX(CurWIPHelper[],1,MATCH(AW$4,CurWIPHelper[#Headers],0)))*(INDEX(PlantAccounts[],MATCH($C119,PlantAccounts[Power Plan Plant Account '#],0),7)/12)*0.5</f>
        <v>0</v>
      </c>
      <c r="CZ119" s="59">
        <f>INDEX(PlantAccounts[],MATCH($C119,PlantAccounts[Power Plan Plant Account '#],0),12)*(INDEX(CurWIPHelper[],1,MATCH(AX$4,CurWIPHelper[#Headers],0)))*(INDEX(PlantAccounts[],MATCH($C119,PlantAccounts[Power Plan Plant Account '#],0),7)/12)*0.5</f>
        <v>0</v>
      </c>
      <c r="DA119" s="59">
        <f>INDEX(PlantAccounts[],MATCH($C119,PlantAccounts[Power Plan Plant Account '#],0),12)*(INDEX(CurWIPHelper[],1,MATCH(AY$4,CurWIPHelper[#Headers],0)))*(INDEX(PlantAccounts[],MATCH($C119,PlantAccounts[Power Plan Plant Account '#],0),7)/12)*0.5</f>
        <v>0</v>
      </c>
      <c r="DB119" s="59">
        <f>INDEX(PlantAccounts[],MATCH($C119,PlantAccounts[Power Plan Plant Account '#],0),12)*(INDEX(CurWIPHelper[],1,MATCH(AZ$4,CurWIPHelper[#Headers],0)))*(INDEX(PlantAccounts[],MATCH($C119,PlantAccounts[Power Plan Plant Account '#],0),7)/12)*0.5</f>
        <v>0</v>
      </c>
      <c r="DC119" s="59">
        <f t="shared" si="35"/>
        <v>0</v>
      </c>
      <c r="DE119" s="59">
        <f t="shared" si="36"/>
        <v>0</v>
      </c>
    </row>
    <row r="120" spans="1:109">
      <c r="A120" t="s">
        <v>151</v>
      </c>
      <c r="B120" t="s">
        <v>170</v>
      </c>
      <c r="C120">
        <v>58307.000000000007</v>
      </c>
      <c r="D120">
        <v>48307</v>
      </c>
      <c r="E120" s="161">
        <f>'Capex to PA'!$B$3</f>
        <v>3.04E-2</v>
      </c>
      <c r="F120" s="113">
        <f>INDEX(PlantAccounts[],MATCH($C120,PlantAccounts[Power Plan Plant Account '#],0),8)</f>
        <v>0</v>
      </c>
      <c r="G120" s="7">
        <f>INDEX(PlantAccounts[],MATCH($C120,PlantAccounts[Power Plan Plant Account '#],0),14)</f>
        <v>0</v>
      </c>
      <c r="H120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20" s="7"/>
      <c r="J120" s="7">
        <f t="shared" si="37"/>
        <v>0</v>
      </c>
      <c r="K120" s="7">
        <v>0</v>
      </c>
      <c r="L120" s="7">
        <f>INDEX(PlantAccounts[],MATCH($C120,PlantAccounts[Power Plan Plant Account '#],0),11)</f>
        <v>0</v>
      </c>
      <c r="M120" s="7">
        <f t="shared" si="32"/>
        <v>0</v>
      </c>
      <c r="O120" s="35">
        <f>INDEX(CurCloseProf[],MATCH(PlantAccountsQuery[[#This Row],[Reg/Unreg]],CurCloseProf[R/NR],0),MATCH(O$9,CurCloseProf[#Headers],0))*($J120+$M120)</f>
        <v>0</v>
      </c>
      <c r="P120" s="35">
        <f>INDEX(CurCloseProf[],MATCH(PlantAccountsQuery[[#This Row],[Reg/Unreg]],CurCloseProf[R/NR],0),MATCH(P$9,CurCloseProf[#Headers],0))*($J120+$M120)</f>
        <v>0</v>
      </c>
      <c r="Q120" s="35">
        <f>INDEX(CurCloseProf[],MATCH(PlantAccountsQuery[[#This Row],[Reg/Unreg]],CurCloseProf[R/NR],0),MATCH(Q$9,CurCloseProf[#Headers],0))*($J120+$M120)</f>
        <v>0</v>
      </c>
      <c r="R120" s="35">
        <f>INDEX(CurCloseProf[],MATCH(PlantAccountsQuery[[#This Row],[Reg/Unreg]],CurCloseProf[R/NR],0),MATCH(R$9,CurCloseProf[#Headers],0))*($J120+$M120)</f>
        <v>0</v>
      </c>
      <c r="S120" s="35">
        <f>INDEX(CurCloseProf[],MATCH(PlantAccountsQuery[[#This Row],[Reg/Unreg]],CurCloseProf[R/NR],0),MATCH(S$9,CurCloseProf[#Headers],0))*($J120+$M120)</f>
        <v>0</v>
      </c>
      <c r="T120" s="35">
        <f>INDEX(CurCloseProf[],MATCH(PlantAccountsQuery[[#This Row],[Reg/Unreg]],CurCloseProf[R/NR],0),MATCH(T$9,CurCloseProf[#Headers],0))*($J120+$M120)</f>
        <v>0</v>
      </c>
      <c r="U120" s="35">
        <f>INDEX(CurCloseProf[],MATCH(PlantAccountsQuery[[#This Row],[Reg/Unreg]],CurCloseProf[R/NR],0),MATCH(U$9,CurCloseProf[#Headers],0))*($J120+$M120)</f>
        <v>0</v>
      </c>
      <c r="V120" s="35">
        <f>INDEX(CurCloseProf[],MATCH(PlantAccountsQuery[[#This Row],[Reg/Unreg]],CurCloseProf[R/NR],0),MATCH(V$9,CurCloseProf[#Headers],0))*($J120+$M120)</f>
        <v>0</v>
      </c>
      <c r="W120" s="35">
        <f>INDEX(CurCloseProf[],MATCH(PlantAccountsQuery[[#This Row],[Reg/Unreg]],CurCloseProf[R/NR],0),MATCH(W$9,CurCloseProf[#Headers],0))*($J120+$M120)</f>
        <v>0</v>
      </c>
      <c r="X120" s="35">
        <f>INDEX(CurCloseProf[],MATCH(PlantAccountsQuery[[#This Row],[Reg/Unreg]],CurCloseProf[R/NR],0),MATCH(X$9,CurCloseProf[#Headers],0))*($J120+$M120)</f>
        <v>0</v>
      </c>
      <c r="Y120" s="35">
        <f>INDEX(CurCloseProf[],MATCH(PlantAccountsQuery[[#This Row],[Reg/Unreg]],CurCloseProf[R/NR],0),MATCH(Y$9,CurCloseProf[#Headers],0))*($J120+$M120)</f>
        <v>0</v>
      </c>
      <c r="Z120" s="35">
        <f>INDEX(CurCloseProf[],MATCH(PlantAccountsQuery[[#This Row],[Reg/Unreg]],CurCloseProf[R/NR],0),MATCH(Z$9,CurCloseProf[#Headers],0))*($J120+$M120)</f>
        <v>0</v>
      </c>
      <c r="AB120" s="59">
        <f>IF(INDEX(CurWIPHelper[],1,MATCH(AO$4,$AB$9:$AM$9,0))=0,0,($F120+$O120))</f>
        <v>0</v>
      </c>
      <c r="AC120" s="59">
        <f>IF(INDEX(CurWIPHelper[],1,MATCH(AP$4,$AB$9:$AM$9,0))=0,0,($F120+SUM($O120:P120)))</f>
        <v>0</v>
      </c>
      <c r="AD120" s="59">
        <f>IF(INDEX(CurWIPHelper[],1,MATCH(AQ$4,$AB$9:$AM$9,0))=0,0,($F120+SUM($O120:Q120)))</f>
        <v>0</v>
      </c>
      <c r="AE120" s="59">
        <f>IF(INDEX(CurWIPHelper[],1,MATCH(AR$4,$AB$9:$AM$9,0))=0,0,($F120+SUM($O120:R120)))</f>
        <v>0</v>
      </c>
      <c r="AF120" s="59">
        <f>IF(INDEX(CurWIPHelper[],1,MATCH(AS$4,$AB$9:$AM$9,0))=0,0,($F120+SUM($O120:S120)))</f>
        <v>0</v>
      </c>
      <c r="AG120" s="59">
        <f>IF(INDEX(CurWIPHelper[],1,MATCH(AT$4,$AB$9:$AM$9,0))=0,0,($F120+SUM($O120:T120)))</f>
        <v>0</v>
      </c>
      <c r="AH120" s="59">
        <f>IF(INDEX(CurWIPHelper[],1,MATCH(AU$4,$AB$9:$AM$9,0))=0,0,($F120+SUM($O120:U120)))</f>
        <v>0</v>
      </c>
      <c r="AI120" s="59">
        <f>IF(INDEX(CurWIPHelper[],1,MATCH(AV$4,$AB$9:$AM$9,0))=0,0,($F120+SUM($O120:V120)))</f>
        <v>0</v>
      </c>
      <c r="AJ120" s="59">
        <f>IF(INDEX(CurWIPHelper[],1,MATCH(AW$4,$AB$9:$AM$9,0))=0,0,($F120+SUM($O120:W120)))</f>
        <v>0</v>
      </c>
      <c r="AK120" s="59">
        <f>IF(INDEX(CurWIPHelper[],1,MATCH(AX$4,$AB$9:$AM$9,0))=0,0,($F120+SUM($O120:X120)))</f>
        <v>0</v>
      </c>
      <c r="AL120" s="59">
        <f>IF(INDEX(CurWIPHelper[],1,MATCH(AY$4,$AB$9:$AM$9,0))=0,0,($F120+SUM($O120:Y120)))</f>
        <v>0</v>
      </c>
      <c r="AM120" s="59">
        <f>IF(INDEX(CurWIPHelper[],1,MATCH(AZ$4,$AB$9:$AM$9,0))=0,0,($F120+SUM($O120:Z120)))</f>
        <v>0</v>
      </c>
      <c r="AO120" s="35">
        <f>IF(INDEX(CurWIPHelper[],1,MATCH(AO$4,CurWIPHelper[#Headers],0))=0,0,
     IF(AB120&gt;0,
        (IF(
             ((INDEX(PlantAccounts[],MATCH($C120,PlantAccounts[Power Plan Plant Account '#],0),7)/12)
                   *(AB120)
                   *(INDEX(CurWIPHelper[],1,MATCH(AO$4,CurWIPHelper[#Headers],0)))
                   +(INDEX(PlantAccounts[],MATCH($C120,PlantAccounts[Power Plan Plant Account '#],0),9))
                   )&gt;AB120,
              IF((INDEX(PlantAccounts[],MATCH($C120,PlantAccounts[Power Plan Plant Account '#],0),7))=0,0,AB120-(INDEX(PlantAccounts[],MATCH($C120,PlantAccounts[Power Plan Plant Account '#],0),9))),
             (INDEX(PlantAccounts[],MATCH($C120,PlantAccounts[Power Plan Plant Account '#],0),7)/12)*AB120*(INDEX(CurWIPHelper[],1,MATCH(AO$4,CurWIPHelper[#Headers],0))))
        ),
          IF(AB120=0,0,IF(
              ((INDEX(PlantAccounts[],MATCH($C120,PlantAccounts[Power Plan Plant Account '#],0),7)/12)
              *(AB120)
              *(INDEX(CurWIPHelper[],1,MATCH(AO$4,CurWIPHelper[#Headers],0)))
              +(INDEX(PlantAccounts[],MATCH($C120,PlantAccounts[Power Plan Plant Account '#],0),9))
              )&gt;AB120,
         (INDEX(PlantAccounts[],MATCH($C120,PlantAccounts[Power Plan Plant Account '#],0),7)/12)*AB120*(INDEX(CurWIPHelper[],1,MATCH(AO$4,CurWIPHelper[#Headers],0))),
         AB120-(INDEX(PlantAccounts[],MATCH($C120,PlantAccounts[Power Plan Plant Account '#],0),9))
    ))
)
)</f>
        <v>0</v>
      </c>
      <c r="AP120" s="35">
        <f>IF(INDEX(CurWIPHelper[],1,MATCH(AP$4,CurWIPHelper[#Headers],0))=0,0,
     IF(AC120&gt;0,
        (IF(
             ((INDEX(PlantAccounts[],MATCH($C120,PlantAccounts[Power Plan Plant Account '#],0),7)/12)
                   *(AC120)
                   *(INDEX(CurWIPHelper[],1,MATCH(AP$4,CurWIPHelper[#Headers],0)))
                   +(INDEX(PlantAccounts[],MATCH($C120,PlantAccounts[Power Plan Plant Account '#],0),9))
                   +(SUM($AO120:AO120))
                    )&gt;AC120,
              IF((INDEX(PlantAccounts[],MATCH($C120,PlantAccounts[Power Plan Plant Account '#],0),7))=0,0,AC120-(INDEX(PlantAccounts[],MATCH($C120,PlantAccounts[Power Plan Plant Account '#],0),9))-SUM($AO120:AO120)),
             (INDEX(PlantAccounts[],MATCH($C120,PlantAccounts[Power Plan Plant Account '#],0),7)/12)*AC120*(INDEX(CurWIPHelper[],1,MATCH(AP$4,CurWIPHelper[#Headers],0))))
        ),
        IF(AC120=0,0,IF(
              ((INDEX(PlantAccounts[],MATCH($C120,PlantAccounts[Power Plan Plant Account '#],0),7)/12)
              *(AC120)
              *(INDEX(CurWIPHelper[],1,MATCH(AP$4,CurWIPHelper[#Headers],0)))
              +(INDEX(PlantAccounts[],MATCH($C120,PlantAccounts[Power Plan Plant Account '#],0),9))
              +(SUM($AO120:AO120))
              )&gt;AC120,
         (INDEX(PlantAccounts[],MATCH($C120,PlantAccounts[Power Plan Plant Account '#],0),7)/12)*AC120*(INDEX(CurWIPHelper[],1,MATCH(AP$4,CurWIPHelper[#Headers],0))),
         AC120-(INDEX(PlantAccounts[],MATCH($C120,PlantAccounts[Power Plan Plant Account '#],0),9))-(SUM($AO120:AO120))
    ))
)
)</f>
        <v>0</v>
      </c>
      <c r="AQ120" s="35">
        <f>IF(INDEX(CurWIPHelper[],1,MATCH(AQ$4,CurWIPHelper[#Headers],0))=0,0,
     IF(AD120&gt;0,
        (IF(
             ((INDEX(PlantAccounts[],MATCH($C120,PlantAccounts[Power Plan Plant Account '#],0),7)/12)
                   *(AD120)
                   *(INDEX(CurWIPHelper[],1,MATCH(AQ$4,CurWIPHelper[#Headers],0)))
                   +(INDEX(PlantAccounts[],MATCH($C120,PlantAccounts[Power Plan Plant Account '#],0),9))
                   +(SUM($AO120:AP120))
                    )&gt;AD120,
              IF((INDEX(PlantAccounts[],MATCH($C120,PlantAccounts[Power Plan Plant Account '#],0),7))=0,0,AD120-(INDEX(PlantAccounts[],MATCH($C120,PlantAccounts[Power Plan Plant Account '#],0),9))-SUM($AO120:AP120)),
             (INDEX(PlantAccounts[],MATCH($C120,PlantAccounts[Power Plan Plant Account '#],0),7)/12)*AD120*(INDEX(CurWIPHelper[],1,MATCH(AQ$4,CurWIPHelper[#Headers],0))))
        ),
        IF(AD120=0,0,IF(
              ((INDEX(PlantAccounts[],MATCH($C120,PlantAccounts[Power Plan Plant Account '#],0),7)/12)
              *(AD120)
              *(INDEX(CurWIPHelper[],1,MATCH(AQ$4,CurWIPHelper[#Headers],0)))
              +(INDEX(PlantAccounts[],MATCH($C120,PlantAccounts[Power Plan Plant Account '#],0),9))
              +(SUM($AO120:AP120))
              )&gt;AD120,
         (INDEX(PlantAccounts[],MATCH($C120,PlantAccounts[Power Plan Plant Account '#],0),7)/12)*AD120*(INDEX(CurWIPHelper[],1,MATCH(AQ$4,CurWIPHelper[#Headers],0))),
         AD120-(INDEX(PlantAccounts[],MATCH($C120,PlantAccounts[Power Plan Plant Account '#],0),9))-(SUM($AO120:AP120))
    ))
)
)</f>
        <v>0</v>
      </c>
      <c r="AR120" s="35">
        <f>IF(INDEX(CurWIPHelper[],1,MATCH(AR$4,CurWIPHelper[#Headers],0))=0,0,
     IF(AE120&gt;0,
        (IF(
             ((INDEX(PlantAccounts[],MATCH($C120,PlantAccounts[Power Plan Plant Account '#],0),7)/12)
                   *(AE120)
                   *(INDEX(CurWIPHelper[],1,MATCH(AR$4,CurWIPHelper[#Headers],0)))
                   +(INDEX(PlantAccounts[],MATCH($C120,PlantAccounts[Power Plan Plant Account '#],0),9))
                   +(SUM($AO120:AQ120))
                    )&gt;AE120,
              IF((INDEX(PlantAccounts[],MATCH($C120,PlantAccounts[Power Plan Plant Account '#],0),7))=0,0,AE120-(INDEX(PlantAccounts[],MATCH($C120,PlantAccounts[Power Plan Plant Account '#],0),9))-SUM($AO120:AQ120)),
             (INDEX(PlantAccounts[],MATCH($C120,PlantAccounts[Power Plan Plant Account '#],0),7)/12)*AE120*(INDEX(CurWIPHelper[],1,MATCH(AR$4,CurWIPHelper[#Headers],0))))
        ),
        IF(AE120=0,0,IF(
              ((INDEX(PlantAccounts[],MATCH($C120,PlantAccounts[Power Plan Plant Account '#],0),7)/12)
              *(AE120)
              *(INDEX(CurWIPHelper[],1,MATCH(AR$4,CurWIPHelper[#Headers],0)))
              +(INDEX(PlantAccounts[],MATCH($C120,PlantAccounts[Power Plan Plant Account '#],0),9))
              +(SUM($AO120:AQ120))
              )&gt;AE120,
         (INDEX(PlantAccounts[],MATCH($C120,PlantAccounts[Power Plan Plant Account '#],0),7)/12)*AE120*(INDEX(CurWIPHelper[],1,MATCH(AR$4,CurWIPHelper[#Headers],0))),
         AE120-(INDEX(PlantAccounts[],MATCH($C120,PlantAccounts[Power Plan Plant Account '#],0),9))-(SUM($AO120:AQ120))
    ))
)
)</f>
        <v>0</v>
      </c>
      <c r="AS120" s="35">
        <f>IF(INDEX(CurWIPHelper[],1,MATCH(AS$4,CurWIPHelper[#Headers],0))=0,0,
     IF(AF120&gt;0,
        (IF(
             ((INDEX(PlantAccounts[],MATCH($C120,PlantAccounts[Power Plan Plant Account '#],0),7)/12)
                   *(AF120)
                   *(INDEX(CurWIPHelper[],1,MATCH(AS$4,CurWIPHelper[#Headers],0)))
                   +(INDEX(PlantAccounts[],MATCH($C120,PlantAccounts[Power Plan Plant Account '#],0),9))
                   +(SUM($AO120:AR120))
                    )&gt;AF120,
              IF((INDEX(PlantAccounts[],MATCH($C120,PlantAccounts[Power Plan Plant Account '#],0),7))=0,0,AF120-(INDEX(PlantAccounts[],MATCH($C120,PlantAccounts[Power Plan Plant Account '#],0),9))-SUM($AO120:AR120)),
             (INDEX(PlantAccounts[],MATCH($C120,PlantAccounts[Power Plan Plant Account '#],0),7)/12)*AF120*(INDEX(CurWIPHelper[],1,MATCH(AS$4,CurWIPHelper[#Headers],0))))
        ),
        IF(AF120=0,0,IF(
              ((INDEX(PlantAccounts[],MATCH($C120,PlantAccounts[Power Plan Plant Account '#],0),7)/12)
              *(AF120)
              *(INDEX(CurWIPHelper[],1,MATCH(AS$4,CurWIPHelper[#Headers],0)))
              +(INDEX(PlantAccounts[],MATCH($C120,PlantAccounts[Power Plan Plant Account '#],0),9))
              +(SUM($AO120:AR120))
              )&gt;AF120,
         (INDEX(PlantAccounts[],MATCH($C120,PlantAccounts[Power Plan Plant Account '#],0),7)/12)*AF120*(INDEX(CurWIPHelper[],1,MATCH(AS$4,CurWIPHelper[#Headers],0))),
         AF120-(INDEX(PlantAccounts[],MATCH($C120,PlantAccounts[Power Plan Plant Account '#],0),9))-(SUM($AO120:AR120))
    ))
)
)</f>
        <v>0</v>
      </c>
      <c r="AT120" s="35">
        <f>IF(INDEX(CurWIPHelper[],1,MATCH(AT$4,CurWIPHelper[#Headers],0))=0,0,
     IF(AG120&gt;0,
        (IF(
             ((INDEX(PlantAccounts[],MATCH($C120,PlantAccounts[Power Plan Plant Account '#],0),7)/12)
                   *(AG120)
                   *(INDEX(CurWIPHelper[],1,MATCH(AT$4,CurWIPHelper[#Headers],0)))
                   +(INDEX(PlantAccounts[],MATCH($C120,PlantAccounts[Power Plan Plant Account '#],0),9))
                   +(SUM($AO120:AS120))
                    )&gt;AG120,
              IF((INDEX(PlantAccounts[],MATCH($C120,PlantAccounts[Power Plan Plant Account '#],0),7))=0,0,AG120-(INDEX(PlantAccounts[],MATCH($C120,PlantAccounts[Power Plan Plant Account '#],0),9))-SUM($AO120:AS120)),
             (INDEX(PlantAccounts[],MATCH($C120,PlantAccounts[Power Plan Plant Account '#],0),7)/12)*AG120*(INDEX(CurWIPHelper[],1,MATCH(AT$4,CurWIPHelper[#Headers],0))))
        ),
        IF(AG120=0,0,IF(
              ((INDEX(PlantAccounts[],MATCH($C120,PlantAccounts[Power Plan Plant Account '#],0),7)/12)
              *(AG120)
              *(INDEX(CurWIPHelper[],1,MATCH(AT$4,CurWIPHelper[#Headers],0)))
              +(INDEX(PlantAccounts[],MATCH($C120,PlantAccounts[Power Plan Plant Account '#],0),9))
              +(SUM($AO120:AS120))
              )&gt;AG120,
         (INDEX(PlantAccounts[],MATCH($C120,PlantAccounts[Power Plan Plant Account '#],0),7)/12)*AG120*(INDEX(CurWIPHelper[],1,MATCH(AT$4,CurWIPHelper[#Headers],0))),
         AG120-(INDEX(PlantAccounts[],MATCH($C120,PlantAccounts[Power Plan Plant Account '#],0),9))-(SUM($AO120:AS120))
    ))
)
)</f>
        <v>0</v>
      </c>
      <c r="AU120" s="35">
        <f>IF(INDEX(CurWIPHelper[],1,MATCH(AU$4,CurWIPHelper[#Headers],0))=0,0,
     IF(AH120&gt;0,
        (IF(
             ((INDEX(PlantAccounts[],MATCH($C120,PlantAccounts[Power Plan Plant Account '#],0),7)/12)
                   *(AH120)
                   *(INDEX(CurWIPHelper[],1,MATCH(AU$4,CurWIPHelper[#Headers],0)))
                   +(INDEX(PlantAccounts[],MATCH($C120,PlantAccounts[Power Plan Plant Account '#],0),9))
                   +(SUM($AO120:AT120))
                    )&gt;AH120,
              IF((INDEX(PlantAccounts[],MATCH($C120,PlantAccounts[Power Plan Plant Account '#],0),7))=0,0,AH120-(INDEX(PlantAccounts[],MATCH($C120,PlantAccounts[Power Plan Plant Account '#],0),9))-SUM($AO120:AT120)),
             (INDEX(PlantAccounts[],MATCH($C120,PlantAccounts[Power Plan Plant Account '#],0),7)/12)*AH120*(INDEX(CurWIPHelper[],1,MATCH(AU$4,CurWIPHelper[#Headers],0))))
        ),
        IF(AH120=0,0,IF(
              ((INDEX(PlantAccounts[],MATCH($C120,PlantAccounts[Power Plan Plant Account '#],0),7)/12)
              *(AH120)
              *(INDEX(CurWIPHelper[],1,MATCH(AU$4,CurWIPHelper[#Headers],0)))
              +(INDEX(PlantAccounts[],MATCH($C120,PlantAccounts[Power Plan Plant Account '#],0),9))
              +(SUM($AO120:AT120))
              )&gt;AH120,
         (INDEX(PlantAccounts[],MATCH($C120,PlantAccounts[Power Plan Plant Account '#],0),7)/12)*AH120*(INDEX(CurWIPHelper[],1,MATCH(AU$4,CurWIPHelper[#Headers],0))),
         AH120-(INDEX(PlantAccounts[],MATCH($C120,PlantAccounts[Power Plan Plant Account '#],0),9))-(SUM($AO120:AT120))
    ))
)
)</f>
        <v>0</v>
      </c>
      <c r="AV120" s="35">
        <f>IF(INDEX(CurWIPHelper[],1,MATCH(AV$4,CurWIPHelper[#Headers],0))=0,0,
     IF(AI120&gt;0,
        (IF(
             ((INDEX(PlantAccounts[],MATCH($C120,PlantAccounts[Power Plan Plant Account '#],0),7)/12)
                   *(AI120)
                   *(INDEX(CurWIPHelper[],1,MATCH(AV$4,CurWIPHelper[#Headers],0)))
                   +(INDEX(PlantAccounts[],MATCH($C120,PlantAccounts[Power Plan Plant Account '#],0),9))
                   +(SUM($AO120:AU120))
                    )&gt;AI120,
              IF((INDEX(PlantAccounts[],MATCH($C120,PlantAccounts[Power Plan Plant Account '#],0),7))=0,0,AI120-(INDEX(PlantAccounts[],MATCH($C120,PlantAccounts[Power Plan Plant Account '#],0),9))-SUM($AO120:AU120)),
             (INDEX(PlantAccounts[],MATCH($C120,PlantAccounts[Power Plan Plant Account '#],0),7)/12)*AI120*(INDEX(CurWIPHelper[],1,MATCH(AV$4,CurWIPHelper[#Headers],0))))
        ),
        IF(AI120=0,0,IF(
              ((INDEX(PlantAccounts[],MATCH($C120,PlantAccounts[Power Plan Plant Account '#],0),7)/12)
              *(AI120)
              *(INDEX(CurWIPHelper[],1,MATCH(AV$4,CurWIPHelper[#Headers],0)))
              +(INDEX(PlantAccounts[],MATCH($C120,PlantAccounts[Power Plan Plant Account '#],0),9))
              +(SUM($AO120:AU120))
              )&gt;AI120,
         (INDEX(PlantAccounts[],MATCH($C120,PlantAccounts[Power Plan Plant Account '#],0),7)/12)*AI120*(INDEX(CurWIPHelper[],1,MATCH(AV$4,CurWIPHelper[#Headers],0))),
         AI120-(INDEX(PlantAccounts[],MATCH($C120,PlantAccounts[Power Plan Plant Account '#],0),9))-(SUM($AO120:AU120))
    ))
)
)</f>
        <v>0</v>
      </c>
      <c r="AW120" s="35">
        <f>IF(INDEX(CurWIPHelper[],1,MATCH(AW$4,CurWIPHelper[#Headers],0))=0,0,
     IF(AJ120&gt;0,
        (IF(
             ((INDEX(PlantAccounts[],MATCH($C120,PlantAccounts[Power Plan Plant Account '#],0),7)/12)
                   *(AJ120)
                   *(INDEX(CurWIPHelper[],1,MATCH(AW$4,CurWIPHelper[#Headers],0)))
                   +(INDEX(PlantAccounts[],MATCH($C120,PlantAccounts[Power Plan Plant Account '#],0),9))
                   +(SUM($AO120:AV120))
                    )&gt;AJ120,
              IF((INDEX(PlantAccounts[],MATCH($C120,PlantAccounts[Power Plan Plant Account '#],0),7))=0,0,AJ120-(INDEX(PlantAccounts[],MATCH($C120,PlantAccounts[Power Plan Plant Account '#],0),9))-SUM($AO120:AV120)),
             (INDEX(PlantAccounts[],MATCH($C120,PlantAccounts[Power Plan Plant Account '#],0),7)/12)*AJ120*(INDEX(CurWIPHelper[],1,MATCH(AW$4,CurWIPHelper[#Headers],0))))
        ),
        IF(AJ120=0,0,IF(
              ((INDEX(PlantAccounts[],MATCH($C120,PlantAccounts[Power Plan Plant Account '#],0),7)/12)
              *(AJ120)
              *(INDEX(CurWIPHelper[],1,MATCH(AW$4,CurWIPHelper[#Headers],0)))
              +(INDEX(PlantAccounts[],MATCH($C120,PlantAccounts[Power Plan Plant Account '#],0),9))
              +(SUM($AO120:AV120))
              )&gt;AJ120,
         (INDEX(PlantAccounts[],MATCH($C120,PlantAccounts[Power Plan Plant Account '#],0),7)/12)*AJ120*(INDEX(CurWIPHelper[],1,MATCH(AW$4,CurWIPHelper[#Headers],0))),
         AJ120-(INDEX(PlantAccounts[],MATCH($C120,PlantAccounts[Power Plan Plant Account '#],0),9))-(SUM($AO120:AV120))
    ))
)
)</f>
        <v>0</v>
      </c>
      <c r="AX120" s="35">
        <f>IF(INDEX(CurWIPHelper[],1,MATCH(AX$4,CurWIPHelper[#Headers],0))=0,0,
     IF(AK120&gt;0,
        (IF(
             ((INDEX(PlantAccounts[],MATCH($C120,PlantAccounts[Power Plan Plant Account '#],0),7)/12)
                   *(AK120)
                   *(INDEX(CurWIPHelper[],1,MATCH(AX$4,CurWIPHelper[#Headers],0)))
                   +(INDEX(PlantAccounts[],MATCH($C120,PlantAccounts[Power Plan Plant Account '#],0),9))
                   +(SUM($AO120:AW120))
                    )&gt;AK120,
              IF((INDEX(PlantAccounts[],MATCH($C120,PlantAccounts[Power Plan Plant Account '#],0),7))=0,0,AK120-(INDEX(PlantAccounts[],MATCH($C120,PlantAccounts[Power Plan Plant Account '#],0),9))-SUM($AO120:AW120)),
             (INDEX(PlantAccounts[],MATCH($C120,PlantAccounts[Power Plan Plant Account '#],0),7)/12)*AK120*(INDEX(CurWIPHelper[],1,MATCH(AX$4,CurWIPHelper[#Headers],0))))
        ),
        IF(AK120=0,0,IF(
              ((INDEX(PlantAccounts[],MATCH($C120,PlantAccounts[Power Plan Plant Account '#],0),7)/12)
              *(AK120)
              *(INDEX(CurWIPHelper[],1,MATCH(AX$4,CurWIPHelper[#Headers],0)))
              +(INDEX(PlantAccounts[],MATCH($C120,PlantAccounts[Power Plan Plant Account '#],0),9))
              +(SUM($AO120:AW120))
              )&gt;AK120,
         (INDEX(PlantAccounts[],MATCH($C120,PlantAccounts[Power Plan Plant Account '#],0),7)/12)*AK120*(INDEX(CurWIPHelper[],1,MATCH(AX$4,CurWIPHelper[#Headers],0))),
         AK120-(INDEX(PlantAccounts[],MATCH($C120,PlantAccounts[Power Plan Plant Account '#],0),9))-(SUM($AO120:AW120))
    ))
)
)</f>
        <v>0</v>
      </c>
      <c r="AY120" s="35">
        <f>IF(INDEX(CurWIPHelper[],1,MATCH(AY$4,CurWIPHelper[#Headers],0))=0,0,
     IF(AL120&gt;0,
        (IF(
             ((INDEX(PlantAccounts[],MATCH($C120,PlantAccounts[Power Plan Plant Account '#],0),7)/12)
                   *(AL120)
                   *(INDEX(CurWIPHelper[],1,MATCH(AY$4,CurWIPHelper[#Headers],0)))
                   +(INDEX(PlantAccounts[],MATCH($C120,PlantAccounts[Power Plan Plant Account '#],0),9))
                   +(SUM($AO120:AX120))
                    )&gt;AL120,
              IF((INDEX(PlantAccounts[],MATCH($C120,PlantAccounts[Power Plan Plant Account '#],0),7))=0,0,AL120-(INDEX(PlantAccounts[],MATCH($C120,PlantAccounts[Power Plan Plant Account '#],0),9))-SUM($AO120:AX120)),
             (INDEX(PlantAccounts[],MATCH($C120,PlantAccounts[Power Plan Plant Account '#],0),7)/12)*AL120*(INDEX(CurWIPHelper[],1,MATCH(AY$4,CurWIPHelper[#Headers],0))))
        ),
        IF(AL120=0,0,IF(
              ((INDEX(PlantAccounts[],MATCH($C120,PlantAccounts[Power Plan Plant Account '#],0),7)/12)
              *(AL120)
              *(INDEX(CurWIPHelper[],1,MATCH(AY$4,CurWIPHelper[#Headers],0)))
              +(INDEX(PlantAccounts[],MATCH($C120,PlantAccounts[Power Plan Plant Account '#],0),9))
              +(SUM($AO120:AX120))
              )&gt;AL120,
         (INDEX(PlantAccounts[],MATCH($C120,PlantAccounts[Power Plan Plant Account '#],0),7)/12)*AL120*(INDEX(CurWIPHelper[],1,MATCH(AY$4,CurWIPHelper[#Headers],0))),
         AL120-(INDEX(PlantAccounts[],MATCH($C120,PlantAccounts[Power Plan Plant Account '#],0),9))-(SUM($AO120:AX120))
    ))
)
)</f>
        <v>0</v>
      </c>
      <c r="AZ120" s="35">
        <f>IF(INDEX(CurWIPHelper[],1,MATCH(AZ$4,CurWIPHelper[#Headers],0))=0,0,
     IF(AM120&gt;0,
        (IF(
             ((INDEX(PlantAccounts[],MATCH($C120,PlantAccounts[Power Plan Plant Account '#],0),7)/12)
                   *(AM120)
                   *(INDEX(CurWIPHelper[],1,MATCH(AZ$4,CurWIPHelper[#Headers],0)))
                   +(INDEX(PlantAccounts[],MATCH($C120,PlantAccounts[Power Plan Plant Account '#],0),9))
                   +(SUM($AO120:AY120))
                    )&gt;AM120,
              IF((INDEX(PlantAccounts[],MATCH($C120,PlantAccounts[Power Plan Plant Account '#],0),7))=0,0,AM120-(INDEX(PlantAccounts[],MATCH($C120,PlantAccounts[Power Plan Plant Account '#],0),9))-SUM($AO120:AY120)),
             (INDEX(PlantAccounts[],MATCH($C120,PlantAccounts[Power Plan Plant Account '#],0),7)/12)*AM120*(INDEX(CurWIPHelper[],1,MATCH(AZ$4,CurWIPHelper[#Headers],0))))
        ),
        IF(AM120=0,0,IF(
              ((INDEX(PlantAccounts[],MATCH($C120,PlantAccounts[Power Plan Plant Account '#],0),7)/12)
              *(AM120)
              *(INDEX(CurWIPHelper[],1,MATCH(AZ$4,CurWIPHelper[#Headers],0)))
              +(INDEX(PlantAccounts[],MATCH($C120,PlantAccounts[Power Plan Plant Account '#],0),9))
              +(SUM($AO120:AY120))
              )&gt;AM120,
         (INDEX(PlantAccounts[],MATCH($C120,PlantAccounts[Power Plan Plant Account '#],0),7)/12)*AM120*(INDEX(CurWIPHelper[],1,MATCH(AZ$4,CurWIPHelper[#Headers],0))),
         AM120-(INDEX(PlantAccounts[],MATCH($C120,PlantAccounts[Power Plan Plant Account '#],0),9))-(SUM($AO120:AY120))
    ))
)
)</f>
        <v>0</v>
      </c>
      <c r="BA120" s="59">
        <f t="shared" si="33"/>
        <v>0</v>
      </c>
      <c r="BC120" s="59">
        <f>INDEX(CurCloseProf[],MATCH(PlantAccountsQuery[[#This Row],[Reg/Unreg]],CurCloseProf[R/NR],0),MATCH(BC$9,CurCloseProf[#Headers],0))*($J120)</f>
        <v>0</v>
      </c>
      <c r="BD120" s="59">
        <f>INDEX(CurCloseProf[],MATCH(PlantAccountsQuery[[#This Row],[Reg/Unreg]],CurCloseProf[R/NR],0),MATCH(BD$9,CurCloseProf[#Headers],0))*($J120)</f>
        <v>0</v>
      </c>
      <c r="BE120" s="59">
        <f>INDEX(CurCloseProf[],MATCH(PlantAccountsQuery[[#This Row],[Reg/Unreg]],CurCloseProf[R/NR],0),MATCH(BE$9,CurCloseProf[#Headers],0))*($J120)</f>
        <v>0</v>
      </c>
      <c r="BF120" s="59">
        <f>INDEX(CurCloseProf[],MATCH(PlantAccountsQuery[[#This Row],[Reg/Unreg]],CurCloseProf[R/NR],0),MATCH(BF$9,CurCloseProf[#Headers],0))*($J120)</f>
        <v>0</v>
      </c>
      <c r="BG120" s="59">
        <f>INDEX(CurCloseProf[],MATCH(PlantAccountsQuery[[#This Row],[Reg/Unreg]],CurCloseProf[R/NR],0),MATCH(BG$9,CurCloseProf[#Headers],0))*($J120)</f>
        <v>0</v>
      </c>
      <c r="BH120" s="59">
        <f>INDEX(CurCloseProf[],MATCH(PlantAccountsQuery[[#This Row],[Reg/Unreg]],CurCloseProf[R/NR],0),MATCH(BH$9,CurCloseProf[#Headers],0))*($J120)</f>
        <v>0</v>
      </c>
      <c r="BI120" s="59">
        <f>INDEX(CurCloseProf[],MATCH(PlantAccountsQuery[[#This Row],[Reg/Unreg]],CurCloseProf[R/NR],0),MATCH(BI$9,CurCloseProf[#Headers],0))*($J120)</f>
        <v>0</v>
      </c>
      <c r="BJ120" s="59">
        <f>INDEX(CurCloseProf[],MATCH(PlantAccountsQuery[[#This Row],[Reg/Unreg]],CurCloseProf[R/NR],0),MATCH(BJ$9,CurCloseProf[#Headers],0))*($J120)</f>
        <v>0</v>
      </c>
      <c r="BK120" s="59">
        <f>INDEX(CurCloseProf[],MATCH(PlantAccountsQuery[[#This Row],[Reg/Unreg]],CurCloseProf[R/NR],0),MATCH(BK$9,CurCloseProf[#Headers],0))*($J120)</f>
        <v>0</v>
      </c>
      <c r="BL120" s="59">
        <f>INDEX(CurCloseProf[],MATCH(PlantAccountsQuery[[#This Row],[Reg/Unreg]],CurCloseProf[R/NR],0),MATCH(BL$9,CurCloseProf[#Headers],0))*($J120)</f>
        <v>0</v>
      </c>
      <c r="BM120" s="59">
        <f>INDEX(CurCloseProf[],MATCH(PlantAccountsQuery[[#This Row],[Reg/Unreg]],CurCloseProf[R/NR],0),MATCH(BM$9,CurCloseProf[#Headers],0))*($J120)</f>
        <v>0</v>
      </c>
      <c r="BN120" s="59">
        <f>INDEX(CurCloseProf[],MATCH(PlantAccountsQuery[[#This Row],[Reg/Unreg]],CurCloseProf[R/NR],0),MATCH(BN$9,CurCloseProf[#Headers],0))*($J120)</f>
        <v>0</v>
      </c>
      <c r="BP120" s="59">
        <f>IF(INDEX(CurWIPHelper[],1,MATCH(AO$4,$BP$9:$CA$9,0))=0,0,$BC120)</f>
        <v>0</v>
      </c>
      <c r="BQ120" s="59">
        <f>IF(INDEX(CurWIPHelper[],1,MATCH(AP$4,$BP$9:$CA$9,0))=0,0,(SUM($BC120:BD120)))</f>
        <v>0</v>
      </c>
      <c r="BR120" s="59">
        <f>IF(INDEX(CurWIPHelper[],1,MATCH(AQ$4,$BP$9:$CA$9,0))=0,0,(SUM($BC120:BE120)))</f>
        <v>0</v>
      </c>
      <c r="BS120" s="59">
        <f>IF(INDEX(CurWIPHelper[],1,MATCH(AR$4,$BP$9:$CA$9,0))=0,0,(SUM($BC120:BF120)))</f>
        <v>0</v>
      </c>
      <c r="BT120" s="59">
        <f>IF(INDEX(CurWIPHelper[],1,MATCH(AS$4,$BP$9:$CA$9,0))=0,0,(SUM($BC120:BG120)))</f>
        <v>0</v>
      </c>
      <c r="BU120" s="59">
        <f>IF(INDEX(CurWIPHelper[],1,MATCH(AT$4,$BP$9:$CA$9,0))=0,0,(SUM($BC120:BH120)))</f>
        <v>0</v>
      </c>
      <c r="BV120" s="59">
        <f>IF(INDEX(CurWIPHelper[],1,MATCH(AU$4,$BP$9:$CA$9,0))=0,0,(SUM($BC120:BI120)))</f>
        <v>0</v>
      </c>
      <c r="BW120" s="59">
        <f>IF(INDEX(CurWIPHelper[],1,MATCH(AV$4,$BP$9:$CA$9,0))=0,0,(SUM($BC120:BJ120)))</f>
        <v>0</v>
      </c>
      <c r="BX120" s="59">
        <f>IF(INDEX(CurWIPHelper[],1,MATCH(AW$4,$BP$9:$CA$9,0))=0,0,(SUM($BC120:BK120)))</f>
        <v>0</v>
      </c>
      <c r="BY120" s="59">
        <f>IF(INDEX(CurWIPHelper[],1,MATCH(AX$4,$BP$9:$CA$9,0))=0,0,(SUM($BC120:BL120)))</f>
        <v>0</v>
      </c>
      <c r="BZ120" s="59">
        <f>IF(INDEX(CurWIPHelper[],1,MATCH(AY$4,$BP$9:$CA$9,0))=0,0,(SUM($BC120:BM120)))</f>
        <v>0</v>
      </c>
      <c r="CA120" s="59">
        <f>IF(INDEX(CurWIPHelper[],1,MATCH(AZ$4,$BP$9:$CA$9,0))=0,0,(SUM($BC120:BN120)))</f>
        <v>0</v>
      </c>
      <c r="CC120" s="59">
        <f>((((INDEX(PlantAccounts[],MATCH($C120,PlantAccounts[Power Plan Plant Account '#],0),8)+(INDEX(PlantAccounts[],MATCH($C120,PlantAccounts[Power Plan Plant Account '#],0),8)+INDEX(PlantAccounts[],MATCH($C120,PlantAccounts[Power Plan Plant Account '#],0),16)+INDEX(PlantAccounts[],MATCH($C120,PlantAccounts[Power Plan Plant Account '#],0),17)))/2))/12)*(INDEX(CurWIPHelper[],1,MATCH(AO$4,CurWIPHelper[#Headers],0)))*(INDEX(PlantAccounts[],MATCH($C120,PlantAccounts[Power Plan Plant Account '#],0),7))</f>
        <v>0</v>
      </c>
      <c r="CD120" s="59">
        <f>((((INDEX(PlantAccounts[],MATCH($C120,PlantAccounts[Power Plan Plant Account '#],0),8)+(INDEX(PlantAccounts[],MATCH($C120,PlantAccounts[Power Plan Plant Account '#],0),8)+INDEX(PlantAccounts[],MATCH($C120,PlantAccounts[Power Plan Plant Account '#],0),16)+INDEX(PlantAccounts[],MATCH($C120,PlantAccounts[Power Plan Plant Account '#],0),17)))/2))/12)*(INDEX(CurWIPHelper[],1,MATCH(AP$4,CurWIPHelper[#Headers],0)))*(INDEX(PlantAccounts[],MATCH($C120,PlantAccounts[Power Plan Plant Account '#],0),7))</f>
        <v>0</v>
      </c>
      <c r="CE120" s="59">
        <f>((((INDEX(PlantAccounts[],MATCH($C120,PlantAccounts[Power Plan Plant Account '#],0),8)+(INDEX(PlantAccounts[],MATCH($C120,PlantAccounts[Power Plan Plant Account '#],0),8)+INDEX(PlantAccounts[],MATCH($C120,PlantAccounts[Power Plan Plant Account '#],0),16)+INDEX(PlantAccounts[],MATCH($C120,PlantAccounts[Power Plan Plant Account '#],0),17)))/2))/12)*(INDEX(CurWIPHelper[],1,MATCH(AQ$4,CurWIPHelper[#Headers],0)))*(INDEX(PlantAccounts[],MATCH($C120,PlantAccounts[Power Plan Plant Account '#],0),7))</f>
        <v>0</v>
      </c>
      <c r="CF120" s="59">
        <f>((((INDEX(PlantAccounts[],MATCH($C120,PlantAccounts[Power Plan Plant Account '#],0),8)+(INDEX(PlantAccounts[],MATCH($C120,PlantAccounts[Power Plan Plant Account '#],0),8)+INDEX(PlantAccounts[],MATCH($C120,PlantAccounts[Power Plan Plant Account '#],0),16)+INDEX(PlantAccounts[],MATCH($C120,PlantAccounts[Power Plan Plant Account '#],0),17)))/2))/12)*(INDEX(CurWIPHelper[],1,MATCH(AR$4,CurWIPHelper[#Headers],0)))*(INDEX(PlantAccounts[],MATCH($C120,PlantAccounts[Power Plan Plant Account '#],0),7))</f>
        <v>0</v>
      </c>
      <c r="CG120" s="59">
        <f>((((INDEX(PlantAccounts[],MATCH($C120,PlantAccounts[Power Plan Plant Account '#],0),8)+(INDEX(PlantAccounts[],MATCH($C120,PlantAccounts[Power Plan Plant Account '#],0),8)+INDEX(PlantAccounts[],MATCH($C120,PlantAccounts[Power Plan Plant Account '#],0),16)+INDEX(PlantAccounts[],MATCH($C120,PlantAccounts[Power Plan Plant Account '#],0),17)))/2))/12)*(INDEX(CurWIPHelper[],1,MATCH(AS$4,CurWIPHelper[#Headers],0)))*(INDEX(PlantAccounts[],MATCH($C120,PlantAccounts[Power Plan Plant Account '#],0),7))</f>
        <v>0</v>
      </c>
      <c r="CH120" s="59">
        <f>((((INDEX(PlantAccounts[],MATCH($C120,PlantAccounts[Power Plan Plant Account '#],0),8)+(INDEX(PlantAccounts[],MATCH($C120,PlantAccounts[Power Plan Plant Account '#],0),8)+INDEX(PlantAccounts[],MATCH($C120,PlantAccounts[Power Plan Plant Account '#],0),16)+INDEX(PlantAccounts[],MATCH($C120,PlantAccounts[Power Plan Plant Account '#],0),17)))/2))/12)*(INDEX(CurWIPHelper[],1,MATCH(AT$4,CurWIPHelper[#Headers],0)))*(INDEX(PlantAccounts[],MATCH($C120,PlantAccounts[Power Plan Plant Account '#],0),7))</f>
        <v>0</v>
      </c>
      <c r="CI120" s="59">
        <f>((((INDEX(PlantAccounts[],MATCH($C120,PlantAccounts[Power Plan Plant Account '#],0),8)+(INDEX(PlantAccounts[],MATCH($C120,PlantAccounts[Power Plan Plant Account '#],0),8)+INDEX(PlantAccounts[],MATCH($C120,PlantAccounts[Power Plan Plant Account '#],0),16)+INDEX(PlantAccounts[],MATCH($C120,PlantAccounts[Power Plan Plant Account '#],0),17)))/2))/12)*(INDEX(CurWIPHelper[],1,MATCH(AU$4,CurWIPHelper[#Headers],0)))*(INDEX(PlantAccounts[],MATCH($C120,PlantAccounts[Power Plan Plant Account '#],0),7))</f>
        <v>0</v>
      </c>
      <c r="CJ120" s="59">
        <f>((((INDEX(PlantAccounts[],MATCH($C120,PlantAccounts[Power Plan Plant Account '#],0),8)+(INDEX(PlantAccounts[],MATCH($C120,PlantAccounts[Power Plan Plant Account '#],0),8)+INDEX(PlantAccounts[],MATCH($C120,PlantAccounts[Power Plan Plant Account '#],0),16)+INDEX(PlantAccounts[],MATCH($C120,PlantAccounts[Power Plan Plant Account '#],0),17)))/2))/12)*(INDEX(CurWIPHelper[],1,MATCH(AV$4,CurWIPHelper[#Headers],0)))*(INDEX(PlantAccounts[],MATCH($C120,PlantAccounts[Power Plan Plant Account '#],0),7))</f>
        <v>0</v>
      </c>
      <c r="CK120" s="59">
        <f>((((INDEX(PlantAccounts[],MATCH($C120,PlantAccounts[Power Plan Plant Account '#],0),8)+(INDEX(PlantAccounts[],MATCH($C120,PlantAccounts[Power Plan Plant Account '#],0),8)+INDEX(PlantAccounts[],MATCH($C120,PlantAccounts[Power Plan Plant Account '#],0),16)+INDEX(PlantAccounts[],MATCH($C120,PlantAccounts[Power Plan Plant Account '#],0),17)))/2))/12)*(INDEX(CurWIPHelper[],1,MATCH(AW$4,CurWIPHelper[#Headers],0)))*(INDEX(PlantAccounts[],MATCH($C120,PlantAccounts[Power Plan Plant Account '#],0),7))</f>
        <v>0</v>
      </c>
      <c r="CL120" s="59">
        <f>((((INDEX(PlantAccounts[],MATCH($C120,PlantAccounts[Power Plan Plant Account '#],0),8)+(INDEX(PlantAccounts[],MATCH($C120,PlantAccounts[Power Plan Plant Account '#],0),8)+INDEX(PlantAccounts[],MATCH($C120,PlantAccounts[Power Plan Plant Account '#],0),16)+INDEX(PlantAccounts[],MATCH($C120,PlantAccounts[Power Plan Plant Account '#],0),17)))/2))/12)*(INDEX(CurWIPHelper[],1,MATCH(AX$4,CurWIPHelper[#Headers],0)))*(INDEX(PlantAccounts[],MATCH($C120,PlantAccounts[Power Plan Plant Account '#],0),7))</f>
        <v>0</v>
      </c>
      <c r="CM120" s="59">
        <f>((((INDEX(PlantAccounts[],MATCH($C120,PlantAccounts[Power Plan Plant Account '#],0),8)+(INDEX(PlantAccounts[],MATCH($C120,PlantAccounts[Power Plan Plant Account '#],0),8)+INDEX(PlantAccounts[],MATCH($C120,PlantAccounts[Power Plan Plant Account '#],0),16)+INDEX(PlantAccounts[],MATCH($C120,PlantAccounts[Power Plan Plant Account '#],0),17)))/2))/12)*(INDEX(CurWIPHelper[],1,MATCH(AY$4,CurWIPHelper[#Headers],0)))*(INDEX(PlantAccounts[],MATCH($C120,PlantAccounts[Power Plan Plant Account '#],0),7))</f>
        <v>0</v>
      </c>
      <c r="CN120" s="59">
        <f>((((INDEX(PlantAccounts[],MATCH($C120,PlantAccounts[Power Plan Plant Account '#],0),8)+(INDEX(PlantAccounts[],MATCH($C120,PlantAccounts[Power Plan Plant Account '#],0),8)+INDEX(PlantAccounts[],MATCH($C120,PlantAccounts[Power Plan Plant Account '#],0),16)+INDEX(PlantAccounts[],MATCH($C120,PlantAccounts[Power Plan Plant Account '#],0),17)))/2))/12)*(INDEX(CurWIPHelper[],1,MATCH(AZ$4,CurWIPHelper[#Headers],0)))*(INDEX(PlantAccounts[],MATCH($C120,PlantAccounts[Power Plan Plant Account '#],0),7))</f>
        <v>0</v>
      </c>
      <c r="CO120" s="59">
        <f t="shared" si="34"/>
        <v>0</v>
      </c>
      <c r="CQ120" s="59">
        <f>INDEX(PlantAccounts[],MATCH($C120,PlantAccounts[Power Plan Plant Account '#],0),12)*(INDEX(CurWIPHelper[],1,MATCH(AO$4,CurWIPHelper[#Headers],0)))*(INDEX(PlantAccounts[],MATCH($C120,PlantAccounts[Power Plan Plant Account '#],0),7)/12)*0.5</f>
        <v>0</v>
      </c>
      <c r="CR120" s="59">
        <f>INDEX(PlantAccounts[],MATCH($C120,PlantAccounts[Power Plan Plant Account '#],0),12)*(INDEX(CurWIPHelper[],1,MATCH(AP$4,CurWIPHelper[#Headers],0)))*(INDEX(PlantAccounts[],MATCH($C120,PlantAccounts[Power Plan Plant Account '#],0),7)/12)*0.5</f>
        <v>0</v>
      </c>
      <c r="CS120" s="59">
        <f>INDEX(PlantAccounts[],MATCH($C120,PlantAccounts[Power Plan Plant Account '#],0),12)*(INDEX(CurWIPHelper[],1,MATCH(AQ$4,CurWIPHelper[#Headers],0)))*(INDEX(PlantAccounts[],MATCH($C120,PlantAccounts[Power Plan Plant Account '#],0),7)/12)*0.5</f>
        <v>0</v>
      </c>
      <c r="CT120" s="59">
        <f>INDEX(PlantAccounts[],MATCH($C120,PlantAccounts[Power Plan Plant Account '#],0),12)*(INDEX(CurWIPHelper[],1,MATCH(AR$4,CurWIPHelper[#Headers],0)))*(INDEX(PlantAccounts[],MATCH($C120,PlantAccounts[Power Plan Plant Account '#],0),7)/12)*0.5</f>
        <v>0</v>
      </c>
      <c r="CU120" s="59">
        <f>INDEX(PlantAccounts[],MATCH($C120,PlantAccounts[Power Plan Plant Account '#],0),12)*(INDEX(CurWIPHelper[],1,MATCH(AS$4,CurWIPHelper[#Headers],0)))*(INDEX(PlantAccounts[],MATCH($C120,PlantAccounts[Power Plan Plant Account '#],0),7)/12)*0.5</f>
        <v>0</v>
      </c>
      <c r="CV120" s="59">
        <f>INDEX(PlantAccounts[],MATCH($C120,PlantAccounts[Power Plan Plant Account '#],0),12)*(INDEX(CurWIPHelper[],1,MATCH(AT$4,CurWIPHelper[#Headers],0)))*(INDEX(PlantAccounts[],MATCH($C120,PlantAccounts[Power Plan Plant Account '#],0),7)/12)*0.5</f>
        <v>0</v>
      </c>
      <c r="CW120" s="59">
        <f>INDEX(PlantAccounts[],MATCH($C120,PlantAccounts[Power Plan Plant Account '#],0),12)*(INDEX(CurWIPHelper[],1,MATCH(AU$4,CurWIPHelper[#Headers],0)))*(INDEX(PlantAccounts[],MATCH($C120,PlantAccounts[Power Plan Plant Account '#],0),7)/12)*0.5</f>
        <v>0</v>
      </c>
      <c r="CX120" s="59">
        <f>INDEX(PlantAccounts[],MATCH($C120,PlantAccounts[Power Plan Plant Account '#],0),12)*(INDEX(CurWIPHelper[],1,MATCH(AV$4,CurWIPHelper[#Headers],0)))*(INDEX(PlantAccounts[],MATCH($C120,PlantAccounts[Power Plan Plant Account '#],0),7)/12)*0.5</f>
        <v>0</v>
      </c>
      <c r="CY120" s="59">
        <f>INDEX(PlantAccounts[],MATCH($C120,PlantAccounts[Power Plan Plant Account '#],0),12)*(INDEX(CurWIPHelper[],1,MATCH(AW$4,CurWIPHelper[#Headers],0)))*(INDEX(PlantAccounts[],MATCH($C120,PlantAccounts[Power Plan Plant Account '#],0),7)/12)*0.5</f>
        <v>0</v>
      </c>
      <c r="CZ120" s="59">
        <f>INDEX(PlantAccounts[],MATCH($C120,PlantAccounts[Power Plan Plant Account '#],0),12)*(INDEX(CurWIPHelper[],1,MATCH(AX$4,CurWIPHelper[#Headers],0)))*(INDEX(PlantAccounts[],MATCH($C120,PlantAccounts[Power Plan Plant Account '#],0),7)/12)*0.5</f>
        <v>0</v>
      </c>
      <c r="DA120" s="59">
        <f>INDEX(PlantAccounts[],MATCH($C120,PlantAccounts[Power Plan Plant Account '#],0),12)*(INDEX(CurWIPHelper[],1,MATCH(AY$4,CurWIPHelper[#Headers],0)))*(INDEX(PlantAccounts[],MATCH($C120,PlantAccounts[Power Plan Plant Account '#],0),7)/12)*0.5</f>
        <v>0</v>
      </c>
      <c r="DB120" s="59">
        <f>INDEX(PlantAccounts[],MATCH($C120,PlantAccounts[Power Plan Plant Account '#],0),12)*(INDEX(CurWIPHelper[],1,MATCH(AZ$4,CurWIPHelper[#Headers],0)))*(INDEX(PlantAccounts[],MATCH($C120,PlantAccounts[Power Plan Plant Account '#],0),7)/12)*0.5</f>
        <v>0</v>
      </c>
      <c r="DC120" s="59">
        <f t="shared" si="35"/>
        <v>0</v>
      </c>
      <c r="DE120" s="59">
        <f t="shared" si="36"/>
        <v>0</v>
      </c>
    </row>
    <row r="121" spans="1:109">
      <c r="A121" t="s">
        <v>151</v>
      </c>
      <c r="B121" t="s">
        <v>171</v>
      </c>
      <c r="C121">
        <v>59307</v>
      </c>
      <c r="D121">
        <v>49103</v>
      </c>
      <c r="E121" s="161">
        <f>'Capex to PA'!$B$3</f>
        <v>3.04E-2</v>
      </c>
      <c r="F121" s="113">
        <f>INDEX(PlantAccounts[],MATCH($C121,PlantAccounts[Power Plan Plant Account '#],0),8)</f>
        <v>1434347.0068052174</v>
      </c>
      <c r="G121" s="7">
        <f>INDEX(PlantAccounts[],MATCH($C121,PlantAccounts[Power Plan Plant Account '#],0),14)</f>
        <v>0</v>
      </c>
      <c r="H121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21" s="7"/>
      <c r="J121" s="7">
        <f t="shared" si="37"/>
        <v>0</v>
      </c>
      <c r="K121" s="7">
        <v>0</v>
      </c>
      <c r="L121" s="7">
        <f>INDEX(PlantAccounts[],MATCH($C121,PlantAccounts[Power Plan Plant Account '#],0),11)</f>
        <v>0</v>
      </c>
      <c r="M121" s="7">
        <f t="shared" ref="M121" si="43">K121-L121</f>
        <v>0</v>
      </c>
      <c r="O121" s="35">
        <f>INDEX(CurCloseProf[],MATCH(PlantAccountsQuery[[#This Row],[Reg/Unreg]],CurCloseProf[R/NR],0),MATCH(O$9,CurCloseProf[#Headers],0))*($J121+$M121)</f>
        <v>0</v>
      </c>
      <c r="P121" s="35">
        <f>INDEX(CurCloseProf[],MATCH(PlantAccountsQuery[[#This Row],[Reg/Unreg]],CurCloseProf[R/NR],0),MATCH(P$9,CurCloseProf[#Headers],0))*($J121+$M121)</f>
        <v>0</v>
      </c>
      <c r="Q121" s="35">
        <f>INDEX(CurCloseProf[],MATCH(PlantAccountsQuery[[#This Row],[Reg/Unreg]],CurCloseProf[R/NR],0),MATCH(Q$9,CurCloseProf[#Headers],0))*($J121+$M121)</f>
        <v>0</v>
      </c>
      <c r="R121" s="35">
        <f>INDEX(CurCloseProf[],MATCH(PlantAccountsQuery[[#This Row],[Reg/Unreg]],CurCloseProf[R/NR],0),MATCH(R$9,CurCloseProf[#Headers],0))*($J121+$M121)</f>
        <v>0</v>
      </c>
      <c r="S121" s="35">
        <f>INDEX(CurCloseProf[],MATCH(PlantAccountsQuery[[#This Row],[Reg/Unreg]],CurCloseProf[R/NR],0),MATCH(S$9,CurCloseProf[#Headers],0))*($J121+$M121)</f>
        <v>0</v>
      </c>
      <c r="T121" s="35">
        <f>INDEX(CurCloseProf[],MATCH(PlantAccountsQuery[[#This Row],[Reg/Unreg]],CurCloseProf[R/NR],0),MATCH(T$9,CurCloseProf[#Headers],0))*($J121+$M121)</f>
        <v>0</v>
      </c>
      <c r="U121" s="35">
        <f>INDEX(CurCloseProf[],MATCH(PlantAccountsQuery[[#This Row],[Reg/Unreg]],CurCloseProf[R/NR],0),MATCH(U$9,CurCloseProf[#Headers],0))*($J121+$M121)</f>
        <v>0</v>
      </c>
      <c r="V121" s="35">
        <f>INDEX(CurCloseProf[],MATCH(PlantAccountsQuery[[#This Row],[Reg/Unreg]],CurCloseProf[R/NR],0),MATCH(V$9,CurCloseProf[#Headers],0))*($J121+$M121)</f>
        <v>0</v>
      </c>
      <c r="W121" s="35">
        <f>INDEX(CurCloseProf[],MATCH(PlantAccountsQuery[[#This Row],[Reg/Unreg]],CurCloseProf[R/NR],0),MATCH(W$9,CurCloseProf[#Headers],0))*($J121+$M121)</f>
        <v>0</v>
      </c>
      <c r="X121" s="35">
        <f>INDEX(CurCloseProf[],MATCH(PlantAccountsQuery[[#This Row],[Reg/Unreg]],CurCloseProf[R/NR],0),MATCH(X$9,CurCloseProf[#Headers],0))*($J121+$M121)</f>
        <v>0</v>
      </c>
      <c r="Y121" s="35">
        <f>INDEX(CurCloseProf[],MATCH(PlantAccountsQuery[[#This Row],[Reg/Unreg]],CurCloseProf[R/NR],0),MATCH(Y$9,CurCloseProf[#Headers],0))*($J121+$M121)</f>
        <v>0</v>
      </c>
      <c r="Z121" s="35">
        <f>INDEX(CurCloseProf[],MATCH(PlantAccountsQuery[[#This Row],[Reg/Unreg]],CurCloseProf[R/NR],0),MATCH(Z$9,CurCloseProf[#Headers],0))*($J121+$M121)</f>
        <v>0</v>
      </c>
      <c r="AB121" s="59">
        <f>IF(INDEX(CurWIPHelper[],1,MATCH(AO$4,$AB$9:$AM$9,0))=0,0,($F121+$O121))</f>
        <v>1434347.0068052174</v>
      </c>
      <c r="AC121" s="59">
        <f>IF(INDEX(CurWIPHelper[],1,MATCH(AP$4,$AB$9:$AM$9,0))=0,0,($F121+SUM($O121:P121)))</f>
        <v>1434347.0068052174</v>
      </c>
      <c r="AD121" s="59">
        <f>IF(INDEX(CurWIPHelper[],1,MATCH(AQ$4,$AB$9:$AM$9,0))=0,0,($F121+SUM($O121:Q121)))</f>
        <v>1434347.0068052174</v>
      </c>
      <c r="AE121" s="59">
        <f>IF(INDEX(CurWIPHelper[],1,MATCH(AR$4,$AB$9:$AM$9,0))=0,0,($F121+SUM($O121:R121)))</f>
        <v>1434347.0068052174</v>
      </c>
      <c r="AF121" s="59">
        <f>IF(INDEX(CurWIPHelper[],1,MATCH(AS$4,$AB$9:$AM$9,0))=0,0,($F121+SUM($O121:S121)))</f>
        <v>1434347.0068052174</v>
      </c>
      <c r="AG121" s="59">
        <f>IF(INDEX(CurWIPHelper[],1,MATCH(AT$4,$AB$9:$AM$9,0))=0,0,($F121+SUM($O121:T121)))</f>
        <v>1434347.0068052174</v>
      </c>
      <c r="AH121" s="59">
        <f>IF(INDEX(CurWIPHelper[],1,MATCH(AU$4,$AB$9:$AM$9,0))=0,0,($F121+SUM($O121:U121)))</f>
        <v>1434347.0068052174</v>
      </c>
      <c r="AI121" s="59">
        <f>IF(INDEX(CurWIPHelper[],1,MATCH(AV$4,$AB$9:$AM$9,0))=0,0,($F121+SUM($O121:V121)))</f>
        <v>1434347.0068052174</v>
      </c>
      <c r="AJ121" s="59">
        <f>IF(INDEX(CurWIPHelper[],1,MATCH(AW$4,$AB$9:$AM$9,0))=0,0,($F121+SUM($O121:W121)))</f>
        <v>1434347.0068052174</v>
      </c>
      <c r="AK121" s="59">
        <f>IF(INDEX(CurWIPHelper[],1,MATCH(AX$4,$AB$9:$AM$9,0))=0,0,($F121+SUM($O121:X121)))</f>
        <v>1434347.0068052174</v>
      </c>
      <c r="AL121" s="59">
        <f>IF(INDEX(CurWIPHelper[],1,MATCH(AY$4,$AB$9:$AM$9,0))=0,0,($F121+SUM($O121:Y121)))</f>
        <v>1434347.0068052174</v>
      </c>
      <c r="AM121" s="59">
        <f>IF(INDEX(CurWIPHelper[],1,MATCH(AZ$4,$AB$9:$AM$9,0))=0,0,($F121+SUM($O121:Z121)))</f>
        <v>1434347.0068052174</v>
      </c>
      <c r="AO121" s="35">
        <f>IF(INDEX(CurWIPHelper[],1,MATCH(AO$4,CurWIPHelper[#Headers],0))=0,0,
     IF(AB121&gt;0,
        (IF(
             ((INDEX(PlantAccounts[],MATCH($C121,PlantAccounts[Power Plan Plant Account '#],0),7)/12)
                   *(AB121)
                   *(INDEX(CurWIPHelper[],1,MATCH(AO$4,CurWIPHelper[#Headers],0)))
                   +(INDEX(PlantAccounts[],MATCH($C121,PlantAccounts[Power Plan Plant Account '#],0),9))
                   )&gt;AB121,
              IF((INDEX(PlantAccounts[],MATCH($C121,PlantAccounts[Power Plan Plant Account '#],0),7))=0,0,AB121-(INDEX(PlantAccounts[],MATCH($C121,PlantAccounts[Power Plan Plant Account '#],0),9))),
             (INDEX(PlantAccounts[],MATCH($C121,PlantAccounts[Power Plan Plant Account '#],0),7)/12)*AB121*(INDEX(CurWIPHelper[],1,MATCH(AO$4,CurWIPHelper[#Headers],0))))
        ),
          IF(AB121=0,0,IF(
              ((INDEX(PlantAccounts[],MATCH($C121,PlantAccounts[Power Plan Plant Account '#],0),7)/12)
              *(AB121)
              *(INDEX(CurWIPHelper[],1,MATCH(AO$4,CurWIPHelper[#Headers],0)))
              +(INDEX(PlantAccounts[],MATCH($C121,PlantAccounts[Power Plan Plant Account '#],0),9))
              )&gt;AB121,
         (INDEX(PlantAccounts[],MATCH($C121,PlantAccounts[Power Plan Plant Account '#],0),7)/12)*AB121*(INDEX(CurWIPHelper[],1,MATCH(AO$4,CurWIPHelper[#Headers],0))),
         AB121-(INDEX(PlantAccounts[],MATCH($C121,PlantAccounts[Power Plan Plant Account '#],0),9))
    ))
)
)</f>
        <v>9845.5215995216968</v>
      </c>
      <c r="AP121" s="35">
        <f>IF(INDEX(CurWIPHelper[],1,MATCH(AP$4,CurWIPHelper[#Headers],0))=0,0,
     IF(AC121&gt;0,
        (IF(
             ((INDEX(PlantAccounts[],MATCH($C121,PlantAccounts[Power Plan Plant Account '#],0),7)/12)
                   *(AC121)
                   *(INDEX(CurWIPHelper[],1,MATCH(AP$4,CurWIPHelper[#Headers],0)))
                   +(INDEX(PlantAccounts[],MATCH($C121,PlantAccounts[Power Plan Plant Account '#],0),9))
                   +(SUM($AO121:AO121))
                    )&gt;AC121,
              IF((INDEX(PlantAccounts[],MATCH($C121,PlantAccounts[Power Plan Plant Account '#],0),7))=0,0,AC121-(INDEX(PlantAccounts[],MATCH($C121,PlantAccounts[Power Plan Plant Account '#],0),9))-SUM($AO121:AO121)),
             (INDEX(PlantAccounts[],MATCH($C121,PlantAccounts[Power Plan Plant Account '#],0),7)/12)*AC121*(INDEX(CurWIPHelper[],1,MATCH(AP$4,CurWIPHelper[#Headers],0))))
        ),
        IF(AC121=0,0,IF(
              ((INDEX(PlantAccounts[],MATCH($C121,PlantAccounts[Power Plan Plant Account '#],0),7)/12)
              *(AC121)
              *(INDEX(CurWIPHelper[],1,MATCH(AP$4,CurWIPHelper[#Headers],0)))
              +(INDEX(PlantAccounts[],MATCH($C121,PlantAccounts[Power Plan Plant Account '#],0),9))
              +(SUM($AO121:AO121))
              )&gt;AC121,
         (INDEX(PlantAccounts[],MATCH($C121,PlantAccounts[Power Plan Plant Account '#],0),7)/12)*AC121*(INDEX(CurWIPHelper[],1,MATCH(AP$4,CurWIPHelper[#Headers],0))),
         AC121-(INDEX(PlantAccounts[],MATCH($C121,PlantAccounts[Power Plan Plant Account '#],0),9))-(SUM($AO121:AO121))
    ))
)
)</f>
        <v>9845.5215995216968</v>
      </c>
      <c r="AQ121" s="35">
        <f>IF(INDEX(CurWIPHelper[],1,MATCH(AQ$4,CurWIPHelper[#Headers],0))=0,0,
     IF(AD121&gt;0,
        (IF(
             ((INDEX(PlantAccounts[],MATCH($C121,PlantAccounts[Power Plan Plant Account '#],0),7)/12)
                   *(AD121)
                   *(INDEX(CurWIPHelper[],1,MATCH(AQ$4,CurWIPHelper[#Headers],0)))
                   +(INDEX(PlantAccounts[],MATCH($C121,PlantAccounts[Power Plan Plant Account '#],0),9))
                   +(SUM($AO121:AP121))
                    )&gt;AD121,
              IF((INDEX(PlantAccounts[],MATCH($C121,PlantAccounts[Power Plan Plant Account '#],0),7))=0,0,AD121-(INDEX(PlantAccounts[],MATCH($C121,PlantAccounts[Power Plan Plant Account '#],0),9))-SUM($AO121:AP121)),
             (INDEX(PlantAccounts[],MATCH($C121,PlantAccounts[Power Plan Plant Account '#],0),7)/12)*AD121*(INDEX(CurWIPHelper[],1,MATCH(AQ$4,CurWIPHelper[#Headers],0))))
        ),
        IF(AD121=0,0,IF(
              ((INDEX(PlantAccounts[],MATCH($C121,PlantAccounts[Power Plan Plant Account '#],0),7)/12)
              *(AD121)
              *(INDEX(CurWIPHelper[],1,MATCH(AQ$4,CurWIPHelper[#Headers],0)))
              +(INDEX(PlantAccounts[],MATCH($C121,PlantAccounts[Power Plan Plant Account '#],0),9))
              +(SUM($AO121:AP121))
              )&gt;AD121,
         (INDEX(PlantAccounts[],MATCH($C121,PlantAccounts[Power Plan Plant Account '#],0),7)/12)*AD121*(INDEX(CurWIPHelper[],1,MATCH(AQ$4,CurWIPHelper[#Headers],0))),
         AD121-(INDEX(PlantAccounts[],MATCH($C121,PlantAccounts[Power Plan Plant Account '#],0),9))-(SUM($AO121:AP121))
    ))
)
)</f>
        <v>9845.5215995216968</v>
      </c>
      <c r="AR121" s="35">
        <f>IF(INDEX(CurWIPHelper[],1,MATCH(AR$4,CurWIPHelper[#Headers],0))=0,0,
     IF(AE121&gt;0,
        (IF(
             ((INDEX(PlantAccounts[],MATCH($C121,PlantAccounts[Power Plan Plant Account '#],0),7)/12)
                   *(AE121)
                   *(INDEX(CurWIPHelper[],1,MATCH(AR$4,CurWIPHelper[#Headers],0)))
                   +(INDEX(PlantAccounts[],MATCH($C121,PlantAccounts[Power Plan Plant Account '#],0),9))
                   +(SUM($AO121:AQ121))
                    )&gt;AE121,
              IF((INDEX(PlantAccounts[],MATCH($C121,PlantAccounts[Power Plan Plant Account '#],0),7))=0,0,AE121-(INDEX(PlantAccounts[],MATCH($C121,PlantAccounts[Power Plan Plant Account '#],0),9))-SUM($AO121:AQ121)),
             (INDEX(PlantAccounts[],MATCH($C121,PlantAccounts[Power Plan Plant Account '#],0),7)/12)*AE121*(INDEX(CurWIPHelper[],1,MATCH(AR$4,CurWIPHelper[#Headers],0))))
        ),
        IF(AE121=0,0,IF(
              ((INDEX(PlantAccounts[],MATCH($C121,PlantAccounts[Power Plan Plant Account '#],0),7)/12)
              *(AE121)
              *(INDEX(CurWIPHelper[],1,MATCH(AR$4,CurWIPHelper[#Headers],0)))
              +(INDEX(PlantAccounts[],MATCH($C121,PlantAccounts[Power Plan Plant Account '#],0),9))
              +(SUM($AO121:AQ121))
              )&gt;AE121,
         (INDEX(PlantAccounts[],MATCH($C121,PlantAccounts[Power Plan Plant Account '#],0),7)/12)*AE121*(INDEX(CurWIPHelper[],1,MATCH(AR$4,CurWIPHelper[#Headers],0))),
         AE121-(INDEX(PlantAccounts[],MATCH($C121,PlantAccounts[Power Plan Plant Account '#],0),9))-(SUM($AO121:AQ121))
    ))
)
)</f>
        <v>9845.5215995216968</v>
      </c>
      <c r="AS121" s="35">
        <f>IF(INDEX(CurWIPHelper[],1,MATCH(AS$4,CurWIPHelper[#Headers],0))=0,0,
     IF(AF121&gt;0,
        (IF(
             ((INDEX(PlantAccounts[],MATCH($C121,PlantAccounts[Power Plan Plant Account '#],0),7)/12)
                   *(AF121)
                   *(INDEX(CurWIPHelper[],1,MATCH(AS$4,CurWIPHelper[#Headers],0)))
                   +(INDEX(PlantAccounts[],MATCH($C121,PlantAccounts[Power Plan Plant Account '#],0),9))
                   +(SUM($AO121:AR121))
                    )&gt;AF121,
              IF((INDEX(PlantAccounts[],MATCH($C121,PlantAccounts[Power Plan Plant Account '#],0),7))=0,0,AF121-(INDEX(PlantAccounts[],MATCH($C121,PlantAccounts[Power Plan Plant Account '#],0),9))-SUM($AO121:AR121)),
             (INDEX(PlantAccounts[],MATCH($C121,PlantAccounts[Power Plan Plant Account '#],0),7)/12)*AF121*(INDEX(CurWIPHelper[],1,MATCH(AS$4,CurWIPHelper[#Headers],0))))
        ),
        IF(AF121=0,0,IF(
              ((INDEX(PlantAccounts[],MATCH($C121,PlantAccounts[Power Plan Plant Account '#],0),7)/12)
              *(AF121)
              *(INDEX(CurWIPHelper[],1,MATCH(AS$4,CurWIPHelper[#Headers],0)))
              +(INDEX(PlantAccounts[],MATCH($C121,PlantAccounts[Power Plan Plant Account '#],0),9))
              +(SUM($AO121:AR121))
              )&gt;AF121,
         (INDEX(PlantAccounts[],MATCH($C121,PlantAccounts[Power Plan Plant Account '#],0),7)/12)*AF121*(INDEX(CurWIPHelper[],1,MATCH(AS$4,CurWIPHelper[#Headers],0))),
         AF121-(INDEX(PlantAccounts[],MATCH($C121,PlantAccounts[Power Plan Plant Account '#],0),9))-(SUM($AO121:AR121))
    ))
)
)</f>
        <v>9845.5215995216968</v>
      </c>
      <c r="AT121" s="35">
        <f>IF(INDEX(CurWIPHelper[],1,MATCH(AT$4,CurWIPHelper[#Headers],0))=0,0,
     IF(AG121&gt;0,
        (IF(
             ((INDEX(PlantAccounts[],MATCH($C121,PlantAccounts[Power Plan Plant Account '#],0),7)/12)
                   *(AG121)
                   *(INDEX(CurWIPHelper[],1,MATCH(AT$4,CurWIPHelper[#Headers],0)))
                   +(INDEX(PlantAccounts[],MATCH($C121,PlantAccounts[Power Plan Plant Account '#],0),9))
                   +(SUM($AO121:AS121))
                    )&gt;AG121,
              IF((INDEX(PlantAccounts[],MATCH($C121,PlantAccounts[Power Plan Plant Account '#],0),7))=0,0,AG121-(INDEX(PlantAccounts[],MATCH($C121,PlantAccounts[Power Plan Plant Account '#],0),9))-SUM($AO121:AS121)),
             (INDEX(PlantAccounts[],MATCH($C121,PlantAccounts[Power Plan Plant Account '#],0),7)/12)*AG121*(INDEX(CurWIPHelper[],1,MATCH(AT$4,CurWIPHelper[#Headers],0))))
        ),
        IF(AG121=0,0,IF(
              ((INDEX(PlantAccounts[],MATCH($C121,PlantAccounts[Power Plan Plant Account '#],0),7)/12)
              *(AG121)
              *(INDEX(CurWIPHelper[],1,MATCH(AT$4,CurWIPHelper[#Headers],0)))
              +(INDEX(PlantAccounts[],MATCH($C121,PlantAccounts[Power Plan Plant Account '#],0),9))
              +(SUM($AO121:AS121))
              )&gt;AG121,
         (INDEX(PlantAccounts[],MATCH($C121,PlantAccounts[Power Plan Plant Account '#],0),7)/12)*AG121*(INDEX(CurWIPHelper[],1,MATCH(AT$4,CurWIPHelper[#Headers],0))),
         AG121-(INDEX(PlantAccounts[],MATCH($C121,PlantAccounts[Power Plan Plant Account '#],0),9))-(SUM($AO121:AS121))
    ))
)
)</f>
        <v>9845.5215995216968</v>
      </c>
      <c r="AU121" s="35">
        <f>IF(INDEX(CurWIPHelper[],1,MATCH(AU$4,CurWIPHelper[#Headers],0))=0,0,
     IF(AH121&gt;0,
        (IF(
             ((INDEX(PlantAccounts[],MATCH($C121,PlantAccounts[Power Plan Plant Account '#],0),7)/12)
                   *(AH121)
                   *(INDEX(CurWIPHelper[],1,MATCH(AU$4,CurWIPHelper[#Headers],0)))
                   +(INDEX(PlantAccounts[],MATCH($C121,PlantAccounts[Power Plan Plant Account '#],0),9))
                   +(SUM($AO121:AT121))
                    )&gt;AH121,
              IF((INDEX(PlantAccounts[],MATCH($C121,PlantAccounts[Power Plan Plant Account '#],0),7))=0,0,AH121-(INDEX(PlantAccounts[],MATCH($C121,PlantAccounts[Power Plan Plant Account '#],0),9))-SUM($AO121:AT121)),
             (INDEX(PlantAccounts[],MATCH($C121,PlantAccounts[Power Plan Plant Account '#],0),7)/12)*AH121*(INDEX(CurWIPHelper[],1,MATCH(AU$4,CurWIPHelper[#Headers],0))))
        ),
        IF(AH121=0,0,IF(
              ((INDEX(PlantAccounts[],MATCH($C121,PlantAccounts[Power Plan Plant Account '#],0),7)/12)
              *(AH121)
              *(INDEX(CurWIPHelper[],1,MATCH(AU$4,CurWIPHelper[#Headers],0)))
              +(INDEX(PlantAccounts[],MATCH($C121,PlantAccounts[Power Plan Plant Account '#],0),9))
              +(SUM($AO121:AT121))
              )&gt;AH121,
         (INDEX(PlantAccounts[],MATCH($C121,PlantAccounts[Power Plan Plant Account '#],0),7)/12)*AH121*(INDEX(CurWIPHelper[],1,MATCH(AU$4,CurWIPHelper[#Headers],0))),
         AH121-(INDEX(PlantAccounts[],MATCH($C121,PlantAccounts[Power Plan Plant Account '#],0),9))-(SUM($AO121:AT121))
    ))
)
)</f>
        <v>9845.5215995216968</v>
      </c>
      <c r="AV121" s="35">
        <f>IF(INDEX(CurWIPHelper[],1,MATCH(AV$4,CurWIPHelper[#Headers],0))=0,0,
     IF(AI121&gt;0,
        (IF(
             ((INDEX(PlantAccounts[],MATCH($C121,PlantAccounts[Power Plan Plant Account '#],0),7)/12)
                   *(AI121)
                   *(INDEX(CurWIPHelper[],1,MATCH(AV$4,CurWIPHelper[#Headers],0)))
                   +(INDEX(PlantAccounts[],MATCH($C121,PlantAccounts[Power Plan Plant Account '#],0),9))
                   +(SUM($AO121:AU121))
                    )&gt;AI121,
              IF((INDEX(PlantAccounts[],MATCH($C121,PlantAccounts[Power Plan Plant Account '#],0),7))=0,0,AI121-(INDEX(PlantAccounts[],MATCH($C121,PlantAccounts[Power Plan Plant Account '#],0),9))-SUM($AO121:AU121)),
             (INDEX(PlantAccounts[],MATCH($C121,PlantAccounts[Power Plan Plant Account '#],0),7)/12)*AI121*(INDEX(CurWIPHelper[],1,MATCH(AV$4,CurWIPHelper[#Headers],0))))
        ),
        IF(AI121=0,0,IF(
              ((INDEX(PlantAccounts[],MATCH($C121,PlantAccounts[Power Plan Plant Account '#],0),7)/12)
              *(AI121)
              *(INDEX(CurWIPHelper[],1,MATCH(AV$4,CurWIPHelper[#Headers],0)))
              +(INDEX(PlantAccounts[],MATCH($C121,PlantAccounts[Power Plan Plant Account '#],0),9))
              +(SUM($AO121:AU121))
              )&gt;AI121,
         (INDEX(PlantAccounts[],MATCH($C121,PlantAccounts[Power Plan Plant Account '#],0),7)/12)*AI121*(INDEX(CurWIPHelper[],1,MATCH(AV$4,CurWIPHelper[#Headers],0))),
         AI121-(INDEX(PlantAccounts[],MATCH($C121,PlantAccounts[Power Plan Plant Account '#],0),9))-(SUM($AO121:AU121))
    ))
)
)</f>
        <v>9845.5215995216968</v>
      </c>
      <c r="AW121" s="35">
        <f>IF(INDEX(CurWIPHelper[],1,MATCH(AW$4,CurWIPHelper[#Headers],0))=0,0,
     IF(AJ121&gt;0,
        (IF(
             ((INDEX(PlantAccounts[],MATCH($C121,PlantAccounts[Power Plan Plant Account '#],0),7)/12)
                   *(AJ121)
                   *(INDEX(CurWIPHelper[],1,MATCH(AW$4,CurWIPHelper[#Headers],0)))
                   +(INDEX(PlantAccounts[],MATCH($C121,PlantAccounts[Power Plan Plant Account '#],0),9))
                   +(SUM($AO121:AV121))
                    )&gt;AJ121,
              IF((INDEX(PlantAccounts[],MATCH($C121,PlantAccounts[Power Plan Plant Account '#],0),7))=0,0,AJ121-(INDEX(PlantAccounts[],MATCH($C121,PlantAccounts[Power Plan Plant Account '#],0),9))-SUM($AO121:AV121)),
             (INDEX(PlantAccounts[],MATCH($C121,PlantAccounts[Power Plan Plant Account '#],0),7)/12)*AJ121*(INDEX(CurWIPHelper[],1,MATCH(AW$4,CurWIPHelper[#Headers],0))))
        ),
        IF(AJ121=0,0,IF(
              ((INDEX(PlantAccounts[],MATCH($C121,PlantAccounts[Power Plan Plant Account '#],0),7)/12)
              *(AJ121)
              *(INDEX(CurWIPHelper[],1,MATCH(AW$4,CurWIPHelper[#Headers],0)))
              +(INDEX(PlantAccounts[],MATCH($C121,PlantAccounts[Power Plan Plant Account '#],0),9))
              +(SUM($AO121:AV121))
              )&gt;AJ121,
         (INDEX(PlantAccounts[],MATCH($C121,PlantAccounts[Power Plan Plant Account '#],0),7)/12)*AJ121*(INDEX(CurWIPHelper[],1,MATCH(AW$4,CurWIPHelper[#Headers],0))),
         AJ121-(INDEX(PlantAccounts[],MATCH($C121,PlantAccounts[Power Plan Plant Account '#],0),9))-(SUM($AO121:AV121))
    ))
)
)</f>
        <v>9845.5215995216968</v>
      </c>
      <c r="AX121" s="35">
        <f>IF(INDEX(CurWIPHelper[],1,MATCH(AX$4,CurWIPHelper[#Headers],0))=0,0,
     IF(AK121&gt;0,
        (IF(
             ((INDEX(PlantAccounts[],MATCH($C121,PlantAccounts[Power Plan Plant Account '#],0),7)/12)
                   *(AK121)
                   *(INDEX(CurWIPHelper[],1,MATCH(AX$4,CurWIPHelper[#Headers],0)))
                   +(INDEX(PlantAccounts[],MATCH($C121,PlantAccounts[Power Plan Plant Account '#],0),9))
                   +(SUM($AO121:AW121))
                    )&gt;AK121,
              IF((INDEX(PlantAccounts[],MATCH($C121,PlantAccounts[Power Plan Plant Account '#],0),7))=0,0,AK121-(INDEX(PlantAccounts[],MATCH($C121,PlantAccounts[Power Plan Plant Account '#],0),9))-SUM($AO121:AW121)),
             (INDEX(PlantAccounts[],MATCH($C121,PlantAccounts[Power Plan Plant Account '#],0),7)/12)*AK121*(INDEX(CurWIPHelper[],1,MATCH(AX$4,CurWIPHelper[#Headers],0))))
        ),
        IF(AK121=0,0,IF(
              ((INDEX(PlantAccounts[],MATCH($C121,PlantAccounts[Power Plan Plant Account '#],0),7)/12)
              *(AK121)
              *(INDEX(CurWIPHelper[],1,MATCH(AX$4,CurWIPHelper[#Headers],0)))
              +(INDEX(PlantAccounts[],MATCH($C121,PlantAccounts[Power Plan Plant Account '#],0),9))
              +(SUM($AO121:AW121))
              )&gt;AK121,
         (INDEX(PlantAccounts[],MATCH($C121,PlantAccounts[Power Plan Plant Account '#],0),7)/12)*AK121*(INDEX(CurWIPHelper[],1,MATCH(AX$4,CurWIPHelper[#Headers],0))),
         AK121-(INDEX(PlantAccounts[],MATCH($C121,PlantAccounts[Power Plan Plant Account '#],0),9))-(SUM($AO121:AW121))
    ))
)
)</f>
        <v>9845.5215995216968</v>
      </c>
      <c r="AY121" s="35">
        <f>IF(INDEX(CurWIPHelper[],1,MATCH(AY$4,CurWIPHelper[#Headers],0))=0,0,
     IF(AL121&gt;0,
        (IF(
             ((INDEX(PlantAccounts[],MATCH($C121,PlantAccounts[Power Plan Plant Account '#],0),7)/12)
                   *(AL121)
                   *(INDEX(CurWIPHelper[],1,MATCH(AY$4,CurWIPHelper[#Headers],0)))
                   +(INDEX(PlantAccounts[],MATCH($C121,PlantAccounts[Power Plan Plant Account '#],0),9))
                   +(SUM($AO121:AX121))
                    )&gt;AL121,
              IF((INDEX(PlantAccounts[],MATCH($C121,PlantAccounts[Power Plan Plant Account '#],0),7))=0,0,AL121-(INDEX(PlantAccounts[],MATCH($C121,PlantAccounts[Power Plan Plant Account '#],0),9))-SUM($AO121:AX121)),
             (INDEX(PlantAccounts[],MATCH($C121,PlantAccounts[Power Plan Plant Account '#],0),7)/12)*AL121*(INDEX(CurWIPHelper[],1,MATCH(AY$4,CurWIPHelper[#Headers],0))))
        ),
        IF(AL121=0,0,IF(
              ((INDEX(PlantAccounts[],MATCH($C121,PlantAccounts[Power Plan Plant Account '#],0),7)/12)
              *(AL121)
              *(INDEX(CurWIPHelper[],1,MATCH(AY$4,CurWIPHelper[#Headers],0)))
              +(INDEX(PlantAccounts[],MATCH($C121,PlantAccounts[Power Plan Plant Account '#],0),9))
              +(SUM($AO121:AX121))
              )&gt;AL121,
         (INDEX(PlantAccounts[],MATCH($C121,PlantAccounts[Power Plan Plant Account '#],0),7)/12)*AL121*(INDEX(CurWIPHelper[],1,MATCH(AY$4,CurWIPHelper[#Headers],0))),
         AL121-(INDEX(PlantAccounts[],MATCH($C121,PlantAccounts[Power Plan Plant Account '#],0),9))-(SUM($AO121:AX121))
    ))
)
)</f>
        <v>9845.5215995216968</v>
      </c>
      <c r="AZ121" s="35">
        <f>IF(INDEX(CurWIPHelper[],1,MATCH(AZ$4,CurWIPHelper[#Headers],0))=0,0,
     IF(AM121&gt;0,
        (IF(
             ((INDEX(PlantAccounts[],MATCH($C121,PlantAccounts[Power Plan Plant Account '#],0),7)/12)
                   *(AM121)
                   *(INDEX(CurWIPHelper[],1,MATCH(AZ$4,CurWIPHelper[#Headers],0)))
                   +(INDEX(PlantAccounts[],MATCH($C121,PlantAccounts[Power Plan Plant Account '#],0),9))
                   +(SUM($AO121:AY121))
                    )&gt;AM121,
              IF((INDEX(PlantAccounts[],MATCH($C121,PlantAccounts[Power Plan Plant Account '#],0),7))=0,0,AM121-(INDEX(PlantAccounts[],MATCH($C121,PlantAccounts[Power Plan Plant Account '#],0),9))-SUM($AO121:AY121)),
             (INDEX(PlantAccounts[],MATCH($C121,PlantAccounts[Power Plan Plant Account '#],0),7)/12)*AM121*(INDEX(CurWIPHelper[],1,MATCH(AZ$4,CurWIPHelper[#Headers],0))))
        ),
        IF(AM121=0,0,IF(
              ((INDEX(PlantAccounts[],MATCH($C121,PlantAccounts[Power Plan Plant Account '#],0),7)/12)
              *(AM121)
              *(INDEX(CurWIPHelper[],1,MATCH(AZ$4,CurWIPHelper[#Headers],0)))
              +(INDEX(PlantAccounts[],MATCH($C121,PlantAccounts[Power Plan Plant Account '#],0),9))
              +(SUM($AO121:AY121))
              )&gt;AM121,
         (INDEX(PlantAccounts[],MATCH($C121,PlantAccounts[Power Plan Plant Account '#],0),7)/12)*AM121*(INDEX(CurWIPHelper[],1,MATCH(AZ$4,CurWIPHelper[#Headers],0))),
         AM121-(INDEX(PlantAccounts[],MATCH($C121,PlantAccounts[Power Plan Plant Account '#],0),9))-(SUM($AO121:AY121))
    ))
)
)</f>
        <v>9845.5215995216968</v>
      </c>
      <c r="BA121" s="59">
        <f t="shared" ref="BA121" si="44">SUM(AO121:AZ121)</f>
        <v>118146.25919426039</v>
      </c>
      <c r="BC121" s="59">
        <f>INDEX(CurCloseProf[],MATCH(PlantAccountsQuery[[#This Row],[Reg/Unreg]],CurCloseProf[R/NR],0),MATCH(BC$9,CurCloseProf[#Headers],0))*($J121)</f>
        <v>0</v>
      </c>
      <c r="BD121" s="59">
        <f>INDEX(CurCloseProf[],MATCH(PlantAccountsQuery[[#This Row],[Reg/Unreg]],CurCloseProf[R/NR],0),MATCH(BD$9,CurCloseProf[#Headers],0))*($J121)</f>
        <v>0</v>
      </c>
      <c r="BE121" s="59">
        <f>INDEX(CurCloseProf[],MATCH(PlantAccountsQuery[[#This Row],[Reg/Unreg]],CurCloseProf[R/NR],0),MATCH(BE$9,CurCloseProf[#Headers],0))*($J121)</f>
        <v>0</v>
      </c>
      <c r="BF121" s="59">
        <f>INDEX(CurCloseProf[],MATCH(PlantAccountsQuery[[#This Row],[Reg/Unreg]],CurCloseProf[R/NR],0),MATCH(BF$9,CurCloseProf[#Headers],0))*($J121)</f>
        <v>0</v>
      </c>
      <c r="BG121" s="59">
        <f>INDEX(CurCloseProf[],MATCH(PlantAccountsQuery[[#This Row],[Reg/Unreg]],CurCloseProf[R/NR],0),MATCH(BG$9,CurCloseProf[#Headers],0))*($J121)</f>
        <v>0</v>
      </c>
      <c r="BH121" s="59">
        <f>INDEX(CurCloseProf[],MATCH(PlantAccountsQuery[[#This Row],[Reg/Unreg]],CurCloseProf[R/NR],0),MATCH(BH$9,CurCloseProf[#Headers],0))*($J121)</f>
        <v>0</v>
      </c>
      <c r="BI121" s="59">
        <f>INDEX(CurCloseProf[],MATCH(PlantAccountsQuery[[#This Row],[Reg/Unreg]],CurCloseProf[R/NR],0),MATCH(BI$9,CurCloseProf[#Headers],0))*($J121)</f>
        <v>0</v>
      </c>
      <c r="BJ121" s="59">
        <f>INDEX(CurCloseProf[],MATCH(PlantAccountsQuery[[#This Row],[Reg/Unreg]],CurCloseProf[R/NR],0),MATCH(BJ$9,CurCloseProf[#Headers],0))*($J121)</f>
        <v>0</v>
      </c>
      <c r="BK121" s="59">
        <f>INDEX(CurCloseProf[],MATCH(PlantAccountsQuery[[#This Row],[Reg/Unreg]],CurCloseProf[R/NR],0),MATCH(BK$9,CurCloseProf[#Headers],0))*($J121)</f>
        <v>0</v>
      </c>
      <c r="BL121" s="59">
        <f>INDEX(CurCloseProf[],MATCH(PlantAccountsQuery[[#This Row],[Reg/Unreg]],CurCloseProf[R/NR],0),MATCH(BL$9,CurCloseProf[#Headers],0))*($J121)</f>
        <v>0</v>
      </c>
      <c r="BM121" s="59">
        <f>INDEX(CurCloseProf[],MATCH(PlantAccountsQuery[[#This Row],[Reg/Unreg]],CurCloseProf[R/NR],0),MATCH(BM$9,CurCloseProf[#Headers],0))*($J121)</f>
        <v>0</v>
      </c>
      <c r="BN121" s="59">
        <f>INDEX(CurCloseProf[],MATCH(PlantAccountsQuery[[#This Row],[Reg/Unreg]],CurCloseProf[R/NR],0),MATCH(BN$9,CurCloseProf[#Headers],0))*($J121)</f>
        <v>0</v>
      </c>
      <c r="BP121" s="59">
        <f>IF(INDEX(CurWIPHelper[],1,MATCH(AO$4,$BP$9:$CA$9,0))=0,0,$BC121)</f>
        <v>0</v>
      </c>
      <c r="BQ121" s="59">
        <f>IF(INDEX(CurWIPHelper[],1,MATCH(AP$4,$BP$9:$CA$9,0))=0,0,(SUM($BC121:BD121)))</f>
        <v>0</v>
      </c>
      <c r="BR121" s="59">
        <f>IF(INDEX(CurWIPHelper[],1,MATCH(AQ$4,$BP$9:$CA$9,0))=0,0,(SUM($BC121:BE121)))</f>
        <v>0</v>
      </c>
      <c r="BS121" s="59">
        <f>IF(INDEX(CurWIPHelper[],1,MATCH(AR$4,$BP$9:$CA$9,0))=0,0,(SUM($BC121:BF121)))</f>
        <v>0</v>
      </c>
      <c r="BT121" s="59">
        <f>IF(INDEX(CurWIPHelper[],1,MATCH(AS$4,$BP$9:$CA$9,0))=0,0,(SUM($BC121:BG121)))</f>
        <v>0</v>
      </c>
      <c r="BU121" s="59">
        <f>IF(INDEX(CurWIPHelper[],1,MATCH(AT$4,$BP$9:$CA$9,0))=0,0,(SUM($BC121:BH121)))</f>
        <v>0</v>
      </c>
      <c r="BV121" s="59">
        <f>IF(INDEX(CurWIPHelper[],1,MATCH(AU$4,$BP$9:$CA$9,0))=0,0,(SUM($BC121:BI121)))</f>
        <v>0</v>
      </c>
      <c r="BW121" s="59">
        <f>IF(INDEX(CurWIPHelper[],1,MATCH(AV$4,$BP$9:$CA$9,0))=0,0,(SUM($BC121:BJ121)))</f>
        <v>0</v>
      </c>
      <c r="BX121" s="59">
        <f>IF(INDEX(CurWIPHelper[],1,MATCH(AW$4,$BP$9:$CA$9,0))=0,0,(SUM($BC121:BK121)))</f>
        <v>0</v>
      </c>
      <c r="BY121" s="59">
        <f>IF(INDEX(CurWIPHelper[],1,MATCH(AX$4,$BP$9:$CA$9,0))=0,0,(SUM($BC121:BL121)))</f>
        <v>0</v>
      </c>
      <c r="BZ121" s="59">
        <f>IF(INDEX(CurWIPHelper[],1,MATCH(AY$4,$BP$9:$CA$9,0))=0,0,(SUM($BC121:BM121)))</f>
        <v>0</v>
      </c>
      <c r="CA121" s="59">
        <f>IF(INDEX(CurWIPHelper[],1,MATCH(AZ$4,$BP$9:$CA$9,0))=0,0,(SUM($BC121:BN121)))</f>
        <v>0</v>
      </c>
      <c r="CC121" s="59">
        <f>((((INDEX(PlantAccounts[],MATCH($C121,PlantAccounts[Power Plan Plant Account '#],0),8)+(INDEX(PlantAccounts[],MATCH($C121,PlantAccounts[Power Plan Plant Account '#],0),8)+INDEX(PlantAccounts[],MATCH($C121,PlantAccounts[Power Plan Plant Account '#],0),16)+INDEX(PlantAccounts[],MATCH($C121,PlantAccounts[Power Plan Plant Account '#],0),17)))/2))/12)*(INDEX(CurWIPHelper[],1,MATCH(AO$4,CurWIPHelper[#Headers],0)))*(INDEX(PlantAccounts[],MATCH($C121,PlantAccounts[Power Plan Plant Account '#],0),7))</f>
        <v>9845.5215995216968</v>
      </c>
      <c r="CD121" s="59">
        <f>((((INDEX(PlantAccounts[],MATCH($C121,PlantAccounts[Power Plan Plant Account '#],0),8)+(INDEX(PlantAccounts[],MATCH($C121,PlantAccounts[Power Plan Plant Account '#],0),8)+INDEX(PlantAccounts[],MATCH($C121,PlantAccounts[Power Plan Plant Account '#],0),16)+INDEX(PlantAccounts[],MATCH($C121,PlantAccounts[Power Plan Plant Account '#],0),17)))/2))/12)*(INDEX(CurWIPHelper[],1,MATCH(AP$4,CurWIPHelper[#Headers],0)))*(INDEX(PlantAccounts[],MATCH($C121,PlantAccounts[Power Plan Plant Account '#],0),7))</f>
        <v>9845.5215995216968</v>
      </c>
      <c r="CE121" s="59">
        <f>((((INDEX(PlantAccounts[],MATCH($C121,PlantAccounts[Power Plan Plant Account '#],0),8)+(INDEX(PlantAccounts[],MATCH($C121,PlantAccounts[Power Plan Plant Account '#],0),8)+INDEX(PlantAccounts[],MATCH($C121,PlantAccounts[Power Plan Plant Account '#],0),16)+INDEX(PlantAccounts[],MATCH($C121,PlantAccounts[Power Plan Plant Account '#],0),17)))/2))/12)*(INDEX(CurWIPHelper[],1,MATCH(AQ$4,CurWIPHelper[#Headers],0)))*(INDEX(PlantAccounts[],MATCH($C121,PlantAccounts[Power Plan Plant Account '#],0),7))</f>
        <v>9845.5215995216968</v>
      </c>
      <c r="CF121" s="59">
        <f>((((INDEX(PlantAccounts[],MATCH($C121,PlantAccounts[Power Plan Plant Account '#],0),8)+(INDEX(PlantAccounts[],MATCH($C121,PlantAccounts[Power Plan Plant Account '#],0),8)+INDEX(PlantAccounts[],MATCH($C121,PlantAccounts[Power Plan Plant Account '#],0),16)+INDEX(PlantAccounts[],MATCH($C121,PlantAccounts[Power Plan Plant Account '#],0),17)))/2))/12)*(INDEX(CurWIPHelper[],1,MATCH(AR$4,CurWIPHelper[#Headers],0)))*(INDEX(PlantAccounts[],MATCH($C121,PlantAccounts[Power Plan Plant Account '#],0),7))</f>
        <v>9845.5215995216968</v>
      </c>
      <c r="CG121" s="59">
        <f>((((INDEX(PlantAccounts[],MATCH($C121,PlantAccounts[Power Plan Plant Account '#],0),8)+(INDEX(PlantAccounts[],MATCH($C121,PlantAccounts[Power Plan Plant Account '#],0),8)+INDEX(PlantAccounts[],MATCH($C121,PlantAccounts[Power Plan Plant Account '#],0),16)+INDEX(PlantAccounts[],MATCH($C121,PlantAccounts[Power Plan Plant Account '#],0),17)))/2))/12)*(INDEX(CurWIPHelper[],1,MATCH(AS$4,CurWIPHelper[#Headers],0)))*(INDEX(PlantAccounts[],MATCH($C121,PlantAccounts[Power Plan Plant Account '#],0),7))</f>
        <v>9845.5215995216968</v>
      </c>
      <c r="CH121" s="59">
        <f>((((INDEX(PlantAccounts[],MATCH($C121,PlantAccounts[Power Plan Plant Account '#],0),8)+(INDEX(PlantAccounts[],MATCH($C121,PlantAccounts[Power Plan Plant Account '#],0),8)+INDEX(PlantAccounts[],MATCH($C121,PlantAccounts[Power Plan Plant Account '#],0),16)+INDEX(PlantAccounts[],MATCH($C121,PlantAccounts[Power Plan Plant Account '#],0),17)))/2))/12)*(INDEX(CurWIPHelper[],1,MATCH(AT$4,CurWIPHelper[#Headers],0)))*(INDEX(PlantAccounts[],MATCH($C121,PlantAccounts[Power Plan Plant Account '#],0),7))</f>
        <v>9845.5215995216968</v>
      </c>
      <c r="CI121" s="59">
        <f>((((INDEX(PlantAccounts[],MATCH($C121,PlantAccounts[Power Plan Plant Account '#],0),8)+(INDEX(PlantAccounts[],MATCH($C121,PlantAccounts[Power Plan Plant Account '#],0),8)+INDEX(PlantAccounts[],MATCH($C121,PlantAccounts[Power Plan Plant Account '#],0),16)+INDEX(PlantAccounts[],MATCH($C121,PlantAccounts[Power Plan Plant Account '#],0),17)))/2))/12)*(INDEX(CurWIPHelper[],1,MATCH(AU$4,CurWIPHelper[#Headers],0)))*(INDEX(PlantAccounts[],MATCH($C121,PlantAccounts[Power Plan Plant Account '#],0),7))</f>
        <v>9845.5215995216968</v>
      </c>
      <c r="CJ121" s="59">
        <f>((((INDEX(PlantAccounts[],MATCH($C121,PlantAccounts[Power Plan Plant Account '#],0),8)+(INDEX(PlantAccounts[],MATCH($C121,PlantAccounts[Power Plan Plant Account '#],0),8)+INDEX(PlantAccounts[],MATCH($C121,PlantAccounts[Power Plan Plant Account '#],0),16)+INDEX(PlantAccounts[],MATCH($C121,PlantAccounts[Power Plan Plant Account '#],0),17)))/2))/12)*(INDEX(CurWIPHelper[],1,MATCH(AV$4,CurWIPHelper[#Headers],0)))*(INDEX(PlantAccounts[],MATCH($C121,PlantAccounts[Power Plan Plant Account '#],0),7))</f>
        <v>9845.5215995216968</v>
      </c>
      <c r="CK121" s="59">
        <f>((((INDEX(PlantAccounts[],MATCH($C121,PlantAccounts[Power Plan Plant Account '#],0),8)+(INDEX(PlantAccounts[],MATCH($C121,PlantAccounts[Power Plan Plant Account '#],0),8)+INDEX(PlantAccounts[],MATCH($C121,PlantAccounts[Power Plan Plant Account '#],0),16)+INDEX(PlantAccounts[],MATCH($C121,PlantAccounts[Power Plan Plant Account '#],0),17)))/2))/12)*(INDEX(CurWIPHelper[],1,MATCH(AW$4,CurWIPHelper[#Headers],0)))*(INDEX(PlantAccounts[],MATCH($C121,PlantAccounts[Power Plan Plant Account '#],0),7))</f>
        <v>9845.5215995216968</v>
      </c>
      <c r="CL121" s="59">
        <f>((((INDEX(PlantAccounts[],MATCH($C121,PlantAccounts[Power Plan Plant Account '#],0),8)+(INDEX(PlantAccounts[],MATCH($C121,PlantAccounts[Power Plan Plant Account '#],0),8)+INDEX(PlantAccounts[],MATCH($C121,PlantAccounts[Power Plan Plant Account '#],0),16)+INDEX(PlantAccounts[],MATCH($C121,PlantAccounts[Power Plan Plant Account '#],0),17)))/2))/12)*(INDEX(CurWIPHelper[],1,MATCH(AX$4,CurWIPHelper[#Headers],0)))*(INDEX(PlantAccounts[],MATCH($C121,PlantAccounts[Power Plan Plant Account '#],0),7))</f>
        <v>9845.5215995216968</v>
      </c>
      <c r="CM121" s="59">
        <f>((((INDEX(PlantAccounts[],MATCH($C121,PlantAccounts[Power Plan Plant Account '#],0),8)+(INDEX(PlantAccounts[],MATCH($C121,PlantAccounts[Power Plan Plant Account '#],0),8)+INDEX(PlantAccounts[],MATCH($C121,PlantAccounts[Power Plan Plant Account '#],0),16)+INDEX(PlantAccounts[],MATCH($C121,PlantAccounts[Power Plan Plant Account '#],0),17)))/2))/12)*(INDEX(CurWIPHelper[],1,MATCH(AY$4,CurWIPHelper[#Headers],0)))*(INDEX(PlantAccounts[],MATCH($C121,PlantAccounts[Power Plan Plant Account '#],0),7))</f>
        <v>9845.5215995216968</v>
      </c>
      <c r="CN121" s="59">
        <f>((((INDEX(PlantAccounts[],MATCH($C121,PlantAccounts[Power Plan Plant Account '#],0),8)+(INDEX(PlantAccounts[],MATCH($C121,PlantAccounts[Power Plan Plant Account '#],0),8)+INDEX(PlantAccounts[],MATCH($C121,PlantAccounts[Power Plan Plant Account '#],0),16)+INDEX(PlantAccounts[],MATCH($C121,PlantAccounts[Power Plan Plant Account '#],0),17)))/2))/12)*(INDEX(CurWIPHelper[],1,MATCH(AZ$4,CurWIPHelper[#Headers],0)))*(INDEX(PlantAccounts[],MATCH($C121,PlantAccounts[Power Plan Plant Account '#],0),7))</f>
        <v>9845.5215995216968</v>
      </c>
      <c r="CO121" s="59">
        <f t="shared" ref="CO121" si="45">SUM(CC121:CN121)</f>
        <v>118146.25919426039</v>
      </c>
      <c r="CQ121" s="59">
        <f>INDEX(PlantAccounts[],MATCH($C121,PlantAccounts[Power Plan Plant Account '#],0),12)*(INDEX(CurWIPHelper[],1,MATCH(AO$4,CurWIPHelper[#Headers],0)))*(INDEX(PlantAccounts[],MATCH($C121,PlantAccounts[Power Plan Plant Account '#],0),7)/12)*0.5</f>
        <v>0</v>
      </c>
      <c r="CR121" s="59">
        <f>INDEX(PlantAccounts[],MATCH($C121,PlantAccounts[Power Plan Plant Account '#],0),12)*(INDEX(CurWIPHelper[],1,MATCH(AP$4,CurWIPHelper[#Headers],0)))*(INDEX(PlantAccounts[],MATCH($C121,PlantAccounts[Power Plan Plant Account '#],0),7)/12)*0.5</f>
        <v>0</v>
      </c>
      <c r="CS121" s="59">
        <f>INDEX(PlantAccounts[],MATCH($C121,PlantAccounts[Power Plan Plant Account '#],0),12)*(INDEX(CurWIPHelper[],1,MATCH(AQ$4,CurWIPHelper[#Headers],0)))*(INDEX(PlantAccounts[],MATCH($C121,PlantAccounts[Power Plan Plant Account '#],0),7)/12)*0.5</f>
        <v>0</v>
      </c>
      <c r="CT121" s="59">
        <f>INDEX(PlantAccounts[],MATCH($C121,PlantAccounts[Power Plan Plant Account '#],0),12)*(INDEX(CurWIPHelper[],1,MATCH(AR$4,CurWIPHelper[#Headers],0)))*(INDEX(PlantAccounts[],MATCH($C121,PlantAccounts[Power Plan Plant Account '#],0),7)/12)*0.5</f>
        <v>0</v>
      </c>
      <c r="CU121" s="59">
        <f>INDEX(PlantAccounts[],MATCH($C121,PlantAccounts[Power Plan Plant Account '#],0),12)*(INDEX(CurWIPHelper[],1,MATCH(AS$4,CurWIPHelper[#Headers],0)))*(INDEX(PlantAccounts[],MATCH($C121,PlantAccounts[Power Plan Plant Account '#],0),7)/12)*0.5</f>
        <v>0</v>
      </c>
      <c r="CV121" s="59">
        <f>INDEX(PlantAccounts[],MATCH($C121,PlantAccounts[Power Plan Plant Account '#],0),12)*(INDEX(CurWIPHelper[],1,MATCH(AT$4,CurWIPHelper[#Headers],0)))*(INDEX(PlantAccounts[],MATCH($C121,PlantAccounts[Power Plan Plant Account '#],0),7)/12)*0.5</f>
        <v>0</v>
      </c>
      <c r="CW121" s="59">
        <f>INDEX(PlantAccounts[],MATCH($C121,PlantAccounts[Power Plan Plant Account '#],0),12)*(INDEX(CurWIPHelper[],1,MATCH(AU$4,CurWIPHelper[#Headers],0)))*(INDEX(PlantAccounts[],MATCH($C121,PlantAccounts[Power Plan Plant Account '#],0),7)/12)*0.5</f>
        <v>0</v>
      </c>
      <c r="CX121" s="59">
        <f>INDEX(PlantAccounts[],MATCH($C121,PlantAccounts[Power Plan Plant Account '#],0),12)*(INDEX(CurWIPHelper[],1,MATCH(AV$4,CurWIPHelper[#Headers],0)))*(INDEX(PlantAccounts[],MATCH($C121,PlantAccounts[Power Plan Plant Account '#],0),7)/12)*0.5</f>
        <v>0</v>
      </c>
      <c r="CY121" s="59">
        <f>INDEX(PlantAccounts[],MATCH($C121,PlantAccounts[Power Plan Plant Account '#],0),12)*(INDEX(CurWIPHelper[],1,MATCH(AW$4,CurWIPHelper[#Headers],0)))*(INDEX(PlantAccounts[],MATCH($C121,PlantAccounts[Power Plan Plant Account '#],0),7)/12)*0.5</f>
        <v>0</v>
      </c>
      <c r="CZ121" s="59">
        <f>INDEX(PlantAccounts[],MATCH($C121,PlantAccounts[Power Plan Plant Account '#],0),12)*(INDEX(CurWIPHelper[],1,MATCH(AX$4,CurWIPHelper[#Headers],0)))*(INDEX(PlantAccounts[],MATCH($C121,PlantAccounts[Power Plan Plant Account '#],0),7)/12)*0.5</f>
        <v>0</v>
      </c>
      <c r="DA121" s="59">
        <f>INDEX(PlantAccounts[],MATCH($C121,PlantAccounts[Power Plan Plant Account '#],0),12)*(INDEX(CurWIPHelper[],1,MATCH(AY$4,CurWIPHelper[#Headers],0)))*(INDEX(PlantAccounts[],MATCH($C121,PlantAccounts[Power Plan Plant Account '#],0),7)/12)*0.5</f>
        <v>0</v>
      </c>
      <c r="DB121" s="59">
        <f>INDEX(PlantAccounts[],MATCH($C121,PlantAccounts[Power Plan Plant Account '#],0),12)*(INDEX(CurWIPHelper[],1,MATCH(AZ$4,CurWIPHelper[#Headers],0)))*(INDEX(PlantAccounts[],MATCH($C121,PlantAccounts[Power Plan Plant Account '#],0),7)/12)*0.5</f>
        <v>0</v>
      </c>
      <c r="DC121" s="59">
        <f t="shared" ref="DC121" si="46">SUM(CQ121:DB121)</f>
        <v>0</v>
      </c>
      <c r="DE121" s="59">
        <f t="shared" ref="DE121" si="47">CO121+DC121</f>
        <v>118146.25919426039</v>
      </c>
    </row>
    <row r="122" spans="1:109">
      <c r="A122" t="s">
        <v>151</v>
      </c>
      <c r="B122" t="s">
        <v>172</v>
      </c>
      <c r="C122">
        <v>58321</v>
      </c>
      <c r="D122">
        <v>48304</v>
      </c>
      <c r="E122" s="161">
        <f>'Capex to PA'!$B$3</f>
        <v>3.04E-2</v>
      </c>
      <c r="F122" s="113">
        <f>INDEX(PlantAccounts[],MATCH($C122,PlantAccounts[Power Plan Plant Account '#],0),8)</f>
        <v>0</v>
      </c>
      <c r="G122" s="7">
        <f>INDEX(PlantAccounts[],MATCH($C122,PlantAccounts[Power Plan Plant Account '#],0),14)</f>
        <v>24251.863195151818</v>
      </c>
      <c r="H122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243436.82816</v>
      </c>
      <c r="I122" s="146">
        <v>24251.863195151811</v>
      </c>
      <c r="J122" s="7">
        <f t="shared" si="37"/>
        <v>243436.82816</v>
      </c>
      <c r="K122" s="7">
        <v>0</v>
      </c>
      <c r="L122" s="7">
        <f>INDEX(PlantAccounts[],MATCH($C122,PlantAccounts[Power Plan Plant Account '#],0),11)</f>
        <v>0</v>
      </c>
      <c r="M122" s="7">
        <f t="shared" si="32"/>
        <v>0</v>
      </c>
      <c r="O122" s="35">
        <f>INDEX(CurCloseProf[],MATCH(PlantAccountsQuery[[#This Row],[Reg/Unreg]],CurCloseProf[R/NR],0),MATCH(O$9,CurCloseProf[#Headers],0))*($J122+$M122)</f>
        <v>2593.5402593683207</v>
      </c>
      <c r="P122" s="35">
        <f>INDEX(CurCloseProf[],MATCH(PlantAccountsQuery[[#This Row],[Reg/Unreg]],CurCloseProf[R/NR],0),MATCH(P$9,CurCloseProf[#Headers],0))*($J122+$M122)</f>
        <v>1482.3108751156051</v>
      </c>
      <c r="Q122" s="35">
        <f>INDEX(CurCloseProf[],MATCH(PlantAccountsQuery[[#This Row],[Reg/Unreg]],CurCloseProf[R/NR],0),MATCH(Q$9,CurCloseProf[#Headers],0))*($J122+$M122)</f>
        <v>8399.8133809296323</v>
      </c>
      <c r="R122" s="35">
        <f>INDEX(CurCloseProf[],MATCH(PlantAccountsQuery[[#This Row],[Reg/Unreg]],CurCloseProf[R/NR],0),MATCH(R$9,CurCloseProf[#Headers],0))*($J122+$M122)</f>
        <v>811.72840431934651</v>
      </c>
      <c r="S122" s="35">
        <f>INDEX(CurCloseProf[],MATCH(PlantAccountsQuery[[#This Row],[Reg/Unreg]],CurCloseProf[R/NR],0),MATCH(S$9,CurCloseProf[#Headers],0))*($J122+$M122)</f>
        <v>448.62490605513636</v>
      </c>
      <c r="T122" s="35">
        <f>INDEX(CurCloseProf[],MATCH(PlantAccountsQuery[[#This Row],[Reg/Unreg]],CurCloseProf[R/NR],0),MATCH(T$9,CurCloseProf[#Headers],0))*($J122+$M122)</f>
        <v>18018.118757641179</v>
      </c>
      <c r="U122" s="35">
        <f>INDEX(CurCloseProf[],MATCH(PlantAccountsQuery[[#This Row],[Reg/Unreg]],CurCloseProf[R/NR],0),MATCH(U$9,CurCloseProf[#Headers],0))*($J122+$M122)</f>
        <v>9654.1668289175323</v>
      </c>
      <c r="V122" s="35">
        <f>INDEX(CurCloseProf[],MATCH(PlantAccountsQuery[[#This Row],[Reg/Unreg]],CurCloseProf[R/NR],0),MATCH(V$9,CurCloseProf[#Headers],0))*($J122+$M122)</f>
        <v>7049.1386467016991</v>
      </c>
      <c r="W122" s="35">
        <f>INDEX(CurCloseProf[],MATCH(PlantAccountsQuery[[#This Row],[Reg/Unreg]],CurCloseProf[R/NR],0),MATCH(W$9,CurCloseProf[#Headers],0))*($J122+$M122)</f>
        <v>19243.000917965284</v>
      </c>
      <c r="X122" s="35">
        <f>INDEX(CurCloseProf[],MATCH(PlantAccountsQuery[[#This Row],[Reg/Unreg]],CurCloseProf[R/NR],0),MATCH(X$9,CurCloseProf[#Headers],0))*($J122+$M122)</f>
        <v>72788.748479774644</v>
      </c>
      <c r="Y122" s="35">
        <f>INDEX(CurCloseProf[],MATCH(PlantAccountsQuery[[#This Row],[Reg/Unreg]],CurCloseProf[R/NR],0),MATCH(Y$9,CurCloseProf[#Headers],0))*($J122+$M122)</f>
        <v>3903.5621334279563</v>
      </c>
      <c r="Z122" s="35">
        <f>INDEX(CurCloseProf[],MATCH(PlantAccountsQuery[[#This Row],[Reg/Unreg]],CurCloseProf[R/NR],0),MATCH(Z$9,CurCloseProf[#Headers],0))*($J122+$M122)</f>
        <v>99044.074569783668</v>
      </c>
      <c r="AB122" s="59">
        <f>IF(INDEX(CurWIPHelper[],1,MATCH(AO$4,$AB$9:$AM$9,0))=0,0,($F122+$O122))</f>
        <v>2593.5402593683207</v>
      </c>
      <c r="AC122" s="59">
        <f>IF(INDEX(CurWIPHelper[],1,MATCH(AP$4,$AB$9:$AM$9,0))=0,0,($F122+SUM($O122:P122)))</f>
        <v>4075.8511344839258</v>
      </c>
      <c r="AD122" s="59">
        <f>IF(INDEX(CurWIPHelper[],1,MATCH(AQ$4,$AB$9:$AM$9,0))=0,0,($F122+SUM($O122:Q122)))</f>
        <v>12475.664515413559</v>
      </c>
      <c r="AE122" s="59">
        <f>IF(INDEX(CurWIPHelper[],1,MATCH(AR$4,$AB$9:$AM$9,0))=0,0,($F122+SUM($O122:R122)))</f>
        <v>13287.392919732905</v>
      </c>
      <c r="AF122" s="59">
        <f>IF(INDEX(CurWIPHelper[],1,MATCH(AS$4,$AB$9:$AM$9,0))=0,0,($F122+SUM($O122:S122)))</f>
        <v>13736.017825788042</v>
      </c>
      <c r="AG122" s="59">
        <f>IF(INDEX(CurWIPHelper[],1,MATCH(AT$4,$AB$9:$AM$9,0))=0,0,($F122+SUM($O122:T122)))</f>
        <v>31754.136583429223</v>
      </c>
      <c r="AH122" s="59">
        <f>IF(INDEX(CurWIPHelper[],1,MATCH(AU$4,$AB$9:$AM$9,0))=0,0,($F122+SUM($O122:U122)))</f>
        <v>41408.303412346751</v>
      </c>
      <c r="AI122" s="59">
        <f>IF(INDEX(CurWIPHelper[],1,MATCH(AV$4,$AB$9:$AM$9,0))=0,0,($F122+SUM($O122:V122)))</f>
        <v>48457.442059048451</v>
      </c>
      <c r="AJ122" s="59">
        <f>IF(INDEX(CurWIPHelper[],1,MATCH(AW$4,$AB$9:$AM$9,0))=0,0,($F122+SUM($O122:W122)))</f>
        <v>67700.442977013736</v>
      </c>
      <c r="AK122" s="59">
        <f>IF(INDEX(CurWIPHelper[],1,MATCH(AX$4,$AB$9:$AM$9,0))=0,0,($F122+SUM($O122:X122)))</f>
        <v>140489.19145678839</v>
      </c>
      <c r="AL122" s="59">
        <f>IF(INDEX(CurWIPHelper[],1,MATCH(AY$4,$AB$9:$AM$9,0))=0,0,($F122+SUM($O122:Y122)))</f>
        <v>144392.75359021634</v>
      </c>
      <c r="AM122" s="59">
        <f>IF(INDEX(CurWIPHelper[],1,MATCH(AZ$4,$AB$9:$AM$9,0))=0,0,($F122+SUM($O122:Z122)))</f>
        <v>243436.82816</v>
      </c>
      <c r="AO122" s="35">
        <f>IF(INDEX(CurWIPHelper[],1,MATCH(AO$4,CurWIPHelper[#Headers],0))=0,0,
     IF(AB122&gt;0,
        (IF(
             ((INDEX(PlantAccounts[],MATCH($C122,PlantAccounts[Power Plan Plant Account '#],0),7)/12)
                   *(AB122)
                   *(INDEX(CurWIPHelper[],1,MATCH(AO$4,CurWIPHelper[#Headers],0)))
                   +(INDEX(PlantAccounts[],MATCH($C122,PlantAccounts[Power Plan Plant Account '#],0),9))
                   )&gt;AB122,
              IF((INDEX(PlantAccounts[],MATCH($C122,PlantAccounts[Power Plan Plant Account '#],0),7))=0,0,AB122-(INDEX(PlantAccounts[],MATCH($C122,PlantAccounts[Power Plan Plant Account '#],0),9))),
             (INDEX(PlantAccounts[],MATCH($C122,PlantAccounts[Power Plan Plant Account '#],0),7)/12)*AB122*(INDEX(CurWIPHelper[],1,MATCH(AO$4,CurWIPHelper[#Headers],0))))
        ),
          IF(AB122=0,0,IF(
              ((INDEX(PlantAccounts[],MATCH($C122,PlantAccounts[Power Plan Plant Account '#],0),7)/12)
              *(AB122)
              *(INDEX(CurWIPHelper[],1,MATCH(AO$4,CurWIPHelper[#Headers],0)))
              +(INDEX(PlantAccounts[],MATCH($C122,PlantAccounts[Power Plan Plant Account '#],0),9))
              )&gt;AB122,
         (INDEX(PlantAccounts[],MATCH($C122,PlantAccounts[Power Plan Plant Account '#],0),7)/12)*AB122*(INDEX(CurWIPHelper[],1,MATCH(AO$4,CurWIPHelper[#Headers],0))),
         AB122-(INDEX(PlantAccounts[],MATCH($C122,PlantAccounts[Power Plan Plant Account '#],0),9))
    ))
)
)</f>
        <v>54.032088736840009</v>
      </c>
      <c r="AP122" s="35">
        <f>IF(INDEX(CurWIPHelper[],1,MATCH(AP$4,CurWIPHelper[#Headers],0))=0,0,
     IF(AC122&gt;0,
        (IF(
             ((INDEX(PlantAccounts[],MATCH($C122,PlantAccounts[Power Plan Plant Account '#],0),7)/12)
                   *(AC122)
                   *(INDEX(CurWIPHelper[],1,MATCH(AP$4,CurWIPHelper[#Headers],0)))
                   +(INDEX(PlantAccounts[],MATCH($C122,PlantAccounts[Power Plan Plant Account '#],0),9))
                   +(SUM($AO122:AO122))
                    )&gt;AC122,
              IF((INDEX(PlantAccounts[],MATCH($C122,PlantAccounts[Power Plan Plant Account '#],0),7))=0,0,AC122-(INDEX(PlantAccounts[],MATCH($C122,PlantAccounts[Power Plan Plant Account '#],0),9))-SUM($AO122:AO122)),
             (INDEX(PlantAccounts[],MATCH($C122,PlantAccounts[Power Plan Plant Account '#],0),7)/12)*AC122*(INDEX(CurWIPHelper[],1,MATCH(AP$4,CurWIPHelper[#Headers],0))))
        ),
        IF(AC122=0,0,IF(
              ((INDEX(PlantAccounts[],MATCH($C122,PlantAccounts[Power Plan Plant Account '#],0),7)/12)
              *(AC122)
              *(INDEX(CurWIPHelper[],1,MATCH(AP$4,CurWIPHelper[#Headers],0)))
              +(INDEX(PlantAccounts[],MATCH($C122,PlantAccounts[Power Plan Plant Account '#],0),9))
              +(SUM($AO122:AO122))
              )&gt;AC122,
         (INDEX(PlantAccounts[],MATCH($C122,PlantAccounts[Power Plan Plant Account '#],0),7)/12)*AC122*(INDEX(CurWIPHelper[],1,MATCH(AP$4,CurWIPHelper[#Headers],0))),
         AC122-(INDEX(PlantAccounts[],MATCH($C122,PlantAccounts[Power Plan Plant Account '#],0),9))-(SUM($AO122:AO122))
    ))
)
)</f>
        <v>84.913565301748449</v>
      </c>
      <c r="AQ122" s="35">
        <f>IF(INDEX(CurWIPHelper[],1,MATCH(AQ$4,CurWIPHelper[#Headers],0))=0,0,
     IF(AD122&gt;0,
        (IF(
             ((INDEX(PlantAccounts[],MATCH($C122,PlantAccounts[Power Plan Plant Account '#],0),7)/12)
                   *(AD122)
                   *(INDEX(CurWIPHelper[],1,MATCH(AQ$4,CurWIPHelper[#Headers],0)))
                   +(INDEX(PlantAccounts[],MATCH($C122,PlantAccounts[Power Plan Plant Account '#],0),9))
                   +(SUM($AO122:AP122))
                    )&gt;AD122,
              IF((INDEX(PlantAccounts[],MATCH($C122,PlantAccounts[Power Plan Plant Account '#],0),7))=0,0,AD122-(INDEX(PlantAccounts[],MATCH($C122,PlantAccounts[Power Plan Plant Account '#],0),9))-SUM($AO122:AP122)),
             (INDEX(PlantAccounts[],MATCH($C122,PlantAccounts[Power Plan Plant Account '#],0),7)/12)*AD122*(INDEX(CurWIPHelper[],1,MATCH(AQ$4,CurWIPHelper[#Headers],0))))
        ),
        IF(AD122=0,0,IF(
              ((INDEX(PlantAccounts[],MATCH($C122,PlantAccounts[Power Plan Plant Account '#],0),7)/12)
              *(AD122)
              *(INDEX(CurWIPHelper[],1,MATCH(AQ$4,CurWIPHelper[#Headers],0)))
              +(INDEX(PlantAccounts[],MATCH($C122,PlantAccounts[Power Plan Plant Account '#],0),9))
              +(SUM($AO122:AP122))
              )&gt;AD122,
         (INDEX(PlantAccounts[],MATCH($C122,PlantAccounts[Power Plan Plant Account '#],0),7)/12)*AD122*(INDEX(CurWIPHelper[],1,MATCH(AQ$4,CurWIPHelper[#Headers],0))),
         AD122-(INDEX(PlantAccounts[],MATCH($C122,PlantAccounts[Power Plan Plant Account '#],0),9))-(SUM($AO122:AP122))
    ))
)
)</f>
        <v>259.9096774044491</v>
      </c>
      <c r="AR122" s="35">
        <f>IF(INDEX(CurWIPHelper[],1,MATCH(AR$4,CurWIPHelper[#Headers],0))=0,0,
     IF(AE122&gt;0,
        (IF(
             ((INDEX(PlantAccounts[],MATCH($C122,PlantAccounts[Power Plan Plant Account '#],0),7)/12)
                   *(AE122)
                   *(INDEX(CurWIPHelper[],1,MATCH(AR$4,CurWIPHelper[#Headers],0)))
                   +(INDEX(PlantAccounts[],MATCH($C122,PlantAccounts[Power Plan Plant Account '#],0),9))
                   +(SUM($AO122:AQ122))
                    )&gt;AE122,
              IF((INDEX(PlantAccounts[],MATCH($C122,PlantAccounts[Power Plan Plant Account '#],0),7))=0,0,AE122-(INDEX(PlantAccounts[],MATCH($C122,PlantAccounts[Power Plan Plant Account '#],0),9))-SUM($AO122:AQ122)),
             (INDEX(PlantAccounts[],MATCH($C122,PlantAccounts[Power Plan Plant Account '#],0),7)/12)*AE122*(INDEX(CurWIPHelper[],1,MATCH(AR$4,CurWIPHelper[#Headers],0))))
        ),
        IF(AE122=0,0,IF(
              ((INDEX(PlantAccounts[],MATCH($C122,PlantAccounts[Power Plan Plant Account '#],0),7)/12)
              *(AE122)
              *(INDEX(CurWIPHelper[],1,MATCH(AR$4,CurWIPHelper[#Headers],0)))
              +(INDEX(PlantAccounts[],MATCH($C122,PlantAccounts[Power Plan Plant Account '#],0),9))
              +(SUM($AO122:AQ122))
              )&gt;AE122,
         (INDEX(PlantAccounts[],MATCH($C122,PlantAccounts[Power Plan Plant Account '#],0),7)/12)*AE122*(INDEX(CurWIPHelper[],1,MATCH(AR$4,CurWIPHelper[#Headers],0))),
         AE122-(INDEX(PlantAccounts[],MATCH($C122,PlantAccounts[Power Plan Plant Account '#],0),9))-(SUM($AO122:AQ122))
    ))
)
)</f>
        <v>276.82068582776884</v>
      </c>
      <c r="AS122" s="35">
        <f>IF(INDEX(CurWIPHelper[],1,MATCH(AS$4,CurWIPHelper[#Headers],0))=0,0,
     IF(AF122&gt;0,
        (IF(
             ((INDEX(PlantAccounts[],MATCH($C122,PlantAccounts[Power Plan Plant Account '#],0),7)/12)
                   *(AF122)
                   *(INDEX(CurWIPHelper[],1,MATCH(AS$4,CurWIPHelper[#Headers],0)))
                   +(INDEX(PlantAccounts[],MATCH($C122,PlantAccounts[Power Plan Plant Account '#],0),9))
                   +(SUM($AO122:AR122))
                    )&gt;AF122,
              IF((INDEX(PlantAccounts[],MATCH($C122,PlantAccounts[Power Plan Plant Account '#],0),7))=0,0,AF122-(INDEX(PlantAccounts[],MATCH($C122,PlantAccounts[Power Plan Plant Account '#],0),9))-SUM($AO122:AR122)),
             (INDEX(PlantAccounts[],MATCH($C122,PlantAccounts[Power Plan Plant Account '#],0),7)/12)*AF122*(INDEX(CurWIPHelper[],1,MATCH(AS$4,CurWIPHelper[#Headers],0))))
        ),
        IF(AF122=0,0,IF(
              ((INDEX(PlantAccounts[],MATCH($C122,PlantAccounts[Power Plan Plant Account '#],0),7)/12)
              *(AF122)
              *(INDEX(CurWIPHelper[],1,MATCH(AS$4,CurWIPHelper[#Headers],0)))
              +(INDEX(PlantAccounts[],MATCH($C122,PlantAccounts[Power Plan Plant Account '#],0),9))
              +(SUM($AO122:AR122))
              )&gt;AF122,
         (INDEX(PlantAccounts[],MATCH($C122,PlantAccounts[Power Plan Plant Account '#],0),7)/12)*AF122*(INDEX(CurWIPHelper[],1,MATCH(AS$4,CurWIPHelper[#Headers],0))),
         AF122-(INDEX(PlantAccounts[],MATCH($C122,PlantAccounts[Power Plan Plant Account '#],0),9))-(SUM($AO122:AR122))
    ))
)
)</f>
        <v>286.16703803725085</v>
      </c>
      <c r="AT122" s="35">
        <f>IF(INDEX(CurWIPHelper[],1,MATCH(AT$4,CurWIPHelper[#Headers],0))=0,0,
     IF(AG122&gt;0,
        (IF(
             ((INDEX(PlantAccounts[],MATCH($C122,PlantAccounts[Power Plan Plant Account '#],0),7)/12)
                   *(AG122)
                   *(INDEX(CurWIPHelper[],1,MATCH(AT$4,CurWIPHelper[#Headers],0)))
                   +(INDEX(PlantAccounts[],MATCH($C122,PlantAccounts[Power Plan Plant Account '#],0),9))
                   +(SUM($AO122:AS122))
                    )&gt;AG122,
              IF((INDEX(PlantAccounts[],MATCH($C122,PlantAccounts[Power Plan Plant Account '#],0),7))=0,0,AG122-(INDEX(PlantAccounts[],MATCH($C122,PlantAccounts[Power Plan Plant Account '#],0),9))-SUM($AO122:AS122)),
             (INDEX(PlantAccounts[],MATCH($C122,PlantAccounts[Power Plan Plant Account '#],0),7)/12)*AG122*(INDEX(CurWIPHelper[],1,MATCH(AT$4,CurWIPHelper[#Headers],0))))
        ),
        IF(AG122=0,0,IF(
              ((INDEX(PlantAccounts[],MATCH($C122,PlantAccounts[Power Plan Plant Account '#],0),7)/12)
              *(AG122)
              *(INDEX(CurWIPHelper[],1,MATCH(AT$4,CurWIPHelper[#Headers],0)))
              +(INDEX(PlantAccounts[],MATCH($C122,PlantAccounts[Power Plan Plant Account '#],0),9))
              +(SUM($AO122:AS122))
              )&gt;AG122,
         (INDEX(PlantAccounts[],MATCH($C122,PlantAccounts[Power Plan Plant Account '#],0),7)/12)*AG122*(INDEX(CurWIPHelper[],1,MATCH(AT$4,CurWIPHelper[#Headers],0))),
         AG122-(INDEX(PlantAccounts[],MATCH($C122,PlantAccounts[Power Plan Plant Account '#],0),9))-(SUM($AO122:AS122))
    ))
)
)</f>
        <v>661.54451215477548</v>
      </c>
      <c r="AU122" s="35">
        <f>IF(INDEX(CurWIPHelper[],1,MATCH(AU$4,CurWIPHelper[#Headers],0))=0,0,
     IF(AH122&gt;0,
        (IF(
             ((INDEX(PlantAccounts[],MATCH($C122,PlantAccounts[Power Plan Plant Account '#],0),7)/12)
                   *(AH122)
                   *(INDEX(CurWIPHelper[],1,MATCH(AU$4,CurWIPHelper[#Headers],0)))
                   +(INDEX(PlantAccounts[],MATCH($C122,PlantAccounts[Power Plan Plant Account '#],0),9))
                   +(SUM($AO122:AT122))
                    )&gt;AH122,
              IF((INDEX(PlantAccounts[],MATCH($C122,PlantAccounts[Power Plan Plant Account '#],0),7))=0,0,AH122-(INDEX(PlantAccounts[],MATCH($C122,PlantAccounts[Power Plan Plant Account '#],0),9))-SUM($AO122:AT122)),
             (INDEX(PlantAccounts[],MATCH($C122,PlantAccounts[Power Plan Plant Account '#],0),7)/12)*AH122*(INDEX(CurWIPHelper[],1,MATCH(AU$4,CurWIPHelper[#Headers],0))))
        ),
        IF(AH122=0,0,IF(
              ((INDEX(PlantAccounts[],MATCH($C122,PlantAccounts[Power Plan Plant Account '#],0),7)/12)
              *(AH122)
              *(INDEX(CurWIPHelper[],1,MATCH(AU$4,CurWIPHelper[#Headers],0)))
              +(INDEX(PlantAccounts[],MATCH($C122,PlantAccounts[Power Plan Plant Account '#],0),9))
              +(SUM($AO122:AT122))
              )&gt;AH122,
         (INDEX(PlantAccounts[],MATCH($C122,PlantAccounts[Power Plan Plant Account '#],0),7)/12)*AH122*(INDEX(CurWIPHelper[],1,MATCH(AU$4,CurWIPHelper[#Headers],0))),
         AH122-(INDEX(PlantAccounts[],MATCH($C122,PlantAccounts[Power Plan Plant Account '#],0),9))-(SUM($AO122:AT122))
    ))
)
)</f>
        <v>862.67298775722395</v>
      </c>
      <c r="AV122" s="35">
        <f>IF(INDEX(CurWIPHelper[],1,MATCH(AV$4,CurWIPHelper[#Headers],0))=0,0,
     IF(AI122&gt;0,
        (IF(
             ((INDEX(PlantAccounts[],MATCH($C122,PlantAccounts[Power Plan Plant Account '#],0),7)/12)
                   *(AI122)
                   *(INDEX(CurWIPHelper[],1,MATCH(AV$4,CurWIPHelper[#Headers],0)))
                   +(INDEX(PlantAccounts[],MATCH($C122,PlantAccounts[Power Plan Plant Account '#],0),9))
                   +(SUM($AO122:AU122))
                    )&gt;AI122,
              IF((INDEX(PlantAccounts[],MATCH($C122,PlantAccounts[Power Plan Plant Account '#],0),7))=0,0,AI122-(INDEX(PlantAccounts[],MATCH($C122,PlantAccounts[Power Plan Plant Account '#],0),9))-SUM($AO122:AU122)),
             (INDEX(PlantAccounts[],MATCH($C122,PlantAccounts[Power Plan Plant Account '#],0),7)/12)*AI122*(INDEX(CurWIPHelper[],1,MATCH(AV$4,CurWIPHelper[#Headers],0))))
        ),
        IF(AI122=0,0,IF(
              ((INDEX(PlantAccounts[],MATCH($C122,PlantAccounts[Power Plan Plant Account '#],0),7)/12)
              *(AI122)
              *(INDEX(CurWIPHelper[],1,MATCH(AV$4,CurWIPHelper[#Headers],0)))
              +(INDEX(PlantAccounts[],MATCH($C122,PlantAccounts[Power Plan Plant Account '#],0),9))
              +(SUM($AO122:AU122))
              )&gt;AI122,
         (INDEX(PlantAccounts[],MATCH($C122,PlantAccounts[Power Plan Plant Account '#],0),7)/12)*AI122*(INDEX(CurWIPHelper[],1,MATCH(AV$4,CurWIPHelper[#Headers],0))),
         AI122-(INDEX(PlantAccounts[],MATCH($C122,PlantAccounts[Power Plan Plant Account '#],0),9))-(SUM($AO122:AU122))
    ))
)
)</f>
        <v>1009.5300428968427</v>
      </c>
      <c r="AW122" s="35">
        <f>IF(INDEX(CurWIPHelper[],1,MATCH(AW$4,CurWIPHelper[#Headers],0))=0,0,
     IF(AJ122&gt;0,
        (IF(
             ((INDEX(PlantAccounts[],MATCH($C122,PlantAccounts[Power Plan Plant Account '#],0),7)/12)
                   *(AJ122)
                   *(INDEX(CurWIPHelper[],1,MATCH(AW$4,CurWIPHelper[#Headers],0)))
                   +(INDEX(PlantAccounts[],MATCH($C122,PlantAccounts[Power Plan Plant Account '#],0),9))
                   +(SUM($AO122:AV122))
                    )&gt;AJ122,
              IF((INDEX(PlantAccounts[],MATCH($C122,PlantAccounts[Power Plan Plant Account '#],0),7))=0,0,AJ122-(INDEX(PlantAccounts[],MATCH($C122,PlantAccounts[Power Plan Plant Account '#],0),9))-SUM($AO122:AV122)),
             (INDEX(PlantAccounts[],MATCH($C122,PlantAccounts[Power Plan Plant Account '#],0),7)/12)*AJ122*(INDEX(CurWIPHelper[],1,MATCH(AW$4,CurWIPHelper[#Headers],0))))
        ),
        IF(AJ122=0,0,IF(
              ((INDEX(PlantAccounts[],MATCH($C122,PlantAccounts[Power Plan Plant Account '#],0),7)/12)
              *(AJ122)
              *(INDEX(CurWIPHelper[],1,MATCH(AW$4,CurWIPHelper[#Headers],0)))
              +(INDEX(PlantAccounts[],MATCH($C122,PlantAccounts[Power Plan Plant Account '#],0),9))
              +(SUM($AO122:AV122))
              )&gt;AJ122,
         (INDEX(PlantAccounts[],MATCH($C122,PlantAccounts[Power Plan Plant Account '#],0),7)/12)*AJ122*(INDEX(CurWIPHelper[],1,MATCH(AW$4,CurWIPHelper[#Headers],0))),
         AJ122-(INDEX(PlantAccounts[],MATCH($C122,PlantAccounts[Power Plan Plant Account '#],0),9))-(SUM($AO122:AV122))
    ))
)
)</f>
        <v>1410.4258953544527</v>
      </c>
      <c r="AX122" s="35">
        <f>IF(INDEX(CurWIPHelper[],1,MATCH(AX$4,CurWIPHelper[#Headers],0))=0,0,
     IF(AK122&gt;0,
        (IF(
             ((INDEX(PlantAccounts[],MATCH($C122,PlantAccounts[Power Plan Plant Account '#],0),7)/12)
                   *(AK122)
                   *(INDEX(CurWIPHelper[],1,MATCH(AX$4,CurWIPHelper[#Headers],0)))
                   +(INDEX(PlantAccounts[],MATCH($C122,PlantAccounts[Power Plan Plant Account '#],0),9))
                   +(SUM($AO122:AW122))
                    )&gt;AK122,
              IF((INDEX(PlantAccounts[],MATCH($C122,PlantAccounts[Power Plan Plant Account '#],0),7))=0,0,AK122-(INDEX(PlantAccounts[],MATCH($C122,PlantAccounts[Power Plan Plant Account '#],0),9))-SUM($AO122:AW122)),
             (INDEX(PlantAccounts[],MATCH($C122,PlantAccounts[Power Plan Plant Account '#],0),7)/12)*AK122*(INDEX(CurWIPHelper[],1,MATCH(AX$4,CurWIPHelper[#Headers],0))))
        ),
        IF(AK122=0,0,IF(
              ((INDEX(PlantAccounts[],MATCH($C122,PlantAccounts[Power Plan Plant Account '#],0),7)/12)
              *(AK122)
              *(INDEX(CurWIPHelper[],1,MATCH(AX$4,CurWIPHelper[#Headers],0)))
              +(INDEX(PlantAccounts[],MATCH($C122,PlantAccounts[Power Plan Plant Account '#],0),9))
              +(SUM($AO122:AW122))
              )&gt;AK122,
         (INDEX(PlantAccounts[],MATCH($C122,PlantAccounts[Power Plan Plant Account '#],0),7)/12)*AK122*(INDEX(CurWIPHelper[],1,MATCH(AX$4,CurWIPHelper[#Headers],0))),
         AK122-(INDEX(PlantAccounts[],MATCH($C122,PlantAccounts[Power Plan Plant Account '#],0),9))-(SUM($AO122:AW122))
    ))
)
)</f>
        <v>2926.8581553497579</v>
      </c>
      <c r="AY122" s="35">
        <f>IF(INDEX(CurWIPHelper[],1,MATCH(AY$4,CurWIPHelper[#Headers],0))=0,0,
     IF(AL122&gt;0,
        (IF(
             ((INDEX(PlantAccounts[],MATCH($C122,PlantAccounts[Power Plan Plant Account '#],0),7)/12)
                   *(AL122)
                   *(INDEX(CurWIPHelper[],1,MATCH(AY$4,CurWIPHelper[#Headers],0)))
                   +(INDEX(PlantAccounts[],MATCH($C122,PlantAccounts[Power Plan Plant Account '#],0),9))
                   +(SUM($AO122:AX122))
                    )&gt;AL122,
              IF((INDEX(PlantAccounts[],MATCH($C122,PlantAccounts[Power Plan Plant Account '#],0),7))=0,0,AL122-(INDEX(PlantAccounts[],MATCH($C122,PlantAccounts[Power Plan Plant Account '#],0),9))-SUM($AO122:AX122)),
             (INDEX(PlantAccounts[],MATCH($C122,PlantAccounts[Power Plan Plant Account '#],0),7)/12)*AL122*(INDEX(CurWIPHelper[],1,MATCH(AY$4,CurWIPHelper[#Headers],0))))
        ),
        IF(AL122=0,0,IF(
              ((INDEX(PlantAccounts[],MATCH($C122,PlantAccounts[Power Plan Plant Account '#],0),7)/12)
              *(AL122)
              *(INDEX(CurWIPHelper[],1,MATCH(AY$4,CurWIPHelper[#Headers],0)))
              +(INDEX(PlantAccounts[],MATCH($C122,PlantAccounts[Power Plan Plant Account '#],0),9))
              +(SUM($AO122:AX122))
              )&gt;AL122,
         (INDEX(PlantAccounts[],MATCH($C122,PlantAccounts[Power Plan Plant Account '#],0),7)/12)*AL122*(INDEX(CurWIPHelper[],1,MATCH(AY$4,CurWIPHelper[#Headers],0))),
         AL122-(INDEX(PlantAccounts[],MATCH($C122,PlantAccounts[Power Plan Plant Account '#],0),9))-(SUM($AO122:AX122))
    ))
)
)</f>
        <v>3008.18236646284</v>
      </c>
      <c r="AZ122" s="35">
        <f>IF(INDEX(CurWIPHelper[],1,MATCH(AZ$4,CurWIPHelper[#Headers],0))=0,0,
     IF(AM122&gt;0,
        (IF(
             ((INDEX(PlantAccounts[],MATCH($C122,PlantAccounts[Power Plan Plant Account '#],0),7)/12)
                   *(AM122)
                   *(INDEX(CurWIPHelper[],1,MATCH(AZ$4,CurWIPHelper[#Headers],0)))
                   +(INDEX(PlantAccounts[],MATCH($C122,PlantAccounts[Power Plan Plant Account '#],0),9))
                   +(SUM($AO122:AY122))
                    )&gt;AM122,
              IF((INDEX(PlantAccounts[],MATCH($C122,PlantAccounts[Power Plan Plant Account '#],0),7))=0,0,AM122-(INDEX(PlantAccounts[],MATCH($C122,PlantAccounts[Power Plan Plant Account '#],0),9))-SUM($AO122:AY122)),
             (INDEX(PlantAccounts[],MATCH($C122,PlantAccounts[Power Plan Plant Account '#],0),7)/12)*AM122*(INDEX(CurWIPHelper[],1,MATCH(AZ$4,CurWIPHelper[#Headers],0))))
        ),
        IF(AM122=0,0,IF(
              ((INDEX(PlantAccounts[],MATCH($C122,PlantAccounts[Power Plan Plant Account '#],0),7)/12)
              *(AM122)
              *(INDEX(CurWIPHelper[],1,MATCH(AZ$4,CurWIPHelper[#Headers],0)))
              +(INDEX(PlantAccounts[],MATCH($C122,PlantAccounts[Power Plan Plant Account '#],0),9))
              +(SUM($AO122:AY122))
              )&gt;AM122,
         (INDEX(PlantAccounts[],MATCH($C122,PlantAccounts[Power Plan Plant Account '#],0),7)/12)*AM122*(INDEX(CurWIPHelper[],1,MATCH(AZ$4,CurWIPHelper[#Headers],0))),
         AM122-(INDEX(PlantAccounts[],MATCH($C122,PlantAccounts[Power Plan Plant Account '#],0),9))-(SUM($AO122:AY122))
    ))
)
)</f>
        <v>5071.6005866666665</v>
      </c>
      <c r="BA122" s="59">
        <f t="shared" si="33"/>
        <v>15912.657601950617</v>
      </c>
      <c r="BC122" s="59">
        <f>INDEX(CurCloseProf[],MATCH(PlantAccountsQuery[[#This Row],[Reg/Unreg]],CurCloseProf[R/NR],0),MATCH(BC$9,CurCloseProf[#Headers],0))*($J122)</f>
        <v>2593.5402593683207</v>
      </c>
      <c r="BD122" s="59">
        <f>INDEX(CurCloseProf[],MATCH(PlantAccountsQuery[[#This Row],[Reg/Unreg]],CurCloseProf[R/NR],0),MATCH(BD$9,CurCloseProf[#Headers],0))*($J122)</f>
        <v>1482.3108751156051</v>
      </c>
      <c r="BE122" s="59">
        <f>INDEX(CurCloseProf[],MATCH(PlantAccountsQuery[[#This Row],[Reg/Unreg]],CurCloseProf[R/NR],0),MATCH(BE$9,CurCloseProf[#Headers],0))*($J122)</f>
        <v>8399.8133809296323</v>
      </c>
      <c r="BF122" s="59">
        <f>INDEX(CurCloseProf[],MATCH(PlantAccountsQuery[[#This Row],[Reg/Unreg]],CurCloseProf[R/NR],0),MATCH(BF$9,CurCloseProf[#Headers],0))*($J122)</f>
        <v>811.72840431934651</v>
      </c>
      <c r="BG122" s="59">
        <f>INDEX(CurCloseProf[],MATCH(PlantAccountsQuery[[#This Row],[Reg/Unreg]],CurCloseProf[R/NR],0),MATCH(BG$9,CurCloseProf[#Headers],0))*($J122)</f>
        <v>448.62490605513636</v>
      </c>
      <c r="BH122" s="59">
        <f>INDEX(CurCloseProf[],MATCH(PlantAccountsQuery[[#This Row],[Reg/Unreg]],CurCloseProf[R/NR],0),MATCH(BH$9,CurCloseProf[#Headers],0))*($J122)</f>
        <v>18018.118757641179</v>
      </c>
      <c r="BI122" s="59">
        <f>INDEX(CurCloseProf[],MATCH(PlantAccountsQuery[[#This Row],[Reg/Unreg]],CurCloseProf[R/NR],0),MATCH(BI$9,CurCloseProf[#Headers],0))*($J122)</f>
        <v>9654.1668289175323</v>
      </c>
      <c r="BJ122" s="59">
        <f>INDEX(CurCloseProf[],MATCH(PlantAccountsQuery[[#This Row],[Reg/Unreg]],CurCloseProf[R/NR],0),MATCH(BJ$9,CurCloseProf[#Headers],0))*($J122)</f>
        <v>7049.1386467016991</v>
      </c>
      <c r="BK122" s="59">
        <f>INDEX(CurCloseProf[],MATCH(PlantAccountsQuery[[#This Row],[Reg/Unreg]],CurCloseProf[R/NR],0),MATCH(BK$9,CurCloseProf[#Headers],0))*($J122)</f>
        <v>19243.000917965284</v>
      </c>
      <c r="BL122" s="59">
        <f>INDEX(CurCloseProf[],MATCH(PlantAccountsQuery[[#This Row],[Reg/Unreg]],CurCloseProf[R/NR],0),MATCH(BL$9,CurCloseProf[#Headers],0))*($J122)</f>
        <v>72788.748479774644</v>
      </c>
      <c r="BM122" s="59">
        <f>INDEX(CurCloseProf[],MATCH(PlantAccountsQuery[[#This Row],[Reg/Unreg]],CurCloseProf[R/NR],0),MATCH(BM$9,CurCloseProf[#Headers],0))*($J122)</f>
        <v>3903.5621334279563</v>
      </c>
      <c r="BN122" s="59">
        <f>INDEX(CurCloseProf[],MATCH(PlantAccountsQuery[[#This Row],[Reg/Unreg]],CurCloseProf[R/NR],0),MATCH(BN$9,CurCloseProf[#Headers],0))*($J122)</f>
        <v>99044.074569783668</v>
      </c>
      <c r="BP122" s="59">
        <f>IF(INDEX(CurWIPHelper[],1,MATCH(AO$4,$BP$9:$CA$9,0))=0,0,$BC122)</f>
        <v>2593.5402593683207</v>
      </c>
      <c r="BQ122" s="59">
        <f>IF(INDEX(CurWIPHelper[],1,MATCH(AP$4,$BP$9:$CA$9,0))=0,0,(SUM($BC122:BD122)))</f>
        <v>4075.8511344839258</v>
      </c>
      <c r="BR122" s="59">
        <f>IF(INDEX(CurWIPHelper[],1,MATCH(AQ$4,$BP$9:$CA$9,0))=0,0,(SUM($BC122:BE122)))</f>
        <v>12475.664515413559</v>
      </c>
      <c r="BS122" s="59">
        <f>IF(INDEX(CurWIPHelper[],1,MATCH(AR$4,$BP$9:$CA$9,0))=0,0,(SUM($BC122:BF122)))</f>
        <v>13287.392919732905</v>
      </c>
      <c r="BT122" s="59">
        <f>IF(INDEX(CurWIPHelper[],1,MATCH(AS$4,$BP$9:$CA$9,0))=0,0,(SUM($BC122:BG122)))</f>
        <v>13736.017825788042</v>
      </c>
      <c r="BU122" s="59">
        <f>IF(INDEX(CurWIPHelper[],1,MATCH(AT$4,$BP$9:$CA$9,0))=0,0,(SUM($BC122:BH122)))</f>
        <v>31754.136583429223</v>
      </c>
      <c r="BV122" s="59">
        <f>IF(INDEX(CurWIPHelper[],1,MATCH(AU$4,$BP$9:$CA$9,0))=0,0,(SUM($BC122:BI122)))</f>
        <v>41408.303412346751</v>
      </c>
      <c r="BW122" s="59">
        <f>IF(INDEX(CurWIPHelper[],1,MATCH(AV$4,$BP$9:$CA$9,0))=0,0,(SUM($BC122:BJ122)))</f>
        <v>48457.442059048451</v>
      </c>
      <c r="BX122" s="59">
        <f>IF(INDEX(CurWIPHelper[],1,MATCH(AW$4,$BP$9:$CA$9,0))=0,0,(SUM($BC122:BK122)))</f>
        <v>67700.442977013736</v>
      </c>
      <c r="BY122" s="59">
        <f>IF(INDEX(CurWIPHelper[],1,MATCH(AX$4,$BP$9:$CA$9,0))=0,0,(SUM($BC122:BL122)))</f>
        <v>140489.19145678839</v>
      </c>
      <c r="BZ122" s="59">
        <f>IF(INDEX(CurWIPHelper[],1,MATCH(AY$4,$BP$9:$CA$9,0))=0,0,(SUM($BC122:BM122)))</f>
        <v>144392.75359021634</v>
      </c>
      <c r="CA122" s="59">
        <f>IF(INDEX(CurWIPHelper[],1,MATCH(AZ$4,$BP$9:$CA$9,0))=0,0,(SUM($BC122:BN122)))</f>
        <v>243436.82816</v>
      </c>
      <c r="CC122" s="59">
        <f>((((INDEX(PlantAccounts[],MATCH($C122,PlantAccounts[Power Plan Plant Account '#],0),8)+(INDEX(PlantAccounts[],MATCH($C122,PlantAccounts[Power Plan Plant Account '#],0),8)+INDEX(PlantAccounts[],MATCH($C122,PlantAccounts[Power Plan Plant Account '#],0),16)+INDEX(PlantAccounts[],MATCH($C122,PlantAccounts[Power Plan Plant Account '#],0),17)))/2))/12)*(INDEX(CurWIPHelper[],1,MATCH(AO$4,CurWIPHelper[#Headers],0)))*(INDEX(PlantAccounts[],MATCH($C122,PlantAccounts[Power Plan Plant Account '#],0),7))</f>
        <v>2535.8002933333332</v>
      </c>
      <c r="CD122" s="59">
        <f>((((INDEX(PlantAccounts[],MATCH($C122,PlantAccounts[Power Plan Plant Account '#],0),8)+(INDEX(PlantAccounts[],MATCH($C122,PlantAccounts[Power Plan Plant Account '#],0),8)+INDEX(PlantAccounts[],MATCH($C122,PlantAccounts[Power Plan Plant Account '#],0),16)+INDEX(PlantAccounts[],MATCH($C122,PlantAccounts[Power Plan Plant Account '#],0),17)))/2))/12)*(INDEX(CurWIPHelper[],1,MATCH(AP$4,CurWIPHelper[#Headers],0)))*(INDEX(PlantAccounts[],MATCH($C122,PlantAccounts[Power Plan Plant Account '#],0),7))</f>
        <v>2535.8002933333332</v>
      </c>
      <c r="CE122" s="59">
        <f>((((INDEX(PlantAccounts[],MATCH($C122,PlantAccounts[Power Plan Plant Account '#],0),8)+(INDEX(PlantAccounts[],MATCH($C122,PlantAccounts[Power Plan Plant Account '#],0),8)+INDEX(PlantAccounts[],MATCH($C122,PlantAccounts[Power Plan Plant Account '#],0),16)+INDEX(PlantAccounts[],MATCH($C122,PlantAccounts[Power Plan Plant Account '#],0),17)))/2))/12)*(INDEX(CurWIPHelper[],1,MATCH(AQ$4,CurWIPHelper[#Headers],0)))*(INDEX(PlantAccounts[],MATCH($C122,PlantAccounts[Power Plan Plant Account '#],0),7))</f>
        <v>2535.8002933333332</v>
      </c>
      <c r="CF122" s="59">
        <f>((((INDEX(PlantAccounts[],MATCH($C122,PlantAccounts[Power Plan Plant Account '#],0),8)+(INDEX(PlantAccounts[],MATCH($C122,PlantAccounts[Power Plan Plant Account '#],0),8)+INDEX(PlantAccounts[],MATCH($C122,PlantAccounts[Power Plan Plant Account '#],0),16)+INDEX(PlantAccounts[],MATCH($C122,PlantAccounts[Power Plan Plant Account '#],0),17)))/2))/12)*(INDEX(CurWIPHelper[],1,MATCH(AR$4,CurWIPHelper[#Headers],0)))*(INDEX(PlantAccounts[],MATCH($C122,PlantAccounts[Power Plan Plant Account '#],0),7))</f>
        <v>2535.8002933333332</v>
      </c>
      <c r="CG122" s="59">
        <f>((((INDEX(PlantAccounts[],MATCH($C122,PlantAccounts[Power Plan Plant Account '#],0),8)+(INDEX(PlantAccounts[],MATCH($C122,PlantAccounts[Power Plan Plant Account '#],0),8)+INDEX(PlantAccounts[],MATCH($C122,PlantAccounts[Power Plan Plant Account '#],0),16)+INDEX(PlantAccounts[],MATCH($C122,PlantAccounts[Power Plan Plant Account '#],0),17)))/2))/12)*(INDEX(CurWIPHelper[],1,MATCH(AS$4,CurWIPHelper[#Headers],0)))*(INDEX(PlantAccounts[],MATCH($C122,PlantAccounts[Power Plan Plant Account '#],0),7))</f>
        <v>2535.8002933333332</v>
      </c>
      <c r="CH122" s="59">
        <f>((((INDEX(PlantAccounts[],MATCH($C122,PlantAccounts[Power Plan Plant Account '#],0),8)+(INDEX(PlantAccounts[],MATCH($C122,PlantAccounts[Power Plan Plant Account '#],0),8)+INDEX(PlantAccounts[],MATCH($C122,PlantAccounts[Power Plan Plant Account '#],0),16)+INDEX(PlantAccounts[],MATCH($C122,PlantAccounts[Power Plan Plant Account '#],0),17)))/2))/12)*(INDEX(CurWIPHelper[],1,MATCH(AT$4,CurWIPHelper[#Headers],0)))*(INDEX(PlantAccounts[],MATCH($C122,PlantAccounts[Power Plan Plant Account '#],0),7))</f>
        <v>2535.8002933333332</v>
      </c>
      <c r="CI122" s="59">
        <f>((((INDEX(PlantAccounts[],MATCH($C122,PlantAccounts[Power Plan Plant Account '#],0),8)+(INDEX(PlantAccounts[],MATCH($C122,PlantAccounts[Power Plan Plant Account '#],0),8)+INDEX(PlantAccounts[],MATCH($C122,PlantAccounts[Power Plan Plant Account '#],0),16)+INDEX(PlantAccounts[],MATCH($C122,PlantAccounts[Power Plan Plant Account '#],0),17)))/2))/12)*(INDEX(CurWIPHelper[],1,MATCH(AU$4,CurWIPHelper[#Headers],0)))*(INDEX(PlantAccounts[],MATCH($C122,PlantAccounts[Power Plan Plant Account '#],0),7))</f>
        <v>2535.8002933333332</v>
      </c>
      <c r="CJ122" s="59">
        <f>((((INDEX(PlantAccounts[],MATCH($C122,PlantAccounts[Power Plan Plant Account '#],0),8)+(INDEX(PlantAccounts[],MATCH($C122,PlantAccounts[Power Plan Plant Account '#],0),8)+INDEX(PlantAccounts[],MATCH($C122,PlantAccounts[Power Plan Plant Account '#],0),16)+INDEX(PlantAccounts[],MATCH($C122,PlantAccounts[Power Plan Plant Account '#],0),17)))/2))/12)*(INDEX(CurWIPHelper[],1,MATCH(AV$4,CurWIPHelper[#Headers],0)))*(INDEX(PlantAccounts[],MATCH($C122,PlantAccounts[Power Plan Plant Account '#],0),7))</f>
        <v>2535.8002933333332</v>
      </c>
      <c r="CK122" s="59">
        <f>((((INDEX(PlantAccounts[],MATCH($C122,PlantAccounts[Power Plan Plant Account '#],0),8)+(INDEX(PlantAccounts[],MATCH($C122,PlantAccounts[Power Plan Plant Account '#],0),8)+INDEX(PlantAccounts[],MATCH($C122,PlantAccounts[Power Plan Plant Account '#],0),16)+INDEX(PlantAccounts[],MATCH($C122,PlantAccounts[Power Plan Plant Account '#],0),17)))/2))/12)*(INDEX(CurWIPHelper[],1,MATCH(AW$4,CurWIPHelper[#Headers],0)))*(INDEX(PlantAccounts[],MATCH($C122,PlantAccounts[Power Plan Plant Account '#],0),7))</f>
        <v>2535.8002933333332</v>
      </c>
      <c r="CL122" s="59">
        <f>((((INDEX(PlantAccounts[],MATCH($C122,PlantAccounts[Power Plan Plant Account '#],0),8)+(INDEX(PlantAccounts[],MATCH($C122,PlantAccounts[Power Plan Plant Account '#],0),8)+INDEX(PlantAccounts[],MATCH($C122,PlantAccounts[Power Plan Plant Account '#],0),16)+INDEX(PlantAccounts[],MATCH($C122,PlantAccounts[Power Plan Plant Account '#],0),17)))/2))/12)*(INDEX(CurWIPHelper[],1,MATCH(AX$4,CurWIPHelper[#Headers],0)))*(INDEX(PlantAccounts[],MATCH($C122,PlantAccounts[Power Plan Plant Account '#],0),7))</f>
        <v>2535.8002933333332</v>
      </c>
      <c r="CM122" s="59">
        <f>((((INDEX(PlantAccounts[],MATCH($C122,PlantAccounts[Power Plan Plant Account '#],0),8)+(INDEX(PlantAccounts[],MATCH($C122,PlantAccounts[Power Plan Plant Account '#],0),8)+INDEX(PlantAccounts[],MATCH($C122,PlantAccounts[Power Plan Plant Account '#],0),16)+INDEX(PlantAccounts[],MATCH($C122,PlantAccounts[Power Plan Plant Account '#],0),17)))/2))/12)*(INDEX(CurWIPHelper[],1,MATCH(AY$4,CurWIPHelper[#Headers],0)))*(INDEX(PlantAccounts[],MATCH($C122,PlantAccounts[Power Plan Plant Account '#],0),7))</f>
        <v>2535.8002933333332</v>
      </c>
      <c r="CN122" s="59">
        <f>((((INDEX(PlantAccounts[],MATCH($C122,PlantAccounts[Power Plan Plant Account '#],0),8)+(INDEX(PlantAccounts[],MATCH($C122,PlantAccounts[Power Plan Plant Account '#],0),8)+INDEX(PlantAccounts[],MATCH($C122,PlantAccounts[Power Plan Plant Account '#],0),16)+INDEX(PlantAccounts[],MATCH($C122,PlantAccounts[Power Plan Plant Account '#],0),17)))/2))/12)*(INDEX(CurWIPHelper[],1,MATCH(AZ$4,CurWIPHelper[#Headers],0)))*(INDEX(PlantAccounts[],MATCH($C122,PlantAccounts[Power Plan Plant Account '#],0),7))</f>
        <v>2535.8002933333332</v>
      </c>
      <c r="CO122" s="59">
        <f t="shared" si="34"/>
        <v>30429.603520000001</v>
      </c>
      <c r="CQ122" s="59">
        <f>INDEX(PlantAccounts[],MATCH($C122,PlantAccounts[Power Plan Plant Account '#],0),12)*(INDEX(CurWIPHelper[],1,MATCH(AO$4,CurWIPHelper[#Headers],0)))*(INDEX(PlantAccounts[],MATCH($C122,PlantAccounts[Power Plan Plant Account '#],0),7)/12)*0.5</f>
        <v>0</v>
      </c>
      <c r="CR122" s="59">
        <f>INDEX(PlantAccounts[],MATCH($C122,PlantAccounts[Power Plan Plant Account '#],0),12)*(INDEX(CurWIPHelper[],1,MATCH(AP$4,CurWIPHelper[#Headers],0)))*(INDEX(PlantAccounts[],MATCH($C122,PlantAccounts[Power Plan Plant Account '#],0),7)/12)*0.5</f>
        <v>0</v>
      </c>
      <c r="CS122" s="59">
        <f>INDEX(PlantAccounts[],MATCH($C122,PlantAccounts[Power Plan Plant Account '#],0),12)*(INDEX(CurWIPHelper[],1,MATCH(AQ$4,CurWIPHelper[#Headers],0)))*(INDEX(PlantAccounts[],MATCH($C122,PlantAccounts[Power Plan Plant Account '#],0),7)/12)*0.5</f>
        <v>0</v>
      </c>
      <c r="CT122" s="59">
        <f>INDEX(PlantAccounts[],MATCH($C122,PlantAccounts[Power Plan Plant Account '#],0),12)*(INDEX(CurWIPHelper[],1,MATCH(AR$4,CurWIPHelper[#Headers],0)))*(INDEX(PlantAccounts[],MATCH($C122,PlantAccounts[Power Plan Plant Account '#],0),7)/12)*0.5</f>
        <v>0</v>
      </c>
      <c r="CU122" s="59">
        <f>INDEX(PlantAccounts[],MATCH($C122,PlantAccounts[Power Plan Plant Account '#],0),12)*(INDEX(CurWIPHelper[],1,MATCH(AS$4,CurWIPHelper[#Headers],0)))*(INDEX(PlantAccounts[],MATCH($C122,PlantAccounts[Power Plan Plant Account '#],0),7)/12)*0.5</f>
        <v>0</v>
      </c>
      <c r="CV122" s="59">
        <f>INDEX(PlantAccounts[],MATCH($C122,PlantAccounts[Power Plan Plant Account '#],0),12)*(INDEX(CurWIPHelper[],1,MATCH(AT$4,CurWIPHelper[#Headers],0)))*(INDEX(PlantAccounts[],MATCH($C122,PlantAccounts[Power Plan Plant Account '#],0),7)/12)*0.5</f>
        <v>0</v>
      </c>
      <c r="CW122" s="59">
        <f>INDEX(PlantAccounts[],MATCH($C122,PlantAccounts[Power Plan Plant Account '#],0),12)*(INDEX(CurWIPHelper[],1,MATCH(AU$4,CurWIPHelper[#Headers],0)))*(INDEX(PlantAccounts[],MATCH($C122,PlantAccounts[Power Plan Plant Account '#],0),7)/12)*0.5</f>
        <v>0</v>
      </c>
      <c r="CX122" s="59">
        <f>INDEX(PlantAccounts[],MATCH($C122,PlantAccounts[Power Plan Plant Account '#],0),12)*(INDEX(CurWIPHelper[],1,MATCH(AV$4,CurWIPHelper[#Headers],0)))*(INDEX(PlantAccounts[],MATCH($C122,PlantAccounts[Power Plan Plant Account '#],0),7)/12)*0.5</f>
        <v>0</v>
      </c>
      <c r="CY122" s="59">
        <f>INDEX(PlantAccounts[],MATCH($C122,PlantAccounts[Power Plan Plant Account '#],0),12)*(INDEX(CurWIPHelper[],1,MATCH(AW$4,CurWIPHelper[#Headers],0)))*(INDEX(PlantAccounts[],MATCH($C122,PlantAccounts[Power Plan Plant Account '#],0),7)/12)*0.5</f>
        <v>0</v>
      </c>
      <c r="CZ122" s="59">
        <f>INDEX(PlantAccounts[],MATCH($C122,PlantAccounts[Power Plan Plant Account '#],0),12)*(INDEX(CurWIPHelper[],1,MATCH(AX$4,CurWIPHelper[#Headers],0)))*(INDEX(PlantAccounts[],MATCH($C122,PlantAccounts[Power Plan Plant Account '#],0),7)/12)*0.5</f>
        <v>0</v>
      </c>
      <c r="DA122" s="59">
        <f>INDEX(PlantAccounts[],MATCH($C122,PlantAccounts[Power Plan Plant Account '#],0),12)*(INDEX(CurWIPHelper[],1,MATCH(AY$4,CurWIPHelper[#Headers],0)))*(INDEX(PlantAccounts[],MATCH($C122,PlantAccounts[Power Plan Plant Account '#],0),7)/12)*0.5</f>
        <v>0</v>
      </c>
      <c r="DB122" s="59">
        <f>INDEX(PlantAccounts[],MATCH($C122,PlantAccounts[Power Plan Plant Account '#],0),12)*(INDEX(CurWIPHelper[],1,MATCH(AZ$4,CurWIPHelper[#Headers],0)))*(INDEX(PlantAccounts[],MATCH($C122,PlantAccounts[Power Plan Plant Account '#],0),7)/12)*0.5</f>
        <v>0</v>
      </c>
      <c r="DC122" s="59">
        <f t="shared" si="35"/>
        <v>0</v>
      </c>
      <c r="DE122" s="59">
        <f t="shared" si="36"/>
        <v>30429.603520000001</v>
      </c>
    </row>
    <row r="123" spans="1:109">
      <c r="A123" t="s">
        <v>151</v>
      </c>
      <c r="B123" t="s">
        <v>173</v>
      </c>
      <c r="C123">
        <v>59321</v>
      </c>
      <c r="D123">
        <v>49000</v>
      </c>
      <c r="E123" s="161">
        <f>'Capex to PA'!$B$3</f>
        <v>3.04E-2</v>
      </c>
      <c r="F123" s="113">
        <f>INDEX(PlantAccounts[],MATCH($C123,PlantAccounts[Power Plan Plant Account '#],0),8)</f>
        <v>815817.40151156229</v>
      </c>
      <c r="G123" s="7">
        <f>INDEX(PlantAccounts[],MATCH($C123,PlantAccounts[Power Plan Plant Account '#],0),14)</f>
        <v>0</v>
      </c>
      <c r="H123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23" s="146"/>
      <c r="J123" s="7">
        <f t="shared" si="37"/>
        <v>0</v>
      </c>
      <c r="K123" s="7">
        <v>-104043.13185417395</v>
      </c>
      <c r="L123" s="7">
        <f>INDEX(PlantAccounts[],MATCH($C123,PlantAccounts[Power Plan Plant Account '#],0),11)</f>
        <v>0</v>
      </c>
      <c r="M123" s="7">
        <f t="shared" ref="M123" si="48">K123-L123</f>
        <v>-104043.13185417395</v>
      </c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B123" s="59">
        <f>IF(INDEX(CurWIPHelper[],1,MATCH(AO$4,$AB$9:$AM$9,0))=0,0,($F123+$O123))</f>
        <v>815817.40151156229</v>
      </c>
      <c r="AC123" s="59">
        <f>IF(INDEX(CurWIPHelper[],1,MATCH(AP$4,$AB$9:$AM$9,0))=0,0,($F123+SUM($O123:P123)))</f>
        <v>815817.40151156229</v>
      </c>
      <c r="AD123" s="59">
        <f>IF(INDEX(CurWIPHelper[],1,MATCH(AQ$4,$AB$9:$AM$9,0))=0,0,($F123+SUM($O123:Q123)))</f>
        <v>815817.40151156229</v>
      </c>
      <c r="AE123" s="59">
        <f>IF(INDEX(CurWIPHelper[],1,MATCH(AR$4,$AB$9:$AM$9,0))=0,0,($F123+SUM($O123:R123)))</f>
        <v>815817.40151156229</v>
      </c>
      <c r="AF123" s="59">
        <f>IF(INDEX(CurWIPHelper[],1,MATCH(AS$4,$AB$9:$AM$9,0))=0,0,($F123+SUM($O123:S123)))</f>
        <v>815817.40151156229</v>
      </c>
      <c r="AG123" s="59">
        <f>IF(INDEX(CurWIPHelper[],1,MATCH(AT$4,$AB$9:$AM$9,0))=0,0,($F123+SUM($O123:T123)))</f>
        <v>815817.40151156229</v>
      </c>
      <c r="AH123" s="59">
        <f>IF(INDEX(CurWIPHelper[],1,MATCH(AU$4,$AB$9:$AM$9,0))=0,0,($F123+SUM($O123:U123)))</f>
        <v>815817.40151156229</v>
      </c>
      <c r="AI123" s="59">
        <f>IF(INDEX(CurWIPHelper[],1,MATCH(AV$4,$AB$9:$AM$9,0))=0,0,($F123+SUM($O123:V123)))</f>
        <v>815817.40151156229</v>
      </c>
      <c r="AJ123" s="59">
        <f>IF(INDEX(CurWIPHelper[],1,MATCH(AW$4,$AB$9:$AM$9,0))=0,0,($F123+SUM($O123:W123)))</f>
        <v>815817.40151156229</v>
      </c>
      <c r="AK123" s="59">
        <f>IF(INDEX(CurWIPHelper[],1,MATCH(AX$4,$AB$9:$AM$9,0))=0,0,($F123+SUM($O123:X123)))</f>
        <v>815817.40151156229</v>
      </c>
      <c r="AL123" s="59">
        <f>IF(INDEX(CurWIPHelper[],1,MATCH(AY$4,$AB$9:$AM$9,0))=0,0,($F123+SUM($O123:Y123)))</f>
        <v>815817.40151156229</v>
      </c>
      <c r="AM123" s="59">
        <f>IF(INDEX(CurWIPHelper[],1,MATCH(AZ$4,$AB$9:$AM$9,0))=0,0,($F123+SUM($O123:Z123)))</f>
        <v>815817.40151156229</v>
      </c>
      <c r="AO123" s="35">
        <f>IF(INDEX(CurWIPHelper[],1,MATCH(AO$4,CurWIPHelper[#Headers],0))=0,0,
     IF(AB123&gt;0,
        (IF(
             ((INDEX(PlantAccounts[],MATCH($C123,PlantAccounts[Power Plan Plant Account '#],0),7)/12)
                   *(AB123)
                   *(INDEX(CurWIPHelper[],1,MATCH(AO$4,CurWIPHelper[#Headers],0)))
                   +(INDEX(PlantAccounts[],MATCH($C123,PlantAccounts[Power Plan Plant Account '#],0),9))
                   )&gt;AB123,
              IF((INDEX(PlantAccounts[],MATCH($C123,PlantAccounts[Power Plan Plant Account '#],0),7))=0,0,AB123-(INDEX(PlantAccounts[],MATCH($C123,PlantAccounts[Power Plan Plant Account '#],0),9))),
             (INDEX(PlantAccounts[],MATCH($C123,PlantAccounts[Power Plan Plant Account '#],0),7)/12)*AB123*(INDEX(CurWIPHelper[],1,MATCH(AO$4,CurWIPHelper[#Headers],0))))
        ),
          IF(AB123=0,0,IF(
              ((INDEX(PlantAccounts[],MATCH($C123,PlantAccounts[Power Plan Plant Account '#],0),7)/12)
              *(AB123)
              *(INDEX(CurWIPHelper[],1,MATCH(AO$4,CurWIPHelper[#Headers],0)))
              +(INDEX(PlantAccounts[],MATCH($C123,PlantAccounts[Power Plan Plant Account '#],0),9))
              )&gt;AB123,
         (INDEX(PlantAccounts[],MATCH($C123,PlantAccounts[Power Plan Plant Account '#],0),7)/12)*AB123*(INDEX(CurWIPHelper[],1,MATCH(AO$4,CurWIPHelper[#Headers],0))),
         AB123-(INDEX(PlantAccounts[],MATCH($C123,PlantAccounts[Power Plan Plant Account '#],0),9))
    ))
)
)</f>
        <v>9065.8457913346047</v>
      </c>
      <c r="AP123" s="35">
        <f>IF(INDEX(CurWIPHelper[],1,MATCH(AP$4,CurWIPHelper[#Headers],0))=0,0,
     IF(AC123&gt;0,
        (IF(
             ((INDEX(PlantAccounts[],MATCH($C123,PlantAccounts[Power Plan Plant Account '#],0),7)/12)
                   *(AC123)
                   *(INDEX(CurWIPHelper[],1,MATCH(AP$4,CurWIPHelper[#Headers],0)))
                   +(INDEX(PlantAccounts[],MATCH($C123,PlantAccounts[Power Plan Plant Account '#],0),9))
                   +(SUM($AO123:AO123))
                    )&gt;AC123,
              IF((INDEX(PlantAccounts[],MATCH($C123,PlantAccounts[Power Plan Plant Account '#],0),7))=0,0,AC123-(INDEX(PlantAccounts[],MATCH($C123,PlantAccounts[Power Plan Plant Account '#],0),9))-SUM($AO123:AO123)),
             (INDEX(PlantAccounts[],MATCH($C123,PlantAccounts[Power Plan Plant Account '#],0),7)/12)*AC123*(INDEX(CurWIPHelper[],1,MATCH(AP$4,CurWIPHelper[#Headers],0))))
        ),
        IF(AC123=0,0,IF(
              ((INDEX(PlantAccounts[],MATCH($C123,PlantAccounts[Power Plan Plant Account '#],0),7)/12)
              *(AC123)
              *(INDEX(CurWIPHelper[],1,MATCH(AP$4,CurWIPHelper[#Headers],0)))
              +(INDEX(PlantAccounts[],MATCH($C123,PlantAccounts[Power Plan Plant Account '#],0),9))
              +(SUM($AO123:AO123))
              )&gt;AC123,
         (INDEX(PlantAccounts[],MATCH($C123,PlantAccounts[Power Plan Plant Account '#],0),7)/12)*AC123*(INDEX(CurWIPHelper[],1,MATCH(AP$4,CurWIPHelper[#Headers],0))),
         AC123-(INDEX(PlantAccounts[],MATCH($C123,PlantAccounts[Power Plan Plant Account '#],0),9))-(SUM($AO123:AO123))
    ))
)
)</f>
        <v>9065.8457913346047</v>
      </c>
      <c r="AQ123" s="35">
        <f>IF(INDEX(CurWIPHelper[],1,MATCH(AQ$4,CurWIPHelper[#Headers],0))=0,0,
     IF(AD123&gt;0,
        (IF(
             ((INDEX(PlantAccounts[],MATCH($C123,PlantAccounts[Power Plan Plant Account '#],0),7)/12)
                   *(AD123)
                   *(INDEX(CurWIPHelper[],1,MATCH(AQ$4,CurWIPHelper[#Headers],0)))
                   +(INDEX(PlantAccounts[],MATCH($C123,PlantAccounts[Power Plan Plant Account '#],0),9))
                   +(SUM($AO123:AP123))
                    )&gt;AD123,
              IF((INDEX(PlantAccounts[],MATCH($C123,PlantAccounts[Power Plan Plant Account '#],0),7))=0,0,AD123-(INDEX(PlantAccounts[],MATCH($C123,PlantAccounts[Power Plan Plant Account '#],0),9))-SUM($AO123:AP123)),
             (INDEX(PlantAccounts[],MATCH($C123,PlantAccounts[Power Plan Plant Account '#],0),7)/12)*AD123*(INDEX(CurWIPHelper[],1,MATCH(AQ$4,CurWIPHelper[#Headers],0))))
        ),
        IF(AD123=0,0,IF(
              ((INDEX(PlantAccounts[],MATCH($C123,PlantAccounts[Power Plan Plant Account '#],0),7)/12)
              *(AD123)
              *(INDEX(CurWIPHelper[],1,MATCH(AQ$4,CurWIPHelper[#Headers],0)))
              +(INDEX(PlantAccounts[],MATCH($C123,PlantAccounts[Power Plan Plant Account '#],0),9))
              +(SUM($AO123:AP123))
              )&gt;AD123,
         (INDEX(PlantAccounts[],MATCH($C123,PlantAccounts[Power Plan Plant Account '#],0),7)/12)*AD123*(INDEX(CurWIPHelper[],1,MATCH(AQ$4,CurWIPHelper[#Headers],0))),
         AD123-(INDEX(PlantAccounts[],MATCH($C123,PlantAccounts[Power Plan Plant Account '#],0),9))-(SUM($AO123:AP123))
    ))
)
)</f>
        <v>9065.8457913346047</v>
      </c>
      <c r="AR123" s="35">
        <f>IF(INDEX(CurWIPHelper[],1,MATCH(AR$4,CurWIPHelper[#Headers],0))=0,0,
     IF(AE123&gt;0,
        (IF(
             ((INDEX(PlantAccounts[],MATCH($C123,PlantAccounts[Power Plan Plant Account '#],0),7)/12)
                   *(AE123)
                   *(INDEX(CurWIPHelper[],1,MATCH(AR$4,CurWIPHelper[#Headers],0)))
                   +(INDEX(PlantAccounts[],MATCH($C123,PlantAccounts[Power Plan Plant Account '#],0),9))
                   +(SUM($AO123:AQ123))
                    )&gt;AE123,
              IF((INDEX(PlantAccounts[],MATCH($C123,PlantAccounts[Power Plan Plant Account '#],0),7))=0,0,AE123-(INDEX(PlantAccounts[],MATCH($C123,PlantAccounts[Power Plan Plant Account '#],0),9))-SUM($AO123:AQ123)),
             (INDEX(PlantAccounts[],MATCH($C123,PlantAccounts[Power Plan Plant Account '#],0),7)/12)*AE123*(INDEX(CurWIPHelper[],1,MATCH(AR$4,CurWIPHelper[#Headers],0))))
        ),
        IF(AE123=0,0,IF(
              ((INDEX(PlantAccounts[],MATCH($C123,PlantAccounts[Power Plan Plant Account '#],0),7)/12)
              *(AE123)
              *(INDEX(CurWIPHelper[],1,MATCH(AR$4,CurWIPHelper[#Headers],0)))
              +(INDEX(PlantAccounts[],MATCH($C123,PlantAccounts[Power Plan Plant Account '#],0),9))
              +(SUM($AO123:AQ123))
              )&gt;AE123,
         (INDEX(PlantAccounts[],MATCH($C123,PlantAccounts[Power Plan Plant Account '#],0),7)/12)*AE123*(INDEX(CurWIPHelper[],1,MATCH(AR$4,CurWIPHelper[#Headers],0))),
         AE123-(INDEX(PlantAccounts[],MATCH($C123,PlantAccounts[Power Plan Plant Account '#],0),9))-(SUM($AO123:AQ123))
    ))
)
)</f>
        <v>9065.8457913346047</v>
      </c>
      <c r="AS123" s="35">
        <f>IF(INDEX(CurWIPHelper[],1,MATCH(AS$4,CurWIPHelper[#Headers],0))=0,0,
     IF(AF123&gt;0,
        (IF(
             ((INDEX(PlantAccounts[],MATCH($C123,PlantAccounts[Power Plan Plant Account '#],0),7)/12)
                   *(AF123)
                   *(INDEX(CurWIPHelper[],1,MATCH(AS$4,CurWIPHelper[#Headers],0)))
                   +(INDEX(PlantAccounts[],MATCH($C123,PlantAccounts[Power Plan Plant Account '#],0),9))
                   +(SUM($AO123:AR123))
                    )&gt;AF123,
              IF((INDEX(PlantAccounts[],MATCH($C123,PlantAccounts[Power Plan Plant Account '#],0),7))=0,0,AF123-(INDEX(PlantAccounts[],MATCH($C123,PlantAccounts[Power Plan Plant Account '#],0),9))-SUM($AO123:AR123)),
             (INDEX(PlantAccounts[],MATCH($C123,PlantAccounts[Power Plan Plant Account '#],0),7)/12)*AF123*(INDEX(CurWIPHelper[],1,MATCH(AS$4,CurWIPHelper[#Headers],0))))
        ),
        IF(AF123=0,0,IF(
              ((INDEX(PlantAccounts[],MATCH($C123,PlantAccounts[Power Plan Plant Account '#],0),7)/12)
              *(AF123)
              *(INDEX(CurWIPHelper[],1,MATCH(AS$4,CurWIPHelper[#Headers],0)))
              +(INDEX(PlantAccounts[],MATCH($C123,PlantAccounts[Power Plan Plant Account '#],0),9))
              +(SUM($AO123:AR123))
              )&gt;AF123,
         (INDEX(PlantAccounts[],MATCH($C123,PlantAccounts[Power Plan Plant Account '#],0),7)/12)*AF123*(INDEX(CurWIPHelper[],1,MATCH(AS$4,CurWIPHelper[#Headers],0))),
         AF123-(INDEX(PlantAccounts[],MATCH($C123,PlantAccounts[Power Plan Plant Account '#],0),9))-(SUM($AO123:AR123))
    ))
)
)</f>
        <v>9065.8457913346047</v>
      </c>
      <c r="AT123" s="35">
        <f>IF(INDEX(CurWIPHelper[],1,MATCH(AT$4,CurWIPHelper[#Headers],0))=0,0,
     IF(AG123&gt;0,
        (IF(
             ((INDEX(PlantAccounts[],MATCH($C123,PlantAccounts[Power Plan Plant Account '#],0),7)/12)
                   *(AG123)
                   *(INDEX(CurWIPHelper[],1,MATCH(AT$4,CurWIPHelper[#Headers],0)))
                   +(INDEX(PlantAccounts[],MATCH($C123,PlantAccounts[Power Plan Plant Account '#],0),9))
                   +(SUM($AO123:AS123))
                    )&gt;AG123,
              IF((INDEX(PlantAccounts[],MATCH($C123,PlantAccounts[Power Plan Plant Account '#],0),7))=0,0,AG123-(INDEX(PlantAccounts[],MATCH($C123,PlantAccounts[Power Plan Plant Account '#],0),9))-SUM($AO123:AS123)),
             (INDEX(PlantAccounts[],MATCH($C123,PlantAccounts[Power Plan Plant Account '#],0),7)/12)*AG123*(INDEX(CurWIPHelper[],1,MATCH(AT$4,CurWIPHelper[#Headers],0))))
        ),
        IF(AG123=0,0,IF(
              ((INDEX(PlantAccounts[],MATCH($C123,PlantAccounts[Power Plan Plant Account '#],0),7)/12)
              *(AG123)
              *(INDEX(CurWIPHelper[],1,MATCH(AT$4,CurWIPHelper[#Headers],0)))
              +(INDEX(PlantAccounts[],MATCH($C123,PlantAccounts[Power Plan Plant Account '#],0),9))
              +(SUM($AO123:AS123))
              )&gt;AG123,
         (INDEX(PlantAccounts[],MATCH($C123,PlantAccounts[Power Plan Plant Account '#],0),7)/12)*AG123*(INDEX(CurWIPHelper[],1,MATCH(AT$4,CurWIPHelper[#Headers],0))),
         AG123-(INDEX(PlantAccounts[],MATCH($C123,PlantAccounts[Power Plan Plant Account '#],0),9))-(SUM($AO123:AS123))
    ))
)
)</f>
        <v>9065.8457913346047</v>
      </c>
      <c r="AU123" s="35">
        <f>IF(INDEX(CurWIPHelper[],1,MATCH(AU$4,CurWIPHelper[#Headers],0))=0,0,
     IF(AH123&gt;0,
        (IF(
             ((INDEX(PlantAccounts[],MATCH($C123,PlantAccounts[Power Plan Plant Account '#],0),7)/12)
                   *(AH123)
                   *(INDEX(CurWIPHelper[],1,MATCH(AU$4,CurWIPHelper[#Headers],0)))
                   +(INDEX(PlantAccounts[],MATCH($C123,PlantAccounts[Power Plan Plant Account '#],0),9))
                   +(SUM($AO123:AT123))
                    )&gt;AH123,
              IF((INDEX(PlantAccounts[],MATCH($C123,PlantAccounts[Power Plan Plant Account '#],0),7))=0,0,AH123-(INDEX(PlantAccounts[],MATCH($C123,PlantAccounts[Power Plan Plant Account '#],0),9))-SUM($AO123:AT123)),
             (INDEX(PlantAccounts[],MATCH($C123,PlantAccounts[Power Plan Plant Account '#],0),7)/12)*AH123*(INDEX(CurWIPHelper[],1,MATCH(AU$4,CurWIPHelper[#Headers],0))))
        ),
        IF(AH123=0,0,IF(
              ((INDEX(PlantAccounts[],MATCH($C123,PlantAccounts[Power Plan Plant Account '#],0),7)/12)
              *(AH123)
              *(INDEX(CurWIPHelper[],1,MATCH(AU$4,CurWIPHelper[#Headers],0)))
              +(INDEX(PlantAccounts[],MATCH($C123,PlantAccounts[Power Plan Plant Account '#],0),9))
              +(SUM($AO123:AT123))
              )&gt;AH123,
         (INDEX(PlantAccounts[],MATCH($C123,PlantAccounts[Power Plan Plant Account '#],0),7)/12)*AH123*(INDEX(CurWIPHelper[],1,MATCH(AU$4,CurWIPHelper[#Headers],0))),
         AH123-(INDEX(PlantAccounts[],MATCH($C123,PlantAccounts[Power Plan Plant Account '#],0),9))-(SUM($AO123:AT123))
    ))
)
)</f>
        <v>9065.8457913346047</v>
      </c>
      <c r="AV123" s="35">
        <f>IF(INDEX(CurWIPHelper[],1,MATCH(AV$4,CurWIPHelper[#Headers],0))=0,0,
     IF(AI123&gt;0,
        (IF(
             ((INDEX(PlantAccounts[],MATCH($C123,PlantAccounts[Power Plan Plant Account '#],0),7)/12)
                   *(AI123)
                   *(INDEX(CurWIPHelper[],1,MATCH(AV$4,CurWIPHelper[#Headers],0)))
                   +(INDEX(PlantAccounts[],MATCH($C123,PlantAccounts[Power Plan Plant Account '#],0),9))
                   +(SUM($AO123:AU123))
                    )&gt;AI123,
              IF((INDEX(PlantAccounts[],MATCH($C123,PlantAccounts[Power Plan Plant Account '#],0),7))=0,0,AI123-(INDEX(PlantAccounts[],MATCH($C123,PlantAccounts[Power Plan Plant Account '#],0),9))-SUM($AO123:AU123)),
             (INDEX(PlantAccounts[],MATCH($C123,PlantAccounts[Power Plan Plant Account '#],0),7)/12)*AI123*(INDEX(CurWIPHelper[],1,MATCH(AV$4,CurWIPHelper[#Headers],0))))
        ),
        IF(AI123=0,0,IF(
              ((INDEX(PlantAccounts[],MATCH($C123,PlantAccounts[Power Plan Plant Account '#],0),7)/12)
              *(AI123)
              *(INDEX(CurWIPHelper[],1,MATCH(AV$4,CurWIPHelper[#Headers],0)))
              +(INDEX(PlantAccounts[],MATCH($C123,PlantAccounts[Power Plan Plant Account '#],0),9))
              +(SUM($AO123:AU123))
              )&gt;AI123,
         (INDEX(PlantAccounts[],MATCH($C123,PlantAccounts[Power Plan Plant Account '#],0),7)/12)*AI123*(INDEX(CurWIPHelper[],1,MATCH(AV$4,CurWIPHelper[#Headers],0))),
         AI123-(INDEX(PlantAccounts[],MATCH($C123,PlantAccounts[Power Plan Plant Account '#],0),9))-(SUM($AO123:AU123))
    ))
)
)</f>
        <v>9065.8457913346047</v>
      </c>
      <c r="AW123" s="35">
        <f>IF(INDEX(CurWIPHelper[],1,MATCH(AW$4,CurWIPHelper[#Headers],0))=0,0,
     IF(AJ123&gt;0,
        (IF(
             ((INDEX(PlantAccounts[],MATCH($C123,PlantAccounts[Power Plan Plant Account '#],0),7)/12)
                   *(AJ123)
                   *(INDEX(CurWIPHelper[],1,MATCH(AW$4,CurWIPHelper[#Headers],0)))
                   +(INDEX(PlantAccounts[],MATCH($C123,PlantAccounts[Power Plan Plant Account '#],0),9))
                   +(SUM($AO123:AV123))
                    )&gt;AJ123,
              IF((INDEX(PlantAccounts[],MATCH($C123,PlantAccounts[Power Plan Plant Account '#],0),7))=0,0,AJ123-(INDEX(PlantAccounts[],MATCH($C123,PlantAccounts[Power Plan Plant Account '#],0),9))-SUM($AO123:AV123)),
             (INDEX(PlantAccounts[],MATCH($C123,PlantAccounts[Power Plan Plant Account '#],0),7)/12)*AJ123*(INDEX(CurWIPHelper[],1,MATCH(AW$4,CurWIPHelper[#Headers],0))))
        ),
        IF(AJ123=0,0,IF(
              ((INDEX(PlantAccounts[],MATCH($C123,PlantAccounts[Power Plan Plant Account '#],0),7)/12)
              *(AJ123)
              *(INDEX(CurWIPHelper[],1,MATCH(AW$4,CurWIPHelper[#Headers],0)))
              +(INDEX(PlantAccounts[],MATCH($C123,PlantAccounts[Power Plan Plant Account '#],0),9))
              +(SUM($AO123:AV123))
              )&gt;AJ123,
         (INDEX(PlantAccounts[],MATCH($C123,PlantAccounts[Power Plan Plant Account '#],0),7)/12)*AJ123*(INDEX(CurWIPHelper[],1,MATCH(AW$4,CurWIPHelper[#Headers],0))),
         AJ123-(INDEX(PlantAccounts[],MATCH($C123,PlantAccounts[Power Plan Plant Account '#],0),9))-(SUM($AO123:AV123))
    ))
)
)</f>
        <v>9065.8457913346047</v>
      </c>
      <c r="AX123" s="35">
        <f>IF(INDEX(CurWIPHelper[],1,MATCH(AX$4,CurWIPHelper[#Headers],0))=0,0,
     IF(AK123&gt;0,
        (IF(
             ((INDEX(PlantAccounts[],MATCH($C123,PlantAccounts[Power Plan Plant Account '#],0),7)/12)
                   *(AK123)
                   *(INDEX(CurWIPHelper[],1,MATCH(AX$4,CurWIPHelper[#Headers],0)))
                   +(INDEX(PlantAccounts[],MATCH($C123,PlantAccounts[Power Plan Plant Account '#],0),9))
                   +(SUM($AO123:AW123))
                    )&gt;AK123,
              IF((INDEX(PlantAccounts[],MATCH($C123,PlantAccounts[Power Plan Plant Account '#],0),7))=0,0,AK123-(INDEX(PlantAccounts[],MATCH($C123,PlantAccounts[Power Plan Plant Account '#],0),9))-SUM($AO123:AW123)),
             (INDEX(PlantAccounts[],MATCH($C123,PlantAccounts[Power Plan Plant Account '#],0),7)/12)*AK123*(INDEX(CurWIPHelper[],1,MATCH(AX$4,CurWIPHelper[#Headers],0))))
        ),
        IF(AK123=0,0,IF(
              ((INDEX(PlantAccounts[],MATCH($C123,PlantAccounts[Power Plan Plant Account '#],0),7)/12)
              *(AK123)
              *(INDEX(CurWIPHelper[],1,MATCH(AX$4,CurWIPHelper[#Headers],0)))
              +(INDEX(PlantAccounts[],MATCH($C123,PlantAccounts[Power Plan Plant Account '#],0),9))
              +(SUM($AO123:AW123))
              )&gt;AK123,
         (INDEX(PlantAccounts[],MATCH($C123,PlantAccounts[Power Plan Plant Account '#],0),7)/12)*AK123*(INDEX(CurWIPHelper[],1,MATCH(AX$4,CurWIPHelper[#Headers],0))),
         AK123-(INDEX(PlantAccounts[],MATCH($C123,PlantAccounts[Power Plan Plant Account '#],0),9))-(SUM($AO123:AW123))
    ))
)
)</f>
        <v>9065.8457913346047</v>
      </c>
      <c r="AY123" s="35">
        <f>IF(INDEX(CurWIPHelper[],1,MATCH(AY$4,CurWIPHelper[#Headers],0))=0,0,
     IF(AL123&gt;0,
        (IF(
             ((INDEX(PlantAccounts[],MATCH($C123,PlantAccounts[Power Plan Plant Account '#],0),7)/12)
                   *(AL123)
                   *(INDEX(CurWIPHelper[],1,MATCH(AY$4,CurWIPHelper[#Headers],0)))
                   +(INDEX(PlantAccounts[],MATCH($C123,PlantAccounts[Power Plan Plant Account '#],0),9))
                   +(SUM($AO123:AX123))
                    )&gt;AL123,
              IF((INDEX(PlantAccounts[],MATCH($C123,PlantAccounts[Power Plan Plant Account '#],0),7))=0,0,AL123-(INDEX(PlantAccounts[],MATCH($C123,PlantAccounts[Power Plan Plant Account '#],0),9))-SUM($AO123:AX123)),
             (INDEX(PlantAccounts[],MATCH($C123,PlantAccounts[Power Plan Plant Account '#],0),7)/12)*AL123*(INDEX(CurWIPHelper[],1,MATCH(AY$4,CurWIPHelper[#Headers],0))))
        ),
        IF(AL123=0,0,IF(
              ((INDEX(PlantAccounts[],MATCH($C123,PlantAccounts[Power Plan Plant Account '#],0),7)/12)
              *(AL123)
              *(INDEX(CurWIPHelper[],1,MATCH(AY$4,CurWIPHelper[#Headers],0)))
              +(INDEX(PlantAccounts[],MATCH($C123,PlantAccounts[Power Plan Plant Account '#],0),9))
              +(SUM($AO123:AX123))
              )&gt;AL123,
         (INDEX(PlantAccounts[],MATCH($C123,PlantAccounts[Power Plan Plant Account '#],0),7)/12)*AL123*(INDEX(CurWIPHelper[],1,MATCH(AY$4,CurWIPHelper[#Headers],0))),
         AL123-(INDEX(PlantAccounts[],MATCH($C123,PlantAccounts[Power Plan Plant Account '#],0),9))-(SUM($AO123:AX123))
    ))
)
)</f>
        <v>9065.8457913346047</v>
      </c>
      <c r="AZ123" s="35">
        <f>IF(INDEX(CurWIPHelper[],1,MATCH(AZ$4,CurWIPHelper[#Headers],0))=0,0,
     IF(AM123&gt;0,
        (IF(
             ((INDEX(PlantAccounts[],MATCH($C123,PlantAccounts[Power Plan Plant Account '#],0),7)/12)
                   *(AM123)
                   *(INDEX(CurWIPHelper[],1,MATCH(AZ$4,CurWIPHelper[#Headers],0)))
                   +(INDEX(PlantAccounts[],MATCH($C123,PlantAccounts[Power Plan Plant Account '#],0),9))
                   +(SUM($AO123:AY123))
                    )&gt;AM123,
              IF((INDEX(PlantAccounts[],MATCH($C123,PlantAccounts[Power Plan Plant Account '#],0),7))=0,0,AM123-(INDEX(PlantAccounts[],MATCH($C123,PlantAccounts[Power Plan Plant Account '#],0),9))-SUM($AO123:AY123)),
             (INDEX(PlantAccounts[],MATCH($C123,PlantAccounts[Power Plan Plant Account '#],0),7)/12)*AM123*(INDEX(CurWIPHelper[],1,MATCH(AZ$4,CurWIPHelper[#Headers],0))))
        ),
        IF(AM123=0,0,IF(
              ((INDEX(PlantAccounts[],MATCH($C123,PlantAccounts[Power Plan Plant Account '#],0),7)/12)
              *(AM123)
              *(INDEX(CurWIPHelper[],1,MATCH(AZ$4,CurWIPHelper[#Headers],0)))
              +(INDEX(PlantAccounts[],MATCH($C123,PlantAccounts[Power Plan Plant Account '#],0),9))
              +(SUM($AO123:AY123))
              )&gt;AM123,
         (INDEX(PlantAccounts[],MATCH($C123,PlantAccounts[Power Plan Plant Account '#],0),7)/12)*AM123*(INDEX(CurWIPHelper[],1,MATCH(AZ$4,CurWIPHelper[#Headers],0))),
         AM123-(INDEX(PlantAccounts[],MATCH($C123,PlantAccounts[Power Plan Plant Account '#],0),9))-(SUM($AO123:AY123))
    ))
)
)</f>
        <v>9065.8457913346047</v>
      </c>
      <c r="BA123" s="59">
        <f t="shared" ref="BA123" si="49">SUM(AO123:AZ123)</f>
        <v>108790.14949601526</v>
      </c>
      <c r="BC123" s="59">
        <f>INDEX(CurCloseProf[],MATCH(PlantAccountsQuery[[#This Row],[Reg/Unreg]],CurCloseProf[R/NR],0),MATCH(BC$9,CurCloseProf[#Headers],0))*($J123)</f>
        <v>0</v>
      </c>
      <c r="BD123" s="59">
        <f>INDEX(CurCloseProf[],MATCH(PlantAccountsQuery[[#This Row],[Reg/Unreg]],CurCloseProf[R/NR],0),MATCH(BD$9,CurCloseProf[#Headers],0))*($J123)</f>
        <v>0</v>
      </c>
      <c r="BE123" s="59">
        <f>INDEX(CurCloseProf[],MATCH(PlantAccountsQuery[[#This Row],[Reg/Unreg]],CurCloseProf[R/NR],0),MATCH(BE$9,CurCloseProf[#Headers],0))*($J123)</f>
        <v>0</v>
      </c>
      <c r="BF123" s="59">
        <f>INDEX(CurCloseProf[],MATCH(PlantAccountsQuery[[#This Row],[Reg/Unreg]],CurCloseProf[R/NR],0),MATCH(BF$9,CurCloseProf[#Headers],0))*($J123)</f>
        <v>0</v>
      </c>
      <c r="BG123" s="59">
        <f>INDEX(CurCloseProf[],MATCH(PlantAccountsQuery[[#This Row],[Reg/Unreg]],CurCloseProf[R/NR],0),MATCH(BG$9,CurCloseProf[#Headers],0))*($J123)</f>
        <v>0</v>
      </c>
      <c r="BH123" s="59">
        <f>INDEX(CurCloseProf[],MATCH(PlantAccountsQuery[[#This Row],[Reg/Unreg]],CurCloseProf[R/NR],0),MATCH(BH$9,CurCloseProf[#Headers],0))*($J123)</f>
        <v>0</v>
      </c>
      <c r="BI123" s="59">
        <f>INDEX(CurCloseProf[],MATCH(PlantAccountsQuery[[#This Row],[Reg/Unreg]],CurCloseProf[R/NR],0),MATCH(BI$9,CurCloseProf[#Headers],0))*($J123)</f>
        <v>0</v>
      </c>
      <c r="BJ123" s="59">
        <f>INDEX(CurCloseProf[],MATCH(PlantAccountsQuery[[#This Row],[Reg/Unreg]],CurCloseProf[R/NR],0),MATCH(BJ$9,CurCloseProf[#Headers],0))*($J123)</f>
        <v>0</v>
      </c>
      <c r="BK123" s="59">
        <f>INDEX(CurCloseProf[],MATCH(PlantAccountsQuery[[#This Row],[Reg/Unreg]],CurCloseProf[R/NR],0),MATCH(BK$9,CurCloseProf[#Headers],0))*($J123)</f>
        <v>0</v>
      </c>
      <c r="BL123" s="59">
        <f>INDEX(CurCloseProf[],MATCH(PlantAccountsQuery[[#This Row],[Reg/Unreg]],CurCloseProf[R/NR],0),MATCH(BL$9,CurCloseProf[#Headers],0))*($J123)</f>
        <v>0</v>
      </c>
      <c r="BM123" s="59">
        <f>INDEX(CurCloseProf[],MATCH(PlantAccountsQuery[[#This Row],[Reg/Unreg]],CurCloseProf[R/NR],0),MATCH(BM$9,CurCloseProf[#Headers],0))*($J123)</f>
        <v>0</v>
      </c>
      <c r="BN123" s="59">
        <f>INDEX(CurCloseProf[],MATCH(PlantAccountsQuery[[#This Row],[Reg/Unreg]],CurCloseProf[R/NR],0),MATCH(BN$9,CurCloseProf[#Headers],0))*($J123)</f>
        <v>0</v>
      </c>
      <c r="BP123" s="59">
        <f>IF(INDEX(CurWIPHelper[],1,MATCH(AO$4,$BP$9:$CA$9,0))=0,0,$BC123)</f>
        <v>0</v>
      </c>
      <c r="BQ123" s="59">
        <f>IF(INDEX(CurWIPHelper[],1,MATCH(AP$4,$BP$9:$CA$9,0))=0,0,(SUM($BC123:BD123)))</f>
        <v>0</v>
      </c>
      <c r="BR123" s="59">
        <f>IF(INDEX(CurWIPHelper[],1,MATCH(AQ$4,$BP$9:$CA$9,0))=0,0,(SUM($BC123:BE123)))</f>
        <v>0</v>
      </c>
      <c r="BS123" s="59">
        <f>IF(INDEX(CurWIPHelper[],1,MATCH(AR$4,$BP$9:$CA$9,0))=0,0,(SUM($BC123:BF123)))</f>
        <v>0</v>
      </c>
      <c r="BT123" s="59">
        <f>IF(INDEX(CurWIPHelper[],1,MATCH(AS$4,$BP$9:$CA$9,0))=0,0,(SUM($BC123:BG123)))</f>
        <v>0</v>
      </c>
      <c r="BU123" s="59">
        <f>IF(INDEX(CurWIPHelper[],1,MATCH(AT$4,$BP$9:$CA$9,0))=0,0,(SUM($BC123:BH123)))</f>
        <v>0</v>
      </c>
      <c r="BV123" s="59">
        <f>IF(INDEX(CurWIPHelper[],1,MATCH(AU$4,$BP$9:$CA$9,0))=0,0,(SUM($BC123:BI123)))</f>
        <v>0</v>
      </c>
      <c r="BW123" s="59">
        <f>IF(INDEX(CurWIPHelper[],1,MATCH(AV$4,$BP$9:$CA$9,0))=0,0,(SUM($BC123:BJ123)))</f>
        <v>0</v>
      </c>
      <c r="BX123" s="59">
        <f>IF(INDEX(CurWIPHelper[],1,MATCH(AW$4,$BP$9:$CA$9,0))=0,0,(SUM($BC123:BK123)))</f>
        <v>0</v>
      </c>
      <c r="BY123" s="59">
        <f>IF(INDEX(CurWIPHelper[],1,MATCH(AX$4,$BP$9:$CA$9,0))=0,0,(SUM($BC123:BL123)))</f>
        <v>0</v>
      </c>
      <c r="BZ123" s="59">
        <f>IF(INDEX(CurWIPHelper[],1,MATCH(AY$4,$BP$9:$CA$9,0))=0,0,(SUM($BC123:BM123)))</f>
        <v>0</v>
      </c>
      <c r="CA123" s="59">
        <f>IF(INDEX(CurWIPHelper[],1,MATCH(AZ$4,$BP$9:$CA$9,0))=0,0,(SUM($BC123:BN123)))</f>
        <v>0</v>
      </c>
      <c r="CC123" s="59">
        <f>((((INDEX(PlantAccounts[],MATCH($C123,PlantAccounts[Power Plan Plant Account '#],0),8)+(INDEX(PlantAccounts[],MATCH($C123,PlantAccounts[Power Plan Plant Account '#],0),8)+INDEX(PlantAccounts[],MATCH($C123,PlantAccounts[Power Plan Plant Account '#],0),16)+INDEX(PlantAccounts[],MATCH($C123,PlantAccounts[Power Plan Plant Account '#],0),17)))/2))/12)*(INDEX(CurWIPHelper[],1,MATCH(AO$4,CurWIPHelper[#Headers],0)))*(INDEX(PlantAccounts[],MATCH($C123,PlantAccounts[Power Plan Plant Account '#],0),7))</f>
        <v>8487.7513627959488</v>
      </c>
      <c r="CD123" s="59">
        <f>((((INDEX(PlantAccounts[],MATCH($C123,PlantAccounts[Power Plan Plant Account '#],0),8)+(INDEX(PlantAccounts[],MATCH($C123,PlantAccounts[Power Plan Plant Account '#],0),8)+INDEX(PlantAccounts[],MATCH($C123,PlantAccounts[Power Plan Plant Account '#],0),16)+INDEX(PlantAccounts[],MATCH($C123,PlantAccounts[Power Plan Plant Account '#],0),17)))/2))/12)*(INDEX(CurWIPHelper[],1,MATCH(AP$4,CurWIPHelper[#Headers],0)))*(INDEX(PlantAccounts[],MATCH($C123,PlantAccounts[Power Plan Plant Account '#],0),7))</f>
        <v>8487.7513627959488</v>
      </c>
      <c r="CE123" s="59">
        <f>((((INDEX(PlantAccounts[],MATCH($C123,PlantAccounts[Power Plan Plant Account '#],0),8)+(INDEX(PlantAccounts[],MATCH($C123,PlantAccounts[Power Plan Plant Account '#],0),8)+INDEX(PlantAccounts[],MATCH($C123,PlantAccounts[Power Plan Plant Account '#],0),16)+INDEX(PlantAccounts[],MATCH($C123,PlantAccounts[Power Plan Plant Account '#],0),17)))/2))/12)*(INDEX(CurWIPHelper[],1,MATCH(AQ$4,CurWIPHelper[#Headers],0)))*(INDEX(PlantAccounts[],MATCH($C123,PlantAccounts[Power Plan Plant Account '#],0),7))</f>
        <v>8487.7513627959488</v>
      </c>
      <c r="CF123" s="59">
        <f>((((INDEX(PlantAccounts[],MATCH($C123,PlantAccounts[Power Plan Plant Account '#],0),8)+(INDEX(PlantAccounts[],MATCH($C123,PlantAccounts[Power Plan Plant Account '#],0),8)+INDEX(PlantAccounts[],MATCH($C123,PlantAccounts[Power Plan Plant Account '#],0),16)+INDEX(PlantAccounts[],MATCH($C123,PlantAccounts[Power Plan Plant Account '#],0),17)))/2))/12)*(INDEX(CurWIPHelper[],1,MATCH(AR$4,CurWIPHelper[#Headers],0)))*(INDEX(PlantAccounts[],MATCH($C123,PlantAccounts[Power Plan Plant Account '#],0),7))</f>
        <v>8487.7513627959488</v>
      </c>
      <c r="CG123" s="59">
        <f>((((INDEX(PlantAccounts[],MATCH($C123,PlantAccounts[Power Plan Plant Account '#],0),8)+(INDEX(PlantAccounts[],MATCH($C123,PlantAccounts[Power Plan Plant Account '#],0),8)+INDEX(PlantAccounts[],MATCH($C123,PlantAccounts[Power Plan Plant Account '#],0),16)+INDEX(PlantAccounts[],MATCH($C123,PlantAccounts[Power Plan Plant Account '#],0),17)))/2))/12)*(INDEX(CurWIPHelper[],1,MATCH(AS$4,CurWIPHelper[#Headers],0)))*(INDEX(PlantAccounts[],MATCH($C123,PlantAccounts[Power Plan Plant Account '#],0),7))</f>
        <v>8487.7513627959488</v>
      </c>
      <c r="CH123" s="59">
        <f>((((INDEX(PlantAccounts[],MATCH($C123,PlantAccounts[Power Plan Plant Account '#],0),8)+(INDEX(PlantAccounts[],MATCH($C123,PlantAccounts[Power Plan Plant Account '#],0),8)+INDEX(PlantAccounts[],MATCH($C123,PlantAccounts[Power Plan Plant Account '#],0),16)+INDEX(PlantAccounts[],MATCH($C123,PlantAccounts[Power Plan Plant Account '#],0),17)))/2))/12)*(INDEX(CurWIPHelper[],1,MATCH(AT$4,CurWIPHelper[#Headers],0)))*(INDEX(PlantAccounts[],MATCH($C123,PlantAccounts[Power Plan Plant Account '#],0),7))</f>
        <v>8487.7513627959488</v>
      </c>
      <c r="CI123" s="59">
        <f>((((INDEX(PlantAccounts[],MATCH($C123,PlantAccounts[Power Plan Plant Account '#],0),8)+(INDEX(PlantAccounts[],MATCH($C123,PlantAccounts[Power Plan Plant Account '#],0),8)+INDEX(PlantAccounts[],MATCH($C123,PlantAccounts[Power Plan Plant Account '#],0),16)+INDEX(PlantAccounts[],MATCH($C123,PlantAccounts[Power Plan Plant Account '#],0),17)))/2))/12)*(INDEX(CurWIPHelper[],1,MATCH(AU$4,CurWIPHelper[#Headers],0)))*(INDEX(PlantAccounts[],MATCH($C123,PlantAccounts[Power Plan Plant Account '#],0),7))</f>
        <v>8487.7513627959488</v>
      </c>
      <c r="CJ123" s="59">
        <f>((((INDEX(PlantAccounts[],MATCH($C123,PlantAccounts[Power Plan Plant Account '#],0),8)+(INDEX(PlantAccounts[],MATCH($C123,PlantAccounts[Power Plan Plant Account '#],0),8)+INDEX(PlantAccounts[],MATCH($C123,PlantAccounts[Power Plan Plant Account '#],0),16)+INDEX(PlantAccounts[],MATCH($C123,PlantAccounts[Power Plan Plant Account '#],0),17)))/2))/12)*(INDEX(CurWIPHelper[],1,MATCH(AV$4,CurWIPHelper[#Headers],0)))*(INDEX(PlantAccounts[],MATCH($C123,PlantAccounts[Power Plan Plant Account '#],0),7))</f>
        <v>8487.7513627959488</v>
      </c>
      <c r="CK123" s="59">
        <f>((((INDEX(PlantAccounts[],MATCH($C123,PlantAccounts[Power Plan Plant Account '#],0),8)+(INDEX(PlantAccounts[],MATCH($C123,PlantAccounts[Power Plan Plant Account '#],0),8)+INDEX(PlantAccounts[],MATCH($C123,PlantAccounts[Power Plan Plant Account '#],0),16)+INDEX(PlantAccounts[],MATCH($C123,PlantAccounts[Power Plan Plant Account '#],0),17)))/2))/12)*(INDEX(CurWIPHelper[],1,MATCH(AW$4,CurWIPHelper[#Headers],0)))*(INDEX(PlantAccounts[],MATCH($C123,PlantAccounts[Power Plan Plant Account '#],0),7))</f>
        <v>8487.7513627959488</v>
      </c>
      <c r="CL123" s="59">
        <f>((((INDEX(PlantAccounts[],MATCH($C123,PlantAccounts[Power Plan Plant Account '#],0),8)+(INDEX(PlantAccounts[],MATCH($C123,PlantAccounts[Power Plan Plant Account '#],0),8)+INDEX(PlantAccounts[],MATCH($C123,PlantAccounts[Power Plan Plant Account '#],0),16)+INDEX(PlantAccounts[],MATCH($C123,PlantAccounts[Power Plan Plant Account '#],0),17)))/2))/12)*(INDEX(CurWIPHelper[],1,MATCH(AX$4,CurWIPHelper[#Headers],0)))*(INDEX(PlantAccounts[],MATCH($C123,PlantAccounts[Power Plan Plant Account '#],0),7))</f>
        <v>8487.7513627959488</v>
      </c>
      <c r="CM123" s="59">
        <f>((((INDEX(PlantAccounts[],MATCH($C123,PlantAccounts[Power Plan Plant Account '#],0),8)+(INDEX(PlantAccounts[],MATCH($C123,PlantAccounts[Power Plan Plant Account '#],0),8)+INDEX(PlantAccounts[],MATCH($C123,PlantAccounts[Power Plan Plant Account '#],0),16)+INDEX(PlantAccounts[],MATCH($C123,PlantAccounts[Power Plan Plant Account '#],0),17)))/2))/12)*(INDEX(CurWIPHelper[],1,MATCH(AY$4,CurWIPHelper[#Headers],0)))*(INDEX(PlantAccounts[],MATCH($C123,PlantAccounts[Power Plan Plant Account '#],0),7))</f>
        <v>8487.7513627959488</v>
      </c>
      <c r="CN123" s="59">
        <f>((((INDEX(PlantAccounts[],MATCH($C123,PlantAccounts[Power Plan Plant Account '#],0),8)+(INDEX(PlantAccounts[],MATCH($C123,PlantAccounts[Power Plan Plant Account '#],0),8)+INDEX(PlantAccounts[],MATCH($C123,PlantAccounts[Power Plan Plant Account '#],0),16)+INDEX(PlantAccounts[],MATCH($C123,PlantAccounts[Power Plan Plant Account '#],0),17)))/2))/12)*(INDEX(CurWIPHelper[],1,MATCH(AZ$4,CurWIPHelper[#Headers],0)))*(INDEX(PlantAccounts[],MATCH($C123,PlantAccounts[Power Plan Plant Account '#],0),7))</f>
        <v>8487.7513627959488</v>
      </c>
      <c r="CO123" s="59">
        <f t="shared" ref="CO123" si="50">SUM(CC123:CN123)</f>
        <v>101853.01635355136</v>
      </c>
      <c r="CQ123" s="59">
        <f>INDEX(PlantAccounts[],MATCH($C123,PlantAccounts[Power Plan Plant Account '#],0),12)*(INDEX(CurWIPHelper[],1,MATCH(AO$4,CurWIPHelper[#Headers],0)))*(INDEX(PlantAccounts[],MATCH($C123,PlantAccounts[Power Plan Plant Account '#],0),7)/12)*0.5</f>
        <v>0</v>
      </c>
      <c r="CR123" s="59">
        <f>INDEX(PlantAccounts[],MATCH($C123,PlantAccounts[Power Plan Plant Account '#],0),12)*(INDEX(CurWIPHelper[],1,MATCH(AP$4,CurWIPHelper[#Headers],0)))*(INDEX(PlantAccounts[],MATCH($C123,PlantAccounts[Power Plan Plant Account '#],0),7)/12)*0.5</f>
        <v>0</v>
      </c>
      <c r="CS123" s="59">
        <f>INDEX(PlantAccounts[],MATCH($C123,PlantAccounts[Power Plan Plant Account '#],0),12)*(INDEX(CurWIPHelper[],1,MATCH(AQ$4,CurWIPHelper[#Headers],0)))*(INDEX(PlantAccounts[],MATCH($C123,PlantAccounts[Power Plan Plant Account '#],0),7)/12)*0.5</f>
        <v>0</v>
      </c>
      <c r="CT123" s="59">
        <f>INDEX(PlantAccounts[],MATCH($C123,PlantAccounts[Power Plan Plant Account '#],0),12)*(INDEX(CurWIPHelper[],1,MATCH(AR$4,CurWIPHelper[#Headers],0)))*(INDEX(PlantAccounts[],MATCH($C123,PlantAccounts[Power Plan Plant Account '#],0),7)/12)*0.5</f>
        <v>0</v>
      </c>
      <c r="CU123" s="59">
        <f>INDEX(PlantAccounts[],MATCH($C123,PlantAccounts[Power Plan Plant Account '#],0),12)*(INDEX(CurWIPHelper[],1,MATCH(AS$4,CurWIPHelper[#Headers],0)))*(INDEX(PlantAccounts[],MATCH($C123,PlantAccounts[Power Plan Plant Account '#],0),7)/12)*0.5</f>
        <v>0</v>
      </c>
      <c r="CV123" s="59">
        <f>INDEX(PlantAccounts[],MATCH($C123,PlantAccounts[Power Plan Plant Account '#],0),12)*(INDEX(CurWIPHelper[],1,MATCH(AT$4,CurWIPHelper[#Headers],0)))*(INDEX(PlantAccounts[],MATCH($C123,PlantAccounts[Power Plan Plant Account '#],0),7)/12)*0.5</f>
        <v>0</v>
      </c>
      <c r="CW123" s="59">
        <f>INDEX(PlantAccounts[],MATCH($C123,PlantAccounts[Power Plan Plant Account '#],0),12)*(INDEX(CurWIPHelper[],1,MATCH(AU$4,CurWIPHelper[#Headers],0)))*(INDEX(PlantAccounts[],MATCH($C123,PlantAccounts[Power Plan Plant Account '#],0),7)/12)*0.5</f>
        <v>0</v>
      </c>
      <c r="CX123" s="59">
        <f>INDEX(PlantAccounts[],MATCH($C123,PlantAccounts[Power Plan Plant Account '#],0),12)*(INDEX(CurWIPHelper[],1,MATCH(AV$4,CurWIPHelper[#Headers],0)))*(INDEX(PlantAccounts[],MATCH($C123,PlantAccounts[Power Plan Plant Account '#],0),7)/12)*0.5</f>
        <v>0</v>
      </c>
      <c r="CY123" s="59">
        <f>INDEX(PlantAccounts[],MATCH($C123,PlantAccounts[Power Plan Plant Account '#],0),12)*(INDEX(CurWIPHelper[],1,MATCH(AW$4,CurWIPHelper[#Headers],0)))*(INDEX(PlantAccounts[],MATCH($C123,PlantAccounts[Power Plan Plant Account '#],0),7)/12)*0.5</f>
        <v>0</v>
      </c>
      <c r="CZ123" s="59">
        <f>INDEX(PlantAccounts[],MATCH($C123,PlantAccounts[Power Plan Plant Account '#],0),12)*(INDEX(CurWIPHelper[],1,MATCH(AX$4,CurWIPHelper[#Headers],0)))*(INDEX(PlantAccounts[],MATCH($C123,PlantAccounts[Power Plan Plant Account '#],0),7)/12)*0.5</f>
        <v>0</v>
      </c>
      <c r="DA123" s="59">
        <f>INDEX(PlantAccounts[],MATCH($C123,PlantAccounts[Power Plan Plant Account '#],0),12)*(INDEX(CurWIPHelper[],1,MATCH(AY$4,CurWIPHelper[#Headers],0)))*(INDEX(PlantAccounts[],MATCH($C123,PlantAccounts[Power Plan Plant Account '#],0),7)/12)*0.5</f>
        <v>0</v>
      </c>
      <c r="DB123" s="59">
        <f>INDEX(PlantAccounts[],MATCH($C123,PlantAccounts[Power Plan Plant Account '#],0),12)*(INDEX(CurWIPHelper[],1,MATCH(AZ$4,CurWIPHelper[#Headers],0)))*(INDEX(PlantAccounts[],MATCH($C123,PlantAccounts[Power Plan Plant Account '#],0),7)/12)*0.5</f>
        <v>0</v>
      </c>
      <c r="DC123" s="59">
        <f t="shared" ref="DC123" si="51">SUM(CQ123:DB123)</f>
        <v>0</v>
      </c>
      <c r="DE123" s="59">
        <f t="shared" ref="DE123" si="52">CO123+DC123</f>
        <v>101853.01635355136</v>
      </c>
    </row>
    <row r="124" spans="1:109">
      <c r="A124" t="s">
        <v>151</v>
      </c>
      <c r="B124" t="s">
        <v>174</v>
      </c>
      <c r="C124">
        <v>58322</v>
      </c>
      <c r="D124">
        <v>48322</v>
      </c>
      <c r="E124" s="161">
        <f>'Capex to PA'!$B$3</f>
        <v>3.04E-2</v>
      </c>
      <c r="F124" s="113">
        <f>INDEX(PlantAccounts[],MATCH($C124,PlantAccounts[Power Plan Plant Account '#],0),8)</f>
        <v>0</v>
      </c>
      <c r="G124" s="7">
        <f>INDEX(PlantAccounts[],MATCH($C124,PlantAccounts[Power Plan Plant Account '#],0),14)</f>
        <v>0</v>
      </c>
      <c r="H124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24" s="7"/>
      <c r="J124" s="7">
        <f t="shared" si="37"/>
        <v>0</v>
      </c>
      <c r="K124" s="7">
        <v>0</v>
      </c>
      <c r="L124" s="7">
        <f>INDEX(PlantAccounts[],MATCH($C124,PlantAccounts[Power Plan Plant Account '#],0),11)</f>
        <v>0</v>
      </c>
      <c r="M124" s="7">
        <f t="shared" si="32"/>
        <v>0</v>
      </c>
      <c r="O124" s="35">
        <f>INDEX(CurCloseProf[],MATCH(PlantAccountsQuery[[#This Row],[Reg/Unreg]],CurCloseProf[R/NR],0),MATCH(O$9,CurCloseProf[#Headers],0))*($J124+$M124)</f>
        <v>0</v>
      </c>
      <c r="P124" s="35">
        <f>INDEX(CurCloseProf[],MATCH(PlantAccountsQuery[[#This Row],[Reg/Unreg]],CurCloseProf[R/NR],0),MATCH(P$9,CurCloseProf[#Headers],0))*($J124+$M124)</f>
        <v>0</v>
      </c>
      <c r="Q124" s="35">
        <f>INDEX(CurCloseProf[],MATCH(PlantAccountsQuery[[#This Row],[Reg/Unreg]],CurCloseProf[R/NR],0),MATCH(Q$9,CurCloseProf[#Headers],0))*($J124+$M124)</f>
        <v>0</v>
      </c>
      <c r="R124" s="35">
        <f>INDEX(CurCloseProf[],MATCH(PlantAccountsQuery[[#This Row],[Reg/Unreg]],CurCloseProf[R/NR],0),MATCH(R$9,CurCloseProf[#Headers],0))*($J124+$M124)</f>
        <v>0</v>
      </c>
      <c r="S124" s="35">
        <f>INDEX(CurCloseProf[],MATCH(PlantAccountsQuery[[#This Row],[Reg/Unreg]],CurCloseProf[R/NR],0),MATCH(S$9,CurCloseProf[#Headers],0))*($J124+$M124)</f>
        <v>0</v>
      </c>
      <c r="T124" s="35">
        <f>INDEX(CurCloseProf[],MATCH(PlantAccountsQuery[[#This Row],[Reg/Unreg]],CurCloseProf[R/NR],0),MATCH(T$9,CurCloseProf[#Headers],0))*($J124+$M124)</f>
        <v>0</v>
      </c>
      <c r="U124" s="35">
        <f>INDEX(CurCloseProf[],MATCH(PlantAccountsQuery[[#This Row],[Reg/Unreg]],CurCloseProf[R/NR],0),MATCH(U$9,CurCloseProf[#Headers],0))*($J124+$M124)</f>
        <v>0</v>
      </c>
      <c r="V124" s="35">
        <f>INDEX(CurCloseProf[],MATCH(PlantAccountsQuery[[#This Row],[Reg/Unreg]],CurCloseProf[R/NR],0),MATCH(V$9,CurCloseProf[#Headers],0))*($J124+$M124)</f>
        <v>0</v>
      </c>
      <c r="W124" s="35">
        <f>INDEX(CurCloseProf[],MATCH(PlantAccountsQuery[[#This Row],[Reg/Unreg]],CurCloseProf[R/NR],0),MATCH(W$9,CurCloseProf[#Headers],0))*($J124+$M124)</f>
        <v>0</v>
      </c>
      <c r="X124" s="35">
        <f>INDEX(CurCloseProf[],MATCH(PlantAccountsQuery[[#This Row],[Reg/Unreg]],CurCloseProf[R/NR],0),MATCH(X$9,CurCloseProf[#Headers],0))*($J124+$M124)</f>
        <v>0</v>
      </c>
      <c r="Y124" s="35">
        <f>INDEX(CurCloseProf[],MATCH(PlantAccountsQuery[[#This Row],[Reg/Unreg]],CurCloseProf[R/NR],0),MATCH(Y$9,CurCloseProf[#Headers],0))*($J124+$M124)</f>
        <v>0</v>
      </c>
      <c r="Z124" s="35">
        <f>INDEX(CurCloseProf[],MATCH(PlantAccountsQuery[[#This Row],[Reg/Unreg]],CurCloseProf[R/NR],0),MATCH(Z$9,CurCloseProf[#Headers],0))*($J124+$M124)</f>
        <v>0</v>
      </c>
      <c r="AB124" s="59">
        <f>IF(INDEX(CurWIPHelper[],1,MATCH(AO$4,$AB$9:$AM$9,0))=0,0,($F124+$O124))</f>
        <v>0</v>
      </c>
      <c r="AC124" s="59">
        <f>IF(INDEX(CurWIPHelper[],1,MATCH(AP$4,$AB$9:$AM$9,0))=0,0,($F124+SUM($O124:P124)))</f>
        <v>0</v>
      </c>
      <c r="AD124" s="59">
        <f>IF(INDEX(CurWIPHelper[],1,MATCH(AQ$4,$AB$9:$AM$9,0))=0,0,($F124+SUM($O124:Q124)))</f>
        <v>0</v>
      </c>
      <c r="AE124" s="59">
        <f>IF(INDEX(CurWIPHelper[],1,MATCH(AR$4,$AB$9:$AM$9,0))=0,0,($F124+SUM($O124:R124)))</f>
        <v>0</v>
      </c>
      <c r="AF124" s="59">
        <f>IF(INDEX(CurWIPHelper[],1,MATCH(AS$4,$AB$9:$AM$9,0))=0,0,($F124+SUM($O124:S124)))</f>
        <v>0</v>
      </c>
      <c r="AG124" s="59">
        <f>IF(INDEX(CurWIPHelper[],1,MATCH(AT$4,$AB$9:$AM$9,0))=0,0,($F124+SUM($O124:T124)))</f>
        <v>0</v>
      </c>
      <c r="AH124" s="59">
        <f>IF(INDEX(CurWIPHelper[],1,MATCH(AU$4,$AB$9:$AM$9,0))=0,0,($F124+SUM($O124:U124)))</f>
        <v>0</v>
      </c>
      <c r="AI124" s="59">
        <f>IF(INDEX(CurWIPHelper[],1,MATCH(AV$4,$AB$9:$AM$9,0))=0,0,($F124+SUM($O124:V124)))</f>
        <v>0</v>
      </c>
      <c r="AJ124" s="59">
        <f>IF(INDEX(CurWIPHelper[],1,MATCH(AW$4,$AB$9:$AM$9,0))=0,0,($F124+SUM($O124:W124)))</f>
        <v>0</v>
      </c>
      <c r="AK124" s="59">
        <f>IF(INDEX(CurWIPHelper[],1,MATCH(AX$4,$AB$9:$AM$9,0))=0,0,($F124+SUM($O124:X124)))</f>
        <v>0</v>
      </c>
      <c r="AL124" s="59">
        <f>IF(INDEX(CurWIPHelper[],1,MATCH(AY$4,$AB$9:$AM$9,0))=0,0,($F124+SUM($O124:Y124)))</f>
        <v>0</v>
      </c>
      <c r="AM124" s="59">
        <f>IF(INDEX(CurWIPHelper[],1,MATCH(AZ$4,$AB$9:$AM$9,0))=0,0,($F124+SUM($O124:Z124)))</f>
        <v>0</v>
      </c>
      <c r="AO124" s="35">
        <f>IF(INDEX(CurWIPHelper[],1,MATCH(AO$4,CurWIPHelper[#Headers],0))=0,0,
     IF(AB124&gt;0,
        (IF(
             ((INDEX(PlantAccounts[],MATCH($C124,PlantAccounts[Power Plan Plant Account '#],0),7)/12)
                   *(AB124)
                   *(INDEX(CurWIPHelper[],1,MATCH(AO$4,CurWIPHelper[#Headers],0)))
                   +(INDEX(PlantAccounts[],MATCH($C124,PlantAccounts[Power Plan Plant Account '#],0),9))
                   )&gt;AB124,
              IF((INDEX(PlantAccounts[],MATCH($C124,PlantAccounts[Power Plan Plant Account '#],0),7))=0,0,AB124-(INDEX(PlantAccounts[],MATCH($C124,PlantAccounts[Power Plan Plant Account '#],0),9))),
             (INDEX(PlantAccounts[],MATCH($C124,PlantAccounts[Power Plan Plant Account '#],0),7)/12)*AB124*(INDEX(CurWIPHelper[],1,MATCH(AO$4,CurWIPHelper[#Headers],0))))
        ),
          IF(AB124=0,0,IF(
              ((INDEX(PlantAccounts[],MATCH($C124,PlantAccounts[Power Plan Plant Account '#],0),7)/12)
              *(AB124)
              *(INDEX(CurWIPHelper[],1,MATCH(AO$4,CurWIPHelper[#Headers],0)))
              +(INDEX(PlantAccounts[],MATCH($C124,PlantAccounts[Power Plan Plant Account '#],0),9))
              )&gt;AB124,
         (INDEX(PlantAccounts[],MATCH($C124,PlantAccounts[Power Plan Plant Account '#],0),7)/12)*AB124*(INDEX(CurWIPHelper[],1,MATCH(AO$4,CurWIPHelper[#Headers],0))),
         AB124-(INDEX(PlantAccounts[],MATCH($C124,PlantAccounts[Power Plan Plant Account '#],0),9))
    ))
)
)</f>
        <v>0</v>
      </c>
      <c r="AP124" s="35">
        <f>IF(INDEX(CurWIPHelper[],1,MATCH(AP$4,CurWIPHelper[#Headers],0))=0,0,
     IF(AC124&gt;0,
        (IF(
             ((INDEX(PlantAccounts[],MATCH($C124,PlantAccounts[Power Plan Plant Account '#],0),7)/12)
                   *(AC124)
                   *(INDEX(CurWIPHelper[],1,MATCH(AP$4,CurWIPHelper[#Headers],0)))
                   +(INDEX(PlantAccounts[],MATCH($C124,PlantAccounts[Power Plan Plant Account '#],0),9))
                   +(SUM($AO124:AO124))
                    )&gt;AC124,
              IF((INDEX(PlantAccounts[],MATCH($C124,PlantAccounts[Power Plan Plant Account '#],0),7))=0,0,AC124-(INDEX(PlantAccounts[],MATCH($C124,PlantAccounts[Power Plan Plant Account '#],0),9))-SUM($AO124:AO124)),
             (INDEX(PlantAccounts[],MATCH($C124,PlantAccounts[Power Plan Plant Account '#],0),7)/12)*AC124*(INDEX(CurWIPHelper[],1,MATCH(AP$4,CurWIPHelper[#Headers],0))))
        ),
        IF(AC124=0,0,IF(
              ((INDEX(PlantAccounts[],MATCH($C124,PlantAccounts[Power Plan Plant Account '#],0),7)/12)
              *(AC124)
              *(INDEX(CurWIPHelper[],1,MATCH(AP$4,CurWIPHelper[#Headers],0)))
              +(INDEX(PlantAccounts[],MATCH($C124,PlantAccounts[Power Plan Plant Account '#],0),9))
              +(SUM($AO124:AO124))
              )&gt;AC124,
         (INDEX(PlantAccounts[],MATCH($C124,PlantAccounts[Power Plan Plant Account '#],0),7)/12)*AC124*(INDEX(CurWIPHelper[],1,MATCH(AP$4,CurWIPHelper[#Headers],0))),
         AC124-(INDEX(PlantAccounts[],MATCH($C124,PlantAccounts[Power Plan Plant Account '#],0),9))-(SUM($AO124:AO124))
    ))
)
)</f>
        <v>0</v>
      </c>
      <c r="AQ124" s="35">
        <f>IF(INDEX(CurWIPHelper[],1,MATCH(AQ$4,CurWIPHelper[#Headers],0))=0,0,
     IF(AD124&gt;0,
        (IF(
             ((INDEX(PlantAccounts[],MATCH($C124,PlantAccounts[Power Plan Plant Account '#],0),7)/12)
                   *(AD124)
                   *(INDEX(CurWIPHelper[],1,MATCH(AQ$4,CurWIPHelper[#Headers],0)))
                   +(INDEX(PlantAccounts[],MATCH($C124,PlantAccounts[Power Plan Plant Account '#],0),9))
                   +(SUM($AO124:AP124))
                    )&gt;AD124,
              IF((INDEX(PlantAccounts[],MATCH($C124,PlantAccounts[Power Plan Plant Account '#],0),7))=0,0,AD124-(INDEX(PlantAccounts[],MATCH($C124,PlantAccounts[Power Plan Plant Account '#],0),9))-SUM($AO124:AP124)),
             (INDEX(PlantAccounts[],MATCH($C124,PlantAccounts[Power Plan Plant Account '#],0),7)/12)*AD124*(INDEX(CurWIPHelper[],1,MATCH(AQ$4,CurWIPHelper[#Headers],0))))
        ),
        IF(AD124=0,0,IF(
              ((INDEX(PlantAccounts[],MATCH($C124,PlantAccounts[Power Plan Plant Account '#],0),7)/12)
              *(AD124)
              *(INDEX(CurWIPHelper[],1,MATCH(AQ$4,CurWIPHelper[#Headers],0)))
              +(INDEX(PlantAccounts[],MATCH($C124,PlantAccounts[Power Plan Plant Account '#],0),9))
              +(SUM($AO124:AP124))
              )&gt;AD124,
         (INDEX(PlantAccounts[],MATCH($C124,PlantAccounts[Power Plan Plant Account '#],0),7)/12)*AD124*(INDEX(CurWIPHelper[],1,MATCH(AQ$4,CurWIPHelper[#Headers],0))),
         AD124-(INDEX(PlantAccounts[],MATCH($C124,PlantAccounts[Power Plan Plant Account '#],0),9))-(SUM($AO124:AP124))
    ))
)
)</f>
        <v>0</v>
      </c>
      <c r="AR124" s="35">
        <f>IF(INDEX(CurWIPHelper[],1,MATCH(AR$4,CurWIPHelper[#Headers],0))=0,0,
     IF(AE124&gt;0,
        (IF(
             ((INDEX(PlantAccounts[],MATCH($C124,PlantAccounts[Power Plan Plant Account '#],0),7)/12)
                   *(AE124)
                   *(INDEX(CurWIPHelper[],1,MATCH(AR$4,CurWIPHelper[#Headers],0)))
                   +(INDEX(PlantAccounts[],MATCH($C124,PlantAccounts[Power Plan Plant Account '#],0),9))
                   +(SUM($AO124:AQ124))
                    )&gt;AE124,
              IF((INDEX(PlantAccounts[],MATCH($C124,PlantAccounts[Power Plan Plant Account '#],0),7))=0,0,AE124-(INDEX(PlantAccounts[],MATCH($C124,PlantAccounts[Power Plan Plant Account '#],0),9))-SUM($AO124:AQ124)),
             (INDEX(PlantAccounts[],MATCH($C124,PlantAccounts[Power Plan Plant Account '#],0),7)/12)*AE124*(INDEX(CurWIPHelper[],1,MATCH(AR$4,CurWIPHelper[#Headers],0))))
        ),
        IF(AE124=0,0,IF(
              ((INDEX(PlantAccounts[],MATCH($C124,PlantAccounts[Power Plan Plant Account '#],0),7)/12)
              *(AE124)
              *(INDEX(CurWIPHelper[],1,MATCH(AR$4,CurWIPHelper[#Headers],0)))
              +(INDEX(PlantAccounts[],MATCH($C124,PlantAccounts[Power Plan Plant Account '#],0),9))
              +(SUM($AO124:AQ124))
              )&gt;AE124,
         (INDEX(PlantAccounts[],MATCH($C124,PlantAccounts[Power Plan Plant Account '#],0),7)/12)*AE124*(INDEX(CurWIPHelper[],1,MATCH(AR$4,CurWIPHelper[#Headers],0))),
         AE124-(INDEX(PlantAccounts[],MATCH($C124,PlantAccounts[Power Plan Plant Account '#],0),9))-(SUM($AO124:AQ124))
    ))
)
)</f>
        <v>0</v>
      </c>
      <c r="AS124" s="35">
        <f>IF(INDEX(CurWIPHelper[],1,MATCH(AS$4,CurWIPHelper[#Headers],0))=0,0,
     IF(AF124&gt;0,
        (IF(
             ((INDEX(PlantAccounts[],MATCH($C124,PlantAccounts[Power Plan Plant Account '#],0),7)/12)
                   *(AF124)
                   *(INDEX(CurWIPHelper[],1,MATCH(AS$4,CurWIPHelper[#Headers],0)))
                   +(INDEX(PlantAccounts[],MATCH($C124,PlantAccounts[Power Plan Plant Account '#],0),9))
                   +(SUM($AO124:AR124))
                    )&gt;AF124,
              IF((INDEX(PlantAccounts[],MATCH($C124,PlantAccounts[Power Plan Plant Account '#],0),7))=0,0,AF124-(INDEX(PlantAccounts[],MATCH($C124,PlantAccounts[Power Plan Plant Account '#],0),9))-SUM($AO124:AR124)),
             (INDEX(PlantAccounts[],MATCH($C124,PlantAccounts[Power Plan Plant Account '#],0),7)/12)*AF124*(INDEX(CurWIPHelper[],1,MATCH(AS$4,CurWIPHelper[#Headers],0))))
        ),
        IF(AF124=0,0,IF(
              ((INDEX(PlantAccounts[],MATCH($C124,PlantAccounts[Power Plan Plant Account '#],0),7)/12)
              *(AF124)
              *(INDEX(CurWIPHelper[],1,MATCH(AS$4,CurWIPHelper[#Headers],0)))
              +(INDEX(PlantAccounts[],MATCH($C124,PlantAccounts[Power Plan Plant Account '#],0),9))
              +(SUM($AO124:AR124))
              )&gt;AF124,
         (INDEX(PlantAccounts[],MATCH($C124,PlantAccounts[Power Plan Plant Account '#],0),7)/12)*AF124*(INDEX(CurWIPHelper[],1,MATCH(AS$4,CurWIPHelper[#Headers],0))),
         AF124-(INDEX(PlantAccounts[],MATCH($C124,PlantAccounts[Power Plan Plant Account '#],0),9))-(SUM($AO124:AR124))
    ))
)
)</f>
        <v>0</v>
      </c>
      <c r="AT124" s="35">
        <f>IF(INDEX(CurWIPHelper[],1,MATCH(AT$4,CurWIPHelper[#Headers],0))=0,0,
     IF(AG124&gt;0,
        (IF(
             ((INDEX(PlantAccounts[],MATCH($C124,PlantAccounts[Power Plan Plant Account '#],0),7)/12)
                   *(AG124)
                   *(INDEX(CurWIPHelper[],1,MATCH(AT$4,CurWIPHelper[#Headers],0)))
                   +(INDEX(PlantAccounts[],MATCH($C124,PlantAccounts[Power Plan Plant Account '#],0),9))
                   +(SUM($AO124:AS124))
                    )&gt;AG124,
              IF((INDEX(PlantAccounts[],MATCH($C124,PlantAccounts[Power Plan Plant Account '#],0),7))=0,0,AG124-(INDEX(PlantAccounts[],MATCH($C124,PlantAccounts[Power Plan Plant Account '#],0),9))-SUM($AO124:AS124)),
             (INDEX(PlantAccounts[],MATCH($C124,PlantAccounts[Power Plan Plant Account '#],0),7)/12)*AG124*(INDEX(CurWIPHelper[],1,MATCH(AT$4,CurWIPHelper[#Headers],0))))
        ),
        IF(AG124=0,0,IF(
              ((INDEX(PlantAccounts[],MATCH($C124,PlantAccounts[Power Plan Plant Account '#],0),7)/12)
              *(AG124)
              *(INDEX(CurWIPHelper[],1,MATCH(AT$4,CurWIPHelper[#Headers],0)))
              +(INDEX(PlantAccounts[],MATCH($C124,PlantAccounts[Power Plan Plant Account '#],0),9))
              +(SUM($AO124:AS124))
              )&gt;AG124,
         (INDEX(PlantAccounts[],MATCH($C124,PlantAccounts[Power Plan Plant Account '#],0),7)/12)*AG124*(INDEX(CurWIPHelper[],1,MATCH(AT$4,CurWIPHelper[#Headers],0))),
         AG124-(INDEX(PlantAccounts[],MATCH($C124,PlantAccounts[Power Plan Plant Account '#],0),9))-(SUM($AO124:AS124))
    ))
)
)</f>
        <v>0</v>
      </c>
      <c r="AU124" s="35">
        <f>IF(INDEX(CurWIPHelper[],1,MATCH(AU$4,CurWIPHelper[#Headers],0))=0,0,
     IF(AH124&gt;0,
        (IF(
             ((INDEX(PlantAccounts[],MATCH($C124,PlantAccounts[Power Plan Plant Account '#],0),7)/12)
                   *(AH124)
                   *(INDEX(CurWIPHelper[],1,MATCH(AU$4,CurWIPHelper[#Headers],0)))
                   +(INDEX(PlantAccounts[],MATCH($C124,PlantAccounts[Power Plan Plant Account '#],0),9))
                   +(SUM($AO124:AT124))
                    )&gt;AH124,
              IF((INDEX(PlantAccounts[],MATCH($C124,PlantAccounts[Power Plan Plant Account '#],0),7))=0,0,AH124-(INDEX(PlantAccounts[],MATCH($C124,PlantAccounts[Power Plan Plant Account '#],0),9))-SUM($AO124:AT124)),
             (INDEX(PlantAccounts[],MATCH($C124,PlantAccounts[Power Plan Plant Account '#],0),7)/12)*AH124*(INDEX(CurWIPHelper[],1,MATCH(AU$4,CurWIPHelper[#Headers],0))))
        ),
        IF(AH124=0,0,IF(
              ((INDEX(PlantAccounts[],MATCH($C124,PlantAccounts[Power Plan Plant Account '#],0),7)/12)
              *(AH124)
              *(INDEX(CurWIPHelper[],1,MATCH(AU$4,CurWIPHelper[#Headers],0)))
              +(INDEX(PlantAccounts[],MATCH($C124,PlantAccounts[Power Plan Plant Account '#],0),9))
              +(SUM($AO124:AT124))
              )&gt;AH124,
         (INDEX(PlantAccounts[],MATCH($C124,PlantAccounts[Power Plan Plant Account '#],0),7)/12)*AH124*(INDEX(CurWIPHelper[],1,MATCH(AU$4,CurWIPHelper[#Headers],0))),
         AH124-(INDEX(PlantAccounts[],MATCH($C124,PlantAccounts[Power Plan Plant Account '#],0),9))-(SUM($AO124:AT124))
    ))
)
)</f>
        <v>0</v>
      </c>
      <c r="AV124" s="35">
        <f>IF(INDEX(CurWIPHelper[],1,MATCH(AV$4,CurWIPHelper[#Headers],0))=0,0,
     IF(AI124&gt;0,
        (IF(
             ((INDEX(PlantAccounts[],MATCH($C124,PlantAccounts[Power Plan Plant Account '#],0),7)/12)
                   *(AI124)
                   *(INDEX(CurWIPHelper[],1,MATCH(AV$4,CurWIPHelper[#Headers],0)))
                   +(INDEX(PlantAccounts[],MATCH($C124,PlantAccounts[Power Plan Plant Account '#],0),9))
                   +(SUM($AO124:AU124))
                    )&gt;AI124,
              IF((INDEX(PlantAccounts[],MATCH($C124,PlantAccounts[Power Plan Plant Account '#],0),7))=0,0,AI124-(INDEX(PlantAccounts[],MATCH($C124,PlantAccounts[Power Plan Plant Account '#],0),9))-SUM($AO124:AU124)),
             (INDEX(PlantAccounts[],MATCH($C124,PlantAccounts[Power Plan Plant Account '#],0),7)/12)*AI124*(INDEX(CurWIPHelper[],1,MATCH(AV$4,CurWIPHelper[#Headers],0))))
        ),
        IF(AI124=0,0,IF(
              ((INDEX(PlantAccounts[],MATCH($C124,PlantAccounts[Power Plan Plant Account '#],0),7)/12)
              *(AI124)
              *(INDEX(CurWIPHelper[],1,MATCH(AV$4,CurWIPHelper[#Headers],0)))
              +(INDEX(PlantAccounts[],MATCH($C124,PlantAccounts[Power Plan Plant Account '#],0),9))
              +(SUM($AO124:AU124))
              )&gt;AI124,
         (INDEX(PlantAccounts[],MATCH($C124,PlantAccounts[Power Plan Plant Account '#],0),7)/12)*AI124*(INDEX(CurWIPHelper[],1,MATCH(AV$4,CurWIPHelper[#Headers],0))),
         AI124-(INDEX(PlantAccounts[],MATCH($C124,PlantAccounts[Power Plan Plant Account '#],0),9))-(SUM($AO124:AU124))
    ))
)
)</f>
        <v>0</v>
      </c>
      <c r="AW124" s="35">
        <f>IF(INDEX(CurWIPHelper[],1,MATCH(AW$4,CurWIPHelper[#Headers],0))=0,0,
     IF(AJ124&gt;0,
        (IF(
             ((INDEX(PlantAccounts[],MATCH($C124,PlantAccounts[Power Plan Plant Account '#],0),7)/12)
                   *(AJ124)
                   *(INDEX(CurWIPHelper[],1,MATCH(AW$4,CurWIPHelper[#Headers],0)))
                   +(INDEX(PlantAccounts[],MATCH($C124,PlantAccounts[Power Plan Plant Account '#],0),9))
                   +(SUM($AO124:AV124))
                    )&gt;AJ124,
              IF((INDEX(PlantAccounts[],MATCH($C124,PlantAccounts[Power Plan Plant Account '#],0),7))=0,0,AJ124-(INDEX(PlantAccounts[],MATCH($C124,PlantAccounts[Power Plan Plant Account '#],0),9))-SUM($AO124:AV124)),
             (INDEX(PlantAccounts[],MATCH($C124,PlantAccounts[Power Plan Plant Account '#],0),7)/12)*AJ124*(INDEX(CurWIPHelper[],1,MATCH(AW$4,CurWIPHelper[#Headers],0))))
        ),
        IF(AJ124=0,0,IF(
              ((INDEX(PlantAccounts[],MATCH($C124,PlantAccounts[Power Plan Plant Account '#],0),7)/12)
              *(AJ124)
              *(INDEX(CurWIPHelper[],1,MATCH(AW$4,CurWIPHelper[#Headers],0)))
              +(INDEX(PlantAccounts[],MATCH($C124,PlantAccounts[Power Plan Plant Account '#],0),9))
              +(SUM($AO124:AV124))
              )&gt;AJ124,
         (INDEX(PlantAccounts[],MATCH($C124,PlantAccounts[Power Plan Plant Account '#],0),7)/12)*AJ124*(INDEX(CurWIPHelper[],1,MATCH(AW$4,CurWIPHelper[#Headers],0))),
         AJ124-(INDEX(PlantAccounts[],MATCH($C124,PlantAccounts[Power Plan Plant Account '#],0),9))-(SUM($AO124:AV124))
    ))
)
)</f>
        <v>0</v>
      </c>
      <c r="AX124" s="35">
        <f>IF(INDEX(CurWIPHelper[],1,MATCH(AX$4,CurWIPHelper[#Headers],0))=0,0,
     IF(AK124&gt;0,
        (IF(
             ((INDEX(PlantAccounts[],MATCH($C124,PlantAccounts[Power Plan Plant Account '#],0),7)/12)
                   *(AK124)
                   *(INDEX(CurWIPHelper[],1,MATCH(AX$4,CurWIPHelper[#Headers],0)))
                   +(INDEX(PlantAccounts[],MATCH($C124,PlantAccounts[Power Plan Plant Account '#],0),9))
                   +(SUM($AO124:AW124))
                    )&gt;AK124,
              IF((INDEX(PlantAccounts[],MATCH($C124,PlantAccounts[Power Plan Plant Account '#],0),7))=0,0,AK124-(INDEX(PlantAccounts[],MATCH($C124,PlantAccounts[Power Plan Plant Account '#],0),9))-SUM($AO124:AW124)),
             (INDEX(PlantAccounts[],MATCH($C124,PlantAccounts[Power Plan Plant Account '#],0),7)/12)*AK124*(INDEX(CurWIPHelper[],1,MATCH(AX$4,CurWIPHelper[#Headers],0))))
        ),
        IF(AK124=0,0,IF(
              ((INDEX(PlantAccounts[],MATCH($C124,PlantAccounts[Power Plan Plant Account '#],0),7)/12)
              *(AK124)
              *(INDEX(CurWIPHelper[],1,MATCH(AX$4,CurWIPHelper[#Headers],0)))
              +(INDEX(PlantAccounts[],MATCH($C124,PlantAccounts[Power Plan Plant Account '#],0),9))
              +(SUM($AO124:AW124))
              )&gt;AK124,
         (INDEX(PlantAccounts[],MATCH($C124,PlantAccounts[Power Plan Plant Account '#],0),7)/12)*AK124*(INDEX(CurWIPHelper[],1,MATCH(AX$4,CurWIPHelper[#Headers],0))),
         AK124-(INDEX(PlantAccounts[],MATCH($C124,PlantAccounts[Power Plan Plant Account '#],0),9))-(SUM($AO124:AW124))
    ))
)
)</f>
        <v>0</v>
      </c>
      <c r="AY124" s="35">
        <f>IF(INDEX(CurWIPHelper[],1,MATCH(AY$4,CurWIPHelper[#Headers],0))=0,0,
     IF(AL124&gt;0,
        (IF(
             ((INDEX(PlantAccounts[],MATCH($C124,PlantAccounts[Power Plan Plant Account '#],0),7)/12)
                   *(AL124)
                   *(INDEX(CurWIPHelper[],1,MATCH(AY$4,CurWIPHelper[#Headers],0)))
                   +(INDEX(PlantAccounts[],MATCH($C124,PlantAccounts[Power Plan Plant Account '#],0),9))
                   +(SUM($AO124:AX124))
                    )&gt;AL124,
              IF((INDEX(PlantAccounts[],MATCH($C124,PlantAccounts[Power Plan Plant Account '#],0),7))=0,0,AL124-(INDEX(PlantAccounts[],MATCH($C124,PlantAccounts[Power Plan Plant Account '#],0),9))-SUM($AO124:AX124)),
             (INDEX(PlantAccounts[],MATCH($C124,PlantAccounts[Power Plan Plant Account '#],0),7)/12)*AL124*(INDEX(CurWIPHelper[],1,MATCH(AY$4,CurWIPHelper[#Headers],0))))
        ),
        IF(AL124=0,0,IF(
              ((INDEX(PlantAccounts[],MATCH($C124,PlantAccounts[Power Plan Plant Account '#],0),7)/12)
              *(AL124)
              *(INDEX(CurWIPHelper[],1,MATCH(AY$4,CurWIPHelper[#Headers],0)))
              +(INDEX(PlantAccounts[],MATCH($C124,PlantAccounts[Power Plan Plant Account '#],0),9))
              +(SUM($AO124:AX124))
              )&gt;AL124,
         (INDEX(PlantAccounts[],MATCH($C124,PlantAccounts[Power Plan Plant Account '#],0),7)/12)*AL124*(INDEX(CurWIPHelper[],1,MATCH(AY$4,CurWIPHelper[#Headers],0))),
         AL124-(INDEX(PlantAccounts[],MATCH($C124,PlantAccounts[Power Plan Plant Account '#],0),9))-(SUM($AO124:AX124))
    ))
)
)</f>
        <v>0</v>
      </c>
      <c r="AZ124" s="35">
        <f>IF(INDEX(CurWIPHelper[],1,MATCH(AZ$4,CurWIPHelper[#Headers],0))=0,0,
     IF(AM124&gt;0,
        (IF(
             ((INDEX(PlantAccounts[],MATCH($C124,PlantAccounts[Power Plan Plant Account '#],0),7)/12)
                   *(AM124)
                   *(INDEX(CurWIPHelper[],1,MATCH(AZ$4,CurWIPHelper[#Headers],0)))
                   +(INDEX(PlantAccounts[],MATCH($C124,PlantAccounts[Power Plan Plant Account '#],0),9))
                   +(SUM($AO124:AY124))
                    )&gt;AM124,
              IF((INDEX(PlantAccounts[],MATCH($C124,PlantAccounts[Power Plan Plant Account '#],0),7))=0,0,AM124-(INDEX(PlantAccounts[],MATCH($C124,PlantAccounts[Power Plan Plant Account '#],0),9))-SUM($AO124:AY124)),
             (INDEX(PlantAccounts[],MATCH($C124,PlantAccounts[Power Plan Plant Account '#],0),7)/12)*AM124*(INDEX(CurWIPHelper[],1,MATCH(AZ$4,CurWIPHelper[#Headers],0))))
        ),
        IF(AM124=0,0,IF(
              ((INDEX(PlantAccounts[],MATCH($C124,PlantAccounts[Power Plan Plant Account '#],0),7)/12)
              *(AM124)
              *(INDEX(CurWIPHelper[],1,MATCH(AZ$4,CurWIPHelper[#Headers],0)))
              +(INDEX(PlantAccounts[],MATCH($C124,PlantAccounts[Power Plan Plant Account '#],0),9))
              +(SUM($AO124:AY124))
              )&gt;AM124,
         (INDEX(PlantAccounts[],MATCH($C124,PlantAccounts[Power Plan Plant Account '#],0),7)/12)*AM124*(INDEX(CurWIPHelper[],1,MATCH(AZ$4,CurWIPHelper[#Headers],0))),
         AM124-(INDEX(PlantAccounts[],MATCH($C124,PlantAccounts[Power Plan Plant Account '#],0),9))-(SUM($AO124:AY124))
    ))
)
)</f>
        <v>0</v>
      </c>
      <c r="BA124" s="59">
        <f t="shared" si="33"/>
        <v>0</v>
      </c>
      <c r="BC124" s="59">
        <f>INDEX(CurCloseProf[],MATCH(PlantAccountsQuery[[#This Row],[Reg/Unreg]],CurCloseProf[R/NR],0),MATCH(BC$9,CurCloseProf[#Headers],0))*($J124)</f>
        <v>0</v>
      </c>
      <c r="BD124" s="59">
        <f>INDEX(CurCloseProf[],MATCH(PlantAccountsQuery[[#This Row],[Reg/Unreg]],CurCloseProf[R/NR],0),MATCH(BD$9,CurCloseProf[#Headers],0))*($J124)</f>
        <v>0</v>
      </c>
      <c r="BE124" s="59">
        <f>INDEX(CurCloseProf[],MATCH(PlantAccountsQuery[[#This Row],[Reg/Unreg]],CurCloseProf[R/NR],0),MATCH(BE$9,CurCloseProf[#Headers],0))*($J124)</f>
        <v>0</v>
      </c>
      <c r="BF124" s="59">
        <f>INDEX(CurCloseProf[],MATCH(PlantAccountsQuery[[#This Row],[Reg/Unreg]],CurCloseProf[R/NR],0),MATCH(BF$9,CurCloseProf[#Headers],0))*($J124)</f>
        <v>0</v>
      </c>
      <c r="BG124" s="59">
        <f>INDEX(CurCloseProf[],MATCH(PlantAccountsQuery[[#This Row],[Reg/Unreg]],CurCloseProf[R/NR],0),MATCH(BG$9,CurCloseProf[#Headers],0))*($J124)</f>
        <v>0</v>
      </c>
      <c r="BH124" s="59">
        <f>INDEX(CurCloseProf[],MATCH(PlantAccountsQuery[[#This Row],[Reg/Unreg]],CurCloseProf[R/NR],0),MATCH(BH$9,CurCloseProf[#Headers],0))*($J124)</f>
        <v>0</v>
      </c>
      <c r="BI124" s="59">
        <f>INDEX(CurCloseProf[],MATCH(PlantAccountsQuery[[#This Row],[Reg/Unreg]],CurCloseProf[R/NR],0),MATCH(BI$9,CurCloseProf[#Headers],0))*($J124)</f>
        <v>0</v>
      </c>
      <c r="BJ124" s="59">
        <f>INDEX(CurCloseProf[],MATCH(PlantAccountsQuery[[#This Row],[Reg/Unreg]],CurCloseProf[R/NR],0),MATCH(BJ$9,CurCloseProf[#Headers],0))*($J124)</f>
        <v>0</v>
      </c>
      <c r="BK124" s="59">
        <f>INDEX(CurCloseProf[],MATCH(PlantAccountsQuery[[#This Row],[Reg/Unreg]],CurCloseProf[R/NR],0),MATCH(BK$9,CurCloseProf[#Headers],0))*($J124)</f>
        <v>0</v>
      </c>
      <c r="BL124" s="59">
        <f>INDEX(CurCloseProf[],MATCH(PlantAccountsQuery[[#This Row],[Reg/Unreg]],CurCloseProf[R/NR],0),MATCH(BL$9,CurCloseProf[#Headers],0))*($J124)</f>
        <v>0</v>
      </c>
      <c r="BM124" s="59">
        <f>INDEX(CurCloseProf[],MATCH(PlantAccountsQuery[[#This Row],[Reg/Unreg]],CurCloseProf[R/NR],0),MATCH(BM$9,CurCloseProf[#Headers],0))*($J124)</f>
        <v>0</v>
      </c>
      <c r="BN124" s="59">
        <f>INDEX(CurCloseProf[],MATCH(PlantAccountsQuery[[#This Row],[Reg/Unreg]],CurCloseProf[R/NR],0),MATCH(BN$9,CurCloseProf[#Headers],0))*($J124)</f>
        <v>0</v>
      </c>
      <c r="BP124" s="59">
        <f>IF(INDEX(CurWIPHelper[],1,MATCH(AO$4,$BP$9:$CA$9,0))=0,0,$BC124)</f>
        <v>0</v>
      </c>
      <c r="BQ124" s="59">
        <f>IF(INDEX(CurWIPHelper[],1,MATCH(AP$4,$BP$9:$CA$9,0))=0,0,(SUM($BC124:BD124)))</f>
        <v>0</v>
      </c>
      <c r="BR124" s="59">
        <f>IF(INDEX(CurWIPHelper[],1,MATCH(AQ$4,$BP$9:$CA$9,0))=0,0,(SUM($BC124:BE124)))</f>
        <v>0</v>
      </c>
      <c r="BS124" s="59">
        <f>IF(INDEX(CurWIPHelper[],1,MATCH(AR$4,$BP$9:$CA$9,0))=0,0,(SUM($BC124:BF124)))</f>
        <v>0</v>
      </c>
      <c r="BT124" s="59">
        <f>IF(INDEX(CurWIPHelper[],1,MATCH(AS$4,$BP$9:$CA$9,0))=0,0,(SUM($BC124:BG124)))</f>
        <v>0</v>
      </c>
      <c r="BU124" s="59">
        <f>IF(INDEX(CurWIPHelper[],1,MATCH(AT$4,$BP$9:$CA$9,0))=0,0,(SUM($BC124:BH124)))</f>
        <v>0</v>
      </c>
      <c r="BV124" s="59">
        <f>IF(INDEX(CurWIPHelper[],1,MATCH(AU$4,$BP$9:$CA$9,0))=0,0,(SUM($BC124:BI124)))</f>
        <v>0</v>
      </c>
      <c r="BW124" s="59">
        <f>IF(INDEX(CurWIPHelper[],1,MATCH(AV$4,$BP$9:$CA$9,0))=0,0,(SUM($BC124:BJ124)))</f>
        <v>0</v>
      </c>
      <c r="BX124" s="59">
        <f>IF(INDEX(CurWIPHelper[],1,MATCH(AW$4,$BP$9:$CA$9,0))=0,0,(SUM($BC124:BK124)))</f>
        <v>0</v>
      </c>
      <c r="BY124" s="59">
        <f>IF(INDEX(CurWIPHelper[],1,MATCH(AX$4,$BP$9:$CA$9,0))=0,0,(SUM($BC124:BL124)))</f>
        <v>0</v>
      </c>
      <c r="BZ124" s="59">
        <f>IF(INDEX(CurWIPHelper[],1,MATCH(AY$4,$BP$9:$CA$9,0))=0,0,(SUM($BC124:BM124)))</f>
        <v>0</v>
      </c>
      <c r="CA124" s="59">
        <f>IF(INDEX(CurWIPHelper[],1,MATCH(AZ$4,$BP$9:$CA$9,0))=0,0,(SUM($BC124:BN124)))</f>
        <v>0</v>
      </c>
      <c r="CC124" s="59">
        <f>((((INDEX(PlantAccounts[],MATCH($C124,PlantAccounts[Power Plan Plant Account '#],0),8)+(INDEX(PlantAccounts[],MATCH($C124,PlantAccounts[Power Plan Plant Account '#],0),8)+INDEX(PlantAccounts[],MATCH($C124,PlantAccounts[Power Plan Plant Account '#],0),16)+INDEX(PlantAccounts[],MATCH($C124,PlantAccounts[Power Plan Plant Account '#],0),17)))/2))/12)*(INDEX(CurWIPHelper[],1,MATCH(AO$4,CurWIPHelper[#Headers],0)))*(INDEX(PlantAccounts[],MATCH($C124,PlantAccounts[Power Plan Plant Account '#],0),7))</f>
        <v>0</v>
      </c>
      <c r="CD124" s="59">
        <f>((((INDEX(PlantAccounts[],MATCH($C124,PlantAccounts[Power Plan Plant Account '#],0),8)+(INDEX(PlantAccounts[],MATCH($C124,PlantAccounts[Power Plan Plant Account '#],0),8)+INDEX(PlantAccounts[],MATCH($C124,PlantAccounts[Power Plan Plant Account '#],0),16)+INDEX(PlantAccounts[],MATCH($C124,PlantAccounts[Power Plan Plant Account '#],0),17)))/2))/12)*(INDEX(CurWIPHelper[],1,MATCH(AP$4,CurWIPHelper[#Headers],0)))*(INDEX(PlantAccounts[],MATCH($C124,PlantAccounts[Power Plan Plant Account '#],0),7))</f>
        <v>0</v>
      </c>
      <c r="CE124" s="59">
        <f>((((INDEX(PlantAccounts[],MATCH($C124,PlantAccounts[Power Plan Plant Account '#],0),8)+(INDEX(PlantAccounts[],MATCH($C124,PlantAccounts[Power Plan Plant Account '#],0),8)+INDEX(PlantAccounts[],MATCH($C124,PlantAccounts[Power Plan Plant Account '#],0),16)+INDEX(PlantAccounts[],MATCH($C124,PlantAccounts[Power Plan Plant Account '#],0),17)))/2))/12)*(INDEX(CurWIPHelper[],1,MATCH(AQ$4,CurWIPHelper[#Headers],0)))*(INDEX(PlantAccounts[],MATCH($C124,PlantAccounts[Power Plan Plant Account '#],0),7))</f>
        <v>0</v>
      </c>
      <c r="CF124" s="59">
        <f>((((INDEX(PlantAccounts[],MATCH($C124,PlantAccounts[Power Plan Plant Account '#],0),8)+(INDEX(PlantAccounts[],MATCH($C124,PlantAccounts[Power Plan Plant Account '#],0),8)+INDEX(PlantAccounts[],MATCH($C124,PlantAccounts[Power Plan Plant Account '#],0),16)+INDEX(PlantAccounts[],MATCH($C124,PlantAccounts[Power Plan Plant Account '#],0),17)))/2))/12)*(INDEX(CurWIPHelper[],1,MATCH(AR$4,CurWIPHelper[#Headers],0)))*(INDEX(PlantAccounts[],MATCH($C124,PlantAccounts[Power Plan Plant Account '#],0),7))</f>
        <v>0</v>
      </c>
      <c r="CG124" s="59">
        <f>((((INDEX(PlantAccounts[],MATCH($C124,PlantAccounts[Power Plan Plant Account '#],0),8)+(INDEX(PlantAccounts[],MATCH($C124,PlantAccounts[Power Plan Plant Account '#],0),8)+INDEX(PlantAccounts[],MATCH($C124,PlantAccounts[Power Plan Plant Account '#],0),16)+INDEX(PlantAccounts[],MATCH($C124,PlantAccounts[Power Plan Plant Account '#],0),17)))/2))/12)*(INDEX(CurWIPHelper[],1,MATCH(AS$4,CurWIPHelper[#Headers],0)))*(INDEX(PlantAccounts[],MATCH($C124,PlantAccounts[Power Plan Plant Account '#],0),7))</f>
        <v>0</v>
      </c>
      <c r="CH124" s="59">
        <f>((((INDEX(PlantAccounts[],MATCH($C124,PlantAccounts[Power Plan Plant Account '#],0),8)+(INDEX(PlantAccounts[],MATCH($C124,PlantAccounts[Power Plan Plant Account '#],0),8)+INDEX(PlantAccounts[],MATCH($C124,PlantAccounts[Power Plan Plant Account '#],0),16)+INDEX(PlantAccounts[],MATCH($C124,PlantAccounts[Power Plan Plant Account '#],0),17)))/2))/12)*(INDEX(CurWIPHelper[],1,MATCH(AT$4,CurWIPHelper[#Headers],0)))*(INDEX(PlantAccounts[],MATCH($C124,PlantAccounts[Power Plan Plant Account '#],0),7))</f>
        <v>0</v>
      </c>
      <c r="CI124" s="59">
        <f>((((INDEX(PlantAccounts[],MATCH($C124,PlantAccounts[Power Plan Plant Account '#],0),8)+(INDEX(PlantAccounts[],MATCH($C124,PlantAccounts[Power Plan Plant Account '#],0),8)+INDEX(PlantAccounts[],MATCH($C124,PlantAccounts[Power Plan Plant Account '#],0),16)+INDEX(PlantAccounts[],MATCH($C124,PlantAccounts[Power Plan Plant Account '#],0),17)))/2))/12)*(INDEX(CurWIPHelper[],1,MATCH(AU$4,CurWIPHelper[#Headers],0)))*(INDEX(PlantAccounts[],MATCH($C124,PlantAccounts[Power Plan Plant Account '#],0),7))</f>
        <v>0</v>
      </c>
      <c r="CJ124" s="59">
        <f>((((INDEX(PlantAccounts[],MATCH($C124,PlantAccounts[Power Plan Plant Account '#],0),8)+(INDEX(PlantAccounts[],MATCH($C124,PlantAccounts[Power Plan Plant Account '#],0),8)+INDEX(PlantAccounts[],MATCH($C124,PlantAccounts[Power Plan Plant Account '#],0),16)+INDEX(PlantAccounts[],MATCH($C124,PlantAccounts[Power Plan Plant Account '#],0),17)))/2))/12)*(INDEX(CurWIPHelper[],1,MATCH(AV$4,CurWIPHelper[#Headers],0)))*(INDEX(PlantAccounts[],MATCH($C124,PlantAccounts[Power Plan Plant Account '#],0),7))</f>
        <v>0</v>
      </c>
      <c r="CK124" s="59">
        <f>((((INDEX(PlantAccounts[],MATCH($C124,PlantAccounts[Power Plan Plant Account '#],0),8)+(INDEX(PlantAccounts[],MATCH($C124,PlantAccounts[Power Plan Plant Account '#],0),8)+INDEX(PlantAccounts[],MATCH($C124,PlantAccounts[Power Plan Plant Account '#],0),16)+INDEX(PlantAccounts[],MATCH($C124,PlantAccounts[Power Plan Plant Account '#],0),17)))/2))/12)*(INDEX(CurWIPHelper[],1,MATCH(AW$4,CurWIPHelper[#Headers],0)))*(INDEX(PlantAccounts[],MATCH($C124,PlantAccounts[Power Plan Plant Account '#],0),7))</f>
        <v>0</v>
      </c>
      <c r="CL124" s="59">
        <f>((((INDEX(PlantAccounts[],MATCH($C124,PlantAccounts[Power Plan Plant Account '#],0),8)+(INDEX(PlantAccounts[],MATCH($C124,PlantAccounts[Power Plan Plant Account '#],0),8)+INDEX(PlantAccounts[],MATCH($C124,PlantAccounts[Power Plan Plant Account '#],0),16)+INDEX(PlantAccounts[],MATCH($C124,PlantAccounts[Power Plan Plant Account '#],0),17)))/2))/12)*(INDEX(CurWIPHelper[],1,MATCH(AX$4,CurWIPHelper[#Headers],0)))*(INDEX(PlantAccounts[],MATCH($C124,PlantAccounts[Power Plan Plant Account '#],0),7))</f>
        <v>0</v>
      </c>
      <c r="CM124" s="59">
        <f>((((INDEX(PlantAccounts[],MATCH($C124,PlantAccounts[Power Plan Plant Account '#],0),8)+(INDEX(PlantAccounts[],MATCH($C124,PlantAccounts[Power Plan Plant Account '#],0),8)+INDEX(PlantAccounts[],MATCH($C124,PlantAccounts[Power Plan Plant Account '#],0),16)+INDEX(PlantAccounts[],MATCH($C124,PlantAccounts[Power Plan Plant Account '#],0),17)))/2))/12)*(INDEX(CurWIPHelper[],1,MATCH(AY$4,CurWIPHelper[#Headers],0)))*(INDEX(PlantAccounts[],MATCH($C124,PlantAccounts[Power Plan Plant Account '#],0),7))</f>
        <v>0</v>
      </c>
      <c r="CN124" s="59">
        <f>((((INDEX(PlantAccounts[],MATCH($C124,PlantAccounts[Power Plan Plant Account '#],0),8)+(INDEX(PlantAccounts[],MATCH($C124,PlantAccounts[Power Plan Plant Account '#],0),8)+INDEX(PlantAccounts[],MATCH($C124,PlantAccounts[Power Plan Plant Account '#],0),16)+INDEX(PlantAccounts[],MATCH($C124,PlantAccounts[Power Plan Plant Account '#],0),17)))/2))/12)*(INDEX(CurWIPHelper[],1,MATCH(AZ$4,CurWIPHelper[#Headers],0)))*(INDEX(PlantAccounts[],MATCH($C124,PlantAccounts[Power Plan Plant Account '#],0),7))</f>
        <v>0</v>
      </c>
      <c r="CO124" s="59">
        <f t="shared" si="34"/>
        <v>0</v>
      </c>
      <c r="CQ124" s="59">
        <f>INDEX(PlantAccounts[],MATCH($C124,PlantAccounts[Power Plan Plant Account '#],0),12)*(INDEX(CurWIPHelper[],1,MATCH(AO$4,CurWIPHelper[#Headers],0)))*(INDEX(PlantAccounts[],MATCH($C124,PlantAccounts[Power Plan Plant Account '#],0),7)/12)*0.5</f>
        <v>0</v>
      </c>
      <c r="CR124" s="59">
        <f>INDEX(PlantAccounts[],MATCH($C124,PlantAccounts[Power Plan Plant Account '#],0),12)*(INDEX(CurWIPHelper[],1,MATCH(AP$4,CurWIPHelper[#Headers],0)))*(INDEX(PlantAccounts[],MATCH($C124,PlantAccounts[Power Plan Plant Account '#],0),7)/12)*0.5</f>
        <v>0</v>
      </c>
      <c r="CS124" s="59">
        <f>INDEX(PlantAccounts[],MATCH($C124,PlantAccounts[Power Plan Plant Account '#],0),12)*(INDEX(CurWIPHelper[],1,MATCH(AQ$4,CurWIPHelper[#Headers],0)))*(INDEX(PlantAccounts[],MATCH($C124,PlantAccounts[Power Plan Plant Account '#],0),7)/12)*0.5</f>
        <v>0</v>
      </c>
      <c r="CT124" s="59">
        <f>INDEX(PlantAccounts[],MATCH($C124,PlantAccounts[Power Plan Plant Account '#],0),12)*(INDEX(CurWIPHelper[],1,MATCH(AR$4,CurWIPHelper[#Headers],0)))*(INDEX(PlantAccounts[],MATCH($C124,PlantAccounts[Power Plan Plant Account '#],0),7)/12)*0.5</f>
        <v>0</v>
      </c>
      <c r="CU124" s="59">
        <f>INDEX(PlantAccounts[],MATCH($C124,PlantAccounts[Power Plan Plant Account '#],0),12)*(INDEX(CurWIPHelper[],1,MATCH(AS$4,CurWIPHelper[#Headers],0)))*(INDEX(PlantAccounts[],MATCH($C124,PlantAccounts[Power Plan Plant Account '#],0),7)/12)*0.5</f>
        <v>0</v>
      </c>
      <c r="CV124" s="59">
        <f>INDEX(PlantAccounts[],MATCH($C124,PlantAccounts[Power Plan Plant Account '#],0),12)*(INDEX(CurWIPHelper[],1,MATCH(AT$4,CurWIPHelper[#Headers],0)))*(INDEX(PlantAccounts[],MATCH($C124,PlantAccounts[Power Plan Plant Account '#],0),7)/12)*0.5</f>
        <v>0</v>
      </c>
      <c r="CW124" s="59">
        <f>INDEX(PlantAccounts[],MATCH($C124,PlantAccounts[Power Plan Plant Account '#],0),12)*(INDEX(CurWIPHelper[],1,MATCH(AU$4,CurWIPHelper[#Headers],0)))*(INDEX(PlantAccounts[],MATCH($C124,PlantAccounts[Power Plan Plant Account '#],0),7)/12)*0.5</f>
        <v>0</v>
      </c>
      <c r="CX124" s="59">
        <f>INDEX(PlantAccounts[],MATCH($C124,PlantAccounts[Power Plan Plant Account '#],0),12)*(INDEX(CurWIPHelper[],1,MATCH(AV$4,CurWIPHelper[#Headers],0)))*(INDEX(PlantAccounts[],MATCH($C124,PlantAccounts[Power Plan Plant Account '#],0),7)/12)*0.5</f>
        <v>0</v>
      </c>
      <c r="CY124" s="59">
        <f>INDEX(PlantAccounts[],MATCH($C124,PlantAccounts[Power Plan Plant Account '#],0),12)*(INDEX(CurWIPHelper[],1,MATCH(AW$4,CurWIPHelper[#Headers],0)))*(INDEX(PlantAccounts[],MATCH($C124,PlantAccounts[Power Plan Plant Account '#],0),7)/12)*0.5</f>
        <v>0</v>
      </c>
      <c r="CZ124" s="59">
        <f>INDEX(PlantAccounts[],MATCH($C124,PlantAccounts[Power Plan Plant Account '#],0),12)*(INDEX(CurWIPHelper[],1,MATCH(AX$4,CurWIPHelper[#Headers],0)))*(INDEX(PlantAccounts[],MATCH($C124,PlantAccounts[Power Plan Plant Account '#],0),7)/12)*0.5</f>
        <v>0</v>
      </c>
      <c r="DA124" s="59">
        <f>INDEX(PlantAccounts[],MATCH($C124,PlantAccounts[Power Plan Plant Account '#],0),12)*(INDEX(CurWIPHelper[],1,MATCH(AY$4,CurWIPHelper[#Headers],0)))*(INDEX(PlantAccounts[],MATCH($C124,PlantAccounts[Power Plan Plant Account '#],0),7)/12)*0.5</f>
        <v>0</v>
      </c>
      <c r="DB124" s="59">
        <f>INDEX(PlantAccounts[],MATCH($C124,PlantAccounts[Power Plan Plant Account '#],0),12)*(INDEX(CurWIPHelper[],1,MATCH(AZ$4,CurWIPHelper[#Headers],0)))*(INDEX(PlantAccounts[],MATCH($C124,PlantAccounts[Power Plan Plant Account '#],0),7)/12)*0.5</f>
        <v>0</v>
      </c>
      <c r="DC124" s="59">
        <f t="shared" si="35"/>
        <v>0</v>
      </c>
      <c r="DE124" s="59">
        <f t="shared" si="36"/>
        <v>0</v>
      </c>
    </row>
    <row r="125" spans="1:109">
      <c r="A125" t="s">
        <v>151</v>
      </c>
      <c r="B125" t="s">
        <v>175</v>
      </c>
      <c r="C125">
        <v>58400</v>
      </c>
      <c r="D125">
        <v>48403</v>
      </c>
      <c r="E125" s="161">
        <f>'Capex to PA'!$B$3</f>
        <v>3.04E-2</v>
      </c>
      <c r="F125" s="113">
        <f>INDEX(PlantAccounts[],MATCH($C125,PlantAccounts[Power Plan Plant Account '#],0),8)</f>
        <v>2624721.1365945893</v>
      </c>
      <c r="G125" s="7">
        <f>INDEX(PlantAccounts[],MATCH($C125,PlantAccounts[Power Plan Plant Account '#],0),14)</f>
        <v>1735.9616881838592</v>
      </c>
      <c r="H125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292168.41203174402</v>
      </c>
      <c r="I125" s="146">
        <v>1735.9616881838706</v>
      </c>
      <c r="J125" s="7">
        <f t="shared" si="37"/>
        <v>292168.41203174397</v>
      </c>
      <c r="K125" s="7">
        <v>-180847.11416372226</v>
      </c>
      <c r="L125" s="7">
        <f>INDEX(PlantAccounts[],MATCH($C125,PlantAccounts[Power Plan Plant Account '#],0),11)</f>
        <v>0</v>
      </c>
      <c r="M125" s="7">
        <f t="shared" si="32"/>
        <v>-180847.11416372226</v>
      </c>
      <c r="O125" s="35">
        <f>INDEX(CurCloseProf[],MATCH(PlantAccountsQuery[[#This Row],[Reg/Unreg]],CurCloseProf[R/NR],0),MATCH(O$9,CurCloseProf[#Headers],0))*($J125+$M125)</f>
        <v>1186.0007786335721</v>
      </c>
      <c r="P125" s="35">
        <f>INDEX(CurCloseProf[],MATCH(PlantAccountsQuery[[#This Row],[Reg/Unreg]],CurCloseProf[R/NR],0),MATCH(P$9,CurCloseProf[#Headers],0))*($J125+$M125)</f>
        <v>677.84637069497467</v>
      </c>
      <c r="Q125" s="35">
        <f>INDEX(CurCloseProf[],MATCH(PlantAccountsQuery[[#This Row],[Reg/Unreg]],CurCloseProf[R/NR],0),MATCH(Q$9,CurCloseProf[#Headers],0))*($J125+$M125)</f>
        <v>3841.1531011227175</v>
      </c>
      <c r="R125" s="35">
        <f>INDEX(CurCloseProf[],MATCH(PlantAccountsQuery[[#This Row],[Reg/Unreg]],CurCloseProf[R/NR],0),MATCH(R$9,CurCloseProf[#Headers],0))*($J125+$M125)</f>
        <v>371.19551781941823</v>
      </c>
      <c r="S125" s="35">
        <f>INDEX(CurCloseProf[],MATCH(PlantAccountsQuery[[#This Row],[Reg/Unreg]],CurCloseProf[R/NR],0),MATCH(S$9,CurCloseProf[#Headers],0))*($J125+$M125)</f>
        <v>205.15181361610905</v>
      </c>
      <c r="T125" s="35">
        <f>INDEX(CurCloseProf[],MATCH(PlantAccountsQuery[[#This Row],[Reg/Unreg]],CurCloseProf[R/NR],0),MATCH(T$9,CurCloseProf[#Headers],0))*($J125+$M125)</f>
        <v>8239.5107609701572</v>
      </c>
      <c r="U125" s="35">
        <f>INDEX(CurCloseProf[],MATCH(PlantAccountsQuery[[#This Row],[Reg/Unreg]],CurCloseProf[R/NR],0),MATCH(U$9,CurCloseProf[#Headers],0))*($J125+$M125)</f>
        <v>4414.7567537445157</v>
      </c>
      <c r="V125" s="35">
        <f>INDEX(CurCloseProf[],MATCH(PlantAccountsQuery[[#This Row],[Reg/Unreg]],CurCloseProf[R/NR],0),MATCH(V$9,CurCloseProf[#Headers],0))*($J125+$M125)</f>
        <v>3223.5026595347476</v>
      </c>
      <c r="W125" s="35">
        <f>INDEX(CurCloseProf[],MATCH(PlantAccountsQuery[[#This Row],[Reg/Unreg]],CurCloseProf[R/NR],0),MATCH(W$9,CurCloseProf[#Headers],0))*($J125+$M125)</f>
        <v>8799.6374798947272</v>
      </c>
      <c r="X125" s="35">
        <f>INDEX(CurCloseProf[],MATCH(PlantAccountsQuery[[#This Row],[Reg/Unreg]],CurCloseProf[R/NR],0),MATCH(X$9,CurCloseProf[#Headers],0))*($J125+$M125)</f>
        <v>33285.587937548262</v>
      </c>
      <c r="Y125" s="35">
        <f>INDEX(CurCloseProf[],MATCH(PlantAccountsQuery[[#This Row],[Reg/Unreg]],CurCloseProf[R/NR],0),MATCH(Y$9,CurCloseProf[#Headers],0))*($J125+$M125)</f>
        <v>1785.0610619854695</v>
      </c>
      <c r="Z125" s="35">
        <f>INDEX(CurCloseProf[],MATCH(PlantAccountsQuery[[#This Row],[Reg/Unreg]],CurCloseProf[R/NR],0),MATCH(Z$9,CurCloseProf[#Headers],0))*($J125+$M125)</f>
        <v>45291.893632457031</v>
      </c>
      <c r="AB125" s="59">
        <f>IF(INDEX(CurWIPHelper[],1,MATCH(AO$4,$AB$9:$AM$9,0))=0,0,($F125+$O125))</f>
        <v>2625907.137373223</v>
      </c>
      <c r="AC125" s="59">
        <f>IF(INDEX(CurWIPHelper[],1,MATCH(AP$4,$AB$9:$AM$9,0))=0,0,($F125+SUM($O125:P125)))</f>
        <v>2626584.9837439177</v>
      </c>
      <c r="AD125" s="59">
        <f>IF(INDEX(CurWIPHelper[],1,MATCH(AQ$4,$AB$9:$AM$9,0))=0,0,($F125+SUM($O125:Q125)))</f>
        <v>2630426.1368450406</v>
      </c>
      <c r="AE125" s="59">
        <f>IF(INDEX(CurWIPHelper[],1,MATCH(AR$4,$AB$9:$AM$9,0))=0,0,($F125+SUM($O125:R125)))</f>
        <v>2630797.33236286</v>
      </c>
      <c r="AF125" s="59">
        <f>IF(INDEX(CurWIPHelper[],1,MATCH(AS$4,$AB$9:$AM$9,0))=0,0,($F125+SUM($O125:S125)))</f>
        <v>2631002.484176476</v>
      </c>
      <c r="AG125" s="59">
        <f>IF(INDEX(CurWIPHelper[],1,MATCH(AT$4,$AB$9:$AM$9,0))=0,0,($F125+SUM($O125:T125)))</f>
        <v>2639241.9949374464</v>
      </c>
      <c r="AH125" s="59">
        <f>IF(INDEX(CurWIPHelper[],1,MATCH(AU$4,$AB$9:$AM$9,0))=0,0,($F125+SUM($O125:U125)))</f>
        <v>2643656.751691191</v>
      </c>
      <c r="AI125" s="59">
        <f>IF(INDEX(CurWIPHelper[],1,MATCH(AV$4,$AB$9:$AM$9,0))=0,0,($F125+SUM($O125:V125)))</f>
        <v>2646880.2543507256</v>
      </c>
      <c r="AJ125" s="59">
        <f>IF(INDEX(CurWIPHelper[],1,MATCH(AW$4,$AB$9:$AM$9,0))=0,0,($F125+SUM($O125:W125)))</f>
        <v>2655679.8918306204</v>
      </c>
      <c r="AK125" s="59">
        <f>IF(INDEX(CurWIPHelper[],1,MATCH(AX$4,$AB$9:$AM$9,0))=0,0,($F125+SUM($O125:X125)))</f>
        <v>2688965.4797681686</v>
      </c>
      <c r="AL125" s="59">
        <f>IF(INDEX(CurWIPHelper[],1,MATCH(AY$4,$AB$9:$AM$9,0))=0,0,($F125+SUM($O125:Y125)))</f>
        <v>2690750.540830154</v>
      </c>
      <c r="AM125" s="59">
        <f>IF(INDEX(CurWIPHelper[],1,MATCH(AZ$4,$AB$9:$AM$9,0))=0,0,($F125+SUM($O125:Z125)))</f>
        <v>2736042.4344626111</v>
      </c>
      <c r="AO125" s="35">
        <f>IF(INDEX(CurWIPHelper[],1,MATCH(AO$4,CurWIPHelper[#Headers],0))=0,0,
     IF(AB125&gt;0,
        (IF(
             ((INDEX(PlantAccounts[],MATCH($C125,PlantAccounts[Power Plan Plant Account '#],0),7)/12)
                   *(AB125)
                   *(INDEX(CurWIPHelper[],1,MATCH(AO$4,CurWIPHelper[#Headers],0)))
                   +(INDEX(PlantAccounts[],MATCH($C125,PlantAccounts[Power Plan Plant Account '#],0),9))
                   )&gt;AB125,
              IF((INDEX(PlantAccounts[],MATCH($C125,PlantAccounts[Power Plan Plant Account '#],0),7))=0,0,AB125-(INDEX(PlantAccounts[],MATCH($C125,PlantAccounts[Power Plan Plant Account '#],0),9))),
             (INDEX(PlantAccounts[],MATCH($C125,PlantAccounts[Power Plan Plant Account '#],0),7)/12)*AB125*(INDEX(CurWIPHelper[],1,MATCH(AO$4,CurWIPHelper[#Headers],0))))
        ),
          IF(AB125=0,0,IF(
              ((INDEX(PlantAccounts[],MATCH($C125,PlantAccounts[Power Plan Plant Account '#],0),7)/12)
              *(AB125)
              *(INDEX(CurWIPHelper[],1,MATCH(AO$4,CurWIPHelper[#Headers],0)))
              +(INDEX(PlantAccounts[],MATCH($C125,PlantAccounts[Power Plan Plant Account '#],0),9))
              )&gt;AB125,
         (INDEX(PlantAccounts[],MATCH($C125,PlantAccounts[Power Plan Plant Account '#],0),7)/12)*AB125*(INDEX(CurWIPHelper[],1,MATCH(AO$4,CurWIPHelper[#Headers],0))),
         AB125-(INDEX(PlantAccounts[],MATCH($C125,PlantAccounts[Power Plan Plant Account '#],0),9))
    ))
)
)</f>
        <v>10182.164010300134</v>
      </c>
      <c r="AP125" s="35">
        <f>IF(INDEX(CurWIPHelper[],1,MATCH(AP$4,CurWIPHelper[#Headers],0))=0,0,
     IF(AC125&gt;0,
        (IF(
             ((INDEX(PlantAccounts[],MATCH($C125,PlantAccounts[Power Plan Plant Account '#],0),7)/12)
                   *(AC125)
                   *(INDEX(CurWIPHelper[],1,MATCH(AP$4,CurWIPHelper[#Headers],0)))
                   +(INDEX(PlantAccounts[],MATCH($C125,PlantAccounts[Power Plan Plant Account '#],0),9))
                   +(SUM($AO125:AO125))
                    )&gt;AC125,
              IF((INDEX(PlantAccounts[],MATCH($C125,PlantAccounts[Power Plan Plant Account '#],0),7))=0,0,AC125-(INDEX(PlantAccounts[],MATCH($C125,PlantAccounts[Power Plan Plant Account '#],0),9))-SUM($AO125:AO125)),
             (INDEX(PlantAccounts[],MATCH($C125,PlantAccounts[Power Plan Plant Account '#],0),7)/12)*AC125*(INDEX(CurWIPHelper[],1,MATCH(AP$4,CurWIPHelper[#Headers],0))))
        ),
        IF(AC125=0,0,IF(
              ((INDEX(PlantAccounts[],MATCH($C125,PlantAccounts[Power Plan Plant Account '#],0),7)/12)
              *(AC125)
              *(INDEX(CurWIPHelper[],1,MATCH(AP$4,CurWIPHelper[#Headers],0)))
              +(INDEX(PlantAccounts[],MATCH($C125,PlantAccounts[Power Plan Plant Account '#],0),9))
              +(SUM($AO125:AO125))
              )&gt;AC125,
         (INDEX(PlantAccounts[],MATCH($C125,PlantAccounts[Power Plan Plant Account '#],0),7)/12)*AC125*(INDEX(CurWIPHelper[],1,MATCH(AP$4,CurWIPHelper[#Headers],0))),
         AC125-(INDEX(PlantAccounts[],MATCH($C125,PlantAccounts[Power Plan Plant Account '#],0),9))-(SUM($AO125:AO125))
    ))
)
)</f>
        <v>10184.792413575318</v>
      </c>
      <c r="AQ125" s="35">
        <f>IF(INDEX(CurWIPHelper[],1,MATCH(AQ$4,CurWIPHelper[#Headers],0))=0,0,
     IF(AD125&gt;0,
        (IF(
             ((INDEX(PlantAccounts[],MATCH($C125,PlantAccounts[Power Plan Plant Account '#],0),7)/12)
                   *(AD125)
                   *(INDEX(CurWIPHelper[],1,MATCH(AQ$4,CurWIPHelper[#Headers],0)))
                   +(INDEX(PlantAccounts[],MATCH($C125,PlantAccounts[Power Plan Plant Account '#],0),9))
                   +(SUM($AO125:AP125))
                    )&gt;AD125,
              IF((INDEX(PlantAccounts[],MATCH($C125,PlantAccounts[Power Plan Plant Account '#],0),7))=0,0,AD125-(INDEX(PlantAccounts[],MATCH($C125,PlantAccounts[Power Plan Plant Account '#],0),9))-SUM($AO125:AP125)),
             (INDEX(PlantAccounts[],MATCH($C125,PlantAccounts[Power Plan Plant Account '#],0),7)/12)*AD125*(INDEX(CurWIPHelper[],1,MATCH(AQ$4,CurWIPHelper[#Headers],0))))
        ),
        IF(AD125=0,0,IF(
              ((INDEX(PlantAccounts[],MATCH($C125,PlantAccounts[Power Plan Plant Account '#],0),7)/12)
              *(AD125)
              *(INDEX(CurWIPHelper[],1,MATCH(AQ$4,CurWIPHelper[#Headers],0)))
              +(INDEX(PlantAccounts[],MATCH($C125,PlantAccounts[Power Plan Plant Account '#],0),9))
              +(SUM($AO125:AP125))
              )&gt;AD125,
         (INDEX(PlantAccounts[],MATCH($C125,PlantAccounts[Power Plan Plant Account '#],0),7)/12)*AD125*(INDEX(CurWIPHelper[],1,MATCH(AQ$4,CurWIPHelper[#Headers],0))),
         AD125-(INDEX(PlantAccounts[],MATCH($C125,PlantAccounts[Power Plan Plant Account '#],0),9))-(SUM($AO125:AP125))
    ))
)
)</f>
        <v>10199.686790572758</v>
      </c>
      <c r="AR125" s="35">
        <f>IF(INDEX(CurWIPHelper[],1,MATCH(AR$4,CurWIPHelper[#Headers],0))=0,0,
     IF(AE125&gt;0,
        (IF(
             ((INDEX(PlantAccounts[],MATCH($C125,PlantAccounts[Power Plan Plant Account '#],0),7)/12)
                   *(AE125)
                   *(INDEX(CurWIPHelper[],1,MATCH(AR$4,CurWIPHelper[#Headers],0)))
                   +(INDEX(PlantAccounts[],MATCH($C125,PlantAccounts[Power Plan Plant Account '#],0),9))
                   +(SUM($AO125:AQ125))
                    )&gt;AE125,
              IF((INDEX(PlantAccounts[],MATCH($C125,PlantAccounts[Power Plan Plant Account '#],0),7))=0,0,AE125-(INDEX(PlantAccounts[],MATCH($C125,PlantAccounts[Power Plan Plant Account '#],0),9))-SUM($AO125:AQ125)),
             (INDEX(PlantAccounts[],MATCH($C125,PlantAccounts[Power Plan Plant Account '#],0),7)/12)*AE125*(INDEX(CurWIPHelper[],1,MATCH(AR$4,CurWIPHelper[#Headers],0))))
        ),
        IF(AE125=0,0,IF(
              ((INDEX(PlantAccounts[],MATCH($C125,PlantAccounts[Power Plan Plant Account '#],0),7)/12)
              *(AE125)
              *(INDEX(CurWIPHelper[],1,MATCH(AR$4,CurWIPHelper[#Headers],0)))
              +(INDEX(PlantAccounts[],MATCH($C125,PlantAccounts[Power Plan Plant Account '#],0),9))
              +(SUM($AO125:AQ125))
              )&gt;AE125,
         (INDEX(PlantAccounts[],MATCH($C125,PlantAccounts[Power Plan Plant Account '#],0),7)/12)*AE125*(INDEX(CurWIPHelper[],1,MATCH(AR$4,CurWIPHelper[#Headers],0))),
         AE125-(INDEX(PlantAccounts[],MATCH($C125,PlantAccounts[Power Plan Plant Account '#],0),9))-(SUM($AO125:AQ125))
    ))
)
)</f>
        <v>10201.12613074916</v>
      </c>
      <c r="AS125" s="35">
        <f>IF(INDEX(CurWIPHelper[],1,MATCH(AS$4,CurWIPHelper[#Headers],0))=0,0,
     IF(AF125&gt;0,
        (IF(
             ((INDEX(PlantAccounts[],MATCH($C125,PlantAccounts[Power Plan Plant Account '#],0),7)/12)
                   *(AF125)
                   *(INDEX(CurWIPHelper[],1,MATCH(AS$4,CurWIPHelper[#Headers],0)))
                   +(INDEX(PlantAccounts[],MATCH($C125,PlantAccounts[Power Plan Plant Account '#],0),9))
                   +(SUM($AO125:AR125))
                    )&gt;AF125,
              IF((INDEX(PlantAccounts[],MATCH($C125,PlantAccounts[Power Plan Plant Account '#],0),7))=0,0,AF125-(INDEX(PlantAccounts[],MATCH($C125,PlantAccounts[Power Plan Plant Account '#],0),9))-SUM($AO125:AR125)),
             (INDEX(PlantAccounts[],MATCH($C125,PlantAccounts[Power Plan Plant Account '#],0),7)/12)*AF125*(INDEX(CurWIPHelper[],1,MATCH(AS$4,CurWIPHelper[#Headers],0))))
        ),
        IF(AF125=0,0,IF(
              ((INDEX(PlantAccounts[],MATCH($C125,PlantAccounts[Power Plan Plant Account '#],0),7)/12)
              *(AF125)
              *(INDEX(CurWIPHelper[],1,MATCH(AS$4,CurWIPHelper[#Headers],0)))
              +(INDEX(PlantAccounts[],MATCH($C125,PlantAccounts[Power Plan Plant Account '#],0),9))
              +(SUM($AO125:AR125))
              )&gt;AF125,
         (INDEX(PlantAccounts[],MATCH($C125,PlantAccounts[Power Plan Plant Account '#],0),7)/12)*AF125*(INDEX(CurWIPHelper[],1,MATCH(AS$4,CurWIPHelper[#Headers],0))),
         AF125-(INDEX(PlantAccounts[],MATCH($C125,PlantAccounts[Power Plan Plant Account '#],0),9))-(SUM($AO125:AR125))
    ))
)
)</f>
        <v>10201.921623241458</v>
      </c>
      <c r="AT125" s="35">
        <f>IF(INDEX(CurWIPHelper[],1,MATCH(AT$4,CurWIPHelper[#Headers],0))=0,0,
     IF(AG125&gt;0,
        (IF(
             ((INDEX(PlantAccounts[],MATCH($C125,PlantAccounts[Power Plan Plant Account '#],0),7)/12)
                   *(AG125)
                   *(INDEX(CurWIPHelper[],1,MATCH(AT$4,CurWIPHelper[#Headers],0)))
                   +(INDEX(PlantAccounts[],MATCH($C125,PlantAccounts[Power Plan Plant Account '#],0),9))
                   +(SUM($AO125:AS125))
                    )&gt;AG125,
              IF((INDEX(PlantAccounts[],MATCH($C125,PlantAccounts[Power Plan Plant Account '#],0),7))=0,0,AG125-(INDEX(PlantAccounts[],MATCH($C125,PlantAccounts[Power Plan Plant Account '#],0),9))-SUM($AO125:AS125)),
             (INDEX(PlantAccounts[],MATCH($C125,PlantAccounts[Power Plan Plant Account '#],0),7)/12)*AG125*(INDEX(CurWIPHelper[],1,MATCH(AT$4,CurWIPHelper[#Headers],0))))
        ),
        IF(AG125=0,0,IF(
              ((INDEX(PlantAccounts[],MATCH($C125,PlantAccounts[Power Plan Plant Account '#],0),7)/12)
              *(AG125)
              *(INDEX(CurWIPHelper[],1,MATCH(AT$4,CurWIPHelper[#Headers],0)))
              +(INDEX(PlantAccounts[],MATCH($C125,PlantAccounts[Power Plan Plant Account '#],0),9))
              +(SUM($AO125:AS125))
              )&gt;AG125,
         (INDEX(PlantAccounts[],MATCH($C125,PlantAccounts[Power Plan Plant Account '#],0),7)/12)*AG125*(INDEX(CurWIPHelper[],1,MATCH(AT$4,CurWIPHelper[#Headers],0))),
         AG125-(INDEX(PlantAccounts[],MATCH($C125,PlantAccounts[Power Plan Plant Account '#],0),9))-(SUM($AO125:AS125))
    ))
)
)</f>
        <v>10233.87098227963</v>
      </c>
      <c r="AU125" s="35">
        <f>IF(INDEX(CurWIPHelper[],1,MATCH(AU$4,CurWIPHelper[#Headers],0))=0,0,
     IF(AH125&gt;0,
        (IF(
             ((INDEX(PlantAccounts[],MATCH($C125,PlantAccounts[Power Plan Plant Account '#],0),7)/12)
                   *(AH125)
                   *(INDEX(CurWIPHelper[],1,MATCH(AU$4,CurWIPHelper[#Headers],0)))
                   +(INDEX(PlantAccounts[],MATCH($C125,PlantAccounts[Power Plan Plant Account '#],0),9))
                   +(SUM($AO125:AT125))
                    )&gt;AH125,
              IF((INDEX(PlantAccounts[],MATCH($C125,PlantAccounts[Power Plan Plant Account '#],0),7))=0,0,AH125-(INDEX(PlantAccounts[],MATCH($C125,PlantAccounts[Power Plan Plant Account '#],0),9))-SUM($AO125:AT125)),
             (INDEX(PlantAccounts[],MATCH($C125,PlantAccounts[Power Plan Plant Account '#],0),7)/12)*AH125*(INDEX(CurWIPHelper[],1,MATCH(AU$4,CurWIPHelper[#Headers],0))))
        ),
        IF(AH125=0,0,IF(
              ((INDEX(PlantAccounts[],MATCH($C125,PlantAccounts[Power Plan Plant Account '#],0),7)/12)
              *(AH125)
              *(INDEX(CurWIPHelper[],1,MATCH(AU$4,CurWIPHelper[#Headers],0)))
              +(INDEX(PlantAccounts[],MATCH($C125,PlantAccounts[Power Plan Plant Account '#],0),9))
              +(SUM($AO125:AT125))
              )&gt;AH125,
         (INDEX(PlantAccounts[],MATCH($C125,PlantAccounts[Power Plan Plant Account '#],0),7)/12)*AH125*(INDEX(CurWIPHelper[],1,MATCH(AU$4,CurWIPHelper[#Headers],0))),
         AH125-(INDEX(PlantAccounts[],MATCH($C125,PlantAccounts[Power Plan Plant Account '#],0),9))-(SUM($AO125:AT125))
    ))
)
)</f>
        <v>10250.989553112708</v>
      </c>
      <c r="AV125" s="35">
        <f>IF(INDEX(CurWIPHelper[],1,MATCH(AV$4,CurWIPHelper[#Headers],0))=0,0,
     IF(AI125&gt;0,
        (IF(
             ((INDEX(PlantAccounts[],MATCH($C125,PlantAccounts[Power Plan Plant Account '#],0),7)/12)
                   *(AI125)
                   *(INDEX(CurWIPHelper[],1,MATCH(AV$4,CurWIPHelper[#Headers],0)))
                   +(INDEX(PlantAccounts[],MATCH($C125,PlantAccounts[Power Plan Plant Account '#],0),9))
                   +(SUM($AO125:AU125))
                    )&gt;AI125,
              IF((INDEX(PlantAccounts[],MATCH($C125,PlantAccounts[Power Plan Plant Account '#],0),7))=0,0,AI125-(INDEX(PlantAccounts[],MATCH($C125,PlantAccounts[Power Plan Plant Account '#],0),9))-SUM($AO125:AU125)),
             (INDEX(PlantAccounts[],MATCH($C125,PlantAccounts[Power Plan Plant Account '#],0),7)/12)*AI125*(INDEX(CurWIPHelper[],1,MATCH(AV$4,CurWIPHelper[#Headers],0))))
        ),
        IF(AI125=0,0,IF(
              ((INDEX(PlantAccounts[],MATCH($C125,PlantAccounts[Power Plan Plant Account '#],0),7)/12)
              *(AI125)
              *(INDEX(CurWIPHelper[],1,MATCH(AV$4,CurWIPHelper[#Headers],0)))
              +(INDEX(PlantAccounts[],MATCH($C125,PlantAccounts[Power Plan Plant Account '#],0),9))
              +(SUM($AO125:AU125))
              )&gt;AI125,
         (INDEX(PlantAccounts[],MATCH($C125,PlantAccounts[Power Plan Plant Account '#],0),7)/12)*AI125*(INDEX(CurWIPHelper[],1,MATCH(AV$4,CurWIPHelper[#Headers],0))),
         AI125-(INDEX(PlantAccounts[],MATCH($C125,PlantAccounts[Power Plan Plant Account '#],0),9))-(SUM($AO125:AU125))
    ))
)
)</f>
        <v>10263.488941343112</v>
      </c>
      <c r="AW125" s="35">
        <f>IF(INDEX(CurWIPHelper[],1,MATCH(AW$4,CurWIPHelper[#Headers],0))=0,0,
     IF(AJ125&gt;0,
        (IF(
             ((INDEX(PlantAccounts[],MATCH($C125,PlantAccounts[Power Plan Plant Account '#],0),7)/12)
                   *(AJ125)
                   *(INDEX(CurWIPHelper[],1,MATCH(AW$4,CurWIPHelper[#Headers],0)))
                   +(INDEX(PlantAccounts[],MATCH($C125,PlantAccounts[Power Plan Plant Account '#],0),9))
                   +(SUM($AO125:AV125))
                    )&gt;AJ125,
              IF((INDEX(PlantAccounts[],MATCH($C125,PlantAccounts[Power Plan Plant Account '#],0),7))=0,0,AJ125-(INDEX(PlantAccounts[],MATCH($C125,PlantAccounts[Power Plan Plant Account '#],0),9))-SUM($AO125:AV125)),
             (INDEX(PlantAccounts[],MATCH($C125,PlantAccounts[Power Plan Plant Account '#],0),7)/12)*AJ125*(INDEX(CurWIPHelper[],1,MATCH(AW$4,CurWIPHelper[#Headers],0))))
        ),
        IF(AJ125=0,0,IF(
              ((INDEX(PlantAccounts[],MATCH($C125,PlantAccounts[Power Plan Plant Account '#],0),7)/12)
              *(AJ125)
              *(INDEX(CurWIPHelper[],1,MATCH(AW$4,CurWIPHelper[#Headers],0)))
              +(INDEX(PlantAccounts[],MATCH($C125,PlantAccounts[Power Plan Plant Account '#],0),9))
              +(SUM($AO125:AV125))
              )&gt;AJ125,
         (INDEX(PlantAccounts[],MATCH($C125,PlantAccounts[Power Plan Plant Account '#],0),7)/12)*AJ125*(INDEX(CurWIPHelper[],1,MATCH(AW$4,CurWIPHelper[#Headers],0))),
         AJ125-(INDEX(PlantAccounts[],MATCH($C125,PlantAccounts[Power Plan Plant Account '#],0),9))-(SUM($AO125:AV125))
    ))
)
)</f>
        <v>10297.610236333423</v>
      </c>
      <c r="AX125" s="35">
        <f>IF(INDEX(CurWIPHelper[],1,MATCH(AX$4,CurWIPHelper[#Headers],0))=0,0,
     IF(AK125&gt;0,
        (IF(
             ((INDEX(PlantAccounts[],MATCH($C125,PlantAccounts[Power Plan Plant Account '#],0),7)/12)
                   *(AK125)
                   *(INDEX(CurWIPHelper[],1,MATCH(AX$4,CurWIPHelper[#Headers],0)))
                   +(INDEX(PlantAccounts[],MATCH($C125,PlantAccounts[Power Plan Plant Account '#],0),9))
                   +(SUM($AO125:AW125))
                    )&gt;AK125,
              IF((INDEX(PlantAccounts[],MATCH($C125,PlantAccounts[Power Plan Plant Account '#],0),7))=0,0,AK125-(INDEX(PlantAccounts[],MATCH($C125,PlantAccounts[Power Plan Plant Account '#],0),9))-SUM($AO125:AW125)),
             (INDEX(PlantAccounts[],MATCH($C125,PlantAccounts[Power Plan Plant Account '#],0),7)/12)*AK125*(INDEX(CurWIPHelper[],1,MATCH(AX$4,CurWIPHelper[#Headers],0))))
        ),
        IF(AK125=0,0,IF(
              ((INDEX(PlantAccounts[],MATCH($C125,PlantAccounts[Power Plan Plant Account '#],0),7)/12)
              *(AK125)
              *(INDEX(CurWIPHelper[],1,MATCH(AX$4,CurWIPHelper[#Headers],0)))
              +(INDEX(PlantAccounts[],MATCH($C125,PlantAccounts[Power Plan Plant Account '#],0),9))
              +(SUM($AO125:AW125))
              )&gt;AK125,
         (INDEX(PlantAccounts[],MATCH($C125,PlantAccounts[Power Plan Plant Account '#],0),7)/12)*AK125*(INDEX(CurWIPHelper[],1,MATCH(AX$4,CurWIPHelper[#Headers],0))),
         AK125-(INDEX(PlantAccounts[],MATCH($C125,PlantAccounts[Power Plan Plant Account '#],0),9))-(SUM($AO125:AW125))
    ))
)
)</f>
        <v>10426.677753891723</v>
      </c>
      <c r="AY125" s="35">
        <f>IF(INDEX(CurWIPHelper[],1,MATCH(AY$4,CurWIPHelper[#Headers],0))=0,0,
     IF(AL125&gt;0,
        (IF(
             ((INDEX(PlantAccounts[],MATCH($C125,PlantAccounts[Power Plan Plant Account '#],0),7)/12)
                   *(AL125)
                   *(INDEX(CurWIPHelper[],1,MATCH(AY$4,CurWIPHelper[#Headers],0)))
                   +(INDEX(PlantAccounts[],MATCH($C125,PlantAccounts[Power Plan Plant Account '#],0),9))
                   +(SUM($AO125:AX125))
                    )&gt;AL125,
              IF((INDEX(PlantAccounts[],MATCH($C125,PlantAccounts[Power Plan Plant Account '#],0),7))=0,0,AL125-(INDEX(PlantAccounts[],MATCH($C125,PlantAccounts[Power Plan Plant Account '#],0),9))-SUM($AO125:AX125)),
             (INDEX(PlantAccounts[],MATCH($C125,PlantAccounts[Power Plan Plant Account '#],0),7)/12)*AL125*(INDEX(CurWIPHelper[],1,MATCH(AY$4,CurWIPHelper[#Headers],0))))
        ),
        IF(AL125=0,0,IF(
              ((INDEX(PlantAccounts[],MATCH($C125,PlantAccounts[Power Plan Plant Account '#],0),7)/12)
              *(AL125)
              *(INDEX(CurWIPHelper[],1,MATCH(AY$4,CurWIPHelper[#Headers],0)))
              +(INDEX(PlantAccounts[],MATCH($C125,PlantAccounts[Power Plan Plant Account '#],0),9))
              +(SUM($AO125:AX125))
              )&gt;AL125,
         (INDEX(PlantAccounts[],MATCH($C125,PlantAccounts[Power Plan Plant Account '#],0),7)/12)*AL125*(INDEX(CurWIPHelper[],1,MATCH(AY$4,CurWIPHelper[#Headers],0))),
         AL125-(INDEX(PlantAccounts[],MATCH($C125,PlantAccounts[Power Plan Plant Account '#],0),9))-(SUM($AO125:AX125))
    ))
)
)</f>
        <v>10433.599470293208</v>
      </c>
      <c r="AZ125" s="35">
        <f>IF(INDEX(CurWIPHelper[],1,MATCH(AZ$4,CurWIPHelper[#Headers],0))=0,0,
     IF(AM125&gt;0,
        (IF(
             ((INDEX(PlantAccounts[],MATCH($C125,PlantAccounts[Power Plan Plant Account '#],0),7)/12)
                   *(AM125)
                   *(INDEX(CurWIPHelper[],1,MATCH(AZ$4,CurWIPHelper[#Headers],0)))
                   +(INDEX(PlantAccounts[],MATCH($C125,PlantAccounts[Power Plan Plant Account '#],0),9))
                   +(SUM($AO125:AY125))
                    )&gt;AM125,
              IF((INDEX(PlantAccounts[],MATCH($C125,PlantAccounts[Power Plan Plant Account '#],0),7))=0,0,AM125-(INDEX(PlantAccounts[],MATCH($C125,PlantAccounts[Power Plan Plant Account '#],0),9))-SUM($AO125:AY125)),
             (INDEX(PlantAccounts[],MATCH($C125,PlantAccounts[Power Plan Plant Account '#],0),7)/12)*AM125*(INDEX(CurWIPHelper[],1,MATCH(AZ$4,CurWIPHelper[#Headers],0))))
        ),
        IF(AM125=0,0,IF(
              ((INDEX(PlantAccounts[],MATCH($C125,PlantAccounts[Power Plan Plant Account '#],0),7)/12)
              *(AM125)
              *(INDEX(CurWIPHelper[],1,MATCH(AZ$4,CurWIPHelper[#Headers],0)))
              +(INDEX(PlantAccounts[],MATCH($C125,PlantAccounts[Power Plan Plant Account '#],0),9))
              +(SUM($AO125:AY125))
              )&gt;AM125,
         (INDEX(PlantAccounts[],MATCH($C125,PlantAccounts[Power Plan Plant Account '#],0),7)/12)*AM125*(INDEX(CurWIPHelper[],1,MATCH(AZ$4,CurWIPHelper[#Headers],0))),
         AM125-(INDEX(PlantAccounts[],MATCH($C125,PlantAccounts[Power Plan Plant Account '#],0),9))-(SUM($AO125:AY125))
    ))
)
)</f>
        <v>10609.22239417317</v>
      </c>
      <c r="BA125" s="59">
        <f t="shared" si="33"/>
        <v>123485.15029986578</v>
      </c>
      <c r="BC125" s="59">
        <f>INDEX(CurCloseProf[],MATCH(PlantAccountsQuery[[#This Row],[Reg/Unreg]],CurCloseProf[R/NR],0),MATCH(BC$9,CurCloseProf[#Headers],0))*($J125)</f>
        <v>3112.7194058821888</v>
      </c>
      <c r="BD125" s="59">
        <f>INDEX(CurCloseProf[],MATCH(PlantAccountsQuery[[#This Row],[Reg/Unreg]],CurCloseProf[R/NR],0),MATCH(BD$9,CurCloseProf[#Headers],0))*($J125)</f>
        <v>1779.0422993650916</v>
      </c>
      <c r="BE125" s="59">
        <f>INDEX(CurCloseProf[],MATCH(PlantAccountsQuery[[#This Row],[Reg/Unreg]],CurCloseProf[R/NR],0),MATCH(BE$9,CurCloseProf[#Headers],0))*($J125)</f>
        <v>10081.301812132537</v>
      </c>
      <c r="BF125" s="59">
        <f>INDEX(CurCloseProf[],MATCH(PlantAccountsQuery[[#This Row],[Reg/Unreg]],CurCloseProf[R/NR],0),MATCH(BF$9,CurCloseProf[#Headers],0))*($J125)</f>
        <v>974.22152877858503</v>
      </c>
      <c r="BG125" s="59">
        <f>INDEX(CurCloseProf[],MATCH(PlantAccountsQuery[[#This Row],[Reg/Unreg]],CurCloseProf[R/NR],0),MATCH(BG$9,CurCloseProf[#Headers],0))*($J125)</f>
        <v>538.43137618384708</v>
      </c>
      <c r="BH125" s="59">
        <f>INDEX(CurCloseProf[],MATCH(PlantAccountsQuery[[#This Row],[Reg/Unreg]],CurCloseProf[R/NR],0),MATCH(BH$9,CurCloseProf[#Headers],0))*($J125)</f>
        <v>21625.015347962883</v>
      </c>
      <c r="BI125" s="59">
        <f>INDEX(CurCloseProf[],MATCH(PlantAccountsQuery[[#This Row],[Reg/Unreg]],CurCloseProf[R/NR],0),MATCH(BI$9,CurCloseProf[#Headers],0))*($J125)</f>
        <v>11586.75379240684</v>
      </c>
      <c r="BJ125" s="59">
        <f>INDEX(CurCloseProf[],MATCH(PlantAccountsQuery[[#This Row],[Reg/Unreg]],CurCloseProf[R/NR],0),MATCH(BJ$9,CurCloseProf[#Headers],0))*($J125)</f>
        <v>8460.2467924236698</v>
      </c>
      <c r="BK125" s="59">
        <f>INDEX(CurCloseProf[],MATCH(PlantAccountsQuery[[#This Row],[Reg/Unreg]],CurCloseProf[R/NR],0),MATCH(BK$9,CurCloseProf[#Headers],0))*($J125)</f>
        <v>23095.096429830628</v>
      </c>
      <c r="BL125" s="59">
        <f>INDEX(CurCloseProf[],MATCH(PlantAccountsQuery[[#This Row],[Reg/Unreg]],CurCloseProf[R/NR],0),MATCH(BL$9,CurCloseProf[#Headers],0))*($J125)</f>
        <v>87359.719635914007</v>
      </c>
      <c r="BM125" s="59">
        <f>INDEX(CurCloseProf[],MATCH(PlantAccountsQuery[[#This Row],[Reg/Unreg]],CurCloseProf[R/NR],0),MATCH(BM$9,CurCloseProf[#Headers],0))*($J125)</f>
        <v>4684.9836091410762</v>
      </c>
      <c r="BN125" s="59">
        <f>INDEX(CurCloseProf[],MATCH(PlantAccountsQuery[[#This Row],[Reg/Unreg]],CurCloseProf[R/NR],0),MATCH(BN$9,CurCloseProf[#Headers],0))*($J125)</f>
        <v>118870.88000172262</v>
      </c>
      <c r="BP125" s="59">
        <f>IF(INDEX(CurWIPHelper[],1,MATCH(AO$4,$BP$9:$CA$9,0))=0,0,$BC125)</f>
        <v>3112.7194058821888</v>
      </c>
      <c r="BQ125" s="59">
        <f>IF(INDEX(CurWIPHelper[],1,MATCH(AP$4,$BP$9:$CA$9,0))=0,0,(SUM($BC125:BD125)))</f>
        <v>4891.7617052472806</v>
      </c>
      <c r="BR125" s="59">
        <f>IF(INDEX(CurWIPHelper[],1,MATCH(AQ$4,$BP$9:$CA$9,0))=0,0,(SUM($BC125:BE125)))</f>
        <v>14973.063517379818</v>
      </c>
      <c r="BS125" s="59">
        <f>IF(INDEX(CurWIPHelper[],1,MATCH(AR$4,$BP$9:$CA$9,0))=0,0,(SUM($BC125:BF125)))</f>
        <v>15947.285046158404</v>
      </c>
      <c r="BT125" s="59">
        <f>IF(INDEX(CurWIPHelper[],1,MATCH(AS$4,$BP$9:$CA$9,0))=0,0,(SUM($BC125:BG125)))</f>
        <v>16485.716422342251</v>
      </c>
      <c r="BU125" s="59">
        <f>IF(INDEX(CurWIPHelper[],1,MATCH(AT$4,$BP$9:$CA$9,0))=0,0,(SUM($BC125:BH125)))</f>
        <v>38110.731770305138</v>
      </c>
      <c r="BV125" s="59">
        <f>IF(INDEX(CurWIPHelper[],1,MATCH(AU$4,$BP$9:$CA$9,0))=0,0,(SUM($BC125:BI125)))</f>
        <v>49697.485562711976</v>
      </c>
      <c r="BW125" s="59">
        <f>IF(INDEX(CurWIPHelper[],1,MATCH(AV$4,$BP$9:$CA$9,0))=0,0,(SUM($BC125:BJ125)))</f>
        <v>58157.732355135646</v>
      </c>
      <c r="BX125" s="59">
        <f>IF(INDEX(CurWIPHelper[],1,MATCH(AW$4,$BP$9:$CA$9,0))=0,0,(SUM($BC125:BK125)))</f>
        <v>81252.828784966274</v>
      </c>
      <c r="BY125" s="59">
        <f>IF(INDEX(CurWIPHelper[],1,MATCH(AX$4,$BP$9:$CA$9,0))=0,0,(SUM($BC125:BL125)))</f>
        <v>168612.54842088028</v>
      </c>
      <c r="BZ125" s="59">
        <f>IF(INDEX(CurWIPHelper[],1,MATCH(AY$4,$BP$9:$CA$9,0))=0,0,(SUM($BC125:BM125)))</f>
        <v>173297.53203002136</v>
      </c>
      <c r="CA125" s="59">
        <f>IF(INDEX(CurWIPHelper[],1,MATCH(AZ$4,$BP$9:$CA$9,0))=0,0,(SUM($BC125:BN125)))</f>
        <v>292168.41203174397</v>
      </c>
      <c r="CC125" s="59">
        <f>((((INDEX(PlantAccounts[],MATCH($C125,PlantAccounts[Power Plan Plant Account '#],0),8)+(INDEX(PlantAccounts[],MATCH($C125,PlantAccounts[Power Plan Plant Account '#],0),8)+INDEX(PlantAccounts[],MATCH($C125,PlantAccounts[Power Plan Plant Account '#],0),16)+INDEX(PlantAccounts[],MATCH($C125,PlantAccounts[Power Plan Plant Account '#],0),17)))/2))/12)*(INDEX(CurWIPHelper[],1,MATCH(AO$4,CurWIPHelper[#Headers],0)))*(INDEX(PlantAccounts[],MATCH($C125,PlantAccounts[Power Plan Plant Account '#],0),7))</f>
        <v>10393.393796010034</v>
      </c>
      <c r="CD125" s="59">
        <f>((((INDEX(PlantAccounts[],MATCH($C125,PlantAccounts[Power Plan Plant Account '#],0),8)+(INDEX(PlantAccounts[],MATCH($C125,PlantAccounts[Power Plan Plant Account '#],0),8)+INDEX(PlantAccounts[],MATCH($C125,PlantAccounts[Power Plan Plant Account '#],0),16)+INDEX(PlantAccounts[],MATCH($C125,PlantAccounts[Power Plan Plant Account '#],0),17)))/2))/12)*(INDEX(CurWIPHelper[],1,MATCH(AP$4,CurWIPHelper[#Headers],0)))*(INDEX(PlantAccounts[],MATCH($C125,PlantAccounts[Power Plan Plant Account '#],0),7))</f>
        <v>10393.393796010034</v>
      </c>
      <c r="CE125" s="59">
        <f>((((INDEX(PlantAccounts[],MATCH($C125,PlantAccounts[Power Plan Plant Account '#],0),8)+(INDEX(PlantAccounts[],MATCH($C125,PlantAccounts[Power Plan Plant Account '#],0),8)+INDEX(PlantAccounts[],MATCH($C125,PlantAccounts[Power Plan Plant Account '#],0),16)+INDEX(PlantAccounts[],MATCH($C125,PlantAccounts[Power Plan Plant Account '#],0),17)))/2))/12)*(INDEX(CurWIPHelper[],1,MATCH(AQ$4,CurWIPHelper[#Headers],0)))*(INDEX(PlantAccounts[],MATCH($C125,PlantAccounts[Power Plan Plant Account '#],0),7))</f>
        <v>10393.393796010034</v>
      </c>
      <c r="CF125" s="59">
        <f>((((INDEX(PlantAccounts[],MATCH($C125,PlantAccounts[Power Plan Plant Account '#],0),8)+(INDEX(PlantAccounts[],MATCH($C125,PlantAccounts[Power Plan Plant Account '#],0),8)+INDEX(PlantAccounts[],MATCH($C125,PlantAccounts[Power Plan Plant Account '#],0),16)+INDEX(PlantAccounts[],MATCH($C125,PlantAccounts[Power Plan Plant Account '#],0),17)))/2))/12)*(INDEX(CurWIPHelper[],1,MATCH(AR$4,CurWIPHelper[#Headers],0)))*(INDEX(PlantAccounts[],MATCH($C125,PlantAccounts[Power Plan Plant Account '#],0),7))</f>
        <v>10393.393796010034</v>
      </c>
      <c r="CG125" s="59">
        <f>((((INDEX(PlantAccounts[],MATCH($C125,PlantAccounts[Power Plan Plant Account '#],0),8)+(INDEX(PlantAccounts[],MATCH($C125,PlantAccounts[Power Plan Plant Account '#],0),8)+INDEX(PlantAccounts[],MATCH($C125,PlantAccounts[Power Plan Plant Account '#],0),16)+INDEX(PlantAccounts[],MATCH($C125,PlantAccounts[Power Plan Plant Account '#],0),17)))/2))/12)*(INDEX(CurWIPHelper[],1,MATCH(AS$4,CurWIPHelper[#Headers],0)))*(INDEX(PlantAccounts[],MATCH($C125,PlantAccounts[Power Plan Plant Account '#],0),7))</f>
        <v>10393.393796010034</v>
      </c>
      <c r="CH125" s="59">
        <f>((((INDEX(PlantAccounts[],MATCH($C125,PlantAccounts[Power Plan Plant Account '#],0),8)+(INDEX(PlantAccounts[],MATCH($C125,PlantAccounts[Power Plan Plant Account '#],0),8)+INDEX(PlantAccounts[],MATCH($C125,PlantAccounts[Power Plan Plant Account '#],0),16)+INDEX(PlantAccounts[],MATCH($C125,PlantAccounts[Power Plan Plant Account '#],0),17)))/2))/12)*(INDEX(CurWIPHelper[],1,MATCH(AT$4,CurWIPHelper[#Headers],0)))*(INDEX(PlantAccounts[],MATCH($C125,PlantAccounts[Power Plan Plant Account '#],0),7))</f>
        <v>10393.393796010034</v>
      </c>
      <c r="CI125" s="59">
        <f>((((INDEX(PlantAccounts[],MATCH($C125,PlantAccounts[Power Plan Plant Account '#],0),8)+(INDEX(PlantAccounts[],MATCH($C125,PlantAccounts[Power Plan Plant Account '#],0),8)+INDEX(PlantAccounts[],MATCH($C125,PlantAccounts[Power Plan Plant Account '#],0),16)+INDEX(PlantAccounts[],MATCH($C125,PlantAccounts[Power Plan Plant Account '#],0),17)))/2))/12)*(INDEX(CurWIPHelper[],1,MATCH(AU$4,CurWIPHelper[#Headers],0)))*(INDEX(PlantAccounts[],MATCH($C125,PlantAccounts[Power Plan Plant Account '#],0),7))</f>
        <v>10393.393796010034</v>
      </c>
      <c r="CJ125" s="59">
        <f>((((INDEX(PlantAccounts[],MATCH($C125,PlantAccounts[Power Plan Plant Account '#],0),8)+(INDEX(PlantAccounts[],MATCH($C125,PlantAccounts[Power Plan Plant Account '#],0),8)+INDEX(PlantAccounts[],MATCH($C125,PlantAccounts[Power Plan Plant Account '#],0),16)+INDEX(PlantAccounts[],MATCH($C125,PlantAccounts[Power Plan Plant Account '#],0),17)))/2))/12)*(INDEX(CurWIPHelper[],1,MATCH(AV$4,CurWIPHelper[#Headers],0)))*(INDEX(PlantAccounts[],MATCH($C125,PlantAccounts[Power Plan Plant Account '#],0),7))</f>
        <v>10393.393796010034</v>
      </c>
      <c r="CK125" s="59">
        <f>((((INDEX(PlantAccounts[],MATCH($C125,PlantAccounts[Power Plan Plant Account '#],0),8)+(INDEX(PlantAccounts[],MATCH($C125,PlantAccounts[Power Plan Plant Account '#],0),8)+INDEX(PlantAccounts[],MATCH($C125,PlantAccounts[Power Plan Plant Account '#],0),16)+INDEX(PlantAccounts[],MATCH($C125,PlantAccounts[Power Plan Plant Account '#],0),17)))/2))/12)*(INDEX(CurWIPHelper[],1,MATCH(AW$4,CurWIPHelper[#Headers],0)))*(INDEX(PlantAccounts[],MATCH($C125,PlantAccounts[Power Plan Plant Account '#],0),7))</f>
        <v>10393.393796010034</v>
      </c>
      <c r="CL125" s="59">
        <f>((((INDEX(PlantAccounts[],MATCH($C125,PlantAccounts[Power Plan Plant Account '#],0),8)+(INDEX(PlantAccounts[],MATCH($C125,PlantAccounts[Power Plan Plant Account '#],0),8)+INDEX(PlantAccounts[],MATCH($C125,PlantAccounts[Power Plan Plant Account '#],0),16)+INDEX(PlantAccounts[],MATCH($C125,PlantAccounts[Power Plan Plant Account '#],0),17)))/2))/12)*(INDEX(CurWIPHelper[],1,MATCH(AX$4,CurWIPHelper[#Headers],0)))*(INDEX(PlantAccounts[],MATCH($C125,PlantAccounts[Power Plan Plant Account '#],0),7))</f>
        <v>10393.393796010034</v>
      </c>
      <c r="CM125" s="59">
        <f>((((INDEX(PlantAccounts[],MATCH($C125,PlantAccounts[Power Plan Plant Account '#],0),8)+(INDEX(PlantAccounts[],MATCH($C125,PlantAccounts[Power Plan Plant Account '#],0),8)+INDEX(PlantAccounts[],MATCH($C125,PlantAccounts[Power Plan Plant Account '#],0),16)+INDEX(PlantAccounts[],MATCH($C125,PlantAccounts[Power Plan Plant Account '#],0),17)))/2))/12)*(INDEX(CurWIPHelper[],1,MATCH(AY$4,CurWIPHelper[#Headers],0)))*(INDEX(PlantAccounts[],MATCH($C125,PlantAccounts[Power Plan Plant Account '#],0),7))</f>
        <v>10393.393796010034</v>
      </c>
      <c r="CN125" s="59">
        <f>((((INDEX(PlantAccounts[],MATCH($C125,PlantAccounts[Power Plan Plant Account '#],0),8)+(INDEX(PlantAccounts[],MATCH($C125,PlantAccounts[Power Plan Plant Account '#],0),8)+INDEX(PlantAccounts[],MATCH($C125,PlantAccounts[Power Plan Plant Account '#],0),16)+INDEX(PlantAccounts[],MATCH($C125,PlantAccounts[Power Plan Plant Account '#],0),17)))/2))/12)*(INDEX(CurWIPHelper[],1,MATCH(AZ$4,CurWIPHelper[#Headers],0)))*(INDEX(PlantAccounts[],MATCH($C125,PlantAccounts[Power Plan Plant Account '#],0),7))</f>
        <v>10393.393796010034</v>
      </c>
      <c r="CO125" s="59">
        <f t="shared" si="34"/>
        <v>124720.72555212038</v>
      </c>
      <c r="CQ125" s="59">
        <f>INDEX(PlantAccounts[],MATCH($C125,PlantAccounts[Power Plan Plant Account '#],0),12)*(INDEX(CurWIPHelper[],1,MATCH(AO$4,CurWIPHelper[#Headers],0)))*(INDEX(PlantAccounts[],MATCH($C125,PlantAccounts[Power Plan Plant Account '#],0),7)/12)*0.5</f>
        <v>0</v>
      </c>
      <c r="CR125" s="59">
        <f>INDEX(PlantAccounts[],MATCH($C125,PlantAccounts[Power Plan Plant Account '#],0),12)*(INDEX(CurWIPHelper[],1,MATCH(AP$4,CurWIPHelper[#Headers],0)))*(INDEX(PlantAccounts[],MATCH($C125,PlantAccounts[Power Plan Plant Account '#],0),7)/12)*0.5</f>
        <v>0</v>
      </c>
      <c r="CS125" s="59">
        <f>INDEX(PlantAccounts[],MATCH($C125,PlantAccounts[Power Plan Plant Account '#],0),12)*(INDEX(CurWIPHelper[],1,MATCH(AQ$4,CurWIPHelper[#Headers],0)))*(INDEX(PlantAccounts[],MATCH($C125,PlantAccounts[Power Plan Plant Account '#],0),7)/12)*0.5</f>
        <v>0</v>
      </c>
      <c r="CT125" s="59">
        <f>INDEX(PlantAccounts[],MATCH($C125,PlantAccounts[Power Plan Plant Account '#],0),12)*(INDEX(CurWIPHelper[],1,MATCH(AR$4,CurWIPHelper[#Headers],0)))*(INDEX(PlantAccounts[],MATCH($C125,PlantAccounts[Power Plan Plant Account '#],0),7)/12)*0.5</f>
        <v>0</v>
      </c>
      <c r="CU125" s="59">
        <f>INDEX(PlantAccounts[],MATCH($C125,PlantAccounts[Power Plan Plant Account '#],0),12)*(INDEX(CurWIPHelper[],1,MATCH(AS$4,CurWIPHelper[#Headers],0)))*(INDEX(PlantAccounts[],MATCH($C125,PlantAccounts[Power Plan Plant Account '#],0),7)/12)*0.5</f>
        <v>0</v>
      </c>
      <c r="CV125" s="59">
        <f>INDEX(PlantAccounts[],MATCH($C125,PlantAccounts[Power Plan Plant Account '#],0),12)*(INDEX(CurWIPHelper[],1,MATCH(AT$4,CurWIPHelper[#Headers],0)))*(INDEX(PlantAccounts[],MATCH($C125,PlantAccounts[Power Plan Plant Account '#],0),7)/12)*0.5</f>
        <v>0</v>
      </c>
      <c r="CW125" s="59">
        <f>INDEX(PlantAccounts[],MATCH($C125,PlantAccounts[Power Plan Plant Account '#],0),12)*(INDEX(CurWIPHelper[],1,MATCH(AU$4,CurWIPHelper[#Headers],0)))*(INDEX(PlantAccounts[],MATCH($C125,PlantAccounts[Power Plan Plant Account '#],0),7)/12)*0.5</f>
        <v>0</v>
      </c>
      <c r="CX125" s="59">
        <f>INDEX(PlantAccounts[],MATCH($C125,PlantAccounts[Power Plan Plant Account '#],0),12)*(INDEX(CurWIPHelper[],1,MATCH(AV$4,CurWIPHelper[#Headers],0)))*(INDEX(PlantAccounts[],MATCH($C125,PlantAccounts[Power Plan Plant Account '#],0),7)/12)*0.5</f>
        <v>0</v>
      </c>
      <c r="CY125" s="59">
        <f>INDEX(PlantAccounts[],MATCH($C125,PlantAccounts[Power Plan Plant Account '#],0),12)*(INDEX(CurWIPHelper[],1,MATCH(AW$4,CurWIPHelper[#Headers],0)))*(INDEX(PlantAccounts[],MATCH($C125,PlantAccounts[Power Plan Plant Account '#],0),7)/12)*0.5</f>
        <v>0</v>
      </c>
      <c r="CZ125" s="59">
        <f>INDEX(PlantAccounts[],MATCH($C125,PlantAccounts[Power Plan Plant Account '#],0),12)*(INDEX(CurWIPHelper[],1,MATCH(AX$4,CurWIPHelper[#Headers],0)))*(INDEX(PlantAccounts[],MATCH($C125,PlantAccounts[Power Plan Plant Account '#],0),7)/12)*0.5</f>
        <v>0</v>
      </c>
      <c r="DA125" s="59">
        <f>INDEX(PlantAccounts[],MATCH($C125,PlantAccounts[Power Plan Plant Account '#],0),12)*(INDEX(CurWIPHelper[],1,MATCH(AY$4,CurWIPHelper[#Headers],0)))*(INDEX(PlantAccounts[],MATCH($C125,PlantAccounts[Power Plan Plant Account '#],0),7)/12)*0.5</f>
        <v>0</v>
      </c>
      <c r="DB125" s="59">
        <f>INDEX(PlantAccounts[],MATCH($C125,PlantAccounts[Power Plan Plant Account '#],0),12)*(INDEX(CurWIPHelper[],1,MATCH(AZ$4,CurWIPHelper[#Headers],0)))*(INDEX(PlantAccounts[],MATCH($C125,PlantAccounts[Power Plan Plant Account '#],0),7)/12)*0.5</f>
        <v>0</v>
      </c>
      <c r="DC125" s="59">
        <f t="shared" si="35"/>
        <v>0</v>
      </c>
      <c r="DE125" s="59">
        <f t="shared" si="36"/>
        <v>124720.72555212038</v>
      </c>
    </row>
    <row r="126" spans="1:109">
      <c r="A126" t="s">
        <v>151</v>
      </c>
      <c r="B126" t="s">
        <v>176</v>
      </c>
      <c r="C126">
        <v>58521</v>
      </c>
      <c r="D126">
        <v>48500</v>
      </c>
      <c r="E126" s="161">
        <f>'Capex to PA'!$B$3</f>
        <v>3.04E-2</v>
      </c>
      <c r="F126" s="113">
        <f>INDEX(PlantAccounts[],MATCH($C126,PlantAccounts[Power Plan Plant Account '#],0),8)</f>
        <v>815987.68887405528</v>
      </c>
      <c r="G126" s="7">
        <f>INDEX(PlantAccounts[],MATCH($C126,PlantAccounts[Power Plan Plant Account '#],0),14)</f>
        <v>0</v>
      </c>
      <c r="H126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65127.918921721619</v>
      </c>
      <c r="I126" s="7"/>
      <c r="J126" s="7">
        <f t="shared" ref="J126:J130" si="53">G126+H126-I126</f>
        <v>65127.918921721619</v>
      </c>
      <c r="K126" s="7">
        <v>-27362.14132532847</v>
      </c>
      <c r="L126" s="7">
        <f>INDEX(PlantAccounts[],MATCH($C126,PlantAccounts[Power Plan Plant Account '#],0),11)</f>
        <v>0</v>
      </c>
      <c r="M126" s="7">
        <f t="shared" si="32"/>
        <v>-27362.14132532847</v>
      </c>
      <c r="O126" s="35">
        <f>INDEX(CurCloseProf[],MATCH(PlantAccountsQuery[[#This Row],[Reg/Unreg]],CurCloseProf[R/NR],0),MATCH(O$9,CurCloseProf[#Headers],0))*($J126+$M126)</f>
        <v>402.35105494481564</v>
      </c>
      <c r="P126" s="35">
        <f>INDEX(CurCloseProf[],MATCH(PlantAccountsQuery[[#This Row],[Reg/Unreg]],CurCloseProf[R/NR],0),MATCH(P$9,CurCloseProf[#Headers],0))*($J126+$M126)</f>
        <v>229.95954745819031</v>
      </c>
      <c r="Q126" s="35">
        <f>INDEX(CurCloseProf[],MATCH(PlantAccountsQuery[[#This Row],[Reg/Unreg]],CurCloseProf[R/NR],0),MATCH(Q$9,CurCloseProf[#Headers],0))*($J126+$M126)</f>
        <v>1303.1121313612325</v>
      </c>
      <c r="R126" s="35">
        <f>INDEX(CurCloseProf[],MATCH(PlantAccountsQuery[[#This Row],[Reg/Unreg]],CurCloseProf[R/NR],0),MATCH(R$9,CurCloseProf[#Headers],0))*($J126+$M126)</f>
        <v>125.92817043299229</v>
      </c>
      <c r="S126" s="35">
        <f>INDEX(CurCloseProf[],MATCH(PlantAccountsQuery[[#This Row],[Reg/Unreg]],CurCloseProf[R/NR],0),MATCH(S$9,CurCloseProf[#Headers],0))*($J126+$M126)</f>
        <v>69.597803070065467</v>
      </c>
      <c r="T126" s="35">
        <f>INDEX(CurCloseProf[],MATCH(PlantAccountsQuery[[#This Row],[Reg/Unreg]],CurCloseProf[R/NR],0),MATCH(T$9,CurCloseProf[#Headers],0))*($J126+$M126)</f>
        <v>2795.2560458898001</v>
      </c>
      <c r="U126" s="35">
        <f>INDEX(CurCloseProf[],MATCH(PlantAccountsQuery[[#This Row],[Reg/Unreg]],CurCloseProf[R/NR],0),MATCH(U$9,CurCloseProf[#Headers],0))*($J126+$M126)</f>
        <v>1497.7073111540149</v>
      </c>
      <c r="V126" s="35">
        <f>INDEX(CurCloseProf[],MATCH(PlantAccountsQuery[[#This Row],[Reg/Unreg]],CurCloseProf[R/NR],0),MATCH(V$9,CurCloseProf[#Headers],0))*($J126+$M126)</f>
        <v>1093.574067611924</v>
      </c>
      <c r="W126" s="35">
        <f>INDEX(CurCloseProf[],MATCH(PlantAccountsQuery[[#This Row],[Reg/Unreg]],CurCloseProf[R/NR],0),MATCH(W$9,CurCloseProf[#Headers],0))*($J126+$M126)</f>
        <v>2985.2791726214136</v>
      </c>
      <c r="X126" s="35">
        <f>INDEX(CurCloseProf[],MATCH(PlantAccountsQuery[[#This Row],[Reg/Unreg]],CurCloseProf[R/NR],0),MATCH(X$9,CurCloseProf[#Headers],0))*($J126+$M126)</f>
        <v>11292.143869046085</v>
      </c>
      <c r="Y126" s="35">
        <f>INDEX(CurCloseProf[],MATCH(PlantAccountsQuery[[#This Row],[Reg/Unreg]],CurCloseProf[R/NR],0),MATCH(Y$9,CurCloseProf[#Headers],0))*($J126+$M126)</f>
        <v>605.58240295444932</v>
      </c>
      <c r="Z126" s="35">
        <f>INDEX(CurCloseProf[],MATCH(PlantAccountsQuery[[#This Row],[Reg/Unreg]],CurCloseProf[R/NR],0),MATCH(Z$9,CurCloseProf[#Headers],0))*($J126+$M126)</f>
        <v>15365.286019848167</v>
      </c>
      <c r="AB126" s="59">
        <f>IF(INDEX(CurWIPHelper[],1,MATCH(AO$4,$AB$9:$AM$9,0))=0,0,($F126+$O126))</f>
        <v>816390.03992900008</v>
      </c>
      <c r="AC126" s="59">
        <f>IF(INDEX(CurWIPHelper[],1,MATCH(AP$4,$AB$9:$AM$9,0))=0,0,($F126+SUM($O126:P126)))</f>
        <v>816619.9994764583</v>
      </c>
      <c r="AD126" s="59">
        <f>IF(INDEX(CurWIPHelper[],1,MATCH(AQ$4,$AB$9:$AM$9,0))=0,0,($F126+SUM($O126:Q126)))</f>
        <v>817923.11160781956</v>
      </c>
      <c r="AE126" s="59">
        <f>IF(INDEX(CurWIPHelper[],1,MATCH(AR$4,$AB$9:$AM$9,0))=0,0,($F126+SUM($O126:R126)))</f>
        <v>818049.03977825248</v>
      </c>
      <c r="AF126" s="59">
        <f>IF(INDEX(CurWIPHelper[],1,MATCH(AS$4,$AB$9:$AM$9,0))=0,0,($F126+SUM($O126:S126)))</f>
        <v>818118.63758132257</v>
      </c>
      <c r="AG126" s="59">
        <f>IF(INDEX(CurWIPHelper[],1,MATCH(AT$4,$AB$9:$AM$9,0))=0,0,($F126+SUM($O126:T126)))</f>
        <v>820913.89362721238</v>
      </c>
      <c r="AH126" s="59">
        <f>IF(INDEX(CurWIPHelper[],1,MATCH(AU$4,$AB$9:$AM$9,0))=0,0,($F126+SUM($O126:U126)))</f>
        <v>822411.60093836638</v>
      </c>
      <c r="AI126" s="59">
        <f>IF(INDEX(CurWIPHelper[],1,MATCH(AV$4,$AB$9:$AM$9,0))=0,0,($F126+SUM($O126:V126)))</f>
        <v>823505.17500597832</v>
      </c>
      <c r="AJ126" s="59">
        <f>IF(INDEX(CurWIPHelper[],1,MATCH(AW$4,$AB$9:$AM$9,0))=0,0,($F126+SUM($O126:W126)))</f>
        <v>826490.45417859976</v>
      </c>
      <c r="AK126" s="59">
        <f>IF(INDEX(CurWIPHelper[],1,MATCH(AX$4,$AB$9:$AM$9,0))=0,0,($F126+SUM($O126:X126)))</f>
        <v>837782.59804764576</v>
      </c>
      <c r="AL126" s="59">
        <f>IF(INDEX(CurWIPHelper[],1,MATCH(AY$4,$AB$9:$AM$9,0))=0,0,($F126+SUM($O126:Y126)))</f>
        <v>838388.18045060022</v>
      </c>
      <c r="AM126" s="59">
        <f>IF(INDEX(CurWIPHelper[],1,MATCH(AZ$4,$AB$9:$AM$9,0))=0,0,($F126+SUM($O126:Z126)))</f>
        <v>853753.46647044842</v>
      </c>
      <c r="AO126" s="35">
        <f>IF(INDEX(CurWIPHelper[],1,MATCH(AO$4,CurWIPHelper[#Headers],0))=0,0,
     IF(AB126&gt;0,
        (IF(
             ((INDEX(PlantAccounts[],MATCH($C126,PlantAccounts[Power Plan Plant Account '#],0),7)/12)
                   *(AB126)
                   *(INDEX(CurWIPHelper[],1,MATCH(AO$4,CurWIPHelper[#Headers],0)))
                   +(INDEX(PlantAccounts[],MATCH($C126,PlantAccounts[Power Plan Plant Account '#],0),9))
                   )&gt;AB126,
              IF((INDEX(PlantAccounts[],MATCH($C126,PlantAccounts[Power Plan Plant Account '#],0),7))=0,0,AB126-(INDEX(PlantAccounts[],MATCH($C126,PlantAccounts[Power Plan Plant Account '#],0),9))),
             (INDEX(PlantAccounts[],MATCH($C126,PlantAccounts[Power Plan Plant Account '#],0),7)/12)*AB126*(INDEX(CurWIPHelper[],1,MATCH(AO$4,CurWIPHelper[#Headers],0))))
        ),
          IF(AB126=0,0,IF(
              ((INDEX(PlantAccounts[],MATCH($C126,PlantAccounts[Power Plan Plant Account '#],0),7)/12)
              *(AB126)
              *(INDEX(CurWIPHelper[],1,MATCH(AO$4,CurWIPHelper[#Headers],0)))
              +(INDEX(PlantAccounts[],MATCH($C126,PlantAccounts[Power Plan Plant Account '#],0),9))
              )&gt;AB126,
         (INDEX(PlantAccounts[],MATCH($C126,PlantAccounts[Power Plan Plant Account '#],0),7)/12)*AB126*(INDEX(CurWIPHelper[],1,MATCH(AO$4,CurWIPHelper[#Headers],0))),
         AB126-(INDEX(PlantAccounts[],MATCH($C126,PlantAccounts[Power Plan Plant Account '#],0),9))
    ))
)
)</f>
        <v>5639.5082620296089</v>
      </c>
      <c r="AP126" s="35">
        <f>IF(INDEX(CurWIPHelper[],1,MATCH(AP$4,CurWIPHelper[#Headers],0))=0,0,
     IF(AC126&gt;0,
        (IF(
             ((INDEX(PlantAccounts[],MATCH($C126,PlantAccounts[Power Plan Plant Account '#],0),7)/12)
                   *(AC126)
                   *(INDEX(CurWIPHelper[],1,MATCH(AP$4,CurWIPHelper[#Headers],0)))
                   +(INDEX(PlantAccounts[],MATCH($C126,PlantAccounts[Power Plan Plant Account '#],0),9))
                   +(SUM($AO126:AO126))
                    )&gt;AC126,
              IF((INDEX(PlantAccounts[],MATCH($C126,PlantAccounts[Power Plan Plant Account '#],0),7))=0,0,AC126-(INDEX(PlantAccounts[],MATCH($C126,PlantAccounts[Power Plan Plant Account '#],0),9))-SUM($AO126:AO126)),
             (INDEX(PlantAccounts[],MATCH($C126,PlantAccounts[Power Plan Plant Account '#],0),7)/12)*AC126*(INDEX(CurWIPHelper[],1,MATCH(AP$4,CurWIPHelper[#Headers],0))))
        ),
        IF(AC126=0,0,IF(
              ((INDEX(PlantAccounts[],MATCH($C126,PlantAccounts[Power Plan Plant Account '#],0),7)/12)
              *(AC126)
              *(INDEX(CurWIPHelper[],1,MATCH(AP$4,CurWIPHelper[#Headers],0)))
              +(INDEX(PlantAccounts[],MATCH($C126,PlantAccounts[Power Plan Plant Account '#],0),9))
              +(SUM($AO126:AO126))
              )&gt;AC126,
         (INDEX(PlantAccounts[],MATCH($C126,PlantAccounts[Power Plan Plant Account '#],0),7)/12)*AC126*(INDEX(CurWIPHelper[],1,MATCH(AP$4,CurWIPHelper[#Headers],0))),
         AC126-(INDEX(PlantAccounts[],MATCH($C126,PlantAccounts[Power Plan Plant Account '#],0),9))-(SUM($AO126:AO126))
    ))
)
)</f>
        <v>5641.0967904344088</v>
      </c>
      <c r="AQ126" s="35">
        <f>IF(INDEX(CurWIPHelper[],1,MATCH(AQ$4,CurWIPHelper[#Headers],0))=0,0,
     IF(AD126&gt;0,
        (IF(
             ((INDEX(PlantAccounts[],MATCH($C126,PlantAccounts[Power Plan Plant Account '#],0),7)/12)
                   *(AD126)
                   *(INDEX(CurWIPHelper[],1,MATCH(AQ$4,CurWIPHelper[#Headers],0)))
                   +(INDEX(PlantAccounts[],MATCH($C126,PlantAccounts[Power Plan Plant Account '#],0),9))
                   +(SUM($AO126:AP126))
                    )&gt;AD126,
              IF((INDEX(PlantAccounts[],MATCH($C126,PlantAccounts[Power Plan Plant Account '#],0),7))=0,0,AD126-(INDEX(PlantAccounts[],MATCH($C126,PlantAccounts[Power Plan Plant Account '#],0),9))-SUM($AO126:AP126)),
             (INDEX(PlantAccounts[],MATCH($C126,PlantAccounts[Power Plan Plant Account '#],0),7)/12)*AD126*(INDEX(CurWIPHelper[],1,MATCH(AQ$4,CurWIPHelper[#Headers],0))))
        ),
        IF(AD126=0,0,IF(
              ((INDEX(PlantAccounts[],MATCH($C126,PlantAccounts[Power Plan Plant Account '#],0),7)/12)
              *(AD126)
              *(INDEX(CurWIPHelper[],1,MATCH(AQ$4,CurWIPHelper[#Headers],0)))
              +(INDEX(PlantAccounts[],MATCH($C126,PlantAccounts[Power Plan Plant Account '#],0),9))
              +(SUM($AO126:AP126))
              )&gt;AD126,
         (INDEX(PlantAccounts[],MATCH($C126,PlantAccounts[Power Plan Plant Account '#],0),7)/12)*AD126*(INDEX(CurWIPHelper[],1,MATCH(AQ$4,CurWIPHelper[#Headers],0))),
         AD126-(INDEX(PlantAccounts[],MATCH($C126,PlantAccounts[Power Plan Plant Account '#],0),9))-(SUM($AO126:AP126))
    ))
)
)</f>
        <v>5650.0985068588307</v>
      </c>
      <c r="AR126" s="35">
        <f>IF(INDEX(CurWIPHelper[],1,MATCH(AR$4,CurWIPHelper[#Headers],0))=0,0,
     IF(AE126&gt;0,
        (IF(
             ((INDEX(PlantAccounts[],MATCH($C126,PlantAccounts[Power Plan Plant Account '#],0),7)/12)
                   *(AE126)
                   *(INDEX(CurWIPHelper[],1,MATCH(AR$4,CurWIPHelper[#Headers],0)))
                   +(INDEX(PlantAccounts[],MATCH($C126,PlantAccounts[Power Plan Plant Account '#],0),9))
                   +(SUM($AO126:AQ126))
                    )&gt;AE126,
              IF((INDEX(PlantAccounts[],MATCH($C126,PlantAccounts[Power Plan Plant Account '#],0),7))=0,0,AE126-(INDEX(PlantAccounts[],MATCH($C126,PlantAccounts[Power Plan Plant Account '#],0),9))-SUM($AO126:AQ126)),
             (INDEX(PlantAccounts[],MATCH($C126,PlantAccounts[Power Plan Plant Account '#],0),7)/12)*AE126*(INDEX(CurWIPHelper[],1,MATCH(AR$4,CurWIPHelper[#Headers],0))))
        ),
        IF(AE126=0,0,IF(
              ((INDEX(PlantAccounts[],MATCH($C126,PlantAccounts[Power Plan Plant Account '#],0),7)/12)
              *(AE126)
              *(INDEX(CurWIPHelper[],1,MATCH(AR$4,CurWIPHelper[#Headers],0)))
              +(INDEX(PlantAccounts[],MATCH($C126,PlantAccounts[Power Plan Plant Account '#],0),9))
              +(SUM($AO126:AQ126))
              )&gt;AE126,
         (INDEX(PlantAccounts[],MATCH($C126,PlantAccounts[Power Plan Plant Account '#],0),7)/12)*AE126*(INDEX(CurWIPHelper[],1,MATCH(AR$4,CurWIPHelper[#Headers],0))),
         AE126-(INDEX(PlantAccounts[],MATCH($C126,PlantAccounts[Power Plan Plant Account '#],0),9))-(SUM($AO126:AQ126))
    ))
)
)</f>
        <v>5650.9684010550418</v>
      </c>
      <c r="AS126" s="35">
        <f>IF(INDEX(CurWIPHelper[],1,MATCH(AS$4,CurWIPHelper[#Headers],0))=0,0,
     IF(AF126&gt;0,
        (IF(
             ((INDEX(PlantAccounts[],MATCH($C126,PlantAccounts[Power Plan Plant Account '#],0),7)/12)
                   *(AF126)
                   *(INDEX(CurWIPHelper[],1,MATCH(AS$4,CurWIPHelper[#Headers],0)))
                   +(INDEX(PlantAccounts[],MATCH($C126,PlantAccounts[Power Plan Plant Account '#],0),9))
                   +(SUM($AO126:AR126))
                    )&gt;AF126,
              IF((INDEX(PlantAccounts[],MATCH($C126,PlantAccounts[Power Plan Plant Account '#],0),7))=0,0,AF126-(INDEX(PlantAccounts[],MATCH($C126,PlantAccounts[Power Plan Plant Account '#],0),9))-SUM($AO126:AR126)),
             (INDEX(PlantAccounts[],MATCH($C126,PlantAccounts[Power Plan Plant Account '#],0),7)/12)*AF126*(INDEX(CurWIPHelper[],1,MATCH(AS$4,CurWIPHelper[#Headers],0))))
        ),
        IF(AF126=0,0,IF(
              ((INDEX(PlantAccounts[],MATCH($C126,PlantAccounts[Power Plan Plant Account '#],0),7)/12)
              *(AF126)
              *(INDEX(CurWIPHelper[],1,MATCH(AS$4,CurWIPHelper[#Headers],0)))
              +(INDEX(PlantAccounts[],MATCH($C126,PlantAccounts[Power Plan Plant Account '#],0),9))
              +(SUM($AO126:AR126))
              )&gt;AF126,
         (INDEX(PlantAccounts[],MATCH($C126,PlantAccounts[Power Plan Plant Account '#],0),7)/12)*AF126*(INDEX(CurWIPHelper[],1,MATCH(AS$4,CurWIPHelper[#Headers],0))),
         AF126-(INDEX(PlantAccounts[],MATCH($C126,PlantAccounts[Power Plan Plant Account '#],0),9))-(SUM($AO126:AR126))
    ))
)
)</f>
        <v>5651.4491729486663</v>
      </c>
      <c r="AT126" s="35">
        <f>IF(INDEX(CurWIPHelper[],1,MATCH(AT$4,CurWIPHelper[#Headers],0))=0,0,
     IF(AG126&gt;0,
        (IF(
             ((INDEX(PlantAccounts[],MATCH($C126,PlantAccounts[Power Plan Plant Account '#],0),7)/12)
                   *(AG126)
                   *(INDEX(CurWIPHelper[],1,MATCH(AT$4,CurWIPHelper[#Headers],0)))
                   +(INDEX(PlantAccounts[],MATCH($C126,PlantAccounts[Power Plan Plant Account '#],0),9))
                   +(SUM($AO126:AS126))
                    )&gt;AG126,
              IF((INDEX(PlantAccounts[],MATCH($C126,PlantAccounts[Power Plan Plant Account '#],0),7))=0,0,AG126-(INDEX(PlantAccounts[],MATCH($C126,PlantAccounts[Power Plan Plant Account '#],0),9))-SUM($AO126:AS126)),
             (INDEX(PlantAccounts[],MATCH($C126,PlantAccounts[Power Plan Plant Account '#],0),7)/12)*AG126*(INDEX(CurWIPHelper[],1,MATCH(AT$4,CurWIPHelper[#Headers],0))))
        ),
        IF(AG126=0,0,IF(
              ((INDEX(PlantAccounts[],MATCH($C126,PlantAccounts[Power Plan Plant Account '#],0),7)/12)
              *(AG126)
              *(INDEX(CurWIPHelper[],1,MATCH(AT$4,CurWIPHelper[#Headers],0)))
              +(INDEX(PlantAccounts[],MATCH($C126,PlantAccounts[Power Plan Plant Account '#],0),9))
              +(SUM($AO126:AS126))
              )&gt;AG126,
         (INDEX(PlantAccounts[],MATCH($C126,PlantAccounts[Power Plan Plant Account '#],0),7)/12)*AG126*(INDEX(CurWIPHelper[],1,MATCH(AT$4,CurWIPHelper[#Headers],0))),
         AG126-(INDEX(PlantAccounts[],MATCH($C126,PlantAccounts[Power Plan Plant Account '#],0),9))-(SUM($AO126:AS126))
    ))
)
)</f>
        <v>5670.7584109284126</v>
      </c>
      <c r="AU126" s="35">
        <f>IF(INDEX(CurWIPHelper[],1,MATCH(AU$4,CurWIPHelper[#Headers],0))=0,0,
     IF(AH126&gt;0,
        (IF(
             ((INDEX(PlantAccounts[],MATCH($C126,PlantAccounts[Power Plan Plant Account '#],0),7)/12)
                   *(AH126)
                   *(INDEX(CurWIPHelper[],1,MATCH(AU$4,CurWIPHelper[#Headers],0)))
                   +(INDEX(PlantAccounts[],MATCH($C126,PlantAccounts[Power Plan Plant Account '#],0),9))
                   +(SUM($AO126:AT126))
                    )&gt;AH126,
              IF((INDEX(PlantAccounts[],MATCH($C126,PlantAccounts[Power Plan Plant Account '#],0),7))=0,0,AH126-(INDEX(PlantAccounts[],MATCH($C126,PlantAccounts[Power Plan Plant Account '#],0),9))-SUM($AO126:AT126)),
             (INDEX(PlantAccounts[],MATCH($C126,PlantAccounts[Power Plan Plant Account '#],0),7)/12)*AH126*(INDEX(CurWIPHelper[],1,MATCH(AU$4,CurWIPHelper[#Headers],0))))
        ),
        IF(AH126=0,0,IF(
              ((INDEX(PlantAccounts[],MATCH($C126,PlantAccounts[Power Plan Plant Account '#],0),7)/12)
              *(AH126)
              *(INDEX(CurWIPHelper[],1,MATCH(AU$4,CurWIPHelper[#Headers],0)))
              +(INDEX(PlantAccounts[],MATCH($C126,PlantAccounts[Power Plan Plant Account '#],0),9))
              +(SUM($AO126:AT126))
              )&gt;AH126,
         (INDEX(PlantAccounts[],MATCH($C126,PlantAccounts[Power Plan Plant Account '#],0),7)/12)*AH126*(INDEX(CurWIPHelper[],1,MATCH(AU$4,CurWIPHelper[#Headers],0))),
         AH126-(INDEX(PlantAccounts[],MATCH($C126,PlantAccounts[Power Plan Plant Account '#],0),9))-(SUM($AO126:AT126))
    ))
)
)</f>
        <v>5681.1043636498462</v>
      </c>
      <c r="AV126" s="35">
        <f>IF(INDEX(CurWIPHelper[],1,MATCH(AV$4,CurWIPHelper[#Headers],0))=0,0,
     IF(AI126&gt;0,
        (IF(
             ((INDEX(PlantAccounts[],MATCH($C126,PlantAccounts[Power Plan Plant Account '#],0),7)/12)
                   *(AI126)
                   *(INDEX(CurWIPHelper[],1,MATCH(AV$4,CurWIPHelper[#Headers],0)))
                   +(INDEX(PlantAccounts[],MATCH($C126,PlantAccounts[Power Plan Plant Account '#],0),9))
                   +(SUM($AO126:AU126))
                    )&gt;AI126,
              IF((INDEX(PlantAccounts[],MATCH($C126,PlantAccounts[Power Plan Plant Account '#],0),7))=0,0,AI126-(INDEX(PlantAccounts[],MATCH($C126,PlantAccounts[Power Plan Plant Account '#],0),9))-SUM($AO126:AU126)),
             (INDEX(PlantAccounts[],MATCH($C126,PlantAccounts[Power Plan Plant Account '#],0),7)/12)*AI126*(INDEX(CurWIPHelper[],1,MATCH(AV$4,CurWIPHelper[#Headers],0))))
        ),
        IF(AI126=0,0,IF(
              ((INDEX(PlantAccounts[],MATCH($C126,PlantAccounts[Power Plan Plant Account '#],0),7)/12)
              *(AI126)
              *(INDEX(CurWIPHelper[],1,MATCH(AV$4,CurWIPHelper[#Headers],0)))
              +(INDEX(PlantAccounts[],MATCH($C126,PlantAccounts[Power Plan Plant Account '#],0),9))
              +(SUM($AO126:AU126))
              )&gt;AI126,
         (INDEX(PlantAccounts[],MATCH($C126,PlantAccounts[Power Plan Plant Account '#],0),7)/12)*AI126*(INDEX(CurWIPHelper[],1,MATCH(AV$4,CurWIPHelper[#Headers],0))),
         AI126-(INDEX(PlantAccounts[],MATCH($C126,PlantAccounts[Power Plan Plant Account '#],0),9))-(SUM($AO126:AU126))
    ))
)
)</f>
        <v>5688.6586204239429</v>
      </c>
      <c r="AW126" s="35">
        <f>IF(INDEX(CurWIPHelper[],1,MATCH(AW$4,CurWIPHelper[#Headers],0))=0,0,
     IF(AJ126&gt;0,
        (IF(
             ((INDEX(PlantAccounts[],MATCH($C126,PlantAccounts[Power Plan Plant Account '#],0),7)/12)
                   *(AJ126)
                   *(INDEX(CurWIPHelper[],1,MATCH(AW$4,CurWIPHelper[#Headers],0)))
                   +(INDEX(PlantAccounts[],MATCH($C126,PlantAccounts[Power Plan Plant Account '#],0),9))
                   +(SUM($AO126:AV126))
                    )&gt;AJ126,
              IF((INDEX(PlantAccounts[],MATCH($C126,PlantAccounts[Power Plan Plant Account '#],0),7))=0,0,AJ126-(INDEX(PlantAccounts[],MATCH($C126,PlantAccounts[Power Plan Plant Account '#],0),9))-SUM($AO126:AV126)),
             (INDEX(PlantAccounts[],MATCH($C126,PlantAccounts[Power Plan Plant Account '#],0),7)/12)*AJ126*(INDEX(CurWIPHelper[],1,MATCH(AW$4,CurWIPHelper[#Headers],0))))
        ),
        IF(AJ126=0,0,IF(
              ((INDEX(PlantAccounts[],MATCH($C126,PlantAccounts[Power Plan Plant Account '#],0),7)/12)
              *(AJ126)
              *(INDEX(CurWIPHelper[],1,MATCH(AW$4,CurWIPHelper[#Headers],0)))
              +(INDEX(PlantAccounts[],MATCH($C126,PlantAccounts[Power Plan Plant Account '#],0),9))
              +(SUM($AO126:AV126))
              )&gt;AJ126,
         (INDEX(PlantAccounts[],MATCH($C126,PlantAccounts[Power Plan Plant Account '#],0),7)/12)*AJ126*(INDEX(CurWIPHelper[],1,MATCH(AW$4,CurWIPHelper[#Headers],0))),
         AJ126-(INDEX(PlantAccounts[],MATCH($C126,PlantAccounts[Power Plan Plant Account '#],0),9))-(SUM($AO126:AV126))
    ))
)
)</f>
        <v>5709.2805115973433</v>
      </c>
      <c r="AX126" s="35">
        <f>IF(INDEX(CurWIPHelper[],1,MATCH(AX$4,CurWIPHelper[#Headers],0))=0,0,
     IF(AK126&gt;0,
        (IF(
             ((INDEX(PlantAccounts[],MATCH($C126,PlantAccounts[Power Plan Plant Account '#],0),7)/12)
                   *(AK126)
                   *(INDEX(CurWIPHelper[],1,MATCH(AX$4,CurWIPHelper[#Headers],0)))
                   +(INDEX(PlantAccounts[],MATCH($C126,PlantAccounts[Power Plan Plant Account '#],0),9))
                   +(SUM($AO126:AW126))
                    )&gt;AK126,
              IF((INDEX(PlantAccounts[],MATCH($C126,PlantAccounts[Power Plan Plant Account '#],0),7))=0,0,AK126-(INDEX(PlantAccounts[],MATCH($C126,PlantAccounts[Power Plan Plant Account '#],0),9))-SUM($AO126:AW126)),
             (INDEX(PlantAccounts[],MATCH($C126,PlantAccounts[Power Plan Plant Account '#],0),7)/12)*AK126*(INDEX(CurWIPHelper[],1,MATCH(AX$4,CurWIPHelper[#Headers],0))))
        ),
        IF(AK126=0,0,IF(
              ((INDEX(PlantAccounts[],MATCH($C126,PlantAccounts[Power Plan Plant Account '#],0),7)/12)
              *(AK126)
              *(INDEX(CurWIPHelper[],1,MATCH(AX$4,CurWIPHelper[#Headers],0)))
              +(INDEX(PlantAccounts[],MATCH($C126,PlantAccounts[Power Plan Plant Account '#],0),9))
              +(SUM($AO126:AW126))
              )&gt;AK126,
         (INDEX(PlantAccounts[],MATCH($C126,PlantAccounts[Power Plan Plant Account '#],0),7)/12)*AK126*(INDEX(CurWIPHelper[],1,MATCH(AX$4,CurWIPHelper[#Headers],0))),
         AK126-(INDEX(PlantAccounts[],MATCH($C126,PlantAccounts[Power Plan Plant Account '#],0),9))-(SUM($AO126:AW126))
    ))
)
)</f>
        <v>5787.2850627688031</v>
      </c>
      <c r="AY126" s="35">
        <f>IF(INDEX(CurWIPHelper[],1,MATCH(AY$4,CurWIPHelper[#Headers],0))=0,0,
     IF(AL126&gt;0,
        (IF(
             ((INDEX(PlantAccounts[],MATCH($C126,PlantAccounts[Power Plan Plant Account '#],0),7)/12)
                   *(AL126)
                   *(INDEX(CurWIPHelper[],1,MATCH(AY$4,CurWIPHelper[#Headers],0)))
                   +(INDEX(PlantAccounts[],MATCH($C126,PlantAccounts[Power Plan Plant Account '#],0),9))
                   +(SUM($AO126:AX126))
                    )&gt;AL126,
              IF((INDEX(PlantAccounts[],MATCH($C126,PlantAccounts[Power Plan Plant Account '#],0),7))=0,0,AL126-(INDEX(PlantAccounts[],MATCH($C126,PlantAccounts[Power Plan Plant Account '#],0),9))-SUM($AO126:AX126)),
             (INDEX(PlantAccounts[],MATCH($C126,PlantAccounts[Power Plan Plant Account '#],0),7)/12)*AL126*(INDEX(CurWIPHelper[],1,MATCH(AY$4,CurWIPHelper[#Headers],0))))
        ),
        IF(AL126=0,0,IF(
              ((INDEX(PlantAccounts[],MATCH($C126,PlantAccounts[Power Plan Plant Account '#],0),7)/12)
              *(AL126)
              *(INDEX(CurWIPHelper[],1,MATCH(AY$4,CurWIPHelper[#Headers],0)))
              +(INDEX(PlantAccounts[],MATCH($C126,PlantAccounts[Power Plan Plant Account '#],0),9))
              +(SUM($AO126:AX126))
              )&gt;AL126,
         (INDEX(PlantAccounts[],MATCH($C126,PlantAccounts[Power Plan Plant Account '#],0),7)/12)*AL126*(INDEX(CurWIPHelper[],1,MATCH(AY$4,CurWIPHelper[#Headers],0))),
         AL126-(INDEX(PlantAccounts[],MATCH($C126,PlantAccounts[Power Plan Plant Account '#],0),9))-(SUM($AO126:AX126))
    ))
)
)</f>
        <v>5791.4683413461589</v>
      </c>
      <c r="AZ126" s="35">
        <f>IF(INDEX(CurWIPHelper[],1,MATCH(AZ$4,CurWIPHelper[#Headers],0))=0,0,
     IF(AM126&gt;0,
        (IF(
             ((INDEX(PlantAccounts[],MATCH($C126,PlantAccounts[Power Plan Plant Account '#],0),7)/12)
                   *(AM126)
                   *(INDEX(CurWIPHelper[],1,MATCH(AZ$4,CurWIPHelper[#Headers],0)))
                   +(INDEX(PlantAccounts[],MATCH($C126,PlantAccounts[Power Plan Plant Account '#],0),9))
                   +(SUM($AO126:AY126))
                    )&gt;AM126,
              IF((INDEX(PlantAccounts[],MATCH($C126,PlantAccounts[Power Plan Plant Account '#],0),7))=0,0,AM126-(INDEX(PlantAccounts[],MATCH($C126,PlantAccounts[Power Plan Plant Account '#],0),9))-SUM($AO126:AY126)),
             (INDEX(PlantAccounts[],MATCH($C126,PlantAccounts[Power Plan Plant Account '#],0),7)/12)*AM126*(INDEX(CurWIPHelper[],1,MATCH(AZ$4,CurWIPHelper[#Headers],0))))
        ),
        IF(AM126=0,0,IF(
              ((INDEX(PlantAccounts[],MATCH($C126,PlantAccounts[Power Plan Plant Account '#],0),7)/12)
              *(AM126)
              *(INDEX(CurWIPHelper[],1,MATCH(AZ$4,CurWIPHelper[#Headers],0)))
              +(INDEX(PlantAccounts[],MATCH($C126,PlantAccounts[Power Plan Plant Account '#],0),9))
              +(SUM($AO126:AY126))
              )&gt;AM126,
         (INDEX(PlantAccounts[],MATCH($C126,PlantAccounts[Power Plan Plant Account '#],0),7)/12)*AM126*(INDEX(CurWIPHelper[],1,MATCH(AZ$4,CurWIPHelper[#Headers],0))),
         AM126-(INDEX(PlantAccounts[],MATCH($C126,PlantAccounts[Power Plan Plant Account '#],0),9))-(SUM($AO126:AY126))
    ))
)
)</f>
        <v>5897.6095890577526</v>
      </c>
      <c r="BA126" s="59">
        <f t="shared" si="33"/>
        <v>68459.286033098819</v>
      </c>
      <c r="BC126" s="59">
        <f>INDEX(CurCloseProf[],MATCH(PlantAccountsQuery[[#This Row],[Reg/Unreg]],CurCloseProf[R/NR],0),MATCH(BC$9,CurCloseProf[#Headers],0))*($J126)</f>
        <v>693.86329508591325</v>
      </c>
      <c r="BD126" s="59">
        <f>INDEX(CurCloseProf[],MATCH(PlantAccountsQuery[[#This Row],[Reg/Unreg]],CurCloseProf[R/NR],0),MATCH(BD$9,CurCloseProf[#Headers],0))*($J126)</f>
        <v>396.57032677021283</v>
      </c>
      <c r="BE126" s="59">
        <f>INDEX(CurCloseProf[],MATCH(PlantAccountsQuery[[#This Row],[Reg/Unreg]],CurCloseProf[R/NR],0),MATCH(BE$9,CurCloseProf[#Headers],0))*($J126)</f>
        <v>2247.2456980552593</v>
      </c>
      <c r="BF126" s="59">
        <f>INDEX(CurCloseProf[],MATCH(PlantAccountsQuery[[#This Row],[Reg/Unreg]],CurCloseProf[R/NR],0),MATCH(BF$9,CurCloseProf[#Headers],0))*($J126)</f>
        <v>217.16591570204949</v>
      </c>
      <c r="BG126" s="59">
        <f>INDEX(CurCloseProf[],MATCH(PlantAccountsQuery[[#This Row],[Reg/Unreg]],CurCloseProf[R/NR],0),MATCH(BG$9,CurCloseProf[#Headers],0))*($J126)</f>
        <v>120.02295104099954</v>
      </c>
      <c r="BH126" s="59">
        <f>INDEX(CurCloseProf[],MATCH(PlantAccountsQuery[[#This Row],[Reg/Unreg]],CurCloseProf[R/NR],0),MATCH(BH$9,CurCloseProf[#Headers],0))*($J126)</f>
        <v>4820.4808879547563</v>
      </c>
      <c r="BI126" s="59">
        <f>INDEX(CurCloseProf[],MATCH(PlantAccountsQuery[[#This Row],[Reg/Unreg]],CurCloseProf[R/NR],0),MATCH(BI$9,CurCloseProf[#Headers],0))*($J126)</f>
        <v>2582.8293904538659</v>
      </c>
      <c r="BJ126" s="59">
        <f>INDEX(CurCloseProf[],MATCH(PlantAccountsQuery[[#This Row],[Reg/Unreg]],CurCloseProf[R/NR],0),MATCH(BJ$9,CurCloseProf[#Headers],0))*($J126)</f>
        <v>1885.8926717062709</v>
      </c>
      <c r="BK126" s="59">
        <f>INDEX(CurCloseProf[],MATCH(PlantAccountsQuery[[#This Row],[Reg/Unreg]],CurCloseProf[R/NR],0),MATCH(BK$9,CurCloseProf[#Headers],0))*($J126)</f>
        <v>5148.179973706151</v>
      </c>
      <c r="BL126" s="59">
        <f>INDEX(CurCloseProf[],MATCH(PlantAccountsQuery[[#This Row],[Reg/Unreg]],CurCloseProf[R/NR],0),MATCH(BL$9,CurCloseProf[#Headers],0))*($J126)</f>
        <v>19473.551907637338</v>
      </c>
      <c r="BM126" s="59">
        <f>INDEX(CurCloseProf[],MATCH(PlantAccountsQuery[[#This Row],[Reg/Unreg]],CurCloseProf[R/NR],0),MATCH(BM$9,CurCloseProf[#Headers],0))*($J126)</f>
        <v>1044.3402506242983</v>
      </c>
      <c r="BN126" s="59">
        <f>INDEX(CurCloseProf[],MATCH(PlantAccountsQuery[[#This Row],[Reg/Unreg]],CurCloseProf[R/NR],0),MATCH(BN$9,CurCloseProf[#Headers],0))*($J126)</f>
        <v>26497.775652984503</v>
      </c>
      <c r="BP126" s="59">
        <f>IF(INDEX(CurWIPHelper[],1,MATCH(AO$4,$BP$9:$CA$9,0))=0,0,$BC126)</f>
        <v>693.86329508591325</v>
      </c>
      <c r="BQ126" s="59">
        <f>IF(INDEX(CurWIPHelper[],1,MATCH(AP$4,$BP$9:$CA$9,0))=0,0,(SUM($BC126:BD126)))</f>
        <v>1090.4336218561261</v>
      </c>
      <c r="BR126" s="59">
        <f>IF(INDEX(CurWIPHelper[],1,MATCH(AQ$4,$BP$9:$CA$9,0))=0,0,(SUM($BC126:BE126)))</f>
        <v>3337.6793199113854</v>
      </c>
      <c r="BS126" s="59">
        <f>IF(INDEX(CurWIPHelper[],1,MATCH(AR$4,$BP$9:$CA$9,0))=0,0,(SUM($BC126:BF126)))</f>
        <v>3554.8452356134349</v>
      </c>
      <c r="BT126" s="59">
        <f>IF(INDEX(CurWIPHelper[],1,MATCH(AS$4,$BP$9:$CA$9,0))=0,0,(SUM($BC126:BG126)))</f>
        <v>3674.8681866544343</v>
      </c>
      <c r="BU126" s="59">
        <f>IF(INDEX(CurWIPHelper[],1,MATCH(AT$4,$BP$9:$CA$9,0))=0,0,(SUM($BC126:BH126)))</f>
        <v>8495.3490746091902</v>
      </c>
      <c r="BV126" s="59">
        <f>IF(INDEX(CurWIPHelper[],1,MATCH(AU$4,$BP$9:$CA$9,0))=0,0,(SUM($BC126:BI126)))</f>
        <v>11078.178465063056</v>
      </c>
      <c r="BW126" s="59">
        <f>IF(INDEX(CurWIPHelper[],1,MATCH(AV$4,$BP$9:$CA$9,0))=0,0,(SUM($BC126:BJ126)))</f>
        <v>12964.071136769327</v>
      </c>
      <c r="BX126" s="59">
        <f>IF(INDEX(CurWIPHelper[],1,MATCH(AW$4,$BP$9:$CA$9,0))=0,0,(SUM($BC126:BK126)))</f>
        <v>18112.251110475478</v>
      </c>
      <c r="BY126" s="59">
        <f>IF(INDEX(CurWIPHelper[],1,MATCH(AX$4,$BP$9:$CA$9,0))=0,0,(SUM($BC126:BL126)))</f>
        <v>37585.803018112812</v>
      </c>
      <c r="BZ126" s="59">
        <f>IF(INDEX(CurWIPHelper[],1,MATCH(AY$4,$BP$9:$CA$9,0))=0,0,(SUM($BC126:BM126)))</f>
        <v>38630.143268737113</v>
      </c>
      <c r="CA126" s="59">
        <f>IF(INDEX(CurWIPHelper[],1,MATCH(AZ$4,$BP$9:$CA$9,0))=0,0,(SUM($BC126:BN126)))</f>
        <v>65127.918921721619</v>
      </c>
      <c r="CC126" s="59">
        <f>((((INDEX(PlantAccounts[],MATCH($C126,PlantAccounts[Power Plan Plant Account '#],0),8)+(INDEX(PlantAccounts[],MATCH($C126,PlantAccounts[Power Plan Plant Account '#],0),8)+INDEX(PlantAccounts[],MATCH($C126,PlantAccounts[Power Plan Plant Account '#],0),16)+INDEX(PlantAccounts[],MATCH($C126,PlantAccounts[Power Plan Plant Account '#],0),17)))/2))/12)*(INDEX(CurWIPHelper[],1,MATCH(AO$4,CurWIPHelper[#Headers],0)))*(INDEX(PlantAccounts[],MATCH($C126,PlantAccounts[Power Plan Plant Account '#],0),7))</f>
        <v>5767.1692331248487</v>
      </c>
      <c r="CD126" s="59">
        <f>((((INDEX(PlantAccounts[],MATCH($C126,PlantAccounts[Power Plan Plant Account '#],0),8)+(INDEX(PlantAccounts[],MATCH($C126,PlantAccounts[Power Plan Plant Account '#],0),8)+INDEX(PlantAccounts[],MATCH($C126,PlantAccounts[Power Plan Plant Account '#],0),16)+INDEX(PlantAccounts[],MATCH($C126,PlantAccounts[Power Plan Plant Account '#],0),17)))/2))/12)*(INDEX(CurWIPHelper[],1,MATCH(AP$4,CurWIPHelper[#Headers],0)))*(INDEX(PlantAccounts[],MATCH($C126,PlantAccounts[Power Plan Plant Account '#],0),7))</f>
        <v>5767.1692331248487</v>
      </c>
      <c r="CE126" s="59">
        <f>((((INDEX(PlantAccounts[],MATCH($C126,PlantAccounts[Power Plan Plant Account '#],0),8)+(INDEX(PlantAccounts[],MATCH($C126,PlantAccounts[Power Plan Plant Account '#],0),8)+INDEX(PlantAccounts[],MATCH($C126,PlantAccounts[Power Plan Plant Account '#],0),16)+INDEX(PlantAccounts[],MATCH($C126,PlantAccounts[Power Plan Plant Account '#],0),17)))/2))/12)*(INDEX(CurWIPHelper[],1,MATCH(AQ$4,CurWIPHelper[#Headers],0)))*(INDEX(PlantAccounts[],MATCH($C126,PlantAccounts[Power Plan Plant Account '#],0),7))</f>
        <v>5767.1692331248487</v>
      </c>
      <c r="CF126" s="59">
        <f>((((INDEX(PlantAccounts[],MATCH($C126,PlantAccounts[Power Plan Plant Account '#],0),8)+(INDEX(PlantAccounts[],MATCH($C126,PlantAccounts[Power Plan Plant Account '#],0),8)+INDEX(PlantAccounts[],MATCH($C126,PlantAccounts[Power Plan Plant Account '#],0),16)+INDEX(PlantAccounts[],MATCH($C126,PlantAccounts[Power Plan Plant Account '#],0),17)))/2))/12)*(INDEX(CurWIPHelper[],1,MATCH(AR$4,CurWIPHelper[#Headers],0)))*(INDEX(PlantAccounts[],MATCH($C126,PlantAccounts[Power Plan Plant Account '#],0),7))</f>
        <v>5767.1692331248487</v>
      </c>
      <c r="CG126" s="59">
        <f>((((INDEX(PlantAccounts[],MATCH($C126,PlantAccounts[Power Plan Plant Account '#],0),8)+(INDEX(PlantAccounts[],MATCH($C126,PlantAccounts[Power Plan Plant Account '#],0),8)+INDEX(PlantAccounts[],MATCH($C126,PlantAccounts[Power Plan Plant Account '#],0),16)+INDEX(PlantAccounts[],MATCH($C126,PlantAccounts[Power Plan Plant Account '#],0),17)))/2))/12)*(INDEX(CurWIPHelper[],1,MATCH(AS$4,CurWIPHelper[#Headers],0)))*(INDEX(PlantAccounts[],MATCH($C126,PlantAccounts[Power Plan Plant Account '#],0),7))</f>
        <v>5767.1692331248487</v>
      </c>
      <c r="CH126" s="59">
        <f>((((INDEX(PlantAccounts[],MATCH($C126,PlantAccounts[Power Plan Plant Account '#],0),8)+(INDEX(PlantAccounts[],MATCH($C126,PlantAccounts[Power Plan Plant Account '#],0),8)+INDEX(PlantAccounts[],MATCH($C126,PlantAccounts[Power Plan Plant Account '#],0),16)+INDEX(PlantAccounts[],MATCH($C126,PlantAccounts[Power Plan Plant Account '#],0),17)))/2))/12)*(INDEX(CurWIPHelper[],1,MATCH(AT$4,CurWIPHelper[#Headers],0)))*(INDEX(PlantAccounts[],MATCH($C126,PlantAccounts[Power Plan Plant Account '#],0),7))</f>
        <v>5767.1692331248487</v>
      </c>
      <c r="CI126" s="59">
        <f>((((INDEX(PlantAccounts[],MATCH($C126,PlantAccounts[Power Plan Plant Account '#],0),8)+(INDEX(PlantAccounts[],MATCH($C126,PlantAccounts[Power Plan Plant Account '#],0),8)+INDEX(PlantAccounts[],MATCH($C126,PlantAccounts[Power Plan Plant Account '#],0),16)+INDEX(PlantAccounts[],MATCH($C126,PlantAccounts[Power Plan Plant Account '#],0),17)))/2))/12)*(INDEX(CurWIPHelper[],1,MATCH(AU$4,CurWIPHelper[#Headers],0)))*(INDEX(PlantAccounts[],MATCH($C126,PlantAccounts[Power Plan Plant Account '#],0),7))</f>
        <v>5767.1692331248487</v>
      </c>
      <c r="CJ126" s="59">
        <f>((((INDEX(PlantAccounts[],MATCH($C126,PlantAccounts[Power Plan Plant Account '#],0),8)+(INDEX(PlantAccounts[],MATCH($C126,PlantAccounts[Power Plan Plant Account '#],0),8)+INDEX(PlantAccounts[],MATCH($C126,PlantAccounts[Power Plan Plant Account '#],0),16)+INDEX(PlantAccounts[],MATCH($C126,PlantAccounts[Power Plan Plant Account '#],0),17)))/2))/12)*(INDEX(CurWIPHelper[],1,MATCH(AV$4,CurWIPHelper[#Headers],0)))*(INDEX(PlantAccounts[],MATCH($C126,PlantAccounts[Power Plan Plant Account '#],0),7))</f>
        <v>5767.1692331248487</v>
      </c>
      <c r="CK126" s="59">
        <f>((((INDEX(PlantAccounts[],MATCH($C126,PlantAccounts[Power Plan Plant Account '#],0),8)+(INDEX(PlantAccounts[],MATCH($C126,PlantAccounts[Power Plan Plant Account '#],0),8)+INDEX(PlantAccounts[],MATCH($C126,PlantAccounts[Power Plan Plant Account '#],0),16)+INDEX(PlantAccounts[],MATCH($C126,PlantAccounts[Power Plan Plant Account '#],0),17)))/2))/12)*(INDEX(CurWIPHelper[],1,MATCH(AW$4,CurWIPHelper[#Headers],0)))*(INDEX(PlantAccounts[],MATCH($C126,PlantAccounts[Power Plan Plant Account '#],0),7))</f>
        <v>5767.1692331248487</v>
      </c>
      <c r="CL126" s="59">
        <f>((((INDEX(PlantAccounts[],MATCH($C126,PlantAccounts[Power Plan Plant Account '#],0),8)+(INDEX(PlantAccounts[],MATCH($C126,PlantAccounts[Power Plan Plant Account '#],0),8)+INDEX(PlantAccounts[],MATCH($C126,PlantAccounts[Power Plan Plant Account '#],0),16)+INDEX(PlantAccounts[],MATCH($C126,PlantAccounts[Power Plan Plant Account '#],0),17)))/2))/12)*(INDEX(CurWIPHelper[],1,MATCH(AX$4,CurWIPHelper[#Headers],0)))*(INDEX(PlantAccounts[],MATCH($C126,PlantAccounts[Power Plan Plant Account '#],0),7))</f>
        <v>5767.1692331248487</v>
      </c>
      <c r="CM126" s="59">
        <f>((((INDEX(PlantAccounts[],MATCH($C126,PlantAccounts[Power Plan Plant Account '#],0),8)+(INDEX(PlantAccounts[],MATCH($C126,PlantAccounts[Power Plan Plant Account '#],0),8)+INDEX(PlantAccounts[],MATCH($C126,PlantAccounts[Power Plan Plant Account '#],0),16)+INDEX(PlantAccounts[],MATCH($C126,PlantAccounts[Power Plan Plant Account '#],0),17)))/2))/12)*(INDEX(CurWIPHelper[],1,MATCH(AY$4,CurWIPHelper[#Headers],0)))*(INDEX(PlantAccounts[],MATCH($C126,PlantAccounts[Power Plan Plant Account '#],0),7))</f>
        <v>5767.1692331248487</v>
      </c>
      <c r="CN126" s="59">
        <f>((((INDEX(PlantAccounts[],MATCH($C126,PlantAccounts[Power Plan Plant Account '#],0),8)+(INDEX(PlantAccounts[],MATCH($C126,PlantAccounts[Power Plan Plant Account '#],0),8)+INDEX(PlantAccounts[],MATCH($C126,PlantAccounts[Power Plan Plant Account '#],0),16)+INDEX(PlantAccounts[],MATCH($C126,PlantAccounts[Power Plan Plant Account '#],0),17)))/2))/12)*(INDEX(CurWIPHelper[],1,MATCH(AZ$4,CurWIPHelper[#Headers],0)))*(INDEX(PlantAccounts[],MATCH($C126,PlantAccounts[Power Plan Plant Account '#],0),7))</f>
        <v>5767.1692331248487</v>
      </c>
      <c r="CO126" s="59">
        <f t="shared" si="34"/>
        <v>69206.030797498184</v>
      </c>
      <c r="CQ126" s="59">
        <f>INDEX(PlantAccounts[],MATCH($C126,PlantAccounts[Power Plan Plant Account '#],0),12)*(INDEX(CurWIPHelper[],1,MATCH(AO$4,CurWIPHelper[#Headers],0)))*(INDEX(PlantAccounts[],MATCH($C126,PlantAccounts[Power Plan Plant Account '#],0),7)/12)*0.5</f>
        <v>0</v>
      </c>
      <c r="CR126" s="59">
        <f>INDEX(PlantAccounts[],MATCH($C126,PlantAccounts[Power Plan Plant Account '#],0),12)*(INDEX(CurWIPHelper[],1,MATCH(AP$4,CurWIPHelper[#Headers],0)))*(INDEX(PlantAccounts[],MATCH($C126,PlantAccounts[Power Plan Plant Account '#],0),7)/12)*0.5</f>
        <v>0</v>
      </c>
      <c r="CS126" s="59">
        <f>INDEX(PlantAccounts[],MATCH($C126,PlantAccounts[Power Plan Plant Account '#],0),12)*(INDEX(CurWIPHelper[],1,MATCH(AQ$4,CurWIPHelper[#Headers],0)))*(INDEX(PlantAccounts[],MATCH($C126,PlantAccounts[Power Plan Plant Account '#],0),7)/12)*0.5</f>
        <v>0</v>
      </c>
      <c r="CT126" s="59">
        <f>INDEX(PlantAccounts[],MATCH($C126,PlantAccounts[Power Plan Plant Account '#],0),12)*(INDEX(CurWIPHelper[],1,MATCH(AR$4,CurWIPHelper[#Headers],0)))*(INDEX(PlantAccounts[],MATCH($C126,PlantAccounts[Power Plan Plant Account '#],0),7)/12)*0.5</f>
        <v>0</v>
      </c>
      <c r="CU126" s="59">
        <f>INDEX(PlantAccounts[],MATCH($C126,PlantAccounts[Power Plan Plant Account '#],0),12)*(INDEX(CurWIPHelper[],1,MATCH(AS$4,CurWIPHelper[#Headers],0)))*(INDEX(PlantAccounts[],MATCH($C126,PlantAccounts[Power Plan Plant Account '#],0),7)/12)*0.5</f>
        <v>0</v>
      </c>
      <c r="CV126" s="59">
        <f>INDEX(PlantAccounts[],MATCH($C126,PlantAccounts[Power Plan Plant Account '#],0),12)*(INDEX(CurWIPHelper[],1,MATCH(AT$4,CurWIPHelper[#Headers],0)))*(INDEX(PlantAccounts[],MATCH($C126,PlantAccounts[Power Plan Plant Account '#],0),7)/12)*0.5</f>
        <v>0</v>
      </c>
      <c r="CW126" s="59">
        <f>INDEX(PlantAccounts[],MATCH($C126,PlantAccounts[Power Plan Plant Account '#],0),12)*(INDEX(CurWIPHelper[],1,MATCH(AU$4,CurWIPHelper[#Headers],0)))*(INDEX(PlantAccounts[],MATCH($C126,PlantAccounts[Power Plan Plant Account '#],0),7)/12)*0.5</f>
        <v>0</v>
      </c>
      <c r="CX126" s="59">
        <f>INDEX(PlantAccounts[],MATCH($C126,PlantAccounts[Power Plan Plant Account '#],0),12)*(INDEX(CurWIPHelper[],1,MATCH(AV$4,CurWIPHelper[#Headers],0)))*(INDEX(PlantAccounts[],MATCH($C126,PlantAccounts[Power Plan Plant Account '#],0),7)/12)*0.5</f>
        <v>0</v>
      </c>
      <c r="CY126" s="59">
        <f>INDEX(PlantAccounts[],MATCH($C126,PlantAccounts[Power Plan Plant Account '#],0),12)*(INDEX(CurWIPHelper[],1,MATCH(AW$4,CurWIPHelper[#Headers],0)))*(INDEX(PlantAccounts[],MATCH($C126,PlantAccounts[Power Plan Plant Account '#],0),7)/12)*0.5</f>
        <v>0</v>
      </c>
      <c r="CZ126" s="59">
        <f>INDEX(PlantAccounts[],MATCH($C126,PlantAccounts[Power Plan Plant Account '#],0),12)*(INDEX(CurWIPHelper[],1,MATCH(AX$4,CurWIPHelper[#Headers],0)))*(INDEX(PlantAccounts[],MATCH($C126,PlantAccounts[Power Plan Plant Account '#],0),7)/12)*0.5</f>
        <v>0</v>
      </c>
      <c r="DA126" s="59">
        <f>INDEX(PlantAccounts[],MATCH($C126,PlantAccounts[Power Plan Plant Account '#],0),12)*(INDEX(CurWIPHelper[],1,MATCH(AY$4,CurWIPHelper[#Headers],0)))*(INDEX(PlantAccounts[],MATCH($C126,PlantAccounts[Power Plan Plant Account '#],0),7)/12)*0.5</f>
        <v>0</v>
      </c>
      <c r="DB126" s="59">
        <f>INDEX(PlantAccounts[],MATCH($C126,PlantAccounts[Power Plan Plant Account '#],0),12)*(INDEX(CurWIPHelper[],1,MATCH(AZ$4,CurWIPHelper[#Headers],0)))*(INDEX(PlantAccounts[],MATCH($C126,PlantAccounts[Power Plan Plant Account '#],0),7)/12)*0.5</f>
        <v>0</v>
      </c>
      <c r="DC126" s="59">
        <f t="shared" si="35"/>
        <v>0</v>
      </c>
      <c r="DE126" s="59">
        <f t="shared" si="36"/>
        <v>69206.030797498184</v>
      </c>
    </row>
    <row r="127" spans="1:109">
      <c r="A127" t="s">
        <v>151</v>
      </c>
      <c r="B127" t="s">
        <v>177</v>
      </c>
      <c r="C127">
        <v>58601</v>
      </c>
      <c r="D127">
        <v>48601</v>
      </c>
      <c r="E127" s="161">
        <f>'Capex to PA'!$B$3</f>
        <v>3.04E-2</v>
      </c>
      <c r="F127" s="113">
        <f>INDEX(PlantAccounts[],MATCH($C127,PlantAccounts[Power Plan Plant Account '#],0),8)</f>
        <v>1509264.9512184754</v>
      </c>
      <c r="G127" s="7">
        <f>INDEX(PlantAccounts[],MATCH($C127,PlantAccounts[Power Plan Plant Account '#],0),14)</f>
        <v>0</v>
      </c>
      <c r="H127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85121.023227413272</v>
      </c>
      <c r="I127" s="146">
        <v>0</v>
      </c>
      <c r="J127" s="7">
        <f t="shared" si="53"/>
        <v>85121.023227413272</v>
      </c>
      <c r="K127" s="7">
        <v>-48497.623411402812</v>
      </c>
      <c r="L127" s="7">
        <f>INDEX(PlantAccounts[],MATCH($C127,PlantAccounts[Power Plan Plant Account '#],0),11)</f>
        <v>0</v>
      </c>
      <c r="M127" s="7">
        <f t="shared" si="32"/>
        <v>-48497.623411402812</v>
      </c>
      <c r="O127" s="35">
        <f>INDEX(CurCloseProf[],MATCH(PlantAccountsQuery[[#This Row],[Reg/Unreg]],CurCloseProf[R/NR],0),MATCH(O$9,CurCloseProf[#Headers],0))*($J127+$M127)</f>
        <v>390.18032963909894</v>
      </c>
      <c r="P127" s="35">
        <f>INDEX(CurCloseProf[],MATCH(PlantAccountsQuery[[#This Row],[Reg/Unreg]],CurCloseProf[R/NR],0),MATCH(P$9,CurCloseProf[#Headers],0))*($J127+$M127)</f>
        <v>223.00349639496042</v>
      </c>
      <c r="Q127" s="35">
        <f>INDEX(CurCloseProf[],MATCH(PlantAccountsQuery[[#This Row],[Reg/Unreg]],CurCloseProf[R/NR],0),MATCH(Q$9,CurCloseProf[#Headers],0))*($J127+$M127)</f>
        <v>1263.6942657972418</v>
      </c>
      <c r="R127" s="35">
        <f>INDEX(CurCloseProf[],MATCH(PlantAccountsQuery[[#This Row],[Reg/Unreg]],CurCloseProf[R/NR],0),MATCH(R$9,CurCloseProf[#Headers],0))*($J127+$M127)</f>
        <v>122.11896662513441</v>
      </c>
      <c r="S127" s="35">
        <f>INDEX(CurCloseProf[],MATCH(PlantAccountsQuery[[#This Row],[Reg/Unreg]],CurCloseProf[R/NR],0),MATCH(S$9,CurCloseProf[#Headers],0))*($J127+$M127)</f>
        <v>67.492537698850498</v>
      </c>
      <c r="T127" s="35">
        <f>INDEX(CurCloseProf[],MATCH(PlantAccountsQuery[[#This Row],[Reg/Unreg]],CurCloseProf[R/NR],0),MATCH(T$9,CurCloseProf[#Headers],0))*($J127+$M127)</f>
        <v>2710.7022884792855</v>
      </c>
      <c r="U127" s="35">
        <f>INDEX(CurCloseProf[],MATCH(PlantAccountsQuery[[#This Row],[Reg/Unreg]],CurCloseProf[R/NR],0),MATCH(U$9,CurCloseProf[#Headers],0))*($J127+$M127)</f>
        <v>1452.4031320089666</v>
      </c>
      <c r="V127" s="35">
        <f>INDEX(CurCloseProf[],MATCH(PlantAccountsQuery[[#This Row],[Reg/Unreg]],CurCloseProf[R/NR],0),MATCH(V$9,CurCloseProf[#Headers],0))*($J127+$M127)</f>
        <v>1060.4945232319908</v>
      </c>
      <c r="W127" s="35">
        <f>INDEX(CurCloseProf[],MATCH(PlantAccountsQuery[[#This Row],[Reg/Unreg]],CurCloseProf[R/NR],0),MATCH(W$9,CurCloseProf[#Headers],0))*($J127+$M127)</f>
        <v>2894.977401756576</v>
      </c>
      <c r="X127" s="35">
        <f>INDEX(CurCloseProf[],MATCH(PlantAccountsQuery[[#This Row],[Reg/Unreg]],CurCloseProf[R/NR],0),MATCH(X$9,CurCloseProf[#Headers],0))*($J127+$M127)</f>
        <v>10950.567577760748</v>
      </c>
      <c r="Y127" s="35">
        <f>INDEX(CurCloseProf[],MATCH(PlantAccountsQuery[[#This Row],[Reg/Unreg]],CurCloseProf[R/NR],0),MATCH(Y$9,CurCloseProf[#Headers],0))*($J127+$M127)</f>
        <v>587.26412843831724</v>
      </c>
      <c r="Z127" s="35">
        <f>INDEX(CurCloseProf[],MATCH(PlantAccountsQuery[[#This Row],[Reg/Unreg]],CurCloseProf[R/NR],0),MATCH(Z$9,CurCloseProf[#Headers],0))*($J127+$M127)</f>
        <v>14900.501168179291</v>
      </c>
      <c r="AB127" s="59">
        <f>IF(INDEX(CurWIPHelper[],1,MATCH(AO$4,$AB$9:$AM$9,0))=0,0,($F127+$O127))</f>
        <v>1509655.1315481144</v>
      </c>
      <c r="AC127" s="59">
        <f>IF(INDEX(CurWIPHelper[],1,MATCH(AP$4,$AB$9:$AM$9,0))=0,0,($F127+SUM($O127:P127)))</f>
        <v>1509878.1350445093</v>
      </c>
      <c r="AD127" s="59">
        <f>IF(INDEX(CurWIPHelper[],1,MATCH(AQ$4,$AB$9:$AM$9,0))=0,0,($F127+SUM($O127:Q127)))</f>
        <v>1511141.8293103066</v>
      </c>
      <c r="AE127" s="59">
        <f>IF(INDEX(CurWIPHelper[],1,MATCH(AR$4,$AB$9:$AM$9,0))=0,0,($F127+SUM($O127:R127)))</f>
        <v>1511263.9482769319</v>
      </c>
      <c r="AF127" s="59">
        <f>IF(INDEX(CurWIPHelper[],1,MATCH(AS$4,$AB$9:$AM$9,0))=0,0,($F127+SUM($O127:S127)))</f>
        <v>1511331.4408146306</v>
      </c>
      <c r="AG127" s="59">
        <f>IF(INDEX(CurWIPHelper[],1,MATCH(AT$4,$AB$9:$AM$9,0))=0,0,($F127+SUM($O127:T127)))</f>
        <v>1514042.1431031099</v>
      </c>
      <c r="AH127" s="59">
        <f>IF(INDEX(CurWIPHelper[],1,MATCH(AU$4,$AB$9:$AM$9,0))=0,0,($F127+SUM($O127:U127)))</f>
        <v>1515494.546235119</v>
      </c>
      <c r="AI127" s="59">
        <f>IF(INDEX(CurWIPHelper[],1,MATCH(AV$4,$AB$9:$AM$9,0))=0,0,($F127+SUM($O127:V127)))</f>
        <v>1516555.0407583509</v>
      </c>
      <c r="AJ127" s="59">
        <f>IF(INDEX(CurWIPHelper[],1,MATCH(AW$4,$AB$9:$AM$9,0))=0,0,($F127+SUM($O127:W127)))</f>
        <v>1519450.0181601075</v>
      </c>
      <c r="AK127" s="59">
        <f>IF(INDEX(CurWIPHelper[],1,MATCH(AX$4,$AB$9:$AM$9,0))=0,0,($F127+SUM($O127:X127)))</f>
        <v>1530400.5857378682</v>
      </c>
      <c r="AL127" s="59">
        <f>IF(INDEX(CurWIPHelper[],1,MATCH(AY$4,$AB$9:$AM$9,0))=0,0,($F127+SUM($O127:Y127)))</f>
        <v>1530987.8498663064</v>
      </c>
      <c r="AM127" s="59">
        <f>IF(INDEX(CurWIPHelper[],1,MATCH(AZ$4,$AB$9:$AM$9,0))=0,0,($F127+SUM($O127:Z127)))</f>
        <v>1545888.3510344857</v>
      </c>
      <c r="AO127" s="35">
        <f>IF(INDEX(CurWIPHelper[],1,MATCH(AO$4,CurWIPHelper[#Headers],0))=0,0,
     IF(AB127&gt;0,
        (IF(
             ((INDEX(PlantAccounts[],MATCH($C127,PlantAccounts[Power Plan Plant Account '#],0),7)/12)
                   *(AB127)
                   *(INDEX(CurWIPHelper[],1,MATCH(AO$4,CurWIPHelper[#Headers],0)))
                   +(INDEX(PlantAccounts[],MATCH($C127,PlantAccounts[Power Plan Plant Account '#],0),9))
                   )&gt;AB127,
              IF((INDEX(PlantAccounts[],MATCH($C127,PlantAccounts[Power Plan Plant Account '#],0),7))=0,0,AB127-(INDEX(PlantAccounts[],MATCH($C127,PlantAccounts[Power Plan Plant Account '#],0),9))),
             (INDEX(PlantAccounts[],MATCH($C127,PlantAccounts[Power Plan Plant Account '#],0),7)/12)*AB127*(INDEX(CurWIPHelper[],1,MATCH(AO$4,CurWIPHelper[#Headers],0))))
        ),
          IF(AB127=0,0,IF(
              ((INDEX(PlantAccounts[],MATCH($C127,PlantAccounts[Power Plan Plant Account '#],0),7)/12)
              *(AB127)
              *(INDEX(CurWIPHelper[],1,MATCH(AO$4,CurWIPHelper[#Headers],0)))
              +(INDEX(PlantAccounts[],MATCH($C127,PlantAccounts[Power Plan Plant Account '#],0),9))
              )&gt;AB127,
         (INDEX(PlantAccounts[],MATCH($C127,PlantAccounts[Power Plan Plant Account '#],0),7)/12)*AB127*(INDEX(CurWIPHelper[],1,MATCH(AO$4,CurWIPHelper[#Headers],0))),
         AB127-(INDEX(PlantAccounts[],MATCH($C127,PlantAccounts[Power Plan Plant Account '#],0),9))
    ))
)
)</f>
        <v>14992.158619609221</v>
      </c>
      <c r="AP127" s="35">
        <f>IF(INDEX(CurWIPHelper[],1,MATCH(AP$4,CurWIPHelper[#Headers],0))=0,0,
     IF(AC127&gt;0,
        (IF(
             ((INDEX(PlantAccounts[],MATCH($C127,PlantAccounts[Power Plan Plant Account '#],0),7)/12)
                   *(AC127)
                   *(INDEX(CurWIPHelper[],1,MATCH(AP$4,CurWIPHelper[#Headers],0)))
                   +(INDEX(PlantAccounts[],MATCH($C127,PlantAccounts[Power Plan Plant Account '#],0),9))
                   +(SUM($AO127:AO127))
                    )&gt;AC127,
              IF((INDEX(PlantAccounts[],MATCH($C127,PlantAccounts[Power Plan Plant Account '#],0),7))=0,0,AC127-(INDEX(PlantAccounts[],MATCH($C127,PlantAccounts[Power Plan Plant Account '#],0),9))-SUM($AO127:AO127)),
             (INDEX(PlantAccounts[],MATCH($C127,PlantAccounts[Power Plan Plant Account '#],0),7)/12)*AC127*(INDEX(CurWIPHelper[],1,MATCH(AP$4,CurWIPHelper[#Headers],0))))
        ),
        IF(AC127=0,0,IF(
              ((INDEX(PlantAccounts[],MATCH($C127,PlantAccounts[Power Plan Plant Account '#],0),7)/12)
              *(AC127)
              *(INDEX(CurWIPHelper[],1,MATCH(AP$4,CurWIPHelper[#Headers],0)))
              +(INDEX(PlantAccounts[],MATCH($C127,PlantAccounts[Power Plan Plant Account '#],0),9))
              +(SUM($AO127:AO127))
              )&gt;AC127,
         (INDEX(PlantAccounts[],MATCH($C127,PlantAccounts[Power Plan Plant Account '#],0),7)/12)*AC127*(INDEX(CurWIPHelper[],1,MATCH(AP$4,CurWIPHelper[#Headers],0))),
         AC127-(INDEX(PlantAccounts[],MATCH($C127,PlantAccounts[Power Plan Plant Account '#],0),9))-(SUM($AO127:AO127))
    ))
)
)</f>
        <v>14994.373233874965</v>
      </c>
      <c r="AQ127" s="35">
        <f>IF(INDEX(CurWIPHelper[],1,MATCH(AQ$4,CurWIPHelper[#Headers],0))=0,0,
     IF(AD127&gt;0,
        (IF(
             ((INDEX(PlantAccounts[],MATCH($C127,PlantAccounts[Power Plan Plant Account '#],0),7)/12)
                   *(AD127)
                   *(INDEX(CurWIPHelper[],1,MATCH(AQ$4,CurWIPHelper[#Headers],0)))
                   +(INDEX(PlantAccounts[],MATCH($C127,PlantAccounts[Power Plan Plant Account '#],0),9))
                   +(SUM($AO127:AP127))
                    )&gt;AD127,
              IF((INDEX(PlantAccounts[],MATCH($C127,PlantAccounts[Power Plan Plant Account '#],0),7))=0,0,AD127-(INDEX(PlantAccounts[],MATCH($C127,PlantAccounts[Power Plan Plant Account '#],0),9))-SUM($AO127:AP127)),
             (INDEX(PlantAccounts[],MATCH($C127,PlantAccounts[Power Plan Plant Account '#],0),7)/12)*AD127*(INDEX(CurWIPHelper[],1,MATCH(AQ$4,CurWIPHelper[#Headers],0))))
        ),
        IF(AD127=0,0,IF(
              ((INDEX(PlantAccounts[],MATCH($C127,PlantAccounts[Power Plan Plant Account '#],0),7)/12)
              *(AD127)
              *(INDEX(CurWIPHelper[],1,MATCH(AQ$4,CurWIPHelper[#Headers],0)))
              +(INDEX(PlantAccounts[],MATCH($C127,PlantAccounts[Power Plan Plant Account '#],0),9))
              +(SUM($AO127:AP127))
              )&gt;AD127,
         (INDEX(PlantAccounts[],MATCH($C127,PlantAccounts[Power Plan Plant Account '#],0),7)/12)*AD127*(INDEX(CurWIPHelper[],1,MATCH(AQ$4,CurWIPHelper[#Headers],0))),
         AD127-(INDEX(PlantAccounts[],MATCH($C127,PlantAccounts[Power Plan Plant Account '#],0),9))-(SUM($AO127:AP127))
    ))
)
)</f>
        <v>15006.922792038024</v>
      </c>
      <c r="AR127" s="35">
        <f>IF(INDEX(CurWIPHelper[],1,MATCH(AR$4,CurWIPHelper[#Headers],0))=0,0,
     IF(AE127&gt;0,
        (IF(
             ((INDEX(PlantAccounts[],MATCH($C127,PlantAccounts[Power Plan Plant Account '#],0),7)/12)
                   *(AE127)
                   *(INDEX(CurWIPHelper[],1,MATCH(AR$4,CurWIPHelper[#Headers],0)))
                   +(INDEX(PlantAccounts[],MATCH($C127,PlantAccounts[Power Plan Plant Account '#],0),9))
                   +(SUM($AO127:AQ127))
                    )&gt;AE127,
              IF((INDEX(PlantAccounts[],MATCH($C127,PlantAccounts[Power Plan Plant Account '#],0),7))=0,0,AE127-(INDEX(PlantAccounts[],MATCH($C127,PlantAccounts[Power Plan Plant Account '#],0),9))-SUM($AO127:AQ127)),
             (INDEX(PlantAccounts[],MATCH($C127,PlantAccounts[Power Plan Plant Account '#],0),7)/12)*AE127*(INDEX(CurWIPHelper[],1,MATCH(AR$4,CurWIPHelper[#Headers],0))))
        ),
        IF(AE127=0,0,IF(
              ((INDEX(PlantAccounts[],MATCH($C127,PlantAccounts[Power Plan Plant Account '#],0),7)/12)
              *(AE127)
              *(INDEX(CurWIPHelper[],1,MATCH(AR$4,CurWIPHelper[#Headers],0)))
              +(INDEX(PlantAccounts[],MATCH($C127,PlantAccounts[Power Plan Plant Account '#],0),9))
              +(SUM($AO127:AQ127))
              )&gt;AE127,
         (INDEX(PlantAccounts[],MATCH($C127,PlantAccounts[Power Plan Plant Account '#],0),7)/12)*AE127*(INDEX(CurWIPHelper[],1,MATCH(AR$4,CurWIPHelper[#Headers],0))),
         AE127-(INDEX(PlantAccounts[],MATCH($C127,PlantAccounts[Power Plan Plant Account '#],0),9))-(SUM($AO127:AQ127))
    ))
)
)</f>
        <v>15008.135537174214</v>
      </c>
      <c r="AS127" s="35">
        <f>IF(INDEX(CurWIPHelper[],1,MATCH(AS$4,CurWIPHelper[#Headers],0))=0,0,
     IF(AF127&gt;0,
        (IF(
             ((INDEX(PlantAccounts[],MATCH($C127,PlantAccounts[Power Plan Plant Account '#],0),7)/12)
                   *(AF127)
                   *(INDEX(CurWIPHelper[],1,MATCH(AS$4,CurWIPHelper[#Headers],0)))
                   +(INDEX(PlantAccounts[],MATCH($C127,PlantAccounts[Power Plan Plant Account '#],0),9))
                   +(SUM($AO127:AR127))
                    )&gt;AF127,
              IF((INDEX(PlantAccounts[],MATCH($C127,PlantAccounts[Power Plan Plant Account '#],0),7))=0,0,AF127-(INDEX(PlantAccounts[],MATCH($C127,PlantAccounts[Power Plan Plant Account '#],0),9))-SUM($AO127:AR127)),
             (INDEX(PlantAccounts[],MATCH($C127,PlantAccounts[Power Plan Plant Account '#],0),7)/12)*AF127*(INDEX(CurWIPHelper[],1,MATCH(AS$4,CurWIPHelper[#Headers],0))))
        ),
        IF(AF127=0,0,IF(
              ((INDEX(PlantAccounts[],MATCH($C127,PlantAccounts[Power Plan Plant Account '#],0),7)/12)
              *(AF127)
              *(INDEX(CurWIPHelper[],1,MATCH(AS$4,CurWIPHelper[#Headers],0)))
              +(INDEX(PlantAccounts[],MATCH($C127,PlantAccounts[Power Plan Plant Account '#],0),9))
              +(SUM($AO127:AR127))
              )&gt;AF127,
         (INDEX(PlantAccounts[],MATCH($C127,PlantAccounts[Power Plan Plant Account '#],0),7)/12)*AF127*(INDEX(CurWIPHelper[],1,MATCH(AS$4,CurWIPHelper[#Headers],0))),
         AF127-(INDEX(PlantAccounts[],MATCH($C127,PlantAccounts[Power Plan Plant Account '#],0),9))-(SUM($AO127:AR127))
    ))
)
)</f>
        <v>15008.805795440274</v>
      </c>
      <c r="AT127" s="35">
        <f>IF(INDEX(CurWIPHelper[],1,MATCH(AT$4,CurWIPHelper[#Headers],0))=0,0,
     IF(AG127&gt;0,
        (IF(
             ((INDEX(PlantAccounts[],MATCH($C127,PlantAccounts[Power Plan Plant Account '#],0),7)/12)
                   *(AG127)
                   *(INDEX(CurWIPHelper[],1,MATCH(AT$4,CurWIPHelper[#Headers],0)))
                   +(INDEX(PlantAccounts[],MATCH($C127,PlantAccounts[Power Plan Plant Account '#],0),9))
                   +(SUM($AO127:AS127))
                    )&gt;AG127,
              IF((INDEX(PlantAccounts[],MATCH($C127,PlantAccounts[Power Plan Plant Account '#],0),7))=0,0,AG127-(INDEX(PlantAccounts[],MATCH($C127,PlantAccounts[Power Plan Plant Account '#],0),9))-SUM($AO127:AS127)),
             (INDEX(PlantAccounts[],MATCH($C127,PlantAccounts[Power Plan Plant Account '#],0),7)/12)*AG127*(INDEX(CurWIPHelper[],1,MATCH(AT$4,CurWIPHelper[#Headers],0))))
        ),
        IF(AG127=0,0,IF(
              ((INDEX(PlantAccounts[],MATCH($C127,PlantAccounts[Power Plan Plant Account '#],0),7)/12)
              *(AG127)
              *(INDEX(CurWIPHelper[],1,MATCH(AT$4,CurWIPHelper[#Headers],0)))
              +(INDEX(PlantAccounts[],MATCH($C127,PlantAccounts[Power Plan Plant Account '#],0),9))
              +(SUM($AO127:AS127))
              )&gt;AG127,
         (INDEX(PlantAccounts[],MATCH($C127,PlantAccounts[Power Plan Plant Account '#],0),7)/12)*AG127*(INDEX(CurWIPHelper[],1,MATCH(AT$4,CurWIPHelper[#Headers],0))),
         AG127-(INDEX(PlantAccounts[],MATCH($C127,PlantAccounts[Power Plan Plant Account '#],0),9))-(SUM($AO127:AS127))
    ))
)
)</f>
        <v>15035.725373183664</v>
      </c>
      <c r="AU127" s="35">
        <f>IF(INDEX(CurWIPHelper[],1,MATCH(AU$4,CurWIPHelper[#Headers],0))=0,0,
     IF(AH127&gt;0,
        (IF(
             ((INDEX(PlantAccounts[],MATCH($C127,PlantAccounts[Power Plan Plant Account '#],0),7)/12)
                   *(AH127)
                   *(INDEX(CurWIPHelper[],1,MATCH(AU$4,CurWIPHelper[#Headers],0)))
                   +(INDEX(PlantAccounts[],MATCH($C127,PlantAccounts[Power Plan Plant Account '#],0),9))
                   +(SUM($AO127:AT127))
                    )&gt;AH127,
              IF((INDEX(PlantAccounts[],MATCH($C127,PlantAccounts[Power Plan Plant Account '#],0),7))=0,0,AH127-(INDEX(PlantAccounts[],MATCH($C127,PlantAccounts[Power Plan Plant Account '#],0),9))-SUM($AO127:AT127)),
             (INDEX(PlantAccounts[],MATCH($C127,PlantAccounts[Power Plan Plant Account '#],0),7)/12)*AH127*(INDEX(CurWIPHelper[],1,MATCH(AU$4,CurWIPHelper[#Headers],0))))
        ),
        IF(AH127=0,0,IF(
              ((INDEX(PlantAccounts[],MATCH($C127,PlantAccounts[Power Plan Plant Account '#],0),7)/12)
              *(AH127)
              *(INDEX(CurWIPHelper[],1,MATCH(AU$4,CurWIPHelper[#Headers],0)))
              +(INDEX(PlantAccounts[],MATCH($C127,PlantAccounts[Power Plan Plant Account '#],0),9))
              +(SUM($AO127:AT127))
              )&gt;AH127,
         (INDEX(PlantAccounts[],MATCH($C127,PlantAccounts[Power Plan Plant Account '#],0),7)/12)*AH127*(INDEX(CurWIPHelper[],1,MATCH(AU$4,CurWIPHelper[#Headers],0))),
         AH127-(INDEX(PlantAccounts[],MATCH($C127,PlantAccounts[Power Plan Plant Account '#],0),9))-(SUM($AO127:AT127))
    ))
)
)</f>
        <v>15050.148970785303</v>
      </c>
      <c r="AV127" s="35">
        <f>IF(INDEX(CurWIPHelper[],1,MATCH(AV$4,CurWIPHelper[#Headers],0))=0,0,
     IF(AI127&gt;0,
        (IF(
             ((INDEX(PlantAccounts[],MATCH($C127,PlantAccounts[Power Plan Plant Account '#],0),7)/12)
                   *(AI127)
                   *(INDEX(CurWIPHelper[],1,MATCH(AV$4,CurWIPHelper[#Headers],0)))
                   +(INDEX(PlantAccounts[],MATCH($C127,PlantAccounts[Power Plan Plant Account '#],0),9))
                   +(SUM($AO127:AU127))
                    )&gt;AI127,
              IF((INDEX(PlantAccounts[],MATCH($C127,PlantAccounts[Power Plan Plant Account '#],0),7))=0,0,AI127-(INDEX(PlantAccounts[],MATCH($C127,PlantAccounts[Power Plan Plant Account '#],0),9))-SUM($AO127:AU127)),
             (INDEX(PlantAccounts[],MATCH($C127,PlantAccounts[Power Plan Plant Account '#],0),7)/12)*AI127*(INDEX(CurWIPHelper[],1,MATCH(AV$4,CurWIPHelper[#Headers],0))))
        ),
        IF(AI127=0,0,IF(
              ((INDEX(PlantAccounts[],MATCH($C127,PlantAccounts[Power Plan Plant Account '#],0),7)/12)
              *(AI127)
              *(INDEX(CurWIPHelper[],1,MATCH(AV$4,CurWIPHelper[#Headers],0)))
              +(INDEX(PlantAccounts[],MATCH($C127,PlantAccounts[Power Plan Plant Account '#],0),9))
              +(SUM($AO127:AU127))
              )&gt;AI127,
         (INDEX(PlantAccounts[],MATCH($C127,PlantAccounts[Power Plan Plant Account '#],0),7)/12)*AI127*(INDEX(CurWIPHelper[],1,MATCH(AV$4,CurWIPHelper[#Headers],0))),
         AI127-(INDEX(PlantAccounts[],MATCH($C127,PlantAccounts[Power Plan Plant Account '#],0),9))-(SUM($AO127:AU127))
    ))
)
)</f>
        <v>15060.680582790765</v>
      </c>
      <c r="AW127" s="35">
        <f>IF(INDEX(CurWIPHelper[],1,MATCH(AW$4,CurWIPHelper[#Headers],0))=0,0,
     IF(AJ127&gt;0,
        (IF(
             ((INDEX(PlantAccounts[],MATCH($C127,PlantAccounts[Power Plan Plant Account '#],0),7)/12)
                   *(AJ127)
                   *(INDEX(CurWIPHelper[],1,MATCH(AW$4,CurWIPHelper[#Headers],0)))
                   +(INDEX(PlantAccounts[],MATCH($C127,PlantAccounts[Power Plan Plant Account '#],0),9))
                   +(SUM($AO127:AV127))
                    )&gt;AJ127,
              IF((INDEX(PlantAccounts[],MATCH($C127,PlantAccounts[Power Plan Plant Account '#],0),7))=0,0,AJ127-(INDEX(PlantAccounts[],MATCH($C127,PlantAccounts[Power Plan Plant Account '#],0),9))-SUM($AO127:AV127)),
             (INDEX(PlantAccounts[],MATCH($C127,PlantAccounts[Power Plan Plant Account '#],0),7)/12)*AJ127*(INDEX(CurWIPHelper[],1,MATCH(AW$4,CurWIPHelper[#Headers],0))))
        ),
        IF(AJ127=0,0,IF(
              ((INDEX(PlantAccounts[],MATCH($C127,PlantAccounts[Power Plan Plant Account '#],0),7)/12)
              *(AJ127)
              *(INDEX(CurWIPHelper[],1,MATCH(AW$4,CurWIPHelper[#Headers],0)))
              +(INDEX(PlantAccounts[],MATCH($C127,PlantAccounts[Power Plan Plant Account '#],0),9))
              +(SUM($AO127:AV127))
              )&gt;AJ127,
         (INDEX(PlantAccounts[],MATCH($C127,PlantAccounts[Power Plan Plant Account '#],0),7)/12)*AJ127*(INDEX(CurWIPHelper[],1,MATCH(AW$4,CurWIPHelper[#Headers],0))),
         AJ127-(INDEX(PlantAccounts[],MATCH($C127,PlantAccounts[Power Plan Plant Account '#],0),9))-(SUM($AO127:AV127))
    ))
)
)</f>
        <v>15089.430169037534</v>
      </c>
      <c r="AX127" s="35">
        <f>IF(INDEX(CurWIPHelper[],1,MATCH(AX$4,CurWIPHelper[#Headers],0))=0,0,
     IF(AK127&gt;0,
        (IF(
             ((INDEX(PlantAccounts[],MATCH($C127,PlantAccounts[Power Plan Plant Account '#],0),7)/12)
                   *(AK127)
                   *(INDEX(CurWIPHelper[],1,MATCH(AX$4,CurWIPHelper[#Headers],0)))
                   +(INDEX(PlantAccounts[],MATCH($C127,PlantAccounts[Power Plan Plant Account '#],0),9))
                   +(SUM($AO127:AW127))
                    )&gt;AK127,
              IF((INDEX(PlantAccounts[],MATCH($C127,PlantAccounts[Power Plan Plant Account '#],0),7))=0,0,AK127-(INDEX(PlantAccounts[],MATCH($C127,PlantAccounts[Power Plan Plant Account '#],0),9))-SUM($AO127:AW127)),
             (INDEX(PlantAccounts[],MATCH($C127,PlantAccounts[Power Plan Plant Account '#],0),7)/12)*AK127*(INDEX(CurWIPHelper[],1,MATCH(AX$4,CurWIPHelper[#Headers],0))))
        ),
        IF(AK127=0,0,IF(
              ((INDEX(PlantAccounts[],MATCH($C127,PlantAccounts[Power Plan Plant Account '#],0),7)/12)
              *(AK127)
              *(INDEX(CurWIPHelper[],1,MATCH(AX$4,CurWIPHelper[#Headers],0)))
              +(INDEX(PlantAccounts[],MATCH($C127,PlantAccounts[Power Plan Plant Account '#],0),9))
              +(SUM($AO127:AW127))
              )&gt;AK127,
         (INDEX(PlantAccounts[],MATCH($C127,PlantAccounts[Power Plan Plant Account '#],0),7)/12)*AK127*(INDEX(CurWIPHelper[],1,MATCH(AX$4,CurWIPHelper[#Headers],0))),
         AK127-(INDEX(PlantAccounts[],MATCH($C127,PlantAccounts[Power Plan Plant Account '#],0),9))-(SUM($AO127:AW127))
    ))
)
)</f>
        <v>15198.178612751419</v>
      </c>
      <c r="AY127" s="35">
        <f>IF(INDEX(CurWIPHelper[],1,MATCH(AY$4,CurWIPHelper[#Headers],0))=0,0,
     IF(AL127&gt;0,
        (IF(
             ((INDEX(PlantAccounts[],MATCH($C127,PlantAccounts[Power Plan Plant Account '#],0),7)/12)
                   *(AL127)
                   *(INDEX(CurWIPHelper[],1,MATCH(AY$4,CurWIPHelper[#Headers],0)))
                   +(INDEX(PlantAccounts[],MATCH($C127,PlantAccounts[Power Plan Plant Account '#],0),9))
                   +(SUM($AO127:AX127))
                    )&gt;AL127,
              IF((INDEX(PlantAccounts[],MATCH($C127,PlantAccounts[Power Plan Plant Account '#],0),7))=0,0,AL127-(INDEX(PlantAccounts[],MATCH($C127,PlantAccounts[Power Plan Plant Account '#],0),9))-SUM($AO127:AX127)),
             (INDEX(PlantAccounts[],MATCH($C127,PlantAccounts[Power Plan Plant Account '#],0),7)/12)*AL127*(INDEX(CurWIPHelper[],1,MATCH(AY$4,CurWIPHelper[#Headers],0))))
        ),
        IF(AL127=0,0,IF(
              ((INDEX(PlantAccounts[],MATCH($C127,PlantAccounts[Power Plan Plant Account '#],0),7)/12)
              *(AL127)
              *(INDEX(CurWIPHelper[],1,MATCH(AY$4,CurWIPHelper[#Headers],0)))
              +(INDEX(PlantAccounts[],MATCH($C127,PlantAccounts[Power Plan Plant Account '#],0),9))
              +(SUM($AO127:AX127))
              )&gt;AL127,
         (INDEX(PlantAccounts[],MATCH($C127,PlantAccounts[Power Plan Plant Account '#],0),7)/12)*AL127*(INDEX(CurWIPHelper[],1,MATCH(AY$4,CurWIPHelper[#Headers],0))),
         AL127-(INDEX(PlantAccounts[],MATCH($C127,PlantAccounts[Power Plan Plant Account '#],0),9))-(SUM($AO127:AX127))
    ))
)
)</f>
        <v>15204.010644704387</v>
      </c>
      <c r="AZ127" s="35">
        <f>IF(INDEX(CurWIPHelper[],1,MATCH(AZ$4,CurWIPHelper[#Headers],0))=0,0,
     IF(AM127&gt;0,
        (IF(
             ((INDEX(PlantAccounts[],MATCH($C127,PlantAccounts[Power Plan Plant Account '#],0),7)/12)
                   *(AM127)
                   *(INDEX(CurWIPHelper[],1,MATCH(AZ$4,CurWIPHelper[#Headers],0)))
                   +(INDEX(PlantAccounts[],MATCH($C127,PlantAccounts[Power Plan Plant Account '#],0),9))
                   +(SUM($AO127:AY127))
                    )&gt;AM127,
              IF((INDEX(PlantAccounts[],MATCH($C127,PlantAccounts[Power Plan Plant Account '#],0),7))=0,0,AM127-(INDEX(PlantAccounts[],MATCH($C127,PlantAccounts[Power Plan Plant Account '#],0),9))-SUM($AO127:AY127)),
             (INDEX(PlantAccounts[],MATCH($C127,PlantAccounts[Power Plan Plant Account '#],0),7)/12)*AM127*(INDEX(CurWIPHelper[],1,MATCH(AZ$4,CurWIPHelper[#Headers],0))))
        ),
        IF(AM127=0,0,IF(
              ((INDEX(PlantAccounts[],MATCH($C127,PlantAccounts[Power Plan Plant Account '#],0),7)/12)
              *(AM127)
              *(INDEX(CurWIPHelper[],1,MATCH(AZ$4,CurWIPHelper[#Headers],0)))
              +(INDEX(PlantAccounts[],MATCH($C127,PlantAccounts[Power Plan Plant Account '#],0),9))
              +(SUM($AO127:AY127))
              )&gt;AM127,
         (INDEX(PlantAccounts[],MATCH($C127,PlantAccounts[Power Plan Plant Account '#],0),7)/12)*AM127*(INDEX(CurWIPHelper[],1,MATCH(AZ$4,CurWIPHelper[#Headers],0))),
         AM127-(INDEX(PlantAccounts[],MATCH($C127,PlantAccounts[Power Plan Plant Account '#],0),9))-(SUM($AO127:AY127))
    ))
)
)</f>
        <v>15351.9852863008</v>
      </c>
      <c r="BA127" s="59">
        <f t="shared" si="33"/>
        <v>181000.55561769058</v>
      </c>
      <c r="BC127" s="59">
        <f>INDEX(CurCloseProf[],MATCH(PlantAccountsQuery[[#This Row],[Reg/Unreg]],CurCloseProf[R/NR],0),MATCH(BC$9,CurCloseProf[#Headers],0))*($J127)</f>
        <v>906.86689572632599</v>
      </c>
      <c r="BD127" s="59">
        <f>INDEX(CurCloseProf[],MATCH(PlantAccountsQuery[[#This Row],[Reg/Unreg]],CurCloseProf[R/NR],0),MATCH(BD$9,CurCloseProf[#Headers],0))*($J127)</f>
        <v>518.31031230834583</v>
      </c>
      <c r="BE127" s="59">
        <f>INDEX(CurCloseProf[],MATCH(PlantAccountsQuery[[#This Row],[Reg/Unreg]],CurCloseProf[R/NR],0),MATCH(BE$9,CurCloseProf[#Headers],0))*($J127)</f>
        <v>2937.1098666883322</v>
      </c>
      <c r="BF127" s="59">
        <f>INDEX(CurCloseProf[],MATCH(PlantAccountsQuery[[#This Row],[Reg/Unreg]],CurCloseProf[R/NR],0),MATCH(BF$9,CurCloseProf[#Headers],0))*($J127)</f>
        <v>283.83196117312661</v>
      </c>
      <c r="BG127" s="59">
        <f>INDEX(CurCloseProf[],MATCH(PlantAccountsQuery[[#This Row],[Reg/Unreg]],CurCloseProf[R/NR],0),MATCH(BG$9,CurCloseProf[#Headers],0))*($J127)</f>
        <v>156.86784673195174</v>
      </c>
      <c r="BH127" s="59">
        <f>INDEX(CurCloseProf[],MATCH(PlantAccountsQuery[[#This Row],[Reg/Unreg]],CurCloseProf[R/NR],0),MATCH(BH$9,CurCloseProf[#Headers],0))*($J127)</f>
        <v>6300.282158932092</v>
      </c>
      <c r="BI127" s="59">
        <f>INDEX(CurCloseProf[],MATCH(PlantAccountsQuery[[#This Row],[Reg/Unreg]],CurCloseProf[R/NR],0),MATCH(BI$9,CurCloseProf[#Headers],0))*($J127)</f>
        <v>3375.7117404828246</v>
      </c>
      <c r="BJ127" s="59">
        <f>INDEX(CurCloseProf[],MATCH(PlantAccountsQuery[[#This Row],[Reg/Unreg]],CurCloseProf[R/NR],0),MATCH(BJ$9,CurCloseProf[#Headers],0))*($J127)</f>
        <v>2464.8279350927933</v>
      </c>
      <c r="BK127" s="59">
        <f>INDEX(CurCloseProf[],MATCH(PlantAccountsQuery[[#This Row],[Reg/Unreg]],CurCloseProf[R/NR],0),MATCH(BK$9,CurCloseProf[#Headers],0))*($J127)</f>
        <v>6728.5789930958399</v>
      </c>
      <c r="BL127" s="59">
        <f>INDEX(CurCloseProf[],MATCH(PlantAccountsQuery[[#This Row],[Reg/Unreg]],CurCloseProf[R/NR],0),MATCH(BL$9,CurCloseProf[#Headers],0))*($J127)</f>
        <v>25451.583463653194</v>
      </c>
      <c r="BM127" s="59">
        <f>INDEX(CurCloseProf[],MATCH(PlantAccountsQuery[[#This Row],[Reg/Unreg]],CurCloseProf[R/NR],0),MATCH(BM$9,CurCloseProf[#Headers],0))*($J127)</f>
        <v>1364.9339976233282</v>
      </c>
      <c r="BN127" s="59">
        <f>INDEX(CurCloseProf[],MATCH(PlantAccountsQuery[[#This Row],[Reg/Unreg]],CurCloseProf[R/NR],0),MATCH(BN$9,CurCloseProf[#Headers],0))*($J127)</f>
        <v>34632.118055905121</v>
      </c>
      <c r="BP127" s="59">
        <f>IF(INDEX(CurWIPHelper[],1,MATCH(AO$4,$BP$9:$CA$9,0))=0,0,$BC127)</f>
        <v>906.86689572632599</v>
      </c>
      <c r="BQ127" s="59">
        <f>IF(INDEX(CurWIPHelper[],1,MATCH(AP$4,$BP$9:$CA$9,0))=0,0,(SUM($BC127:BD127)))</f>
        <v>1425.1772080346718</v>
      </c>
      <c r="BR127" s="59">
        <f>IF(INDEX(CurWIPHelper[],1,MATCH(AQ$4,$BP$9:$CA$9,0))=0,0,(SUM($BC127:BE127)))</f>
        <v>4362.2870747230045</v>
      </c>
      <c r="BS127" s="59">
        <f>IF(INDEX(CurWIPHelper[],1,MATCH(AR$4,$BP$9:$CA$9,0))=0,0,(SUM($BC127:BF127)))</f>
        <v>4646.1190358961312</v>
      </c>
      <c r="BT127" s="59">
        <f>IF(INDEX(CurWIPHelper[],1,MATCH(AS$4,$BP$9:$CA$9,0))=0,0,(SUM($BC127:BG127)))</f>
        <v>4802.9868826280826</v>
      </c>
      <c r="BU127" s="59">
        <f>IF(INDEX(CurWIPHelper[],1,MATCH(AT$4,$BP$9:$CA$9,0))=0,0,(SUM($BC127:BH127)))</f>
        <v>11103.269041560176</v>
      </c>
      <c r="BV127" s="59">
        <f>IF(INDEX(CurWIPHelper[],1,MATCH(AU$4,$BP$9:$CA$9,0))=0,0,(SUM($BC127:BI127)))</f>
        <v>14478.980782043</v>
      </c>
      <c r="BW127" s="59">
        <f>IF(INDEX(CurWIPHelper[],1,MATCH(AV$4,$BP$9:$CA$9,0))=0,0,(SUM($BC127:BJ127)))</f>
        <v>16943.808717135791</v>
      </c>
      <c r="BX127" s="59">
        <f>IF(INDEX(CurWIPHelper[],1,MATCH(AW$4,$BP$9:$CA$9,0))=0,0,(SUM($BC127:BK127)))</f>
        <v>23672.387710231633</v>
      </c>
      <c r="BY127" s="59">
        <f>IF(INDEX(CurWIPHelper[],1,MATCH(AX$4,$BP$9:$CA$9,0))=0,0,(SUM($BC127:BL127)))</f>
        <v>49123.971173884827</v>
      </c>
      <c r="BZ127" s="59">
        <f>IF(INDEX(CurWIPHelper[],1,MATCH(AY$4,$BP$9:$CA$9,0))=0,0,(SUM($BC127:BM127)))</f>
        <v>50488.905171508159</v>
      </c>
      <c r="CA127" s="59">
        <f>IF(INDEX(CurWIPHelper[],1,MATCH(AZ$4,$BP$9:$CA$9,0))=0,0,(SUM($BC127:BN127)))</f>
        <v>85121.023227413272</v>
      </c>
      <c r="CC127" s="59">
        <f>((((INDEX(PlantAccounts[],MATCH($C127,PlantAccounts[Power Plan Plant Account '#],0),8)+(INDEX(PlantAccounts[],MATCH($C127,PlantAccounts[Power Plan Plant Account '#],0),8)+INDEX(PlantAccounts[],MATCH($C127,PlantAccounts[Power Plan Plant Account '#],0),16)+INDEX(PlantAccounts[],MATCH($C127,PlantAccounts[Power Plan Plant Account '#],0),17)))/2))/12)*(INDEX(CurWIPHelper[],1,MATCH(AO$4,CurWIPHelper[#Headers],0)))*(INDEX(PlantAccounts[],MATCH($C127,PlantAccounts[Power Plan Plant Account '#],0),7))</f>
        <v>15170.134541797339</v>
      </c>
      <c r="CD127" s="59">
        <f>((((INDEX(PlantAccounts[],MATCH($C127,PlantAccounts[Power Plan Plant Account '#],0),8)+(INDEX(PlantAccounts[],MATCH($C127,PlantAccounts[Power Plan Plant Account '#],0),8)+INDEX(PlantAccounts[],MATCH($C127,PlantAccounts[Power Plan Plant Account '#],0),16)+INDEX(PlantAccounts[],MATCH($C127,PlantAccounts[Power Plan Plant Account '#],0),17)))/2))/12)*(INDEX(CurWIPHelper[],1,MATCH(AP$4,CurWIPHelper[#Headers],0)))*(INDEX(PlantAccounts[],MATCH($C127,PlantAccounts[Power Plan Plant Account '#],0),7))</f>
        <v>15170.134541797339</v>
      </c>
      <c r="CE127" s="59">
        <f>((((INDEX(PlantAccounts[],MATCH($C127,PlantAccounts[Power Plan Plant Account '#],0),8)+(INDEX(PlantAccounts[],MATCH($C127,PlantAccounts[Power Plan Plant Account '#],0),8)+INDEX(PlantAccounts[],MATCH($C127,PlantAccounts[Power Plan Plant Account '#],0),16)+INDEX(PlantAccounts[],MATCH($C127,PlantAccounts[Power Plan Plant Account '#],0),17)))/2))/12)*(INDEX(CurWIPHelper[],1,MATCH(AQ$4,CurWIPHelper[#Headers],0)))*(INDEX(PlantAccounts[],MATCH($C127,PlantAccounts[Power Plan Plant Account '#],0),7))</f>
        <v>15170.134541797339</v>
      </c>
      <c r="CF127" s="59">
        <f>((((INDEX(PlantAccounts[],MATCH($C127,PlantAccounts[Power Plan Plant Account '#],0),8)+(INDEX(PlantAccounts[],MATCH($C127,PlantAccounts[Power Plan Plant Account '#],0),8)+INDEX(PlantAccounts[],MATCH($C127,PlantAccounts[Power Plan Plant Account '#],0),16)+INDEX(PlantAccounts[],MATCH($C127,PlantAccounts[Power Plan Plant Account '#],0),17)))/2))/12)*(INDEX(CurWIPHelper[],1,MATCH(AR$4,CurWIPHelper[#Headers],0)))*(INDEX(PlantAccounts[],MATCH($C127,PlantAccounts[Power Plan Plant Account '#],0),7))</f>
        <v>15170.134541797339</v>
      </c>
      <c r="CG127" s="59">
        <f>((((INDEX(PlantAccounts[],MATCH($C127,PlantAccounts[Power Plan Plant Account '#],0),8)+(INDEX(PlantAccounts[],MATCH($C127,PlantAccounts[Power Plan Plant Account '#],0),8)+INDEX(PlantAccounts[],MATCH($C127,PlantAccounts[Power Plan Plant Account '#],0),16)+INDEX(PlantAccounts[],MATCH($C127,PlantAccounts[Power Plan Plant Account '#],0),17)))/2))/12)*(INDEX(CurWIPHelper[],1,MATCH(AS$4,CurWIPHelper[#Headers],0)))*(INDEX(PlantAccounts[],MATCH($C127,PlantAccounts[Power Plan Plant Account '#],0),7))</f>
        <v>15170.134541797339</v>
      </c>
      <c r="CH127" s="59">
        <f>((((INDEX(PlantAccounts[],MATCH($C127,PlantAccounts[Power Plan Plant Account '#],0),8)+(INDEX(PlantAccounts[],MATCH($C127,PlantAccounts[Power Plan Plant Account '#],0),8)+INDEX(PlantAccounts[],MATCH($C127,PlantAccounts[Power Plan Plant Account '#],0),16)+INDEX(PlantAccounts[],MATCH($C127,PlantAccounts[Power Plan Plant Account '#],0),17)))/2))/12)*(INDEX(CurWIPHelper[],1,MATCH(AT$4,CurWIPHelper[#Headers],0)))*(INDEX(PlantAccounts[],MATCH($C127,PlantAccounts[Power Plan Plant Account '#],0),7))</f>
        <v>15170.134541797339</v>
      </c>
      <c r="CI127" s="59">
        <f>((((INDEX(PlantAccounts[],MATCH($C127,PlantAccounts[Power Plan Plant Account '#],0),8)+(INDEX(PlantAccounts[],MATCH($C127,PlantAccounts[Power Plan Plant Account '#],0),8)+INDEX(PlantAccounts[],MATCH($C127,PlantAccounts[Power Plan Plant Account '#],0),16)+INDEX(PlantAccounts[],MATCH($C127,PlantAccounts[Power Plan Plant Account '#],0),17)))/2))/12)*(INDEX(CurWIPHelper[],1,MATCH(AU$4,CurWIPHelper[#Headers],0)))*(INDEX(PlantAccounts[],MATCH($C127,PlantAccounts[Power Plan Plant Account '#],0),7))</f>
        <v>15170.134541797339</v>
      </c>
      <c r="CJ127" s="59">
        <f>((((INDEX(PlantAccounts[],MATCH($C127,PlantAccounts[Power Plan Plant Account '#],0),8)+(INDEX(PlantAccounts[],MATCH($C127,PlantAccounts[Power Plan Plant Account '#],0),8)+INDEX(PlantAccounts[],MATCH($C127,PlantAccounts[Power Plan Plant Account '#],0),16)+INDEX(PlantAccounts[],MATCH($C127,PlantAccounts[Power Plan Plant Account '#],0),17)))/2))/12)*(INDEX(CurWIPHelper[],1,MATCH(AV$4,CurWIPHelper[#Headers],0)))*(INDEX(PlantAccounts[],MATCH($C127,PlantAccounts[Power Plan Plant Account '#],0),7))</f>
        <v>15170.134541797339</v>
      </c>
      <c r="CK127" s="59">
        <f>((((INDEX(PlantAccounts[],MATCH($C127,PlantAccounts[Power Plan Plant Account '#],0),8)+(INDEX(PlantAccounts[],MATCH($C127,PlantAccounts[Power Plan Plant Account '#],0),8)+INDEX(PlantAccounts[],MATCH($C127,PlantAccounts[Power Plan Plant Account '#],0),16)+INDEX(PlantAccounts[],MATCH($C127,PlantAccounts[Power Plan Plant Account '#],0),17)))/2))/12)*(INDEX(CurWIPHelper[],1,MATCH(AW$4,CurWIPHelper[#Headers],0)))*(INDEX(PlantAccounts[],MATCH($C127,PlantAccounts[Power Plan Plant Account '#],0),7))</f>
        <v>15170.134541797339</v>
      </c>
      <c r="CL127" s="59">
        <f>((((INDEX(PlantAccounts[],MATCH($C127,PlantAccounts[Power Plan Plant Account '#],0),8)+(INDEX(PlantAccounts[],MATCH($C127,PlantAccounts[Power Plan Plant Account '#],0),8)+INDEX(PlantAccounts[],MATCH($C127,PlantAccounts[Power Plan Plant Account '#],0),16)+INDEX(PlantAccounts[],MATCH($C127,PlantAccounts[Power Plan Plant Account '#],0),17)))/2))/12)*(INDEX(CurWIPHelper[],1,MATCH(AX$4,CurWIPHelper[#Headers],0)))*(INDEX(PlantAccounts[],MATCH($C127,PlantAccounts[Power Plan Plant Account '#],0),7))</f>
        <v>15170.134541797339</v>
      </c>
      <c r="CM127" s="59">
        <f>((((INDEX(PlantAccounts[],MATCH($C127,PlantAccounts[Power Plan Plant Account '#],0),8)+(INDEX(PlantAccounts[],MATCH($C127,PlantAccounts[Power Plan Plant Account '#],0),8)+INDEX(PlantAccounts[],MATCH($C127,PlantAccounts[Power Plan Plant Account '#],0),16)+INDEX(PlantAccounts[],MATCH($C127,PlantAccounts[Power Plan Plant Account '#],0),17)))/2))/12)*(INDEX(CurWIPHelper[],1,MATCH(AY$4,CurWIPHelper[#Headers],0)))*(INDEX(PlantAccounts[],MATCH($C127,PlantAccounts[Power Plan Plant Account '#],0),7))</f>
        <v>15170.134541797339</v>
      </c>
      <c r="CN127" s="59">
        <f>((((INDEX(PlantAccounts[],MATCH($C127,PlantAccounts[Power Plan Plant Account '#],0),8)+(INDEX(PlantAccounts[],MATCH($C127,PlantAccounts[Power Plan Plant Account '#],0),8)+INDEX(PlantAccounts[],MATCH($C127,PlantAccounts[Power Plan Plant Account '#],0),16)+INDEX(PlantAccounts[],MATCH($C127,PlantAccounts[Power Plan Plant Account '#],0),17)))/2))/12)*(INDEX(CurWIPHelper[],1,MATCH(AZ$4,CurWIPHelper[#Headers],0)))*(INDEX(PlantAccounts[],MATCH($C127,PlantAccounts[Power Plan Plant Account '#],0),7))</f>
        <v>15170.134541797339</v>
      </c>
      <c r="CO127" s="59">
        <f t="shared" si="34"/>
        <v>182041.61450156805</v>
      </c>
      <c r="CQ127" s="59">
        <f>INDEX(PlantAccounts[],MATCH($C127,PlantAccounts[Power Plan Plant Account '#],0),12)*(INDEX(CurWIPHelper[],1,MATCH(AO$4,CurWIPHelper[#Headers],0)))*(INDEX(PlantAccounts[],MATCH($C127,PlantAccounts[Power Plan Plant Account '#],0),7)/12)*0.5</f>
        <v>0</v>
      </c>
      <c r="CR127" s="59">
        <f>INDEX(PlantAccounts[],MATCH($C127,PlantAccounts[Power Plan Plant Account '#],0),12)*(INDEX(CurWIPHelper[],1,MATCH(AP$4,CurWIPHelper[#Headers],0)))*(INDEX(PlantAccounts[],MATCH($C127,PlantAccounts[Power Plan Plant Account '#],0),7)/12)*0.5</f>
        <v>0</v>
      </c>
      <c r="CS127" s="59">
        <f>INDEX(PlantAccounts[],MATCH($C127,PlantAccounts[Power Plan Plant Account '#],0),12)*(INDEX(CurWIPHelper[],1,MATCH(AQ$4,CurWIPHelper[#Headers],0)))*(INDEX(PlantAccounts[],MATCH($C127,PlantAccounts[Power Plan Plant Account '#],0),7)/12)*0.5</f>
        <v>0</v>
      </c>
      <c r="CT127" s="59">
        <f>INDEX(PlantAccounts[],MATCH($C127,PlantAccounts[Power Plan Plant Account '#],0),12)*(INDEX(CurWIPHelper[],1,MATCH(AR$4,CurWIPHelper[#Headers],0)))*(INDEX(PlantAccounts[],MATCH($C127,PlantAccounts[Power Plan Plant Account '#],0),7)/12)*0.5</f>
        <v>0</v>
      </c>
      <c r="CU127" s="59">
        <f>INDEX(PlantAccounts[],MATCH($C127,PlantAccounts[Power Plan Plant Account '#],0),12)*(INDEX(CurWIPHelper[],1,MATCH(AS$4,CurWIPHelper[#Headers],0)))*(INDEX(PlantAccounts[],MATCH($C127,PlantAccounts[Power Plan Plant Account '#],0),7)/12)*0.5</f>
        <v>0</v>
      </c>
      <c r="CV127" s="59">
        <f>INDEX(PlantAccounts[],MATCH($C127,PlantAccounts[Power Plan Plant Account '#],0),12)*(INDEX(CurWIPHelper[],1,MATCH(AT$4,CurWIPHelper[#Headers],0)))*(INDEX(PlantAccounts[],MATCH($C127,PlantAccounts[Power Plan Plant Account '#],0),7)/12)*0.5</f>
        <v>0</v>
      </c>
      <c r="CW127" s="59">
        <f>INDEX(PlantAccounts[],MATCH($C127,PlantAccounts[Power Plan Plant Account '#],0),12)*(INDEX(CurWIPHelper[],1,MATCH(AU$4,CurWIPHelper[#Headers],0)))*(INDEX(PlantAccounts[],MATCH($C127,PlantAccounts[Power Plan Plant Account '#],0),7)/12)*0.5</f>
        <v>0</v>
      </c>
      <c r="CX127" s="59">
        <f>INDEX(PlantAccounts[],MATCH($C127,PlantAccounts[Power Plan Plant Account '#],0),12)*(INDEX(CurWIPHelper[],1,MATCH(AV$4,CurWIPHelper[#Headers],0)))*(INDEX(PlantAccounts[],MATCH($C127,PlantAccounts[Power Plan Plant Account '#],0),7)/12)*0.5</f>
        <v>0</v>
      </c>
      <c r="CY127" s="59">
        <f>INDEX(PlantAccounts[],MATCH($C127,PlantAccounts[Power Plan Plant Account '#],0),12)*(INDEX(CurWIPHelper[],1,MATCH(AW$4,CurWIPHelper[#Headers],0)))*(INDEX(PlantAccounts[],MATCH($C127,PlantAccounts[Power Plan Plant Account '#],0),7)/12)*0.5</f>
        <v>0</v>
      </c>
      <c r="CZ127" s="59">
        <f>INDEX(PlantAccounts[],MATCH($C127,PlantAccounts[Power Plan Plant Account '#],0),12)*(INDEX(CurWIPHelper[],1,MATCH(AX$4,CurWIPHelper[#Headers],0)))*(INDEX(PlantAccounts[],MATCH($C127,PlantAccounts[Power Plan Plant Account '#],0),7)/12)*0.5</f>
        <v>0</v>
      </c>
      <c r="DA127" s="59">
        <f>INDEX(PlantAccounts[],MATCH($C127,PlantAccounts[Power Plan Plant Account '#],0),12)*(INDEX(CurWIPHelper[],1,MATCH(AY$4,CurWIPHelper[#Headers],0)))*(INDEX(PlantAccounts[],MATCH($C127,PlantAccounts[Power Plan Plant Account '#],0),7)/12)*0.5</f>
        <v>0</v>
      </c>
      <c r="DB127" s="59">
        <f>INDEX(PlantAccounts[],MATCH($C127,PlantAccounts[Power Plan Plant Account '#],0),12)*(INDEX(CurWIPHelper[],1,MATCH(AZ$4,CurWIPHelper[#Headers],0)))*(INDEX(PlantAccounts[],MATCH($C127,PlantAccounts[Power Plan Plant Account '#],0),7)/12)*0.5</f>
        <v>0</v>
      </c>
      <c r="DC127" s="59">
        <f t="shared" si="35"/>
        <v>0</v>
      </c>
      <c r="DE127" s="59">
        <f t="shared" si="36"/>
        <v>182041.61450156805</v>
      </c>
    </row>
    <row r="128" spans="1:109">
      <c r="A128" t="s">
        <v>151</v>
      </c>
      <c r="B128" t="s">
        <v>178</v>
      </c>
      <c r="C128">
        <v>58705.999999999993</v>
      </c>
      <c r="D128">
        <v>48706</v>
      </c>
      <c r="E128" s="161">
        <f>'Capex to PA'!$B$3</f>
        <v>3.04E-2</v>
      </c>
      <c r="F128" s="113">
        <f>INDEX(PlantAccounts[],MATCH($C128,PlantAccounts[Power Plan Plant Account '#],0),8)</f>
        <v>0</v>
      </c>
      <c r="G128" s="7">
        <f>INDEX(PlantAccounts[],MATCH($C128,PlantAccounts[Power Plan Plant Account '#],0),14)</f>
        <v>0</v>
      </c>
      <c r="H128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28" s="7"/>
      <c r="J128" s="7">
        <f t="shared" si="53"/>
        <v>0</v>
      </c>
      <c r="K128" s="7">
        <v>0</v>
      </c>
      <c r="L128" s="7">
        <f>INDEX(PlantAccounts[],MATCH($C128,PlantAccounts[Power Plan Plant Account '#],0),11)</f>
        <v>0</v>
      </c>
      <c r="M128" s="7">
        <f t="shared" si="32"/>
        <v>0</v>
      </c>
      <c r="O128" s="35">
        <f>INDEX(CurCloseProf[],MATCH(PlantAccountsQuery[[#This Row],[Reg/Unreg]],CurCloseProf[R/NR],0),MATCH(O$9,CurCloseProf[#Headers],0))*($J128+$M128)</f>
        <v>0</v>
      </c>
      <c r="P128" s="35">
        <f>INDEX(CurCloseProf[],MATCH(PlantAccountsQuery[[#This Row],[Reg/Unreg]],CurCloseProf[R/NR],0),MATCH(P$9,CurCloseProf[#Headers],0))*($J128+$M128)</f>
        <v>0</v>
      </c>
      <c r="Q128" s="35">
        <f>INDEX(CurCloseProf[],MATCH(PlantAccountsQuery[[#This Row],[Reg/Unreg]],CurCloseProf[R/NR],0),MATCH(Q$9,CurCloseProf[#Headers],0))*($J128+$M128)</f>
        <v>0</v>
      </c>
      <c r="R128" s="35">
        <f>INDEX(CurCloseProf[],MATCH(PlantAccountsQuery[[#This Row],[Reg/Unreg]],CurCloseProf[R/NR],0),MATCH(R$9,CurCloseProf[#Headers],0))*($J128+$M128)</f>
        <v>0</v>
      </c>
      <c r="S128" s="35">
        <f>INDEX(CurCloseProf[],MATCH(PlantAccountsQuery[[#This Row],[Reg/Unreg]],CurCloseProf[R/NR],0),MATCH(S$9,CurCloseProf[#Headers],0))*($J128+$M128)</f>
        <v>0</v>
      </c>
      <c r="T128" s="35">
        <f>INDEX(CurCloseProf[],MATCH(PlantAccountsQuery[[#This Row],[Reg/Unreg]],CurCloseProf[R/NR],0),MATCH(T$9,CurCloseProf[#Headers],0))*($J128+$M128)</f>
        <v>0</v>
      </c>
      <c r="U128" s="35">
        <f>INDEX(CurCloseProf[],MATCH(PlantAccountsQuery[[#This Row],[Reg/Unreg]],CurCloseProf[R/NR],0),MATCH(U$9,CurCloseProf[#Headers],0))*($J128+$M128)</f>
        <v>0</v>
      </c>
      <c r="V128" s="35">
        <f>INDEX(CurCloseProf[],MATCH(PlantAccountsQuery[[#This Row],[Reg/Unreg]],CurCloseProf[R/NR],0),MATCH(V$9,CurCloseProf[#Headers],0))*($J128+$M128)</f>
        <v>0</v>
      </c>
      <c r="W128" s="35">
        <f>INDEX(CurCloseProf[],MATCH(PlantAccountsQuery[[#This Row],[Reg/Unreg]],CurCloseProf[R/NR],0),MATCH(W$9,CurCloseProf[#Headers],0))*($J128+$M128)</f>
        <v>0</v>
      </c>
      <c r="X128" s="35">
        <f>INDEX(CurCloseProf[],MATCH(PlantAccountsQuery[[#This Row],[Reg/Unreg]],CurCloseProf[R/NR],0),MATCH(X$9,CurCloseProf[#Headers],0))*($J128+$M128)</f>
        <v>0</v>
      </c>
      <c r="Y128" s="35">
        <f>INDEX(CurCloseProf[],MATCH(PlantAccountsQuery[[#This Row],[Reg/Unreg]],CurCloseProf[R/NR],0),MATCH(Y$9,CurCloseProf[#Headers],0))*($J128+$M128)</f>
        <v>0</v>
      </c>
      <c r="Z128" s="35">
        <f>INDEX(CurCloseProf[],MATCH(PlantAccountsQuery[[#This Row],[Reg/Unreg]],CurCloseProf[R/NR],0),MATCH(Z$9,CurCloseProf[#Headers],0))*($J128+$M128)</f>
        <v>0</v>
      </c>
      <c r="AB128" s="59">
        <f>IF(INDEX(CurWIPHelper[],1,MATCH(AO$4,$AB$9:$AM$9,0))=0,0,($F128+$O128))</f>
        <v>0</v>
      </c>
      <c r="AC128" s="59">
        <f>IF(INDEX(CurWIPHelper[],1,MATCH(AP$4,$AB$9:$AM$9,0))=0,0,($F128+SUM($O128:P128)))</f>
        <v>0</v>
      </c>
      <c r="AD128" s="59">
        <f>IF(INDEX(CurWIPHelper[],1,MATCH(AQ$4,$AB$9:$AM$9,0))=0,0,($F128+SUM($O128:Q128)))</f>
        <v>0</v>
      </c>
      <c r="AE128" s="59">
        <f>IF(INDEX(CurWIPHelper[],1,MATCH(AR$4,$AB$9:$AM$9,0))=0,0,($F128+SUM($O128:R128)))</f>
        <v>0</v>
      </c>
      <c r="AF128" s="59">
        <f>IF(INDEX(CurWIPHelper[],1,MATCH(AS$4,$AB$9:$AM$9,0))=0,0,($F128+SUM($O128:S128)))</f>
        <v>0</v>
      </c>
      <c r="AG128" s="59">
        <f>IF(INDEX(CurWIPHelper[],1,MATCH(AT$4,$AB$9:$AM$9,0))=0,0,($F128+SUM($O128:T128)))</f>
        <v>0</v>
      </c>
      <c r="AH128" s="59">
        <f>IF(INDEX(CurWIPHelper[],1,MATCH(AU$4,$AB$9:$AM$9,0))=0,0,($F128+SUM($O128:U128)))</f>
        <v>0</v>
      </c>
      <c r="AI128" s="59">
        <f>IF(INDEX(CurWIPHelper[],1,MATCH(AV$4,$AB$9:$AM$9,0))=0,0,($F128+SUM($O128:V128)))</f>
        <v>0</v>
      </c>
      <c r="AJ128" s="59">
        <f>IF(INDEX(CurWIPHelper[],1,MATCH(AW$4,$AB$9:$AM$9,0))=0,0,($F128+SUM($O128:W128)))</f>
        <v>0</v>
      </c>
      <c r="AK128" s="59">
        <f>IF(INDEX(CurWIPHelper[],1,MATCH(AX$4,$AB$9:$AM$9,0))=0,0,($F128+SUM($O128:X128)))</f>
        <v>0</v>
      </c>
      <c r="AL128" s="59">
        <f>IF(INDEX(CurWIPHelper[],1,MATCH(AY$4,$AB$9:$AM$9,0))=0,0,($F128+SUM($O128:Y128)))</f>
        <v>0</v>
      </c>
      <c r="AM128" s="59">
        <f>IF(INDEX(CurWIPHelper[],1,MATCH(AZ$4,$AB$9:$AM$9,0))=0,0,($F128+SUM($O128:Z128)))</f>
        <v>0</v>
      </c>
      <c r="AO128" s="35">
        <f>IF(INDEX(CurWIPHelper[],1,MATCH(AO$4,CurWIPHelper[#Headers],0))=0,0,
     IF(AB128&gt;0,
        (IF(
             ((INDEX(PlantAccounts[],MATCH($C128,PlantAccounts[Power Plan Plant Account '#],0),7)/12)
                   *(AB128)
                   *(INDEX(CurWIPHelper[],1,MATCH(AO$4,CurWIPHelper[#Headers],0)))
                   +(INDEX(PlantAccounts[],MATCH($C128,PlantAccounts[Power Plan Plant Account '#],0),9))
                   )&gt;AB128,
              IF((INDEX(PlantAccounts[],MATCH($C128,PlantAccounts[Power Plan Plant Account '#],0),7))=0,0,AB128-(INDEX(PlantAccounts[],MATCH($C128,PlantAccounts[Power Plan Plant Account '#],0),9))),
             (INDEX(PlantAccounts[],MATCH($C128,PlantAccounts[Power Plan Plant Account '#],0),7)/12)*AB128*(INDEX(CurWIPHelper[],1,MATCH(AO$4,CurWIPHelper[#Headers],0))))
        ),
          IF(AB128=0,0,IF(
              ((INDEX(PlantAccounts[],MATCH($C128,PlantAccounts[Power Plan Plant Account '#],0),7)/12)
              *(AB128)
              *(INDEX(CurWIPHelper[],1,MATCH(AO$4,CurWIPHelper[#Headers],0)))
              +(INDEX(PlantAccounts[],MATCH($C128,PlantAccounts[Power Plan Plant Account '#],0),9))
              )&gt;AB128,
         (INDEX(PlantAccounts[],MATCH($C128,PlantAccounts[Power Plan Plant Account '#],0),7)/12)*AB128*(INDEX(CurWIPHelper[],1,MATCH(AO$4,CurWIPHelper[#Headers],0))),
         AB128-(INDEX(PlantAccounts[],MATCH($C128,PlantAccounts[Power Plan Plant Account '#],0),9))
    ))
)
)</f>
        <v>0</v>
      </c>
      <c r="AP128" s="35">
        <f>IF(INDEX(CurWIPHelper[],1,MATCH(AP$4,CurWIPHelper[#Headers],0))=0,0,
     IF(AC128&gt;0,
        (IF(
             ((INDEX(PlantAccounts[],MATCH($C128,PlantAccounts[Power Plan Plant Account '#],0),7)/12)
                   *(AC128)
                   *(INDEX(CurWIPHelper[],1,MATCH(AP$4,CurWIPHelper[#Headers],0)))
                   +(INDEX(PlantAccounts[],MATCH($C128,PlantAccounts[Power Plan Plant Account '#],0),9))
                   +(SUM($AO128:AO128))
                    )&gt;AC128,
              IF((INDEX(PlantAccounts[],MATCH($C128,PlantAccounts[Power Plan Plant Account '#],0),7))=0,0,AC128-(INDEX(PlantAccounts[],MATCH($C128,PlantAccounts[Power Plan Plant Account '#],0),9))-SUM($AO128:AO128)),
             (INDEX(PlantAccounts[],MATCH($C128,PlantAccounts[Power Plan Plant Account '#],0),7)/12)*AC128*(INDEX(CurWIPHelper[],1,MATCH(AP$4,CurWIPHelper[#Headers],0))))
        ),
        IF(AC128=0,0,IF(
              ((INDEX(PlantAccounts[],MATCH($C128,PlantAccounts[Power Plan Plant Account '#],0),7)/12)
              *(AC128)
              *(INDEX(CurWIPHelper[],1,MATCH(AP$4,CurWIPHelper[#Headers],0)))
              +(INDEX(PlantAccounts[],MATCH($C128,PlantAccounts[Power Plan Plant Account '#],0),9))
              +(SUM($AO128:AO128))
              )&gt;AC128,
         (INDEX(PlantAccounts[],MATCH($C128,PlantAccounts[Power Plan Plant Account '#],0),7)/12)*AC128*(INDEX(CurWIPHelper[],1,MATCH(AP$4,CurWIPHelper[#Headers],0))),
         AC128-(INDEX(PlantAccounts[],MATCH($C128,PlantAccounts[Power Plan Plant Account '#],0),9))-(SUM($AO128:AO128))
    ))
)
)</f>
        <v>0</v>
      </c>
      <c r="AQ128" s="35">
        <f>IF(INDEX(CurWIPHelper[],1,MATCH(AQ$4,CurWIPHelper[#Headers],0))=0,0,
     IF(AD128&gt;0,
        (IF(
             ((INDEX(PlantAccounts[],MATCH($C128,PlantAccounts[Power Plan Plant Account '#],0),7)/12)
                   *(AD128)
                   *(INDEX(CurWIPHelper[],1,MATCH(AQ$4,CurWIPHelper[#Headers],0)))
                   +(INDEX(PlantAccounts[],MATCH($C128,PlantAccounts[Power Plan Plant Account '#],0),9))
                   +(SUM($AO128:AP128))
                    )&gt;AD128,
              IF((INDEX(PlantAccounts[],MATCH($C128,PlantAccounts[Power Plan Plant Account '#],0),7))=0,0,AD128-(INDEX(PlantAccounts[],MATCH($C128,PlantAccounts[Power Plan Plant Account '#],0),9))-SUM($AO128:AP128)),
             (INDEX(PlantAccounts[],MATCH($C128,PlantAccounts[Power Plan Plant Account '#],0),7)/12)*AD128*(INDEX(CurWIPHelper[],1,MATCH(AQ$4,CurWIPHelper[#Headers],0))))
        ),
        IF(AD128=0,0,IF(
              ((INDEX(PlantAccounts[],MATCH($C128,PlantAccounts[Power Plan Plant Account '#],0),7)/12)
              *(AD128)
              *(INDEX(CurWIPHelper[],1,MATCH(AQ$4,CurWIPHelper[#Headers],0)))
              +(INDEX(PlantAccounts[],MATCH($C128,PlantAccounts[Power Plan Plant Account '#],0),9))
              +(SUM($AO128:AP128))
              )&gt;AD128,
         (INDEX(PlantAccounts[],MATCH($C128,PlantAccounts[Power Plan Plant Account '#],0),7)/12)*AD128*(INDEX(CurWIPHelper[],1,MATCH(AQ$4,CurWIPHelper[#Headers],0))),
         AD128-(INDEX(PlantAccounts[],MATCH($C128,PlantAccounts[Power Plan Plant Account '#],0),9))-(SUM($AO128:AP128))
    ))
)
)</f>
        <v>0</v>
      </c>
      <c r="AR128" s="35">
        <f>IF(INDEX(CurWIPHelper[],1,MATCH(AR$4,CurWIPHelper[#Headers],0))=0,0,
     IF(AE128&gt;0,
        (IF(
             ((INDEX(PlantAccounts[],MATCH($C128,PlantAccounts[Power Plan Plant Account '#],0),7)/12)
                   *(AE128)
                   *(INDEX(CurWIPHelper[],1,MATCH(AR$4,CurWIPHelper[#Headers],0)))
                   +(INDEX(PlantAccounts[],MATCH($C128,PlantAccounts[Power Plan Plant Account '#],0),9))
                   +(SUM($AO128:AQ128))
                    )&gt;AE128,
              IF((INDEX(PlantAccounts[],MATCH($C128,PlantAccounts[Power Plan Plant Account '#],0),7))=0,0,AE128-(INDEX(PlantAccounts[],MATCH($C128,PlantAccounts[Power Plan Plant Account '#],0),9))-SUM($AO128:AQ128)),
             (INDEX(PlantAccounts[],MATCH($C128,PlantAccounts[Power Plan Plant Account '#],0),7)/12)*AE128*(INDEX(CurWIPHelper[],1,MATCH(AR$4,CurWIPHelper[#Headers],0))))
        ),
        IF(AE128=0,0,IF(
              ((INDEX(PlantAccounts[],MATCH($C128,PlantAccounts[Power Plan Plant Account '#],0),7)/12)
              *(AE128)
              *(INDEX(CurWIPHelper[],1,MATCH(AR$4,CurWIPHelper[#Headers],0)))
              +(INDEX(PlantAccounts[],MATCH($C128,PlantAccounts[Power Plan Plant Account '#],0),9))
              +(SUM($AO128:AQ128))
              )&gt;AE128,
         (INDEX(PlantAccounts[],MATCH($C128,PlantAccounts[Power Plan Plant Account '#],0),7)/12)*AE128*(INDEX(CurWIPHelper[],1,MATCH(AR$4,CurWIPHelper[#Headers],0))),
         AE128-(INDEX(PlantAccounts[],MATCH($C128,PlantAccounts[Power Plan Plant Account '#],0),9))-(SUM($AO128:AQ128))
    ))
)
)</f>
        <v>0</v>
      </c>
      <c r="AS128" s="35">
        <f>IF(INDEX(CurWIPHelper[],1,MATCH(AS$4,CurWIPHelper[#Headers],0))=0,0,
     IF(AF128&gt;0,
        (IF(
             ((INDEX(PlantAccounts[],MATCH($C128,PlantAccounts[Power Plan Plant Account '#],0),7)/12)
                   *(AF128)
                   *(INDEX(CurWIPHelper[],1,MATCH(AS$4,CurWIPHelper[#Headers],0)))
                   +(INDEX(PlantAccounts[],MATCH($C128,PlantAccounts[Power Plan Plant Account '#],0),9))
                   +(SUM($AO128:AR128))
                    )&gt;AF128,
              IF((INDEX(PlantAccounts[],MATCH($C128,PlantAccounts[Power Plan Plant Account '#],0),7))=0,0,AF128-(INDEX(PlantAccounts[],MATCH($C128,PlantAccounts[Power Plan Plant Account '#],0),9))-SUM($AO128:AR128)),
             (INDEX(PlantAccounts[],MATCH($C128,PlantAccounts[Power Plan Plant Account '#],0),7)/12)*AF128*(INDEX(CurWIPHelper[],1,MATCH(AS$4,CurWIPHelper[#Headers],0))))
        ),
        IF(AF128=0,0,IF(
              ((INDEX(PlantAccounts[],MATCH($C128,PlantAccounts[Power Plan Plant Account '#],0),7)/12)
              *(AF128)
              *(INDEX(CurWIPHelper[],1,MATCH(AS$4,CurWIPHelper[#Headers],0)))
              +(INDEX(PlantAccounts[],MATCH($C128,PlantAccounts[Power Plan Plant Account '#],0),9))
              +(SUM($AO128:AR128))
              )&gt;AF128,
         (INDEX(PlantAccounts[],MATCH($C128,PlantAccounts[Power Plan Plant Account '#],0),7)/12)*AF128*(INDEX(CurWIPHelper[],1,MATCH(AS$4,CurWIPHelper[#Headers],0))),
         AF128-(INDEX(PlantAccounts[],MATCH($C128,PlantAccounts[Power Plan Plant Account '#],0),9))-(SUM($AO128:AR128))
    ))
)
)</f>
        <v>0</v>
      </c>
      <c r="AT128" s="35">
        <f>IF(INDEX(CurWIPHelper[],1,MATCH(AT$4,CurWIPHelper[#Headers],0))=0,0,
     IF(AG128&gt;0,
        (IF(
             ((INDEX(PlantAccounts[],MATCH($C128,PlantAccounts[Power Plan Plant Account '#],0),7)/12)
                   *(AG128)
                   *(INDEX(CurWIPHelper[],1,MATCH(AT$4,CurWIPHelper[#Headers],0)))
                   +(INDEX(PlantAccounts[],MATCH($C128,PlantAccounts[Power Plan Plant Account '#],0),9))
                   +(SUM($AO128:AS128))
                    )&gt;AG128,
              IF((INDEX(PlantAccounts[],MATCH($C128,PlantAccounts[Power Plan Plant Account '#],0),7))=0,0,AG128-(INDEX(PlantAccounts[],MATCH($C128,PlantAccounts[Power Plan Plant Account '#],0),9))-SUM($AO128:AS128)),
             (INDEX(PlantAccounts[],MATCH($C128,PlantAccounts[Power Plan Plant Account '#],0),7)/12)*AG128*(INDEX(CurWIPHelper[],1,MATCH(AT$4,CurWIPHelper[#Headers],0))))
        ),
        IF(AG128=0,0,IF(
              ((INDEX(PlantAccounts[],MATCH($C128,PlantAccounts[Power Plan Plant Account '#],0),7)/12)
              *(AG128)
              *(INDEX(CurWIPHelper[],1,MATCH(AT$4,CurWIPHelper[#Headers],0)))
              +(INDEX(PlantAccounts[],MATCH($C128,PlantAccounts[Power Plan Plant Account '#],0),9))
              +(SUM($AO128:AS128))
              )&gt;AG128,
         (INDEX(PlantAccounts[],MATCH($C128,PlantAccounts[Power Plan Plant Account '#],0),7)/12)*AG128*(INDEX(CurWIPHelper[],1,MATCH(AT$4,CurWIPHelper[#Headers],0))),
         AG128-(INDEX(PlantAccounts[],MATCH($C128,PlantAccounts[Power Plan Plant Account '#],0),9))-(SUM($AO128:AS128))
    ))
)
)</f>
        <v>0</v>
      </c>
      <c r="AU128" s="35">
        <f>IF(INDEX(CurWIPHelper[],1,MATCH(AU$4,CurWIPHelper[#Headers],0))=0,0,
     IF(AH128&gt;0,
        (IF(
             ((INDEX(PlantAccounts[],MATCH($C128,PlantAccounts[Power Plan Plant Account '#],0),7)/12)
                   *(AH128)
                   *(INDEX(CurWIPHelper[],1,MATCH(AU$4,CurWIPHelper[#Headers],0)))
                   +(INDEX(PlantAccounts[],MATCH($C128,PlantAccounts[Power Plan Plant Account '#],0),9))
                   +(SUM($AO128:AT128))
                    )&gt;AH128,
              IF((INDEX(PlantAccounts[],MATCH($C128,PlantAccounts[Power Plan Plant Account '#],0),7))=0,0,AH128-(INDEX(PlantAccounts[],MATCH($C128,PlantAccounts[Power Plan Plant Account '#],0),9))-SUM($AO128:AT128)),
             (INDEX(PlantAccounts[],MATCH($C128,PlantAccounts[Power Plan Plant Account '#],0),7)/12)*AH128*(INDEX(CurWIPHelper[],1,MATCH(AU$4,CurWIPHelper[#Headers],0))))
        ),
        IF(AH128=0,0,IF(
              ((INDEX(PlantAccounts[],MATCH($C128,PlantAccounts[Power Plan Plant Account '#],0),7)/12)
              *(AH128)
              *(INDEX(CurWIPHelper[],1,MATCH(AU$4,CurWIPHelper[#Headers],0)))
              +(INDEX(PlantAccounts[],MATCH($C128,PlantAccounts[Power Plan Plant Account '#],0),9))
              +(SUM($AO128:AT128))
              )&gt;AH128,
         (INDEX(PlantAccounts[],MATCH($C128,PlantAccounts[Power Plan Plant Account '#],0),7)/12)*AH128*(INDEX(CurWIPHelper[],1,MATCH(AU$4,CurWIPHelper[#Headers],0))),
         AH128-(INDEX(PlantAccounts[],MATCH($C128,PlantAccounts[Power Plan Plant Account '#],0),9))-(SUM($AO128:AT128))
    ))
)
)</f>
        <v>0</v>
      </c>
      <c r="AV128" s="35">
        <f>IF(INDEX(CurWIPHelper[],1,MATCH(AV$4,CurWIPHelper[#Headers],0))=0,0,
     IF(AI128&gt;0,
        (IF(
             ((INDEX(PlantAccounts[],MATCH($C128,PlantAccounts[Power Plan Plant Account '#],0),7)/12)
                   *(AI128)
                   *(INDEX(CurWIPHelper[],1,MATCH(AV$4,CurWIPHelper[#Headers],0)))
                   +(INDEX(PlantAccounts[],MATCH($C128,PlantAccounts[Power Plan Plant Account '#],0),9))
                   +(SUM($AO128:AU128))
                    )&gt;AI128,
              IF((INDEX(PlantAccounts[],MATCH($C128,PlantAccounts[Power Plan Plant Account '#],0),7))=0,0,AI128-(INDEX(PlantAccounts[],MATCH($C128,PlantAccounts[Power Plan Plant Account '#],0),9))-SUM($AO128:AU128)),
             (INDEX(PlantAccounts[],MATCH($C128,PlantAccounts[Power Plan Plant Account '#],0),7)/12)*AI128*(INDEX(CurWIPHelper[],1,MATCH(AV$4,CurWIPHelper[#Headers],0))))
        ),
        IF(AI128=0,0,IF(
              ((INDEX(PlantAccounts[],MATCH($C128,PlantAccounts[Power Plan Plant Account '#],0),7)/12)
              *(AI128)
              *(INDEX(CurWIPHelper[],1,MATCH(AV$4,CurWIPHelper[#Headers],0)))
              +(INDEX(PlantAccounts[],MATCH($C128,PlantAccounts[Power Plan Plant Account '#],0),9))
              +(SUM($AO128:AU128))
              )&gt;AI128,
         (INDEX(PlantAccounts[],MATCH($C128,PlantAccounts[Power Plan Plant Account '#],0),7)/12)*AI128*(INDEX(CurWIPHelper[],1,MATCH(AV$4,CurWIPHelper[#Headers],0))),
         AI128-(INDEX(PlantAccounts[],MATCH($C128,PlantAccounts[Power Plan Plant Account '#],0),9))-(SUM($AO128:AU128))
    ))
)
)</f>
        <v>0</v>
      </c>
      <c r="AW128" s="35">
        <f>IF(INDEX(CurWIPHelper[],1,MATCH(AW$4,CurWIPHelper[#Headers],0))=0,0,
     IF(AJ128&gt;0,
        (IF(
             ((INDEX(PlantAccounts[],MATCH($C128,PlantAccounts[Power Plan Plant Account '#],0),7)/12)
                   *(AJ128)
                   *(INDEX(CurWIPHelper[],1,MATCH(AW$4,CurWIPHelper[#Headers],0)))
                   +(INDEX(PlantAccounts[],MATCH($C128,PlantAccounts[Power Plan Plant Account '#],0),9))
                   +(SUM($AO128:AV128))
                    )&gt;AJ128,
              IF((INDEX(PlantAccounts[],MATCH($C128,PlantAccounts[Power Plan Plant Account '#],0),7))=0,0,AJ128-(INDEX(PlantAccounts[],MATCH($C128,PlantAccounts[Power Plan Plant Account '#],0),9))-SUM($AO128:AV128)),
             (INDEX(PlantAccounts[],MATCH($C128,PlantAccounts[Power Plan Plant Account '#],0),7)/12)*AJ128*(INDEX(CurWIPHelper[],1,MATCH(AW$4,CurWIPHelper[#Headers],0))))
        ),
        IF(AJ128=0,0,IF(
              ((INDEX(PlantAccounts[],MATCH($C128,PlantAccounts[Power Plan Plant Account '#],0),7)/12)
              *(AJ128)
              *(INDEX(CurWIPHelper[],1,MATCH(AW$4,CurWIPHelper[#Headers],0)))
              +(INDEX(PlantAccounts[],MATCH($C128,PlantAccounts[Power Plan Plant Account '#],0),9))
              +(SUM($AO128:AV128))
              )&gt;AJ128,
         (INDEX(PlantAccounts[],MATCH($C128,PlantAccounts[Power Plan Plant Account '#],0),7)/12)*AJ128*(INDEX(CurWIPHelper[],1,MATCH(AW$4,CurWIPHelper[#Headers],0))),
         AJ128-(INDEX(PlantAccounts[],MATCH($C128,PlantAccounts[Power Plan Plant Account '#],0),9))-(SUM($AO128:AV128))
    ))
)
)</f>
        <v>0</v>
      </c>
      <c r="AX128" s="35">
        <f>IF(INDEX(CurWIPHelper[],1,MATCH(AX$4,CurWIPHelper[#Headers],0))=0,0,
     IF(AK128&gt;0,
        (IF(
             ((INDEX(PlantAccounts[],MATCH($C128,PlantAccounts[Power Plan Plant Account '#],0),7)/12)
                   *(AK128)
                   *(INDEX(CurWIPHelper[],1,MATCH(AX$4,CurWIPHelper[#Headers],0)))
                   +(INDEX(PlantAccounts[],MATCH($C128,PlantAccounts[Power Plan Plant Account '#],0),9))
                   +(SUM($AO128:AW128))
                    )&gt;AK128,
              IF((INDEX(PlantAccounts[],MATCH($C128,PlantAccounts[Power Plan Plant Account '#],0),7))=0,0,AK128-(INDEX(PlantAccounts[],MATCH($C128,PlantAccounts[Power Plan Plant Account '#],0),9))-SUM($AO128:AW128)),
             (INDEX(PlantAccounts[],MATCH($C128,PlantAccounts[Power Plan Plant Account '#],0),7)/12)*AK128*(INDEX(CurWIPHelper[],1,MATCH(AX$4,CurWIPHelper[#Headers],0))))
        ),
        IF(AK128=0,0,IF(
              ((INDEX(PlantAccounts[],MATCH($C128,PlantAccounts[Power Plan Plant Account '#],0),7)/12)
              *(AK128)
              *(INDEX(CurWIPHelper[],1,MATCH(AX$4,CurWIPHelper[#Headers],0)))
              +(INDEX(PlantAccounts[],MATCH($C128,PlantAccounts[Power Plan Plant Account '#],0),9))
              +(SUM($AO128:AW128))
              )&gt;AK128,
         (INDEX(PlantAccounts[],MATCH($C128,PlantAccounts[Power Plan Plant Account '#],0),7)/12)*AK128*(INDEX(CurWIPHelper[],1,MATCH(AX$4,CurWIPHelper[#Headers],0))),
         AK128-(INDEX(PlantAccounts[],MATCH($C128,PlantAccounts[Power Plan Plant Account '#],0),9))-(SUM($AO128:AW128))
    ))
)
)</f>
        <v>0</v>
      </c>
      <c r="AY128" s="35">
        <f>IF(INDEX(CurWIPHelper[],1,MATCH(AY$4,CurWIPHelper[#Headers],0))=0,0,
     IF(AL128&gt;0,
        (IF(
             ((INDEX(PlantAccounts[],MATCH($C128,PlantAccounts[Power Plan Plant Account '#],0),7)/12)
                   *(AL128)
                   *(INDEX(CurWIPHelper[],1,MATCH(AY$4,CurWIPHelper[#Headers],0)))
                   +(INDEX(PlantAccounts[],MATCH($C128,PlantAccounts[Power Plan Plant Account '#],0),9))
                   +(SUM($AO128:AX128))
                    )&gt;AL128,
              IF((INDEX(PlantAccounts[],MATCH($C128,PlantAccounts[Power Plan Plant Account '#],0),7))=0,0,AL128-(INDEX(PlantAccounts[],MATCH($C128,PlantAccounts[Power Plan Plant Account '#],0),9))-SUM($AO128:AX128)),
             (INDEX(PlantAccounts[],MATCH($C128,PlantAccounts[Power Plan Plant Account '#],0),7)/12)*AL128*(INDEX(CurWIPHelper[],1,MATCH(AY$4,CurWIPHelper[#Headers],0))))
        ),
        IF(AL128=0,0,IF(
              ((INDEX(PlantAccounts[],MATCH($C128,PlantAccounts[Power Plan Plant Account '#],0),7)/12)
              *(AL128)
              *(INDEX(CurWIPHelper[],1,MATCH(AY$4,CurWIPHelper[#Headers],0)))
              +(INDEX(PlantAccounts[],MATCH($C128,PlantAccounts[Power Plan Plant Account '#],0),9))
              +(SUM($AO128:AX128))
              )&gt;AL128,
         (INDEX(PlantAccounts[],MATCH($C128,PlantAccounts[Power Plan Plant Account '#],0),7)/12)*AL128*(INDEX(CurWIPHelper[],1,MATCH(AY$4,CurWIPHelper[#Headers],0))),
         AL128-(INDEX(PlantAccounts[],MATCH($C128,PlantAccounts[Power Plan Plant Account '#],0),9))-(SUM($AO128:AX128))
    ))
)
)</f>
        <v>0</v>
      </c>
      <c r="AZ128" s="35">
        <f>IF(INDEX(CurWIPHelper[],1,MATCH(AZ$4,CurWIPHelper[#Headers],0))=0,0,
     IF(AM128&gt;0,
        (IF(
             ((INDEX(PlantAccounts[],MATCH($C128,PlantAccounts[Power Plan Plant Account '#],0),7)/12)
                   *(AM128)
                   *(INDEX(CurWIPHelper[],1,MATCH(AZ$4,CurWIPHelper[#Headers],0)))
                   +(INDEX(PlantAccounts[],MATCH($C128,PlantAccounts[Power Plan Plant Account '#],0),9))
                   +(SUM($AO128:AY128))
                    )&gt;AM128,
              IF((INDEX(PlantAccounts[],MATCH($C128,PlantAccounts[Power Plan Plant Account '#],0),7))=0,0,AM128-(INDEX(PlantAccounts[],MATCH($C128,PlantAccounts[Power Plan Plant Account '#],0),9))-SUM($AO128:AY128)),
             (INDEX(PlantAccounts[],MATCH($C128,PlantAccounts[Power Plan Plant Account '#],0),7)/12)*AM128*(INDEX(CurWIPHelper[],1,MATCH(AZ$4,CurWIPHelper[#Headers],0))))
        ),
        IF(AM128=0,0,IF(
              ((INDEX(PlantAccounts[],MATCH($C128,PlantAccounts[Power Plan Plant Account '#],0),7)/12)
              *(AM128)
              *(INDEX(CurWIPHelper[],1,MATCH(AZ$4,CurWIPHelper[#Headers],0)))
              +(INDEX(PlantAccounts[],MATCH($C128,PlantAccounts[Power Plan Plant Account '#],0),9))
              +(SUM($AO128:AY128))
              )&gt;AM128,
         (INDEX(PlantAccounts[],MATCH($C128,PlantAccounts[Power Plan Plant Account '#],0),7)/12)*AM128*(INDEX(CurWIPHelper[],1,MATCH(AZ$4,CurWIPHelper[#Headers],0))),
         AM128-(INDEX(PlantAccounts[],MATCH($C128,PlantAccounts[Power Plan Plant Account '#],0),9))-(SUM($AO128:AY128))
    ))
)
)</f>
        <v>0</v>
      </c>
      <c r="BA128" s="59">
        <f t="shared" si="33"/>
        <v>0</v>
      </c>
      <c r="BC128" s="59">
        <f>INDEX(CurCloseProf[],MATCH(PlantAccountsQuery[[#This Row],[Reg/Unreg]],CurCloseProf[R/NR],0),MATCH(BC$9,CurCloseProf[#Headers],0))*($J128)</f>
        <v>0</v>
      </c>
      <c r="BD128" s="59">
        <f>INDEX(CurCloseProf[],MATCH(PlantAccountsQuery[[#This Row],[Reg/Unreg]],CurCloseProf[R/NR],0),MATCH(BD$9,CurCloseProf[#Headers],0))*($J128)</f>
        <v>0</v>
      </c>
      <c r="BE128" s="59">
        <f>INDEX(CurCloseProf[],MATCH(PlantAccountsQuery[[#This Row],[Reg/Unreg]],CurCloseProf[R/NR],0),MATCH(BE$9,CurCloseProf[#Headers],0))*($J128)</f>
        <v>0</v>
      </c>
      <c r="BF128" s="59">
        <f>INDEX(CurCloseProf[],MATCH(PlantAccountsQuery[[#This Row],[Reg/Unreg]],CurCloseProf[R/NR],0),MATCH(BF$9,CurCloseProf[#Headers],0))*($J128)</f>
        <v>0</v>
      </c>
      <c r="BG128" s="59">
        <f>INDEX(CurCloseProf[],MATCH(PlantAccountsQuery[[#This Row],[Reg/Unreg]],CurCloseProf[R/NR],0),MATCH(BG$9,CurCloseProf[#Headers],0))*($J128)</f>
        <v>0</v>
      </c>
      <c r="BH128" s="59">
        <f>INDEX(CurCloseProf[],MATCH(PlantAccountsQuery[[#This Row],[Reg/Unreg]],CurCloseProf[R/NR],0),MATCH(BH$9,CurCloseProf[#Headers],0))*($J128)</f>
        <v>0</v>
      </c>
      <c r="BI128" s="59">
        <f>INDEX(CurCloseProf[],MATCH(PlantAccountsQuery[[#This Row],[Reg/Unreg]],CurCloseProf[R/NR],0),MATCH(BI$9,CurCloseProf[#Headers],0))*($J128)</f>
        <v>0</v>
      </c>
      <c r="BJ128" s="59">
        <f>INDEX(CurCloseProf[],MATCH(PlantAccountsQuery[[#This Row],[Reg/Unreg]],CurCloseProf[R/NR],0),MATCH(BJ$9,CurCloseProf[#Headers],0))*($J128)</f>
        <v>0</v>
      </c>
      <c r="BK128" s="59">
        <f>INDEX(CurCloseProf[],MATCH(PlantAccountsQuery[[#This Row],[Reg/Unreg]],CurCloseProf[R/NR],0),MATCH(BK$9,CurCloseProf[#Headers],0))*($J128)</f>
        <v>0</v>
      </c>
      <c r="BL128" s="59">
        <f>INDEX(CurCloseProf[],MATCH(PlantAccountsQuery[[#This Row],[Reg/Unreg]],CurCloseProf[R/NR],0),MATCH(BL$9,CurCloseProf[#Headers],0))*($J128)</f>
        <v>0</v>
      </c>
      <c r="BM128" s="59">
        <f>INDEX(CurCloseProf[],MATCH(PlantAccountsQuery[[#This Row],[Reg/Unreg]],CurCloseProf[R/NR],0),MATCH(BM$9,CurCloseProf[#Headers],0))*($J128)</f>
        <v>0</v>
      </c>
      <c r="BN128" s="59">
        <f>INDEX(CurCloseProf[],MATCH(PlantAccountsQuery[[#This Row],[Reg/Unreg]],CurCloseProf[R/NR],0),MATCH(BN$9,CurCloseProf[#Headers],0))*($J128)</f>
        <v>0</v>
      </c>
      <c r="BP128" s="59">
        <f>IF(INDEX(CurWIPHelper[],1,MATCH(AO$4,$BP$9:$CA$9,0))=0,0,$BC128)</f>
        <v>0</v>
      </c>
      <c r="BQ128" s="59">
        <f>IF(INDEX(CurWIPHelper[],1,MATCH(AP$4,$BP$9:$CA$9,0))=0,0,(SUM($BC128:BD128)))</f>
        <v>0</v>
      </c>
      <c r="BR128" s="59">
        <f>IF(INDEX(CurWIPHelper[],1,MATCH(AQ$4,$BP$9:$CA$9,0))=0,0,(SUM($BC128:BE128)))</f>
        <v>0</v>
      </c>
      <c r="BS128" s="59">
        <f>IF(INDEX(CurWIPHelper[],1,MATCH(AR$4,$BP$9:$CA$9,0))=0,0,(SUM($BC128:BF128)))</f>
        <v>0</v>
      </c>
      <c r="BT128" s="59">
        <f>IF(INDEX(CurWIPHelper[],1,MATCH(AS$4,$BP$9:$CA$9,0))=0,0,(SUM($BC128:BG128)))</f>
        <v>0</v>
      </c>
      <c r="BU128" s="59">
        <f>IF(INDEX(CurWIPHelper[],1,MATCH(AT$4,$BP$9:$CA$9,0))=0,0,(SUM($BC128:BH128)))</f>
        <v>0</v>
      </c>
      <c r="BV128" s="59">
        <f>IF(INDEX(CurWIPHelper[],1,MATCH(AU$4,$BP$9:$CA$9,0))=0,0,(SUM($BC128:BI128)))</f>
        <v>0</v>
      </c>
      <c r="BW128" s="59">
        <f>IF(INDEX(CurWIPHelper[],1,MATCH(AV$4,$BP$9:$CA$9,0))=0,0,(SUM($BC128:BJ128)))</f>
        <v>0</v>
      </c>
      <c r="BX128" s="59">
        <f>IF(INDEX(CurWIPHelper[],1,MATCH(AW$4,$BP$9:$CA$9,0))=0,0,(SUM($BC128:BK128)))</f>
        <v>0</v>
      </c>
      <c r="BY128" s="59">
        <f>IF(INDEX(CurWIPHelper[],1,MATCH(AX$4,$BP$9:$CA$9,0))=0,0,(SUM($BC128:BL128)))</f>
        <v>0</v>
      </c>
      <c r="BZ128" s="59">
        <f>IF(INDEX(CurWIPHelper[],1,MATCH(AY$4,$BP$9:$CA$9,0))=0,0,(SUM($BC128:BM128)))</f>
        <v>0</v>
      </c>
      <c r="CA128" s="59">
        <f>IF(INDEX(CurWIPHelper[],1,MATCH(AZ$4,$BP$9:$CA$9,0))=0,0,(SUM($BC128:BN128)))</f>
        <v>0</v>
      </c>
      <c r="CC128" s="59">
        <f>((((INDEX(PlantAccounts[],MATCH($C128,PlantAccounts[Power Plan Plant Account '#],0),8)+(INDEX(PlantAccounts[],MATCH($C128,PlantAccounts[Power Plan Plant Account '#],0),8)+INDEX(PlantAccounts[],MATCH($C128,PlantAccounts[Power Plan Plant Account '#],0),16)+INDEX(PlantAccounts[],MATCH($C128,PlantAccounts[Power Plan Plant Account '#],0),17)))/2))/12)*(INDEX(CurWIPHelper[],1,MATCH(AO$4,CurWIPHelper[#Headers],0)))*(INDEX(PlantAccounts[],MATCH($C128,PlantAccounts[Power Plan Plant Account '#],0),7))</f>
        <v>0</v>
      </c>
      <c r="CD128" s="59">
        <f>((((INDEX(PlantAccounts[],MATCH($C128,PlantAccounts[Power Plan Plant Account '#],0),8)+(INDEX(PlantAccounts[],MATCH($C128,PlantAccounts[Power Plan Plant Account '#],0),8)+INDEX(PlantAccounts[],MATCH($C128,PlantAccounts[Power Plan Plant Account '#],0),16)+INDEX(PlantAccounts[],MATCH($C128,PlantAccounts[Power Plan Plant Account '#],0),17)))/2))/12)*(INDEX(CurWIPHelper[],1,MATCH(AP$4,CurWIPHelper[#Headers],0)))*(INDEX(PlantAccounts[],MATCH($C128,PlantAccounts[Power Plan Plant Account '#],0),7))</f>
        <v>0</v>
      </c>
      <c r="CE128" s="59">
        <f>((((INDEX(PlantAccounts[],MATCH($C128,PlantAccounts[Power Plan Plant Account '#],0),8)+(INDEX(PlantAccounts[],MATCH($C128,PlantAccounts[Power Plan Plant Account '#],0),8)+INDEX(PlantAccounts[],MATCH($C128,PlantAccounts[Power Plan Plant Account '#],0),16)+INDEX(PlantAccounts[],MATCH($C128,PlantAccounts[Power Plan Plant Account '#],0),17)))/2))/12)*(INDEX(CurWIPHelper[],1,MATCH(AQ$4,CurWIPHelper[#Headers],0)))*(INDEX(PlantAccounts[],MATCH($C128,PlantAccounts[Power Plan Plant Account '#],0),7))</f>
        <v>0</v>
      </c>
      <c r="CF128" s="59">
        <f>((((INDEX(PlantAccounts[],MATCH($C128,PlantAccounts[Power Plan Plant Account '#],0),8)+(INDEX(PlantAccounts[],MATCH($C128,PlantAccounts[Power Plan Plant Account '#],0),8)+INDEX(PlantAccounts[],MATCH($C128,PlantAccounts[Power Plan Plant Account '#],0),16)+INDEX(PlantAccounts[],MATCH($C128,PlantAccounts[Power Plan Plant Account '#],0),17)))/2))/12)*(INDEX(CurWIPHelper[],1,MATCH(AR$4,CurWIPHelper[#Headers],0)))*(INDEX(PlantAccounts[],MATCH($C128,PlantAccounts[Power Plan Plant Account '#],0),7))</f>
        <v>0</v>
      </c>
      <c r="CG128" s="59">
        <f>((((INDEX(PlantAccounts[],MATCH($C128,PlantAccounts[Power Plan Plant Account '#],0),8)+(INDEX(PlantAccounts[],MATCH($C128,PlantAccounts[Power Plan Plant Account '#],0),8)+INDEX(PlantAccounts[],MATCH($C128,PlantAccounts[Power Plan Plant Account '#],0),16)+INDEX(PlantAccounts[],MATCH($C128,PlantAccounts[Power Plan Plant Account '#],0),17)))/2))/12)*(INDEX(CurWIPHelper[],1,MATCH(AS$4,CurWIPHelper[#Headers],0)))*(INDEX(PlantAccounts[],MATCH($C128,PlantAccounts[Power Plan Plant Account '#],0),7))</f>
        <v>0</v>
      </c>
      <c r="CH128" s="59">
        <f>((((INDEX(PlantAccounts[],MATCH($C128,PlantAccounts[Power Plan Plant Account '#],0),8)+(INDEX(PlantAccounts[],MATCH($C128,PlantAccounts[Power Plan Plant Account '#],0),8)+INDEX(PlantAccounts[],MATCH($C128,PlantAccounts[Power Plan Plant Account '#],0),16)+INDEX(PlantAccounts[],MATCH($C128,PlantAccounts[Power Plan Plant Account '#],0),17)))/2))/12)*(INDEX(CurWIPHelper[],1,MATCH(AT$4,CurWIPHelper[#Headers],0)))*(INDEX(PlantAccounts[],MATCH($C128,PlantAccounts[Power Plan Plant Account '#],0),7))</f>
        <v>0</v>
      </c>
      <c r="CI128" s="59">
        <f>((((INDEX(PlantAccounts[],MATCH($C128,PlantAccounts[Power Plan Plant Account '#],0),8)+(INDEX(PlantAccounts[],MATCH($C128,PlantAccounts[Power Plan Plant Account '#],0),8)+INDEX(PlantAccounts[],MATCH($C128,PlantAccounts[Power Plan Plant Account '#],0),16)+INDEX(PlantAccounts[],MATCH($C128,PlantAccounts[Power Plan Plant Account '#],0),17)))/2))/12)*(INDEX(CurWIPHelper[],1,MATCH(AU$4,CurWIPHelper[#Headers],0)))*(INDEX(PlantAccounts[],MATCH($C128,PlantAccounts[Power Plan Plant Account '#],0),7))</f>
        <v>0</v>
      </c>
      <c r="CJ128" s="59">
        <f>((((INDEX(PlantAccounts[],MATCH($C128,PlantAccounts[Power Plan Plant Account '#],0),8)+(INDEX(PlantAccounts[],MATCH($C128,PlantAccounts[Power Plan Plant Account '#],0),8)+INDEX(PlantAccounts[],MATCH($C128,PlantAccounts[Power Plan Plant Account '#],0),16)+INDEX(PlantAccounts[],MATCH($C128,PlantAccounts[Power Plan Plant Account '#],0),17)))/2))/12)*(INDEX(CurWIPHelper[],1,MATCH(AV$4,CurWIPHelper[#Headers],0)))*(INDEX(PlantAccounts[],MATCH($C128,PlantAccounts[Power Plan Plant Account '#],0),7))</f>
        <v>0</v>
      </c>
      <c r="CK128" s="59">
        <f>((((INDEX(PlantAccounts[],MATCH($C128,PlantAccounts[Power Plan Plant Account '#],0),8)+(INDEX(PlantAccounts[],MATCH($C128,PlantAccounts[Power Plan Plant Account '#],0),8)+INDEX(PlantAccounts[],MATCH($C128,PlantAccounts[Power Plan Plant Account '#],0),16)+INDEX(PlantAccounts[],MATCH($C128,PlantAccounts[Power Plan Plant Account '#],0),17)))/2))/12)*(INDEX(CurWIPHelper[],1,MATCH(AW$4,CurWIPHelper[#Headers],0)))*(INDEX(PlantAccounts[],MATCH($C128,PlantAccounts[Power Plan Plant Account '#],0),7))</f>
        <v>0</v>
      </c>
      <c r="CL128" s="59">
        <f>((((INDEX(PlantAccounts[],MATCH($C128,PlantAccounts[Power Plan Plant Account '#],0),8)+(INDEX(PlantAccounts[],MATCH($C128,PlantAccounts[Power Plan Plant Account '#],0),8)+INDEX(PlantAccounts[],MATCH($C128,PlantAccounts[Power Plan Plant Account '#],0),16)+INDEX(PlantAccounts[],MATCH($C128,PlantAccounts[Power Plan Plant Account '#],0),17)))/2))/12)*(INDEX(CurWIPHelper[],1,MATCH(AX$4,CurWIPHelper[#Headers],0)))*(INDEX(PlantAccounts[],MATCH($C128,PlantAccounts[Power Plan Plant Account '#],0),7))</f>
        <v>0</v>
      </c>
      <c r="CM128" s="59">
        <f>((((INDEX(PlantAccounts[],MATCH($C128,PlantAccounts[Power Plan Plant Account '#],0),8)+(INDEX(PlantAccounts[],MATCH($C128,PlantAccounts[Power Plan Plant Account '#],0),8)+INDEX(PlantAccounts[],MATCH($C128,PlantAccounts[Power Plan Plant Account '#],0),16)+INDEX(PlantAccounts[],MATCH($C128,PlantAccounts[Power Plan Plant Account '#],0),17)))/2))/12)*(INDEX(CurWIPHelper[],1,MATCH(AY$4,CurWIPHelper[#Headers],0)))*(INDEX(PlantAccounts[],MATCH($C128,PlantAccounts[Power Plan Plant Account '#],0),7))</f>
        <v>0</v>
      </c>
      <c r="CN128" s="59">
        <f>((((INDEX(PlantAccounts[],MATCH($C128,PlantAccounts[Power Plan Plant Account '#],0),8)+(INDEX(PlantAccounts[],MATCH($C128,PlantAccounts[Power Plan Plant Account '#],0),8)+INDEX(PlantAccounts[],MATCH($C128,PlantAccounts[Power Plan Plant Account '#],0),16)+INDEX(PlantAccounts[],MATCH($C128,PlantAccounts[Power Plan Plant Account '#],0),17)))/2))/12)*(INDEX(CurWIPHelper[],1,MATCH(AZ$4,CurWIPHelper[#Headers],0)))*(INDEX(PlantAccounts[],MATCH($C128,PlantAccounts[Power Plan Plant Account '#],0),7))</f>
        <v>0</v>
      </c>
      <c r="CO128" s="59">
        <f t="shared" si="34"/>
        <v>0</v>
      </c>
      <c r="CQ128" s="59">
        <f>INDEX(PlantAccounts[],MATCH($C128,PlantAccounts[Power Plan Plant Account '#],0),12)*(INDEX(CurWIPHelper[],1,MATCH(AO$4,CurWIPHelper[#Headers],0)))*(INDEX(PlantAccounts[],MATCH($C128,PlantAccounts[Power Plan Plant Account '#],0),7)/12)*0.5</f>
        <v>0</v>
      </c>
      <c r="CR128" s="59">
        <f>INDEX(PlantAccounts[],MATCH($C128,PlantAccounts[Power Plan Plant Account '#],0),12)*(INDEX(CurWIPHelper[],1,MATCH(AP$4,CurWIPHelper[#Headers],0)))*(INDEX(PlantAccounts[],MATCH($C128,PlantAccounts[Power Plan Plant Account '#],0),7)/12)*0.5</f>
        <v>0</v>
      </c>
      <c r="CS128" s="59">
        <f>INDEX(PlantAccounts[],MATCH($C128,PlantAccounts[Power Plan Plant Account '#],0),12)*(INDEX(CurWIPHelper[],1,MATCH(AQ$4,CurWIPHelper[#Headers],0)))*(INDEX(PlantAccounts[],MATCH($C128,PlantAccounts[Power Plan Plant Account '#],0),7)/12)*0.5</f>
        <v>0</v>
      </c>
      <c r="CT128" s="59">
        <f>INDEX(PlantAccounts[],MATCH($C128,PlantAccounts[Power Plan Plant Account '#],0),12)*(INDEX(CurWIPHelper[],1,MATCH(AR$4,CurWIPHelper[#Headers],0)))*(INDEX(PlantAccounts[],MATCH($C128,PlantAccounts[Power Plan Plant Account '#],0),7)/12)*0.5</f>
        <v>0</v>
      </c>
      <c r="CU128" s="59">
        <f>INDEX(PlantAccounts[],MATCH($C128,PlantAccounts[Power Plan Plant Account '#],0),12)*(INDEX(CurWIPHelper[],1,MATCH(AS$4,CurWIPHelper[#Headers],0)))*(INDEX(PlantAccounts[],MATCH($C128,PlantAccounts[Power Plan Plant Account '#],0),7)/12)*0.5</f>
        <v>0</v>
      </c>
      <c r="CV128" s="59">
        <f>INDEX(PlantAccounts[],MATCH($C128,PlantAccounts[Power Plan Plant Account '#],0),12)*(INDEX(CurWIPHelper[],1,MATCH(AT$4,CurWIPHelper[#Headers],0)))*(INDEX(PlantAccounts[],MATCH($C128,PlantAccounts[Power Plan Plant Account '#],0),7)/12)*0.5</f>
        <v>0</v>
      </c>
      <c r="CW128" s="59">
        <f>INDEX(PlantAccounts[],MATCH($C128,PlantAccounts[Power Plan Plant Account '#],0),12)*(INDEX(CurWIPHelper[],1,MATCH(AU$4,CurWIPHelper[#Headers],0)))*(INDEX(PlantAccounts[],MATCH($C128,PlantAccounts[Power Plan Plant Account '#],0),7)/12)*0.5</f>
        <v>0</v>
      </c>
      <c r="CX128" s="59">
        <f>INDEX(PlantAccounts[],MATCH($C128,PlantAccounts[Power Plan Plant Account '#],0),12)*(INDEX(CurWIPHelper[],1,MATCH(AV$4,CurWIPHelper[#Headers],0)))*(INDEX(PlantAccounts[],MATCH($C128,PlantAccounts[Power Plan Plant Account '#],0),7)/12)*0.5</f>
        <v>0</v>
      </c>
      <c r="CY128" s="59">
        <f>INDEX(PlantAccounts[],MATCH($C128,PlantAccounts[Power Plan Plant Account '#],0),12)*(INDEX(CurWIPHelper[],1,MATCH(AW$4,CurWIPHelper[#Headers],0)))*(INDEX(PlantAccounts[],MATCH($C128,PlantAccounts[Power Plan Plant Account '#],0),7)/12)*0.5</f>
        <v>0</v>
      </c>
      <c r="CZ128" s="59">
        <f>INDEX(PlantAccounts[],MATCH($C128,PlantAccounts[Power Plan Plant Account '#],0),12)*(INDEX(CurWIPHelper[],1,MATCH(AX$4,CurWIPHelper[#Headers],0)))*(INDEX(PlantAccounts[],MATCH($C128,PlantAccounts[Power Plan Plant Account '#],0),7)/12)*0.5</f>
        <v>0</v>
      </c>
      <c r="DA128" s="59">
        <f>INDEX(PlantAccounts[],MATCH($C128,PlantAccounts[Power Plan Plant Account '#],0),12)*(INDEX(CurWIPHelper[],1,MATCH(AY$4,CurWIPHelper[#Headers],0)))*(INDEX(PlantAccounts[],MATCH($C128,PlantAccounts[Power Plan Plant Account '#],0),7)/12)*0.5</f>
        <v>0</v>
      </c>
      <c r="DB128" s="59">
        <f>INDEX(PlantAccounts[],MATCH($C128,PlantAccounts[Power Plan Plant Account '#],0),12)*(INDEX(CurWIPHelper[],1,MATCH(AZ$4,CurWIPHelper[#Headers],0)))*(INDEX(PlantAccounts[],MATCH($C128,PlantAccounts[Power Plan Plant Account '#],0),7)/12)*0.5</f>
        <v>0</v>
      </c>
      <c r="DC128" s="59">
        <f t="shared" si="35"/>
        <v>0</v>
      </c>
      <c r="DE128" s="59">
        <f t="shared" si="36"/>
        <v>0</v>
      </c>
    </row>
    <row r="129" spans="1:109">
      <c r="A129" t="s">
        <v>151</v>
      </c>
      <c r="B129" t="s">
        <v>179</v>
      </c>
      <c r="C129">
        <v>58796</v>
      </c>
      <c r="D129">
        <v>48796</v>
      </c>
      <c r="E129" s="161">
        <f>'Capex to PA'!$B$3</f>
        <v>3.04E-2</v>
      </c>
      <c r="F129" s="113">
        <f>INDEX(PlantAccounts[],MATCH($C129,PlantAccounts[Power Plan Plant Account '#],0),8)</f>
        <v>0</v>
      </c>
      <c r="G129" s="7">
        <f>INDEX(PlantAccounts[],MATCH($C129,PlantAccounts[Power Plan Plant Account '#],0),14)</f>
        <v>0</v>
      </c>
      <c r="H129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0</v>
      </c>
      <c r="I129" s="7"/>
      <c r="J129" s="7">
        <f t="shared" si="53"/>
        <v>0</v>
      </c>
      <c r="K129" s="7">
        <v>0</v>
      </c>
      <c r="L129" s="7">
        <f>INDEX(PlantAccounts[],MATCH($C129,PlantAccounts[Power Plan Plant Account '#],0),11)</f>
        <v>0</v>
      </c>
      <c r="M129" s="7">
        <f t="shared" si="32"/>
        <v>0</v>
      </c>
      <c r="O129" s="35">
        <f>INDEX(CurCloseProf[],MATCH(PlantAccountsQuery[[#This Row],[Reg/Unreg]],CurCloseProf[R/NR],0),MATCH(O$9,CurCloseProf[#Headers],0))*($J129+$M129)</f>
        <v>0</v>
      </c>
      <c r="P129" s="35">
        <f>INDEX(CurCloseProf[],MATCH(PlantAccountsQuery[[#This Row],[Reg/Unreg]],CurCloseProf[R/NR],0),MATCH(P$9,CurCloseProf[#Headers],0))*($J129+$M129)</f>
        <v>0</v>
      </c>
      <c r="Q129" s="35">
        <f>INDEX(CurCloseProf[],MATCH(PlantAccountsQuery[[#This Row],[Reg/Unreg]],CurCloseProf[R/NR],0),MATCH(Q$9,CurCloseProf[#Headers],0))*($J129+$M129)</f>
        <v>0</v>
      </c>
      <c r="R129" s="35">
        <f>INDEX(CurCloseProf[],MATCH(PlantAccountsQuery[[#This Row],[Reg/Unreg]],CurCloseProf[R/NR],0),MATCH(R$9,CurCloseProf[#Headers],0))*($J129+$M129)</f>
        <v>0</v>
      </c>
      <c r="S129" s="35">
        <f>INDEX(CurCloseProf[],MATCH(PlantAccountsQuery[[#This Row],[Reg/Unreg]],CurCloseProf[R/NR],0),MATCH(S$9,CurCloseProf[#Headers],0))*($J129+$M129)</f>
        <v>0</v>
      </c>
      <c r="T129" s="35">
        <f>INDEX(CurCloseProf[],MATCH(PlantAccountsQuery[[#This Row],[Reg/Unreg]],CurCloseProf[R/NR],0),MATCH(T$9,CurCloseProf[#Headers],0))*($J129+$M129)</f>
        <v>0</v>
      </c>
      <c r="U129" s="35">
        <f>INDEX(CurCloseProf[],MATCH(PlantAccountsQuery[[#This Row],[Reg/Unreg]],CurCloseProf[R/NR],0),MATCH(U$9,CurCloseProf[#Headers],0))*($J129+$M129)</f>
        <v>0</v>
      </c>
      <c r="V129" s="35">
        <f>INDEX(CurCloseProf[],MATCH(PlantAccountsQuery[[#This Row],[Reg/Unreg]],CurCloseProf[R/NR],0),MATCH(V$9,CurCloseProf[#Headers],0))*($J129+$M129)</f>
        <v>0</v>
      </c>
      <c r="W129" s="35">
        <f>INDEX(CurCloseProf[],MATCH(PlantAccountsQuery[[#This Row],[Reg/Unreg]],CurCloseProf[R/NR],0),MATCH(W$9,CurCloseProf[#Headers],0))*($J129+$M129)</f>
        <v>0</v>
      </c>
      <c r="X129" s="35">
        <f>INDEX(CurCloseProf[],MATCH(PlantAccountsQuery[[#This Row],[Reg/Unreg]],CurCloseProf[R/NR],0),MATCH(X$9,CurCloseProf[#Headers],0))*($J129+$M129)</f>
        <v>0</v>
      </c>
      <c r="Y129" s="35">
        <f>INDEX(CurCloseProf[],MATCH(PlantAccountsQuery[[#This Row],[Reg/Unreg]],CurCloseProf[R/NR],0),MATCH(Y$9,CurCloseProf[#Headers],0))*($J129+$M129)</f>
        <v>0</v>
      </c>
      <c r="Z129" s="35">
        <f>INDEX(CurCloseProf[],MATCH(PlantAccountsQuery[[#This Row],[Reg/Unreg]],CurCloseProf[R/NR],0),MATCH(Z$9,CurCloseProf[#Headers],0))*($J129+$M129)</f>
        <v>0</v>
      </c>
      <c r="AB129" s="59">
        <f>IF(INDEX(CurWIPHelper[],1,MATCH(AO$4,$AB$9:$AM$9,0))=0,0,($F129+$O129))</f>
        <v>0</v>
      </c>
      <c r="AC129" s="59">
        <f>IF(INDEX(CurWIPHelper[],1,MATCH(AP$4,$AB$9:$AM$9,0))=0,0,($F129+SUM($O129:P129)))</f>
        <v>0</v>
      </c>
      <c r="AD129" s="59">
        <f>IF(INDEX(CurWIPHelper[],1,MATCH(AQ$4,$AB$9:$AM$9,0))=0,0,($F129+SUM($O129:Q129)))</f>
        <v>0</v>
      </c>
      <c r="AE129" s="59">
        <f>IF(INDEX(CurWIPHelper[],1,MATCH(AR$4,$AB$9:$AM$9,0))=0,0,($F129+SUM($O129:R129)))</f>
        <v>0</v>
      </c>
      <c r="AF129" s="59">
        <f>IF(INDEX(CurWIPHelper[],1,MATCH(AS$4,$AB$9:$AM$9,0))=0,0,($F129+SUM($O129:S129)))</f>
        <v>0</v>
      </c>
      <c r="AG129" s="59">
        <f>IF(INDEX(CurWIPHelper[],1,MATCH(AT$4,$AB$9:$AM$9,0))=0,0,($F129+SUM($O129:T129)))</f>
        <v>0</v>
      </c>
      <c r="AH129" s="59">
        <f>IF(INDEX(CurWIPHelper[],1,MATCH(AU$4,$AB$9:$AM$9,0))=0,0,($F129+SUM($O129:U129)))</f>
        <v>0</v>
      </c>
      <c r="AI129" s="59">
        <f>IF(INDEX(CurWIPHelper[],1,MATCH(AV$4,$AB$9:$AM$9,0))=0,0,($F129+SUM($O129:V129)))</f>
        <v>0</v>
      </c>
      <c r="AJ129" s="59">
        <f>IF(INDEX(CurWIPHelper[],1,MATCH(AW$4,$AB$9:$AM$9,0))=0,0,($F129+SUM($O129:W129)))</f>
        <v>0</v>
      </c>
      <c r="AK129" s="59">
        <f>IF(INDEX(CurWIPHelper[],1,MATCH(AX$4,$AB$9:$AM$9,0))=0,0,($F129+SUM($O129:X129)))</f>
        <v>0</v>
      </c>
      <c r="AL129" s="59">
        <f>IF(INDEX(CurWIPHelper[],1,MATCH(AY$4,$AB$9:$AM$9,0))=0,0,($F129+SUM($O129:Y129)))</f>
        <v>0</v>
      </c>
      <c r="AM129" s="59">
        <f>IF(INDEX(CurWIPHelper[],1,MATCH(AZ$4,$AB$9:$AM$9,0))=0,0,($F129+SUM($O129:Z129)))</f>
        <v>0</v>
      </c>
      <c r="AO129" s="35">
        <f>IF(INDEX(CurWIPHelper[],1,MATCH(AO$4,CurWIPHelper[#Headers],0))=0,0,
     IF(AB129&gt;0,
        (IF(
             ((INDEX(PlantAccounts[],MATCH($C129,PlantAccounts[Power Plan Plant Account '#],0),7)/12)
                   *(AB129)
                   *(INDEX(CurWIPHelper[],1,MATCH(AO$4,CurWIPHelper[#Headers],0)))
                   +(INDEX(PlantAccounts[],MATCH($C129,PlantAccounts[Power Plan Plant Account '#],0),9))
                   )&gt;AB129,
              IF((INDEX(PlantAccounts[],MATCH($C129,PlantAccounts[Power Plan Plant Account '#],0),7))=0,0,AB129-(INDEX(PlantAccounts[],MATCH($C129,PlantAccounts[Power Plan Plant Account '#],0),9))),
             (INDEX(PlantAccounts[],MATCH($C129,PlantAccounts[Power Plan Plant Account '#],0),7)/12)*AB129*(INDEX(CurWIPHelper[],1,MATCH(AO$4,CurWIPHelper[#Headers],0))))
        ),
          IF(AB129=0,0,IF(
              ((INDEX(PlantAccounts[],MATCH($C129,PlantAccounts[Power Plan Plant Account '#],0),7)/12)
              *(AB129)
              *(INDEX(CurWIPHelper[],1,MATCH(AO$4,CurWIPHelper[#Headers],0)))
              +(INDEX(PlantAccounts[],MATCH($C129,PlantAccounts[Power Plan Plant Account '#],0),9))
              )&gt;AB129,
         (INDEX(PlantAccounts[],MATCH($C129,PlantAccounts[Power Plan Plant Account '#],0),7)/12)*AB129*(INDEX(CurWIPHelper[],1,MATCH(AO$4,CurWIPHelper[#Headers],0))),
         AB129-(INDEX(PlantAccounts[],MATCH($C129,PlantAccounts[Power Plan Plant Account '#],0),9))
    ))
)
)</f>
        <v>0</v>
      </c>
      <c r="AP129" s="35">
        <f>IF(INDEX(CurWIPHelper[],1,MATCH(AP$4,CurWIPHelper[#Headers],0))=0,0,
     IF(AC129&gt;0,
        (IF(
             ((INDEX(PlantAccounts[],MATCH($C129,PlantAccounts[Power Plan Plant Account '#],0),7)/12)
                   *(AC129)
                   *(INDEX(CurWIPHelper[],1,MATCH(AP$4,CurWIPHelper[#Headers],0)))
                   +(INDEX(PlantAccounts[],MATCH($C129,PlantAccounts[Power Plan Plant Account '#],0),9))
                   +(SUM($AO129:AO129))
                    )&gt;AC129,
              IF((INDEX(PlantAccounts[],MATCH($C129,PlantAccounts[Power Plan Plant Account '#],0),7))=0,0,AC129-(INDEX(PlantAccounts[],MATCH($C129,PlantAccounts[Power Plan Plant Account '#],0),9))-SUM($AO129:AO129)),
             (INDEX(PlantAccounts[],MATCH($C129,PlantAccounts[Power Plan Plant Account '#],0),7)/12)*AC129*(INDEX(CurWIPHelper[],1,MATCH(AP$4,CurWIPHelper[#Headers],0))))
        ),
        IF(AC129=0,0,IF(
              ((INDEX(PlantAccounts[],MATCH($C129,PlantAccounts[Power Plan Plant Account '#],0),7)/12)
              *(AC129)
              *(INDEX(CurWIPHelper[],1,MATCH(AP$4,CurWIPHelper[#Headers],0)))
              +(INDEX(PlantAccounts[],MATCH($C129,PlantAccounts[Power Plan Plant Account '#],0),9))
              +(SUM($AO129:AO129))
              )&gt;AC129,
         (INDEX(PlantAccounts[],MATCH($C129,PlantAccounts[Power Plan Plant Account '#],0),7)/12)*AC129*(INDEX(CurWIPHelper[],1,MATCH(AP$4,CurWIPHelper[#Headers],0))),
         AC129-(INDEX(PlantAccounts[],MATCH($C129,PlantAccounts[Power Plan Plant Account '#],0),9))-(SUM($AO129:AO129))
    ))
)
)</f>
        <v>0</v>
      </c>
      <c r="AQ129" s="35">
        <f>IF(INDEX(CurWIPHelper[],1,MATCH(AQ$4,CurWIPHelper[#Headers],0))=0,0,
     IF(AD129&gt;0,
        (IF(
             ((INDEX(PlantAccounts[],MATCH($C129,PlantAccounts[Power Plan Plant Account '#],0),7)/12)
                   *(AD129)
                   *(INDEX(CurWIPHelper[],1,MATCH(AQ$4,CurWIPHelper[#Headers],0)))
                   +(INDEX(PlantAccounts[],MATCH($C129,PlantAccounts[Power Plan Plant Account '#],0),9))
                   +(SUM($AO129:AP129))
                    )&gt;AD129,
              IF((INDEX(PlantAccounts[],MATCH($C129,PlantAccounts[Power Plan Plant Account '#],0),7))=0,0,AD129-(INDEX(PlantAccounts[],MATCH($C129,PlantAccounts[Power Plan Plant Account '#],0),9))-SUM($AO129:AP129)),
             (INDEX(PlantAccounts[],MATCH($C129,PlantAccounts[Power Plan Plant Account '#],0),7)/12)*AD129*(INDEX(CurWIPHelper[],1,MATCH(AQ$4,CurWIPHelper[#Headers],0))))
        ),
        IF(AD129=0,0,IF(
              ((INDEX(PlantAccounts[],MATCH($C129,PlantAccounts[Power Plan Plant Account '#],0),7)/12)
              *(AD129)
              *(INDEX(CurWIPHelper[],1,MATCH(AQ$4,CurWIPHelper[#Headers],0)))
              +(INDEX(PlantAccounts[],MATCH($C129,PlantAccounts[Power Plan Plant Account '#],0),9))
              +(SUM($AO129:AP129))
              )&gt;AD129,
         (INDEX(PlantAccounts[],MATCH($C129,PlantAccounts[Power Plan Plant Account '#],0),7)/12)*AD129*(INDEX(CurWIPHelper[],1,MATCH(AQ$4,CurWIPHelper[#Headers],0))),
         AD129-(INDEX(PlantAccounts[],MATCH($C129,PlantAccounts[Power Plan Plant Account '#],0),9))-(SUM($AO129:AP129))
    ))
)
)</f>
        <v>0</v>
      </c>
      <c r="AR129" s="35">
        <f>IF(INDEX(CurWIPHelper[],1,MATCH(AR$4,CurWIPHelper[#Headers],0))=0,0,
     IF(AE129&gt;0,
        (IF(
             ((INDEX(PlantAccounts[],MATCH($C129,PlantAccounts[Power Plan Plant Account '#],0),7)/12)
                   *(AE129)
                   *(INDEX(CurWIPHelper[],1,MATCH(AR$4,CurWIPHelper[#Headers],0)))
                   +(INDEX(PlantAccounts[],MATCH($C129,PlantAccounts[Power Plan Plant Account '#],0),9))
                   +(SUM($AO129:AQ129))
                    )&gt;AE129,
              IF((INDEX(PlantAccounts[],MATCH($C129,PlantAccounts[Power Plan Plant Account '#],0),7))=0,0,AE129-(INDEX(PlantAccounts[],MATCH($C129,PlantAccounts[Power Plan Plant Account '#],0),9))-SUM($AO129:AQ129)),
             (INDEX(PlantAccounts[],MATCH($C129,PlantAccounts[Power Plan Plant Account '#],0),7)/12)*AE129*(INDEX(CurWIPHelper[],1,MATCH(AR$4,CurWIPHelper[#Headers],0))))
        ),
        IF(AE129=0,0,IF(
              ((INDEX(PlantAccounts[],MATCH($C129,PlantAccounts[Power Plan Plant Account '#],0),7)/12)
              *(AE129)
              *(INDEX(CurWIPHelper[],1,MATCH(AR$4,CurWIPHelper[#Headers],0)))
              +(INDEX(PlantAccounts[],MATCH($C129,PlantAccounts[Power Plan Plant Account '#],0),9))
              +(SUM($AO129:AQ129))
              )&gt;AE129,
         (INDEX(PlantAccounts[],MATCH($C129,PlantAccounts[Power Plan Plant Account '#],0),7)/12)*AE129*(INDEX(CurWIPHelper[],1,MATCH(AR$4,CurWIPHelper[#Headers],0))),
         AE129-(INDEX(PlantAccounts[],MATCH($C129,PlantAccounts[Power Plan Plant Account '#],0),9))-(SUM($AO129:AQ129))
    ))
)
)</f>
        <v>0</v>
      </c>
      <c r="AS129" s="35">
        <f>IF(INDEX(CurWIPHelper[],1,MATCH(AS$4,CurWIPHelper[#Headers],0))=0,0,
     IF(AF129&gt;0,
        (IF(
             ((INDEX(PlantAccounts[],MATCH($C129,PlantAccounts[Power Plan Plant Account '#],0),7)/12)
                   *(AF129)
                   *(INDEX(CurWIPHelper[],1,MATCH(AS$4,CurWIPHelper[#Headers],0)))
                   +(INDEX(PlantAccounts[],MATCH($C129,PlantAccounts[Power Plan Plant Account '#],0),9))
                   +(SUM($AO129:AR129))
                    )&gt;AF129,
              IF((INDEX(PlantAccounts[],MATCH($C129,PlantAccounts[Power Plan Plant Account '#],0),7))=0,0,AF129-(INDEX(PlantAccounts[],MATCH($C129,PlantAccounts[Power Plan Plant Account '#],0),9))-SUM($AO129:AR129)),
             (INDEX(PlantAccounts[],MATCH($C129,PlantAccounts[Power Plan Plant Account '#],0),7)/12)*AF129*(INDEX(CurWIPHelper[],1,MATCH(AS$4,CurWIPHelper[#Headers],0))))
        ),
        IF(AF129=0,0,IF(
              ((INDEX(PlantAccounts[],MATCH($C129,PlantAccounts[Power Plan Plant Account '#],0),7)/12)
              *(AF129)
              *(INDEX(CurWIPHelper[],1,MATCH(AS$4,CurWIPHelper[#Headers],0)))
              +(INDEX(PlantAccounts[],MATCH($C129,PlantAccounts[Power Plan Plant Account '#],0),9))
              +(SUM($AO129:AR129))
              )&gt;AF129,
         (INDEX(PlantAccounts[],MATCH($C129,PlantAccounts[Power Plan Plant Account '#],0),7)/12)*AF129*(INDEX(CurWIPHelper[],1,MATCH(AS$4,CurWIPHelper[#Headers],0))),
         AF129-(INDEX(PlantAccounts[],MATCH($C129,PlantAccounts[Power Plan Plant Account '#],0),9))-(SUM($AO129:AR129))
    ))
)
)</f>
        <v>0</v>
      </c>
      <c r="AT129" s="35">
        <f>IF(INDEX(CurWIPHelper[],1,MATCH(AT$4,CurWIPHelper[#Headers],0))=0,0,
     IF(AG129&gt;0,
        (IF(
             ((INDEX(PlantAccounts[],MATCH($C129,PlantAccounts[Power Plan Plant Account '#],0),7)/12)
                   *(AG129)
                   *(INDEX(CurWIPHelper[],1,MATCH(AT$4,CurWIPHelper[#Headers],0)))
                   +(INDEX(PlantAccounts[],MATCH($C129,PlantAccounts[Power Plan Plant Account '#],0),9))
                   +(SUM($AO129:AS129))
                    )&gt;AG129,
              IF((INDEX(PlantAccounts[],MATCH($C129,PlantAccounts[Power Plan Plant Account '#],0),7))=0,0,AG129-(INDEX(PlantAccounts[],MATCH($C129,PlantAccounts[Power Plan Plant Account '#],0),9))-SUM($AO129:AS129)),
             (INDEX(PlantAccounts[],MATCH($C129,PlantAccounts[Power Plan Plant Account '#],0),7)/12)*AG129*(INDEX(CurWIPHelper[],1,MATCH(AT$4,CurWIPHelper[#Headers],0))))
        ),
        IF(AG129=0,0,IF(
              ((INDEX(PlantAccounts[],MATCH($C129,PlantAccounts[Power Plan Plant Account '#],0),7)/12)
              *(AG129)
              *(INDEX(CurWIPHelper[],1,MATCH(AT$4,CurWIPHelper[#Headers],0)))
              +(INDEX(PlantAccounts[],MATCH($C129,PlantAccounts[Power Plan Plant Account '#],0),9))
              +(SUM($AO129:AS129))
              )&gt;AG129,
         (INDEX(PlantAccounts[],MATCH($C129,PlantAccounts[Power Plan Plant Account '#],0),7)/12)*AG129*(INDEX(CurWIPHelper[],1,MATCH(AT$4,CurWIPHelper[#Headers],0))),
         AG129-(INDEX(PlantAccounts[],MATCH($C129,PlantAccounts[Power Plan Plant Account '#],0),9))-(SUM($AO129:AS129))
    ))
)
)</f>
        <v>0</v>
      </c>
      <c r="AU129" s="35">
        <f>IF(INDEX(CurWIPHelper[],1,MATCH(AU$4,CurWIPHelper[#Headers],0))=0,0,
     IF(AH129&gt;0,
        (IF(
             ((INDEX(PlantAccounts[],MATCH($C129,PlantAccounts[Power Plan Plant Account '#],0),7)/12)
                   *(AH129)
                   *(INDEX(CurWIPHelper[],1,MATCH(AU$4,CurWIPHelper[#Headers],0)))
                   +(INDEX(PlantAccounts[],MATCH($C129,PlantAccounts[Power Plan Plant Account '#],0),9))
                   +(SUM($AO129:AT129))
                    )&gt;AH129,
              IF((INDEX(PlantAccounts[],MATCH($C129,PlantAccounts[Power Plan Plant Account '#],0),7))=0,0,AH129-(INDEX(PlantAccounts[],MATCH($C129,PlantAccounts[Power Plan Plant Account '#],0),9))-SUM($AO129:AT129)),
             (INDEX(PlantAccounts[],MATCH($C129,PlantAccounts[Power Plan Plant Account '#],0),7)/12)*AH129*(INDEX(CurWIPHelper[],1,MATCH(AU$4,CurWIPHelper[#Headers],0))))
        ),
        IF(AH129=0,0,IF(
              ((INDEX(PlantAccounts[],MATCH($C129,PlantAccounts[Power Plan Plant Account '#],0),7)/12)
              *(AH129)
              *(INDEX(CurWIPHelper[],1,MATCH(AU$4,CurWIPHelper[#Headers],0)))
              +(INDEX(PlantAccounts[],MATCH($C129,PlantAccounts[Power Plan Plant Account '#],0),9))
              +(SUM($AO129:AT129))
              )&gt;AH129,
         (INDEX(PlantAccounts[],MATCH($C129,PlantAccounts[Power Plan Plant Account '#],0),7)/12)*AH129*(INDEX(CurWIPHelper[],1,MATCH(AU$4,CurWIPHelper[#Headers],0))),
         AH129-(INDEX(PlantAccounts[],MATCH($C129,PlantAccounts[Power Plan Plant Account '#],0),9))-(SUM($AO129:AT129))
    ))
)
)</f>
        <v>0</v>
      </c>
      <c r="AV129" s="35">
        <f>IF(INDEX(CurWIPHelper[],1,MATCH(AV$4,CurWIPHelper[#Headers],0))=0,0,
     IF(AI129&gt;0,
        (IF(
             ((INDEX(PlantAccounts[],MATCH($C129,PlantAccounts[Power Plan Plant Account '#],0),7)/12)
                   *(AI129)
                   *(INDEX(CurWIPHelper[],1,MATCH(AV$4,CurWIPHelper[#Headers],0)))
                   +(INDEX(PlantAccounts[],MATCH($C129,PlantAccounts[Power Plan Plant Account '#],0),9))
                   +(SUM($AO129:AU129))
                    )&gt;AI129,
              IF((INDEX(PlantAccounts[],MATCH($C129,PlantAccounts[Power Plan Plant Account '#],0),7))=0,0,AI129-(INDEX(PlantAccounts[],MATCH($C129,PlantAccounts[Power Plan Plant Account '#],0),9))-SUM($AO129:AU129)),
             (INDEX(PlantAccounts[],MATCH($C129,PlantAccounts[Power Plan Plant Account '#],0),7)/12)*AI129*(INDEX(CurWIPHelper[],1,MATCH(AV$4,CurWIPHelper[#Headers],0))))
        ),
        IF(AI129=0,0,IF(
              ((INDEX(PlantAccounts[],MATCH($C129,PlantAccounts[Power Plan Plant Account '#],0),7)/12)
              *(AI129)
              *(INDEX(CurWIPHelper[],1,MATCH(AV$4,CurWIPHelper[#Headers],0)))
              +(INDEX(PlantAccounts[],MATCH($C129,PlantAccounts[Power Plan Plant Account '#],0),9))
              +(SUM($AO129:AU129))
              )&gt;AI129,
         (INDEX(PlantAccounts[],MATCH($C129,PlantAccounts[Power Plan Plant Account '#],0),7)/12)*AI129*(INDEX(CurWIPHelper[],1,MATCH(AV$4,CurWIPHelper[#Headers],0))),
         AI129-(INDEX(PlantAccounts[],MATCH($C129,PlantAccounts[Power Plan Plant Account '#],0),9))-(SUM($AO129:AU129))
    ))
)
)</f>
        <v>0</v>
      </c>
      <c r="AW129" s="35">
        <f>IF(INDEX(CurWIPHelper[],1,MATCH(AW$4,CurWIPHelper[#Headers],0))=0,0,
     IF(AJ129&gt;0,
        (IF(
             ((INDEX(PlantAccounts[],MATCH($C129,PlantAccounts[Power Plan Plant Account '#],0),7)/12)
                   *(AJ129)
                   *(INDEX(CurWIPHelper[],1,MATCH(AW$4,CurWIPHelper[#Headers],0)))
                   +(INDEX(PlantAccounts[],MATCH($C129,PlantAccounts[Power Plan Plant Account '#],0),9))
                   +(SUM($AO129:AV129))
                    )&gt;AJ129,
              IF((INDEX(PlantAccounts[],MATCH($C129,PlantAccounts[Power Plan Plant Account '#],0),7))=0,0,AJ129-(INDEX(PlantAccounts[],MATCH($C129,PlantAccounts[Power Plan Plant Account '#],0),9))-SUM($AO129:AV129)),
             (INDEX(PlantAccounts[],MATCH($C129,PlantAccounts[Power Plan Plant Account '#],0),7)/12)*AJ129*(INDEX(CurWIPHelper[],1,MATCH(AW$4,CurWIPHelper[#Headers],0))))
        ),
        IF(AJ129=0,0,IF(
              ((INDEX(PlantAccounts[],MATCH($C129,PlantAccounts[Power Plan Plant Account '#],0),7)/12)
              *(AJ129)
              *(INDEX(CurWIPHelper[],1,MATCH(AW$4,CurWIPHelper[#Headers],0)))
              +(INDEX(PlantAccounts[],MATCH($C129,PlantAccounts[Power Plan Plant Account '#],0),9))
              +(SUM($AO129:AV129))
              )&gt;AJ129,
         (INDEX(PlantAccounts[],MATCH($C129,PlantAccounts[Power Plan Plant Account '#],0),7)/12)*AJ129*(INDEX(CurWIPHelper[],1,MATCH(AW$4,CurWIPHelper[#Headers],0))),
         AJ129-(INDEX(PlantAccounts[],MATCH($C129,PlantAccounts[Power Plan Plant Account '#],0),9))-(SUM($AO129:AV129))
    ))
)
)</f>
        <v>0</v>
      </c>
      <c r="AX129" s="35">
        <f>IF(INDEX(CurWIPHelper[],1,MATCH(AX$4,CurWIPHelper[#Headers],0))=0,0,
     IF(AK129&gt;0,
        (IF(
             ((INDEX(PlantAccounts[],MATCH($C129,PlantAccounts[Power Plan Plant Account '#],0),7)/12)
                   *(AK129)
                   *(INDEX(CurWIPHelper[],1,MATCH(AX$4,CurWIPHelper[#Headers],0)))
                   +(INDEX(PlantAccounts[],MATCH($C129,PlantAccounts[Power Plan Plant Account '#],0),9))
                   +(SUM($AO129:AW129))
                    )&gt;AK129,
              IF((INDEX(PlantAccounts[],MATCH($C129,PlantAccounts[Power Plan Plant Account '#],0),7))=0,0,AK129-(INDEX(PlantAccounts[],MATCH($C129,PlantAccounts[Power Plan Plant Account '#],0),9))-SUM($AO129:AW129)),
             (INDEX(PlantAccounts[],MATCH($C129,PlantAccounts[Power Plan Plant Account '#],0),7)/12)*AK129*(INDEX(CurWIPHelper[],1,MATCH(AX$4,CurWIPHelper[#Headers],0))))
        ),
        IF(AK129=0,0,IF(
              ((INDEX(PlantAccounts[],MATCH($C129,PlantAccounts[Power Plan Plant Account '#],0),7)/12)
              *(AK129)
              *(INDEX(CurWIPHelper[],1,MATCH(AX$4,CurWIPHelper[#Headers],0)))
              +(INDEX(PlantAccounts[],MATCH($C129,PlantAccounts[Power Plan Plant Account '#],0),9))
              +(SUM($AO129:AW129))
              )&gt;AK129,
         (INDEX(PlantAccounts[],MATCH($C129,PlantAccounts[Power Plan Plant Account '#],0),7)/12)*AK129*(INDEX(CurWIPHelper[],1,MATCH(AX$4,CurWIPHelper[#Headers],0))),
         AK129-(INDEX(PlantAccounts[],MATCH($C129,PlantAccounts[Power Plan Plant Account '#],0),9))-(SUM($AO129:AW129))
    ))
)
)</f>
        <v>0</v>
      </c>
      <c r="AY129" s="35">
        <f>IF(INDEX(CurWIPHelper[],1,MATCH(AY$4,CurWIPHelper[#Headers],0))=0,0,
     IF(AL129&gt;0,
        (IF(
             ((INDEX(PlantAccounts[],MATCH($C129,PlantAccounts[Power Plan Plant Account '#],0),7)/12)
                   *(AL129)
                   *(INDEX(CurWIPHelper[],1,MATCH(AY$4,CurWIPHelper[#Headers],0)))
                   +(INDEX(PlantAccounts[],MATCH($C129,PlantAccounts[Power Plan Plant Account '#],0),9))
                   +(SUM($AO129:AX129))
                    )&gt;AL129,
              IF((INDEX(PlantAccounts[],MATCH($C129,PlantAccounts[Power Plan Plant Account '#],0),7))=0,0,AL129-(INDEX(PlantAccounts[],MATCH($C129,PlantAccounts[Power Plan Plant Account '#],0),9))-SUM($AO129:AX129)),
             (INDEX(PlantAccounts[],MATCH($C129,PlantAccounts[Power Plan Plant Account '#],0),7)/12)*AL129*(INDEX(CurWIPHelper[],1,MATCH(AY$4,CurWIPHelper[#Headers],0))))
        ),
        IF(AL129=0,0,IF(
              ((INDEX(PlantAccounts[],MATCH($C129,PlantAccounts[Power Plan Plant Account '#],0),7)/12)
              *(AL129)
              *(INDEX(CurWIPHelper[],1,MATCH(AY$4,CurWIPHelper[#Headers],0)))
              +(INDEX(PlantAccounts[],MATCH($C129,PlantAccounts[Power Plan Plant Account '#],0),9))
              +(SUM($AO129:AX129))
              )&gt;AL129,
         (INDEX(PlantAccounts[],MATCH($C129,PlantAccounts[Power Plan Plant Account '#],0),7)/12)*AL129*(INDEX(CurWIPHelper[],1,MATCH(AY$4,CurWIPHelper[#Headers],0))),
         AL129-(INDEX(PlantAccounts[],MATCH($C129,PlantAccounts[Power Plan Plant Account '#],0),9))-(SUM($AO129:AX129))
    ))
)
)</f>
        <v>0</v>
      </c>
      <c r="AZ129" s="35">
        <f>IF(INDEX(CurWIPHelper[],1,MATCH(AZ$4,CurWIPHelper[#Headers],0))=0,0,
     IF(AM129&gt;0,
        (IF(
             ((INDEX(PlantAccounts[],MATCH($C129,PlantAccounts[Power Plan Plant Account '#],0),7)/12)
                   *(AM129)
                   *(INDEX(CurWIPHelper[],1,MATCH(AZ$4,CurWIPHelper[#Headers],0)))
                   +(INDEX(PlantAccounts[],MATCH($C129,PlantAccounts[Power Plan Plant Account '#],0),9))
                   +(SUM($AO129:AY129))
                    )&gt;AM129,
              IF((INDEX(PlantAccounts[],MATCH($C129,PlantAccounts[Power Plan Plant Account '#],0),7))=0,0,AM129-(INDEX(PlantAccounts[],MATCH($C129,PlantAccounts[Power Plan Plant Account '#],0),9))-SUM($AO129:AY129)),
             (INDEX(PlantAccounts[],MATCH($C129,PlantAccounts[Power Plan Plant Account '#],0),7)/12)*AM129*(INDEX(CurWIPHelper[],1,MATCH(AZ$4,CurWIPHelper[#Headers],0))))
        ),
        IF(AM129=0,0,IF(
              ((INDEX(PlantAccounts[],MATCH($C129,PlantAccounts[Power Plan Plant Account '#],0),7)/12)
              *(AM129)
              *(INDEX(CurWIPHelper[],1,MATCH(AZ$4,CurWIPHelper[#Headers],0)))
              +(INDEX(PlantAccounts[],MATCH($C129,PlantAccounts[Power Plan Plant Account '#],0),9))
              +(SUM($AO129:AY129))
              )&gt;AM129,
         (INDEX(PlantAccounts[],MATCH($C129,PlantAccounts[Power Plan Plant Account '#],0),7)/12)*AM129*(INDEX(CurWIPHelper[],1,MATCH(AZ$4,CurWIPHelper[#Headers],0))),
         AM129-(INDEX(PlantAccounts[],MATCH($C129,PlantAccounts[Power Plan Plant Account '#],0),9))-(SUM($AO129:AY129))
    ))
)
)</f>
        <v>0</v>
      </c>
      <c r="BA129" s="59">
        <f t="shared" si="33"/>
        <v>0</v>
      </c>
      <c r="BC129" s="59">
        <f>INDEX(CurCloseProf[],MATCH(PlantAccountsQuery[[#This Row],[Reg/Unreg]],CurCloseProf[R/NR],0),MATCH(BC$9,CurCloseProf[#Headers],0))*($J129)</f>
        <v>0</v>
      </c>
      <c r="BD129" s="59">
        <f>INDEX(CurCloseProf[],MATCH(PlantAccountsQuery[[#This Row],[Reg/Unreg]],CurCloseProf[R/NR],0),MATCH(BD$9,CurCloseProf[#Headers],0))*($J129)</f>
        <v>0</v>
      </c>
      <c r="BE129" s="59">
        <f>INDEX(CurCloseProf[],MATCH(PlantAccountsQuery[[#This Row],[Reg/Unreg]],CurCloseProf[R/NR],0),MATCH(BE$9,CurCloseProf[#Headers],0))*($J129)</f>
        <v>0</v>
      </c>
      <c r="BF129" s="59">
        <f>INDEX(CurCloseProf[],MATCH(PlantAccountsQuery[[#This Row],[Reg/Unreg]],CurCloseProf[R/NR],0),MATCH(BF$9,CurCloseProf[#Headers],0))*($J129)</f>
        <v>0</v>
      </c>
      <c r="BG129" s="59">
        <f>INDEX(CurCloseProf[],MATCH(PlantAccountsQuery[[#This Row],[Reg/Unreg]],CurCloseProf[R/NR],0),MATCH(BG$9,CurCloseProf[#Headers],0))*($J129)</f>
        <v>0</v>
      </c>
      <c r="BH129" s="59">
        <f>INDEX(CurCloseProf[],MATCH(PlantAccountsQuery[[#This Row],[Reg/Unreg]],CurCloseProf[R/NR],0),MATCH(BH$9,CurCloseProf[#Headers],0))*($J129)</f>
        <v>0</v>
      </c>
      <c r="BI129" s="59">
        <f>INDEX(CurCloseProf[],MATCH(PlantAccountsQuery[[#This Row],[Reg/Unreg]],CurCloseProf[R/NR],0),MATCH(BI$9,CurCloseProf[#Headers],0))*($J129)</f>
        <v>0</v>
      </c>
      <c r="BJ129" s="59">
        <f>INDEX(CurCloseProf[],MATCH(PlantAccountsQuery[[#This Row],[Reg/Unreg]],CurCloseProf[R/NR],0),MATCH(BJ$9,CurCloseProf[#Headers],0))*($J129)</f>
        <v>0</v>
      </c>
      <c r="BK129" s="59">
        <f>INDEX(CurCloseProf[],MATCH(PlantAccountsQuery[[#This Row],[Reg/Unreg]],CurCloseProf[R/NR],0),MATCH(BK$9,CurCloseProf[#Headers],0))*($J129)</f>
        <v>0</v>
      </c>
      <c r="BL129" s="59">
        <f>INDEX(CurCloseProf[],MATCH(PlantAccountsQuery[[#This Row],[Reg/Unreg]],CurCloseProf[R/NR],0),MATCH(BL$9,CurCloseProf[#Headers],0))*($J129)</f>
        <v>0</v>
      </c>
      <c r="BM129" s="59">
        <f>INDEX(CurCloseProf[],MATCH(PlantAccountsQuery[[#This Row],[Reg/Unreg]],CurCloseProf[R/NR],0),MATCH(BM$9,CurCloseProf[#Headers],0))*($J129)</f>
        <v>0</v>
      </c>
      <c r="BN129" s="59">
        <f>INDEX(CurCloseProf[],MATCH(PlantAccountsQuery[[#This Row],[Reg/Unreg]],CurCloseProf[R/NR],0),MATCH(BN$9,CurCloseProf[#Headers],0))*($J129)</f>
        <v>0</v>
      </c>
      <c r="BP129" s="59">
        <f>IF(INDEX(CurWIPHelper[],1,MATCH(AO$4,$BP$9:$CA$9,0))=0,0,$BC129)</f>
        <v>0</v>
      </c>
      <c r="BQ129" s="59">
        <f>IF(INDEX(CurWIPHelper[],1,MATCH(AP$4,$BP$9:$CA$9,0))=0,0,(SUM($BC129:BD129)))</f>
        <v>0</v>
      </c>
      <c r="BR129" s="59">
        <f>IF(INDEX(CurWIPHelper[],1,MATCH(AQ$4,$BP$9:$CA$9,0))=0,0,(SUM($BC129:BE129)))</f>
        <v>0</v>
      </c>
      <c r="BS129" s="59">
        <f>IF(INDEX(CurWIPHelper[],1,MATCH(AR$4,$BP$9:$CA$9,0))=0,0,(SUM($BC129:BF129)))</f>
        <v>0</v>
      </c>
      <c r="BT129" s="59">
        <f>IF(INDEX(CurWIPHelper[],1,MATCH(AS$4,$BP$9:$CA$9,0))=0,0,(SUM($BC129:BG129)))</f>
        <v>0</v>
      </c>
      <c r="BU129" s="59">
        <f>IF(INDEX(CurWIPHelper[],1,MATCH(AT$4,$BP$9:$CA$9,0))=0,0,(SUM($BC129:BH129)))</f>
        <v>0</v>
      </c>
      <c r="BV129" s="59">
        <f>IF(INDEX(CurWIPHelper[],1,MATCH(AU$4,$BP$9:$CA$9,0))=0,0,(SUM($BC129:BI129)))</f>
        <v>0</v>
      </c>
      <c r="BW129" s="59">
        <f>IF(INDEX(CurWIPHelper[],1,MATCH(AV$4,$BP$9:$CA$9,0))=0,0,(SUM($BC129:BJ129)))</f>
        <v>0</v>
      </c>
      <c r="BX129" s="59">
        <f>IF(INDEX(CurWIPHelper[],1,MATCH(AW$4,$BP$9:$CA$9,0))=0,0,(SUM($BC129:BK129)))</f>
        <v>0</v>
      </c>
      <c r="BY129" s="59">
        <f>IF(INDEX(CurWIPHelper[],1,MATCH(AX$4,$BP$9:$CA$9,0))=0,0,(SUM($BC129:BL129)))</f>
        <v>0</v>
      </c>
      <c r="BZ129" s="59">
        <f>IF(INDEX(CurWIPHelper[],1,MATCH(AY$4,$BP$9:$CA$9,0))=0,0,(SUM($BC129:BM129)))</f>
        <v>0</v>
      </c>
      <c r="CA129" s="59">
        <f>IF(INDEX(CurWIPHelper[],1,MATCH(AZ$4,$BP$9:$CA$9,0))=0,0,(SUM($BC129:BN129)))</f>
        <v>0</v>
      </c>
      <c r="CC129" s="59">
        <f>((((INDEX(PlantAccounts[],MATCH($C129,PlantAccounts[Power Plan Plant Account '#],0),8)+(INDEX(PlantAccounts[],MATCH($C129,PlantAccounts[Power Plan Plant Account '#],0),8)+INDEX(PlantAccounts[],MATCH($C129,PlantAccounts[Power Plan Plant Account '#],0),16)+INDEX(PlantAccounts[],MATCH($C129,PlantAccounts[Power Plan Plant Account '#],0),17)))/2))/12)*(INDEX(CurWIPHelper[],1,MATCH(AO$4,CurWIPHelper[#Headers],0)))*(INDEX(PlantAccounts[],MATCH($C129,PlantAccounts[Power Plan Plant Account '#],0),7))</f>
        <v>0</v>
      </c>
      <c r="CD129" s="59">
        <f>((((INDEX(PlantAccounts[],MATCH($C129,PlantAccounts[Power Plan Plant Account '#],0),8)+(INDEX(PlantAccounts[],MATCH($C129,PlantAccounts[Power Plan Plant Account '#],0),8)+INDEX(PlantAccounts[],MATCH($C129,PlantAccounts[Power Plan Plant Account '#],0),16)+INDEX(PlantAccounts[],MATCH($C129,PlantAccounts[Power Plan Plant Account '#],0),17)))/2))/12)*(INDEX(CurWIPHelper[],1,MATCH(AP$4,CurWIPHelper[#Headers],0)))*(INDEX(PlantAccounts[],MATCH($C129,PlantAccounts[Power Plan Plant Account '#],0),7))</f>
        <v>0</v>
      </c>
      <c r="CE129" s="59">
        <f>((((INDEX(PlantAccounts[],MATCH($C129,PlantAccounts[Power Plan Plant Account '#],0),8)+(INDEX(PlantAccounts[],MATCH($C129,PlantAccounts[Power Plan Plant Account '#],0),8)+INDEX(PlantAccounts[],MATCH($C129,PlantAccounts[Power Plan Plant Account '#],0),16)+INDEX(PlantAccounts[],MATCH($C129,PlantAccounts[Power Plan Plant Account '#],0),17)))/2))/12)*(INDEX(CurWIPHelper[],1,MATCH(AQ$4,CurWIPHelper[#Headers],0)))*(INDEX(PlantAccounts[],MATCH($C129,PlantAccounts[Power Plan Plant Account '#],0),7))</f>
        <v>0</v>
      </c>
      <c r="CF129" s="59">
        <f>((((INDEX(PlantAccounts[],MATCH($C129,PlantAccounts[Power Plan Plant Account '#],0),8)+(INDEX(PlantAccounts[],MATCH($C129,PlantAccounts[Power Plan Plant Account '#],0),8)+INDEX(PlantAccounts[],MATCH($C129,PlantAccounts[Power Plan Plant Account '#],0),16)+INDEX(PlantAccounts[],MATCH($C129,PlantAccounts[Power Plan Plant Account '#],0),17)))/2))/12)*(INDEX(CurWIPHelper[],1,MATCH(AR$4,CurWIPHelper[#Headers],0)))*(INDEX(PlantAccounts[],MATCH($C129,PlantAccounts[Power Plan Plant Account '#],0),7))</f>
        <v>0</v>
      </c>
      <c r="CG129" s="59">
        <f>((((INDEX(PlantAccounts[],MATCH($C129,PlantAccounts[Power Plan Plant Account '#],0),8)+(INDEX(PlantAccounts[],MATCH($C129,PlantAccounts[Power Plan Plant Account '#],0),8)+INDEX(PlantAccounts[],MATCH($C129,PlantAccounts[Power Plan Plant Account '#],0),16)+INDEX(PlantAccounts[],MATCH($C129,PlantAccounts[Power Plan Plant Account '#],0),17)))/2))/12)*(INDEX(CurWIPHelper[],1,MATCH(AS$4,CurWIPHelper[#Headers],0)))*(INDEX(PlantAccounts[],MATCH($C129,PlantAccounts[Power Plan Plant Account '#],0),7))</f>
        <v>0</v>
      </c>
      <c r="CH129" s="59">
        <f>((((INDEX(PlantAccounts[],MATCH($C129,PlantAccounts[Power Plan Plant Account '#],0),8)+(INDEX(PlantAccounts[],MATCH($C129,PlantAccounts[Power Plan Plant Account '#],0),8)+INDEX(PlantAccounts[],MATCH($C129,PlantAccounts[Power Plan Plant Account '#],0),16)+INDEX(PlantAccounts[],MATCH($C129,PlantAccounts[Power Plan Plant Account '#],0),17)))/2))/12)*(INDEX(CurWIPHelper[],1,MATCH(AT$4,CurWIPHelper[#Headers],0)))*(INDEX(PlantAccounts[],MATCH($C129,PlantAccounts[Power Plan Plant Account '#],0),7))</f>
        <v>0</v>
      </c>
      <c r="CI129" s="59">
        <f>((((INDEX(PlantAccounts[],MATCH($C129,PlantAccounts[Power Plan Plant Account '#],0),8)+(INDEX(PlantAccounts[],MATCH($C129,PlantAccounts[Power Plan Plant Account '#],0),8)+INDEX(PlantAccounts[],MATCH($C129,PlantAccounts[Power Plan Plant Account '#],0),16)+INDEX(PlantAccounts[],MATCH($C129,PlantAccounts[Power Plan Plant Account '#],0),17)))/2))/12)*(INDEX(CurWIPHelper[],1,MATCH(AU$4,CurWIPHelper[#Headers],0)))*(INDEX(PlantAccounts[],MATCH($C129,PlantAccounts[Power Plan Plant Account '#],0),7))</f>
        <v>0</v>
      </c>
      <c r="CJ129" s="59">
        <f>((((INDEX(PlantAccounts[],MATCH($C129,PlantAccounts[Power Plan Plant Account '#],0),8)+(INDEX(PlantAccounts[],MATCH($C129,PlantAccounts[Power Plan Plant Account '#],0),8)+INDEX(PlantAccounts[],MATCH($C129,PlantAccounts[Power Plan Plant Account '#],0),16)+INDEX(PlantAccounts[],MATCH($C129,PlantAccounts[Power Plan Plant Account '#],0),17)))/2))/12)*(INDEX(CurWIPHelper[],1,MATCH(AV$4,CurWIPHelper[#Headers],0)))*(INDEX(PlantAccounts[],MATCH($C129,PlantAccounts[Power Plan Plant Account '#],0),7))</f>
        <v>0</v>
      </c>
      <c r="CK129" s="59">
        <f>((((INDEX(PlantAccounts[],MATCH($C129,PlantAccounts[Power Plan Plant Account '#],0),8)+(INDEX(PlantAccounts[],MATCH($C129,PlantAccounts[Power Plan Plant Account '#],0),8)+INDEX(PlantAccounts[],MATCH($C129,PlantAccounts[Power Plan Plant Account '#],0),16)+INDEX(PlantAccounts[],MATCH($C129,PlantAccounts[Power Plan Plant Account '#],0),17)))/2))/12)*(INDEX(CurWIPHelper[],1,MATCH(AW$4,CurWIPHelper[#Headers],0)))*(INDEX(PlantAccounts[],MATCH($C129,PlantAccounts[Power Plan Plant Account '#],0),7))</f>
        <v>0</v>
      </c>
      <c r="CL129" s="59">
        <f>((((INDEX(PlantAccounts[],MATCH($C129,PlantAccounts[Power Plan Plant Account '#],0),8)+(INDEX(PlantAccounts[],MATCH($C129,PlantAccounts[Power Plan Plant Account '#],0),8)+INDEX(PlantAccounts[],MATCH($C129,PlantAccounts[Power Plan Plant Account '#],0),16)+INDEX(PlantAccounts[],MATCH($C129,PlantAccounts[Power Plan Plant Account '#],0),17)))/2))/12)*(INDEX(CurWIPHelper[],1,MATCH(AX$4,CurWIPHelper[#Headers],0)))*(INDEX(PlantAccounts[],MATCH($C129,PlantAccounts[Power Plan Plant Account '#],0),7))</f>
        <v>0</v>
      </c>
      <c r="CM129" s="59">
        <f>((((INDEX(PlantAccounts[],MATCH($C129,PlantAccounts[Power Plan Plant Account '#],0),8)+(INDEX(PlantAccounts[],MATCH($C129,PlantAccounts[Power Plan Plant Account '#],0),8)+INDEX(PlantAccounts[],MATCH($C129,PlantAccounts[Power Plan Plant Account '#],0),16)+INDEX(PlantAccounts[],MATCH($C129,PlantAccounts[Power Plan Plant Account '#],0),17)))/2))/12)*(INDEX(CurWIPHelper[],1,MATCH(AY$4,CurWIPHelper[#Headers],0)))*(INDEX(PlantAccounts[],MATCH($C129,PlantAccounts[Power Plan Plant Account '#],0),7))</f>
        <v>0</v>
      </c>
      <c r="CN129" s="59">
        <f>((((INDEX(PlantAccounts[],MATCH($C129,PlantAccounts[Power Plan Plant Account '#],0),8)+(INDEX(PlantAccounts[],MATCH($C129,PlantAccounts[Power Plan Plant Account '#],0),8)+INDEX(PlantAccounts[],MATCH($C129,PlantAccounts[Power Plan Plant Account '#],0),16)+INDEX(PlantAccounts[],MATCH($C129,PlantAccounts[Power Plan Plant Account '#],0),17)))/2))/12)*(INDEX(CurWIPHelper[],1,MATCH(AZ$4,CurWIPHelper[#Headers],0)))*(INDEX(PlantAccounts[],MATCH($C129,PlantAccounts[Power Plan Plant Account '#],0),7))</f>
        <v>0</v>
      </c>
      <c r="CO129" s="59">
        <f t="shared" si="34"/>
        <v>0</v>
      </c>
      <c r="CQ129" s="59">
        <f>INDEX(PlantAccounts[],MATCH($C129,PlantAccounts[Power Plan Plant Account '#],0),12)*(INDEX(CurWIPHelper[],1,MATCH(AO$4,CurWIPHelper[#Headers],0)))*(INDEX(PlantAccounts[],MATCH($C129,PlantAccounts[Power Plan Plant Account '#],0),7)/12)*0.5</f>
        <v>0</v>
      </c>
      <c r="CR129" s="59">
        <f>INDEX(PlantAccounts[],MATCH($C129,PlantAccounts[Power Plan Plant Account '#],0),12)*(INDEX(CurWIPHelper[],1,MATCH(AP$4,CurWIPHelper[#Headers],0)))*(INDEX(PlantAccounts[],MATCH($C129,PlantAccounts[Power Plan Plant Account '#],0),7)/12)*0.5</f>
        <v>0</v>
      </c>
      <c r="CS129" s="59">
        <f>INDEX(PlantAccounts[],MATCH($C129,PlantAccounts[Power Plan Plant Account '#],0),12)*(INDEX(CurWIPHelper[],1,MATCH(AQ$4,CurWIPHelper[#Headers],0)))*(INDEX(PlantAccounts[],MATCH($C129,PlantAccounts[Power Plan Plant Account '#],0),7)/12)*0.5</f>
        <v>0</v>
      </c>
      <c r="CT129" s="59">
        <f>INDEX(PlantAccounts[],MATCH($C129,PlantAccounts[Power Plan Plant Account '#],0),12)*(INDEX(CurWIPHelper[],1,MATCH(AR$4,CurWIPHelper[#Headers],0)))*(INDEX(PlantAccounts[],MATCH($C129,PlantAccounts[Power Plan Plant Account '#],0),7)/12)*0.5</f>
        <v>0</v>
      </c>
      <c r="CU129" s="59">
        <f>INDEX(PlantAccounts[],MATCH($C129,PlantAccounts[Power Plan Plant Account '#],0),12)*(INDEX(CurWIPHelper[],1,MATCH(AS$4,CurWIPHelper[#Headers],0)))*(INDEX(PlantAccounts[],MATCH($C129,PlantAccounts[Power Plan Plant Account '#],0),7)/12)*0.5</f>
        <v>0</v>
      </c>
      <c r="CV129" s="59">
        <f>INDEX(PlantAccounts[],MATCH($C129,PlantAccounts[Power Plan Plant Account '#],0),12)*(INDEX(CurWIPHelper[],1,MATCH(AT$4,CurWIPHelper[#Headers],0)))*(INDEX(PlantAccounts[],MATCH($C129,PlantAccounts[Power Plan Plant Account '#],0),7)/12)*0.5</f>
        <v>0</v>
      </c>
      <c r="CW129" s="59">
        <f>INDEX(PlantAccounts[],MATCH($C129,PlantAccounts[Power Plan Plant Account '#],0),12)*(INDEX(CurWIPHelper[],1,MATCH(AU$4,CurWIPHelper[#Headers],0)))*(INDEX(PlantAccounts[],MATCH($C129,PlantAccounts[Power Plan Plant Account '#],0),7)/12)*0.5</f>
        <v>0</v>
      </c>
      <c r="CX129" s="59">
        <f>INDEX(PlantAccounts[],MATCH($C129,PlantAccounts[Power Plan Plant Account '#],0),12)*(INDEX(CurWIPHelper[],1,MATCH(AV$4,CurWIPHelper[#Headers],0)))*(INDEX(PlantAccounts[],MATCH($C129,PlantAccounts[Power Plan Plant Account '#],0),7)/12)*0.5</f>
        <v>0</v>
      </c>
      <c r="CY129" s="59">
        <f>INDEX(PlantAccounts[],MATCH($C129,PlantAccounts[Power Plan Plant Account '#],0),12)*(INDEX(CurWIPHelper[],1,MATCH(AW$4,CurWIPHelper[#Headers],0)))*(INDEX(PlantAccounts[],MATCH($C129,PlantAccounts[Power Plan Plant Account '#],0),7)/12)*0.5</f>
        <v>0</v>
      </c>
      <c r="CZ129" s="59">
        <f>INDEX(PlantAccounts[],MATCH($C129,PlantAccounts[Power Plan Plant Account '#],0),12)*(INDEX(CurWIPHelper[],1,MATCH(AX$4,CurWIPHelper[#Headers],0)))*(INDEX(PlantAccounts[],MATCH($C129,PlantAccounts[Power Plan Plant Account '#],0),7)/12)*0.5</f>
        <v>0</v>
      </c>
      <c r="DA129" s="59">
        <f>INDEX(PlantAccounts[],MATCH($C129,PlantAccounts[Power Plan Plant Account '#],0),12)*(INDEX(CurWIPHelper[],1,MATCH(AY$4,CurWIPHelper[#Headers],0)))*(INDEX(PlantAccounts[],MATCH($C129,PlantAccounts[Power Plan Plant Account '#],0),7)/12)*0.5</f>
        <v>0</v>
      </c>
      <c r="DB129" s="59">
        <f>INDEX(PlantAccounts[],MATCH($C129,PlantAccounts[Power Plan Plant Account '#],0),12)*(INDEX(CurWIPHelper[],1,MATCH(AZ$4,CurWIPHelper[#Headers],0)))*(INDEX(PlantAccounts[],MATCH($C129,PlantAccounts[Power Plan Plant Account '#],0),7)/12)*0.5</f>
        <v>0</v>
      </c>
      <c r="DC129" s="59">
        <f t="shared" si="35"/>
        <v>0</v>
      </c>
      <c r="DE129" s="59">
        <f t="shared" si="36"/>
        <v>0</v>
      </c>
    </row>
    <row r="130" spans="1:109">
      <c r="A130" t="s">
        <v>151</v>
      </c>
      <c r="B130" t="s">
        <v>180</v>
      </c>
      <c r="C130">
        <v>58801</v>
      </c>
      <c r="D130">
        <v>48801</v>
      </c>
      <c r="E130" s="161">
        <f>'Capex to PA'!$B$3</f>
        <v>3.04E-2</v>
      </c>
      <c r="F130" s="113">
        <f>INDEX(PlantAccounts[],MATCH($C130,PlantAccounts[Power Plan Plant Account '#],0),8)</f>
        <v>403221.87170788093</v>
      </c>
      <c r="G130" s="7">
        <f>INDEX(PlantAccounts[],MATCH($C130,PlantAccounts[Power Plan Plant Account '#],0),14)</f>
        <v>0</v>
      </c>
      <c r="H130" s="7">
        <f>IF(PlantAccountsQuery[[#This Row],[Refinement for Capex Assumptions]]="",SUMIF('Capex to PA'!$B:$B,PlantAccountsQuery[[#This Row],[Helper for Capex Assumptions]],'Capex to PA'!$D:$D),SUMIF('Capex to PA'!$B:$B,PlantAccountsQuery[[#This Row],[Helper for Capex Assumptions]],'Capex to PA'!$D:$D)*PlantAccountsQuery[[#This Row],[Refinement for Capex Assumptions]])</f>
        <v>7249.484407936</v>
      </c>
      <c r="I130" s="146"/>
      <c r="J130" s="7">
        <f t="shared" si="53"/>
        <v>7249.484407936</v>
      </c>
      <c r="K130" s="7">
        <v>-39287.10370306806</v>
      </c>
      <c r="L130" s="7">
        <f>INDEX(PlantAccounts[],MATCH($C130,PlantAccounts[Power Plan Plant Account '#],0),11)</f>
        <v>0</v>
      </c>
      <c r="M130" s="7">
        <f t="shared" si="32"/>
        <v>-39287.10370306806</v>
      </c>
      <c r="O130" s="35">
        <f>INDEX(CurCloseProf[],MATCH(PlantAccountsQuery[[#This Row],[Reg/Unreg]],CurCloseProf[R/NR],0),MATCH(O$9,CurCloseProf[#Headers],0))*($J130+$M130)</f>
        <v>-341.32409662201343</v>
      </c>
      <c r="P130" s="35">
        <f>INDEX(CurCloseProf[],MATCH(PlantAccountsQuery[[#This Row],[Reg/Unreg]],CurCloseProf[R/NR],0),MATCH(P$9,CurCloseProf[#Headers],0))*($J130+$M130)</f>
        <v>-195.08022616354071</v>
      </c>
      <c r="Q130" s="35">
        <f>INDEX(CurCloseProf[],MATCH(PlantAccountsQuery[[#This Row],[Reg/Unreg]],CurCloseProf[R/NR],0),MATCH(Q$9,CurCloseProf[#Headers],0))*($J130+$M130)</f>
        <v>-1105.4614262041971</v>
      </c>
      <c r="R130" s="35">
        <f>INDEX(CurCloseProf[],MATCH(PlantAccountsQuery[[#This Row],[Reg/Unreg]],CurCloseProf[R/NR],0),MATCH(R$9,CurCloseProf[#Headers],0))*($J130+$M130)</f>
        <v>-106.82790186345918</v>
      </c>
      <c r="S130" s="35">
        <f>INDEX(CurCloseProf[],MATCH(PlantAccountsQuery[[#This Row],[Reg/Unreg]],CurCloseProf[R/NR],0),MATCH(S$9,CurCloseProf[#Headers],0))*($J130+$M130)</f>
        <v>-59.041493660368445</v>
      </c>
      <c r="T130" s="35">
        <f>INDEX(CurCloseProf[],MATCH(PlantAccountsQuery[[#This Row],[Reg/Unreg]],CurCloseProf[R/NR],0),MATCH(T$9,CurCloseProf[#Headers],0))*($J130+$M130)</f>
        <v>-2371.2830697596037</v>
      </c>
      <c r="U130" s="35">
        <f>INDEX(CurCloseProf[],MATCH(PlantAccountsQuery[[#This Row],[Reg/Unreg]],CurCloseProf[R/NR],0),MATCH(U$9,CurCloseProf[#Headers],0))*($J130+$M130)</f>
        <v>-1270.5412069913498</v>
      </c>
      <c r="V130" s="35">
        <f>INDEX(CurCloseProf[],MATCH(PlantAccountsQuery[[#This Row],[Reg/Unreg]],CurCloseProf[R/NR],0),MATCH(V$9,CurCloseProf[#Headers],0))*($J130+$M130)</f>
        <v>-927.7052368312925</v>
      </c>
      <c r="W130" s="35">
        <f>INDEX(CurCloseProf[],MATCH(PlantAccountsQuery[[#This Row],[Reg/Unreg]],CurCloseProf[R/NR],0),MATCH(W$9,CurCloseProf[#Headers],0))*($J130+$M130)</f>
        <v>-2532.4842677478978</v>
      </c>
      <c r="X130" s="35">
        <f>INDEX(CurCloseProf[],MATCH(PlantAccountsQuery[[#This Row],[Reg/Unreg]],CurCloseProf[R/NR],0),MATCH(X$9,CurCloseProf[#Headers],0))*($J130+$M130)</f>
        <v>-9579.3977862356915</v>
      </c>
      <c r="Y130" s="35">
        <f>INDEX(CurCloseProf[],MATCH(PlantAccountsQuery[[#This Row],[Reg/Unreg]],CurCloseProf[R/NR],0),MATCH(Y$9,CurCloseProf[#Headers],0))*($J130+$M130)</f>
        <v>-513.73014704028901</v>
      </c>
      <c r="Z130" s="35">
        <f>INDEX(CurCloseProf[],MATCH(PlantAccountsQuery[[#This Row],[Reg/Unreg]],CurCloseProf[R/NR],0),MATCH(Z$9,CurCloseProf[#Headers],0))*($J130+$M130)</f>
        <v>-13034.742436012355</v>
      </c>
      <c r="AB130" s="59">
        <f>IF(INDEX(CurWIPHelper[],1,MATCH(AO$4,$AB$9:$AM$9,0))=0,0,($F130+$O130))</f>
        <v>402880.54761125892</v>
      </c>
      <c r="AC130" s="59">
        <f>IF(INDEX(CurWIPHelper[],1,MATCH(AP$4,$AB$9:$AM$9,0))=0,0,($F130+SUM($O130:P130)))</f>
        <v>402685.46738509537</v>
      </c>
      <c r="AD130" s="59">
        <f>IF(INDEX(CurWIPHelper[],1,MATCH(AQ$4,$AB$9:$AM$9,0))=0,0,($F130+SUM($O130:Q130)))</f>
        <v>401580.00595889118</v>
      </c>
      <c r="AE130" s="59">
        <f>IF(INDEX(CurWIPHelper[],1,MATCH(AR$4,$AB$9:$AM$9,0))=0,0,($F130+SUM($O130:R130)))</f>
        <v>401473.17805702769</v>
      </c>
      <c r="AF130" s="59">
        <f>IF(INDEX(CurWIPHelper[],1,MATCH(AS$4,$AB$9:$AM$9,0))=0,0,($F130+SUM($O130:S130)))</f>
        <v>401414.13656336733</v>
      </c>
      <c r="AG130" s="59">
        <f>IF(INDEX(CurWIPHelper[],1,MATCH(AT$4,$AB$9:$AM$9,0))=0,0,($F130+SUM($O130:T130)))</f>
        <v>399042.85349360772</v>
      </c>
      <c r="AH130" s="59">
        <f>IF(INDEX(CurWIPHelper[],1,MATCH(AU$4,$AB$9:$AM$9,0))=0,0,($F130+SUM($O130:U130)))</f>
        <v>397772.31228661642</v>
      </c>
      <c r="AI130" s="59">
        <f>IF(INDEX(CurWIPHelper[],1,MATCH(AV$4,$AB$9:$AM$9,0))=0,0,($F130+SUM($O130:V130)))</f>
        <v>396844.60704978509</v>
      </c>
      <c r="AJ130" s="59">
        <f>IF(INDEX(CurWIPHelper[],1,MATCH(AW$4,$AB$9:$AM$9,0))=0,0,($F130+SUM($O130:W130)))</f>
        <v>394312.12278203719</v>
      </c>
      <c r="AK130" s="59">
        <f>IF(INDEX(CurWIPHelper[],1,MATCH(AX$4,$AB$9:$AM$9,0))=0,0,($F130+SUM($O130:X130)))</f>
        <v>384732.72499580152</v>
      </c>
      <c r="AL130" s="59">
        <f>IF(INDEX(CurWIPHelper[],1,MATCH(AY$4,$AB$9:$AM$9,0))=0,0,($F130+SUM($O130:Y130)))</f>
        <v>384218.99484876124</v>
      </c>
      <c r="AM130" s="59">
        <f>IF(INDEX(CurWIPHelper[],1,MATCH(AZ$4,$AB$9:$AM$9,0))=0,0,($F130+SUM($O130:Z130)))</f>
        <v>371184.25241274887</v>
      </c>
      <c r="AO130" s="35">
        <f>IF(INDEX(CurWIPHelper[],1,MATCH(AO$4,CurWIPHelper[#Headers],0))=0,0,
     IF(AB130&gt;0,
        (IF(
             ((INDEX(PlantAccounts[],MATCH($C130,PlantAccounts[Power Plan Plant Account '#],0),7)/12)
                   *(AB130)
                   *(INDEX(CurWIPHelper[],1,MATCH(AO$4,CurWIPHelper[#Headers],0)))
                   +(INDEX(PlantAccounts[],MATCH($C130,PlantAccounts[Power Plan Plant Account '#],0),9))
                   )&gt;AB130,
              IF((INDEX(PlantAccounts[],MATCH($C130,PlantAccounts[Power Plan Plant Account '#],0),7))=0,0,AB130-(INDEX(PlantAccounts[],MATCH($C130,PlantAccounts[Power Plan Plant Account '#],0),9))),
             (INDEX(PlantAccounts[],MATCH($C130,PlantAccounts[Power Plan Plant Account '#],0),7)/12)*AB130*(INDEX(CurWIPHelper[],1,MATCH(AO$4,CurWIPHelper[#Headers],0))))
        ),
          IF(AB130=0,0,IF(
              ((INDEX(PlantAccounts[],MATCH($C130,PlantAccounts[Power Plan Plant Account '#],0),7)/12)
              *(AB130)
              *(INDEX(CurWIPHelper[],1,MATCH(AO$4,CurWIPHelper[#Headers],0)))
              +(INDEX(PlantAccounts[],MATCH($C130,PlantAccounts[Power Plan Plant Account '#],0),9))
              )&gt;AB130,
         (INDEX(PlantAccounts[],MATCH($C130,PlantAccounts[Power Plan Plant Account '#],0),7)/12)*AB130*(INDEX(CurWIPHelper[],1,MATCH(AO$4,CurWIPHelper[#Headers],0))),
         AB130-(INDEX(PlantAccounts[],MATCH($C130,PlantAccounts[Power Plan Plant Account '#],0),9))
    ))
)
)</f>
        <v>8813.5117395437173</v>
      </c>
      <c r="AP130" s="35">
        <f>IF(INDEX(CurWIPHelper[],1,MATCH(AP$4,CurWIPHelper[#Headers],0))=0,0,
     IF(AC130&gt;0,
        (IF(
             ((INDEX(PlantAccounts[],MATCH($C130,PlantAccounts[Power Plan Plant Account '#],0),7)/12)
                   *(AC130)
                   *(INDEX(CurWIPHelper[],1,MATCH(AP$4,CurWIPHelper[#Headers],0)))
                   +(INDEX(PlantAccounts[],MATCH($C130,PlantAccounts[Power Plan Plant Account '#],0),9))
                   +(SUM($AO130:AO130))
                    )&gt;AC130,
              IF((INDEX(PlantAccounts[],MATCH($C130,PlantAccounts[Power Plan Plant Account '#],0),7))=0,0,AC130-(INDEX(PlantAccounts[],MATCH($C130,PlantAccounts[Power Plan Plant Account '#],0),9))-SUM($AO130:AO130)),
             (INDEX(PlantAccounts[],MATCH($C130,PlantAccounts[Power Plan Plant Account '#],0),7)/12)*AC130*(INDEX(CurWIPHelper[],1,MATCH(AP$4,CurWIPHelper[#Headers],0))))
        ),
        IF(AC130=0,0,IF(
              ((INDEX(PlantAccounts[],MATCH($C130,PlantAccounts[Power Plan Plant Account '#],0),7)/12)
              *(AC130)
              *(INDEX(CurWIPHelper[],1,MATCH(AP$4,CurWIPHelper[#Headers],0)))
              +(INDEX(PlantAccounts[],MATCH($C130,PlantAccounts[Power Plan Plant Account '#],0),9))
              +(SUM($AO130:AO130))
              )&gt;AC130,
         (INDEX(PlantAccounts[],MATCH($C130,PlantAccounts[Power Plan Plant Account '#],0),7)/12)*AC130*(INDEX(CurWIPHelper[],1,MATCH(AP$4,CurWIPHelper[#Headers],0))),
         AC130-(INDEX(PlantAccounts[],MATCH($C130,PlantAccounts[Power Plan Plant Account '#],0),9))-(SUM($AO130:AO130))
    ))
)
)</f>
        <v>8809.2441176055527</v>
      </c>
      <c r="AQ130" s="35">
        <f>IF(INDEX(CurWIPHelper[],1,MATCH(AQ$4,CurWIPHelper[#Headers],0))=0,0,
     IF(AD130&gt;0,
        (IF(
             ((INDEX(PlantAccounts[],MATCH($C130,PlantAccounts[Power Plan Plant Account '#],0),7)/12)
                   *(AD130)
                   *(INDEX(CurWIPHelper[],1,MATCH(AQ$4,CurWIPHelper[#Headers],0)))
                   +(INDEX(PlantAccounts[],MATCH($C130,PlantAccounts[Power Plan Plant Account '#],0),9))
                   +(SUM($AO130:AP130))
                    )&gt;AD130,
              IF((INDEX(PlantAccounts[],MATCH($C130,PlantAccounts[Power Plan Plant Account '#],0),7))=0,0,AD130-(INDEX(PlantAccounts[],MATCH($C130,PlantAccounts[Power Plan Plant Account '#],0),9))-SUM($AO130:AP130)),
             (INDEX(PlantAccounts[],MATCH($C130,PlantAccounts[Power Plan Plant Account '#],0),7)/12)*AD130*(INDEX(CurWIPHelper[],1,MATCH(AQ$4,CurWIPHelper[#Headers],0))))
        ),
        IF(AD130=0,0,IF(
              ((INDEX(PlantAccounts[],MATCH($C130,PlantAccounts[Power Plan Plant Account '#],0),7)/12)
              *(AD130)
              *(INDEX(CurWIPHelper[],1,MATCH(AQ$4,CurWIPHelper[#Headers],0)))
              +(INDEX(PlantAccounts[],MATCH($C130,PlantAccounts[Power Plan Plant Account '#],0),9))
              +(SUM($AO130:AP130))
              )&gt;AD130,
         (INDEX(PlantAccounts[],MATCH($C130,PlantAccounts[Power Plan Plant Account '#],0),7)/12)*AD130*(INDEX(CurWIPHelper[],1,MATCH(AQ$4,CurWIPHelper[#Headers],0))),
         AD130-(INDEX(PlantAccounts[],MATCH($C130,PlantAccounts[Power Plan Plant Account '#],0),9))-(SUM($AO130:AP130))
    ))
)
)</f>
        <v>8785.060777617482</v>
      </c>
      <c r="AR130" s="35">
        <f>IF(INDEX(CurWIPHelper[],1,MATCH(AR$4,CurWIPHelper[#Headers],0))=0,0,
     IF(AE130&gt;0,
        (IF(
             ((INDEX(PlantAccounts[],MATCH($C130,PlantAccounts[Power Plan Plant Account '#],0),7)/12)
                   *(AE130)
                   *(INDEX(CurWIPHelper[],1,MATCH(AR$4,CurWIPHelper[#Headers],0)))
                   +(INDEX(PlantAccounts[],MATCH($C130,PlantAccounts[Power Plan Plant Account '#],0),9))
                   +(SUM($AO130:AQ130))
                    )&gt;AE130,
              IF((INDEX(PlantAccounts[],MATCH($C130,PlantAccounts[Power Plan Plant Account '#],0),7))=0,0,AE130-(INDEX(PlantAccounts[],MATCH($C130,PlantAccounts[Power Plan Plant Account '#],0),9))-SUM($AO130:AQ130)),
             (INDEX(PlantAccounts[],MATCH($C130,PlantAccounts[Power Plan Plant Account '#],0),7)/12)*AE130*(INDEX(CurWIPHelper[],1,MATCH(AR$4,CurWIPHelper[#Headers],0))))
        ),
        IF(AE130=0,0,IF(
              ((INDEX(PlantAccounts[],MATCH($C130,PlantAccounts[Power Plan Plant Account '#],0),7)/12)
              *(AE130)
              *(INDEX(CurWIPHelper[],1,MATCH(AR$4,CurWIPHelper[#Headers],0)))
              +(INDEX(PlantAccounts[],MATCH($C130,PlantAccounts[Power Plan Plant Account '#],0),9))
              +(SUM($AO130:AQ130))
              )&gt;AE130,
         (INDEX(PlantAccounts[],MATCH($C130,PlantAccounts[Power Plan Plant Account '#],0),7)/12)*AE130*(INDEX(CurWIPHelper[],1,MATCH(AR$4,CurWIPHelper[#Headers],0))),
         AE130-(INDEX(PlantAccounts[],MATCH($C130,PlantAccounts[Power Plan Plant Account '#],0),9))-(SUM($AO130:AQ130))
    ))
)
)</f>
        <v>8782.7237847475935</v>
      </c>
      <c r="AS130" s="35">
        <f>IF(INDEX(CurWIPHelper[],1,MATCH(AS$4,CurWIPHelper[#Headers],0))=0,0,
     IF(AF130&gt;0,
        (IF(
             ((INDEX(PlantAccounts[],MATCH($C130,PlantAccounts[Power Plan Plant Account '#],0),7)/12)
                   *(AF130)
                   *(INDEX(CurWIPHelper[],1,MATCH(AS$4,CurWIPHelper[#Headers],0)))
                   +(INDEX(PlantAccounts[],MATCH($C130,PlantAccounts[Power Plan Plant Account '#],0),9))
                   +(SUM($AO130:AR130))
                    )&gt;AF130,
              IF((INDEX(PlantAccounts[],MATCH($C130,PlantAccounts[Power Plan Plant Account '#],0),7))=0,0,AF130-(INDEX(PlantAccounts[],MATCH($C130,PlantAccounts[Power Plan Plant Account '#],0),9))-SUM($AO130:AR130)),
             (INDEX(PlantAccounts[],MATCH($C130,PlantAccounts[Power Plan Plant Account '#],0),7)/12)*AF130*(INDEX(CurWIPHelper[],1,MATCH(AS$4,CurWIPHelper[#Headers],0))))
        ),
        IF(AF130=0,0,IF(
              ((INDEX(PlantAccounts[],MATCH($C130,PlantAccounts[Power Plan Plant Account '#],0),7)/12)
              *(AF130)
              *(INDEX(CurWIPHelper[],1,MATCH(AS$4,CurWIPHelper[#Headers],0)))
              +(INDEX(PlantAccounts[],MATCH($C130,PlantAccounts[Power Plan Plant Account '#],0),9))
              +(SUM($AO130:AR130))
              )&gt;AF130,
         (INDEX(PlantAccounts[],MATCH($C130,PlantAccounts[Power Plan Plant Account '#],0),7)/12)*AF130*(INDEX(CurWIPHelper[],1,MATCH(AS$4,CurWIPHelper[#Headers],0))),
         AF130-(INDEX(PlantAccounts[],MATCH($C130,PlantAccounts[Power Plan Plant Account '#],0),9))-(SUM($AO130:AR130))
    ))
)
)</f>
        <v>8781.4321788346715</v>
      </c>
      <c r="AT130" s="35">
        <f>IF(INDEX(CurWIPHelper[],1,MATCH(AT$4,CurWIPHelper[#Headers],0))=0,0,
     IF(AG130&gt;0,
        (IF(
             ((INDEX(PlantAccounts[],MATCH($C130,PlantAccounts[Power Plan Plant Account '#],0),7)/12)
                   *(AG130)
                   *(INDEX(CurWIPHelper[],1,MATCH(AT$4,CurWIPHelper[#Headers],0)))
                   +(INDEX(PlantAccounts[],MATCH($C130,PlantAccounts[Power Plan Plant Account '#],0),9))
                   +(SUM($AO130:AS130))
                    )&gt;AG130,
              IF((INDEX(PlantAccounts[],MATCH($C130,PlantAccounts[Power Plan Plant Account '#],0),7))=0,0,AG130-(INDEX(PlantAccounts[],MATCH($C130,PlantAccounts[Power Plan Plant Account '#],0),9))-SUM($AO130:AS130)),
             (INDEX(PlantAccounts[],MATCH($C130,PlantAccounts[Power Plan Plant Account '#],0),7)/12)*AG130*(INDEX(CurWIPHelper[],1,MATCH(AT$4,CurWIPHelper[#Headers],0))))
        ),
        IF(AG130=0,0,IF(
              ((INDEX(PlantAccounts[],MATCH($C130,PlantAccounts[Power Plan Plant Account '#],0),7)/12)
              *(AG130)
              *(INDEX(CurWIPHelper[],1,MATCH(AT$4,CurWIPHelper[#Headers],0)))
              +(INDEX(PlantAccounts[],MATCH($C130,PlantAccounts[Power Plan Plant Account '#],0),9))
              +(SUM($AO130:AS130))
              )&gt;AG130,
         (INDEX(PlantAccounts[],MATCH($C130,PlantAccounts[Power Plan Plant Account '#],0),7)/12)*AG130*(INDEX(CurWIPHelper[],1,MATCH(AT$4,CurWIPHelper[#Headers],0))),
         AG130-(INDEX(PlantAccounts[],MATCH($C130,PlantAccounts[Power Plan Plant Account '#],0),9))-(SUM($AO130:AS130))
    ))
)
)</f>
        <v>8729.5574201822055</v>
      </c>
      <c r="AU130" s="35">
        <f>IF(INDEX(CurWIPHelper[],1,MATCH(AU$4,CurWIPHelper[#Headers],0))=0,0,
     IF(AH130&gt;0,
        (IF(
             ((INDEX(PlantAccounts[],MATCH($C130,PlantAccounts[Power Plan Plant Account '#],0),7)/12)
                   *(AH130)
                   *(INDEX(CurWIPHelper[],1,MATCH(AU$4,CurWIPHelper[#Headers],0)))
                   +(INDEX(PlantAccounts[],MATCH($C130,PlantAccounts[Power Plan Plant Account '#],0),9))
                   +(SUM($AO130:AT130))
                    )&gt;AH130,
              IF((INDEX(PlantAccounts[],MATCH($C130,PlantAccounts[Power Plan Plant Account '#],0),7))=0,0,AH130-(INDEX(PlantAccounts[],MATCH($C130,PlantAccounts[Power Plan Plant Account '#],0),9))-SUM($AO130:AT130)),
             (INDEX(PlantAccounts[],MATCH($C130,PlantAccounts[Power Plan Plant Account '#],0),7)/12)*AH130*(INDEX(CurWIPHelper[],1,MATCH(AU$4,CurWIPHelper[#Headers],0))))
        ),
        IF(AH130=0,0,IF(
              ((INDEX(PlantAccounts[],MATCH($C130,PlantAccounts[Power Plan Plant Account '#],0),7)/12)
              *(AH130)
              *(INDEX(CurWIPHelper[],1,MATCH(AU$4,CurWIPHelper[#Headers],0)))
              +(INDEX(PlantAccounts[],MATCH($C130,PlantAccounts[Power Plan Plant Account '#],0),9))
              +(SUM($AO130:AT130))
              )&gt;AH130,
         (INDEX(PlantAccounts[],MATCH($C130,PlantAccounts[Power Plan Plant Account '#],0),7)/12)*AH130*(INDEX(CurWIPHelper[],1,MATCH(AU$4,CurWIPHelper[#Headers],0))),
         AH130-(INDEX(PlantAccounts[],MATCH($C130,PlantAccounts[Power Plan Plant Account '#],0),9))-(SUM($AO130:AT130))
    ))
)
)</f>
        <v>8701.7627552131817</v>
      </c>
      <c r="AV130" s="35">
        <f>IF(INDEX(CurWIPHelper[],1,MATCH(AV$4,CurWIPHelper[#Headers],0))=0,0,
     IF(AI130&gt;0,
        (IF(
             ((INDEX(PlantAccounts[],MATCH($C130,PlantAccounts[Power Plan Plant Account '#],0),7)/12)
                   *(AI130)
                   *(INDEX(CurWIPHelper[],1,MATCH(AV$4,CurWIPHelper[#Headers],0)))
                   +(INDEX(PlantAccounts[],MATCH($C130,PlantAccounts[Power Plan Plant Account '#],0),9))
                   +(SUM($AO130:AU130))
                    )&gt;AI130,
              IF((INDEX(PlantAccounts[],MATCH($C130,PlantAccounts[Power Plan Plant Account '#],0),7))=0,0,AI130-(INDEX(PlantAccounts[],MATCH($C130,PlantAccounts[Power Plan Plant Account '#],0),9))-SUM($AO130:AU130)),
             (INDEX(PlantAccounts[],MATCH($C130,PlantAccounts[Power Plan Plant Account '#],0),7)/12)*AI130*(INDEX(CurWIPHelper[],1,MATCH(AV$4,CurWIPHelper[#Headers],0))))
        ),
        IF(AI130=0,0,IF(
              ((INDEX(PlantAccounts[],MATCH($C130,PlantAccounts[Power Plan Plant Account '#],0),7)/12)
              *(AI130)
              *(INDEX(CurWIPHelper[],1,MATCH(AV$4,CurWIPHelper[#Headers],0)))
              +(INDEX(PlantAccounts[],MATCH($C130,PlantAccounts[Power Plan Plant Account '#],0),9))
              +(SUM($AO130:AU130))
              )&gt;AI130,
         (INDEX(PlantAccounts[],MATCH($C130,PlantAccounts[Power Plan Plant Account '#],0),7)/12)*AI130*(INDEX(CurWIPHelper[],1,MATCH(AV$4,CurWIPHelper[#Headers],0))),
         AI130-(INDEX(PlantAccounts[],MATCH($C130,PlantAccounts[Power Plan Plant Account '#],0),9))-(SUM($AO130:AU130))
    ))
)
)</f>
        <v>8681.4680523685583</v>
      </c>
      <c r="AW130" s="35">
        <f>IF(INDEX(CurWIPHelper[],1,MATCH(AW$4,CurWIPHelper[#Headers],0))=0,0,
     IF(AJ130&gt;0,
        (IF(
             ((INDEX(PlantAccounts[],MATCH($C130,PlantAccounts[Power Plan Plant Account '#],0),7)/12)
                   *(AJ130)
                   *(INDEX(CurWIPHelper[],1,MATCH(AW$4,CurWIPHelper[#Headers],0)))
                   +(INDEX(PlantAccounts[],MATCH($C130,PlantAccounts[Power Plan Plant Account '#],0),9))
                   +(SUM($AO130:AV130))
                    )&gt;AJ130,
              IF((INDEX(PlantAccounts[],MATCH($C130,PlantAccounts[Power Plan Plant Account '#],0),7))=0,0,AJ130-(INDEX(PlantAccounts[],MATCH($C130,PlantAccounts[Power Plan Plant Account '#],0),9))-SUM($AO130:AV130)),
             (INDEX(PlantAccounts[],MATCH($C130,PlantAccounts[Power Plan Plant Account '#],0),7)/12)*AJ130*(INDEX(CurWIPHelper[],1,MATCH(AW$4,CurWIPHelper[#Headers],0))))
        ),
        IF(AJ130=0,0,IF(
              ((INDEX(PlantAccounts[],MATCH($C130,PlantAccounts[Power Plan Plant Account '#],0),7)/12)
              *(AJ130)
              *(INDEX(CurWIPHelper[],1,MATCH(AW$4,CurWIPHelper[#Headers],0)))
              +(INDEX(PlantAccounts[],MATCH($C130,PlantAccounts[Power Plan Plant Account '#],0),9))
              +(SUM($AO130:AV130))
              )&gt;AJ130,
         (INDEX(PlantAccounts[],MATCH($C130,PlantAccounts[Power Plan Plant Account '#],0),7)/12)*AJ130*(INDEX(CurWIPHelper[],1,MATCH(AW$4,CurWIPHelper[#Headers],0))),
         AJ130-(INDEX(PlantAccounts[],MATCH($C130,PlantAccounts[Power Plan Plant Account '#],0),9))-(SUM($AO130:AV130))
    ))
)
)</f>
        <v>8626.0668175451228</v>
      </c>
      <c r="AX130" s="35">
        <f>IF(INDEX(CurWIPHelper[],1,MATCH(AX$4,CurWIPHelper[#Headers],0))=0,0,
     IF(AK130&gt;0,
        (IF(
             ((INDEX(PlantAccounts[],MATCH($C130,PlantAccounts[Power Plan Plant Account '#],0),7)/12)
                   *(AK130)
                   *(INDEX(CurWIPHelper[],1,MATCH(AX$4,CurWIPHelper[#Headers],0)))
                   +(INDEX(PlantAccounts[],MATCH($C130,PlantAccounts[Power Plan Plant Account '#],0),9))
                   +(SUM($AO130:AW130))
                    )&gt;AK130,
              IF((INDEX(PlantAccounts[],MATCH($C130,PlantAccounts[Power Plan Plant Account '#],0),7))=0,0,AK130-(INDEX(PlantAccounts[],MATCH($C130,PlantAccounts[Power Plan Plant Account '#],0),9))-SUM($AO130:AW130)),
             (INDEX(PlantAccounts[],MATCH($C130,PlantAccounts[Power Plan Plant Account '#],0),7)/12)*AK130*(INDEX(CurWIPHelper[],1,MATCH(AX$4,CurWIPHelper[#Headers],0))))
        ),
        IF(AK130=0,0,IF(
              ((INDEX(PlantAccounts[],MATCH($C130,PlantAccounts[Power Plan Plant Account '#],0),7)/12)
              *(AK130)
              *(INDEX(CurWIPHelper[],1,MATCH(AX$4,CurWIPHelper[#Headers],0)))
              +(INDEX(PlantAccounts[],MATCH($C130,PlantAccounts[Power Plan Plant Account '#],0),9))
              +(SUM($AO130:AW130))
              )&gt;AK130,
         (INDEX(PlantAccounts[],MATCH($C130,PlantAccounts[Power Plan Plant Account '#],0),7)/12)*AK130*(INDEX(CurWIPHelper[],1,MATCH(AX$4,CurWIPHelper[#Headers],0))),
         AK130-(INDEX(PlantAccounts[],MATCH($C130,PlantAccounts[Power Plan Plant Account '#],0),9))-(SUM($AO130:AW130))
    ))
)
)</f>
        <v>8416.5056080319446</v>
      </c>
      <c r="AY130" s="35">
        <f>IF(INDEX(CurWIPHelper[],1,MATCH(AY$4,CurWIPHelper[#Headers],0))=0,0,
     IF(AL130&gt;0,
        (IF(
             ((INDEX(PlantAccounts[],MATCH($C130,PlantAccounts[Power Plan Plant Account '#],0),7)/12)
                   *(AL130)
                   *(INDEX(CurWIPHelper[],1,MATCH(AY$4,CurWIPHelper[#Headers],0)))
                   +(INDEX(PlantAccounts[],MATCH($C130,PlantAccounts[Power Plan Plant Account '#],0),9))
                   +(SUM($AO130:AX130))
                    )&gt;AL130,
              IF((INDEX(PlantAccounts[],MATCH($C130,PlantAccounts[Power Plan Plant Account '#],0),7))=0,0,AL130-(INDEX(PlantAccounts[],MATCH($C130,PlantAccounts[Power Plan Plant Account '#],0),9))-SUM($AO130:AX130)),
             (INDEX(PlantAccounts[],MATCH($C130,PlantAccounts[Power Plan Plant Account '#],0),7)/12)*AL130*(INDEX(CurWIPHelper[],1,MATCH(AY$4,CurWIPHelper[#Headers],0))))
        ),
        IF(AL130=0,0,IF(
              ((INDEX(PlantAccounts[],MATCH($C130,PlantAccounts[Power Plan Plant Account '#],0),7)/12)
              *(AL130)
              *(INDEX(CurWIPHelper[],1,MATCH(AY$4,CurWIPHelper[#Headers],0)))
              +(INDEX(PlantAccounts[],MATCH($C130,PlantAccounts[Power Plan Plant Account '#],0),9))
              +(SUM($AO130:AX130))
              )&gt;AL130,
         (INDEX(PlantAccounts[],MATCH($C130,PlantAccounts[Power Plan Plant Account '#],0),7)/12)*AL130*(INDEX(CurWIPHelper[],1,MATCH(AY$4,CurWIPHelper[#Headers],0))),
         AL130-(INDEX(PlantAccounts[],MATCH($C130,PlantAccounts[Power Plan Plant Account '#],0),9))-(SUM($AO130:AX130))
    ))
)
)</f>
        <v>8405.2671237994764</v>
      </c>
      <c r="AZ130" s="35">
        <f>IF(INDEX(CurWIPHelper[],1,MATCH(AZ$4,CurWIPHelper[#Headers],0))=0,0,
     IF(AM130&gt;0,
        (IF(
             ((INDEX(PlantAccounts[],MATCH($C130,PlantAccounts[Power Plan Plant Account '#],0),7)/12)
                   *(AM130)
                   *(INDEX(CurWIPHelper[],1,MATCH(AZ$4,CurWIPHelper[#Headers],0)))
                   +(INDEX(PlantAccounts[],MATCH($C130,PlantAccounts[Power Plan Plant Account '#],0),9))
                   +(SUM($AO130:AY130))
                    )&gt;AM130,
              IF((INDEX(PlantAccounts[],MATCH($C130,PlantAccounts[Power Plan Plant Account '#],0),7))=0,0,AM130-(INDEX(PlantAccounts[],MATCH($C130,PlantAccounts[Power Plan Plant Account '#],0),9))-SUM($AO130:AY130)),
             (INDEX(PlantAccounts[],MATCH($C130,PlantAccounts[Power Plan Plant Account '#],0),7)/12)*AM130*(INDEX(CurWIPHelper[],1,MATCH(AZ$4,CurWIPHelper[#Headers],0))))
        ),
        IF(AM130=0,0,IF(
              ((INDEX(PlantAccounts[],MATCH($C130,PlantAccounts[Power Plan Plant Account '#],0),7)/12)
              *(AM130)
              *(INDEX(CurWIPHelper[],1,MATCH(AZ$4,CurWIPHelper[#Headers],0)))
              +(INDEX(PlantAccounts[],MATCH($C130,PlantAccounts[Power Plan Plant Account '#],0),9))
              +(SUM($AO130:AY130))
              )&gt;AM130,
         (INDEX(PlantAccounts[],MATCH($C130,PlantAccounts[Power Plan Plant Account '#],0),7)/12)*AM130*(INDEX(CurWIPHelper[],1,MATCH(AZ$4,CurWIPHelper[#Headers],0))),
         AM130-(INDEX(PlantAccounts[],MATCH($C130,PlantAccounts[Power Plan Plant Account '#],0),9))-(SUM($AO130:AY130))
    ))
)
)</f>
        <v>8120.1159638269337</v>
      </c>
      <c r="BA130" s="59">
        <f t="shared" si="33"/>
        <v>103652.71633931645</v>
      </c>
      <c r="BC130" s="59">
        <f>INDEX(CurCloseProf[],MATCH(PlantAccountsQuery[[#This Row],[Reg/Unreg]],CurCloseProf[R/NR],0),MATCH(BC$9,CurCloseProf[#Headers],0))*($J130)</f>
        <v>77.234943511863946</v>
      </c>
      <c r="BD130" s="59">
        <f>INDEX(CurCloseProf[],MATCH(PlantAccountsQuery[[#This Row],[Reg/Unreg]],CurCloseProf[R/NR],0),MATCH(BD$9,CurCloseProf[#Headers],0))*($J130)</f>
        <v>44.14282612079424</v>
      </c>
      <c r="BE130" s="59">
        <f>INDEX(CurCloseProf[],MATCH(PlantAccountsQuery[[#This Row],[Reg/Unreg]],CurCloseProf[R/NR],0),MATCH(BE$9,CurCloseProf[#Headers],0))*($J130)</f>
        <v>250.14422260956533</v>
      </c>
      <c r="BF130" s="59">
        <f>INDEX(CurCloseProf[],MATCH(PlantAccountsQuery[[#This Row],[Reg/Unreg]],CurCloseProf[R/NR],0),MATCH(BF$9,CurCloseProf[#Headers],0))*($J130)</f>
        <v>24.173057359768848</v>
      </c>
      <c r="BG130" s="59">
        <f>INDEX(CurCloseProf[],MATCH(PlantAccountsQuery[[#This Row],[Reg/Unreg]],CurCloseProf[R/NR],0),MATCH(BG$9,CurCloseProf[#Headers],0))*($J130)</f>
        <v>13.359931141235847</v>
      </c>
      <c r="BH130" s="59">
        <f>INDEX(CurCloseProf[],MATCH(PlantAccountsQuery[[#This Row],[Reg/Unreg]],CurCloseProf[R/NR],0),MATCH(BH$9,CurCloseProf[#Headers],0))*($J130)</f>
        <v>536.5748148345366</v>
      </c>
      <c r="BI130" s="59">
        <f>INDEX(CurCloseProf[],MATCH(PlantAccountsQuery[[#This Row],[Reg/Unreg]],CurCloseProf[R/NR],0),MATCH(BI$9,CurCloseProf[#Headers],0))*($J130)</f>
        <v>287.49853679432107</v>
      </c>
      <c r="BJ130" s="59">
        <f>INDEX(CurCloseProf[],MATCH(PlantAccountsQuery[[#This Row],[Reg/Unreg]],CurCloseProf[R/NR],0),MATCH(BJ$9,CurCloseProf[#Headers],0))*($J130)</f>
        <v>209.92148597604799</v>
      </c>
      <c r="BK130" s="59">
        <f>INDEX(CurCloseProf[],MATCH(PlantAccountsQuery[[#This Row],[Reg/Unreg]],CurCloseProf[R/NR],0),MATCH(BK$9,CurCloseProf[#Headers],0))*($J130)</f>
        <v>573.05148186123756</v>
      </c>
      <c r="BL130" s="59">
        <f>INDEX(CurCloseProf[],MATCH(PlantAccountsQuery[[#This Row],[Reg/Unreg]],CurCloseProf[R/NR],0),MATCH(BL$9,CurCloseProf[#Headers],0))*($J130)</f>
        <v>2167.6296933612725</v>
      </c>
      <c r="BM130" s="59">
        <f>INDEX(CurCloseProf[],MATCH(PlantAccountsQuery[[#This Row],[Reg/Unreg]],CurCloseProf[R/NR],0),MATCH(BM$9,CurCloseProf[#Headers],0))*($J130)</f>
        <v>116.247048713171</v>
      </c>
      <c r="BN130" s="59">
        <f>INDEX(CurCloseProf[],MATCH(PlantAccountsQuery[[#This Row],[Reg/Unreg]],CurCloseProf[R/NR],0),MATCH(BN$9,CurCloseProf[#Headers],0))*($J130)</f>
        <v>2949.5063656521852</v>
      </c>
      <c r="BP130" s="59">
        <f>IF(INDEX(CurWIPHelper[],1,MATCH(AO$4,$BP$9:$CA$9,0))=0,0,$BC130)</f>
        <v>77.234943511863946</v>
      </c>
      <c r="BQ130" s="59">
        <f>IF(INDEX(CurWIPHelper[],1,MATCH(AP$4,$BP$9:$CA$9,0))=0,0,(SUM($BC130:BD130)))</f>
        <v>121.37776963265819</v>
      </c>
      <c r="BR130" s="59">
        <f>IF(INDEX(CurWIPHelper[],1,MATCH(AQ$4,$BP$9:$CA$9,0))=0,0,(SUM($BC130:BE130)))</f>
        <v>371.52199224222352</v>
      </c>
      <c r="BS130" s="59">
        <f>IF(INDEX(CurWIPHelper[],1,MATCH(AR$4,$BP$9:$CA$9,0))=0,0,(SUM($BC130:BF130)))</f>
        <v>395.69504960199237</v>
      </c>
      <c r="BT130" s="59">
        <f>IF(INDEX(CurWIPHelper[],1,MATCH(AS$4,$BP$9:$CA$9,0))=0,0,(SUM($BC130:BG130)))</f>
        <v>409.05498074322821</v>
      </c>
      <c r="BU130" s="59">
        <f>IF(INDEX(CurWIPHelper[],1,MATCH(AT$4,$BP$9:$CA$9,0))=0,0,(SUM($BC130:BH130)))</f>
        <v>945.62979557776475</v>
      </c>
      <c r="BV130" s="59">
        <f>IF(INDEX(CurWIPHelper[],1,MATCH(AU$4,$BP$9:$CA$9,0))=0,0,(SUM($BC130:BI130)))</f>
        <v>1233.1283323720859</v>
      </c>
      <c r="BW130" s="59">
        <f>IF(INDEX(CurWIPHelper[],1,MATCH(AV$4,$BP$9:$CA$9,0))=0,0,(SUM($BC130:BJ130)))</f>
        <v>1443.0498183481338</v>
      </c>
      <c r="BX130" s="59">
        <f>IF(INDEX(CurWIPHelper[],1,MATCH(AW$4,$BP$9:$CA$9,0))=0,0,(SUM($BC130:BK130)))</f>
        <v>2016.1013002093714</v>
      </c>
      <c r="BY130" s="59">
        <f>IF(INDEX(CurWIPHelper[],1,MATCH(AX$4,$BP$9:$CA$9,0))=0,0,(SUM($BC130:BL130)))</f>
        <v>4183.7309935706435</v>
      </c>
      <c r="BZ130" s="59">
        <f>IF(INDEX(CurWIPHelper[],1,MATCH(AY$4,$BP$9:$CA$9,0))=0,0,(SUM($BC130:BM130)))</f>
        <v>4299.9780422838148</v>
      </c>
      <c r="CA130" s="59">
        <f>IF(INDEX(CurWIPHelper[],1,MATCH(AZ$4,$BP$9:$CA$9,0))=0,0,(SUM($BC130:BN130)))</f>
        <v>7249.484407936</v>
      </c>
      <c r="CC130" s="59">
        <f>((((INDEX(PlantAccounts[],MATCH($C130,PlantAccounts[Power Plan Plant Account '#],0),8)+(INDEX(PlantAccounts[],MATCH($C130,PlantAccounts[Power Plan Plant Account '#],0),8)+INDEX(PlantAccounts[],MATCH($C130,PlantAccounts[Power Plan Plant Account '#],0),16)+INDEX(PlantAccounts[],MATCH($C130,PlantAccounts[Power Plan Plant Account '#],0),17)))/2))/12)*(INDEX(CurWIPHelper[],1,MATCH(AO$4,CurWIPHelper[#Headers],0)))*(INDEX(PlantAccounts[],MATCH($C130,PlantAccounts[Power Plan Plant Account '#],0),7))</f>
        <v>8470.5472956929898</v>
      </c>
      <c r="CD130" s="59">
        <f>((((INDEX(PlantAccounts[],MATCH($C130,PlantAccounts[Power Plan Plant Account '#],0),8)+(INDEX(PlantAccounts[],MATCH($C130,PlantAccounts[Power Plan Plant Account '#],0),8)+INDEX(PlantAccounts[],MATCH($C130,PlantAccounts[Power Plan Plant Account '#],0),16)+INDEX(PlantAccounts[],MATCH($C130,PlantAccounts[Power Plan Plant Account '#],0),17)))/2))/12)*(INDEX(CurWIPHelper[],1,MATCH(AP$4,CurWIPHelper[#Headers],0)))*(INDEX(PlantAccounts[],MATCH($C130,PlantAccounts[Power Plan Plant Account '#],0),7))</f>
        <v>8470.5472956929898</v>
      </c>
      <c r="CE130" s="59">
        <f>((((INDEX(PlantAccounts[],MATCH($C130,PlantAccounts[Power Plan Plant Account '#],0),8)+(INDEX(PlantAccounts[],MATCH($C130,PlantAccounts[Power Plan Plant Account '#],0),8)+INDEX(PlantAccounts[],MATCH($C130,PlantAccounts[Power Plan Plant Account '#],0),16)+INDEX(PlantAccounts[],MATCH($C130,PlantAccounts[Power Plan Plant Account '#],0),17)))/2))/12)*(INDEX(CurWIPHelper[],1,MATCH(AQ$4,CurWIPHelper[#Headers],0)))*(INDEX(PlantAccounts[],MATCH($C130,PlantAccounts[Power Plan Plant Account '#],0),7))</f>
        <v>8470.5472956929898</v>
      </c>
      <c r="CF130" s="59">
        <f>((((INDEX(PlantAccounts[],MATCH($C130,PlantAccounts[Power Plan Plant Account '#],0),8)+(INDEX(PlantAccounts[],MATCH($C130,PlantAccounts[Power Plan Plant Account '#],0),8)+INDEX(PlantAccounts[],MATCH($C130,PlantAccounts[Power Plan Plant Account '#],0),16)+INDEX(PlantAccounts[],MATCH($C130,PlantAccounts[Power Plan Plant Account '#],0),17)))/2))/12)*(INDEX(CurWIPHelper[],1,MATCH(AR$4,CurWIPHelper[#Headers],0)))*(INDEX(PlantAccounts[],MATCH($C130,PlantAccounts[Power Plan Plant Account '#],0),7))</f>
        <v>8470.5472956929898</v>
      </c>
      <c r="CG130" s="59">
        <f>((((INDEX(PlantAccounts[],MATCH($C130,PlantAccounts[Power Plan Plant Account '#],0),8)+(INDEX(PlantAccounts[],MATCH($C130,PlantAccounts[Power Plan Plant Account '#],0),8)+INDEX(PlantAccounts[],MATCH($C130,PlantAccounts[Power Plan Plant Account '#],0),16)+INDEX(PlantAccounts[],MATCH($C130,PlantAccounts[Power Plan Plant Account '#],0),17)))/2))/12)*(INDEX(CurWIPHelper[],1,MATCH(AS$4,CurWIPHelper[#Headers],0)))*(INDEX(PlantAccounts[],MATCH($C130,PlantAccounts[Power Plan Plant Account '#],0),7))</f>
        <v>8470.5472956929898</v>
      </c>
      <c r="CH130" s="59">
        <f>((((INDEX(PlantAccounts[],MATCH($C130,PlantAccounts[Power Plan Plant Account '#],0),8)+(INDEX(PlantAccounts[],MATCH($C130,PlantAccounts[Power Plan Plant Account '#],0),8)+INDEX(PlantAccounts[],MATCH($C130,PlantAccounts[Power Plan Plant Account '#],0),16)+INDEX(PlantAccounts[],MATCH($C130,PlantAccounts[Power Plan Plant Account '#],0),17)))/2))/12)*(INDEX(CurWIPHelper[],1,MATCH(AT$4,CurWIPHelper[#Headers],0)))*(INDEX(PlantAccounts[],MATCH($C130,PlantAccounts[Power Plan Plant Account '#],0),7))</f>
        <v>8470.5472956929898</v>
      </c>
      <c r="CI130" s="59">
        <f>((((INDEX(PlantAccounts[],MATCH($C130,PlantAccounts[Power Plan Plant Account '#],0),8)+(INDEX(PlantAccounts[],MATCH($C130,PlantAccounts[Power Plan Plant Account '#],0),8)+INDEX(PlantAccounts[],MATCH($C130,PlantAccounts[Power Plan Plant Account '#],0),16)+INDEX(PlantAccounts[],MATCH($C130,PlantAccounts[Power Plan Plant Account '#],0),17)))/2))/12)*(INDEX(CurWIPHelper[],1,MATCH(AU$4,CurWIPHelper[#Headers],0)))*(INDEX(PlantAccounts[],MATCH($C130,PlantAccounts[Power Plan Plant Account '#],0),7))</f>
        <v>8470.5472956929898</v>
      </c>
      <c r="CJ130" s="59">
        <f>((((INDEX(PlantAccounts[],MATCH($C130,PlantAccounts[Power Plan Plant Account '#],0),8)+(INDEX(PlantAccounts[],MATCH($C130,PlantAccounts[Power Plan Plant Account '#],0),8)+INDEX(PlantAccounts[],MATCH($C130,PlantAccounts[Power Plan Plant Account '#],0),16)+INDEX(PlantAccounts[],MATCH($C130,PlantAccounts[Power Plan Plant Account '#],0),17)))/2))/12)*(INDEX(CurWIPHelper[],1,MATCH(AV$4,CurWIPHelper[#Headers],0)))*(INDEX(PlantAccounts[],MATCH($C130,PlantAccounts[Power Plan Plant Account '#],0),7))</f>
        <v>8470.5472956929898</v>
      </c>
      <c r="CK130" s="59">
        <f>((((INDEX(PlantAccounts[],MATCH($C130,PlantAccounts[Power Plan Plant Account '#],0),8)+(INDEX(PlantAccounts[],MATCH($C130,PlantAccounts[Power Plan Plant Account '#],0),8)+INDEX(PlantAccounts[],MATCH($C130,PlantAccounts[Power Plan Plant Account '#],0),16)+INDEX(PlantAccounts[],MATCH($C130,PlantAccounts[Power Plan Plant Account '#],0),17)))/2))/12)*(INDEX(CurWIPHelper[],1,MATCH(AW$4,CurWIPHelper[#Headers],0)))*(INDEX(PlantAccounts[],MATCH($C130,PlantAccounts[Power Plan Plant Account '#],0),7))</f>
        <v>8470.5472956929898</v>
      </c>
      <c r="CL130" s="59">
        <f>((((INDEX(PlantAccounts[],MATCH($C130,PlantAccounts[Power Plan Plant Account '#],0),8)+(INDEX(PlantAccounts[],MATCH($C130,PlantAccounts[Power Plan Plant Account '#],0),8)+INDEX(PlantAccounts[],MATCH($C130,PlantAccounts[Power Plan Plant Account '#],0),16)+INDEX(PlantAccounts[],MATCH($C130,PlantAccounts[Power Plan Plant Account '#],0),17)))/2))/12)*(INDEX(CurWIPHelper[],1,MATCH(AX$4,CurWIPHelper[#Headers],0)))*(INDEX(PlantAccounts[],MATCH($C130,PlantAccounts[Power Plan Plant Account '#],0),7))</f>
        <v>8470.5472956929898</v>
      </c>
      <c r="CM130" s="59">
        <f>((((INDEX(PlantAccounts[],MATCH($C130,PlantAccounts[Power Plan Plant Account '#],0),8)+(INDEX(PlantAccounts[],MATCH($C130,PlantAccounts[Power Plan Plant Account '#],0),8)+INDEX(PlantAccounts[],MATCH($C130,PlantAccounts[Power Plan Plant Account '#],0),16)+INDEX(PlantAccounts[],MATCH($C130,PlantAccounts[Power Plan Plant Account '#],0),17)))/2))/12)*(INDEX(CurWIPHelper[],1,MATCH(AY$4,CurWIPHelper[#Headers],0)))*(INDEX(PlantAccounts[],MATCH($C130,PlantAccounts[Power Plan Plant Account '#],0),7))</f>
        <v>8470.5472956929898</v>
      </c>
      <c r="CN130" s="59">
        <f>((((INDEX(PlantAccounts[],MATCH($C130,PlantAccounts[Power Plan Plant Account '#],0),8)+(INDEX(PlantAccounts[],MATCH($C130,PlantAccounts[Power Plan Plant Account '#],0),8)+INDEX(PlantAccounts[],MATCH($C130,PlantAccounts[Power Plan Plant Account '#],0),16)+INDEX(PlantAccounts[],MATCH($C130,PlantAccounts[Power Plan Plant Account '#],0),17)))/2))/12)*(INDEX(CurWIPHelper[],1,MATCH(AZ$4,CurWIPHelper[#Headers],0)))*(INDEX(PlantAccounts[],MATCH($C130,PlantAccounts[Power Plan Plant Account '#],0),7))</f>
        <v>8470.5472956929898</v>
      </c>
      <c r="CO130" s="59">
        <f t="shared" si="34"/>
        <v>101646.56754831587</v>
      </c>
      <c r="CQ130" s="59">
        <f>INDEX(PlantAccounts[],MATCH($C130,PlantAccounts[Power Plan Plant Account '#],0),12)*(INDEX(CurWIPHelper[],1,MATCH(AO$4,CurWIPHelper[#Headers],0)))*(INDEX(PlantAccounts[],MATCH($C130,PlantAccounts[Power Plan Plant Account '#],0),7)/12)*0.5</f>
        <v>0</v>
      </c>
      <c r="CR130" s="59">
        <f>INDEX(PlantAccounts[],MATCH($C130,PlantAccounts[Power Plan Plant Account '#],0),12)*(INDEX(CurWIPHelper[],1,MATCH(AP$4,CurWIPHelper[#Headers],0)))*(INDEX(PlantAccounts[],MATCH($C130,PlantAccounts[Power Plan Plant Account '#],0),7)/12)*0.5</f>
        <v>0</v>
      </c>
      <c r="CS130" s="59">
        <f>INDEX(PlantAccounts[],MATCH($C130,PlantAccounts[Power Plan Plant Account '#],0),12)*(INDEX(CurWIPHelper[],1,MATCH(AQ$4,CurWIPHelper[#Headers],0)))*(INDEX(PlantAccounts[],MATCH($C130,PlantAccounts[Power Plan Plant Account '#],0),7)/12)*0.5</f>
        <v>0</v>
      </c>
      <c r="CT130" s="59">
        <f>INDEX(PlantAccounts[],MATCH($C130,PlantAccounts[Power Plan Plant Account '#],0),12)*(INDEX(CurWIPHelper[],1,MATCH(AR$4,CurWIPHelper[#Headers],0)))*(INDEX(PlantAccounts[],MATCH($C130,PlantAccounts[Power Plan Plant Account '#],0),7)/12)*0.5</f>
        <v>0</v>
      </c>
      <c r="CU130" s="59">
        <f>INDEX(PlantAccounts[],MATCH($C130,PlantAccounts[Power Plan Plant Account '#],0),12)*(INDEX(CurWIPHelper[],1,MATCH(AS$4,CurWIPHelper[#Headers],0)))*(INDEX(PlantAccounts[],MATCH($C130,PlantAccounts[Power Plan Plant Account '#],0),7)/12)*0.5</f>
        <v>0</v>
      </c>
      <c r="CV130" s="59">
        <f>INDEX(PlantAccounts[],MATCH($C130,PlantAccounts[Power Plan Plant Account '#],0),12)*(INDEX(CurWIPHelper[],1,MATCH(AT$4,CurWIPHelper[#Headers],0)))*(INDEX(PlantAccounts[],MATCH($C130,PlantAccounts[Power Plan Plant Account '#],0),7)/12)*0.5</f>
        <v>0</v>
      </c>
      <c r="CW130" s="59">
        <f>INDEX(PlantAccounts[],MATCH($C130,PlantAccounts[Power Plan Plant Account '#],0),12)*(INDEX(CurWIPHelper[],1,MATCH(AU$4,CurWIPHelper[#Headers],0)))*(INDEX(PlantAccounts[],MATCH($C130,PlantAccounts[Power Plan Plant Account '#],0),7)/12)*0.5</f>
        <v>0</v>
      </c>
      <c r="CX130" s="59">
        <f>INDEX(PlantAccounts[],MATCH($C130,PlantAccounts[Power Plan Plant Account '#],0),12)*(INDEX(CurWIPHelper[],1,MATCH(AV$4,CurWIPHelper[#Headers],0)))*(INDEX(PlantAccounts[],MATCH($C130,PlantAccounts[Power Plan Plant Account '#],0),7)/12)*0.5</f>
        <v>0</v>
      </c>
      <c r="CY130" s="59">
        <f>INDEX(PlantAccounts[],MATCH($C130,PlantAccounts[Power Plan Plant Account '#],0),12)*(INDEX(CurWIPHelper[],1,MATCH(AW$4,CurWIPHelper[#Headers],0)))*(INDEX(PlantAccounts[],MATCH($C130,PlantAccounts[Power Plan Plant Account '#],0),7)/12)*0.5</f>
        <v>0</v>
      </c>
      <c r="CZ130" s="59">
        <f>INDEX(PlantAccounts[],MATCH($C130,PlantAccounts[Power Plan Plant Account '#],0),12)*(INDEX(CurWIPHelper[],1,MATCH(AX$4,CurWIPHelper[#Headers],0)))*(INDEX(PlantAccounts[],MATCH($C130,PlantAccounts[Power Plan Plant Account '#],0),7)/12)*0.5</f>
        <v>0</v>
      </c>
      <c r="DA130" s="59">
        <f>INDEX(PlantAccounts[],MATCH($C130,PlantAccounts[Power Plan Plant Account '#],0),12)*(INDEX(CurWIPHelper[],1,MATCH(AY$4,CurWIPHelper[#Headers],0)))*(INDEX(PlantAccounts[],MATCH($C130,PlantAccounts[Power Plan Plant Account '#],0),7)/12)*0.5</f>
        <v>0</v>
      </c>
      <c r="DB130" s="59">
        <f>INDEX(PlantAccounts[],MATCH($C130,PlantAccounts[Power Plan Plant Account '#],0),12)*(INDEX(CurWIPHelper[],1,MATCH(AZ$4,CurWIPHelper[#Headers],0)))*(INDEX(PlantAccounts[],MATCH($C130,PlantAccounts[Power Plan Plant Account '#],0),7)/12)*0.5</f>
        <v>0</v>
      </c>
      <c r="DC130" s="59">
        <f t="shared" si="35"/>
        <v>0</v>
      </c>
      <c r="DE130" s="59">
        <f t="shared" si="36"/>
        <v>101646.56754831587</v>
      </c>
    </row>
    <row r="131" spans="1:109" ht="15" thickBot="1">
      <c r="F131" s="144">
        <f>SUM(F10:F130)</f>
        <v>12916393771.75856</v>
      </c>
      <c r="G131" s="143">
        <f t="shared" ref="G131:M131" si="54">SUM(G10:G130)</f>
        <v>81871615.717731118</v>
      </c>
      <c r="H131" s="143">
        <f t="shared" si="54"/>
        <v>719759198.98909938</v>
      </c>
      <c r="I131" s="143">
        <f t="shared" si="54"/>
        <v>102763097.59642772</v>
      </c>
      <c r="J131" s="143">
        <f t="shared" si="54"/>
        <v>698867717.11040282</v>
      </c>
      <c r="K131" s="143">
        <f t="shared" si="54"/>
        <v>-76190318.305555537</v>
      </c>
      <c r="L131" s="143">
        <f t="shared" si="54"/>
        <v>0</v>
      </c>
      <c r="M131" s="145">
        <f t="shared" si="54"/>
        <v>-76190318.305555537</v>
      </c>
      <c r="O131" s="7">
        <f>SUM(O10:O130)</f>
        <v>25478559.07094704</v>
      </c>
      <c r="P131" s="7">
        <f t="shared" ref="P131:Z131" si="55">SUM(P10:P130)</f>
        <v>20046507.367353622</v>
      </c>
      <c r="Q131" s="7">
        <f t="shared" si="55"/>
        <v>27716981.766688548</v>
      </c>
      <c r="R131" s="7">
        <f t="shared" si="55"/>
        <v>7500680.7868364621</v>
      </c>
      <c r="S131" s="7">
        <f t="shared" si="55"/>
        <v>21754962.361078039</v>
      </c>
      <c r="T131" s="7">
        <f t="shared" si="55"/>
        <v>39232377.622822136</v>
      </c>
      <c r="U131" s="7">
        <f t="shared" si="55"/>
        <v>32382016.105513517</v>
      </c>
      <c r="V131" s="7">
        <f t="shared" si="55"/>
        <v>18816474.258599486</v>
      </c>
      <c r="W131" s="7">
        <f t="shared" si="55"/>
        <v>39763172.218381278</v>
      </c>
      <c r="X131" s="7">
        <f t="shared" si="55"/>
        <v>82830808.470224068</v>
      </c>
      <c r="Y131" s="7">
        <f t="shared" si="55"/>
        <v>68621877.971885473</v>
      </c>
      <c r="Z131" s="7">
        <f t="shared" si="55"/>
        <v>262127571.30785087</v>
      </c>
      <c r="AO131" s="178">
        <f>SUM(AO10:AO130)</f>
        <v>36741441.836743116</v>
      </c>
      <c r="AP131" s="178">
        <f t="shared" ref="AP131:AZ131" si="56">SUM(AP10:AP130)</f>
        <v>36807886.051082999</v>
      </c>
      <c r="AQ131" s="178">
        <f t="shared" si="56"/>
        <v>36899611.560626328</v>
      </c>
      <c r="AR131" s="178">
        <f t="shared" si="56"/>
        <v>36924466.821664229</v>
      </c>
      <c r="AS131" s="178">
        <f t="shared" si="56"/>
        <v>36996599.749368645</v>
      </c>
      <c r="AT131" s="178">
        <f t="shared" si="56"/>
        <v>37126296.326577999</v>
      </c>
      <c r="AU131" s="178">
        <f t="shared" si="56"/>
        <v>37233463.698382035</v>
      </c>
      <c r="AV131" s="178">
        <f t="shared" si="56"/>
        <v>37295703.988971889</v>
      </c>
      <c r="AW131" s="178">
        <f t="shared" si="56"/>
        <v>37427133.277982578</v>
      </c>
      <c r="AX131" s="178">
        <f t="shared" si="56"/>
        <v>37700180.1557514</v>
      </c>
      <c r="AY131" s="178">
        <f t="shared" si="56"/>
        <v>37927653.866023041</v>
      </c>
      <c r="AZ131" s="178">
        <f t="shared" si="56"/>
        <v>38794688.755130783</v>
      </c>
      <c r="BA131" s="178">
        <f>SUM(AO131:AZ131)</f>
        <v>447875126.08830506</v>
      </c>
    </row>
    <row r="132" spans="1:109">
      <c r="Z132" s="59">
        <f>SUM(O131:Z131)</f>
        <v>646271989.30818045</v>
      </c>
    </row>
    <row r="133" spans="1:109">
      <c r="J133" s="59"/>
      <c r="AI133" s="59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</row>
    <row r="134" spans="1:109">
      <c r="I134" s="7">
        <v>102763097.59356301</v>
      </c>
    </row>
    <row r="135" spans="1:109">
      <c r="J135" s="157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</row>
    <row r="137" spans="1:109">
      <c r="I137" s="59">
        <f>I131-I134</f>
        <v>2.8647184371948242E-3</v>
      </c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</row>
    <row r="139" spans="1:109">
      <c r="F139" s="7"/>
      <c r="G139" s="7"/>
      <c r="H139" s="7"/>
      <c r="I139" s="7"/>
      <c r="J139" s="7"/>
      <c r="K139" s="7"/>
      <c r="L139" s="7"/>
      <c r="M139" s="7"/>
    </row>
    <row r="140" spans="1:109">
      <c r="J140" s="59"/>
    </row>
    <row r="141" spans="1:109">
      <c r="F141" s="59"/>
      <c r="H141" s="59"/>
      <c r="I141" s="59"/>
      <c r="J141" s="59"/>
    </row>
    <row r="143" spans="1:109">
      <c r="F143" s="157"/>
    </row>
  </sheetData>
  <mergeCells count="11">
    <mergeCell ref="BP3:CA3"/>
    <mergeCell ref="BC3:BN3"/>
    <mergeCell ref="CC8:CN8"/>
    <mergeCell ref="CQ8:DB8"/>
    <mergeCell ref="CC3:DE3"/>
    <mergeCell ref="AO3:BA3"/>
    <mergeCell ref="AB3:AM3"/>
    <mergeCell ref="A8:D8"/>
    <mergeCell ref="G3:M3"/>
    <mergeCell ref="O3:Z3"/>
    <mergeCell ref="A3:E3"/>
  </mergeCells>
  <phoneticPr fontId="11" type="noConversion"/>
  <conditionalFormatting sqref="B2">
    <cfRule type="cellIs" dxfId="72" priority="4" operator="lessThan">
      <formula>0</formula>
    </cfRule>
    <cfRule type="cellIs" dxfId="71" priority="5" operator="greaterThan">
      <formula>0</formula>
    </cfRule>
  </conditionalFormatting>
  <conditionalFormatting sqref="J10:J130">
    <cfRule type="expression" dxfId="70" priority="1">
      <formula>AND($F10&gt;0,$J10&lt;0)</formula>
    </cfRule>
  </conditionalFormatting>
  <pageMargins left="0.7" right="0.7" top="0.75" bottom="0.75" header="0.3" footer="0.3"/>
  <pageSetup orientation="portrait" r:id="rId1"/>
  <customProperties>
    <customPr name="EpmWorksheetKeyString_GUID" r:id="rId2"/>
  </customProperties>
  <legacyDrawing r:id="rId3"/>
  <tableParts count="3">
    <tablePart r:id="rId4"/>
    <tablePart r:id="rId5"/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62042-49C8-4B00-BF5D-D7EFA501A6AF}">
  <dimension ref="A1:N125"/>
  <sheetViews>
    <sheetView topLeftCell="A25" zoomScale="70" zoomScaleNormal="70" workbookViewId="0">
      <selection activeCell="C40" sqref="C40"/>
    </sheetView>
  </sheetViews>
  <sheetFormatPr defaultRowHeight="14.5"/>
  <cols>
    <col min="1" max="1" width="14.54296875" bestFit="1" customWidth="1"/>
    <col min="2" max="2" width="42.26953125" bestFit="1" customWidth="1"/>
    <col min="3" max="3" width="20.7265625" bestFit="1" customWidth="1"/>
    <col min="4" max="4" width="21.7265625" bestFit="1" customWidth="1"/>
    <col min="5" max="5" width="27.7265625" customWidth="1"/>
    <col min="6" max="6" width="2.26953125" customWidth="1"/>
    <col min="7" max="7" width="29.26953125" customWidth="1"/>
    <col min="8" max="8" width="24.7265625" customWidth="1"/>
  </cols>
  <sheetData>
    <row r="1" spans="1:14" ht="29">
      <c r="A1" s="136" t="s">
        <v>415</v>
      </c>
      <c r="B1" s="166">
        <v>2.4799999999999999E-2</v>
      </c>
      <c r="C1" s="163" t="s">
        <v>416</v>
      </c>
    </row>
    <row r="3" spans="1:14" ht="39.65" customHeight="1">
      <c r="A3" s="132" t="s">
        <v>31</v>
      </c>
      <c r="B3" s="132" t="s">
        <v>32</v>
      </c>
      <c r="C3" s="132" t="s">
        <v>33</v>
      </c>
      <c r="D3" s="132" t="s">
        <v>34</v>
      </c>
      <c r="E3" s="52" t="s">
        <v>403</v>
      </c>
      <c r="G3" s="86" t="s">
        <v>417</v>
      </c>
      <c r="H3" s="86" t="s">
        <v>418</v>
      </c>
      <c r="N3" s="21"/>
    </row>
    <row r="4" spans="1:14">
      <c r="A4" t="s">
        <v>58</v>
      </c>
      <c r="B4" t="s">
        <v>59</v>
      </c>
      <c r="C4">
        <v>40100</v>
      </c>
      <c r="D4">
        <v>40100</v>
      </c>
      <c r="E4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4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4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5" spans="1:14">
      <c r="A5" t="s">
        <v>58</v>
      </c>
      <c r="B5" t="s">
        <v>60</v>
      </c>
      <c r="C5">
        <v>40102</v>
      </c>
      <c r="D5">
        <v>40102</v>
      </c>
      <c r="E5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5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5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6" spans="1:14">
      <c r="A6" t="s">
        <v>58</v>
      </c>
      <c r="B6" t="s">
        <v>61</v>
      </c>
      <c r="C6">
        <v>40202</v>
      </c>
      <c r="D6">
        <v>40202</v>
      </c>
      <c r="E6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6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6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7" spans="1:14">
      <c r="A7" t="s">
        <v>58</v>
      </c>
      <c r="B7" t="s">
        <v>62</v>
      </c>
      <c r="C7">
        <v>40203</v>
      </c>
      <c r="D7">
        <v>40203</v>
      </c>
      <c r="E7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7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7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8" spans="1:14">
      <c r="A8" t="s">
        <v>58</v>
      </c>
      <c r="B8" t="s">
        <v>63</v>
      </c>
      <c r="C8">
        <v>40204</v>
      </c>
      <c r="D8">
        <v>40204</v>
      </c>
      <c r="E8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8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8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9" spans="1:14">
      <c r="A9" t="s">
        <v>58</v>
      </c>
      <c r="B9" t="s">
        <v>64</v>
      </c>
      <c r="C9">
        <v>44000</v>
      </c>
      <c r="D9">
        <v>44000</v>
      </c>
      <c r="E9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9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9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0" spans="1:14">
      <c r="A10" t="s">
        <v>58</v>
      </c>
      <c r="B10" t="s">
        <v>65</v>
      </c>
      <c r="C10">
        <v>44200</v>
      </c>
      <c r="D10">
        <v>44200</v>
      </c>
      <c r="E10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10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1500.9243062832466</v>
      </c>
      <c r="H10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1" spans="1:14">
      <c r="A11" t="s">
        <v>58</v>
      </c>
      <c r="B11" t="s">
        <v>66</v>
      </c>
      <c r="C11">
        <v>44301</v>
      </c>
      <c r="D11">
        <v>44301</v>
      </c>
      <c r="E11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11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3.0078643412489914</v>
      </c>
      <c r="H11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2" spans="1:14">
      <c r="A12" t="s">
        <v>58</v>
      </c>
      <c r="B12" t="s">
        <v>67</v>
      </c>
      <c r="C12">
        <v>44302</v>
      </c>
      <c r="D12">
        <v>44302</v>
      </c>
      <c r="E12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12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12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3" spans="1:14">
      <c r="A13" t="s">
        <v>58</v>
      </c>
      <c r="B13" t="s">
        <v>68</v>
      </c>
      <c r="C13">
        <v>45000</v>
      </c>
      <c r="D13">
        <v>45000</v>
      </c>
      <c r="E13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13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18191.071313287397</v>
      </c>
      <c r="H13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4" spans="1:14">
      <c r="A14" t="s">
        <v>58</v>
      </c>
      <c r="B14" t="s">
        <v>69</v>
      </c>
      <c r="C14">
        <v>45100</v>
      </c>
      <c r="D14">
        <v>45100</v>
      </c>
      <c r="E14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14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14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5" spans="1:14">
      <c r="A15" t="s">
        <v>58</v>
      </c>
      <c r="B15" t="s">
        <v>70</v>
      </c>
      <c r="C15">
        <v>45200</v>
      </c>
      <c r="D15">
        <v>45200</v>
      </c>
      <c r="E15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15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22674.349127717047</v>
      </c>
      <c r="H15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6" spans="1:14">
      <c r="A16" t="s">
        <v>58</v>
      </c>
      <c r="B16" t="s">
        <v>71</v>
      </c>
      <c r="C16">
        <v>45290</v>
      </c>
      <c r="D16">
        <v>45290</v>
      </c>
      <c r="E16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16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16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7" spans="1:8">
      <c r="A17" t="s">
        <v>58</v>
      </c>
      <c r="B17" t="s">
        <v>72</v>
      </c>
      <c r="C17">
        <v>45300</v>
      </c>
      <c r="D17">
        <v>45300</v>
      </c>
      <c r="E17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17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80641.70658493771</v>
      </c>
      <c r="H17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8" spans="1:8">
      <c r="A18" t="s">
        <v>58</v>
      </c>
      <c r="B18" t="s">
        <v>73</v>
      </c>
      <c r="C18">
        <v>45500</v>
      </c>
      <c r="D18">
        <v>45500</v>
      </c>
      <c r="E18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18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90646.570091676069</v>
      </c>
      <c r="H18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9" spans="1:8">
      <c r="A19" t="s">
        <v>58</v>
      </c>
      <c r="B19" t="s">
        <v>74</v>
      </c>
      <c r="C19">
        <v>45600</v>
      </c>
      <c r="D19">
        <v>45600</v>
      </c>
      <c r="E19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19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37911.379413422874</v>
      </c>
      <c r="H19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20" spans="1:8">
      <c r="A20" t="s">
        <v>58</v>
      </c>
      <c r="B20" t="s">
        <v>75</v>
      </c>
      <c r="C20">
        <v>45700</v>
      </c>
      <c r="D20">
        <v>45700</v>
      </c>
      <c r="E20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20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68147.893217864868</v>
      </c>
      <c r="H20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21" spans="1:8">
      <c r="A21" t="s">
        <v>58</v>
      </c>
      <c r="B21" t="s">
        <v>76</v>
      </c>
      <c r="C21">
        <v>45790</v>
      </c>
      <c r="D21">
        <v>45790</v>
      </c>
      <c r="E21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21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21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22" spans="1:8">
      <c r="A22" t="s">
        <v>58</v>
      </c>
      <c r="B22" t="s">
        <v>77</v>
      </c>
      <c r="C22">
        <v>45800</v>
      </c>
      <c r="D22">
        <v>45800</v>
      </c>
      <c r="E22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22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22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23" spans="1:8">
      <c r="A23" t="s">
        <v>58</v>
      </c>
      <c r="B23" t="s">
        <v>78</v>
      </c>
      <c r="C23">
        <v>46001</v>
      </c>
      <c r="D23">
        <v>46000</v>
      </c>
      <c r="E23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23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27647.147597835508</v>
      </c>
      <c r="H23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24" spans="1:8">
      <c r="A24" t="s">
        <v>58</v>
      </c>
      <c r="B24" t="s">
        <v>79</v>
      </c>
      <c r="C24">
        <v>46105</v>
      </c>
      <c r="D24">
        <v>46100</v>
      </c>
      <c r="E24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24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9784.4897958952861</v>
      </c>
      <c r="H24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25" spans="1:8">
      <c r="A25" t="s">
        <v>58</v>
      </c>
      <c r="B25" t="s">
        <v>80</v>
      </c>
      <c r="C25">
        <v>46200</v>
      </c>
      <c r="D25">
        <v>46200</v>
      </c>
      <c r="E25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25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3487.0715758545448</v>
      </c>
      <c r="H25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26" spans="1:8">
      <c r="A26" t="s">
        <v>58</v>
      </c>
      <c r="B26" t="s">
        <v>81</v>
      </c>
      <c r="C26">
        <v>46290</v>
      </c>
      <c r="D26">
        <v>46290</v>
      </c>
      <c r="E26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26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26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27" spans="1:8">
      <c r="A27" t="s">
        <v>58</v>
      </c>
      <c r="B27" t="s">
        <v>82</v>
      </c>
      <c r="C27">
        <v>46300</v>
      </c>
      <c r="D27">
        <v>46300</v>
      </c>
      <c r="E27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27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171.17848608269719</v>
      </c>
      <c r="H27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28" spans="1:8">
      <c r="A28" t="s">
        <v>58</v>
      </c>
      <c r="B28" t="s">
        <v>83</v>
      </c>
      <c r="C28">
        <v>46390</v>
      </c>
      <c r="D28">
        <v>46390</v>
      </c>
      <c r="E28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28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28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29" spans="1:8">
      <c r="A29" t="s">
        <v>58</v>
      </c>
      <c r="B29" t="s">
        <v>84</v>
      </c>
      <c r="C29">
        <v>46400</v>
      </c>
      <c r="D29">
        <v>46400</v>
      </c>
      <c r="E29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29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29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30" spans="1:8">
      <c r="A30" t="s">
        <v>58</v>
      </c>
      <c r="B30" t="s">
        <v>85</v>
      </c>
      <c r="C30">
        <v>46500</v>
      </c>
      <c r="D30">
        <v>46501</v>
      </c>
      <c r="E30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30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629324.06158329663</v>
      </c>
      <c r="H30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31" spans="1:8">
      <c r="A31" t="s">
        <v>58</v>
      </c>
      <c r="B31" t="s">
        <v>86</v>
      </c>
      <c r="C31">
        <v>46591</v>
      </c>
      <c r="D31">
        <v>46591</v>
      </c>
      <c r="E31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31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31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32" spans="1:8">
      <c r="A32" t="s">
        <v>58</v>
      </c>
      <c r="B32" t="s">
        <v>87</v>
      </c>
      <c r="C32">
        <v>46651</v>
      </c>
      <c r="D32">
        <v>46600</v>
      </c>
      <c r="E32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32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27678.244441986881</v>
      </c>
      <c r="H32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33" spans="1:8">
      <c r="A33" t="s">
        <v>58</v>
      </c>
      <c r="B33" t="s">
        <v>88</v>
      </c>
      <c r="C33">
        <v>46700</v>
      </c>
      <c r="D33">
        <v>46700</v>
      </c>
      <c r="E33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33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195085.18103683792</v>
      </c>
      <c r="H33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34" spans="1:8">
      <c r="A34" t="s">
        <v>58</v>
      </c>
      <c r="B34" t="s">
        <v>89</v>
      </c>
      <c r="C34">
        <v>46790</v>
      </c>
      <c r="D34">
        <v>46790</v>
      </c>
      <c r="E34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34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34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35" spans="1:8">
      <c r="A35" t="s">
        <v>58</v>
      </c>
      <c r="B35" t="s">
        <v>90</v>
      </c>
      <c r="C35">
        <v>47000</v>
      </c>
      <c r="D35">
        <v>47000</v>
      </c>
      <c r="E35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35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8835.153871285891</v>
      </c>
      <c r="H35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36" spans="1:8">
      <c r="A36" t="s">
        <v>58</v>
      </c>
      <c r="B36" t="s">
        <v>91</v>
      </c>
      <c r="C36">
        <v>47100</v>
      </c>
      <c r="D36">
        <v>47100</v>
      </c>
      <c r="E36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36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7867.2500339575945</v>
      </c>
      <c r="H36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37" spans="1:8">
      <c r="A37" t="s">
        <v>58</v>
      </c>
      <c r="B37" t="s">
        <v>92</v>
      </c>
      <c r="C37">
        <v>47200</v>
      </c>
      <c r="D37">
        <v>47200</v>
      </c>
      <c r="E37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0.73</v>
      </c>
      <c r="G37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19653.012762691309</v>
      </c>
      <c r="H37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38" spans="1:8">
      <c r="A38" t="s">
        <v>58</v>
      </c>
      <c r="B38" t="s">
        <v>93</v>
      </c>
      <c r="C38">
        <v>47231</v>
      </c>
      <c r="D38">
        <v>47200</v>
      </c>
      <c r="E38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</v>
      </c>
      <c r="G38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38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39" spans="1:8">
      <c r="A39" t="s">
        <v>58</v>
      </c>
      <c r="B39" t="s">
        <v>94</v>
      </c>
      <c r="C39">
        <v>47232</v>
      </c>
      <c r="D39">
        <v>47200</v>
      </c>
      <c r="E39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</v>
      </c>
      <c r="G39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39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40" spans="1:8">
      <c r="A40" t="s">
        <v>58</v>
      </c>
      <c r="B40" t="s">
        <v>95</v>
      </c>
      <c r="C40">
        <v>47239</v>
      </c>
      <c r="D40">
        <v>47200</v>
      </c>
      <c r="E40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0.27</v>
      </c>
      <c r="G40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7268.9225286666488</v>
      </c>
      <c r="H40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41" spans="1:8">
      <c r="A41" t="s">
        <v>58</v>
      </c>
      <c r="B41" t="s">
        <v>96</v>
      </c>
      <c r="C41">
        <v>47233</v>
      </c>
      <c r="D41">
        <v>47200</v>
      </c>
      <c r="E41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</v>
      </c>
      <c r="G41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41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42" spans="1:8">
      <c r="A42" t="s">
        <v>58</v>
      </c>
      <c r="B42" t="s">
        <v>97</v>
      </c>
      <c r="C42">
        <v>47234</v>
      </c>
      <c r="D42">
        <v>47200</v>
      </c>
      <c r="E42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</v>
      </c>
      <c r="G42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42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43" spans="1:8">
      <c r="A43" t="s">
        <v>58</v>
      </c>
      <c r="B43" t="s">
        <v>98</v>
      </c>
      <c r="C43">
        <v>47235</v>
      </c>
      <c r="D43">
        <v>47200</v>
      </c>
      <c r="E43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</v>
      </c>
      <c r="G43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43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44" spans="1:8">
      <c r="A44" t="s">
        <v>58</v>
      </c>
      <c r="B44" t="s">
        <v>99</v>
      </c>
      <c r="C44">
        <v>47204</v>
      </c>
      <c r="D44">
        <v>47204</v>
      </c>
      <c r="E44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44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44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45" spans="1:8">
      <c r="A45" t="s">
        <v>58</v>
      </c>
      <c r="B45" t="s">
        <v>100</v>
      </c>
      <c r="C45">
        <v>47280</v>
      </c>
      <c r="D45">
        <v>47280</v>
      </c>
      <c r="E45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45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45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46" spans="1:8">
      <c r="A46" t="s">
        <v>58</v>
      </c>
      <c r="B46" t="s">
        <v>101</v>
      </c>
      <c r="C46">
        <v>47290</v>
      </c>
      <c r="D46">
        <v>47290</v>
      </c>
      <c r="E46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46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46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47" spans="1:8">
      <c r="A47" t="s">
        <v>58</v>
      </c>
      <c r="B47" t="s">
        <v>102</v>
      </c>
      <c r="C47">
        <v>47301</v>
      </c>
      <c r="D47">
        <v>47301</v>
      </c>
      <c r="E47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47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39236.664566034036</v>
      </c>
      <c r="H47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48" spans="1:8">
      <c r="A48" t="s">
        <v>58</v>
      </c>
      <c r="B48" t="s">
        <v>103</v>
      </c>
      <c r="C48">
        <v>47302</v>
      </c>
      <c r="D48">
        <v>47302</v>
      </c>
      <c r="E48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48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339964.68977855815</v>
      </c>
      <c r="H48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49" spans="1:8">
      <c r="A49" t="s">
        <v>58</v>
      </c>
      <c r="B49" t="s">
        <v>104</v>
      </c>
      <c r="C49">
        <v>47381</v>
      </c>
      <c r="D49">
        <v>47381</v>
      </c>
      <c r="E49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49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49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50" spans="1:8">
      <c r="A50" t="s">
        <v>58</v>
      </c>
      <c r="B50" t="s">
        <v>105</v>
      </c>
      <c r="C50">
        <v>47382</v>
      </c>
      <c r="D50">
        <v>47382</v>
      </c>
      <c r="E50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50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50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51" spans="1:8">
      <c r="A51" t="s">
        <v>58</v>
      </c>
      <c r="B51" t="s">
        <v>106</v>
      </c>
      <c r="C51">
        <v>47391</v>
      </c>
      <c r="D51">
        <v>47391</v>
      </c>
      <c r="E51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51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51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52" spans="1:8">
      <c r="A52" t="s">
        <v>58</v>
      </c>
      <c r="B52" t="s">
        <v>107</v>
      </c>
      <c r="C52">
        <v>47392</v>
      </c>
      <c r="D52">
        <v>47392</v>
      </c>
      <c r="E52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52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52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53" spans="1:8">
      <c r="A53" t="s">
        <v>58</v>
      </c>
      <c r="B53" t="s">
        <v>108</v>
      </c>
      <c r="C53">
        <v>47400</v>
      </c>
      <c r="D53">
        <v>47400</v>
      </c>
      <c r="E53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53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100794.46800847126</v>
      </c>
      <c r="H53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54" spans="1:8">
      <c r="A54" t="s">
        <v>58</v>
      </c>
      <c r="B54" t="s">
        <v>109</v>
      </c>
      <c r="C54">
        <v>47401</v>
      </c>
      <c r="D54">
        <v>47401</v>
      </c>
      <c r="E54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54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85341.888811952464</v>
      </c>
      <c r="H54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55" spans="1:8">
      <c r="A55" t="s">
        <v>58</v>
      </c>
      <c r="B55" t="s">
        <v>110</v>
      </c>
      <c r="C55">
        <v>47481</v>
      </c>
      <c r="D55">
        <v>47481</v>
      </c>
      <c r="E55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55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55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56" spans="1:8">
      <c r="A56" t="s">
        <v>58</v>
      </c>
      <c r="B56" t="s">
        <v>111</v>
      </c>
      <c r="C56">
        <v>47491</v>
      </c>
      <c r="D56">
        <v>47491</v>
      </c>
      <c r="E56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56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56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57" spans="1:8">
      <c r="A57" t="s">
        <v>58</v>
      </c>
      <c r="B57" t="s">
        <v>112</v>
      </c>
      <c r="C57">
        <v>47501</v>
      </c>
      <c r="D57">
        <v>47501</v>
      </c>
      <c r="E57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57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452273.13734280103</v>
      </c>
      <c r="H57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58" spans="1:8">
      <c r="A58" t="s">
        <v>58</v>
      </c>
      <c r="B58" t="s">
        <v>113</v>
      </c>
      <c r="C58">
        <v>47502</v>
      </c>
      <c r="D58">
        <v>47502</v>
      </c>
      <c r="E58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58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376390.56765518221</v>
      </c>
      <c r="H58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59" spans="1:8">
      <c r="A59" t="s">
        <v>58</v>
      </c>
      <c r="B59" t="s">
        <v>114</v>
      </c>
      <c r="C59">
        <v>47581</v>
      </c>
      <c r="D59">
        <v>47581</v>
      </c>
      <c r="E59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59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59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60" spans="1:8">
      <c r="A60" t="s">
        <v>58</v>
      </c>
      <c r="B60" t="s">
        <v>115</v>
      </c>
      <c r="C60">
        <v>47582</v>
      </c>
      <c r="D60">
        <v>47582</v>
      </c>
      <c r="E60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60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60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61" spans="1:8">
      <c r="A61" t="s">
        <v>58</v>
      </c>
      <c r="B61" t="s">
        <v>116</v>
      </c>
      <c r="C61">
        <v>47591</v>
      </c>
      <c r="D61">
        <v>47591</v>
      </c>
      <c r="E61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61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61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62" spans="1:8">
      <c r="A62" t="s">
        <v>58</v>
      </c>
      <c r="B62" t="s">
        <v>117</v>
      </c>
      <c r="C62">
        <v>47592</v>
      </c>
      <c r="D62">
        <v>47592</v>
      </c>
      <c r="E62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62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62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63" spans="1:8">
      <c r="A63" t="s">
        <v>58</v>
      </c>
      <c r="B63" t="s">
        <v>118</v>
      </c>
      <c r="C63">
        <v>47600</v>
      </c>
      <c r="D63">
        <v>47600</v>
      </c>
      <c r="E63" s="212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63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2308.9156651193884</v>
      </c>
      <c r="H63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64" spans="1:8">
      <c r="A64" t="s">
        <v>58</v>
      </c>
      <c r="B64" t="s">
        <v>119</v>
      </c>
      <c r="C64">
        <v>47700</v>
      </c>
      <c r="D64">
        <v>47700</v>
      </c>
      <c r="E64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64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180832.97757191636</v>
      </c>
      <c r="H64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65" spans="1:8">
      <c r="A65" t="s">
        <v>58</v>
      </c>
      <c r="B65" t="s">
        <v>120</v>
      </c>
      <c r="C65">
        <v>47780</v>
      </c>
      <c r="D65">
        <v>47780</v>
      </c>
      <c r="E65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65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65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66" spans="1:8">
      <c r="A66" t="s">
        <v>58</v>
      </c>
      <c r="B66" t="s">
        <v>121</v>
      </c>
      <c r="C66">
        <v>47790</v>
      </c>
      <c r="D66">
        <v>47790</v>
      </c>
      <c r="E66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66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66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67" spans="1:8">
      <c r="A67" t="s">
        <v>58</v>
      </c>
      <c r="B67" t="s">
        <v>122</v>
      </c>
      <c r="C67">
        <v>47800</v>
      </c>
      <c r="D67">
        <v>47800</v>
      </c>
      <c r="E67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67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243518.74313383529</v>
      </c>
      <c r="H67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68" spans="1:8">
      <c r="A68" t="s">
        <v>58</v>
      </c>
      <c r="B68" t="s">
        <v>123</v>
      </c>
      <c r="C68">
        <v>48000</v>
      </c>
      <c r="D68">
        <v>48000</v>
      </c>
      <c r="E68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0.96960000000000002</v>
      </c>
      <c r="G68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68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69" spans="1:8">
      <c r="A69" t="s">
        <v>58</v>
      </c>
      <c r="B69" t="s">
        <v>124</v>
      </c>
      <c r="C69">
        <v>48202</v>
      </c>
      <c r="D69">
        <v>48200</v>
      </c>
      <c r="E69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</v>
      </c>
      <c r="G69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69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70" spans="1:8">
      <c r="A70" t="s">
        <v>58</v>
      </c>
      <c r="B70" t="s">
        <v>125</v>
      </c>
      <c r="C70">
        <v>48205</v>
      </c>
      <c r="D70">
        <v>48200</v>
      </c>
      <c r="E70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</v>
      </c>
      <c r="G70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70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71" spans="1:8">
      <c r="A71" t="s">
        <v>58</v>
      </c>
      <c r="B71" t="s">
        <v>126</v>
      </c>
      <c r="C71">
        <v>48210</v>
      </c>
      <c r="D71">
        <v>48200</v>
      </c>
      <c r="E71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</v>
      </c>
      <c r="G71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71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72" spans="1:8">
      <c r="A72" t="s">
        <v>58</v>
      </c>
      <c r="B72" t="s">
        <v>127</v>
      </c>
      <c r="C72">
        <v>48212</v>
      </c>
      <c r="D72">
        <v>48200</v>
      </c>
      <c r="E72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0.96960000000000002</v>
      </c>
      <c r="G72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19375.254917873124</v>
      </c>
      <c r="H72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73" spans="1:8">
      <c r="A73" t="s">
        <v>58</v>
      </c>
      <c r="B73" t="s">
        <v>128</v>
      </c>
      <c r="C73">
        <v>48251</v>
      </c>
      <c r="D73">
        <v>48200</v>
      </c>
      <c r="E73" s="212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</v>
      </c>
      <c r="G73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73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74" spans="1:8">
      <c r="A74" t="s">
        <v>58</v>
      </c>
      <c r="B74" t="s">
        <v>129</v>
      </c>
      <c r="C74">
        <v>48252</v>
      </c>
      <c r="D74">
        <v>48200</v>
      </c>
      <c r="E74" s="212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</v>
      </c>
      <c r="G74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74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75" spans="1:8">
      <c r="A75" t="s">
        <v>58</v>
      </c>
      <c r="B75" t="s">
        <v>130</v>
      </c>
      <c r="C75">
        <v>48301</v>
      </c>
      <c r="D75">
        <v>48301</v>
      </c>
      <c r="E75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0.96960000000000002</v>
      </c>
      <c r="G75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251.08321707826946</v>
      </c>
      <c r="H75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76" spans="1:8">
      <c r="A76" t="s">
        <v>58</v>
      </c>
      <c r="B76" t="s">
        <v>131</v>
      </c>
      <c r="C76">
        <v>48305</v>
      </c>
      <c r="D76">
        <v>48305</v>
      </c>
      <c r="E76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0.96960000000000002</v>
      </c>
      <c r="G76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44232.234430058241</v>
      </c>
      <c r="H76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77" spans="1:8">
      <c r="A77" t="s">
        <v>58</v>
      </c>
      <c r="B77" t="s">
        <v>132</v>
      </c>
      <c r="C77">
        <v>49101</v>
      </c>
      <c r="D77">
        <v>49101</v>
      </c>
      <c r="E77" s="212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0.96960000000000002</v>
      </c>
      <c r="G77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77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78" spans="1:8">
      <c r="A78" t="s">
        <v>58</v>
      </c>
      <c r="B78" t="s">
        <v>133</v>
      </c>
      <c r="C78">
        <v>48306</v>
      </c>
      <c r="D78">
        <v>48306</v>
      </c>
      <c r="E78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0.96960000000000002</v>
      </c>
      <c r="G78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78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79" spans="1:8">
      <c r="A79" t="s">
        <v>58</v>
      </c>
      <c r="B79" t="s">
        <v>134</v>
      </c>
      <c r="C79">
        <v>48307</v>
      </c>
      <c r="D79">
        <v>48307</v>
      </c>
      <c r="E79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0.96960000000000002</v>
      </c>
      <c r="G79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79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80" spans="1:8">
      <c r="A80" t="s">
        <v>58</v>
      </c>
      <c r="B80" t="s">
        <v>135</v>
      </c>
      <c r="C80">
        <v>49103</v>
      </c>
      <c r="D80">
        <v>49103</v>
      </c>
      <c r="E80" s="212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0.96960000000000002</v>
      </c>
      <c r="G80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80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81" spans="1:8">
      <c r="A81" t="s">
        <v>58</v>
      </c>
      <c r="B81" t="s">
        <v>136</v>
      </c>
      <c r="C81">
        <v>48321</v>
      </c>
      <c r="D81">
        <v>48304</v>
      </c>
      <c r="E81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0.96960000000000002</v>
      </c>
      <c r="G81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46289.57768372399</v>
      </c>
      <c r="H81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82" spans="1:8">
      <c r="A82" t="s">
        <v>58</v>
      </c>
      <c r="B82" t="s">
        <v>137</v>
      </c>
      <c r="C82">
        <v>49000</v>
      </c>
      <c r="D82">
        <v>49000</v>
      </c>
      <c r="E82" s="212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0.96960000000000002</v>
      </c>
      <c r="G82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82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83" spans="1:8">
      <c r="A83" t="s">
        <v>58</v>
      </c>
      <c r="B83" t="s">
        <v>138</v>
      </c>
      <c r="C83">
        <v>48322</v>
      </c>
      <c r="D83">
        <v>48322</v>
      </c>
      <c r="E83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0.96960000000000002</v>
      </c>
      <c r="G83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83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84" spans="1:8">
      <c r="A84" t="s">
        <v>58</v>
      </c>
      <c r="B84" t="s">
        <v>139</v>
      </c>
      <c r="C84">
        <v>48400</v>
      </c>
      <c r="D84">
        <v>48403</v>
      </c>
      <c r="E84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0.96960000000000002</v>
      </c>
      <c r="G84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55555.901330528148</v>
      </c>
      <c r="H84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85" spans="1:8">
      <c r="A85" t="s">
        <v>58</v>
      </c>
      <c r="B85" t="s">
        <v>140</v>
      </c>
      <c r="C85">
        <v>48521</v>
      </c>
      <c r="D85">
        <v>48500</v>
      </c>
      <c r="E85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0.96960000000000002</v>
      </c>
      <c r="G85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12384.091121680471</v>
      </c>
      <c r="H85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86" spans="1:8">
      <c r="A86" t="s">
        <v>58</v>
      </c>
      <c r="B86" t="s">
        <v>141</v>
      </c>
      <c r="C86">
        <v>48601</v>
      </c>
      <c r="D86">
        <v>48601</v>
      </c>
      <c r="E86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0.96960000000000002</v>
      </c>
      <c r="G86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16185.785228082646</v>
      </c>
      <c r="H86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87" spans="1:8">
      <c r="A87" t="s">
        <v>58</v>
      </c>
      <c r="B87" t="s">
        <v>142</v>
      </c>
      <c r="C87">
        <v>48706</v>
      </c>
      <c r="D87">
        <v>48706</v>
      </c>
      <c r="E87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0.96960000000000002</v>
      </c>
      <c r="G87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87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88" spans="1:8">
      <c r="A88" t="s">
        <v>58</v>
      </c>
      <c r="B88" t="s">
        <v>143</v>
      </c>
      <c r="C88">
        <v>48796</v>
      </c>
      <c r="D88">
        <v>48796</v>
      </c>
      <c r="E88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0.96960000000000002</v>
      </c>
      <c r="G88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88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89" spans="1:8">
      <c r="A89" t="s">
        <v>58</v>
      </c>
      <c r="B89" t="s">
        <v>144</v>
      </c>
      <c r="C89">
        <v>48801</v>
      </c>
      <c r="D89">
        <v>48801</v>
      </c>
      <c r="E89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0.96960000000000002</v>
      </c>
      <c r="G89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1378.4913901669008</v>
      </c>
      <c r="H89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90" spans="1:8">
      <c r="A90" t="s">
        <v>58</v>
      </c>
      <c r="B90" t="s">
        <v>145</v>
      </c>
      <c r="C90">
        <v>49501</v>
      </c>
      <c r="D90">
        <v>49500</v>
      </c>
      <c r="E90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2.1752032429182579E-2</v>
      </c>
      <c r="G90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90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91" spans="1:8">
      <c r="A91" t="s">
        <v>58</v>
      </c>
      <c r="B91" t="s">
        <v>146</v>
      </c>
      <c r="C91">
        <v>49502</v>
      </c>
      <c r="D91">
        <v>49500</v>
      </c>
      <c r="E91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0.50682902889700743</v>
      </c>
      <c r="G91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91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92" spans="1:8">
      <c r="A92" t="s">
        <v>58</v>
      </c>
      <c r="B92" t="s">
        <v>147</v>
      </c>
      <c r="C92">
        <v>49503</v>
      </c>
      <c r="D92">
        <v>49500</v>
      </c>
      <c r="E92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1.9664320951060691E-2</v>
      </c>
      <c r="G92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92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93" spans="1:8">
      <c r="A93" t="s">
        <v>58</v>
      </c>
      <c r="B93" t="s">
        <v>148</v>
      </c>
      <c r="C93">
        <v>49504</v>
      </c>
      <c r="D93">
        <v>49500</v>
      </c>
      <c r="E93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2.3643107094083557E-2</v>
      </c>
      <c r="G93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93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94" spans="1:8">
      <c r="A94" t="s">
        <v>58</v>
      </c>
      <c r="B94" t="s">
        <v>149</v>
      </c>
      <c r="C94">
        <v>49505</v>
      </c>
      <c r="D94">
        <v>49500</v>
      </c>
      <c r="E94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0.34766274610709996</v>
      </c>
      <c r="G94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94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95" spans="1:8">
      <c r="A95" t="s">
        <v>58</v>
      </c>
      <c r="B95" t="s">
        <v>150</v>
      </c>
      <c r="C95">
        <v>49506</v>
      </c>
      <c r="D95">
        <v>49500</v>
      </c>
      <c r="E95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8.0448764521565796E-2</v>
      </c>
      <c r="G95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95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96" spans="1:8">
      <c r="A96" t="s">
        <v>151</v>
      </c>
      <c r="B96" t="s">
        <v>152</v>
      </c>
      <c r="C96">
        <v>55001</v>
      </c>
      <c r="D96">
        <v>55000</v>
      </c>
      <c r="E96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96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96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97" spans="1:8">
      <c r="A97" t="s">
        <v>151</v>
      </c>
      <c r="B97" t="s">
        <v>153</v>
      </c>
      <c r="C97">
        <v>55100</v>
      </c>
      <c r="D97">
        <v>55100</v>
      </c>
      <c r="E97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97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97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98" spans="1:8">
      <c r="A98" t="s">
        <v>151</v>
      </c>
      <c r="B98" t="s">
        <v>154</v>
      </c>
      <c r="C98">
        <v>55200</v>
      </c>
      <c r="D98">
        <v>55200</v>
      </c>
      <c r="E98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98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117.44594104704917</v>
      </c>
      <c r="H98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99" spans="1:8">
      <c r="A99" t="s">
        <v>151</v>
      </c>
      <c r="B99" t="s">
        <v>155</v>
      </c>
      <c r="C99">
        <v>55300</v>
      </c>
      <c r="D99">
        <v>55300</v>
      </c>
      <c r="E99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99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30445.287257330227</v>
      </c>
      <c r="H99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00" spans="1:8">
      <c r="A100" t="s">
        <v>151</v>
      </c>
      <c r="B100" t="s">
        <v>156</v>
      </c>
      <c r="C100">
        <v>55500</v>
      </c>
      <c r="D100">
        <v>55500</v>
      </c>
      <c r="E100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100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25878.4941687307</v>
      </c>
      <c r="H100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01" spans="1:8">
      <c r="A101" t="s">
        <v>151</v>
      </c>
      <c r="B101" t="s">
        <v>157</v>
      </c>
      <c r="C101">
        <v>55600</v>
      </c>
      <c r="D101">
        <v>55600</v>
      </c>
      <c r="E101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101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51278.962426628175</v>
      </c>
      <c r="H101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02" spans="1:8">
      <c r="A102" t="s">
        <v>151</v>
      </c>
      <c r="B102" t="s">
        <v>158</v>
      </c>
      <c r="C102">
        <v>55700</v>
      </c>
      <c r="D102">
        <v>55700</v>
      </c>
      <c r="E102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102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12230.313098953004</v>
      </c>
      <c r="H102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03" spans="1:8">
      <c r="A103" t="s">
        <v>151</v>
      </c>
      <c r="B103" t="s">
        <v>159</v>
      </c>
      <c r="C103">
        <v>55790</v>
      </c>
      <c r="D103">
        <v>55790</v>
      </c>
      <c r="E103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103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103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04" spans="1:8">
      <c r="A104" t="s">
        <v>151</v>
      </c>
      <c r="B104" t="s">
        <v>160</v>
      </c>
      <c r="C104">
        <v>55800</v>
      </c>
      <c r="D104">
        <v>55800</v>
      </c>
      <c r="E104" s="101" t="str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/>
      </c>
      <c r="G104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104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05" spans="1:8">
      <c r="A105" t="s">
        <v>151</v>
      </c>
      <c r="B105" t="s">
        <v>161</v>
      </c>
      <c r="C105">
        <v>58000</v>
      </c>
      <c r="D105">
        <v>58000</v>
      </c>
      <c r="E105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3.04E-2</v>
      </c>
      <c r="G105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105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06" spans="1:8">
      <c r="A106" t="s">
        <v>151</v>
      </c>
      <c r="B106" t="s">
        <v>162</v>
      </c>
      <c r="C106">
        <v>58202</v>
      </c>
      <c r="D106">
        <v>48200</v>
      </c>
      <c r="E106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</v>
      </c>
      <c r="G106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106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07" spans="1:8">
      <c r="A107" t="s">
        <v>151</v>
      </c>
      <c r="B107" t="s">
        <v>163</v>
      </c>
      <c r="C107">
        <v>58204.999999999993</v>
      </c>
      <c r="D107">
        <v>48200</v>
      </c>
      <c r="E107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</v>
      </c>
      <c r="G107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107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08" spans="1:8">
      <c r="A108" t="s">
        <v>151</v>
      </c>
      <c r="B108" t="s">
        <v>164</v>
      </c>
      <c r="C108">
        <v>58210</v>
      </c>
      <c r="D108">
        <v>48200</v>
      </c>
      <c r="E108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0</v>
      </c>
      <c r="G108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108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09" spans="1:8">
      <c r="A109" t="s">
        <v>151</v>
      </c>
      <c r="B109" t="s">
        <v>165</v>
      </c>
      <c r="C109">
        <v>58212</v>
      </c>
      <c r="D109">
        <v>48200</v>
      </c>
      <c r="E109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3.04E-2</v>
      </c>
      <c r="G109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607.47498917423991</v>
      </c>
      <c r="H109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10" spans="1:8">
      <c r="A110" t="s">
        <v>151</v>
      </c>
      <c r="B110" t="s">
        <v>166</v>
      </c>
      <c r="C110">
        <v>58301</v>
      </c>
      <c r="D110">
        <v>48301</v>
      </c>
      <c r="E110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3.04E-2</v>
      </c>
      <c r="G110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7.872246080011748</v>
      </c>
      <c r="H110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11" spans="1:8">
      <c r="A111" t="s">
        <v>151</v>
      </c>
      <c r="B111" t="s">
        <v>167</v>
      </c>
      <c r="C111">
        <v>58304.999999999993</v>
      </c>
      <c r="D111">
        <v>48305</v>
      </c>
      <c r="E111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3.04E-2</v>
      </c>
      <c r="G111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1386.8192313054562</v>
      </c>
      <c r="H111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12" spans="1:8">
      <c r="A112" t="s">
        <v>151</v>
      </c>
      <c r="B112" t="s">
        <v>168</v>
      </c>
      <c r="C112">
        <v>59305</v>
      </c>
      <c r="D112">
        <v>49101</v>
      </c>
      <c r="E112" s="212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3.04E-2</v>
      </c>
      <c r="G112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112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13" spans="1:8">
      <c r="A113" t="s">
        <v>151</v>
      </c>
      <c r="B113" t="s">
        <v>169</v>
      </c>
      <c r="C113">
        <v>58305.999999999993</v>
      </c>
      <c r="D113">
        <v>48306</v>
      </c>
      <c r="E113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3.04E-2</v>
      </c>
      <c r="G113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113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14" spans="1:8">
      <c r="A114" t="s">
        <v>151</v>
      </c>
      <c r="B114" t="s">
        <v>170</v>
      </c>
      <c r="C114">
        <v>58307.000000000007</v>
      </c>
      <c r="D114">
        <v>48307</v>
      </c>
      <c r="E114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3.04E-2</v>
      </c>
      <c r="G114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114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15" spans="1:8">
      <c r="A115" t="s">
        <v>151</v>
      </c>
      <c r="B115" t="s">
        <v>171</v>
      </c>
      <c r="C115">
        <v>59307</v>
      </c>
      <c r="D115">
        <v>49103</v>
      </c>
      <c r="E115" s="212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3.04E-2</v>
      </c>
      <c r="G115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115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16" spans="1:8">
      <c r="A116" t="s">
        <v>151</v>
      </c>
      <c r="B116" t="s">
        <v>172</v>
      </c>
      <c r="C116">
        <v>58321</v>
      </c>
      <c r="D116">
        <v>48304</v>
      </c>
      <c r="E116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3.04E-2</v>
      </c>
      <c r="G116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1451.3233927240196</v>
      </c>
      <c r="H116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17" spans="1:8">
      <c r="A117" t="s">
        <v>151</v>
      </c>
      <c r="B117" t="s">
        <v>173</v>
      </c>
      <c r="C117">
        <v>59321</v>
      </c>
      <c r="D117">
        <v>49000</v>
      </c>
      <c r="E117" s="212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3.04E-2</v>
      </c>
      <c r="G117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117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18" spans="1:8">
      <c r="A118" t="s">
        <v>151</v>
      </c>
      <c r="B118" t="s">
        <v>174</v>
      </c>
      <c r="C118">
        <v>58322</v>
      </c>
      <c r="D118">
        <v>48322</v>
      </c>
      <c r="E118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3.04E-2</v>
      </c>
      <c r="G118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118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19" spans="1:8">
      <c r="A119" t="s">
        <v>151</v>
      </c>
      <c r="B119" t="s">
        <v>175</v>
      </c>
      <c r="C119">
        <v>58400</v>
      </c>
      <c r="D119">
        <v>48403</v>
      </c>
      <c r="E119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3.04E-2</v>
      </c>
      <c r="G119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1741.8516918812456</v>
      </c>
      <c r="H119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20" spans="1:8">
      <c r="A120" t="s">
        <v>151</v>
      </c>
      <c r="B120" t="s">
        <v>176</v>
      </c>
      <c r="C120">
        <v>58521</v>
      </c>
      <c r="D120">
        <v>48500</v>
      </c>
      <c r="E120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3.04E-2</v>
      </c>
      <c r="G120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388.28008467315004</v>
      </c>
      <c r="H120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21" spans="1:8">
      <c r="A121" t="s">
        <v>151</v>
      </c>
      <c r="B121" t="s">
        <v>177</v>
      </c>
      <c r="C121">
        <v>58601</v>
      </c>
      <c r="D121">
        <v>48601</v>
      </c>
      <c r="E121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3.04E-2</v>
      </c>
      <c r="G121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507.47511441183218</v>
      </c>
      <c r="H121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22" spans="1:8">
      <c r="A122" t="s">
        <v>151</v>
      </c>
      <c r="B122" t="s">
        <v>178</v>
      </c>
      <c r="C122">
        <v>58705.999999999993</v>
      </c>
      <c r="D122">
        <v>48706</v>
      </c>
      <c r="E122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3.04E-2</v>
      </c>
      <c r="G122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122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23" spans="1:8">
      <c r="A123" t="s">
        <v>151</v>
      </c>
      <c r="B123" t="s">
        <v>179</v>
      </c>
      <c r="C123">
        <v>58796</v>
      </c>
      <c r="D123">
        <v>48796</v>
      </c>
      <c r="E123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3.04E-2</v>
      </c>
      <c r="G123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0</v>
      </c>
      <c r="H123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24" spans="1:8">
      <c r="A124" t="s">
        <v>151</v>
      </c>
      <c r="B124" t="s">
        <v>180</v>
      </c>
      <c r="C124">
        <v>58801</v>
      </c>
      <c r="D124">
        <v>48801</v>
      </c>
      <c r="E124" s="101">
        <f>IF(INDEX(PlantAccountsQuery[],MATCH(PlantAccountsQueryIDC[[#This Row],[Power Plan Plant Account '#]],PlantAccountsQuery[Power Plan Plant Account '#],0),5)="","",INDEX(PlantAccountsQuery[],MATCH(PlantAccountsQueryIDC[[#This Row],[Power Plan Plant Account '#]],PlantAccountsQuery[Power Plan Plant Account '#],0),5))</f>
        <v>3.04E-2</v>
      </c>
      <c r="G124" s="7">
        <f>IF(PlantAccountsQueryIDC[[#This Row],[Refinement for Capex Assumptions]]="",SUMIF('Capex to PA'!B:B,PlantAccountsQueryIDC[[#This Row],[Helper for Capex Assumptions]],'Capex to PA'!J:J),SUMIF('Capex to PA'!B:B,PlantAccountsQueryIDC[[#This Row],[Helper for Capex Assumptions]],'Capex to PA'!J:J)*PlantAccountsQueryIDC[[#This Row],[Refinement for Capex Assumptions]])</f>
        <v>43.220027084440787</v>
      </c>
      <c r="H124" s="175">
        <f>IF(PlantAccountsQueryIDC[[#This Row],[Refinement for Capex Assumptions]]="",SUMIF('Capex to PA'!B:B,PlantAccountsQueryIDC[[#This Row],[Helper for Capex Assumptions]],'Capex to PA'!Q:Q),SUMIF('Capex to PA'!B:B,PlantAccountsQueryIDC[[#This Row],[Helper for Capex Assumptions]],'Capex to PA'!Q:Q)*PlantAccountsQueryIDC[[#This Row],[Refinement for Capex Assumptions]])</f>
        <v>0</v>
      </c>
    </row>
    <row r="125" spans="1:8">
      <c r="G125" s="59">
        <f>SUM(G4:G124)</f>
        <v>3398917.9071570081</v>
      </c>
      <c r="H125" s="59">
        <f>SUM(H4:H124)</f>
        <v>0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  <legacyDrawing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8DEC-2F1D-42A6-8608-E3905E15ABDB}">
  <dimension ref="A1:Q32"/>
  <sheetViews>
    <sheetView zoomScale="85" zoomScaleNormal="85" workbookViewId="0">
      <selection activeCell="T20" sqref="T20"/>
    </sheetView>
  </sheetViews>
  <sheetFormatPr defaultRowHeight="14.5"/>
  <cols>
    <col min="1" max="1" width="16.81640625" customWidth="1"/>
    <col min="2" max="2" width="30.54296875" customWidth="1"/>
    <col min="4" max="4" width="9.26953125" customWidth="1"/>
    <col min="9" max="9" width="8.54296875" customWidth="1"/>
    <col min="11" max="11" width="10" customWidth="1"/>
    <col min="12" max="12" width="10.7265625" customWidth="1"/>
    <col min="13" max="13" width="11.1796875" customWidth="1"/>
    <col min="14" max="14" width="10.26953125" customWidth="1"/>
    <col min="15" max="15" width="13.453125" customWidth="1"/>
    <col min="16" max="16" width="11.1796875" customWidth="1"/>
  </cols>
  <sheetData>
    <row r="1" spans="1:17" s="11" customFormat="1">
      <c r="A1" s="11" t="s">
        <v>419</v>
      </c>
    </row>
    <row r="2" spans="1:17" s="11" customFormat="1">
      <c r="A2"/>
      <c r="B2"/>
    </row>
    <row r="3" spans="1:17" s="11" customFormat="1">
      <c r="A3" s="28" t="s">
        <v>420</v>
      </c>
      <c r="B3" s="28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</row>
    <row r="4" spans="1:17" s="11" customFormat="1">
      <c r="A4"/>
      <c r="B4"/>
      <c r="C4" s="30" t="s">
        <v>376</v>
      </c>
      <c r="D4" s="30" t="s">
        <v>377</v>
      </c>
      <c r="E4" s="30" t="s">
        <v>378</v>
      </c>
      <c r="F4" s="30" t="s">
        <v>379</v>
      </c>
      <c r="G4" s="30" t="s">
        <v>380</v>
      </c>
      <c r="H4" s="31" t="s">
        <v>381</v>
      </c>
      <c r="I4" t="s">
        <v>382</v>
      </c>
      <c r="J4" t="s">
        <v>383</v>
      </c>
      <c r="K4" t="s">
        <v>384</v>
      </c>
      <c r="L4" t="s">
        <v>385</v>
      </c>
      <c r="M4" t="s">
        <v>386</v>
      </c>
      <c r="N4" t="s">
        <v>387</v>
      </c>
    </row>
    <row r="5" spans="1:17" s="11" customFormat="1">
      <c r="B5" t="s">
        <v>421</v>
      </c>
      <c r="C5" s="53">
        <v>4.0327433236385872E-2</v>
      </c>
      <c r="D5" s="53">
        <v>3.1801611860721689E-2</v>
      </c>
      <c r="E5" s="53">
        <v>4.315074044251499E-2</v>
      </c>
      <c r="F5" s="53">
        <v>1.1865849021684874E-2</v>
      </c>
      <c r="G5" s="53">
        <v>3.466154291442216E-2</v>
      </c>
      <c r="H5" s="54">
        <v>6.0287670825411983E-2</v>
      </c>
      <c r="I5" s="54">
        <v>5.0433990722554216E-2</v>
      </c>
      <c r="J5" s="54">
        <v>2.9120393402156941E-2</v>
      </c>
      <c r="K5" s="54">
        <v>6.0976761664893832E-2</v>
      </c>
      <c r="L5" s="54">
        <v>0.12280185965682328</v>
      </c>
      <c r="M5" s="54">
        <v>0.10901219017990892</v>
      </c>
      <c r="N5" s="54">
        <v>0.40555995607252127</v>
      </c>
    </row>
    <row r="6" spans="1:17" s="11" customFormat="1">
      <c r="B6" s="27" t="s">
        <v>422</v>
      </c>
      <c r="C6" s="23">
        <v>1.0653853317804914E-2</v>
      </c>
      <c r="D6" s="23">
        <v>6.0890987050708258E-3</v>
      </c>
      <c r="E6" s="23">
        <v>3.4505105264552721E-2</v>
      </c>
      <c r="F6" s="23">
        <v>3.3344519416176185E-3</v>
      </c>
      <c r="G6" s="23">
        <v>1.8428801814665261E-3</v>
      </c>
      <c r="H6" s="23">
        <v>7.4015582990584666E-2</v>
      </c>
      <c r="I6" s="23">
        <v>3.9657790901598031E-2</v>
      </c>
      <c r="J6" s="23">
        <v>2.8956747013104443E-2</v>
      </c>
      <c r="K6" s="23">
        <v>7.9047205237646828E-2</v>
      </c>
      <c r="L6" s="23">
        <v>0.29900467004086129</v>
      </c>
      <c r="M6" s="23">
        <v>1.603521604735304E-2</v>
      </c>
      <c r="N6" s="23">
        <v>0.40685739835833912</v>
      </c>
      <c r="O6" s="23"/>
    </row>
    <row r="7" spans="1:17" s="11" customFormat="1">
      <c r="A7" s="21"/>
      <c r="B7" s="21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</row>
    <row r="8" spans="1:17" s="11" customFormat="1">
      <c r="A8" s="20" t="s">
        <v>423</v>
      </c>
      <c r="B8" s="20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5"/>
      <c r="Q8" s="25"/>
    </row>
    <row r="9" spans="1:17" s="11" customFormat="1"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</row>
    <row r="10" spans="1:17" ht="45" customHeight="1">
      <c r="A10" s="60" t="s">
        <v>424</v>
      </c>
      <c r="B10" s="69" t="s">
        <v>425</v>
      </c>
      <c r="C10" s="64" t="s">
        <v>376</v>
      </c>
      <c r="D10" s="64" t="s">
        <v>377</v>
      </c>
      <c r="E10" s="64" t="s">
        <v>378</v>
      </c>
      <c r="F10" s="64" t="s">
        <v>379</v>
      </c>
      <c r="G10" s="64" t="s">
        <v>380</v>
      </c>
      <c r="H10" s="64" t="s">
        <v>381</v>
      </c>
      <c r="I10" s="64" t="s">
        <v>382</v>
      </c>
      <c r="J10" s="64" t="s">
        <v>383</v>
      </c>
      <c r="K10" s="64" t="s">
        <v>384</v>
      </c>
      <c r="L10" s="64" t="s">
        <v>385</v>
      </c>
      <c r="M10" s="64" t="s">
        <v>386</v>
      </c>
      <c r="N10" s="64" t="s">
        <v>387</v>
      </c>
      <c r="O10" s="58" t="s">
        <v>181</v>
      </c>
      <c r="P10" s="58" t="s">
        <v>322</v>
      </c>
    </row>
    <row r="11" spans="1:17">
      <c r="A11" s="14" t="s">
        <v>2</v>
      </c>
      <c r="B11" s="61" t="str">
        <f>"Reg"&amp;A11</f>
        <v>RegBudget</v>
      </c>
      <c r="C11" s="26">
        <f>C5</f>
        <v>4.0327433236385872E-2</v>
      </c>
      <c r="D11" s="26">
        <f t="shared" ref="D11:N11" si="0">D5</f>
        <v>3.1801611860721689E-2</v>
      </c>
      <c r="E11" s="26">
        <f t="shared" si="0"/>
        <v>4.315074044251499E-2</v>
      </c>
      <c r="F11" s="26">
        <f t="shared" si="0"/>
        <v>1.1865849021684874E-2</v>
      </c>
      <c r="G11" s="26">
        <f t="shared" si="0"/>
        <v>3.466154291442216E-2</v>
      </c>
      <c r="H11" s="26">
        <f t="shared" si="0"/>
        <v>6.0287670825411983E-2</v>
      </c>
      <c r="I11" s="26">
        <f t="shared" si="0"/>
        <v>5.0433990722554216E-2</v>
      </c>
      <c r="J11" s="26">
        <f t="shared" si="0"/>
        <v>2.9120393402156941E-2</v>
      </c>
      <c r="K11" s="26">
        <f t="shared" si="0"/>
        <v>6.0976761664893832E-2</v>
      </c>
      <c r="L11" s="26">
        <f t="shared" si="0"/>
        <v>0.12280185965682328</v>
      </c>
      <c r="M11" s="26">
        <f t="shared" si="0"/>
        <v>0.10901219017990892</v>
      </c>
      <c r="N11" s="62">
        <f t="shared" si="0"/>
        <v>0.40555995607252127</v>
      </c>
      <c r="O11" s="13">
        <f>SUM(C11:N11)</f>
        <v>1</v>
      </c>
      <c r="P11" s="108"/>
    </row>
    <row r="12" spans="1:17">
      <c r="A12" s="15" t="s">
        <v>426</v>
      </c>
      <c r="B12" s="61" t="str">
        <f t="shared" ref="B12:B16" si="1">"Reg"&amp;A12</f>
        <v>Reg2+10</v>
      </c>
      <c r="C12" s="15" t="s">
        <v>427</v>
      </c>
      <c r="D12" s="17">
        <f>D$11/$O$12</f>
        <v>3.313798160133824E-2</v>
      </c>
      <c r="E12" s="17">
        <f t="shared" ref="E12:N12" si="2">E$11/$O$12</f>
        <v>4.4964024123390255E-2</v>
      </c>
      <c r="F12" s="17">
        <f t="shared" si="2"/>
        <v>1.2364476627378327E-2</v>
      </c>
      <c r="G12" s="17">
        <f t="shared" si="2"/>
        <v>3.6118092894240214E-2</v>
      </c>
      <c r="H12" s="17">
        <f t="shared" si="2"/>
        <v>6.282108389189997E-2</v>
      </c>
      <c r="I12" s="17">
        <f t="shared" si="2"/>
        <v>5.2553331697953058E-2</v>
      </c>
      <c r="J12" s="17">
        <f t="shared" si="2"/>
        <v>3.0344092777771208E-2</v>
      </c>
      <c r="K12" s="17">
        <f t="shared" si="2"/>
        <v>6.353913175879454E-2</v>
      </c>
      <c r="L12" s="17">
        <f t="shared" si="2"/>
        <v>0.12796224869796841</v>
      </c>
      <c r="M12" s="17">
        <f t="shared" si="2"/>
        <v>0.11359310868658051</v>
      </c>
      <c r="N12" s="63">
        <f t="shared" si="2"/>
        <v>0.42260242724268526</v>
      </c>
      <c r="O12" s="18">
        <f>SUM(D11:N11)</f>
        <v>0.95967256676361412</v>
      </c>
      <c r="P12" s="19">
        <f>SUM(D12:N12)</f>
        <v>1</v>
      </c>
    </row>
    <row r="13" spans="1:17">
      <c r="A13" s="15" t="s">
        <v>428</v>
      </c>
      <c r="B13" s="61" t="str">
        <f t="shared" si="1"/>
        <v>Reg5+7</v>
      </c>
      <c r="C13" s="15" t="s">
        <v>427</v>
      </c>
      <c r="D13" s="15" t="s">
        <v>427</v>
      </c>
      <c r="E13" s="15" t="s">
        <v>427</v>
      </c>
      <c r="F13" s="15" t="s">
        <v>427</v>
      </c>
      <c r="G13" s="17">
        <f>G$11/$O$13</f>
        <v>3.9710568322587729E-2</v>
      </c>
      <c r="H13" s="17">
        <f t="shared" ref="H13:N13" si="3">H$11/$O$13</f>
        <v>6.9069564422825191E-2</v>
      </c>
      <c r="I13" s="17">
        <f t="shared" si="3"/>
        <v>5.7780533293439303E-2</v>
      </c>
      <c r="J13" s="17">
        <f t="shared" si="3"/>
        <v>3.3362258992107076E-2</v>
      </c>
      <c r="K13" s="17">
        <f t="shared" si="3"/>
        <v>6.9859032708448662E-2</v>
      </c>
      <c r="L13" s="17">
        <f t="shared" si="3"/>
        <v>0.14068997592181787</v>
      </c>
      <c r="M13" s="17">
        <f t="shared" si="3"/>
        <v>0.12489161364865246</v>
      </c>
      <c r="N13" s="63">
        <f t="shared" si="3"/>
        <v>0.46463645269012166</v>
      </c>
      <c r="O13" s="18">
        <f>SUM(G11:N11)</f>
        <v>0.87285436543869266</v>
      </c>
      <c r="P13" s="19">
        <f t="shared" ref="P13:P16" si="4">SUM(D13:N13)</f>
        <v>0.99999999999999989</v>
      </c>
    </row>
    <row r="14" spans="1:17">
      <c r="A14" s="15" t="s">
        <v>429</v>
      </c>
      <c r="B14" s="61" t="str">
        <f t="shared" si="1"/>
        <v>Reg8+4</v>
      </c>
      <c r="C14" s="15" t="s">
        <v>427</v>
      </c>
      <c r="D14" s="15" t="s">
        <v>427</v>
      </c>
      <c r="E14" s="15" t="s">
        <v>427</v>
      </c>
      <c r="F14" s="15" t="s">
        <v>427</v>
      </c>
      <c r="G14" s="15" t="s">
        <v>427</v>
      </c>
      <c r="H14" s="15" t="s">
        <v>427</v>
      </c>
      <c r="I14" s="15" t="s">
        <v>427</v>
      </c>
      <c r="J14" s="17">
        <f>J$11/$O$14</f>
        <v>4.0029618992835199E-2</v>
      </c>
      <c r="K14" s="17">
        <f>K$11/$O$14</f>
        <v>8.3820177260442649E-2</v>
      </c>
      <c r="L14" s="17">
        <f>L$11/$O$14</f>
        <v>0.16880649879236007</v>
      </c>
      <c r="M14" s="17">
        <f>M$11/$O$14</f>
        <v>0.14985087523415894</v>
      </c>
      <c r="N14" s="63">
        <f>N$11/$O$14</f>
        <v>0.55749282972020309</v>
      </c>
      <c r="O14" s="18">
        <f>SUM(J11:N11)</f>
        <v>0.72747116097630427</v>
      </c>
      <c r="P14" s="19">
        <f t="shared" si="4"/>
        <v>1</v>
      </c>
    </row>
    <row r="15" spans="1:17">
      <c r="A15" s="15" t="s">
        <v>430</v>
      </c>
      <c r="B15" s="61" t="str">
        <f t="shared" si="1"/>
        <v>Reg9+3</v>
      </c>
      <c r="C15" s="15" t="s">
        <v>427</v>
      </c>
      <c r="D15" s="15" t="s">
        <v>427</v>
      </c>
      <c r="E15" s="15" t="s">
        <v>427</v>
      </c>
      <c r="F15" s="15" t="s">
        <v>427</v>
      </c>
      <c r="G15" s="15" t="s">
        <v>427</v>
      </c>
      <c r="H15" s="15" t="s">
        <v>427</v>
      </c>
      <c r="I15" s="15" t="s">
        <v>427</v>
      </c>
      <c r="J15" s="15" t="s">
        <v>427</v>
      </c>
      <c r="K15" s="17">
        <f>K$11/$O$15</f>
        <v>8.7315378597933077E-2</v>
      </c>
      <c r="L15" s="17">
        <f>L$11/$O$15</f>
        <v>0.17584552829146108</v>
      </c>
      <c r="M15" s="17">
        <f>M$11/$O$15</f>
        <v>0.15609947785778666</v>
      </c>
      <c r="N15" s="63">
        <f>N$11/$O$15</f>
        <v>0.58073961525281925</v>
      </c>
      <c r="O15" s="18">
        <f>SUM(K11:N11)</f>
        <v>0.69835076757414727</v>
      </c>
      <c r="P15" s="19">
        <f t="shared" si="4"/>
        <v>1</v>
      </c>
    </row>
    <row r="16" spans="1:17">
      <c r="A16" s="15" t="s">
        <v>431</v>
      </c>
      <c r="B16" s="61" t="str">
        <f t="shared" si="1"/>
        <v>Reg10+2</v>
      </c>
      <c r="C16" s="15" t="s">
        <v>427</v>
      </c>
      <c r="D16" s="15" t="s">
        <v>427</v>
      </c>
      <c r="E16" s="15" t="s">
        <v>427</v>
      </c>
      <c r="F16" s="15" t="s">
        <v>427</v>
      </c>
      <c r="G16" s="15" t="s">
        <v>427</v>
      </c>
      <c r="H16" s="15" t="s">
        <v>427</v>
      </c>
      <c r="I16" s="15" t="s">
        <v>427</v>
      </c>
      <c r="J16" s="15" t="s">
        <v>427</v>
      </c>
      <c r="K16" s="15" t="s">
        <v>427</v>
      </c>
      <c r="L16" s="17">
        <f>L$11/$O$16</f>
        <v>0.19266844665501981</v>
      </c>
      <c r="M16" s="17">
        <f t="shared" ref="M16:N16" si="5">M$11/$O$16</f>
        <v>0.17103331665431867</v>
      </c>
      <c r="N16" s="63">
        <f t="shared" si="5"/>
        <v>0.63629823669066155</v>
      </c>
      <c r="O16" s="18">
        <f>SUM(L11:N11)</f>
        <v>0.63737400590925342</v>
      </c>
      <c r="P16" s="19">
        <f t="shared" si="4"/>
        <v>1</v>
      </c>
    </row>
    <row r="17" spans="1:17">
      <c r="A17" s="14" t="s">
        <v>2</v>
      </c>
      <c r="B17" s="61" t="str">
        <f>"Nonreg"&amp;A17</f>
        <v>NonregBudget</v>
      </c>
      <c r="C17" s="26">
        <f>C6</f>
        <v>1.0653853317804914E-2</v>
      </c>
      <c r="D17" s="26">
        <f t="shared" ref="D17:N17" si="6">D6</f>
        <v>6.0890987050708258E-3</v>
      </c>
      <c r="E17" s="26">
        <f t="shared" si="6"/>
        <v>3.4505105264552721E-2</v>
      </c>
      <c r="F17" s="26">
        <f t="shared" si="6"/>
        <v>3.3344519416176185E-3</v>
      </c>
      <c r="G17" s="26">
        <f t="shared" si="6"/>
        <v>1.8428801814665261E-3</v>
      </c>
      <c r="H17" s="26">
        <f t="shared" si="6"/>
        <v>7.4015582990584666E-2</v>
      </c>
      <c r="I17" s="26">
        <f t="shared" si="6"/>
        <v>3.9657790901598031E-2</v>
      </c>
      <c r="J17" s="26">
        <f t="shared" si="6"/>
        <v>2.8956747013104443E-2</v>
      </c>
      <c r="K17" s="26">
        <f t="shared" si="6"/>
        <v>7.9047205237646828E-2</v>
      </c>
      <c r="L17" s="26">
        <f t="shared" si="6"/>
        <v>0.29900467004086129</v>
      </c>
      <c r="M17" s="26">
        <f t="shared" si="6"/>
        <v>1.603521604735304E-2</v>
      </c>
      <c r="N17" s="62">
        <f t="shared" si="6"/>
        <v>0.40685739835833912</v>
      </c>
      <c r="O17" s="13">
        <f>SUM(C17:N17)</f>
        <v>1</v>
      </c>
      <c r="P17" s="108"/>
    </row>
    <row r="18" spans="1:17">
      <c r="A18" s="15" t="s">
        <v>426</v>
      </c>
      <c r="B18" s="61" t="str">
        <f t="shared" ref="B18:B22" si="7">"Nonreg"&amp;A18</f>
        <v>Nonreg2+10</v>
      </c>
      <c r="C18" s="15" t="s">
        <v>427</v>
      </c>
      <c r="D18" s="17">
        <f>D$17/$O$18</f>
        <v>6.1546696527709933E-3</v>
      </c>
      <c r="E18" s="17">
        <f t="shared" ref="E18:M18" si="8">E$17/$O$18</f>
        <v>3.4876676257613905E-2</v>
      </c>
      <c r="F18" s="17">
        <f t="shared" si="8"/>
        <v>3.3703592547459885E-3</v>
      </c>
      <c r="G18" s="17">
        <f t="shared" si="8"/>
        <v>1.8627253844841721E-3</v>
      </c>
      <c r="H18" s="17">
        <f t="shared" si="8"/>
        <v>7.4812625731447341E-2</v>
      </c>
      <c r="I18" s="17">
        <f t="shared" si="8"/>
        <v>4.008484900314388E-2</v>
      </c>
      <c r="J18" s="17">
        <f t="shared" si="8"/>
        <v>2.9268570065403142E-2</v>
      </c>
      <c r="K18" s="17">
        <f t="shared" si="8"/>
        <v>7.9898431406170867E-2</v>
      </c>
      <c r="L18" s="17">
        <f t="shared" si="8"/>
        <v>0.30222452580786136</v>
      </c>
      <c r="M18" s="17">
        <f t="shared" si="8"/>
        <v>1.6207892557248711E-2</v>
      </c>
      <c r="N18" s="63">
        <f>N$17/$O$18</f>
        <v>0.41123867487910959</v>
      </c>
      <c r="O18" s="18">
        <f>SUM(D17:N17)</f>
        <v>0.98934614668219512</v>
      </c>
      <c r="P18" s="19">
        <f>SUM(D18:N18)</f>
        <v>1</v>
      </c>
    </row>
    <row r="19" spans="1:17">
      <c r="A19" s="15" t="s">
        <v>428</v>
      </c>
      <c r="B19" s="61" t="str">
        <f t="shared" si="7"/>
        <v>Nonreg5+7</v>
      </c>
      <c r="C19" s="15" t="s">
        <v>427</v>
      </c>
      <c r="D19" s="15" t="s">
        <v>427</v>
      </c>
      <c r="E19" s="15" t="s">
        <v>427</v>
      </c>
      <c r="F19" s="15" t="s">
        <v>427</v>
      </c>
      <c r="G19" s="17">
        <f>G$17/$O$19</f>
        <v>1.9492765888683989E-3</v>
      </c>
      <c r="H19" s="17">
        <f t="shared" ref="H19:N19" si="9">H$17/$O$19</f>
        <v>7.8288781107939548E-2</v>
      </c>
      <c r="I19" s="17">
        <f t="shared" si="9"/>
        <v>4.1947384397615202E-2</v>
      </c>
      <c r="J19" s="17">
        <f t="shared" si="9"/>
        <v>3.0628528978759697E-2</v>
      </c>
      <c r="K19" s="17">
        <f t="shared" si="9"/>
        <v>8.3610897840684831E-2</v>
      </c>
      <c r="L19" s="17">
        <f t="shared" si="9"/>
        <v>0.31626733475920121</v>
      </c>
      <c r="M19" s="17">
        <f t="shared" si="9"/>
        <v>1.6960989408263325E-2</v>
      </c>
      <c r="N19" s="63">
        <f t="shared" si="9"/>
        <v>0.43034680691866778</v>
      </c>
      <c r="O19" s="18">
        <f>SUM(G17:N17)</f>
        <v>0.94541749077095394</v>
      </c>
      <c r="P19" s="19">
        <f t="shared" ref="P19:P22" si="10">SUM(D19:N19)</f>
        <v>0.99999999999999989</v>
      </c>
    </row>
    <row r="20" spans="1:17">
      <c r="A20" s="15" t="s">
        <v>429</v>
      </c>
      <c r="B20" s="61" t="str">
        <f t="shared" si="7"/>
        <v>Nonreg8+4</v>
      </c>
      <c r="C20" s="15" t="s">
        <v>427</v>
      </c>
      <c r="D20" s="15" t="s">
        <v>427</v>
      </c>
      <c r="E20" s="15" t="s">
        <v>427</v>
      </c>
      <c r="F20" s="15" t="s">
        <v>427</v>
      </c>
      <c r="G20" s="15" t="s">
        <v>427</v>
      </c>
      <c r="H20" s="15" t="s">
        <v>427</v>
      </c>
      <c r="I20" s="15" t="s">
        <v>427</v>
      </c>
      <c r="J20" s="17">
        <f>J$17/$O$20</f>
        <v>3.4891798846259613E-2</v>
      </c>
      <c r="K20" s="17">
        <f t="shared" ref="K20:N20" si="11">K$17/$O$20</f>
        <v>9.5248930526028647E-2</v>
      </c>
      <c r="L20" s="17">
        <f t="shared" si="11"/>
        <v>0.36028946194945755</v>
      </c>
      <c r="M20" s="17">
        <f t="shared" si="11"/>
        <v>1.9321836549090081E-2</v>
      </c>
      <c r="N20" s="63">
        <f t="shared" si="11"/>
        <v>0.49024797212916421</v>
      </c>
      <c r="O20" s="18">
        <f>SUM(J17:N17)</f>
        <v>0.82990123669730465</v>
      </c>
      <c r="P20" s="19">
        <f t="shared" si="10"/>
        <v>1</v>
      </c>
    </row>
    <row r="21" spans="1:17">
      <c r="A21" s="15" t="s">
        <v>430</v>
      </c>
      <c r="B21" s="61" t="str">
        <f t="shared" si="7"/>
        <v>Nonreg9+3</v>
      </c>
      <c r="C21" s="15" t="s">
        <v>427</v>
      </c>
      <c r="D21" s="15" t="s">
        <v>427</v>
      </c>
      <c r="E21" s="15" t="s">
        <v>427</v>
      </c>
      <c r="F21" s="15" t="s">
        <v>427</v>
      </c>
      <c r="G21" s="15" t="s">
        <v>427</v>
      </c>
      <c r="H21" s="15" t="s">
        <v>427</v>
      </c>
      <c r="I21" s="15" t="s">
        <v>427</v>
      </c>
      <c r="J21" s="15" t="s">
        <v>427</v>
      </c>
      <c r="K21" s="17">
        <f>K$17/$O$21</f>
        <v>9.8692488999848033E-2</v>
      </c>
      <c r="L21" s="17">
        <f t="shared" ref="L21:N21" si="12">L$17/$O$21</f>
        <v>0.37331509722821626</v>
      </c>
      <c r="M21" s="17">
        <f t="shared" si="12"/>
        <v>2.0020383751782188E-2</v>
      </c>
      <c r="N21" s="63">
        <f t="shared" si="12"/>
        <v>0.50797203002015345</v>
      </c>
      <c r="O21" s="18">
        <f>SUM(K17:N17)</f>
        <v>0.80094448968420029</v>
      </c>
      <c r="P21" s="19">
        <f t="shared" si="10"/>
        <v>0.99999999999999989</v>
      </c>
    </row>
    <row r="22" spans="1:17">
      <c r="A22" s="15" t="s">
        <v>431</v>
      </c>
      <c r="B22" s="65" t="str">
        <f t="shared" si="7"/>
        <v>Nonreg10+2</v>
      </c>
      <c r="C22" s="66" t="s">
        <v>427</v>
      </c>
      <c r="D22" s="66" t="s">
        <v>427</v>
      </c>
      <c r="E22" s="66" t="s">
        <v>427</v>
      </c>
      <c r="F22" s="66" t="s">
        <v>427</v>
      </c>
      <c r="G22" s="66" t="s">
        <v>427</v>
      </c>
      <c r="H22" s="66" t="s">
        <v>427</v>
      </c>
      <c r="I22" s="66" t="s">
        <v>427</v>
      </c>
      <c r="J22" s="66" t="s">
        <v>427</v>
      </c>
      <c r="K22" s="66" t="s">
        <v>427</v>
      </c>
      <c r="L22" s="67">
        <f>L$17/$O$22</f>
        <v>0.41419281729269125</v>
      </c>
      <c r="M22" s="67">
        <f t="shared" ref="M22:N22" si="13">M$17/$O$22</f>
        <v>2.2212600591296761E-2</v>
      </c>
      <c r="N22" s="68">
        <f t="shared" si="13"/>
        <v>0.56359458211601199</v>
      </c>
      <c r="O22" s="18">
        <f>SUM(L17:N17)</f>
        <v>0.72189728444655343</v>
      </c>
      <c r="P22" s="19">
        <f t="shared" si="10"/>
        <v>1</v>
      </c>
    </row>
    <row r="24" spans="1:17">
      <c r="A24" s="20" t="s">
        <v>432</v>
      </c>
      <c r="B24" s="20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5"/>
      <c r="Q24" s="25"/>
    </row>
    <row r="25" spans="1:17">
      <c r="A25" s="79"/>
      <c r="B25" s="79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11"/>
      <c r="Q25" s="11"/>
    </row>
    <row r="26" spans="1:17">
      <c r="B26" s="69" t="s">
        <v>433</v>
      </c>
      <c r="C26" s="64" t="s">
        <v>376</v>
      </c>
      <c r="D26" s="64" t="s">
        <v>377</v>
      </c>
      <c r="E26" s="64" t="s">
        <v>378</v>
      </c>
      <c r="F26" s="64" t="s">
        <v>379</v>
      </c>
      <c r="G26" s="64" t="s">
        <v>380</v>
      </c>
      <c r="H26" s="64" t="s">
        <v>381</v>
      </c>
      <c r="I26" s="64" t="s">
        <v>382</v>
      </c>
      <c r="J26" s="64" t="s">
        <v>383</v>
      </c>
      <c r="K26" s="64" t="s">
        <v>384</v>
      </c>
      <c r="L26" s="64" t="s">
        <v>385</v>
      </c>
      <c r="M26" s="64" t="s">
        <v>386</v>
      </c>
      <c r="N26" s="64" t="s">
        <v>387</v>
      </c>
    </row>
    <row r="27" spans="1:17">
      <c r="B27" s="14" t="s">
        <v>2</v>
      </c>
      <c r="C27">
        <v>1</v>
      </c>
      <c r="D27">
        <v>1</v>
      </c>
      <c r="E27">
        <v>1</v>
      </c>
      <c r="F27">
        <v>1</v>
      </c>
      <c r="G27">
        <v>1</v>
      </c>
      <c r="H27">
        <v>1</v>
      </c>
      <c r="I27">
        <v>1</v>
      </c>
      <c r="J27">
        <v>1</v>
      </c>
      <c r="K27">
        <v>1</v>
      </c>
      <c r="L27">
        <v>1</v>
      </c>
      <c r="M27">
        <v>1</v>
      </c>
      <c r="N27">
        <v>1</v>
      </c>
    </row>
    <row r="28" spans="1:17">
      <c r="B28" s="15" t="s">
        <v>426</v>
      </c>
      <c r="C28">
        <v>0</v>
      </c>
      <c r="D28">
        <v>1</v>
      </c>
      <c r="E28">
        <v>1</v>
      </c>
      <c r="F28">
        <v>1</v>
      </c>
      <c r="G28">
        <v>1</v>
      </c>
      <c r="H28">
        <v>1</v>
      </c>
      <c r="I28">
        <v>1</v>
      </c>
      <c r="J28">
        <v>1</v>
      </c>
      <c r="K28">
        <v>1</v>
      </c>
      <c r="L28">
        <v>1</v>
      </c>
      <c r="M28">
        <v>1</v>
      </c>
      <c r="N28">
        <v>1</v>
      </c>
    </row>
    <row r="29" spans="1:17">
      <c r="B29" s="15" t="s">
        <v>428</v>
      </c>
      <c r="C29">
        <v>0</v>
      </c>
      <c r="D29">
        <v>0</v>
      </c>
      <c r="E29">
        <v>0</v>
      </c>
      <c r="F29">
        <v>0</v>
      </c>
      <c r="G29">
        <v>1</v>
      </c>
      <c r="H29">
        <v>1</v>
      </c>
      <c r="I29">
        <v>1</v>
      </c>
      <c r="J29">
        <v>1</v>
      </c>
      <c r="K29">
        <v>1</v>
      </c>
      <c r="L29">
        <v>1</v>
      </c>
      <c r="M29">
        <v>1</v>
      </c>
      <c r="N29">
        <v>1</v>
      </c>
    </row>
    <row r="30" spans="1:17">
      <c r="B30" s="15" t="s">
        <v>429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</v>
      </c>
      <c r="K30">
        <v>1</v>
      </c>
      <c r="L30">
        <v>1</v>
      </c>
      <c r="M30">
        <v>1</v>
      </c>
      <c r="N30">
        <v>1</v>
      </c>
    </row>
    <row r="31" spans="1:17">
      <c r="B31" s="15" t="s">
        <v>430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</v>
      </c>
      <c r="L31">
        <v>1</v>
      </c>
      <c r="M31">
        <v>1</v>
      </c>
      <c r="N31">
        <v>1</v>
      </c>
    </row>
    <row r="32" spans="1:17">
      <c r="B32" s="15" t="s">
        <v>431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</v>
      </c>
      <c r="M32">
        <v>1</v>
      </c>
      <c r="N32">
        <v>1</v>
      </c>
    </row>
  </sheetData>
  <phoneticPr fontId="11" type="noConversion"/>
  <pageMargins left="0.7" right="0.7" top="0.75" bottom="0.75" header="0.3" footer="0.3"/>
  <pageSetup orientation="portrait" r:id="rId1"/>
  <customProperties>
    <customPr name="EpmWorksheetKeyString_GUID" r:id="rId2"/>
  </customProperties>
  <tableParts count="2"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63FAC-5720-43C7-A42A-DA3EED41BCA2}">
  <dimension ref="A4:AX167"/>
  <sheetViews>
    <sheetView zoomScale="60" zoomScaleNormal="60" workbookViewId="0">
      <pane xSplit="5" ySplit="4" topLeftCell="F101" activePane="bottomRight" state="frozen"/>
      <selection pane="topRight" activeCell="F1" sqref="F1"/>
      <selection pane="bottomLeft" activeCell="A5" sqref="A5"/>
      <selection pane="bottomRight" activeCell="C41" sqref="C41"/>
    </sheetView>
  </sheetViews>
  <sheetFormatPr defaultRowHeight="14.5" outlineLevelCol="1"/>
  <cols>
    <col min="1" max="1" width="14.54296875" bestFit="1" customWidth="1"/>
    <col min="2" max="2" width="42.26953125" bestFit="1" customWidth="1"/>
    <col min="3" max="3" width="24.81640625" customWidth="1"/>
    <col min="4" max="4" width="27.26953125" customWidth="1"/>
    <col min="5" max="5" width="3.54296875" customWidth="1"/>
    <col min="6" max="6" width="16.7265625" customWidth="1" outlineLevel="1"/>
    <col min="7" max="17" width="13.7265625" customWidth="1" outlineLevel="1"/>
    <col min="18" max="18" width="14.7265625" bestFit="1" customWidth="1" outlineLevel="1"/>
    <col min="19" max="19" width="15.81640625" customWidth="1"/>
    <col min="20" max="20" width="4.81640625" customWidth="1"/>
    <col min="21" max="21" width="19.1796875" hidden="1" customWidth="1" outlineLevel="1"/>
    <col min="22" max="33" width="13.1796875" hidden="1" customWidth="1" outlineLevel="1"/>
    <col min="34" max="34" width="17.453125" customWidth="1" collapsed="1"/>
    <col min="35" max="35" width="4.81640625" customWidth="1"/>
    <col min="36" max="36" width="16.1796875" hidden="1" customWidth="1"/>
    <col min="37" max="37" width="16.1796875" hidden="1" customWidth="1" outlineLevel="1"/>
    <col min="38" max="49" width="13" hidden="1" customWidth="1" outlineLevel="1"/>
    <col min="50" max="50" width="14.7265625" customWidth="1" collapsed="1"/>
  </cols>
  <sheetData>
    <row r="4" spans="1:50" ht="63.75" customHeight="1">
      <c r="A4" s="176" t="s">
        <v>31</v>
      </c>
      <c r="B4" s="176" t="s">
        <v>32</v>
      </c>
      <c r="C4" s="176" t="s">
        <v>33</v>
      </c>
      <c r="D4" s="177" t="s">
        <v>34</v>
      </c>
      <c r="F4" s="52" t="s">
        <v>434</v>
      </c>
      <c r="G4" s="52" t="s">
        <v>376</v>
      </c>
      <c r="H4" s="52" t="s">
        <v>377</v>
      </c>
      <c r="I4" s="52" t="s">
        <v>378</v>
      </c>
      <c r="J4" s="52" t="s">
        <v>379</v>
      </c>
      <c r="K4" s="52" t="s">
        <v>380</v>
      </c>
      <c r="L4" s="52" t="s">
        <v>381</v>
      </c>
      <c r="M4" s="52" t="s">
        <v>382</v>
      </c>
      <c r="N4" s="52" t="s">
        <v>383</v>
      </c>
      <c r="O4" s="52" t="s">
        <v>384</v>
      </c>
      <c r="P4" s="52" t="s">
        <v>385</v>
      </c>
      <c r="Q4" s="52" t="s">
        <v>386</v>
      </c>
      <c r="R4" s="52" t="s">
        <v>387</v>
      </c>
      <c r="S4" s="52" t="s">
        <v>435</v>
      </c>
      <c r="U4" s="52" t="s">
        <v>434</v>
      </c>
      <c r="V4" s="52" t="s">
        <v>376</v>
      </c>
      <c r="W4" s="52" t="s">
        <v>377</v>
      </c>
      <c r="X4" s="52" t="s">
        <v>378</v>
      </c>
      <c r="Y4" s="52" t="s">
        <v>379</v>
      </c>
      <c r="Z4" s="52" t="s">
        <v>380</v>
      </c>
      <c r="AA4" s="52" t="s">
        <v>381</v>
      </c>
      <c r="AB4" s="52" t="s">
        <v>382</v>
      </c>
      <c r="AC4" s="52" t="s">
        <v>383</v>
      </c>
      <c r="AD4" s="52" t="s">
        <v>384</v>
      </c>
      <c r="AE4" s="52" t="s">
        <v>385</v>
      </c>
      <c r="AF4" s="52" t="s">
        <v>386</v>
      </c>
      <c r="AG4" s="52" t="s">
        <v>387</v>
      </c>
      <c r="AH4" s="52" t="s">
        <v>436</v>
      </c>
      <c r="AJ4" s="52" t="s">
        <v>437</v>
      </c>
      <c r="AK4" s="52" t="s">
        <v>195</v>
      </c>
      <c r="AL4" s="52" t="s">
        <v>376</v>
      </c>
      <c r="AM4" s="52" t="s">
        <v>377</v>
      </c>
      <c r="AN4" s="52" t="s">
        <v>378</v>
      </c>
      <c r="AO4" s="52" t="s">
        <v>379</v>
      </c>
      <c r="AP4" s="52" t="s">
        <v>380</v>
      </c>
      <c r="AQ4" s="52" t="s">
        <v>381</v>
      </c>
      <c r="AR4" s="52" t="s">
        <v>382</v>
      </c>
      <c r="AS4" s="52" t="s">
        <v>383</v>
      </c>
      <c r="AT4" s="52" t="s">
        <v>384</v>
      </c>
      <c r="AU4" s="52" t="s">
        <v>385</v>
      </c>
      <c r="AV4" s="52" t="s">
        <v>386</v>
      </c>
      <c r="AW4" s="52" t="s">
        <v>387</v>
      </c>
      <c r="AX4" s="52" t="s">
        <v>438</v>
      </c>
    </row>
    <row r="5" spans="1:50">
      <c r="A5" t="s">
        <v>58</v>
      </c>
      <c r="B5" t="s">
        <v>59</v>
      </c>
      <c r="C5">
        <v>40100</v>
      </c>
      <c r="D5">
        <v>40100</v>
      </c>
      <c r="F5" s="7">
        <f>'Summary '!L9</f>
        <v>0</v>
      </c>
      <c r="G5" s="7">
        <f>INDEX(CurCloseProf[], MATCH(PAQueryRA[[#This Row],[Reg/Unreg]],CurCloseProf[R/NR],0),MATCH(G$4,CurCloseProf[#Headers],0))*'Closeouts and Depr'!$J10</f>
        <v>0</v>
      </c>
      <c r="H5" s="7">
        <f>INDEX(CurCloseProf[], MATCH(PAQueryRA[[#This Row],[Reg/Unreg]],CurCloseProf[R/NR],0),MATCH(H$4,CurCloseProf[#Headers],0))*'Closeouts and Depr'!$J10</f>
        <v>0</v>
      </c>
      <c r="I5" s="7">
        <f>INDEX(CurCloseProf[], MATCH(PAQueryRA[[#This Row],[Reg/Unreg]],CurCloseProf[R/NR],0),MATCH(I$4,CurCloseProf[#Headers],0))*'Closeouts and Depr'!$J10</f>
        <v>0</v>
      </c>
      <c r="J5" s="7">
        <f>INDEX(CurCloseProf[], MATCH(PAQueryRA[[#This Row],[Reg/Unreg]],CurCloseProf[R/NR],0),MATCH(J$4,CurCloseProf[#Headers],0))*'Closeouts and Depr'!$J10</f>
        <v>0</v>
      </c>
      <c r="K5" s="7">
        <f>INDEX(CurCloseProf[], MATCH(PAQueryRA[[#This Row],[Reg/Unreg]],CurCloseProf[R/NR],0),MATCH(K$4,CurCloseProf[#Headers],0))*'Closeouts and Depr'!$J10</f>
        <v>0</v>
      </c>
      <c r="L5" s="7">
        <f>INDEX(CurCloseProf[], MATCH(PAQueryRA[[#This Row],[Reg/Unreg]],CurCloseProf[R/NR],0),MATCH(L$4,CurCloseProf[#Headers],0))*'Closeouts and Depr'!$J10</f>
        <v>0</v>
      </c>
      <c r="M5" s="7">
        <f>INDEX(CurCloseProf[], MATCH(PAQueryRA[[#This Row],[Reg/Unreg]],CurCloseProf[R/NR],0),MATCH(M$4,CurCloseProf[#Headers],0))*'Closeouts and Depr'!$J10</f>
        <v>0</v>
      </c>
      <c r="N5" s="7">
        <f>INDEX(CurCloseProf[], MATCH(PAQueryRA[[#This Row],[Reg/Unreg]],CurCloseProf[R/NR],0),MATCH(N$4,CurCloseProf[#Headers],0))*'Closeouts and Depr'!$J10</f>
        <v>0</v>
      </c>
      <c r="O5" s="7">
        <f>INDEX(CurCloseProf[], MATCH(PAQueryRA[[#This Row],[Reg/Unreg]],CurCloseProf[R/NR],0),MATCH(O$4,CurCloseProf[#Headers],0))*'Closeouts and Depr'!$J10</f>
        <v>0</v>
      </c>
      <c r="P5" s="7">
        <f>INDEX(CurCloseProf[], MATCH(PAQueryRA[[#This Row],[Reg/Unreg]],CurCloseProf[R/NR],0),MATCH(P$4,CurCloseProf[#Headers],0))*'Closeouts and Depr'!$J10</f>
        <v>0</v>
      </c>
      <c r="Q5" s="7">
        <f>INDEX(CurCloseProf[], MATCH(PAQueryRA[[#This Row],[Reg/Unreg]],CurCloseProf[R/NR],0),MATCH(Q$4,CurCloseProf[#Headers],0))*'Closeouts and Depr'!$J10</f>
        <v>0</v>
      </c>
      <c r="R5" s="7">
        <f>INDEX(CurCloseProf[], MATCH(PAQueryRA[[#This Row],[Reg/Unreg]],CurCloseProf[R/NR],0),MATCH(R$4,CurCloseProf[#Headers],0))*'Closeouts and Depr'!$J10</f>
        <v>0</v>
      </c>
      <c r="S5" s="7">
        <f>SUM(F5:R5)</f>
        <v>0</v>
      </c>
      <c r="U5" s="7">
        <f>'Summary '!K9</f>
        <v>0</v>
      </c>
      <c r="V5" s="7">
        <f>INDEX(CurCloseProf[], MATCH(PAQueryRA[[#This Row],[Reg/Unreg]],CurCloseProf[R/NR],0),MATCH(V$4,CurCloseProf[#Headers],0))*'Closeouts and Depr'!$M10</f>
        <v>0</v>
      </c>
      <c r="W5" s="7">
        <f>INDEX(CurCloseProf[], MATCH(PAQueryRA[[#This Row],[Reg/Unreg]],CurCloseProf[R/NR],0),MATCH(W$4,CurCloseProf[#Headers],0))*'Closeouts and Depr'!$M10</f>
        <v>0</v>
      </c>
      <c r="X5" s="7">
        <f>INDEX(CurCloseProf[], MATCH(PAQueryRA[[#This Row],[Reg/Unreg]],CurCloseProf[R/NR],0),MATCH(X$4,CurCloseProf[#Headers],0))*'Closeouts and Depr'!$M10</f>
        <v>0</v>
      </c>
      <c r="Y5" s="7">
        <f>INDEX(CurCloseProf[], MATCH(PAQueryRA[[#This Row],[Reg/Unreg]],CurCloseProf[R/NR],0),MATCH(Y$4,CurCloseProf[#Headers],0))*'Closeouts and Depr'!$M10</f>
        <v>0</v>
      </c>
      <c r="Z5" s="7">
        <f>INDEX(CurCloseProf[], MATCH(PAQueryRA[[#This Row],[Reg/Unreg]],CurCloseProf[R/NR],0),MATCH(Z$4,CurCloseProf[#Headers],0))*'Closeouts and Depr'!$M10</f>
        <v>0</v>
      </c>
      <c r="AA5" s="7">
        <f>INDEX(CurCloseProf[], MATCH(PAQueryRA[[#This Row],[Reg/Unreg]],CurCloseProf[R/NR],0),MATCH(AA$4,CurCloseProf[#Headers],0))*'Closeouts and Depr'!$M10</f>
        <v>0</v>
      </c>
      <c r="AB5" s="7">
        <f>INDEX(CurCloseProf[], MATCH(PAQueryRA[[#This Row],[Reg/Unreg]],CurCloseProf[R/NR],0),MATCH(AB$4,CurCloseProf[#Headers],0))*'Closeouts and Depr'!$M10</f>
        <v>0</v>
      </c>
      <c r="AC5" s="7">
        <f>INDEX(CurCloseProf[], MATCH(PAQueryRA[[#This Row],[Reg/Unreg]],CurCloseProf[R/NR],0),MATCH(AC$4,CurCloseProf[#Headers],0))*'Closeouts and Depr'!$M10</f>
        <v>0</v>
      </c>
      <c r="AD5" s="7">
        <f>INDEX(CurCloseProf[], MATCH(PAQueryRA[[#This Row],[Reg/Unreg]],CurCloseProf[R/NR],0),MATCH(AD$4,CurCloseProf[#Headers],0))*'Closeouts and Depr'!$M10</f>
        <v>0</v>
      </c>
      <c r="AE5" s="7">
        <f>INDEX(CurCloseProf[], MATCH(PAQueryRA[[#This Row],[Reg/Unreg]],CurCloseProf[R/NR],0),MATCH(AE$4,CurCloseProf[#Headers],0))*'Closeouts and Depr'!$M10</f>
        <v>0</v>
      </c>
      <c r="AF5" s="7">
        <f>INDEX(CurCloseProf[], MATCH(PAQueryRA[[#This Row],[Reg/Unreg]],CurCloseProf[R/NR],0),MATCH(AF$4,CurCloseProf[#Headers],0))*'Closeouts and Depr'!$M10</f>
        <v>0</v>
      </c>
      <c r="AG5" s="7">
        <f>INDEX(CurCloseProf[], MATCH(PAQueryRA[[#This Row],[Reg/Unreg]],CurCloseProf[R/NR],0),MATCH(AG$4,CurCloseProf[#Headers],0))*'Closeouts and Depr'!$M10</f>
        <v>0</v>
      </c>
      <c r="AH5" s="7">
        <f>SUM(U5:AG5)</f>
        <v>0</v>
      </c>
      <c r="AJ5" s="7">
        <v>0</v>
      </c>
      <c r="AK5" s="7"/>
      <c r="AL5" s="59">
        <f>INDEX(CurCloseProf[],1,MATCH(AL$4,CurCloseProf[#Headers],0))*'CC Summary'!$K$94*$AJ$5</f>
        <v>0</v>
      </c>
      <c r="AM5" s="59">
        <f>INDEX(CurCloseProf[],1,MATCH(AM$4,CurCloseProf[#Headers],0))*'CC Summary'!$K$94*$AJ$5</f>
        <v>0</v>
      </c>
      <c r="AN5" s="59">
        <f>INDEX(CurCloseProf[],1,MATCH(AN$4,CurCloseProf[#Headers],0))*'CC Summary'!$K$94*$AJ$5</f>
        <v>0</v>
      </c>
      <c r="AO5" s="59">
        <f>INDEX(CurCloseProf[],1,MATCH(AO$4,CurCloseProf[#Headers],0))*'CC Summary'!$K$94*$AJ$5</f>
        <v>0</v>
      </c>
      <c r="AP5" s="59">
        <f>INDEX(CurCloseProf[],1,MATCH(AP$4,CurCloseProf[#Headers],0))*'CC Summary'!$K$94*$AJ$5</f>
        <v>0</v>
      </c>
      <c r="AQ5" s="59">
        <f>INDEX(CurCloseProf[],1,MATCH(AQ$4,CurCloseProf[#Headers],0))*'CC Summary'!$K$94*$AJ$5</f>
        <v>0</v>
      </c>
      <c r="AR5" s="59">
        <f>INDEX(CurCloseProf[],1,MATCH(AR$4,CurCloseProf[#Headers],0))*'CC Summary'!$K$94*$AJ$5</f>
        <v>0</v>
      </c>
      <c r="AS5" s="59">
        <f>INDEX(CurCloseProf[],1,MATCH(AS$4,CurCloseProf[#Headers],0))*'CC Summary'!$K$94*$AJ$5</f>
        <v>0</v>
      </c>
      <c r="AT5" s="59">
        <f>INDEX(CurCloseProf[],1,MATCH(AT$4,CurCloseProf[#Headers],0))*'CC Summary'!$K$94*$AJ$5</f>
        <v>0</v>
      </c>
      <c r="AU5" s="59">
        <f>INDEX(CurCloseProf[],1,MATCH(AU$4,CurCloseProf[#Headers],0))*'CC Summary'!$K$94*$AJ$5</f>
        <v>0</v>
      </c>
      <c r="AV5" s="59">
        <f>INDEX(CurCloseProf[],1,MATCH(AV$4,CurCloseProf[#Headers],0))*'CC Summary'!$K$94*$AJ$5</f>
        <v>0</v>
      </c>
      <c r="AW5" s="59">
        <f>INDEX(CurCloseProf[],1,MATCH(AW$4,CurCloseProf[#Headers],0))*'CC Summary'!$K$94*$AJ$5</f>
        <v>0</v>
      </c>
      <c r="AX5" s="59">
        <f>SUM(AL5:AW5)</f>
        <v>0</v>
      </c>
    </row>
    <row r="6" spans="1:50">
      <c r="A6" t="s">
        <v>58</v>
      </c>
      <c r="B6" t="s">
        <v>60</v>
      </c>
      <c r="C6">
        <v>40102</v>
      </c>
      <c r="D6">
        <v>40102</v>
      </c>
      <c r="F6" s="7">
        <f>'Summary '!L10</f>
        <v>0</v>
      </c>
      <c r="G6" s="7">
        <f>INDEX(CurCloseProf[], MATCH(PAQueryRA[[#This Row],[Reg/Unreg]],CurCloseProf[R/NR],0),MATCH(G$4,CurCloseProf[#Headers],0))*'Closeouts and Depr'!$J11</f>
        <v>0</v>
      </c>
      <c r="H6" s="7">
        <f>INDEX(CurCloseProf[], MATCH(PAQueryRA[[#This Row],[Reg/Unreg]],CurCloseProf[R/NR],0),MATCH(H$4,CurCloseProf[#Headers],0))*'Closeouts and Depr'!$J11</f>
        <v>0</v>
      </c>
      <c r="I6" s="7">
        <f>INDEX(CurCloseProf[], MATCH(PAQueryRA[[#This Row],[Reg/Unreg]],CurCloseProf[R/NR],0),MATCH(I$4,CurCloseProf[#Headers],0))*'Closeouts and Depr'!$J11</f>
        <v>0</v>
      </c>
      <c r="J6" s="7">
        <f>INDEX(CurCloseProf[], MATCH(PAQueryRA[[#This Row],[Reg/Unreg]],CurCloseProf[R/NR],0),MATCH(J$4,CurCloseProf[#Headers],0))*'Closeouts and Depr'!$J11</f>
        <v>0</v>
      </c>
      <c r="K6" s="7">
        <f>INDEX(CurCloseProf[], MATCH(PAQueryRA[[#This Row],[Reg/Unreg]],CurCloseProf[R/NR],0),MATCH(K$4,CurCloseProf[#Headers],0))*'Closeouts and Depr'!$J11</f>
        <v>0</v>
      </c>
      <c r="L6" s="7">
        <f>INDEX(CurCloseProf[], MATCH(PAQueryRA[[#This Row],[Reg/Unreg]],CurCloseProf[R/NR],0),MATCH(L$4,CurCloseProf[#Headers],0))*'Closeouts and Depr'!$J11</f>
        <v>0</v>
      </c>
      <c r="M6" s="7">
        <f>INDEX(CurCloseProf[], MATCH(PAQueryRA[[#This Row],[Reg/Unreg]],CurCloseProf[R/NR],0),MATCH(M$4,CurCloseProf[#Headers],0))*'Closeouts and Depr'!$J11</f>
        <v>0</v>
      </c>
      <c r="N6" s="7">
        <f>INDEX(CurCloseProf[], MATCH(PAQueryRA[[#This Row],[Reg/Unreg]],CurCloseProf[R/NR],0),MATCH(N$4,CurCloseProf[#Headers],0))*'Closeouts and Depr'!$J11</f>
        <v>0</v>
      </c>
      <c r="O6" s="7">
        <f>INDEX(CurCloseProf[], MATCH(PAQueryRA[[#This Row],[Reg/Unreg]],CurCloseProf[R/NR],0),MATCH(O$4,CurCloseProf[#Headers],0))*'Closeouts and Depr'!$J11</f>
        <v>0</v>
      </c>
      <c r="P6" s="7">
        <f>INDEX(CurCloseProf[], MATCH(PAQueryRA[[#This Row],[Reg/Unreg]],CurCloseProf[R/NR],0),MATCH(P$4,CurCloseProf[#Headers],0))*'Closeouts and Depr'!$J11</f>
        <v>0</v>
      </c>
      <c r="Q6" s="7">
        <f>INDEX(CurCloseProf[], MATCH(PAQueryRA[[#This Row],[Reg/Unreg]],CurCloseProf[R/NR],0),MATCH(Q$4,CurCloseProf[#Headers],0))*'Closeouts and Depr'!$J11</f>
        <v>0</v>
      </c>
      <c r="R6" s="7">
        <f>INDEX(CurCloseProf[], MATCH(PAQueryRA[[#This Row],[Reg/Unreg]],CurCloseProf[R/NR],0),MATCH(R$4,CurCloseProf[#Headers],0))*'Closeouts and Depr'!$J11</f>
        <v>0</v>
      </c>
      <c r="S6" s="7">
        <f t="shared" ref="S6:S79" si="0">SUM(F6:R6)</f>
        <v>0</v>
      </c>
      <c r="U6" s="7">
        <f>'Summary '!K10</f>
        <v>0</v>
      </c>
      <c r="V6" s="7">
        <f>INDEX(CurCloseProf[], MATCH(PAQueryRA[[#This Row],[Reg/Unreg]],CurCloseProf[R/NR],0),MATCH(V$4,CurCloseProf[#Headers],0))*'Closeouts and Depr'!$M11</f>
        <v>0</v>
      </c>
      <c r="W6" s="7">
        <f>INDEX(CurCloseProf[], MATCH(PAQueryRA[[#This Row],[Reg/Unreg]],CurCloseProf[R/NR],0),MATCH(W$4,CurCloseProf[#Headers],0))*'Closeouts and Depr'!$M11</f>
        <v>0</v>
      </c>
      <c r="X6" s="7">
        <f>INDEX(CurCloseProf[], MATCH(PAQueryRA[[#This Row],[Reg/Unreg]],CurCloseProf[R/NR],0),MATCH(X$4,CurCloseProf[#Headers],0))*'Closeouts and Depr'!$M11</f>
        <v>0</v>
      </c>
      <c r="Y6" s="7">
        <f>INDEX(CurCloseProf[], MATCH(PAQueryRA[[#This Row],[Reg/Unreg]],CurCloseProf[R/NR],0),MATCH(Y$4,CurCloseProf[#Headers],0))*'Closeouts and Depr'!$M11</f>
        <v>0</v>
      </c>
      <c r="Z6" s="7">
        <f>INDEX(CurCloseProf[], MATCH(PAQueryRA[[#This Row],[Reg/Unreg]],CurCloseProf[R/NR],0),MATCH(Z$4,CurCloseProf[#Headers],0))*'Closeouts and Depr'!$M11</f>
        <v>0</v>
      </c>
      <c r="AA6" s="7">
        <f>INDEX(CurCloseProf[], MATCH(PAQueryRA[[#This Row],[Reg/Unreg]],CurCloseProf[R/NR],0),MATCH(AA$4,CurCloseProf[#Headers],0))*'Closeouts and Depr'!$M11</f>
        <v>0</v>
      </c>
      <c r="AB6" s="7">
        <f>INDEX(CurCloseProf[], MATCH(PAQueryRA[[#This Row],[Reg/Unreg]],CurCloseProf[R/NR],0),MATCH(AB$4,CurCloseProf[#Headers],0))*'Closeouts and Depr'!$M11</f>
        <v>0</v>
      </c>
      <c r="AC6" s="7">
        <f>INDEX(CurCloseProf[], MATCH(PAQueryRA[[#This Row],[Reg/Unreg]],CurCloseProf[R/NR],0),MATCH(AC$4,CurCloseProf[#Headers],0))*'Closeouts and Depr'!$M11</f>
        <v>0</v>
      </c>
      <c r="AD6" s="7">
        <f>INDEX(CurCloseProf[], MATCH(PAQueryRA[[#This Row],[Reg/Unreg]],CurCloseProf[R/NR],0),MATCH(AD$4,CurCloseProf[#Headers],0))*'Closeouts and Depr'!$M11</f>
        <v>0</v>
      </c>
      <c r="AE6" s="7">
        <f>INDEX(CurCloseProf[], MATCH(PAQueryRA[[#This Row],[Reg/Unreg]],CurCloseProf[R/NR],0),MATCH(AE$4,CurCloseProf[#Headers],0))*'Closeouts and Depr'!$M11</f>
        <v>0</v>
      </c>
      <c r="AF6" s="7">
        <f>INDEX(CurCloseProf[], MATCH(PAQueryRA[[#This Row],[Reg/Unreg]],CurCloseProf[R/NR],0),MATCH(AF$4,CurCloseProf[#Headers],0))*'Closeouts and Depr'!$M11</f>
        <v>0</v>
      </c>
      <c r="AG6" s="7">
        <f>INDEX(CurCloseProf[], MATCH(PAQueryRA[[#This Row],[Reg/Unreg]],CurCloseProf[R/NR],0),MATCH(AG$4,CurCloseProf[#Headers],0))*'Closeouts and Depr'!$M11</f>
        <v>0</v>
      </c>
      <c r="AH6" s="7">
        <f t="shared" ref="AH6:AH79" si="1">SUM(U6:AG6)</f>
        <v>0</v>
      </c>
      <c r="AJ6" s="7">
        <v>0</v>
      </c>
      <c r="AK6" s="7"/>
      <c r="AL6" s="59">
        <f>INDEX(CurCloseProf[],1,MATCH(AL$4,CurCloseProf[#Headers],0))*'CC Summary'!$K$94*$AJ$6</f>
        <v>0</v>
      </c>
      <c r="AM6" s="59">
        <f>INDEX(CurCloseProf[],1,MATCH(AM$4,CurCloseProf[#Headers],0))*'CC Summary'!$K$94*$AJ$6</f>
        <v>0</v>
      </c>
      <c r="AN6" s="59">
        <f>INDEX(CurCloseProf[],1,MATCH(AN$4,CurCloseProf[#Headers],0))*'CC Summary'!$K$94*$AJ$6</f>
        <v>0</v>
      </c>
      <c r="AO6" s="59">
        <f>INDEX(CurCloseProf[],1,MATCH(AO$4,CurCloseProf[#Headers],0))*'CC Summary'!$K$94*$AJ$6</f>
        <v>0</v>
      </c>
      <c r="AP6" s="59">
        <f>INDEX(CurCloseProf[],1,MATCH(AP$4,CurCloseProf[#Headers],0))*'CC Summary'!$K$94*$AJ$6</f>
        <v>0</v>
      </c>
      <c r="AQ6" s="59">
        <f>INDEX(CurCloseProf[],1,MATCH(AQ$4,CurCloseProf[#Headers],0))*'CC Summary'!$K$94*$AJ$6</f>
        <v>0</v>
      </c>
      <c r="AR6" s="59">
        <f>INDEX(CurCloseProf[],1,MATCH(AR$4,CurCloseProf[#Headers],0))*'CC Summary'!$K$94*$AJ$6</f>
        <v>0</v>
      </c>
      <c r="AS6" s="59">
        <f>INDEX(CurCloseProf[],1,MATCH(AS$4,CurCloseProf[#Headers],0))*'CC Summary'!$K$94*$AJ$6</f>
        <v>0</v>
      </c>
      <c r="AT6" s="59">
        <f>INDEX(CurCloseProf[],1,MATCH(AT$4,CurCloseProf[#Headers],0))*'CC Summary'!$K$94*$AJ$6</f>
        <v>0</v>
      </c>
      <c r="AU6" s="59">
        <f>INDEX(CurCloseProf[],1,MATCH(AU$4,CurCloseProf[#Headers],0))*'CC Summary'!$K$94*$AJ$6</f>
        <v>0</v>
      </c>
      <c r="AV6" s="59">
        <f>INDEX(CurCloseProf[],1,MATCH(AV$4,CurCloseProf[#Headers],0))*'CC Summary'!$K$94*$AJ$6</f>
        <v>0</v>
      </c>
      <c r="AW6" s="59">
        <f>INDEX(CurCloseProf[],1,MATCH(AW$4,CurCloseProf[#Headers],0))*'CC Summary'!$K$94*$AJ$6</f>
        <v>0</v>
      </c>
      <c r="AX6" s="59">
        <f t="shared" ref="AX6:AX79" si="2">SUM(AL6:AW6)</f>
        <v>0</v>
      </c>
    </row>
    <row r="7" spans="1:50">
      <c r="A7" t="s">
        <v>58</v>
      </c>
      <c r="B7" t="s">
        <v>61</v>
      </c>
      <c r="C7">
        <v>40202</v>
      </c>
      <c r="D7">
        <v>40202</v>
      </c>
      <c r="F7" s="7">
        <f>'Summary '!L11</f>
        <v>0</v>
      </c>
      <c r="G7" s="7">
        <f>INDEX(CurCloseProf[], MATCH(PAQueryRA[[#This Row],[Reg/Unreg]],CurCloseProf[R/NR],0),MATCH(G$4,CurCloseProf[#Headers],0))*'Closeouts and Depr'!$J12</f>
        <v>0</v>
      </c>
      <c r="H7" s="7">
        <f>INDEX(CurCloseProf[], MATCH(PAQueryRA[[#This Row],[Reg/Unreg]],CurCloseProf[R/NR],0),MATCH(H$4,CurCloseProf[#Headers],0))*'Closeouts and Depr'!$J12</f>
        <v>0</v>
      </c>
      <c r="I7" s="7">
        <f>INDEX(CurCloseProf[], MATCH(PAQueryRA[[#This Row],[Reg/Unreg]],CurCloseProf[R/NR],0),MATCH(I$4,CurCloseProf[#Headers],0))*'Closeouts and Depr'!$J12</f>
        <v>0</v>
      </c>
      <c r="J7" s="7">
        <f>INDEX(CurCloseProf[], MATCH(PAQueryRA[[#This Row],[Reg/Unreg]],CurCloseProf[R/NR],0),MATCH(J$4,CurCloseProf[#Headers],0))*'Closeouts and Depr'!$J12</f>
        <v>0</v>
      </c>
      <c r="K7" s="7">
        <f>INDEX(CurCloseProf[], MATCH(PAQueryRA[[#This Row],[Reg/Unreg]],CurCloseProf[R/NR],0),MATCH(K$4,CurCloseProf[#Headers],0))*'Closeouts and Depr'!$J12</f>
        <v>0</v>
      </c>
      <c r="L7" s="7">
        <f>INDEX(CurCloseProf[], MATCH(PAQueryRA[[#This Row],[Reg/Unreg]],CurCloseProf[R/NR],0),MATCH(L$4,CurCloseProf[#Headers],0))*'Closeouts and Depr'!$J12</f>
        <v>0</v>
      </c>
      <c r="M7" s="7">
        <f>INDEX(CurCloseProf[], MATCH(PAQueryRA[[#This Row],[Reg/Unreg]],CurCloseProf[R/NR],0),MATCH(M$4,CurCloseProf[#Headers],0))*'Closeouts and Depr'!$J12</f>
        <v>0</v>
      </c>
      <c r="N7" s="7">
        <f>INDEX(CurCloseProf[], MATCH(PAQueryRA[[#This Row],[Reg/Unreg]],CurCloseProf[R/NR],0),MATCH(N$4,CurCloseProf[#Headers],0))*'Closeouts and Depr'!$J12</f>
        <v>0</v>
      </c>
      <c r="O7" s="7">
        <f>INDEX(CurCloseProf[], MATCH(PAQueryRA[[#This Row],[Reg/Unreg]],CurCloseProf[R/NR],0),MATCH(O$4,CurCloseProf[#Headers],0))*'Closeouts and Depr'!$J12</f>
        <v>0</v>
      </c>
      <c r="P7" s="7">
        <f>INDEX(CurCloseProf[], MATCH(PAQueryRA[[#This Row],[Reg/Unreg]],CurCloseProf[R/NR],0),MATCH(P$4,CurCloseProf[#Headers],0))*'Closeouts and Depr'!$J12</f>
        <v>0</v>
      </c>
      <c r="Q7" s="7">
        <f>INDEX(CurCloseProf[], MATCH(PAQueryRA[[#This Row],[Reg/Unreg]],CurCloseProf[R/NR],0),MATCH(Q$4,CurCloseProf[#Headers],0))*'Closeouts and Depr'!$J12</f>
        <v>0</v>
      </c>
      <c r="R7" s="7">
        <f>INDEX(CurCloseProf[], MATCH(PAQueryRA[[#This Row],[Reg/Unreg]],CurCloseProf[R/NR],0),MATCH(R$4,CurCloseProf[#Headers],0))*'Closeouts and Depr'!$J12</f>
        <v>0</v>
      </c>
      <c r="S7" s="7">
        <f t="shared" si="0"/>
        <v>0</v>
      </c>
      <c r="U7" s="7">
        <f>'Summary '!K11</f>
        <v>0</v>
      </c>
      <c r="V7" s="7">
        <f>INDEX(CurCloseProf[], MATCH(PAQueryRA[[#This Row],[Reg/Unreg]],CurCloseProf[R/NR],0),MATCH(V$4,CurCloseProf[#Headers],0))*'Closeouts and Depr'!$M12</f>
        <v>0</v>
      </c>
      <c r="W7" s="7">
        <f>INDEX(CurCloseProf[], MATCH(PAQueryRA[[#This Row],[Reg/Unreg]],CurCloseProf[R/NR],0),MATCH(W$4,CurCloseProf[#Headers],0))*'Closeouts and Depr'!$M12</f>
        <v>0</v>
      </c>
      <c r="X7" s="7">
        <f>INDEX(CurCloseProf[], MATCH(PAQueryRA[[#This Row],[Reg/Unreg]],CurCloseProf[R/NR],0),MATCH(X$4,CurCloseProf[#Headers],0))*'Closeouts and Depr'!$M12</f>
        <v>0</v>
      </c>
      <c r="Y7" s="7">
        <f>INDEX(CurCloseProf[], MATCH(PAQueryRA[[#This Row],[Reg/Unreg]],CurCloseProf[R/NR],0),MATCH(Y$4,CurCloseProf[#Headers],0))*'Closeouts and Depr'!$M12</f>
        <v>0</v>
      </c>
      <c r="Z7" s="7">
        <f>INDEX(CurCloseProf[], MATCH(PAQueryRA[[#This Row],[Reg/Unreg]],CurCloseProf[R/NR],0),MATCH(Z$4,CurCloseProf[#Headers],0))*'Closeouts and Depr'!$M12</f>
        <v>0</v>
      </c>
      <c r="AA7" s="7">
        <f>INDEX(CurCloseProf[], MATCH(PAQueryRA[[#This Row],[Reg/Unreg]],CurCloseProf[R/NR],0),MATCH(AA$4,CurCloseProf[#Headers],0))*'Closeouts and Depr'!$M12</f>
        <v>0</v>
      </c>
      <c r="AB7" s="7">
        <f>INDEX(CurCloseProf[], MATCH(PAQueryRA[[#This Row],[Reg/Unreg]],CurCloseProf[R/NR],0),MATCH(AB$4,CurCloseProf[#Headers],0))*'Closeouts and Depr'!$M12</f>
        <v>0</v>
      </c>
      <c r="AC7" s="7">
        <f>INDEX(CurCloseProf[], MATCH(PAQueryRA[[#This Row],[Reg/Unreg]],CurCloseProf[R/NR],0),MATCH(AC$4,CurCloseProf[#Headers],0))*'Closeouts and Depr'!$M12</f>
        <v>0</v>
      </c>
      <c r="AD7" s="7">
        <f>INDEX(CurCloseProf[], MATCH(PAQueryRA[[#This Row],[Reg/Unreg]],CurCloseProf[R/NR],0),MATCH(AD$4,CurCloseProf[#Headers],0))*'Closeouts and Depr'!$M12</f>
        <v>0</v>
      </c>
      <c r="AE7" s="7">
        <f>INDEX(CurCloseProf[], MATCH(PAQueryRA[[#This Row],[Reg/Unreg]],CurCloseProf[R/NR],0),MATCH(AE$4,CurCloseProf[#Headers],0))*'Closeouts and Depr'!$M12</f>
        <v>0</v>
      </c>
      <c r="AF7" s="7">
        <f>INDEX(CurCloseProf[], MATCH(PAQueryRA[[#This Row],[Reg/Unreg]],CurCloseProf[R/NR],0),MATCH(AF$4,CurCloseProf[#Headers],0))*'Closeouts and Depr'!$M12</f>
        <v>0</v>
      </c>
      <c r="AG7" s="7">
        <f>INDEX(CurCloseProf[], MATCH(PAQueryRA[[#This Row],[Reg/Unreg]],CurCloseProf[R/NR],0),MATCH(AG$4,CurCloseProf[#Headers],0))*'Closeouts and Depr'!$M12</f>
        <v>0</v>
      </c>
      <c r="AH7" s="7">
        <f t="shared" si="1"/>
        <v>0</v>
      </c>
      <c r="AJ7" s="7">
        <v>0</v>
      </c>
      <c r="AK7" s="7"/>
      <c r="AL7" s="59">
        <f>INDEX(CurCloseProf[],1,MATCH(AL$4,CurCloseProf[#Headers],0))*'CC Summary'!$K$94*$AJ$7</f>
        <v>0</v>
      </c>
      <c r="AM7" s="59">
        <f>INDEX(CurCloseProf[],1,MATCH(AM$4,CurCloseProf[#Headers],0))*'CC Summary'!$K$94*$AJ$7</f>
        <v>0</v>
      </c>
      <c r="AN7" s="59">
        <f>INDEX(CurCloseProf[],1,MATCH(AN$4,CurCloseProf[#Headers],0))*'CC Summary'!$K$94*$AJ$7</f>
        <v>0</v>
      </c>
      <c r="AO7" s="59">
        <f>INDEX(CurCloseProf[],1,MATCH(AO$4,CurCloseProf[#Headers],0))*'CC Summary'!$K$94*$AJ$7</f>
        <v>0</v>
      </c>
      <c r="AP7" s="59">
        <f>INDEX(CurCloseProf[],1,MATCH(AP$4,CurCloseProf[#Headers],0))*'CC Summary'!$K$94*$AJ$7</f>
        <v>0</v>
      </c>
      <c r="AQ7" s="59">
        <f>INDEX(CurCloseProf[],1,MATCH(AQ$4,CurCloseProf[#Headers],0))*'CC Summary'!$K$94*$AJ$7</f>
        <v>0</v>
      </c>
      <c r="AR7" s="59">
        <f>INDEX(CurCloseProf[],1,MATCH(AR$4,CurCloseProf[#Headers],0))*'CC Summary'!$K$94*$AJ$7</f>
        <v>0</v>
      </c>
      <c r="AS7" s="59">
        <f>INDEX(CurCloseProf[],1,MATCH(AS$4,CurCloseProf[#Headers],0))*'CC Summary'!$K$94*$AJ$7</f>
        <v>0</v>
      </c>
      <c r="AT7" s="59">
        <f>INDEX(CurCloseProf[],1,MATCH(AT$4,CurCloseProf[#Headers],0))*'CC Summary'!$K$94*$AJ$7</f>
        <v>0</v>
      </c>
      <c r="AU7" s="59">
        <f>INDEX(CurCloseProf[],1,MATCH(AU$4,CurCloseProf[#Headers],0))*'CC Summary'!$K$94*$AJ$7</f>
        <v>0</v>
      </c>
      <c r="AV7" s="59">
        <f>INDEX(CurCloseProf[],1,MATCH(AV$4,CurCloseProf[#Headers],0))*'CC Summary'!$K$94*$AJ$7</f>
        <v>0</v>
      </c>
      <c r="AW7" s="59">
        <f>INDEX(CurCloseProf[],1,MATCH(AW$4,CurCloseProf[#Headers],0))*'CC Summary'!$K$94*$AJ$7</f>
        <v>0</v>
      </c>
      <c r="AX7" s="59">
        <f t="shared" si="2"/>
        <v>0</v>
      </c>
    </row>
    <row r="8" spans="1:50">
      <c r="A8" t="s">
        <v>58</v>
      </c>
      <c r="B8" t="s">
        <v>62</v>
      </c>
      <c r="C8">
        <v>40203</v>
      </c>
      <c r="D8">
        <v>40203</v>
      </c>
      <c r="F8" s="7">
        <f>'Summary '!L12</f>
        <v>0</v>
      </c>
      <c r="G8" s="7">
        <f>INDEX(CurCloseProf[], MATCH(PAQueryRA[[#This Row],[Reg/Unreg]],CurCloseProf[R/NR],0),MATCH(G$4,CurCloseProf[#Headers],0))*'Closeouts and Depr'!$J13</f>
        <v>0</v>
      </c>
      <c r="H8" s="7">
        <f>INDEX(CurCloseProf[], MATCH(PAQueryRA[[#This Row],[Reg/Unreg]],CurCloseProf[R/NR],0),MATCH(H$4,CurCloseProf[#Headers],0))*'Closeouts and Depr'!$J13</f>
        <v>0</v>
      </c>
      <c r="I8" s="7">
        <f>INDEX(CurCloseProf[], MATCH(PAQueryRA[[#This Row],[Reg/Unreg]],CurCloseProf[R/NR],0),MATCH(I$4,CurCloseProf[#Headers],0))*'Closeouts and Depr'!$J13</f>
        <v>0</v>
      </c>
      <c r="J8" s="7">
        <f>INDEX(CurCloseProf[], MATCH(PAQueryRA[[#This Row],[Reg/Unreg]],CurCloseProf[R/NR],0),MATCH(J$4,CurCloseProf[#Headers],0))*'Closeouts and Depr'!$J13</f>
        <v>0</v>
      </c>
      <c r="K8" s="7">
        <f>INDEX(CurCloseProf[], MATCH(PAQueryRA[[#This Row],[Reg/Unreg]],CurCloseProf[R/NR],0),MATCH(K$4,CurCloseProf[#Headers],0))*'Closeouts and Depr'!$J13</f>
        <v>0</v>
      </c>
      <c r="L8" s="7">
        <f>INDEX(CurCloseProf[], MATCH(PAQueryRA[[#This Row],[Reg/Unreg]],CurCloseProf[R/NR],0),MATCH(L$4,CurCloseProf[#Headers],0))*'Closeouts and Depr'!$J13</f>
        <v>0</v>
      </c>
      <c r="M8" s="7">
        <f>INDEX(CurCloseProf[], MATCH(PAQueryRA[[#This Row],[Reg/Unreg]],CurCloseProf[R/NR],0),MATCH(M$4,CurCloseProf[#Headers],0))*'Closeouts and Depr'!$J13</f>
        <v>0</v>
      </c>
      <c r="N8" s="7">
        <f>INDEX(CurCloseProf[], MATCH(PAQueryRA[[#This Row],[Reg/Unreg]],CurCloseProf[R/NR],0),MATCH(N$4,CurCloseProf[#Headers],0))*'Closeouts and Depr'!$J13</f>
        <v>0</v>
      </c>
      <c r="O8" s="7">
        <f>INDEX(CurCloseProf[], MATCH(PAQueryRA[[#This Row],[Reg/Unreg]],CurCloseProf[R/NR],0),MATCH(O$4,CurCloseProf[#Headers],0))*'Closeouts and Depr'!$J13</f>
        <v>0</v>
      </c>
      <c r="P8" s="7">
        <f>INDEX(CurCloseProf[], MATCH(PAQueryRA[[#This Row],[Reg/Unreg]],CurCloseProf[R/NR],0),MATCH(P$4,CurCloseProf[#Headers],0))*'Closeouts and Depr'!$J13</f>
        <v>0</v>
      </c>
      <c r="Q8" s="7">
        <f>INDEX(CurCloseProf[], MATCH(PAQueryRA[[#This Row],[Reg/Unreg]],CurCloseProf[R/NR],0),MATCH(Q$4,CurCloseProf[#Headers],0))*'Closeouts and Depr'!$J13</f>
        <v>0</v>
      </c>
      <c r="R8" s="7">
        <f>INDEX(CurCloseProf[], MATCH(PAQueryRA[[#This Row],[Reg/Unreg]],CurCloseProf[R/NR],0),MATCH(R$4,CurCloseProf[#Headers],0))*'Closeouts and Depr'!$J13</f>
        <v>0</v>
      </c>
      <c r="S8" s="7">
        <f t="shared" si="0"/>
        <v>0</v>
      </c>
      <c r="U8" s="7">
        <f>'Summary '!K12</f>
        <v>0</v>
      </c>
      <c r="V8" s="7">
        <f>INDEX(CurCloseProf[], MATCH(PAQueryRA[[#This Row],[Reg/Unreg]],CurCloseProf[R/NR],0),MATCH(V$4,CurCloseProf[#Headers],0))*'Closeouts and Depr'!$M13</f>
        <v>0</v>
      </c>
      <c r="W8" s="7">
        <f>INDEX(CurCloseProf[], MATCH(PAQueryRA[[#This Row],[Reg/Unreg]],CurCloseProf[R/NR],0),MATCH(W$4,CurCloseProf[#Headers],0))*'Closeouts and Depr'!$M13</f>
        <v>0</v>
      </c>
      <c r="X8" s="7">
        <f>INDEX(CurCloseProf[], MATCH(PAQueryRA[[#This Row],[Reg/Unreg]],CurCloseProf[R/NR],0),MATCH(X$4,CurCloseProf[#Headers],0))*'Closeouts and Depr'!$M13</f>
        <v>0</v>
      </c>
      <c r="Y8" s="7">
        <f>INDEX(CurCloseProf[], MATCH(PAQueryRA[[#This Row],[Reg/Unreg]],CurCloseProf[R/NR],0),MATCH(Y$4,CurCloseProf[#Headers],0))*'Closeouts and Depr'!$M13</f>
        <v>0</v>
      </c>
      <c r="Z8" s="7">
        <f>INDEX(CurCloseProf[], MATCH(PAQueryRA[[#This Row],[Reg/Unreg]],CurCloseProf[R/NR],0),MATCH(Z$4,CurCloseProf[#Headers],0))*'Closeouts and Depr'!$M13</f>
        <v>0</v>
      </c>
      <c r="AA8" s="7">
        <f>INDEX(CurCloseProf[], MATCH(PAQueryRA[[#This Row],[Reg/Unreg]],CurCloseProf[R/NR],0),MATCH(AA$4,CurCloseProf[#Headers],0))*'Closeouts and Depr'!$M13</f>
        <v>0</v>
      </c>
      <c r="AB8" s="7">
        <f>INDEX(CurCloseProf[], MATCH(PAQueryRA[[#This Row],[Reg/Unreg]],CurCloseProf[R/NR],0),MATCH(AB$4,CurCloseProf[#Headers],0))*'Closeouts and Depr'!$M13</f>
        <v>0</v>
      </c>
      <c r="AC8" s="7">
        <f>INDEX(CurCloseProf[], MATCH(PAQueryRA[[#This Row],[Reg/Unreg]],CurCloseProf[R/NR],0),MATCH(AC$4,CurCloseProf[#Headers],0))*'Closeouts and Depr'!$M13</f>
        <v>0</v>
      </c>
      <c r="AD8" s="7">
        <f>INDEX(CurCloseProf[], MATCH(PAQueryRA[[#This Row],[Reg/Unreg]],CurCloseProf[R/NR],0),MATCH(AD$4,CurCloseProf[#Headers],0))*'Closeouts and Depr'!$M13</f>
        <v>0</v>
      </c>
      <c r="AE8" s="7">
        <f>INDEX(CurCloseProf[], MATCH(PAQueryRA[[#This Row],[Reg/Unreg]],CurCloseProf[R/NR],0),MATCH(AE$4,CurCloseProf[#Headers],0))*'Closeouts and Depr'!$M13</f>
        <v>0</v>
      </c>
      <c r="AF8" s="7">
        <f>INDEX(CurCloseProf[], MATCH(PAQueryRA[[#This Row],[Reg/Unreg]],CurCloseProf[R/NR],0),MATCH(AF$4,CurCloseProf[#Headers],0))*'Closeouts and Depr'!$M13</f>
        <v>0</v>
      </c>
      <c r="AG8" s="7">
        <f>INDEX(CurCloseProf[], MATCH(PAQueryRA[[#This Row],[Reg/Unreg]],CurCloseProf[R/NR],0),MATCH(AG$4,CurCloseProf[#Headers],0))*'Closeouts and Depr'!$M13</f>
        <v>0</v>
      </c>
      <c r="AH8" s="7">
        <f t="shared" si="1"/>
        <v>0</v>
      </c>
      <c r="AJ8" s="7">
        <v>0</v>
      </c>
      <c r="AK8" s="7"/>
      <c r="AL8" s="59">
        <f>INDEX(CurCloseProf[],1,MATCH(AL$4,CurCloseProf[#Headers],0))*'CC Summary'!$K$94*$AJ$8</f>
        <v>0</v>
      </c>
      <c r="AM8" s="59">
        <f>INDEX(CurCloseProf[],1,MATCH(AM$4,CurCloseProf[#Headers],0))*'CC Summary'!$K$94*$AJ$8</f>
        <v>0</v>
      </c>
      <c r="AN8" s="59">
        <f>INDEX(CurCloseProf[],1,MATCH(AN$4,CurCloseProf[#Headers],0))*'CC Summary'!$K$94*$AJ$8</f>
        <v>0</v>
      </c>
      <c r="AO8" s="59">
        <f>INDEX(CurCloseProf[],1,MATCH(AO$4,CurCloseProf[#Headers],0))*'CC Summary'!$K$94*$AJ$8</f>
        <v>0</v>
      </c>
      <c r="AP8" s="59">
        <f>INDEX(CurCloseProf[],1,MATCH(AP$4,CurCloseProf[#Headers],0))*'CC Summary'!$K$94*$AJ$8</f>
        <v>0</v>
      </c>
      <c r="AQ8" s="59">
        <f>INDEX(CurCloseProf[],1,MATCH(AQ$4,CurCloseProf[#Headers],0))*'CC Summary'!$K$94*$AJ$8</f>
        <v>0</v>
      </c>
      <c r="AR8" s="59">
        <f>INDEX(CurCloseProf[],1,MATCH(AR$4,CurCloseProf[#Headers],0))*'CC Summary'!$K$94*$AJ$8</f>
        <v>0</v>
      </c>
      <c r="AS8" s="59">
        <f>INDEX(CurCloseProf[],1,MATCH(AS$4,CurCloseProf[#Headers],0))*'CC Summary'!$K$94*$AJ$8</f>
        <v>0</v>
      </c>
      <c r="AT8" s="59">
        <f>INDEX(CurCloseProf[],1,MATCH(AT$4,CurCloseProf[#Headers],0))*'CC Summary'!$K$94*$AJ$8</f>
        <v>0</v>
      </c>
      <c r="AU8" s="59">
        <f>INDEX(CurCloseProf[],1,MATCH(AU$4,CurCloseProf[#Headers],0))*'CC Summary'!$K$94*$AJ$8</f>
        <v>0</v>
      </c>
      <c r="AV8" s="59">
        <f>INDEX(CurCloseProf[],1,MATCH(AV$4,CurCloseProf[#Headers],0))*'CC Summary'!$K$94*$AJ$8</f>
        <v>0</v>
      </c>
      <c r="AW8" s="59">
        <f>INDEX(CurCloseProf[],1,MATCH(AW$4,CurCloseProf[#Headers],0))*'CC Summary'!$K$94*$AJ$8</f>
        <v>0</v>
      </c>
      <c r="AX8" s="59">
        <f t="shared" si="2"/>
        <v>0</v>
      </c>
    </row>
    <row r="9" spans="1:50">
      <c r="A9" t="s">
        <v>58</v>
      </c>
      <c r="B9" t="s">
        <v>63</v>
      </c>
      <c r="C9">
        <v>40204</v>
      </c>
      <c r="D9">
        <v>40204</v>
      </c>
      <c r="F9" s="7">
        <f>'Summary '!L13</f>
        <v>0</v>
      </c>
      <c r="G9" s="7">
        <f>INDEX(CurCloseProf[], MATCH(PAQueryRA[[#This Row],[Reg/Unreg]],CurCloseProf[R/NR],0),MATCH(G$4,CurCloseProf[#Headers],0))*'Closeouts and Depr'!$J14</f>
        <v>0</v>
      </c>
      <c r="H9" s="7">
        <f>INDEX(CurCloseProf[], MATCH(PAQueryRA[[#This Row],[Reg/Unreg]],CurCloseProf[R/NR],0),MATCH(H$4,CurCloseProf[#Headers],0))*'Closeouts and Depr'!$J14</f>
        <v>0</v>
      </c>
      <c r="I9" s="7">
        <f>INDEX(CurCloseProf[], MATCH(PAQueryRA[[#This Row],[Reg/Unreg]],CurCloseProf[R/NR],0),MATCH(I$4,CurCloseProf[#Headers],0))*'Closeouts and Depr'!$J14</f>
        <v>0</v>
      </c>
      <c r="J9" s="7">
        <f>INDEX(CurCloseProf[], MATCH(PAQueryRA[[#This Row],[Reg/Unreg]],CurCloseProf[R/NR],0),MATCH(J$4,CurCloseProf[#Headers],0))*'Closeouts and Depr'!$J14</f>
        <v>0</v>
      </c>
      <c r="K9" s="7">
        <f>INDEX(CurCloseProf[], MATCH(PAQueryRA[[#This Row],[Reg/Unreg]],CurCloseProf[R/NR],0),MATCH(K$4,CurCloseProf[#Headers],0))*'Closeouts and Depr'!$J14</f>
        <v>0</v>
      </c>
      <c r="L9" s="7">
        <f>INDEX(CurCloseProf[], MATCH(PAQueryRA[[#This Row],[Reg/Unreg]],CurCloseProf[R/NR],0),MATCH(L$4,CurCloseProf[#Headers],0))*'Closeouts and Depr'!$J14</f>
        <v>0</v>
      </c>
      <c r="M9" s="7">
        <f>INDEX(CurCloseProf[], MATCH(PAQueryRA[[#This Row],[Reg/Unreg]],CurCloseProf[R/NR],0),MATCH(M$4,CurCloseProf[#Headers],0))*'Closeouts and Depr'!$J14</f>
        <v>0</v>
      </c>
      <c r="N9" s="7">
        <f>INDEX(CurCloseProf[], MATCH(PAQueryRA[[#This Row],[Reg/Unreg]],CurCloseProf[R/NR],0),MATCH(N$4,CurCloseProf[#Headers],0))*'Closeouts and Depr'!$J14</f>
        <v>0</v>
      </c>
      <c r="O9" s="7">
        <f>INDEX(CurCloseProf[], MATCH(PAQueryRA[[#This Row],[Reg/Unreg]],CurCloseProf[R/NR],0),MATCH(O$4,CurCloseProf[#Headers],0))*'Closeouts and Depr'!$J14</f>
        <v>0</v>
      </c>
      <c r="P9" s="7">
        <f>INDEX(CurCloseProf[], MATCH(PAQueryRA[[#This Row],[Reg/Unreg]],CurCloseProf[R/NR],0),MATCH(P$4,CurCloseProf[#Headers],0))*'Closeouts and Depr'!$J14</f>
        <v>0</v>
      </c>
      <c r="Q9" s="7">
        <f>INDEX(CurCloseProf[], MATCH(PAQueryRA[[#This Row],[Reg/Unreg]],CurCloseProf[R/NR],0),MATCH(Q$4,CurCloseProf[#Headers],0))*'Closeouts and Depr'!$J14</f>
        <v>0</v>
      </c>
      <c r="R9" s="7">
        <f>INDEX(CurCloseProf[], MATCH(PAQueryRA[[#This Row],[Reg/Unreg]],CurCloseProf[R/NR],0),MATCH(R$4,CurCloseProf[#Headers],0))*'Closeouts and Depr'!$J14</f>
        <v>0</v>
      </c>
      <c r="S9" s="7">
        <f t="shared" si="0"/>
        <v>0</v>
      </c>
      <c r="U9" s="7">
        <f>'Summary '!K13</f>
        <v>0</v>
      </c>
      <c r="V9" s="7">
        <f>INDEX(CurCloseProf[], MATCH(PAQueryRA[[#This Row],[Reg/Unreg]],CurCloseProf[R/NR],0),MATCH(V$4,CurCloseProf[#Headers],0))*'Closeouts and Depr'!$M14</f>
        <v>0</v>
      </c>
      <c r="W9" s="7">
        <f>INDEX(CurCloseProf[], MATCH(PAQueryRA[[#This Row],[Reg/Unreg]],CurCloseProf[R/NR],0),MATCH(W$4,CurCloseProf[#Headers],0))*'Closeouts and Depr'!$M14</f>
        <v>0</v>
      </c>
      <c r="X9" s="7">
        <f>INDEX(CurCloseProf[], MATCH(PAQueryRA[[#This Row],[Reg/Unreg]],CurCloseProf[R/NR],0),MATCH(X$4,CurCloseProf[#Headers],0))*'Closeouts and Depr'!$M14</f>
        <v>0</v>
      </c>
      <c r="Y9" s="7">
        <f>INDEX(CurCloseProf[], MATCH(PAQueryRA[[#This Row],[Reg/Unreg]],CurCloseProf[R/NR],0),MATCH(Y$4,CurCloseProf[#Headers],0))*'Closeouts and Depr'!$M14</f>
        <v>0</v>
      </c>
      <c r="Z9" s="7">
        <f>INDEX(CurCloseProf[], MATCH(PAQueryRA[[#This Row],[Reg/Unreg]],CurCloseProf[R/NR],0),MATCH(Z$4,CurCloseProf[#Headers],0))*'Closeouts and Depr'!$M14</f>
        <v>0</v>
      </c>
      <c r="AA9" s="7">
        <f>INDEX(CurCloseProf[], MATCH(PAQueryRA[[#This Row],[Reg/Unreg]],CurCloseProf[R/NR],0),MATCH(AA$4,CurCloseProf[#Headers],0))*'Closeouts and Depr'!$M14</f>
        <v>0</v>
      </c>
      <c r="AB9" s="7">
        <f>INDEX(CurCloseProf[], MATCH(PAQueryRA[[#This Row],[Reg/Unreg]],CurCloseProf[R/NR],0),MATCH(AB$4,CurCloseProf[#Headers],0))*'Closeouts and Depr'!$M14</f>
        <v>0</v>
      </c>
      <c r="AC9" s="7">
        <f>INDEX(CurCloseProf[], MATCH(PAQueryRA[[#This Row],[Reg/Unreg]],CurCloseProf[R/NR],0),MATCH(AC$4,CurCloseProf[#Headers],0))*'Closeouts and Depr'!$M14</f>
        <v>0</v>
      </c>
      <c r="AD9" s="7">
        <f>INDEX(CurCloseProf[], MATCH(PAQueryRA[[#This Row],[Reg/Unreg]],CurCloseProf[R/NR],0),MATCH(AD$4,CurCloseProf[#Headers],0))*'Closeouts and Depr'!$M14</f>
        <v>0</v>
      </c>
      <c r="AE9" s="7">
        <f>INDEX(CurCloseProf[], MATCH(PAQueryRA[[#This Row],[Reg/Unreg]],CurCloseProf[R/NR],0),MATCH(AE$4,CurCloseProf[#Headers],0))*'Closeouts and Depr'!$M14</f>
        <v>0</v>
      </c>
      <c r="AF9" s="7">
        <f>INDEX(CurCloseProf[], MATCH(PAQueryRA[[#This Row],[Reg/Unreg]],CurCloseProf[R/NR],0),MATCH(AF$4,CurCloseProf[#Headers],0))*'Closeouts and Depr'!$M14</f>
        <v>0</v>
      </c>
      <c r="AG9" s="7">
        <f>INDEX(CurCloseProf[], MATCH(PAQueryRA[[#This Row],[Reg/Unreg]],CurCloseProf[R/NR],0),MATCH(AG$4,CurCloseProf[#Headers],0))*'Closeouts and Depr'!$M14</f>
        <v>0</v>
      </c>
      <c r="AH9" s="7">
        <f t="shared" si="1"/>
        <v>0</v>
      </c>
      <c r="AJ9" s="7">
        <v>0</v>
      </c>
      <c r="AK9" s="7"/>
      <c r="AL9" s="59">
        <f>INDEX(CurCloseProf[],1,MATCH(AL$4,CurCloseProf[#Headers],0))*'CC Summary'!$K$94*$AJ$9</f>
        <v>0</v>
      </c>
      <c r="AM9" s="59">
        <f>INDEX(CurCloseProf[],1,MATCH(AM$4,CurCloseProf[#Headers],0))*'CC Summary'!$K$94*$AJ$9</f>
        <v>0</v>
      </c>
      <c r="AN9" s="59">
        <f>INDEX(CurCloseProf[],1,MATCH(AN$4,CurCloseProf[#Headers],0))*'CC Summary'!$K$94*$AJ$9</f>
        <v>0</v>
      </c>
      <c r="AO9" s="59">
        <f>INDEX(CurCloseProf[],1,MATCH(AO$4,CurCloseProf[#Headers],0))*'CC Summary'!$K$94*$AJ$9</f>
        <v>0</v>
      </c>
      <c r="AP9" s="59">
        <f>INDEX(CurCloseProf[],1,MATCH(AP$4,CurCloseProf[#Headers],0))*'CC Summary'!$K$94*$AJ$9</f>
        <v>0</v>
      </c>
      <c r="AQ9" s="59">
        <f>INDEX(CurCloseProf[],1,MATCH(AQ$4,CurCloseProf[#Headers],0))*'CC Summary'!$K$94*$AJ$9</f>
        <v>0</v>
      </c>
      <c r="AR9" s="59">
        <f>INDEX(CurCloseProf[],1,MATCH(AR$4,CurCloseProf[#Headers],0))*'CC Summary'!$K$94*$AJ$9</f>
        <v>0</v>
      </c>
      <c r="AS9" s="59">
        <f>INDEX(CurCloseProf[],1,MATCH(AS$4,CurCloseProf[#Headers],0))*'CC Summary'!$K$94*$AJ$9</f>
        <v>0</v>
      </c>
      <c r="AT9" s="59">
        <f>INDEX(CurCloseProf[],1,MATCH(AT$4,CurCloseProf[#Headers],0))*'CC Summary'!$K$94*$AJ$9</f>
        <v>0</v>
      </c>
      <c r="AU9" s="59">
        <f>INDEX(CurCloseProf[],1,MATCH(AU$4,CurCloseProf[#Headers],0))*'CC Summary'!$K$94*$AJ$9</f>
        <v>0</v>
      </c>
      <c r="AV9" s="59">
        <f>INDEX(CurCloseProf[],1,MATCH(AV$4,CurCloseProf[#Headers],0))*'CC Summary'!$K$94*$AJ$9</f>
        <v>0</v>
      </c>
      <c r="AW9" s="59">
        <f>INDEX(CurCloseProf[],1,MATCH(AW$4,CurCloseProf[#Headers],0))*'CC Summary'!$K$94*$AJ$9</f>
        <v>0</v>
      </c>
      <c r="AX9" s="59">
        <f t="shared" si="2"/>
        <v>0</v>
      </c>
    </row>
    <row r="10" spans="1:50">
      <c r="A10" t="s">
        <v>58</v>
      </c>
      <c r="B10" t="s">
        <v>64</v>
      </c>
      <c r="C10">
        <v>44000</v>
      </c>
      <c r="D10">
        <v>44000</v>
      </c>
      <c r="F10" s="7">
        <f>'Summary '!L14</f>
        <v>0</v>
      </c>
      <c r="G10" s="7">
        <f>INDEX(CurCloseProf[], MATCH(PAQueryRA[[#This Row],[Reg/Unreg]],CurCloseProf[R/NR],0),MATCH(G$4,CurCloseProf[#Headers],0))*'Closeouts and Depr'!$J15</f>
        <v>0</v>
      </c>
      <c r="H10" s="7">
        <f>INDEX(CurCloseProf[], MATCH(PAQueryRA[[#This Row],[Reg/Unreg]],CurCloseProf[R/NR],0),MATCH(H$4,CurCloseProf[#Headers],0))*'Closeouts and Depr'!$J15</f>
        <v>0</v>
      </c>
      <c r="I10" s="7">
        <f>INDEX(CurCloseProf[], MATCH(PAQueryRA[[#This Row],[Reg/Unreg]],CurCloseProf[R/NR],0),MATCH(I$4,CurCloseProf[#Headers],0))*'Closeouts and Depr'!$J15</f>
        <v>0</v>
      </c>
      <c r="J10" s="7">
        <f>INDEX(CurCloseProf[], MATCH(PAQueryRA[[#This Row],[Reg/Unreg]],CurCloseProf[R/NR],0),MATCH(J$4,CurCloseProf[#Headers],0))*'Closeouts and Depr'!$J15</f>
        <v>0</v>
      </c>
      <c r="K10" s="7">
        <f>INDEX(CurCloseProf[], MATCH(PAQueryRA[[#This Row],[Reg/Unreg]],CurCloseProf[R/NR],0),MATCH(K$4,CurCloseProf[#Headers],0))*'Closeouts and Depr'!$J15</f>
        <v>0</v>
      </c>
      <c r="L10" s="7">
        <f>INDEX(CurCloseProf[], MATCH(PAQueryRA[[#This Row],[Reg/Unreg]],CurCloseProf[R/NR],0),MATCH(L$4,CurCloseProf[#Headers],0))*'Closeouts and Depr'!$J15</f>
        <v>0</v>
      </c>
      <c r="M10" s="7">
        <f>INDEX(CurCloseProf[], MATCH(PAQueryRA[[#This Row],[Reg/Unreg]],CurCloseProf[R/NR],0),MATCH(M$4,CurCloseProf[#Headers],0))*'Closeouts and Depr'!$J15</f>
        <v>0</v>
      </c>
      <c r="N10" s="7">
        <f>INDEX(CurCloseProf[], MATCH(PAQueryRA[[#This Row],[Reg/Unreg]],CurCloseProf[R/NR],0),MATCH(N$4,CurCloseProf[#Headers],0))*'Closeouts and Depr'!$J15</f>
        <v>0</v>
      </c>
      <c r="O10" s="7">
        <f>INDEX(CurCloseProf[], MATCH(PAQueryRA[[#This Row],[Reg/Unreg]],CurCloseProf[R/NR],0),MATCH(O$4,CurCloseProf[#Headers],0))*'Closeouts and Depr'!$J15</f>
        <v>0</v>
      </c>
      <c r="P10" s="7">
        <f>INDEX(CurCloseProf[], MATCH(PAQueryRA[[#This Row],[Reg/Unreg]],CurCloseProf[R/NR],0),MATCH(P$4,CurCloseProf[#Headers],0))*'Closeouts and Depr'!$J15</f>
        <v>0</v>
      </c>
      <c r="Q10" s="7">
        <f>INDEX(CurCloseProf[], MATCH(PAQueryRA[[#This Row],[Reg/Unreg]],CurCloseProf[R/NR],0),MATCH(Q$4,CurCloseProf[#Headers],0))*'Closeouts and Depr'!$J15</f>
        <v>0</v>
      </c>
      <c r="R10" s="7">
        <f>INDEX(CurCloseProf[], MATCH(PAQueryRA[[#This Row],[Reg/Unreg]],CurCloseProf[R/NR],0),MATCH(R$4,CurCloseProf[#Headers],0))*'Closeouts and Depr'!$J15</f>
        <v>0</v>
      </c>
      <c r="S10" s="7">
        <f t="shared" si="0"/>
        <v>0</v>
      </c>
      <c r="U10" s="7">
        <f>'Summary '!K14</f>
        <v>0</v>
      </c>
      <c r="V10" s="7">
        <f>INDEX(CurCloseProf[], MATCH(PAQueryRA[[#This Row],[Reg/Unreg]],CurCloseProf[R/NR],0),MATCH(V$4,CurCloseProf[#Headers],0))*'Closeouts and Depr'!$M15</f>
        <v>0</v>
      </c>
      <c r="W10" s="7">
        <f>INDEX(CurCloseProf[], MATCH(PAQueryRA[[#This Row],[Reg/Unreg]],CurCloseProf[R/NR],0),MATCH(W$4,CurCloseProf[#Headers],0))*'Closeouts and Depr'!$M15</f>
        <v>0</v>
      </c>
      <c r="X10" s="7">
        <f>INDEX(CurCloseProf[], MATCH(PAQueryRA[[#This Row],[Reg/Unreg]],CurCloseProf[R/NR],0),MATCH(X$4,CurCloseProf[#Headers],0))*'Closeouts and Depr'!$M15</f>
        <v>0</v>
      </c>
      <c r="Y10" s="7">
        <f>INDEX(CurCloseProf[], MATCH(PAQueryRA[[#This Row],[Reg/Unreg]],CurCloseProf[R/NR],0),MATCH(Y$4,CurCloseProf[#Headers],0))*'Closeouts and Depr'!$M15</f>
        <v>0</v>
      </c>
      <c r="Z10" s="7">
        <f>INDEX(CurCloseProf[], MATCH(PAQueryRA[[#This Row],[Reg/Unreg]],CurCloseProf[R/NR],0),MATCH(Z$4,CurCloseProf[#Headers],0))*'Closeouts and Depr'!$M15</f>
        <v>0</v>
      </c>
      <c r="AA10" s="7">
        <f>INDEX(CurCloseProf[], MATCH(PAQueryRA[[#This Row],[Reg/Unreg]],CurCloseProf[R/NR],0),MATCH(AA$4,CurCloseProf[#Headers],0))*'Closeouts and Depr'!$M15</f>
        <v>0</v>
      </c>
      <c r="AB10" s="7">
        <f>INDEX(CurCloseProf[], MATCH(PAQueryRA[[#This Row],[Reg/Unreg]],CurCloseProf[R/NR],0),MATCH(AB$4,CurCloseProf[#Headers],0))*'Closeouts and Depr'!$M15</f>
        <v>0</v>
      </c>
      <c r="AC10" s="7">
        <f>INDEX(CurCloseProf[], MATCH(PAQueryRA[[#This Row],[Reg/Unreg]],CurCloseProf[R/NR],0),MATCH(AC$4,CurCloseProf[#Headers],0))*'Closeouts and Depr'!$M15</f>
        <v>0</v>
      </c>
      <c r="AD10" s="7">
        <f>INDEX(CurCloseProf[], MATCH(PAQueryRA[[#This Row],[Reg/Unreg]],CurCloseProf[R/NR],0),MATCH(AD$4,CurCloseProf[#Headers],0))*'Closeouts and Depr'!$M15</f>
        <v>0</v>
      </c>
      <c r="AE10" s="7">
        <f>INDEX(CurCloseProf[], MATCH(PAQueryRA[[#This Row],[Reg/Unreg]],CurCloseProf[R/NR],0),MATCH(AE$4,CurCloseProf[#Headers],0))*'Closeouts and Depr'!$M15</f>
        <v>0</v>
      </c>
      <c r="AF10" s="7">
        <f>INDEX(CurCloseProf[], MATCH(PAQueryRA[[#This Row],[Reg/Unreg]],CurCloseProf[R/NR],0),MATCH(AF$4,CurCloseProf[#Headers],0))*'Closeouts and Depr'!$M15</f>
        <v>0</v>
      </c>
      <c r="AG10" s="7">
        <f>INDEX(CurCloseProf[], MATCH(PAQueryRA[[#This Row],[Reg/Unreg]],CurCloseProf[R/NR],0),MATCH(AG$4,CurCloseProf[#Headers],0))*'Closeouts and Depr'!$M15</f>
        <v>0</v>
      </c>
      <c r="AH10" s="7">
        <f t="shared" si="1"/>
        <v>0</v>
      </c>
      <c r="AJ10" s="7">
        <v>0</v>
      </c>
      <c r="AK10" s="7"/>
      <c r="AL10" s="59">
        <f>INDEX(CurCloseProf[],1,MATCH(AL$4,CurCloseProf[#Headers],0))*'CC Summary'!$K$94*$AJ$10</f>
        <v>0</v>
      </c>
      <c r="AM10" s="59">
        <f>INDEX(CurCloseProf[],1,MATCH(AM$4,CurCloseProf[#Headers],0))*'CC Summary'!$K$94*$AJ$10</f>
        <v>0</v>
      </c>
      <c r="AN10" s="59">
        <f>INDEX(CurCloseProf[],1,MATCH(AN$4,CurCloseProf[#Headers],0))*'CC Summary'!$K$94*$AJ$10</f>
        <v>0</v>
      </c>
      <c r="AO10" s="59">
        <f>INDEX(CurCloseProf[],1,MATCH(AO$4,CurCloseProf[#Headers],0))*'CC Summary'!$K$94*$AJ$10</f>
        <v>0</v>
      </c>
      <c r="AP10" s="59">
        <f>INDEX(CurCloseProf[],1,MATCH(AP$4,CurCloseProf[#Headers],0))*'CC Summary'!$K$94*$AJ$10</f>
        <v>0</v>
      </c>
      <c r="AQ10" s="59">
        <f>INDEX(CurCloseProf[],1,MATCH(AQ$4,CurCloseProf[#Headers],0))*'CC Summary'!$K$94*$AJ$10</f>
        <v>0</v>
      </c>
      <c r="AR10" s="59">
        <f>INDEX(CurCloseProf[],1,MATCH(AR$4,CurCloseProf[#Headers],0))*'CC Summary'!$K$94*$AJ$10</f>
        <v>0</v>
      </c>
      <c r="AS10" s="59">
        <f>INDEX(CurCloseProf[],1,MATCH(AS$4,CurCloseProf[#Headers],0))*'CC Summary'!$K$94*$AJ$10</f>
        <v>0</v>
      </c>
      <c r="AT10" s="59">
        <f>INDEX(CurCloseProf[],1,MATCH(AT$4,CurCloseProf[#Headers],0))*'CC Summary'!$K$94*$AJ$10</f>
        <v>0</v>
      </c>
      <c r="AU10" s="59">
        <f>INDEX(CurCloseProf[],1,MATCH(AU$4,CurCloseProf[#Headers],0))*'CC Summary'!$K$94*$AJ$10</f>
        <v>0</v>
      </c>
      <c r="AV10" s="59">
        <f>INDEX(CurCloseProf[],1,MATCH(AV$4,CurCloseProf[#Headers],0))*'CC Summary'!$K$94*$AJ$10</f>
        <v>0</v>
      </c>
      <c r="AW10" s="59">
        <f>INDEX(CurCloseProf[],1,MATCH(AW$4,CurCloseProf[#Headers],0))*'CC Summary'!$K$94*$AJ$10</f>
        <v>0</v>
      </c>
      <c r="AX10" s="59">
        <f t="shared" si="2"/>
        <v>0</v>
      </c>
    </row>
    <row r="11" spans="1:50">
      <c r="A11" t="s">
        <v>58</v>
      </c>
      <c r="B11" t="s">
        <v>65</v>
      </c>
      <c r="C11">
        <v>44200</v>
      </c>
      <c r="D11">
        <v>44200</v>
      </c>
      <c r="F11" s="7">
        <f>'Summary '!L15</f>
        <v>0</v>
      </c>
      <c r="G11" s="7">
        <f>INDEX(CurCloseProf[], MATCH(PAQueryRA[[#This Row],[Reg/Unreg]],CurCloseProf[R/NR],0),MATCH(G$4,CurCloseProf[#Headers],0))*'Closeouts and Depr'!$J16</f>
        <v>13344.085228886126</v>
      </c>
      <c r="H11" s="7">
        <f>INDEX(CurCloseProf[], MATCH(PAQueryRA[[#This Row],[Reg/Unreg]],CurCloseProf[R/NR],0),MATCH(H$4,CurCloseProf[#Headers],0))*'Closeouts and Depr'!$J16</f>
        <v>10522.946417094048</v>
      </c>
      <c r="I11" s="7">
        <f>INDEX(CurCloseProf[], MATCH(PAQueryRA[[#This Row],[Reg/Unreg]],CurCloseProf[R/NR],0),MATCH(I$4,CurCloseProf[#Headers],0))*'Closeouts and Depr'!$J16</f>
        <v>14278.299210844272</v>
      </c>
      <c r="J11" s="7">
        <f>INDEX(CurCloseProf[], MATCH(PAQueryRA[[#This Row],[Reg/Unreg]],CurCloseProf[R/NR],0),MATCH(J$4,CurCloseProf[#Headers],0))*'Closeouts and Depr'!$J16</f>
        <v>3926.3322247743504</v>
      </c>
      <c r="K11" s="7">
        <f>INDEX(CurCloseProf[], MATCH(PAQueryRA[[#This Row],[Reg/Unreg]],CurCloseProf[R/NR],0),MATCH(K$4,CurCloseProf[#Headers],0))*'Closeouts and Depr'!$J16</f>
        <v>11469.278991885445</v>
      </c>
      <c r="L11" s="7">
        <f>INDEX(CurCloseProf[], MATCH(PAQueryRA[[#This Row],[Reg/Unreg]],CurCloseProf[R/NR],0),MATCH(L$4,CurCloseProf[#Headers],0))*'Closeouts and Depr'!$J16</f>
        <v>19948.797956708902</v>
      </c>
      <c r="M11" s="7">
        <f>INDEX(CurCloseProf[], MATCH(PAQueryRA[[#This Row],[Reg/Unreg]],CurCloseProf[R/NR],0),MATCH(M$4,CurCloseProf[#Headers],0))*'Closeouts and Depr'!$J16</f>
        <v>16688.279333071911</v>
      </c>
      <c r="N11" s="7">
        <f>INDEX(CurCloseProf[], MATCH(PAQueryRA[[#This Row],[Reg/Unreg]],CurCloseProf[R/NR],0),MATCH(N$4,CurCloseProf[#Headers],0))*'Closeouts and Depr'!$J16</f>
        <v>9635.74867706855</v>
      </c>
      <c r="O11" s="7">
        <f>INDEX(CurCloseProf[], MATCH(PAQueryRA[[#This Row],[Reg/Unreg]],CurCloseProf[R/NR],0),MATCH(O$4,CurCloseProf[#Headers],0))*'Closeouts and Depr'!$J16</f>
        <v>20176.8136312645</v>
      </c>
      <c r="P11" s="7">
        <f>INDEX(CurCloseProf[], MATCH(PAQueryRA[[#This Row],[Reg/Unreg]],CurCloseProf[R/NR],0),MATCH(P$4,CurCloseProf[#Headers],0))*'Closeouts and Depr'!$J16</f>
        <v>40634.336232632995</v>
      </c>
      <c r="Q11" s="7">
        <f>INDEX(CurCloseProf[], MATCH(PAQueryRA[[#This Row],[Reg/Unreg]],CurCloseProf[R/NR],0),MATCH(Q$4,CurCloseProf[#Headers],0))*'Closeouts and Depr'!$J16</f>
        <v>36071.424338401921</v>
      </c>
      <c r="R11" s="7">
        <f>INDEX(CurCloseProf[], MATCH(PAQueryRA[[#This Row],[Reg/Unreg]],CurCloseProf[R/NR],0),MATCH(R$4,CurCloseProf[#Headers],0))*'Closeouts and Depr'!$J16</f>
        <v>134197.15030045991</v>
      </c>
      <c r="S11" s="7">
        <f t="shared" si="0"/>
        <v>330893.49254309293</v>
      </c>
      <c r="U11" s="7">
        <f>'Summary '!K15</f>
        <v>0</v>
      </c>
      <c r="V11" s="7">
        <f>INDEX(CurCloseProf[], MATCH(PAQueryRA[[#This Row],[Reg/Unreg]],CurCloseProf[R/NR],0),MATCH(V$4,CurCloseProf[#Headers],0))*'Closeouts and Depr'!$M16</f>
        <v>0</v>
      </c>
      <c r="W11" s="7">
        <f>INDEX(CurCloseProf[], MATCH(PAQueryRA[[#This Row],[Reg/Unreg]],CurCloseProf[R/NR],0),MATCH(W$4,CurCloseProf[#Headers],0))*'Closeouts and Depr'!$M16</f>
        <v>0</v>
      </c>
      <c r="X11" s="7">
        <f>INDEX(CurCloseProf[], MATCH(PAQueryRA[[#This Row],[Reg/Unreg]],CurCloseProf[R/NR],0),MATCH(X$4,CurCloseProf[#Headers],0))*'Closeouts and Depr'!$M16</f>
        <v>0</v>
      </c>
      <c r="Y11" s="7">
        <f>INDEX(CurCloseProf[], MATCH(PAQueryRA[[#This Row],[Reg/Unreg]],CurCloseProf[R/NR],0),MATCH(Y$4,CurCloseProf[#Headers],0))*'Closeouts and Depr'!$M16</f>
        <v>0</v>
      </c>
      <c r="Z11" s="7">
        <f>INDEX(CurCloseProf[], MATCH(PAQueryRA[[#This Row],[Reg/Unreg]],CurCloseProf[R/NR],0),MATCH(Z$4,CurCloseProf[#Headers],0))*'Closeouts and Depr'!$M16</f>
        <v>0</v>
      </c>
      <c r="AA11" s="7">
        <f>INDEX(CurCloseProf[], MATCH(PAQueryRA[[#This Row],[Reg/Unreg]],CurCloseProf[R/NR],0),MATCH(AA$4,CurCloseProf[#Headers],0))*'Closeouts and Depr'!$M16</f>
        <v>0</v>
      </c>
      <c r="AB11" s="7">
        <f>INDEX(CurCloseProf[], MATCH(PAQueryRA[[#This Row],[Reg/Unreg]],CurCloseProf[R/NR],0),MATCH(AB$4,CurCloseProf[#Headers],0))*'Closeouts and Depr'!$M16</f>
        <v>0</v>
      </c>
      <c r="AC11" s="7">
        <f>INDEX(CurCloseProf[], MATCH(PAQueryRA[[#This Row],[Reg/Unreg]],CurCloseProf[R/NR],0),MATCH(AC$4,CurCloseProf[#Headers],0))*'Closeouts and Depr'!$M16</f>
        <v>0</v>
      </c>
      <c r="AD11" s="7">
        <f>INDEX(CurCloseProf[], MATCH(PAQueryRA[[#This Row],[Reg/Unreg]],CurCloseProf[R/NR],0),MATCH(AD$4,CurCloseProf[#Headers],0))*'Closeouts and Depr'!$M16</f>
        <v>0</v>
      </c>
      <c r="AE11" s="7">
        <f>INDEX(CurCloseProf[], MATCH(PAQueryRA[[#This Row],[Reg/Unreg]],CurCloseProf[R/NR],0),MATCH(AE$4,CurCloseProf[#Headers],0))*'Closeouts and Depr'!$M16</f>
        <v>0</v>
      </c>
      <c r="AF11" s="7">
        <f>INDEX(CurCloseProf[], MATCH(PAQueryRA[[#This Row],[Reg/Unreg]],CurCloseProf[R/NR],0),MATCH(AF$4,CurCloseProf[#Headers],0))*'Closeouts and Depr'!$M16</f>
        <v>0</v>
      </c>
      <c r="AG11" s="7">
        <f>INDEX(CurCloseProf[], MATCH(PAQueryRA[[#This Row],[Reg/Unreg]],CurCloseProf[R/NR],0),MATCH(AG$4,CurCloseProf[#Headers],0))*'Closeouts and Depr'!$M16</f>
        <v>0</v>
      </c>
      <c r="AH11" s="7">
        <f t="shared" si="1"/>
        <v>0</v>
      </c>
      <c r="AJ11" s="198">
        <v>4.8928597111219012E-3</v>
      </c>
      <c r="AK11" s="7"/>
      <c r="AL11" s="59">
        <f>INDEX(CurCloseProf[],1,MATCH(AL$4,CurCloseProf[#Headers],0))*'CC Summary'!$K$94*$AJ$11</f>
        <v>1450.4157415872312</v>
      </c>
      <c r="AM11" s="59">
        <f>INDEX(CurCloseProf[],1,MATCH(AM$4,CurCloseProf[#Headers],0))*'CC Summary'!$K$94*$AJ$11</f>
        <v>1143.7762026723942</v>
      </c>
      <c r="AN11" s="59">
        <f>INDEX(CurCloseProf[],1,MATCH(AN$4,CurCloseProf[#Headers],0))*'CC Summary'!$K$94*$AJ$11</f>
        <v>1551.958758002459</v>
      </c>
      <c r="AO11" s="59">
        <f>INDEX(CurCloseProf[],1,MATCH(AO$4,CurCloseProf[#Headers],0))*'CC Summary'!$K$94*$AJ$11</f>
        <v>426.76691341766087</v>
      </c>
      <c r="AP11" s="59">
        <f>INDEX(CurCloseProf[],1,MATCH(AP$4,CurCloseProf[#Headers],0))*'CC Summary'!$K$94*$AJ$11</f>
        <v>1246.6364317335056</v>
      </c>
      <c r="AQ11" s="59">
        <f>INDEX(CurCloseProf[],1,MATCH(AQ$4,CurCloseProf[#Headers],0))*'CC Summary'!$K$94*$AJ$11</f>
        <v>2168.3052892617807</v>
      </c>
      <c r="AR11" s="59">
        <f>INDEX(CurCloseProf[],1,MATCH(AR$4,CurCloseProf[#Headers],0))*'CC Summary'!$K$94*$AJ$11</f>
        <v>1813.9080071442879</v>
      </c>
      <c r="AS11" s="59">
        <f>INDEX(CurCloseProf[],1,MATCH(AS$4,CurCloseProf[#Headers],0))*'CC Summary'!$K$94*$AJ$11</f>
        <v>1047.3435476075097</v>
      </c>
      <c r="AT11" s="59">
        <f>INDEX(CurCloseProf[],1,MATCH(AT$4,CurCloseProf[#Headers],0))*'CC Summary'!$K$94*$AJ$11</f>
        <v>2193.089118054193</v>
      </c>
      <c r="AU11" s="59">
        <f>INDEX(CurCloseProf[],1,MATCH(AU$4,CurCloseProf[#Headers],0))*'CC Summary'!$K$94*$AJ$11</f>
        <v>4416.6894852543537</v>
      </c>
      <c r="AV11" s="59">
        <f>INDEX(CurCloseProf[],1,MATCH(AV$4,CurCloseProf[#Headers],0))*'CC Summary'!$K$94*$AJ$11</f>
        <v>3920.7304797961128</v>
      </c>
      <c r="AW11" s="59">
        <f>INDEX(CurCloseProf[],1,MATCH(AW$4,CurCloseProf[#Headers],0))*'CC Summary'!$K$94*$AJ$11</f>
        <v>14586.362117246614</v>
      </c>
      <c r="AX11" s="59">
        <f t="shared" si="2"/>
        <v>35965.982091778103</v>
      </c>
    </row>
    <row r="12" spans="1:50">
      <c r="A12" t="s">
        <v>58</v>
      </c>
      <c r="B12" t="s">
        <v>66</v>
      </c>
      <c r="C12">
        <v>44301</v>
      </c>
      <c r="D12">
        <v>44301</v>
      </c>
      <c r="F12" s="7">
        <f>'Summary '!L16</f>
        <v>0</v>
      </c>
      <c r="G12" s="7">
        <f>INDEX(CurCloseProf[], MATCH(PAQueryRA[[#This Row],[Reg/Unreg]],CurCloseProf[R/NR],0),MATCH(G$4,CurCloseProf[#Headers],0))*'Closeouts and Depr'!$J17</f>
        <v>26.741653765302267</v>
      </c>
      <c r="H12" s="7">
        <f>INDEX(CurCloseProf[], MATCH(PAQueryRA[[#This Row],[Reg/Unreg]],CurCloseProf[R/NR],0),MATCH(H$4,CurCloseProf[#Headers],0))*'Closeouts and Depr'!$J17</f>
        <v>21.088068972131893</v>
      </c>
      <c r="I12" s="7">
        <f>INDEX(CurCloseProf[], MATCH(PAQueryRA[[#This Row],[Reg/Unreg]],CurCloseProf[R/NR],0),MATCH(I$4,CurCloseProf[#Headers],0))*'Closeouts and Depr'!$J17</f>
        <v>28.613826073835583</v>
      </c>
      <c r="J12" s="7">
        <f>INDEX(CurCloseProf[], MATCH(PAQueryRA[[#This Row],[Reg/Unreg]],CurCloseProf[R/NR],0),MATCH(J$4,CurCloseProf[#Headers],0))*'Closeouts and Depr'!$J17</f>
        <v>7.8684012520526316</v>
      </c>
      <c r="K12" s="7">
        <f>INDEX(CurCloseProf[], MATCH(PAQueryRA[[#This Row],[Reg/Unreg]],CurCloseProf[R/NR],0),MATCH(K$4,CurCloseProf[#Headers],0))*'Closeouts and Depr'!$J17</f>
        <v>22.984527037846071</v>
      </c>
      <c r="L12" s="7">
        <f>INDEX(CurCloseProf[], MATCH(PAQueryRA[[#This Row],[Reg/Unreg]],CurCloseProf[R/NR],0),MATCH(L$4,CurCloseProf[#Headers],0))*'Closeouts and Depr'!$J17</f>
        <v>39.977551015447816</v>
      </c>
      <c r="M12" s="7">
        <f>INDEX(CurCloseProf[], MATCH(PAQueryRA[[#This Row],[Reg/Unreg]],CurCloseProf[R/NR],0),MATCH(M$4,CurCloseProf[#Headers],0))*'Closeouts and Depr'!$J17</f>
        <v>33.443445557257597</v>
      </c>
      <c r="N12" s="7">
        <f>INDEX(CurCloseProf[], MATCH(PAQueryRA[[#This Row],[Reg/Unreg]],CurCloseProf[R/NR],0),MATCH(N$4,CurCloseProf[#Headers],0))*'Closeouts and Depr'!$J17</f>
        <v>19.310117589315304</v>
      </c>
      <c r="O12" s="7">
        <f>INDEX(CurCloseProf[], MATCH(PAQueryRA[[#This Row],[Reg/Unreg]],CurCloseProf[R/NR],0),MATCH(O$4,CurCloseProf[#Headers],0))*'Closeouts and Depr'!$J17</f>
        <v>40.434496255038184</v>
      </c>
      <c r="P12" s="7">
        <f>INDEX(CurCloseProf[], MATCH(PAQueryRA[[#This Row],[Reg/Unreg]],CurCloseProf[R/NR],0),MATCH(P$4,CurCloseProf[#Headers],0))*'Closeouts and Depr'!$J17</f>
        <v>81.431535536336867</v>
      </c>
      <c r="Q12" s="7">
        <f>INDEX(CurCloseProf[], MATCH(PAQueryRA[[#This Row],[Reg/Unreg]],CurCloseProf[R/NR],0),MATCH(Q$4,CurCloseProf[#Headers],0))*'Closeouts and Depr'!$J17</f>
        <v>72.287423523849938</v>
      </c>
      <c r="R12" s="7">
        <f>INDEX(CurCloseProf[], MATCH(PAQueryRA[[#This Row],[Reg/Unreg]],CurCloseProf[R/NR],0),MATCH(R$4,CurCloseProf[#Headers],0))*'Closeouts and Depr'!$J17</f>
        <v>268.9321649307754</v>
      </c>
      <c r="S12" s="7">
        <f t="shared" si="0"/>
        <v>663.11321150918957</v>
      </c>
      <c r="U12" s="7">
        <f>'Summary '!K16</f>
        <v>0</v>
      </c>
      <c r="V12" s="7">
        <f>INDEX(CurCloseProf[], MATCH(PAQueryRA[[#This Row],[Reg/Unreg]],CurCloseProf[R/NR],0),MATCH(V$4,CurCloseProf[#Headers],0))*'Closeouts and Depr'!$M17</f>
        <v>0</v>
      </c>
      <c r="W12" s="7">
        <f>INDEX(CurCloseProf[], MATCH(PAQueryRA[[#This Row],[Reg/Unreg]],CurCloseProf[R/NR],0),MATCH(W$4,CurCloseProf[#Headers],0))*'Closeouts and Depr'!$M17</f>
        <v>0</v>
      </c>
      <c r="X12" s="7">
        <f>INDEX(CurCloseProf[], MATCH(PAQueryRA[[#This Row],[Reg/Unreg]],CurCloseProf[R/NR],0),MATCH(X$4,CurCloseProf[#Headers],0))*'Closeouts and Depr'!$M17</f>
        <v>0</v>
      </c>
      <c r="Y12" s="7">
        <f>INDEX(CurCloseProf[], MATCH(PAQueryRA[[#This Row],[Reg/Unreg]],CurCloseProf[R/NR],0),MATCH(Y$4,CurCloseProf[#Headers],0))*'Closeouts and Depr'!$M17</f>
        <v>0</v>
      </c>
      <c r="Z12" s="7">
        <f>INDEX(CurCloseProf[], MATCH(PAQueryRA[[#This Row],[Reg/Unreg]],CurCloseProf[R/NR],0),MATCH(Z$4,CurCloseProf[#Headers],0))*'Closeouts and Depr'!$M17</f>
        <v>0</v>
      </c>
      <c r="AA12" s="7">
        <f>INDEX(CurCloseProf[], MATCH(PAQueryRA[[#This Row],[Reg/Unreg]],CurCloseProf[R/NR],0),MATCH(AA$4,CurCloseProf[#Headers],0))*'Closeouts and Depr'!$M17</f>
        <v>0</v>
      </c>
      <c r="AB12" s="7">
        <f>INDEX(CurCloseProf[], MATCH(PAQueryRA[[#This Row],[Reg/Unreg]],CurCloseProf[R/NR],0),MATCH(AB$4,CurCloseProf[#Headers],0))*'Closeouts and Depr'!$M17</f>
        <v>0</v>
      </c>
      <c r="AC12" s="7">
        <f>INDEX(CurCloseProf[], MATCH(PAQueryRA[[#This Row],[Reg/Unreg]],CurCloseProf[R/NR],0),MATCH(AC$4,CurCloseProf[#Headers],0))*'Closeouts and Depr'!$M17</f>
        <v>0</v>
      </c>
      <c r="AD12" s="7">
        <f>INDEX(CurCloseProf[], MATCH(PAQueryRA[[#This Row],[Reg/Unreg]],CurCloseProf[R/NR],0),MATCH(AD$4,CurCloseProf[#Headers],0))*'Closeouts and Depr'!$M17</f>
        <v>0</v>
      </c>
      <c r="AE12" s="7">
        <f>INDEX(CurCloseProf[], MATCH(PAQueryRA[[#This Row],[Reg/Unreg]],CurCloseProf[R/NR],0),MATCH(AE$4,CurCloseProf[#Headers],0))*'Closeouts and Depr'!$M17</f>
        <v>0</v>
      </c>
      <c r="AF12" s="7">
        <f>INDEX(CurCloseProf[], MATCH(PAQueryRA[[#This Row],[Reg/Unreg]],CurCloseProf[R/NR],0),MATCH(AF$4,CurCloseProf[#Headers],0))*'Closeouts and Depr'!$M17</f>
        <v>0</v>
      </c>
      <c r="AG12" s="7">
        <f>INDEX(CurCloseProf[], MATCH(PAQueryRA[[#This Row],[Reg/Unreg]],CurCloseProf[R/NR],0),MATCH(AG$4,CurCloseProf[#Headers],0))*'Closeouts and Depr'!$M17</f>
        <v>0</v>
      </c>
      <c r="AH12" s="7">
        <f t="shared" si="1"/>
        <v>0</v>
      </c>
      <c r="AJ12" s="7">
        <v>0</v>
      </c>
      <c r="AK12" s="7"/>
      <c r="AL12" s="59">
        <f>INDEX(CurCloseProf[],1,MATCH(AL$4,CurCloseProf[#Headers],0))*'CC Summary'!$K$94*$AJ$12</f>
        <v>0</v>
      </c>
      <c r="AM12" s="59">
        <f>INDEX(CurCloseProf[],1,MATCH(AM$4,CurCloseProf[#Headers],0))*'CC Summary'!$K$94*$AJ$12</f>
        <v>0</v>
      </c>
      <c r="AN12" s="59">
        <f>INDEX(CurCloseProf[],1,MATCH(AN$4,CurCloseProf[#Headers],0))*'CC Summary'!$K$94*$AJ$12</f>
        <v>0</v>
      </c>
      <c r="AO12" s="59">
        <f>INDEX(CurCloseProf[],1,MATCH(AO$4,CurCloseProf[#Headers],0))*'CC Summary'!$K$94*$AJ$12</f>
        <v>0</v>
      </c>
      <c r="AP12" s="59">
        <f>INDEX(CurCloseProf[],1,MATCH(AP$4,CurCloseProf[#Headers],0))*'CC Summary'!$K$94*$AJ$12</f>
        <v>0</v>
      </c>
      <c r="AQ12" s="59">
        <f>INDEX(CurCloseProf[],1,MATCH(AQ$4,CurCloseProf[#Headers],0))*'CC Summary'!$K$94*$AJ$12</f>
        <v>0</v>
      </c>
      <c r="AR12" s="59">
        <f>INDEX(CurCloseProf[],1,MATCH(AR$4,CurCloseProf[#Headers],0))*'CC Summary'!$K$94*$AJ$12</f>
        <v>0</v>
      </c>
      <c r="AS12" s="59">
        <f>INDEX(CurCloseProf[],1,MATCH(AS$4,CurCloseProf[#Headers],0))*'CC Summary'!$K$94*$AJ$12</f>
        <v>0</v>
      </c>
      <c r="AT12" s="59">
        <f>INDEX(CurCloseProf[],1,MATCH(AT$4,CurCloseProf[#Headers],0))*'CC Summary'!$K$94*$AJ$12</f>
        <v>0</v>
      </c>
      <c r="AU12" s="59">
        <f>INDEX(CurCloseProf[],1,MATCH(AU$4,CurCloseProf[#Headers],0))*'CC Summary'!$K$94*$AJ$12</f>
        <v>0</v>
      </c>
      <c r="AV12" s="59">
        <f>INDEX(CurCloseProf[],1,MATCH(AV$4,CurCloseProf[#Headers],0))*'CC Summary'!$K$94*$AJ$12</f>
        <v>0</v>
      </c>
      <c r="AW12" s="59">
        <f>INDEX(CurCloseProf[],1,MATCH(AW$4,CurCloseProf[#Headers],0))*'CC Summary'!$K$94*$AJ$12</f>
        <v>0</v>
      </c>
      <c r="AX12" s="59">
        <f t="shared" si="2"/>
        <v>0</v>
      </c>
    </row>
    <row r="13" spans="1:50">
      <c r="A13" t="s">
        <v>58</v>
      </c>
      <c r="B13" t="s">
        <v>67</v>
      </c>
      <c r="C13">
        <v>44302</v>
      </c>
      <c r="D13">
        <v>44302</v>
      </c>
      <c r="F13" s="7">
        <f>'Summary '!L17</f>
        <v>0</v>
      </c>
      <c r="G13" s="7">
        <f>INDEX(CurCloseProf[], MATCH(PAQueryRA[[#This Row],[Reg/Unreg]],CurCloseProf[R/NR],0),MATCH(G$4,CurCloseProf[#Headers],0))*'Closeouts and Depr'!$J18</f>
        <v>0</v>
      </c>
      <c r="H13" s="7">
        <f>INDEX(CurCloseProf[], MATCH(PAQueryRA[[#This Row],[Reg/Unreg]],CurCloseProf[R/NR],0),MATCH(H$4,CurCloseProf[#Headers],0))*'Closeouts and Depr'!$J18</f>
        <v>0</v>
      </c>
      <c r="I13" s="7">
        <f>INDEX(CurCloseProf[], MATCH(PAQueryRA[[#This Row],[Reg/Unreg]],CurCloseProf[R/NR],0),MATCH(I$4,CurCloseProf[#Headers],0))*'Closeouts and Depr'!$J18</f>
        <v>0</v>
      </c>
      <c r="J13" s="7">
        <f>INDEX(CurCloseProf[], MATCH(PAQueryRA[[#This Row],[Reg/Unreg]],CurCloseProf[R/NR],0),MATCH(J$4,CurCloseProf[#Headers],0))*'Closeouts and Depr'!$J18</f>
        <v>0</v>
      </c>
      <c r="K13" s="7">
        <f>INDEX(CurCloseProf[], MATCH(PAQueryRA[[#This Row],[Reg/Unreg]],CurCloseProf[R/NR],0),MATCH(K$4,CurCloseProf[#Headers],0))*'Closeouts and Depr'!$J18</f>
        <v>0</v>
      </c>
      <c r="L13" s="7">
        <f>INDEX(CurCloseProf[], MATCH(PAQueryRA[[#This Row],[Reg/Unreg]],CurCloseProf[R/NR],0),MATCH(L$4,CurCloseProf[#Headers],0))*'Closeouts and Depr'!$J18</f>
        <v>0</v>
      </c>
      <c r="M13" s="7">
        <f>INDEX(CurCloseProf[], MATCH(PAQueryRA[[#This Row],[Reg/Unreg]],CurCloseProf[R/NR],0),MATCH(M$4,CurCloseProf[#Headers],0))*'Closeouts and Depr'!$J18</f>
        <v>0</v>
      </c>
      <c r="N13" s="7">
        <f>INDEX(CurCloseProf[], MATCH(PAQueryRA[[#This Row],[Reg/Unreg]],CurCloseProf[R/NR],0),MATCH(N$4,CurCloseProf[#Headers],0))*'Closeouts and Depr'!$J18</f>
        <v>0</v>
      </c>
      <c r="O13" s="7">
        <f>INDEX(CurCloseProf[], MATCH(PAQueryRA[[#This Row],[Reg/Unreg]],CurCloseProf[R/NR],0),MATCH(O$4,CurCloseProf[#Headers],0))*'Closeouts and Depr'!$J18</f>
        <v>0</v>
      </c>
      <c r="P13" s="7">
        <f>INDEX(CurCloseProf[], MATCH(PAQueryRA[[#This Row],[Reg/Unreg]],CurCloseProf[R/NR],0),MATCH(P$4,CurCloseProf[#Headers],0))*'Closeouts and Depr'!$J18</f>
        <v>0</v>
      </c>
      <c r="Q13" s="7">
        <f>INDEX(CurCloseProf[], MATCH(PAQueryRA[[#This Row],[Reg/Unreg]],CurCloseProf[R/NR],0),MATCH(Q$4,CurCloseProf[#Headers],0))*'Closeouts and Depr'!$J18</f>
        <v>0</v>
      </c>
      <c r="R13" s="7">
        <f>INDEX(CurCloseProf[], MATCH(PAQueryRA[[#This Row],[Reg/Unreg]],CurCloseProf[R/NR],0),MATCH(R$4,CurCloseProf[#Headers],0))*'Closeouts and Depr'!$J18</f>
        <v>0</v>
      </c>
      <c r="S13" s="7">
        <f t="shared" si="0"/>
        <v>0</v>
      </c>
      <c r="U13" s="7">
        <f>'Summary '!K17</f>
        <v>0</v>
      </c>
      <c r="V13" s="7">
        <f>INDEX(CurCloseProf[], MATCH(PAQueryRA[[#This Row],[Reg/Unreg]],CurCloseProf[R/NR],0),MATCH(V$4,CurCloseProf[#Headers],0))*'Closeouts and Depr'!$M18</f>
        <v>0</v>
      </c>
      <c r="W13" s="7">
        <f>INDEX(CurCloseProf[], MATCH(PAQueryRA[[#This Row],[Reg/Unreg]],CurCloseProf[R/NR],0),MATCH(W$4,CurCloseProf[#Headers],0))*'Closeouts and Depr'!$M18</f>
        <v>0</v>
      </c>
      <c r="X13" s="7">
        <f>INDEX(CurCloseProf[], MATCH(PAQueryRA[[#This Row],[Reg/Unreg]],CurCloseProf[R/NR],0),MATCH(X$4,CurCloseProf[#Headers],0))*'Closeouts and Depr'!$M18</f>
        <v>0</v>
      </c>
      <c r="Y13" s="7">
        <f>INDEX(CurCloseProf[], MATCH(PAQueryRA[[#This Row],[Reg/Unreg]],CurCloseProf[R/NR],0),MATCH(Y$4,CurCloseProf[#Headers],0))*'Closeouts and Depr'!$M18</f>
        <v>0</v>
      </c>
      <c r="Z13" s="7">
        <f>INDEX(CurCloseProf[], MATCH(PAQueryRA[[#This Row],[Reg/Unreg]],CurCloseProf[R/NR],0),MATCH(Z$4,CurCloseProf[#Headers],0))*'Closeouts and Depr'!$M18</f>
        <v>0</v>
      </c>
      <c r="AA13" s="7">
        <f>INDEX(CurCloseProf[], MATCH(PAQueryRA[[#This Row],[Reg/Unreg]],CurCloseProf[R/NR],0),MATCH(AA$4,CurCloseProf[#Headers],0))*'Closeouts and Depr'!$M18</f>
        <v>0</v>
      </c>
      <c r="AB13" s="7">
        <f>INDEX(CurCloseProf[], MATCH(PAQueryRA[[#This Row],[Reg/Unreg]],CurCloseProf[R/NR],0),MATCH(AB$4,CurCloseProf[#Headers],0))*'Closeouts and Depr'!$M18</f>
        <v>0</v>
      </c>
      <c r="AC13" s="7">
        <f>INDEX(CurCloseProf[], MATCH(PAQueryRA[[#This Row],[Reg/Unreg]],CurCloseProf[R/NR],0),MATCH(AC$4,CurCloseProf[#Headers],0))*'Closeouts and Depr'!$M18</f>
        <v>0</v>
      </c>
      <c r="AD13" s="7">
        <f>INDEX(CurCloseProf[], MATCH(PAQueryRA[[#This Row],[Reg/Unreg]],CurCloseProf[R/NR],0),MATCH(AD$4,CurCloseProf[#Headers],0))*'Closeouts and Depr'!$M18</f>
        <v>0</v>
      </c>
      <c r="AE13" s="7">
        <f>INDEX(CurCloseProf[], MATCH(PAQueryRA[[#This Row],[Reg/Unreg]],CurCloseProf[R/NR],0),MATCH(AE$4,CurCloseProf[#Headers],0))*'Closeouts and Depr'!$M18</f>
        <v>0</v>
      </c>
      <c r="AF13" s="7">
        <f>INDEX(CurCloseProf[], MATCH(PAQueryRA[[#This Row],[Reg/Unreg]],CurCloseProf[R/NR],0),MATCH(AF$4,CurCloseProf[#Headers],0))*'Closeouts and Depr'!$M18</f>
        <v>0</v>
      </c>
      <c r="AG13" s="7">
        <f>INDEX(CurCloseProf[], MATCH(PAQueryRA[[#This Row],[Reg/Unreg]],CurCloseProf[R/NR],0),MATCH(AG$4,CurCloseProf[#Headers],0))*'Closeouts and Depr'!$M18</f>
        <v>0</v>
      </c>
      <c r="AH13" s="7">
        <f t="shared" si="1"/>
        <v>0</v>
      </c>
      <c r="AJ13" s="7">
        <v>0</v>
      </c>
      <c r="AK13" s="7"/>
      <c r="AL13" s="59">
        <f>INDEX(CurCloseProf[],1,MATCH(AL$4,CurCloseProf[#Headers],0))*'CC Summary'!$K$94*$AJ$13</f>
        <v>0</v>
      </c>
      <c r="AM13" s="59">
        <f>INDEX(CurCloseProf[],1,MATCH(AM$4,CurCloseProf[#Headers],0))*'CC Summary'!$K$94*$AJ$13</f>
        <v>0</v>
      </c>
      <c r="AN13" s="59">
        <f>INDEX(CurCloseProf[],1,MATCH(AN$4,CurCloseProf[#Headers],0))*'CC Summary'!$K$94*$AJ$13</f>
        <v>0</v>
      </c>
      <c r="AO13" s="59">
        <f>INDEX(CurCloseProf[],1,MATCH(AO$4,CurCloseProf[#Headers],0))*'CC Summary'!$K$94*$AJ$13</f>
        <v>0</v>
      </c>
      <c r="AP13" s="59">
        <f>INDEX(CurCloseProf[],1,MATCH(AP$4,CurCloseProf[#Headers],0))*'CC Summary'!$K$94*$AJ$13</f>
        <v>0</v>
      </c>
      <c r="AQ13" s="59">
        <f>INDEX(CurCloseProf[],1,MATCH(AQ$4,CurCloseProf[#Headers],0))*'CC Summary'!$K$94*$AJ$13</f>
        <v>0</v>
      </c>
      <c r="AR13" s="59">
        <f>INDEX(CurCloseProf[],1,MATCH(AR$4,CurCloseProf[#Headers],0))*'CC Summary'!$K$94*$AJ$13</f>
        <v>0</v>
      </c>
      <c r="AS13" s="59">
        <f>INDEX(CurCloseProf[],1,MATCH(AS$4,CurCloseProf[#Headers],0))*'CC Summary'!$K$94*$AJ$13</f>
        <v>0</v>
      </c>
      <c r="AT13" s="59">
        <f>INDEX(CurCloseProf[],1,MATCH(AT$4,CurCloseProf[#Headers],0))*'CC Summary'!$K$94*$AJ$13</f>
        <v>0</v>
      </c>
      <c r="AU13" s="59">
        <f>INDEX(CurCloseProf[],1,MATCH(AU$4,CurCloseProf[#Headers],0))*'CC Summary'!$K$94*$AJ$13</f>
        <v>0</v>
      </c>
      <c r="AV13" s="59">
        <f>INDEX(CurCloseProf[],1,MATCH(AV$4,CurCloseProf[#Headers],0))*'CC Summary'!$K$94*$AJ$13</f>
        <v>0</v>
      </c>
      <c r="AW13" s="59">
        <f>INDEX(CurCloseProf[],1,MATCH(AW$4,CurCloseProf[#Headers],0))*'CC Summary'!$K$94*$AJ$13</f>
        <v>0</v>
      </c>
      <c r="AX13" s="59">
        <f t="shared" si="2"/>
        <v>0</v>
      </c>
    </row>
    <row r="14" spans="1:50">
      <c r="A14" t="s">
        <v>58</v>
      </c>
      <c r="B14" t="s">
        <v>68</v>
      </c>
      <c r="C14">
        <v>45000</v>
      </c>
      <c r="D14">
        <v>45000</v>
      </c>
      <c r="F14" s="7">
        <f>'Summary '!L18</f>
        <v>0</v>
      </c>
      <c r="G14" s="7">
        <f>INDEX(CurCloseProf[], MATCH(PAQueryRA[[#This Row],[Reg/Unreg]],CurCloseProf[R/NR],0),MATCH(G$4,CurCloseProf[#Headers],0))*'Closeouts and Depr'!$J19</f>
        <v>3864.5647165046544</v>
      </c>
      <c r="H14" s="7">
        <f>INDEX(CurCloseProf[], MATCH(PAQueryRA[[#This Row],[Reg/Unreg]],CurCloseProf[R/NR],0),MATCH(H$4,CurCloseProf[#Headers],0))*'Closeouts and Depr'!$J19</f>
        <v>3047.5380469797328</v>
      </c>
      <c r="I14" s="7">
        <f>INDEX(CurCloseProf[], MATCH(PAQueryRA[[#This Row],[Reg/Unreg]],CurCloseProf[R/NR],0),MATCH(I$4,CurCloseProf[#Headers],0))*'Closeouts and Depr'!$J19</f>
        <v>4135.1213212035982</v>
      </c>
      <c r="J14" s="7">
        <f>INDEX(CurCloseProf[], MATCH(PAQueryRA[[#This Row],[Reg/Unreg]],CurCloseProf[R/NR],0),MATCH(J$4,CurCloseProf[#Headers],0))*'Closeouts and Depr'!$J19</f>
        <v>1137.100424710399</v>
      </c>
      <c r="K14" s="7">
        <f>INDEX(CurCloseProf[], MATCH(PAQueryRA[[#This Row],[Reg/Unreg]],CurCloseProf[R/NR],0),MATCH(K$4,CurCloseProf[#Headers],0))*'Closeouts and Depr'!$J19</f>
        <v>3321.6043029941293</v>
      </c>
      <c r="L14" s="7">
        <f>INDEX(CurCloseProf[], MATCH(PAQueryRA[[#This Row],[Reg/Unreg]],CurCloseProf[R/NR],0),MATCH(L$4,CurCloseProf[#Headers],0))*'Closeouts and Depr'!$J19</f>
        <v>5777.3477460479762</v>
      </c>
      <c r="M14" s="7">
        <f>INDEX(CurCloseProf[], MATCH(PAQueryRA[[#This Row],[Reg/Unreg]],CurCloseProf[R/NR],0),MATCH(M$4,CurCloseProf[#Headers],0))*'Closeouts and Depr'!$J19</f>
        <v>4833.0728096786115</v>
      </c>
      <c r="N14" s="7">
        <f>INDEX(CurCloseProf[], MATCH(PAQueryRA[[#This Row],[Reg/Unreg]],CurCloseProf[R/NR],0),MATCH(N$4,CurCloseProf[#Headers],0))*'Closeouts and Depr'!$J19</f>
        <v>2790.5977604141767</v>
      </c>
      <c r="O14" s="7">
        <f>INDEX(CurCloseProf[], MATCH(PAQueryRA[[#This Row],[Reg/Unreg]],CurCloseProf[R/NR],0),MATCH(O$4,CurCloseProf[#Headers],0))*'Closeouts and Depr'!$J19</f>
        <v>5843.3830954618188</v>
      </c>
      <c r="P14" s="7">
        <f>INDEX(CurCloseProf[], MATCH(PAQueryRA[[#This Row],[Reg/Unreg]],CurCloseProf[R/NR],0),MATCH(P$4,CurCloseProf[#Headers],0))*'Closeouts and Depr'!$J19</f>
        <v>11768.061983243813</v>
      </c>
      <c r="Q14" s="7">
        <f>INDEX(CurCloseProf[], MATCH(PAQueryRA[[#This Row],[Reg/Unreg]],CurCloseProf[R/NR],0),MATCH(Q$4,CurCloseProf[#Headers],0))*'Closeouts and Depr'!$J19</f>
        <v>10446.60247451758</v>
      </c>
      <c r="R14" s="7">
        <f>INDEX(CurCloseProf[], MATCH(PAQueryRA[[#This Row],[Reg/Unreg]],CurCloseProf[R/NR],0),MATCH(R$4,CurCloseProf[#Headers],0))*'Closeouts and Depr'!$J19</f>
        <v>38864.677736318663</v>
      </c>
      <c r="S14" s="7">
        <f t="shared" si="0"/>
        <v>95829.672418075148</v>
      </c>
      <c r="U14" s="7">
        <f>'Summary '!K18</f>
        <v>0</v>
      </c>
      <c r="V14" s="7">
        <f>INDEX(CurCloseProf[], MATCH(PAQueryRA[[#This Row],[Reg/Unreg]],CurCloseProf[R/NR],0),MATCH(V$4,CurCloseProf[#Headers],0))*'Closeouts and Depr'!$M19</f>
        <v>0</v>
      </c>
      <c r="W14" s="7">
        <f>INDEX(CurCloseProf[], MATCH(PAQueryRA[[#This Row],[Reg/Unreg]],CurCloseProf[R/NR],0),MATCH(W$4,CurCloseProf[#Headers],0))*'Closeouts and Depr'!$M19</f>
        <v>0</v>
      </c>
      <c r="X14" s="7">
        <f>INDEX(CurCloseProf[], MATCH(PAQueryRA[[#This Row],[Reg/Unreg]],CurCloseProf[R/NR],0),MATCH(X$4,CurCloseProf[#Headers],0))*'Closeouts and Depr'!$M19</f>
        <v>0</v>
      </c>
      <c r="Y14" s="7">
        <f>INDEX(CurCloseProf[], MATCH(PAQueryRA[[#This Row],[Reg/Unreg]],CurCloseProf[R/NR],0),MATCH(Y$4,CurCloseProf[#Headers],0))*'Closeouts and Depr'!$M19</f>
        <v>0</v>
      </c>
      <c r="Z14" s="7">
        <f>INDEX(CurCloseProf[], MATCH(PAQueryRA[[#This Row],[Reg/Unreg]],CurCloseProf[R/NR],0),MATCH(Z$4,CurCloseProf[#Headers],0))*'Closeouts and Depr'!$M19</f>
        <v>0</v>
      </c>
      <c r="AA14" s="7">
        <f>INDEX(CurCloseProf[], MATCH(PAQueryRA[[#This Row],[Reg/Unreg]],CurCloseProf[R/NR],0),MATCH(AA$4,CurCloseProf[#Headers],0))*'Closeouts and Depr'!$M19</f>
        <v>0</v>
      </c>
      <c r="AB14" s="7">
        <f>INDEX(CurCloseProf[], MATCH(PAQueryRA[[#This Row],[Reg/Unreg]],CurCloseProf[R/NR],0),MATCH(AB$4,CurCloseProf[#Headers],0))*'Closeouts and Depr'!$M19</f>
        <v>0</v>
      </c>
      <c r="AC14" s="7">
        <f>INDEX(CurCloseProf[], MATCH(PAQueryRA[[#This Row],[Reg/Unreg]],CurCloseProf[R/NR],0),MATCH(AC$4,CurCloseProf[#Headers],0))*'Closeouts and Depr'!$M19</f>
        <v>0</v>
      </c>
      <c r="AD14" s="7">
        <f>INDEX(CurCloseProf[], MATCH(PAQueryRA[[#This Row],[Reg/Unreg]],CurCloseProf[R/NR],0),MATCH(AD$4,CurCloseProf[#Headers],0))*'Closeouts and Depr'!$M19</f>
        <v>0</v>
      </c>
      <c r="AE14" s="7">
        <f>INDEX(CurCloseProf[], MATCH(PAQueryRA[[#This Row],[Reg/Unreg]],CurCloseProf[R/NR],0),MATCH(AE$4,CurCloseProf[#Headers],0))*'Closeouts and Depr'!$M19</f>
        <v>0</v>
      </c>
      <c r="AF14" s="7">
        <f>INDEX(CurCloseProf[], MATCH(PAQueryRA[[#This Row],[Reg/Unreg]],CurCloseProf[R/NR],0),MATCH(AF$4,CurCloseProf[#Headers],0))*'Closeouts and Depr'!$M19</f>
        <v>0</v>
      </c>
      <c r="AG14" s="7">
        <f>INDEX(CurCloseProf[], MATCH(PAQueryRA[[#This Row],[Reg/Unreg]],CurCloseProf[R/NR],0),MATCH(AG$4,CurCloseProf[#Headers],0))*'Closeouts and Depr'!$M19</f>
        <v>0</v>
      </c>
      <c r="AH14" s="7">
        <f t="shared" si="1"/>
        <v>0</v>
      </c>
      <c r="AJ14" s="7">
        <v>0</v>
      </c>
      <c r="AK14" s="7"/>
      <c r="AL14" s="59">
        <f>INDEX(CurCloseProf[],1,MATCH(AL$4,CurCloseProf[#Headers],0))*'CC Summary'!$K$94*$AJ$14</f>
        <v>0</v>
      </c>
      <c r="AM14" s="59">
        <f>INDEX(CurCloseProf[],1,MATCH(AM$4,CurCloseProf[#Headers],0))*'CC Summary'!$K$94*$AJ$14</f>
        <v>0</v>
      </c>
      <c r="AN14" s="59">
        <f>INDEX(CurCloseProf[],1,MATCH(AN$4,CurCloseProf[#Headers],0))*'CC Summary'!$K$94*$AJ$14</f>
        <v>0</v>
      </c>
      <c r="AO14" s="59">
        <f>INDEX(CurCloseProf[],1,MATCH(AO$4,CurCloseProf[#Headers],0))*'CC Summary'!$K$94*$AJ$14</f>
        <v>0</v>
      </c>
      <c r="AP14" s="59">
        <f>INDEX(CurCloseProf[],1,MATCH(AP$4,CurCloseProf[#Headers],0))*'CC Summary'!$K$94*$AJ$14</f>
        <v>0</v>
      </c>
      <c r="AQ14" s="59">
        <f>INDEX(CurCloseProf[],1,MATCH(AQ$4,CurCloseProf[#Headers],0))*'CC Summary'!$K$94*$AJ$14</f>
        <v>0</v>
      </c>
      <c r="AR14" s="59">
        <f>INDEX(CurCloseProf[],1,MATCH(AR$4,CurCloseProf[#Headers],0))*'CC Summary'!$K$94*$AJ$14</f>
        <v>0</v>
      </c>
      <c r="AS14" s="59">
        <f>INDEX(CurCloseProf[],1,MATCH(AS$4,CurCloseProf[#Headers],0))*'CC Summary'!$K$94*$AJ$14</f>
        <v>0</v>
      </c>
      <c r="AT14" s="59">
        <f>INDEX(CurCloseProf[],1,MATCH(AT$4,CurCloseProf[#Headers],0))*'CC Summary'!$K$94*$AJ$14</f>
        <v>0</v>
      </c>
      <c r="AU14" s="59">
        <f>INDEX(CurCloseProf[],1,MATCH(AU$4,CurCloseProf[#Headers],0))*'CC Summary'!$K$94*$AJ$14</f>
        <v>0</v>
      </c>
      <c r="AV14" s="59">
        <f>INDEX(CurCloseProf[],1,MATCH(AV$4,CurCloseProf[#Headers],0))*'CC Summary'!$K$94*$AJ$14</f>
        <v>0</v>
      </c>
      <c r="AW14" s="59">
        <f>INDEX(CurCloseProf[],1,MATCH(AW$4,CurCloseProf[#Headers],0))*'CC Summary'!$K$94*$AJ$14</f>
        <v>0</v>
      </c>
      <c r="AX14" s="59">
        <f t="shared" si="2"/>
        <v>0</v>
      </c>
    </row>
    <row r="15" spans="1:50">
      <c r="A15" t="s">
        <v>58</v>
      </c>
      <c r="B15" t="s">
        <v>69</v>
      </c>
      <c r="C15">
        <v>45100</v>
      </c>
      <c r="D15">
        <v>45100</v>
      </c>
      <c r="F15" s="7">
        <f>'Summary '!L19</f>
        <v>0</v>
      </c>
      <c r="G15" s="7">
        <f>INDEX(CurCloseProf[], MATCH(PAQueryRA[[#This Row],[Reg/Unreg]],CurCloseProf[R/NR],0),MATCH(G$4,CurCloseProf[#Headers],0))*'Closeouts and Depr'!$J20</f>
        <v>0</v>
      </c>
      <c r="H15" s="7">
        <f>INDEX(CurCloseProf[], MATCH(PAQueryRA[[#This Row],[Reg/Unreg]],CurCloseProf[R/NR],0),MATCH(H$4,CurCloseProf[#Headers],0))*'Closeouts and Depr'!$J20</f>
        <v>0</v>
      </c>
      <c r="I15" s="7">
        <f>INDEX(CurCloseProf[], MATCH(PAQueryRA[[#This Row],[Reg/Unreg]],CurCloseProf[R/NR],0),MATCH(I$4,CurCloseProf[#Headers],0))*'Closeouts and Depr'!$J20</f>
        <v>0</v>
      </c>
      <c r="J15" s="7">
        <f>INDEX(CurCloseProf[], MATCH(PAQueryRA[[#This Row],[Reg/Unreg]],CurCloseProf[R/NR],0),MATCH(J$4,CurCloseProf[#Headers],0))*'Closeouts and Depr'!$J20</f>
        <v>0</v>
      </c>
      <c r="K15" s="7">
        <f>INDEX(CurCloseProf[], MATCH(PAQueryRA[[#This Row],[Reg/Unreg]],CurCloseProf[R/NR],0),MATCH(K$4,CurCloseProf[#Headers],0))*'Closeouts and Depr'!$J20</f>
        <v>0</v>
      </c>
      <c r="L15" s="7">
        <f>INDEX(CurCloseProf[], MATCH(PAQueryRA[[#This Row],[Reg/Unreg]],CurCloseProf[R/NR],0),MATCH(L$4,CurCloseProf[#Headers],0))*'Closeouts and Depr'!$J20</f>
        <v>0</v>
      </c>
      <c r="M15" s="7">
        <f>INDEX(CurCloseProf[], MATCH(PAQueryRA[[#This Row],[Reg/Unreg]],CurCloseProf[R/NR],0),MATCH(M$4,CurCloseProf[#Headers],0))*'Closeouts and Depr'!$J20</f>
        <v>0</v>
      </c>
      <c r="N15" s="7">
        <f>INDEX(CurCloseProf[], MATCH(PAQueryRA[[#This Row],[Reg/Unreg]],CurCloseProf[R/NR],0),MATCH(N$4,CurCloseProf[#Headers],0))*'Closeouts and Depr'!$J20</f>
        <v>0</v>
      </c>
      <c r="O15" s="7">
        <f>INDEX(CurCloseProf[], MATCH(PAQueryRA[[#This Row],[Reg/Unreg]],CurCloseProf[R/NR],0),MATCH(O$4,CurCloseProf[#Headers],0))*'Closeouts and Depr'!$J20</f>
        <v>0</v>
      </c>
      <c r="P15" s="7">
        <f>INDEX(CurCloseProf[], MATCH(PAQueryRA[[#This Row],[Reg/Unreg]],CurCloseProf[R/NR],0),MATCH(P$4,CurCloseProf[#Headers],0))*'Closeouts and Depr'!$J20</f>
        <v>0</v>
      </c>
      <c r="Q15" s="7">
        <f>INDEX(CurCloseProf[], MATCH(PAQueryRA[[#This Row],[Reg/Unreg]],CurCloseProf[R/NR],0),MATCH(Q$4,CurCloseProf[#Headers],0))*'Closeouts and Depr'!$J20</f>
        <v>0</v>
      </c>
      <c r="R15" s="7">
        <f>INDEX(CurCloseProf[], MATCH(PAQueryRA[[#This Row],[Reg/Unreg]],CurCloseProf[R/NR],0),MATCH(R$4,CurCloseProf[#Headers],0))*'Closeouts and Depr'!$J20</f>
        <v>0</v>
      </c>
      <c r="S15" s="7">
        <f t="shared" si="0"/>
        <v>0</v>
      </c>
      <c r="U15" s="7">
        <f>'Summary '!K19</f>
        <v>0</v>
      </c>
      <c r="V15" s="7">
        <f>INDEX(CurCloseProf[], MATCH(PAQueryRA[[#This Row],[Reg/Unreg]],CurCloseProf[R/NR],0),MATCH(V$4,CurCloseProf[#Headers],0))*'Closeouts and Depr'!$M20</f>
        <v>0</v>
      </c>
      <c r="W15" s="7">
        <f>INDEX(CurCloseProf[], MATCH(PAQueryRA[[#This Row],[Reg/Unreg]],CurCloseProf[R/NR],0),MATCH(W$4,CurCloseProf[#Headers],0))*'Closeouts and Depr'!$M20</f>
        <v>0</v>
      </c>
      <c r="X15" s="7">
        <f>INDEX(CurCloseProf[], MATCH(PAQueryRA[[#This Row],[Reg/Unreg]],CurCloseProf[R/NR],0),MATCH(X$4,CurCloseProf[#Headers],0))*'Closeouts and Depr'!$M20</f>
        <v>0</v>
      </c>
      <c r="Y15" s="7">
        <f>INDEX(CurCloseProf[], MATCH(PAQueryRA[[#This Row],[Reg/Unreg]],CurCloseProf[R/NR],0),MATCH(Y$4,CurCloseProf[#Headers],0))*'Closeouts and Depr'!$M20</f>
        <v>0</v>
      </c>
      <c r="Z15" s="7">
        <f>INDEX(CurCloseProf[], MATCH(PAQueryRA[[#This Row],[Reg/Unreg]],CurCloseProf[R/NR],0),MATCH(Z$4,CurCloseProf[#Headers],0))*'Closeouts and Depr'!$M20</f>
        <v>0</v>
      </c>
      <c r="AA15" s="7">
        <f>INDEX(CurCloseProf[], MATCH(PAQueryRA[[#This Row],[Reg/Unreg]],CurCloseProf[R/NR],0),MATCH(AA$4,CurCloseProf[#Headers],0))*'Closeouts and Depr'!$M20</f>
        <v>0</v>
      </c>
      <c r="AB15" s="7">
        <f>INDEX(CurCloseProf[], MATCH(PAQueryRA[[#This Row],[Reg/Unreg]],CurCloseProf[R/NR],0),MATCH(AB$4,CurCloseProf[#Headers],0))*'Closeouts and Depr'!$M20</f>
        <v>0</v>
      </c>
      <c r="AC15" s="7">
        <f>INDEX(CurCloseProf[], MATCH(PAQueryRA[[#This Row],[Reg/Unreg]],CurCloseProf[R/NR],0),MATCH(AC$4,CurCloseProf[#Headers],0))*'Closeouts and Depr'!$M20</f>
        <v>0</v>
      </c>
      <c r="AD15" s="7">
        <f>INDEX(CurCloseProf[], MATCH(PAQueryRA[[#This Row],[Reg/Unreg]],CurCloseProf[R/NR],0),MATCH(AD$4,CurCloseProf[#Headers],0))*'Closeouts and Depr'!$M20</f>
        <v>0</v>
      </c>
      <c r="AE15" s="7">
        <f>INDEX(CurCloseProf[], MATCH(PAQueryRA[[#This Row],[Reg/Unreg]],CurCloseProf[R/NR],0),MATCH(AE$4,CurCloseProf[#Headers],0))*'Closeouts and Depr'!$M20</f>
        <v>0</v>
      </c>
      <c r="AF15" s="7">
        <f>INDEX(CurCloseProf[], MATCH(PAQueryRA[[#This Row],[Reg/Unreg]],CurCloseProf[R/NR],0),MATCH(AF$4,CurCloseProf[#Headers],0))*'Closeouts and Depr'!$M20</f>
        <v>0</v>
      </c>
      <c r="AG15" s="7">
        <f>INDEX(CurCloseProf[], MATCH(PAQueryRA[[#This Row],[Reg/Unreg]],CurCloseProf[R/NR],0),MATCH(AG$4,CurCloseProf[#Headers],0))*'Closeouts and Depr'!$M20</f>
        <v>0</v>
      </c>
      <c r="AH15" s="7">
        <f t="shared" si="1"/>
        <v>0</v>
      </c>
      <c r="AJ15" s="7">
        <v>0</v>
      </c>
      <c r="AK15" s="7"/>
      <c r="AL15" s="59">
        <f>INDEX(CurCloseProf[],1,MATCH(AL$4,CurCloseProf[#Headers],0))*'CC Summary'!$K$94*$AJ$15</f>
        <v>0</v>
      </c>
      <c r="AM15" s="59">
        <f>INDEX(CurCloseProf[],1,MATCH(AM$4,CurCloseProf[#Headers],0))*'CC Summary'!$K$94*$AJ$15</f>
        <v>0</v>
      </c>
      <c r="AN15" s="59">
        <f>INDEX(CurCloseProf[],1,MATCH(AN$4,CurCloseProf[#Headers],0))*'CC Summary'!$K$94*$AJ$15</f>
        <v>0</v>
      </c>
      <c r="AO15" s="59">
        <f>INDEX(CurCloseProf[],1,MATCH(AO$4,CurCloseProf[#Headers],0))*'CC Summary'!$K$94*$AJ$15</f>
        <v>0</v>
      </c>
      <c r="AP15" s="59">
        <f>INDEX(CurCloseProf[],1,MATCH(AP$4,CurCloseProf[#Headers],0))*'CC Summary'!$K$94*$AJ$15</f>
        <v>0</v>
      </c>
      <c r="AQ15" s="59">
        <f>INDEX(CurCloseProf[],1,MATCH(AQ$4,CurCloseProf[#Headers],0))*'CC Summary'!$K$94*$AJ$15</f>
        <v>0</v>
      </c>
      <c r="AR15" s="59">
        <f>INDEX(CurCloseProf[],1,MATCH(AR$4,CurCloseProf[#Headers],0))*'CC Summary'!$K$94*$AJ$15</f>
        <v>0</v>
      </c>
      <c r="AS15" s="59">
        <f>INDEX(CurCloseProf[],1,MATCH(AS$4,CurCloseProf[#Headers],0))*'CC Summary'!$K$94*$AJ$15</f>
        <v>0</v>
      </c>
      <c r="AT15" s="59">
        <f>INDEX(CurCloseProf[],1,MATCH(AT$4,CurCloseProf[#Headers],0))*'CC Summary'!$K$94*$AJ$15</f>
        <v>0</v>
      </c>
      <c r="AU15" s="59">
        <f>INDEX(CurCloseProf[],1,MATCH(AU$4,CurCloseProf[#Headers],0))*'CC Summary'!$K$94*$AJ$15</f>
        <v>0</v>
      </c>
      <c r="AV15" s="59">
        <f>INDEX(CurCloseProf[],1,MATCH(AV$4,CurCloseProf[#Headers],0))*'CC Summary'!$K$94*$AJ$15</f>
        <v>0</v>
      </c>
      <c r="AW15" s="59">
        <f>INDEX(CurCloseProf[],1,MATCH(AW$4,CurCloseProf[#Headers],0))*'CC Summary'!$K$94*$AJ$15</f>
        <v>0</v>
      </c>
      <c r="AX15" s="59">
        <f t="shared" si="2"/>
        <v>0</v>
      </c>
    </row>
    <row r="16" spans="1:50">
      <c r="A16" t="s">
        <v>58</v>
      </c>
      <c r="B16" t="s">
        <v>70</v>
      </c>
      <c r="C16">
        <v>45200</v>
      </c>
      <c r="D16">
        <v>45200</v>
      </c>
      <c r="F16" s="7">
        <f>'Summary '!L20</f>
        <v>0</v>
      </c>
      <c r="G16" s="7">
        <f>INDEX(CurCloseProf[], MATCH(PAQueryRA[[#This Row],[Reg/Unreg]],CurCloseProf[R/NR],0),MATCH(G$4,CurCloseProf[#Headers],0))*'Closeouts and Depr'!$J21</f>
        <v>201588.07876129961</v>
      </c>
      <c r="H16" s="7">
        <f>INDEX(CurCloseProf[], MATCH(PAQueryRA[[#This Row],[Reg/Unreg]],CurCloseProf[R/NR],0),MATCH(H$4,CurCloseProf[#Headers],0))*'Closeouts and Depr'!$J21</f>
        <v>158969.34969645442</v>
      </c>
      <c r="I16" s="7">
        <f>INDEX(CurCloseProf[], MATCH(PAQueryRA[[#This Row],[Reg/Unreg]],CurCloseProf[R/NR],0),MATCH(I$4,CurCloseProf[#Headers],0))*'Closeouts and Depr'!$J21</f>
        <v>215701.17820158295</v>
      </c>
      <c r="J16" s="7">
        <f>INDEX(CurCloseProf[], MATCH(PAQueryRA[[#This Row],[Reg/Unreg]],CurCloseProf[R/NR],0),MATCH(J$4,CurCloseProf[#Headers],0))*'Closeouts and Depr'!$J21</f>
        <v>59314.801741333729</v>
      </c>
      <c r="K16" s="7">
        <f>INDEX(CurCloseProf[], MATCH(PAQueryRA[[#This Row],[Reg/Unreg]],CurCloseProf[R/NR],0),MATCH(K$4,CurCloseProf[#Headers],0))*'Closeouts and Depr'!$J21</f>
        <v>173265.52379525814</v>
      </c>
      <c r="L16" s="7">
        <f>INDEX(CurCloseProf[], MATCH(PAQueryRA[[#This Row],[Reg/Unreg]],CurCloseProf[R/NR],0),MATCH(L$4,CurCloseProf[#Headers],0))*'Closeouts and Depr'!$J21</f>
        <v>301364.97067517374</v>
      </c>
      <c r="M16" s="7">
        <f>INDEX(CurCloseProf[], MATCH(PAQueryRA[[#This Row],[Reg/Unreg]],CurCloseProf[R/NR],0),MATCH(M$4,CurCloseProf[#Headers],0))*'Closeouts and Depr'!$J21</f>
        <v>252108.56427261338</v>
      </c>
      <c r="N16" s="7">
        <f>INDEX(CurCloseProf[], MATCH(PAQueryRA[[#This Row],[Reg/Unreg]],CurCloseProf[R/NR],0),MATCH(N$4,CurCloseProf[#Headers],0))*'Closeouts and Depr'!$J21</f>
        <v>145566.52104050794</v>
      </c>
      <c r="O16" s="7">
        <f>INDEX(CurCloseProf[], MATCH(PAQueryRA[[#This Row],[Reg/Unreg]],CurCloseProf[R/NR],0),MATCH(O$4,CurCloseProf[#Headers],0))*'Closeouts and Depr'!$J21</f>
        <v>304809.58609636605</v>
      </c>
      <c r="P16" s="7">
        <f>INDEX(CurCloseProf[], MATCH(PAQueryRA[[#This Row],[Reg/Unreg]],CurCloseProf[R/NR],0),MATCH(P$4,CurCloseProf[#Headers],0))*'Closeouts and Depr'!$J21</f>
        <v>613859.8212146546</v>
      </c>
      <c r="Q16" s="7">
        <f>INDEX(CurCloseProf[], MATCH(PAQueryRA[[#This Row],[Reg/Unreg]],CurCloseProf[R/NR],0),MATCH(Q$4,CurCloseProf[#Headers],0))*'Closeouts and Depr'!$J21</f>
        <v>544928.25891288219</v>
      </c>
      <c r="R16" s="7">
        <f>INDEX(CurCloseProf[], MATCH(PAQueryRA[[#This Row],[Reg/Unreg]],CurCloseProf[R/NR],0),MATCH(R$4,CurCloseProf[#Headers],0))*'Closeouts and Depr'!$J21</f>
        <v>2027306.1240458847</v>
      </c>
      <c r="S16" s="7">
        <f t="shared" si="0"/>
        <v>4998782.7784540113</v>
      </c>
      <c r="U16" s="7">
        <f>'Summary '!K20</f>
        <v>0</v>
      </c>
      <c r="V16" s="7">
        <f>INDEX(CurCloseProf[], MATCH(PAQueryRA[[#This Row],[Reg/Unreg]],CurCloseProf[R/NR],0),MATCH(V$4,CurCloseProf[#Headers],0))*'Closeouts and Depr'!$M21</f>
        <v>-8799.6075107618981</v>
      </c>
      <c r="W16" s="7">
        <f>INDEX(CurCloseProf[], MATCH(PAQueryRA[[#This Row],[Reg/Unreg]],CurCloseProf[R/NR],0),MATCH(W$4,CurCloseProf[#Headers],0))*'Closeouts and Depr'!$M21</f>
        <v>-6939.2391264676617</v>
      </c>
      <c r="X16" s="7">
        <f>INDEX(CurCloseProf[], MATCH(PAQueryRA[[#This Row],[Reg/Unreg]],CurCloseProf[R/NR],0),MATCH(X$4,CurCloseProf[#Headers],0))*'Closeouts and Depr'!$M21</f>
        <v>-9415.6644551901445</v>
      </c>
      <c r="Y16" s="7">
        <f>INDEX(CurCloseProf[], MATCH(PAQueryRA[[#This Row],[Reg/Unreg]],CurCloseProf[R/NR],0),MATCH(Y$4,CurCloseProf[#Headers],0))*'Closeouts and Depr'!$M21</f>
        <v>-2589.1757990333867</v>
      </c>
      <c r="Z16" s="7">
        <f>INDEX(CurCloseProf[], MATCH(PAQueryRA[[#This Row],[Reg/Unreg]],CurCloseProf[R/NR],0),MATCH(Z$4,CurCloseProf[#Headers],0))*'Closeouts and Depr'!$M21</f>
        <v>-7563.2875411755258</v>
      </c>
      <c r="AA16" s="7">
        <f>INDEX(CurCloseProf[], MATCH(PAQueryRA[[#This Row],[Reg/Unreg]],CurCloseProf[R/NR],0),MATCH(AA$4,CurCloseProf[#Headers],0))*'Closeouts and Depr'!$M21</f>
        <v>-13155.011326706002</v>
      </c>
      <c r="AB16" s="7">
        <f>INDEX(CurCloseProf[], MATCH(PAQueryRA[[#This Row],[Reg/Unreg]],CurCloseProf[R/NR],0),MATCH(AB$4,CurCloseProf[#Headers],0))*'Closeouts and Depr'!$M21</f>
        <v>-11004.898847850825</v>
      </c>
      <c r="AC16" s="7">
        <f>INDEX(CurCloseProf[], MATCH(PAQueryRA[[#This Row],[Reg/Unreg]],CurCloseProf[R/NR],0),MATCH(AC$4,CurCloseProf[#Headers],0))*'Closeouts and Depr'!$M21</f>
        <v>-6354.1865160602092</v>
      </c>
      <c r="AD16" s="7">
        <f>INDEX(CurCloseProf[], MATCH(PAQueryRA[[#This Row],[Reg/Unreg]],CurCloseProf[R/NR],0),MATCH(AD$4,CurCloseProf[#Headers],0))*'Closeouts and Depr'!$M21</f>
        <v>-13305.373708838239</v>
      </c>
      <c r="AE16" s="7">
        <f>INDEX(CurCloseProf[], MATCH(PAQueryRA[[#This Row],[Reg/Unreg]],CurCloseProf[R/NR],0),MATCH(AE$4,CurCloseProf[#Headers],0))*'Closeouts and Depr'!$M21</f>
        <v>-26795.857803236533</v>
      </c>
      <c r="AF16" s="7">
        <f>INDEX(CurCloseProf[], MATCH(PAQueryRA[[#This Row],[Reg/Unreg]],CurCloseProf[R/NR],0),MATCH(AF$4,CurCloseProf[#Headers],0))*'Closeouts and Depr'!$M21</f>
        <v>-23786.896672764782</v>
      </c>
      <c r="AG16" s="7">
        <f>INDEX(CurCloseProf[], MATCH(PAQueryRA[[#This Row],[Reg/Unreg]],CurCloseProf[R/NR],0),MATCH(AG$4,CurCloseProf[#Headers],0))*'Closeouts and Depr'!$M21</f>
        <v>-88494.807358581471</v>
      </c>
      <c r="AH16" s="7">
        <f t="shared" si="1"/>
        <v>-218204.00666666665</v>
      </c>
      <c r="AJ16" s="7">
        <v>0</v>
      </c>
      <c r="AK16" s="7"/>
      <c r="AL16" s="59">
        <f>INDEX(CurCloseProf[],1,MATCH(AL$4,CurCloseProf[#Headers],0))*'CC Summary'!$K$94*$AJ$16</f>
        <v>0</v>
      </c>
      <c r="AM16" s="59">
        <f>INDEX(CurCloseProf[],1,MATCH(AM$4,CurCloseProf[#Headers],0))*'CC Summary'!$K$94*$AJ$16</f>
        <v>0</v>
      </c>
      <c r="AN16" s="59">
        <f>INDEX(CurCloseProf[],1,MATCH(AN$4,CurCloseProf[#Headers],0))*'CC Summary'!$K$94*$AJ$16</f>
        <v>0</v>
      </c>
      <c r="AO16" s="59">
        <f>INDEX(CurCloseProf[],1,MATCH(AO$4,CurCloseProf[#Headers],0))*'CC Summary'!$K$94*$AJ$16</f>
        <v>0</v>
      </c>
      <c r="AP16" s="59">
        <f>INDEX(CurCloseProf[],1,MATCH(AP$4,CurCloseProf[#Headers],0))*'CC Summary'!$K$94*$AJ$16</f>
        <v>0</v>
      </c>
      <c r="AQ16" s="59">
        <f>INDEX(CurCloseProf[],1,MATCH(AQ$4,CurCloseProf[#Headers],0))*'CC Summary'!$K$94*$AJ$16</f>
        <v>0</v>
      </c>
      <c r="AR16" s="59">
        <f>INDEX(CurCloseProf[],1,MATCH(AR$4,CurCloseProf[#Headers],0))*'CC Summary'!$K$94*$AJ$16</f>
        <v>0</v>
      </c>
      <c r="AS16" s="59">
        <f>INDEX(CurCloseProf[],1,MATCH(AS$4,CurCloseProf[#Headers],0))*'CC Summary'!$K$94*$AJ$16</f>
        <v>0</v>
      </c>
      <c r="AT16" s="59">
        <f>INDEX(CurCloseProf[],1,MATCH(AT$4,CurCloseProf[#Headers],0))*'CC Summary'!$K$94*$AJ$16</f>
        <v>0</v>
      </c>
      <c r="AU16" s="59">
        <f>INDEX(CurCloseProf[],1,MATCH(AU$4,CurCloseProf[#Headers],0))*'CC Summary'!$K$94*$AJ$16</f>
        <v>0</v>
      </c>
      <c r="AV16" s="59">
        <f>INDEX(CurCloseProf[],1,MATCH(AV$4,CurCloseProf[#Headers],0))*'CC Summary'!$K$94*$AJ$16</f>
        <v>0</v>
      </c>
      <c r="AW16" s="59">
        <f>INDEX(CurCloseProf[],1,MATCH(AW$4,CurCloseProf[#Headers],0))*'CC Summary'!$K$94*$AJ$16</f>
        <v>0</v>
      </c>
      <c r="AX16" s="59">
        <f t="shared" si="2"/>
        <v>0</v>
      </c>
    </row>
    <row r="17" spans="1:50">
      <c r="A17" t="s">
        <v>58</v>
      </c>
      <c r="B17" t="s">
        <v>71</v>
      </c>
      <c r="C17">
        <v>45290</v>
      </c>
      <c r="D17">
        <v>45290</v>
      </c>
      <c r="F17" s="7">
        <f>'Summary '!L21</f>
        <v>0</v>
      </c>
      <c r="G17" s="7">
        <f>INDEX(CurCloseProf[], MATCH(PAQueryRA[[#This Row],[Reg/Unreg]],CurCloseProf[R/NR],0),MATCH(G$4,CurCloseProf[#Headers],0))*'Closeouts and Depr'!$J22</f>
        <v>0</v>
      </c>
      <c r="H17" s="7">
        <f>INDEX(CurCloseProf[], MATCH(PAQueryRA[[#This Row],[Reg/Unreg]],CurCloseProf[R/NR],0),MATCH(H$4,CurCloseProf[#Headers],0))*'Closeouts and Depr'!$J22</f>
        <v>0</v>
      </c>
      <c r="I17" s="7">
        <f>INDEX(CurCloseProf[], MATCH(PAQueryRA[[#This Row],[Reg/Unreg]],CurCloseProf[R/NR],0),MATCH(I$4,CurCloseProf[#Headers],0))*'Closeouts and Depr'!$J22</f>
        <v>0</v>
      </c>
      <c r="J17" s="7">
        <f>INDEX(CurCloseProf[], MATCH(PAQueryRA[[#This Row],[Reg/Unreg]],CurCloseProf[R/NR],0),MATCH(J$4,CurCloseProf[#Headers],0))*'Closeouts and Depr'!$J22</f>
        <v>0</v>
      </c>
      <c r="K17" s="7">
        <f>INDEX(CurCloseProf[], MATCH(PAQueryRA[[#This Row],[Reg/Unreg]],CurCloseProf[R/NR],0),MATCH(K$4,CurCloseProf[#Headers],0))*'Closeouts and Depr'!$J22</f>
        <v>0</v>
      </c>
      <c r="L17" s="7">
        <f>INDEX(CurCloseProf[], MATCH(PAQueryRA[[#This Row],[Reg/Unreg]],CurCloseProf[R/NR],0),MATCH(L$4,CurCloseProf[#Headers],0))*'Closeouts and Depr'!$J22</f>
        <v>0</v>
      </c>
      <c r="M17" s="7">
        <f>INDEX(CurCloseProf[], MATCH(PAQueryRA[[#This Row],[Reg/Unreg]],CurCloseProf[R/NR],0),MATCH(M$4,CurCloseProf[#Headers],0))*'Closeouts and Depr'!$J22</f>
        <v>0</v>
      </c>
      <c r="N17" s="7">
        <f>INDEX(CurCloseProf[], MATCH(PAQueryRA[[#This Row],[Reg/Unreg]],CurCloseProf[R/NR],0),MATCH(N$4,CurCloseProf[#Headers],0))*'Closeouts and Depr'!$J22</f>
        <v>0</v>
      </c>
      <c r="O17" s="7">
        <f>INDEX(CurCloseProf[], MATCH(PAQueryRA[[#This Row],[Reg/Unreg]],CurCloseProf[R/NR],0),MATCH(O$4,CurCloseProf[#Headers],0))*'Closeouts and Depr'!$J22</f>
        <v>0</v>
      </c>
      <c r="P17" s="7">
        <f>INDEX(CurCloseProf[], MATCH(PAQueryRA[[#This Row],[Reg/Unreg]],CurCloseProf[R/NR],0),MATCH(P$4,CurCloseProf[#Headers],0))*'Closeouts and Depr'!$J22</f>
        <v>0</v>
      </c>
      <c r="Q17" s="7">
        <f>INDEX(CurCloseProf[], MATCH(PAQueryRA[[#This Row],[Reg/Unreg]],CurCloseProf[R/NR],0),MATCH(Q$4,CurCloseProf[#Headers],0))*'Closeouts and Depr'!$J22</f>
        <v>0</v>
      </c>
      <c r="R17" s="7">
        <f>INDEX(CurCloseProf[], MATCH(PAQueryRA[[#This Row],[Reg/Unreg]],CurCloseProf[R/NR],0),MATCH(R$4,CurCloseProf[#Headers],0))*'Closeouts and Depr'!$J22</f>
        <v>0</v>
      </c>
      <c r="S17" s="7">
        <f t="shared" si="0"/>
        <v>0</v>
      </c>
      <c r="U17" s="7">
        <f>'Summary '!K21</f>
        <v>0</v>
      </c>
      <c r="V17" s="7">
        <f>INDEX(CurCloseProf[], MATCH(PAQueryRA[[#This Row],[Reg/Unreg]],CurCloseProf[R/NR],0),MATCH(V$4,CurCloseProf[#Headers],0))*'Closeouts and Depr'!$M22</f>
        <v>0</v>
      </c>
      <c r="W17" s="7">
        <f>INDEX(CurCloseProf[], MATCH(PAQueryRA[[#This Row],[Reg/Unreg]],CurCloseProf[R/NR],0),MATCH(W$4,CurCloseProf[#Headers],0))*'Closeouts and Depr'!$M22</f>
        <v>0</v>
      </c>
      <c r="X17" s="7">
        <f>INDEX(CurCloseProf[], MATCH(PAQueryRA[[#This Row],[Reg/Unreg]],CurCloseProf[R/NR],0),MATCH(X$4,CurCloseProf[#Headers],0))*'Closeouts and Depr'!$M22</f>
        <v>0</v>
      </c>
      <c r="Y17" s="7">
        <f>INDEX(CurCloseProf[], MATCH(PAQueryRA[[#This Row],[Reg/Unreg]],CurCloseProf[R/NR],0),MATCH(Y$4,CurCloseProf[#Headers],0))*'Closeouts and Depr'!$M22</f>
        <v>0</v>
      </c>
      <c r="Z17" s="7">
        <f>INDEX(CurCloseProf[], MATCH(PAQueryRA[[#This Row],[Reg/Unreg]],CurCloseProf[R/NR],0),MATCH(Z$4,CurCloseProf[#Headers],0))*'Closeouts and Depr'!$M22</f>
        <v>0</v>
      </c>
      <c r="AA17" s="7">
        <f>INDEX(CurCloseProf[], MATCH(PAQueryRA[[#This Row],[Reg/Unreg]],CurCloseProf[R/NR],0),MATCH(AA$4,CurCloseProf[#Headers],0))*'Closeouts and Depr'!$M22</f>
        <v>0</v>
      </c>
      <c r="AB17" s="7">
        <f>INDEX(CurCloseProf[], MATCH(PAQueryRA[[#This Row],[Reg/Unreg]],CurCloseProf[R/NR],0),MATCH(AB$4,CurCloseProf[#Headers],0))*'Closeouts and Depr'!$M22</f>
        <v>0</v>
      </c>
      <c r="AC17" s="7">
        <f>INDEX(CurCloseProf[], MATCH(PAQueryRA[[#This Row],[Reg/Unreg]],CurCloseProf[R/NR],0),MATCH(AC$4,CurCloseProf[#Headers],0))*'Closeouts and Depr'!$M22</f>
        <v>0</v>
      </c>
      <c r="AD17" s="7">
        <f>INDEX(CurCloseProf[], MATCH(PAQueryRA[[#This Row],[Reg/Unreg]],CurCloseProf[R/NR],0),MATCH(AD$4,CurCloseProf[#Headers],0))*'Closeouts and Depr'!$M22</f>
        <v>0</v>
      </c>
      <c r="AE17" s="7">
        <f>INDEX(CurCloseProf[], MATCH(PAQueryRA[[#This Row],[Reg/Unreg]],CurCloseProf[R/NR],0),MATCH(AE$4,CurCloseProf[#Headers],0))*'Closeouts and Depr'!$M22</f>
        <v>0</v>
      </c>
      <c r="AF17" s="7">
        <f>INDEX(CurCloseProf[], MATCH(PAQueryRA[[#This Row],[Reg/Unreg]],CurCloseProf[R/NR],0),MATCH(AF$4,CurCloseProf[#Headers],0))*'Closeouts and Depr'!$M22</f>
        <v>0</v>
      </c>
      <c r="AG17" s="7">
        <f>INDEX(CurCloseProf[], MATCH(PAQueryRA[[#This Row],[Reg/Unreg]],CurCloseProf[R/NR],0),MATCH(AG$4,CurCloseProf[#Headers],0))*'Closeouts and Depr'!$M22</f>
        <v>0</v>
      </c>
      <c r="AH17" s="7">
        <f t="shared" si="1"/>
        <v>0</v>
      </c>
      <c r="AJ17" s="7">
        <v>0</v>
      </c>
      <c r="AK17" s="7"/>
      <c r="AL17" s="59">
        <f>INDEX(CurCloseProf[],1,MATCH(AL$4,CurCloseProf[#Headers],0))*'CC Summary'!$K$94*$AJ$17</f>
        <v>0</v>
      </c>
      <c r="AM17" s="59">
        <f>INDEX(CurCloseProf[],1,MATCH(AM$4,CurCloseProf[#Headers],0))*'CC Summary'!$K$94*$AJ$17</f>
        <v>0</v>
      </c>
      <c r="AN17" s="59">
        <f>INDEX(CurCloseProf[],1,MATCH(AN$4,CurCloseProf[#Headers],0))*'CC Summary'!$K$94*$AJ$17</f>
        <v>0</v>
      </c>
      <c r="AO17" s="59">
        <f>INDEX(CurCloseProf[],1,MATCH(AO$4,CurCloseProf[#Headers],0))*'CC Summary'!$K$94*$AJ$17</f>
        <v>0</v>
      </c>
      <c r="AP17" s="59">
        <f>INDEX(CurCloseProf[],1,MATCH(AP$4,CurCloseProf[#Headers],0))*'CC Summary'!$K$94*$AJ$17</f>
        <v>0</v>
      </c>
      <c r="AQ17" s="59">
        <f>INDEX(CurCloseProf[],1,MATCH(AQ$4,CurCloseProf[#Headers],0))*'CC Summary'!$K$94*$AJ$17</f>
        <v>0</v>
      </c>
      <c r="AR17" s="59">
        <f>INDEX(CurCloseProf[],1,MATCH(AR$4,CurCloseProf[#Headers],0))*'CC Summary'!$K$94*$AJ$17</f>
        <v>0</v>
      </c>
      <c r="AS17" s="59">
        <f>INDEX(CurCloseProf[],1,MATCH(AS$4,CurCloseProf[#Headers],0))*'CC Summary'!$K$94*$AJ$17</f>
        <v>0</v>
      </c>
      <c r="AT17" s="59">
        <f>INDEX(CurCloseProf[],1,MATCH(AT$4,CurCloseProf[#Headers],0))*'CC Summary'!$K$94*$AJ$17</f>
        <v>0</v>
      </c>
      <c r="AU17" s="59">
        <f>INDEX(CurCloseProf[],1,MATCH(AU$4,CurCloseProf[#Headers],0))*'CC Summary'!$K$94*$AJ$17</f>
        <v>0</v>
      </c>
      <c r="AV17" s="59">
        <f>INDEX(CurCloseProf[],1,MATCH(AV$4,CurCloseProf[#Headers],0))*'CC Summary'!$K$94*$AJ$17</f>
        <v>0</v>
      </c>
      <c r="AW17" s="59">
        <f>INDEX(CurCloseProf[],1,MATCH(AW$4,CurCloseProf[#Headers],0))*'CC Summary'!$K$94*$AJ$17</f>
        <v>0</v>
      </c>
      <c r="AX17" s="59">
        <f t="shared" si="2"/>
        <v>0</v>
      </c>
    </row>
    <row r="18" spans="1:50">
      <c r="A18" t="s">
        <v>58</v>
      </c>
      <c r="B18" t="s">
        <v>72</v>
      </c>
      <c r="C18">
        <v>45300</v>
      </c>
      <c r="D18">
        <v>45300</v>
      </c>
      <c r="F18" s="7">
        <f>'Summary '!L22</f>
        <v>0</v>
      </c>
      <c r="G18" s="7">
        <f>INDEX(CurCloseProf[], MATCH(PAQueryRA[[#This Row],[Reg/Unreg]],CurCloseProf[R/NR],0),MATCH(G$4,CurCloseProf[#Headers],0))*'Closeouts and Depr'!$J23</f>
        <v>671666.16667416599</v>
      </c>
      <c r="H18" s="7">
        <f>INDEX(CurCloseProf[], MATCH(PAQueryRA[[#This Row],[Reg/Unreg]],CurCloseProf[R/NR],0),MATCH(H$4,CurCloseProf[#Headers],0))*'Closeouts and Depr'!$J23</f>
        <v>529665.91271368775</v>
      </c>
      <c r="I18" s="7">
        <f>INDEX(CurCloseProf[], MATCH(PAQueryRA[[#This Row],[Reg/Unreg]],CurCloseProf[R/NR],0),MATCH(I$4,CurCloseProf[#Headers],0))*'Closeouts and Depr'!$J23</f>
        <v>718689.24194326892</v>
      </c>
      <c r="J18" s="7">
        <f>INDEX(CurCloseProf[], MATCH(PAQueryRA[[#This Row],[Reg/Unreg]],CurCloseProf[R/NR],0),MATCH(J$4,CurCloseProf[#Headers],0))*'Closeouts and Depr'!$J23</f>
        <v>197629.47172989332</v>
      </c>
      <c r="K18" s="7">
        <f>INDEX(CurCloseProf[], MATCH(PAQueryRA[[#This Row],[Reg/Unreg]],CurCloseProf[R/NR],0),MATCH(K$4,CurCloseProf[#Headers],0))*'Closeouts and Depr'!$J23</f>
        <v>577298.96975780011</v>
      </c>
      <c r="L18" s="7">
        <f>INDEX(CurCloseProf[], MATCH(PAQueryRA[[#This Row],[Reg/Unreg]],CurCloseProf[R/NR],0),MATCH(L$4,CurCloseProf[#Headers],0))*'Closeouts and Depr'!$J23</f>
        <v>1004110.2423668014</v>
      </c>
      <c r="M18" s="7">
        <f>INDEX(CurCloseProf[], MATCH(PAQueryRA[[#This Row],[Reg/Unreg]],CurCloseProf[R/NR],0),MATCH(M$4,CurCloseProf[#Headers],0))*'Closeouts and Depr'!$J23</f>
        <v>839994.08095565392</v>
      </c>
      <c r="N18" s="7">
        <f>INDEX(CurCloseProf[], MATCH(PAQueryRA[[#This Row],[Reg/Unreg]],CurCloseProf[R/NR],0),MATCH(N$4,CurCloseProf[#Headers],0))*'Closeouts and Depr'!$J23</f>
        <v>485009.37051512959</v>
      </c>
      <c r="O18" s="7">
        <f>INDEX(CurCloseProf[], MATCH(PAQueryRA[[#This Row],[Reg/Unreg]],CurCloseProf[R/NR],0),MATCH(O$4,CurCloseProf[#Headers],0))*'Closeouts and Depr'!$J23</f>
        <v>1015587.268438162</v>
      </c>
      <c r="P18" s="7">
        <f>INDEX(CurCloseProf[], MATCH(PAQueryRA[[#This Row],[Reg/Unreg]],CurCloseProf[R/NR],0),MATCH(P$4,CurCloseProf[#Headers],0))*'Closeouts and Depr'!$J23</f>
        <v>2045303.8469539201</v>
      </c>
      <c r="Q18" s="7">
        <f>INDEX(CurCloseProf[], MATCH(PAQueryRA[[#This Row],[Reg/Unreg]],CurCloseProf[R/NR],0),MATCH(Q$4,CurCloseProf[#Headers],0))*'Closeouts and Depr'!$J23</f>
        <v>1815632.5365342421</v>
      </c>
      <c r="R18" s="7">
        <f>INDEX(CurCloseProf[], MATCH(PAQueryRA[[#This Row],[Reg/Unreg]],CurCloseProf[R/NR],0),MATCH(R$4,CurCloseProf[#Headers],0))*'Closeouts and Depr'!$J23</f>
        <v>6754729.4531504372</v>
      </c>
      <c r="S18" s="7">
        <f t="shared" si="0"/>
        <v>16655316.561733164</v>
      </c>
      <c r="U18" s="7">
        <f>'Summary '!K22</f>
        <v>0</v>
      </c>
      <c r="V18" s="7">
        <f>INDEX(CurCloseProf[], MATCH(PAQueryRA[[#This Row],[Reg/Unreg]],CurCloseProf[R/NR],0),MATCH(V$4,CurCloseProf[#Headers],0))*'Closeouts and Depr'!$M23</f>
        <v>-927.52142027767593</v>
      </c>
      <c r="W18" s="7">
        <f>INDEX(CurCloseProf[], MATCH(PAQueryRA[[#This Row],[Reg/Unreg]],CurCloseProf[R/NR],0),MATCH(W$4,CurCloseProf[#Headers],0))*'Closeouts and Depr'!$M23</f>
        <v>-731.42954641512517</v>
      </c>
      <c r="X18" s="7">
        <f>INDEX(CurCloseProf[], MATCH(PAQueryRA[[#This Row],[Reg/Unreg]],CurCloseProf[R/NR],0),MATCH(X$4,CurCloseProf[#Headers],0))*'Closeouts and Depr'!$M23</f>
        <v>-992.45681783594011</v>
      </c>
      <c r="Y18" s="7">
        <f>INDEX(CurCloseProf[], MATCH(PAQueryRA[[#This Row],[Reg/Unreg]],CurCloseProf[R/NR],0),MATCH(Y$4,CurCloseProf[#Headers],0))*'Closeouts and Depr'!$M23</f>
        <v>-272.91171924781702</v>
      </c>
      <c r="Z18" s="7">
        <f>INDEX(CurCloseProf[], MATCH(PAQueryRA[[#This Row],[Reg/Unreg]],CurCloseProf[R/NR],0),MATCH(Z$4,CurCloseProf[#Headers],0))*'Closeouts and Depr'!$M23</f>
        <v>-797.20728379988668</v>
      </c>
      <c r="AA18" s="7">
        <f>INDEX(CurCloseProf[], MATCH(PAQueryRA[[#This Row],[Reg/Unreg]],CurCloseProf[R/NR],0),MATCH(AA$4,CurCloseProf[#Headers],0))*'Closeouts and Depr'!$M23</f>
        <v>-1386.6021609023805</v>
      </c>
      <c r="AB18" s="7">
        <f>INDEX(CurCloseProf[], MATCH(PAQueryRA[[#This Row],[Reg/Unreg]],CurCloseProf[R/NR],0),MATCH(AB$4,CurCloseProf[#Headers],0))*'Closeouts and Depr'!$M23</f>
        <v>-1159.9698505742761</v>
      </c>
      <c r="AC18" s="7">
        <f>INDEX(CurCloseProf[], MATCH(PAQueryRA[[#This Row],[Reg/Unreg]],CurCloseProf[R/NR],0),MATCH(AC$4,CurCloseProf[#Headers],0))*'Closeouts and Depr'!$M23</f>
        <v>-669.76215642317118</v>
      </c>
      <c r="AD18" s="7">
        <f>INDEX(CurCloseProf[], MATCH(PAQueryRA[[#This Row],[Reg/Unreg]],CurCloseProf[R/NR],0),MATCH(AD$4,CurCloseProf[#Headers],0))*'Closeouts and Depr'!$M23</f>
        <v>-1402.4510871256309</v>
      </c>
      <c r="AE18" s="7">
        <f>INDEX(CurCloseProf[], MATCH(PAQueryRA[[#This Row],[Reg/Unreg]],CurCloseProf[R/NR],0),MATCH(AE$4,CurCloseProf[#Headers],0))*'Closeouts and Depr'!$M23</f>
        <v>-2824.4137090001504</v>
      </c>
      <c r="AF18" s="7">
        <f>INDEX(CurCloseProf[], MATCH(PAQueryRA[[#This Row],[Reg/Unreg]],CurCloseProf[R/NR],0),MATCH(AF$4,CurCloseProf[#Headers],0))*'Closeouts and Depr'!$M23</f>
        <v>-2507.2545745862294</v>
      </c>
      <c r="AG18" s="7">
        <f>INDEX(CurCloseProf[], MATCH(PAQueryRA[[#This Row],[Reg/Unreg]],CurCloseProf[R/NR],0),MATCH(AG$4,CurCloseProf[#Headers],0))*'Closeouts and Depr'!$M23</f>
        <v>-9327.7830071450535</v>
      </c>
      <c r="AH18" s="7">
        <f t="shared" si="1"/>
        <v>-22999.763333333336</v>
      </c>
      <c r="AJ18" s="7">
        <v>0</v>
      </c>
      <c r="AK18" s="7"/>
      <c r="AL18" s="59">
        <f>INDEX(CurCloseProf[],1,MATCH(AL$4,CurCloseProf[#Headers],0))*'CC Summary'!$K$94*$AJ$18</f>
        <v>0</v>
      </c>
      <c r="AM18" s="59">
        <f>INDEX(CurCloseProf[],1,MATCH(AM$4,CurCloseProf[#Headers],0))*'CC Summary'!$K$94*$AJ$18</f>
        <v>0</v>
      </c>
      <c r="AN18" s="59">
        <f>INDEX(CurCloseProf[],1,MATCH(AN$4,CurCloseProf[#Headers],0))*'CC Summary'!$K$94*$AJ$18</f>
        <v>0</v>
      </c>
      <c r="AO18" s="59">
        <f>INDEX(CurCloseProf[],1,MATCH(AO$4,CurCloseProf[#Headers],0))*'CC Summary'!$K$94*$AJ$18</f>
        <v>0</v>
      </c>
      <c r="AP18" s="59">
        <f>INDEX(CurCloseProf[],1,MATCH(AP$4,CurCloseProf[#Headers],0))*'CC Summary'!$K$94*$AJ$18</f>
        <v>0</v>
      </c>
      <c r="AQ18" s="59">
        <f>INDEX(CurCloseProf[],1,MATCH(AQ$4,CurCloseProf[#Headers],0))*'CC Summary'!$K$94*$AJ$18</f>
        <v>0</v>
      </c>
      <c r="AR18" s="59">
        <f>INDEX(CurCloseProf[],1,MATCH(AR$4,CurCloseProf[#Headers],0))*'CC Summary'!$K$94*$AJ$18</f>
        <v>0</v>
      </c>
      <c r="AS18" s="59">
        <f>INDEX(CurCloseProf[],1,MATCH(AS$4,CurCloseProf[#Headers],0))*'CC Summary'!$K$94*$AJ$18</f>
        <v>0</v>
      </c>
      <c r="AT18" s="59">
        <f>INDEX(CurCloseProf[],1,MATCH(AT$4,CurCloseProf[#Headers],0))*'CC Summary'!$K$94*$AJ$18</f>
        <v>0</v>
      </c>
      <c r="AU18" s="59">
        <f>INDEX(CurCloseProf[],1,MATCH(AU$4,CurCloseProf[#Headers],0))*'CC Summary'!$K$94*$AJ$18</f>
        <v>0</v>
      </c>
      <c r="AV18" s="59">
        <f>INDEX(CurCloseProf[],1,MATCH(AV$4,CurCloseProf[#Headers],0))*'CC Summary'!$K$94*$AJ$18</f>
        <v>0</v>
      </c>
      <c r="AW18" s="59">
        <f>INDEX(CurCloseProf[],1,MATCH(AW$4,CurCloseProf[#Headers],0))*'CC Summary'!$K$94*$AJ$18</f>
        <v>0</v>
      </c>
      <c r="AX18" s="59">
        <f t="shared" si="2"/>
        <v>0</v>
      </c>
    </row>
    <row r="19" spans="1:50">
      <c r="A19" t="s">
        <v>58</v>
      </c>
      <c r="B19" t="s">
        <v>73</v>
      </c>
      <c r="C19">
        <v>45500</v>
      </c>
      <c r="D19">
        <v>45500</v>
      </c>
      <c r="F19" s="7">
        <f>'Summary '!L23</f>
        <v>0</v>
      </c>
      <c r="G19" s="7">
        <f>INDEX(CurCloseProf[], MATCH(PAQueryRA[[#This Row],[Reg/Unreg]],CurCloseProf[R/NR],0),MATCH(G$4,CurCloseProf[#Headers],0))*'Closeouts and Depr'!$J24</f>
        <v>759863.5887440145</v>
      </c>
      <c r="H19" s="7">
        <f>INDEX(CurCloseProf[], MATCH(PAQueryRA[[#This Row],[Reg/Unreg]],CurCloseProf[R/NR],0),MATCH(H$4,CurCloseProf[#Headers],0))*'Closeouts and Depr'!$J24</f>
        <v>599217.08318716311</v>
      </c>
      <c r="I19" s="7">
        <f>INDEX(CurCloseProf[], MATCH(PAQueryRA[[#This Row],[Reg/Unreg]],CurCloseProf[R/NR],0),MATCH(I$4,CurCloseProf[#Headers],0))*'Closeouts and Depr'!$J24</f>
        <v>813061.32967636979</v>
      </c>
      <c r="J19" s="7">
        <f>INDEX(CurCloseProf[], MATCH(PAQueryRA[[#This Row],[Reg/Unreg]],CurCloseProf[R/NR],0),MATCH(J$4,CurCloseProf[#Headers],0))*'Closeouts and Depr'!$J24</f>
        <v>223580.47357640782</v>
      </c>
      <c r="K19" s="7">
        <f>INDEX(CurCloseProf[], MATCH(PAQueryRA[[#This Row],[Reg/Unreg]],CurCloseProf[R/NR],0),MATCH(K$4,CurCloseProf[#Headers],0))*'Closeouts and Depr'!$J24</f>
        <v>653104.90345300967</v>
      </c>
      <c r="L19" s="7">
        <f>INDEX(CurCloseProf[], MATCH(PAQueryRA[[#This Row],[Reg/Unreg]],CurCloseProf[R/NR],0),MATCH(L$4,CurCloseProf[#Headers],0))*'Closeouts and Depr'!$J24</f>
        <v>1135961.3601463342</v>
      </c>
      <c r="M19" s="7">
        <f>INDEX(CurCloseProf[], MATCH(PAQueryRA[[#This Row],[Reg/Unreg]],CurCloseProf[R/NR],0),MATCH(M$4,CurCloseProf[#Headers],0))*'Closeouts and Depr'!$J24</f>
        <v>950294.87645509443</v>
      </c>
      <c r="N19" s="7">
        <f>INDEX(CurCloseProf[], MATCH(PAQueryRA[[#This Row],[Reg/Unreg]],CurCloseProf[R/NR],0),MATCH(N$4,CurCloseProf[#Headers],0))*'Closeouts and Depr'!$J24</f>
        <v>548696.62808680045</v>
      </c>
      <c r="O19" s="7">
        <f>INDEX(CurCloseProf[], MATCH(PAQueryRA[[#This Row],[Reg/Unreg]],CurCloseProf[R/NR],0),MATCH(O$4,CurCloseProf[#Headers],0))*'Closeouts and Depr'!$J24</f>
        <v>1148945.4505343845</v>
      </c>
      <c r="P19" s="7">
        <f>INDEX(CurCloseProf[], MATCH(PAQueryRA[[#This Row],[Reg/Unreg]],CurCloseProf[R/NR],0),MATCH(P$4,CurCloseProf[#Headers],0))*'Closeouts and Depr'!$J24</f>
        <v>2313875.5505788098</v>
      </c>
      <c r="Q19" s="7">
        <f>INDEX(CurCloseProf[], MATCH(PAQueryRA[[#This Row],[Reg/Unreg]],CurCloseProf[R/NR],0),MATCH(Q$4,CurCloseProf[#Headers],0))*'Closeouts and Depr'!$J24</f>
        <v>2054045.7797401387</v>
      </c>
      <c r="R19" s="7">
        <f>INDEX(CurCloseProf[], MATCH(PAQueryRA[[#This Row],[Reg/Unreg]],CurCloseProf[R/NR],0),MATCH(R$4,CurCloseProf[#Headers],0))*'Closeouts and Depr'!$J24</f>
        <v>7641702.4080293039</v>
      </c>
      <c r="S19" s="7">
        <f t="shared" si="0"/>
        <v>18842349.43220783</v>
      </c>
      <c r="U19" s="7">
        <f>'Summary '!K23</f>
        <v>0</v>
      </c>
      <c r="V19" s="7">
        <f>INDEX(CurCloseProf[], MATCH(PAQueryRA[[#This Row],[Reg/Unreg]],CurCloseProf[R/NR],0),MATCH(V$4,CurCloseProf[#Headers],0))*'Closeouts and Depr'!$M24</f>
        <v>0</v>
      </c>
      <c r="W19" s="7">
        <f>INDEX(CurCloseProf[], MATCH(PAQueryRA[[#This Row],[Reg/Unreg]],CurCloseProf[R/NR],0),MATCH(W$4,CurCloseProf[#Headers],0))*'Closeouts and Depr'!$M24</f>
        <v>0</v>
      </c>
      <c r="X19" s="7">
        <f>INDEX(CurCloseProf[], MATCH(PAQueryRA[[#This Row],[Reg/Unreg]],CurCloseProf[R/NR],0),MATCH(X$4,CurCloseProf[#Headers],0))*'Closeouts and Depr'!$M24</f>
        <v>0</v>
      </c>
      <c r="Y19" s="7">
        <f>INDEX(CurCloseProf[], MATCH(PAQueryRA[[#This Row],[Reg/Unreg]],CurCloseProf[R/NR],0),MATCH(Y$4,CurCloseProf[#Headers],0))*'Closeouts and Depr'!$M24</f>
        <v>0</v>
      </c>
      <c r="Z19" s="7">
        <f>INDEX(CurCloseProf[], MATCH(PAQueryRA[[#This Row],[Reg/Unreg]],CurCloseProf[R/NR],0),MATCH(Z$4,CurCloseProf[#Headers],0))*'Closeouts and Depr'!$M24</f>
        <v>0</v>
      </c>
      <c r="AA19" s="7">
        <f>INDEX(CurCloseProf[], MATCH(PAQueryRA[[#This Row],[Reg/Unreg]],CurCloseProf[R/NR],0),MATCH(AA$4,CurCloseProf[#Headers],0))*'Closeouts and Depr'!$M24</f>
        <v>0</v>
      </c>
      <c r="AB19" s="7">
        <f>INDEX(CurCloseProf[], MATCH(PAQueryRA[[#This Row],[Reg/Unreg]],CurCloseProf[R/NR],0),MATCH(AB$4,CurCloseProf[#Headers],0))*'Closeouts and Depr'!$M24</f>
        <v>0</v>
      </c>
      <c r="AC19" s="7">
        <f>INDEX(CurCloseProf[], MATCH(PAQueryRA[[#This Row],[Reg/Unreg]],CurCloseProf[R/NR],0),MATCH(AC$4,CurCloseProf[#Headers],0))*'Closeouts and Depr'!$M24</f>
        <v>0</v>
      </c>
      <c r="AD19" s="7">
        <f>INDEX(CurCloseProf[], MATCH(PAQueryRA[[#This Row],[Reg/Unreg]],CurCloseProf[R/NR],0),MATCH(AD$4,CurCloseProf[#Headers],0))*'Closeouts and Depr'!$M24</f>
        <v>0</v>
      </c>
      <c r="AE19" s="7">
        <f>INDEX(CurCloseProf[], MATCH(PAQueryRA[[#This Row],[Reg/Unreg]],CurCloseProf[R/NR],0),MATCH(AE$4,CurCloseProf[#Headers],0))*'Closeouts and Depr'!$M24</f>
        <v>0</v>
      </c>
      <c r="AF19" s="7">
        <f>INDEX(CurCloseProf[], MATCH(PAQueryRA[[#This Row],[Reg/Unreg]],CurCloseProf[R/NR],0),MATCH(AF$4,CurCloseProf[#Headers],0))*'Closeouts and Depr'!$M24</f>
        <v>0</v>
      </c>
      <c r="AG19" s="7">
        <f>INDEX(CurCloseProf[], MATCH(PAQueryRA[[#This Row],[Reg/Unreg]],CurCloseProf[R/NR],0),MATCH(AG$4,CurCloseProf[#Headers],0))*'Closeouts and Depr'!$M24</f>
        <v>0</v>
      </c>
      <c r="AH19" s="7">
        <f t="shared" si="1"/>
        <v>0</v>
      </c>
      <c r="AJ19" s="7">
        <v>0</v>
      </c>
      <c r="AK19" s="7"/>
      <c r="AL19" s="59">
        <f>INDEX(CurCloseProf[],1,MATCH(AL$4,CurCloseProf[#Headers],0))*'CC Summary'!$K$94*$AJ$19</f>
        <v>0</v>
      </c>
      <c r="AM19" s="59">
        <f>INDEX(CurCloseProf[],1,MATCH(AM$4,CurCloseProf[#Headers],0))*'CC Summary'!$K$94*$AJ$19</f>
        <v>0</v>
      </c>
      <c r="AN19" s="59">
        <f>INDEX(CurCloseProf[],1,MATCH(AN$4,CurCloseProf[#Headers],0))*'CC Summary'!$K$94*$AJ$19</f>
        <v>0</v>
      </c>
      <c r="AO19" s="59">
        <f>INDEX(CurCloseProf[],1,MATCH(AO$4,CurCloseProf[#Headers],0))*'CC Summary'!$K$94*$AJ$19</f>
        <v>0</v>
      </c>
      <c r="AP19" s="59">
        <f>INDEX(CurCloseProf[],1,MATCH(AP$4,CurCloseProf[#Headers],0))*'CC Summary'!$K$94*$AJ$19</f>
        <v>0</v>
      </c>
      <c r="AQ19" s="59">
        <f>INDEX(CurCloseProf[],1,MATCH(AQ$4,CurCloseProf[#Headers],0))*'CC Summary'!$K$94*$AJ$19</f>
        <v>0</v>
      </c>
      <c r="AR19" s="59">
        <f>INDEX(CurCloseProf[],1,MATCH(AR$4,CurCloseProf[#Headers],0))*'CC Summary'!$K$94*$AJ$19</f>
        <v>0</v>
      </c>
      <c r="AS19" s="59">
        <f>INDEX(CurCloseProf[],1,MATCH(AS$4,CurCloseProf[#Headers],0))*'CC Summary'!$K$94*$AJ$19</f>
        <v>0</v>
      </c>
      <c r="AT19" s="59">
        <f>INDEX(CurCloseProf[],1,MATCH(AT$4,CurCloseProf[#Headers],0))*'CC Summary'!$K$94*$AJ$19</f>
        <v>0</v>
      </c>
      <c r="AU19" s="59">
        <f>INDEX(CurCloseProf[],1,MATCH(AU$4,CurCloseProf[#Headers],0))*'CC Summary'!$K$94*$AJ$19</f>
        <v>0</v>
      </c>
      <c r="AV19" s="59">
        <f>INDEX(CurCloseProf[],1,MATCH(AV$4,CurCloseProf[#Headers],0))*'CC Summary'!$K$94*$AJ$19</f>
        <v>0</v>
      </c>
      <c r="AW19" s="59">
        <f>INDEX(CurCloseProf[],1,MATCH(AW$4,CurCloseProf[#Headers],0))*'CC Summary'!$K$94*$AJ$19</f>
        <v>0</v>
      </c>
      <c r="AX19" s="59">
        <f t="shared" si="2"/>
        <v>0</v>
      </c>
    </row>
    <row r="20" spans="1:50">
      <c r="A20" t="s">
        <v>58</v>
      </c>
      <c r="B20" t="s">
        <v>74</v>
      </c>
      <c r="C20">
        <v>45600</v>
      </c>
      <c r="D20">
        <v>45600</v>
      </c>
      <c r="F20" s="7">
        <f>'Summary '!L24</f>
        <v>0</v>
      </c>
      <c r="G20" s="7">
        <f>INDEX(CurCloseProf[], MATCH(PAQueryRA[[#This Row],[Reg/Unreg]],CurCloseProf[R/NR],0),MATCH(G$4,CurCloseProf[#Headers],0))*'Closeouts and Depr'!$J25</f>
        <v>80947.724203102582</v>
      </c>
      <c r="H20" s="7">
        <f>INDEX(CurCloseProf[], MATCH(PAQueryRA[[#This Row],[Reg/Unreg]],CurCloseProf[R/NR],0),MATCH(H$4,CurCloseProf[#Headers],0))*'Closeouts and Depr'!$J25</f>
        <v>63834.166955935922</v>
      </c>
      <c r="I20" s="7">
        <f>INDEX(CurCloseProf[], MATCH(PAQueryRA[[#This Row],[Reg/Unreg]],CurCloseProf[R/NR],0),MATCH(I$4,CurCloseProf[#Headers],0))*'Closeouts and Depr'!$J25</f>
        <v>86614.841466002632</v>
      </c>
      <c r="J20" s="7">
        <f>INDEX(CurCloseProf[], MATCH(PAQueryRA[[#This Row],[Reg/Unreg]],CurCloseProf[R/NR],0),MATCH(J$4,CurCloseProf[#Headers],0))*'Closeouts and Depr'!$J25</f>
        <v>23817.867812533324</v>
      </c>
      <c r="K20" s="7">
        <f>INDEX(CurCloseProf[], MATCH(PAQueryRA[[#This Row],[Reg/Unreg]],CurCloseProf[R/NR],0),MATCH(K$4,CurCloseProf[#Headers],0))*'Closeouts and Depr'!$J25</f>
        <v>69574.797876278171</v>
      </c>
      <c r="L20" s="7">
        <f>INDEX(CurCloseProf[], MATCH(PAQueryRA[[#This Row],[Reg/Unreg]],CurCloseProf[R/NR],0),MATCH(L$4,CurCloseProf[#Headers],0))*'Closeouts and Depr'!$J25</f>
        <v>121013.15058206367</v>
      </c>
      <c r="M20" s="7">
        <f>INDEX(CurCloseProf[], MATCH(PAQueryRA[[#This Row],[Reg/Unreg]],CurCloseProf[R/NR],0),MATCH(M$4,CurCloseProf[#Headers],0))*'Closeouts and Depr'!$J25</f>
        <v>101234.23297339086</v>
      </c>
      <c r="N20" s="7">
        <f>INDEX(CurCloseProf[], MATCH(PAQueryRA[[#This Row],[Reg/Unreg]],CurCloseProf[R/NR],0),MATCH(N$4,CurCloseProf[#Headers],0))*'Closeouts and Depr'!$J25</f>
        <v>58452.259036332907</v>
      </c>
      <c r="O20" s="7">
        <f>INDEX(CurCloseProf[], MATCH(PAQueryRA[[#This Row],[Reg/Unreg]],CurCloseProf[R/NR],0),MATCH(O$4,CurCloseProf[#Headers],0))*'Closeouts and Depr'!$J25</f>
        <v>122396.33643716869</v>
      </c>
      <c r="P20" s="7">
        <f>INDEX(CurCloseProf[], MATCH(PAQueryRA[[#This Row],[Reg/Unreg]],CurCloseProf[R/NR],0),MATCH(P$4,CurCloseProf[#Headers],0))*'Closeouts and Depr'!$J25</f>
        <v>246495.50614492581</v>
      </c>
      <c r="Q20" s="7">
        <f>INDEX(CurCloseProf[], MATCH(PAQueryRA[[#This Row],[Reg/Unreg]],CurCloseProf[R/NR],0),MATCH(Q$4,CurCloseProf[#Headers],0))*'Closeouts and Depr'!$J25</f>
        <v>218816.02664207306</v>
      </c>
      <c r="R20" s="7">
        <f>INDEX(CurCloseProf[], MATCH(PAQueryRA[[#This Row],[Reg/Unreg]],CurCloseProf[R/NR],0),MATCH(R$4,CurCloseProf[#Headers],0))*'Closeouts and Depr'!$J25</f>
        <v>814065.08764263184</v>
      </c>
      <c r="S20" s="7">
        <f t="shared" si="0"/>
        <v>2007261.9977724394</v>
      </c>
      <c r="U20" s="7">
        <f>'Summary '!K24</f>
        <v>0</v>
      </c>
      <c r="V20" s="7">
        <f>INDEX(CurCloseProf[], MATCH(PAQueryRA[[#This Row],[Reg/Unreg]],CurCloseProf[R/NR],0),MATCH(V$4,CurCloseProf[#Headers],0))*'Closeouts and Depr'!$M25</f>
        <v>-27953.364159832341</v>
      </c>
      <c r="W20" s="7">
        <f>INDEX(CurCloseProf[], MATCH(PAQueryRA[[#This Row],[Reg/Unreg]],CurCloseProf[R/NR],0),MATCH(W$4,CurCloseProf[#Headers],0))*'Closeouts and Depr'!$M25</f>
        <v>-22043.605701399338</v>
      </c>
      <c r="X20" s="7">
        <f>INDEX(CurCloseProf[], MATCH(PAQueryRA[[#This Row],[Reg/Unreg]],CurCloseProf[R/NR],0),MATCH(X$4,CurCloseProf[#Headers],0))*'Closeouts and Depr'!$M25</f>
        <v>-29910.367820476895</v>
      </c>
      <c r="Y20" s="7">
        <f>INDEX(CurCloseProf[], MATCH(PAQueryRA[[#This Row],[Reg/Unreg]],CurCloseProf[R/NR],0),MATCH(Y$4,CurCloseProf[#Headers],0))*'Closeouts and Depr'!$M25</f>
        <v>-8224.9320660824069</v>
      </c>
      <c r="Z20" s="7">
        <f>INDEX(CurCloseProf[], MATCH(PAQueryRA[[#This Row],[Reg/Unreg]],CurCloseProf[R/NR],0),MATCH(Z$4,CurCloseProf[#Headers],0))*'Closeouts and Depr'!$M25</f>
        <v>-24025.995548714767</v>
      </c>
      <c r="AA20" s="7">
        <f>INDEX(CurCloseProf[], MATCH(PAQueryRA[[#This Row],[Reg/Unreg]],CurCloseProf[R/NR],0),MATCH(AA$4,CurCloseProf[#Headers],0))*'Closeouts and Depr'!$M25</f>
        <v>-41789.002713178183</v>
      </c>
      <c r="AB20" s="7">
        <f>INDEX(CurCloseProf[], MATCH(PAQueryRA[[#This Row],[Reg/Unreg]],CurCloseProf[R/NR],0),MATCH(AB$4,CurCloseProf[#Headers],0))*'Closeouts and Depr'!$M25</f>
        <v>-34958.825681698887</v>
      </c>
      <c r="AC20" s="7">
        <f>INDEX(CurCloseProf[], MATCH(PAQueryRA[[#This Row],[Reg/Unreg]],CurCloseProf[R/NR],0),MATCH(AC$4,CurCloseProf[#Headers],0))*'Closeouts and Depr'!$M25</f>
        <v>-20185.092278911015</v>
      </c>
      <c r="AD20" s="7">
        <f>INDEX(CurCloseProf[], MATCH(PAQueryRA[[#This Row],[Reg/Unreg]],CurCloseProf[R/NR],0),MATCH(AD$4,CurCloseProf[#Headers],0))*'Closeouts and Depr'!$M25</f>
        <v>-42266.652928661293</v>
      </c>
      <c r="AE20" s="7">
        <f>INDEX(CurCloseProf[], MATCH(PAQueryRA[[#This Row],[Reg/Unreg]],CurCloseProf[R/NR],0),MATCH(AE$4,CurCloseProf[#Headers],0))*'Closeouts and Depr'!$M25</f>
        <v>-85121.338677081745</v>
      </c>
      <c r="AF20" s="7">
        <f>INDEX(CurCloseProf[], MATCH(PAQueryRA[[#This Row],[Reg/Unreg]],CurCloseProf[R/NR],0),MATCH(AF$4,CurCloseProf[#Headers],0))*'Closeouts and Depr'!$M25</f>
        <v>-75562.89119860153</v>
      </c>
      <c r="AG20" s="7">
        <f>INDEX(CurCloseProf[], MATCH(PAQueryRA[[#This Row],[Reg/Unreg]],CurCloseProf[R/NR],0),MATCH(AG$4,CurCloseProf[#Headers],0))*'Closeouts and Depr'!$M25</f>
        <v>-281117.9445586949</v>
      </c>
      <c r="AH20" s="7">
        <f t="shared" si="1"/>
        <v>-693160.01333333331</v>
      </c>
      <c r="AJ20" s="7">
        <v>0</v>
      </c>
      <c r="AK20" s="7"/>
      <c r="AL20" s="59">
        <f>INDEX(CurCloseProf[],1,MATCH(AL$4,CurCloseProf[#Headers],0))*'CC Summary'!$K$94*$AJ$20</f>
        <v>0</v>
      </c>
      <c r="AM20" s="59">
        <f>INDEX(CurCloseProf[],1,MATCH(AM$4,CurCloseProf[#Headers],0))*'CC Summary'!$K$94*$AJ$20</f>
        <v>0</v>
      </c>
      <c r="AN20" s="59">
        <f>INDEX(CurCloseProf[],1,MATCH(AN$4,CurCloseProf[#Headers],0))*'CC Summary'!$K$94*$AJ$20</f>
        <v>0</v>
      </c>
      <c r="AO20" s="59">
        <f>INDEX(CurCloseProf[],1,MATCH(AO$4,CurCloseProf[#Headers],0))*'CC Summary'!$K$94*$AJ$20</f>
        <v>0</v>
      </c>
      <c r="AP20" s="59">
        <f>INDEX(CurCloseProf[],1,MATCH(AP$4,CurCloseProf[#Headers],0))*'CC Summary'!$K$94*$AJ$20</f>
        <v>0</v>
      </c>
      <c r="AQ20" s="59">
        <f>INDEX(CurCloseProf[],1,MATCH(AQ$4,CurCloseProf[#Headers],0))*'CC Summary'!$K$94*$AJ$20</f>
        <v>0</v>
      </c>
      <c r="AR20" s="59">
        <f>INDEX(CurCloseProf[],1,MATCH(AR$4,CurCloseProf[#Headers],0))*'CC Summary'!$K$94*$AJ$20</f>
        <v>0</v>
      </c>
      <c r="AS20" s="59">
        <f>INDEX(CurCloseProf[],1,MATCH(AS$4,CurCloseProf[#Headers],0))*'CC Summary'!$K$94*$AJ$20</f>
        <v>0</v>
      </c>
      <c r="AT20" s="59">
        <f>INDEX(CurCloseProf[],1,MATCH(AT$4,CurCloseProf[#Headers],0))*'CC Summary'!$K$94*$AJ$20</f>
        <v>0</v>
      </c>
      <c r="AU20" s="59">
        <f>INDEX(CurCloseProf[],1,MATCH(AU$4,CurCloseProf[#Headers],0))*'CC Summary'!$K$94*$AJ$20</f>
        <v>0</v>
      </c>
      <c r="AV20" s="59">
        <f>INDEX(CurCloseProf[],1,MATCH(AV$4,CurCloseProf[#Headers],0))*'CC Summary'!$K$94*$AJ$20</f>
        <v>0</v>
      </c>
      <c r="AW20" s="59">
        <f>INDEX(CurCloseProf[],1,MATCH(AW$4,CurCloseProf[#Headers],0))*'CC Summary'!$K$94*$AJ$20</f>
        <v>0</v>
      </c>
      <c r="AX20" s="59">
        <f t="shared" si="2"/>
        <v>0</v>
      </c>
    </row>
    <row r="21" spans="1:50">
      <c r="A21" t="s">
        <v>58</v>
      </c>
      <c r="B21" t="s">
        <v>75</v>
      </c>
      <c r="C21">
        <v>45700</v>
      </c>
      <c r="D21">
        <v>45700</v>
      </c>
      <c r="F21" s="7">
        <f>'Summary '!L25</f>
        <v>0</v>
      </c>
      <c r="G21" s="7">
        <f>INDEX(CurCloseProf[], MATCH(PAQueryRA[[#This Row],[Reg/Unreg]],CurCloseProf[R/NR],0),MATCH(G$4,CurCloseProf[#Headers],0))*'Closeouts and Depr'!$J26</f>
        <v>570939.85329958331</v>
      </c>
      <c r="H21" s="7">
        <f>INDEX(CurCloseProf[], MATCH(PAQueryRA[[#This Row],[Reg/Unreg]],CurCloseProf[R/NR],0),MATCH(H$4,CurCloseProf[#Headers],0))*'Closeouts and Depr'!$J26</f>
        <v>450234.64558286214</v>
      </c>
      <c r="I21" s="7">
        <f>INDEX(CurCloseProf[], MATCH(PAQueryRA[[#This Row],[Reg/Unreg]],CurCloseProf[R/NR],0),MATCH(I$4,CurCloseProf[#Headers],0))*'Closeouts and Depr'!$J26</f>
        <v>610911.1203186959</v>
      </c>
      <c r="J21" s="7">
        <f>INDEX(CurCloseProf[], MATCH(PAQueryRA[[#This Row],[Reg/Unreg]],CurCloseProf[R/NR],0),MATCH(J$4,CurCloseProf[#Headers],0))*'Closeouts and Depr'!$J26</f>
        <v>167991.99839981957</v>
      </c>
      <c r="K21" s="7">
        <f>INDEX(CurCloseProf[], MATCH(PAQueryRA[[#This Row],[Reg/Unreg]],CurCloseProf[R/NR],0),MATCH(K$4,CurCloseProf[#Headers],0))*'Closeouts and Depr'!$J26</f>
        <v>490724.41855391784</v>
      </c>
      <c r="L21" s="7">
        <f>INDEX(CurCloseProf[], MATCH(PAQueryRA[[#This Row],[Reg/Unreg]],CurCloseProf[R/NR],0),MATCH(L$4,CurCloseProf[#Headers],0))*'Closeouts and Depr'!$J26</f>
        <v>853529.00431505486</v>
      </c>
      <c r="M21" s="7">
        <f>INDEX(CurCloseProf[], MATCH(PAQueryRA[[#This Row],[Reg/Unreg]],CurCloseProf[R/NR],0),MATCH(M$4,CurCloseProf[#Headers],0))*'Closeouts and Depr'!$J26</f>
        <v>714024.49780679925</v>
      </c>
      <c r="N21" s="7">
        <f>INDEX(CurCloseProf[], MATCH(PAQueryRA[[#This Row],[Reg/Unreg]],CurCloseProf[R/NR],0),MATCH(N$4,CurCloseProf[#Headers],0))*'Closeouts and Depr'!$J26</f>
        <v>412275.01486637269</v>
      </c>
      <c r="O21" s="7">
        <f>INDEX(CurCloseProf[], MATCH(PAQueryRA[[#This Row],[Reg/Unreg]],CurCloseProf[R/NR],0),MATCH(O$4,CurCloseProf[#Headers],0))*'Closeouts and Depr'!$J26</f>
        <v>863284.87993693503</v>
      </c>
      <c r="P21" s="7">
        <f>INDEX(CurCloseProf[], MATCH(PAQueryRA[[#This Row],[Reg/Unreg]],CurCloseProf[R/NR],0),MATCH(P$4,CurCloseProf[#Headers],0))*'Closeouts and Depr'!$J26</f>
        <v>1738580.1701389451</v>
      </c>
      <c r="Q21" s="7">
        <f>INDEX(CurCloseProf[], MATCH(PAQueryRA[[#This Row],[Reg/Unreg]],CurCloseProf[R/NR],0),MATCH(Q$4,CurCloseProf[#Headers],0))*'Closeouts and Depr'!$J26</f>
        <v>1543351.4824600164</v>
      </c>
      <c r="R21" s="7">
        <f>INDEX(CurCloseProf[], MATCH(PAQueryRA[[#This Row],[Reg/Unreg]],CurCloseProf[R/NR],0),MATCH(R$4,CurCloseProf[#Headers],0))*'Closeouts and Depr'!$J26</f>
        <v>5741757.4896711223</v>
      </c>
      <c r="S21" s="7">
        <f t="shared" si="0"/>
        <v>14157604.575350124</v>
      </c>
      <c r="U21" s="7">
        <f>'Summary '!K25</f>
        <v>0</v>
      </c>
      <c r="V21" s="7">
        <f>INDEX(CurCloseProf[], MATCH(PAQueryRA[[#This Row],[Reg/Unreg]],CurCloseProf[R/NR],0),MATCH(V$4,CurCloseProf[#Headers],0))*'Closeouts and Depr'!$M26</f>
        <v>-37089.236864494305</v>
      </c>
      <c r="W21" s="7">
        <f>INDEX(CurCloseProf[], MATCH(PAQueryRA[[#This Row],[Reg/Unreg]],CurCloseProf[R/NR],0),MATCH(W$4,CurCloseProf[#Headers],0))*'Closeouts and Depr'!$M26</f>
        <v>-29248.018540163459</v>
      </c>
      <c r="X21" s="7">
        <f>INDEX(CurCloseProf[], MATCH(PAQueryRA[[#This Row],[Reg/Unreg]],CurCloseProf[R/NR],0),MATCH(X$4,CurCloseProf[#Headers],0))*'Closeouts and Depr'!$M26</f>
        <v>-39685.839259086497</v>
      </c>
      <c r="Y21" s="7">
        <f>INDEX(CurCloseProf[], MATCH(PAQueryRA[[#This Row],[Reg/Unreg]],CurCloseProf[R/NR],0),MATCH(Y$4,CurCloseProf[#Headers],0))*'Closeouts and Depr'!$M26</f>
        <v>-10913.049744175572</v>
      </c>
      <c r="Z21" s="7">
        <f>INDEX(CurCloseProf[], MATCH(PAQueryRA[[#This Row],[Reg/Unreg]],CurCloseProf[R/NR],0),MATCH(Z$4,CurCloseProf[#Headers],0))*'Closeouts and Depr'!$M26</f>
        <v>-31878.303975020106</v>
      </c>
      <c r="AA21" s="7">
        <f>INDEX(CurCloseProf[], MATCH(PAQueryRA[[#This Row],[Reg/Unreg]],CurCloseProf[R/NR],0),MATCH(AA$4,CurCloseProf[#Headers],0))*'Closeouts and Depr'!$M26</f>
        <v>-55446.715146623581</v>
      </c>
      <c r="AB21" s="7">
        <f>INDEX(CurCloseProf[], MATCH(PAQueryRA[[#This Row],[Reg/Unreg]],CurCloseProf[R/NR],0),MATCH(AB$4,CurCloseProf[#Headers],0))*'Closeouts and Depr'!$M26</f>
        <v>-46384.261972884247</v>
      </c>
      <c r="AC21" s="7">
        <f>INDEX(CurCloseProf[], MATCH(PAQueryRA[[#This Row],[Reg/Unreg]],CurCloseProf[R/NR],0),MATCH(AC$4,CurCloseProf[#Headers],0))*'Closeouts and Depr'!$M26</f>
        <v>-26782.095506771951</v>
      </c>
      <c r="AD21" s="7">
        <f>INDEX(CurCloseProf[], MATCH(PAQueryRA[[#This Row],[Reg/Unreg]],CurCloseProf[R/NR],0),MATCH(AD$4,CurCloseProf[#Headers],0))*'Closeouts and Depr'!$M26</f>
        <v>-56080.473640919117</v>
      </c>
      <c r="AE21" s="7">
        <f>INDEX(CurCloseProf[], MATCH(PAQueryRA[[#This Row],[Reg/Unreg]],CurCloseProf[R/NR],0),MATCH(AE$4,CurCloseProf[#Headers],0))*'Closeouts and Depr'!$M26</f>
        <v>-112941.16423216449</v>
      </c>
      <c r="AF21" s="7">
        <f>INDEX(CurCloseProf[], MATCH(PAQueryRA[[#This Row],[Reg/Unreg]],CurCloseProf[R/NR],0),MATCH(AF$4,CurCloseProf[#Headers],0))*'Closeouts and Depr'!$M26</f>
        <v>-100258.77221097074</v>
      </c>
      <c r="AG21" s="7">
        <f>INDEX(CurCloseProf[], MATCH(PAQueryRA[[#This Row],[Reg/Unreg]],CurCloseProf[R/NR],0),MATCH(AG$4,CurCloseProf[#Headers],0))*'Closeouts and Depr'!$M26</f>
        <v>-372994.46224005939</v>
      </c>
      <c r="AH21" s="7">
        <f t="shared" si="1"/>
        <v>-919702.39333333343</v>
      </c>
      <c r="AJ21" s="180">
        <v>3.0523451794274622E-3</v>
      </c>
      <c r="AK21" s="7"/>
      <c r="AL21" s="59">
        <f>INDEX(CurCloseProf[],1,MATCH(AL$4,CurCloseProf[#Headers],0))*'CC Summary'!$K$94*$AJ$21</f>
        <v>904.82248794833549</v>
      </c>
      <c r="AM21" s="59">
        <f>INDEX(CurCloseProf[],1,MATCH(AM$4,CurCloseProf[#Headers],0))*'CC Summary'!$K$94*$AJ$21</f>
        <v>713.52950721949503</v>
      </c>
      <c r="AN21" s="59">
        <f>INDEX(CurCloseProf[],1,MATCH(AN$4,CurCloseProf[#Headers],0))*'CC Summary'!$K$94*$AJ$21</f>
        <v>968.16874248226657</v>
      </c>
      <c r="AO21" s="59">
        <f>INDEX(CurCloseProf[],1,MATCH(AO$4,CurCloseProf[#Headers],0))*'CC Summary'!$K$94*$AJ$21</f>
        <v>266.23283883421362</v>
      </c>
      <c r="AP21" s="59">
        <f>INDEX(CurCloseProf[],1,MATCH(AP$4,CurCloseProf[#Headers],0))*'CC Summary'!$K$94*$AJ$21</f>
        <v>777.69748726924331</v>
      </c>
      <c r="AQ21" s="59">
        <f>INDEX(CurCloseProf[],1,MATCH(AQ$4,CurCloseProf[#Headers],0))*'CC Summary'!$K$94*$AJ$21</f>
        <v>1352.6682937916698</v>
      </c>
      <c r="AR21" s="59">
        <f>INDEX(CurCloseProf[],1,MATCH(AR$4,CurCloseProf[#Headers],0))*'CC Summary'!$K$94*$AJ$21</f>
        <v>1131.5822828409316</v>
      </c>
      <c r="AS21" s="59">
        <f>INDEX(CurCloseProf[],1,MATCH(AS$4,CurCloseProf[#Headers],0))*'CC Summary'!$K$94*$AJ$21</f>
        <v>653.37128335756449</v>
      </c>
      <c r="AT21" s="59">
        <f>INDEX(CurCloseProf[],1,MATCH(AT$4,CurCloseProf[#Headers],0))*'CC Summary'!$K$94*$AJ$21</f>
        <v>1368.1293543592392</v>
      </c>
      <c r="AU21" s="59">
        <f>INDEX(CurCloseProf[],1,MATCH(AU$4,CurCloseProf[#Headers],0))*'CC Summary'!$K$94*$AJ$21</f>
        <v>2755.2927439754694</v>
      </c>
      <c r="AV21" s="59">
        <f>INDEX(CurCloseProf[],1,MATCH(AV$4,CurCloseProf[#Headers],0))*'CC Summary'!$K$94*$AJ$21</f>
        <v>2445.8953426841522</v>
      </c>
      <c r="AW21" s="59">
        <f>INDEX(CurCloseProf[],1,MATCH(AW$4,CurCloseProf[#Headers],0))*'CC Summary'!$K$94*$AJ$21</f>
        <v>9099.5071844707163</v>
      </c>
      <c r="AX21" s="59">
        <f t="shared" si="2"/>
        <v>22436.897549233297</v>
      </c>
    </row>
    <row r="22" spans="1:50">
      <c r="A22" t="s">
        <v>58</v>
      </c>
      <c r="B22" t="s">
        <v>76</v>
      </c>
      <c r="C22">
        <v>45790</v>
      </c>
      <c r="D22">
        <v>45790</v>
      </c>
      <c r="F22" s="7">
        <f>'Summary '!L26</f>
        <v>0</v>
      </c>
      <c r="G22" s="7">
        <f>INDEX(CurCloseProf[], MATCH(PAQueryRA[[#This Row],[Reg/Unreg]],CurCloseProf[R/NR],0),MATCH(G$4,CurCloseProf[#Headers],0))*'Closeouts and Depr'!$J27</f>
        <v>0</v>
      </c>
      <c r="H22" s="7">
        <f>INDEX(CurCloseProf[], MATCH(PAQueryRA[[#This Row],[Reg/Unreg]],CurCloseProf[R/NR],0),MATCH(H$4,CurCloseProf[#Headers],0))*'Closeouts and Depr'!$J27</f>
        <v>0</v>
      </c>
      <c r="I22" s="7">
        <f>INDEX(CurCloseProf[], MATCH(PAQueryRA[[#This Row],[Reg/Unreg]],CurCloseProf[R/NR],0),MATCH(I$4,CurCloseProf[#Headers],0))*'Closeouts and Depr'!$J27</f>
        <v>0</v>
      </c>
      <c r="J22" s="7">
        <f>INDEX(CurCloseProf[], MATCH(PAQueryRA[[#This Row],[Reg/Unreg]],CurCloseProf[R/NR],0),MATCH(J$4,CurCloseProf[#Headers],0))*'Closeouts and Depr'!$J27</f>
        <v>0</v>
      </c>
      <c r="K22" s="7">
        <f>INDEX(CurCloseProf[], MATCH(PAQueryRA[[#This Row],[Reg/Unreg]],CurCloseProf[R/NR],0),MATCH(K$4,CurCloseProf[#Headers],0))*'Closeouts and Depr'!$J27</f>
        <v>0</v>
      </c>
      <c r="L22" s="7">
        <f>INDEX(CurCloseProf[], MATCH(PAQueryRA[[#This Row],[Reg/Unreg]],CurCloseProf[R/NR],0),MATCH(L$4,CurCloseProf[#Headers],0))*'Closeouts and Depr'!$J27</f>
        <v>0</v>
      </c>
      <c r="M22" s="7">
        <f>INDEX(CurCloseProf[], MATCH(PAQueryRA[[#This Row],[Reg/Unreg]],CurCloseProf[R/NR],0),MATCH(M$4,CurCloseProf[#Headers],0))*'Closeouts and Depr'!$J27</f>
        <v>0</v>
      </c>
      <c r="N22" s="7">
        <f>INDEX(CurCloseProf[], MATCH(PAQueryRA[[#This Row],[Reg/Unreg]],CurCloseProf[R/NR],0),MATCH(N$4,CurCloseProf[#Headers],0))*'Closeouts and Depr'!$J27</f>
        <v>0</v>
      </c>
      <c r="O22" s="7">
        <f>INDEX(CurCloseProf[], MATCH(PAQueryRA[[#This Row],[Reg/Unreg]],CurCloseProf[R/NR],0),MATCH(O$4,CurCloseProf[#Headers],0))*'Closeouts and Depr'!$J27</f>
        <v>0</v>
      </c>
      <c r="P22" s="7">
        <f>INDEX(CurCloseProf[], MATCH(PAQueryRA[[#This Row],[Reg/Unreg]],CurCloseProf[R/NR],0),MATCH(P$4,CurCloseProf[#Headers],0))*'Closeouts and Depr'!$J27</f>
        <v>0</v>
      </c>
      <c r="Q22" s="7">
        <f>INDEX(CurCloseProf[], MATCH(PAQueryRA[[#This Row],[Reg/Unreg]],CurCloseProf[R/NR],0),MATCH(Q$4,CurCloseProf[#Headers],0))*'Closeouts and Depr'!$J27</f>
        <v>0</v>
      </c>
      <c r="R22" s="7">
        <f>INDEX(CurCloseProf[], MATCH(PAQueryRA[[#This Row],[Reg/Unreg]],CurCloseProf[R/NR],0),MATCH(R$4,CurCloseProf[#Headers],0))*'Closeouts and Depr'!$J27</f>
        <v>0</v>
      </c>
      <c r="S22" s="7">
        <f t="shared" si="0"/>
        <v>0</v>
      </c>
      <c r="U22" s="7">
        <f>'Summary '!K26</f>
        <v>0</v>
      </c>
      <c r="V22" s="7">
        <f>INDEX(CurCloseProf[], MATCH(PAQueryRA[[#This Row],[Reg/Unreg]],CurCloseProf[R/NR],0),MATCH(V$4,CurCloseProf[#Headers],0))*'Closeouts and Depr'!$M27</f>
        <v>0</v>
      </c>
      <c r="W22" s="7">
        <f>INDEX(CurCloseProf[], MATCH(PAQueryRA[[#This Row],[Reg/Unreg]],CurCloseProf[R/NR],0),MATCH(W$4,CurCloseProf[#Headers],0))*'Closeouts and Depr'!$M27</f>
        <v>0</v>
      </c>
      <c r="X22" s="7">
        <f>INDEX(CurCloseProf[], MATCH(PAQueryRA[[#This Row],[Reg/Unreg]],CurCloseProf[R/NR],0),MATCH(X$4,CurCloseProf[#Headers],0))*'Closeouts and Depr'!$M27</f>
        <v>0</v>
      </c>
      <c r="Y22" s="7">
        <f>INDEX(CurCloseProf[], MATCH(PAQueryRA[[#This Row],[Reg/Unreg]],CurCloseProf[R/NR],0),MATCH(Y$4,CurCloseProf[#Headers],0))*'Closeouts and Depr'!$M27</f>
        <v>0</v>
      </c>
      <c r="Z22" s="7">
        <f>INDEX(CurCloseProf[], MATCH(PAQueryRA[[#This Row],[Reg/Unreg]],CurCloseProf[R/NR],0),MATCH(Z$4,CurCloseProf[#Headers],0))*'Closeouts and Depr'!$M27</f>
        <v>0</v>
      </c>
      <c r="AA22" s="7">
        <f>INDEX(CurCloseProf[], MATCH(PAQueryRA[[#This Row],[Reg/Unreg]],CurCloseProf[R/NR],0),MATCH(AA$4,CurCloseProf[#Headers],0))*'Closeouts and Depr'!$M27</f>
        <v>0</v>
      </c>
      <c r="AB22" s="7">
        <f>INDEX(CurCloseProf[], MATCH(PAQueryRA[[#This Row],[Reg/Unreg]],CurCloseProf[R/NR],0),MATCH(AB$4,CurCloseProf[#Headers],0))*'Closeouts and Depr'!$M27</f>
        <v>0</v>
      </c>
      <c r="AC22" s="7">
        <f>INDEX(CurCloseProf[], MATCH(PAQueryRA[[#This Row],[Reg/Unreg]],CurCloseProf[R/NR],0),MATCH(AC$4,CurCloseProf[#Headers],0))*'Closeouts and Depr'!$M27</f>
        <v>0</v>
      </c>
      <c r="AD22" s="7">
        <f>INDEX(CurCloseProf[], MATCH(PAQueryRA[[#This Row],[Reg/Unreg]],CurCloseProf[R/NR],0),MATCH(AD$4,CurCloseProf[#Headers],0))*'Closeouts and Depr'!$M27</f>
        <v>0</v>
      </c>
      <c r="AE22" s="7">
        <f>INDEX(CurCloseProf[], MATCH(PAQueryRA[[#This Row],[Reg/Unreg]],CurCloseProf[R/NR],0),MATCH(AE$4,CurCloseProf[#Headers],0))*'Closeouts and Depr'!$M27</f>
        <v>0</v>
      </c>
      <c r="AF22" s="7">
        <f>INDEX(CurCloseProf[], MATCH(PAQueryRA[[#This Row],[Reg/Unreg]],CurCloseProf[R/NR],0),MATCH(AF$4,CurCloseProf[#Headers],0))*'Closeouts and Depr'!$M27</f>
        <v>0</v>
      </c>
      <c r="AG22" s="7">
        <f>INDEX(CurCloseProf[], MATCH(PAQueryRA[[#This Row],[Reg/Unreg]],CurCloseProf[R/NR],0),MATCH(AG$4,CurCloseProf[#Headers],0))*'Closeouts and Depr'!$M27</f>
        <v>0</v>
      </c>
      <c r="AH22" s="7">
        <f t="shared" si="1"/>
        <v>0</v>
      </c>
      <c r="AJ22" s="7">
        <v>0</v>
      </c>
      <c r="AK22" s="7"/>
      <c r="AL22" s="59">
        <f>INDEX(CurCloseProf[],1,MATCH(AL$4,CurCloseProf[#Headers],0))*'CC Summary'!$K$94*$AJ$22</f>
        <v>0</v>
      </c>
      <c r="AM22" s="59">
        <f>INDEX(CurCloseProf[],1,MATCH(AM$4,CurCloseProf[#Headers],0))*'CC Summary'!$K$94*$AJ$22</f>
        <v>0</v>
      </c>
      <c r="AN22" s="59">
        <f>INDEX(CurCloseProf[],1,MATCH(AN$4,CurCloseProf[#Headers],0))*'CC Summary'!$K$94*$AJ$22</f>
        <v>0</v>
      </c>
      <c r="AO22" s="59">
        <f>INDEX(CurCloseProf[],1,MATCH(AO$4,CurCloseProf[#Headers],0))*'CC Summary'!$K$94*$AJ$22</f>
        <v>0</v>
      </c>
      <c r="AP22" s="59">
        <f>INDEX(CurCloseProf[],1,MATCH(AP$4,CurCloseProf[#Headers],0))*'CC Summary'!$K$94*$AJ$22</f>
        <v>0</v>
      </c>
      <c r="AQ22" s="59">
        <f>INDEX(CurCloseProf[],1,MATCH(AQ$4,CurCloseProf[#Headers],0))*'CC Summary'!$K$94*$AJ$22</f>
        <v>0</v>
      </c>
      <c r="AR22" s="59">
        <f>INDEX(CurCloseProf[],1,MATCH(AR$4,CurCloseProf[#Headers],0))*'CC Summary'!$K$94*$AJ$22</f>
        <v>0</v>
      </c>
      <c r="AS22" s="59">
        <f>INDEX(CurCloseProf[],1,MATCH(AS$4,CurCloseProf[#Headers],0))*'CC Summary'!$K$94*$AJ$22</f>
        <v>0</v>
      </c>
      <c r="AT22" s="59">
        <f>INDEX(CurCloseProf[],1,MATCH(AT$4,CurCloseProf[#Headers],0))*'CC Summary'!$K$94*$AJ$22</f>
        <v>0</v>
      </c>
      <c r="AU22" s="59">
        <f>INDEX(CurCloseProf[],1,MATCH(AU$4,CurCloseProf[#Headers],0))*'CC Summary'!$K$94*$AJ$22</f>
        <v>0</v>
      </c>
      <c r="AV22" s="59">
        <f>INDEX(CurCloseProf[],1,MATCH(AV$4,CurCloseProf[#Headers],0))*'CC Summary'!$K$94*$AJ$22</f>
        <v>0</v>
      </c>
      <c r="AW22" s="59">
        <f>INDEX(CurCloseProf[],1,MATCH(AW$4,CurCloseProf[#Headers],0))*'CC Summary'!$K$94*$AJ$22</f>
        <v>0</v>
      </c>
      <c r="AX22" s="59">
        <f t="shared" si="2"/>
        <v>0</v>
      </c>
    </row>
    <row r="23" spans="1:50">
      <c r="A23" t="s">
        <v>58</v>
      </c>
      <c r="B23" t="s">
        <v>77</v>
      </c>
      <c r="C23">
        <v>45800</v>
      </c>
      <c r="D23">
        <v>45800</v>
      </c>
      <c r="F23" s="7">
        <f>'Summary '!L27</f>
        <v>0</v>
      </c>
      <c r="G23" s="7">
        <f>INDEX(CurCloseProf[], MATCH(PAQueryRA[[#This Row],[Reg/Unreg]],CurCloseProf[R/NR],0),MATCH(G$4,CurCloseProf[#Headers],0))*'Closeouts and Depr'!$J28</f>
        <v>0</v>
      </c>
      <c r="H23" s="7">
        <f>INDEX(CurCloseProf[], MATCH(PAQueryRA[[#This Row],[Reg/Unreg]],CurCloseProf[R/NR],0),MATCH(H$4,CurCloseProf[#Headers],0))*'Closeouts and Depr'!$J28</f>
        <v>0</v>
      </c>
      <c r="I23" s="7">
        <f>INDEX(CurCloseProf[], MATCH(PAQueryRA[[#This Row],[Reg/Unreg]],CurCloseProf[R/NR],0),MATCH(I$4,CurCloseProf[#Headers],0))*'Closeouts and Depr'!$J28</f>
        <v>0</v>
      </c>
      <c r="J23" s="7">
        <f>INDEX(CurCloseProf[], MATCH(PAQueryRA[[#This Row],[Reg/Unreg]],CurCloseProf[R/NR],0),MATCH(J$4,CurCloseProf[#Headers],0))*'Closeouts and Depr'!$J28</f>
        <v>0</v>
      </c>
      <c r="K23" s="7">
        <f>INDEX(CurCloseProf[], MATCH(PAQueryRA[[#This Row],[Reg/Unreg]],CurCloseProf[R/NR],0),MATCH(K$4,CurCloseProf[#Headers],0))*'Closeouts and Depr'!$J28</f>
        <v>0</v>
      </c>
      <c r="L23" s="7">
        <f>INDEX(CurCloseProf[], MATCH(PAQueryRA[[#This Row],[Reg/Unreg]],CurCloseProf[R/NR],0),MATCH(L$4,CurCloseProf[#Headers],0))*'Closeouts and Depr'!$J28</f>
        <v>0</v>
      </c>
      <c r="M23" s="7">
        <f>INDEX(CurCloseProf[], MATCH(PAQueryRA[[#This Row],[Reg/Unreg]],CurCloseProf[R/NR],0),MATCH(M$4,CurCloseProf[#Headers],0))*'Closeouts and Depr'!$J28</f>
        <v>0</v>
      </c>
      <c r="N23" s="7">
        <f>INDEX(CurCloseProf[], MATCH(PAQueryRA[[#This Row],[Reg/Unreg]],CurCloseProf[R/NR],0),MATCH(N$4,CurCloseProf[#Headers],0))*'Closeouts and Depr'!$J28</f>
        <v>0</v>
      </c>
      <c r="O23" s="7">
        <f>INDEX(CurCloseProf[], MATCH(PAQueryRA[[#This Row],[Reg/Unreg]],CurCloseProf[R/NR],0),MATCH(O$4,CurCloseProf[#Headers],0))*'Closeouts and Depr'!$J28</f>
        <v>0</v>
      </c>
      <c r="P23" s="7">
        <f>INDEX(CurCloseProf[], MATCH(PAQueryRA[[#This Row],[Reg/Unreg]],CurCloseProf[R/NR],0),MATCH(P$4,CurCloseProf[#Headers],0))*'Closeouts and Depr'!$J28</f>
        <v>0</v>
      </c>
      <c r="Q23" s="7">
        <f>INDEX(CurCloseProf[], MATCH(PAQueryRA[[#This Row],[Reg/Unreg]],CurCloseProf[R/NR],0),MATCH(Q$4,CurCloseProf[#Headers],0))*'Closeouts and Depr'!$J28</f>
        <v>0</v>
      </c>
      <c r="R23" s="7">
        <f>INDEX(CurCloseProf[], MATCH(PAQueryRA[[#This Row],[Reg/Unreg]],CurCloseProf[R/NR],0),MATCH(R$4,CurCloseProf[#Headers],0))*'Closeouts and Depr'!$J28</f>
        <v>0</v>
      </c>
      <c r="S23" s="7">
        <f t="shared" si="0"/>
        <v>0</v>
      </c>
      <c r="U23" s="7">
        <f>'Summary '!K27</f>
        <v>0</v>
      </c>
      <c r="V23" s="7">
        <f>INDEX(CurCloseProf[], MATCH(PAQueryRA[[#This Row],[Reg/Unreg]],CurCloseProf[R/NR],0),MATCH(V$4,CurCloseProf[#Headers],0))*'Closeouts and Depr'!$M28</f>
        <v>-4796.7493692222442</v>
      </c>
      <c r="W23" s="7">
        <f>INDEX(CurCloseProf[], MATCH(PAQueryRA[[#This Row],[Reg/Unreg]],CurCloseProf[R/NR],0),MATCH(W$4,CurCloseProf[#Headers],0))*'Closeouts and Depr'!$M28</f>
        <v>-3782.6449488863718</v>
      </c>
      <c r="X23" s="7">
        <f>INDEX(CurCloseProf[], MATCH(PAQueryRA[[#This Row],[Reg/Unreg]],CurCloseProf[R/NR],0),MATCH(X$4,CurCloseProf[#Headers],0))*'Closeouts and Depr'!$M28</f>
        <v>-5132.5678424867765</v>
      </c>
      <c r="Y23" s="7">
        <f>INDEX(CurCloseProf[], MATCH(PAQueryRA[[#This Row],[Reg/Unreg]],CurCloseProf[R/NR],0),MATCH(Y$4,CurCloseProf[#Headers],0))*'Closeouts and Depr'!$M28</f>
        <v>-1411.3842424937388</v>
      </c>
      <c r="Z23" s="7">
        <f>INDEX(CurCloseProf[], MATCH(PAQueryRA[[#This Row],[Reg/Unreg]],CurCloseProf[R/NR],0),MATCH(Z$4,CurCloseProf[#Headers],0))*'Closeouts and Depr'!$M28</f>
        <v>-4122.8196482639478</v>
      </c>
      <c r="AA23" s="7">
        <f>INDEX(CurCloseProf[], MATCH(PAQueryRA[[#This Row],[Reg/Unreg]],CurCloseProf[R/NR],0),MATCH(AA$4,CurCloseProf[#Headers],0))*'Closeouts and Depr'!$M28</f>
        <v>-7170.9212264655862</v>
      </c>
      <c r="AB23" s="7">
        <f>INDEX(CurCloseProf[], MATCH(PAQueryRA[[#This Row],[Reg/Unreg]],CurCloseProf[R/NR],0),MATCH(AB$4,CurCloseProf[#Headers],0))*'Closeouts and Depr'!$M28</f>
        <v>-5998.8745568735621</v>
      </c>
      <c r="AC23" s="7">
        <f>INDEX(CurCloseProf[], MATCH(PAQueryRA[[#This Row],[Reg/Unreg]],CurCloseProf[R/NR],0),MATCH(AC$4,CurCloseProf[#Headers],0))*'Closeouts and Depr'!$M28</f>
        <v>-3463.7272316470958</v>
      </c>
      <c r="AD23" s="7">
        <f>INDEX(CurCloseProf[], MATCH(PAQueryRA[[#This Row],[Reg/Unreg]],CurCloseProf[R/NR],0),MATCH(AD$4,CurCloseProf[#Headers],0))*'Closeouts and Depr'!$M28</f>
        <v>-7252.8851846041134</v>
      </c>
      <c r="AE23" s="7">
        <f>INDEX(CurCloseProf[], MATCH(PAQueryRA[[#This Row],[Reg/Unreg]],CurCloseProf[R/NR],0),MATCH(AE$4,CurCloseProf[#Headers],0))*'Closeouts and Depr'!$M28</f>
        <v>-14606.675793011022</v>
      </c>
      <c r="AF23" s="7">
        <f>INDEX(CurCloseProf[], MATCH(PAQueryRA[[#This Row],[Reg/Unreg]],CurCloseProf[R/NR],0),MATCH(AF$4,CurCloseProf[#Headers],0))*'Closeouts and Depr'!$M28</f>
        <v>-12966.462591802579</v>
      </c>
      <c r="AG23" s="7">
        <f>INDEX(CurCloseProf[], MATCH(PAQueryRA[[#This Row],[Reg/Unreg]],CurCloseProf[R/NR],0),MATCH(AG$4,CurCloseProf[#Headers],0))*'Closeouts and Depr'!$M28</f>
        <v>-48239.357364242969</v>
      </c>
      <c r="AH23" s="7">
        <f t="shared" si="1"/>
        <v>-118945.07000000002</v>
      </c>
      <c r="AJ23" s="7">
        <v>0</v>
      </c>
      <c r="AK23" s="7"/>
      <c r="AL23" s="59">
        <f>INDEX(CurCloseProf[],1,MATCH(AL$4,CurCloseProf[#Headers],0))*'CC Summary'!$K$94*$AJ$23</f>
        <v>0</v>
      </c>
      <c r="AM23" s="59">
        <f>INDEX(CurCloseProf[],1,MATCH(AM$4,CurCloseProf[#Headers],0))*'CC Summary'!$K$94*$AJ$23</f>
        <v>0</v>
      </c>
      <c r="AN23" s="59">
        <f>INDEX(CurCloseProf[],1,MATCH(AN$4,CurCloseProf[#Headers],0))*'CC Summary'!$K$94*$AJ$23</f>
        <v>0</v>
      </c>
      <c r="AO23" s="59">
        <f>INDEX(CurCloseProf[],1,MATCH(AO$4,CurCloseProf[#Headers],0))*'CC Summary'!$K$94*$AJ$23</f>
        <v>0</v>
      </c>
      <c r="AP23" s="59">
        <f>INDEX(CurCloseProf[],1,MATCH(AP$4,CurCloseProf[#Headers],0))*'CC Summary'!$K$94*$AJ$23</f>
        <v>0</v>
      </c>
      <c r="AQ23" s="59">
        <f>INDEX(CurCloseProf[],1,MATCH(AQ$4,CurCloseProf[#Headers],0))*'CC Summary'!$K$94*$AJ$23</f>
        <v>0</v>
      </c>
      <c r="AR23" s="59">
        <f>INDEX(CurCloseProf[],1,MATCH(AR$4,CurCloseProf[#Headers],0))*'CC Summary'!$K$94*$AJ$23</f>
        <v>0</v>
      </c>
      <c r="AS23" s="59">
        <f>INDEX(CurCloseProf[],1,MATCH(AS$4,CurCloseProf[#Headers],0))*'CC Summary'!$K$94*$AJ$23</f>
        <v>0</v>
      </c>
      <c r="AT23" s="59">
        <f>INDEX(CurCloseProf[],1,MATCH(AT$4,CurCloseProf[#Headers],0))*'CC Summary'!$K$94*$AJ$23</f>
        <v>0</v>
      </c>
      <c r="AU23" s="59">
        <f>INDEX(CurCloseProf[],1,MATCH(AU$4,CurCloseProf[#Headers],0))*'CC Summary'!$K$94*$AJ$23</f>
        <v>0</v>
      </c>
      <c r="AV23" s="59">
        <f>INDEX(CurCloseProf[],1,MATCH(AV$4,CurCloseProf[#Headers],0))*'CC Summary'!$K$94*$AJ$23</f>
        <v>0</v>
      </c>
      <c r="AW23" s="59">
        <f>INDEX(CurCloseProf[],1,MATCH(AW$4,CurCloseProf[#Headers],0))*'CC Summary'!$K$94*$AJ$23</f>
        <v>0</v>
      </c>
      <c r="AX23" s="59">
        <f t="shared" si="2"/>
        <v>0</v>
      </c>
    </row>
    <row r="24" spans="1:50">
      <c r="A24" t="s">
        <v>58</v>
      </c>
      <c r="B24" t="s">
        <v>78</v>
      </c>
      <c r="C24">
        <v>46001</v>
      </c>
      <c r="D24">
        <v>46000</v>
      </c>
      <c r="F24" s="7">
        <f>'Summary '!L28</f>
        <v>0</v>
      </c>
      <c r="G24" s="7">
        <f>INDEX(CurCloseProf[], MATCH(PAQueryRA[[#This Row],[Reg/Unreg]],CurCloseProf[R/NR],0),MATCH(G$4,CurCloseProf[#Headers],0))*'Closeouts and Depr'!$J29</f>
        <v>84769.073770993273</v>
      </c>
      <c r="H24" s="7">
        <f>INDEX(CurCloseProf[], MATCH(PAQueryRA[[#This Row],[Reg/Unreg]],CurCloseProf[R/NR],0),MATCH(H$4,CurCloseProf[#Headers],0))*'Closeouts and Depr'!$J29</f>
        <v>66847.626181814674</v>
      </c>
      <c r="I24" s="7">
        <f>INDEX(CurCloseProf[], MATCH(PAQueryRA[[#This Row],[Reg/Unreg]],CurCloseProf[R/NR],0),MATCH(I$4,CurCloseProf[#Headers],0))*'Closeouts and Depr'!$J29</f>
        <v>90703.722163606537</v>
      </c>
      <c r="J24" s="7">
        <f>INDEX(CurCloseProf[], MATCH(PAQueryRA[[#This Row],[Reg/Unreg]],CurCloseProf[R/NR],0),MATCH(J$4,CurCloseProf[#Headers],0))*'Closeouts and Depr'!$J29</f>
        <v>24942.252713647238</v>
      </c>
      <c r="K24" s="7">
        <f>INDEX(CurCloseProf[], MATCH(PAQueryRA[[#This Row],[Reg/Unreg]],CurCloseProf[R/NR],0),MATCH(K$4,CurCloseProf[#Headers],0))*'Closeouts and Depr'!$J29</f>
        <v>72859.258636824263</v>
      </c>
      <c r="L24" s="7">
        <f>INDEX(CurCloseProf[], MATCH(PAQueryRA[[#This Row],[Reg/Unreg]],CurCloseProf[R/NR],0),MATCH(L$4,CurCloseProf[#Headers],0))*'Closeouts and Depr'!$J29</f>
        <v>126725.89365468653</v>
      </c>
      <c r="M24" s="7">
        <f>INDEX(CurCloseProf[], MATCH(PAQueryRA[[#This Row],[Reg/Unreg]],CurCloseProf[R/NR],0),MATCH(M$4,CurCloseProf[#Headers],0))*'Closeouts and Depr'!$J29</f>
        <v>106013.26037949778</v>
      </c>
      <c r="N24" s="7">
        <f>INDEX(CurCloseProf[], MATCH(PAQueryRA[[#This Row],[Reg/Unreg]],CurCloseProf[R/NR],0),MATCH(N$4,CurCloseProf[#Headers],0))*'Closeouts and Depr'!$J29</f>
        <v>61211.651187374555</v>
      </c>
      <c r="O24" s="7">
        <f>INDEX(CurCloseProf[], MATCH(PAQueryRA[[#This Row],[Reg/Unreg]],CurCloseProf[R/NR],0),MATCH(O$4,CurCloseProf[#Headers],0))*'Closeouts and Depr'!$J29</f>
        <v>128174.37642482843</v>
      </c>
      <c r="P24" s="7">
        <f>INDEX(CurCloseProf[], MATCH(PAQueryRA[[#This Row],[Reg/Unreg]],CurCloseProf[R/NR],0),MATCH(P$4,CurCloseProf[#Headers],0))*'Closeouts and Depr'!$J29</f>
        <v>258131.97282965327</v>
      </c>
      <c r="Q24" s="7">
        <f>INDEX(CurCloseProf[], MATCH(PAQueryRA[[#This Row],[Reg/Unreg]],CurCloseProf[R/NR],0),MATCH(Q$4,CurCloseProf[#Headers],0))*'Closeouts and Depr'!$J29</f>
        <v>229145.81092060619</v>
      </c>
      <c r="R24" s="7">
        <f>INDEX(CurCloseProf[], MATCH(PAQueryRA[[#This Row],[Reg/Unreg]],CurCloseProf[R/NR],0),MATCH(R$4,CurCloseProf[#Headers],0))*'Closeouts and Depr'!$J29</f>
        <v>852495.16460307629</v>
      </c>
      <c r="S24" s="7">
        <f t="shared" si="0"/>
        <v>2102020.063466609</v>
      </c>
      <c r="U24" s="7">
        <f>'Summary '!K28</f>
        <v>0</v>
      </c>
      <c r="V24" s="7">
        <f>INDEX(CurCloseProf[], MATCH(PAQueryRA[[#This Row],[Reg/Unreg]],CurCloseProf[R/NR],0),MATCH(V$4,CurCloseProf[#Headers],0))*'Closeouts and Depr'!$M29</f>
        <v>-47242.906637229127</v>
      </c>
      <c r="W24" s="7">
        <f>INDEX(CurCloseProf[], MATCH(PAQueryRA[[#This Row],[Reg/Unreg]],CurCloseProf[R/NR],0),MATCH(W$4,CurCloseProf[#Headers],0))*'Closeouts and Depr'!$M29</f>
        <v>-37255.050953600381</v>
      </c>
      <c r="X24" s="7">
        <f>INDEX(CurCloseProf[], MATCH(PAQueryRA[[#This Row],[Reg/Unreg]],CurCloseProf[R/NR],0),MATCH(X$4,CurCloseProf[#Headers],0))*'Closeouts and Depr'!$M29</f>
        <v>-50550.363324728634</v>
      </c>
      <c r="Y24" s="7">
        <f>INDEX(CurCloseProf[], MATCH(PAQueryRA[[#This Row],[Reg/Unreg]],CurCloseProf[R/NR],0),MATCH(Y$4,CurCloseProf[#Headers],0))*'Closeouts and Depr'!$M29</f>
        <v>-13900.641635608192</v>
      </c>
      <c r="Z24" s="7">
        <f>INDEX(CurCloseProf[], MATCH(PAQueryRA[[#This Row],[Reg/Unreg]],CurCloseProf[R/NR],0),MATCH(Z$4,CurCloseProf[#Headers],0))*'Closeouts and Depr'!$M29</f>
        <v>-40605.41185970878</v>
      </c>
      <c r="AA24" s="7">
        <f>INDEX(CurCloseProf[], MATCH(PAQueryRA[[#This Row],[Reg/Unreg]],CurCloseProf[R/NR],0),MATCH(AA$4,CurCloseProf[#Headers],0))*'Closeouts and Depr'!$M29</f>
        <v>-70625.987711292095</v>
      </c>
      <c r="AB24" s="7">
        <f>INDEX(CurCloseProf[], MATCH(PAQueryRA[[#This Row],[Reg/Unreg]],CurCloseProf[R/NR],0),MATCH(AB$4,CurCloseProf[#Headers],0))*'Closeouts and Depr'!$M29</f>
        <v>-59082.567965142349</v>
      </c>
      <c r="AC24" s="7">
        <f>INDEX(CurCloseProf[], MATCH(PAQueryRA[[#This Row],[Reg/Unreg]],CurCloseProf[R/NR],0),MATCH(AC$4,CurCloseProf[#Headers],0))*'Closeouts and Depr'!$M29</f>
        <v>-34114.048833046334</v>
      </c>
      <c r="AD24" s="7">
        <f>INDEX(CurCloseProf[], MATCH(PAQueryRA[[#This Row],[Reg/Unreg]],CurCloseProf[R/NR],0),MATCH(AD$4,CurCloseProf[#Headers],0))*'Closeouts and Depr'!$M29</f>
        <v>-71433.245986406851</v>
      </c>
      <c r="AE24" s="7">
        <f>INDEX(CurCloseProf[], MATCH(PAQueryRA[[#This Row],[Reg/Unreg]],CurCloseProf[R/NR],0),MATCH(AE$4,CurCloseProf[#Headers],0))*'Closeouts and Depr'!$M29</f>
        <v>-143860.30364587979</v>
      </c>
      <c r="AF24" s="7">
        <f>INDEX(CurCloseProf[], MATCH(PAQueryRA[[#This Row],[Reg/Unreg]],CurCloseProf[R/NR],0),MATCH(AF$4,CurCloseProf[#Headers],0))*'Closeouts and Depr'!$M29</f>
        <v>-127705.93885312321</v>
      </c>
      <c r="AG24" s="7">
        <f>INDEX(CurCloseProf[], MATCH(PAQueryRA[[#This Row],[Reg/Unreg]],CurCloseProf[R/NR],0),MATCH(AG$4,CurCloseProf[#Headers],0))*'Closeouts and Depr'!$M29</f>
        <v>-475106.63592756755</v>
      </c>
      <c r="AH24" s="7">
        <f t="shared" si="1"/>
        <v>-1171483.1033333333</v>
      </c>
      <c r="AJ24" s="7">
        <v>0</v>
      </c>
      <c r="AK24" s="7"/>
      <c r="AL24" s="59">
        <f>INDEX(CurCloseProf[],1,MATCH(AL$4,CurCloseProf[#Headers],0))*'CC Summary'!$K$94*$AJ$24</f>
        <v>0</v>
      </c>
      <c r="AM24" s="59">
        <f>INDEX(CurCloseProf[],1,MATCH(AM$4,CurCloseProf[#Headers],0))*'CC Summary'!$K$94*$AJ$24</f>
        <v>0</v>
      </c>
      <c r="AN24" s="59">
        <f>INDEX(CurCloseProf[],1,MATCH(AN$4,CurCloseProf[#Headers],0))*'CC Summary'!$K$94*$AJ$24</f>
        <v>0</v>
      </c>
      <c r="AO24" s="59">
        <f>INDEX(CurCloseProf[],1,MATCH(AO$4,CurCloseProf[#Headers],0))*'CC Summary'!$K$94*$AJ$24</f>
        <v>0</v>
      </c>
      <c r="AP24" s="59">
        <f>INDEX(CurCloseProf[],1,MATCH(AP$4,CurCloseProf[#Headers],0))*'CC Summary'!$K$94*$AJ$24</f>
        <v>0</v>
      </c>
      <c r="AQ24" s="59">
        <f>INDEX(CurCloseProf[],1,MATCH(AQ$4,CurCloseProf[#Headers],0))*'CC Summary'!$K$94*$AJ$24</f>
        <v>0</v>
      </c>
      <c r="AR24" s="59">
        <f>INDEX(CurCloseProf[],1,MATCH(AR$4,CurCloseProf[#Headers],0))*'CC Summary'!$K$94*$AJ$24</f>
        <v>0</v>
      </c>
      <c r="AS24" s="59">
        <f>INDEX(CurCloseProf[],1,MATCH(AS$4,CurCloseProf[#Headers],0))*'CC Summary'!$K$94*$AJ$24</f>
        <v>0</v>
      </c>
      <c r="AT24" s="59">
        <f>INDEX(CurCloseProf[],1,MATCH(AT$4,CurCloseProf[#Headers],0))*'CC Summary'!$K$94*$AJ$24</f>
        <v>0</v>
      </c>
      <c r="AU24" s="59">
        <f>INDEX(CurCloseProf[],1,MATCH(AU$4,CurCloseProf[#Headers],0))*'CC Summary'!$K$94*$AJ$24</f>
        <v>0</v>
      </c>
      <c r="AV24" s="59">
        <f>INDEX(CurCloseProf[],1,MATCH(AV$4,CurCloseProf[#Headers],0))*'CC Summary'!$K$94*$AJ$24</f>
        <v>0</v>
      </c>
      <c r="AW24" s="59">
        <f>INDEX(CurCloseProf[],1,MATCH(AW$4,CurCloseProf[#Headers],0))*'CC Summary'!$K$94*$AJ$24</f>
        <v>0</v>
      </c>
      <c r="AX24" s="59">
        <f t="shared" si="2"/>
        <v>0</v>
      </c>
    </row>
    <row r="25" spans="1:50">
      <c r="A25" t="s">
        <v>58</v>
      </c>
      <c r="B25" t="s">
        <v>79</v>
      </c>
      <c r="C25">
        <v>46105</v>
      </c>
      <c r="D25">
        <v>46100</v>
      </c>
      <c r="F25" s="7">
        <f>'Summary '!L29</f>
        <v>0</v>
      </c>
      <c r="G25" s="7">
        <f>INDEX(CurCloseProf[], MATCH(PAQueryRA[[#This Row],[Reg/Unreg]],CurCloseProf[R/NR],0),MATCH(G$4,CurCloseProf[#Headers],0))*'Closeouts and Depr'!$J30</f>
        <v>66185.194726608213</v>
      </c>
      <c r="H25" s="7">
        <f>INDEX(CurCloseProf[], MATCH(PAQueryRA[[#This Row],[Reg/Unreg]],CurCloseProf[R/NR],0),MATCH(H$4,CurCloseProf[#Headers],0))*'Closeouts and Depr'!$J30</f>
        <v>52192.656579065464</v>
      </c>
      <c r="I25" s="7">
        <f>INDEX(CurCloseProf[], MATCH(PAQueryRA[[#This Row],[Reg/Unreg]],CurCloseProf[R/NR],0),MATCH(I$4,CurCloseProf[#Headers],0))*'Closeouts and Depr'!$J30</f>
        <v>70818.79330243064</v>
      </c>
      <c r="J25" s="7">
        <f>INDEX(CurCloseProf[], MATCH(PAQueryRA[[#This Row],[Reg/Unreg]],CurCloseProf[R/NR],0),MATCH(J$4,CurCloseProf[#Headers],0))*'Closeouts and Depr'!$J30</f>
        <v>19474.17589146641</v>
      </c>
      <c r="K25" s="7">
        <f>INDEX(CurCloseProf[], MATCH(PAQueryRA[[#This Row],[Reg/Unreg]],CurCloseProf[R/NR],0),MATCH(K$4,CurCloseProf[#Headers],0))*'Closeouts and Depr'!$J30</f>
        <v>56886.362042150948</v>
      </c>
      <c r="L25" s="7">
        <f>INDEX(CurCloseProf[], MATCH(PAQueryRA[[#This Row],[Reg/Unreg]],CurCloseProf[R/NR],0),MATCH(L$4,CurCloseProf[#Headers],0))*'Closeouts and Depr'!$J30</f>
        <v>98943.843259366942</v>
      </c>
      <c r="M25" s="7">
        <f>INDEX(CurCloseProf[], MATCH(PAQueryRA[[#This Row],[Reg/Unreg]],CurCloseProf[R/NR],0),MATCH(M$4,CurCloseProf[#Headers],0))*'Closeouts and Depr'!$J30</f>
        <v>82772.029582097734</v>
      </c>
      <c r="N25" s="7">
        <f>INDEX(CurCloseProf[], MATCH(PAQueryRA[[#This Row],[Reg/Unreg]],CurCloseProf[R/NR],0),MATCH(N$4,CurCloseProf[#Headers],0))*'Closeouts and Depr'!$J30</f>
        <v>47792.253390881109</v>
      </c>
      <c r="O25" s="7">
        <f>INDEX(CurCloseProf[], MATCH(PAQueryRA[[#This Row],[Reg/Unreg]],CurCloseProf[R/NR],0),MATCH(O$4,CurCloseProf[#Headers],0))*'Closeouts and Depr'!$J30</f>
        <v>100074.77592071664</v>
      </c>
      <c r="P25" s="7">
        <f>INDEX(CurCloseProf[], MATCH(PAQueryRA[[#This Row],[Reg/Unreg]],CurCloseProf[R/NR],0),MATCH(P$4,CurCloseProf[#Headers],0))*'Closeouts and Depr'!$J30</f>
        <v>201541.8374518115</v>
      </c>
      <c r="Q25" s="7">
        <f>INDEX(CurCloseProf[], MATCH(PAQueryRA[[#This Row],[Reg/Unreg]],CurCloseProf[R/NR],0),MATCH(Q$4,CurCloseProf[#Headers],0))*'Closeouts and Depr'!$J30</f>
        <v>178910.29643120238</v>
      </c>
      <c r="R25" s="7">
        <f>INDEX(CurCloseProf[], MATCH(PAQueryRA[[#This Row],[Reg/Unreg]],CurCloseProf[R/NR],0),MATCH(R$4,CurCloseProf[#Headers],0))*'Closeouts and Depr'!$J30</f>
        <v>665603.10220180196</v>
      </c>
      <c r="S25" s="7">
        <f t="shared" si="0"/>
        <v>1641195.3207795999</v>
      </c>
      <c r="U25" s="7">
        <f>'Summary '!K29</f>
        <v>0</v>
      </c>
      <c r="V25" s="7">
        <f>INDEX(CurCloseProf[], MATCH(PAQueryRA[[#This Row],[Reg/Unreg]],CurCloseProf[R/NR],0),MATCH(V$4,CurCloseProf[#Headers],0))*'Closeouts and Depr'!$M30</f>
        <v>0</v>
      </c>
      <c r="W25" s="7">
        <f>INDEX(CurCloseProf[], MATCH(PAQueryRA[[#This Row],[Reg/Unreg]],CurCloseProf[R/NR],0),MATCH(W$4,CurCloseProf[#Headers],0))*'Closeouts and Depr'!$M30</f>
        <v>0</v>
      </c>
      <c r="X25" s="7">
        <f>INDEX(CurCloseProf[], MATCH(PAQueryRA[[#This Row],[Reg/Unreg]],CurCloseProf[R/NR],0),MATCH(X$4,CurCloseProf[#Headers],0))*'Closeouts and Depr'!$M30</f>
        <v>0</v>
      </c>
      <c r="Y25" s="7">
        <f>INDEX(CurCloseProf[], MATCH(PAQueryRA[[#This Row],[Reg/Unreg]],CurCloseProf[R/NR],0),MATCH(Y$4,CurCloseProf[#Headers],0))*'Closeouts and Depr'!$M30</f>
        <v>0</v>
      </c>
      <c r="Z25" s="7">
        <f>INDEX(CurCloseProf[], MATCH(PAQueryRA[[#This Row],[Reg/Unreg]],CurCloseProf[R/NR],0),MATCH(Z$4,CurCloseProf[#Headers],0))*'Closeouts and Depr'!$M30</f>
        <v>0</v>
      </c>
      <c r="AA25" s="7">
        <f>INDEX(CurCloseProf[], MATCH(PAQueryRA[[#This Row],[Reg/Unreg]],CurCloseProf[R/NR],0),MATCH(AA$4,CurCloseProf[#Headers],0))*'Closeouts and Depr'!$M30</f>
        <v>0</v>
      </c>
      <c r="AB25" s="7">
        <f>INDEX(CurCloseProf[], MATCH(PAQueryRA[[#This Row],[Reg/Unreg]],CurCloseProf[R/NR],0),MATCH(AB$4,CurCloseProf[#Headers],0))*'Closeouts and Depr'!$M30</f>
        <v>0</v>
      </c>
      <c r="AC25" s="7">
        <f>INDEX(CurCloseProf[], MATCH(PAQueryRA[[#This Row],[Reg/Unreg]],CurCloseProf[R/NR],0),MATCH(AC$4,CurCloseProf[#Headers],0))*'Closeouts and Depr'!$M30</f>
        <v>0</v>
      </c>
      <c r="AD25" s="7">
        <f>INDEX(CurCloseProf[], MATCH(PAQueryRA[[#This Row],[Reg/Unreg]],CurCloseProf[R/NR],0),MATCH(AD$4,CurCloseProf[#Headers],0))*'Closeouts and Depr'!$M30</f>
        <v>0</v>
      </c>
      <c r="AE25" s="7">
        <f>INDEX(CurCloseProf[], MATCH(PAQueryRA[[#This Row],[Reg/Unreg]],CurCloseProf[R/NR],0),MATCH(AE$4,CurCloseProf[#Headers],0))*'Closeouts and Depr'!$M30</f>
        <v>0</v>
      </c>
      <c r="AF25" s="7">
        <f>INDEX(CurCloseProf[], MATCH(PAQueryRA[[#This Row],[Reg/Unreg]],CurCloseProf[R/NR],0),MATCH(AF$4,CurCloseProf[#Headers],0))*'Closeouts and Depr'!$M30</f>
        <v>0</v>
      </c>
      <c r="AG25" s="7">
        <f>INDEX(CurCloseProf[], MATCH(PAQueryRA[[#This Row],[Reg/Unreg]],CurCloseProf[R/NR],0),MATCH(AG$4,CurCloseProf[#Headers],0))*'Closeouts and Depr'!$M30</f>
        <v>0</v>
      </c>
      <c r="AH25" s="7">
        <f t="shared" si="1"/>
        <v>0</v>
      </c>
      <c r="AJ25" s="7">
        <v>0</v>
      </c>
      <c r="AK25" s="7"/>
      <c r="AL25" s="59">
        <f>INDEX(CurCloseProf[],1,MATCH(AL$4,CurCloseProf[#Headers],0))*'CC Summary'!$K$94*$AJ$25</f>
        <v>0</v>
      </c>
      <c r="AM25" s="59">
        <f>INDEX(CurCloseProf[],1,MATCH(AM$4,CurCloseProf[#Headers],0))*'CC Summary'!$K$94*$AJ$25</f>
        <v>0</v>
      </c>
      <c r="AN25" s="59">
        <f>INDEX(CurCloseProf[],1,MATCH(AN$4,CurCloseProf[#Headers],0))*'CC Summary'!$K$94*$AJ$25</f>
        <v>0</v>
      </c>
      <c r="AO25" s="59">
        <f>INDEX(CurCloseProf[],1,MATCH(AO$4,CurCloseProf[#Headers],0))*'CC Summary'!$K$94*$AJ$25</f>
        <v>0</v>
      </c>
      <c r="AP25" s="59">
        <f>INDEX(CurCloseProf[],1,MATCH(AP$4,CurCloseProf[#Headers],0))*'CC Summary'!$K$94*$AJ$25</f>
        <v>0</v>
      </c>
      <c r="AQ25" s="59">
        <f>INDEX(CurCloseProf[],1,MATCH(AQ$4,CurCloseProf[#Headers],0))*'CC Summary'!$K$94*$AJ$25</f>
        <v>0</v>
      </c>
      <c r="AR25" s="59">
        <f>INDEX(CurCloseProf[],1,MATCH(AR$4,CurCloseProf[#Headers],0))*'CC Summary'!$K$94*$AJ$25</f>
        <v>0</v>
      </c>
      <c r="AS25" s="59">
        <f>INDEX(CurCloseProf[],1,MATCH(AS$4,CurCloseProf[#Headers],0))*'CC Summary'!$K$94*$AJ$25</f>
        <v>0</v>
      </c>
      <c r="AT25" s="59">
        <f>INDEX(CurCloseProf[],1,MATCH(AT$4,CurCloseProf[#Headers],0))*'CC Summary'!$K$94*$AJ$25</f>
        <v>0</v>
      </c>
      <c r="AU25" s="59">
        <f>INDEX(CurCloseProf[],1,MATCH(AU$4,CurCloseProf[#Headers],0))*'CC Summary'!$K$94*$AJ$25</f>
        <v>0</v>
      </c>
      <c r="AV25" s="59">
        <f>INDEX(CurCloseProf[],1,MATCH(AV$4,CurCloseProf[#Headers],0))*'CC Summary'!$K$94*$AJ$25</f>
        <v>0</v>
      </c>
      <c r="AW25" s="59">
        <f>INDEX(CurCloseProf[],1,MATCH(AW$4,CurCloseProf[#Headers],0))*'CC Summary'!$K$94*$AJ$25</f>
        <v>0</v>
      </c>
      <c r="AX25" s="59">
        <f t="shared" si="2"/>
        <v>0</v>
      </c>
    </row>
    <row r="26" spans="1:50">
      <c r="A26" t="s">
        <v>58</v>
      </c>
      <c r="B26" t="s">
        <v>80</v>
      </c>
      <c r="C26">
        <v>46200</v>
      </c>
      <c r="D26">
        <v>46200</v>
      </c>
      <c r="F26" s="7">
        <f>'Summary '!L30</f>
        <v>0</v>
      </c>
      <c r="G26" s="7">
        <f>INDEX(CurCloseProf[], MATCH(PAQueryRA[[#This Row],[Reg/Unreg]],CurCloseProf[R/NR],0),MATCH(G$4,CurCloseProf[#Headers],0))*'Closeouts and Depr'!$J31</f>
        <v>26146.939582249208</v>
      </c>
      <c r="H26" s="7">
        <f>INDEX(CurCloseProf[], MATCH(PAQueryRA[[#This Row],[Reg/Unreg]],CurCloseProf[R/NR],0),MATCH(H$4,CurCloseProf[#Headers],0))*'Closeouts and Depr'!$J31</f>
        <v>20619.086244997769</v>
      </c>
      <c r="I26" s="7">
        <f>INDEX(CurCloseProf[], MATCH(PAQueryRA[[#This Row],[Reg/Unreg]],CurCloseProf[R/NR],0),MATCH(I$4,CurCloseProf[#Headers],0))*'Closeouts and Depr'!$J31</f>
        <v>27977.476192602608</v>
      </c>
      <c r="J26" s="7">
        <f>INDEX(CurCloseProf[], MATCH(PAQueryRA[[#This Row],[Reg/Unreg]],CurCloseProf[R/NR],0),MATCH(J$4,CurCloseProf[#Headers],0))*'Closeouts and Depr'!$J31</f>
        <v>7693.413950832698</v>
      </c>
      <c r="K26" s="7">
        <f>INDEX(CurCloseProf[], MATCH(PAQueryRA[[#This Row],[Reg/Unreg]],CurCloseProf[R/NR],0),MATCH(K$4,CurCloseProf[#Headers],0))*'Closeouts and Depr'!$J31</f>
        <v>22473.368515634196</v>
      </c>
      <c r="L26" s="7">
        <f>INDEX(CurCloseProf[], MATCH(PAQueryRA[[#This Row],[Reg/Unreg]],CurCloseProf[R/NR],0),MATCH(L$4,CurCloseProf[#Headers],0))*'Closeouts and Depr'!$J31</f>
        <v>39088.480473989279</v>
      </c>
      <c r="M26" s="7">
        <f>INDEX(CurCloseProf[], MATCH(PAQueryRA[[#This Row],[Reg/Unreg]],CurCloseProf[R/NR],0),MATCH(M$4,CurCloseProf[#Headers],0))*'Closeouts and Depr'!$J31</f>
        <v>32699.688586293054</v>
      </c>
      <c r="N26" s="7">
        <f>INDEX(CurCloseProf[], MATCH(PAQueryRA[[#This Row],[Reg/Unreg]],CurCloseProf[R/NR],0),MATCH(N$4,CurCloseProf[#Headers],0))*'Closeouts and Depr'!$J31</f>
        <v>18880.675158133698</v>
      </c>
      <c r="O26" s="7">
        <f>INDEX(CurCloseProf[], MATCH(PAQueryRA[[#This Row],[Reg/Unreg]],CurCloseProf[R/NR],0),MATCH(O$4,CurCloseProf[#Headers],0))*'Closeouts and Depr'!$J31</f>
        <v>39535.263596559962</v>
      </c>
      <c r="P26" s="7">
        <f>INDEX(CurCloseProf[], MATCH(PAQueryRA[[#This Row],[Reg/Unreg]],CurCloseProf[R/NR],0),MATCH(P$4,CurCloseProf[#Headers],0))*'Closeouts and Depr'!$J31</f>
        <v>79620.559687338129</v>
      </c>
      <c r="Q26" s="7">
        <f>INDEX(CurCloseProf[], MATCH(PAQueryRA[[#This Row],[Reg/Unreg]],CurCloseProf[R/NR],0),MATCH(Q$4,CurCloseProf[#Headers],0))*'Closeouts and Depr'!$J31</f>
        <v>70679.805819900095</v>
      </c>
      <c r="R26" s="7">
        <f>INDEX(CurCloseProf[], MATCH(PAQueryRA[[#This Row],[Reg/Unreg]],CurCloseProf[R/NR],0),MATCH(R$4,CurCloseProf[#Headers],0))*'Closeouts and Depr'!$J31</f>
        <v>262951.31669426814</v>
      </c>
      <c r="S26" s="7">
        <f t="shared" si="0"/>
        <v>648366.07450279885</v>
      </c>
      <c r="U26" s="7">
        <f>'Summary '!K30</f>
        <v>0</v>
      </c>
      <c r="V26" s="7">
        <f>INDEX(CurCloseProf[], MATCH(PAQueryRA[[#This Row],[Reg/Unreg]],CurCloseProf[R/NR],0),MATCH(V$4,CurCloseProf[#Headers],0))*'Closeouts and Depr'!$M31</f>
        <v>0</v>
      </c>
      <c r="W26" s="7">
        <f>INDEX(CurCloseProf[], MATCH(PAQueryRA[[#This Row],[Reg/Unreg]],CurCloseProf[R/NR],0),MATCH(W$4,CurCloseProf[#Headers],0))*'Closeouts and Depr'!$M31</f>
        <v>0</v>
      </c>
      <c r="X26" s="7">
        <f>INDEX(CurCloseProf[], MATCH(PAQueryRA[[#This Row],[Reg/Unreg]],CurCloseProf[R/NR],0),MATCH(X$4,CurCloseProf[#Headers],0))*'Closeouts and Depr'!$M31</f>
        <v>0</v>
      </c>
      <c r="Y26" s="7">
        <f>INDEX(CurCloseProf[], MATCH(PAQueryRA[[#This Row],[Reg/Unreg]],CurCloseProf[R/NR],0),MATCH(Y$4,CurCloseProf[#Headers],0))*'Closeouts and Depr'!$M31</f>
        <v>0</v>
      </c>
      <c r="Z26" s="7">
        <f>INDEX(CurCloseProf[], MATCH(PAQueryRA[[#This Row],[Reg/Unreg]],CurCloseProf[R/NR],0),MATCH(Z$4,CurCloseProf[#Headers],0))*'Closeouts and Depr'!$M31</f>
        <v>0</v>
      </c>
      <c r="AA26" s="7">
        <f>INDEX(CurCloseProf[], MATCH(PAQueryRA[[#This Row],[Reg/Unreg]],CurCloseProf[R/NR],0),MATCH(AA$4,CurCloseProf[#Headers],0))*'Closeouts and Depr'!$M31</f>
        <v>0</v>
      </c>
      <c r="AB26" s="7">
        <f>INDEX(CurCloseProf[], MATCH(PAQueryRA[[#This Row],[Reg/Unreg]],CurCloseProf[R/NR],0),MATCH(AB$4,CurCloseProf[#Headers],0))*'Closeouts and Depr'!$M31</f>
        <v>0</v>
      </c>
      <c r="AC26" s="7">
        <f>INDEX(CurCloseProf[], MATCH(PAQueryRA[[#This Row],[Reg/Unreg]],CurCloseProf[R/NR],0),MATCH(AC$4,CurCloseProf[#Headers],0))*'Closeouts and Depr'!$M31</f>
        <v>0</v>
      </c>
      <c r="AD26" s="7">
        <f>INDEX(CurCloseProf[], MATCH(PAQueryRA[[#This Row],[Reg/Unreg]],CurCloseProf[R/NR],0),MATCH(AD$4,CurCloseProf[#Headers],0))*'Closeouts and Depr'!$M31</f>
        <v>0</v>
      </c>
      <c r="AE26" s="7">
        <f>INDEX(CurCloseProf[], MATCH(PAQueryRA[[#This Row],[Reg/Unreg]],CurCloseProf[R/NR],0),MATCH(AE$4,CurCloseProf[#Headers],0))*'Closeouts and Depr'!$M31</f>
        <v>0</v>
      </c>
      <c r="AF26" s="7">
        <f>INDEX(CurCloseProf[], MATCH(PAQueryRA[[#This Row],[Reg/Unreg]],CurCloseProf[R/NR],0),MATCH(AF$4,CurCloseProf[#Headers],0))*'Closeouts and Depr'!$M31</f>
        <v>0</v>
      </c>
      <c r="AG26" s="7">
        <f>INDEX(CurCloseProf[], MATCH(PAQueryRA[[#This Row],[Reg/Unreg]],CurCloseProf[R/NR],0),MATCH(AG$4,CurCloseProf[#Headers],0))*'Closeouts and Depr'!$M31</f>
        <v>0</v>
      </c>
      <c r="AH26" s="7">
        <f t="shared" si="1"/>
        <v>0</v>
      </c>
      <c r="AJ26" s="180">
        <v>1.9107407295669463E-3</v>
      </c>
      <c r="AK26" s="7"/>
      <c r="AL26" s="59">
        <f>INDEX(CurCloseProf[],1,MATCH(AL$4,CurCloseProf[#Headers],0))*'CC Summary'!$K$94*$AJ$26</f>
        <v>566.41076913695383</v>
      </c>
      <c r="AM26" s="59">
        <f>INDEX(CurCloseProf[],1,MATCH(AM$4,CurCloseProf[#Headers],0))*'CC Summary'!$K$94*$AJ$26</f>
        <v>446.66307742031097</v>
      </c>
      <c r="AN26" s="59">
        <f>INDEX(CurCloseProf[],1,MATCH(AN$4,CurCloseProf[#Headers],0))*'CC Summary'!$K$94*$AJ$26</f>
        <v>606.06495681509853</v>
      </c>
      <c r="AO26" s="59">
        <f>INDEX(CurCloseProf[],1,MATCH(AO$4,CurCloseProf[#Headers],0))*'CC Summary'!$K$94*$AJ$26</f>
        <v>166.6593713376098</v>
      </c>
      <c r="AP26" s="59">
        <f>INDEX(CurCloseProf[],1,MATCH(AP$4,CurCloseProf[#Headers],0))*'CC Summary'!$K$94*$AJ$26</f>
        <v>486.83165790768936</v>
      </c>
      <c r="AQ26" s="59">
        <f>INDEX(CurCloseProf[],1,MATCH(AQ$4,CurCloseProf[#Headers],0))*'CC Summary'!$K$94*$AJ$26</f>
        <v>846.75823034745133</v>
      </c>
      <c r="AR26" s="59">
        <f>INDEX(CurCloseProf[],1,MATCH(AR$4,CurCloseProf[#Headers],0))*'CC Summary'!$K$94*$AJ$26</f>
        <v>708.36036869397424</v>
      </c>
      <c r="AS26" s="59">
        <f>INDEX(CurCloseProf[],1,MATCH(AS$4,CurCloseProf[#Headers],0))*'CC Summary'!$K$94*$AJ$26</f>
        <v>409.00456837417562</v>
      </c>
      <c r="AT26" s="59">
        <f>INDEX(CurCloseProf[],1,MATCH(AT$4,CurCloseProf[#Headers],0))*'CC Summary'!$K$94*$AJ$26</f>
        <v>856.43671571269351</v>
      </c>
      <c r="AU26" s="59">
        <f>INDEX(CurCloseProf[],1,MATCH(AU$4,CurCloseProf[#Headers],0))*'CC Summary'!$K$94*$AJ$26</f>
        <v>1724.7885669279738</v>
      </c>
      <c r="AV26" s="59">
        <f>INDEX(CurCloseProf[],1,MATCH(AV$4,CurCloseProf[#Headers],0))*'CC Summary'!$K$94*$AJ$26</f>
        <v>1531.108566299612</v>
      </c>
      <c r="AW26" s="59">
        <f>INDEX(CurCloseProf[],1,MATCH(AW$4,CurCloseProf[#Headers],0))*'CC Summary'!$K$94*$AJ$26</f>
        <v>5696.2099547393063</v>
      </c>
      <c r="AX26" s="59">
        <f t="shared" si="2"/>
        <v>14045.29680371285</v>
      </c>
    </row>
    <row r="27" spans="1:50">
      <c r="A27" t="s">
        <v>58</v>
      </c>
      <c r="B27" t="s">
        <v>81</v>
      </c>
      <c r="C27">
        <v>46290</v>
      </c>
      <c r="D27">
        <v>46290</v>
      </c>
      <c r="F27" s="7">
        <f>'Summary '!L31</f>
        <v>0</v>
      </c>
      <c r="G27" s="7">
        <f>INDEX(CurCloseProf[], MATCH(PAQueryRA[[#This Row],[Reg/Unreg]],CurCloseProf[R/NR],0),MATCH(G$4,CurCloseProf[#Headers],0))*'Closeouts and Depr'!$J32</f>
        <v>0</v>
      </c>
      <c r="H27" s="7">
        <f>INDEX(CurCloseProf[], MATCH(PAQueryRA[[#This Row],[Reg/Unreg]],CurCloseProf[R/NR],0),MATCH(H$4,CurCloseProf[#Headers],0))*'Closeouts and Depr'!$J32</f>
        <v>0</v>
      </c>
      <c r="I27" s="7">
        <f>INDEX(CurCloseProf[], MATCH(PAQueryRA[[#This Row],[Reg/Unreg]],CurCloseProf[R/NR],0),MATCH(I$4,CurCloseProf[#Headers],0))*'Closeouts and Depr'!$J32</f>
        <v>0</v>
      </c>
      <c r="J27" s="7">
        <f>INDEX(CurCloseProf[], MATCH(PAQueryRA[[#This Row],[Reg/Unreg]],CurCloseProf[R/NR],0),MATCH(J$4,CurCloseProf[#Headers],0))*'Closeouts and Depr'!$J32</f>
        <v>0</v>
      </c>
      <c r="K27" s="7">
        <f>INDEX(CurCloseProf[], MATCH(PAQueryRA[[#This Row],[Reg/Unreg]],CurCloseProf[R/NR],0),MATCH(K$4,CurCloseProf[#Headers],0))*'Closeouts and Depr'!$J32</f>
        <v>0</v>
      </c>
      <c r="L27" s="7">
        <f>INDEX(CurCloseProf[], MATCH(PAQueryRA[[#This Row],[Reg/Unreg]],CurCloseProf[R/NR],0),MATCH(L$4,CurCloseProf[#Headers],0))*'Closeouts and Depr'!$J32</f>
        <v>0</v>
      </c>
      <c r="M27" s="7">
        <f>INDEX(CurCloseProf[], MATCH(PAQueryRA[[#This Row],[Reg/Unreg]],CurCloseProf[R/NR],0),MATCH(M$4,CurCloseProf[#Headers],0))*'Closeouts and Depr'!$J32</f>
        <v>0</v>
      </c>
      <c r="N27" s="7">
        <f>INDEX(CurCloseProf[], MATCH(PAQueryRA[[#This Row],[Reg/Unreg]],CurCloseProf[R/NR],0),MATCH(N$4,CurCloseProf[#Headers],0))*'Closeouts and Depr'!$J32</f>
        <v>0</v>
      </c>
      <c r="O27" s="7">
        <f>INDEX(CurCloseProf[], MATCH(PAQueryRA[[#This Row],[Reg/Unreg]],CurCloseProf[R/NR],0),MATCH(O$4,CurCloseProf[#Headers],0))*'Closeouts and Depr'!$J32</f>
        <v>0</v>
      </c>
      <c r="P27" s="7">
        <f>INDEX(CurCloseProf[], MATCH(PAQueryRA[[#This Row],[Reg/Unreg]],CurCloseProf[R/NR],0),MATCH(P$4,CurCloseProf[#Headers],0))*'Closeouts and Depr'!$J32</f>
        <v>0</v>
      </c>
      <c r="Q27" s="7">
        <f>INDEX(CurCloseProf[], MATCH(PAQueryRA[[#This Row],[Reg/Unreg]],CurCloseProf[R/NR],0),MATCH(Q$4,CurCloseProf[#Headers],0))*'Closeouts and Depr'!$J32</f>
        <v>0</v>
      </c>
      <c r="R27" s="7">
        <f>INDEX(CurCloseProf[], MATCH(PAQueryRA[[#This Row],[Reg/Unreg]],CurCloseProf[R/NR],0),MATCH(R$4,CurCloseProf[#Headers],0))*'Closeouts and Depr'!$J32</f>
        <v>0</v>
      </c>
      <c r="S27" s="7">
        <f t="shared" si="0"/>
        <v>0</v>
      </c>
      <c r="U27" s="7">
        <f>'Summary '!K31</f>
        <v>0</v>
      </c>
      <c r="V27" s="7">
        <f>INDEX(CurCloseProf[], MATCH(PAQueryRA[[#This Row],[Reg/Unreg]],CurCloseProf[R/NR],0),MATCH(V$4,CurCloseProf[#Headers],0))*'Closeouts and Depr'!$M32</f>
        <v>0</v>
      </c>
      <c r="W27" s="7">
        <f>INDEX(CurCloseProf[], MATCH(PAQueryRA[[#This Row],[Reg/Unreg]],CurCloseProf[R/NR],0),MATCH(W$4,CurCloseProf[#Headers],0))*'Closeouts and Depr'!$M32</f>
        <v>0</v>
      </c>
      <c r="X27" s="7">
        <f>INDEX(CurCloseProf[], MATCH(PAQueryRA[[#This Row],[Reg/Unreg]],CurCloseProf[R/NR],0),MATCH(X$4,CurCloseProf[#Headers],0))*'Closeouts and Depr'!$M32</f>
        <v>0</v>
      </c>
      <c r="Y27" s="7">
        <f>INDEX(CurCloseProf[], MATCH(PAQueryRA[[#This Row],[Reg/Unreg]],CurCloseProf[R/NR],0),MATCH(Y$4,CurCloseProf[#Headers],0))*'Closeouts and Depr'!$M32</f>
        <v>0</v>
      </c>
      <c r="Z27" s="7">
        <f>INDEX(CurCloseProf[], MATCH(PAQueryRA[[#This Row],[Reg/Unreg]],CurCloseProf[R/NR],0),MATCH(Z$4,CurCloseProf[#Headers],0))*'Closeouts and Depr'!$M32</f>
        <v>0</v>
      </c>
      <c r="AA27" s="7">
        <f>INDEX(CurCloseProf[], MATCH(PAQueryRA[[#This Row],[Reg/Unreg]],CurCloseProf[R/NR],0),MATCH(AA$4,CurCloseProf[#Headers],0))*'Closeouts and Depr'!$M32</f>
        <v>0</v>
      </c>
      <c r="AB27" s="7">
        <f>INDEX(CurCloseProf[], MATCH(PAQueryRA[[#This Row],[Reg/Unreg]],CurCloseProf[R/NR],0),MATCH(AB$4,CurCloseProf[#Headers],0))*'Closeouts and Depr'!$M32</f>
        <v>0</v>
      </c>
      <c r="AC27" s="7">
        <f>INDEX(CurCloseProf[], MATCH(PAQueryRA[[#This Row],[Reg/Unreg]],CurCloseProf[R/NR],0),MATCH(AC$4,CurCloseProf[#Headers],0))*'Closeouts and Depr'!$M32</f>
        <v>0</v>
      </c>
      <c r="AD27" s="7">
        <f>INDEX(CurCloseProf[], MATCH(PAQueryRA[[#This Row],[Reg/Unreg]],CurCloseProf[R/NR],0),MATCH(AD$4,CurCloseProf[#Headers],0))*'Closeouts and Depr'!$M32</f>
        <v>0</v>
      </c>
      <c r="AE27" s="7">
        <f>INDEX(CurCloseProf[], MATCH(PAQueryRA[[#This Row],[Reg/Unreg]],CurCloseProf[R/NR],0),MATCH(AE$4,CurCloseProf[#Headers],0))*'Closeouts and Depr'!$M32</f>
        <v>0</v>
      </c>
      <c r="AF27" s="7">
        <f>INDEX(CurCloseProf[], MATCH(PAQueryRA[[#This Row],[Reg/Unreg]],CurCloseProf[R/NR],0),MATCH(AF$4,CurCloseProf[#Headers],0))*'Closeouts and Depr'!$M32</f>
        <v>0</v>
      </c>
      <c r="AG27" s="7">
        <f>INDEX(CurCloseProf[], MATCH(PAQueryRA[[#This Row],[Reg/Unreg]],CurCloseProf[R/NR],0),MATCH(AG$4,CurCloseProf[#Headers],0))*'Closeouts and Depr'!$M32</f>
        <v>0</v>
      </c>
      <c r="AH27" s="7">
        <f t="shared" si="1"/>
        <v>0</v>
      </c>
      <c r="AJ27" s="7">
        <v>0</v>
      </c>
      <c r="AK27" s="7"/>
      <c r="AL27" s="59">
        <f>INDEX(CurCloseProf[],1,MATCH(AL$4,CurCloseProf[#Headers],0))*'CC Summary'!$K$94*$AJ$27</f>
        <v>0</v>
      </c>
      <c r="AM27" s="59">
        <f>INDEX(CurCloseProf[],1,MATCH(AM$4,CurCloseProf[#Headers],0))*'CC Summary'!$K$94*$AJ$27</f>
        <v>0</v>
      </c>
      <c r="AN27" s="59">
        <f>INDEX(CurCloseProf[],1,MATCH(AN$4,CurCloseProf[#Headers],0))*'CC Summary'!$K$94*$AJ$27</f>
        <v>0</v>
      </c>
      <c r="AO27" s="59">
        <f>INDEX(CurCloseProf[],1,MATCH(AO$4,CurCloseProf[#Headers],0))*'CC Summary'!$K$94*$AJ$27</f>
        <v>0</v>
      </c>
      <c r="AP27" s="59">
        <f>INDEX(CurCloseProf[],1,MATCH(AP$4,CurCloseProf[#Headers],0))*'CC Summary'!$K$94*$AJ$27</f>
        <v>0</v>
      </c>
      <c r="AQ27" s="59">
        <f>INDEX(CurCloseProf[],1,MATCH(AQ$4,CurCloseProf[#Headers],0))*'CC Summary'!$K$94*$AJ$27</f>
        <v>0</v>
      </c>
      <c r="AR27" s="59">
        <f>INDEX(CurCloseProf[],1,MATCH(AR$4,CurCloseProf[#Headers],0))*'CC Summary'!$K$94*$AJ$27</f>
        <v>0</v>
      </c>
      <c r="AS27" s="59">
        <f>INDEX(CurCloseProf[],1,MATCH(AS$4,CurCloseProf[#Headers],0))*'CC Summary'!$K$94*$AJ$27</f>
        <v>0</v>
      </c>
      <c r="AT27" s="59">
        <f>INDEX(CurCloseProf[],1,MATCH(AT$4,CurCloseProf[#Headers],0))*'CC Summary'!$K$94*$AJ$27</f>
        <v>0</v>
      </c>
      <c r="AU27" s="59">
        <f>INDEX(CurCloseProf[],1,MATCH(AU$4,CurCloseProf[#Headers],0))*'CC Summary'!$K$94*$AJ$27</f>
        <v>0</v>
      </c>
      <c r="AV27" s="59">
        <f>INDEX(CurCloseProf[],1,MATCH(AV$4,CurCloseProf[#Headers],0))*'CC Summary'!$K$94*$AJ$27</f>
        <v>0</v>
      </c>
      <c r="AW27" s="59">
        <f>INDEX(CurCloseProf[],1,MATCH(AW$4,CurCloseProf[#Headers],0))*'CC Summary'!$K$94*$AJ$27</f>
        <v>0</v>
      </c>
      <c r="AX27" s="59">
        <f t="shared" si="2"/>
        <v>0</v>
      </c>
    </row>
    <row r="28" spans="1:50">
      <c r="A28" t="s">
        <v>58</v>
      </c>
      <c r="B28" t="s">
        <v>82</v>
      </c>
      <c r="C28">
        <v>46300</v>
      </c>
      <c r="D28">
        <v>46300</v>
      </c>
      <c r="F28" s="7">
        <f>'Summary '!L32</f>
        <v>0</v>
      </c>
      <c r="G28" s="7">
        <f>INDEX(CurCloseProf[], MATCH(PAQueryRA[[#This Row],[Reg/Unreg]],CurCloseProf[R/NR],0),MATCH(G$4,CurCloseProf[#Headers],0))*'Closeouts and Depr'!$J33</f>
        <v>1521.8757522127455</v>
      </c>
      <c r="H28" s="7">
        <f>INDEX(CurCloseProf[], MATCH(PAQueryRA[[#This Row],[Reg/Unreg]],CurCloseProf[R/NR],0),MATCH(H$4,CurCloseProf[#Headers],0))*'Closeouts and Depr'!$J33</f>
        <v>1200.1285003292962</v>
      </c>
      <c r="I28" s="7">
        <f>INDEX(CurCloseProf[], MATCH(PAQueryRA[[#This Row],[Reg/Unreg]],CurCloseProf[R/NR],0),MATCH(I$4,CurCloseProf[#Headers],0))*'Closeouts and Depr'!$J33</f>
        <v>1628.42165492045</v>
      </c>
      <c r="J28" s="7">
        <f>INDEX(CurCloseProf[], MATCH(PAQueryRA[[#This Row],[Reg/Unreg]],CurCloseProf[R/NR],0),MATCH(J$4,CurCloseProf[#Headers],0))*'Closeouts and Depr'!$J33</f>
        <v>447.79313872191091</v>
      </c>
      <c r="K28" s="7">
        <f>INDEX(CurCloseProf[], MATCH(PAQueryRA[[#This Row],[Reg/Unreg]],CurCloseProf[R/NR],0),MATCH(K$4,CurCloseProf[#Headers],0))*'Closeouts and Depr'!$J33</f>
        <v>1308.0565129581769</v>
      </c>
      <c r="L28" s="7">
        <f>INDEX(CurCloseProf[], MATCH(PAQueryRA[[#This Row],[Reg/Unreg]],CurCloseProf[R/NR],0),MATCH(L$4,CurCloseProf[#Headers],0))*'Closeouts and Depr'!$J33</f>
        <v>2275.1347413748986</v>
      </c>
      <c r="M28" s="7">
        <f>INDEX(CurCloseProf[], MATCH(PAQueryRA[[#This Row],[Reg/Unreg]],CurCloseProf[R/NR],0),MATCH(M$4,CurCloseProf[#Headers],0))*'Closeouts and Depr'!$J33</f>
        <v>1903.2767872448039</v>
      </c>
      <c r="N28" s="7">
        <f>INDEX(CurCloseProf[], MATCH(PAQueryRA[[#This Row],[Reg/Unreg]],CurCloseProf[R/NR],0),MATCH(N$4,CurCloseProf[#Headers],0))*'Closeouts and Depr'!$J33</f>
        <v>1098.9447395241759</v>
      </c>
      <c r="O28" s="7">
        <f>INDEX(CurCloseProf[], MATCH(PAQueryRA[[#This Row],[Reg/Unreg]],CurCloseProf[R/NR],0),MATCH(O$4,CurCloseProf[#Headers],0))*'Closeouts and Depr'!$J33</f>
        <v>2301.1396356991208</v>
      </c>
      <c r="P28" s="7">
        <f>INDEX(CurCloseProf[], MATCH(PAQueryRA[[#This Row],[Reg/Unreg]],CurCloseProf[R/NR],0),MATCH(P$4,CurCloseProf[#Headers],0))*'Closeouts and Depr'!$J33</f>
        <v>4634.2937682859792</v>
      </c>
      <c r="Q28" s="7">
        <f>INDEX(CurCloseProf[], MATCH(PAQueryRA[[#This Row],[Reg/Unreg]],CurCloseProf[R/NR],0),MATCH(Q$4,CurCloseProf[#Headers],0))*'Closeouts and Depr'!$J33</f>
        <v>4113.8995372688369</v>
      </c>
      <c r="R28" s="7">
        <f>INDEX(CurCloseProf[], MATCH(PAQueryRA[[#This Row],[Reg/Unreg]],CurCloseProf[R/NR],0),MATCH(R$4,CurCloseProf[#Headers],0))*'Closeouts and Depr'!$J33</f>
        <v>15305.01233731757</v>
      </c>
      <c r="S28" s="7">
        <f t="shared" si="0"/>
        <v>37737.977105857964</v>
      </c>
      <c r="U28" s="7">
        <f>'Summary '!K32</f>
        <v>0</v>
      </c>
      <c r="V28" s="7">
        <f>INDEX(CurCloseProf[], MATCH(PAQueryRA[[#This Row],[Reg/Unreg]],CurCloseProf[R/NR],0),MATCH(V$4,CurCloseProf[#Headers],0))*'Closeouts and Depr'!$M33</f>
        <v>-199.54793629072967</v>
      </c>
      <c r="W28" s="7">
        <f>INDEX(CurCloseProf[], MATCH(PAQueryRA[[#This Row],[Reg/Unreg]],CurCloseProf[R/NR],0),MATCH(W$4,CurCloseProf[#Headers],0))*'Closeouts and Depr'!$M33</f>
        <v>-157.36052379847735</v>
      </c>
      <c r="X28" s="7">
        <f>INDEX(CurCloseProf[], MATCH(PAQueryRA[[#This Row],[Reg/Unreg]],CurCloseProf[R/NR],0),MATCH(X$4,CurCloseProf[#Headers],0))*'Closeouts and Depr'!$M33</f>
        <v>-213.51820618604972</v>
      </c>
      <c r="Y28" s="7">
        <f>INDEX(CurCloseProf[], MATCH(PAQueryRA[[#This Row],[Reg/Unreg]],CurCloseProf[R/NR],0),MATCH(Y$4,CurCloseProf[#Headers],0))*'Closeouts and Depr'!$M33</f>
        <v>-58.714515023440953</v>
      </c>
      <c r="Z28" s="7">
        <f>INDEX(CurCloseProf[], MATCH(PAQueryRA[[#This Row],[Reg/Unreg]],CurCloseProf[R/NR],0),MATCH(Z$4,CurCloseProf[#Headers],0))*'Closeouts and Depr'!$M33</f>
        <v>-171.51201557219099</v>
      </c>
      <c r="AA28" s="7">
        <f>INDEX(CurCloseProf[], MATCH(PAQueryRA[[#This Row],[Reg/Unreg]],CurCloseProf[R/NR],0),MATCH(AA$4,CurCloseProf[#Headers],0))*'Closeouts and Depr'!$M33</f>
        <v>-298.3150508604981</v>
      </c>
      <c r="AB28" s="7">
        <f>INDEX(CurCloseProf[], MATCH(PAQueryRA[[#This Row],[Reg/Unreg]],CurCloseProf[R/NR],0),MATCH(AB$4,CurCloseProf[#Headers],0))*'Closeouts and Depr'!$M33</f>
        <v>-249.55713666673796</v>
      </c>
      <c r="AC28" s="7">
        <f>INDEX(CurCloseProf[], MATCH(PAQueryRA[[#This Row],[Reg/Unreg]],CurCloseProf[R/NR],0),MATCH(AC$4,CurCloseProf[#Headers],0))*'Closeouts and Depr'!$M33</f>
        <v>-144.09333649659698</v>
      </c>
      <c r="AD28" s="7">
        <f>INDEX(CurCloseProf[], MATCH(PAQueryRA[[#This Row],[Reg/Unreg]],CurCloseProf[R/NR],0),MATCH(AD$4,CurCloseProf[#Headers],0))*'Closeouts and Depr'!$M33</f>
        <v>-301.72480555848324</v>
      </c>
      <c r="AE28" s="7">
        <f>INDEX(CurCloseProf[], MATCH(PAQueryRA[[#This Row],[Reg/Unreg]],CurCloseProf[R/NR],0),MATCH(AE$4,CurCloseProf[#Headers],0))*'Closeouts and Depr'!$M33</f>
        <v>-607.64734327482859</v>
      </c>
      <c r="AF28" s="7">
        <f>INDEX(CurCloseProf[], MATCH(PAQueryRA[[#This Row],[Reg/Unreg]],CurCloseProf[R/NR],0),MATCH(AF$4,CurCloseProf[#Headers],0))*'Closeouts and Depr'!$M33</f>
        <v>-539.41339270029084</v>
      </c>
      <c r="AG28" s="7">
        <f>INDEX(CurCloseProf[], MATCH(PAQueryRA[[#This Row],[Reg/Unreg]],CurCloseProf[R/NR],0),MATCH(AG$4,CurCloseProf[#Headers],0))*'Closeouts and Depr'!$M33</f>
        <v>-2006.7890709050093</v>
      </c>
      <c r="AH28" s="7">
        <f t="shared" si="1"/>
        <v>-4948.1933333333336</v>
      </c>
      <c r="AJ28" s="7">
        <v>0</v>
      </c>
      <c r="AK28" s="7"/>
      <c r="AL28" s="59">
        <f>INDEX(CurCloseProf[],1,MATCH(AL$4,CurCloseProf[#Headers],0))*'CC Summary'!$K$94*$AJ$28</f>
        <v>0</v>
      </c>
      <c r="AM28" s="59">
        <f>INDEX(CurCloseProf[],1,MATCH(AM$4,CurCloseProf[#Headers],0))*'CC Summary'!$K$94*$AJ$28</f>
        <v>0</v>
      </c>
      <c r="AN28" s="59">
        <f>INDEX(CurCloseProf[],1,MATCH(AN$4,CurCloseProf[#Headers],0))*'CC Summary'!$K$94*$AJ$28</f>
        <v>0</v>
      </c>
      <c r="AO28" s="59">
        <f>INDEX(CurCloseProf[],1,MATCH(AO$4,CurCloseProf[#Headers],0))*'CC Summary'!$K$94*$AJ$28</f>
        <v>0</v>
      </c>
      <c r="AP28" s="59">
        <f>INDEX(CurCloseProf[],1,MATCH(AP$4,CurCloseProf[#Headers],0))*'CC Summary'!$K$94*$AJ$28</f>
        <v>0</v>
      </c>
      <c r="AQ28" s="59">
        <f>INDEX(CurCloseProf[],1,MATCH(AQ$4,CurCloseProf[#Headers],0))*'CC Summary'!$K$94*$AJ$28</f>
        <v>0</v>
      </c>
      <c r="AR28" s="59">
        <f>INDEX(CurCloseProf[],1,MATCH(AR$4,CurCloseProf[#Headers],0))*'CC Summary'!$K$94*$AJ$28</f>
        <v>0</v>
      </c>
      <c r="AS28" s="59">
        <f>INDEX(CurCloseProf[],1,MATCH(AS$4,CurCloseProf[#Headers],0))*'CC Summary'!$K$94*$AJ$28</f>
        <v>0</v>
      </c>
      <c r="AT28" s="59">
        <f>INDEX(CurCloseProf[],1,MATCH(AT$4,CurCloseProf[#Headers],0))*'CC Summary'!$K$94*$AJ$28</f>
        <v>0</v>
      </c>
      <c r="AU28" s="59">
        <f>INDEX(CurCloseProf[],1,MATCH(AU$4,CurCloseProf[#Headers],0))*'CC Summary'!$K$94*$AJ$28</f>
        <v>0</v>
      </c>
      <c r="AV28" s="59">
        <f>INDEX(CurCloseProf[],1,MATCH(AV$4,CurCloseProf[#Headers],0))*'CC Summary'!$K$94*$AJ$28</f>
        <v>0</v>
      </c>
      <c r="AW28" s="59">
        <f>INDEX(CurCloseProf[],1,MATCH(AW$4,CurCloseProf[#Headers],0))*'CC Summary'!$K$94*$AJ$28</f>
        <v>0</v>
      </c>
      <c r="AX28" s="59">
        <f t="shared" si="2"/>
        <v>0</v>
      </c>
    </row>
    <row r="29" spans="1:50">
      <c r="A29" t="s">
        <v>58</v>
      </c>
      <c r="B29" t="s">
        <v>83</v>
      </c>
      <c r="C29">
        <v>46390</v>
      </c>
      <c r="D29">
        <v>46390</v>
      </c>
      <c r="F29" s="7">
        <f>'Summary '!L33</f>
        <v>0</v>
      </c>
      <c r="G29" s="7">
        <f>INDEX(CurCloseProf[], MATCH(PAQueryRA[[#This Row],[Reg/Unreg]],CurCloseProf[R/NR],0),MATCH(G$4,CurCloseProf[#Headers],0))*'Closeouts and Depr'!$J34</f>
        <v>0</v>
      </c>
      <c r="H29" s="7">
        <f>INDEX(CurCloseProf[], MATCH(PAQueryRA[[#This Row],[Reg/Unreg]],CurCloseProf[R/NR],0),MATCH(H$4,CurCloseProf[#Headers],0))*'Closeouts and Depr'!$J34</f>
        <v>0</v>
      </c>
      <c r="I29" s="7">
        <f>INDEX(CurCloseProf[], MATCH(PAQueryRA[[#This Row],[Reg/Unreg]],CurCloseProf[R/NR],0),MATCH(I$4,CurCloseProf[#Headers],0))*'Closeouts and Depr'!$J34</f>
        <v>0</v>
      </c>
      <c r="J29" s="7">
        <f>INDEX(CurCloseProf[], MATCH(PAQueryRA[[#This Row],[Reg/Unreg]],CurCloseProf[R/NR],0),MATCH(J$4,CurCloseProf[#Headers],0))*'Closeouts and Depr'!$J34</f>
        <v>0</v>
      </c>
      <c r="K29" s="7">
        <f>INDEX(CurCloseProf[], MATCH(PAQueryRA[[#This Row],[Reg/Unreg]],CurCloseProf[R/NR],0),MATCH(K$4,CurCloseProf[#Headers],0))*'Closeouts and Depr'!$J34</f>
        <v>0</v>
      </c>
      <c r="L29" s="7">
        <f>INDEX(CurCloseProf[], MATCH(PAQueryRA[[#This Row],[Reg/Unreg]],CurCloseProf[R/NR],0),MATCH(L$4,CurCloseProf[#Headers],0))*'Closeouts and Depr'!$J34</f>
        <v>0</v>
      </c>
      <c r="M29" s="7">
        <f>INDEX(CurCloseProf[], MATCH(PAQueryRA[[#This Row],[Reg/Unreg]],CurCloseProf[R/NR],0),MATCH(M$4,CurCloseProf[#Headers],0))*'Closeouts and Depr'!$J34</f>
        <v>0</v>
      </c>
      <c r="N29" s="7">
        <f>INDEX(CurCloseProf[], MATCH(PAQueryRA[[#This Row],[Reg/Unreg]],CurCloseProf[R/NR],0),MATCH(N$4,CurCloseProf[#Headers],0))*'Closeouts and Depr'!$J34</f>
        <v>0</v>
      </c>
      <c r="O29" s="7">
        <f>INDEX(CurCloseProf[], MATCH(PAQueryRA[[#This Row],[Reg/Unreg]],CurCloseProf[R/NR],0),MATCH(O$4,CurCloseProf[#Headers],0))*'Closeouts and Depr'!$J34</f>
        <v>0</v>
      </c>
      <c r="P29" s="7">
        <f>INDEX(CurCloseProf[], MATCH(PAQueryRA[[#This Row],[Reg/Unreg]],CurCloseProf[R/NR],0),MATCH(P$4,CurCloseProf[#Headers],0))*'Closeouts and Depr'!$J34</f>
        <v>0</v>
      </c>
      <c r="Q29" s="7">
        <f>INDEX(CurCloseProf[], MATCH(PAQueryRA[[#This Row],[Reg/Unreg]],CurCloseProf[R/NR],0),MATCH(Q$4,CurCloseProf[#Headers],0))*'Closeouts and Depr'!$J34</f>
        <v>0</v>
      </c>
      <c r="R29" s="7">
        <f>INDEX(CurCloseProf[], MATCH(PAQueryRA[[#This Row],[Reg/Unreg]],CurCloseProf[R/NR],0),MATCH(R$4,CurCloseProf[#Headers],0))*'Closeouts and Depr'!$J34</f>
        <v>0</v>
      </c>
      <c r="S29" s="7">
        <f t="shared" si="0"/>
        <v>0</v>
      </c>
      <c r="U29" s="7">
        <f>'Summary '!K33</f>
        <v>0</v>
      </c>
      <c r="V29" s="7">
        <f>INDEX(CurCloseProf[], MATCH(PAQueryRA[[#This Row],[Reg/Unreg]],CurCloseProf[R/NR],0),MATCH(V$4,CurCloseProf[#Headers],0))*'Closeouts and Depr'!$M34</f>
        <v>0</v>
      </c>
      <c r="W29" s="7">
        <f>INDEX(CurCloseProf[], MATCH(PAQueryRA[[#This Row],[Reg/Unreg]],CurCloseProf[R/NR],0),MATCH(W$4,CurCloseProf[#Headers],0))*'Closeouts and Depr'!$M34</f>
        <v>0</v>
      </c>
      <c r="X29" s="7">
        <f>INDEX(CurCloseProf[], MATCH(PAQueryRA[[#This Row],[Reg/Unreg]],CurCloseProf[R/NR],0),MATCH(X$4,CurCloseProf[#Headers],0))*'Closeouts and Depr'!$M34</f>
        <v>0</v>
      </c>
      <c r="Y29" s="7">
        <f>INDEX(CurCloseProf[], MATCH(PAQueryRA[[#This Row],[Reg/Unreg]],CurCloseProf[R/NR],0),MATCH(Y$4,CurCloseProf[#Headers],0))*'Closeouts and Depr'!$M34</f>
        <v>0</v>
      </c>
      <c r="Z29" s="7">
        <f>INDEX(CurCloseProf[], MATCH(PAQueryRA[[#This Row],[Reg/Unreg]],CurCloseProf[R/NR],0),MATCH(Z$4,CurCloseProf[#Headers],0))*'Closeouts and Depr'!$M34</f>
        <v>0</v>
      </c>
      <c r="AA29" s="7">
        <f>INDEX(CurCloseProf[], MATCH(PAQueryRA[[#This Row],[Reg/Unreg]],CurCloseProf[R/NR],0),MATCH(AA$4,CurCloseProf[#Headers],0))*'Closeouts and Depr'!$M34</f>
        <v>0</v>
      </c>
      <c r="AB29" s="7">
        <f>INDEX(CurCloseProf[], MATCH(PAQueryRA[[#This Row],[Reg/Unreg]],CurCloseProf[R/NR],0),MATCH(AB$4,CurCloseProf[#Headers],0))*'Closeouts and Depr'!$M34</f>
        <v>0</v>
      </c>
      <c r="AC29" s="7">
        <f>INDEX(CurCloseProf[], MATCH(PAQueryRA[[#This Row],[Reg/Unreg]],CurCloseProf[R/NR],0),MATCH(AC$4,CurCloseProf[#Headers],0))*'Closeouts and Depr'!$M34</f>
        <v>0</v>
      </c>
      <c r="AD29" s="7">
        <f>INDEX(CurCloseProf[], MATCH(PAQueryRA[[#This Row],[Reg/Unreg]],CurCloseProf[R/NR],0),MATCH(AD$4,CurCloseProf[#Headers],0))*'Closeouts and Depr'!$M34</f>
        <v>0</v>
      </c>
      <c r="AE29" s="7">
        <f>INDEX(CurCloseProf[], MATCH(PAQueryRA[[#This Row],[Reg/Unreg]],CurCloseProf[R/NR],0),MATCH(AE$4,CurCloseProf[#Headers],0))*'Closeouts and Depr'!$M34</f>
        <v>0</v>
      </c>
      <c r="AF29" s="7">
        <f>INDEX(CurCloseProf[], MATCH(PAQueryRA[[#This Row],[Reg/Unreg]],CurCloseProf[R/NR],0),MATCH(AF$4,CurCloseProf[#Headers],0))*'Closeouts and Depr'!$M34</f>
        <v>0</v>
      </c>
      <c r="AG29" s="7">
        <f>INDEX(CurCloseProf[], MATCH(PAQueryRA[[#This Row],[Reg/Unreg]],CurCloseProf[R/NR],0),MATCH(AG$4,CurCloseProf[#Headers],0))*'Closeouts and Depr'!$M34</f>
        <v>0</v>
      </c>
      <c r="AH29" s="7">
        <f t="shared" si="1"/>
        <v>0</v>
      </c>
      <c r="AJ29" s="7">
        <v>0</v>
      </c>
      <c r="AK29" s="7"/>
      <c r="AL29" s="59">
        <f>INDEX(CurCloseProf[],1,MATCH(AL$4,CurCloseProf[#Headers],0))*'CC Summary'!$K$94*$AJ$29</f>
        <v>0</v>
      </c>
      <c r="AM29" s="59">
        <f>INDEX(CurCloseProf[],1,MATCH(AM$4,CurCloseProf[#Headers],0))*'CC Summary'!$K$94*$AJ$29</f>
        <v>0</v>
      </c>
      <c r="AN29" s="59">
        <f>INDEX(CurCloseProf[],1,MATCH(AN$4,CurCloseProf[#Headers],0))*'CC Summary'!$K$94*$AJ$29</f>
        <v>0</v>
      </c>
      <c r="AO29" s="59">
        <f>INDEX(CurCloseProf[],1,MATCH(AO$4,CurCloseProf[#Headers],0))*'CC Summary'!$K$94*$AJ$29</f>
        <v>0</v>
      </c>
      <c r="AP29" s="59">
        <f>INDEX(CurCloseProf[],1,MATCH(AP$4,CurCloseProf[#Headers],0))*'CC Summary'!$K$94*$AJ$29</f>
        <v>0</v>
      </c>
      <c r="AQ29" s="59">
        <f>INDEX(CurCloseProf[],1,MATCH(AQ$4,CurCloseProf[#Headers],0))*'CC Summary'!$K$94*$AJ$29</f>
        <v>0</v>
      </c>
      <c r="AR29" s="59">
        <f>INDEX(CurCloseProf[],1,MATCH(AR$4,CurCloseProf[#Headers],0))*'CC Summary'!$K$94*$AJ$29</f>
        <v>0</v>
      </c>
      <c r="AS29" s="59">
        <f>INDEX(CurCloseProf[],1,MATCH(AS$4,CurCloseProf[#Headers],0))*'CC Summary'!$K$94*$AJ$29</f>
        <v>0</v>
      </c>
      <c r="AT29" s="59">
        <f>INDEX(CurCloseProf[],1,MATCH(AT$4,CurCloseProf[#Headers],0))*'CC Summary'!$K$94*$AJ$29</f>
        <v>0</v>
      </c>
      <c r="AU29" s="59">
        <f>INDEX(CurCloseProf[],1,MATCH(AU$4,CurCloseProf[#Headers],0))*'CC Summary'!$K$94*$AJ$29</f>
        <v>0</v>
      </c>
      <c r="AV29" s="59">
        <f>INDEX(CurCloseProf[],1,MATCH(AV$4,CurCloseProf[#Headers],0))*'CC Summary'!$K$94*$AJ$29</f>
        <v>0</v>
      </c>
      <c r="AW29" s="59">
        <f>INDEX(CurCloseProf[],1,MATCH(AW$4,CurCloseProf[#Headers],0))*'CC Summary'!$K$94*$AJ$29</f>
        <v>0</v>
      </c>
      <c r="AX29" s="59">
        <f t="shared" si="2"/>
        <v>0</v>
      </c>
    </row>
    <row r="30" spans="1:50">
      <c r="A30" t="s">
        <v>58</v>
      </c>
      <c r="B30" t="s">
        <v>84</v>
      </c>
      <c r="C30">
        <v>46400</v>
      </c>
      <c r="D30">
        <v>46400</v>
      </c>
      <c r="F30" s="7">
        <f>'Summary '!L34</f>
        <v>0</v>
      </c>
      <c r="G30" s="7">
        <f>INDEX(CurCloseProf[], MATCH(PAQueryRA[[#This Row],[Reg/Unreg]],CurCloseProf[R/NR],0),MATCH(G$4,CurCloseProf[#Headers],0))*'Closeouts and Depr'!$J35</f>
        <v>0</v>
      </c>
      <c r="H30" s="7">
        <f>INDEX(CurCloseProf[], MATCH(PAQueryRA[[#This Row],[Reg/Unreg]],CurCloseProf[R/NR],0),MATCH(H$4,CurCloseProf[#Headers],0))*'Closeouts and Depr'!$J35</f>
        <v>0</v>
      </c>
      <c r="I30" s="7">
        <f>INDEX(CurCloseProf[], MATCH(PAQueryRA[[#This Row],[Reg/Unreg]],CurCloseProf[R/NR],0),MATCH(I$4,CurCloseProf[#Headers],0))*'Closeouts and Depr'!$J35</f>
        <v>0</v>
      </c>
      <c r="J30" s="7">
        <f>INDEX(CurCloseProf[], MATCH(PAQueryRA[[#This Row],[Reg/Unreg]],CurCloseProf[R/NR],0),MATCH(J$4,CurCloseProf[#Headers],0))*'Closeouts and Depr'!$J35</f>
        <v>0</v>
      </c>
      <c r="K30" s="7">
        <f>INDEX(CurCloseProf[], MATCH(PAQueryRA[[#This Row],[Reg/Unreg]],CurCloseProf[R/NR],0),MATCH(K$4,CurCloseProf[#Headers],0))*'Closeouts and Depr'!$J35</f>
        <v>0</v>
      </c>
      <c r="L30" s="7">
        <f>INDEX(CurCloseProf[], MATCH(PAQueryRA[[#This Row],[Reg/Unreg]],CurCloseProf[R/NR],0),MATCH(L$4,CurCloseProf[#Headers],0))*'Closeouts and Depr'!$J35</f>
        <v>0</v>
      </c>
      <c r="M30" s="7">
        <f>INDEX(CurCloseProf[], MATCH(PAQueryRA[[#This Row],[Reg/Unreg]],CurCloseProf[R/NR],0),MATCH(M$4,CurCloseProf[#Headers],0))*'Closeouts and Depr'!$J35</f>
        <v>0</v>
      </c>
      <c r="N30" s="7">
        <f>INDEX(CurCloseProf[], MATCH(PAQueryRA[[#This Row],[Reg/Unreg]],CurCloseProf[R/NR],0),MATCH(N$4,CurCloseProf[#Headers],0))*'Closeouts and Depr'!$J35</f>
        <v>0</v>
      </c>
      <c r="O30" s="7">
        <f>INDEX(CurCloseProf[], MATCH(PAQueryRA[[#This Row],[Reg/Unreg]],CurCloseProf[R/NR],0),MATCH(O$4,CurCloseProf[#Headers],0))*'Closeouts and Depr'!$J35</f>
        <v>0</v>
      </c>
      <c r="P30" s="7">
        <f>INDEX(CurCloseProf[], MATCH(PAQueryRA[[#This Row],[Reg/Unreg]],CurCloseProf[R/NR],0),MATCH(P$4,CurCloseProf[#Headers],0))*'Closeouts and Depr'!$J35</f>
        <v>0</v>
      </c>
      <c r="Q30" s="7">
        <f>INDEX(CurCloseProf[], MATCH(PAQueryRA[[#This Row],[Reg/Unreg]],CurCloseProf[R/NR],0),MATCH(Q$4,CurCloseProf[#Headers],0))*'Closeouts and Depr'!$J35</f>
        <v>0</v>
      </c>
      <c r="R30" s="7">
        <f>INDEX(CurCloseProf[], MATCH(PAQueryRA[[#This Row],[Reg/Unreg]],CurCloseProf[R/NR],0),MATCH(R$4,CurCloseProf[#Headers],0))*'Closeouts and Depr'!$J35</f>
        <v>0</v>
      </c>
      <c r="S30" s="7">
        <f t="shared" si="0"/>
        <v>0</v>
      </c>
      <c r="U30" s="7">
        <f>'Summary '!K34</f>
        <v>0</v>
      </c>
      <c r="V30" s="7">
        <f>INDEX(CurCloseProf[], MATCH(PAQueryRA[[#This Row],[Reg/Unreg]],CurCloseProf[R/NR],0),MATCH(V$4,CurCloseProf[#Headers],0))*'Closeouts and Depr'!$M35</f>
        <v>0</v>
      </c>
      <c r="W30" s="7">
        <f>INDEX(CurCloseProf[], MATCH(PAQueryRA[[#This Row],[Reg/Unreg]],CurCloseProf[R/NR],0),MATCH(W$4,CurCloseProf[#Headers],0))*'Closeouts and Depr'!$M35</f>
        <v>0</v>
      </c>
      <c r="X30" s="7">
        <f>INDEX(CurCloseProf[], MATCH(PAQueryRA[[#This Row],[Reg/Unreg]],CurCloseProf[R/NR],0),MATCH(X$4,CurCloseProf[#Headers],0))*'Closeouts and Depr'!$M35</f>
        <v>0</v>
      </c>
      <c r="Y30" s="7">
        <f>INDEX(CurCloseProf[], MATCH(PAQueryRA[[#This Row],[Reg/Unreg]],CurCloseProf[R/NR],0),MATCH(Y$4,CurCloseProf[#Headers],0))*'Closeouts and Depr'!$M35</f>
        <v>0</v>
      </c>
      <c r="Z30" s="7">
        <f>INDEX(CurCloseProf[], MATCH(PAQueryRA[[#This Row],[Reg/Unreg]],CurCloseProf[R/NR],0),MATCH(Z$4,CurCloseProf[#Headers],0))*'Closeouts and Depr'!$M35</f>
        <v>0</v>
      </c>
      <c r="AA30" s="7">
        <f>INDEX(CurCloseProf[], MATCH(PAQueryRA[[#This Row],[Reg/Unreg]],CurCloseProf[R/NR],0),MATCH(AA$4,CurCloseProf[#Headers],0))*'Closeouts and Depr'!$M35</f>
        <v>0</v>
      </c>
      <c r="AB30" s="7">
        <f>INDEX(CurCloseProf[], MATCH(PAQueryRA[[#This Row],[Reg/Unreg]],CurCloseProf[R/NR],0),MATCH(AB$4,CurCloseProf[#Headers],0))*'Closeouts and Depr'!$M35</f>
        <v>0</v>
      </c>
      <c r="AC30" s="7">
        <f>INDEX(CurCloseProf[], MATCH(PAQueryRA[[#This Row],[Reg/Unreg]],CurCloseProf[R/NR],0),MATCH(AC$4,CurCloseProf[#Headers],0))*'Closeouts and Depr'!$M35</f>
        <v>0</v>
      </c>
      <c r="AD30" s="7">
        <f>INDEX(CurCloseProf[], MATCH(PAQueryRA[[#This Row],[Reg/Unreg]],CurCloseProf[R/NR],0),MATCH(AD$4,CurCloseProf[#Headers],0))*'Closeouts and Depr'!$M35</f>
        <v>0</v>
      </c>
      <c r="AE30" s="7">
        <f>INDEX(CurCloseProf[], MATCH(PAQueryRA[[#This Row],[Reg/Unreg]],CurCloseProf[R/NR],0),MATCH(AE$4,CurCloseProf[#Headers],0))*'Closeouts and Depr'!$M35</f>
        <v>0</v>
      </c>
      <c r="AF30" s="7">
        <f>INDEX(CurCloseProf[], MATCH(PAQueryRA[[#This Row],[Reg/Unreg]],CurCloseProf[R/NR],0),MATCH(AF$4,CurCloseProf[#Headers],0))*'Closeouts and Depr'!$M35</f>
        <v>0</v>
      </c>
      <c r="AG30" s="7">
        <f>INDEX(CurCloseProf[], MATCH(PAQueryRA[[#This Row],[Reg/Unreg]],CurCloseProf[R/NR],0),MATCH(AG$4,CurCloseProf[#Headers],0))*'Closeouts and Depr'!$M35</f>
        <v>0</v>
      </c>
      <c r="AH30" s="7">
        <f t="shared" si="1"/>
        <v>0</v>
      </c>
      <c r="AJ30" s="7">
        <v>0</v>
      </c>
      <c r="AK30" s="7"/>
      <c r="AL30" s="59">
        <f>INDEX(CurCloseProf[],1,MATCH(AL$4,CurCloseProf[#Headers],0))*'CC Summary'!$K$94*$AJ$30</f>
        <v>0</v>
      </c>
      <c r="AM30" s="59">
        <f>INDEX(CurCloseProf[],1,MATCH(AM$4,CurCloseProf[#Headers],0))*'CC Summary'!$K$94*$AJ$30</f>
        <v>0</v>
      </c>
      <c r="AN30" s="59">
        <f>INDEX(CurCloseProf[],1,MATCH(AN$4,CurCloseProf[#Headers],0))*'CC Summary'!$K$94*$AJ$30</f>
        <v>0</v>
      </c>
      <c r="AO30" s="59">
        <f>INDEX(CurCloseProf[],1,MATCH(AO$4,CurCloseProf[#Headers],0))*'CC Summary'!$K$94*$AJ$30</f>
        <v>0</v>
      </c>
      <c r="AP30" s="59">
        <f>INDEX(CurCloseProf[],1,MATCH(AP$4,CurCloseProf[#Headers],0))*'CC Summary'!$K$94*$AJ$30</f>
        <v>0</v>
      </c>
      <c r="AQ30" s="59">
        <f>INDEX(CurCloseProf[],1,MATCH(AQ$4,CurCloseProf[#Headers],0))*'CC Summary'!$K$94*$AJ$30</f>
        <v>0</v>
      </c>
      <c r="AR30" s="59">
        <f>INDEX(CurCloseProf[],1,MATCH(AR$4,CurCloseProf[#Headers],0))*'CC Summary'!$K$94*$AJ$30</f>
        <v>0</v>
      </c>
      <c r="AS30" s="59">
        <f>INDEX(CurCloseProf[],1,MATCH(AS$4,CurCloseProf[#Headers],0))*'CC Summary'!$K$94*$AJ$30</f>
        <v>0</v>
      </c>
      <c r="AT30" s="59">
        <f>INDEX(CurCloseProf[],1,MATCH(AT$4,CurCloseProf[#Headers],0))*'CC Summary'!$K$94*$AJ$30</f>
        <v>0</v>
      </c>
      <c r="AU30" s="59">
        <f>INDEX(CurCloseProf[],1,MATCH(AU$4,CurCloseProf[#Headers],0))*'CC Summary'!$K$94*$AJ$30</f>
        <v>0</v>
      </c>
      <c r="AV30" s="59">
        <f>INDEX(CurCloseProf[],1,MATCH(AV$4,CurCloseProf[#Headers],0))*'CC Summary'!$K$94*$AJ$30</f>
        <v>0</v>
      </c>
      <c r="AW30" s="59">
        <f>INDEX(CurCloseProf[],1,MATCH(AW$4,CurCloseProf[#Headers],0))*'CC Summary'!$K$94*$AJ$30</f>
        <v>0</v>
      </c>
      <c r="AX30" s="59">
        <f t="shared" si="2"/>
        <v>0</v>
      </c>
    </row>
    <row r="31" spans="1:50">
      <c r="A31" t="s">
        <v>58</v>
      </c>
      <c r="B31" t="s">
        <v>85</v>
      </c>
      <c r="C31">
        <v>46500</v>
      </c>
      <c r="D31">
        <v>46501</v>
      </c>
      <c r="F31" s="7">
        <f>'Summary '!L35</f>
        <v>0</v>
      </c>
      <c r="G31" s="7">
        <f>INDEX(CurCloseProf[], MATCH(PAQueryRA[[#This Row],[Reg/Unreg]],CurCloseProf[R/NR],0),MATCH(G$4,CurCloseProf[#Headers],0))*'Closeouts and Depr'!$J36</f>
        <v>5527446.4587832587</v>
      </c>
      <c r="H31" s="7">
        <f>INDEX(CurCloseProf[], MATCH(PAQueryRA[[#This Row],[Reg/Unreg]],CurCloseProf[R/NR],0),MATCH(H$4,CurCloseProf[#Headers],0))*'Closeouts and Depr'!$J36</f>
        <v>4358861.7662019907</v>
      </c>
      <c r="I31" s="7">
        <f>INDEX(CurCloseProf[], MATCH(PAQueryRA[[#This Row],[Reg/Unreg]],CurCloseProf[R/NR],0),MATCH(I$4,CurCloseProf[#Headers],0))*'Closeouts and Depr'!$J36</f>
        <v>5914420.738229719</v>
      </c>
      <c r="J31" s="7">
        <f>INDEX(CurCloseProf[], MATCH(PAQueryRA[[#This Row],[Reg/Unreg]],CurCloseProf[R/NR],0),MATCH(J$4,CurCloseProf[#Headers],0))*'Closeouts and Depr'!$J36</f>
        <v>1626382.8340106579</v>
      </c>
      <c r="K31" s="7">
        <f>INDEX(CurCloseProf[], MATCH(PAQueryRA[[#This Row],[Reg/Unreg]],CurCloseProf[R/NR],0),MATCH(K$4,CurCloseProf[#Headers],0))*'Closeouts and Depr'!$J36</f>
        <v>4750855.8631850313</v>
      </c>
      <c r="L31" s="7">
        <f>INDEX(CurCloseProf[], MATCH(PAQueryRA[[#This Row],[Reg/Unreg]],CurCloseProf[R/NR],0),MATCH(L$4,CurCloseProf[#Headers],0))*'Closeouts and Depr'!$J36</f>
        <v>8263280.002446265</v>
      </c>
      <c r="M31" s="7">
        <f>INDEX(CurCloseProf[], MATCH(PAQueryRA[[#This Row],[Reg/Unreg]],CurCloseProf[R/NR],0),MATCH(M$4,CurCloseProf[#Headers],0))*'Closeouts and Depr'!$J36</f>
        <v>6912693.4458641829</v>
      </c>
      <c r="N31" s="7">
        <f>INDEX(CurCloseProf[], MATCH(PAQueryRA[[#This Row],[Reg/Unreg]],CurCloseProf[R/NR],0),MATCH(N$4,CurCloseProf[#Headers],0))*'Closeouts and Depr'!$J36</f>
        <v>3991362.7640426802</v>
      </c>
      <c r="O31" s="7">
        <f>INDEX(CurCloseProf[], MATCH(PAQueryRA[[#This Row],[Reg/Unreg]],CurCloseProf[R/NR],0),MATCH(O$4,CurCloseProf[#Headers],0))*'Closeouts and Depr'!$J36</f>
        <v>8357729.671438273</v>
      </c>
      <c r="P31" s="7">
        <f>INDEX(CurCloseProf[], MATCH(PAQueryRA[[#This Row],[Reg/Unreg]],CurCloseProf[R/NR],0),MATCH(P$4,CurCloseProf[#Headers],0))*'Closeouts and Depr'!$J36</f>
        <v>16831735.863607336</v>
      </c>
      <c r="Q31" s="7">
        <f>INDEX(CurCloseProf[], MATCH(PAQueryRA[[#This Row],[Reg/Unreg]],CurCloseProf[R/NR],0),MATCH(Q$4,CurCloseProf[#Headers],0))*'Closeouts and Depr'!$J36</f>
        <v>14941666.161645992</v>
      </c>
      <c r="R31" s="7">
        <f>INDEX(CurCloseProf[], MATCH(PAQueryRA[[#This Row],[Reg/Unreg]],CurCloseProf[R/NR],0),MATCH(R$4,CurCloseProf[#Headers],0))*'Closeouts and Depr'!$J36</f>
        <v>55587741.721056104</v>
      </c>
      <c r="S31" s="7">
        <f t="shared" si="0"/>
        <v>137064177.29051149</v>
      </c>
      <c r="U31" s="7">
        <f>'Summary '!K35</f>
        <v>0</v>
      </c>
      <c r="V31" s="7">
        <f>INDEX(CurCloseProf[], MATCH(PAQueryRA[[#This Row],[Reg/Unreg]],CurCloseProf[R/NR],0),MATCH(V$4,CurCloseProf[#Headers],0))*'Closeouts and Depr'!$M36</f>
        <v>-80712.060272451883</v>
      </c>
      <c r="W31" s="7">
        <f>INDEX(CurCloseProf[], MATCH(PAQueryRA[[#This Row],[Reg/Unreg]],CurCloseProf[R/NR],0),MATCH(W$4,CurCloseProf[#Headers],0))*'Closeouts and Depr'!$M36</f>
        <v>-63648.325898108233</v>
      </c>
      <c r="X31" s="7">
        <f>INDEX(CurCloseProf[], MATCH(PAQueryRA[[#This Row],[Reg/Unreg]],CurCloseProf[R/NR],0),MATCH(X$4,CurCloseProf[#Headers],0))*'Closeouts and Depr'!$M36</f>
        <v>-86362.678799374102</v>
      </c>
      <c r="Y31" s="7">
        <f>INDEX(CurCloseProf[], MATCH(PAQueryRA[[#This Row],[Reg/Unreg]],CurCloseProf[R/NR],0),MATCH(Y$4,CurCloseProf[#Headers],0))*'Closeouts and Depr'!$M36</f>
        <v>-23748.526612349156</v>
      </c>
      <c r="Z31" s="7">
        <f>INDEX(CurCloseProf[], MATCH(PAQueryRA[[#This Row],[Reg/Unreg]],CurCloseProf[R/NR],0),MATCH(Z$4,CurCloseProf[#Headers],0))*'Closeouts and Depr'!$M36</f>
        <v>-69372.244061415971</v>
      </c>
      <c r="AA31" s="7">
        <f>INDEX(CurCloseProf[], MATCH(PAQueryRA[[#This Row],[Reg/Unreg]],CurCloseProf[R/NR],0),MATCH(AA$4,CurCloseProf[#Headers],0))*'Closeouts and Depr'!$M36</f>
        <v>-120660.8437691502</v>
      </c>
      <c r="AB31" s="7">
        <f>INDEX(CurCloseProf[], MATCH(PAQueryRA[[#This Row],[Reg/Unreg]],CurCloseProf[R/NR],0),MATCH(AB$4,CurCloseProf[#Headers],0))*'Closeouts and Depr'!$M36</f>
        <v>-100939.50872395972</v>
      </c>
      <c r="AC31" s="7">
        <f>INDEX(CurCloseProf[], MATCH(PAQueryRA[[#This Row],[Reg/Unreg]],CurCloseProf[R/NR],0),MATCH(AC$4,CurCloseProf[#Headers],0))*'Closeouts and Depr'!$M36</f>
        <v>-58282.086381628593</v>
      </c>
      <c r="AD31" s="7">
        <f>INDEX(CurCloseProf[], MATCH(PAQueryRA[[#This Row],[Reg/Unreg]],CurCloseProf[R/NR],0),MATCH(AD$4,CurCloseProf[#Headers],0))*'Closeouts and Depr'!$M36</f>
        <v>-122040.00274124346</v>
      </c>
      <c r="AE31" s="7">
        <f>INDEX(CurCloseProf[], MATCH(PAQueryRA[[#This Row],[Reg/Unreg]],CurCloseProf[R/NR],0),MATCH(AE$4,CurCloseProf[#Headers],0))*'Closeouts and Depr'!$M36</f>
        <v>-245777.88127730021</v>
      </c>
      <c r="AF31" s="7">
        <f>INDEX(CurCloseProf[], MATCH(PAQueryRA[[#This Row],[Reg/Unreg]],CurCloseProf[R/NR],0),MATCH(AF$4,CurCloseProf[#Headers],0))*'Closeouts and Depr'!$M36</f>
        <v>-218178.98532391997</v>
      </c>
      <c r="AG31" s="7">
        <f>INDEX(CurCloseProf[], MATCH(PAQueryRA[[#This Row],[Reg/Unreg]],CurCloseProf[R/NR],0),MATCH(AG$4,CurCloseProf[#Headers],0))*'Closeouts and Depr'!$M36</f>
        <v>-811695.0916946542</v>
      </c>
      <c r="AH31" s="7">
        <f t="shared" si="1"/>
        <v>-2001418.2355555557</v>
      </c>
      <c r="AJ31" s="125">
        <v>1.1933640824795652E-2</v>
      </c>
      <c r="AK31" s="7"/>
      <c r="AL31" s="59">
        <f>INDEX(CurCloseProf[],1,MATCH(AL$4,CurCloseProf[#Headers],0))*'CC Summary'!$K$94*$AJ$31</f>
        <v>3537.550947432102</v>
      </c>
      <c r="AM31" s="59">
        <f>INDEX(CurCloseProf[],1,MATCH(AM$4,CurCloseProf[#Headers],0))*'CC Summary'!$K$94*$AJ$31</f>
        <v>2789.6598702012056</v>
      </c>
      <c r="AN31" s="59">
        <f>INDEX(CurCloseProf[],1,MATCH(AN$4,CurCloseProf[#Headers],0))*'CC Summary'!$K$94*$AJ$31</f>
        <v>3785.213451102743</v>
      </c>
      <c r="AO31" s="59">
        <f>INDEX(CurCloseProf[],1,MATCH(AO$4,CurCloseProf[#Headers],0))*'CC Summary'!$K$94*$AJ$31</f>
        <v>1040.8806631133234</v>
      </c>
      <c r="AP31" s="59">
        <f>INDEX(CurCloseProf[],1,MATCH(AP$4,CurCloseProf[#Headers],0))*'CC Summary'!$K$94*$AJ$31</f>
        <v>3040.535043667001</v>
      </c>
      <c r="AQ31" s="59">
        <f>INDEX(CurCloseProf[],1,MATCH(AQ$4,CurCloseProf[#Headers],0))*'CC Summary'!$K$94*$AJ$31</f>
        <v>5288.4770968881066</v>
      </c>
      <c r="AR31" s="59">
        <f>INDEX(CurCloseProf[],1,MATCH(AR$4,CurCloseProf[#Headers],0))*'CC Summary'!$K$94*$AJ$31</f>
        <v>4424.1053135605616</v>
      </c>
      <c r="AS31" s="59">
        <f>INDEX(CurCloseProf[],1,MATCH(AS$4,CurCloseProf[#Headers],0))*'CC Summary'!$K$94*$AJ$31</f>
        <v>2554.4614918970228</v>
      </c>
      <c r="AT31" s="59">
        <f>INDEX(CurCloseProf[],1,MATCH(AT$4,CurCloseProf[#Headers],0))*'CC Summary'!$K$94*$AJ$31</f>
        <v>5348.9246323855141</v>
      </c>
      <c r="AU31" s="59">
        <f>INDEX(CurCloseProf[],1,MATCH(AU$4,CurCloseProf[#Headers],0))*'CC Summary'!$K$94*$AJ$31</f>
        <v>10772.265926993365</v>
      </c>
      <c r="AV31" s="59">
        <f>INDEX(CurCloseProf[],1,MATCH(AV$4,CurCloseProf[#Headers],0))*'CC Summary'!$K$94*$AJ$31</f>
        <v>9562.6263737668487</v>
      </c>
      <c r="AW31" s="59">
        <f>INDEX(CurCloseProf[],1,MATCH(AW$4,CurCloseProf[#Headers],0))*'CC Summary'!$K$94*$AJ$31</f>
        <v>35576.00600155245</v>
      </c>
      <c r="AX31" s="59">
        <f t="shared" si="2"/>
        <v>87720.706812560238</v>
      </c>
    </row>
    <row r="32" spans="1:50">
      <c r="A32" t="s">
        <v>58</v>
      </c>
      <c r="B32" t="s">
        <v>86</v>
      </c>
      <c r="C32">
        <v>46591</v>
      </c>
      <c r="D32">
        <v>46591</v>
      </c>
      <c r="F32" s="7">
        <f>'Summary '!L36</f>
        <v>0</v>
      </c>
      <c r="G32" s="7">
        <f>INDEX(CurCloseProf[], MATCH(PAQueryRA[[#This Row],[Reg/Unreg]],CurCloseProf[R/NR],0),MATCH(G$4,CurCloseProf[#Headers],0))*'Closeouts and Depr'!$J37</f>
        <v>0</v>
      </c>
      <c r="H32" s="7">
        <f>INDEX(CurCloseProf[], MATCH(PAQueryRA[[#This Row],[Reg/Unreg]],CurCloseProf[R/NR],0),MATCH(H$4,CurCloseProf[#Headers],0))*'Closeouts and Depr'!$J37</f>
        <v>0</v>
      </c>
      <c r="I32" s="7">
        <f>INDEX(CurCloseProf[], MATCH(PAQueryRA[[#This Row],[Reg/Unreg]],CurCloseProf[R/NR],0),MATCH(I$4,CurCloseProf[#Headers],0))*'Closeouts and Depr'!$J37</f>
        <v>0</v>
      </c>
      <c r="J32" s="7">
        <f>INDEX(CurCloseProf[], MATCH(PAQueryRA[[#This Row],[Reg/Unreg]],CurCloseProf[R/NR],0),MATCH(J$4,CurCloseProf[#Headers],0))*'Closeouts and Depr'!$J37</f>
        <v>0</v>
      </c>
      <c r="K32" s="7">
        <f>INDEX(CurCloseProf[], MATCH(PAQueryRA[[#This Row],[Reg/Unreg]],CurCloseProf[R/NR],0),MATCH(K$4,CurCloseProf[#Headers],0))*'Closeouts and Depr'!$J37</f>
        <v>0</v>
      </c>
      <c r="L32" s="7">
        <f>INDEX(CurCloseProf[], MATCH(PAQueryRA[[#This Row],[Reg/Unreg]],CurCloseProf[R/NR],0),MATCH(L$4,CurCloseProf[#Headers],0))*'Closeouts and Depr'!$J37</f>
        <v>0</v>
      </c>
      <c r="M32" s="7">
        <f>INDEX(CurCloseProf[], MATCH(PAQueryRA[[#This Row],[Reg/Unreg]],CurCloseProf[R/NR],0),MATCH(M$4,CurCloseProf[#Headers],0))*'Closeouts and Depr'!$J37</f>
        <v>0</v>
      </c>
      <c r="N32" s="7">
        <f>INDEX(CurCloseProf[], MATCH(PAQueryRA[[#This Row],[Reg/Unreg]],CurCloseProf[R/NR],0),MATCH(N$4,CurCloseProf[#Headers],0))*'Closeouts and Depr'!$J37</f>
        <v>0</v>
      </c>
      <c r="O32" s="7">
        <f>INDEX(CurCloseProf[], MATCH(PAQueryRA[[#This Row],[Reg/Unreg]],CurCloseProf[R/NR],0),MATCH(O$4,CurCloseProf[#Headers],0))*'Closeouts and Depr'!$J37</f>
        <v>0</v>
      </c>
      <c r="P32" s="7">
        <f>INDEX(CurCloseProf[], MATCH(PAQueryRA[[#This Row],[Reg/Unreg]],CurCloseProf[R/NR],0),MATCH(P$4,CurCloseProf[#Headers],0))*'Closeouts and Depr'!$J37</f>
        <v>0</v>
      </c>
      <c r="Q32" s="7">
        <f>INDEX(CurCloseProf[], MATCH(PAQueryRA[[#This Row],[Reg/Unreg]],CurCloseProf[R/NR],0),MATCH(Q$4,CurCloseProf[#Headers],0))*'Closeouts and Depr'!$J37</f>
        <v>0</v>
      </c>
      <c r="R32" s="7">
        <f>INDEX(CurCloseProf[], MATCH(PAQueryRA[[#This Row],[Reg/Unreg]],CurCloseProf[R/NR],0),MATCH(R$4,CurCloseProf[#Headers],0))*'Closeouts and Depr'!$J37</f>
        <v>0</v>
      </c>
      <c r="S32" s="7">
        <f t="shared" si="0"/>
        <v>0</v>
      </c>
      <c r="U32" s="7">
        <f>'Summary '!K36</f>
        <v>0</v>
      </c>
      <c r="V32" s="7">
        <f>INDEX(CurCloseProf[], MATCH(PAQueryRA[[#This Row],[Reg/Unreg]],CurCloseProf[R/NR],0),MATCH(V$4,CurCloseProf[#Headers],0))*'Closeouts and Depr'!$M37</f>
        <v>0</v>
      </c>
      <c r="W32" s="7">
        <f>INDEX(CurCloseProf[], MATCH(PAQueryRA[[#This Row],[Reg/Unreg]],CurCloseProf[R/NR],0),MATCH(W$4,CurCloseProf[#Headers],0))*'Closeouts and Depr'!$M37</f>
        <v>0</v>
      </c>
      <c r="X32" s="7">
        <f>INDEX(CurCloseProf[], MATCH(PAQueryRA[[#This Row],[Reg/Unreg]],CurCloseProf[R/NR],0),MATCH(X$4,CurCloseProf[#Headers],0))*'Closeouts and Depr'!$M37</f>
        <v>0</v>
      </c>
      <c r="Y32" s="7">
        <f>INDEX(CurCloseProf[], MATCH(PAQueryRA[[#This Row],[Reg/Unreg]],CurCloseProf[R/NR],0),MATCH(Y$4,CurCloseProf[#Headers],0))*'Closeouts and Depr'!$M37</f>
        <v>0</v>
      </c>
      <c r="Z32" s="7">
        <f>INDEX(CurCloseProf[], MATCH(PAQueryRA[[#This Row],[Reg/Unreg]],CurCloseProf[R/NR],0),MATCH(Z$4,CurCloseProf[#Headers],0))*'Closeouts and Depr'!$M37</f>
        <v>0</v>
      </c>
      <c r="AA32" s="7">
        <f>INDEX(CurCloseProf[], MATCH(PAQueryRA[[#This Row],[Reg/Unreg]],CurCloseProf[R/NR],0),MATCH(AA$4,CurCloseProf[#Headers],0))*'Closeouts and Depr'!$M37</f>
        <v>0</v>
      </c>
      <c r="AB32" s="7">
        <f>INDEX(CurCloseProf[], MATCH(PAQueryRA[[#This Row],[Reg/Unreg]],CurCloseProf[R/NR],0),MATCH(AB$4,CurCloseProf[#Headers],0))*'Closeouts and Depr'!$M37</f>
        <v>0</v>
      </c>
      <c r="AC32" s="7">
        <f>INDEX(CurCloseProf[], MATCH(PAQueryRA[[#This Row],[Reg/Unreg]],CurCloseProf[R/NR],0),MATCH(AC$4,CurCloseProf[#Headers],0))*'Closeouts and Depr'!$M37</f>
        <v>0</v>
      </c>
      <c r="AD32" s="7">
        <f>INDEX(CurCloseProf[], MATCH(PAQueryRA[[#This Row],[Reg/Unreg]],CurCloseProf[R/NR],0),MATCH(AD$4,CurCloseProf[#Headers],0))*'Closeouts and Depr'!$M37</f>
        <v>0</v>
      </c>
      <c r="AE32" s="7">
        <f>INDEX(CurCloseProf[], MATCH(PAQueryRA[[#This Row],[Reg/Unreg]],CurCloseProf[R/NR],0),MATCH(AE$4,CurCloseProf[#Headers],0))*'Closeouts and Depr'!$M37</f>
        <v>0</v>
      </c>
      <c r="AF32" s="7">
        <f>INDEX(CurCloseProf[], MATCH(PAQueryRA[[#This Row],[Reg/Unreg]],CurCloseProf[R/NR],0),MATCH(AF$4,CurCloseProf[#Headers],0))*'Closeouts and Depr'!$M37</f>
        <v>0</v>
      </c>
      <c r="AG32" s="7">
        <f>INDEX(CurCloseProf[], MATCH(PAQueryRA[[#This Row],[Reg/Unreg]],CurCloseProf[R/NR],0),MATCH(AG$4,CurCloseProf[#Headers],0))*'Closeouts and Depr'!$M37</f>
        <v>0</v>
      </c>
      <c r="AH32" s="7">
        <f t="shared" si="1"/>
        <v>0</v>
      </c>
      <c r="AJ32" s="7">
        <v>0</v>
      </c>
      <c r="AK32" s="7"/>
      <c r="AL32" s="59">
        <f>INDEX(CurCloseProf[],1,MATCH(AL$4,CurCloseProf[#Headers],0))*'CC Summary'!$K$94*$AJ$32</f>
        <v>0</v>
      </c>
      <c r="AM32" s="59">
        <f>INDEX(CurCloseProf[],1,MATCH(AM$4,CurCloseProf[#Headers],0))*'CC Summary'!$K$94*$AJ$32</f>
        <v>0</v>
      </c>
      <c r="AN32" s="59">
        <f>INDEX(CurCloseProf[],1,MATCH(AN$4,CurCloseProf[#Headers],0))*'CC Summary'!$K$94*$AJ$32</f>
        <v>0</v>
      </c>
      <c r="AO32" s="59">
        <f>INDEX(CurCloseProf[],1,MATCH(AO$4,CurCloseProf[#Headers],0))*'CC Summary'!$K$94*$AJ$32</f>
        <v>0</v>
      </c>
      <c r="AP32" s="59">
        <f>INDEX(CurCloseProf[],1,MATCH(AP$4,CurCloseProf[#Headers],0))*'CC Summary'!$K$94*$AJ$32</f>
        <v>0</v>
      </c>
      <c r="AQ32" s="59">
        <f>INDEX(CurCloseProf[],1,MATCH(AQ$4,CurCloseProf[#Headers],0))*'CC Summary'!$K$94*$AJ$32</f>
        <v>0</v>
      </c>
      <c r="AR32" s="59">
        <f>INDEX(CurCloseProf[],1,MATCH(AR$4,CurCloseProf[#Headers],0))*'CC Summary'!$K$94*$AJ$32</f>
        <v>0</v>
      </c>
      <c r="AS32" s="59">
        <f>INDEX(CurCloseProf[],1,MATCH(AS$4,CurCloseProf[#Headers],0))*'CC Summary'!$K$94*$AJ$32</f>
        <v>0</v>
      </c>
      <c r="AT32" s="59">
        <f>INDEX(CurCloseProf[],1,MATCH(AT$4,CurCloseProf[#Headers],0))*'CC Summary'!$K$94*$AJ$32</f>
        <v>0</v>
      </c>
      <c r="AU32" s="59">
        <f>INDEX(CurCloseProf[],1,MATCH(AU$4,CurCloseProf[#Headers],0))*'CC Summary'!$K$94*$AJ$32</f>
        <v>0</v>
      </c>
      <c r="AV32" s="59">
        <f>INDEX(CurCloseProf[],1,MATCH(AV$4,CurCloseProf[#Headers],0))*'CC Summary'!$K$94*$AJ$32</f>
        <v>0</v>
      </c>
      <c r="AW32" s="59">
        <f>INDEX(CurCloseProf[],1,MATCH(AW$4,CurCloseProf[#Headers],0))*'CC Summary'!$K$94*$AJ$32</f>
        <v>0</v>
      </c>
      <c r="AX32" s="59">
        <f t="shared" si="2"/>
        <v>0</v>
      </c>
    </row>
    <row r="33" spans="1:50">
      <c r="A33" t="s">
        <v>58</v>
      </c>
      <c r="B33" t="s">
        <v>87</v>
      </c>
      <c r="C33">
        <v>46651</v>
      </c>
      <c r="D33">
        <v>46600</v>
      </c>
      <c r="F33" s="7">
        <f>'Summary '!L37</f>
        <v>0</v>
      </c>
      <c r="G33" s="7">
        <f>INDEX(CurCloseProf[], MATCH(PAQueryRA[[#This Row],[Reg/Unreg]],CurCloseProf[R/NR],0),MATCH(G$4,CurCloseProf[#Headers],0))*'Closeouts and Depr'!$J38</f>
        <v>63792.613772989578</v>
      </c>
      <c r="H33" s="7">
        <f>INDEX(CurCloseProf[], MATCH(PAQueryRA[[#This Row],[Reg/Unreg]],CurCloseProf[R/NR],0),MATCH(H$4,CurCloseProf[#Headers],0))*'Closeouts and Depr'!$J38</f>
        <v>50305.902954396784</v>
      </c>
      <c r="I33" s="7">
        <f>INDEX(CurCloseProf[], MATCH(PAQueryRA[[#This Row],[Reg/Unreg]],CurCloseProf[R/NR],0),MATCH(I$4,CurCloseProf[#Headers],0))*'Closeouts and Depr'!$J38</f>
        <v>68258.708728931146</v>
      </c>
      <c r="J33" s="7">
        <f>INDEX(CurCloseProf[], MATCH(PAQueryRA[[#This Row],[Reg/Unreg]],CurCloseProf[R/NR],0),MATCH(J$4,CurCloseProf[#Headers],0))*'Closeouts and Depr'!$J38</f>
        <v>18770.188503987894</v>
      </c>
      <c r="K33" s="7">
        <f>INDEX(CurCloseProf[], MATCH(PAQueryRA[[#This Row],[Reg/Unreg]],CurCloseProf[R/NR],0),MATCH(K$4,CurCloseProf[#Headers],0))*'Closeouts and Depr'!$J38</f>
        <v>54829.931946191944</v>
      </c>
      <c r="L33" s="7">
        <f>INDEX(CurCloseProf[], MATCH(PAQueryRA[[#This Row],[Reg/Unreg]],CurCloseProf[R/NR],0),MATCH(L$4,CurCloseProf[#Headers],0))*'Closeouts and Depr'!$J38</f>
        <v>95367.044009352554</v>
      </c>
      <c r="M33" s="7">
        <f>INDEX(CurCloseProf[], MATCH(PAQueryRA[[#This Row],[Reg/Unreg]],CurCloseProf[R/NR],0),MATCH(M$4,CurCloseProf[#Headers],0))*'Closeouts and Depr'!$J38</f>
        <v>79779.838015864138</v>
      </c>
      <c r="N33" s="7">
        <f>INDEX(CurCloseProf[], MATCH(PAQueryRA[[#This Row],[Reg/Unreg]],CurCloseProf[R/NR],0),MATCH(N$4,CurCloseProf[#Headers],0))*'Closeouts and Depr'!$J38</f>
        <v>46064.573421578738</v>
      </c>
      <c r="O33" s="7">
        <f>INDEX(CurCloseProf[], MATCH(PAQueryRA[[#This Row],[Reg/Unreg]],CurCloseProf[R/NR],0),MATCH(O$4,CurCloseProf[#Headers],0))*'Closeouts and Depr'!$J38</f>
        <v>96457.093691411384</v>
      </c>
      <c r="P33" s="7">
        <f>INDEX(CurCloseProf[], MATCH(PAQueryRA[[#This Row],[Reg/Unreg]],CurCloseProf[R/NR],0),MATCH(P$4,CurCloseProf[#Headers],0))*'Closeouts and Depr'!$J38</f>
        <v>194256.14215943747</v>
      </c>
      <c r="Q33" s="7">
        <f>INDEX(CurCloseProf[], MATCH(PAQueryRA[[#This Row],[Reg/Unreg]],CurCloseProf[R/NR],0),MATCH(Q$4,CurCloseProf[#Headers],0))*'Closeouts and Depr'!$J38</f>
        <v>172442.72661569092</v>
      </c>
      <c r="R33" s="7">
        <f>INDEX(CurCloseProf[], MATCH(PAQueryRA[[#This Row],[Reg/Unreg]],CurCloseProf[R/NR],0),MATCH(R$4,CurCloseProf[#Headers],0))*'Closeouts and Depr'!$J38</f>
        <v>641541.68919885322</v>
      </c>
      <c r="S33" s="7">
        <f t="shared" si="0"/>
        <v>1581866.4530186858</v>
      </c>
      <c r="U33" s="7">
        <f>'Summary '!K37</f>
        <v>0</v>
      </c>
      <c r="V33" s="7">
        <f>INDEX(CurCloseProf[], MATCH(PAQueryRA[[#This Row],[Reg/Unreg]],CurCloseProf[R/NR],0),MATCH(V$4,CurCloseProf[#Headers],0))*'Closeouts and Depr'!$M38</f>
        <v>0</v>
      </c>
      <c r="W33" s="7">
        <f>INDEX(CurCloseProf[], MATCH(PAQueryRA[[#This Row],[Reg/Unreg]],CurCloseProf[R/NR],0),MATCH(W$4,CurCloseProf[#Headers],0))*'Closeouts and Depr'!$M38</f>
        <v>0</v>
      </c>
      <c r="X33" s="7">
        <f>INDEX(CurCloseProf[], MATCH(PAQueryRA[[#This Row],[Reg/Unreg]],CurCloseProf[R/NR],0),MATCH(X$4,CurCloseProf[#Headers],0))*'Closeouts and Depr'!$M38</f>
        <v>0</v>
      </c>
      <c r="Y33" s="7">
        <f>INDEX(CurCloseProf[], MATCH(PAQueryRA[[#This Row],[Reg/Unreg]],CurCloseProf[R/NR],0),MATCH(Y$4,CurCloseProf[#Headers],0))*'Closeouts and Depr'!$M38</f>
        <v>0</v>
      </c>
      <c r="Z33" s="7">
        <f>INDEX(CurCloseProf[], MATCH(PAQueryRA[[#This Row],[Reg/Unreg]],CurCloseProf[R/NR],0),MATCH(Z$4,CurCloseProf[#Headers],0))*'Closeouts and Depr'!$M38</f>
        <v>0</v>
      </c>
      <c r="AA33" s="7">
        <f>INDEX(CurCloseProf[], MATCH(PAQueryRA[[#This Row],[Reg/Unreg]],CurCloseProf[R/NR],0),MATCH(AA$4,CurCloseProf[#Headers],0))*'Closeouts and Depr'!$M38</f>
        <v>0</v>
      </c>
      <c r="AB33" s="7">
        <f>INDEX(CurCloseProf[], MATCH(PAQueryRA[[#This Row],[Reg/Unreg]],CurCloseProf[R/NR],0),MATCH(AB$4,CurCloseProf[#Headers],0))*'Closeouts and Depr'!$M38</f>
        <v>0</v>
      </c>
      <c r="AC33" s="7">
        <f>INDEX(CurCloseProf[], MATCH(PAQueryRA[[#This Row],[Reg/Unreg]],CurCloseProf[R/NR],0),MATCH(AC$4,CurCloseProf[#Headers],0))*'Closeouts and Depr'!$M38</f>
        <v>0</v>
      </c>
      <c r="AD33" s="7">
        <f>INDEX(CurCloseProf[], MATCH(PAQueryRA[[#This Row],[Reg/Unreg]],CurCloseProf[R/NR],0),MATCH(AD$4,CurCloseProf[#Headers],0))*'Closeouts and Depr'!$M38</f>
        <v>0</v>
      </c>
      <c r="AE33" s="7">
        <f>INDEX(CurCloseProf[], MATCH(PAQueryRA[[#This Row],[Reg/Unreg]],CurCloseProf[R/NR],0),MATCH(AE$4,CurCloseProf[#Headers],0))*'Closeouts and Depr'!$M38</f>
        <v>0</v>
      </c>
      <c r="AF33" s="7">
        <f>INDEX(CurCloseProf[], MATCH(PAQueryRA[[#This Row],[Reg/Unreg]],CurCloseProf[R/NR],0),MATCH(AF$4,CurCloseProf[#Headers],0))*'Closeouts and Depr'!$M38</f>
        <v>0</v>
      </c>
      <c r="AG33" s="7">
        <f>INDEX(CurCloseProf[], MATCH(PAQueryRA[[#This Row],[Reg/Unreg]],CurCloseProf[R/NR],0),MATCH(AG$4,CurCloseProf[#Headers],0))*'Closeouts and Depr'!$M38</f>
        <v>0</v>
      </c>
      <c r="AH33" s="7">
        <f t="shared" si="1"/>
        <v>0</v>
      </c>
      <c r="AJ33" s="125">
        <v>8.2125668134758569E-4</v>
      </c>
      <c r="AK33" s="7"/>
      <c r="AL33" s="59">
        <f>INDEX(CurCloseProf[],1,MATCH(AL$4,CurCloseProf[#Headers],0))*'CC Summary'!$K$94*$AJ$33</f>
        <v>243.44937088684702</v>
      </c>
      <c r="AM33" s="59">
        <f>INDEX(CurCloseProf[],1,MATCH(AM$4,CurCloseProf[#Headers],0))*'CC Summary'!$K$94*$AJ$33</f>
        <v>191.98053978042444</v>
      </c>
      <c r="AN33" s="59">
        <f>INDEX(CurCloseProf[],1,MATCH(AN$4,CurCloseProf[#Headers],0))*'CC Summary'!$K$94*$AJ$33</f>
        <v>260.49316237051335</v>
      </c>
      <c r="AO33" s="59">
        <f>INDEX(CurCloseProf[],1,MATCH(AO$4,CurCloseProf[#Headers],0))*'CC Summary'!$K$94*$AJ$33</f>
        <v>71.631969791747125</v>
      </c>
      <c r="AP33" s="59">
        <f>INDEX(CurCloseProf[],1,MATCH(AP$4,CurCloseProf[#Headers],0))*'CC Summary'!$K$94*$AJ$33</f>
        <v>209.24542276273482</v>
      </c>
      <c r="AQ33" s="59">
        <f>INDEX(CurCloseProf[],1,MATCH(AQ$4,CurCloseProf[#Headers],0))*'CC Summary'!$K$94*$AJ$33</f>
        <v>363.94569048439683</v>
      </c>
      <c r="AR33" s="59">
        <f>INDEX(CurCloseProf[],1,MATCH(AR$4,CurCloseProf[#Headers],0))*'CC Summary'!$K$94*$AJ$33</f>
        <v>304.46081804286104</v>
      </c>
      <c r="AS33" s="59">
        <f>INDEX(CurCloseProf[],1,MATCH(AS$4,CurCloseProf[#Headers],0))*'CC Summary'!$K$94*$AJ$33</f>
        <v>175.79451219167012</v>
      </c>
      <c r="AT33" s="59">
        <f>INDEX(CurCloseProf[],1,MATCH(AT$4,CurCloseProf[#Headers],0))*'CC Summary'!$K$94*$AJ$33</f>
        <v>368.10560640000693</v>
      </c>
      <c r="AU33" s="59">
        <f>INDEX(CurCloseProf[],1,MATCH(AU$4,CurCloseProf[#Headers],0))*'CC Summary'!$K$94*$AJ$33</f>
        <v>741.3324647256369</v>
      </c>
      <c r="AV33" s="59">
        <f>INDEX(CurCloseProf[],1,MATCH(AV$4,CurCloseProf[#Headers],0))*'CC Summary'!$K$94*$AJ$33</f>
        <v>658.08674117030318</v>
      </c>
      <c r="AW33" s="59">
        <f>INDEX(CurCloseProf[],1,MATCH(AW$4,CurCloseProf[#Headers],0))*'CC Summary'!$K$94*$AJ$33</f>
        <v>2448.2916029892376</v>
      </c>
      <c r="AX33" s="59">
        <f t="shared" si="2"/>
        <v>6036.8179015963788</v>
      </c>
    </row>
    <row r="34" spans="1:50">
      <c r="A34" t="s">
        <v>58</v>
      </c>
      <c r="B34" t="s">
        <v>88</v>
      </c>
      <c r="C34">
        <v>46700</v>
      </c>
      <c r="D34">
        <v>46700</v>
      </c>
      <c r="F34" s="7">
        <f>'Summary '!L38</f>
        <v>0</v>
      </c>
      <c r="G34" s="7">
        <f>INDEX(CurCloseProf[], MATCH(PAQueryRA[[#This Row],[Reg/Unreg]],CurCloseProf[R/NR],0),MATCH(G$4,CurCloseProf[#Headers],0))*'Closeouts and Depr'!$J39</f>
        <v>1839086.6681511914</v>
      </c>
      <c r="H34" s="7">
        <f>INDEX(CurCloseProf[], MATCH(PAQueryRA[[#This Row],[Reg/Unreg]],CurCloseProf[R/NR],0),MATCH(H$4,CurCloseProf[#Headers],0))*'Closeouts and Depr'!$J39</f>
        <v>1450276.2934587789</v>
      </c>
      <c r="I34" s="7">
        <f>INDEX(CurCloseProf[], MATCH(PAQueryRA[[#This Row],[Reg/Unreg]],CurCloseProf[R/NR],0),MATCH(I$4,CurCloseProf[#Headers],0))*'Closeouts and Depr'!$J39</f>
        <v>1967840.3781245411</v>
      </c>
      <c r="J34" s="7">
        <f>INDEX(CurCloseProf[], MATCH(PAQueryRA[[#This Row],[Reg/Unreg]],CurCloseProf[R/NR],0),MATCH(J$4,CurCloseProf[#Headers],0))*'Closeouts and Depr'!$J39</f>
        <v>541128.53188945528</v>
      </c>
      <c r="K34" s="7">
        <f>INDEX(CurCloseProf[], MATCH(PAQueryRA[[#This Row],[Reg/Unreg]],CurCloseProf[R/NR],0),MATCH(K$4,CurCloseProf[#Headers],0))*'Closeouts and Depr'!$J39</f>
        <v>1580700.1922936428</v>
      </c>
      <c r="L34" s="7">
        <f>INDEX(CurCloseProf[], MATCH(PAQueryRA[[#This Row],[Reg/Unreg]],CurCloseProf[R/NR],0),MATCH(L$4,CurCloseProf[#Headers],0))*'Closeouts and Depr'!$J39</f>
        <v>2749350.5728221056</v>
      </c>
      <c r="M34" s="7">
        <f>INDEX(CurCloseProf[], MATCH(PAQueryRA[[#This Row],[Reg/Unreg]],CurCloseProf[R/NR],0),MATCH(M$4,CurCloseProf[#Headers],0))*'Closeouts and Depr'!$J39</f>
        <v>2299984.713032105</v>
      </c>
      <c r="N34" s="7">
        <f>INDEX(CurCloseProf[], MATCH(PAQueryRA[[#This Row],[Reg/Unreg]],CurCloseProf[R/NR],0),MATCH(N$4,CurCloseProf[#Headers],0))*'Closeouts and Depr'!$J39</f>
        <v>1328002.3790084468</v>
      </c>
      <c r="O34" s="7">
        <f>INDEX(CurCloseProf[], MATCH(PAQueryRA[[#This Row],[Reg/Unreg]],CurCloseProf[R/NR],0),MATCH(O$4,CurCloseProf[#Headers],0))*'Closeouts and Depr'!$J39</f>
        <v>2780775.7758249277</v>
      </c>
      <c r="P34" s="7">
        <f>INDEX(CurCloseProf[], MATCH(PAQueryRA[[#This Row],[Reg/Unreg]],CurCloseProf[R/NR],0),MATCH(P$4,CurCloseProf[#Headers],0))*'Closeouts and Depr'!$J39</f>
        <v>5600238.9637649385</v>
      </c>
      <c r="Q34" s="7">
        <f>INDEX(CurCloseProf[], MATCH(PAQueryRA[[#This Row],[Reg/Unreg]],CurCloseProf[R/NR],0),MATCH(Q$4,CurCloseProf[#Headers],0))*'Closeouts and Depr'!$J39</f>
        <v>4971376.790847796</v>
      </c>
      <c r="R34" s="7">
        <f>INDEX(CurCloseProf[], MATCH(PAQueryRA[[#This Row],[Reg/Unreg]],CurCloseProf[R/NR],0),MATCH(R$4,CurCloseProf[#Headers],0))*'Closeouts and Depr'!$J39</f>
        <v>18495099.947893444</v>
      </c>
      <c r="S34" s="7">
        <f t="shared" si="0"/>
        <v>45603861.207111374</v>
      </c>
      <c r="U34" s="7">
        <f>'Summary '!K38</f>
        <v>0</v>
      </c>
      <c r="V34" s="7">
        <f>INDEX(CurCloseProf[], MATCH(PAQueryRA[[#This Row],[Reg/Unreg]],CurCloseProf[R/NR],0),MATCH(V$4,CurCloseProf[#Headers],0))*'Closeouts and Depr'!$M39</f>
        <v>-1101.8979137156955</v>
      </c>
      <c r="W34" s="7">
        <f>INDEX(CurCloseProf[], MATCH(PAQueryRA[[#This Row],[Reg/Unreg]],CurCloseProf[R/NR],0),MATCH(W$4,CurCloseProf[#Headers],0))*'Closeouts and Depr'!$M39</f>
        <v>-868.94024612775002</v>
      </c>
      <c r="X34" s="7">
        <f>INDEX(CurCloseProf[], MATCH(PAQueryRA[[#This Row],[Reg/Unreg]],CurCloseProf[R/NR],0),MATCH(X$4,CurCloseProf[#Headers],0))*'Closeouts and Depr'!$M39</f>
        <v>-1179.0413386883822</v>
      </c>
      <c r="Y34" s="7">
        <f>INDEX(CurCloseProf[], MATCH(PAQueryRA[[#This Row],[Reg/Unreg]],CurCloseProf[R/NR],0),MATCH(Y$4,CurCloseProf[#Headers],0))*'Closeouts and Depr'!$M39</f>
        <v>-324.21984818173269</v>
      </c>
      <c r="Z34" s="7">
        <f>INDEX(CurCloseProf[], MATCH(PAQueryRA[[#This Row],[Reg/Unreg]],CurCloseProf[R/NR],0),MATCH(Z$4,CurCloseProf[#Headers],0))*'Closeouts and Depr'!$M39</f>
        <v>-947.0843730542299</v>
      </c>
      <c r="AA34" s="7">
        <f>INDEX(CurCloseProf[], MATCH(PAQueryRA[[#This Row],[Reg/Unreg]],CurCloseProf[R/NR],0),MATCH(AA$4,CurCloseProf[#Headers],0))*'Closeouts and Depr'!$M39</f>
        <v>-1647.2870543459753</v>
      </c>
      <c r="AB34" s="7">
        <f>INDEX(CurCloseProf[], MATCH(PAQueryRA[[#This Row],[Reg/Unreg]],CurCloseProf[R/NR],0),MATCH(AB$4,CurCloseProf[#Headers],0))*'Closeouts and Depr'!$M39</f>
        <v>-1378.0472670251124</v>
      </c>
      <c r="AC34" s="7">
        <f>INDEX(CurCloseProf[], MATCH(PAQueryRA[[#This Row],[Reg/Unreg]],CurCloseProf[R/NR],0),MATCH(AC$4,CurCloseProf[#Headers],0))*'Closeouts and Depr'!$M39</f>
        <v>-795.67922283398775</v>
      </c>
      <c r="AD34" s="7">
        <f>INDEX(CurCloseProf[], MATCH(PAQueryRA[[#This Row],[Reg/Unreg]],CurCloseProf[R/NR],0),MATCH(AD$4,CurCloseProf[#Headers],0))*'Closeouts and Depr'!$M39</f>
        <v>-1666.1156208439927</v>
      </c>
      <c r="AE34" s="7">
        <f>INDEX(CurCloseProf[], MATCH(PAQueryRA[[#This Row],[Reg/Unreg]],CurCloseProf[R/NR],0),MATCH(AE$4,CurCloseProf[#Headers],0))*'Closeouts and Depr'!$M39</f>
        <v>-3355.4109968539146</v>
      </c>
      <c r="AF34" s="7">
        <f>INDEX(CurCloseProf[], MATCH(PAQueryRA[[#This Row],[Reg/Unreg]],CurCloseProf[R/NR],0),MATCH(AF$4,CurCloseProf[#Headers],0))*'Closeouts and Depr'!$M39</f>
        <v>-2978.6251017939917</v>
      </c>
      <c r="AG34" s="7">
        <f>INDEX(CurCloseProf[], MATCH(PAQueryRA[[#This Row],[Reg/Unreg]],CurCloseProf[R/NR],0),MATCH(AG$4,CurCloseProf[#Headers],0))*'Closeouts and Depr'!$M39</f>
        <v>-11081.431016535234</v>
      </c>
      <c r="AH34" s="7">
        <f t="shared" si="1"/>
        <v>-27323.78</v>
      </c>
      <c r="AJ34" s="7">
        <v>0</v>
      </c>
      <c r="AK34" s="7"/>
      <c r="AL34" s="59">
        <f>INDEX(CurCloseProf[],1,MATCH(AL$4,CurCloseProf[#Headers],0))*'CC Summary'!$K$94*$AJ$34</f>
        <v>0</v>
      </c>
      <c r="AM34" s="59">
        <f>INDEX(CurCloseProf[],1,MATCH(AM$4,CurCloseProf[#Headers],0))*'CC Summary'!$K$94*$AJ$34</f>
        <v>0</v>
      </c>
      <c r="AN34" s="59">
        <f>INDEX(CurCloseProf[],1,MATCH(AN$4,CurCloseProf[#Headers],0))*'CC Summary'!$K$94*$AJ$34</f>
        <v>0</v>
      </c>
      <c r="AO34" s="59">
        <f>INDEX(CurCloseProf[],1,MATCH(AO$4,CurCloseProf[#Headers],0))*'CC Summary'!$K$94*$AJ$34</f>
        <v>0</v>
      </c>
      <c r="AP34" s="59">
        <f>INDEX(CurCloseProf[],1,MATCH(AP$4,CurCloseProf[#Headers],0))*'CC Summary'!$K$94*$AJ$34</f>
        <v>0</v>
      </c>
      <c r="AQ34" s="59">
        <f>INDEX(CurCloseProf[],1,MATCH(AQ$4,CurCloseProf[#Headers],0))*'CC Summary'!$K$94*$AJ$34</f>
        <v>0</v>
      </c>
      <c r="AR34" s="59">
        <f>INDEX(CurCloseProf[],1,MATCH(AR$4,CurCloseProf[#Headers],0))*'CC Summary'!$K$94*$AJ$34</f>
        <v>0</v>
      </c>
      <c r="AS34" s="59">
        <f>INDEX(CurCloseProf[],1,MATCH(AS$4,CurCloseProf[#Headers],0))*'CC Summary'!$K$94*$AJ$34</f>
        <v>0</v>
      </c>
      <c r="AT34" s="59">
        <f>INDEX(CurCloseProf[],1,MATCH(AT$4,CurCloseProf[#Headers],0))*'CC Summary'!$K$94*$AJ$34</f>
        <v>0</v>
      </c>
      <c r="AU34" s="59">
        <f>INDEX(CurCloseProf[],1,MATCH(AU$4,CurCloseProf[#Headers],0))*'CC Summary'!$K$94*$AJ$34</f>
        <v>0</v>
      </c>
      <c r="AV34" s="59">
        <f>INDEX(CurCloseProf[],1,MATCH(AV$4,CurCloseProf[#Headers],0))*'CC Summary'!$K$94*$AJ$34</f>
        <v>0</v>
      </c>
      <c r="AW34" s="59">
        <f>INDEX(CurCloseProf[],1,MATCH(AW$4,CurCloseProf[#Headers],0))*'CC Summary'!$K$94*$AJ$34</f>
        <v>0</v>
      </c>
      <c r="AX34" s="59">
        <f t="shared" si="2"/>
        <v>0</v>
      </c>
    </row>
    <row r="35" spans="1:50">
      <c r="A35" t="s">
        <v>58</v>
      </c>
      <c r="B35" t="s">
        <v>89</v>
      </c>
      <c r="C35">
        <v>46790</v>
      </c>
      <c r="D35">
        <v>46790</v>
      </c>
      <c r="F35" s="7">
        <f>'Summary '!L39</f>
        <v>0</v>
      </c>
      <c r="G35" s="7">
        <f>INDEX(CurCloseProf[], MATCH(PAQueryRA[[#This Row],[Reg/Unreg]],CurCloseProf[R/NR],0),MATCH(G$4,CurCloseProf[#Headers],0))*'Closeouts and Depr'!$J40</f>
        <v>0</v>
      </c>
      <c r="H35" s="7">
        <f>INDEX(CurCloseProf[], MATCH(PAQueryRA[[#This Row],[Reg/Unreg]],CurCloseProf[R/NR],0),MATCH(H$4,CurCloseProf[#Headers],0))*'Closeouts and Depr'!$J40</f>
        <v>0</v>
      </c>
      <c r="I35" s="7">
        <f>INDEX(CurCloseProf[], MATCH(PAQueryRA[[#This Row],[Reg/Unreg]],CurCloseProf[R/NR],0),MATCH(I$4,CurCloseProf[#Headers],0))*'Closeouts and Depr'!$J40</f>
        <v>0</v>
      </c>
      <c r="J35" s="7">
        <f>INDEX(CurCloseProf[], MATCH(PAQueryRA[[#This Row],[Reg/Unreg]],CurCloseProf[R/NR],0),MATCH(J$4,CurCloseProf[#Headers],0))*'Closeouts and Depr'!$J40</f>
        <v>0</v>
      </c>
      <c r="K35" s="7">
        <f>INDEX(CurCloseProf[], MATCH(PAQueryRA[[#This Row],[Reg/Unreg]],CurCloseProf[R/NR],0),MATCH(K$4,CurCloseProf[#Headers],0))*'Closeouts and Depr'!$J40</f>
        <v>0</v>
      </c>
      <c r="L35" s="7">
        <f>INDEX(CurCloseProf[], MATCH(PAQueryRA[[#This Row],[Reg/Unreg]],CurCloseProf[R/NR],0),MATCH(L$4,CurCloseProf[#Headers],0))*'Closeouts and Depr'!$J40</f>
        <v>0</v>
      </c>
      <c r="M35" s="7">
        <f>INDEX(CurCloseProf[], MATCH(PAQueryRA[[#This Row],[Reg/Unreg]],CurCloseProf[R/NR],0),MATCH(M$4,CurCloseProf[#Headers],0))*'Closeouts and Depr'!$J40</f>
        <v>0</v>
      </c>
      <c r="N35" s="7">
        <f>INDEX(CurCloseProf[], MATCH(PAQueryRA[[#This Row],[Reg/Unreg]],CurCloseProf[R/NR],0),MATCH(N$4,CurCloseProf[#Headers],0))*'Closeouts and Depr'!$J40</f>
        <v>0</v>
      </c>
      <c r="O35" s="7">
        <f>INDEX(CurCloseProf[], MATCH(PAQueryRA[[#This Row],[Reg/Unreg]],CurCloseProf[R/NR],0),MATCH(O$4,CurCloseProf[#Headers],0))*'Closeouts and Depr'!$J40</f>
        <v>0</v>
      </c>
      <c r="P35" s="7">
        <f>INDEX(CurCloseProf[], MATCH(PAQueryRA[[#This Row],[Reg/Unreg]],CurCloseProf[R/NR],0),MATCH(P$4,CurCloseProf[#Headers],0))*'Closeouts and Depr'!$J40</f>
        <v>0</v>
      </c>
      <c r="Q35" s="7">
        <f>INDEX(CurCloseProf[], MATCH(PAQueryRA[[#This Row],[Reg/Unreg]],CurCloseProf[R/NR],0),MATCH(Q$4,CurCloseProf[#Headers],0))*'Closeouts and Depr'!$J40</f>
        <v>0</v>
      </c>
      <c r="R35" s="7">
        <f>INDEX(CurCloseProf[], MATCH(PAQueryRA[[#This Row],[Reg/Unreg]],CurCloseProf[R/NR],0),MATCH(R$4,CurCloseProf[#Headers],0))*'Closeouts and Depr'!$J40</f>
        <v>0</v>
      </c>
      <c r="S35" s="7">
        <f t="shared" si="0"/>
        <v>0</v>
      </c>
      <c r="U35" s="7">
        <f>'Summary '!K39</f>
        <v>0</v>
      </c>
      <c r="V35" s="7">
        <f>INDEX(CurCloseProf[], MATCH(PAQueryRA[[#This Row],[Reg/Unreg]],CurCloseProf[R/NR],0),MATCH(V$4,CurCloseProf[#Headers],0))*'Closeouts and Depr'!$M40</f>
        <v>0</v>
      </c>
      <c r="W35" s="7">
        <f>INDEX(CurCloseProf[], MATCH(PAQueryRA[[#This Row],[Reg/Unreg]],CurCloseProf[R/NR],0),MATCH(W$4,CurCloseProf[#Headers],0))*'Closeouts and Depr'!$M40</f>
        <v>0</v>
      </c>
      <c r="X35" s="7">
        <f>INDEX(CurCloseProf[], MATCH(PAQueryRA[[#This Row],[Reg/Unreg]],CurCloseProf[R/NR],0),MATCH(X$4,CurCloseProf[#Headers],0))*'Closeouts and Depr'!$M40</f>
        <v>0</v>
      </c>
      <c r="Y35" s="7">
        <f>INDEX(CurCloseProf[], MATCH(PAQueryRA[[#This Row],[Reg/Unreg]],CurCloseProf[R/NR],0),MATCH(Y$4,CurCloseProf[#Headers],0))*'Closeouts and Depr'!$M40</f>
        <v>0</v>
      </c>
      <c r="Z35" s="7">
        <f>INDEX(CurCloseProf[], MATCH(PAQueryRA[[#This Row],[Reg/Unreg]],CurCloseProf[R/NR],0),MATCH(Z$4,CurCloseProf[#Headers],0))*'Closeouts and Depr'!$M40</f>
        <v>0</v>
      </c>
      <c r="AA35" s="7">
        <f>INDEX(CurCloseProf[], MATCH(PAQueryRA[[#This Row],[Reg/Unreg]],CurCloseProf[R/NR],0),MATCH(AA$4,CurCloseProf[#Headers],0))*'Closeouts and Depr'!$M40</f>
        <v>0</v>
      </c>
      <c r="AB35" s="7">
        <f>INDEX(CurCloseProf[], MATCH(PAQueryRA[[#This Row],[Reg/Unreg]],CurCloseProf[R/NR],0),MATCH(AB$4,CurCloseProf[#Headers],0))*'Closeouts and Depr'!$M40</f>
        <v>0</v>
      </c>
      <c r="AC35" s="7">
        <f>INDEX(CurCloseProf[], MATCH(PAQueryRA[[#This Row],[Reg/Unreg]],CurCloseProf[R/NR],0),MATCH(AC$4,CurCloseProf[#Headers],0))*'Closeouts and Depr'!$M40</f>
        <v>0</v>
      </c>
      <c r="AD35" s="7">
        <f>INDEX(CurCloseProf[], MATCH(PAQueryRA[[#This Row],[Reg/Unreg]],CurCloseProf[R/NR],0),MATCH(AD$4,CurCloseProf[#Headers],0))*'Closeouts and Depr'!$M40</f>
        <v>0</v>
      </c>
      <c r="AE35" s="7">
        <f>INDEX(CurCloseProf[], MATCH(PAQueryRA[[#This Row],[Reg/Unreg]],CurCloseProf[R/NR],0),MATCH(AE$4,CurCloseProf[#Headers],0))*'Closeouts and Depr'!$M40</f>
        <v>0</v>
      </c>
      <c r="AF35" s="7">
        <f>INDEX(CurCloseProf[], MATCH(PAQueryRA[[#This Row],[Reg/Unreg]],CurCloseProf[R/NR],0),MATCH(AF$4,CurCloseProf[#Headers],0))*'Closeouts and Depr'!$M40</f>
        <v>0</v>
      </c>
      <c r="AG35" s="7">
        <f>INDEX(CurCloseProf[], MATCH(PAQueryRA[[#This Row],[Reg/Unreg]],CurCloseProf[R/NR],0),MATCH(AG$4,CurCloseProf[#Headers],0))*'Closeouts and Depr'!$M40</f>
        <v>0</v>
      </c>
      <c r="AH35" s="7">
        <f t="shared" si="1"/>
        <v>0</v>
      </c>
      <c r="AJ35" s="125">
        <v>6.6982200869830253E-4</v>
      </c>
      <c r="AK35" s="7"/>
      <c r="AL35" s="59">
        <f>INDEX(CurCloseProf[],1,MATCH(AL$4,CurCloseProf[#Headers],0))*'CC Summary'!$K$94*$AJ$35</f>
        <v>198.55880667684909</v>
      </c>
      <c r="AM35" s="59">
        <f>INDEX(CurCloseProf[],1,MATCH(AM$4,CurCloseProf[#Headers],0))*'CC Summary'!$K$94*$AJ$35</f>
        <v>156.58051095024592</v>
      </c>
      <c r="AN35" s="59">
        <f>INDEX(CurCloseProf[],1,MATCH(AN$4,CurCloseProf[#Headers],0))*'CC Summary'!$K$94*$AJ$35</f>
        <v>212.45982801002299</v>
      </c>
      <c r="AO35" s="59">
        <f>INDEX(CurCloseProf[],1,MATCH(AO$4,CurCloseProf[#Headers],0))*'CC Summary'!$K$94*$AJ$35</f>
        <v>58.423475854337703</v>
      </c>
      <c r="AP35" s="59">
        <f>INDEX(CurCloseProf[],1,MATCH(AP$4,CurCloseProf[#Headers],0))*'CC Summary'!$K$94*$AJ$35</f>
        <v>170.66185587175875</v>
      </c>
      <c r="AQ35" s="59">
        <f>INDEX(CurCloseProf[],1,MATCH(AQ$4,CurCloseProf[#Headers],0))*'CC Summary'!$K$94*$AJ$35</f>
        <v>296.8363472639723</v>
      </c>
      <c r="AR35" s="59">
        <f>INDEX(CurCloseProf[],1,MATCH(AR$4,CurCloseProf[#Headers],0))*'CC Summary'!$K$94*$AJ$35</f>
        <v>248.3201188412433</v>
      </c>
      <c r="AS35" s="59">
        <f>INDEX(CurCloseProf[],1,MATCH(AS$4,CurCloseProf[#Headers],0))*'CC Summary'!$K$94*$AJ$35</f>
        <v>143.3790871340579</v>
      </c>
      <c r="AT35" s="59">
        <f>INDEX(CurCloseProf[],1,MATCH(AT$4,CurCloseProf[#Headers],0))*'CC Summary'!$K$94*$AJ$35</f>
        <v>300.22920031210555</v>
      </c>
      <c r="AU35" s="59">
        <f>INDEX(CurCloseProf[],1,MATCH(AU$4,CurCloseProf[#Headers],0))*'CC Summary'!$K$94*$AJ$35</f>
        <v>604.63532524446771</v>
      </c>
      <c r="AV35" s="59">
        <f>INDEX(CurCloseProf[],1,MATCH(AV$4,CurCloseProf[#Headers],0))*'CC Summary'!$K$94*$AJ$35</f>
        <v>536.73960027346106</v>
      </c>
      <c r="AW35" s="59">
        <f>INDEX(CurCloseProf[],1,MATCH(AW$4,CurCloseProf[#Headers],0))*'CC Summary'!$K$94*$AJ$35</f>
        <v>1996.8417142159778</v>
      </c>
      <c r="AX35" s="59">
        <f t="shared" si="2"/>
        <v>4923.6658706485005</v>
      </c>
    </row>
    <row r="36" spans="1:50">
      <c r="A36" t="s">
        <v>58</v>
      </c>
      <c r="B36" t="s">
        <v>90</v>
      </c>
      <c r="C36">
        <v>47000</v>
      </c>
      <c r="D36">
        <v>47000</v>
      </c>
      <c r="F36" s="7">
        <f>'Summary '!L40</f>
        <v>0</v>
      </c>
      <c r="G36" s="7">
        <f>INDEX(CurCloseProf[], MATCH(PAQueryRA[[#This Row],[Reg/Unreg]],CurCloseProf[R/NR],0),MATCH(G$4,CurCloseProf[#Headers],0))*'Closeouts and Depr'!$J41</f>
        <v>59763.604603677501</v>
      </c>
      <c r="H36" s="7">
        <f>INDEX(CurCloseProf[], MATCH(PAQueryRA[[#This Row],[Reg/Unreg]],CurCloseProf[R/NR],0),MATCH(H$4,CurCloseProf[#Headers],0))*'Closeouts and Depr'!$J41</f>
        <v>47128.686466684754</v>
      </c>
      <c r="I36" s="7">
        <f>INDEX(CurCloseProf[], MATCH(PAQueryRA[[#This Row],[Reg/Unreg]],CurCloseProf[R/NR],0),MATCH(I$4,CurCloseProf[#Headers],0))*'Closeouts and Depr'!$J41</f>
        <v>63947.630265632462</v>
      </c>
      <c r="J36" s="7">
        <f>INDEX(CurCloseProf[], MATCH(PAQueryRA[[#This Row],[Reg/Unreg]],CurCloseProf[R/NR],0),MATCH(J$4,CurCloseProf[#Headers],0))*'Closeouts and Depr'!$J41</f>
        <v>17584.70233059796</v>
      </c>
      <c r="K36" s="7">
        <f>INDEX(CurCloseProf[], MATCH(PAQueryRA[[#This Row],[Reg/Unreg]],CurCloseProf[R/NR],0),MATCH(K$4,CurCloseProf[#Headers],0))*'Closeouts and Depr'!$J41</f>
        <v>51366.987170953711</v>
      </c>
      <c r="L36" s="7">
        <f>INDEX(CurCloseProf[], MATCH(PAQueryRA[[#This Row],[Reg/Unreg]],CurCloseProf[R/NR],0),MATCH(L$4,CurCloseProf[#Headers],0))*'Closeouts and Depr'!$J41</f>
        <v>89343.859316980554</v>
      </c>
      <c r="M36" s="7">
        <f>INDEX(CurCloseProf[], MATCH(PAQueryRA[[#This Row],[Reg/Unreg]],CurCloseProf[R/NR],0),MATCH(M$4,CurCloseProf[#Headers],0))*'Closeouts and Depr'!$J41</f>
        <v>74741.10892355899</v>
      </c>
      <c r="N36" s="7">
        <f>INDEX(CurCloseProf[], MATCH(PAQueryRA[[#This Row],[Reg/Unreg]],CurCloseProf[R/NR],0),MATCH(N$4,CurCloseProf[#Headers],0))*'Closeouts and Depr'!$J41</f>
        <v>43155.230509930043</v>
      </c>
      <c r="O36" s="7">
        <f>INDEX(CurCloseProf[], MATCH(PAQueryRA[[#This Row],[Reg/Unreg]],CurCloseProf[R/NR],0),MATCH(O$4,CurCloseProf[#Headers],0))*'Closeouts and Depr'!$J41</f>
        <v>90365.063722066567</v>
      </c>
      <c r="P36" s="7">
        <f>INDEX(CurCloseProf[], MATCH(PAQueryRA[[#This Row],[Reg/Unreg]],CurCloseProf[R/NR],0),MATCH(P$4,CurCloseProf[#Headers],0))*'Closeouts and Depr'!$J41</f>
        <v>181987.32714049637</v>
      </c>
      <c r="Q36" s="7">
        <f>INDEX(CurCloseProf[], MATCH(PAQueryRA[[#This Row],[Reg/Unreg]],CurCloseProf[R/NR],0),MATCH(Q$4,CurCloseProf[#Headers],0))*'Closeouts and Depr'!$J41</f>
        <v>161551.60167780716</v>
      </c>
      <c r="R36" s="7">
        <f>INDEX(CurCloseProf[], MATCH(PAQueryRA[[#This Row],[Reg/Unreg]],CurCloseProf[R/NR],0),MATCH(R$4,CurCloseProf[#Headers],0))*'Closeouts and Depr'!$J41</f>
        <v>601023.24677421374</v>
      </c>
      <c r="S36" s="7">
        <f t="shared" si="0"/>
        <v>1481959.0489025998</v>
      </c>
      <c r="U36" s="7">
        <f>'Summary '!K40</f>
        <v>0</v>
      </c>
      <c r="V36" s="7">
        <f>INDEX(CurCloseProf[], MATCH(PAQueryRA[[#This Row],[Reg/Unreg]],CurCloseProf[R/NR],0),MATCH(V$4,CurCloseProf[#Headers],0))*'Closeouts and Depr'!$M41</f>
        <v>-84061.60705028192</v>
      </c>
      <c r="W36" s="7">
        <f>INDEX(CurCloseProf[], MATCH(PAQueryRA[[#This Row],[Reg/Unreg]],CurCloseProf[R/NR],0),MATCH(W$4,CurCloseProf[#Headers],0))*'Closeouts and Depr'!$M41</f>
        <v>-66289.728486601569</v>
      </c>
      <c r="X36" s="7">
        <f>INDEX(CurCloseProf[], MATCH(PAQueryRA[[#This Row],[Reg/Unreg]],CurCloseProf[R/NR],0),MATCH(X$4,CurCloseProf[#Headers],0))*'Closeouts and Depr'!$M41</f>
        <v>-89946.725985392317</v>
      </c>
      <c r="Y36" s="7">
        <f>INDEX(CurCloseProf[], MATCH(PAQueryRA[[#This Row],[Reg/Unreg]],CurCloseProf[R/NR],0),MATCH(Y$4,CurCloseProf[#Headers],0))*'Closeouts and Depr'!$M41</f>
        <v>-24734.089371174621</v>
      </c>
      <c r="Z36" s="7">
        <f>INDEX(CurCloseProf[], MATCH(PAQueryRA[[#This Row],[Reg/Unreg]],CurCloseProf[R/NR],0),MATCH(Z$4,CurCloseProf[#Headers],0))*'Closeouts and Depr'!$M41</f>
        <v>-72251.188989625953</v>
      </c>
      <c r="AA36" s="7">
        <f>INDEX(CurCloseProf[], MATCH(PAQueryRA[[#This Row],[Reg/Unreg]],CurCloseProf[R/NR],0),MATCH(AA$4,CurCloseProf[#Headers],0))*'Closeouts and Depr'!$M41</f>
        <v>-125668.26321914229</v>
      </c>
      <c r="AB36" s="7">
        <f>INDEX(CurCloseProf[], MATCH(PAQueryRA[[#This Row],[Reg/Unreg]],CurCloseProf[R/NR],0),MATCH(AB$4,CurCloseProf[#Headers],0))*'Closeouts and Depr'!$M41</f>
        <v>-105128.49367937764</v>
      </c>
      <c r="AC36" s="7">
        <f>INDEX(CurCloseProf[], MATCH(PAQueryRA[[#This Row],[Reg/Unreg]],CurCloseProf[R/NR],0),MATCH(AC$4,CurCloseProf[#Headers],0))*'Closeouts and Depr'!$M41</f>
        <v>-60700.790277747896</v>
      </c>
      <c r="AD36" s="7">
        <f>INDEX(CurCloseProf[], MATCH(PAQueryRA[[#This Row],[Reg/Unreg]],CurCloseProf[R/NR],0),MATCH(AD$4,CurCloseProf[#Headers],0))*'Closeouts and Depr'!$M41</f>
        <v>-127104.6572249529</v>
      </c>
      <c r="AE36" s="7">
        <f>INDEX(CurCloseProf[], MATCH(PAQueryRA[[#This Row],[Reg/Unreg]],CurCloseProf[R/NR],0),MATCH(AE$4,CurCloseProf[#Headers],0))*'Closeouts and Depr'!$M41</f>
        <v>-255977.65201187602</v>
      </c>
      <c r="AF36" s="7">
        <f>INDEX(CurCloseProf[], MATCH(PAQueryRA[[#This Row],[Reg/Unreg]],CurCloseProf[R/NR],0),MATCH(AF$4,CurCloseProf[#Headers],0))*'Closeouts and Depr'!$M41</f>
        <v>-227233.40314964601</v>
      </c>
      <c r="AG36" s="7">
        <f>INDEX(CurCloseProf[], MATCH(PAQueryRA[[#This Row],[Reg/Unreg]],CurCloseProf[R/NR],0),MATCH(AG$4,CurCloseProf[#Headers],0))*'Closeouts and Depr'!$M41</f>
        <v>-845380.40055418096</v>
      </c>
      <c r="AH36" s="7">
        <f t="shared" si="1"/>
        <v>-2084477</v>
      </c>
      <c r="AJ36" s="7">
        <v>0</v>
      </c>
      <c r="AK36" s="7"/>
      <c r="AL36" s="59">
        <f>INDEX(CurCloseProf[],1,MATCH(AL$4,CurCloseProf[#Headers],0))*'CC Summary'!$K$94*$AJ$36</f>
        <v>0</v>
      </c>
      <c r="AM36" s="59">
        <f>INDEX(CurCloseProf[],1,MATCH(AM$4,CurCloseProf[#Headers],0))*'CC Summary'!$K$94*$AJ$36</f>
        <v>0</v>
      </c>
      <c r="AN36" s="59">
        <f>INDEX(CurCloseProf[],1,MATCH(AN$4,CurCloseProf[#Headers],0))*'CC Summary'!$K$94*$AJ$36</f>
        <v>0</v>
      </c>
      <c r="AO36" s="59">
        <f>INDEX(CurCloseProf[],1,MATCH(AO$4,CurCloseProf[#Headers],0))*'CC Summary'!$K$94*$AJ$36</f>
        <v>0</v>
      </c>
      <c r="AP36" s="59">
        <f>INDEX(CurCloseProf[],1,MATCH(AP$4,CurCloseProf[#Headers],0))*'CC Summary'!$K$94*$AJ$36</f>
        <v>0</v>
      </c>
      <c r="AQ36" s="59">
        <f>INDEX(CurCloseProf[],1,MATCH(AQ$4,CurCloseProf[#Headers],0))*'CC Summary'!$K$94*$AJ$36</f>
        <v>0</v>
      </c>
      <c r="AR36" s="59">
        <f>INDEX(CurCloseProf[],1,MATCH(AR$4,CurCloseProf[#Headers],0))*'CC Summary'!$K$94*$AJ$36</f>
        <v>0</v>
      </c>
      <c r="AS36" s="59">
        <f>INDEX(CurCloseProf[],1,MATCH(AS$4,CurCloseProf[#Headers],0))*'CC Summary'!$K$94*$AJ$36</f>
        <v>0</v>
      </c>
      <c r="AT36" s="59">
        <f>INDEX(CurCloseProf[],1,MATCH(AT$4,CurCloseProf[#Headers],0))*'CC Summary'!$K$94*$AJ$36</f>
        <v>0</v>
      </c>
      <c r="AU36" s="59">
        <f>INDEX(CurCloseProf[],1,MATCH(AU$4,CurCloseProf[#Headers],0))*'CC Summary'!$K$94*$AJ$36</f>
        <v>0</v>
      </c>
      <c r="AV36" s="59">
        <f>INDEX(CurCloseProf[],1,MATCH(AV$4,CurCloseProf[#Headers],0))*'CC Summary'!$K$94*$AJ$36</f>
        <v>0</v>
      </c>
      <c r="AW36" s="59">
        <f>INDEX(CurCloseProf[],1,MATCH(AW$4,CurCloseProf[#Headers],0))*'CC Summary'!$K$94*$AJ$36</f>
        <v>0</v>
      </c>
      <c r="AX36" s="59">
        <f t="shared" si="2"/>
        <v>0</v>
      </c>
    </row>
    <row r="37" spans="1:50">
      <c r="A37" t="s">
        <v>58</v>
      </c>
      <c r="B37" t="s">
        <v>91</v>
      </c>
      <c r="C37">
        <v>47100</v>
      </c>
      <c r="D37">
        <v>47100</v>
      </c>
      <c r="F37" s="7">
        <f>'Summary '!L41</f>
        <v>0</v>
      </c>
      <c r="G37" s="7">
        <f>INDEX(CurCloseProf[], MATCH(PAQueryRA[[#This Row],[Reg/Unreg]],CurCloseProf[R/NR],0),MATCH(G$4,CurCloseProf[#Headers],0))*'Closeouts and Depr'!$J42</f>
        <v>53216.415604913469</v>
      </c>
      <c r="H37" s="7">
        <f>INDEX(CurCloseProf[], MATCH(PAQueryRA[[#This Row],[Reg/Unreg]],CurCloseProf[R/NR],0),MATCH(H$4,CurCloseProf[#Headers],0))*'Closeouts and Depr'!$J42</f>
        <v>41965.670955704503</v>
      </c>
      <c r="I37" s="7">
        <f>INDEX(CurCloseProf[], MATCH(PAQueryRA[[#This Row],[Reg/Unreg]],CurCloseProf[R/NR],0),MATCH(I$4,CurCloseProf[#Headers],0))*'Closeouts and Depr'!$J42</f>
        <v>56942.075226764951</v>
      </c>
      <c r="J37" s="7">
        <f>INDEX(CurCloseProf[], MATCH(PAQueryRA[[#This Row],[Reg/Unreg]],CurCloseProf[R/NR],0),MATCH(J$4,CurCloseProf[#Headers],0))*'Closeouts and Depr'!$J42</f>
        <v>15658.27285217345</v>
      </c>
      <c r="K37" s="7">
        <f>INDEX(CurCloseProf[], MATCH(PAQueryRA[[#This Row],[Reg/Unreg]],CurCloseProf[R/NR],0),MATCH(K$4,CurCloseProf[#Headers],0))*'Closeouts and Depr'!$J42</f>
        <v>45739.659710778615</v>
      </c>
      <c r="L37" s="7">
        <f>INDEX(CurCloseProf[], MATCH(PAQueryRA[[#This Row],[Reg/Unreg]],CurCloseProf[R/NR],0),MATCH(L$4,CurCloseProf[#Headers],0))*'Closeouts and Depr'!$J42</f>
        <v>79556.110791663828</v>
      </c>
      <c r="M37" s="7">
        <f>INDEX(CurCloseProf[], MATCH(PAQueryRA[[#This Row],[Reg/Unreg]],CurCloseProf[R/NR],0),MATCH(M$4,CurCloseProf[#Headers],0))*'Closeouts and Depr'!$J42</f>
        <v>66553.112745202001</v>
      </c>
      <c r="N37" s="7">
        <f>INDEX(CurCloseProf[], MATCH(PAQueryRA[[#This Row],[Reg/Unreg]],CurCloseProf[R/NR],0),MATCH(N$4,CurCloseProf[#Headers],0))*'Closeouts and Depr'!$J42</f>
        <v>38427.512824434991</v>
      </c>
      <c r="O37" s="7">
        <f>INDEX(CurCloseProf[], MATCH(PAQueryRA[[#This Row],[Reg/Unreg]],CurCloseProf[R/NR],0),MATCH(O$4,CurCloseProf[#Headers],0))*'Closeouts and Depr'!$J42</f>
        <v>80465.440782701247</v>
      </c>
      <c r="P37" s="7">
        <f>INDEX(CurCloseProf[], MATCH(PAQueryRA[[#This Row],[Reg/Unreg]],CurCloseProf[R/NR],0),MATCH(P$4,CurCloseProf[#Headers],0))*'Closeouts and Depr'!$J42</f>
        <v>162050.35322350793</v>
      </c>
      <c r="Q37" s="7">
        <f>INDEX(CurCloseProf[], MATCH(PAQueryRA[[#This Row],[Reg/Unreg]],CurCloseProf[R/NR],0),MATCH(Q$4,CurCloseProf[#Headers],0))*'Closeouts and Depr'!$J42</f>
        <v>143853.39093145329</v>
      </c>
      <c r="R37" s="7">
        <f>INDEX(CurCloseProf[], MATCH(PAQueryRA[[#This Row],[Reg/Unreg]],CurCloseProf[R/NR],0),MATCH(R$4,CurCloseProf[#Headers],0))*'Closeouts and Depr'!$J42</f>
        <v>535180.28406510979</v>
      </c>
      <c r="S37" s="7">
        <f t="shared" si="0"/>
        <v>1319608.2997144083</v>
      </c>
      <c r="U37" s="7">
        <f>'Summary '!K41</f>
        <v>0</v>
      </c>
      <c r="V37" s="7">
        <f>INDEX(CurCloseProf[], MATCH(PAQueryRA[[#This Row],[Reg/Unreg]],CurCloseProf[R/NR],0),MATCH(V$4,CurCloseProf[#Headers],0))*'Closeouts and Depr'!$M42</f>
        <v>0</v>
      </c>
      <c r="W37" s="7">
        <f>INDEX(CurCloseProf[], MATCH(PAQueryRA[[#This Row],[Reg/Unreg]],CurCloseProf[R/NR],0),MATCH(W$4,CurCloseProf[#Headers],0))*'Closeouts and Depr'!$M42</f>
        <v>0</v>
      </c>
      <c r="X37" s="7">
        <f>INDEX(CurCloseProf[], MATCH(PAQueryRA[[#This Row],[Reg/Unreg]],CurCloseProf[R/NR],0),MATCH(X$4,CurCloseProf[#Headers],0))*'Closeouts and Depr'!$M42</f>
        <v>0</v>
      </c>
      <c r="Y37" s="7">
        <f>INDEX(CurCloseProf[], MATCH(PAQueryRA[[#This Row],[Reg/Unreg]],CurCloseProf[R/NR],0),MATCH(Y$4,CurCloseProf[#Headers],0))*'Closeouts and Depr'!$M42</f>
        <v>0</v>
      </c>
      <c r="Z37" s="7">
        <f>INDEX(CurCloseProf[], MATCH(PAQueryRA[[#This Row],[Reg/Unreg]],CurCloseProf[R/NR],0),MATCH(Z$4,CurCloseProf[#Headers],0))*'Closeouts and Depr'!$M42</f>
        <v>0</v>
      </c>
      <c r="AA37" s="7">
        <f>INDEX(CurCloseProf[], MATCH(PAQueryRA[[#This Row],[Reg/Unreg]],CurCloseProf[R/NR],0),MATCH(AA$4,CurCloseProf[#Headers],0))*'Closeouts and Depr'!$M42</f>
        <v>0</v>
      </c>
      <c r="AB37" s="7">
        <f>INDEX(CurCloseProf[], MATCH(PAQueryRA[[#This Row],[Reg/Unreg]],CurCloseProf[R/NR],0),MATCH(AB$4,CurCloseProf[#Headers],0))*'Closeouts and Depr'!$M42</f>
        <v>0</v>
      </c>
      <c r="AC37" s="7">
        <f>INDEX(CurCloseProf[], MATCH(PAQueryRA[[#This Row],[Reg/Unreg]],CurCloseProf[R/NR],0),MATCH(AC$4,CurCloseProf[#Headers],0))*'Closeouts and Depr'!$M42</f>
        <v>0</v>
      </c>
      <c r="AD37" s="7">
        <f>INDEX(CurCloseProf[], MATCH(PAQueryRA[[#This Row],[Reg/Unreg]],CurCloseProf[R/NR],0),MATCH(AD$4,CurCloseProf[#Headers],0))*'Closeouts and Depr'!$M42</f>
        <v>0</v>
      </c>
      <c r="AE37" s="7">
        <f>INDEX(CurCloseProf[], MATCH(PAQueryRA[[#This Row],[Reg/Unreg]],CurCloseProf[R/NR],0),MATCH(AE$4,CurCloseProf[#Headers],0))*'Closeouts and Depr'!$M42</f>
        <v>0</v>
      </c>
      <c r="AF37" s="7">
        <f>INDEX(CurCloseProf[], MATCH(PAQueryRA[[#This Row],[Reg/Unreg]],CurCloseProf[R/NR],0),MATCH(AF$4,CurCloseProf[#Headers],0))*'Closeouts and Depr'!$M42</f>
        <v>0</v>
      </c>
      <c r="AG37" s="7">
        <f>INDEX(CurCloseProf[], MATCH(PAQueryRA[[#This Row],[Reg/Unreg]],CurCloseProf[R/NR],0),MATCH(AG$4,CurCloseProf[#Headers],0))*'Closeouts and Depr'!$M42</f>
        <v>0</v>
      </c>
      <c r="AH37" s="7">
        <f t="shared" si="1"/>
        <v>0</v>
      </c>
      <c r="AJ37" s="7">
        <v>0</v>
      </c>
      <c r="AK37" s="7"/>
      <c r="AL37" s="59">
        <f>INDEX(CurCloseProf[],1,MATCH(AL$4,CurCloseProf[#Headers],0))*'CC Summary'!$K$94*$AJ$37</f>
        <v>0</v>
      </c>
      <c r="AM37" s="59">
        <f>INDEX(CurCloseProf[],1,MATCH(AM$4,CurCloseProf[#Headers],0))*'CC Summary'!$K$94*$AJ$37</f>
        <v>0</v>
      </c>
      <c r="AN37" s="59">
        <f>INDEX(CurCloseProf[],1,MATCH(AN$4,CurCloseProf[#Headers],0))*'CC Summary'!$K$94*$AJ$37</f>
        <v>0</v>
      </c>
      <c r="AO37" s="59">
        <f>INDEX(CurCloseProf[],1,MATCH(AO$4,CurCloseProf[#Headers],0))*'CC Summary'!$K$94*$AJ$37</f>
        <v>0</v>
      </c>
      <c r="AP37" s="59">
        <f>INDEX(CurCloseProf[],1,MATCH(AP$4,CurCloseProf[#Headers],0))*'CC Summary'!$K$94*$AJ$37</f>
        <v>0</v>
      </c>
      <c r="AQ37" s="59">
        <f>INDEX(CurCloseProf[],1,MATCH(AQ$4,CurCloseProf[#Headers],0))*'CC Summary'!$K$94*$AJ$37</f>
        <v>0</v>
      </c>
      <c r="AR37" s="59">
        <f>INDEX(CurCloseProf[],1,MATCH(AR$4,CurCloseProf[#Headers],0))*'CC Summary'!$K$94*$AJ$37</f>
        <v>0</v>
      </c>
      <c r="AS37" s="59">
        <f>INDEX(CurCloseProf[],1,MATCH(AS$4,CurCloseProf[#Headers],0))*'CC Summary'!$K$94*$AJ$37</f>
        <v>0</v>
      </c>
      <c r="AT37" s="59">
        <f>INDEX(CurCloseProf[],1,MATCH(AT$4,CurCloseProf[#Headers],0))*'CC Summary'!$K$94*$AJ$37</f>
        <v>0</v>
      </c>
      <c r="AU37" s="59">
        <f>INDEX(CurCloseProf[],1,MATCH(AU$4,CurCloseProf[#Headers],0))*'CC Summary'!$K$94*$AJ$37</f>
        <v>0</v>
      </c>
      <c r="AV37" s="59">
        <f>INDEX(CurCloseProf[],1,MATCH(AV$4,CurCloseProf[#Headers],0))*'CC Summary'!$K$94*$AJ$37</f>
        <v>0</v>
      </c>
      <c r="AW37" s="59">
        <f>INDEX(CurCloseProf[],1,MATCH(AW$4,CurCloseProf[#Headers],0))*'CC Summary'!$K$94*$AJ$37</f>
        <v>0</v>
      </c>
      <c r="AX37" s="59">
        <f t="shared" si="2"/>
        <v>0</v>
      </c>
    </row>
    <row r="38" spans="1:50">
      <c r="A38" t="s">
        <v>58</v>
      </c>
      <c r="B38" t="s">
        <v>92</v>
      </c>
      <c r="C38">
        <v>47200</v>
      </c>
      <c r="D38">
        <v>47200</v>
      </c>
      <c r="F38" s="7">
        <f>'Summary '!L42</f>
        <v>0</v>
      </c>
      <c r="G38" s="7">
        <f>INDEX(CurCloseProf[], MATCH(PAQueryRA[[#This Row],[Reg/Unreg]],CurCloseProf[R/NR],0),MATCH(G$4,CurCloseProf[#Headers],0))*'Closeouts and Depr'!$J43</f>
        <v>156145.80715683496</v>
      </c>
      <c r="H38" s="7">
        <f>INDEX(CurCloseProf[], MATCH(PAQueryRA[[#This Row],[Reg/Unreg]],CurCloseProf[R/NR],0),MATCH(H$4,CurCloseProf[#Headers],0))*'Closeouts and Depr'!$J43</f>
        <v>123134.25265063526</v>
      </c>
      <c r="I38" s="7">
        <f>INDEX(CurCloseProf[], MATCH(PAQueryRA[[#This Row],[Reg/Unreg]],CurCloseProf[R/NR],0),MATCH(I$4,CurCloseProf[#Headers],0))*'Closeouts and Depr'!$J43</f>
        <v>167077.51163623086</v>
      </c>
      <c r="J38" s="7">
        <f>INDEX(CurCloseProf[], MATCH(PAQueryRA[[#This Row],[Reg/Unreg]],CurCloseProf[R/NR],0),MATCH(J$4,CurCloseProf[#Headers],0))*'Closeouts and Depr'!$J43</f>
        <v>45943.974718936821</v>
      </c>
      <c r="K38" s="7">
        <f>INDEX(CurCloseProf[], MATCH(PAQueryRA[[#This Row],[Reg/Unreg]],CurCloseProf[R/NR],0),MATCH(K$4,CurCloseProf[#Headers],0))*'Closeouts and Depr'!$J43</f>
        <v>134207.76283848521</v>
      </c>
      <c r="L38" s="7">
        <f>INDEX(CurCloseProf[], MATCH(PAQueryRA[[#This Row],[Reg/Unreg]],CurCloseProf[R/NR],0),MATCH(L$4,CurCloseProf[#Headers],0))*'Closeouts and Depr'!$J43</f>
        <v>233430.85009799083</v>
      </c>
      <c r="M38" s="7">
        <f>INDEX(CurCloseProf[], MATCH(PAQueryRA[[#This Row],[Reg/Unreg]],CurCloseProf[R/NR],0),MATCH(M$4,CurCloseProf[#Headers],0))*'Closeouts and Depr'!$J43</f>
        <v>195277.89292595486</v>
      </c>
      <c r="N38" s="7">
        <f>INDEX(CurCloseProf[], MATCH(PAQueryRA[[#This Row],[Reg/Unreg]],CurCloseProf[R/NR],0),MATCH(N$4,CurCloseProf[#Headers],0))*'Closeouts and Depr'!$J43</f>
        <v>112752.70870454906</v>
      </c>
      <c r="O38" s="7">
        <f>INDEX(CurCloseProf[], MATCH(PAQueryRA[[#This Row],[Reg/Unreg]],CurCloseProf[R/NR],0),MATCH(O$4,CurCloseProf[#Headers],0))*'Closeouts and Depr'!$J43</f>
        <v>236098.97540873318</v>
      </c>
      <c r="P38" s="7">
        <f>INDEX(CurCloseProf[], MATCH(PAQueryRA[[#This Row],[Reg/Unreg]],CurCloseProf[R/NR],0),MATCH(P$4,CurCloseProf[#Headers],0))*'Closeouts and Depr'!$J43</f>
        <v>475482.66670178709</v>
      </c>
      <c r="Q38" s="7">
        <f>INDEX(CurCloseProf[], MATCH(PAQueryRA[[#This Row],[Reg/Unreg]],CurCloseProf[R/NR],0),MATCH(Q$4,CurCloseProf[#Headers],0))*'Closeouts and Depr'!$J43</f>
        <v>422089.75527403934</v>
      </c>
      <c r="R38" s="7">
        <f>INDEX(CurCloseProf[], MATCH(PAQueryRA[[#This Row],[Reg/Unreg]],CurCloseProf[R/NR],0),MATCH(R$4,CurCloseProf[#Headers],0))*'Closeouts and Depr'!$J43</f>
        <v>1570307.8924025677</v>
      </c>
      <c r="S38" s="7">
        <f t="shared" si="0"/>
        <v>3871950.0505167451</v>
      </c>
      <c r="U38" s="7">
        <f>'Summary '!K42</f>
        <v>0</v>
      </c>
      <c r="V38" s="7">
        <f>INDEX(CurCloseProf[], MATCH(PAQueryRA[[#This Row],[Reg/Unreg]],CurCloseProf[R/NR],0),MATCH(V$4,CurCloseProf[#Headers],0))*'Closeouts and Depr'!$M43</f>
        <v>-162641.22380870924</v>
      </c>
      <c r="W38" s="7">
        <f>INDEX(CurCloseProf[], MATCH(PAQueryRA[[#This Row],[Reg/Unreg]],CurCloseProf[R/NR],0),MATCH(W$4,CurCloseProf[#Headers],0))*'Closeouts and Depr'!$M43</f>
        <v>-128256.44126169221</v>
      </c>
      <c r="X38" s="7">
        <f>INDEX(CurCloseProf[], MATCH(PAQueryRA[[#This Row],[Reg/Unreg]],CurCloseProf[R/NR],0),MATCH(X$4,CurCloseProf[#Headers],0))*'Closeouts and Depr'!$M43</f>
        <v>-174027.66976725048</v>
      </c>
      <c r="Y38" s="7">
        <f>INDEX(CurCloseProf[], MATCH(PAQueryRA[[#This Row],[Reg/Unreg]],CurCloseProf[R/NR],0),MATCH(Y$4,CurCloseProf[#Headers],0))*'Closeouts and Depr'!$M43</f>
        <v>-47855.170823888468</v>
      </c>
      <c r="Z38" s="7">
        <f>INDEX(CurCloseProf[], MATCH(PAQueryRA[[#This Row],[Reg/Unreg]],CurCloseProf[R/NR],0),MATCH(Z$4,CurCloseProf[#Headers],0))*'Closeouts and Depr'!$M43</f>
        <v>-139790.59182009412</v>
      </c>
      <c r="AA38" s="7">
        <f>INDEX(CurCloseProf[], MATCH(PAQueryRA[[#This Row],[Reg/Unreg]],CurCloseProf[R/NR],0),MATCH(AA$4,CurCloseProf[#Headers],0))*'Closeouts and Depr'!$M43</f>
        <v>-243141.20132929055</v>
      </c>
      <c r="AB38" s="7">
        <f>INDEX(CurCloseProf[], MATCH(PAQueryRA[[#This Row],[Reg/Unreg]],CurCloseProf[R/NR],0),MATCH(AB$4,CurCloseProf[#Headers],0))*'Closeouts and Depr'!$M43</f>
        <v>-203401.14196190343</v>
      </c>
      <c r="AC38" s="7">
        <f>INDEX(CurCloseProf[], MATCH(PAQueryRA[[#This Row],[Reg/Unreg]],CurCloseProf[R/NR],0),MATCH(AC$4,CurCloseProf[#Headers],0))*'Closeouts and Depr'!$M43</f>
        <v>-117443.04163758678</v>
      </c>
      <c r="AD38" s="7">
        <f>INDEX(CurCloseProf[], MATCH(PAQueryRA[[#This Row],[Reg/Unreg]],CurCloseProf[R/NR],0),MATCH(AD$4,CurCloseProf[#Headers],0))*'Closeouts and Depr'!$M43</f>
        <v>-245920.31639946514</v>
      </c>
      <c r="AE38" s="7">
        <f>INDEX(CurCloseProf[], MATCH(PAQueryRA[[#This Row],[Reg/Unreg]],CurCloseProf[R/NR],0),MATCH(AE$4,CurCloseProf[#Headers],0))*'Closeouts and Depr'!$M43</f>
        <v>-495261.98762758245</v>
      </c>
      <c r="AF38" s="7">
        <f>INDEX(CurCloseProf[], MATCH(PAQueryRA[[#This Row],[Reg/Unreg]],CurCloseProf[R/NR],0),MATCH(AF$4,CurCloseProf[#Headers],0))*'Closeouts and Depr'!$M43</f>
        <v>-439648.01620280574</v>
      </c>
      <c r="AG38" s="7">
        <f>INDEX(CurCloseProf[], MATCH(PAQueryRA[[#This Row],[Reg/Unreg]],CurCloseProf[R/NR],0),MATCH(AG$4,CurCloseProf[#Headers],0))*'Closeouts and Depr'!$M43</f>
        <v>-1635630.1973597314</v>
      </c>
      <c r="AH38" s="7">
        <f t="shared" si="1"/>
        <v>-4033016.9999999995</v>
      </c>
      <c r="AJ38" s="7">
        <v>0</v>
      </c>
      <c r="AK38" s="7"/>
      <c r="AL38" s="59">
        <f>INDEX(CurCloseProf[],1,MATCH(AL$4,CurCloseProf[#Headers],0))*'CC Summary'!$K$94*$AJ$38</f>
        <v>0</v>
      </c>
      <c r="AM38" s="59">
        <f>INDEX(CurCloseProf[],1,MATCH(AM$4,CurCloseProf[#Headers],0))*'CC Summary'!$K$94*$AJ$38</f>
        <v>0</v>
      </c>
      <c r="AN38" s="59">
        <f>INDEX(CurCloseProf[],1,MATCH(AN$4,CurCloseProf[#Headers],0))*'CC Summary'!$K$94*$AJ$38</f>
        <v>0</v>
      </c>
      <c r="AO38" s="59">
        <f>INDEX(CurCloseProf[],1,MATCH(AO$4,CurCloseProf[#Headers],0))*'CC Summary'!$K$94*$AJ$38</f>
        <v>0</v>
      </c>
      <c r="AP38" s="59">
        <f>INDEX(CurCloseProf[],1,MATCH(AP$4,CurCloseProf[#Headers],0))*'CC Summary'!$K$94*$AJ$38</f>
        <v>0</v>
      </c>
      <c r="AQ38" s="59">
        <f>INDEX(CurCloseProf[],1,MATCH(AQ$4,CurCloseProf[#Headers],0))*'CC Summary'!$K$94*$AJ$38</f>
        <v>0</v>
      </c>
      <c r="AR38" s="59">
        <f>INDEX(CurCloseProf[],1,MATCH(AR$4,CurCloseProf[#Headers],0))*'CC Summary'!$K$94*$AJ$38</f>
        <v>0</v>
      </c>
      <c r="AS38" s="59">
        <f>INDEX(CurCloseProf[],1,MATCH(AS$4,CurCloseProf[#Headers],0))*'CC Summary'!$K$94*$AJ$38</f>
        <v>0</v>
      </c>
      <c r="AT38" s="59">
        <f>INDEX(CurCloseProf[],1,MATCH(AT$4,CurCloseProf[#Headers],0))*'CC Summary'!$K$94*$AJ$38</f>
        <v>0</v>
      </c>
      <c r="AU38" s="59">
        <f>INDEX(CurCloseProf[],1,MATCH(AU$4,CurCloseProf[#Headers],0))*'CC Summary'!$K$94*$AJ$38</f>
        <v>0</v>
      </c>
      <c r="AV38" s="59">
        <f>INDEX(CurCloseProf[],1,MATCH(AV$4,CurCloseProf[#Headers],0))*'CC Summary'!$K$94*$AJ$38</f>
        <v>0</v>
      </c>
      <c r="AW38" s="59">
        <f>INDEX(CurCloseProf[],1,MATCH(AW$4,CurCloseProf[#Headers],0))*'CC Summary'!$K$94*$AJ$38</f>
        <v>0</v>
      </c>
      <c r="AX38" s="59">
        <f t="shared" si="2"/>
        <v>0</v>
      </c>
    </row>
    <row r="39" spans="1:50">
      <c r="A39" t="s">
        <v>58</v>
      </c>
      <c r="B39" t="s">
        <v>93</v>
      </c>
      <c r="C39">
        <v>47231</v>
      </c>
      <c r="D39">
        <v>47200</v>
      </c>
      <c r="F39" s="7">
        <f>'Summary '!L43</f>
        <v>0</v>
      </c>
      <c r="G39" s="7">
        <f>INDEX(CurCloseProf[], MATCH(PAQueryRA[[#This Row],[Reg/Unreg]],CurCloseProf[R/NR],0),MATCH(G$4,CurCloseProf[#Headers],0))*'Closeouts and Depr'!$J44</f>
        <v>0</v>
      </c>
      <c r="H39" s="7">
        <f>INDEX(CurCloseProf[], MATCH(PAQueryRA[[#This Row],[Reg/Unreg]],CurCloseProf[R/NR],0),MATCH(H$4,CurCloseProf[#Headers],0))*'Closeouts and Depr'!$J44</f>
        <v>0</v>
      </c>
      <c r="I39" s="7">
        <f>INDEX(CurCloseProf[], MATCH(PAQueryRA[[#This Row],[Reg/Unreg]],CurCloseProf[R/NR],0),MATCH(I$4,CurCloseProf[#Headers],0))*'Closeouts and Depr'!$J44</f>
        <v>0</v>
      </c>
      <c r="J39" s="7">
        <f>INDEX(CurCloseProf[], MATCH(PAQueryRA[[#This Row],[Reg/Unreg]],CurCloseProf[R/NR],0),MATCH(J$4,CurCloseProf[#Headers],0))*'Closeouts and Depr'!$J44</f>
        <v>0</v>
      </c>
      <c r="K39" s="7">
        <f>INDEX(CurCloseProf[], MATCH(PAQueryRA[[#This Row],[Reg/Unreg]],CurCloseProf[R/NR],0),MATCH(K$4,CurCloseProf[#Headers],0))*'Closeouts and Depr'!$J44</f>
        <v>0</v>
      </c>
      <c r="L39" s="7">
        <f>INDEX(CurCloseProf[], MATCH(PAQueryRA[[#This Row],[Reg/Unreg]],CurCloseProf[R/NR],0),MATCH(L$4,CurCloseProf[#Headers],0))*'Closeouts and Depr'!$J44</f>
        <v>0</v>
      </c>
      <c r="M39" s="7">
        <f>INDEX(CurCloseProf[], MATCH(PAQueryRA[[#This Row],[Reg/Unreg]],CurCloseProf[R/NR],0),MATCH(M$4,CurCloseProf[#Headers],0))*'Closeouts and Depr'!$J44</f>
        <v>0</v>
      </c>
      <c r="N39" s="7">
        <f>INDEX(CurCloseProf[], MATCH(PAQueryRA[[#This Row],[Reg/Unreg]],CurCloseProf[R/NR],0),MATCH(N$4,CurCloseProf[#Headers],0))*'Closeouts and Depr'!$J44</f>
        <v>0</v>
      </c>
      <c r="O39" s="7">
        <f>INDEX(CurCloseProf[], MATCH(PAQueryRA[[#This Row],[Reg/Unreg]],CurCloseProf[R/NR],0),MATCH(O$4,CurCloseProf[#Headers],0))*'Closeouts and Depr'!$J44</f>
        <v>0</v>
      </c>
      <c r="P39" s="7">
        <f>INDEX(CurCloseProf[], MATCH(PAQueryRA[[#This Row],[Reg/Unreg]],CurCloseProf[R/NR],0),MATCH(P$4,CurCloseProf[#Headers],0))*'Closeouts and Depr'!$J44</f>
        <v>0</v>
      </c>
      <c r="Q39" s="7">
        <f>INDEX(CurCloseProf[], MATCH(PAQueryRA[[#This Row],[Reg/Unreg]],CurCloseProf[R/NR],0),MATCH(Q$4,CurCloseProf[#Headers],0))*'Closeouts and Depr'!$J44</f>
        <v>0</v>
      </c>
      <c r="R39" s="7">
        <f>INDEX(CurCloseProf[], MATCH(PAQueryRA[[#This Row],[Reg/Unreg]],CurCloseProf[R/NR],0),MATCH(R$4,CurCloseProf[#Headers],0))*'Closeouts and Depr'!$J44</f>
        <v>0</v>
      </c>
      <c r="S39" s="7">
        <f t="shared" ref="S39:S44" si="3">SUM(F39:R39)</f>
        <v>0</v>
      </c>
      <c r="U39" s="7">
        <f>'Summary '!K43</f>
        <v>0</v>
      </c>
      <c r="V39" s="7">
        <f>INDEX(CurCloseProf[], MATCH(PAQueryRA[[#This Row],[Reg/Unreg]],CurCloseProf[R/NR],0),MATCH(V$4,CurCloseProf[#Headers],0))*'Closeouts and Depr'!$M44</f>
        <v>0</v>
      </c>
      <c r="W39" s="7">
        <f>INDEX(CurCloseProf[], MATCH(PAQueryRA[[#This Row],[Reg/Unreg]],CurCloseProf[R/NR],0),MATCH(W$4,CurCloseProf[#Headers],0))*'Closeouts and Depr'!$M44</f>
        <v>0</v>
      </c>
      <c r="X39" s="7">
        <f>INDEX(CurCloseProf[], MATCH(PAQueryRA[[#This Row],[Reg/Unreg]],CurCloseProf[R/NR],0),MATCH(X$4,CurCloseProf[#Headers],0))*'Closeouts and Depr'!$M44</f>
        <v>0</v>
      </c>
      <c r="Y39" s="7">
        <f>INDEX(CurCloseProf[], MATCH(PAQueryRA[[#This Row],[Reg/Unreg]],CurCloseProf[R/NR],0),MATCH(Y$4,CurCloseProf[#Headers],0))*'Closeouts and Depr'!$M44</f>
        <v>0</v>
      </c>
      <c r="Z39" s="7">
        <f>INDEX(CurCloseProf[], MATCH(PAQueryRA[[#This Row],[Reg/Unreg]],CurCloseProf[R/NR],0),MATCH(Z$4,CurCloseProf[#Headers],0))*'Closeouts and Depr'!$M44</f>
        <v>0</v>
      </c>
      <c r="AA39" s="7">
        <f>INDEX(CurCloseProf[], MATCH(PAQueryRA[[#This Row],[Reg/Unreg]],CurCloseProf[R/NR],0),MATCH(AA$4,CurCloseProf[#Headers],0))*'Closeouts and Depr'!$M44</f>
        <v>0</v>
      </c>
      <c r="AB39" s="7">
        <f>INDEX(CurCloseProf[], MATCH(PAQueryRA[[#This Row],[Reg/Unreg]],CurCloseProf[R/NR],0),MATCH(AB$4,CurCloseProf[#Headers],0))*'Closeouts and Depr'!$M44</f>
        <v>0</v>
      </c>
      <c r="AC39" s="7">
        <f>INDEX(CurCloseProf[], MATCH(PAQueryRA[[#This Row],[Reg/Unreg]],CurCloseProf[R/NR],0),MATCH(AC$4,CurCloseProf[#Headers],0))*'Closeouts and Depr'!$M44</f>
        <v>0</v>
      </c>
      <c r="AD39" s="7">
        <f>INDEX(CurCloseProf[], MATCH(PAQueryRA[[#This Row],[Reg/Unreg]],CurCloseProf[R/NR],0),MATCH(AD$4,CurCloseProf[#Headers],0))*'Closeouts and Depr'!$M44</f>
        <v>0</v>
      </c>
      <c r="AE39" s="7">
        <f>INDEX(CurCloseProf[], MATCH(PAQueryRA[[#This Row],[Reg/Unreg]],CurCloseProf[R/NR],0),MATCH(AE$4,CurCloseProf[#Headers],0))*'Closeouts and Depr'!$M44</f>
        <v>0</v>
      </c>
      <c r="AF39" s="7">
        <f>INDEX(CurCloseProf[], MATCH(PAQueryRA[[#This Row],[Reg/Unreg]],CurCloseProf[R/NR],0),MATCH(AF$4,CurCloseProf[#Headers],0))*'Closeouts and Depr'!$M44</f>
        <v>0</v>
      </c>
      <c r="AG39" s="7">
        <f>INDEX(CurCloseProf[], MATCH(PAQueryRA[[#This Row],[Reg/Unreg]],CurCloseProf[R/NR],0),MATCH(AG$4,CurCloseProf[#Headers],0))*'Closeouts and Depr'!$M44</f>
        <v>0</v>
      </c>
      <c r="AH39" s="7">
        <f t="shared" ref="AH39:AH44" si="4">SUM(U39:AG39)</f>
        <v>0</v>
      </c>
      <c r="AJ39" s="7">
        <v>0</v>
      </c>
      <c r="AK39" s="7"/>
      <c r="AL39" s="59">
        <f>INDEX(CurCloseProf[],1,MATCH(AL$4,CurCloseProf[#Headers],0))*'CC Summary'!$K$94*$AJ$38</f>
        <v>0</v>
      </c>
      <c r="AM39" s="59">
        <f>INDEX(CurCloseProf[],1,MATCH(AM$4,CurCloseProf[#Headers],0))*'CC Summary'!$K$94*$AJ$38</f>
        <v>0</v>
      </c>
      <c r="AN39" s="59">
        <f>INDEX(CurCloseProf[],1,MATCH(AN$4,CurCloseProf[#Headers],0))*'CC Summary'!$K$94*$AJ$38</f>
        <v>0</v>
      </c>
      <c r="AO39" s="59">
        <f>INDEX(CurCloseProf[],1,MATCH(AO$4,CurCloseProf[#Headers],0))*'CC Summary'!$K$94*$AJ$38</f>
        <v>0</v>
      </c>
      <c r="AP39" s="59">
        <f>INDEX(CurCloseProf[],1,MATCH(AP$4,CurCloseProf[#Headers],0))*'CC Summary'!$K$94*$AJ$38</f>
        <v>0</v>
      </c>
      <c r="AQ39" s="59">
        <f>INDEX(CurCloseProf[],1,MATCH(AQ$4,CurCloseProf[#Headers],0))*'CC Summary'!$K$94*$AJ$38</f>
        <v>0</v>
      </c>
      <c r="AR39" s="59">
        <f>INDEX(CurCloseProf[],1,MATCH(AR$4,CurCloseProf[#Headers],0))*'CC Summary'!$K$94*$AJ$38</f>
        <v>0</v>
      </c>
      <c r="AS39" s="59">
        <f>INDEX(CurCloseProf[],1,MATCH(AS$4,CurCloseProf[#Headers],0))*'CC Summary'!$K$94*$AJ$38</f>
        <v>0</v>
      </c>
      <c r="AT39" s="59">
        <f>INDEX(CurCloseProf[],1,MATCH(AT$4,CurCloseProf[#Headers],0))*'CC Summary'!$K$94*$AJ$38</f>
        <v>0</v>
      </c>
      <c r="AU39" s="59">
        <f>INDEX(CurCloseProf[],1,MATCH(AU$4,CurCloseProf[#Headers],0))*'CC Summary'!$K$94*$AJ$38</f>
        <v>0</v>
      </c>
      <c r="AV39" s="59">
        <f>INDEX(CurCloseProf[],1,MATCH(AV$4,CurCloseProf[#Headers],0))*'CC Summary'!$K$94*$AJ$38</f>
        <v>0</v>
      </c>
      <c r="AW39" s="59">
        <f>INDEX(CurCloseProf[],1,MATCH(AW$4,CurCloseProf[#Headers],0))*'CC Summary'!$K$94*$AJ$38</f>
        <v>0</v>
      </c>
      <c r="AX39" s="59">
        <f t="shared" ref="AX39:AX44" si="5">SUM(AL39:AW39)</f>
        <v>0</v>
      </c>
    </row>
    <row r="40" spans="1:50">
      <c r="A40" t="s">
        <v>58</v>
      </c>
      <c r="B40" t="s">
        <v>94</v>
      </c>
      <c r="C40">
        <v>47232</v>
      </c>
      <c r="D40">
        <v>47200</v>
      </c>
      <c r="F40" s="7">
        <f>'Summary '!L44</f>
        <v>0</v>
      </c>
      <c r="G40" s="7">
        <f>INDEX(CurCloseProf[], MATCH(PAQueryRA[[#This Row],[Reg/Unreg]],CurCloseProf[R/NR],0),MATCH(G$4,CurCloseProf[#Headers],0))*'Closeouts and Depr'!$J45</f>
        <v>0</v>
      </c>
      <c r="H40" s="7">
        <f>INDEX(CurCloseProf[], MATCH(PAQueryRA[[#This Row],[Reg/Unreg]],CurCloseProf[R/NR],0),MATCH(H$4,CurCloseProf[#Headers],0))*'Closeouts and Depr'!$J45</f>
        <v>0</v>
      </c>
      <c r="I40" s="7">
        <f>INDEX(CurCloseProf[], MATCH(PAQueryRA[[#This Row],[Reg/Unreg]],CurCloseProf[R/NR],0),MATCH(I$4,CurCloseProf[#Headers],0))*'Closeouts and Depr'!$J45</f>
        <v>0</v>
      </c>
      <c r="J40" s="7">
        <f>INDEX(CurCloseProf[], MATCH(PAQueryRA[[#This Row],[Reg/Unreg]],CurCloseProf[R/NR],0),MATCH(J$4,CurCloseProf[#Headers],0))*'Closeouts and Depr'!$J45</f>
        <v>0</v>
      </c>
      <c r="K40" s="7">
        <f>INDEX(CurCloseProf[], MATCH(PAQueryRA[[#This Row],[Reg/Unreg]],CurCloseProf[R/NR],0),MATCH(K$4,CurCloseProf[#Headers],0))*'Closeouts and Depr'!$J45</f>
        <v>0</v>
      </c>
      <c r="L40" s="7">
        <f>INDEX(CurCloseProf[], MATCH(PAQueryRA[[#This Row],[Reg/Unreg]],CurCloseProf[R/NR],0),MATCH(L$4,CurCloseProf[#Headers],0))*'Closeouts and Depr'!$J45</f>
        <v>0</v>
      </c>
      <c r="M40" s="7">
        <f>INDEX(CurCloseProf[], MATCH(PAQueryRA[[#This Row],[Reg/Unreg]],CurCloseProf[R/NR],0),MATCH(M$4,CurCloseProf[#Headers],0))*'Closeouts and Depr'!$J45</f>
        <v>0</v>
      </c>
      <c r="N40" s="7">
        <f>INDEX(CurCloseProf[], MATCH(PAQueryRA[[#This Row],[Reg/Unreg]],CurCloseProf[R/NR],0),MATCH(N$4,CurCloseProf[#Headers],0))*'Closeouts and Depr'!$J45</f>
        <v>0</v>
      </c>
      <c r="O40" s="7">
        <f>INDEX(CurCloseProf[], MATCH(PAQueryRA[[#This Row],[Reg/Unreg]],CurCloseProf[R/NR],0),MATCH(O$4,CurCloseProf[#Headers],0))*'Closeouts and Depr'!$J45</f>
        <v>0</v>
      </c>
      <c r="P40" s="7">
        <f>INDEX(CurCloseProf[], MATCH(PAQueryRA[[#This Row],[Reg/Unreg]],CurCloseProf[R/NR],0),MATCH(P$4,CurCloseProf[#Headers],0))*'Closeouts and Depr'!$J45</f>
        <v>0</v>
      </c>
      <c r="Q40" s="7">
        <f>INDEX(CurCloseProf[], MATCH(PAQueryRA[[#This Row],[Reg/Unreg]],CurCloseProf[R/NR],0),MATCH(Q$4,CurCloseProf[#Headers],0))*'Closeouts and Depr'!$J45</f>
        <v>0</v>
      </c>
      <c r="R40" s="7">
        <f>INDEX(CurCloseProf[], MATCH(PAQueryRA[[#This Row],[Reg/Unreg]],CurCloseProf[R/NR],0),MATCH(R$4,CurCloseProf[#Headers],0))*'Closeouts and Depr'!$J45</f>
        <v>0</v>
      </c>
      <c r="S40" s="7">
        <f t="shared" si="3"/>
        <v>0</v>
      </c>
      <c r="U40" s="7">
        <f>'Summary '!K44</f>
        <v>0</v>
      </c>
      <c r="V40" s="7">
        <f>INDEX(CurCloseProf[], MATCH(PAQueryRA[[#This Row],[Reg/Unreg]],CurCloseProf[R/NR],0),MATCH(V$4,CurCloseProf[#Headers],0))*'Closeouts and Depr'!$M45</f>
        <v>0</v>
      </c>
      <c r="W40" s="7">
        <f>INDEX(CurCloseProf[], MATCH(PAQueryRA[[#This Row],[Reg/Unreg]],CurCloseProf[R/NR],0),MATCH(W$4,CurCloseProf[#Headers],0))*'Closeouts and Depr'!$M45</f>
        <v>0</v>
      </c>
      <c r="X40" s="7">
        <f>INDEX(CurCloseProf[], MATCH(PAQueryRA[[#This Row],[Reg/Unreg]],CurCloseProf[R/NR],0),MATCH(X$4,CurCloseProf[#Headers],0))*'Closeouts and Depr'!$M45</f>
        <v>0</v>
      </c>
      <c r="Y40" s="7">
        <f>INDEX(CurCloseProf[], MATCH(PAQueryRA[[#This Row],[Reg/Unreg]],CurCloseProf[R/NR],0),MATCH(Y$4,CurCloseProf[#Headers],0))*'Closeouts and Depr'!$M45</f>
        <v>0</v>
      </c>
      <c r="Z40" s="7">
        <f>INDEX(CurCloseProf[], MATCH(PAQueryRA[[#This Row],[Reg/Unreg]],CurCloseProf[R/NR],0),MATCH(Z$4,CurCloseProf[#Headers],0))*'Closeouts and Depr'!$M45</f>
        <v>0</v>
      </c>
      <c r="AA40" s="7">
        <f>INDEX(CurCloseProf[], MATCH(PAQueryRA[[#This Row],[Reg/Unreg]],CurCloseProf[R/NR],0),MATCH(AA$4,CurCloseProf[#Headers],0))*'Closeouts and Depr'!$M45</f>
        <v>0</v>
      </c>
      <c r="AB40" s="7">
        <f>INDEX(CurCloseProf[], MATCH(PAQueryRA[[#This Row],[Reg/Unreg]],CurCloseProf[R/NR],0),MATCH(AB$4,CurCloseProf[#Headers],0))*'Closeouts and Depr'!$M45</f>
        <v>0</v>
      </c>
      <c r="AC40" s="7">
        <f>INDEX(CurCloseProf[], MATCH(PAQueryRA[[#This Row],[Reg/Unreg]],CurCloseProf[R/NR],0),MATCH(AC$4,CurCloseProf[#Headers],0))*'Closeouts and Depr'!$M45</f>
        <v>0</v>
      </c>
      <c r="AD40" s="7">
        <f>INDEX(CurCloseProf[], MATCH(PAQueryRA[[#This Row],[Reg/Unreg]],CurCloseProf[R/NR],0),MATCH(AD$4,CurCloseProf[#Headers],0))*'Closeouts and Depr'!$M45</f>
        <v>0</v>
      </c>
      <c r="AE40" s="7">
        <f>INDEX(CurCloseProf[], MATCH(PAQueryRA[[#This Row],[Reg/Unreg]],CurCloseProf[R/NR],0),MATCH(AE$4,CurCloseProf[#Headers],0))*'Closeouts and Depr'!$M45</f>
        <v>0</v>
      </c>
      <c r="AF40" s="7">
        <f>INDEX(CurCloseProf[], MATCH(PAQueryRA[[#This Row],[Reg/Unreg]],CurCloseProf[R/NR],0),MATCH(AF$4,CurCloseProf[#Headers],0))*'Closeouts and Depr'!$M45</f>
        <v>0</v>
      </c>
      <c r="AG40" s="7">
        <f>INDEX(CurCloseProf[], MATCH(PAQueryRA[[#This Row],[Reg/Unreg]],CurCloseProf[R/NR],0),MATCH(AG$4,CurCloseProf[#Headers],0))*'Closeouts and Depr'!$M45</f>
        <v>0</v>
      </c>
      <c r="AH40" s="7">
        <f t="shared" si="4"/>
        <v>0</v>
      </c>
      <c r="AJ40" s="7">
        <v>0</v>
      </c>
      <c r="AK40" s="7"/>
      <c r="AL40" s="59">
        <f>INDEX(CurCloseProf[],1,MATCH(AL$4,CurCloseProf[#Headers],0))*'CC Summary'!$K$94*$AJ$38</f>
        <v>0</v>
      </c>
      <c r="AM40" s="59">
        <f>INDEX(CurCloseProf[],1,MATCH(AM$4,CurCloseProf[#Headers],0))*'CC Summary'!$K$94*$AJ$38</f>
        <v>0</v>
      </c>
      <c r="AN40" s="59">
        <f>INDEX(CurCloseProf[],1,MATCH(AN$4,CurCloseProf[#Headers],0))*'CC Summary'!$K$94*$AJ$38</f>
        <v>0</v>
      </c>
      <c r="AO40" s="59">
        <f>INDEX(CurCloseProf[],1,MATCH(AO$4,CurCloseProf[#Headers],0))*'CC Summary'!$K$94*$AJ$38</f>
        <v>0</v>
      </c>
      <c r="AP40" s="59">
        <f>INDEX(CurCloseProf[],1,MATCH(AP$4,CurCloseProf[#Headers],0))*'CC Summary'!$K$94*$AJ$38</f>
        <v>0</v>
      </c>
      <c r="AQ40" s="59">
        <f>INDEX(CurCloseProf[],1,MATCH(AQ$4,CurCloseProf[#Headers],0))*'CC Summary'!$K$94*$AJ$38</f>
        <v>0</v>
      </c>
      <c r="AR40" s="59">
        <f>INDEX(CurCloseProf[],1,MATCH(AR$4,CurCloseProf[#Headers],0))*'CC Summary'!$K$94*$AJ$38</f>
        <v>0</v>
      </c>
      <c r="AS40" s="59">
        <f>INDEX(CurCloseProf[],1,MATCH(AS$4,CurCloseProf[#Headers],0))*'CC Summary'!$K$94*$AJ$38</f>
        <v>0</v>
      </c>
      <c r="AT40" s="59">
        <f>INDEX(CurCloseProf[],1,MATCH(AT$4,CurCloseProf[#Headers],0))*'CC Summary'!$K$94*$AJ$38</f>
        <v>0</v>
      </c>
      <c r="AU40" s="59">
        <f>INDEX(CurCloseProf[],1,MATCH(AU$4,CurCloseProf[#Headers],0))*'CC Summary'!$K$94*$AJ$38</f>
        <v>0</v>
      </c>
      <c r="AV40" s="59">
        <f>INDEX(CurCloseProf[],1,MATCH(AV$4,CurCloseProf[#Headers],0))*'CC Summary'!$K$94*$AJ$38</f>
        <v>0</v>
      </c>
      <c r="AW40" s="59">
        <f>INDEX(CurCloseProf[],1,MATCH(AW$4,CurCloseProf[#Headers],0))*'CC Summary'!$K$94*$AJ$38</f>
        <v>0</v>
      </c>
      <c r="AX40" s="59">
        <f t="shared" si="5"/>
        <v>0</v>
      </c>
    </row>
    <row r="41" spans="1:50">
      <c r="A41" t="s">
        <v>58</v>
      </c>
      <c r="B41" t="s">
        <v>95</v>
      </c>
      <c r="C41">
        <v>47239</v>
      </c>
      <c r="D41">
        <v>47200</v>
      </c>
      <c r="F41" s="7">
        <f>'Summary '!L45</f>
        <v>0</v>
      </c>
      <c r="G41" s="7">
        <f>INDEX(CurCloseProf[], MATCH(PAQueryRA[[#This Row],[Reg/Unreg]],CurCloseProf[R/NR],0),MATCH(G$4,CurCloseProf[#Headers],0))*'Closeouts and Depr'!$J46</f>
        <v>0</v>
      </c>
      <c r="H41" s="7">
        <f>INDEX(CurCloseProf[], MATCH(PAQueryRA[[#This Row],[Reg/Unreg]],CurCloseProf[R/NR],0),MATCH(H$4,CurCloseProf[#Headers],0))*'Closeouts and Depr'!$J46</f>
        <v>0</v>
      </c>
      <c r="I41" s="7">
        <f>INDEX(CurCloseProf[], MATCH(PAQueryRA[[#This Row],[Reg/Unreg]],CurCloseProf[R/NR],0),MATCH(I$4,CurCloseProf[#Headers],0))*'Closeouts and Depr'!$J46</f>
        <v>0</v>
      </c>
      <c r="J41" s="7">
        <f>INDEX(CurCloseProf[], MATCH(PAQueryRA[[#This Row],[Reg/Unreg]],CurCloseProf[R/NR],0),MATCH(J$4,CurCloseProf[#Headers],0))*'Closeouts and Depr'!$J46</f>
        <v>0</v>
      </c>
      <c r="K41" s="7">
        <f>INDEX(CurCloseProf[], MATCH(PAQueryRA[[#This Row],[Reg/Unreg]],CurCloseProf[R/NR],0),MATCH(K$4,CurCloseProf[#Headers],0))*'Closeouts and Depr'!$J46</f>
        <v>0</v>
      </c>
      <c r="L41" s="7">
        <f>INDEX(CurCloseProf[], MATCH(PAQueryRA[[#This Row],[Reg/Unreg]],CurCloseProf[R/NR],0),MATCH(L$4,CurCloseProf[#Headers],0))*'Closeouts and Depr'!$J46</f>
        <v>0</v>
      </c>
      <c r="M41" s="7">
        <f>INDEX(CurCloseProf[], MATCH(PAQueryRA[[#This Row],[Reg/Unreg]],CurCloseProf[R/NR],0),MATCH(M$4,CurCloseProf[#Headers],0))*'Closeouts and Depr'!$J46</f>
        <v>0</v>
      </c>
      <c r="N41" s="7">
        <f>INDEX(CurCloseProf[], MATCH(PAQueryRA[[#This Row],[Reg/Unreg]],CurCloseProf[R/NR],0),MATCH(N$4,CurCloseProf[#Headers],0))*'Closeouts and Depr'!$J46</f>
        <v>0</v>
      </c>
      <c r="O41" s="7">
        <f>INDEX(CurCloseProf[], MATCH(PAQueryRA[[#This Row],[Reg/Unreg]],CurCloseProf[R/NR],0),MATCH(O$4,CurCloseProf[#Headers],0))*'Closeouts and Depr'!$J46</f>
        <v>0</v>
      </c>
      <c r="P41" s="7">
        <f>INDEX(CurCloseProf[], MATCH(PAQueryRA[[#This Row],[Reg/Unreg]],CurCloseProf[R/NR],0),MATCH(P$4,CurCloseProf[#Headers],0))*'Closeouts and Depr'!$J46</f>
        <v>0</v>
      </c>
      <c r="Q41" s="7">
        <f>INDEX(CurCloseProf[], MATCH(PAQueryRA[[#This Row],[Reg/Unreg]],CurCloseProf[R/NR],0),MATCH(Q$4,CurCloseProf[#Headers],0))*'Closeouts and Depr'!$J46</f>
        <v>0</v>
      </c>
      <c r="R41" s="7">
        <f>INDEX(CurCloseProf[], MATCH(PAQueryRA[[#This Row],[Reg/Unreg]],CurCloseProf[R/NR],0),MATCH(R$4,CurCloseProf[#Headers],0))*'Closeouts and Depr'!$J46</f>
        <v>0</v>
      </c>
      <c r="S41" s="7">
        <f t="shared" ref="S41" si="6">SUM(F41:R41)</f>
        <v>0</v>
      </c>
      <c r="U41" s="7">
        <f>'Summary '!K45</f>
        <v>0</v>
      </c>
      <c r="V41" s="7">
        <f>INDEX(CurCloseProf[], MATCH(PAQueryRA[[#This Row],[Reg/Unreg]],CurCloseProf[R/NR],0),MATCH(V$4,CurCloseProf[#Headers],0))*'Closeouts and Depr'!$M46</f>
        <v>0</v>
      </c>
      <c r="W41" s="7">
        <f>INDEX(CurCloseProf[], MATCH(PAQueryRA[[#This Row],[Reg/Unreg]],CurCloseProf[R/NR],0),MATCH(W$4,CurCloseProf[#Headers],0))*'Closeouts and Depr'!$M46</f>
        <v>0</v>
      </c>
      <c r="X41" s="7">
        <f>INDEX(CurCloseProf[], MATCH(PAQueryRA[[#This Row],[Reg/Unreg]],CurCloseProf[R/NR],0),MATCH(X$4,CurCloseProf[#Headers],0))*'Closeouts and Depr'!$M46</f>
        <v>0</v>
      </c>
      <c r="Y41" s="7">
        <f>INDEX(CurCloseProf[], MATCH(PAQueryRA[[#This Row],[Reg/Unreg]],CurCloseProf[R/NR],0),MATCH(Y$4,CurCloseProf[#Headers],0))*'Closeouts and Depr'!$M46</f>
        <v>0</v>
      </c>
      <c r="Z41" s="7">
        <f>INDEX(CurCloseProf[], MATCH(PAQueryRA[[#This Row],[Reg/Unreg]],CurCloseProf[R/NR],0),MATCH(Z$4,CurCloseProf[#Headers],0))*'Closeouts and Depr'!$M46</f>
        <v>0</v>
      </c>
      <c r="AA41" s="7">
        <f>INDEX(CurCloseProf[], MATCH(PAQueryRA[[#This Row],[Reg/Unreg]],CurCloseProf[R/NR],0),MATCH(AA$4,CurCloseProf[#Headers],0))*'Closeouts and Depr'!$M46</f>
        <v>0</v>
      </c>
      <c r="AB41" s="7">
        <f>INDEX(CurCloseProf[], MATCH(PAQueryRA[[#This Row],[Reg/Unreg]],CurCloseProf[R/NR],0),MATCH(AB$4,CurCloseProf[#Headers],0))*'Closeouts and Depr'!$M46</f>
        <v>0</v>
      </c>
      <c r="AC41" s="7">
        <f>INDEX(CurCloseProf[], MATCH(PAQueryRA[[#This Row],[Reg/Unreg]],CurCloseProf[R/NR],0),MATCH(AC$4,CurCloseProf[#Headers],0))*'Closeouts and Depr'!$M46</f>
        <v>0</v>
      </c>
      <c r="AD41" s="7">
        <f>INDEX(CurCloseProf[], MATCH(PAQueryRA[[#This Row],[Reg/Unreg]],CurCloseProf[R/NR],0),MATCH(AD$4,CurCloseProf[#Headers],0))*'Closeouts and Depr'!$M46</f>
        <v>0</v>
      </c>
      <c r="AE41" s="7">
        <f>INDEX(CurCloseProf[], MATCH(PAQueryRA[[#This Row],[Reg/Unreg]],CurCloseProf[R/NR],0),MATCH(AE$4,CurCloseProf[#Headers],0))*'Closeouts and Depr'!$M46</f>
        <v>0</v>
      </c>
      <c r="AF41" s="7">
        <f>INDEX(CurCloseProf[], MATCH(PAQueryRA[[#This Row],[Reg/Unreg]],CurCloseProf[R/NR],0),MATCH(AF$4,CurCloseProf[#Headers],0))*'Closeouts and Depr'!$M46</f>
        <v>0</v>
      </c>
      <c r="AG41" s="7">
        <f>INDEX(CurCloseProf[], MATCH(PAQueryRA[[#This Row],[Reg/Unreg]],CurCloseProf[R/NR],0),MATCH(AG$4,CurCloseProf[#Headers],0))*'Closeouts and Depr'!$M46</f>
        <v>0</v>
      </c>
      <c r="AH41" s="7">
        <f t="shared" ref="AH41" si="7">SUM(U41:AG41)</f>
        <v>0</v>
      </c>
      <c r="AJ41" s="7">
        <v>0</v>
      </c>
      <c r="AK41" s="7"/>
      <c r="AL41" s="59">
        <f>INDEX(CurCloseProf[],1,MATCH(AL$4,CurCloseProf[#Headers],0))*'CC Summary'!$K$94*$AJ$38</f>
        <v>0</v>
      </c>
      <c r="AM41" s="59">
        <f>INDEX(CurCloseProf[],1,MATCH(AM$4,CurCloseProf[#Headers],0))*'CC Summary'!$K$94*$AJ$38</f>
        <v>0</v>
      </c>
      <c r="AN41" s="59">
        <f>INDEX(CurCloseProf[],1,MATCH(AN$4,CurCloseProf[#Headers],0))*'CC Summary'!$K$94*$AJ$38</f>
        <v>0</v>
      </c>
      <c r="AO41" s="59">
        <f>INDEX(CurCloseProf[],1,MATCH(AO$4,CurCloseProf[#Headers],0))*'CC Summary'!$K$94*$AJ$38</f>
        <v>0</v>
      </c>
      <c r="AP41" s="59">
        <f>INDEX(CurCloseProf[],1,MATCH(AP$4,CurCloseProf[#Headers],0))*'CC Summary'!$K$94*$AJ$38</f>
        <v>0</v>
      </c>
      <c r="AQ41" s="59">
        <f>INDEX(CurCloseProf[],1,MATCH(AQ$4,CurCloseProf[#Headers],0))*'CC Summary'!$K$94*$AJ$38</f>
        <v>0</v>
      </c>
      <c r="AR41" s="59">
        <f>INDEX(CurCloseProf[],1,MATCH(AR$4,CurCloseProf[#Headers],0))*'CC Summary'!$K$94*$AJ$38</f>
        <v>0</v>
      </c>
      <c r="AS41" s="59">
        <f>INDEX(CurCloseProf[],1,MATCH(AS$4,CurCloseProf[#Headers],0))*'CC Summary'!$K$94*$AJ$38</f>
        <v>0</v>
      </c>
      <c r="AT41" s="59">
        <f>INDEX(CurCloseProf[],1,MATCH(AT$4,CurCloseProf[#Headers],0))*'CC Summary'!$K$94*$AJ$38</f>
        <v>0</v>
      </c>
      <c r="AU41" s="59">
        <f>INDEX(CurCloseProf[],1,MATCH(AU$4,CurCloseProf[#Headers],0))*'CC Summary'!$K$94*$AJ$38</f>
        <v>0</v>
      </c>
      <c r="AV41" s="59">
        <f>INDEX(CurCloseProf[],1,MATCH(AV$4,CurCloseProf[#Headers],0))*'CC Summary'!$K$94*$AJ$38</f>
        <v>0</v>
      </c>
      <c r="AW41" s="59">
        <f>INDEX(CurCloseProf[],1,MATCH(AW$4,CurCloseProf[#Headers],0))*'CC Summary'!$K$94*$AJ$38</f>
        <v>0</v>
      </c>
      <c r="AX41" s="59">
        <f t="shared" ref="AX41" si="8">SUM(AL41:AW41)</f>
        <v>0</v>
      </c>
    </row>
    <row r="42" spans="1:50">
      <c r="A42" t="s">
        <v>58</v>
      </c>
      <c r="B42" t="s">
        <v>96</v>
      </c>
      <c r="C42">
        <v>47233</v>
      </c>
      <c r="D42">
        <v>47200</v>
      </c>
      <c r="F42" s="7">
        <f>'Summary '!L46</f>
        <v>0</v>
      </c>
      <c r="G42" s="7">
        <f>INDEX(CurCloseProf[], MATCH(PAQueryRA[[#This Row],[Reg/Unreg]],CurCloseProf[R/NR],0),MATCH(G$4,CurCloseProf[#Headers],0))*'Closeouts and Depr'!$J47</f>
        <v>0</v>
      </c>
      <c r="H42" s="7">
        <f>INDEX(CurCloseProf[], MATCH(PAQueryRA[[#This Row],[Reg/Unreg]],CurCloseProf[R/NR],0),MATCH(H$4,CurCloseProf[#Headers],0))*'Closeouts and Depr'!$J47</f>
        <v>0</v>
      </c>
      <c r="I42" s="7">
        <f>INDEX(CurCloseProf[], MATCH(PAQueryRA[[#This Row],[Reg/Unreg]],CurCloseProf[R/NR],0),MATCH(I$4,CurCloseProf[#Headers],0))*'Closeouts and Depr'!$J47</f>
        <v>0</v>
      </c>
      <c r="J42" s="7">
        <f>INDEX(CurCloseProf[], MATCH(PAQueryRA[[#This Row],[Reg/Unreg]],CurCloseProf[R/NR],0),MATCH(J$4,CurCloseProf[#Headers],0))*'Closeouts and Depr'!$J47</f>
        <v>0</v>
      </c>
      <c r="K42" s="7">
        <f>INDEX(CurCloseProf[], MATCH(PAQueryRA[[#This Row],[Reg/Unreg]],CurCloseProf[R/NR],0),MATCH(K$4,CurCloseProf[#Headers],0))*'Closeouts and Depr'!$J47</f>
        <v>0</v>
      </c>
      <c r="L42" s="7">
        <f>INDEX(CurCloseProf[], MATCH(PAQueryRA[[#This Row],[Reg/Unreg]],CurCloseProf[R/NR],0),MATCH(L$4,CurCloseProf[#Headers],0))*'Closeouts and Depr'!$J47</f>
        <v>0</v>
      </c>
      <c r="M42" s="7">
        <f>INDEX(CurCloseProf[], MATCH(PAQueryRA[[#This Row],[Reg/Unreg]],CurCloseProf[R/NR],0),MATCH(M$4,CurCloseProf[#Headers],0))*'Closeouts and Depr'!$J47</f>
        <v>0</v>
      </c>
      <c r="N42" s="7">
        <f>INDEX(CurCloseProf[], MATCH(PAQueryRA[[#This Row],[Reg/Unreg]],CurCloseProf[R/NR],0),MATCH(N$4,CurCloseProf[#Headers],0))*'Closeouts and Depr'!$J47</f>
        <v>0</v>
      </c>
      <c r="O42" s="7">
        <f>INDEX(CurCloseProf[], MATCH(PAQueryRA[[#This Row],[Reg/Unreg]],CurCloseProf[R/NR],0),MATCH(O$4,CurCloseProf[#Headers],0))*'Closeouts and Depr'!$J47</f>
        <v>0</v>
      </c>
      <c r="P42" s="7">
        <f>INDEX(CurCloseProf[], MATCH(PAQueryRA[[#This Row],[Reg/Unreg]],CurCloseProf[R/NR],0),MATCH(P$4,CurCloseProf[#Headers],0))*'Closeouts and Depr'!$J47</f>
        <v>0</v>
      </c>
      <c r="Q42" s="7">
        <f>INDEX(CurCloseProf[], MATCH(PAQueryRA[[#This Row],[Reg/Unreg]],CurCloseProf[R/NR],0),MATCH(Q$4,CurCloseProf[#Headers],0))*'Closeouts and Depr'!$J47</f>
        <v>0</v>
      </c>
      <c r="R42" s="7">
        <f>INDEX(CurCloseProf[], MATCH(PAQueryRA[[#This Row],[Reg/Unreg]],CurCloseProf[R/NR],0),MATCH(R$4,CurCloseProf[#Headers],0))*'Closeouts and Depr'!$J47</f>
        <v>0</v>
      </c>
      <c r="S42" s="7">
        <f t="shared" si="3"/>
        <v>0</v>
      </c>
      <c r="U42" s="7">
        <f>'Summary '!K46</f>
        <v>0</v>
      </c>
      <c r="V42" s="7">
        <f>INDEX(CurCloseProf[], MATCH(PAQueryRA[[#This Row],[Reg/Unreg]],CurCloseProf[R/NR],0),MATCH(V$4,CurCloseProf[#Headers],0))*'Closeouts and Depr'!$M47</f>
        <v>0</v>
      </c>
      <c r="W42" s="7">
        <f>INDEX(CurCloseProf[], MATCH(PAQueryRA[[#This Row],[Reg/Unreg]],CurCloseProf[R/NR],0),MATCH(W$4,CurCloseProf[#Headers],0))*'Closeouts and Depr'!$M47</f>
        <v>0</v>
      </c>
      <c r="X42" s="7">
        <f>INDEX(CurCloseProf[], MATCH(PAQueryRA[[#This Row],[Reg/Unreg]],CurCloseProf[R/NR],0),MATCH(X$4,CurCloseProf[#Headers],0))*'Closeouts and Depr'!$M47</f>
        <v>0</v>
      </c>
      <c r="Y42" s="7">
        <f>INDEX(CurCloseProf[], MATCH(PAQueryRA[[#This Row],[Reg/Unreg]],CurCloseProf[R/NR],0),MATCH(Y$4,CurCloseProf[#Headers],0))*'Closeouts and Depr'!$M47</f>
        <v>0</v>
      </c>
      <c r="Z42" s="7">
        <f>INDEX(CurCloseProf[], MATCH(PAQueryRA[[#This Row],[Reg/Unreg]],CurCloseProf[R/NR],0),MATCH(Z$4,CurCloseProf[#Headers],0))*'Closeouts and Depr'!$M47</f>
        <v>0</v>
      </c>
      <c r="AA42" s="7">
        <f>INDEX(CurCloseProf[], MATCH(PAQueryRA[[#This Row],[Reg/Unreg]],CurCloseProf[R/NR],0),MATCH(AA$4,CurCloseProf[#Headers],0))*'Closeouts and Depr'!$M47</f>
        <v>0</v>
      </c>
      <c r="AB42" s="7">
        <f>INDEX(CurCloseProf[], MATCH(PAQueryRA[[#This Row],[Reg/Unreg]],CurCloseProf[R/NR],0),MATCH(AB$4,CurCloseProf[#Headers],0))*'Closeouts and Depr'!$M47</f>
        <v>0</v>
      </c>
      <c r="AC42" s="7">
        <f>INDEX(CurCloseProf[], MATCH(PAQueryRA[[#This Row],[Reg/Unreg]],CurCloseProf[R/NR],0),MATCH(AC$4,CurCloseProf[#Headers],0))*'Closeouts and Depr'!$M47</f>
        <v>0</v>
      </c>
      <c r="AD42" s="7">
        <f>INDEX(CurCloseProf[], MATCH(PAQueryRA[[#This Row],[Reg/Unreg]],CurCloseProf[R/NR],0),MATCH(AD$4,CurCloseProf[#Headers],0))*'Closeouts and Depr'!$M47</f>
        <v>0</v>
      </c>
      <c r="AE42" s="7">
        <f>INDEX(CurCloseProf[], MATCH(PAQueryRA[[#This Row],[Reg/Unreg]],CurCloseProf[R/NR],0),MATCH(AE$4,CurCloseProf[#Headers],0))*'Closeouts and Depr'!$M47</f>
        <v>0</v>
      </c>
      <c r="AF42" s="7">
        <f>INDEX(CurCloseProf[], MATCH(PAQueryRA[[#This Row],[Reg/Unreg]],CurCloseProf[R/NR],0),MATCH(AF$4,CurCloseProf[#Headers],0))*'Closeouts and Depr'!$M47</f>
        <v>0</v>
      </c>
      <c r="AG42" s="7">
        <f>INDEX(CurCloseProf[], MATCH(PAQueryRA[[#This Row],[Reg/Unreg]],CurCloseProf[R/NR],0),MATCH(AG$4,CurCloseProf[#Headers],0))*'Closeouts and Depr'!$M47</f>
        <v>0</v>
      </c>
      <c r="AH42" s="7">
        <f t="shared" si="4"/>
        <v>0</v>
      </c>
      <c r="AJ42" s="7">
        <v>0</v>
      </c>
      <c r="AK42" s="7"/>
      <c r="AL42" s="59">
        <f>INDEX(CurCloseProf[],1,MATCH(AL$4,CurCloseProf[#Headers],0))*'CC Summary'!$K$94*$AJ$38</f>
        <v>0</v>
      </c>
      <c r="AM42" s="59">
        <f>INDEX(CurCloseProf[],1,MATCH(AM$4,CurCloseProf[#Headers],0))*'CC Summary'!$K$94*$AJ$38</f>
        <v>0</v>
      </c>
      <c r="AN42" s="59">
        <f>INDEX(CurCloseProf[],1,MATCH(AN$4,CurCloseProf[#Headers],0))*'CC Summary'!$K$94*$AJ$38</f>
        <v>0</v>
      </c>
      <c r="AO42" s="59">
        <f>INDEX(CurCloseProf[],1,MATCH(AO$4,CurCloseProf[#Headers],0))*'CC Summary'!$K$94*$AJ$38</f>
        <v>0</v>
      </c>
      <c r="AP42" s="59">
        <f>INDEX(CurCloseProf[],1,MATCH(AP$4,CurCloseProf[#Headers],0))*'CC Summary'!$K$94*$AJ$38</f>
        <v>0</v>
      </c>
      <c r="AQ42" s="59">
        <f>INDEX(CurCloseProf[],1,MATCH(AQ$4,CurCloseProf[#Headers],0))*'CC Summary'!$K$94*$AJ$38</f>
        <v>0</v>
      </c>
      <c r="AR42" s="59">
        <f>INDEX(CurCloseProf[],1,MATCH(AR$4,CurCloseProf[#Headers],0))*'CC Summary'!$K$94*$AJ$38</f>
        <v>0</v>
      </c>
      <c r="AS42" s="59">
        <f>INDEX(CurCloseProf[],1,MATCH(AS$4,CurCloseProf[#Headers],0))*'CC Summary'!$K$94*$AJ$38</f>
        <v>0</v>
      </c>
      <c r="AT42" s="59">
        <f>INDEX(CurCloseProf[],1,MATCH(AT$4,CurCloseProf[#Headers],0))*'CC Summary'!$K$94*$AJ$38</f>
        <v>0</v>
      </c>
      <c r="AU42" s="59">
        <f>INDEX(CurCloseProf[],1,MATCH(AU$4,CurCloseProf[#Headers],0))*'CC Summary'!$K$94*$AJ$38</f>
        <v>0</v>
      </c>
      <c r="AV42" s="59">
        <f>INDEX(CurCloseProf[],1,MATCH(AV$4,CurCloseProf[#Headers],0))*'CC Summary'!$K$94*$AJ$38</f>
        <v>0</v>
      </c>
      <c r="AW42" s="59">
        <f>INDEX(CurCloseProf[],1,MATCH(AW$4,CurCloseProf[#Headers],0))*'CC Summary'!$K$94*$AJ$38</f>
        <v>0</v>
      </c>
      <c r="AX42" s="59">
        <f t="shared" si="5"/>
        <v>0</v>
      </c>
    </row>
    <row r="43" spans="1:50">
      <c r="A43" t="s">
        <v>58</v>
      </c>
      <c r="B43" t="s">
        <v>97</v>
      </c>
      <c r="C43">
        <v>47234</v>
      </c>
      <c r="D43">
        <v>47200</v>
      </c>
      <c r="F43" s="7">
        <f>'Summary '!L47</f>
        <v>0</v>
      </c>
      <c r="G43" s="7">
        <f>INDEX(CurCloseProf[], MATCH(PAQueryRA[[#This Row],[Reg/Unreg]],CurCloseProf[R/NR],0),MATCH(G$4,CurCloseProf[#Headers],0))*'Closeouts and Depr'!$J48</f>
        <v>0</v>
      </c>
      <c r="H43" s="7">
        <f>INDEX(CurCloseProf[], MATCH(PAQueryRA[[#This Row],[Reg/Unreg]],CurCloseProf[R/NR],0),MATCH(H$4,CurCloseProf[#Headers],0))*'Closeouts and Depr'!$J48</f>
        <v>0</v>
      </c>
      <c r="I43" s="7">
        <f>INDEX(CurCloseProf[], MATCH(PAQueryRA[[#This Row],[Reg/Unreg]],CurCloseProf[R/NR],0),MATCH(I$4,CurCloseProf[#Headers],0))*'Closeouts and Depr'!$J48</f>
        <v>0</v>
      </c>
      <c r="J43" s="7">
        <f>INDEX(CurCloseProf[], MATCH(PAQueryRA[[#This Row],[Reg/Unreg]],CurCloseProf[R/NR],0),MATCH(J$4,CurCloseProf[#Headers],0))*'Closeouts and Depr'!$J48</f>
        <v>0</v>
      </c>
      <c r="K43" s="7">
        <f>INDEX(CurCloseProf[], MATCH(PAQueryRA[[#This Row],[Reg/Unreg]],CurCloseProf[R/NR],0),MATCH(K$4,CurCloseProf[#Headers],0))*'Closeouts and Depr'!$J48</f>
        <v>0</v>
      </c>
      <c r="L43" s="7">
        <f>INDEX(CurCloseProf[], MATCH(PAQueryRA[[#This Row],[Reg/Unreg]],CurCloseProf[R/NR],0),MATCH(L$4,CurCloseProf[#Headers],0))*'Closeouts and Depr'!$J48</f>
        <v>0</v>
      </c>
      <c r="M43" s="7">
        <f>INDEX(CurCloseProf[], MATCH(PAQueryRA[[#This Row],[Reg/Unreg]],CurCloseProf[R/NR],0),MATCH(M$4,CurCloseProf[#Headers],0))*'Closeouts and Depr'!$J48</f>
        <v>0</v>
      </c>
      <c r="N43" s="7">
        <f>INDEX(CurCloseProf[], MATCH(PAQueryRA[[#This Row],[Reg/Unreg]],CurCloseProf[R/NR],0),MATCH(N$4,CurCloseProf[#Headers],0))*'Closeouts and Depr'!$J48</f>
        <v>0</v>
      </c>
      <c r="O43" s="7">
        <f>INDEX(CurCloseProf[], MATCH(PAQueryRA[[#This Row],[Reg/Unreg]],CurCloseProf[R/NR],0),MATCH(O$4,CurCloseProf[#Headers],0))*'Closeouts and Depr'!$J48</f>
        <v>0</v>
      </c>
      <c r="P43" s="7">
        <f>INDEX(CurCloseProf[], MATCH(PAQueryRA[[#This Row],[Reg/Unreg]],CurCloseProf[R/NR],0),MATCH(P$4,CurCloseProf[#Headers],0))*'Closeouts and Depr'!$J48</f>
        <v>0</v>
      </c>
      <c r="Q43" s="7">
        <f>INDEX(CurCloseProf[], MATCH(PAQueryRA[[#This Row],[Reg/Unreg]],CurCloseProf[R/NR],0),MATCH(Q$4,CurCloseProf[#Headers],0))*'Closeouts and Depr'!$J48</f>
        <v>0</v>
      </c>
      <c r="R43" s="7">
        <f>INDEX(CurCloseProf[], MATCH(PAQueryRA[[#This Row],[Reg/Unreg]],CurCloseProf[R/NR],0),MATCH(R$4,CurCloseProf[#Headers],0))*'Closeouts and Depr'!$J48</f>
        <v>0</v>
      </c>
      <c r="S43" s="7">
        <f t="shared" si="3"/>
        <v>0</v>
      </c>
      <c r="U43" s="7">
        <f>'Summary '!K47</f>
        <v>0</v>
      </c>
      <c r="V43" s="7">
        <f>INDEX(CurCloseProf[], MATCH(PAQueryRA[[#This Row],[Reg/Unreg]],CurCloseProf[R/NR],0),MATCH(V$4,CurCloseProf[#Headers],0))*'Closeouts and Depr'!$M48</f>
        <v>0</v>
      </c>
      <c r="W43" s="7">
        <f>INDEX(CurCloseProf[], MATCH(PAQueryRA[[#This Row],[Reg/Unreg]],CurCloseProf[R/NR],0),MATCH(W$4,CurCloseProf[#Headers],0))*'Closeouts and Depr'!$M48</f>
        <v>0</v>
      </c>
      <c r="X43" s="7">
        <f>INDEX(CurCloseProf[], MATCH(PAQueryRA[[#This Row],[Reg/Unreg]],CurCloseProf[R/NR],0),MATCH(X$4,CurCloseProf[#Headers],0))*'Closeouts and Depr'!$M48</f>
        <v>0</v>
      </c>
      <c r="Y43" s="7">
        <f>INDEX(CurCloseProf[], MATCH(PAQueryRA[[#This Row],[Reg/Unreg]],CurCloseProf[R/NR],0),MATCH(Y$4,CurCloseProf[#Headers],0))*'Closeouts and Depr'!$M48</f>
        <v>0</v>
      </c>
      <c r="Z43" s="7">
        <f>INDEX(CurCloseProf[], MATCH(PAQueryRA[[#This Row],[Reg/Unreg]],CurCloseProf[R/NR],0),MATCH(Z$4,CurCloseProf[#Headers],0))*'Closeouts and Depr'!$M48</f>
        <v>0</v>
      </c>
      <c r="AA43" s="7">
        <f>INDEX(CurCloseProf[], MATCH(PAQueryRA[[#This Row],[Reg/Unreg]],CurCloseProf[R/NR],0),MATCH(AA$4,CurCloseProf[#Headers],0))*'Closeouts and Depr'!$M48</f>
        <v>0</v>
      </c>
      <c r="AB43" s="7">
        <f>INDEX(CurCloseProf[], MATCH(PAQueryRA[[#This Row],[Reg/Unreg]],CurCloseProf[R/NR],0),MATCH(AB$4,CurCloseProf[#Headers],0))*'Closeouts and Depr'!$M48</f>
        <v>0</v>
      </c>
      <c r="AC43" s="7">
        <f>INDEX(CurCloseProf[], MATCH(PAQueryRA[[#This Row],[Reg/Unreg]],CurCloseProf[R/NR],0),MATCH(AC$4,CurCloseProf[#Headers],0))*'Closeouts and Depr'!$M48</f>
        <v>0</v>
      </c>
      <c r="AD43" s="7">
        <f>INDEX(CurCloseProf[], MATCH(PAQueryRA[[#This Row],[Reg/Unreg]],CurCloseProf[R/NR],0),MATCH(AD$4,CurCloseProf[#Headers],0))*'Closeouts and Depr'!$M48</f>
        <v>0</v>
      </c>
      <c r="AE43" s="7">
        <f>INDEX(CurCloseProf[], MATCH(PAQueryRA[[#This Row],[Reg/Unreg]],CurCloseProf[R/NR],0),MATCH(AE$4,CurCloseProf[#Headers],0))*'Closeouts and Depr'!$M48</f>
        <v>0</v>
      </c>
      <c r="AF43" s="7">
        <f>INDEX(CurCloseProf[], MATCH(PAQueryRA[[#This Row],[Reg/Unreg]],CurCloseProf[R/NR],0),MATCH(AF$4,CurCloseProf[#Headers],0))*'Closeouts and Depr'!$M48</f>
        <v>0</v>
      </c>
      <c r="AG43" s="7">
        <f>INDEX(CurCloseProf[], MATCH(PAQueryRA[[#This Row],[Reg/Unreg]],CurCloseProf[R/NR],0),MATCH(AG$4,CurCloseProf[#Headers],0))*'Closeouts and Depr'!$M48</f>
        <v>0</v>
      </c>
      <c r="AH43" s="7">
        <f t="shared" si="4"/>
        <v>0</v>
      </c>
      <c r="AJ43" s="7">
        <v>0</v>
      </c>
      <c r="AK43" s="7"/>
      <c r="AL43" s="59">
        <f>INDEX(CurCloseProf[],1,MATCH(AL$4,CurCloseProf[#Headers],0))*'CC Summary'!$K$94*$AJ$38</f>
        <v>0</v>
      </c>
      <c r="AM43" s="59">
        <f>INDEX(CurCloseProf[],1,MATCH(AM$4,CurCloseProf[#Headers],0))*'CC Summary'!$K$94*$AJ$38</f>
        <v>0</v>
      </c>
      <c r="AN43" s="59">
        <f>INDEX(CurCloseProf[],1,MATCH(AN$4,CurCloseProf[#Headers],0))*'CC Summary'!$K$94*$AJ$38</f>
        <v>0</v>
      </c>
      <c r="AO43" s="59">
        <f>INDEX(CurCloseProf[],1,MATCH(AO$4,CurCloseProf[#Headers],0))*'CC Summary'!$K$94*$AJ$38</f>
        <v>0</v>
      </c>
      <c r="AP43" s="59">
        <f>INDEX(CurCloseProf[],1,MATCH(AP$4,CurCloseProf[#Headers],0))*'CC Summary'!$K$94*$AJ$38</f>
        <v>0</v>
      </c>
      <c r="AQ43" s="59">
        <f>INDEX(CurCloseProf[],1,MATCH(AQ$4,CurCloseProf[#Headers],0))*'CC Summary'!$K$94*$AJ$38</f>
        <v>0</v>
      </c>
      <c r="AR43" s="59">
        <f>INDEX(CurCloseProf[],1,MATCH(AR$4,CurCloseProf[#Headers],0))*'CC Summary'!$K$94*$AJ$38</f>
        <v>0</v>
      </c>
      <c r="AS43" s="59">
        <f>INDEX(CurCloseProf[],1,MATCH(AS$4,CurCloseProf[#Headers],0))*'CC Summary'!$K$94*$AJ$38</f>
        <v>0</v>
      </c>
      <c r="AT43" s="59">
        <f>INDEX(CurCloseProf[],1,MATCH(AT$4,CurCloseProf[#Headers],0))*'CC Summary'!$K$94*$AJ$38</f>
        <v>0</v>
      </c>
      <c r="AU43" s="59">
        <f>INDEX(CurCloseProf[],1,MATCH(AU$4,CurCloseProf[#Headers],0))*'CC Summary'!$K$94*$AJ$38</f>
        <v>0</v>
      </c>
      <c r="AV43" s="59">
        <f>INDEX(CurCloseProf[],1,MATCH(AV$4,CurCloseProf[#Headers],0))*'CC Summary'!$K$94*$AJ$38</f>
        <v>0</v>
      </c>
      <c r="AW43" s="59">
        <f>INDEX(CurCloseProf[],1,MATCH(AW$4,CurCloseProf[#Headers],0))*'CC Summary'!$K$94*$AJ$38</f>
        <v>0</v>
      </c>
      <c r="AX43" s="59">
        <f t="shared" si="5"/>
        <v>0</v>
      </c>
    </row>
    <row r="44" spans="1:50">
      <c r="A44" t="s">
        <v>58</v>
      </c>
      <c r="B44" t="s">
        <v>98</v>
      </c>
      <c r="C44">
        <v>47235</v>
      </c>
      <c r="D44">
        <v>47200</v>
      </c>
      <c r="F44" s="7">
        <f>'Summary '!L48</f>
        <v>0</v>
      </c>
      <c r="G44" s="7">
        <f>INDEX(CurCloseProf[], MATCH(PAQueryRA[[#This Row],[Reg/Unreg]],CurCloseProf[R/NR],0),MATCH(G$4,CurCloseProf[#Headers],0))*'Closeouts and Depr'!$J49</f>
        <v>0</v>
      </c>
      <c r="H44" s="7">
        <f>INDEX(CurCloseProf[], MATCH(PAQueryRA[[#This Row],[Reg/Unreg]],CurCloseProf[R/NR],0),MATCH(H$4,CurCloseProf[#Headers],0))*'Closeouts and Depr'!$J49</f>
        <v>0</v>
      </c>
      <c r="I44" s="7">
        <f>INDEX(CurCloseProf[], MATCH(PAQueryRA[[#This Row],[Reg/Unreg]],CurCloseProf[R/NR],0),MATCH(I$4,CurCloseProf[#Headers],0))*'Closeouts and Depr'!$J49</f>
        <v>0</v>
      </c>
      <c r="J44" s="7">
        <f>INDEX(CurCloseProf[], MATCH(PAQueryRA[[#This Row],[Reg/Unreg]],CurCloseProf[R/NR],0),MATCH(J$4,CurCloseProf[#Headers],0))*'Closeouts and Depr'!$J49</f>
        <v>0</v>
      </c>
      <c r="K44" s="7">
        <f>INDEX(CurCloseProf[], MATCH(PAQueryRA[[#This Row],[Reg/Unreg]],CurCloseProf[R/NR],0),MATCH(K$4,CurCloseProf[#Headers],0))*'Closeouts and Depr'!$J49</f>
        <v>0</v>
      </c>
      <c r="L44" s="7">
        <f>INDEX(CurCloseProf[], MATCH(PAQueryRA[[#This Row],[Reg/Unreg]],CurCloseProf[R/NR],0),MATCH(L$4,CurCloseProf[#Headers],0))*'Closeouts and Depr'!$J49</f>
        <v>0</v>
      </c>
      <c r="M44" s="7">
        <f>INDEX(CurCloseProf[], MATCH(PAQueryRA[[#This Row],[Reg/Unreg]],CurCloseProf[R/NR],0),MATCH(M$4,CurCloseProf[#Headers],0))*'Closeouts and Depr'!$J49</f>
        <v>0</v>
      </c>
      <c r="N44" s="7">
        <f>INDEX(CurCloseProf[], MATCH(PAQueryRA[[#This Row],[Reg/Unreg]],CurCloseProf[R/NR],0),MATCH(N$4,CurCloseProf[#Headers],0))*'Closeouts and Depr'!$J49</f>
        <v>0</v>
      </c>
      <c r="O44" s="7">
        <f>INDEX(CurCloseProf[], MATCH(PAQueryRA[[#This Row],[Reg/Unreg]],CurCloseProf[R/NR],0),MATCH(O$4,CurCloseProf[#Headers],0))*'Closeouts and Depr'!$J49</f>
        <v>0</v>
      </c>
      <c r="P44" s="7">
        <f>INDEX(CurCloseProf[], MATCH(PAQueryRA[[#This Row],[Reg/Unreg]],CurCloseProf[R/NR],0),MATCH(P$4,CurCloseProf[#Headers],0))*'Closeouts and Depr'!$J49</f>
        <v>0</v>
      </c>
      <c r="Q44" s="7">
        <f>INDEX(CurCloseProf[], MATCH(PAQueryRA[[#This Row],[Reg/Unreg]],CurCloseProf[R/NR],0),MATCH(Q$4,CurCloseProf[#Headers],0))*'Closeouts and Depr'!$J49</f>
        <v>0</v>
      </c>
      <c r="R44" s="7">
        <f>INDEX(CurCloseProf[], MATCH(PAQueryRA[[#This Row],[Reg/Unreg]],CurCloseProf[R/NR],0),MATCH(R$4,CurCloseProf[#Headers],0))*'Closeouts and Depr'!$J49</f>
        <v>0</v>
      </c>
      <c r="S44" s="7">
        <f t="shared" si="3"/>
        <v>0</v>
      </c>
      <c r="U44" s="7">
        <f>'Summary '!K48</f>
        <v>0</v>
      </c>
      <c r="V44" s="7">
        <f>INDEX(CurCloseProf[], MATCH(PAQueryRA[[#This Row],[Reg/Unreg]],CurCloseProf[R/NR],0),MATCH(V$4,CurCloseProf[#Headers],0))*'Closeouts and Depr'!$M49</f>
        <v>-642710.2807359529</v>
      </c>
      <c r="W44" s="7">
        <f>INDEX(CurCloseProf[], MATCH(PAQueryRA[[#This Row],[Reg/Unreg]],CurCloseProf[R/NR],0),MATCH(W$4,CurCloseProf[#Headers],0))*'Closeouts and Depr'!$M49</f>
        <v>-506831.73330304417</v>
      </c>
      <c r="X44" s="7">
        <f>INDEX(CurCloseProf[], MATCH(PAQueryRA[[#This Row],[Reg/Unreg]],CurCloseProf[R/NR],0),MATCH(X$4,CurCloseProf[#Headers],0))*'Closeouts and Depr'!$M49</f>
        <v>-687706.16620227287</v>
      </c>
      <c r="Y44" s="7">
        <f>INDEX(CurCloseProf[], MATCH(PAQueryRA[[#This Row],[Reg/Unreg]],CurCloseProf[R/NR],0),MATCH(Y$4,CurCloseProf[#Headers],0))*'Closeouts and Depr'!$M49</f>
        <v>-189109.56001575128</v>
      </c>
      <c r="Z44" s="7">
        <f>INDEX(CurCloseProf[], MATCH(PAQueryRA[[#This Row],[Reg/Unreg]],CurCloseProf[R/NR],0),MATCH(Z$4,CurCloseProf[#Headers],0))*'Closeouts and Depr'!$M49</f>
        <v>-552411.30390539148</v>
      </c>
      <c r="AA44" s="7">
        <f>INDEX(CurCloseProf[], MATCH(PAQueryRA[[#This Row],[Reg/Unreg]],CurCloseProf[R/NR],0),MATCH(AA$4,CurCloseProf[#Headers],0))*'Closeouts and Depr'!$M49</f>
        <v>-960822.51538282598</v>
      </c>
      <c r="AB44" s="7">
        <f>INDEX(CurCloseProf[], MATCH(PAQueryRA[[#This Row],[Reg/Unreg]],CurCloseProf[R/NR],0),MATCH(AB$4,CurCloseProf[#Headers],0))*'Closeouts and Depr'!$M49</f>
        <v>-803781.48904059117</v>
      </c>
      <c r="AC44" s="7">
        <f>INDEX(CurCloseProf[], MATCH(PAQueryRA[[#This Row],[Reg/Unreg]],CurCloseProf[R/NR],0),MATCH(AC$4,CurCloseProf[#Headers],0))*'Closeouts and Depr'!$M49</f>
        <v>-464100.35840701562</v>
      </c>
      <c r="AD44" s="7">
        <f>INDEX(CurCloseProf[], MATCH(PAQueryRA[[#This Row],[Reg/Unreg]],CurCloseProf[R/NR],0),MATCH(AD$4,CurCloseProf[#Headers],0))*'Closeouts and Depr'!$M49</f>
        <v>-971804.7607516275</v>
      </c>
      <c r="AE44" s="7">
        <f>INDEX(CurCloseProf[], MATCH(PAQueryRA[[#This Row],[Reg/Unreg]],CurCloseProf[R/NR],0),MATCH(AE$4,CurCloseProf[#Headers],0))*'Closeouts and Depr'!$M49</f>
        <v>-1957129.7095031107</v>
      </c>
      <c r="AF44" s="7">
        <f>INDEX(CurCloseProf[], MATCH(PAQueryRA[[#This Row],[Reg/Unreg]],CurCloseProf[R/NR],0),MATCH(AF$4,CurCloseProf[#Headers],0))*'Closeouts and Depr'!$M49</f>
        <v>-1737359.6515176918</v>
      </c>
      <c r="AG44" s="7">
        <f>INDEX(CurCloseProf[], MATCH(PAQueryRA[[#This Row],[Reg/Unreg]],CurCloseProf[R/NR],0),MATCH(AG$4,CurCloseProf[#Headers],0))*'Closeouts and Depr'!$M49</f>
        <v>-6463529.4712347249</v>
      </c>
      <c r="AH44" s="7">
        <f t="shared" si="4"/>
        <v>-15937297</v>
      </c>
      <c r="AJ44" s="7">
        <v>0</v>
      </c>
      <c r="AK44" s="7"/>
      <c r="AL44" s="59">
        <f>INDEX(CurCloseProf[],1,MATCH(AL$4,CurCloseProf[#Headers],0))*'CC Summary'!$K$94*$AJ$38</f>
        <v>0</v>
      </c>
      <c r="AM44" s="59">
        <f>INDEX(CurCloseProf[],1,MATCH(AM$4,CurCloseProf[#Headers],0))*'CC Summary'!$K$94*$AJ$38</f>
        <v>0</v>
      </c>
      <c r="AN44" s="59">
        <f>INDEX(CurCloseProf[],1,MATCH(AN$4,CurCloseProf[#Headers],0))*'CC Summary'!$K$94*$AJ$38</f>
        <v>0</v>
      </c>
      <c r="AO44" s="59">
        <f>INDEX(CurCloseProf[],1,MATCH(AO$4,CurCloseProf[#Headers],0))*'CC Summary'!$K$94*$AJ$38</f>
        <v>0</v>
      </c>
      <c r="AP44" s="59">
        <f>INDEX(CurCloseProf[],1,MATCH(AP$4,CurCloseProf[#Headers],0))*'CC Summary'!$K$94*$AJ$38</f>
        <v>0</v>
      </c>
      <c r="AQ44" s="59">
        <f>INDEX(CurCloseProf[],1,MATCH(AQ$4,CurCloseProf[#Headers],0))*'CC Summary'!$K$94*$AJ$38</f>
        <v>0</v>
      </c>
      <c r="AR44" s="59">
        <f>INDEX(CurCloseProf[],1,MATCH(AR$4,CurCloseProf[#Headers],0))*'CC Summary'!$K$94*$AJ$38</f>
        <v>0</v>
      </c>
      <c r="AS44" s="59">
        <f>INDEX(CurCloseProf[],1,MATCH(AS$4,CurCloseProf[#Headers],0))*'CC Summary'!$K$94*$AJ$38</f>
        <v>0</v>
      </c>
      <c r="AT44" s="59">
        <f>INDEX(CurCloseProf[],1,MATCH(AT$4,CurCloseProf[#Headers],0))*'CC Summary'!$K$94*$AJ$38</f>
        <v>0</v>
      </c>
      <c r="AU44" s="59">
        <f>INDEX(CurCloseProf[],1,MATCH(AU$4,CurCloseProf[#Headers],0))*'CC Summary'!$K$94*$AJ$38</f>
        <v>0</v>
      </c>
      <c r="AV44" s="59">
        <f>INDEX(CurCloseProf[],1,MATCH(AV$4,CurCloseProf[#Headers],0))*'CC Summary'!$K$94*$AJ$38</f>
        <v>0</v>
      </c>
      <c r="AW44" s="59">
        <f>INDEX(CurCloseProf[],1,MATCH(AW$4,CurCloseProf[#Headers],0))*'CC Summary'!$K$94*$AJ$38</f>
        <v>0</v>
      </c>
      <c r="AX44" s="59">
        <f t="shared" si="5"/>
        <v>0</v>
      </c>
    </row>
    <row r="45" spans="1:50">
      <c r="A45" t="s">
        <v>58</v>
      </c>
      <c r="B45" t="s">
        <v>99</v>
      </c>
      <c r="C45">
        <v>47204</v>
      </c>
      <c r="D45">
        <v>47204</v>
      </c>
      <c r="F45" s="7">
        <f>'Summary '!L49</f>
        <v>0</v>
      </c>
      <c r="G45" s="7">
        <f>INDEX(CurCloseProf[], MATCH(PAQueryRA[[#This Row],[Reg/Unreg]],CurCloseProf[R/NR],0),MATCH(G$4,CurCloseProf[#Headers],0))*'Closeouts and Depr'!$J50</f>
        <v>0</v>
      </c>
      <c r="H45" s="7">
        <f>INDEX(CurCloseProf[], MATCH(PAQueryRA[[#This Row],[Reg/Unreg]],CurCloseProf[R/NR],0),MATCH(H$4,CurCloseProf[#Headers],0))*'Closeouts and Depr'!$J50</f>
        <v>0</v>
      </c>
      <c r="I45" s="7">
        <f>INDEX(CurCloseProf[], MATCH(PAQueryRA[[#This Row],[Reg/Unreg]],CurCloseProf[R/NR],0),MATCH(I$4,CurCloseProf[#Headers],0))*'Closeouts and Depr'!$J50</f>
        <v>0</v>
      </c>
      <c r="J45" s="7">
        <f>INDEX(CurCloseProf[], MATCH(PAQueryRA[[#This Row],[Reg/Unreg]],CurCloseProf[R/NR],0),MATCH(J$4,CurCloseProf[#Headers],0))*'Closeouts and Depr'!$J50</f>
        <v>0</v>
      </c>
      <c r="K45" s="7">
        <f>INDEX(CurCloseProf[], MATCH(PAQueryRA[[#This Row],[Reg/Unreg]],CurCloseProf[R/NR],0),MATCH(K$4,CurCloseProf[#Headers],0))*'Closeouts and Depr'!$J50</f>
        <v>0</v>
      </c>
      <c r="L45" s="7">
        <f>INDEX(CurCloseProf[], MATCH(PAQueryRA[[#This Row],[Reg/Unreg]],CurCloseProf[R/NR],0),MATCH(L$4,CurCloseProf[#Headers],0))*'Closeouts and Depr'!$J50</f>
        <v>0</v>
      </c>
      <c r="M45" s="7">
        <f>INDEX(CurCloseProf[], MATCH(PAQueryRA[[#This Row],[Reg/Unreg]],CurCloseProf[R/NR],0),MATCH(M$4,CurCloseProf[#Headers],0))*'Closeouts and Depr'!$J50</f>
        <v>0</v>
      </c>
      <c r="N45" s="7">
        <f>INDEX(CurCloseProf[], MATCH(PAQueryRA[[#This Row],[Reg/Unreg]],CurCloseProf[R/NR],0),MATCH(N$4,CurCloseProf[#Headers],0))*'Closeouts and Depr'!$J50</f>
        <v>0</v>
      </c>
      <c r="O45" s="7">
        <f>INDEX(CurCloseProf[], MATCH(PAQueryRA[[#This Row],[Reg/Unreg]],CurCloseProf[R/NR],0),MATCH(O$4,CurCloseProf[#Headers],0))*'Closeouts and Depr'!$J50</f>
        <v>0</v>
      </c>
      <c r="P45" s="7">
        <f>INDEX(CurCloseProf[], MATCH(PAQueryRA[[#This Row],[Reg/Unreg]],CurCloseProf[R/NR],0),MATCH(P$4,CurCloseProf[#Headers],0))*'Closeouts and Depr'!$J50</f>
        <v>0</v>
      </c>
      <c r="Q45" s="7">
        <f>INDEX(CurCloseProf[], MATCH(PAQueryRA[[#This Row],[Reg/Unreg]],CurCloseProf[R/NR],0),MATCH(Q$4,CurCloseProf[#Headers],0))*'Closeouts and Depr'!$J50</f>
        <v>0</v>
      </c>
      <c r="R45" s="7">
        <f>INDEX(CurCloseProf[], MATCH(PAQueryRA[[#This Row],[Reg/Unreg]],CurCloseProf[R/NR],0),MATCH(R$4,CurCloseProf[#Headers],0))*'Closeouts and Depr'!$J50</f>
        <v>0</v>
      </c>
      <c r="S45" s="7">
        <f t="shared" si="0"/>
        <v>0</v>
      </c>
      <c r="U45" s="7">
        <f>'Summary '!K49</f>
        <v>0</v>
      </c>
      <c r="V45" s="7">
        <f>INDEX(CurCloseProf[], MATCH(PAQueryRA[[#This Row],[Reg/Unreg]],CurCloseProf[R/NR],0),MATCH(V$4,CurCloseProf[#Headers],0))*'Closeouts and Depr'!$M50</f>
        <v>0</v>
      </c>
      <c r="W45" s="7">
        <f>INDEX(CurCloseProf[], MATCH(PAQueryRA[[#This Row],[Reg/Unreg]],CurCloseProf[R/NR],0),MATCH(W$4,CurCloseProf[#Headers],0))*'Closeouts and Depr'!$M50</f>
        <v>0</v>
      </c>
      <c r="X45" s="7">
        <f>INDEX(CurCloseProf[], MATCH(PAQueryRA[[#This Row],[Reg/Unreg]],CurCloseProf[R/NR],0),MATCH(X$4,CurCloseProf[#Headers],0))*'Closeouts and Depr'!$M50</f>
        <v>0</v>
      </c>
      <c r="Y45" s="7">
        <f>INDEX(CurCloseProf[], MATCH(PAQueryRA[[#This Row],[Reg/Unreg]],CurCloseProf[R/NR],0),MATCH(Y$4,CurCloseProf[#Headers],0))*'Closeouts and Depr'!$M50</f>
        <v>0</v>
      </c>
      <c r="Z45" s="7">
        <f>INDEX(CurCloseProf[], MATCH(PAQueryRA[[#This Row],[Reg/Unreg]],CurCloseProf[R/NR],0),MATCH(Z$4,CurCloseProf[#Headers],0))*'Closeouts and Depr'!$M50</f>
        <v>0</v>
      </c>
      <c r="AA45" s="7">
        <f>INDEX(CurCloseProf[], MATCH(PAQueryRA[[#This Row],[Reg/Unreg]],CurCloseProf[R/NR],0),MATCH(AA$4,CurCloseProf[#Headers],0))*'Closeouts and Depr'!$M50</f>
        <v>0</v>
      </c>
      <c r="AB45" s="7">
        <f>INDEX(CurCloseProf[], MATCH(PAQueryRA[[#This Row],[Reg/Unreg]],CurCloseProf[R/NR],0),MATCH(AB$4,CurCloseProf[#Headers],0))*'Closeouts and Depr'!$M50</f>
        <v>0</v>
      </c>
      <c r="AC45" s="7">
        <f>INDEX(CurCloseProf[], MATCH(PAQueryRA[[#This Row],[Reg/Unreg]],CurCloseProf[R/NR],0),MATCH(AC$4,CurCloseProf[#Headers],0))*'Closeouts and Depr'!$M50</f>
        <v>0</v>
      </c>
      <c r="AD45" s="7">
        <f>INDEX(CurCloseProf[], MATCH(PAQueryRA[[#This Row],[Reg/Unreg]],CurCloseProf[R/NR],0),MATCH(AD$4,CurCloseProf[#Headers],0))*'Closeouts and Depr'!$M50</f>
        <v>0</v>
      </c>
      <c r="AE45" s="7">
        <f>INDEX(CurCloseProf[], MATCH(PAQueryRA[[#This Row],[Reg/Unreg]],CurCloseProf[R/NR],0),MATCH(AE$4,CurCloseProf[#Headers],0))*'Closeouts and Depr'!$M50</f>
        <v>0</v>
      </c>
      <c r="AF45" s="7">
        <f>INDEX(CurCloseProf[], MATCH(PAQueryRA[[#This Row],[Reg/Unreg]],CurCloseProf[R/NR],0),MATCH(AF$4,CurCloseProf[#Headers],0))*'Closeouts and Depr'!$M50</f>
        <v>0</v>
      </c>
      <c r="AG45" s="7">
        <f>INDEX(CurCloseProf[], MATCH(PAQueryRA[[#This Row],[Reg/Unreg]],CurCloseProf[R/NR],0),MATCH(AG$4,CurCloseProf[#Headers],0))*'Closeouts and Depr'!$M50</f>
        <v>0</v>
      </c>
      <c r="AH45" s="7">
        <f t="shared" si="1"/>
        <v>0</v>
      </c>
      <c r="AJ45" s="7">
        <v>0</v>
      </c>
      <c r="AK45" s="7"/>
      <c r="AL45" s="59">
        <f>INDEX(CurCloseProf[],1,MATCH(AL$4,CurCloseProf[#Headers],0))*'CC Summary'!$K$94*$AJ$45</f>
        <v>0</v>
      </c>
      <c r="AM45" s="59">
        <f>INDEX(CurCloseProf[],1,MATCH(AM$4,CurCloseProf[#Headers],0))*'CC Summary'!$K$94*$AJ$45</f>
        <v>0</v>
      </c>
      <c r="AN45" s="59">
        <f>INDEX(CurCloseProf[],1,MATCH(AN$4,CurCloseProf[#Headers],0))*'CC Summary'!$K$94*$AJ$45</f>
        <v>0</v>
      </c>
      <c r="AO45" s="59">
        <f>INDEX(CurCloseProf[],1,MATCH(AO$4,CurCloseProf[#Headers],0))*'CC Summary'!$K$94*$AJ$45</f>
        <v>0</v>
      </c>
      <c r="AP45" s="59">
        <f>INDEX(CurCloseProf[],1,MATCH(AP$4,CurCloseProf[#Headers],0))*'CC Summary'!$K$94*$AJ$45</f>
        <v>0</v>
      </c>
      <c r="AQ45" s="59">
        <f>INDEX(CurCloseProf[],1,MATCH(AQ$4,CurCloseProf[#Headers],0))*'CC Summary'!$K$94*$AJ$45</f>
        <v>0</v>
      </c>
      <c r="AR45" s="59">
        <f>INDEX(CurCloseProf[],1,MATCH(AR$4,CurCloseProf[#Headers],0))*'CC Summary'!$K$94*$AJ$45</f>
        <v>0</v>
      </c>
      <c r="AS45" s="59">
        <f>INDEX(CurCloseProf[],1,MATCH(AS$4,CurCloseProf[#Headers],0))*'CC Summary'!$K$94*$AJ$45</f>
        <v>0</v>
      </c>
      <c r="AT45" s="59">
        <f>INDEX(CurCloseProf[],1,MATCH(AT$4,CurCloseProf[#Headers],0))*'CC Summary'!$K$94*$AJ$45</f>
        <v>0</v>
      </c>
      <c r="AU45" s="59">
        <f>INDEX(CurCloseProf[],1,MATCH(AU$4,CurCloseProf[#Headers],0))*'CC Summary'!$K$94*$AJ$45</f>
        <v>0</v>
      </c>
      <c r="AV45" s="59">
        <f>INDEX(CurCloseProf[],1,MATCH(AV$4,CurCloseProf[#Headers],0))*'CC Summary'!$K$94*$AJ$45</f>
        <v>0</v>
      </c>
      <c r="AW45" s="59">
        <f>INDEX(CurCloseProf[],1,MATCH(AW$4,CurCloseProf[#Headers],0))*'CC Summary'!$K$94*$AJ$45</f>
        <v>0</v>
      </c>
      <c r="AX45" s="59">
        <f t="shared" si="2"/>
        <v>0</v>
      </c>
    </row>
    <row r="46" spans="1:50">
      <c r="A46" t="s">
        <v>58</v>
      </c>
      <c r="B46" t="s">
        <v>100</v>
      </c>
      <c r="C46">
        <v>47280</v>
      </c>
      <c r="D46">
        <v>47280</v>
      </c>
      <c r="F46" s="7">
        <f>'Summary '!L50</f>
        <v>0</v>
      </c>
      <c r="G46" s="7">
        <f>INDEX(CurCloseProf[], MATCH(PAQueryRA[[#This Row],[Reg/Unreg]],CurCloseProf[R/NR],0),MATCH(G$4,CurCloseProf[#Headers],0))*'Closeouts and Depr'!$J51</f>
        <v>0</v>
      </c>
      <c r="H46" s="7">
        <f>INDEX(CurCloseProf[], MATCH(PAQueryRA[[#This Row],[Reg/Unreg]],CurCloseProf[R/NR],0),MATCH(H$4,CurCloseProf[#Headers],0))*'Closeouts and Depr'!$J51</f>
        <v>0</v>
      </c>
      <c r="I46" s="7">
        <f>INDEX(CurCloseProf[], MATCH(PAQueryRA[[#This Row],[Reg/Unreg]],CurCloseProf[R/NR],0),MATCH(I$4,CurCloseProf[#Headers],0))*'Closeouts and Depr'!$J51</f>
        <v>0</v>
      </c>
      <c r="J46" s="7">
        <f>INDEX(CurCloseProf[], MATCH(PAQueryRA[[#This Row],[Reg/Unreg]],CurCloseProf[R/NR],0),MATCH(J$4,CurCloseProf[#Headers],0))*'Closeouts and Depr'!$J51</f>
        <v>0</v>
      </c>
      <c r="K46" s="7">
        <f>INDEX(CurCloseProf[], MATCH(PAQueryRA[[#This Row],[Reg/Unreg]],CurCloseProf[R/NR],0),MATCH(K$4,CurCloseProf[#Headers],0))*'Closeouts and Depr'!$J51</f>
        <v>0</v>
      </c>
      <c r="L46" s="7">
        <f>INDEX(CurCloseProf[], MATCH(PAQueryRA[[#This Row],[Reg/Unreg]],CurCloseProf[R/NR],0),MATCH(L$4,CurCloseProf[#Headers],0))*'Closeouts and Depr'!$J51</f>
        <v>0</v>
      </c>
      <c r="M46" s="7">
        <f>INDEX(CurCloseProf[], MATCH(PAQueryRA[[#This Row],[Reg/Unreg]],CurCloseProf[R/NR],0),MATCH(M$4,CurCloseProf[#Headers],0))*'Closeouts and Depr'!$J51</f>
        <v>0</v>
      </c>
      <c r="N46" s="7">
        <f>INDEX(CurCloseProf[], MATCH(PAQueryRA[[#This Row],[Reg/Unreg]],CurCloseProf[R/NR],0),MATCH(N$4,CurCloseProf[#Headers],0))*'Closeouts and Depr'!$J51</f>
        <v>0</v>
      </c>
      <c r="O46" s="7">
        <f>INDEX(CurCloseProf[], MATCH(PAQueryRA[[#This Row],[Reg/Unreg]],CurCloseProf[R/NR],0),MATCH(O$4,CurCloseProf[#Headers],0))*'Closeouts and Depr'!$J51</f>
        <v>0</v>
      </c>
      <c r="P46" s="7">
        <f>INDEX(CurCloseProf[], MATCH(PAQueryRA[[#This Row],[Reg/Unreg]],CurCloseProf[R/NR],0),MATCH(P$4,CurCloseProf[#Headers],0))*'Closeouts and Depr'!$J51</f>
        <v>0</v>
      </c>
      <c r="Q46" s="7">
        <f>INDEX(CurCloseProf[], MATCH(PAQueryRA[[#This Row],[Reg/Unreg]],CurCloseProf[R/NR],0),MATCH(Q$4,CurCloseProf[#Headers],0))*'Closeouts and Depr'!$J51</f>
        <v>0</v>
      </c>
      <c r="R46" s="7">
        <f>INDEX(CurCloseProf[], MATCH(PAQueryRA[[#This Row],[Reg/Unreg]],CurCloseProf[R/NR],0),MATCH(R$4,CurCloseProf[#Headers],0))*'Closeouts and Depr'!$J51</f>
        <v>0</v>
      </c>
      <c r="S46" s="7">
        <f t="shared" si="0"/>
        <v>0</v>
      </c>
      <c r="U46" s="7">
        <f>'Summary '!K50</f>
        <v>0</v>
      </c>
      <c r="V46" s="7">
        <f>INDEX(CurCloseProf[], MATCH(PAQueryRA[[#This Row],[Reg/Unreg]],CurCloseProf[R/NR],0),MATCH(V$4,CurCloseProf[#Headers],0))*'Closeouts and Depr'!$M51</f>
        <v>0</v>
      </c>
      <c r="W46" s="7">
        <f>INDEX(CurCloseProf[], MATCH(PAQueryRA[[#This Row],[Reg/Unreg]],CurCloseProf[R/NR],0),MATCH(W$4,CurCloseProf[#Headers],0))*'Closeouts and Depr'!$M51</f>
        <v>0</v>
      </c>
      <c r="X46" s="7">
        <f>INDEX(CurCloseProf[], MATCH(PAQueryRA[[#This Row],[Reg/Unreg]],CurCloseProf[R/NR],0),MATCH(X$4,CurCloseProf[#Headers],0))*'Closeouts and Depr'!$M51</f>
        <v>0</v>
      </c>
      <c r="Y46" s="7">
        <f>INDEX(CurCloseProf[], MATCH(PAQueryRA[[#This Row],[Reg/Unreg]],CurCloseProf[R/NR],0),MATCH(Y$4,CurCloseProf[#Headers],0))*'Closeouts and Depr'!$M51</f>
        <v>0</v>
      </c>
      <c r="Z46" s="7">
        <f>INDEX(CurCloseProf[], MATCH(PAQueryRA[[#This Row],[Reg/Unreg]],CurCloseProf[R/NR],0),MATCH(Z$4,CurCloseProf[#Headers],0))*'Closeouts and Depr'!$M51</f>
        <v>0</v>
      </c>
      <c r="AA46" s="7">
        <f>INDEX(CurCloseProf[], MATCH(PAQueryRA[[#This Row],[Reg/Unreg]],CurCloseProf[R/NR],0),MATCH(AA$4,CurCloseProf[#Headers],0))*'Closeouts and Depr'!$M51</f>
        <v>0</v>
      </c>
      <c r="AB46" s="7">
        <f>INDEX(CurCloseProf[], MATCH(PAQueryRA[[#This Row],[Reg/Unreg]],CurCloseProf[R/NR],0),MATCH(AB$4,CurCloseProf[#Headers],0))*'Closeouts and Depr'!$M51</f>
        <v>0</v>
      </c>
      <c r="AC46" s="7">
        <f>INDEX(CurCloseProf[], MATCH(PAQueryRA[[#This Row],[Reg/Unreg]],CurCloseProf[R/NR],0),MATCH(AC$4,CurCloseProf[#Headers],0))*'Closeouts and Depr'!$M51</f>
        <v>0</v>
      </c>
      <c r="AD46" s="7">
        <f>INDEX(CurCloseProf[], MATCH(PAQueryRA[[#This Row],[Reg/Unreg]],CurCloseProf[R/NR],0),MATCH(AD$4,CurCloseProf[#Headers],0))*'Closeouts and Depr'!$M51</f>
        <v>0</v>
      </c>
      <c r="AE46" s="7">
        <f>INDEX(CurCloseProf[], MATCH(PAQueryRA[[#This Row],[Reg/Unreg]],CurCloseProf[R/NR],0),MATCH(AE$4,CurCloseProf[#Headers],0))*'Closeouts and Depr'!$M51</f>
        <v>0</v>
      </c>
      <c r="AF46" s="7">
        <f>INDEX(CurCloseProf[], MATCH(PAQueryRA[[#This Row],[Reg/Unreg]],CurCloseProf[R/NR],0),MATCH(AF$4,CurCloseProf[#Headers],0))*'Closeouts and Depr'!$M51</f>
        <v>0</v>
      </c>
      <c r="AG46" s="7">
        <f>INDEX(CurCloseProf[], MATCH(PAQueryRA[[#This Row],[Reg/Unreg]],CurCloseProf[R/NR],0),MATCH(AG$4,CurCloseProf[#Headers],0))*'Closeouts and Depr'!$M51</f>
        <v>0</v>
      </c>
      <c r="AH46" s="7">
        <f t="shared" si="1"/>
        <v>0</v>
      </c>
      <c r="AJ46" s="7">
        <v>0</v>
      </c>
      <c r="AK46" s="7"/>
      <c r="AL46" s="59">
        <f>INDEX(CurCloseProf[],1,MATCH(AL$4,CurCloseProf[#Headers],0))*'CC Summary'!$K$94*$AJ$46</f>
        <v>0</v>
      </c>
      <c r="AM46" s="59">
        <f>INDEX(CurCloseProf[],1,MATCH(AM$4,CurCloseProf[#Headers],0))*'CC Summary'!$K$94*$AJ$46</f>
        <v>0</v>
      </c>
      <c r="AN46" s="59">
        <f>INDEX(CurCloseProf[],1,MATCH(AN$4,CurCloseProf[#Headers],0))*'CC Summary'!$K$94*$AJ$46</f>
        <v>0</v>
      </c>
      <c r="AO46" s="59">
        <f>INDEX(CurCloseProf[],1,MATCH(AO$4,CurCloseProf[#Headers],0))*'CC Summary'!$K$94*$AJ$46</f>
        <v>0</v>
      </c>
      <c r="AP46" s="59">
        <f>INDEX(CurCloseProf[],1,MATCH(AP$4,CurCloseProf[#Headers],0))*'CC Summary'!$K$94*$AJ$46</f>
        <v>0</v>
      </c>
      <c r="AQ46" s="59">
        <f>INDEX(CurCloseProf[],1,MATCH(AQ$4,CurCloseProf[#Headers],0))*'CC Summary'!$K$94*$AJ$46</f>
        <v>0</v>
      </c>
      <c r="AR46" s="59">
        <f>INDEX(CurCloseProf[],1,MATCH(AR$4,CurCloseProf[#Headers],0))*'CC Summary'!$K$94*$AJ$46</f>
        <v>0</v>
      </c>
      <c r="AS46" s="59">
        <f>INDEX(CurCloseProf[],1,MATCH(AS$4,CurCloseProf[#Headers],0))*'CC Summary'!$K$94*$AJ$46</f>
        <v>0</v>
      </c>
      <c r="AT46" s="59">
        <f>INDEX(CurCloseProf[],1,MATCH(AT$4,CurCloseProf[#Headers],0))*'CC Summary'!$K$94*$AJ$46</f>
        <v>0</v>
      </c>
      <c r="AU46" s="59">
        <f>INDEX(CurCloseProf[],1,MATCH(AU$4,CurCloseProf[#Headers],0))*'CC Summary'!$K$94*$AJ$46</f>
        <v>0</v>
      </c>
      <c r="AV46" s="59">
        <f>INDEX(CurCloseProf[],1,MATCH(AV$4,CurCloseProf[#Headers],0))*'CC Summary'!$K$94*$AJ$46</f>
        <v>0</v>
      </c>
      <c r="AW46" s="59">
        <f>INDEX(CurCloseProf[],1,MATCH(AW$4,CurCloseProf[#Headers],0))*'CC Summary'!$K$94*$AJ$46</f>
        <v>0</v>
      </c>
      <c r="AX46" s="59">
        <f t="shared" si="2"/>
        <v>0</v>
      </c>
    </row>
    <row r="47" spans="1:50">
      <c r="A47" t="s">
        <v>58</v>
      </c>
      <c r="B47" t="s">
        <v>101</v>
      </c>
      <c r="C47">
        <v>47290</v>
      </c>
      <c r="D47">
        <v>47290</v>
      </c>
      <c r="F47" s="7">
        <f>'Summary '!L51</f>
        <v>0</v>
      </c>
      <c r="G47" s="7">
        <f>INDEX(CurCloseProf[], MATCH(PAQueryRA[[#This Row],[Reg/Unreg]],CurCloseProf[R/NR],0),MATCH(G$4,CurCloseProf[#Headers],0))*'Closeouts and Depr'!$J52</f>
        <v>0</v>
      </c>
      <c r="H47" s="7">
        <f>INDEX(CurCloseProf[], MATCH(PAQueryRA[[#This Row],[Reg/Unreg]],CurCloseProf[R/NR],0),MATCH(H$4,CurCloseProf[#Headers],0))*'Closeouts and Depr'!$J52</f>
        <v>0</v>
      </c>
      <c r="I47" s="7">
        <f>INDEX(CurCloseProf[], MATCH(PAQueryRA[[#This Row],[Reg/Unreg]],CurCloseProf[R/NR],0),MATCH(I$4,CurCloseProf[#Headers],0))*'Closeouts and Depr'!$J52</f>
        <v>0</v>
      </c>
      <c r="J47" s="7">
        <f>INDEX(CurCloseProf[], MATCH(PAQueryRA[[#This Row],[Reg/Unreg]],CurCloseProf[R/NR],0),MATCH(J$4,CurCloseProf[#Headers],0))*'Closeouts and Depr'!$J52</f>
        <v>0</v>
      </c>
      <c r="K47" s="7">
        <f>INDEX(CurCloseProf[], MATCH(PAQueryRA[[#This Row],[Reg/Unreg]],CurCloseProf[R/NR],0),MATCH(K$4,CurCloseProf[#Headers],0))*'Closeouts and Depr'!$J52</f>
        <v>0</v>
      </c>
      <c r="L47" s="7">
        <f>INDEX(CurCloseProf[], MATCH(PAQueryRA[[#This Row],[Reg/Unreg]],CurCloseProf[R/NR],0),MATCH(L$4,CurCloseProf[#Headers],0))*'Closeouts and Depr'!$J52</f>
        <v>0</v>
      </c>
      <c r="M47" s="7">
        <f>INDEX(CurCloseProf[], MATCH(PAQueryRA[[#This Row],[Reg/Unreg]],CurCloseProf[R/NR],0),MATCH(M$4,CurCloseProf[#Headers],0))*'Closeouts and Depr'!$J52</f>
        <v>0</v>
      </c>
      <c r="N47" s="7">
        <f>INDEX(CurCloseProf[], MATCH(PAQueryRA[[#This Row],[Reg/Unreg]],CurCloseProf[R/NR],0),MATCH(N$4,CurCloseProf[#Headers],0))*'Closeouts and Depr'!$J52</f>
        <v>0</v>
      </c>
      <c r="O47" s="7">
        <f>INDEX(CurCloseProf[], MATCH(PAQueryRA[[#This Row],[Reg/Unreg]],CurCloseProf[R/NR],0),MATCH(O$4,CurCloseProf[#Headers],0))*'Closeouts and Depr'!$J52</f>
        <v>0</v>
      </c>
      <c r="P47" s="7">
        <f>INDEX(CurCloseProf[], MATCH(PAQueryRA[[#This Row],[Reg/Unreg]],CurCloseProf[R/NR],0),MATCH(P$4,CurCloseProf[#Headers],0))*'Closeouts and Depr'!$J52</f>
        <v>0</v>
      </c>
      <c r="Q47" s="7">
        <f>INDEX(CurCloseProf[], MATCH(PAQueryRA[[#This Row],[Reg/Unreg]],CurCloseProf[R/NR],0),MATCH(Q$4,CurCloseProf[#Headers],0))*'Closeouts and Depr'!$J52</f>
        <v>0</v>
      </c>
      <c r="R47" s="7">
        <f>INDEX(CurCloseProf[], MATCH(PAQueryRA[[#This Row],[Reg/Unreg]],CurCloseProf[R/NR],0),MATCH(R$4,CurCloseProf[#Headers],0))*'Closeouts and Depr'!$J52</f>
        <v>0</v>
      </c>
      <c r="S47" s="7">
        <f t="shared" si="0"/>
        <v>0</v>
      </c>
      <c r="U47" s="7">
        <f>'Summary '!K51</f>
        <v>0</v>
      </c>
      <c r="V47" s="7">
        <f>INDEX(CurCloseProf[], MATCH(PAQueryRA[[#This Row],[Reg/Unreg]],CurCloseProf[R/NR],0),MATCH(V$4,CurCloseProf[#Headers],0))*'Closeouts and Depr'!$M52</f>
        <v>0</v>
      </c>
      <c r="W47" s="7">
        <f>INDEX(CurCloseProf[], MATCH(PAQueryRA[[#This Row],[Reg/Unreg]],CurCloseProf[R/NR],0),MATCH(W$4,CurCloseProf[#Headers],0))*'Closeouts and Depr'!$M52</f>
        <v>0</v>
      </c>
      <c r="X47" s="7">
        <f>INDEX(CurCloseProf[], MATCH(PAQueryRA[[#This Row],[Reg/Unreg]],CurCloseProf[R/NR],0),MATCH(X$4,CurCloseProf[#Headers],0))*'Closeouts and Depr'!$M52</f>
        <v>0</v>
      </c>
      <c r="Y47" s="7">
        <f>INDEX(CurCloseProf[], MATCH(PAQueryRA[[#This Row],[Reg/Unreg]],CurCloseProf[R/NR],0),MATCH(Y$4,CurCloseProf[#Headers],0))*'Closeouts and Depr'!$M52</f>
        <v>0</v>
      </c>
      <c r="Z47" s="7">
        <f>INDEX(CurCloseProf[], MATCH(PAQueryRA[[#This Row],[Reg/Unreg]],CurCloseProf[R/NR],0),MATCH(Z$4,CurCloseProf[#Headers],0))*'Closeouts and Depr'!$M52</f>
        <v>0</v>
      </c>
      <c r="AA47" s="7">
        <f>INDEX(CurCloseProf[], MATCH(PAQueryRA[[#This Row],[Reg/Unreg]],CurCloseProf[R/NR],0),MATCH(AA$4,CurCloseProf[#Headers],0))*'Closeouts and Depr'!$M52</f>
        <v>0</v>
      </c>
      <c r="AB47" s="7">
        <f>INDEX(CurCloseProf[], MATCH(PAQueryRA[[#This Row],[Reg/Unreg]],CurCloseProf[R/NR],0),MATCH(AB$4,CurCloseProf[#Headers],0))*'Closeouts and Depr'!$M52</f>
        <v>0</v>
      </c>
      <c r="AC47" s="7">
        <f>INDEX(CurCloseProf[], MATCH(PAQueryRA[[#This Row],[Reg/Unreg]],CurCloseProf[R/NR],0),MATCH(AC$4,CurCloseProf[#Headers],0))*'Closeouts and Depr'!$M52</f>
        <v>0</v>
      </c>
      <c r="AD47" s="7">
        <f>INDEX(CurCloseProf[], MATCH(PAQueryRA[[#This Row],[Reg/Unreg]],CurCloseProf[R/NR],0),MATCH(AD$4,CurCloseProf[#Headers],0))*'Closeouts and Depr'!$M52</f>
        <v>0</v>
      </c>
      <c r="AE47" s="7">
        <f>INDEX(CurCloseProf[], MATCH(PAQueryRA[[#This Row],[Reg/Unreg]],CurCloseProf[R/NR],0),MATCH(AE$4,CurCloseProf[#Headers],0))*'Closeouts and Depr'!$M52</f>
        <v>0</v>
      </c>
      <c r="AF47" s="7">
        <f>INDEX(CurCloseProf[], MATCH(PAQueryRA[[#This Row],[Reg/Unreg]],CurCloseProf[R/NR],0),MATCH(AF$4,CurCloseProf[#Headers],0))*'Closeouts and Depr'!$M52</f>
        <v>0</v>
      </c>
      <c r="AG47" s="7">
        <f>INDEX(CurCloseProf[], MATCH(PAQueryRA[[#This Row],[Reg/Unreg]],CurCloseProf[R/NR],0),MATCH(AG$4,CurCloseProf[#Headers],0))*'Closeouts and Depr'!$M52</f>
        <v>0</v>
      </c>
      <c r="AH47" s="7">
        <f t="shared" si="1"/>
        <v>0</v>
      </c>
      <c r="AJ47" s="7">
        <v>0</v>
      </c>
      <c r="AK47" s="7"/>
      <c r="AL47" s="59">
        <f>INDEX(CurCloseProf[],1,MATCH(AL$4,CurCloseProf[#Headers],0))*'CC Summary'!$K$94*$AJ$47</f>
        <v>0</v>
      </c>
      <c r="AM47" s="59">
        <f>INDEX(CurCloseProf[],1,MATCH(AM$4,CurCloseProf[#Headers],0))*'CC Summary'!$K$94*$AJ$47</f>
        <v>0</v>
      </c>
      <c r="AN47" s="59">
        <f>INDEX(CurCloseProf[],1,MATCH(AN$4,CurCloseProf[#Headers],0))*'CC Summary'!$K$94*$AJ$47</f>
        <v>0</v>
      </c>
      <c r="AO47" s="59">
        <f>INDEX(CurCloseProf[],1,MATCH(AO$4,CurCloseProf[#Headers],0))*'CC Summary'!$K$94*$AJ$47</f>
        <v>0</v>
      </c>
      <c r="AP47" s="59">
        <f>INDEX(CurCloseProf[],1,MATCH(AP$4,CurCloseProf[#Headers],0))*'CC Summary'!$K$94*$AJ$47</f>
        <v>0</v>
      </c>
      <c r="AQ47" s="59">
        <f>INDEX(CurCloseProf[],1,MATCH(AQ$4,CurCloseProf[#Headers],0))*'CC Summary'!$K$94*$AJ$47</f>
        <v>0</v>
      </c>
      <c r="AR47" s="59">
        <f>INDEX(CurCloseProf[],1,MATCH(AR$4,CurCloseProf[#Headers],0))*'CC Summary'!$K$94*$AJ$47</f>
        <v>0</v>
      </c>
      <c r="AS47" s="59">
        <f>INDEX(CurCloseProf[],1,MATCH(AS$4,CurCloseProf[#Headers],0))*'CC Summary'!$K$94*$AJ$47</f>
        <v>0</v>
      </c>
      <c r="AT47" s="59">
        <f>INDEX(CurCloseProf[],1,MATCH(AT$4,CurCloseProf[#Headers],0))*'CC Summary'!$K$94*$AJ$47</f>
        <v>0</v>
      </c>
      <c r="AU47" s="59">
        <f>INDEX(CurCloseProf[],1,MATCH(AU$4,CurCloseProf[#Headers],0))*'CC Summary'!$K$94*$AJ$47</f>
        <v>0</v>
      </c>
      <c r="AV47" s="59">
        <f>INDEX(CurCloseProf[],1,MATCH(AV$4,CurCloseProf[#Headers],0))*'CC Summary'!$K$94*$AJ$47</f>
        <v>0</v>
      </c>
      <c r="AW47" s="59">
        <f>INDEX(CurCloseProf[],1,MATCH(AW$4,CurCloseProf[#Headers],0))*'CC Summary'!$K$94*$AJ$47</f>
        <v>0</v>
      </c>
      <c r="AX47" s="59">
        <f t="shared" si="2"/>
        <v>0</v>
      </c>
    </row>
    <row r="48" spans="1:50">
      <c r="A48" t="s">
        <v>58</v>
      </c>
      <c r="B48" t="s">
        <v>102</v>
      </c>
      <c r="C48">
        <v>47301</v>
      </c>
      <c r="D48">
        <v>47301</v>
      </c>
      <c r="F48" s="7">
        <f>'Summary '!L52</f>
        <v>0</v>
      </c>
      <c r="G48" s="7">
        <f>INDEX(CurCloseProf[], MATCH(PAQueryRA[[#This Row],[Reg/Unreg]],CurCloseProf[R/NR],0),MATCH(G$4,CurCloseProf[#Headers],0))*'Closeouts and Depr'!$J53</f>
        <v>348836.64277708594</v>
      </c>
      <c r="H48" s="7">
        <f>INDEX(CurCloseProf[], MATCH(PAQueryRA[[#This Row],[Reg/Unreg]],CurCloseProf[R/NR],0),MATCH(H$4,CurCloseProf[#Headers],0))*'Closeouts and Depr'!$J53</f>
        <v>275087.36922003794</v>
      </c>
      <c r="I48" s="7">
        <f>INDEX(CurCloseProf[], MATCH(PAQueryRA[[#This Row],[Reg/Unreg]],CurCloseProf[R/NR],0),MATCH(I$4,CurCloseProf[#Headers],0))*'Closeouts and Depr'!$J53</f>
        <v>373258.55432155344</v>
      </c>
      <c r="J48" s="7">
        <f>INDEX(CurCloseProf[], MATCH(PAQueryRA[[#This Row],[Reg/Unreg]],CurCloseProf[R/NR],0),MATCH(J$4,CurCloseProf[#Headers],0))*'Closeouts and Depr'!$J53</f>
        <v>102640.87258322316</v>
      </c>
      <c r="K48" s="7">
        <f>INDEX(CurCloseProf[], MATCH(PAQueryRA[[#This Row],[Reg/Unreg]],CurCloseProf[R/NR],0),MATCH(K$4,CurCloseProf[#Headers],0))*'Closeouts and Depr'!$J53</f>
        <v>299826.08099221857</v>
      </c>
      <c r="L48" s="7">
        <f>INDEX(CurCloseProf[], MATCH(PAQueryRA[[#This Row],[Reg/Unreg]],CurCloseProf[R/NR],0),MATCH(L$4,CurCloseProf[#Headers],0))*'Closeouts and Depr'!$J53</f>
        <v>521494.8486384633</v>
      </c>
      <c r="M48" s="7">
        <f>INDEX(CurCloseProf[], MATCH(PAQueryRA[[#This Row],[Reg/Unreg]],CurCloseProf[R/NR],0),MATCH(M$4,CurCloseProf[#Headers],0))*'Closeouts and Depr'!$J53</f>
        <v>436259.45401436632</v>
      </c>
      <c r="N48" s="7">
        <f>INDEX(CurCloseProf[], MATCH(PAQueryRA[[#This Row],[Reg/Unreg]],CurCloseProf[R/NR],0),MATCH(N$4,CurCloseProf[#Headers],0))*'Closeouts and Depr'!$J53</f>
        <v>251894.54065206976</v>
      </c>
      <c r="O48" s="7">
        <f>INDEX(CurCloseProf[], MATCH(PAQueryRA[[#This Row],[Reg/Unreg]],CurCloseProf[R/NR],0),MATCH(O$4,CurCloseProf[#Headers],0))*'Closeouts and Depr'!$J53</f>
        <v>527455.55864954344</v>
      </c>
      <c r="P48" s="7">
        <f>INDEX(CurCloseProf[], MATCH(PAQueryRA[[#This Row],[Reg/Unreg]],CurCloseProf[R/NR],0),MATCH(P$4,CurCloseProf[#Headers],0))*'Closeouts and Depr'!$J53</f>
        <v>1062249.3179362139</v>
      </c>
      <c r="Q48" s="7">
        <f>INDEX(CurCloseProf[], MATCH(PAQueryRA[[#This Row],[Reg/Unreg]],CurCloseProf[R/NR],0),MATCH(Q$4,CurCloseProf[#Headers],0))*'Closeouts and Depr'!$J53</f>
        <v>942967.19112353411</v>
      </c>
      <c r="R48" s="7">
        <f>INDEX(CurCloseProf[], MATCH(PAQueryRA[[#This Row],[Reg/Unreg]],CurCloseProf[R/NR],0),MATCH(R$4,CurCloseProf[#Headers],0))*'Closeouts and Depr'!$J53</f>
        <v>3508137.3191268253</v>
      </c>
      <c r="S48" s="7">
        <f t="shared" si="0"/>
        <v>8650107.7500351351</v>
      </c>
      <c r="U48" s="7">
        <f>'Summary '!K52</f>
        <v>0</v>
      </c>
      <c r="V48" s="7">
        <f>INDEX(CurCloseProf[], MATCH(PAQueryRA[[#This Row],[Reg/Unreg]],CurCloseProf[R/NR],0),MATCH(V$4,CurCloseProf[#Headers],0))*'Closeouts and Depr'!$M53</f>
        <v>0</v>
      </c>
      <c r="W48" s="7">
        <f>INDEX(CurCloseProf[], MATCH(PAQueryRA[[#This Row],[Reg/Unreg]],CurCloseProf[R/NR],0),MATCH(W$4,CurCloseProf[#Headers],0))*'Closeouts and Depr'!$M53</f>
        <v>0</v>
      </c>
      <c r="X48" s="7">
        <f>INDEX(CurCloseProf[], MATCH(PAQueryRA[[#This Row],[Reg/Unreg]],CurCloseProf[R/NR],0),MATCH(X$4,CurCloseProf[#Headers],0))*'Closeouts and Depr'!$M53</f>
        <v>0</v>
      </c>
      <c r="Y48" s="7">
        <f>INDEX(CurCloseProf[], MATCH(PAQueryRA[[#This Row],[Reg/Unreg]],CurCloseProf[R/NR],0),MATCH(Y$4,CurCloseProf[#Headers],0))*'Closeouts and Depr'!$M53</f>
        <v>0</v>
      </c>
      <c r="Z48" s="7">
        <f>INDEX(CurCloseProf[], MATCH(PAQueryRA[[#This Row],[Reg/Unreg]],CurCloseProf[R/NR],0),MATCH(Z$4,CurCloseProf[#Headers],0))*'Closeouts and Depr'!$M53</f>
        <v>0</v>
      </c>
      <c r="AA48" s="7">
        <f>INDEX(CurCloseProf[], MATCH(PAQueryRA[[#This Row],[Reg/Unreg]],CurCloseProf[R/NR],0),MATCH(AA$4,CurCloseProf[#Headers],0))*'Closeouts and Depr'!$M53</f>
        <v>0</v>
      </c>
      <c r="AB48" s="7">
        <f>INDEX(CurCloseProf[], MATCH(PAQueryRA[[#This Row],[Reg/Unreg]],CurCloseProf[R/NR],0),MATCH(AB$4,CurCloseProf[#Headers],0))*'Closeouts and Depr'!$M53</f>
        <v>0</v>
      </c>
      <c r="AC48" s="7">
        <f>INDEX(CurCloseProf[], MATCH(PAQueryRA[[#This Row],[Reg/Unreg]],CurCloseProf[R/NR],0),MATCH(AC$4,CurCloseProf[#Headers],0))*'Closeouts and Depr'!$M53</f>
        <v>0</v>
      </c>
      <c r="AD48" s="7">
        <f>INDEX(CurCloseProf[], MATCH(PAQueryRA[[#This Row],[Reg/Unreg]],CurCloseProf[R/NR],0),MATCH(AD$4,CurCloseProf[#Headers],0))*'Closeouts and Depr'!$M53</f>
        <v>0</v>
      </c>
      <c r="AE48" s="7">
        <f>INDEX(CurCloseProf[], MATCH(PAQueryRA[[#This Row],[Reg/Unreg]],CurCloseProf[R/NR],0),MATCH(AE$4,CurCloseProf[#Headers],0))*'Closeouts and Depr'!$M53</f>
        <v>0</v>
      </c>
      <c r="AF48" s="7">
        <f>INDEX(CurCloseProf[], MATCH(PAQueryRA[[#This Row],[Reg/Unreg]],CurCloseProf[R/NR],0),MATCH(AF$4,CurCloseProf[#Headers],0))*'Closeouts and Depr'!$M53</f>
        <v>0</v>
      </c>
      <c r="AG48" s="7">
        <f>INDEX(CurCloseProf[], MATCH(PAQueryRA[[#This Row],[Reg/Unreg]],CurCloseProf[R/NR],0),MATCH(AG$4,CurCloseProf[#Headers],0))*'Closeouts and Depr'!$M53</f>
        <v>0</v>
      </c>
      <c r="AH48" s="7">
        <f t="shared" si="1"/>
        <v>0</v>
      </c>
      <c r="AJ48" s="159">
        <v>0.33534881988816184</v>
      </c>
      <c r="AK48" s="7"/>
      <c r="AL48" s="59">
        <f>INDEX(CurCloseProf[],1,MATCH(AL$4,CurCloseProf[#Headers],0))*'CC Summary'!$K$94*$AJ$48</f>
        <v>99409.187265858433</v>
      </c>
      <c r="AM48" s="59">
        <f>INDEX(CurCloseProf[],1,MATCH(AM$4,CurCloseProf[#Headers],0))*'CC Summary'!$K$94*$AJ$48</f>
        <v>78392.601142942178</v>
      </c>
      <c r="AN48" s="59">
        <f>INDEX(CurCloseProf[],1,MATCH(AN$4,CurCloseProf[#Headers],0))*'CC Summary'!$K$94*$AJ$48</f>
        <v>106368.78405244256</v>
      </c>
      <c r="AO48" s="59">
        <f>INDEX(CurCloseProf[],1,MATCH(AO$4,CurCloseProf[#Headers],0))*'CC Summary'!$K$94*$AJ$48</f>
        <v>29249.925244455942</v>
      </c>
      <c r="AP48" s="59">
        <f>INDEX(CurCloseProf[],1,MATCH(AP$4,CurCloseProf[#Headers],0))*'CC Summary'!$K$94*$AJ$48</f>
        <v>85442.477588543436</v>
      </c>
      <c r="AQ48" s="59">
        <f>INDEX(CurCloseProf[],1,MATCH(AQ$4,CurCloseProf[#Headers],0))*'CC Summary'!$K$94*$AJ$48</f>
        <v>148612.19467591669</v>
      </c>
      <c r="AR48" s="59">
        <f>INDEX(CurCloseProf[],1,MATCH(AR$4,CurCloseProf[#Headers],0))*'CC Summary'!$K$94*$AJ$48</f>
        <v>124322.36881814193</v>
      </c>
      <c r="AS48" s="59">
        <f>INDEX(CurCloseProf[],1,MATCH(AS$4,CurCloseProf[#Headers],0))*'CC Summary'!$K$94*$AJ$48</f>
        <v>71783.260392545679</v>
      </c>
      <c r="AT48" s="59">
        <f>INDEX(CurCloseProf[],1,MATCH(AT$4,CurCloseProf[#Headers],0))*'CC Summary'!$K$94*$AJ$48</f>
        <v>150310.83886940411</v>
      </c>
      <c r="AU48" s="59">
        <f>INDEX(CurCloseProf[],1,MATCH(AU$4,CurCloseProf[#Headers],0))*'CC Summary'!$K$94*$AJ$48</f>
        <v>302712.87021080084</v>
      </c>
      <c r="AV48" s="59">
        <f>INDEX(CurCloseProf[],1,MATCH(AV$4,CurCloseProf[#Headers],0))*'CC Summary'!$K$94*$AJ$48</f>
        <v>268720.62906493898</v>
      </c>
      <c r="AW48" s="59">
        <f>INDEX(CurCloseProf[],1,MATCH(AW$4,CurCloseProf[#Headers],0))*'CC Summary'!$K$94*$AJ$48</f>
        <v>999726.0521002037</v>
      </c>
      <c r="AX48" s="59">
        <f t="shared" si="2"/>
        <v>2465051.1894261944</v>
      </c>
    </row>
    <row r="49" spans="1:50">
      <c r="A49" t="s">
        <v>58</v>
      </c>
      <c r="B49" t="s">
        <v>103</v>
      </c>
      <c r="C49">
        <v>47302</v>
      </c>
      <c r="D49">
        <v>47302</v>
      </c>
      <c r="F49" s="7">
        <f>'Summary '!L53</f>
        <v>0</v>
      </c>
      <c r="G49" s="7">
        <f>INDEX(CurCloseProf[], MATCH(PAQueryRA[[#This Row],[Reg/Unreg]],CurCloseProf[R/NR],0),MATCH(G$4,CurCloseProf[#Headers],0))*'Closeouts and Depr'!$J54</f>
        <v>3013649.4220717838</v>
      </c>
      <c r="H49" s="7">
        <f>INDEX(CurCloseProf[], MATCH(PAQueryRA[[#This Row],[Reg/Unreg]],CurCloseProf[R/NR],0),MATCH(H$4,CurCloseProf[#Headers],0))*'Closeouts and Depr'!$J54</f>
        <v>2376518.9478645865</v>
      </c>
      <c r="I49" s="7">
        <f>INDEX(CurCloseProf[], MATCH(PAQueryRA[[#This Row],[Reg/Unreg]],CurCloseProf[R/NR],0),MATCH(I$4,CurCloseProf[#Headers],0))*'Closeouts and Depr'!$J54</f>
        <v>3224633.792939337</v>
      </c>
      <c r="J49" s="7">
        <f>INDEX(CurCloseProf[], MATCH(PAQueryRA[[#This Row],[Reg/Unreg]],CurCloseProf[R/NR],0),MATCH(J$4,CurCloseProf[#Headers],0))*'Closeouts and Depr'!$J54</f>
        <v>886729.11159461667</v>
      </c>
      <c r="K49" s="7">
        <f>INDEX(CurCloseProf[], MATCH(PAQueryRA[[#This Row],[Reg/Unreg]],CurCloseProf[R/NR],0),MATCH(K$4,CurCloseProf[#Headers],0))*'Closeouts and Depr'!$J54</f>
        <v>2590240.201003334</v>
      </c>
      <c r="L49" s="7">
        <f>INDEX(CurCloseProf[], MATCH(PAQueryRA[[#This Row],[Reg/Unreg]],CurCloseProf[R/NR],0),MATCH(L$4,CurCloseProf[#Headers],0))*'Closeouts and Depr'!$J54</f>
        <v>4505268.2444745488</v>
      </c>
      <c r="M49" s="7">
        <f>INDEX(CurCloseProf[], MATCH(PAQueryRA[[#This Row],[Reg/Unreg]],CurCloseProf[R/NR],0),MATCH(M$4,CurCloseProf[#Headers],0))*'Closeouts and Depr'!$J54</f>
        <v>3768907.5350489756</v>
      </c>
      <c r="N49" s="7">
        <f>INDEX(CurCloseProf[], MATCH(PAQueryRA[[#This Row],[Reg/Unreg]],CurCloseProf[R/NR],0),MATCH(N$4,CurCloseProf[#Headers],0))*'Closeouts and Depr'!$J54</f>
        <v>2176152.7998199505</v>
      </c>
      <c r="O49" s="7">
        <f>INDEX(CurCloseProf[], MATCH(PAQueryRA[[#This Row],[Reg/Unreg]],CurCloseProf[R/NR],0),MATCH(O$4,CurCloseProf[#Headers],0))*'Closeouts and Depr'!$J54</f>
        <v>4556763.6669078749</v>
      </c>
      <c r="P49" s="7">
        <f>INDEX(CurCloseProf[], MATCH(PAQueryRA[[#This Row],[Reg/Unreg]],CurCloseProf[R/NR],0),MATCH(P$4,CurCloseProf[#Headers],0))*'Closeouts and Depr'!$J54</f>
        <v>9176923.0938857626</v>
      </c>
      <c r="Q49" s="7">
        <f>INDEX(CurCloseProf[], MATCH(PAQueryRA[[#This Row],[Reg/Unreg]],CurCloseProf[R/NR],0),MATCH(Q$4,CurCloseProf[#Headers],0))*'Closeouts and Depr'!$J54</f>
        <v>8146427.817727983</v>
      </c>
      <c r="R49" s="7">
        <f>INDEX(CurCloseProf[], MATCH(PAQueryRA[[#This Row],[Reg/Unreg]],CurCloseProf[R/NR],0),MATCH(R$4,CurCloseProf[#Headers],0))*'Closeouts and Depr'!$J54</f>
        <v>30307297.765994545</v>
      </c>
      <c r="S49" s="7">
        <f t="shared" si="0"/>
        <v>74729512.399333298</v>
      </c>
      <c r="U49" s="7">
        <f>'Summary '!K53</f>
        <v>0</v>
      </c>
      <c r="V49" s="7">
        <f>INDEX(CurCloseProf[], MATCH(PAQueryRA[[#This Row],[Reg/Unreg]],CurCloseProf[R/NR],0),MATCH(V$4,CurCloseProf[#Headers],0))*'Closeouts and Depr'!$M54</f>
        <v>-86358.748518575972</v>
      </c>
      <c r="W49" s="7">
        <f>INDEX(CurCloseProf[], MATCH(PAQueryRA[[#This Row],[Reg/Unreg]],CurCloseProf[R/NR],0),MATCH(W$4,CurCloseProf[#Headers],0))*'Closeouts and Depr'!$M54</f>
        <v>-68101.2199578203</v>
      </c>
      <c r="X49" s="7">
        <f>INDEX(CurCloseProf[], MATCH(PAQueryRA[[#This Row],[Reg/Unreg]],CurCloseProf[R/NR],0),MATCH(X$4,CurCloseProf[#Headers],0))*'Closeouts and Depr'!$M54</f>
        <v>-92404.689393999739</v>
      </c>
      <c r="Y49" s="7">
        <f>INDEX(CurCloseProf[], MATCH(PAQueryRA[[#This Row],[Reg/Unreg]],CurCloseProf[R/NR],0),MATCH(Y$4,CurCloseProf[#Headers],0))*'Closeouts and Depr'!$M54</f>
        <v>-25409.994869162911</v>
      </c>
      <c r="Z49" s="7">
        <f>INDEX(CurCloseProf[], MATCH(PAQueryRA[[#This Row],[Reg/Unreg]],CurCloseProf[R/NR],0),MATCH(Z$4,CurCloseProf[#Headers],0))*'Closeouts and Depr'!$M54</f>
        <v>-74225.588578041454</v>
      </c>
      <c r="AA49" s="7">
        <f>INDEX(CurCloseProf[], MATCH(PAQueryRA[[#This Row],[Reg/Unreg]],CurCloseProf[R/NR],0),MATCH(AA$4,CurCloseProf[#Headers],0))*'Closeouts and Depr'!$M54</f>
        <v>-129102.38479757597</v>
      </c>
      <c r="AB49" s="7">
        <f>INDEX(CurCloseProf[], MATCH(PAQueryRA[[#This Row],[Reg/Unreg]],CurCloseProf[R/NR],0),MATCH(AB$4,CurCloseProf[#Headers],0))*'Closeouts and Depr'!$M54</f>
        <v>-108001.32743552672</v>
      </c>
      <c r="AC49" s="7">
        <f>INDEX(CurCloseProf[], MATCH(PAQueryRA[[#This Row],[Reg/Unreg]],CurCloseProf[R/NR],0),MATCH(AC$4,CurCloseProf[#Headers],0))*'Closeouts and Depr'!$M54</f>
        <v>-62359.553503887859</v>
      </c>
      <c r="AD49" s="7">
        <f>INDEX(CurCloseProf[], MATCH(PAQueryRA[[#This Row],[Reg/Unreg]],CurCloseProf[R/NR],0),MATCH(AD$4,CurCloseProf[#Headers],0))*'Closeouts and Depr'!$M54</f>
        <v>-130578.03097035481</v>
      </c>
      <c r="AE49" s="7">
        <f>INDEX(CurCloseProf[], MATCH(PAQueryRA[[#This Row],[Reg/Unreg]],CurCloseProf[R/NR],0),MATCH(AE$4,CurCloseProf[#Headers],0))*'Closeouts and Depr'!$M54</f>
        <v>-262972.72265145229</v>
      </c>
      <c r="AF49" s="7">
        <f>INDEX(CurCloseProf[], MATCH(PAQueryRA[[#This Row],[Reg/Unreg]],CurCloseProf[R/NR],0),MATCH(AF$4,CurCloseProf[#Headers],0))*'Closeouts and Depr'!$M54</f>
        <v>-233442.98314309539</v>
      </c>
      <c r="AG49" s="7">
        <f>INDEX(CurCloseProf[], MATCH(PAQueryRA[[#This Row],[Reg/Unreg]],CurCloseProf[R/NR],0),MATCH(AG$4,CurCloseProf[#Headers],0))*'Closeouts and Depr'!$M54</f>
        <v>-868482.00951383903</v>
      </c>
      <c r="AH49" s="7">
        <f t="shared" si="1"/>
        <v>-2141439.2533333325</v>
      </c>
      <c r="AJ49" s="180">
        <v>0.39364766032091641</v>
      </c>
      <c r="AK49" s="7"/>
      <c r="AL49" s="59">
        <f>INDEX(CurCloseProf[],1,MATCH(AL$4,CurCloseProf[#Headers],0))*'CC Summary'!$K$94*$AJ$49</f>
        <v>116691.0144328509</v>
      </c>
      <c r="AM49" s="59">
        <f>INDEX(CurCloseProf[],1,MATCH(AM$4,CurCloseProf[#Headers],0))*'CC Summary'!$K$94*$AJ$49</f>
        <v>92020.792071614924</v>
      </c>
      <c r="AN49" s="59">
        <f>INDEX(CurCloseProf[],1,MATCH(AN$4,CurCloseProf[#Headers],0))*'CC Summary'!$K$94*$AJ$49</f>
        <v>124860.50491362692</v>
      </c>
      <c r="AO49" s="59">
        <f>INDEX(CurCloseProf[],1,MATCH(AO$4,CurCloseProf[#Headers],0))*'CC Summary'!$K$94*$AJ$49</f>
        <v>34334.889387360126</v>
      </c>
      <c r="AP49" s="59">
        <f>INDEX(CurCloseProf[],1,MATCH(AP$4,CurCloseProf[#Headers],0))*'CC Summary'!$K$94*$AJ$49</f>
        <v>100296.25691233804</v>
      </c>
      <c r="AQ49" s="59">
        <f>INDEX(CurCloseProf[],1,MATCH(AQ$4,CurCloseProf[#Headers],0))*'CC Summary'!$K$94*$AJ$49</f>
        <v>174447.73698276639</v>
      </c>
      <c r="AR49" s="59">
        <f>INDEX(CurCloseProf[],1,MATCH(AR$4,CurCloseProf[#Headers],0))*'CC Summary'!$K$94*$AJ$49</f>
        <v>145935.23730644633</v>
      </c>
      <c r="AS49" s="59">
        <f>INDEX(CurCloseProf[],1,MATCH(AS$4,CurCloseProf[#Headers],0))*'CC Summary'!$K$94*$AJ$49</f>
        <v>84262.448018026334</v>
      </c>
      <c r="AT49" s="59">
        <f>INDEX(CurCloseProf[],1,MATCH(AT$4,CurCloseProf[#Headers],0))*'CC Summary'!$K$94*$AJ$49</f>
        <v>176441.6826084198</v>
      </c>
      <c r="AU49" s="59">
        <f>INDEX(CurCloseProf[],1,MATCH(AU$4,CurCloseProf[#Headers],0))*'CC Summary'!$K$94*$AJ$49</f>
        <v>355338.10182260768</v>
      </c>
      <c r="AV49" s="59">
        <f>INDEX(CurCloseProf[],1,MATCH(AV$4,CurCloseProf[#Headers],0))*'CC Summary'!$K$94*$AJ$49</f>
        <v>315436.46686055406</v>
      </c>
      <c r="AW49" s="59">
        <f>INDEX(CurCloseProf[],1,MATCH(AW$4,CurCloseProf[#Headers],0))*'CC Summary'!$K$94*$AJ$49</f>
        <v>1173523.7997925756</v>
      </c>
      <c r="AX49" s="59">
        <f t="shared" si="2"/>
        <v>2893588.9311091872</v>
      </c>
    </row>
    <row r="50" spans="1:50">
      <c r="A50" t="s">
        <v>58</v>
      </c>
      <c r="B50" t="s">
        <v>104</v>
      </c>
      <c r="C50">
        <v>47381</v>
      </c>
      <c r="D50">
        <v>47381</v>
      </c>
      <c r="F50" s="7">
        <f>'Summary '!L54</f>
        <v>0</v>
      </c>
      <c r="G50" s="7">
        <f>INDEX(CurCloseProf[], MATCH(PAQueryRA[[#This Row],[Reg/Unreg]],CurCloseProf[R/NR],0),MATCH(G$4,CurCloseProf[#Headers],0))*'Closeouts and Depr'!$J55</f>
        <v>0</v>
      </c>
      <c r="H50" s="7">
        <f>INDEX(CurCloseProf[], MATCH(PAQueryRA[[#This Row],[Reg/Unreg]],CurCloseProf[R/NR],0),MATCH(H$4,CurCloseProf[#Headers],0))*'Closeouts and Depr'!$J55</f>
        <v>0</v>
      </c>
      <c r="I50" s="7">
        <f>INDEX(CurCloseProf[], MATCH(PAQueryRA[[#This Row],[Reg/Unreg]],CurCloseProf[R/NR],0),MATCH(I$4,CurCloseProf[#Headers],0))*'Closeouts and Depr'!$J55</f>
        <v>0</v>
      </c>
      <c r="J50" s="7">
        <f>INDEX(CurCloseProf[], MATCH(PAQueryRA[[#This Row],[Reg/Unreg]],CurCloseProf[R/NR],0),MATCH(J$4,CurCloseProf[#Headers],0))*'Closeouts and Depr'!$J55</f>
        <v>0</v>
      </c>
      <c r="K50" s="7">
        <f>INDEX(CurCloseProf[], MATCH(PAQueryRA[[#This Row],[Reg/Unreg]],CurCloseProf[R/NR],0),MATCH(K$4,CurCloseProf[#Headers],0))*'Closeouts and Depr'!$J55</f>
        <v>0</v>
      </c>
      <c r="L50" s="7">
        <f>INDEX(CurCloseProf[], MATCH(PAQueryRA[[#This Row],[Reg/Unreg]],CurCloseProf[R/NR],0),MATCH(L$4,CurCloseProf[#Headers],0))*'Closeouts and Depr'!$J55</f>
        <v>0</v>
      </c>
      <c r="M50" s="7">
        <f>INDEX(CurCloseProf[], MATCH(PAQueryRA[[#This Row],[Reg/Unreg]],CurCloseProf[R/NR],0),MATCH(M$4,CurCloseProf[#Headers],0))*'Closeouts and Depr'!$J55</f>
        <v>0</v>
      </c>
      <c r="N50" s="7">
        <f>INDEX(CurCloseProf[], MATCH(PAQueryRA[[#This Row],[Reg/Unreg]],CurCloseProf[R/NR],0),MATCH(N$4,CurCloseProf[#Headers],0))*'Closeouts and Depr'!$J55</f>
        <v>0</v>
      </c>
      <c r="O50" s="7">
        <f>INDEX(CurCloseProf[], MATCH(PAQueryRA[[#This Row],[Reg/Unreg]],CurCloseProf[R/NR],0),MATCH(O$4,CurCloseProf[#Headers],0))*'Closeouts and Depr'!$J55</f>
        <v>0</v>
      </c>
      <c r="P50" s="7">
        <f>INDEX(CurCloseProf[], MATCH(PAQueryRA[[#This Row],[Reg/Unreg]],CurCloseProf[R/NR],0),MATCH(P$4,CurCloseProf[#Headers],0))*'Closeouts and Depr'!$J55</f>
        <v>0</v>
      </c>
      <c r="Q50" s="7">
        <f>INDEX(CurCloseProf[], MATCH(PAQueryRA[[#This Row],[Reg/Unreg]],CurCloseProf[R/NR],0),MATCH(Q$4,CurCloseProf[#Headers],0))*'Closeouts and Depr'!$J55</f>
        <v>0</v>
      </c>
      <c r="R50" s="7">
        <f>INDEX(CurCloseProf[], MATCH(PAQueryRA[[#This Row],[Reg/Unreg]],CurCloseProf[R/NR],0),MATCH(R$4,CurCloseProf[#Headers],0))*'Closeouts and Depr'!$J55</f>
        <v>0</v>
      </c>
      <c r="S50" s="7">
        <f t="shared" si="0"/>
        <v>0</v>
      </c>
      <c r="U50" s="7">
        <f>'Summary '!K54</f>
        <v>0</v>
      </c>
      <c r="V50" s="7">
        <f>INDEX(CurCloseProf[], MATCH(PAQueryRA[[#This Row],[Reg/Unreg]],CurCloseProf[R/NR],0),MATCH(V$4,CurCloseProf[#Headers],0))*'Closeouts and Depr'!$M55</f>
        <v>0</v>
      </c>
      <c r="W50" s="7">
        <f>INDEX(CurCloseProf[], MATCH(PAQueryRA[[#This Row],[Reg/Unreg]],CurCloseProf[R/NR],0),MATCH(W$4,CurCloseProf[#Headers],0))*'Closeouts and Depr'!$M55</f>
        <v>0</v>
      </c>
      <c r="X50" s="7">
        <f>INDEX(CurCloseProf[], MATCH(PAQueryRA[[#This Row],[Reg/Unreg]],CurCloseProf[R/NR],0),MATCH(X$4,CurCloseProf[#Headers],0))*'Closeouts and Depr'!$M55</f>
        <v>0</v>
      </c>
      <c r="Y50" s="7">
        <f>INDEX(CurCloseProf[], MATCH(PAQueryRA[[#This Row],[Reg/Unreg]],CurCloseProf[R/NR],0),MATCH(Y$4,CurCloseProf[#Headers],0))*'Closeouts and Depr'!$M55</f>
        <v>0</v>
      </c>
      <c r="Z50" s="7">
        <f>INDEX(CurCloseProf[], MATCH(PAQueryRA[[#This Row],[Reg/Unreg]],CurCloseProf[R/NR],0),MATCH(Z$4,CurCloseProf[#Headers],0))*'Closeouts and Depr'!$M55</f>
        <v>0</v>
      </c>
      <c r="AA50" s="7">
        <f>INDEX(CurCloseProf[], MATCH(PAQueryRA[[#This Row],[Reg/Unreg]],CurCloseProf[R/NR],0),MATCH(AA$4,CurCloseProf[#Headers],0))*'Closeouts and Depr'!$M55</f>
        <v>0</v>
      </c>
      <c r="AB50" s="7">
        <f>INDEX(CurCloseProf[], MATCH(PAQueryRA[[#This Row],[Reg/Unreg]],CurCloseProf[R/NR],0),MATCH(AB$4,CurCloseProf[#Headers],0))*'Closeouts and Depr'!$M55</f>
        <v>0</v>
      </c>
      <c r="AC50" s="7">
        <f>INDEX(CurCloseProf[], MATCH(PAQueryRA[[#This Row],[Reg/Unreg]],CurCloseProf[R/NR],0),MATCH(AC$4,CurCloseProf[#Headers],0))*'Closeouts and Depr'!$M55</f>
        <v>0</v>
      </c>
      <c r="AD50" s="7">
        <f>INDEX(CurCloseProf[], MATCH(PAQueryRA[[#This Row],[Reg/Unreg]],CurCloseProf[R/NR],0),MATCH(AD$4,CurCloseProf[#Headers],0))*'Closeouts and Depr'!$M55</f>
        <v>0</v>
      </c>
      <c r="AE50" s="7">
        <f>INDEX(CurCloseProf[], MATCH(PAQueryRA[[#This Row],[Reg/Unreg]],CurCloseProf[R/NR],0),MATCH(AE$4,CurCloseProf[#Headers],0))*'Closeouts and Depr'!$M55</f>
        <v>0</v>
      </c>
      <c r="AF50" s="7">
        <f>INDEX(CurCloseProf[], MATCH(PAQueryRA[[#This Row],[Reg/Unreg]],CurCloseProf[R/NR],0),MATCH(AF$4,CurCloseProf[#Headers],0))*'Closeouts and Depr'!$M55</f>
        <v>0</v>
      </c>
      <c r="AG50" s="7">
        <f>INDEX(CurCloseProf[], MATCH(PAQueryRA[[#This Row],[Reg/Unreg]],CurCloseProf[R/NR],0),MATCH(AG$4,CurCloseProf[#Headers],0))*'Closeouts and Depr'!$M55</f>
        <v>0</v>
      </c>
      <c r="AH50" s="7">
        <f t="shared" si="1"/>
        <v>0</v>
      </c>
      <c r="AJ50" s="7">
        <v>0</v>
      </c>
      <c r="AK50" s="7"/>
      <c r="AL50" s="59">
        <f>INDEX(CurCloseProf[],1,MATCH(AL$4,CurCloseProf[#Headers],0))*'CC Summary'!$K$94*$AJ$50</f>
        <v>0</v>
      </c>
      <c r="AM50" s="59">
        <f>INDEX(CurCloseProf[],1,MATCH(AM$4,CurCloseProf[#Headers],0))*'CC Summary'!$K$94*$AJ$50</f>
        <v>0</v>
      </c>
      <c r="AN50" s="59">
        <f>INDEX(CurCloseProf[],1,MATCH(AN$4,CurCloseProf[#Headers],0))*'CC Summary'!$K$94*$AJ$50</f>
        <v>0</v>
      </c>
      <c r="AO50" s="59">
        <f>INDEX(CurCloseProf[],1,MATCH(AO$4,CurCloseProf[#Headers],0))*'CC Summary'!$K$94*$AJ$50</f>
        <v>0</v>
      </c>
      <c r="AP50" s="59">
        <f>INDEX(CurCloseProf[],1,MATCH(AP$4,CurCloseProf[#Headers],0))*'CC Summary'!$K$94*$AJ$50</f>
        <v>0</v>
      </c>
      <c r="AQ50" s="59">
        <f>INDEX(CurCloseProf[],1,MATCH(AQ$4,CurCloseProf[#Headers],0))*'CC Summary'!$K$94*$AJ$50</f>
        <v>0</v>
      </c>
      <c r="AR50" s="59">
        <f>INDEX(CurCloseProf[],1,MATCH(AR$4,CurCloseProf[#Headers],0))*'CC Summary'!$K$94*$AJ$50</f>
        <v>0</v>
      </c>
      <c r="AS50" s="59">
        <f>INDEX(CurCloseProf[],1,MATCH(AS$4,CurCloseProf[#Headers],0))*'CC Summary'!$K$94*$AJ$50</f>
        <v>0</v>
      </c>
      <c r="AT50" s="59">
        <f>INDEX(CurCloseProf[],1,MATCH(AT$4,CurCloseProf[#Headers],0))*'CC Summary'!$K$94*$AJ$50</f>
        <v>0</v>
      </c>
      <c r="AU50" s="59">
        <f>INDEX(CurCloseProf[],1,MATCH(AU$4,CurCloseProf[#Headers],0))*'CC Summary'!$K$94*$AJ$50</f>
        <v>0</v>
      </c>
      <c r="AV50" s="59">
        <f>INDEX(CurCloseProf[],1,MATCH(AV$4,CurCloseProf[#Headers],0))*'CC Summary'!$K$94*$AJ$50</f>
        <v>0</v>
      </c>
      <c r="AW50" s="59">
        <f>INDEX(CurCloseProf[],1,MATCH(AW$4,CurCloseProf[#Headers],0))*'CC Summary'!$K$94*$AJ$50</f>
        <v>0</v>
      </c>
      <c r="AX50" s="59">
        <f t="shared" si="2"/>
        <v>0</v>
      </c>
    </row>
    <row r="51" spans="1:50">
      <c r="A51" t="s">
        <v>58</v>
      </c>
      <c r="B51" t="s">
        <v>105</v>
      </c>
      <c r="C51">
        <v>47382</v>
      </c>
      <c r="D51">
        <v>47382</v>
      </c>
      <c r="F51" s="7">
        <f>'Summary '!L55</f>
        <v>0</v>
      </c>
      <c r="G51" s="7">
        <f>INDEX(CurCloseProf[], MATCH(PAQueryRA[[#This Row],[Reg/Unreg]],CurCloseProf[R/NR],0),MATCH(G$4,CurCloseProf[#Headers],0))*'Closeouts and Depr'!$J56</f>
        <v>0</v>
      </c>
      <c r="H51" s="7">
        <f>INDEX(CurCloseProf[], MATCH(PAQueryRA[[#This Row],[Reg/Unreg]],CurCloseProf[R/NR],0),MATCH(H$4,CurCloseProf[#Headers],0))*'Closeouts and Depr'!$J56</f>
        <v>0</v>
      </c>
      <c r="I51" s="7">
        <f>INDEX(CurCloseProf[], MATCH(PAQueryRA[[#This Row],[Reg/Unreg]],CurCloseProf[R/NR],0),MATCH(I$4,CurCloseProf[#Headers],0))*'Closeouts and Depr'!$J56</f>
        <v>0</v>
      </c>
      <c r="J51" s="7">
        <f>INDEX(CurCloseProf[], MATCH(PAQueryRA[[#This Row],[Reg/Unreg]],CurCloseProf[R/NR],0),MATCH(J$4,CurCloseProf[#Headers],0))*'Closeouts and Depr'!$J56</f>
        <v>0</v>
      </c>
      <c r="K51" s="7">
        <f>INDEX(CurCloseProf[], MATCH(PAQueryRA[[#This Row],[Reg/Unreg]],CurCloseProf[R/NR],0),MATCH(K$4,CurCloseProf[#Headers],0))*'Closeouts and Depr'!$J56</f>
        <v>0</v>
      </c>
      <c r="L51" s="7">
        <f>INDEX(CurCloseProf[], MATCH(PAQueryRA[[#This Row],[Reg/Unreg]],CurCloseProf[R/NR],0),MATCH(L$4,CurCloseProf[#Headers],0))*'Closeouts and Depr'!$J56</f>
        <v>0</v>
      </c>
      <c r="M51" s="7">
        <f>INDEX(CurCloseProf[], MATCH(PAQueryRA[[#This Row],[Reg/Unreg]],CurCloseProf[R/NR],0),MATCH(M$4,CurCloseProf[#Headers],0))*'Closeouts and Depr'!$J56</f>
        <v>0</v>
      </c>
      <c r="N51" s="7">
        <f>INDEX(CurCloseProf[], MATCH(PAQueryRA[[#This Row],[Reg/Unreg]],CurCloseProf[R/NR],0),MATCH(N$4,CurCloseProf[#Headers],0))*'Closeouts and Depr'!$J56</f>
        <v>0</v>
      </c>
      <c r="O51" s="7">
        <f>INDEX(CurCloseProf[], MATCH(PAQueryRA[[#This Row],[Reg/Unreg]],CurCloseProf[R/NR],0),MATCH(O$4,CurCloseProf[#Headers],0))*'Closeouts and Depr'!$J56</f>
        <v>0</v>
      </c>
      <c r="P51" s="7">
        <f>INDEX(CurCloseProf[], MATCH(PAQueryRA[[#This Row],[Reg/Unreg]],CurCloseProf[R/NR],0),MATCH(P$4,CurCloseProf[#Headers],0))*'Closeouts and Depr'!$J56</f>
        <v>0</v>
      </c>
      <c r="Q51" s="7">
        <f>INDEX(CurCloseProf[], MATCH(PAQueryRA[[#This Row],[Reg/Unreg]],CurCloseProf[R/NR],0),MATCH(Q$4,CurCloseProf[#Headers],0))*'Closeouts and Depr'!$J56</f>
        <v>0</v>
      </c>
      <c r="R51" s="7">
        <f>INDEX(CurCloseProf[], MATCH(PAQueryRA[[#This Row],[Reg/Unreg]],CurCloseProf[R/NR],0),MATCH(R$4,CurCloseProf[#Headers],0))*'Closeouts and Depr'!$J56</f>
        <v>0</v>
      </c>
      <c r="S51" s="7">
        <f t="shared" si="0"/>
        <v>0</v>
      </c>
      <c r="U51" s="7">
        <f>'Summary '!K55</f>
        <v>0</v>
      </c>
      <c r="V51" s="7">
        <f>INDEX(CurCloseProf[], MATCH(PAQueryRA[[#This Row],[Reg/Unreg]],CurCloseProf[R/NR],0),MATCH(V$4,CurCloseProf[#Headers],0))*'Closeouts and Depr'!$M56</f>
        <v>0</v>
      </c>
      <c r="W51" s="7">
        <f>INDEX(CurCloseProf[], MATCH(PAQueryRA[[#This Row],[Reg/Unreg]],CurCloseProf[R/NR],0),MATCH(W$4,CurCloseProf[#Headers],0))*'Closeouts and Depr'!$M56</f>
        <v>0</v>
      </c>
      <c r="X51" s="7">
        <f>INDEX(CurCloseProf[], MATCH(PAQueryRA[[#This Row],[Reg/Unreg]],CurCloseProf[R/NR],0),MATCH(X$4,CurCloseProf[#Headers],0))*'Closeouts and Depr'!$M56</f>
        <v>0</v>
      </c>
      <c r="Y51" s="7">
        <f>INDEX(CurCloseProf[], MATCH(PAQueryRA[[#This Row],[Reg/Unreg]],CurCloseProf[R/NR],0),MATCH(Y$4,CurCloseProf[#Headers],0))*'Closeouts and Depr'!$M56</f>
        <v>0</v>
      </c>
      <c r="Z51" s="7">
        <f>INDEX(CurCloseProf[], MATCH(PAQueryRA[[#This Row],[Reg/Unreg]],CurCloseProf[R/NR],0),MATCH(Z$4,CurCloseProf[#Headers],0))*'Closeouts and Depr'!$M56</f>
        <v>0</v>
      </c>
      <c r="AA51" s="7">
        <f>INDEX(CurCloseProf[], MATCH(PAQueryRA[[#This Row],[Reg/Unreg]],CurCloseProf[R/NR],0),MATCH(AA$4,CurCloseProf[#Headers],0))*'Closeouts and Depr'!$M56</f>
        <v>0</v>
      </c>
      <c r="AB51" s="7">
        <f>INDEX(CurCloseProf[], MATCH(PAQueryRA[[#This Row],[Reg/Unreg]],CurCloseProf[R/NR],0),MATCH(AB$4,CurCloseProf[#Headers],0))*'Closeouts and Depr'!$M56</f>
        <v>0</v>
      </c>
      <c r="AC51" s="7">
        <f>INDEX(CurCloseProf[], MATCH(PAQueryRA[[#This Row],[Reg/Unreg]],CurCloseProf[R/NR],0),MATCH(AC$4,CurCloseProf[#Headers],0))*'Closeouts and Depr'!$M56</f>
        <v>0</v>
      </c>
      <c r="AD51" s="7">
        <f>INDEX(CurCloseProf[], MATCH(PAQueryRA[[#This Row],[Reg/Unreg]],CurCloseProf[R/NR],0),MATCH(AD$4,CurCloseProf[#Headers],0))*'Closeouts and Depr'!$M56</f>
        <v>0</v>
      </c>
      <c r="AE51" s="7">
        <f>INDEX(CurCloseProf[], MATCH(PAQueryRA[[#This Row],[Reg/Unreg]],CurCloseProf[R/NR],0),MATCH(AE$4,CurCloseProf[#Headers],0))*'Closeouts and Depr'!$M56</f>
        <v>0</v>
      </c>
      <c r="AF51" s="7">
        <f>INDEX(CurCloseProf[], MATCH(PAQueryRA[[#This Row],[Reg/Unreg]],CurCloseProf[R/NR],0),MATCH(AF$4,CurCloseProf[#Headers],0))*'Closeouts and Depr'!$M56</f>
        <v>0</v>
      </c>
      <c r="AG51" s="7">
        <f>INDEX(CurCloseProf[], MATCH(PAQueryRA[[#This Row],[Reg/Unreg]],CurCloseProf[R/NR],0),MATCH(AG$4,CurCloseProf[#Headers],0))*'Closeouts and Depr'!$M56</f>
        <v>0</v>
      </c>
      <c r="AH51" s="7">
        <f t="shared" si="1"/>
        <v>0</v>
      </c>
      <c r="AJ51" s="7">
        <v>0</v>
      </c>
      <c r="AK51" s="7"/>
      <c r="AL51" s="59">
        <f>INDEX(CurCloseProf[],1,MATCH(AL$4,CurCloseProf[#Headers],0))*'CC Summary'!$K$94*$AJ$51</f>
        <v>0</v>
      </c>
      <c r="AM51" s="59">
        <f>INDEX(CurCloseProf[],1,MATCH(AM$4,CurCloseProf[#Headers],0))*'CC Summary'!$K$94*$AJ$51</f>
        <v>0</v>
      </c>
      <c r="AN51" s="59">
        <f>INDEX(CurCloseProf[],1,MATCH(AN$4,CurCloseProf[#Headers],0))*'CC Summary'!$K$94*$AJ$51</f>
        <v>0</v>
      </c>
      <c r="AO51" s="59">
        <f>INDEX(CurCloseProf[],1,MATCH(AO$4,CurCloseProf[#Headers],0))*'CC Summary'!$K$94*$AJ$51</f>
        <v>0</v>
      </c>
      <c r="AP51" s="59">
        <f>INDEX(CurCloseProf[],1,MATCH(AP$4,CurCloseProf[#Headers],0))*'CC Summary'!$K$94*$AJ$51</f>
        <v>0</v>
      </c>
      <c r="AQ51" s="59">
        <f>INDEX(CurCloseProf[],1,MATCH(AQ$4,CurCloseProf[#Headers],0))*'CC Summary'!$K$94*$AJ$51</f>
        <v>0</v>
      </c>
      <c r="AR51" s="59">
        <f>INDEX(CurCloseProf[],1,MATCH(AR$4,CurCloseProf[#Headers],0))*'CC Summary'!$K$94*$AJ$51</f>
        <v>0</v>
      </c>
      <c r="AS51" s="59">
        <f>INDEX(CurCloseProf[],1,MATCH(AS$4,CurCloseProf[#Headers],0))*'CC Summary'!$K$94*$AJ$51</f>
        <v>0</v>
      </c>
      <c r="AT51" s="59">
        <f>INDEX(CurCloseProf[],1,MATCH(AT$4,CurCloseProf[#Headers],0))*'CC Summary'!$K$94*$AJ$51</f>
        <v>0</v>
      </c>
      <c r="AU51" s="59">
        <f>INDEX(CurCloseProf[],1,MATCH(AU$4,CurCloseProf[#Headers],0))*'CC Summary'!$K$94*$AJ$51</f>
        <v>0</v>
      </c>
      <c r="AV51" s="59">
        <f>INDEX(CurCloseProf[],1,MATCH(AV$4,CurCloseProf[#Headers],0))*'CC Summary'!$K$94*$AJ$51</f>
        <v>0</v>
      </c>
      <c r="AW51" s="59">
        <f>INDEX(CurCloseProf[],1,MATCH(AW$4,CurCloseProf[#Headers],0))*'CC Summary'!$K$94*$AJ$51</f>
        <v>0</v>
      </c>
      <c r="AX51" s="59">
        <f t="shared" si="2"/>
        <v>0</v>
      </c>
    </row>
    <row r="52" spans="1:50">
      <c r="A52" t="s">
        <v>58</v>
      </c>
      <c r="B52" t="s">
        <v>106</v>
      </c>
      <c r="C52">
        <v>47391</v>
      </c>
      <c r="D52">
        <v>47391</v>
      </c>
      <c r="F52" s="7">
        <f>'Summary '!L56</f>
        <v>0</v>
      </c>
      <c r="G52" s="7">
        <f>INDEX(CurCloseProf[], MATCH(PAQueryRA[[#This Row],[Reg/Unreg]],CurCloseProf[R/NR],0),MATCH(G$4,CurCloseProf[#Headers],0))*'Closeouts and Depr'!$J57</f>
        <v>0</v>
      </c>
      <c r="H52" s="7">
        <f>INDEX(CurCloseProf[], MATCH(PAQueryRA[[#This Row],[Reg/Unreg]],CurCloseProf[R/NR],0),MATCH(H$4,CurCloseProf[#Headers],0))*'Closeouts and Depr'!$J57</f>
        <v>0</v>
      </c>
      <c r="I52" s="7">
        <f>INDEX(CurCloseProf[], MATCH(PAQueryRA[[#This Row],[Reg/Unreg]],CurCloseProf[R/NR],0),MATCH(I$4,CurCloseProf[#Headers],0))*'Closeouts and Depr'!$J57</f>
        <v>0</v>
      </c>
      <c r="J52" s="7">
        <f>INDEX(CurCloseProf[], MATCH(PAQueryRA[[#This Row],[Reg/Unreg]],CurCloseProf[R/NR],0),MATCH(J$4,CurCloseProf[#Headers],0))*'Closeouts and Depr'!$J57</f>
        <v>0</v>
      </c>
      <c r="K52" s="7">
        <f>INDEX(CurCloseProf[], MATCH(PAQueryRA[[#This Row],[Reg/Unreg]],CurCloseProf[R/NR],0),MATCH(K$4,CurCloseProf[#Headers],0))*'Closeouts and Depr'!$J57</f>
        <v>0</v>
      </c>
      <c r="L52" s="7">
        <f>INDEX(CurCloseProf[], MATCH(PAQueryRA[[#This Row],[Reg/Unreg]],CurCloseProf[R/NR],0),MATCH(L$4,CurCloseProf[#Headers],0))*'Closeouts and Depr'!$J57</f>
        <v>0</v>
      </c>
      <c r="M52" s="7">
        <f>INDEX(CurCloseProf[], MATCH(PAQueryRA[[#This Row],[Reg/Unreg]],CurCloseProf[R/NR],0),MATCH(M$4,CurCloseProf[#Headers],0))*'Closeouts and Depr'!$J57</f>
        <v>0</v>
      </c>
      <c r="N52" s="7">
        <f>INDEX(CurCloseProf[], MATCH(PAQueryRA[[#This Row],[Reg/Unreg]],CurCloseProf[R/NR],0),MATCH(N$4,CurCloseProf[#Headers],0))*'Closeouts and Depr'!$J57</f>
        <v>0</v>
      </c>
      <c r="O52" s="7">
        <f>INDEX(CurCloseProf[], MATCH(PAQueryRA[[#This Row],[Reg/Unreg]],CurCloseProf[R/NR],0),MATCH(O$4,CurCloseProf[#Headers],0))*'Closeouts and Depr'!$J57</f>
        <v>0</v>
      </c>
      <c r="P52" s="7">
        <f>INDEX(CurCloseProf[], MATCH(PAQueryRA[[#This Row],[Reg/Unreg]],CurCloseProf[R/NR],0),MATCH(P$4,CurCloseProf[#Headers],0))*'Closeouts and Depr'!$J57</f>
        <v>0</v>
      </c>
      <c r="Q52" s="7">
        <f>INDEX(CurCloseProf[], MATCH(PAQueryRA[[#This Row],[Reg/Unreg]],CurCloseProf[R/NR],0),MATCH(Q$4,CurCloseProf[#Headers],0))*'Closeouts and Depr'!$J57</f>
        <v>0</v>
      </c>
      <c r="R52" s="7">
        <f>INDEX(CurCloseProf[], MATCH(PAQueryRA[[#This Row],[Reg/Unreg]],CurCloseProf[R/NR],0),MATCH(R$4,CurCloseProf[#Headers],0))*'Closeouts and Depr'!$J57</f>
        <v>0</v>
      </c>
      <c r="S52" s="7">
        <f t="shared" si="0"/>
        <v>0</v>
      </c>
      <c r="U52" s="7">
        <f>'Summary '!K56</f>
        <v>0</v>
      </c>
      <c r="V52" s="7">
        <f>INDEX(CurCloseProf[], MATCH(PAQueryRA[[#This Row],[Reg/Unreg]],CurCloseProf[R/NR],0),MATCH(V$4,CurCloseProf[#Headers],0))*'Closeouts and Depr'!$M57</f>
        <v>0</v>
      </c>
      <c r="W52" s="7">
        <f>INDEX(CurCloseProf[], MATCH(PAQueryRA[[#This Row],[Reg/Unreg]],CurCloseProf[R/NR],0),MATCH(W$4,CurCloseProf[#Headers],0))*'Closeouts and Depr'!$M57</f>
        <v>0</v>
      </c>
      <c r="X52" s="7">
        <f>INDEX(CurCloseProf[], MATCH(PAQueryRA[[#This Row],[Reg/Unreg]],CurCloseProf[R/NR],0),MATCH(X$4,CurCloseProf[#Headers],0))*'Closeouts and Depr'!$M57</f>
        <v>0</v>
      </c>
      <c r="Y52" s="7">
        <f>INDEX(CurCloseProf[], MATCH(PAQueryRA[[#This Row],[Reg/Unreg]],CurCloseProf[R/NR],0),MATCH(Y$4,CurCloseProf[#Headers],0))*'Closeouts and Depr'!$M57</f>
        <v>0</v>
      </c>
      <c r="Z52" s="7">
        <f>INDEX(CurCloseProf[], MATCH(PAQueryRA[[#This Row],[Reg/Unreg]],CurCloseProf[R/NR],0),MATCH(Z$4,CurCloseProf[#Headers],0))*'Closeouts and Depr'!$M57</f>
        <v>0</v>
      </c>
      <c r="AA52" s="7">
        <f>INDEX(CurCloseProf[], MATCH(PAQueryRA[[#This Row],[Reg/Unreg]],CurCloseProf[R/NR],0),MATCH(AA$4,CurCloseProf[#Headers],0))*'Closeouts and Depr'!$M57</f>
        <v>0</v>
      </c>
      <c r="AB52" s="7">
        <f>INDEX(CurCloseProf[], MATCH(PAQueryRA[[#This Row],[Reg/Unreg]],CurCloseProf[R/NR],0),MATCH(AB$4,CurCloseProf[#Headers],0))*'Closeouts and Depr'!$M57</f>
        <v>0</v>
      </c>
      <c r="AC52" s="7">
        <f>INDEX(CurCloseProf[], MATCH(PAQueryRA[[#This Row],[Reg/Unreg]],CurCloseProf[R/NR],0),MATCH(AC$4,CurCloseProf[#Headers],0))*'Closeouts and Depr'!$M57</f>
        <v>0</v>
      </c>
      <c r="AD52" s="7">
        <f>INDEX(CurCloseProf[], MATCH(PAQueryRA[[#This Row],[Reg/Unreg]],CurCloseProf[R/NR],0),MATCH(AD$4,CurCloseProf[#Headers],0))*'Closeouts and Depr'!$M57</f>
        <v>0</v>
      </c>
      <c r="AE52" s="7">
        <f>INDEX(CurCloseProf[], MATCH(PAQueryRA[[#This Row],[Reg/Unreg]],CurCloseProf[R/NR],0),MATCH(AE$4,CurCloseProf[#Headers],0))*'Closeouts and Depr'!$M57</f>
        <v>0</v>
      </c>
      <c r="AF52" s="7">
        <f>INDEX(CurCloseProf[], MATCH(PAQueryRA[[#This Row],[Reg/Unreg]],CurCloseProf[R/NR],0),MATCH(AF$4,CurCloseProf[#Headers],0))*'Closeouts and Depr'!$M57</f>
        <v>0</v>
      </c>
      <c r="AG52" s="7">
        <f>INDEX(CurCloseProf[], MATCH(PAQueryRA[[#This Row],[Reg/Unreg]],CurCloseProf[R/NR],0),MATCH(AG$4,CurCloseProf[#Headers],0))*'Closeouts and Depr'!$M57</f>
        <v>0</v>
      </c>
      <c r="AH52" s="7">
        <f t="shared" si="1"/>
        <v>0</v>
      </c>
      <c r="AJ52" s="7">
        <v>0</v>
      </c>
      <c r="AK52" s="7"/>
      <c r="AL52" s="59">
        <f>INDEX(CurCloseProf[],1,MATCH(AL$4,CurCloseProf[#Headers],0))*'CC Summary'!$K$94*$AJ$52</f>
        <v>0</v>
      </c>
      <c r="AM52" s="59">
        <f>INDEX(CurCloseProf[],1,MATCH(AM$4,CurCloseProf[#Headers],0))*'CC Summary'!$K$94*$AJ$52</f>
        <v>0</v>
      </c>
      <c r="AN52" s="59">
        <f>INDEX(CurCloseProf[],1,MATCH(AN$4,CurCloseProf[#Headers],0))*'CC Summary'!$K$94*$AJ$52</f>
        <v>0</v>
      </c>
      <c r="AO52" s="59">
        <f>INDEX(CurCloseProf[],1,MATCH(AO$4,CurCloseProf[#Headers],0))*'CC Summary'!$K$94*$AJ$52</f>
        <v>0</v>
      </c>
      <c r="AP52" s="59">
        <f>INDEX(CurCloseProf[],1,MATCH(AP$4,CurCloseProf[#Headers],0))*'CC Summary'!$K$94*$AJ$52</f>
        <v>0</v>
      </c>
      <c r="AQ52" s="59">
        <f>INDEX(CurCloseProf[],1,MATCH(AQ$4,CurCloseProf[#Headers],0))*'CC Summary'!$K$94*$AJ$52</f>
        <v>0</v>
      </c>
      <c r="AR52" s="59">
        <f>INDEX(CurCloseProf[],1,MATCH(AR$4,CurCloseProf[#Headers],0))*'CC Summary'!$K$94*$AJ$52</f>
        <v>0</v>
      </c>
      <c r="AS52" s="59">
        <f>INDEX(CurCloseProf[],1,MATCH(AS$4,CurCloseProf[#Headers],0))*'CC Summary'!$K$94*$AJ$52</f>
        <v>0</v>
      </c>
      <c r="AT52" s="59">
        <f>INDEX(CurCloseProf[],1,MATCH(AT$4,CurCloseProf[#Headers],0))*'CC Summary'!$K$94*$AJ$52</f>
        <v>0</v>
      </c>
      <c r="AU52" s="59">
        <f>INDEX(CurCloseProf[],1,MATCH(AU$4,CurCloseProf[#Headers],0))*'CC Summary'!$K$94*$AJ$52</f>
        <v>0</v>
      </c>
      <c r="AV52" s="59">
        <f>INDEX(CurCloseProf[],1,MATCH(AV$4,CurCloseProf[#Headers],0))*'CC Summary'!$K$94*$AJ$52</f>
        <v>0</v>
      </c>
      <c r="AW52" s="59">
        <f>INDEX(CurCloseProf[],1,MATCH(AW$4,CurCloseProf[#Headers],0))*'CC Summary'!$K$94*$AJ$52</f>
        <v>0</v>
      </c>
      <c r="AX52" s="59">
        <f t="shared" si="2"/>
        <v>0</v>
      </c>
    </row>
    <row r="53" spans="1:50">
      <c r="A53" t="s">
        <v>58</v>
      </c>
      <c r="B53" t="s">
        <v>107</v>
      </c>
      <c r="C53">
        <v>47392</v>
      </c>
      <c r="D53">
        <v>47392</v>
      </c>
      <c r="F53" s="7">
        <f>'Summary '!L57</f>
        <v>0</v>
      </c>
      <c r="G53" s="7">
        <f>INDEX(CurCloseProf[], MATCH(PAQueryRA[[#This Row],[Reg/Unreg]],CurCloseProf[R/NR],0),MATCH(G$4,CurCloseProf[#Headers],0))*'Closeouts and Depr'!$J58</f>
        <v>0</v>
      </c>
      <c r="H53" s="7">
        <f>INDEX(CurCloseProf[], MATCH(PAQueryRA[[#This Row],[Reg/Unreg]],CurCloseProf[R/NR],0),MATCH(H$4,CurCloseProf[#Headers],0))*'Closeouts and Depr'!$J58</f>
        <v>0</v>
      </c>
      <c r="I53" s="7">
        <f>INDEX(CurCloseProf[], MATCH(PAQueryRA[[#This Row],[Reg/Unreg]],CurCloseProf[R/NR],0),MATCH(I$4,CurCloseProf[#Headers],0))*'Closeouts and Depr'!$J58</f>
        <v>0</v>
      </c>
      <c r="J53" s="7">
        <f>INDEX(CurCloseProf[], MATCH(PAQueryRA[[#This Row],[Reg/Unreg]],CurCloseProf[R/NR],0),MATCH(J$4,CurCloseProf[#Headers],0))*'Closeouts and Depr'!$J58</f>
        <v>0</v>
      </c>
      <c r="K53" s="7">
        <f>INDEX(CurCloseProf[], MATCH(PAQueryRA[[#This Row],[Reg/Unreg]],CurCloseProf[R/NR],0),MATCH(K$4,CurCloseProf[#Headers],0))*'Closeouts and Depr'!$J58</f>
        <v>0</v>
      </c>
      <c r="L53" s="7">
        <f>INDEX(CurCloseProf[], MATCH(PAQueryRA[[#This Row],[Reg/Unreg]],CurCloseProf[R/NR],0),MATCH(L$4,CurCloseProf[#Headers],0))*'Closeouts and Depr'!$J58</f>
        <v>0</v>
      </c>
      <c r="M53" s="7">
        <f>INDEX(CurCloseProf[], MATCH(PAQueryRA[[#This Row],[Reg/Unreg]],CurCloseProf[R/NR],0),MATCH(M$4,CurCloseProf[#Headers],0))*'Closeouts and Depr'!$J58</f>
        <v>0</v>
      </c>
      <c r="N53" s="7">
        <f>INDEX(CurCloseProf[], MATCH(PAQueryRA[[#This Row],[Reg/Unreg]],CurCloseProf[R/NR],0),MATCH(N$4,CurCloseProf[#Headers],0))*'Closeouts and Depr'!$J58</f>
        <v>0</v>
      </c>
      <c r="O53" s="7">
        <f>INDEX(CurCloseProf[], MATCH(PAQueryRA[[#This Row],[Reg/Unreg]],CurCloseProf[R/NR],0),MATCH(O$4,CurCloseProf[#Headers],0))*'Closeouts and Depr'!$J58</f>
        <v>0</v>
      </c>
      <c r="P53" s="7">
        <f>INDEX(CurCloseProf[], MATCH(PAQueryRA[[#This Row],[Reg/Unreg]],CurCloseProf[R/NR],0),MATCH(P$4,CurCloseProf[#Headers],0))*'Closeouts and Depr'!$J58</f>
        <v>0</v>
      </c>
      <c r="Q53" s="7">
        <f>INDEX(CurCloseProf[], MATCH(PAQueryRA[[#This Row],[Reg/Unreg]],CurCloseProf[R/NR],0),MATCH(Q$4,CurCloseProf[#Headers],0))*'Closeouts and Depr'!$J58</f>
        <v>0</v>
      </c>
      <c r="R53" s="7">
        <f>INDEX(CurCloseProf[], MATCH(PAQueryRA[[#This Row],[Reg/Unreg]],CurCloseProf[R/NR],0),MATCH(R$4,CurCloseProf[#Headers],0))*'Closeouts and Depr'!$J58</f>
        <v>0</v>
      </c>
      <c r="S53" s="7">
        <f t="shared" si="0"/>
        <v>0</v>
      </c>
      <c r="U53" s="7">
        <f>'Summary '!K57</f>
        <v>0</v>
      </c>
      <c r="V53" s="7">
        <f>INDEX(CurCloseProf[], MATCH(PAQueryRA[[#This Row],[Reg/Unreg]],CurCloseProf[R/NR],0),MATCH(V$4,CurCloseProf[#Headers],0))*'Closeouts and Depr'!$M58</f>
        <v>0</v>
      </c>
      <c r="W53" s="7">
        <f>INDEX(CurCloseProf[], MATCH(PAQueryRA[[#This Row],[Reg/Unreg]],CurCloseProf[R/NR],0),MATCH(W$4,CurCloseProf[#Headers],0))*'Closeouts and Depr'!$M58</f>
        <v>0</v>
      </c>
      <c r="X53" s="7">
        <f>INDEX(CurCloseProf[], MATCH(PAQueryRA[[#This Row],[Reg/Unreg]],CurCloseProf[R/NR],0),MATCH(X$4,CurCloseProf[#Headers],0))*'Closeouts and Depr'!$M58</f>
        <v>0</v>
      </c>
      <c r="Y53" s="7">
        <f>INDEX(CurCloseProf[], MATCH(PAQueryRA[[#This Row],[Reg/Unreg]],CurCloseProf[R/NR],0),MATCH(Y$4,CurCloseProf[#Headers],0))*'Closeouts and Depr'!$M58</f>
        <v>0</v>
      </c>
      <c r="Z53" s="7">
        <f>INDEX(CurCloseProf[], MATCH(PAQueryRA[[#This Row],[Reg/Unreg]],CurCloseProf[R/NR],0),MATCH(Z$4,CurCloseProf[#Headers],0))*'Closeouts and Depr'!$M58</f>
        <v>0</v>
      </c>
      <c r="AA53" s="7">
        <f>INDEX(CurCloseProf[], MATCH(PAQueryRA[[#This Row],[Reg/Unreg]],CurCloseProf[R/NR],0),MATCH(AA$4,CurCloseProf[#Headers],0))*'Closeouts and Depr'!$M58</f>
        <v>0</v>
      </c>
      <c r="AB53" s="7">
        <f>INDEX(CurCloseProf[], MATCH(PAQueryRA[[#This Row],[Reg/Unreg]],CurCloseProf[R/NR],0),MATCH(AB$4,CurCloseProf[#Headers],0))*'Closeouts and Depr'!$M58</f>
        <v>0</v>
      </c>
      <c r="AC53" s="7">
        <f>INDEX(CurCloseProf[], MATCH(PAQueryRA[[#This Row],[Reg/Unreg]],CurCloseProf[R/NR],0),MATCH(AC$4,CurCloseProf[#Headers],0))*'Closeouts and Depr'!$M58</f>
        <v>0</v>
      </c>
      <c r="AD53" s="7">
        <f>INDEX(CurCloseProf[], MATCH(PAQueryRA[[#This Row],[Reg/Unreg]],CurCloseProf[R/NR],0),MATCH(AD$4,CurCloseProf[#Headers],0))*'Closeouts and Depr'!$M58</f>
        <v>0</v>
      </c>
      <c r="AE53" s="7">
        <f>INDEX(CurCloseProf[], MATCH(PAQueryRA[[#This Row],[Reg/Unreg]],CurCloseProf[R/NR],0),MATCH(AE$4,CurCloseProf[#Headers],0))*'Closeouts and Depr'!$M58</f>
        <v>0</v>
      </c>
      <c r="AF53" s="7">
        <f>INDEX(CurCloseProf[], MATCH(PAQueryRA[[#This Row],[Reg/Unreg]],CurCloseProf[R/NR],0),MATCH(AF$4,CurCloseProf[#Headers],0))*'Closeouts and Depr'!$M58</f>
        <v>0</v>
      </c>
      <c r="AG53" s="7">
        <f>INDEX(CurCloseProf[], MATCH(PAQueryRA[[#This Row],[Reg/Unreg]],CurCloseProf[R/NR],0),MATCH(AG$4,CurCloseProf[#Headers],0))*'Closeouts and Depr'!$M58</f>
        <v>0</v>
      </c>
      <c r="AH53" s="7">
        <f t="shared" si="1"/>
        <v>0</v>
      </c>
      <c r="AJ53" s="7">
        <v>0</v>
      </c>
      <c r="AK53" s="7"/>
      <c r="AL53" s="59">
        <f>INDEX(CurCloseProf[],1,MATCH(AL$4,CurCloseProf[#Headers],0))*'CC Summary'!$K$94*$AJ$53</f>
        <v>0</v>
      </c>
      <c r="AM53" s="59">
        <f>INDEX(CurCloseProf[],1,MATCH(AM$4,CurCloseProf[#Headers],0))*'CC Summary'!$K$94*$AJ$53</f>
        <v>0</v>
      </c>
      <c r="AN53" s="59">
        <f>INDEX(CurCloseProf[],1,MATCH(AN$4,CurCloseProf[#Headers],0))*'CC Summary'!$K$94*$AJ$53</f>
        <v>0</v>
      </c>
      <c r="AO53" s="59">
        <f>INDEX(CurCloseProf[],1,MATCH(AO$4,CurCloseProf[#Headers],0))*'CC Summary'!$K$94*$AJ$53</f>
        <v>0</v>
      </c>
      <c r="AP53" s="59">
        <f>INDEX(CurCloseProf[],1,MATCH(AP$4,CurCloseProf[#Headers],0))*'CC Summary'!$K$94*$AJ$53</f>
        <v>0</v>
      </c>
      <c r="AQ53" s="59">
        <f>INDEX(CurCloseProf[],1,MATCH(AQ$4,CurCloseProf[#Headers],0))*'CC Summary'!$K$94*$AJ$53</f>
        <v>0</v>
      </c>
      <c r="AR53" s="59">
        <f>INDEX(CurCloseProf[],1,MATCH(AR$4,CurCloseProf[#Headers],0))*'CC Summary'!$K$94*$AJ$53</f>
        <v>0</v>
      </c>
      <c r="AS53" s="59">
        <f>INDEX(CurCloseProf[],1,MATCH(AS$4,CurCloseProf[#Headers],0))*'CC Summary'!$K$94*$AJ$53</f>
        <v>0</v>
      </c>
      <c r="AT53" s="59">
        <f>INDEX(CurCloseProf[],1,MATCH(AT$4,CurCloseProf[#Headers],0))*'CC Summary'!$K$94*$AJ$53</f>
        <v>0</v>
      </c>
      <c r="AU53" s="59">
        <f>INDEX(CurCloseProf[],1,MATCH(AU$4,CurCloseProf[#Headers],0))*'CC Summary'!$K$94*$AJ$53</f>
        <v>0</v>
      </c>
      <c r="AV53" s="59">
        <f>INDEX(CurCloseProf[],1,MATCH(AV$4,CurCloseProf[#Headers],0))*'CC Summary'!$K$94*$AJ$53</f>
        <v>0</v>
      </c>
      <c r="AW53" s="59">
        <f>INDEX(CurCloseProf[],1,MATCH(AW$4,CurCloseProf[#Headers],0))*'CC Summary'!$K$94*$AJ$53</f>
        <v>0</v>
      </c>
      <c r="AX53" s="59">
        <f t="shared" si="2"/>
        <v>0</v>
      </c>
    </row>
    <row r="54" spans="1:50">
      <c r="A54" t="s">
        <v>58</v>
      </c>
      <c r="B54" t="s">
        <v>108</v>
      </c>
      <c r="C54">
        <v>47400</v>
      </c>
      <c r="D54">
        <v>47400</v>
      </c>
      <c r="F54" s="7">
        <f>'Summary '!L58</f>
        <v>0</v>
      </c>
      <c r="G54" s="7">
        <f>INDEX(CurCloseProf[], MATCH(PAQueryRA[[#This Row],[Reg/Unreg]],CurCloseProf[R/NR],0),MATCH(G$4,CurCloseProf[#Headers],0))*'Closeouts and Depr'!$J59</f>
        <v>896121.12088179705</v>
      </c>
      <c r="H54" s="7">
        <f>INDEX(CurCloseProf[], MATCH(PAQueryRA[[#This Row],[Reg/Unreg]],CurCloseProf[R/NR],0),MATCH(H$4,CurCloseProf[#Headers],0))*'Closeouts and Depr'!$J59</f>
        <v>706667.73904085346</v>
      </c>
      <c r="I54" s="7">
        <f>INDEX(CurCloseProf[], MATCH(PAQueryRA[[#This Row],[Reg/Unreg]],CurCloseProf[R/NR],0),MATCH(I$4,CurCloseProf[#Headers],0))*'Closeouts and Depr'!$J59</f>
        <v>958858.19624486123</v>
      </c>
      <c r="J54" s="7">
        <f>INDEX(CurCloseProf[], MATCH(PAQueryRA[[#This Row],[Reg/Unreg]],CurCloseProf[R/NR],0),MATCH(J$4,CurCloseProf[#Headers],0))*'Closeouts and Depr'!$J59</f>
        <v>263672.56907222321</v>
      </c>
      <c r="K54" s="7">
        <f>INDEX(CurCloseProf[], MATCH(PAQueryRA[[#This Row],[Reg/Unreg]],CurCloseProf[R/NR],0),MATCH(K$4,CurCloseProf[#Headers],0))*'Closeouts and Depr'!$J59</f>
        <v>770218.63766770612</v>
      </c>
      <c r="L54" s="7">
        <f>INDEX(CurCloseProf[], MATCH(PAQueryRA[[#This Row],[Reg/Unreg]],CurCloseProf[R/NR],0),MATCH(L$4,CurCloseProf[#Headers],0))*'Closeouts and Depr'!$J59</f>
        <v>1339660.1474421709</v>
      </c>
      <c r="M54" s="7">
        <f>INDEX(CurCloseProf[], MATCH(PAQueryRA[[#This Row],[Reg/Unreg]],CurCloseProf[R/NR],0),MATCH(M$4,CurCloseProf[#Headers],0))*'Closeouts and Depr'!$J59</f>
        <v>1120700.2447172806</v>
      </c>
      <c r="N54" s="7">
        <f>INDEX(CurCloseProf[], MATCH(PAQueryRA[[#This Row],[Reg/Unreg]],CurCloseProf[R/NR],0),MATCH(N$4,CurCloseProf[#Headers],0))*'Closeouts and Depr'!$J59</f>
        <v>647088.03615388309</v>
      </c>
      <c r="O54" s="7">
        <f>INDEX(CurCloseProf[], MATCH(PAQueryRA[[#This Row],[Reg/Unreg]],CurCloseProf[R/NR],0),MATCH(O$4,CurCloseProf[#Headers],0))*'Closeouts and Depr'!$J59</f>
        <v>1354972.524301026</v>
      </c>
      <c r="P54" s="7">
        <f>INDEX(CurCloseProf[], MATCH(PAQueryRA[[#This Row],[Reg/Unreg]],CurCloseProf[R/NR],0),MATCH(P$4,CurCloseProf[#Headers],0))*'Closeouts and Depr'!$J59</f>
        <v>2728796.0400800314</v>
      </c>
      <c r="Q54" s="7">
        <f>INDEX(CurCloseProf[], MATCH(PAQueryRA[[#This Row],[Reg/Unreg]],CurCloseProf[R/NR],0),MATCH(Q$4,CurCloseProf[#Headers],0))*'Closeouts and Depr'!$J59</f>
        <v>2422374.0073211361</v>
      </c>
      <c r="R54" s="7">
        <f>INDEX(CurCloseProf[], MATCH(PAQueryRA[[#This Row],[Reg/Unreg]],CurCloseProf[R/NR],0),MATCH(R$4,CurCloseProf[#Headers],0))*'Closeouts and Depr'!$J59</f>
        <v>9012000.3494933732</v>
      </c>
      <c r="S54" s="7">
        <f t="shared" si="0"/>
        <v>22221129.612416342</v>
      </c>
      <c r="U54" s="7">
        <f>'Summary '!K58</f>
        <v>0</v>
      </c>
      <c r="V54" s="7">
        <f>INDEX(CurCloseProf[], MATCH(PAQueryRA[[#This Row],[Reg/Unreg]],CurCloseProf[R/NR],0),MATCH(V$4,CurCloseProf[#Headers],0))*'Closeouts and Depr'!$M59</f>
        <v>-105950.98655904867</v>
      </c>
      <c r="W54" s="7">
        <f>INDEX(CurCloseProf[], MATCH(PAQueryRA[[#This Row],[Reg/Unreg]],CurCloseProf[R/NR],0),MATCH(W$4,CurCloseProf[#Headers],0))*'Closeouts and Depr'!$M59</f>
        <v>-83551.366412561998</v>
      </c>
      <c r="X54" s="7">
        <f>INDEX(CurCloseProf[], MATCH(PAQueryRA[[#This Row],[Reg/Unreg]],CurCloseProf[R/NR],0),MATCH(X$4,CurCloseProf[#Headers],0))*'Closeouts and Depr'!$M59</f>
        <v>-113368.5720546402</v>
      </c>
      <c r="Y54" s="7">
        <f>INDEX(CurCloseProf[], MATCH(PAQueryRA[[#This Row],[Reg/Unreg]],CurCloseProf[R/NR],0),MATCH(Y$4,CurCloseProf[#Headers],0))*'Closeouts and Depr'!$M59</f>
        <v>-31174.768868600193</v>
      </c>
      <c r="Z54" s="7">
        <f>INDEX(CurCloseProf[], MATCH(PAQueryRA[[#This Row],[Reg/Unreg]],CurCloseProf[R/NR],0),MATCH(Z$4,CurCloseProf[#Headers],0))*'Closeouts and Depr'!$M59</f>
        <v>-91065.172581535531</v>
      </c>
      <c r="AA54" s="7">
        <f>INDEX(CurCloseProf[], MATCH(PAQueryRA[[#This Row],[Reg/Unreg]],CurCloseProf[R/NR],0),MATCH(AA$4,CurCloseProf[#Headers],0))*'Closeouts and Depr'!$M59</f>
        <v>-158391.88583756302</v>
      </c>
      <c r="AB54" s="7">
        <f>INDEX(CurCloseProf[], MATCH(PAQueryRA[[#This Row],[Reg/Unreg]],CurCloseProf[R/NR],0),MATCH(AB$4,CurCloseProf[#Headers],0))*'Closeouts and Depr'!$M59</f>
        <v>-132503.62456352089</v>
      </c>
      <c r="AC54" s="7">
        <f>INDEX(CurCloseProf[], MATCH(PAQueryRA[[#This Row],[Reg/Unreg]],CurCloseProf[R/NR],0),MATCH(AC$4,CurCloseProf[#Headers],0))*'Closeouts and Depr'!$M59</f>
        <v>-76507.086177812147</v>
      </c>
      <c r="AD54" s="7">
        <f>INDEX(CurCloseProf[], MATCH(PAQueryRA[[#This Row],[Reg/Unreg]],CurCloseProf[R/NR],0),MATCH(AD$4,CurCloseProf[#Headers],0))*'Closeouts and Depr'!$M59</f>
        <v>-160202.31234906317</v>
      </c>
      <c r="AE54" s="7">
        <f>INDEX(CurCloseProf[], MATCH(PAQueryRA[[#This Row],[Reg/Unreg]],CurCloseProf[R/NR],0),MATCH(AE$4,CurCloseProf[#Headers],0))*'Closeouts and Depr'!$M59</f>
        <v>-322633.43182940211</v>
      </c>
      <c r="AF54" s="7">
        <f>INDEX(CurCloseProf[], MATCH(PAQueryRA[[#This Row],[Reg/Unreg]],CurCloseProf[R/NR],0),MATCH(AF$4,CurCloseProf[#Headers],0))*'Closeouts and Depr'!$M59</f>
        <v>-286404.27048312407</v>
      </c>
      <c r="AG54" s="7">
        <f>INDEX(CurCloseProf[], MATCH(PAQueryRA[[#This Row],[Reg/Unreg]],CurCloseProf[R/NR],0),MATCH(AG$4,CurCloseProf[#Headers],0))*'Closeouts and Depr'!$M59</f>
        <v>-1065514.812283128</v>
      </c>
      <c r="AH54" s="7">
        <f t="shared" si="1"/>
        <v>-2627268.29</v>
      </c>
      <c r="AJ54" s="125">
        <v>8.9261740829648371E-4</v>
      </c>
      <c r="AK54" s="7"/>
      <c r="AL54" s="59">
        <f>INDEX(CurCloseProf[],1,MATCH(AL$4,CurCloseProf[#Headers],0))*'CC Summary'!$K$94*$AJ$54</f>
        <v>264.6032007141194</v>
      </c>
      <c r="AM54" s="59">
        <f>INDEX(CurCloseProf[],1,MATCH(AM$4,CurCloseProf[#Headers],0))*'CC Summary'!$K$94*$AJ$54</f>
        <v>208.66213420750785</v>
      </c>
      <c r="AN54" s="59">
        <f>INDEX(CurCloseProf[],1,MATCH(AN$4,CurCloseProf[#Headers],0))*'CC Summary'!$K$94*$AJ$54</f>
        <v>283.12796322409645</v>
      </c>
      <c r="AO54" s="59">
        <f>INDEX(CurCloseProf[],1,MATCH(AO$4,CurCloseProf[#Headers],0))*'CC Summary'!$K$94*$AJ$54</f>
        <v>77.856222882428668</v>
      </c>
      <c r="AP54" s="59">
        <f>INDEX(CurCloseProf[],1,MATCH(AP$4,CurCloseProf[#Headers],0))*'CC Summary'!$K$94*$AJ$54</f>
        <v>227.42719932323325</v>
      </c>
      <c r="AQ54" s="59">
        <f>INDEX(CurCloseProf[],1,MATCH(AQ$4,CurCloseProf[#Headers],0))*'CC Summary'!$K$94*$AJ$54</f>
        <v>395.56969992352754</v>
      </c>
      <c r="AR54" s="59">
        <f>INDEX(CurCloseProf[],1,MATCH(AR$4,CurCloseProf[#Headers],0))*'CC Summary'!$K$94*$AJ$54</f>
        <v>330.91606132604988</v>
      </c>
      <c r="AS54" s="59">
        <f>INDEX(CurCloseProf[],1,MATCH(AS$4,CurCloseProf[#Headers],0))*'CC Summary'!$K$94*$AJ$54</f>
        <v>191.06966850825546</v>
      </c>
      <c r="AT54" s="59">
        <f>INDEX(CurCloseProf[],1,MATCH(AT$4,CurCloseProf[#Headers],0))*'CC Summary'!$K$94*$AJ$54</f>
        <v>400.09107971581147</v>
      </c>
      <c r="AU54" s="59">
        <f>INDEX(CurCloseProf[],1,MATCH(AU$4,CurCloseProf[#Headers],0))*'CC Summary'!$K$94*$AJ$54</f>
        <v>805.74840774948393</v>
      </c>
      <c r="AV54" s="59">
        <f>INDEX(CurCloseProf[],1,MATCH(AV$4,CurCloseProf[#Headers],0))*'CC Summary'!$K$94*$AJ$54</f>
        <v>715.26928751901073</v>
      </c>
      <c r="AW54" s="59">
        <f>INDEX(CurCloseProf[],1,MATCH(AW$4,CurCloseProf[#Headers],0))*'CC Summary'!$K$94*$AJ$54</f>
        <v>2661.0288294133966</v>
      </c>
      <c r="AX54" s="59">
        <f t="shared" si="2"/>
        <v>6561.3697545069208</v>
      </c>
    </row>
    <row r="55" spans="1:50">
      <c r="A55" t="s">
        <v>58</v>
      </c>
      <c r="B55" t="s">
        <v>109</v>
      </c>
      <c r="C55">
        <v>47401</v>
      </c>
      <c r="D55">
        <v>47401</v>
      </c>
      <c r="F55" s="7">
        <f>'Summary '!L59</f>
        <v>0</v>
      </c>
      <c r="G55" s="7">
        <f>INDEX(CurCloseProf[], MATCH(PAQueryRA[[#This Row],[Reg/Unreg]],CurCloseProf[R/NR],0),MATCH(G$4,CurCloseProf[#Headers],0))*'Closeouts and Depr'!$J60</f>
        <v>807089.68004497024</v>
      </c>
      <c r="H55" s="7">
        <f>INDEX(CurCloseProf[], MATCH(PAQueryRA[[#This Row],[Reg/Unreg]],CurCloseProf[R/NR],0),MATCH(H$4,CurCloseProf[#Headers],0))*'Closeouts and Depr'!$J60</f>
        <v>636458.87381758995</v>
      </c>
      <c r="I55" s="7">
        <f>INDEX(CurCloseProf[], MATCH(PAQueryRA[[#This Row],[Reg/Unreg]],CurCloseProf[R/NR],0),MATCH(I$4,CurCloseProf[#Headers],0))*'Closeouts and Depr'!$J60</f>
        <v>863593.70042996865</v>
      </c>
      <c r="J55" s="7">
        <f>INDEX(CurCloseProf[], MATCH(PAQueryRA[[#This Row],[Reg/Unreg]],CurCloseProf[R/NR],0),MATCH(J$4,CurCloseProf[#Headers],0))*'Closeouts and Depr'!$J60</f>
        <v>237476.16750705548</v>
      </c>
      <c r="K55" s="7">
        <f>INDEX(CurCloseProf[], MATCH(PAQueryRA[[#This Row],[Reg/Unreg]],CurCloseProf[R/NR],0),MATCH(K$4,CurCloseProf[#Headers],0))*'Closeouts and Depr'!$J60</f>
        <v>693695.86248363694</v>
      </c>
      <c r="L55" s="7">
        <f>INDEX(CurCloseProf[], MATCH(PAQueryRA[[#This Row],[Reg/Unreg]],CurCloseProf[R/NR],0),MATCH(L$4,CurCloseProf[#Headers],0))*'Closeouts and Depr'!$J60</f>
        <v>1206562.2096978994</v>
      </c>
      <c r="M55" s="7">
        <f>INDEX(CurCloseProf[], MATCH(PAQueryRA[[#This Row],[Reg/Unreg]],CurCloseProf[R/NR],0),MATCH(M$4,CurCloseProf[#Headers],0))*'Closeouts and Depr'!$J60</f>
        <v>1009356.4149510752</v>
      </c>
      <c r="N55" s="7">
        <f>INDEX(CurCloseProf[], MATCH(PAQueryRA[[#This Row],[Reg/Unreg]],CurCloseProf[R/NR],0),MATCH(N$4,CurCloseProf[#Headers],0))*'Closeouts and Depr'!$J60</f>
        <v>582798.53458476195</v>
      </c>
      <c r="O55" s="7">
        <f>INDEX(CurCloseProf[], MATCH(PAQueryRA[[#This Row],[Reg/Unreg]],CurCloseProf[R/NR],0),MATCH(O$4,CurCloseProf[#Headers],0))*'Closeouts and Depr'!$J60</f>
        <v>1220353.2710307471</v>
      </c>
      <c r="P55" s="7">
        <f>INDEX(CurCloseProf[], MATCH(PAQueryRA[[#This Row],[Reg/Unreg]],CurCloseProf[R/NR],0),MATCH(P$4,CurCloseProf[#Headers],0))*'Closeouts and Depr'!$J60</f>
        <v>2457684.6495136674</v>
      </c>
      <c r="Q55" s="7">
        <f>INDEX(CurCloseProf[], MATCH(PAQueryRA[[#This Row],[Reg/Unreg]],CurCloseProf[R/NR],0),MATCH(Q$4,CurCloseProf[#Headers],0))*'Closeouts and Depr'!$J60</f>
        <v>2181706.263762923</v>
      </c>
      <c r="R55" s="7">
        <f>INDEX(CurCloseProf[], MATCH(PAQueryRA[[#This Row],[Reg/Unreg]],CurCloseProf[R/NR],0),MATCH(R$4,CurCloseProf[#Headers],0))*'Closeouts and Depr'!$J60</f>
        <v>8116639.9375572549</v>
      </c>
      <c r="S55" s="7">
        <f t="shared" si="0"/>
        <v>20013415.565381549</v>
      </c>
      <c r="U55" s="7">
        <f>'Summary '!K59</f>
        <v>0</v>
      </c>
      <c r="V55" s="7">
        <f>INDEX(CurCloseProf[], MATCH(PAQueryRA[[#This Row],[Reg/Unreg]],CurCloseProf[R/NR],0),MATCH(V$4,CurCloseProf[#Headers],0))*'Closeouts and Depr'!$M60</f>
        <v>-2202.5385524878579</v>
      </c>
      <c r="W55" s="7">
        <f>INDEX(CurCloseProf[], MATCH(PAQueryRA[[#This Row],[Reg/Unreg]],CurCloseProf[R/NR],0),MATCH(W$4,CurCloseProf[#Headers],0))*'Closeouts and Depr'!$M60</f>
        <v>-1736.8890240030557</v>
      </c>
      <c r="X55" s="7">
        <f>INDEX(CurCloseProf[], MATCH(PAQueryRA[[#This Row],[Reg/Unreg]],CurCloseProf[R/NR],0),MATCH(X$4,CurCloseProf[#Headers],0))*'Closeouts and Depr'!$M60</f>
        <v>-2356.7373811255684</v>
      </c>
      <c r="Y55" s="7">
        <f>INDEX(CurCloseProf[], MATCH(PAQueryRA[[#This Row],[Reg/Unreg]],CurCloseProf[R/NR],0),MATCH(Y$4,CurCloseProf[#Headers],0))*'Closeouts and Depr'!$M60</f>
        <v>-648.06975874379941</v>
      </c>
      <c r="Z55" s="7">
        <f>INDEX(CurCloseProf[], MATCH(PAQueryRA[[#This Row],[Reg/Unreg]],CurCloseProf[R/NR],0),MATCH(Z$4,CurCloseProf[#Headers],0))*'Closeouts and Depr'!$M60</f>
        <v>-1893.0881147388645</v>
      </c>
      <c r="AA55" s="7">
        <f>INDEX(CurCloseProf[], MATCH(PAQueryRA[[#This Row],[Reg/Unreg]],CurCloseProf[R/NR],0),MATCH(AA$4,CurCloseProf[#Headers],0))*'Closeouts and Depr'!$M60</f>
        <v>-3292.6945400745171</v>
      </c>
      <c r="AB55" s="7">
        <f>INDEX(CurCloseProf[], MATCH(PAQueryRA[[#This Row],[Reg/Unreg]],CurCloseProf[R/NR],0),MATCH(AB$4,CurCloseProf[#Headers],0))*'Closeouts and Depr'!$M60</f>
        <v>-2754.5221703327979</v>
      </c>
      <c r="AC55" s="7">
        <f>INDEX(CurCloseProf[], MATCH(PAQueryRA[[#This Row],[Reg/Unreg]],CurCloseProf[R/NR],0),MATCH(AC$4,CurCloseProf[#Headers],0))*'Closeouts and Depr'!$M60</f>
        <v>-1590.4505688696743</v>
      </c>
      <c r="AD55" s="7">
        <f>INDEX(CurCloseProf[], MATCH(PAQueryRA[[#This Row],[Reg/Unreg]],CurCloseProf[R/NR],0),MATCH(AD$4,CurCloseProf[#Headers],0))*'Closeouts and Depr'!$M60</f>
        <v>-3330.3301895151462</v>
      </c>
      <c r="AE55" s="7">
        <f>INDEX(CurCloseProf[], MATCH(PAQueryRA[[#This Row],[Reg/Unreg]],CurCloseProf[R/NR],0),MATCH(AE$4,CurCloseProf[#Headers],0))*'Closeouts and Depr'!$M60</f>
        <v>-6706.9934410632613</v>
      </c>
      <c r="AF55" s="7">
        <f>INDEX(CurCloseProf[], MATCH(PAQueryRA[[#This Row],[Reg/Unreg]],CurCloseProf[R/NR],0),MATCH(AF$4,CurCloseProf[#Headers],0))*'Closeouts and Depr'!$M60</f>
        <v>-5953.8515668721411</v>
      </c>
      <c r="AG55" s="7">
        <f>INDEX(CurCloseProf[], MATCH(PAQueryRA[[#This Row],[Reg/Unreg]],CurCloseProf[R/NR],0),MATCH(AG$4,CurCloseProf[#Headers],0))*'Closeouts and Depr'!$M60</f>
        <v>-22150.218025506649</v>
      </c>
      <c r="AH55" s="7">
        <f t="shared" si="1"/>
        <v>-54616.383333333331</v>
      </c>
      <c r="AJ55" s="7">
        <v>0</v>
      </c>
      <c r="AK55" s="7"/>
      <c r="AL55" s="59">
        <f>INDEX(CurCloseProf[],1,MATCH(AL$4,CurCloseProf[#Headers],0))*'CC Summary'!$K$94*$AJ$55</f>
        <v>0</v>
      </c>
      <c r="AM55" s="59">
        <f>INDEX(CurCloseProf[],1,MATCH(AM$4,CurCloseProf[#Headers],0))*'CC Summary'!$K$94*$AJ$55</f>
        <v>0</v>
      </c>
      <c r="AN55" s="59">
        <f>INDEX(CurCloseProf[],1,MATCH(AN$4,CurCloseProf[#Headers],0))*'CC Summary'!$K$94*$AJ$55</f>
        <v>0</v>
      </c>
      <c r="AO55" s="59">
        <f>INDEX(CurCloseProf[],1,MATCH(AO$4,CurCloseProf[#Headers],0))*'CC Summary'!$K$94*$AJ$55</f>
        <v>0</v>
      </c>
      <c r="AP55" s="59">
        <f>INDEX(CurCloseProf[],1,MATCH(AP$4,CurCloseProf[#Headers],0))*'CC Summary'!$K$94*$AJ$55</f>
        <v>0</v>
      </c>
      <c r="AQ55" s="59">
        <f>INDEX(CurCloseProf[],1,MATCH(AQ$4,CurCloseProf[#Headers],0))*'CC Summary'!$K$94*$AJ$55</f>
        <v>0</v>
      </c>
      <c r="AR55" s="59">
        <f>INDEX(CurCloseProf[],1,MATCH(AR$4,CurCloseProf[#Headers],0))*'CC Summary'!$K$94*$AJ$55</f>
        <v>0</v>
      </c>
      <c r="AS55" s="59">
        <f>INDEX(CurCloseProf[],1,MATCH(AS$4,CurCloseProf[#Headers],0))*'CC Summary'!$K$94*$AJ$55</f>
        <v>0</v>
      </c>
      <c r="AT55" s="59">
        <f>INDEX(CurCloseProf[],1,MATCH(AT$4,CurCloseProf[#Headers],0))*'CC Summary'!$K$94*$AJ$55</f>
        <v>0</v>
      </c>
      <c r="AU55" s="59">
        <f>INDEX(CurCloseProf[],1,MATCH(AU$4,CurCloseProf[#Headers],0))*'CC Summary'!$K$94*$AJ$55</f>
        <v>0</v>
      </c>
      <c r="AV55" s="59">
        <f>INDEX(CurCloseProf[],1,MATCH(AV$4,CurCloseProf[#Headers],0))*'CC Summary'!$K$94*$AJ$55</f>
        <v>0</v>
      </c>
      <c r="AW55" s="59">
        <f>INDEX(CurCloseProf[],1,MATCH(AW$4,CurCloseProf[#Headers],0))*'CC Summary'!$K$94*$AJ$55</f>
        <v>0</v>
      </c>
      <c r="AX55" s="59">
        <f t="shared" si="2"/>
        <v>0</v>
      </c>
    </row>
    <row r="56" spans="1:50">
      <c r="A56" t="s">
        <v>58</v>
      </c>
      <c r="B56" t="s">
        <v>110</v>
      </c>
      <c r="C56">
        <v>47481</v>
      </c>
      <c r="D56">
        <v>47481</v>
      </c>
      <c r="F56" s="7">
        <f>'Summary '!L60</f>
        <v>0</v>
      </c>
      <c r="G56" s="7">
        <f>INDEX(CurCloseProf[], MATCH(PAQueryRA[[#This Row],[Reg/Unreg]],CurCloseProf[R/NR],0),MATCH(G$4,CurCloseProf[#Headers],0))*'Closeouts and Depr'!$J61</f>
        <v>0</v>
      </c>
      <c r="H56" s="7">
        <f>INDEX(CurCloseProf[], MATCH(PAQueryRA[[#This Row],[Reg/Unreg]],CurCloseProf[R/NR],0),MATCH(H$4,CurCloseProf[#Headers],0))*'Closeouts and Depr'!$J61</f>
        <v>0</v>
      </c>
      <c r="I56" s="7">
        <f>INDEX(CurCloseProf[], MATCH(PAQueryRA[[#This Row],[Reg/Unreg]],CurCloseProf[R/NR],0),MATCH(I$4,CurCloseProf[#Headers],0))*'Closeouts and Depr'!$J61</f>
        <v>0</v>
      </c>
      <c r="J56" s="7">
        <f>INDEX(CurCloseProf[], MATCH(PAQueryRA[[#This Row],[Reg/Unreg]],CurCloseProf[R/NR],0),MATCH(J$4,CurCloseProf[#Headers],0))*'Closeouts and Depr'!$J61</f>
        <v>0</v>
      </c>
      <c r="K56" s="7">
        <f>INDEX(CurCloseProf[], MATCH(PAQueryRA[[#This Row],[Reg/Unreg]],CurCloseProf[R/NR],0),MATCH(K$4,CurCloseProf[#Headers],0))*'Closeouts and Depr'!$J61</f>
        <v>0</v>
      </c>
      <c r="L56" s="7">
        <f>INDEX(CurCloseProf[], MATCH(PAQueryRA[[#This Row],[Reg/Unreg]],CurCloseProf[R/NR],0),MATCH(L$4,CurCloseProf[#Headers],0))*'Closeouts and Depr'!$J61</f>
        <v>0</v>
      </c>
      <c r="M56" s="7">
        <f>INDEX(CurCloseProf[], MATCH(PAQueryRA[[#This Row],[Reg/Unreg]],CurCloseProf[R/NR],0),MATCH(M$4,CurCloseProf[#Headers],0))*'Closeouts and Depr'!$J61</f>
        <v>0</v>
      </c>
      <c r="N56" s="7">
        <f>INDEX(CurCloseProf[], MATCH(PAQueryRA[[#This Row],[Reg/Unreg]],CurCloseProf[R/NR],0),MATCH(N$4,CurCloseProf[#Headers],0))*'Closeouts and Depr'!$J61</f>
        <v>0</v>
      </c>
      <c r="O56" s="7">
        <f>INDEX(CurCloseProf[], MATCH(PAQueryRA[[#This Row],[Reg/Unreg]],CurCloseProf[R/NR],0),MATCH(O$4,CurCloseProf[#Headers],0))*'Closeouts and Depr'!$J61</f>
        <v>0</v>
      </c>
      <c r="P56" s="7">
        <f>INDEX(CurCloseProf[], MATCH(PAQueryRA[[#This Row],[Reg/Unreg]],CurCloseProf[R/NR],0),MATCH(P$4,CurCloseProf[#Headers],0))*'Closeouts and Depr'!$J61</f>
        <v>0</v>
      </c>
      <c r="Q56" s="7">
        <f>INDEX(CurCloseProf[], MATCH(PAQueryRA[[#This Row],[Reg/Unreg]],CurCloseProf[R/NR],0),MATCH(Q$4,CurCloseProf[#Headers],0))*'Closeouts and Depr'!$J61</f>
        <v>0</v>
      </c>
      <c r="R56" s="7">
        <f>INDEX(CurCloseProf[], MATCH(PAQueryRA[[#This Row],[Reg/Unreg]],CurCloseProf[R/NR],0),MATCH(R$4,CurCloseProf[#Headers],0))*'Closeouts and Depr'!$J61</f>
        <v>0</v>
      </c>
      <c r="S56" s="7">
        <f t="shared" si="0"/>
        <v>0</v>
      </c>
      <c r="U56" s="7">
        <f>'Summary '!K60</f>
        <v>0</v>
      </c>
      <c r="V56" s="7">
        <f>INDEX(CurCloseProf[], MATCH(PAQueryRA[[#This Row],[Reg/Unreg]],CurCloseProf[R/NR],0),MATCH(V$4,CurCloseProf[#Headers],0))*'Closeouts and Depr'!$M61</f>
        <v>0</v>
      </c>
      <c r="W56" s="7">
        <f>INDEX(CurCloseProf[], MATCH(PAQueryRA[[#This Row],[Reg/Unreg]],CurCloseProf[R/NR],0),MATCH(W$4,CurCloseProf[#Headers],0))*'Closeouts and Depr'!$M61</f>
        <v>0</v>
      </c>
      <c r="X56" s="7">
        <f>INDEX(CurCloseProf[], MATCH(PAQueryRA[[#This Row],[Reg/Unreg]],CurCloseProf[R/NR],0),MATCH(X$4,CurCloseProf[#Headers],0))*'Closeouts and Depr'!$M61</f>
        <v>0</v>
      </c>
      <c r="Y56" s="7">
        <f>INDEX(CurCloseProf[], MATCH(PAQueryRA[[#This Row],[Reg/Unreg]],CurCloseProf[R/NR],0),MATCH(Y$4,CurCloseProf[#Headers],0))*'Closeouts and Depr'!$M61</f>
        <v>0</v>
      </c>
      <c r="Z56" s="7">
        <f>INDEX(CurCloseProf[], MATCH(PAQueryRA[[#This Row],[Reg/Unreg]],CurCloseProf[R/NR],0),MATCH(Z$4,CurCloseProf[#Headers],0))*'Closeouts and Depr'!$M61</f>
        <v>0</v>
      </c>
      <c r="AA56" s="7">
        <f>INDEX(CurCloseProf[], MATCH(PAQueryRA[[#This Row],[Reg/Unreg]],CurCloseProf[R/NR],0),MATCH(AA$4,CurCloseProf[#Headers],0))*'Closeouts and Depr'!$M61</f>
        <v>0</v>
      </c>
      <c r="AB56" s="7">
        <f>INDEX(CurCloseProf[], MATCH(PAQueryRA[[#This Row],[Reg/Unreg]],CurCloseProf[R/NR],0),MATCH(AB$4,CurCloseProf[#Headers],0))*'Closeouts and Depr'!$M61</f>
        <v>0</v>
      </c>
      <c r="AC56" s="7">
        <f>INDEX(CurCloseProf[], MATCH(PAQueryRA[[#This Row],[Reg/Unreg]],CurCloseProf[R/NR],0),MATCH(AC$4,CurCloseProf[#Headers],0))*'Closeouts and Depr'!$M61</f>
        <v>0</v>
      </c>
      <c r="AD56" s="7">
        <f>INDEX(CurCloseProf[], MATCH(PAQueryRA[[#This Row],[Reg/Unreg]],CurCloseProf[R/NR],0),MATCH(AD$4,CurCloseProf[#Headers],0))*'Closeouts and Depr'!$M61</f>
        <v>0</v>
      </c>
      <c r="AE56" s="7">
        <f>INDEX(CurCloseProf[], MATCH(PAQueryRA[[#This Row],[Reg/Unreg]],CurCloseProf[R/NR],0),MATCH(AE$4,CurCloseProf[#Headers],0))*'Closeouts and Depr'!$M61</f>
        <v>0</v>
      </c>
      <c r="AF56" s="7">
        <f>INDEX(CurCloseProf[], MATCH(PAQueryRA[[#This Row],[Reg/Unreg]],CurCloseProf[R/NR],0),MATCH(AF$4,CurCloseProf[#Headers],0))*'Closeouts and Depr'!$M61</f>
        <v>0</v>
      </c>
      <c r="AG56" s="7">
        <f>INDEX(CurCloseProf[], MATCH(PAQueryRA[[#This Row],[Reg/Unreg]],CurCloseProf[R/NR],0),MATCH(AG$4,CurCloseProf[#Headers],0))*'Closeouts and Depr'!$M61</f>
        <v>0</v>
      </c>
      <c r="AH56" s="7">
        <f t="shared" si="1"/>
        <v>0</v>
      </c>
      <c r="AJ56" s="7">
        <v>0</v>
      </c>
      <c r="AK56" s="7"/>
      <c r="AL56" s="59">
        <f>INDEX(CurCloseProf[],1,MATCH(AL$4,CurCloseProf[#Headers],0))*'CC Summary'!$K$94*$AJ$56</f>
        <v>0</v>
      </c>
      <c r="AM56" s="59">
        <f>INDEX(CurCloseProf[],1,MATCH(AM$4,CurCloseProf[#Headers],0))*'CC Summary'!$K$94*$AJ$56</f>
        <v>0</v>
      </c>
      <c r="AN56" s="59">
        <f>INDEX(CurCloseProf[],1,MATCH(AN$4,CurCloseProf[#Headers],0))*'CC Summary'!$K$94*$AJ$56</f>
        <v>0</v>
      </c>
      <c r="AO56" s="59">
        <f>INDEX(CurCloseProf[],1,MATCH(AO$4,CurCloseProf[#Headers],0))*'CC Summary'!$K$94*$AJ$56</f>
        <v>0</v>
      </c>
      <c r="AP56" s="59">
        <f>INDEX(CurCloseProf[],1,MATCH(AP$4,CurCloseProf[#Headers],0))*'CC Summary'!$K$94*$AJ$56</f>
        <v>0</v>
      </c>
      <c r="AQ56" s="59">
        <f>INDEX(CurCloseProf[],1,MATCH(AQ$4,CurCloseProf[#Headers],0))*'CC Summary'!$K$94*$AJ$56</f>
        <v>0</v>
      </c>
      <c r="AR56" s="59">
        <f>INDEX(CurCloseProf[],1,MATCH(AR$4,CurCloseProf[#Headers],0))*'CC Summary'!$K$94*$AJ$56</f>
        <v>0</v>
      </c>
      <c r="AS56" s="59">
        <f>INDEX(CurCloseProf[],1,MATCH(AS$4,CurCloseProf[#Headers],0))*'CC Summary'!$K$94*$AJ$56</f>
        <v>0</v>
      </c>
      <c r="AT56" s="59">
        <f>INDEX(CurCloseProf[],1,MATCH(AT$4,CurCloseProf[#Headers],0))*'CC Summary'!$K$94*$AJ$56</f>
        <v>0</v>
      </c>
      <c r="AU56" s="59">
        <f>INDEX(CurCloseProf[],1,MATCH(AU$4,CurCloseProf[#Headers],0))*'CC Summary'!$K$94*$AJ$56</f>
        <v>0</v>
      </c>
      <c r="AV56" s="59">
        <f>INDEX(CurCloseProf[],1,MATCH(AV$4,CurCloseProf[#Headers],0))*'CC Summary'!$K$94*$AJ$56</f>
        <v>0</v>
      </c>
      <c r="AW56" s="59">
        <f>INDEX(CurCloseProf[],1,MATCH(AW$4,CurCloseProf[#Headers],0))*'CC Summary'!$K$94*$AJ$56</f>
        <v>0</v>
      </c>
      <c r="AX56" s="59">
        <f t="shared" si="2"/>
        <v>0</v>
      </c>
    </row>
    <row r="57" spans="1:50">
      <c r="A57" t="s">
        <v>58</v>
      </c>
      <c r="B57" t="s">
        <v>111</v>
      </c>
      <c r="C57">
        <v>47491</v>
      </c>
      <c r="D57">
        <v>47491</v>
      </c>
      <c r="F57" s="7">
        <f>'Summary '!L61</f>
        <v>0</v>
      </c>
      <c r="G57" s="7">
        <f>INDEX(CurCloseProf[], MATCH(PAQueryRA[[#This Row],[Reg/Unreg]],CurCloseProf[R/NR],0),MATCH(G$4,CurCloseProf[#Headers],0))*'Closeouts and Depr'!$J62</f>
        <v>0</v>
      </c>
      <c r="H57" s="7">
        <f>INDEX(CurCloseProf[], MATCH(PAQueryRA[[#This Row],[Reg/Unreg]],CurCloseProf[R/NR],0),MATCH(H$4,CurCloseProf[#Headers],0))*'Closeouts and Depr'!$J62</f>
        <v>0</v>
      </c>
      <c r="I57" s="7">
        <f>INDEX(CurCloseProf[], MATCH(PAQueryRA[[#This Row],[Reg/Unreg]],CurCloseProf[R/NR],0),MATCH(I$4,CurCloseProf[#Headers],0))*'Closeouts and Depr'!$J62</f>
        <v>0</v>
      </c>
      <c r="J57" s="7">
        <f>INDEX(CurCloseProf[], MATCH(PAQueryRA[[#This Row],[Reg/Unreg]],CurCloseProf[R/NR],0),MATCH(J$4,CurCloseProf[#Headers],0))*'Closeouts and Depr'!$J62</f>
        <v>0</v>
      </c>
      <c r="K57" s="7">
        <f>INDEX(CurCloseProf[], MATCH(PAQueryRA[[#This Row],[Reg/Unreg]],CurCloseProf[R/NR],0),MATCH(K$4,CurCloseProf[#Headers],0))*'Closeouts and Depr'!$J62</f>
        <v>0</v>
      </c>
      <c r="L57" s="7">
        <f>INDEX(CurCloseProf[], MATCH(PAQueryRA[[#This Row],[Reg/Unreg]],CurCloseProf[R/NR],0),MATCH(L$4,CurCloseProf[#Headers],0))*'Closeouts and Depr'!$J62</f>
        <v>0</v>
      </c>
      <c r="M57" s="7">
        <f>INDEX(CurCloseProf[], MATCH(PAQueryRA[[#This Row],[Reg/Unreg]],CurCloseProf[R/NR],0),MATCH(M$4,CurCloseProf[#Headers],0))*'Closeouts and Depr'!$J62</f>
        <v>0</v>
      </c>
      <c r="N57" s="7">
        <f>INDEX(CurCloseProf[], MATCH(PAQueryRA[[#This Row],[Reg/Unreg]],CurCloseProf[R/NR],0),MATCH(N$4,CurCloseProf[#Headers],0))*'Closeouts and Depr'!$J62</f>
        <v>0</v>
      </c>
      <c r="O57" s="7">
        <f>INDEX(CurCloseProf[], MATCH(PAQueryRA[[#This Row],[Reg/Unreg]],CurCloseProf[R/NR],0),MATCH(O$4,CurCloseProf[#Headers],0))*'Closeouts and Depr'!$J62</f>
        <v>0</v>
      </c>
      <c r="P57" s="7">
        <f>INDEX(CurCloseProf[], MATCH(PAQueryRA[[#This Row],[Reg/Unreg]],CurCloseProf[R/NR],0),MATCH(P$4,CurCloseProf[#Headers],0))*'Closeouts and Depr'!$J62</f>
        <v>0</v>
      </c>
      <c r="Q57" s="7">
        <f>INDEX(CurCloseProf[], MATCH(PAQueryRA[[#This Row],[Reg/Unreg]],CurCloseProf[R/NR],0),MATCH(Q$4,CurCloseProf[#Headers],0))*'Closeouts and Depr'!$J62</f>
        <v>0</v>
      </c>
      <c r="R57" s="7">
        <f>INDEX(CurCloseProf[], MATCH(PAQueryRA[[#This Row],[Reg/Unreg]],CurCloseProf[R/NR],0),MATCH(R$4,CurCloseProf[#Headers],0))*'Closeouts and Depr'!$J62</f>
        <v>0</v>
      </c>
      <c r="S57" s="7">
        <f t="shared" si="0"/>
        <v>0</v>
      </c>
      <c r="U57" s="7">
        <f>'Summary '!K61</f>
        <v>0</v>
      </c>
      <c r="V57" s="7">
        <f>INDEX(CurCloseProf[], MATCH(PAQueryRA[[#This Row],[Reg/Unreg]],CurCloseProf[R/NR],0),MATCH(V$4,CurCloseProf[#Headers],0))*'Closeouts and Depr'!$M62</f>
        <v>0</v>
      </c>
      <c r="W57" s="7">
        <f>INDEX(CurCloseProf[], MATCH(PAQueryRA[[#This Row],[Reg/Unreg]],CurCloseProf[R/NR],0),MATCH(W$4,CurCloseProf[#Headers],0))*'Closeouts and Depr'!$M62</f>
        <v>0</v>
      </c>
      <c r="X57" s="7">
        <f>INDEX(CurCloseProf[], MATCH(PAQueryRA[[#This Row],[Reg/Unreg]],CurCloseProf[R/NR],0),MATCH(X$4,CurCloseProf[#Headers],0))*'Closeouts and Depr'!$M62</f>
        <v>0</v>
      </c>
      <c r="Y57" s="7">
        <f>INDEX(CurCloseProf[], MATCH(PAQueryRA[[#This Row],[Reg/Unreg]],CurCloseProf[R/NR],0),MATCH(Y$4,CurCloseProf[#Headers],0))*'Closeouts and Depr'!$M62</f>
        <v>0</v>
      </c>
      <c r="Z57" s="7">
        <f>INDEX(CurCloseProf[], MATCH(PAQueryRA[[#This Row],[Reg/Unreg]],CurCloseProf[R/NR],0),MATCH(Z$4,CurCloseProf[#Headers],0))*'Closeouts and Depr'!$M62</f>
        <v>0</v>
      </c>
      <c r="AA57" s="7">
        <f>INDEX(CurCloseProf[], MATCH(PAQueryRA[[#This Row],[Reg/Unreg]],CurCloseProf[R/NR],0),MATCH(AA$4,CurCloseProf[#Headers],0))*'Closeouts and Depr'!$M62</f>
        <v>0</v>
      </c>
      <c r="AB57" s="7">
        <f>INDEX(CurCloseProf[], MATCH(PAQueryRA[[#This Row],[Reg/Unreg]],CurCloseProf[R/NR],0),MATCH(AB$4,CurCloseProf[#Headers],0))*'Closeouts and Depr'!$M62</f>
        <v>0</v>
      </c>
      <c r="AC57" s="7">
        <f>INDEX(CurCloseProf[], MATCH(PAQueryRA[[#This Row],[Reg/Unreg]],CurCloseProf[R/NR],0),MATCH(AC$4,CurCloseProf[#Headers],0))*'Closeouts and Depr'!$M62</f>
        <v>0</v>
      </c>
      <c r="AD57" s="7">
        <f>INDEX(CurCloseProf[], MATCH(PAQueryRA[[#This Row],[Reg/Unreg]],CurCloseProf[R/NR],0),MATCH(AD$4,CurCloseProf[#Headers],0))*'Closeouts and Depr'!$M62</f>
        <v>0</v>
      </c>
      <c r="AE57" s="7">
        <f>INDEX(CurCloseProf[], MATCH(PAQueryRA[[#This Row],[Reg/Unreg]],CurCloseProf[R/NR],0),MATCH(AE$4,CurCloseProf[#Headers],0))*'Closeouts and Depr'!$M62</f>
        <v>0</v>
      </c>
      <c r="AF57" s="7">
        <f>INDEX(CurCloseProf[], MATCH(PAQueryRA[[#This Row],[Reg/Unreg]],CurCloseProf[R/NR],0),MATCH(AF$4,CurCloseProf[#Headers],0))*'Closeouts and Depr'!$M62</f>
        <v>0</v>
      </c>
      <c r="AG57" s="7">
        <f>INDEX(CurCloseProf[], MATCH(PAQueryRA[[#This Row],[Reg/Unreg]],CurCloseProf[R/NR],0),MATCH(AG$4,CurCloseProf[#Headers],0))*'Closeouts and Depr'!$M62</f>
        <v>0</v>
      </c>
      <c r="AH57" s="7">
        <f t="shared" si="1"/>
        <v>0</v>
      </c>
      <c r="AJ57" s="7">
        <v>0</v>
      </c>
      <c r="AK57" s="7"/>
      <c r="AL57" s="59">
        <f>INDEX(CurCloseProf[],1,MATCH(AL$4,CurCloseProf[#Headers],0))*'CC Summary'!$K$94*$AJ$57</f>
        <v>0</v>
      </c>
      <c r="AM57" s="59">
        <f>INDEX(CurCloseProf[],1,MATCH(AM$4,CurCloseProf[#Headers],0))*'CC Summary'!$K$94*$AJ$57</f>
        <v>0</v>
      </c>
      <c r="AN57" s="59">
        <f>INDEX(CurCloseProf[],1,MATCH(AN$4,CurCloseProf[#Headers],0))*'CC Summary'!$K$94*$AJ$57</f>
        <v>0</v>
      </c>
      <c r="AO57" s="59">
        <f>INDEX(CurCloseProf[],1,MATCH(AO$4,CurCloseProf[#Headers],0))*'CC Summary'!$K$94*$AJ$57</f>
        <v>0</v>
      </c>
      <c r="AP57" s="59">
        <f>INDEX(CurCloseProf[],1,MATCH(AP$4,CurCloseProf[#Headers],0))*'CC Summary'!$K$94*$AJ$57</f>
        <v>0</v>
      </c>
      <c r="AQ57" s="59">
        <f>INDEX(CurCloseProf[],1,MATCH(AQ$4,CurCloseProf[#Headers],0))*'CC Summary'!$K$94*$AJ$57</f>
        <v>0</v>
      </c>
      <c r="AR57" s="59">
        <f>INDEX(CurCloseProf[],1,MATCH(AR$4,CurCloseProf[#Headers],0))*'CC Summary'!$K$94*$AJ$57</f>
        <v>0</v>
      </c>
      <c r="AS57" s="59">
        <f>INDEX(CurCloseProf[],1,MATCH(AS$4,CurCloseProf[#Headers],0))*'CC Summary'!$K$94*$AJ$57</f>
        <v>0</v>
      </c>
      <c r="AT57" s="59">
        <f>INDEX(CurCloseProf[],1,MATCH(AT$4,CurCloseProf[#Headers],0))*'CC Summary'!$K$94*$AJ$57</f>
        <v>0</v>
      </c>
      <c r="AU57" s="59">
        <f>INDEX(CurCloseProf[],1,MATCH(AU$4,CurCloseProf[#Headers],0))*'CC Summary'!$K$94*$AJ$57</f>
        <v>0</v>
      </c>
      <c r="AV57" s="59">
        <f>INDEX(CurCloseProf[],1,MATCH(AV$4,CurCloseProf[#Headers],0))*'CC Summary'!$K$94*$AJ$57</f>
        <v>0</v>
      </c>
      <c r="AW57" s="59">
        <f>INDEX(CurCloseProf[],1,MATCH(AW$4,CurCloseProf[#Headers],0))*'CC Summary'!$K$94*$AJ$57</f>
        <v>0</v>
      </c>
      <c r="AX57" s="59">
        <f t="shared" si="2"/>
        <v>0</v>
      </c>
    </row>
    <row r="58" spans="1:50">
      <c r="A58" t="s">
        <v>58</v>
      </c>
      <c r="B58" t="s">
        <v>112</v>
      </c>
      <c r="C58">
        <v>47501</v>
      </c>
      <c r="D58">
        <v>47501</v>
      </c>
      <c r="F58" s="7">
        <f>'Summary '!L62</f>
        <v>0</v>
      </c>
      <c r="G58" s="7">
        <f>INDEX(CurCloseProf[], MATCH(PAQueryRA[[#This Row],[Reg/Unreg]],CurCloseProf[R/NR],0),MATCH(G$4,CurCloseProf[#Headers],0))*'Closeouts and Depr'!$J63</f>
        <v>4058743.9917470426</v>
      </c>
      <c r="H58" s="7">
        <f>INDEX(CurCloseProf[], MATCH(PAQueryRA[[#This Row],[Reg/Unreg]],CurCloseProf[R/NR],0),MATCH(H$4,CurCloseProf[#Headers],0))*'Closeouts and Depr'!$J63</f>
        <v>3200664.9248164063</v>
      </c>
      <c r="I58" s="7">
        <f>INDEX(CurCloseProf[], MATCH(PAQueryRA[[#This Row],[Reg/Unreg]],CurCloseProf[R/NR],0),MATCH(I$4,CurCloseProf[#Headers],0))*'Closeouts and Depr'!$J63</f>
        <v>4342895.0085638929</v>
      </c>
      <c r="J58" s="7">
        <f>INDEX(CurCloseProf[], MATCH(PAQueryRA[[#This Row],[Reg/Unreg]],CurCloseProf[R/NR],0),MATCH(J$4,CurCloseProf[#Headers],0))*'Closeouts and Depr'!$J63</f>
        <v>1194235.2775452049</v>
      </c>
      <c r="K58" s="7">
        <f>INDEX(CurCloseProf[], MATCH(PAQueryRA[[#This Row],[Reg/Unreg]],CurCloseProf[R/NR],0),MATCH(K$4,CurCloseProf[#Headers],0))*'Closeouts and Depr'!$J63</f>
        <v>3488501.9392124619</v>
      </c>
      <c r="L58" s="7">
        <f>INDEX(CurCloseProf[], MATCH(PAQueryRA[[#This Row],[Reg/Unreg]],CurCloseProf[R/NR],0),MATCH(L$4,CurCloseProf[#Headers],0))*'Closeouts and Depr'!$J63</f>
        <v>6067636.8938424792</v>
      </c>
      <c r="M58" s="7">
        <f>INDEX(CurCloseProf[], MATCH(PAQueryRA[[#This Row],[Reg/Unreg]],CurCloseProf[R/NR],0),MATCH(M$4,CurCloseProf[#Headers],0))*'Closeouts and Depr'!$J63</f>
        <v>5075915.8319131844</v>
      </c>
      <c r="N58" s="7">
        <f>INDEX(CurCloseProf[], MATCH(PAQueryRA[[#This Row],[Reg/Unreg]],CurCloseProf[R/NR],0),MATCH(N$4,CurCloseProf[#Headers],0))*'Closeouts and Depr'!$J63</f>
        <v>2930814.3929099473</v>
      </c>
      <c r="O58" s="7">
        <f>INDEX(CurCloseProf[], MATCH(PAQueryRA[[#This Row],[Reg/Unreg]],CurCloseProf[R/NR],0),MATCH(O$4,CurCloseProf[#Headers],0))*'Closeouts and Depr'!$J63</f>
        <v>6136990.2615145734</v>
      </c>
      <c r="P58" s="7">
        <f>INDEX(CurCloseProf[], MATCH(PAQueryRA[[#This Row],[Reg/Unreg]],CurCloseProf[R/NR],0),MATCH(P$4,CurCloseProf[#Headers],0))*'Closeouts and Depr'!$J63</f>
        <v>12359361.111229585</v>
      </c>
      <c r="Q58" s="7">
        <f>INDEX(CurCloseProf[], MATCH(PAQueryRA[[#This Row],[Reg/Unreg]],CurCloseProf[R/NR],0),MATCH(Q$4,CurCloseProf[#Headers],0))*'Closeouts and Depr'!$J63</f>
        <v>10971503.4261264</v>
      </c>
      <c r="R58" s="7">
        <f>INDEX(CurCloseProf[], MATCH(PAQueryRA[[#This Row],[Reg/Unreg]],CurCloseProf[R/NR],0),MATCH(R$4,CurCloseProf[#Headers],0))*'Closeouts and Depr'!$J63</f>
        <v>40817475.919031732</v>
      </c>
      <c r="S58" s="7">
        <f t="shared" si="0"/>
        <v>100644738.97845291</v>
      </c>
      <c r="U58" s="7">
        <f>'Summary '!K62</f>
        <v>0</v>
      </c>
      <c r="V58" s="7">
        <f>INDEX(CurCloseProf[], MATCH(PAQueryRA[[#This Row],[Reg/Unreg]],CurCloseProf[R/NR],0),MATCH(V$4,CurCloseProf[#Headers],0))*'Closeouts and Depr'!$M63</f>
        <v>-58536.71019699538</v>
      </c>
      <c r="W58" s="7">
        <f>INDEX(CurCloseProf[], MATCH(PAQueryRA[[#This Row],[Reg/Unreg]],CurCloseProf[R/NR],0),MATCH(W$4,CurCloseProf[#Headers],0))*'Closeouts and Depr'!$M63</f>
        <v>-46161.175852094195</v>
      </c>
      <c r="X58" s="7">
        <f>INDEX(CurCloseProf[], MATCH(PAQueryRA[[#This Row],[Reg/Unreg]],CurCloseProf[R/NR],0),MATCH(X$4,CurCloseProf[#Headers],0))*'Closeouts and Depr'!$M63</f>
        <v>-62634.841480321258</v>
      </c>
      <c r="Y58" s="7">
        <f>INDEX(CurCloseProf[], MATCH(PAQueryRA[[#This Row],[Reg/Unreg]],CurCloseProf[R/NR],0),MATCH(Y$4,CurCloseProf[#Headers],0))*'Closeouts and Depr'!$M63</f>
        <v>-17223.703808576865</v>
      </c>
      <c r="Z58" s="7">
        <f>INDEX(CurCloseProf[], MATCH(PAQueryRA[[#This Row],[Reg/Unreg]],CurCloseProf[R/NR],0),MATCH(Z$4,CurCloseProf[#Headers],0))*'Closeouts and Depr'!$M63</f>
        <v>-50312.467958699279</v>
      </c>
      <c r="AA58" s="7">
        <f>INDEX(CurCloseProf[], MATCH(PAQueryRA[[#This Row],[Reg/Unreg]],CurCloseProf[R/NR],0),MATCH(AA$4,CurCloseProf[#Headers],0))*'Closeouts and Depr'!$M63</f>
        <v>-87509.708214577797</v>
      </c>
      <c r="AB58" s="7">
        <f>INDEX(CurCloseProf[], MATCH(PAQueryRA[[#This Row],[Reg/Unreg]],CurCloseProf[R/NR],0),MATCH(AB$4,CurCloseProf[#Headers],0))*'Closeouts and Depr'!$M63</f>
        <v>-73206.739484238205</v>
      </c>
      <c r="AC58" s="7">
        <f>INDEX(CurCloseProf[], MATCH(PAQueryRA[[#This Row],[Reg/Unreg]],CurCloseProf[R/NR],0),MATCH(AC$4,CurCloseProf[#Headers],0))*'Closeouts and Depr'!$M63</f>
        <v>-42269.291462531073</v>
      </c>
      <c r="AD58" s="7">
        <f>INDEX(CurCloseProf[], MATCH(PAQueryRA[[#This Row],[Reg/Unreg]],CurCloseProf[R/NR],0),MATCH(AD$4,CurCloseProf[#Headers],0))*'Closeouts and Depr'!$M63</f>
        <v>-88509.948188535738</v>
      </c>
      <c r="AE58" s="7">
        <f>INDEX(CurCloseProf[], MATCH(PAQueryRA[[#This Row],[Reg/Unreg]],CurCloseProf[R/NR],0),MATCH(AE$4,CurCloseProf[#Headers],0))*'Closeouts and Depr'!$M63</f>
        <v>-178251.28686587804</v>
      </c>
      <c r="AF58" s="7">
        <f>INDEX(CurCloseProf[], MATCH(PAQueryRA[[#This Row],[Reg/Unreg]],CurCloseProf[R/NR],0),MATCH(AF$4,CurCloseProf[#Headers],0))*'Closeouts and Depr'!$M63</f>
        <v>-158235.08893056828</v>
      </c>
      <c r="AG58" s="7">
        <f>INDEX(CurCloseProf[], MATCH(PAQueryRA[[#This Row],[Reg/Unreg]],CurCloseProf[R/NR],0),MATCH(AG$4,CurCloseProf[#Headers],0))*'Closeouts and Depr'!$M63</f>
        <v>-588684.76644587296</v>
      </c>
      <c r="AH58" s="7">
        <f t="shared" si="1"/>
        <v>-1451535.7288888891</v>
      </c>
      <c r="AJ58" s="180">
        <v>0.30843220966247342</v>
      </c>
      <c r="AK58" s="7"/>
      <c r="AL58" s="59">
        <f>INDEX(CurCloseProf[],1,MATCH(AL$4,CurCloseProf[#Headers],0))*'CC Summary'!$K$94*$AJ$58</f>
        <v>91430.157110392436</v>
      </c>
      <c r="AM58" s="59">
        <f>INDEX(CurCloseProf[],1,MATCH(AM$4,CurCloseProf[#Headers],0))*'CC Summary'!$K$94*$AJ$58</f>
        <v>72100.457069657132</v>
      </c>
      <c r="AN58" s="59">
        <f>INDEX(CurCloseProf[],1,MATCH(AN$4,CurCloseProf[#Headers],0))*'CC Summary'!$K$94*$AJ$58</f>
        <v>97831.145239594334</v>
      </c>
      <c r="AO58" s="59">
        <f>INDEX(CurCloseProf[],1,MATCH(AO$4,CurCloseProf[#Headers],0))*'CC Summary'!$K$94*$AJ$58</f>
        <v>26902.19419474445</v>
      </c>
      <c r="AP58" s="59">
        <f>INDEX(CurCloseProf[],1,MATCH(AP$4,CurCloseProf[#Headers],0))*'CC Summary'!$K$94*$AJ$58</f>
        <v>78584.478604873453</v>
      </c>
      <c r="AQ58" s="59">
        <f>INDEX(CurCloseProf[],1,MATCH(AQ$4,CurCloseProf[#Headers],0))*'CC Summary'!$K$94*$AJ$58</f>
        <v>136683.90901739011</v>
      </c>
      <c r="AR58" s="59">
        <f>INDEX(CurCloseProf[],1,MATCH(AR$4,CurCloseProf[#Headers],0))*'CC Summary'!$K$94*$AJ$58</f>
        <v>114343.6942400468</v>
      </c>
      <c r="AS58" s="59">
        <f>INDEX(CurCloseProf[],1,MATCH(AS$4,CurCloseProf[#Headers],0))*'CC Summary'!$K$94*$AJ$58</f>
        <v>66021.611845937936</v>
      </c>
      <c r="AT58" s="59">
        <f>INDEX(CurCloseProf[],1,MATCH(AT$4,CurCloseProf[#Headers],0))*'CC Summary'!$K$94*$AJ$58</f>
        <v>138246.21235933233</v>
      </c>
      <c r="AU58" s="59">
        <f>INDEX(CurCloseProf[],1,MATCH(AU$4,CurCloseProf[#Headers],0))*'CC Summary'!$K$94*$AJ$58</f>
        <v>278415.76864210924</v>
      </c>
      <c r="AV58" s="59">
        <f>INDEX(CurCloseProf[],1,MATCH(AV$4,CurCloseProf[#Headers],0))*'CC Summary'!$K$94*$AJ$58</f>
        <v>247151.8982295212</v>
      </c>
      <c r="AW58" s="59">
        <f>INDEX(CurCloseProf[],1,MATCH(AW$4,CurCloseProf[#Headers],0))*'CC Summary'!$K$94*$AJ$58</f>
        <v>919483.52586790139</v>
      </c>
      <c r="AX58" s="59">
        <f t="shared" si="2"/>
        <v>2267195.0524215009</v>
      </c>
    </row>
    <row r="59" spans="1:50">
      <c r="A59" t="s">
        <v>58</v>
      </c>
      <c r="B59" t="s">
        <v>113</v>
      </c>
      <c r="C59">
        <v>47502</v>
      </c>
      <c r="D59">
        <v>47502</v>
      </c>
      <c r="F59" s="7">
        <f>'Summary '!L63</f>
        <v>0</v>
      </c>
      <c r="G59" s="7">
        <f>INDEX(CurCloseProf[], MATCH(PAQueryRA[[#This Row],[Reg/Unreg]],CurCloseProf[R/NR],0),MATCH(G$4,CurCloseProf[#Headers],0))*'Closeouts and Depr'!$J64</f>
        <v>3350183.8045809604</v>
      </c>
      <c r="H59" s="7">
        <f>INDEX(CurCloseProf[], MATCH(PAQueryRA[[#This Row],[Reg/Unreg]],CurCloseProf[R/NR],0),MATCH(H$4,CurCloseProf[#Headers],0))*'Closeouts and Depr'!$J64</f>
        <v>2641904.93827987</v>
      </c>
      <c r="I59" s="7">
        <f>INDEX(CurCloseProf[], MATCH(PAQueryRA[[#This Row],[Reg/Unreg]],CurCloseProf[R/NR],0),MATCH(I$4,CurCloseProf[#Headers],0))*'Closeouts and Depr'!$J64</f>
        <v>3584728.8107529967</v>
      </c>
      <c r="J59" s="7">
        <f>INDEX(CurCloseProf[], MATCH(PAQueryRA[[#This Row],[Reg/Unreg]],CurCloseProf[R/NR],0),MATCH(J$4,CurCloseProf[#Headers],0))*'Closeouts and Depr'!$J64</f>
        <v>985750.19607704959</v>
      </c>
      <c r="K59" s="7">
        <f>INDEX(CurCloseProf[], MATCH(PAQueryRA[[#This Row],[Reg/Unreg]],CurCloseProf[R/NR],0),MATCH(K$4,CurCloseProf[#Headers],0))*'Closeouts and Depr'!$J64</f>
        <v>2879492.4545039535</v>
      </c>
      <c r="L59" s="7">
        <f>INDEX(CurCloseProf[], MATCH(PAQueryRA[[#This Row],[Reg/Unreg]],CurCloseProf[R/NR],0),MATCH(L$4,CurCloseProf[#Headers],0))*'Closeouts and Depr'!$J64</f>
        <v>5008371.7758899992</v>
      </c>
      <c r="M59" s="7">
        <f>INDEX(CurCloseProf[], MATCH(PAQueryRA[[#This Row],[Reg/Unreg]],CurCloseProf[R/NR],0),MATCH(M$4,CurCloseProf[#Headers],0))*'Closeouts and Depr'!$J64</f>
        <v>4189781.6290137381</v>
      </c>
      <c r="N59" s="7">
        <f>INDEX(CurCloseProf[], MATCH(PAQueryRA[[#This Row],[Reg/Unreg]],CurCloseProf[R/NR],0),MATCH(N$4,CurCloseProf[#Headers],0))*'Closeouts and Depr'!$J64</f>
        <v>2419163.8924073419</v>
      </c>
      <c r="O59" s="7">
        <f>INDEX(CurCloseProf[], MATCH(PAQueryRA[[#This Row],[Reg/Unreg]],CurCloseProf[R/NR],0),MATCH(O$4,CurCloseProf[#Headers],0))*'Closeouts and Depr'!$J64</f>
        <v>5065617.694735989</v>
      </c>
      <c r="P59" s="7">
        <f>INDEX(CurCloseProf[], MATCH(PAQueryRA[[#This Row],[Reg/Unreg]],CurCloseProf[R/NR],0),MATCH(P$4,CurCloseProf[#Headers],0))*'Closeouts and Depr'!$J64</f>
        <v>10201710.557256971</v>
      </c>
      <c r="Q59" s="7">
        <f>INDEX(CurCloseProf[], MATCH(PAQueryRA[[#This Row],[Reg/Unreg]],CurCloseProf[R/NR],0),MATCH(Q$4,CurCloseProf[#Headers],0))*'Closeouts and Depr'!$J64</f>
        <v>9056139.8217904661</v>
      </c>
      <c r="R59" s="7">
        <f>INDEX(CurCloseProf[], MATCH(PAQueryRA[[#This Row],[Reg/Unreg]],CurCloseProf[R/NR],0),MATCH(R$4,CurCloseProf[#Headers],0))*'Closeouts and Depr'!$J64</f>
        <v>33691715.23157651</v>
      </c>
      <c r="S59" s="7">
        <f t="shared" si="0"/>
        <v>83074560.806865841</v>
      </c>
      <c r="U59" s="7">
        <f>'Summary '!K63</f>
        <v>0</v>
      </c>
      <c r="V59" s="7">
        <f>INDEX(CurCloseProf[], MATCH(PAQueryRA[[#This Row],[Reg/Unreg]],CurCloseProf[R/NR],0),MATCH(V$4,CurCloseProf[#Headers],0))*'Closeouts and Depr'!$M64</f>
        <v>-30390.60868741378</v>
      </c>
      <c r="W59" s="7">
        <f>INDEX(CurCloseProf[], MATCH(PAQueryRA[[#This Row],[Reg/Unreg]],CurCloseProf[R/NR],0),MATCH(W$4,CurCloseProf[#Headers],0))*'Closeouts and Depr'!$M64</f>
        <v>-23965.580353777663</v>
      </c>
      <c r="X59" s="7">
        <f>INDEX(CurCloseProf[], MATCH(PAQueryRA[[#This Row],[Reg/Unreg]],CurCloseProf[R/NR],0),MATCH(X$4,CurCloseProf[#Headers],0))*'Closeouts and Depr'!$M64</f>
        <v>-32518.242846594774</v>
      </c>
      <c r="Y59" s="7">
        <f>INDEX(CurCloseProf[], MATCH(PAQueryRA[[#This Row],[Reg/Unreg]],CurCloseProf[R/NR],0),MATCH(Y$4,CurCloseProf[#Headers],0))*'Closeouts and Depr'!$M64</f>
        <v>-8942.0611584223498</v>
      </c>
      <c r="Z59" s="7">
        <f>INDEX(CurCloseProf[], MATCH(PAQueryRA[[#This Row],[Reg/Unreg]],CurCloseProf[R/NR],0),MATCH(Z$4,CurCloseProf[#Headers],0))*'Closeouts and Depr'!$M64</f>
        <v>-26120.81411280535</v>
      </c>
      <c r="AA59" s="7">
        <f>INDEX(CurCloseProf[], MATCH(PAQueryRA[[#This Row],[Reg/Unreg]],CurCloseProf[R/NR],0),MATCH(AA$4,CurCloseProf[#Headers],0))*'Closeouts and Depr'!$M64</f>
        <v>-45432.571966360701</v>
      </c>
      <c r="AB59" s="7">
        <f>INDEX(CurCloseProf[], MATCH(PAQueryRA[[#This Row],[Reg/Unreg]],CurCloseProf[R/NR],0),MATCH(AB$4,CurCloseProf[#Headers],0))*'Closeouts and Depr'!$M64</f>
        <v>-38006.874070301325</v>
      </c>
      <c r="AC59" s="7">
        <f>INDEX(CurCloseProf[], MATCH(PAQueryRA[[#This Row],[Reg/Unreg]],CurCloseProf[R/NR],0),MATCH(AC$4,CurCloseProf[#Headers],0))*'Closeouts and Depr'!$M64</f>
        <v>-21945.023763873192</v>
      </c>
      <c r="AD59" s="7">
        <f>INDEX(CurCloseProf[], MATCH(PAQueryRA[[#This Row],[Reg/Unreg]],CurCloseProf[R/NR],0),MATCH(AD$4,CurCloseProf[#Headers],0))*'Closeouts and Depr'!$M64</f>
        <v>-45951.868345329829</v>
      </c>
      <c r="AE59" s="7">
        <f>INDEX(CurCloseProf[], MATCH(PAQueryRA[[#This Row],[Reg/Unreg]],CurCloseProf[R/NR],0),MATCH(AE$4,CurCloseProf[#Headers],0))*'Closeouts and Depr'!$M64</f>
        <v>-92543.039896473303</v>
      </c>
      <c r="AF59" s="7">
        <f>INDEX(CurCloseProf[], MATCH(PAQueryRA[[#This Row],[Reg/Unreg]],CurCloseProf[R/NR],0),MATCH(AF$4,CurCloseProf[#Headers],0))*'Closeouts and Depr'!$M64</f>
        <v>-82151.19456019334</v>
      </c>
      <c r="AG59" s="7">
        <f>INDEX(CurCloseProf[], MATCH(PAQueryRA[[#This Row],[Reg/Unreg]],CurCloseProf[R/NR],0),MATCH(AG$4,CurCloseProf[#Headers],0))*'Closeouts and Depr'!$M64</f>
        <v>-305628.52468289889</v>
      </c>
      <c r="AH59" s="7">
        <f t="shared" si="1"/>
        <v>-753596.40444444446</v>
      </c>
      <c r="AJ59" s="180">
        <v>4.0232674818524987E-2</v>
      </c>
      <c r="AK59" s="7"/>
      <c r="AL59" s="59">
        <f>INDEX(CurCloseProf[],1,MATCH(AL$4,CurCloseProf[#Headers],0))*'CC Summary'!$K$94*$AJ$59</f>
        <v>11926.380139268007</v>
      </c>
      <c r="AM59" s="59">
        <f>INDEX(CurCloseProf[],1,MATCH(AM$4,CurCloseProf[#Headers],0))*'CC Summary'!$K$94*$AJ$59</f>
        <v>9404.9653462748338</v>
      </c>
      <c r="AN59" s="59">
        <f>INDEX(CurCloseProf[],1,MATCH(AN$4,CurCloseProf[#Headers],0))*'CC Summary'!$K$94*$AJ$59</f>
        <v>12761.341164257065</v>
      </c>
      <c r="AO59" s="59">
        <f>INDEX(CurCloseProf[],1,MATCH(AO$4,CurCloseProf[#Headers],0))*'CC Summary'!$K$94*$AJ$59</f>
        <v>3509.1900165887637</v>
      </c>
      <c r="AP59" s="59">
        <f>INDEX(CurCloseProf[],1,MATCH(AP$4,CurCloseProf[#Headers],0))*'CC Summary'!$K$94*$AJ$59</f>
        <v>10250.757458026548</v>
      </c>
      <c r="AQ59" s="59">
        <f>INDEX(CurCloseProf[],1,MATCH(AQ$4,CurCloseProf[#Headers],0))*'CC Summary'!$K$94*$AJ$59</f>
        <v>17829.393598156967</v>
      </c>
      <c r="AR59" s="59">
        <f>INDEX(CurCloseProf[],1,MATCH(AR$4,CurCloseProf[#Headers],0))*'CC Summary'!$K$94*$AJ$59</f>
        <v>14915.27967504741</v>
      </c>
      <c r="AS59" s="59">
        <f>INDEX(CurCloseProf[],1,MATCH(AS$4,CurCloseProf[#Headers],0))*'CC Summary'!$K$94*$AJ$59</f>
        <v>8612.0254538243116</v>
      </c>
      <c r="AT59" s="59">
        <f>INDEX(CurCloseProf[],1,MATCH(AT$4,CurCloseProf[#Headers],0))*'CC Summary'!$K$94*$AJ$59</f>
        <v>18033.184383798456</v>
      </c>
      <c r="AU59" s="59">
        <f>INDEX(CurCloseProf[],1,MATCH(AU$4,CurCloseProf[#Headers],0))*'CC Summary'!$K$94*$AJ$59</f>
        <v>36317.254596676867</v>
      </c>
      <c r="AV59" s="59">
        <f>INDEX(CurCloseProf[],1,MATCH(AV$4,CurCloseProf[#Headers],0))*'CC Summary'!$K$94*$AJ$59</f>
        <v>32239.116540814808</v>
      </c>
      <c r="AW59" s="59">
        <f>INDEX(CurCloseProf[],1,MATCH(AW$4,CurCloseProf[#Headers],0))*'CC Summary'!$K$94*$AJ$59</f>
        <v>119939.7486329879</v>
      </c>
      <c r="AX59" s="59">
        <f t="shared" si="2"/>
        <v>295738.63700572192</v>
      </c>
    </row>
    <row r="60" spans="1:50">
      <c r="A60" t="s">
        <v>58</v>
      </c>
      <c r="B60" t="s">
        <v>114</v>
      </c>
      <c r="C60">
        <v>47581</v>
      </c>
      <c r="D60">
        <v>47581</v>
      </c>
      <c r="F60" s="7">
        <f>'Summary '!L64</f>
        <v>0</v>
      </c>
      <c r="G60" s="7">
        <f>INDEX(CurCloseProf[], MATCH(PAQueryRA[[#This Row],[Reg/Unreg]],CurCloseProf[R/NR],0),MATCH(G$4,CurCloseProf[#Headers],0))*'Closeouts and Depr'!$J65</f>
        <v>0</v>
      </c>
      <c r="H60" s="7">
        <f>INDEX(CurCloseProf[], MATCH(PAQueryRA[[#This Row],[Reg/Unreg]],CurCloseProf[R/NR],0),MATCH(H$4,CurCloseProf[#Headers],0))*'Closeouts and Depr'!$J65</f>
        <v>0</v>
      </c>
      <c r="I60" s="7">
        <f>INDEX(CurCloseProf[], MATCH(PAQueryRA[[#This Row],[Reg/Unreg]],CurCloseProf[R/NR],0),MATCH(I$4,CurCloseProf[#Headers],0))*'Closeouts and Depr'!$J65</f>
        <v>0</v>
      </c>
      <c r="J60" s="7">
        <f>INDEX(CurCloseProf[], MATCH(PAQueryRA[[#This Row],[Reg/Unreg]],CurCloseProf[R/NR],0),MATCH(J$4,CurCloseProf[#Headers],0))*'Closeouts and Depr'!$J65</f>
        <v>0</v>
      </c>
      <c r="K60" s="7">
        <f>INDEX(CurCloseProf[], MATCH(PAQueryRA[[#This Row],[Reg/Unreg]],CurCloseProf[R/NR],0),MATCH(K$4,CurCloseProf[#Headers],0))*'Closeouts and Depr'!$J65</f>
        <v>0</v>
      </c>
      <c r="L60" s="7">
        <f>INDEX(CurCloseProf[], MATCH(PAQueryRA[[#This Row],[Reg/Unreg]],CurCloseProf[R/NR],0),MATCH(L$4,CurCloseProf[#Headers],0))*'Closeouts and Depr'!$J65</f>
        <v>0</v>
      </c>
      <c r="M60" s="7">
        <f>INDEX(CurCloseProf[], MATCH(PAQueryRA[[#This Row],[Reg/Unreg]],CurCloseProf[R/NR],0),MATCH(M$4,CurCloseProf[#Headers],0))*'Closeouts and Depr'!$J65</f>
        <v>0</v>
      </c>
      <c r="N60" s="7">
        <f>INDEX(CurCloseProf[], MATCH(PAQueryRA[[#This Row],[Reg/Unreg]],CurCloseProf[R/NR],0),MATCH(N$4,CurCloseProf[#Headers],0))*'Closeouts and Depr'!$J65</f>
        <v>0</v>
      </c>
      <c r="O60" s="7">
        <f>INDEX(CurCloseProf[], MATCH(PAQueryRA[[#This Row],[Reg/Unreg]],CurCloseProf[R/NR],0),MATCH(O$4,CurCloseProf[#Headers],0))*'Closeouts and Depr'!$J65</f>
        <v>0</v>
      </c>
      <c r="P60" s="7">
        <f>INDEX(CurCloseProf[], MATCH(PAQueryRA[[#This Row],[Reg/Unreg]],CurCloseProf[R/NR],0),MATCH(P$4,CurCloseProf[#Headers],0))*'Closeouts and Depr'!$J65</f>
        <v>0</v>
      </c>
      <c r="Q60" s="7">
        <f>INDEX(CurCloseProf[], MATCH(PAQueryRA[[#This Row],[Reg/Unreg]],CurCloseProf[R/NR],0),MATCH(Q$4,CurCloseProf[#Headers],0))*'Closeouts and Depr'!$J65</f>
        <v>0</v>
      </c>
      <c r="R60" s="7">
        <f>INDEX(CurCloseProf[], MATCH(PAQueryRA[[#This Row],[Reg/Unreg]],CurCloseProf[R/NR],0),MATCH(R$4,CurCloseProf[#Headers],0))*'Closeouts and Depr'!$J65</f>
        <v>0</v>
      </c>
      <c r="S60" s="7">
        <f t="shared" si="0"/>
        <v>0</v>
      </c>
      <c r="U60" s="7">
        <f>'Summary '!K64</f>
        <v>0</v>
      </c>
      <c r="V60" s="7">
        <f>INDEX(CurCloseProf[], MATCH(PAQueryRA[[#This Row],[Reg/Unreg]],CurCloseProf[R/NR],0),MATCH(V$4,CurCloseProf[#Headers],0))*'Closeouts and Depr'!$M65</f>
        <v>30.71512067493839</v>
      </c>
      <c r="W60" s="7">
        <f>INDEX(CurCloseProf[], MATCH(PAQueryRA[[#This Row],[Reg/Unreg]],CurCloseProf[R/NR],0),MATCH(W$4,CurCloseProf[#Headers],0))*'Closeouts and Depr'!$M65</f>
        <v>24.221485662972935</v>
      </c>
      <c r="X60" s="7">
        <f>INDEX(CurCloseProf[], MATCH(PAQueryRA[[#This Row],[Reg/Unreg]],CurCloseProf[R/NR],0),MATCH(X$4,CurCloseProf[#Headers],0))*'Closeouts and Depr'!$M65</f>
        <v>32.865473786438592</v>
      </c>
      <c r="Y60" s="7">
        <f>INDEX(CurCloseProf[], MATCH(PAQueryRA[[#This Row],[Reg/Unreg]],CurCloseProf[R/NR],0),MATCH(Y$4,CurCloseProf[#Headers],0))*'Closeouts and Depr'!$M65</f>
        <v>9.0375448017061402</v>
      </c>
      <c r="Z60" s="7">
        <f>INDEX(CurCloseProf[], MATCH(PAQueryRA[[#This Row],[Reg/Unreg]],CurCloseProf[R/NR],0),MATCH(Z$4,CurCloseProf[#Headers],0))*'Closeouts and Depr'!$M65</f>
        <v>26.399733083816873</v>
      </c>
      <c r="AA60" s="7">
        <f>INDEX(CurCloseProf[], MATCH(PAQueryRA[[#This Row],[Reg/Unreg]],CurCloseProf[R/NR],0),MATCH(AA$4,CurCloseProf[#Headers],0))*'Closeouts and Depr'!$M65</f>
        <v>45.917702566369535</v>
      </c>
      <c r="AB60" s="7">
        <f>INDEX(CurCloseProf[], MATCH(PAQueryRA[[#This Row],[Reg/Unreg]],CurCloseProf[R/NR],0),MATCH(AB$4,CurCloseProf[#Headers],0))*'Closeouts and Depr'!$M65</f>
        <v>38.412712807228601</v>
      </c>
      <c r="AC60" s="7">
        <f>INDEX(CurCloseProf[], MATCH(PAQueryRA[[#This Row],[Reg/Unreg]],CurCloseProf[R/NR],0),MATCH(AC$4,CurCloseProf[#Headers],0))*'Closeouts and Depr'!$M65</f>
        <v>22.179353498796818</v>
      </c>
      <c r="AD60" s="7">
        <f>INDEX(CurCloseProf[], MATCH(PAQueryRA[[#This Row],[Reg/Unreg]],CurCloseProf[R/NR],0),MATCH(AD$4,CurCloseProf[#Headers],0))*'Closeouts and Depr'!$M65</f>
        <v>46.442544010321953</v>
      </c>
      <c r="AE60" s="7">
        <f>INDEX(CurCloseProf[], MATCH(PAQueryRA[[#This Row],[Reg/Unreg]],CurCloseProf[R/NR],0),MATCH(AE$4,CurCloseProf[#Headers],0))*'Closeouts and Depr'!$M65</f>
        <v>93.531217728555063</v>
      </c>
      <c r="AF60" s="7">
        <f>INDEX(CurCloseProf[], MATCH(PAQueryRA[[#This Row],[Reg/Unreg]],CurCloseProf[R/NR],0),MATCH(AF$4,CurCloseProf[#Headers],0))*'Closeouts and Depr'!$M65</f>
        <v>83.028407902593088</v>
      </c>
      <c r="AG60" s="7">
        <f>INDEX(CurCloseProf[], MATCH(PAQueryRA[[#This Row],[Reg/Unreg]],CurCloseProf[R/NR],0),MATCH(AG$4,CurCloseProf[#Headers],0))*'Closeouts and Depr'!$M65</f>
        <v>308.89203680959531</v>
      </c>
      <c r="AH60" s="7">
        <f t="shared" si="1"/>
        <v>761.6433333333332</v>
      </c>
      <c r="AJ60" s="7">
        <v>0</v>
      </c>
      <c r="AK60" s="7"/>
      <c r="AL60" s="59">
        <f>INDEX(CurCloseProf[],1,MATCH(AL$4,CurCloseProf[#Headers],0))*'CC Summary'!$K$94*$AJ$60</f>
        <v>0</v>
      </c>
      <c r="AM60" s="59">
        <f>INDEX(CurCloseProf[],1,MATCH(AM$4,CurCloseProf[#Headers],0))*'CC Summary'!$K$94*$AJ$60</f>
        <v>0</v>
      </c>
      <c r="AN60" s="59">
        <f>INDEX(CurCloseProf[],1,MATCH(AN$4,CurCloseProf[#Headers],0))*'CC Summary'!$K$94*$AJ$60</f>
        <v>0</v>
      </c>
      <c r="AO60" s="59">
        <f>INDEX(CurCloseProf[],1,MATCH(AO$4,CurCloseProf[#Headers],0))*'CC Summary'!$K$94*$AJ$60</f>
        <v>0</v>
      </c>
      <c r="AP60" s="59">
        <f>INDEX(CurCloseProf[],1,MATCH(AP$4,CurCloseProf[#Headers],0))*'CC Summary'!$K$94*$AJ$60</f>
        <v>0</v>
      </c>
      <c r="AQ60" s="59">
        <f>INDEX(CurCloseProf[],1,MATCH(AQ$4,CurCloseProf[#Headers],0))*'CC Summary'!$K$94*$AJ$60</f>
        <v>0</v>
      </c>
      <c r="AR60" s="59">
        <f>INDEX(CurCloseProf[],1,MATCH(AR$4,CurCloseProf[#Headers],0))*'CC Summary'!$K$94*$AJ$60</f>
        <v>0</v>
      </c>
      <c r="AS60" s="59">
        <f>INDEX(CurCloseProf[],1,MATCH(AS$4,CurCloseProf[#Headers],0))*'CC Summary'!$K$94*$AJ$60</f>
        <v>0</v>
      </c>
      <c r="AT60" s="59">
        <f>INDEX(CurCloseProf[],1,MATCH(AT$4,CurCloseProf[#Headers],0))*'CC Summary'!$K$94*$AJ$60</f>
        <v>0</v>
      </c>
      <c r="AU60" s="59">
        <f>INDEX(CurCloseProf[],1,MATCH(AU$4,CurCloseProf[#Headers],0))*'CC Summary'!$K$94*$AJ$60</f>
        <v>0</v>
      </c>
      <c r="AV60" s="59">
        <f>INDEX(CurCloseProf[],1,MATCH(AV$4,CurCloseProf[#Headers],0))*'CC Summary'!$K$94*$AJ$60</f>
        <v>0</v>
      </c>
      <c r="AW60" s="59">
        <f>INDEX(CurCloseProf[],1,MATCH(AW$4,CurCloseProf[#Headers],0))*'CC Summary'!$K$94*$AJ$60</f>
        <v>0</v>
      </c>
      <c r="AX60" s="59">
        <f t="shared" si="2"/>
        <v>0</v>
      </c>
    </row>
    <row r="61" spans="1:50">
      <c r="A61" t="s">
        <v>58</v>
      </c>
      <c r="B61" t="s">
        <v>115</v>
      </c>
      <c r="C61">
        <v>47582</v>
      </c>
      <c r="D61">
        <v>47582</v>
      </c>
      <c r="F61" s="7">
        <f>'Summary '!L65</f>
        <v>0</v>
      </c>
      <c r="G61" s="7">
        <f>INDEX(CurCloseProf[], MATCH(PAQueryRA[[#This Row],[Reg/Unreg]],CurCloseProf[R/NR],0),MATCH(G$4,CurCloseProf[#Headers],0))*'Closeouts and Depr'!$J66</f>
        <v>0</v>
      </c>
      <c r="H61" s="7">
        <f>INDEX(CurCloseProf[], MATCH(PAQueryRA[[#This Row],[Reg/Unreg]],CurCloseProf[R/NR],0),MATCH(H$4,CurCloseProf[#Headers],0))*'Closeouts and Depr'!$J66</f>
        <v>0</v>
      </c>
      <c r="I61" s="7">
        <f>INDEX(CurCloseProf[], MATCH(PAQueryRA[[#This Row],[Reg/Unreg]],CurCloseProf[R/NR],0),MATCH(I$4,CurCloseProf[#Headers],0))*'Closeouts and Depr'!$J66</f>
        <v>0</v>
      </c>
      <c r="J61" s="7">
        <f>INDEX(CurCloseProf[], MATCH(PAQueryRA[[#This Row],[Reg/Unreg]],CurCloseProf[R/NR],0),MATCH(J$4,CurCloseProf[#Headers],0))*'Closeouts and Depr'!$J66</f>
        <v>0</v>
      </c>
      <c r="K61" s="7">
        <f>INDEX(CurCloseProf[], MATCH(PAQueryRA[[#This Row],[Reg/Unreg]],CurCloseProf[R/NR],0),MATCH(K$4,CurCloseProf[#Headers],0))*'Closeouts and Depr'!$J66</f>
        <v>0</v>
      </c>
      <c r="L61" s="7">
        <f>INDEX(CurCloseProf[], MATCH(PAQueryRA[[#This Row],[Reg/Unreg]],CurCloseProf[R/NR],0),MATCH(L$4,CurCloseProf[#Headers],0))*'Closeouts and Depr'!$J66</f>
        <v>0</v>
      </c>
      <c r="M61" s="7">
        <f>INDEX(CurCloseProf[], MATCH(PAQueryRA[[#This Row],[Reg/Unreg]],CurCloseProf[R/NR],0),MATCH(M$4,CurCloseProf[#Headers],0))*'Closeouts and Depr'!$J66</f>
        <v>0</v>
      </c>
      <c r="N61" s="7">
        <f>INDEX(CurCloseProf[], MATCH(PAQueryRA[[#This Row],[Reg/Unreg]],CurCloseProf[R/NR],0),MATCH(N$4,CurCloseProf[#Headers],0))*'Closeouts and Depr'!$J66</f>
        <v>0</v>
      </c>
      <c r="O61" s="7">
        <f>INDEX(CurCloseProf[], MATCH(PAQueryRA[[#This Row],[Reg/Unreg]],CurCloseProf[R/NR],0),MATCH(O$4,CurCloseProf[#Headers],0))*'Closeouts and Depr'!$J66</f>
        <v>0</v>
      </c>
      <c r="P61" s="7">
        <f>INDEX(CurCloseProf[], MATCH(PAQueryRA[[#This Row],[Reg/Unreg]],CurCloseProf[R/NR],0),MATCH(P$4,CurCloseProf[#Headers],0))*'Closeouts and Depr'!$J66</f>
        <v>0</v>
      </c>
      <c r="Q61" s="7">
        <f>INDEX(CurCloseProf[], MATCH(PAQueryRA[[#This Row],[Reg/Unreg]],CurCloseProf[R/NR],0),MATCH(Q$4,CurCloseProf[#Headers],0))*'Closeouts and Depr'!$J66</f>
        <v>0</v>
      </c>
      <c r="R61" s="7">
        <f>INDEX(CurCloseProf[], MATCH(PAQueryRA[[#This Row],[Reg/Unreg]],CurCloseProf[R/NR],0),MATCH(R$4,CurCloseProf[#Headers],0))*'Closeouts and Depr'!$J66</f>
        <v>0</v>
      </c>
      <c r="S61" s="7">
        <f t="shared" si="0"/>
        <v>0</v>
      </c>
      <c r="U61" s="7">
        <f>'Summary '!K65</f>
        <v>0</v>
      </c>
      <c r="V61" s="7">
        <f>INDEX(CurCloseProf[], MATCH(PAQueryRA[[#This Row],[Reg/Unreg]],CurCloseProf[R/NR],0),MATCH(V$4,CurCloseProf[#Headers],0))*'Closeouts and Depr'!$M66</f>
        <v>0.27126920090342227</v>
      </c>
      <c r="W61" s="7">
        <f>INDEX(CurCloseProf[], MATCH(PAQueryRA[[#This Row],[Reg/Unreg]],CurCloseProf[R/NR],0),MATCH(W$4,CurCloseProf[#Headers],0))*'Closeouts and Depr'!$M66</f>
        <v>0.2139188424497879</v>
      </c>
      <c r="X61" s="7">
        <f>INDEX(CurCloseProf[], MATCH(PAQueryRA[[#This Row],[Reg/Unreg]],CurCloseProf[R/NR],0),MATCH(X$4,CurCloseProf[#Headers],0))*'Closeouts and Depr'!$M66</f>
        <v>0.2902606473766508</v>
      </c>
      <c r="Y61" s="7">
        <f>INDEX(CurCloseProf[], MATCH(PAQueryRA[[#This Row],[Reg/Unreg]],CurCloseProf[R/NR],0),MATCH(Y$4,CurCloseProf[#Headers],0))*'Closeouts and Depr'!$M66</f>
        <v>7.9817611085866921E-2</v>
      </c>
      <c r="Z61" s="7">
        <f>INDEX(CurCloseProf[], MATCH(PAQueryRA[[#This Row],[Reg/Unreg]],CurCloseProf[R/NR],0),MATCH(Z$4,CurCloseProf[#Headers],0))*'Closeouts and Depr'!$M66</f>
        <v>0.23315664533767971</v>
      </c>
      <c r="AA61" s="7">
        <f>INDEX(CurCloseProf[], MATCH(PAQueryRA[[#This Row],[Reg/Unreg]],CurCloseProf[R/NR],0),MATCH(AA$4,CurCloseProf[#Headers],0))*'Closeouts and Depr'!$M66</f>
        <v>0.40553506575227127</v>
      </c>
      <c r="AB61" s="7">
        <f>INDEX(CurCloseProf[], MATCH(PAQueryRA[[#This Row],[Reg/Unreg]],CurCloseProf[R/NR],0),MATCH(AB$4,CurCloseProf[#Headers],0))*'Closeouts and Depr'!$M66</f>
        <v>0.33925264426038138</v>
      </c>
      <c r="AC61" s="7">
        <f>INDEX(CurCloseProf[], MATCH(PAQueryRA[[#This Row],[Reg/Unreg]],CurCloseProf[R/NR],0),MATCH(AC$4,CurCloseProf[#Headers],0))*'Closeouts and Depr'!$M66</f>
        <v>0.19588317961850901</v>
      </c>
      <c r="AD61" s="7">
        <f>INDEX(CurCloseProf[], MATCH(PAQueryRA[[#This Row],[Reg/Unreg]],CurCloseProf[R/NR],0),MATCH(AD$4,CurCloseProf[#Headers],0))*'Closeouts and Depr'!$M66</f>
        <v>0.41017035013251918</v>
      </c>
      <c r="AE61" s="7">
        <f>INDEX(CurCloseProf[], MATCH(PAQueryRA[[#This Row],[Reg/Unreg]],CurCloseProf[R/NR],0),MATCH(AE$4,CurCloseProf[#Headers],0))*'Closeouts and Depr'!$M66</f>
        <v>0.82604717595823118</v>
      </c>
      <c r="AF61" s="7">
        <f>INDEX(CurCloseProf[], MATCH(PAQueryRA[[#This Row],[Reg/Unreg]],CurCloseProf[R/NR],0),MATCH(AF$4,CurCloseProf[#Headers],0))*'Closeouts and Depr'!$M66</f>
        <v>0.7332886659435206</v>
      </c>
      <c r="AG61" s="7">
        <f>INDEX(CurCloseProf[], MATCH(PAQueryRA[[#This Row],[Reg/Unreg]],CurCloseProf[R/NR],0),MATCH(AG$4,CurCloseProf[#Headers],0))*'Closeouts and Depr'!$M66</f>
        <v>2.7280666378478262</v>
      </c>
      <c r="AH61" s="7">
        <f t="shared" si="1"/>
        <v>6.7266666666666666</v>
      </c>
      <c r="AJ61" s="7">
        <v>0</v>
      </c>
      <c r="AK61" s="7"/>
      <c r="AL61" s="59">
        <f>INDEX(CurCloseProf[],1,MATCH(AL$4,CurCloseProf[#Headers],0))*'CC Summary'!$K$94*$AJ$61</f>
        <v>0</v>
      </c>
      <c r="AM61" s="59">
        <f>INDEX(CurCloseProf[],1,MATCH(AM$4,CurCloseProf[#Headers],0))*'CC Summary'!$K$94*$AJ$61</f>
        <v>0</v>
      </c>
      <c r="AN61" s="59">
        <f>INDEX(CurCloseProf[],1,MATCH(AN$4,CurCloseProf[#Headers],0))*'CC Summary'!$K$94*$AJ$61</f>
        <v>0</v>
      </c>
      <c r="AO61" s="59">
        <f>INDEX(CurCloseProf[],1,MATCH(AO$4,CurCloseProf[#Headers],0))*'CC Summary'!$K$94*$AJ$61</f>
        <v>0</v>
      </c>
      <c r="AP61" s="59">
        <f>INDEX(CurCloseProf[],1,MATCH(AP$4,CurCloseProf[#Headers],0))*'CC Summary'!$K$94*$AJ$61</f>
        <v>0</v>
      </c>
      <c r="AQ61" s="59">
        <f>INDEX(CurCloseProf[],1,MATCH(AQ$4,CurCloseProf[#Headers],0))*'CC Summary'!$K$94*$AJ$61</f>
        <v>0</v>
      </c>
      <c r="AR61" s="59">
        <f>INDEX(CurCloseProf[],1,MATCH(AR$4,CurCloseProf[#Headers],0))*'CC Summary'!$K$94*$AJ$61</f>
        <v>0</v>
      </c>
      <c r="AS61" s="59">
        <f>INDEX(CurCloseProf[],1,MATCH(AS$4,CurCloseProf[#Headers],0))*'CC Summary'!$K$94*$AJ$61</f>
        <v>0</v>
      </c>
      <c r="AT61" s="59">
        <f>INDEX(CurCloseProf[],1,MATCH(AT$4,CurCloseProf[#Headers],0))*'CC Summary'!$K$94*$AJ$61</f>
        <v>0</v>
      </c>
      <c r="AU61" s="59">
        <f>INDEX(CurCloseProf[],1,MATCH(AU$4,CurCloseProf[#Headers],0))*'CC Summary'!$K$94*$AJ$61</f>
        <v>0</v>
      </c>
      <c r="AV61" s="59">
        <f>INDEX(CurCloseProf[],1,MATCH(AV$4,CurCloseProf[#Headers],0))*'CC Summary'!$K$94*$AJ$61</f>
        <v>0</v>
      </c>
      <c r="AW61" s="59">
        <f>INDEX(CurCloseProf[],1,MATCH(AW$4,CurCloseProf[#Headers],0))*'CC Summary'!$K$94*$AJ$61</f>
        <v>0</v>
      </c>
      <c r="AX61" s="59">
        <f t="shared" si="2"/>
        <v>0</v>
      </c>
    </row>
    <row r="62" spans="1:50">
      <c r="A62" t="s">
        <v>58</v>
      </c>
      <c r="B62" t="s">
        <v>116</v>
      </c>
      <c r="C62">
        <v>47591</v>
      </c>
      <c r="D62">
        <v>47591</v>
      </c>
      <c r="F62" s="7">
        <f>'Summary '!L66</f>
        <v>0</v>
      </c>
      <c r="G62" s="7">
        <f>INDEX(CurCloseProf[], MATCH(PAQueryRA[[#This Row],[Reg/Unreg]],CurCloseProf[R/NR],0),MATCH(G$4,CurCloseProf[#Headers],0))*'Closeouts and Depr'!$J67</f>
        <v>0</v>
      </c>
      <c r="H62" s="7">
        <f>INDEX(CurCloseProf[], MATCH(PAQueryRA[[#This Row],[Reg/Unreg]],CurCloseProf[R/NR],0),MATCH(H$4,CurCloseProf[#Headers],0))*'Closeouts and Depr'!$J67</f>
        <v>0</v>
      </c>
      <c r="I62" s="7">
        <f>INDEX(CurCloseProf[], MATCH(PAQueryRA[[#This Row],[Reg/Unreg]],CurCloseProf[R/NR],0),MATCH(I$4,CurCloseProf[#Headers],0))*'Closeouts and Depr'!$J67</f>
        <v>0</v>
      </c>
      <c r="J62" s="7">
        <f>INDEX(CurCloseProf[], MATCH(PAQueryRA[[#This Row],[Reg/Unreg]],CurCloseProf[R/NR],0),MATCH(J$4,CurCloseProf[#Headers],0))*'Closeouts and Depr'!$J67</f>
        <v>0</v>
      </c>
      <c r="K62" s="7">
        <f>INDEX(CurCloseProf[], MATCH(PAQueryRA[[#This Row],[Reg/Unreg]],CurCloseProf[R/NR],0),MATCH(K$4,CurCloseProf[#Headers],0))*'Closeouts and Depr'!$J67</f>
        <v>0</v>
      </c>
      <c r="L62" s="7">
        <f>INDEX(CurCloseProf[], MATCH(PAQueryRA[[#This Row],[Reg/Unreg]],CurCloseProf[R/NR],0),MATCH(L$4,CurCloseProf[#Headers],0))*'Closeouts and Depr'!$J67</f>
        <v>0</v>
      </c>
      <c r="M62" s="7">
        <f>INDEX(CurCloseProf[], MATCH(PAQueryRA[[#This Row],[Reg/Unreg]],CurCloseProf[R/NR],0),MATCH(M$4,CurCloseProf[#Headers],0))*'Closeouts and Depr'!$J67</f>
        <v>0</v>
      </c>
      <c r="N62" s="7">
        <f>INDEX(CurCloseProf[], MATCH(PAQueryRA[[#This Row],[Reg/Unreg]],CurCloseProf[R/NR],0),MATCH(N$4,CurCloseProf[#Headers],0))*'Closeouts and Depr'!$J67</f>
        <v>0</v>
      </c>
      <c r="O62" s="7">
        <f>INDEX(CurCloseProf[], MATCH(PAQueryRA[[#This Row],[Reg/Unreg]],CurCloseProf[R/NR],0),MATCH(O$4,CurCloseProf[#Headers],0))*'Closeouts and Depr'!$J67</f>
        <v>0</v>
      </c>
      <c r="P62" s="7">
        <f>INDEX(CurCloseProf[], MATCH(PAQueryRA[[#This Row],[Reg/Unreg]],CurCloseProf[R/NR],0),MATCH(P$4,CurCloseProf[#Headers],0))*'Closeouts and Depr'!$J67</f>
        <v>0</v>
      </c>
      <c r="Q62" s="7">
        <f>INDEX(CurCloseProf[], MATCH(PAQueryRA[[#This Row],[Reg/Unreg]],CurCloseProf[R/NR],0),MATCH(Q$4,CurCloseProf[#Headers],0))*'Closeouts and Depr'!$J67</f>
        <v>0</v>
      </c>
      <c r="R62" s="7">
        <f>INDEX(CurCloseProf[], MATCH(PAQueryRA[[#This Row],[Reg/Unreg]],CurCloseProf[R/NR],0),MATCH(R$4,CurCloseProf[#Headers],0))*'Closeouts and Depr'!$J67</f>
        <v>0</v>
      </c>
      <c r="S62" s="7">
        <f t="shared" si="0"/>
        <v>0</v>
      </c>
      <c r="U62" s="7">
        <f>'Summary '!K66</f>
        <v>0</v>
      </c>
      <c r="V62" s="7">
        <f>INDEX(CurCloseProf[], MATCH(PAQueryRA[[#This Row],[Reg/Unreg]],CurCloseProf[R/NR],0),MATCH(V$4,CurCloseProf[#Headers],0))*'Closeouts and Depr'!$M67</f>
        <v>312.87272855218487</v>
      </c>
      <c r="W62" s="7">
        <f>INDEX(CurCloseProf[], MATCH(PAQueryRA[[#This Row],[Reg/Unreg]],CurCloseProf[R/NR],0),MATCH(W$4,CurCloseProf[#Headers],0))*'Closeouts and Depr'!$M67</f>
        <v>246.72676331515569</v>
      </c>
      <c r="X62" s="7">
        <f>INDEX(CurCloseProf[], MATCH(PAQueryRA[[#This Row],[Reg/Unreg]],CurCloseProf[R/NR],0),MATCH(X$4,CurCloseProf[#Headers],0))*'Closeouts and Depr'!$M67</f>
        <v>334.77682108256846</v>
      </c>
      <c r="Y62" s="7">
        <f>INDEX(CurCloseProf[], MATCH(PAQueryRA[[#This Row],[Reg/Unreg]],CurCloseProf[R/NR],0),MATCH(Y$4,CurCloseProf[#Headers],0))*'Closeouts and Depr'!$M67</f>
        <v>92.058935123427972</v>
      </c>
      <c r="Z62" s="7">
        <f>INDEX(CurCloseProf[], MATCH(PAQueryRA[[#This Row],[Reg/Unreg]],CurCloseProf[R/NR],0),MATCH(Z$4,CurCloseProf[#Headers],0))*'Closeouts and Depr'!$M67</f>
        <v>268.91499500839058</v>
      </c>
      <c r="AA62" s="7">
        <f>INDEX(CurCloseProf[], MATCH(PAQueryRA[[#This Row],[Reg/Unreg]],CurCloseProf[R/NR],0),MATCH(AA$4,CurCloseProf[#Headers],0))*'Closeouts and Depr'!$M67</f>
        <v>467.73043944150209</v>
      </c>
      <c r="AB62" s="7">
        <f>INDEX(CurCloseProf[], MATCH(PAQueryRA[[#This Row],[Reg/Unreg]],CurCloseProf[R/NR],0),MATCH(AB$4,CurCloseProf[#Headers],0))*'Closeouts and Depr'!$M67</f>
        <v>391.2825345626996</v>
      </c>
      <c r="AC62" s="7">
        <f>INDEX(CurCloseProf[], MATCH(PAQueryRA[[#This Row],[Reg/Unreg]],CurCloseProf[R/NR],0),MATCH(AC$4,CurCloseProf[#Headers],0))*'Closeouts and Depr'!$M67</f>
        <v>225.92503933588821</v>
      </c>
      <c r="AD62" s="7">
        <f>INDEX(CurCloseProf[], MATCH(PAQueryRA[[#This Row],[Reg/Unreg]],CurCloseProf[R/NR],0),MATCH(AD$4,CurCloseProf[#Headers],0))*'Closeouts and Depr'!$M67</f>
        <v>473.07661979236246</v>
      </c>
      <c r="AE62" s="7">
        <f>INDEX(CurCloseProf[], MATCH(PAQueryRA[[#This Row],[Reg/Unreg]],CurCloseProf[R/NR],0),MATCH(AE$4,CurCloseProf[#Headers],0))*'Closeouts and Depr'!$M67</f>
        <v>952.73489579412865</v>
      </c>
      <c r="AF62" s="7">
        <f>INDEX(CurCloseProf[], MATCH(PAQueryRA[[#This Row],[Reg/Unreg]],CurCloseProf[R/NR],0),MATCH(AF$4,CurCloseProf[#Headers],0))*'Closeouts and Depr'!$M67</f>
        <v>845.75036519468915</v>
      </c>
      <c r="AG62" s="7">
        <f>INDEX(CurCloseProf[], MATCH(PAQueryRA[[#This Row],[Reg/Unreg]],CurCloseProf[R/NR],0),MATCH(AG$4,CurCloseProf[#Headers],0))*'Closeouts and Depr'!$M67</f>
        <v>3146.4598627970026</v>
      </c>
      <c r="AH62" s="7">
        <f t="shared" si="1"/>
        <v>7758.3100000000013</v>
      </c>
      <c r="AJ62" s="7">
        <v>0</v>
      </c>
      <c r="AK62" s="7"/>
      <c r="AL62" s="59">
        <f>INDEX(CurCloseProf[],1,MATCH(AL$4,CurCloseProf[#Headers],0))*'CC Summary'!$K$94*$AJ$62</f>
        <v>0</v>
      </c>
      <c r="AM62" s="59">
        <f>INDEX(CurCloseProf[],1,MATCH(AM$4,CurCloseProf[#Headers],0))*'CC Summary'!$K$94*$AJ$62</f>
        <v>0</v>
      </c>
      <c r="AN62" s="59">
        <f>INDEX(CurCloseProf[],1,MATCH(AN$4,CurCloseProf[#Headers],0))*'CC Summary'!$K$94*$AJ$62</f>
        <v>0</v>
      </c>
      <c r="AO62" s="59">
        <f>INDEX(CurCloseProf[],1,MATCH(AO$4,CurCloseProf[#Headers],0))*'CC Summary'!$K$94*$AJ$62</f>
        <v>0</v>
      </c>
      <c r="AP62" s="59">
        <f>INDEX(CurCloseProf[],1,MATCH(AP$4,CurCloseProf[#Headers],0))*'CC Summary'!$K$94*$AJ$62</f>
        <v>0</v>
      </c>
      <c r="AQ62" s="59">
        <f>INDEX(CurCloseProf[],1,MATCH(AQ$4,CurCloseProf[#Headers],0))*'CC Summary'!$K$94*$AJ$62</f>
        <v>0</v>
      </c>
      <c r="AR62" s="59">
        <f>INDEX(CurCloseProf[],1,MATCH(AR$4,CurCloseProf[#Headers],0))*'CC Summary'!$K$94*$AJ$62</f>
        <v>0</v>
      </c>
      <c r="AS62" s="59">
        <f>INDEX(CurCloseProf[],1,MATCH(AS$4,CurCloseProf[#Headers],0))*'CC Summary'!$K$94*$AJ$62</f>
        <v>0</v>
      </c>
      <c r="AT62" s="59">
        <f>INDEX(CurCloseProf[],1,MATCH(AT$4,CurCloseProf[#Headers],0))*'CC Summary'!$K$94*$AJ$62</f>
        <v>0</v>
      </c>
      <c r="AU62" s="59">
        <f>INDEX(CurCloseProf[],1,MATCH(AU$4,CurCloseProf[#Headers],0))*'CC Summary'!$K$94*$AJ$62</f>
        <v>0</v>
      </c>
      <c r="AV62" s="59">
        <f>INDEX(CurCloseProf[],1,MATCH(AV$4,CurCloseProf[#Headers],0))*'CC Summary'!$K$94*$AJ$62</f>
        <v>0</v>
      </c>
      <c r="AW62" s="59">
        <f>INDEX(CurCloseProf[],1,MATCH(AW$4,CurCloseProf[#Headers],0))*'CC Summary'!$K$94*$AJ$62</f>
        <v>0</v>
      </c>
      <c r="AX62" s="59">
        <f t="shared" si="2"/>
        <v>0</v>
      </c>
    </row>
    <row r="63" spans="1:50">
      <c r="A63" t="s">
        <v>58</v>
      </c>
      <c r="B63" t="s">
        <v>117</v>
      </c>
      <c r="C63">
        <v>47592</v>
      </c>
      <c r="D63">
        <v>47592</v>
      </c>
      <c r="F63" s="7">
        <f>'Summary '!L67</f>
        <v>0</v>
      </c>
      <c r="G63" s="7">
        <f>INDEX(CurCloseProf[], MATCH(PAQueryRA[[#This Row],[Reg/Unreg]],CurCloseProf[R/NR],0),MATCH(G$4,CurCloseProf[#Headers],0))*'Closeouts and Depr'!$J68</f>
        <v>0</v>
      </c>
      <c r="H63" s="7">
        <f>INDEX(CurCloseProf[], MATCH(PAQueryRA[[#This Row],[Reg/Unreg]],CurCloseProf[R/NR],0),MATCH(H$4,CurCloseProf[#Headers],0))*'Closeouts and Depr'!$J68</f>
        <v>0</v>
      </c>
      <c r="I63" s="7">
        <f>INDEX(CurCloseProf[], MATCH(PAQueryRA[[#This Row],[Reg/Unreg]],CurCloseProf[R/NR],0),MATCH(I$4,CurCloseProf[#Headers],0))*'Closeouts and Depr'!$J68</f>
        <v>0</v>
      </c>
      <c r="J63" s="7">
        <f>INDEX(CurCloseProf[], MATCH(PAQueryRA[[#This Row],[Reg/Unreg]],CurCloseProf[R/NR],0),MATCH(J$4,CurCloseProf[#Headers],0))*'Closeouts and Depr'!$J68</f>
        <v>0</v>
      </c>
      <c r="K63" s="7">
        <f>INDEX(CurCloseProf[], MATCH(PAQueryRA[[#This Row],[Reg/Unreg]],CurCloseProf[R/NR],0),MATCH(K$4,CurCloseProf[#Headers],0))*'Closeouts and Depr'!$J68</f>
        <v>0</v>
      </c>
      <c r="L63" s="7">
        <f>INDEX(CurCloseProf[], MATCH(PAQueryRA[[#This Row],[Reg/Unreg]],CurCloseProf[R/NR],0),MATCH(L$4,CurCloseProf[#Headers],0))*'Closeouts and Depr'!$J68</f>
        <v>0</v>
      </c>
      <c r="M63" s="7">
        <f>INDEX(CurCloseProf[], MATCH(PAQueryRA[[#This Row],[Reg/Unreg]],CurCloseProf[R/NR],0),MATCH(M$4,CurCloseProf[#Headers],0))*'Closeouts and Depr'!$J68</f>
        <v>0</v>
      </c>
      <c r="N63" s="7">
        <f>INDEX(CurCloseProf[], MATCH(PAQueryRA[[#This Row],[Reg/Unreg]],CurCloseProf[R/NR],0),MATCH(N$4,CurCloseProf[#Headers],0))*'Closeouts and Depr'!$J68</f>
        <v>0</v>
      </c>
      <c r="O63" s="7">
        <f>INDEX(CurCloseProf[], MATCH(PAQueryRA[[#This Row],[Reg/Unreg]],CurCloseProf[R/NR],0),MATCH(O$4,CurCloseProf[#Headers],0))*'Closeouts and Depr'!$J68</f>
        <v>0</v>
      </c>
      <c r="P63" s="7">
        <f>INDEX(CurCloseProf[], MATCH(PAQueryRA[[#This Row],[Reg/Unreg]],CurCloseProf[R/NR],0),MATCH(P$4,CurCloseProf[#Headers],0))*'Closeouts and Depr'!$J68</f>
        <v>0</v>
      </c>
      <c r="Q63" s="7">
        <f>INDEX(CurCloseProf[], MATCH(PAQueryRA[[#This Row],[Reg/Unreg]],CurCloseProf[R/NR],0),MATCH(Q$4,CurCloseProf[#Headers],0))*'Closeouts and Depr'!$J68</f>
        <v>0</v>
      </c>
      <c r="R63" s="7">
        <f>INDEX(CurCloseProf[], MATCH(PAQueryRA[[#This Row],[Reg/Unreg]],CurCloseProf[R/NR],0),MATCH(R$4,CurCloseProf[#Headers],0))*'Closeouts and Depr'!$J68</f>
        <v>0</v>
      </c>
      <c r="S63" s="7">
        <f t="shared" si="0"/>
        <v>0</v>
      </c>
      <c r="U63" s="7">
        <f>'Summary '!K67</f>
        <v>0</v>
      </c>
      <c r="V63" s="7">
        <f>INDEX(CurCloseProf[], MATCH(PAQueryRA[[#This Row],[Reg/Unreg]],CurCloseProf[R/NR],0),MATCH(V$4,CurCloseProf[#Headers],0))*'Closeouts and Depr'!$M68</f>
        <v>1854.2669407398837</v>
      </c>
      <c r="W63" s="7">
        <f>INDEX(CurCloseProf[], MATCH(PAQueryRA[[#This Row],[Reg/Unreg]],CurCloseProf[R/NR],0),MATCH(W$4,CurCloseProf[#Headers],0))*'Closeouts and Depr'!$M68</f>
        <v>1462.2472298180503</v>
      </c>
      <c r="X63" s="7">
        <f>INDEX(CurCloseProf[], MATCH(PAQueryRA[[#This Row],[Reg/Unreg]],CurCloseProf[R/NR],0),MATCH(X$4,CurCloseProf[#Headers],0))*'Closeouts and Depr'!$M68</f>
        <v>1984.0834154257664</v>
      </c>
      <c r="Y63" s="7">
        <f>INDEX(CurCloseProf[], MATCH(PAQueryRA[[#This Row],[Reg/Unreg]],CurCloseProf[R/NR],0),MATCH(Y$4,CurCloseProf[#Headers],0))*'Closeouts and Depr'!$M68</f>
        <v>545.5951395604568</v>
      </c>
      <c r="Z63" s="7">
        <f>INDEX(CurCloseProf[], MATCH(PAQueryRA[[#This Row],[Reg/Unreg]],CurCloseProf[R/NR],0),MATCH(Z$4,CurCloseProf[#Headers],0))*'Closeouts and Depr'!$M68</f>
        <v>1593.7476795140999</v>
      </c>
      <c r="AA63" s="7">
        <f>INDEX(CurCloseProf[], MATCH(PAQueryRA[[#This Row],[Reg/Unreg]],CurCloseProf[R/NR],0),MATCH(AA$4,CurCloseProf[#Headers],0))*'Closeouts and Depr'!$M68</f>
        <v>2772.0443870180802</v>
      </c>
      <c r="AB63" s="7">
        <f>INDEX(CurCloseProf[], MATCH(PAQueryRA[[#This Row],[Reg/Unreg]],CurCloseProf[R/NR],0),MATCH(AB$4,CurCloseProf[#Headers],0))*'Closeouts and Depr'!$M68</f>
        <v>2318.9693511670503</v>
      </c>
      <c r="AC63" s="7">
        <f>INDEX(CurCloseProf[], MATCH(PAQueryRA[[#This Row],[Reg/Unreg]],CurCloseProf[R/NR],0),MATCH(AC$4,CurCloseProf[#Headers],0))*'Closeouts and Depr'!$M68</f>
        <v>1338.9640364772849</v>
      </c>
      <c r="AD63" s="7">
        <f>INDEX(CurCloseProf[], MATCH(PAQueryRA[[#This Row],[Reg/Unreg]],CurCloseProf[R/NR],0),MATCH(AD$4,CurCloseProf[#Headers],0))*'Closeouts and Depr'!$M68</f>
        <v>2803.7289813568295</v>
      </c>
      <c r="AE63" s="7">
        <f>INDEX(CurCloseProf[], MATCH(PAQueryRA[[#This Row],[Reg/Unreg]],CurCloseProf[R/NR],0),MATCH(AE$4,CurCloseProf[#Headers],0))*'Closeouts and Depr'!$M68</f>
        <v>5646.4647102205035</v>
      </c>
      <c r="AF63" s="7">
        <f>INDEX(CurCloseProf[], MATCH(PAQueryRA[[#This Row],[Reg/Unreg]],CurCloseProf[R/NR],0),MATCH(AF$4,CurCloseProf[#Headers],0))*'Closeouts and Depr'!$M68</f>
        <v>5012.4117546333973</v>
      </c>
      <c r="AG63" s="7">
        <f>INDEX(CurCloseProf[], MATCH(PAQueryRA[[#This Row],[Reg/Unreg]],CurCloseProf[R/NR],0),MATCH(AG$4,CurCloseProf[#Headers],0))*'Closeouts and Depr'!$M68</f>
        <v>18647.76304073527</v>
      </c>
      <c r="AH63" s="7">
        <f t="shared" si="1"/>
        <v>45980.286666666681</v>
      </c>
      <c r="AJ63" s="7">
        <v>0</v>
      </c>
      <c r="AK63" s="7"/>
      <c r="AL63" s="59">
        <f>INDEX(CurCloseProf[],1,MATCH(AL$4,CurCloseProf[#Headers],0))*'CC Summary'!$K$94*$AJ$63</f>
        <v>0</v>
      </c>
      <c r="AM63" s="59">
        <f>INDEX(CurCloseProf[],1,MATCH(AM$4,CurCloseProf[#Headers],0))*'CC Summary'!$K$94*$AJ$63</f>
        <v>0</v>
      </c>
      <c r="AN63" s="59">
        <f>INDEX(CurCloseProf[],1,MATCH(AN$4,CurCloseProf[#Headers],0))*'CC Summary'!$K$94*$AJ$63</f>
        <v>0</v>
      </c>
      <c r="AO63" s="59">
        <f>INDEX(CurCloseProf[],1,MATCH(AO$4,CurCloseProf[#Headers],0))*'CC Summary'!$K$94*$AJ$63</f>
        <v>0</v>
      </c>
      <c r="AP63" s="59">
        <f>INDEX(CurCloseProf[],1,MATCH(AP$4,CurCloseProf[#Headers],0))*'CC Summary'!$K$94*$AJ$63</f>
        <v>0</v>
      </c>
      <c r="AQ63" s="59">
        <f>INDEX(CurCloseProf[],1,MATCH(AQ$4,CurCloseProf[#Headers],0))*'CC Summary'!$K$94*$AJ$63</f>
        <v>0</v>
      </c>
      <c r="AR63" s="59">
        <f>INDEX(CurCloseProf[],1,MATCH(AR$4,CurCloseProf[#Headers],0))*'CC Summary'!$K$94*$AJ$63</f>
        <v>0</v>
      </c>
      <c r="AS63" s="59">
        <f>INDEX(CurCloseProf[],1,MATCH(AS$4,CurCloseProf[#Headers],0))*'CC Summary'!$K$94*$AJ$63</f>
        <v>0</v>
      </c>
      <c r="AT63" s="59">
        <f>INDEX(CurCloseProf[],1,MATCH(AT$4,CurCloseProf[#Headers],0))*'CC Summary'!$K$94*$AJ$63</f>
        <v>0</v>
      </c>
      <c r="AU63" s="59">
        <f>INDEX(CurCloseProf[],1,MATCH(AU$4,CurCloseProf[#Headers],0))*'CC Summary'!$K$94*$AJ$63</f>
        <v>0</v>
      </c>
      <c r="AV63" s="59">
        <f>INDEX(CurCloseProf[],1,MATCH(AV$4,CurCloseProf[#Headers],0))*'CC Summary'!$K$94*$AJ$63</f>
        <v>0</v>
      </c>
      <c r="AW63" s="59">
        <f>INDEX(CurCloseProf[],1,MATCH(AW$4,CurCloseProf[#Headers],0))*'CC Summary'!$K$94*$AJ$63</f>
        <v>0</v>
      </c>
      <c r="AX63" s="59">
        <f t="shared" si="2"/>
        <v>0</v>
      </c>
    </row>
    <row r="64" spans="1:50">
      <c r="A64" t="s">
        <v>58</v>
      </c>
      <c r="B64" t="s">
        <v>118</v>
      </c>
      <c r="C64">
        <v>47600</v>
      </c>
      <c r="D64">
        <v>47600</v>
      </c>
      <c r="F64" s="7">
        <f>'Summary '!L68</f>
        <v>0</v>
      </c>
      <c r="G64" s="7">
        <f>INDEX(CurCloseProf[], MATCH(PAQueryRA[[#This Row],[Reg/Unreg]],CurCloseProf[R/NR],0),MATCH(G$4,CurCloseProf[#Headers],0))*'Closeouts and Depr'!$J69</f>
        <v>15618.191248699655</v>
      </c>
      <c r="H64" s="7">
        <f>INDEX(CurCloseProf[], MATCH(PAQueryRA[[#This Row],[Reg/Unreg]],CurCloseProf[R/NR],0),MATCH(H$4,CurCloseProf[#Headers],0))*'Closeouts and Depr'!$J69</f>
        <v>12316.272477503684</v>
      </c>
      <c r="I64" s="7">
        <f>INDEX(CurCloseProf[], MATCH(PAQueryRA[[#This Row],[Reg/Unreg]],CurCloseProf[R/NR],0),MATCH(I$4,CurCloseProf[#Headers],0))*'Closeouts and Depr'!$J69</f>
        <v>16711.614468587879</v>
      </c>
      <c r="J64" s="7">
        <f>INDEX(CurCloseProf[], MATCH(PAQueryRA[[#This Row],[Reg/Unreg]],CurCloseProf[R/NR],0),MATCH(J$4,CurCloseProf[#Headers],0))*'Closeouts and Depr'!$J69</f>
        <v>4595.4598266288931</v>
      </c>
      <c r="K64" s="7">
        <f>INDEX(CurCloseProf[], MATCH(PAQueryRA[[#This Row],[Reg/Unreg]],CurCloseProf[R/NR],0),MATCH(K$4,CurCloseProf[#Headers],0))*'Closeouts and Depr'!$J69</f>
        <v>13423.879547186658</v>
      </c>
      <c r="L64" s="7">
        <f>INDEX(CurCloseProf[], MATCH(PAQueryRA[[#This Row],[Reg/Unreg]],CurCloseProf[R/NR],0),MATCH(L$4,CurCloseProf[#Headers],0))*'Closeouts and Depr'!$J69</f>
        <v>23348.482591755434</v>
      </c>
      <c r="M64" s="7">
        <f>INDEX(CurCloseProf[], MATCH(PAQueryRA[[#This Row],[Reg/Unreg]],CurCloseProf[R/NR],0),MATCH(M$4,CurCloseProf[#Headers],0))*'Closeouts and Depr'!$J69</f>
        <v>19532.304670193986</v>
      </c>
      <c r="N64" s="7">
        <f>INDEX(CurCloseProf[], MATCH(PAQueryRA[[#This Row],[Reg/Unreg]],CurCloseProf[R/NR],0),MATCH(N$4,CurCloseProf[#Headers],0))*'Closeouts and Depr'!$J69</f>
        <v>11277.878032215134</v>
      </c>
      <c r="O64" s="7">
        <f>INDEX(CurCloseProf[], MATCH(PAQueryRA[[#This Row],[Reg/Unreg]],CurCloseProf[R/NR],0),MATCH(O$4,CurCloseProf[#Headers],0))*'Closeouts and Depr'!$J69</f>
        <v>23615.356817438707</v>
      </c>
      <c r="P64" s="7">
        <f>INDEX(CurCloseProf[], MATCH(PAQueryRA[[#This Row],[Reg/Unreg]],CurCloseProf[R/NR],0),MATCH(P$4,CurCloseProf[#Headers],0))*'Closeouts and Depr'!$J69</f>
        <v>47559.261175237785</v>
      </c>
      <c r="Q64" s="7">
        <f>INDEX(CurCloseProf[], MATCH(PAQueryRA[[#This Row],[Reg/Unreg]],CurCloseProf[R/NR],0),MATCH(Q$4,CurCloseProf[#Headers],0))*'Closeouts and Depr'!$J69</f>
        <v>42218.735437227639</v>
      </c>
      <c r="R64" s="7">
        <f>INDEX(CurCloseProf[], MATCH(PAQueryRA[[#This Row],[Reg/Unreg]],CurCloseProf[R/NR],0),MATCH(R$4,CurCloseProf[#Headers],0))*'Closeouts and Depr'!$J69</f>
        <v>157067.09920332459</v>
      </c>
      <c r="S64" s="7">
        <f t="shared" ref="S64" si="9">SUM(F64:R64)</f>
        <v>387284.53549600008</v>
      </c>
      <c r="U64" s="7">
        <f>'Summary '!K68</f>
        <v>0</v>
      </c>
      <c r="V64" s="7">
        <f>INDEX(CurCloseProf[], MATCH(PAQueryRA[[#This Row],[Reg/Unreg]],CurCloseProf[R/NR],0),MATCH(V$4,CurCloseProf[#Headers],0))*'Closeouts and Depr'!$M69</f>
        <v>0</v>
      </c>
      <c r="W64" s="7">
        <f>INDEX(CurCloseProf[], MATCH(PAQueryRA[[#This Row],[Reg/Unreg]],CurCloseProf[R/NR],0),MATCH(W$4,CurCloseProf[#Headers],0))*'Closeouts and Depr'!$M69</f>
        <v>0</v>
      </c>
      <c r="X64" s="7">
        <f>INDEX(CurCloseProf[], MATCH(PAQueryRA[[#This Row],[Reg/Unreg]],CurCloseProf[R/NR],0),MATCH(X$4,CurCloseProf[#Headers],0))*'Closeouts and Depr'!$M69</f>
        <v>0</v>
      </c>
      <c r="Y64" s="7">
        <f>INDEX(CurCloseProf[], MATCH(PAQueryRA[[#This Row],[Reg/Unreg]],CurCloseProf[R/NR],0),MATCH(Y$4,CurCloseProf[#Headers],0))*'Closeouts and Depr'!$M69</f>
        <v>0</v>
      </c>
      <c r="Z64" s="7">
        <f>INDEX(CurCloseProf[], MATCH(PAQueryRA[[#This Row],[Reg/Unreg]],CurCloseProf[R/NR],0),MATCH(Z$4,CurCloseProf[#Headers],0))*'Closeouts and Depr'!$M69</f>
        <v>0</v>
      </c>
      <c r="AA64" s="7">
        <f>INDEX(CurCloseProf[], MATCH(PAQueryRA[[#This Row],[Reg/Unreg]],CurCloseProf[R/NR],0),MATCH(AA$4,CurCloseProf[#Headers],0))*'Closeouts and Depr'!$M69</f>
        <v>0</v>
      </c>
      <c r="AB64" s="7">
        <f>INDEX(CurCloseProf[], MATCH(PAQueryRA[[#This Row],[Reg/Unreg]],CurCloseProf[R/NR],0),MATCH(AB$4,CurCloseProf[#Headers],0))*'Closeouts and Depr'!$M69</f>
        <v>0</v>
      </c>
      <c r="AC64" s="7">
        <f>INDEX(CurCloseProf[], MATCH(PAQueryRA[[#This Row],[Reg/Unreg]],CurCloseProf[R/NR],0),MATCH(AC$4,CurCloseProf[#Headers],0))*'Closeouts and Depr'!$M69</f>
        <v>0</v>
      </c>
      <c r="AD64" s="7">
        <f>INDEX(CurCloseProf[], MATCH(PAQueryRA[[#This Row],[Reg/Unreg]],CurCloseProf[R/NR],0),MATCH(AD$4,CurCloseProf[#Headers],0))*'Closeouts and Depr'!$M69</f>
        <v>0</v>
      </c>
      <c r="AE64" s="7">
        <f>INDEX(CurCloseProf[], MATCH(PAQueryRA[[#This Row],[Reg/Unreg]],CurCloseProf[R/NR],0),MATCH(AE$4,CurCloseProf[#Headers],0))*'Closeouts and Depr'!$M69</f>
        <v>0</v>
      </c>
      <c r="AF64" s="7">
        <f>INDEX(CurCloseProf[], MATCH(PAQueryRA[[#This Row],[Reg/Unreg]],CurCloseProf[R/NR],0),MATCH(AF$4,CurCloseProf[#Headers],0))*'Closeouts and Depr'!$M69</f>
        <v>0</v>
      </c>
      <c r="AG64" s="7">
        <f>INDEX(CurCloseProf[], MATCH(PAQueryRA[[#This Row],[Reg/Unreg]],CurCloseProf[R/NR],0),MATCH(AG$4,CurCloseProf[#Headers],0))*'Closeouts and Depr'!$M69</f>
        <v>0</v>
      </c>
      <c r="AH64" s="7">
        <f t="shared" ref="AH64" si="10">SUM(U64:AG64)</f>
        <v>0</v>
      </c>
      <c r="AJ64" s="7">
        <v>0</v>
      </c>
      <c r="AK64" s="7"/>
      <c r="AL64" s="59">
        <f>INDEX(CurCloseProf[],1,MATCH(AL$4,CurCloseProf[#Headers],0))*'CC Summary'!$K$94*$AJ$63</f>
        <v>0</v>
      </c>
      <c r="AM64" s="59">
        <f>INDEX(CurCloseProf[],1,MATCH(AM$4,CurCloseProf[#Headers],0))*'CC Summary'!$K$94*$AJ$63</f>
        <v>0</v>
      </c>
      <c r="AN64" s="59">
        <f>INDEX(CurCloseProf[],1,MATCH(AN$4,CurCloseProf[#Headers],0))*'CC Summary'!$K$94*$AJ$63</f>
        <v>0</v>
      </c>
      <c r="AO64" s="59">
        <f>INDEX(CurCloseProf[],1,MATCH(AO$4,CurCloseProf[#Headers],0))*'CC Summary'!$K$94*$AJ$63</f>
        <v>0</v>
      </c>
      <c r="AP64" s="59">
        <f>INDEX(CurCloseProf[],1,MATCH(AP$4,CurCloseProf[#Headers],0))*'CC Summary'!$K$94*$AJ$63</f>
        <v>0</v>
      </c>
      <c r="AQ64" s="59">
        <f>INDEX(CurCloseProf[],1,MATCH(AQ$4,CurCloseProf[#Headers],0))*'CC Summary'!$K$94*$AJ$63</f>
        <v>0</v>
      </c>
      <c r="AR64" s="59">
        <f>INDEX(CurCloseProf[],1,MATCH(AR$4,CurCloseProf[#Headers],0))*'CC Summary'!$K$94*$AJ$63</f>
        <v>0</v>
      </c>
      <c r="AS64" s="59">
        <f>INDEX(CurCloseProf[],1,MATCH(AS$4,CurCloseProf[#Headers],0))*'CC Summary'!$K$94*$AJ$63</f>
        <v>0</v>
      </c>
      <c r="AT64" s="59">
        <f>INDEX(CurCloseProf[],1,MATCH(AT$4,CurCloseProf[#Headers],0))*'CC Summary'!$K$94*$AJ$63</f>
        <v>0</v>
      </c>
      <c r="AU64" s="59">
        <f>INDEX(CurCloseProf[],1,MATCH(AU$4,CurCloseProf[#Headers],0))*'CC Summary'!$K$94*$AJ$63</f>
        <v>0</v>
      </c>
      <c r="AV64" s="59">
        <f>INDEX(CurCloseProf[],1,MATCH(AV$4,CurCloseProf[#Headers],0))*'CC Summary'!$K$94*$AJ$63</f>
        <v>0</v>
      </c>
      <c r="AW64" s="59">
        <f>INDEX(CurCloseProf[],1,MATCH(AW$4,CurCloseProf[#Headers],0))*'CC Summary'!$K$94*$AJ$63</f>
        <v>0</v>
      </c>
      <c r="AX64" s="59">
        <f t="shared" ref="AX64" si="11">SUM(AL64:AW64)</f>
        <v>0</v>
      </c>
    </row>
    <row r="65" spans="1:50">
      <c r="A65" t="s">
        <v>58</v>
      </c>
      <c r="B65" t="s">
        <v>119</v>
      </c>
      <c r="C65">
        <v>47700</v>
      </c>
      <c r="D65">
        <v>47700</v>
      </c>
      <c r="F65" s="7">
        <f>'Summary '!L69</f>
        <v>0</v>
      </c>
      <c r="G65" s="7">
        <f>INDEX(CurCloseProf[], MATCH(PAQueryRA[[#This Row],[Reg/Unreg]],CurCloseProf[R/NR],0),MATCH(G$4,CurCloseProf[#Headers],0))*'Closeouts and Depr'!$J70</f>
        <v>1701286.9505390842</v>
      </c>
      <c r="H65" s="7">
        <f>INDEX(CurCloseProf[], MATCH(PAQueryRA[[#This Row],[Reg/Unreg]],CurCloseProf[R/NR],0),MATCH(H$4,CurCloseProf[#Headers],0))*'Closeouts and Depr'!$J70</f>
        <v>1341609.4931610757</v>
      </c>
      <c r="I65" s="7">
        <f>INDEX(CurCloseProf[], MATCH(PAQueryRA[[#This Row],[Reg/Unreg]],CurCloseProf[R/NR],0),MATCH(I$4,CurCloseProf[#Headers],0))*'Closeouts and Depr'!$J70</f>
        <v>1820393.3583036289</v>
      </c>
      <c r="J65" s="7">
        <f>INDEX(CurCloseProf[], MATCH(PAQueryRA[[#This Row],[Reg/Unreg]],CurCloseProf[R/NR],0),MATCH(J$4,CurCloseProf[#Headers],0))*'Closeouts and Depr'!$J70</f>
        <v>500582.66737009434</v>
      </c>
      <c r="K65" s="7">
        <f>INDEX(CurCloseProf[], MATCH(PAQueryRA[[#This Row],[Reg/Unreg]],CurCloseProf[R/NR],0),MATCH(K$4,CurCloseProf[#Headers],0))*'Closeouts and Depr'!$J70</f>
        <v>1462260.9453023963</v>
      </c>
      <c r="L65" s="7">
        <f>INDEX(CurCloseProf[], MATCH(PAQueryRA[[#This Row],[Reg/Unreg]],CurCloseProf[R/NR],0),MATCH(L$4,CurCloseProf[#Headers],0))*'Closeouts and Depr'!$J70</f>
        <v>2543346.2886779364</v>
      </c>
      <c r="M65" s="7">
        <f>INDEX(CurCloseProf[], MATCH(PAQueryRA[[#This Row],[Reg/Unreg]],CurCloseProf[R/NR],0),MATCH(M$4,CurCloseProf[#Headers],0))*'Closeouts and Depr'!$J70</f>
        <v>2127650.6683910224</v>
      </c>
      <c r="N65" s="7">
        <f>INDEX(CurCloseProf[], MATCH(PAQueryRA[[#This Row],[Reg/Unreg]],CurCloseProf[R/NR],0),MATCH(N$4,CurCloseProf[#Headers],0))*'Closeouts and Depr'!$J70</f>
        <v>1228497.3605747391</v>
      </c>
      <c r="O65" s="7">
        <f>INDEX(CurCloseProf[], MATCH(PAQueryRA[[#This Row],[Reg/Unreg]],CurCloseProf[R/NR],0),MATCH(O$4,CurCloseProf[#Headers],0))*'Closeouts and Depr'!$J70</f>
        <v>2572416.8532753563</v>
      </c>
      <c r="P65" s="7">
        <f>INDEX(CurCloseProf[], MATCH(PAQueryRA[[#This Row],[Reg/Unreg]],CurCloseProf[R/NR],0),MATCH(P$4,CurCloseProf[#Headers],0))*'Closeouts and Depr'!$J70</f>
        <v>5180622.3349614032</v>
      </c>
      <c r="Q65" s="7">
        <f>INDEX(CurCloseProf[], MATCH(PAQueryRA[[#This Row],[Reg/Unreg]],CurCloseProf[R/NR],0),MATCH(Q$4,CurCloseProf[#Headers],0))*'Closeouts and Depr'!$J70</f>
        <v>4598879.7629557466</v>
      </c>
      <c r="R65" s="7">
        <f>INDEX(CurCloseProf[], MATCH(PAQueryRA[[#This Row],[Reg/Unreg]],CurCloseProf[R/NR],0),MATCH(R$4,CurCloseProf[#Headers],0))*'Closeouts and Depr'!$J70</f>
        <v>17109292.745783981</v>
      </c>
      <c r="S65" s="7">
        <f t="shared" si="0"/>
        <v>42186839.429296464</v>
      </c>
      <c r="U65" s="7">
        <f>'Summary '!K69</f>
        <v>0</v>
      </c>
      <c r="V65" s="7">
        <f>INDEX(CurCloseProf[], MATCH(PAQueryRA[[#This Row],[Reg/Unreg]],CurCloseProf[R/NR],0),MATCH(V$4,CurCloseProf[#Headers],0))*'Closeouts and Depr'!$M70</f>
        <v>-8524.136863439131</v>
      </c>
      <c r="W65" s="7">
        <f>INDEX(CurCloseProf[], MATCH(PAQueryRA[[#This Row],[Reg/Unreg]],CurCloseProf[R/NR],0),MATCH(W$4,CurCloseProf[#Headers],0))*'Closeouts and Depr'!$M70</f>
        <v>-6722.00708608885</v>
      </c>
      <c r="X65" s="7">
        <f>INDEX(CurCloseProf[], MATCH(PAQueryRA[[#This Row],[Reg/Unreg]],CurCloseProf[R/NR],0),MATCH(X$4,CurCloseProf[#Headers],0))*'Closeouts and Depr'!$M70</f>
        <v>-9120.9082198383894</v>
      </c>
      <c r="Y65" s="7">
        <f>INDEX(CurCloseProf[], MATCH(PAQueryRA[[#This Row],[Reg/Unreg]],CurCloseProf[R/NR],0),MATCH(Y$4,CurCloseProf[#Headers],0))*'Closeouts and Depr'!$M70</f>
        <v>-2508.1219642436099</v>
      </c>
      <c r="Z65" s="7">
        <f>INDEX(CurCloseProf[], MATCH(PAQueryRA[[#This Row],[Reg/Unreg]],CurCloseProf[R/NR],0),MATCH(Z$4,CurCloseProf[#Headers],0))*'Closeouts and Depr'!$M70</f>
        <v>-7326.5197407585447</v>
      </c>
      <c r="AA65" s="7">
        <f>INDEX(CurCloseProf[], MATCH(PAQueryRA[[#This Row],[Reg/Unreg]],CurCloseProf[R/NR],0),MATCH(AA$4,CurCloseProf[#Headers],0))*'Closeouts and Depr'!$M70</f>
        <v>-12743.195290448235</v>
      </c>
      <c r="AB65" s="7">
        <f>INDEX(CurCloseProf[], MATCH(PAQueryRA[[#This Row],[Reg/Unreg]],CurCloseProf[R/NR],0),MATCH(AB$4,CurCloseProf[#Headers],0))*'Closeouts and Depr'!$M70</f>
        <v>-10660.391822323665</v>
      </c>
      <c r="AC65" s="7">
        <f>INDEX(CurCloseProf[], MATCH(PAQueryRA[[#This Row],[Reg/Unreg]],CurCloseProf[R/NR],0),MATCH(AC$4,CurCloseProf[#Headers],0))*'Closeouts and Depr'!$M70</f>
        <v>-6155.2694767890853</v>
      </c>
      <c r="AD65" s="7">
        <f>INDEX(CurCloseProf[], MATCH(PAQueryRA[[#This Row],[Reg/Unreg]],CurCloseProf[R/NR],0),MATCH(AD$4,CurCloseProf[#Headers],0))*'Closeouts and Depr'!$M70</f>
        <v>-12888.850596419597</v>
      </c>
      <c r="AE65" s="7">
        <f>INDEX(CurCloseProf[], MATCH(PAQueryRA[[#This Row],[Reg/Unreg]],CurCloseProf[R/NR],0),MATCH(AE$4,CurCloseProf[#Headers],0))*'Closeouts and Depr'!$M70</f>
        <v>-25957.016720199717</v>
      </c>
      <c r="AF65" s="7">
        <f>INDEX(CurCloseProf[], MATCH(PAQueryRA[[#This Row],[Reg/Unreg]],CurCloseProf[R/NR],0),MATCH(AF$4,CurCloseProf[#Headers],0))*'Closeouts and Depr'!$M70</f>
        <v>-23042.250753474345</v>
      </c>
      <c r="AG65" s="7">
        <f>INDEX(CurCloseProf[], MATCH(PAQueryRA[[#This Row],[Reg/Unreg]],CurCloseProf[R/NR],0),MATCH(AG$4,CurCloseProf[#Headers],0))*'Closeouts and Depr'!$M70</f>
        <v>-85724.488132643484</v>
      </c>
      <c r="AH65" s="7">
        <f t="shared" si="1"/>
        <v>-211373.15666666668</v>
      </c>
      <c r="AJ65" s="180">
        <v>3.895056997280498E-2</v>
      </c>
      <c r="AK65" s="7"/>
      <c r="AL65" s="59">
        <f>INDEX(CurCloseProf[],1,MATCH(AL$4,CurCloseProf[#Headers],0))*'CC Summary'!$K$94*$AJ$65</f>
        <v>11546.319160538009</v>
      </c>
      <c r="AM65" s="59">
        <f>INDEX(CurCloseProf[],1,MATCH(AM$4,CurCloseProf[#Headers],0))*'CC Summary'!$K$94*$AJ$65</f>
        <v>9105.2549318249439</v>
      </c>
      <c r="AN65" s="59">
        <f>INDEX(CurCloseProf[],1,MATCH(AN$4,CurCloseProf[#Headers],0))*'CC Summary'!$K$94*$AJ$65</f>
        <v>12354.672270916504</v>
      </c>
      <c r="AO65" s="59">
        <f>INDEX(CurCloseProf[],1,MATCH(AO$4,CurCloseProf[#Headers],0))*'CC Summary'!$K$94*$AJ$65</f>
        <v>3397.361768899174</v>
      </c>
      <c r="AP65" s="59">
        <f>INDEX(CurCloseProf[],1,MATCH(AP$4,CurCloseProf[#Headers],0))*'CC Summary'!$K$94*$AJ$65</f>
        <v>9924.0939719790113</v>
      </c>
      <c r="AQ65" s="59">
        <f>INDEX(CurCloseProf[],1,MATCH(AQ$4,CurCloseProf[#Headers],0))*'CC Summary'!$K$94*$AJ$65</f>
        <v>17261.219793368804</v>
      </c>
      <c r="AR65" s="59">
        <f>INDEX(CurCloseProf[],1,MATCH(AR$4,CurCloseProf[#Headers],0))*'CC Summary'!$K$94*$AJ$65</f>
        <v>14439.970677251362</v>
      </c>
      <c r="AS65" s="59">
        <f>INDEX(CurCloseProf[],1,MATCH(AS$4,CurCloseProf[#Headers],0))*'CC Summary'!$K$94*$AJ$65</f>
        <v>8337.5838559038039</v>
      </c>
      <c r="AT65" s="59">
        <f>INDEX(CurCloseProf[],1,MATCH(AT$4,CurCloseProf[#Headers],0))*'CC Summary'!$K$94*$AJ$65</f>
        <v>17458.516326391928</v>
      </c>
      <c r="AU65" s="59">
        <f>INDEX(CurCloseProf[],1,MATCH(AU$4,CurCloseProf[#Headers],0))*'CC Summary'!$K$94*$AJ$65</f>
        <v>35159.923439559592</v>
      </c>
      <c r="AV65" s="59">
        <f>INDEX(CurCloseProf[],1,MATCH(AV$4,CurCloseProf[#Headers],0))*'CC Summary'!$K$94*$AJ$65</f>
        <v>31211.74444275886</v>
      </c>
      <c r="AW65" s="59">
        <f>INDEX(CurCloseProf[],1,MATCH(AW$4,CurCloseProf[#Headers],0))*'CC Summary'!$K$94*$AJ$65</f>
        <v>116117.59826365706</v>
      </c>
      <c r="AX65" s="59">
        <f t="shared" si="2"/>
        <v>286314.25890304905</v>
      </c>
    </row>
    <row r="66" spans="1:50">
      <c r="A66" t="s">
        <v>58</v>
      </c>
      <c r="B66" t="s">
        <v>120</v>
      </c>
      <c r="C66">
        <v>47780</v>
      </c>
      <c r="D66">
        <v>47780</v>
      </c>
      <c r="F66" s="7">
        <f>'Summary '!L70</f>
        <v>0</v>
      </c>
      <c r="G66" s="7">
        <f>INDEX(CurCloseProf[], MATCH(PAQueryRA[[#This Row],[Reg/Unreg]],CurCloseProf[R/NR],0),MATCH(G$4,CurCloseProf[#Headers],0))*'Closeouts and Depr'!$J71</f>
        <v>0</v>
      </c>
      <c r="H66" s="7">
        <f>INDEX(CurCloseProf[], MATCH(PAQueryRA[[#This Row],[Reg/Unreg]],CurCloseProf[R/NR],0),MATCH(H$4,CurCloseProf[#Headers],0))*'Closeouts and Depr'!$J71</f>
        <v>0</v>
      </c>
      <c r="I66" s="7">
        <f>INDEX(CurCloseProf[], MATCH(PAQueryRA[[#This Row],[Reg/Unreg]],CurCloseProf[R/NR],0),MATCH(I$4,CurCloseProf[#Headers],0))*'Closeouts and Depr'!$J71</f>
        <v>0</v>
      </c>
      <c r="J66" s="7">
        <f>INDEX(CurCloseProf[], MATCH(PAQueryRA[[#This Row],[Reg/Unreg]],CurCloseProf[R/NR],0),MATCH(J$4,CurCloseProf[#Headers],0))*'Closeouts and Depr'!$J71</f>
        <v>0</v>
      </c>
      <c r="K66" s="7">
        <f>INDEX(CurCloseProf[], MATCH(PAQueryRA[[#This Row],[Reg/Unreg]],CurCloseProf[R/NR],0),MATCH(K$4,CurCloseProf[#Headers],0))*'Closeouts and Depr'!$J71</f>
        <v>0</v>
      </c>
      <c r="L66" s="7">
        <f>INDEX(CurCloseProf[], MATCH(PAQueryRA[[#This Row],[Reg/Unreg]],CurCloseProf[R/NR],0),MATCH(L$4,CurCloseProf[#Headers],0))*'Closeouts and Depr'!$J71</f>
        <v>0</v>
      </c>
      <c r="M66" s="7">
        <f>INDEX(CurCloseProf[], MATCH(PAQueryRA[[#This Row],[Reg/Unreg]],CurCloseProf[R/NR],0),MATCH(M$4,CurCloseProf[#Headers],0))*'Closeouts and Depr'!$J71</f>
        <v>0</v>
      </c>
      <c r="N66" s="7">
        <f>INDEX(CurCloseProf[], MATCH(PAQueryRA[[#This Row],[Reg/Unreg]],CurCloseProf[R/NR],0),MATCH(N$4,CurCloseProf[#Headers],0))*'Closeouts and Depr'!$J71</f>
        <v>0</v>
      </c>
      <c r="O66" s="7">
        <f>INDEX(CurCloseProf[], MATCH(PAQueryRA[[#This Row],[Reg/Unreg]],CurCloseProf[R/NR],0),MATCH(O$4,CurCloseProf[#Headers],0))*'Closeouts and Depr'!$J71</f>
        <v>0</v>
      </c>
      <c r="P66" s="7">
        <f>INDEX(CurCloseProf[], MATCH(PAQueryRA[[#This Row],[Reg/Unreg]],CurCloseProf[R/NR],0),MATCH(P$4,CurCloseProf[#Headers],0))*'Closeouts and Depr'!$J71</f>
        <v>0</v>
      </c>
      <c r="Q66" s="7">
        <f>INDEX(CurCloseProf[], MATCH(PAQueryRA[[#This Row],[Reg/Unreg]],CurCloseProf[R/NR],0),MATCH(Q$4,CurCloseProf[#Headers],0))*'Closeouts and Depr'!$J71</f>
        <v>0</v>
      </c>
      <c r="R66" s="7">
        <f>INDEX(CurCloseProf[], MATCH(PAQueryRA[[#This Row],[Reg/Unreg]],CurCloseProf[R/NR],0),MATCH(R$4,CurCloseProf[#Headers],0))*'Closeouts and Depr'!$J71</f>
        <v>0</v>
      </c>
      <c r="S66" s="7">
        <f t="shared" si="0"/>
        <v>0</v>
      </c>
      <c r="U66" s="7">
        <f>'Summary '!K70</f>
        <v>0</v>
      </c>
      <c r="V66" s="7">
        <f>INDEX(CurCloseProf[], MATCH(PAQueryRA[[#This Row],[Reg/Unreg]],CurCloseProf[R/NR],0),MATCH(V$4,CurCloseProf[#Headers],0))*'Closeouts and Depr'!$M71</f>
        <v>0</v>
      </c>
      <c r="W66" s="7">
        <f>INDEX(CurCloseProf[], MATCH(PAQueryRA[[#This Row],[Reg/Unreg]],CurCloseProf[R/NR],0),MATCH(W$4,CurCloseProf[#Headers],0))*'Closeouts and Depr'!$M71</f>
        <v>0</v>
      </c>
      <c r="X66" s="7">
        <f>INDEX(CurCloseProf[], MATCH(PAQueryRA[[#This Row],[Reg/Unreg]],CurCloseProf[R/NR],0),MATCH(X$4,CurCloseProf[#Headers],0))*'Closeouts and Depr'!$M71</f>
        <v>0</v>
      </c>
      <c r="Y66" s="7">
        <f>INDEX(CurCloseProf[], MATCH(PAQueryRA[[#This Row],[Reg/Unreg]],CurCloseProf[R/NR],0),MATCH(Y$4,CurCloseProf[#Headers],0))*'Closeouts and Depr'!$M71</f>
        <v>0</v>
      </c>
      <c r="Z66" s="7">
        <f>INDEX(CurCloseProf[], MATCH(PAQueryRA[[#This Row],[Reg/Unreg]],CurCloseProf[R/NR],0),MATCH(Z$4,CurCloseProf[#Headers],0))*'Closeouts and Depr'!$M71</f>
        <v>0</v>
      </c>
      <c r="AA66" s="7">
        <f>INDEX(CurCloseProf[], MATCH(PAQueryRA[[#This Row],[Reg/Unreg]],CurCloseProf[R/NR],0),MATCH(AA$4,CurCloseProf[#Headers],0))*'Closeouts and Depr'!$M71</f>
        <v>0</v>
      </c>
      <c r="AB66" s="7">
        <f>INDEX(CurCloseProf[], MATCH(PAQueryRA[[#This Row],[Reg/Unreg]],CurCloseProf[R/NR],0),MATCH(AB$4,CurCloseProf[#Headers],0))*'Closeouts and Depr'!$M71</f>
        <v>0</v>
      </c>
      <c r="AC66" s="7">
        <f>INDEX(CurCloseProf[], MATCH(PAQueryRA[[#This Row],[Reg/Unreg]],CurCloseProf[R/NR],0),MATCH(AC$4,CurCloseProf[#Headers],0))*'Closeouts and Depr'!$M71</f>
        <v>0</v>
      </c>
      <c r="AD66" s="7">
        <f>INDEX(CurCloseProf[], MATCH(PAQueryRA[[#This Row],[Reg/Unreg]],CurCloseProf[R/NR],0),MATCH(AD$4,CurCloseProf[#Headers],0))*'Closeouts and Depr'!$M71</f>
        <v>0</v>
      </c>
      <c r="AE66" s="7">
        <f>INDEX(CurCloseProf[], MATCH(PAQueryRA[[#This Row],[Reg/Unreg]],CurCloseProf[R/NR],0),MATCH(AE$4,CurCloseProf[#Headers],0))*'Closeouts and Depr'!$M71</f>
        <v>0</v>
      </c>
      <c r="AF66" s="7">
        <f>INDEX(CurCloseProf[], MATCH(PAQueryRA[[#This Row],[Reg/Unreg]],CurCloseProf[R/NR],0),MATCH(AF$4,CurCloseProf[#Headers],0))*'Closeouts and Depr'!$M71</f>
        <v>0</v>
      </c>
      <c r="AG66" s="7">
        <f>INDEX(CurCloseProf[], MATCH(PAQueryRA[[#This Row],[Reg/Unreg]],CurCloseProf[R/NR],0),MATCH(AG$4,CurCloseProf[#Headers],0))*'Closeouts and Depr'!$M71</f>
        <v>0</v>
      </c>
      <c r="AH66" s="7">
        <f t="shared" si="1"/>
        <v>0</v>
      </c>
      <c r="AJ66" s="7">
        <v>0</v>
      </c>
      <c r="AK66" s="7"/>
      <c r="AL66" s="59">
        <f>INDEX(CurCloseProf[],1,MATCH(AL$4,CurCloseProf[#Headers],0))*'CC Summary'!$K$94*$AJ$66</f>
        <v>0</v>
      </c>
      <c r="AM66" s="59">
        <f>INDEX(CurCloseProf[],1,MATCH(AM$4,CurCloseProf[#Headers],0))*'CC Summary'!$K$94*$AJ$66</f>
        <v>0</v>
      </c>
      <c r="AN66" s="59">
        <f>INDEX(CurCloseProf[],1,MATCH(AN$4,CurCloseProf[#Headers],0))*'CC Summary'!$K$94*$AJ$66</f>
        <v>0</v>
      </c>
      <c r="AO66" s="59">
        <f>INDEX(CurCloseProf[],1,MATCH(AO$4,CurCloseProf[#Headers],0))*'CC Summary'!$K$94*$AJ$66</f>
        <v>0</v>
      </c>
      <c r="AP66" s="59">
        <f>INDEX(CurCloseProf[],1,MATCH(AP$4,CurCloseProf[#Headers],0))*'CC Summary'!$K$94*$AJ$66</f>
        <v>0</v>
      </c>
      <c r="AQ66" s="59">
        <f>INDEX(CurCloseProf[],1,MATCH(AQ$4,CurCloseProf[#Headers],0))*'CC Summary'!$K$94*$AJ$66</f>
        <v>0</v>
      </c>
      <c r="AR66" s="59">
        <f>INDEX(CurCloseProf[],1,MATCH(AR$4,CurCloseProf[#Headers],0))*'CC Summary'!$K$94*$AJ$66</f>
        <v>0</v>
      </c>
      <c r="AS66" s="59">
        <f>INDEX(CurCloseProf[],1,MATCH(AS$4,CurCloseProf[#Headers],0))*'CC Summary'!$K$94*$AJ$66</f>
        <v>0</v>
      </c>
      <c r="AT66" s="59">
        <f>INDEX(CurCloseProf[],1,MATCH(AT$4,CurCloseProf[#Headers],0))*'CC Summary'!$K$94*$AJ$66</f>
        <v>0</v>
      </c>
      <c r="AU66" s="59">
        <f>INDEX(CurCloseProf[],1,MATCH(AU$4,CurCloseProf[#Headers],0))*'CC Summary'!$K$94*$AJ$66</f>
        <v>0</v>
      </c>
      <c r="AV66" s="59">
        <f>INDEX(CurCloseProf[],1,MATCH(AV$4,CurCloseProf[#Headers],0))*'CC Summary'!$K$94*$AJ$66</f>
        <v>0</v>
      </c>
      <c r="AW66" s="59">
        <f>INDEX(CurCloseProf[],1,MATCH(AW$4,CurCloseProf[#Headers],0))*'CC Summary'!$K$94*$AJ$66</f>
        <v>0</v>
      </c>
      <c r="AX66" s="59">
        <f t="shared" si="2"/>
        <v>0</v>
      </c>
    </row>
    <row r="67" spans="1:50">
      <c r="A67" t="s">
        <v>58</v>
      </c>
      <c r="B67" t="s">
        <v>121</v>
      </c>
      <c r="C67">
        <v>47790</v>
      </c>
      <c r="D67">
        <v>47790</v>
      </c>
      <c r="F67" s="7">
        <f>'Summary '!L71</f>
        <v>0</v>
      </c>
      <c r="G67" s="7">
        <f>INDEX(CurCloseProf[], MATCH(PAQueryRA[[#This Row],[Reg/Unreg]],CurCloseProf[R/NR],0),MATCH(G$4,CurCloseProf[#Headers],0))*'Closeouts and Depr'!$J72</f>
        <v>0</v>
      </c>
      <c r="H67" s="7">
        <f>INDEX(CurCloseProf[], MATCH(PAQueryRA[[#This Row],[Reg/Unreg]],CurCloseProf[R/NR],0),MATCH(H$4,CurCloseProf[#Headers],0))*'Closeouts and Depr'!$J72</f>
        <v>0</v>
      </c>
      <c r="I67" s="7">
        <f>INDEX(CurCloseProf[], MATCH(PAQueryRA[[#This Row],[Reg/Unreg]],CurCloseProf[R/NR],0),MATCH(I$4,CurCloseProf[#Headers],0))*'Closeouts and Depr'!$J72</f>
        <v>0</v>
      </c>
      <c r="J67" s="7">
        <f>INDEX(CurCloseProf[], MATCH(PAQueryRA[[#This Row],[Reg/Unreg]],CurCloseProf[R/NR],0),MATCH(J$4,CurCloseProf[#Headers],0))*'Closeouts and Depr'!$J72</f>
        <v>0</v>
      </c>
      <c r="K67" s="7">
        <f>INDEX(CurCloseProf[], MATCH(PAQueryRA[[#This Row],[Reg/Unreg]],CurCloseProf[R/NR],0),MATCH(K$4,CurCloseProf[#Headers],0))*'Closeouts and Depr'!$J72</f>
        <v>0</v>
      </c>
      <c r="L67" s="7">
        <f>INDEX(CurCloseProf[], MATCH(PAQueryRA[[#This Row],[Reg/Unreg]],CurCloseProf[R/NR],0),MATCH(L$4,CurCloseProf[#Headers],0))*'Closeouts and Depr'!$J72</f>
        <v>0</v>
      </c>
      <c r="M67" s="7">
        <f>INDEX(CurCloseProf[], MATCH(PAQueryRA[[#This Row],[Reg/Unreg]],CurCloseProf[R/NR],0),MATCH(M$4,CurCloseProf[#Headers],0))*'Closeouts and Depr'!$J72</f>
        <v>0</v>
      </c>
      <c r="N67" s="7">
        <f>INDEX(CurCloseProf[], MATCH(PAQueryRA[[#This Row],[Reg/Unreg]],CurCloseProf[R/NR],0),MATCH(N$4,CurCloseProf[#Headers],0))*'Closeouts and Depr'!$J72</f>
        <v>0</v>
      </c>
      <c r="O67" s="7">
        <f>INDEX(CurCloseProf[], MATCH(PAQueryRA[[#This Row],[Reg/Unreg]],CurCloseProf[R/NR],0),MATCH(O$4,CurCloseProf[#Headers],0))*'Closeouts and Depr'!$J72</f>
        <v>0</v>
      </c>
      <c r="P67" s="7">
        <f>INDEX(CurCloseProf[], MATCH(PAQueryRA[[#This Row],[Reg/Unreg]],CurCloseProf[R/NR],0),MATCH(P$4,CurCloseProf[#Headers],0))*'Closeouts and Depr'!$J72</f>
        <v>0</v>
      </c>
      <c r="Q67" s="7">
        <f>INDEX(CurCloseProf[], MATCH(PAQueryRA[[#This Row],[Reg/Unreg]],CurCloseProf[R/NR],0),MATCH(Q$4,CurCloseProf[#Headers],0))*'Closeouts and Depr'!$J72</f>
        <v>0</v>
      </c>
      <c r="R67" s="7">
        <f>INDEX(CurCloseProf[], MATCH(PAQueryRA[[#This Row],[Reg/Unreg]],CurCloseProf[R/NR],0),MATCH(R$4,CurCloseProf[#Headers],0))*'Closeouts and Depr'!$J72</f>
        <v>0</v>
      </c>
      <c r="S67" s="7">
        <f t="shared" si="0"/>
        <v>0</v>
      </c>
      <c r="U67" s="7">
        <f>'Summary '!K71</f>
        <v>0</v>
      </c>
      <c r="V67" s="7">
        <f>INDEX(CurCloseProf[], MATCH(PAQueryRA[[#This Row],[Reg/Unreg]],CurCloseProf[R/NR],0),MATCH(V$4,CurCloseProf[#Headers],0))*'Closeouts and Depr'!$M72</f>
        <v>0</v>
      </c>
      <c r="W67" s="7">
        <f>INDEX(CurCloseProf[], MATCH(PAQueryRA[[#This Row],[Reg/Unreg]],CurCloseProf[R/NR],0),MATCH(W$4,CurCloseProf[#Headers],0))*'Closeouts and Depr'!$M72</f>
        <v>0</v>
      </c>
      <c r="X67" s="7">
        <f>INDEX(CurCloseProf[], MATCH(PAQueryRA[[#This Row],[Reg/Unreg]],CurCloseProf[R/NR],0),MATCH(X$4,CurCloseProf[#Headers],0))*'Closeouts and Depr'!$M72</f>
        <v>0</v>
      </c>
      <c r="Y67" s="7">
        <f>INDEX(CurCloseProf[], MATCH(PAQueryRA[[#This Row],[Reg/Unreg]],CurCloseProf[R/NR],0),MATCH(Y$4,CurCloseProf[#Headers],0))*'Closeouts and Depr'!$M72</f>
        <v>0</v>
      </c>
      <c r="Z67" s="7">
        <f>INDEX(CurCloseProf[], MATCH(PAQueryRA[[#This Row],[Reg/Unreg]],CurCloseProf[R/NR],0),MATCH(Z$4,CurCloseProf[#Headers],0))*'Closeouts and Depr'!$M72</f>
        <v>0</v>
      </c>
      <c r="AA67" s="7">
        <f>INDEX(CurCloseProf[], MATCH(PAQueryRA[[#This Row],[Reg/Unreg]],CurCloseProf[R/NR],0),MATCH(AA$4,CurCloseProf[#Headers],0))*'Closeouts and Depr'!$M72</f>
        <v>0</v>
      </c>
      <c r="AB67" s="7">
        <f>INDEX(CurCloseProf[], MATCH(PAQueryRA[[#This Row],[Reg/Unreg]],CurCloseProf[R/NR],0),MATCH(AB$4,CurCloseProf[#Headers],0))*'Closeouts and Depr'!$M72</f>
        <v>0</v>
      </c>
      <c r="AC67" s="7">
        <f>INDEX(CurCloseProf[], MATCH(PAQueryRA[[#This Row],[Reg/Unreg]],CurCloseProf[R/NR],0),MATCH(AC$4,CurCloseProf[#Headers],0))*'Closeouts and Depr'!$M72</f>
        <v>0</v>
      </c>
      <c r="AD67" s="7">
        <f>INDEX(CurCloseProf[], MATCH(PAQueryRA[[#This Row],[Reg/Unreg]],CurCloseProf[R/NR],0),MATCH(AD$4,CurCloseProf[#Headers],0))*'Closeouts and Depr'!$M72</f>
        <v>0</v>
      </c>
      <c r="AE67" s="7">
        <f>INDEX(CurCloseProf[], MATCH(PAQueryRA[[#This Row],[Reg/Unreg]],CurCloseProf[R/NR],0),MATCH(AE$4,CurCloseProf[#Headers],0))*'Closeouts and Depr'!$M72</f>
        <v>0</v>
      </c>
      <c r="AF67" s="7">
        <f>INDEX(CurCloseProf[], MATCH(PAQueryRA[[#This Row],[Reg/Unreg]],CurCloseProf[R/NR],0),MATCH(AF$4,CurCloseProf[#Headers],0))*'Closeouts and Depr'!$M72</f>
        <v>0</v>
      </c>
      <c r="AG67" s="7">
        <f>INDEX(CurCloseProf[], MATCH(PAQueryRA[[#This Row],[Reg/Unreg]],CurCloseProf[R/NR],0),MATCH(AG$4,CurCloseProf[#Headers],0))*'Closeouts and Depr'!$M72</f>
        <v>0</v>
      </c>
      <c r="AH67" s="7">
        <f t="shared" si="1"/>
        <v>0</v>
      </c>
      <c r="AJ67" s="7">
        <v>0</v>
      </c>
      <c r="AK67" s="7"/>
      <c r="AL67" s="59">
        <f>INDEX(CurCloseProf[],1,MATCH(AL$4,CurCloseProf[#Headers],0))*'CC Summary'!$K$94*$AJ$67</f>
        <v>0</v>
      </c>
      <c r="AM67" s="59">
        <f>INDEX(CurCloseProf[],1,MATCH(AM$4,CurCloseProf[#Headers],0))*'CC Summary'!$K$94*$AJ$67</f>
        <v>0</v>
      </c>
      <c r="AN67" s="59">
        <f>INDEX(CurCloseProf[],1,MATCH(AN$4,CurCloseProf[#Headers],0))*'CC Summary'!$K$94*$AJ$67</f>
        <v>0</v>
      </c>
      <c r="AO67" s="59">
        <f>INDEX(CurCloseProf[],1,MATCH(AO$4,CurCloseProf[#Headers],0))*'CC Summary'!$K$94*$AJ$67</f>
        <v>0</v>
      </c>
      <c r="AP67" s="59">
        <f>INDEX(CurCloseProf[],1,MATCH(AP$4,CurCloseProf[#Headers],0))*'CC Summary'!$K$94*$AJ$67</f>
        <v>0</v>
      </c>
      <c r="AQ67" s="59">
        <f>INDEX(CurCloseProf[],1,MATCH(AQ$4,CurCloseProf[#Headers],0))*'CC Summary'!$K$94*$AJ$67</f>
        <v>0</v>
      </c>
      <c r="AR67" s="59">
        <f>INDEX(CurCloseProf[],1,MATCH(AR$4,CurCloseProf[#Headers],0))*'CC Summary'!$K$94*$AJ$67</f>
        <v>0</v>
      </c>
      <c r="AS67" s="59">
        <f>INDEX(CurCloseProf[],1,MATCH(AS$4,CurCloseProf[#Headers],0))*'CC Summary'!$K$94*$AJ$67</f>
        <v>0</v>
      </c>
      <c r="AT67" s="59">
        <f>INDEX(CurCloseProf[],1,MATCH(AT$4,CurCloseProf[#Headers],0))*'CC Summary'!$K$94*$AJ$67</f>
        <v>0</v>
      </c>
      <c r="AU67" s="59">
        <f>INDEX(CurCloseProf[],1,MATCH(AU$4,CurCloseProf[#Headers],0))*'CC Summary'!$K$94*$AJ$67</f>
        <v>0</v>
      </c>
      <c r="AV67" s="59">
        <f>INDEX(CurCloseProf[],1,MATCH(AV$4,CurCloseProf[#Headers],0))*'CC Summary'!$K$94*$AJ$67</f>
        <v>0</v>
      </c>
      <c r="AW67" s="59">
        <f>INDEX(CurCloseProf[],1,MATCH(AW$4,CurCloseProf[#Headers],0))*'CC Summary'!$K$94*$AJ$67</f>
        <v>0</v>
      </c>
      <c r="AX67" s="59">
        <f t="shared" si="2"/>
        <v>0</v>
      </c>
    </row>
    <row r="68" spans="1:50">
      <c r="A68" t="s">
        <v>58</v>
      </c>
      <c r="B68" t="s">
        <v>122</v>
      </c>
      <c r="C68">
        <v>47800</v>
      </c>
      <c r="D68">
        <v>47800</v>
      </c>
      <c r="F68" s="7">
        <f>'Summary '!L72</f>
        <v>0</v>
      </c>
      <c r="G68" s="7">
        <f>INDEX(CurCloseProf[], MATCH(PAQueryRA[[#This Row],[Reg/Unreg]],CurCloseProf[R/NR],0),MATCH(G$4,CurCloseProf[#Headers],0))*'Closeouts and Depr'!$J73</f>
        <v>1645876.4659283159</v>
      </c>
      <c r="H68" s="7">
        <f>INDEX(CurCloseProf[], MATCH(PAQueryRA[[#This Row],[Reg/Unreg]],CurCloseProf[R/NR],0),MATCH(H$4,CurCloseProf[#Headers],0))*'Closeouts and Depr'!$J73</f>
        <v>1297913.6121394136</v>
      </c>
      <c r="I68" s="7">
        <f>INDEX(CurCloseProf[], MATCH(PAQueryRA[[#This Row],[Reg/Unreg]],CurCloseProf[R/NR],0),MATCH(I$4,CurCloseProf[#Headers],0))*'Closeouts and Depr'!$J73</f>
        <v>1761103.6081918881</v>
      </c>
      <c r="J68" s="7">
        <f>INDEX(CurCloseProf[], MATCH(PAQueryRA[[#This Row],[Reg/Unreg]],CurCloseProf[R/NR],0),MATCH(J$4,CurCloseProf[#Headers],0))*'Closeouts and Depr'!$J73</f>
        <v>484278.81681864039</v>
      </c>
      <c r="K68" s="7">
        <f>INDEX(CurCloseProf[], MATCH(PAQueryRA[[#This Row],[Reg/Unreg]],CurCloseProf[R/NR],0),MATCH(K$4,CurCloseProf[#Headers],0))*'Closeouts and Depr'!$J73</f>
        <v>1414635.4770761621</v>
      </c>
      <c r="L68" s="7">
        <f>INDEX(CurCloseProf[], MATCH(PAQueryRA[[#This Row],[Reg/Unreg]],CurCloseProf[R/NR],0),MATCH(L$4,CurCloseProf[#Headers],0))*'Closeouts and Depr'!$J73</f>
        <v>2460510.1449315874</v>
      </c>
      <c r="M68" s="7">
        <f>INDEX(CurCloseProf[], MATCH(PAQueryRA[[#This Row],[Reg/Unreg]],CurCloseProf[R/NR],0),MATCH(M$4,CurCloseProf[#Headers],0))*'Closeouts and Depr'!$J73</f>
        <v>2058353.6255960872</v>
      </c>
      <c r="N68" s="7">
        <f>INDEX(CurCloseProf[], MATCH(PAQueryRA[[#This Row],[Reg/Unreg]],CurCloseProf[R/NR],0),MATCH(N$4,CurCloseProf[#Headers],0))*'Closeouts and Depr'!$J73</f>
        <v>1188485.5130313681</v>
      </c>
      <c r="O68" s="7">
        <f>INDEX(CurCloseProf[], MATCH(PAQueryRA[[#This Row],[Reg/Unreg]],CurCloseProf[R/NR],0),MATCH(O$4,CurCloseProf[#Headers],0))*'Closeouts and Depr'!$J73</f>
        <v>2488633.8886110303</v>
      </c>
      <c r="P68" s="7">
        <f>INDEX(CurCloseProf[], MATCH(PAQueryRA[[#This Row],[Reg/Unreg]],CurCloseProf[R/NR],0),MATCH(P$4,CurCloseProf[#Headers],0))*'Closeouts and Depr'!$J73</f>
        <v>5011890.7790797679</v>
      </c>
      <c r="Q68" s="7">
        <f>INDEX(CurCloseProf[], MATCH(PAQueryRA[[#This Row],[Reg/Unreg]],CurCloseProf[R/NR],0),MATCH(Q$4,CurCloseProf[#Headers],0))*'Closeouts and Depr'!$J73</f>
        <v>4449095.4151411187</v>
      </c>
      <c r="R68" s="7">
        <f>INDEX(CurCloseProf[], MATCH(PAQueryRA[[#This Row],[Reg/Unreg]],CurCloseProf[R/NR],0),MATCH(R$4,CurCloseProf[#Headers],0))*'Closeouts and Depr'!$J73</f>
        <v>16552047.419185203</v>
      </c>
      <c r="S68" s="7">
        <f t="shared" si="0"/>
        <v>40812824.765730575</v>
      </c>
      <c r="U68" s="7">
        <f>'Summary '!K72</f>
        <v>0</v>
      </c>
      <c r="V68" s="7">
        <f>INDEX(CurCloseProf[], MATCH(PAQueryRA[[#This Row],[Reg/Unreg]],CurCloseProf[R/NR],0),MATCH(V$4,CurCloseProf[#Headers],0))*'Closeouts and Depr'!$M73</f>
        <v>-285754.4882697229</v>
      </c>
      <c r="W68" s="7">
        <f>INDEX(CurCloseProf[], MATCH(PAQueryRA[[#This Row],[Reg/Unreg]],CurCloseProf[R/NR],0),MATCH(W$4,CurCloseProf[#Headers],0))*'Closeouts and Depr'!$M73</f>
        <v>-225341.72383710308</v>
      </c>
      <c r="X68" s="7">
        <f>INDEX(CurCloseProf[], MATCH(PAQueryRA[[#This Row],[Reg/Unreg]],CurCloseProf[R/NR],0),MATCH(X$4,CurCloseProf[#Headers],0))*'Closeouts and Depr'!$M73</f>
        <v>-305760.04382260464</v>
      </c>
      <c r="Y68" s="7">
        <f>INDEX(CurCloseProf[], MATCH(PAQueryRA[[#This Row],[Reg/Unreg]],CurCloseProf[R/NR],0),MATCH(Y$4,CurCloseProf[#Headers],0))*'Closeouts and Depr'!$M73</f>
        <v>-84079.727941079051</v>
      </c>
      <c r="Z68" s="7">
        <f>INDEX(CurCloseProf[], MATCH(PAQueryRA[[#This Row],[Reg/Unreg]],CurCloseProf[R/NR],0),MATCH(Z$4,CurCloseProf[#Headers],0))*'Closeouts and Depr'!$M73</f>
        <v>-245606.79079404258</v>
      </c>
      <c r="AA68" s="7">
        <f>INDEX(CurCloseProf[], MATCH(PAQueryRA[[#This Row],[Reg/Unreg]],CurCloseProf[R/NR],0),MATCH(AA$4,CurCloseProf[#Headers],0))*'Closeouts and Depr'!$M73</f>
        <v>-427189.90878262563</v>
      </c>
      <c r="AB68" s="7">
        <f>INDEX(CurCloseProf[], MATCH(PAQueryRA[[#This Row],[Reg/Unreg]],CurCloseProf[R/NR],0),MATCH(AB$4,CurCloseProf[#Headers],0))*'Closeouts and Depr'!$M73</f>
        <v>-357368.12521259801</v>
      </c>
      <c r="AC68" s="7">
        <f>INDEX(CurCloseProf[], MATCH(PAQueryRA[[#This Row],[Reg/Unreg]],CurCloseProf[R/NR],0),MATCH(AC$4,CurCloseProf[#Headers],0))*'Closeouts and Depr'!$M73</f>
        <v>-206342.98905337727</v>
      </c>
      <c r="AD68" s="7">
        <f>INDEX(CurCloseProf[], MATCH(PAQueryRA[[#This Row],[Reg/Unreg]],CurCloseProf[R/NR],0),MATCH(AD$4,CurCloseProf[#Headers],0))*'Closeouts and Depr'!$M73</f>
        <v>-432072.70901077962</v>
      </c>
      <c r="AE68" s="7">
        <f>INDEX(CurCloseProf[], MATCH(PAQueryRA[[#This Row],[Reg/Unreg]],CurCloseProf[R/NR],0),MATCH(AE$4,CurCloseProf[#Headers],0))*'Closeouts and Depr'!$M73</f>
        <v>-870156.60925189906</v>
      </c>
      <c r="AF68" s="7">
        <f>INDEX(CurCloseProf[], MATCH(PAQueryRA[[#This Row],[Reg/Unreg]],CurCloseProf[R/NR],0),MATCH(AF$4,CurCloseProf[#Headers],0))*'Closeouts and Depr'!$M73</f>
        <v>-772444.9616574035</v>
      </c>
      <c r="AG68" s="7">
        <f>INDEX(CurCloseProf[], MATCH(PAQueryRA[[#This Row],[Reg/Unreg]],CurCloseProf[R/NR],0),MATCH(AG$4,CurCloseProf[#Headers],0))*'Closeouts and Depr'!$M73</f>
        <v>-2873740.4890334322</v>
      </c>
      <c r="AH68" s="7">
        <f t="shared" si="1"/>
        <v>-7085858.5666666683</v>
      </c>
      <c r="AJ68" s="180">
        <v>-1.2217516818221821E-2</v>
      </c>
      <c r="AK68" s="7"/>
      <c r="AL68" s="59">
        <f>INDEX(CurCloseProf[],1,MATCH(AL$4,CurCloseProf[#Headers],0))*'CC Summary'!$K$94*$AJ$68</f>
        <v>-3621.7017782004791</v>
      </c>
      <c r="AM68" s="59">
        <f>INDEX(CurCloseProf[],1,MATCH(AM$4,CurCloseProf[#Headers],0))*'CC Summary'!$K$94*$AJ$68</f>
        <v>-2856.019959180006</v>
      </c>
      <c r="AN68" s="59">
        <f>INDEX(CurCloseProf[],1,MATCH(AN$4,CurCloseProf[#Headers],0))*'CC Summary'!$K$94*$AJ$68</f>
        <v>-3875.2556473224608</v>
      </c>
      <c r="AO68" s="59">
        <f>INDEX(CurCloseProf[],1,MATCH(AO$4,CurCloseProf[#Headers],0))*'CC Summary'!$K$94*$AJ$68</f>
        <v>-1065.6410054612711</v>
      </c>
      <c r="AP68" s="59">
        <f>INDEX(CurCloseProf[],1,MATCH(AP$4,CurCloseProf[#Headers],0))*'CC Summary'!$K$94*$AJ$68</f>
        <v>-3112.8629206946584</v>
      </c>
      <c r="AQ68" s="59">
        <f>INDEX(CurCloseProf[],1,MATCH(AQ$4,CurCloseProf[#Headers],0))*'CC Summary'!$K$94*$AJ$68</f>
        <v>-5414.278745490712</v>
      </c>
      <c r="AR68" s="59">
        <f>INDEX(CurCloseProf[],1,MATCH(AR$4,CurCloseProf[#Headers],0))*'CC Summary'!$K$94*$AJ$68</f>
        <v>-4529.3453915340415</v>
      </c>
      <c r="AS68" s="59">
        <f>INDEX(CurCloseProf[],1,MATCH(AS$4,CurCloseProf[#Headers],0))*'CC Summary'!$K$94*$AJ$68</f>
        <v>-2615.2267105195278</v>
      </c>
      <c r="AT68" s="59">
        <f>INDEX(CurCloseProf[],1,MATCH(AT$4,CurCloseProf[#Headers],0))*'CC Summary'!$K$94*$AJ$68</f>
        <v>-5476.164199594974</v>
      </c>
      <c r="AU68" s="59">
        <f>INDEX(CurCloseProf[],1,MATCH(AU$4,CurCloseProf[#Headers],0))*'CC Summary'!$K$94*$AJ$68</f>
        <v>-11028.515275903064</v>
      </c>
      <c r="AV68" s="59">
        <f>INDEX(CurCloseProf[],1,MATCH(AV$4,CurCloseProf[#Headers],0))*'CC Summary'!$K$94*$AJ$68</f>
        <v>-9790.1009644195165</v>
      </c>
      <c r="AW68" s="59">
        <f>INDEX(CurCloseProf[],1,MATCH(AW$4,CurCloseProf[#Headers],0))*'CC Summary'!$K$94*$AJ$68</f>
        <v>-36422.283696188781</v>
      </c>
      <c r="AX68" s="59">
        <f t="shared" si="2"/>
        <v>-89807.396294509497</v>
      </c>
    </row>
    <row r="69" spans="1:50">
      <c r="A69" t="s">
        <v>58</v>
      </c>
      <c r="B69" t="s">
        <v>123</v>
      </c>
      <c r="C69">
        <v>48000</v>
      </c>
      <c r="D69">
        <v>48000</v>
      </c>
      <c r="F69" s="7">
        <f>'Summary '!L73</f>
        <v>0</v>
      </c>
      <c r="G69" s="7">
        <f>INDEX(CurCloseProf[], MATCH(PAQueryRA[[#This Row],[Reg/Unreg]],CurCloseProf[R/NR],0),MATCH(G$4,CurCloseProf[#Headers],0))*'Closeouts and Depr'!$J74</f>
        <v>0</v>
      </c>
      <c r="H69" s="7">
        <f>INDEX(CurCloseProf[], MATCH(PAQueryRA[[#This Row],[Reg/Unreg]],CurCloseProf[R/NR],0),MATCH(H$4,CurCloseProf[#Headers],0))*'Closeouts and Depr'!$J74</f>
        <v>0</v>
      </c>
      <c r="I69" s="7">
        <f>INDEX(CurCloseProf[], MATCH(PAQueryRA[[#This Row],[Reg/Unreg]],CurCloseProf[R/NR],0),MATCH(I$4,CurCloseProf[#Headers],0))*'Closeouts and Depr'!$J74</f>
        <v>0</v>
      </c>
      <c r="J69" s="7">
        <f>INDEX(CurCloseProf[], MATCH(PAQueryRA[[#This Row],[Reg/Unreg]],CurCloseProf[R/NR],0),MATCH(J$4,CurCloseProf[#Headers],0))*'Closeouts and Depr'!$J74</f>
        <v>0</v>
      </c>
      <c r="K69" s="7">
        <f>INDEX(CurCloseProf[], MATCH(PAQueryRA[[#This Row],[Reg/Unreg]],CurCloseProf[R/NR],0),MATCH(K$4,CurCloseProf[#Headers],0))*'Closeouts and Depr'!$J74</f>
        <v>0</v>
      </c>
      <c r="L69" s="7">
        <f>INDEX(CurCloseProf[], MATCH(PAQueryRA[[#This Row],[Reg/Unreg]],CurCloseProf[R/NR],0),MATCH(L$4,CurCloseProf[#Headers],0))*'Closeouts and Depr'!$J74</f>
        <v>0</v>
      </c>
      <c r="M69" s="7">
        <f>INDEX(CurCloseProf[], MATCH(PAQueryRA[[#This Row],[Reg/Unreg]],CurCloseProf[R/NR],0),MATCH(M$4,CurCloseProf[#Headers],0))*'Closeouts and Depr'!$J74</f>
        <v>0</v>
      </c>
      <c r="N69" s="7">
        <f>INDEX(CurCloseProf[], MATCH(PAQueryRA[[#This Row],[Reg/Unreg]],CurCloseProf[R/NR],0),MATCH(N$4,CurCloseProf[#Headers],0))*'Closeouts and Depr'!$J74</f>
        <v>0</v>
      </c>
      <c r="O69" s="7">
        <f>INDEX(CurCloseProf[], MATCH(PAQueryRA[[#This Row],[Reg/Unreg]],CurCloseProf[R/NR],0),MATCH(O$4,CurCloseProf[#Headers],0))*'Closeouts and Depr'!$J74</f>
        <v>0</v>
      </c>
      <c r="P69" s="7">
        <f>INDEX(CurCloseProf[], MATCH(PAQueryRA[[#This Row],[Reg/Unreg]],CurCloseProf[R/NR],0),MATCH(P$4,CurCloseProf[#Headers],0))*'Closeouts and Depr'!$J74</f>
        <v>0</v>
      </c>
      <c r="Q69" s="7">
        <f>INDEX(CurCloseProf[], MATCH(PAQueryRA[[#This Row],[Reg/Unreg]],CurCloseProf[R/NR],0),MATCH(Q$4,CurCloseProf[#Headers],0))*'Closeouts and Depr'!$J74</f>
        <v>0</v>
      </c>
      <c r="R69" s="7">
        <f>INDEX(CurCloseProf[], MATCH(PAQueryRA[[#This Row],[Reg/Unreg]],CurCloseProf[R/NR],0),MATCH(R$4,CurCloseProf[#Headers],0))*'Closeouts and Depr'!$J74</f>
        <v>0</v>
      </c>
      <c r="S69" s="7">
        <f t="shared" si="0"/>
        <v>0</v>
      </c>
      <c r="U69" s="7">
        <f>'Summary '!K73</f>
        <v>0</v>
      </c>
      <c r="V69" s="7">
        <f>INDEX(CurCloseProf[], MATCH(PAQueryRA[[#This Row],[Reg/Unreg]],CurCloseProf[R/NR],0),MATCH(V$4,CurCloseProf[#Headers],0))*'Closeouts and Depr'!$M74</f>
        <v>0</v>
      </c>
      <c r="W69" s="7">
        <f>INDEX(CurCloseProf[], MATCH(PAQueryRA[[#This Row],[Reg/Unreg]],CurCloseProf[R/NR],0),MATCH(W$4,CurCloseProf[#Headers],0))*'Closeouts and Depr'!$M74</f>
        <v>0</v>
      </c>
      <c r="X69" s="7">
        <f>INDEX(CurCloseProf[], MATCH(PAQueryRA[[#This Row],[Reg/Unreg]],CurCloseProf[R/NR],0),MATCH(X$4,CurCloseProf[#Headers],0))*'Closeouts and Depr'!$M74</f>
        <v>0</v>
      </c>
      <c r="Y69" s="7">
        <f>INDEX(CurCloseProf[], MATCH(PAQueryRA[[#This Row],[Reg/Unreg]],CurCloseProf[R/NR],0),MATCH(Y$4,CurCloseProf[#Headers],0))*'Closeouts and Depr'!$M74</f>
        <v>0</v>
      </c>
      <c r="Z69" s="7">
        <f>INDEX(CurCloseProf[], MATCH(PAQueryRA[[#This Row],[Reg/Unreg]],CurCloseProf[R/NR],0),MATCH(Z$4,CurCloseProf[#Headers],0))*'Closeouts and Depr'!$M74</f>
        <v>0</v>
      </c>
      <c r="AA69" s="7">
        <f>INDEX(CurCloseProf[], MATCH(PAQueryRA[[#This Row],[Reg/Unreg]],CurCloseProf[R/NR],0),MATCH(AA$4,CurCloseProf[#Headers],0))*'Closeouts and Depr'!$M74</f>
        <v>0</v>
      </c>
      <c r="AB69" s="7">
        <f>INDEX(CurCloseProf[], MATCH(PAQueryRA[[#This Row],[Reg/Unreg]],CurCloseProf[R/NR],0),MATCH(AB$4,CurCloseProf[#Headers],0))*'Closeouts and Depr'!$M74</f>
        <v>0</v>
      </c>
      <c r="AC69" s="7">
        <f>INDEX(CurCloseProf[], MATCH(PAQueryRA[[#This Row],[Reg/Unreg]],CurCloseProf[R/NR],0),MATCH(AC$4,CurCloseProf[#Headers],0))*'Closeouts and Depr'!$M74</f>
        <v>0</v>
      </c>
      <c r="AD69" s="7">
        <f>INDEX(CurCloseProf[], MATCH(PAQueryRA[[#This Row],[Reg/Unreg]],CurCloseProf[R/NR],0),MATCH(AD$4,CurCloseProf[#Headers],0))*'Closeouts and Depr'!$M74</f>
        <v>0</v>
      </c>
      <c r="AE69" s="7">
        <f>INDEX(CurCloseProf[], MATCH(PAQueryRA[[#This Row],[Reg/Unreg]],CurCloseProf[R/NR],0),MATCH(AE$4,CurCloseProf[#Headers],0))*'Closeouts and Depr'!$M74</f>
        <v>0</v>
      </c>
      <c r="AF69" s="7">
        <f>INDEX(CurCloseProf[], MATCH(PAQueryRA[[#This Row],[Reg/Unreg]],CurCloseProf[R/NR],0),MATCH(AF$4,CurCloseProf[#Headers],0))*'Closeouts and Depr'!$M74</f>
        <v>0</v>
      </c>
      <c r="AG69" s="7">
        <f>INDEX(CurCloseProf[], MATCH(PAQueryRA[[#This Row],[Reg/Unreg]],CurCloseProf[R/NR],0),MATCH(AG$4,CurCloseProf[#Headers],0))*'Closeouts and Depr'!$M74</f>
        <v>0</v>
      </c>
      <c r="AH69" s="7">
        <f t="shared" si="1"/>
        <v>0</v>
      </c>
      <c r="AJ69" s="7">
        <v>0</v>
      </c>
      <c r="AK69" s="7"/>
      <c r="AL69" s="59">
        <f>INDEX(CurCloseProf[],1,MATCH(AL$4,CurCloseProf[#Headers],0))*'CC Summary'!$K$94*$AJ$69</f>
        <v>0</v>
      </c>
      <c r="AM69" s="59">
        <f>INDEX(CurCloseProf[],1,MATCH(AM$4,CurCloseProf[#Headers],0))*'CC Summary'!$K$94*$AJ$69</f>
        <v>0</v>
      </c>
      <c r="AN69" s="59">
        <f>INDEX(CurCloseProf[],1,MATCH(AN$4,CurCloseProf[#Headers],0))*'CC Summary'!$K$94*$AJ$69</f>
        <v>0</v>
      </c>
      <c r="AO69" s="59">
        <f>INDEX(CurCloseProf[],1,MATCH(AO$4,CurCloseProf[#Headers],0))*'CC Summary'!$K$94*$AJ$69</f>
        <v>0</v>
      </c>
      <c r="AP69" s="59">
        <f>INDEX(CurCloseProf[],1,MATCH(AP$4,CurCloseProf[#Headers],0))*'CC Summary'!$K$94*$AJ$69</f>
        <v>0</v>
      </c>
      <c r="AQ69" s="59">
        <f>INDEX(CurCloseProf[],1,MATCH(AQ$4,CurCloseProf[#Headers],0))*'CC Summary'!$K$94*$AJ$69</f>
        <v>0</v>
      </c>
      <c r="AR69" s="59">
        <f>INDEX(CurCloseProf[],1,MATCH(AR$4,CurCloseProf[#Headers],0))*'CC Summary'!$K$94*$AJ$69</f>
        <v>0</v>
      </c>
      <c r="AS69" s="59">
        <f>INDEX(CurCloseProf[],1,MATCH(AS$4,CurCloseProf[#Headers],0))*'CC Summary'!$K$94*$AJ$69</f>
        <v>0</v>
      </c>
      <c r="AT69" s="59">
        <f>INDEX(CurCloseProf[],1,MATCH(AT$4,CurCloseProf[#Headers],0))*'CC Summary'!$K$94*$AJ$69</f>
        <v>0</v>
      </c>
      <c r="AU69" s="59">
        <f>INDEX(CurCloseProf[],1,MATCH(AU$4,CurCloseProf[#Headers],0))*'CC Summary'!$K$94*$AJ$69</f>
        <v>0</v>
      </c>
      <c r="AV69" s="59">
        <f>INDEX(CurCloseProf[],1,MATCH(AV$4,CurCloseProf[#Headers],0))*'CC Summary'!$K$94*$AJ$69</f>
        <v>0</v>
      </c>
      <c r="AW69" s="59">
        <f>INDEX(CurCloseProf[],1,MATCH(AW$4,CurCloseProf[#Headers],0))*'CC Summary'!$K$94*$AJ$69</f>
        <v>0</v>
      </c>
      <c r="AX69" s="59">
        <f t="shared" si="2"/>
        <v>0</v>
      </c>
    </row>
    <row r="70" spans="1:50">
      <c r="A70" t="s">
        <v>58</v>
      </c>
      <c r="B70" t="s">
        <v>124</v>
      </c>
      <c r="C70">
        <v>48202</v>
      </c>
      <c r="D70">
        <v>48200</v>
      </c>
      <c r="F70" s="7">
        <f>'Summary '!L74</f>
        <v>0</v>
      </c>
      <c r="G70" s="7">
        <f>INDEX(CurCloseProf[], MATCH(PAQueryRA[[#This Row],[Reg/Unreg]],CurCloseProf[R/NR],0),MATCH(G$4,CurCloseProf[#Headers],0))*'Closeouts and Depr'!$J75</f>
        <v>0</v>
      </c>
      <c r="H70" s="7">
        <f>INDEX(CurCloseProf[], MATCH(PAQueryRA[[#This Row],[Reg/Unreg]],CurCloseProf[R/NR],0),MATCH(H$4,CurCloseProf[#Headers],0))*'Closeouts and Depr'!$J75</f>
        <v>0</v>
      </c>
      <c r="I70" s="7">
        <f>INDEX(CurCloseProf[], MATCH(PAQueryRA[[#This Row],[Reg/Unreg]],CurCloseProf[R/NR],0),MATCH(I$4,CurCloseProf[#Headers],0))*'Closeouts and Depr'!$J75</f>
        <v>0</v>
      </c>
      <c r="J70" s="7">
        <f>INDEX(CurCloseProf[], MATCH(PAQueryRA[[#This Row],[Reg/Unreg]],CurCloseProf[R/NR],0),MATCH(J$4,CurCloseProf[#Headers],0))*'Closeouts and Depr'!$J75</f>
        <v>0</v>
      </c>
      <c r="K70" s="7">
        <f>INDEX(CurCloseProf[], MATCH(PAQueryRA[[#This Row],[Reg/Unreg]],CurCloseProf[R/NR],0),MATCH(K$4,CurCloseProf[#Headers],0))*'Closeouts and Depr'!$J75</f>
        <v>0</v>
      </c>
      <c r="L70" s="7">
        <f>INDEX(CurCloseProf[], MATCH(PAQueryRA[[#This Row],[Reg/Unreg]],CurCloseProf[R/NR],0),MATCH(L$4,CurCloseProf[#Headers],0))*'Closeouts and Depr'!$J75</f>
        <v>0</v>
      </c>
      <c r="M70" s="7">
        <f>INDEX(CurCloseProf[], MATCH(PAQueryRA[[#This Row],[Reg/Unreg]],CurCloseProf[R/NR],0),MATCH(M$4,CurCloseProf[#Headers],0))*'Closeouts and Depr'!$J75</f>
        <v>0</v>
      </c>
      <c r="N70" s="7">
        <f>INDEX(CurCloseProf[], MATCH(PAQueryRA[[#This Row],[Reg/Unreg]],CurCloseProf[R/NR],0),MATCH(N$4,CurCloseProf[#Headers],0))*'Closeouts and Depr'!$J75</f>
        <v>0</v>
      </c>
      <c r="O70" s="7">
        <f>INDEX(CurCloseProf[], MATCH(PAQueryRA[[#This Row],[Reg/Unreg]],CurCloseProf[R/NR],0),MATCH(O$4,CurCloseProf[#Headers],0))*'Closeouts and Depr'!$J75</f>
        <v>0</v>
      </c>
      <c r="P70" s="7">
        <f>INDEX(CurCloseProf[], MATCH(PAQueryRA[[#This Row],[Reg/Unreg]],CurCloseProf[R/NR],0),MATCH(P$4,CurCloseProf[#Headers],0))*'Closeouts and Depr'!$J75</f>
        <v>0</v>
      </c>
      <c r="Q70" s="7">
        <f>INDEX(CurCloseProf[], MATCH(PAQueryRA[[#This Row],[Reg/Unreg]],CurCloseProf[R/NR],0),MATCH(Q$4,CurCloseProf[#Headers],0))*'Closeouts and Depr'!$J75</f>
        <v>0</v>
      </c>
      <c r="R70" s="7">
        <f>INDEX(CurCloseProf[], MATCH(PAQueryRA[[#This Row],[Reg/Unreg]],CurCloseProf[R/NR],0),MATCH(R$4,CurCloseProf[#Headers],0))*'Closeouts and Depr'!$J75</f>
        <v>0</v>
      </c>
      <c r="S70" s="7">
        <f t="shared" si="0"/>
        <v>0</v>
      </c>
      <c r="U70" s="7">
        <f>'Summary '!K74</f>
        <v>0</v>
      </c>
      <c r="V70" s="7">
        <f>INDEX(CurCloseProf[], MATCH(PAQueryRA[[#This Row],[Reg/Unreg]],CurCloseProf[R/NR],0),MATCH(V$4,CurCloseProf[#Headers],0))*'Closeouts and Depr'!$M75</f>
        <v>0</v>
      </c>
      <c r="W70" s="7">
        <f>INDEX(CurCloseProf[], MATCH(PAQueryRA[[#This Row],[Reg/Unreg]],CurCloseProf[R/NR],0),MATCH(W$4,CurCloseProf[#Headers],0))*'Closeouts and Depr'!$M75</f>
        <v>0</v>
      </c>
      <c r="X70" s="7">
        <f>INDEX(CurCloseProf[], MATCH(PAQueryRA[[#This Row],[Reg/Unreg]],CurCloseProf[R/NR],0),MATCH(X$4,CurCloseProf[#Headers],0))*'Closeouts and Depr'!$M75</f>
        <v>0</v>
      </c>
      <c r="Y70" s="7">
        <f>INDEX(CurCloseProf[], MATCH(PAQueryRA[[#This Row],[Reg/Unreg]],CurCloseProf[R/NR],0),MATCH(Y$4,CurCloseProf[#Headers],0))*'Closeouts and Depr'!$M75</f>
        <v>0</v>
      </c>
      <c r="Z70" s="7">
        <f>INDEX(CurCloseProf[], MATCH(PAQueryRA[[#This Row],[Reg/Unreg]],CurCloseProf[R/NR],0),MATCH(Z$4,CurCloseProf[#Headers],0))*'Closeouts and Depr'!$M75</f>
        <v>0</v>
      </c>
      <c r="AA70" s="7">
        <f>INDEX(CurCloseProf[], MATCH(PAQueryRA[[#This Row],[Reg/Unreg]],CurCloseProf[R/NR],0),MATCH(AA$4,CurCloseProf[#Headers],0))*'Closeouts and Depr'!$M75</f>
        <v>0</v>
      </c>
      <c r="AB70" s="7">
        <f>INDEX(CurCloseProf[], MATCH(PAQueryRA[[#This Row],[Reg/Unreg]],CurCloseProf[R/NR],0),MATCH(AB$4,CurCloseProf[#Headers],0))*'Closeouts and Depr'!$M75</f>
        <v>0</v>
      </c>
      <c r="AC70" s="7">
        <f>INDEX(CurCloseProf[], MATCH(PAQueryRA[[#This Row],[Reg/Unreg]],CurCloseProf[R/NR],0),MATCH(AC$4,CurCloseProf[#Headers],0))*'Closeouts and Depr'!$M75</f>
        <v>0</v>
      </c>
      <c r="AD70" s="7">
        <f>INDEX(CurCloseProf[], MATCH(PAQueryRA[[#This Row],[Reg/Unreg]],CurCloseProf[R/NR],0),MATCH(AD$4,CurCloseProf[#Headers],0))*'Closeouts and Depr'!$M75</f>
        <v>0</v>
      </c>
      <c r="AE70" s="7">
        <f>INDEX(CurCloseProf[], MATCH(PAQueryRA[[#This Row],[Reg/Unreg]],CurCloseProf[R/NR],0),MATCH(AE$4,CurCloseProf[#Headers],0))*'Closeouts and Depr'!$M75</f>
        <v>0</v>
      </c>
      <c r="AF70" s="7">
        <f>INDEX(CurCloseProf[], MATCH(PAQueryRA[[#This Row],[Reg/Unreg]],CurCloseProf[R/NR],0),MATCH(AF$4,CurCloseProf[#Headers],0))*'Closeouts and Depr'!$M75</f>
        <v>0</v>
      </c>
      <c r="AG70" s="7">
        <f>INDEX(CurCloseProf[], MATCH(PAQueryRA[[#This Row],[Reg/Unreg]],CurCloseProf[R/NR],0),MATCH(AG$4,CurCloseProf[#Headers],0))*'Closeouts and Depr'!$M75</f>
        <v>0</v>
      </c>
      <c r="AH70" s="7">
        <f t="shared" si="1"/>
        <v>0</v>
      </c>
      <c r="AJ70" s="7">
        <v>0</v>
      </c>
      <c r="AK70" s="7"/>
      <c r="AL70" s="59">
        <f>INDEX(CurCloseProf[],1,MATCH(AL$4,CurCloseProf[#Headers],0))*'CC Summary'!$K$94*$AJ$70</f>
        <v>0</v>
      </c>
      <c r="AM70" s="59">
        <f>INDEX(CurCloseProf[],1,MATCH(AM$4,CurCloseProf[#Headers],0))*'CC Summary'!$K$94*$AJ$70</f>
        <v>0</v>
      </c>
      <c r="AN70" s="59">
        <f>INDEX(CurCloseProf[],1,MATCH(AN$4,CurCloseProf[#Headers],0))*'CC Summary'!$K$94*$AJ$70</f>
        <v>0</v>
      </c>
      <c r="AO70" s="59">
        <f>INDEX(CurCloseProf[],1,MATCH(AO$4,CurCloseProf[#Headers],0))*'CC Summary'!$K$94*$AJ$70</f>
        <v>0</v>
      </c>
      <c r="AP70" s="59">
        <f>INDEX(CurCloseProf[],1,MATCH(AP$4,CurCloseProf[#Headers],0))*'CC Summary'!$K$94*$AJ$70</f>
        <v>0</v>
      </c>
      <c r="AQ70" s="59">
        <f>INDEX(CurCloseProf[],1,MATCH(AQ$4,CurCloseProf[#Headers],0))*'CC Summary'!$K$94*$AJ$70</f>
        <v>0</v>
      </c>
      <c r="AR70" s="59">
        <f>INDEX(CurCloseProf[],1,MATCH(AR$4,CurCloseProf[#Headers],0))*'CC Summary'!$K$94*$AJ$70</f>
        <v>0</v>
      </c>
      <c r="AS70" s="59">
        <f>INDEX(CurCloseProf[],1,MATCH(AS$4,CurCloseProf[#Headers],0))*'CC Summary'!$K$94*$AJ$70</f>
        <v>0</v>
      </c>
      <c r="AT70" s="59">
        <f>INDEX(CurCloseProf[],1,MATCH(AT$4,CurCloseProf[#Headers],0))*'CC Summary'!$K$94*$AJ$70</f>
        <v>0</v>
      </c>
      <c r="AU70" s="59">
        <f>INDEX(CurCloseProf[],1,MATCH(AU$4,CurCloseProf[#Headers],0))*'CC Summary'!$K$94*$AJ$70</f>
        <v>0</v>
      </c>
      <c r="AV70" s="59">
        <f>INDEX(CurCloseProf[],1,MATCH(AV$4,CurCloseProf[#Headers],0))*'CC Summary'!$K$94*$AJ$70</f>
        <v>0</v>
      </c>
      <c r="AW70" s="59">
        <f>INDEX(CurCloseProf[],1,MATCH(AW$4,CurCloseProf[#Headers],0))*'CC Summary'!$K$94*$AJ$70</f>
        <v>0</v>
      </c>
      <c r="AX70" s="59">
        <f t="shared" si="2"/>
        <v>0</v>
      </c>
    </row>
    <row r="71" spans="1:50">
      <c r="A71" t="s">
        <v>58</v>
      </c>
      <c r="B71" t="s">
        <v>125</v>
      </c>
      <c r="C71">
        <v>48205</v>
      </c>
      <c r="D71">
        <v>48200</v>
      </c>
      <c r="F71" s="7">
        <f>'Summary '!L75</f>
        <v>0</v>
      </c>
      <c r="G71" s="7">
        <f>INDEX(CurCloseProf[], MATCH(PAQueryRA[[#This Row],[Reg/Unreg]],CurCloseProf[R/NR],0),MATCH(G$4,CurCloseProf[#Headers],0))*'Closeouts and Depr'!$J76</f>
        <v>0</v>
      </c>
      <c r="H71" s="7">
        <f>INDEX(CurCloseProf[], MATCH(PAQueryRA[[#This Row],[Reg/Unreg]],CurCloseProf[R/NR],0),MATCH(H$4,CurCloseProf[#Headers],0))*'Closeouts and Depr'!$J76</f>
        <v>0</v>
      </c>
      <c r="I71" s="7">
        <f>INDEX(CurCloseProf[], MATCH(PAQueryRA[[#This Row],[Reg/Unreg]],CurCloseProf[R/NR],0),MATCH(I$4,CurCloseProf[#Headers],0))*'Closeouts and Depr'!$J76</f>
        <v>0</v>
      </c>
      <c r="J71" s="7">
        <f>INDEX(CurCloseProf[], MATCH(PAQueryRA[[#This Row],[Reg/Unreg]],CurCloseProf[R/NR],0),MATCH(J$4,CurCloseProf[#Headers],0))*'Closeouts and Depr'!$J76</f>
        <v>0</v>
      </c>
      <c r="K71" s="7">
        <f>INDEX(CurCloseProf[], MATCH(PAQueryRA[[#This Row],[Reg/Unreg]],CurCloseProf[R/NR],0),MATCH(K$4,CurCloseProf[#Headers],0))*'Closeouts and Depr'!$J76</f>
        <v>0</v>
      </c>
      <c r="L71" s="7">
        <f>INDEX(CurCloseProf[], MATCH(PAQueryRA[[#This Row],[Reg/Unreg]],CurCloseProf[R/NR],0),MATCH(L$4,CurCloseProf[#Headers],0))*'Closeouts and Depr'!$J76</f>
        <v>0</v>
      </c>
      <c r="M71" s="7">
        <f>INDEX(CurCloseProf[], MATCH(PAQueryRA[[#This Row],[Reg/Unreg]],CurCloseProf[R/NR],0),MATCH(M$4,CurCloseProf[#Headers],0))*'Closeouts and Depr'!$J76</f>
        <v>0</v>
      </c>
      <c r="N71" s="7">
        <f>INDEX(CurCloseProf[], MATCH(PAQueryRA[[#This Row],[Reg/Unreg]],CurCloseProf[R/NR],0),MATCH(N$4,CurCloseProf[#Headers],0))*'Closeouts and Depr'!$J76</f>
        <v>0</v>
      </c>
      <c r="O71" s="7">
        <f>INDEX(CurCloseProf[], MATCH(PAQueryRA[[#This Row],[Reg/Unreg]],CurCloseProf[R/NR],0),MATCH(O$4,CurCloseProf[#Headers],0))*'Closeouts and Depr'!$J76</f>
        <v>0</v>
      </c>
      <c r="P71" s="7">
        <f>INDEX(CurCloseProf[], MATCH(PAQueryRA[[#This Row],[Reg/Unreg]],CurCloseProf[R/NR],0),MATCH(P$4,CurCloseProf[#Headers],0))*'Closeouts and Depr'!$J76</f>
        <v>0</v>
      </c>
      <c r="Q71" s="7">
        <f>INDEX(CurCloseProf[], MATCH(PAQueryRA[[#This Row],[Reg/Unreg]],CurCloseProf[R/NR],0),MATCH(Q$4,CurCloseProf[#Headers],0))*'Closeouts and Depr'!$J76</f>
        <v>0</v>
      </c>
      <c r="R71" s="7">
        <f>INDEX(CurCloseProf[], MATCH(PAQueryRA[[#This Row],[Reg/Unreg]],CurCloseProf[R/NR],0),MATCH(R$4,CurCloseProf[#Headers],0))*'Closeouts and Depr'!$J76</f>
        <v>0</v>
      </c>
      <c r="S71" s="7">
        <f t="shared" si="0"/>
        <v>0</v>
      </c>
      <c r="U71" s="7">
        <f>'Summary '!K75</f>
        <v>0</v>
      </c>
      <c r="V71" s="7">
        <f>INDEX(CurCloseProf[], MATCH(PAQueryRA[[#This Row],[Reg/Unreg]],CurCloseProf[R/NR],0),MATCH(V$4,CurCloseProf[#Headers],0))*'Closeouts and Depr'!$M76</f>
        <v>0</v>
      </c>
      <c r="W71" s="7">
        <f>INDEX(CurCloseProf[], MATCH(PAQueryRA[[#This Row],[Reg/Unreg]],CurCloseProf[R/NR],0),MATCH(W$4,CurCloseProf[#Headers],0))*'Closeouts and Depr'!$M76</f>
        <v>0</v>
      </c>
      <c r="X71" s="7">
        <f>INDEX(CurCloseProf[], MATCH(PAQueryRA[[#This Row],[Reg/Unreg]],CurCloseProf[R/NR],0),MATCH(X$4,CurCloseProf[#Headers],0))*'Closeouts and Depr'!$M76</f>
        <v>0</v>
      </c>
      <c r="Y71" s="7">
        <f>INDEX(CurCloseProf[], MATCH(PAQueryRA[[#This Row],[Reg/Unreg]],CurCloseProf[R/NR],0),MATCH(Y$4,CurCloseProf[#Headers],0))*'Closeouts and Depr'!$M76</f>
        <v>0</v>
      </c>
      <c r="Z71" s="7">
        <f>INDEX(CurCloseProf[], MATCH(PAQueryRA[[#This Row],[Reg/Unreg]],CurCloseProf[R/NR],0),MATCH(Z$4,CurCloseProf[#Headers],0))*'Closeouts and Depr'!$M76</f>
        <v>0</v>
      </c>
      <c r="AA71" s="7">
        <f>INDEX(CurCloseProf[], MATCH(PAQueryRA[[#This Row],[Reg/Unreg]],CurCloseProf[R/NR],0),MATCH(AA$4,CurCloseProf[#Headers],0))*'Closeouts and Depr'!$M76</f>
        <v>0</v>
      </c>
      <c r="AB71" s="7">
        <f>INDEX(CurCloseProf[], MATCH(PAQueryRA[[#This Row],[Reg/Unreg]],CurCloseProf[R/NR],0),MATCH(AB$4,CurCloseProf[#Headers],0))*'Closeouts and Depr'!$M76</f>
        <v>0</v>
      </c>
      <c r="AC71" s="7">
        <f>INDEX(CurCloseProf[], MATCH(PAQueryRA[[#This Row],[Reg/Unreg]],CurCloseProf[R/NR],0),MATCH(AC$4,CurCloseProf[#Headers],0))*'Closeouts and Depr'!$M76</f>
        <v>0</v>
      </c>
      <c r="AD71" s="7">
        <f>INDEX(CurCloseProf[], MATCH(PAQueryRA[[#This Row],[Reg/Unreg]],CurCloseProf[R/NR],0),MATCH(AD$4,CurCloseProf[#Headers],0))*'Closeouts and Depr'!$M76</f>
        <v>0</v>
      </c>
      <c r="AE71" s="7">
        <f>INDEX(CurCloseProf[], MATCH(PAQueryRA[[#This Row],[Reg/Unreg]],CurCloseProf[R/NR],0),MATCH(AE$4,CurCloseProf[#Headers],0))*'Closeouts and Depr'!$M76</f>
        <v>0</v>
      </c>
      <c r="AF71" s="7">
        <f>INDEX(CurCloseProf[], MATCH(PAQueryRA[[#This Row],[Reg/Unreg]],CurCloseProf[R/NR],0),MATCH(AF$4,CurCloseProf[#Headers],0))*'Closeouts and Depr'!$M76</f>
        <v>0</v>
      </c>
      <c r="AG71" s="7">
        <f>INDEX(CurCloseProf[], MATCH(PAQueryRA[[#This Row],[Reg/Unreg]],CurCloseProf[R/NR],0),MATCH(AG$4,CurCloseProf[#Headers],0))*'Closeouts and Depr'!$M76</f>
        <v>0</v>
      </c>
      <c r="AH71" s="7">
        <f t="shared" si="1"/>
        <v>0</v>
      </c>
      <c r="AJ71" s="7">
        <v>0</v>
      </c>
      <c r="AK71" s="7"/>
      <c r="AL71" s="59">
        <f>INDEX(CurCloseProf[],1,MATCH(AL$4,CurCloseProf[#Headers],0))*'CC Summary'!$K$94*$AJ$71</f>
        <v>0</v>
      </c>
      <c r="AM71" s="59">
        <f>INDEX(CurCloseProf[],1,MATCH(AM$4,CurCloseProf[#Headers],0))*'CC Summary'!$K$94*$AJ$71</f>
        <v>0</v>
      </c>
      <c r="AN71" s="59">
        <f>INDEX(CurCloseProf[],1,MATCH(AN$4,CurCloseProf[#Headers],0))*'CC Summary'!$K$94*$AJ$71</f>
        <v>0</v>
      </c>
      <c r="AO71" s="59">
        <f>INDEX(CurCloseProf[],1,MATCH(AO$4,CurCloseProf[#Headers],0))*'CC Summary'!$K$94*$AJ$71</f>
        <v>0</v>
      </c>
      <c r="AP71" s="59">
        <f>INDEX(CurCloseProf[],1,MATCH(AP$4,CurCloseProf[#Headers],0))*'CC Summary'!$K$94*$AJ$71</f>
        <v>0</v>
      </c>
      <c r="AQ71" s="59">
        <f>INDEX(CurCloseProf[],1,MATCH(AQ$4,CurCloseProf[#Headers],0))*'CC Summary'!$K$94*$AJ$71</f>
        <v>0</v>
      </c>
      <c r="AR71" s="59">
        <f>INDEX(CurCloseProf[],1,MATCH(AR$4,CurCloseProf[#Headers],0))*'CC Summary'!$K$94*$AJ$71</f>
        <v>0</v>
      </c>
      <c r="AS71" s="59">
        <f>INDEX(CurCloseProf[],1,MATCH(AS$4,CurCloseProf[#Headers],0))*'CC Summary'!$K$94*$AJ$71</f>
        <v>0</v>
      </c>
      <c r="AT71" s="59">
        <f>INDEX(CurCloseProf[],1,MATCH(AT$4,CurCloseProf[#Headers],0))*'CC Summary'!$K$94*$AJ$71</f>
        <v>0</v>
      </c>
      <c r="AU71" s="59">
        <f>INDEX(CurCloseProf[],1,MATCH(AU$4,CurCloseProf[#Headers],0))*'CC Summary'!$K$94*$AJ$71</f>
        <v>0</v>
      </c>
      <c r="AV71" s="59">
        <f>INDEX(CurCloseProf[],1,MATCH(AV$4,CurCloseProf[#Headers],0))*'CC Summary'!$K$94*$AJ$71</f>
        <v>0</v>
      </c>
      <c r="AW71" s="59">
        <f>INDEX(CurCloseProf[],1,MATCH(AW$4,CurCloseProf[#Headers],0))*'CC Summary'!$K$94*$AJ$71</f>
        <v>0</v>
      </c>
      <c r="AX71" s="59">
        <f t="shared" si="2"/>
        <v>0</v>
      </c>
    </row>
    <row r="72" spans="1:50">
      <c r="A72" t="s">
        <v>58</v>
      </c>
      <c r="B72" t="s">
        <v>126</v>
      </c>
      <c r="C72">
        <v>48210</v>
      </c>
      <c r="D72">
        <v>48200</v>
      </c>
      <c r="F72" s="7">
        <f>'Summary '!L76</f>
        <v>0</v>
      </c>
      <c r="G72" s="7">
        <f>INDEX(CurCloseProf[], MATCH(PAQueryRA[[#This Row],[Reg/Unreg]],CurCloseProf[R/NR],0),MATCH(G$4,CurCloseProf[#Headers],0))*'Closeouts and Depr'!$J77</f>
        <v>0</v>
      </c>
      <c r="H72" s="7">
        <f>INDEX(CurCloseProf[], MATCH(PAQueryRA[[#This Row],[Reg/Unreg]],CurCloseProf[R/NR],0),MATCH(H$4,CurCloseProf[#Headers],0))*'Closeouts and Depr'!$J77</f>
        <v>0</v>
      </c>
      <c r="I72" s="7">
        <f>INDEX(CurCloseProf[], MATCH(PAQueryRA[[#This Row],[Reg/Unreg]],CurCloseProf[R/NR],0),MATCH(I$4,CurCloseProf[#Headers],0))*'Closeouts and Depr'!$J77</f>
        <v>0</v>
      </c>
      <c r="J72" s="7">
        <f>INDEX(CurCloseProf[], MATCH(PAQueryRA[[#This Row],[Reg/Unreg]],CurCloseProf[R/NR],0),MATCH(J$4,CurCloseProf[#Headers],0))*'Closeouts and Depr'!$J77</f>
        <v>0</v>
      </c>
      <c r="K72" s="7">
        <f>INDEX(CurCloseProf[], MATCH(PAQueryRA[[#This Row],[Reg/Unreg]],CurCloseProf[R/NR],0),MATCH(K$4,CurCloseProf[#Headers],0))*'Closeouts and Depr'!$J77</f>
        <v>0</v>
      </c>
      <c r="L72" s="7">
        <f>INDEX(CurCloseProf[], MATCH(PAQueryRA[[#This Row],[Reg/Unreg]],CurCloseProf[R/NR],0),MATCH(L$4,CurCloseProf[#Headers],0))*'Closeouts and Depr'!$J77</f>
        <v>0</v>
      </c>
      <c r="M72" s="7">
        <f>INDEX(CurCloseProf[], MATCH(PAQueryRA[[#This Row],[Reg/Unreg]],CurCloseProf[R/NR],0),MATCH(M$4,CurCloseProf[#Headers],0))*'Closeouts and Depr'!$J77</f>
        <v>0</v>
      </c>
      <c r="N72" s="7">
        <f>INDEX(CurCloseProf[], MATCH(PAQueryRA[[#This Row],[Reg/Unreg]],CurCloseProf[R/NR],0),MATCH(N$4,CurCloseProf[#Headers],0))*'Closeouts and Depr'!$J77</f>
        <v>0</v>
      </c>
      <c r="O72" s="7">
        <f>INDEX(CurCloseProf[], MATCH(PAQueryRA[[#This Row],[Reg/Unreg]],CurCloseProf[R/NR],0),MATCH(O$4,CurCloseProf[#Headers],0))*'Closeouts and Depr'!$J77</f>
        <v>0</v>
      </c>
      <c r="P72" s="7">
        <f>INDEX(CurCloseProf[], MATCH(PAQueryRA[[#This Row],[Reg/Unreg]],CurCloseProf[R/NR],0),MATCH(P$4,CurCloseProf[#Headers],0))*'Closeouts and Depr'!$J77</f>
        <v>0</v>
      </c>
      <c r="Q72" s="7">
        <f>INDEX(CurCloseProf[], MATCH(PAQueryRA[[#This Row],[Reg/Unreg]],CurCloseProf[R/NR],0),MATCH(Q$4,CurCloseProf[#Headers],0))*'Closeouts and Depr'!$J77</f>
        <v>0</v>
      </c>
      <c r="R72" s="7">
        <f>INDEX(CurCloseProf[], MATCH(PAQueryRA[[#This Row],[Reg/Unreg]],CurCloseProf[R/NR],0),MATCH(R$4,CurCloseProf[#Headers],0))*'Closeouts and Depr'!$J77</f>
        <v>0</v>
      </c>
      <c r="S72" s="7">
        <f t="shared" si="0"/>
        <v>0</v>
      </c>
      <c r="U72" s="7">
        <f>'Summary '!K76</f>
        <v>0</v>
      </c>
      <c r="V72" s="7">
        <f>INDEX(CurCloseProf[], MATCH(PAQueryRA[[#This Row],[Reg/Unreg]],CurCloseProf[R/NR],0),MATCH(V$4,CurCloseProf[#Headers],0))*'Closeouts and Depr'!$M77</f>
        <v>0</v>
      </c>
      <c r="W72" s="7">
        <f>INDEX(CurCloseProf[], MATCH(PAQueryRA[[#This Row],[Reg/Unreg]],CurCloseProf[R/NR],0),MATCH(W$4,CurCloseProf[#Headers],0))*'Closeouts and Depr'!$M77</f>
        <v>0</v>
      </c>
      <c r="X72" s="7">
        <f>INDEX(CurCloseProf[], MATCH(PAQueryRA[[#This Row],[Reg/Unreg]],CurCloseProf[R/NR],0),MATCH(X$4,CurCloseProf[#Headers],0))*'Closeouts and Depr'!$M77</f>
        <v>0</v>
      </c>
      <c r="Y72" s="7">
        <f>INDEX(CurCloseProf[], MATCH(PAQueryRA[[#This Row],[Reg/Unreg]],CurCloseProf[R/NR],0),MATCH(Y$4,CurCloseProf[#Headers],0))*'Closeouts and Depr'!$M77</f>
        <v>0</v>
      </c>
      <c r="Z72" s="7">
        <f>INDEX(CurCloseProf[], MATCH(PAQueryRA[[#This Row],[Reg/Unreg]],CurCloseProf[R/NR],0),MATCH(Z$4,CurCloseProf[#Headers],0))*'Closeouts and Depr'!$M77</f>
        <v>0</v>
      </c>
      <c r="AA72" s="7">
        <f>INDEX(CurCloseProf[], MATCH(PAQueryRA[[#This Row],[Reg/Unreg]],CurCloseProf[R/NR],0),MATCH(AA$4,CurCloseProf[#Headers],0))*'Closeouts and Depr'!$M77</f>
        <v>0</v>
      </c>
      <c r="AB72" s="7">
        <f>INDEX(CurCloseProf[], MATCH(PAQueryRA[[#This Row],[Reg/Unreg]],CurCloseProf[R/NR],0),MATCH(AB$4,CurCloseProf[#Headers],0))*'Closeouts and Depr'!$M77</f>
        <v>0</v>
      </c>
      <c r="AC72" s="7">
        <f>INDEX(CurCloseProf[], MATCH(PAQueryRA[[#This Row],[Reg/Unreg]],CurCloseProf[R/NR],0),MATCH(AC$4,CurCloseProf[#Headers],0))*'Closeouts and Depr'!$M77</f>
        <v>0</v>
      </c>
      <c r="AD72" s="7">
        <f>INDEX(CurCloseProf[], MATCH(PAQueryRA[[#This Row],[Reg/Unreg]],CurCloseProf[R/NR],0),MATCH(AD$4,CurCloseProf[#Headers],0))*'Closeouts and Depr'!$M77</f>
        <v>0</v>
      </c>
      <c r="AE72" s="7">
        <f>INDEX(CurCloseProf[], MATCH(PAQueryRA[[#This Row],[Reg/Unreg]],CurCloseProf[R/NR],0),MATCH(AE$4,CurCloseProf[#Headers],0))*'Closeouts and Depr'!$M77</f>
        <v>0</v>
      </c>
      <c r="AF72" s="7">
        <f>INDEX(CurCloseProf[], MATCH(PAQueryRA[[#This Row],[Reg/Unreg]],CurCloseProf[R/NR],0),MATCH(AF$4,CurCloseProf[#Headers],0))*'Closeouts and Depr'!$M77</f>
        <v>0</v>
      </c>
      <c r="AG72" s="7">
        <f>INDEX(CurCloseProf[], MATCH(PAQueryRA[[#This Row],[Reg/Unreg]],CurCloseProf[R/NR],0),MATCH(AG$4,CurCloseProf[#Headers],0))*'Closeouts and Depr'!$M77</f>
        <v>0</v>
      </c>
      <c r="AH72" s="7">
        <f t="shared" si="1"/>
        <v>0</v>
      </c>
      <c r="AJ72" s="7">
        <v>0</v>
      </c>
      <c r="AK72" s="7"/>
      <c r="AL72" s="59">
        <f>INDEX(CurCloseProf[],1,MATCH(AL$4,CurCloseProf[#Headers],0))*'CC Summary'!$K$94*$AJ$72</f>
        <v>0</v>
      </c>
      <c r="AM72" s="59">
        <f>INDEX(CurCloseProf[],1,MATCH(AM$4,CurCloseProf[#Headers],0))*'CC Summary'!$K$94*$AJ$72</f>
        <v>0</v>
      </c>
      <c r="AN72" s="59">
        <f>INDEX(CurCloseProf[],1,MATCH(AN$4,CurCloseProf[#Headers],0))*'CC Summary'!$K$94*$AJ$72</f>
        <v>0</v>
      </c>
      <c r="AO72" s="59">
        <f>INDEX(CurCloseProf[],1,MATCH(AO$4,CurCloseProf[#Headers],0))*'CC Summary'!$K$94*$AJ$72</f>
        <v>0</v>
      </c>
      <c r="AP72" s="59">
        <f>INDEX(CurCloseProf[],1,MATCH(AP$4,CurCloseProf[#Headers],0))*'CC Summary'!$K$94*$AJ$72</f>
        <v>0</v>
      </c>
      <c r="AQ72" s="59">
        <f>INDEX(CurCloseProf[],1,MATCH(AQ$4,CurCloseProf[#Headers],0))*'CC Summary'!$K$94*$AJ$72</f>
        <v>0</v>
      </c>
      <c r="AR72" s="59">
        <f>INDEX(CurCloseProf[],1,MATCH(AR$4,CurCloseProf[#Headers],0))*'CC Summary'!$K$94*$AJ$72</f>
        <v>0</v>
      </c>
      <c r="AS72" s="59">
        <f>INDEX(CurCloseProf[],1,MATCH(AS$4,CurCloseProf[#Headers],0))*'CC Summary'!$K$94*$AJ$72</f>
        <v>0</v>
      </c>
      <c r="AT72" s="59">
        <f>INDEX(CurCloseProf[],1,MATCH(AT$4,CurCloseProf[#Headers],0))*'CC Summary'!$K$94*$AJ$72</f>
        <v>0</v>
      </c>
      <c r="AU72" s="59">
        <f>INDEX(CurCloseProf[],1,MATCH(AU$4,CurCloseProf[#Headers],0))*'CC Summary'!$K$94*$AJ$72</f>
        <v>0</v>
      </c>
      <c r="AV72" s="59">
        <f>INDEX(CurCloseProf[],1,MATCH(AV$4,CurCloseProf[#Headers],0))*'CC Summary'!$K$94*$AJ$72</f>
        <v>0</v>
      </c>
      <c r="AW72" s="59">
        <f>INDEX(CurCloseProf[],1,MATCH(AW$4,CurCloseProf[#Headers],0))*'CC Summary'!$K$94*$AJ$72</f>
        <v>0</v>
      </c>
      <c r="AX72" s="59">
        <f t="shared" si="2"/>
        <v>0</v>
      </c>
    </row>
    <row r="73" spans="1:50">
      <c r="A73" t="s">
        <v>58</v>
      </c>
      <c r="B73" t="s">
        <v>127</v>
      </c>
      <c r="C73">
        <v>48212</v>
      </c>
      <c r="D73">
        <v>48200</v>
      </c>
      <c r="F73" s="7">
        <f>'Summary '!L77</f>
        <v>0</v>
      </c>
      <c r="G73" s="7">
        <f>INDEX(CurCloseProf[], MATCH(PAQueryRA[[#This Row],[Reg/Unreg]],CurCloseProf[R/NR],0),MATCH(G$4,CurCloseProf[#Headers],0))*'Closeouts and Depr'!$J78</f>
        <v>70070.827129815501</v>
      </c>
      <c r="H73" s="7">
        <f>INDEX(CurCloseProf[], MATCH(PAQueryRA[[#This Row],[Reg/Unreg]],CurCloseProf[R/NR],0),MATCH(H$4,CurCloseProf[#Headers],0))*'Closeouts and Depr'!$J78</f>
        <v>55256.8082892901</v>
      </c>
      <c r="I73" s="7">
        <f>INDEX(CurCloseProf[], MATCH(PAQueryRA[[#This Row],[Reg/Unreg]],CurCloseProf[R/NR],0),MATCH(I$4,CurCloseProf[#Headers],0))*'Closeouts and Depr'!$J78</f>
        <v>74976.457250518055</v>
      </c>
      <c r="J73" s="7">
        <f>INDEX(CurCloseProf[], MATCH(PAQueryRA[[#This Row],[Reg/Unreg]],CurCloseProf[R/NR],0),MATCH(J$4,CurCloseProf[#Headers],0))*'Closeouts and Depr'!$J78</f>
        <v>20617.475222717287</v>
      </c>
      <c r="K73" s="7">
        <f>INDEX(CurCloseProf[], MATCH(PAQueryRA[[#This Row],[Reg/Unreg]],CurCloseProf[R/NR],0),MATCH(K$4,CurCloseProf[#Headers],0))*'Closeouts and Depr'!$J78</f>
        <v>60226.074081446335</v>
      </c>
      <c r="L73" s="7">
        <f>INDEX(CurCloseProf[], MATCH(PAQueryRA[[#This Row],[Reg/Unreg]],CurCloseProf[R/NR],0),MATCH(L$4,CurCloseProf[#Headers],0))*'Closeouts and Depr'!$J78</f>
        <v>104752.68623481713</v>
      </c>
      <c r="M73" s="7">
        <f>INDEX(CurCloseProf[], MATCH(PAQueryRA[[#This Row],[Reg/Unreg]],CurCloseProf[R/NR],0),MATCH(M$4,CurCloseProf[#Headers],0))*'Closeouts and Depr'!$J78</f>
        <v>87631.449903394023</v>
      </c>
      <c r="N73" s="7">
        <f>INDEX(CurCloseProf[], MATCH(PAQueryRA[[#This Row],[Reg/Unreg]],CurCloseProf[R/NR],0),MATCH(N$4,CurCloseProf[#Headers],0))*'Closeouts and Depr'!$J78</f>
        <v>50598.064103760124</v>
      </c>
      <c r="O73" s="7">
        <f>INDEX(CurCloseProf[], MATCH(PAQueryRA[[#This Row],[Reg/Unreg]],CurCloseProf[R/NR],0),MATCH(O$4,CurCloseProf[#Headers],0))*'Closeouts and Depr'!$J78</f>
        <v>105950.01423749562</v>
      </c>
      <c r="P73" s="7">
        <f>INDEX(CurCloseProf[], MATCH(PAQueryRA[[#This Row],[Reg/Unreg]],CurCloseProf[R/NR],0),MATCH(P$4,CurCloseProf[#Headers],0))*'Closeouts and Depr'!$J78</f>
        <v>213374.05306195703</v>
      </c>
      <c r="Q73" s="7">
        <f>INDEX(CurCloseProf[], MATCH(PAQueryRA[[#This Row],[Reg/Unreg]],CurCloseProf[R/NR],0),MATCH(Q$4,CurCloseProf[#Headers],0))*'Closeouts and Depr'!$J78</f>
        <v>189413.84859195506</v>
      </c>
      <c r="R73" s="7">
        <f>INDEX(CurCloseProf[], MATCH(PAQueryRA[[#This Row],[Reg/Unreg]],CurCloseProf[R/NR],0),MATCH(R$4,CurCloseProf[#Headers],0))*'Closeouts and Depr'!$J78</f>
        <v>704679.65085099498</v>
      </c>
      <c r="S73" s="7">
        <f t="shared" si="0"/>
        <v>1737547.4089581612</v>
      </c>
      <c r="U73" s="7">
        <f>'Summary '!K77</f>
        <v>0</v>
      </c>
      <c r="V73" s="7">
        <f>INDEX(CurCloseProf[], MATCH(PAQueryRA[[#This Row],[Reg/Unreg]],CurCloseProf[R/NR],0),MATCH(V$4,CurCloseProf[#Headers],0))*'Closeouts and Depr'!$M78</f>
        <v>-3899.0255797020168</v>
      </c>
      <c r="W73" s="7">
        <f>INDEX(CurCloseProf[], MATCH(PAQueryRA[[#This Row],[Reg/Unreg]],CurCloseProf[R/NR],0),MATCH(W$4,CurCloseProf[#Headers],0))*'Closeouts and Depr'!$M78</f>
        <v>-3074.7133692811567</v>
      </c>
      <c r="X73" s="7">
        <f>INDEX(CurCloseProf[], MATCH(PAQueryRA[[#This Row],[Reg/Unreg]],CurCloseProf[R/NR],0),MATCH(X$4,CurCloseProf[#Headers],0))*'Closeouts and Depr'!$M78</f>
        <v>-4171.9947754236582</v>
      </c>
      <c r="Y73" s="7">
        <f>INDEX(CurCloseProf[], MATCH(PAQueryRA[[#This Row],[Reg/Unreg]],CurCloseProf[R/NR],0),MATCH(Y$4,CurCloseProf[#Headers],0))*'Closeouts and Depr'!$M78</f>
        <v>-1147.2401079741455</v>
      </c>
      <c r="Z73" s="7">
        <f>INDEX(CurCloseProf[], MATCH(PAQueryRA[[#This Row],[Reg/Unreg]],CurCloseProf[R/NR],0),MATCH(Z$4,CurCloseProf[#Headers],0))*'Closeouts and Depr'!$M78</f>
        <v>-3351.2235123690934</v>
      </c>
      <c r="AA73" s="7">
        <f>INDEX(CurCloseProf[], MATCH(PAQueryRA[[#This Row],[Reg/Unreg]],CurCloseProf[R/NR],0),MATCH(AA$4,CurCloseProf[#Headers],0))*'Closeouts and Depr'!$M78</f>
        <v>-5828.8651626071751</v>
      </c>
      <c r="AB73" s="7">
        <f>INDEX(CurCloseProf[], MATCH(PAQueryRA[[#This Row],[Reg/Unreg]],CurCloseProf[R/NR],0),MATCH(AB$4,CurCloseProf[#Headers],0))*'Closeouts and Depr'!$M78</f>
        <v>-4876.1699947783782</v>
      </c>
      <c r="AC73" s="7">
        <f>INDEX(CurCloseProf[], MATCH(PAQueryRA[[#This Row],[Reg/Unreg]],CurCloseProf[R/NR],0),MATCH(AC$4,CurCloseProf[#Headers],0))*'Closeouts and Depr'!$M78</f>
        <v>-2815.481910302984</v>
      </c>
      <c r="AD73" s="7">
        <f>INDEX(CurCloseProf[], MATCH(PAQueryRA[[#This Row],[Reg/Unreg]],CurCloseProf[R/NR],0),MATCH(AD$4,CurCloseProf[#Headers],0))*'Closeouts and Depr'!$M78</f>
        <v>-5895.4893584524452</v>
      </c>
      <c r="AE73" s="7">
        <f>INDEX(CurCloseProf[], MATCH(PAQueryRA[[#This Row],[Reg/Unreg]],CurCloseProf[R/NR],0),MATCH(AE$4,CurCloseProf[#Headers],0))*'Closeouts and Depr'!$M78</f>
        <v>-11872.999435156751</v>
      </c>
      <c r="AF73" s="7">
        <f>INDEX(CurCloseProf[], MATCH(PAQueryRA[[#This Row],[Reg/Unreg]],CurCloseProf[R/NR],0),MATCH(AF$4,CurCloseProf[#Headers],0))*'Closeouts and Depr'!$M78</f>
        <v>-10539.756287472013</v>
      </c>
      <c r="AG73" s="7">
        <f>INDEX(CurCloseProf[], MATCH(PAQueryRA[[#This Row],[Reg/Unreg]],CurCloseProf[R/NR],0),MATCH(AG$4,CurCloseProf[#Headers],0))*'Closeouts and Depr'!$M78</f>
        <v>-39211.239494480185</v>
      </c>
      <c r="AH73" s="7">
        <f t="shared" si="1"/>
        <v>-96684.198987999989</v>
      </c>
      <c r="AJ73" s="7">
        <v>0</v>
      </c>
      <c r="AK73" s="7"/>
      <c r="AL73" s="59">
        <f>INDEX(CurCloseProf[],1,MATCH(AL$4,CurCloseProf[#Headers],0))*'CC Summary'!$K$94*$AJ$73</f>
        <v>0</v>
      </c>
      <c r="AM73" s="59">
        <f>INDEX(CurCloseProf[],1,MATCH(AM$4,CurCloseProf[#Headers],0))*'CC Summary'!$K$94*$AJ$73</f>
        <v>0</v>
      </c>
      <c r="AN73" s="59">
        <f>INDEX(CurCloseProf[],1,MATCH(AN$4,CurCloseProf[#Headers],0))*'CC Summary'!$K$94*$AJ$73</f>
        <v>0</v>
      </c>
      <c r="AO73" s="59">
        <f>INDEX(CurCloseProf[],1,MATCH(AO$4,CurCloseProf[#Headers],0))*'CC Summary'!$K$94*$AJ$73</f>
        <v>0</v>
      </c>
      <c r="AP73" s="59">
        <f>INDEX(CurCloseProf[],1,MATCH(AP$4,CurCloseProf[#Headers],0))*'CC Summary'!$K$94*$AJ$73</f>
        <v>0</v>
      </c>
      <c r="AQ73" s="59">
        <f>INDEX(CurCloseProf[],1,MATCH(AQ$4,CurCloseProf[#Headers],0))*'CC Summary'!$K$94*$AJ$73</f>
        <v>0</v>
      </c>
      <c r="AR73" s="59">
        <f>INDEX(CurCloseProf[],1,MATCH(AR$4,CurCloseProf[#Headers],0))*'CC Summary'!$K$94*$AJ$73</f>
        <v>0</v>
      </c>
      <c r="AS73" s="59">
        <f>INDEX(CurCloseProf[],1,MATCH(AS$4,CurCloseProf[#Headers],0))*'CC Summary'!$K$94*$AJ$73</f>
        <v>0</v>
      </c>
      <c r="AT73" s="59">
        <f>INDEX(CurCloseProf[],1,MATCH(AT$4,CurCloseProf[#Headers],0))*'CC Summary'!$K$94*$AJ$73</f>
        <v>0</v>
      </c>
      <c r="AU73" s="59">
        <f>INDEX(CurCloseProf[],1,MATCH(AU$4,CurCloseProf[#Headers],0))*'CC Summary'!$K$94*$AJ$73</f>
        <v>0</v>
      </c>
      <c r="AV73" s="59">
        <f>INDEX(CurCloseProf[],1,MATCH(AV$4,CurCloseProf[#Headers],0))*'CC Summary'!$K$94*$AJ$73</f>
        <v>0</v>
      </c>
      <c r="AW73" s="59">
        <f>INDEX(CurCloseProf[],1,MATCH(AW$4,CurCloseProf[#Headers],0))*'CC Summary'!$K$94*$AJ$73</f>
        <v>0</v>
      </c>
      <c r="AX73" s="59">
        <f t="shared" si="2"/>
        <v>0</v>
      </c>
    </row>
    <row r="74" spans="1:50">
      <c r="A74" t="s">
        <v>58</v>
      </c>
      <c r="B74" t="s">
        <v>128</v>
      </c>
      <c r="C74">
        <v>48251</v>
      </c>
      <c r="D74">
        <v>48200</v>
      </c>
      <c r="F74" s="7">
        <f>'Summary '!L78</f>
        <v>0</v>
      </c>
      <c r="G74" s="7">
        <f>INDEX(CurCloseProf[], MATCH(PAQueryRA[[#This Row],[Reg/Unreg]],CurCloseProf[R/NR],0),MATCH(G$4,CurCloseProf[#Headers],0))*'Closeouts and Depr'!$J79</f>
        <v>0</v>
      </c>
      <c r="H74" s="7">
        <f>INDEX(CurCloseProf[], MATCH(PAQueryRA[[#This Row],[Reg/Unreg]],CurCloseProf[R/NR],0),MATCH(H$4,CurCloseProf[#Headers],0))*'Closeouts and Depr'!$J79</f>
        <v>0</v>
      </c>
      <c r="I74" s="7">
        <f>INDEX(CurCloseProf[], MATCH(PAQueryRA[[#This Row],[Reg/Unreg]],CurCloseProf[R/NR],0),MATCH(I$4,CurCloseProf[#Headers],0))*'Closeouts and Depr'!$J79</f>
        <v>0</v>
      </c>
      <c r="J74" s="7">
        <f>INDEX(CurCloseProf[], MATCH(PAQueryRA[[#This Row],[Reg/Unreg]],CurCloseProf[R/NR],0),MATCH(J$4,CurCloseProf[#Headers],0))*'Closeouts and Depr'!$J79</f>
        <v>0</v>
      </c>
      <c r="K74" s="7">
        <f>INDEX(CurCloseProf[], MATCH(PAQueryRA[[#This Row],[Reg/Unreg]],CurCloseProf[R/NR],0),MATCH(K$4,CurCloseProf[#Headers],0))*'Closeouts and Depr'!$J79</f>
        <v>0</v>
      </c>
      <c r="L74" s="7">
        <f>INDEX(CurCloseProf[], MATCH(PAQueryRA[[#This Row],[Reg/Unreg]],CurCloseProf[R/NR],0),MATCH(L$4,CurCloseProf[#Headers],0))*'Closeouts and Depr'!$J79</f>
        <v>0</v>
      </c>
      <c r="M74" s="7">
        <f>INDEX(CurCloseProf[], MATCH(PAQueryRA[[#This Row],[Reg/Unreg]],CurCloseProf[R/NR],0),MATCH(M$4,CurCloseProf[#Headers],0))*'Closeouts and Depr'!$J79</f>
        <v>0</v>
      </c>
      <c r="N74" s="7">
        <f>INDEX(CurCloseProf[], MATCH(PAQueryRA[[#This Row],[Reg/Unreg]],CurCloseProf[R/NR],0),MATCH(N$4,CurCloseProf[#Headers],0))*'Closeouts and Depr'!$J79</f>
        <v>0</v>
      </c>
      <c r="O74" s="7">
        <f>INDEX(CurCloseProf[], MATCH(PAQueryRA[[#This Row],[Reg/Unreg]],CurCloseProf[R/NR],0),MATCH(O$4,CurCloseProf[#Headers],0))*'Closeouts and Depr'!$J79</f>
        <v>0</v>
      </c>
      <c r="P74" s="7">
        <f>INDEX(CurCloseProf[], MATCH(PAQueryRA[[#This Row],[Reg/Unreg]],CurCloseProf[R/NR],0),MATCH(P$4,CurCloseProf[#Headers],0))*'Closeouts and Depr'!$J79</f>
        <v>0</v>
      </c>
      <c r="Q74" s="7">
        <f>INDEX(CurCloseProf[], MATCH(PAQueryRA[[#This Row],[Reg/Unreg]],CurCloseProf[R/NR],0),MATCH(Q$4,CurCloseProf[#Headers],0))*'Closeouts and Depr'!$J79</f>
        <v>0</v>
      </c>
      <c r="R74" s="7">
        <f>INDEX(CurCloseProf[], MATCH(PAQueryRA[[#This Row],[Reg/Unreg]],CurCloseProf[R/NR],0),MATCH(R$4,CurCloseProf[#Headers],0))*'Closeouts and Depr'!$J79</f>
        <v>0</v>
      </c>
      <c r="S74" s="7">
        <f t="shared" ref="S74:S75" si="12">SUM(F74:R74)</f>
        <v>0</v>
      </c>
      <c r="U74" s="7">
        <f>'Summary '!K78</f>
        <v>0</v>
      </c>
      <c r="V74" s="7">
        <f>INDEX(CurCloseProf[], MATCH(PAQueryRA[[#This Row],[Reg/Unreg]],CurCloseProf[R/NR],0),MATCH(V$4,CurCloseProf[#Headers],0))*'Closeouts and Depr'!$M79</f>
        <v>0</v>
      </c>
      <c r="W74" s="7">
        <f>INDEX(CurCloseProf[], MATCH(PAQueryRA[[#This Row],[Reg/Unreg]],CurCloseProf[R/NR],0),MATCH(W$4,CurCloseProf[#Headers],0))*'Closeouts and Depr'!$M79</f>
        <v>0</v>
      </c>
      <c r="X74" s="7">
        <f>INDEX(CurCloseProf[], MATCH(PAQueryRA[[#This Row],[Reg/Unreg]],CurCloseProf[R/NR],0),MATCH(X$4,CurCloseProf[#Headers],0))*'Closeouts and Depr'!$M79</f>
        <v>0</v>
      </c>
      <c r="Y74" s="7">
        <f>INDEX(CurCloseProf[], MATCH(PAQueryRA[[#This Row],[Reg/Unreg]],CurCloseProf[R/NR],0),MATCH(Y$4,CurCloseProf[#Headers],0))*'Closeouts and Depr'!$M79</f>
        <v>0</v>
      </c>
      <c r="Z74" s="7">
        <f>INDEX(CurCloseProf[], MATCH(PAQueryRA[[#This Row],[Reg/Unreg]],CurCloseProf[R/NR],0),MATCH(Z$4,CurCloseProf[#Headers],0))*'Closeouts and Depr'!$M79</f>
        <v>0</v>
      </c>
      <c r="AA74" s="7">
        <f>INDEX(CurCloseProf[], MATCH(PAQueryRA[[#This Row],[Reg/Unreg]],CurCloseProf[R/NR],0),MATCH(AA$4,CurCloseProf[#Headers],0))*'Closeouts and Depr'!$M79</f>
        <v>0</v>
      </c>
      <c r="AB74" s="7">
        <f>INDEX(CurCloseProf[], MATCH(PAQueryRA[[#This Row],[Reg/Unreg]],CurCloseProf[R/NR],0),MATCH(AB$4,CurCloseProf[#Headers],0))*'Closeouts and Depr'!$M79</f>
        <v>0</v>
      </c>
      <c r="AC74" s="7">
        <f>INDEX(CurCloseProf[], MATCH(PAQueryRA[[#This Row],[Reg/Unreg]],CurCloseProf[R/NR],0),MATCH(AC$4,CurCloseProf[#Headers],0))*'Closeouts and Depr'!$M79</f>
        <v>0</v>
      </c>
      <c r="AD74" s="7">
        <f>INDEX(CurCloseProf[], MATCH(PAQueryRA[[#This Row],[Reg/Unreg]],CurCloseProf[R/NR],0),MATCH(AD$4,CurCloseProf[#Headers],0))*'Closeouts and Depr'!$M79</f>
        <v>0</v>
      </c>
      <c r="AE74" s="7">
        <f>INDEX(CurCloseProf[], MATCH(PAQueryRA[[#This Row],[Reg/Unreg]],CurCloseProf[R/NR],0),MATCH(AE$4,CurCloseProf[#Headers],0))*'Closeouts and Depr'!$M79</f>
        <v>0</v>
      </c>
      <c r="AF74" s="7">
        <f>INDEX(CurCloseProf[], MATCH(PAQueryRA[[#This Row],[Reg/Unreg]],CurCloseProf[R/NR],0),MATCH(AF$4,CurCloseProf[#Headers],0))*'Closeouts and Depr'!$M79</f>
        <v>0</v>
      </c>
      <c r="AG74" s="7">
        <f>INDEX(CurCloseProf[], MATCH(PAQueryRA[[#This Row],[Reg/Unreg]],CurCloseProf[R/NR],0),MATCH(AG$4,CurCloseProf[#Headers],0))*'Closeouts and Depr'!$M79</f>
        <v>0</v>
      </c>
      <c r="AH74" s="7">
        <f t="shared" ref="AH74:AH75" si="13">SUM(U74:AG74)</f>
        <v>0</v>
      </c>
      <c r="AJ74" s="7">
        <v>0</v>
      </c>
      <c r="AK74" s="7"/>
      <c r="AL74" s="59">
        <f>INDEX(CurCloseProf[],1,MATCH(AL$4,CurCloseProf[#Headers],0))*'CC Summary'!$K$94*$AJ$73</f>
        <v>0</v>
      </c>
      <c r="AM74" s="59">
        <f>INDEX(CurCloseProf[],1,MATCH(AM$4,CurCloseProf[#Headers],0))*'CC Summary'!$K$94*$AJ$73</f>
        <v>0</v>
      </c>
      <c r="AN74" s="59">
        <f>INDEX(CurCloseProf[],1,MATCH(AN$4,CurCloseProf[#Headers],0))*'CC Summary'!$K$94*$AJ$73</f>
        <v>0</v>
      </c>
      <c r="AO74" s="59">
        <f>INDEX(CurCloseProf[],1,MATCH(AO$4,CurCloseProf[#Headers],0))*'CC Summary'!$K$94*$AJ$73</f>
        <v>0</v>
      </c>
      <c r="AP74" s="59">
        <f>INDEX(CurCloseProf[],1,MATCH(AP$4,CurCloseProf[#Headers],0))*'CC Summary'!$K$94*$AJ$73</f>
        <v>0</v>
      </c>
      <c r="AQ74" s="59">
        <f>INDEX(CurCloseProf[],1,MATCH(AQ$4,CurCloseProf[#Headers],0))*'CC Summary'!$K$94*$AJ$73</f>
        <v>0</v>
      </c>
      <c r="AR74" s="59">
        <f>INDEX(CurCloseProf[],1,MATCH(AR$4,CurCloseProf[#Headers],0))*'CC Summary'!$K$94*$AJ$73</f>
        <v>0</v>
      </c>
      <c r="AS74" s="59">
        <f>INDEX(CurCloseProf[],1,MATCH(AS$4,CurCloseProf[#Headers],0))*'CC Summary'!$K$94*$AJ$73</f>
        <v>0</v>
      </c>
      <c r="AT74" s="59">
        <f>INDEX(CurCloseProf[],1,MATCH(AT$4,CurCloseProf[#Headers],0))*'CC Summary'!$K$94*$AJ$73</f>
        <v>0</v>
      </c>
      <c r="AU74" s="59">
        <f>INDEX(CurCloseProf[],1,MATCH(AU$4,CurCloseProf[#Headers],0))*'CC Summary'!$K$94*$AJ$73</f>
        <v>0</v>
      </c>
      <c r="AV74" s="59">
        <f>INDEX(CurCloseProf[],1,MATCH(AV$4,CurCloseProf[#Headers],0))*'CC Summary'!$K$94*$AJ$73</f>
        <v>0</v>
      </c>
      <c r="AW74" s="59">
        <f>INDEX(CurCloseProf[],1,MATCH(AW$4,CurCloseProf[#Headers],0))*'CC Summary'!$K$94*$AJ$73</f>
        <v>0</v>
      </c>
      <c r="AX74" s="59">
        <f t="shared" ref="AX74:AX75" si="14">SUM(AL74:AW74)</f>
        <v>0</v>
      </c>
    </row>
    <row r="75" spans="1:50">
      <c r="A75" t="s">
        <v>58</v>
      </c>
      <c r="B75" t="s">
        <v>129</v>
      </c>
      <c r="C75">
        <v>48252</v>
      </c>
      <c r="D75">
        <v>48200</v>
      </c>
      <c r="F75" s="7">
        <f>'Summary '!L79</f>
        <v>0</v>
      </c>
      <c r="G75" s="7">
        <f>INDEX(CurCloseProf[], MATCH(PAQueryRA[[#This Row],[Reg/Unreg]],CurCloseProf[R/NR],0),MATCH(G$4,CurCloseProf[#Headers],0))*'Closeouts and Depr'!$J80</f>
        <v>0</v>
      </c>
      <c r="H75" s="7">
        <f>INDEX(CurCloseProf[], MATCH(PAQueryRA[[#This Row],[Reg/Unreg]],CurCloseProf[R/NR],0),MATCH(H$4,CurCloseProf[#Headers],0))*'Closeouts and Depr'!$J80</f>
        <v>0</v>
      </c>
      <c r="I75" s="7">
        <f>INDEX(CurCloseProf[], MATCH(PAQueryRA[[#This Row],[Reg/Unreg]],CurCloseProf[R/NR],0),MATCH(I$4,CurCloseProf[#Headers],0))*'Closeouts and Depr'!$J80</f>
        <v>0</v>
      </c>
      <c r="J75" s="7">
        <f>INDEX(CurCloseProf[], MATCH(PAQueryRA[[#This Row],[Reg/Unreg]],CurCloseProf[R/NR],0),MATCH(J$4,CurCloseProf[#Headers],0))*'Closeouts and Depr'!$J80</f>
        <v>0</v>
      </c>
      <c r="K75" s="7">
        <f>INDEX(CurCloseProf[], MATCH(PAQueryRA[[#This Row],[Reg/Unreg]],CurCloseProf[R/NR],0),MATCH(K$4,CurCloseProf[#Headers],0))*'Closeouts and Depr'!$J80</f>
        <v>0</v>
      </c>
      <c r="L75" s="7">
        <f>INDEX(CurCloseProf[], MATCH(PAQueryRA[[#This Row],[Reg/Unreg]],CurCloseProf[R/NR],0),MATCH(L$4,CurCloseProf[#Headers],0))*'Closeouts and Depr'!$J80</f>
        <v>0</v>
      </c>
      <c r="M75" s="7">
        <f>INDEX(CurCloseProf[], MATCH(PAQueryRA[[#This Row],[Reg/Unreg]],CurCloseProf[R/NR],0),MATCH(M$4,CurCloseProf[#Headers],0))*'Closeouts and Depr'!$J80</f>
        <v>0</v>
      </c>
      <c r="N75" s="7">
        <f>INDEX(CurCloseProf[], MATCH(PAQueryRA[[#This Row],[Reg/Unreg]],CurCloseProf[R/NR],0),MATCH(N$4,CurCloseProf[#Headers],0))*'Closeouts and Depr'!$J80</f>
        <v>0</v>
      </c>
      <c r="O75" s="7">
        <f>INDEX(CurCloseProf[], MATCH(PAQueryRA[[#This Row],[Reg/Unreg]],CurCloseProf[R/NR],0),MATCH(O$4,CurCloseProf[#Headers],0))*'Closeouts and Depr'!$J80</f>
        <v>0</v>
      </c>
      <c r="P75" s="7">
        <f>INDEX(CurCloseProf[], MATCH(PAQueryRA[[#This Row],[Reg/Unreg]],CurCloseProf[R/NR],0),MATCH(P$4,CurCloseProf[#Headers],0))*'Closeouts and Depr'!$J80</f>
        <v>0</v>
      </c>
      <c r="Q75" s="7">
        <f>INDEX(CurCloseProf[], MATCH(PAQueryRA[[#This Row],[Reg/Unreg]],CurCloseProf[R/NR],0),MATCH(Q$4,CurCloseProf[#Headers],0))*'Closeouts and Depr'!$J80</f>
        <v>0</v>
      </c>
      <c r="R75" s="7">
        <f>INDEX(CurCloseProf[], MATCH(PAQueryRA[[#This Row],[Reg/Unreg]],CurCloseProf[R/NR],0),MATCH(R$4,CurCloseProf[#Headers],0))*'Closeouts and Depr'!$J80</f>
        <v>0</v>
      </c>
      <c r="S75" s="7">
        <f t="shared" si="12"/>
        <v>0</v>
      </c>
      <c r="U75" s="7">
        <f>'Summary '!K79</f>
        <v>0</v>
      </c>
      <c r="V75" s="7">
        <f>INDEX(CurCloseProf[], MATCH(PAQueryRA[[#This Row],[Reg/Unreg]],CurCloseProf[R/NR],0),MATCH(V$4,CurCloseProf[#Headers],0))*'Closeouts and Depr'!$M80</f>
        <v>0</v>
      </c>
      <c r="W75" s="7">
        <f>INDEX(CurCloseProf[], MATCH(PAQueryRA[[#This Row],[Reg/Unreg]],CurCloseProf[R/NR],0),MATCH(W$4,CurCloseProf[#Headers],0))*'Closeouts and Depr'!$M80</f>
        <v>0</v>
      </c>
      <c r="X75" s="7">
        <f>INDEX(CurCloseProf[], MATCH(PAQueryRA[[#This Row],[Reg/Unreg]],CurCloseProf[R/NR],0),MATCH(X$4,CurCloseProf[#Headers],0))*'Closeouts and Depr'!$M80</f>
        <v>0</v>
      </c>
      <c r="Y75" s="7">
        <f>INDEX(CurCloseProf[], MATCH(PAQueryRA[[#This Row],[Reg/Unreg]],CurCloseProf[R/NR],0),MATCH(Y$4,CurCloseProf[#Headers],0))*'Closeouts and Depr'!$M80</f>
        <v>0</v>
      </c>
      <c r="Z75" s="7">
        <f>INDEX(CurCloseProf[], MATCH(PAQueryRA[[#This Row],[Reg/Unreg]],CurCloseProf[R/NR],0),MATCH(Z$4,CurCloseProf[#Headers],0))*'Closeouts and Depr'!$M80</f>
        <v>0</v>
      </c>
      <c r="AA75" s="7">
        <f>INDEX(CurCloseProf[], MATCH(PAQueryRA[[#This Row],[Reg/Unreg]],CurCloseProf[R/NR],0),MATCH(AA$4,CurCloseProf[#Headers],0))*'Closeouts and Depr'!$M80</f>
        <v>0</v>
      </c>
      <c r="AB75" s="7">
        <f>INDEX(CurCloseProf[], MATCH(PAQueryRA[[#This Row],[Reg/Unreg]],CurCloseProf[R/NR],0),MATCH(AB$4,CurCloseProf[#Headers],0))*'Closeouts and Depr'!$M80</f>
        <v>0</v>
      </c>
      <c r="AC75" s="7">
        <f>INDEX(CurCloseProf[], MATCH(PAQueryRA[[#This Row],[Reg/Unreg]],CurCloseProf[R/NR],0),MATCH(AC$4,CurCloseProf[#Headers],0))*'Closeouts and Depr'!$M80</f>
        <v>0</v>
      </c>
      <c r="AD75" s="7">
        <f>INDEX(CurCloseProf[], MATCH(PAQueryRA[[#This Row],[Reg/Unreg]],CurCloseProf[R/NR],0),MATCH(AD$4,CurCloseProf[#Headers],0))*'Closeouts and Depr'!$M80</f>
        <v>0</v>
      </c>
      <c r="AE75" s="7">
        <f>INDEX(CurCloseProf[], MATCH(PAQueryRA[[#This Row],[Reg/Unreg]],CurCloseProf[R/NR],0),MATCH(AE$4,CurCloseProf[#Headers],0))*'Closeouts and Depr'!$M80</f>
        <v>0</v>
      </c>
      <c r="AF75" s="7">
        <f>INDEX(CurCloseProf[], MATCH(PAQueryRA[[#This Row],[Reg/Unreg]],CurCloseProf[R/NR],0),MATCH(AF$4,CurCloseProf[#Headers],0))*'Closeouts and Depr'!$M80</f>
        <v>0</v>
      </c>
      <c r="AG75" s="7">
        <f>INDEX(CurCloseProf[], MATCH(PAQueryRA[[#This Row],[Reg/Unreg]],CurCloseProf[R/NR],0),MATCH(AG$4,CurCloseProf[#Headers],0))*'Closeouts and Depr'!$M80</f>
        <v>0</v>
      </c>
      <c r="AH75" s="7">
        <f t="shared" si="13"/>
        <v>0</v>
      </c>
      <c r="AJ75" s="7">
        <v>0</v>
      </c>
      <c r="AK75" s="7"/>
      <c r="AL75" s="59">
        <f>INDEX(CurCloseProf[],1,MATCH(AL$4,CurCloseProf[#Headers],0))*'CC Summary'!$K$94*$AJ$73</f>
        <v>0</v>
      </c>
      <c r="AM75" s="59">
        <f>INDEX(CurCloseProf[],1,MATCH(AM$4,CurCloseProf[#Headers],0))*'CC Summary'!$K$94*$AJ$73</f>
        <v>0</v>
      </c>
      <c r="AN75" s="59">
        <f>INDEX(CurCloseProf[],1,MATCH(AN$4,CurCloseProf[#Headers],0))*'CC Summary'!$K$94*$AJ$73</f>
        <v>0</v>
      </c>
      <c r="AO75" s="59">
        <f>INDEX(CurCloseProf[],1,MATCH(AO$4,CurCloseProf[#Headers],0))*'CC Summary'!$K$94*$AJ$73</f>
        <v>0</v>
      </c>
      <c r="AP75" s="59">
        <f>INDEX(CurCloseProf[],1,MATCH(AP$4,CurCloseProf[#Headers],0))*'CC Summary'!$K$94*$AJ$73</f>
        <v>0</v>
      </c>
      <c r="AQ75" s="59">
        <f>INDEX(CurCloseProf[],1,MATCH(AQ$4,CurCloseProf[#Headers],0))*'CC Summary'!$K$94*$AJ$73</f>
        <v>0</v>
      </c>
      <c r="AR75" s="59">
        <f>INDEX(CurCloseProf[],1,MATCH(AR$4,CurCloseProf[#Headers],0))*'CC Summary'!$K$94*$AJ$73</f>
        <v>0</v>
      </c>
      <c r="AS75" s="59">
        <f>INDEX(CurCloseProf[],1,MATCH(AS$4,CurCloseProf[#Headers],0))*'CC Summary'!$K$94*$AJ$73</f>
        <v>0</v>
      </c>
      <c r="AT75" s="59">
        <f>INDEX(CurCloseProf[],1,MATCH(AT$4,CurCloseProf[#Headers],0))*'CC Summary'!$K$94*$AJ$73</f>
        <v>0</v>
      </c>
      <c r="AU75" s="59">
        <f>INDEX(CurCloseProf[],1,MATCH(AU$4,CurCloseProf[#Headers],0))*'CC Summary'!$K$94*$AJ$73</f>
        <v>0</v>
      </c>
      <c r="AV75" s="59">
        <f>INDEX(CurCloseProf[],1,MATCH(AV$4,CurCloseProf[#Headers],0))*'CC Summary'!$K$94*$AJ$73</f>
        <v>0</v>
      </c>
      <c r="AW75" s="59">
        <f>INDEX(CurCloseProf[],1,MATCH(AW$4,CurCloseProf[#Headers],0))*'CC Summary'!$K$94*$AJ$73</f>
        <v>0</v>
      </c>
      <c r="AX75" s="59">
        <f t="shared" si="14"/>
        <v>0</v>
      </c>
    </row>
    <row r="76" spans="1:50">
      <c r="A76" t="s">
        <v>58</v>
      </c>
      <c r="B76" t="s">
        <v>130</v>
      </c>
      <c r="C76">
        <v>48301</v>
      </c>
      <c r="D76">
        <v>48301</v>
      </c>
      <c r="F76" s="7">
        <f>'Summary '!L80</f>
        <v>0</v>
      </c>
      <c r="G76" s="7">
        <f>INDEX(CurCloseProf[], MATCH(PAQueryRA[[#This Row],[Reg/Unreg]],CurCloseProf[R/NR],0),MATCH(G$4,CurCloseProf[#Headers],0))*'Closeouts and Depr'!$J81</f>
        <v>2232.2750282671877</v>
      </c>
      <c r="H76" s="7">
        <f>INDEX(CurCloseProf[], MATCH(PAQueryRA[[#This Row],[Reg/Unreg]],CurCloseProf[R/NR],0),MATCH(H$4,CurCloseProf[#Headers],0))*'Closeouts and Depr'!$J81</f>
        <v>1760.3387649101153</v>
      </c>
      <c r="I76" s="7">
        <f>INDEX(CurCloseProf[], MATCH(PAQueryRA[[#This Row],[Reg/Unreg]],CurCloseProf[R/NR],0),MATCH(I$4,CurCloseProf[#Headers],0))*'Closeouts and Depr'!$J81</f>
        <v>2388.5556954851158</v>
      </c>
      <c r="J76" s="7">
        <f>INDEX(CurCloseProf[], MATCH(PAQueryRA[[#This Row],[Reg/Unreg]],CurCloseProf[R/NR],0),MATCH(J$4,CurCloseProf[#Headers],0))*'Closeouts and Depr'!$J81</f>
        <v>656.81934937522476</v>
      </c>
      <c r="K76" s="7">
        <f>INDEX(CurCloseProf[], MATCH(PAQueryRA[[#This Row],[Reg/Unreg]],CurCloseProf[R/NR],0),MATCH(K$4,CurCloseProf[#Headers],0))*'Closeouts and Depr'!$J81</f>
        <v>1918.6466997672551</v>
      </c>
      <c r="L76" s="7">
        <f>INDEX(CurCloseProf[], MATCH(PAQueryRA[[#This Row],[Reg/Unreg]],CurCloseProf[R/NR],0),MATCH(L$4,CurCloseProf[#Headers],0))*'Closeouts and Depr'!$J81</f>
        <v>3337.1492132193121</v>
      </c>
      <c r="M76" s="7">
        <f>INDEX(CurCloseProf[], MATCH(PAQueryRA[[#This Row],[Reg/Unreg]],CurCloseProf[R/NR],0),MATCH(M$4,CurCloseProf[#Headers],0))*'Closeouts and Depr'!$J81</f>
        <v>2791.7109776339039</v>
      </c>
      <c r="N76" s="7">
        <f>INDEX(CurCloseProf[], MATCH(PAQueryRA[[#This Row],[Reg/Unreg]],CurCloseProf[R/NR],0),MATCH(N$4,CurCloseProf[#Headers],0))*'Closeouts and Depr'!$J81</f>
        <v>1611.9232440090009</v>
      </c>
      <c r="O76" s="7">
        <f>INDEX(CurCloseProf[], MATCH(PAQueryRA[[#This Row],[Reg/Unreg]],CurCloseProf[R/NR],0),MATCH(O$4,CurCloseProf[#Headers],0))*'Closeouts and Depr'!$J81</f>
        <v>3375.2929816105793</v>
      </c>
      <c r="P76" s="7">
        <f>INDEX(CurCloseProf[], MATCH(PAQueryRA[[#This Row],[Reg/Unreg]],CurCloseProf[R/NR],0),MATCH(P$4,CurCloseProf[#Headers],0))*'Closeouts and Depr'!$J81</f>
        <v>6797.5445679831619</v>
      </c>
      <c r="Q76" s="7">
        <f>INDEX(CurCloseProf[], MATCH(PAQueryRA[[#This Row],[Reg/Unreg]],CurCloseProf[R/NR],0),MATCH(Q$4,CurCloseProf[#Headers],0))*'Closeouts and Depr'!$J81</f>
        <v>6034.2345243972368</v>
      </c>
      <c r="R76" s="7">
        <f>INDEX(CurCloseProf[], MATCH(PAQueryRA[[#This Row],[Reg/Unreg]],CurCloseProf[R/NR],0),MATCH(R$4,CurCloseProf[#Headers],0))*'Closeouts and Depr'!$J81</f>
        <v>22449.26814704861</v>
      </c>
      <c r="S76" s="7">
        <f t="shared" si="0"/>
        <v>55353.759193706705</v>
      </c>
      <c r="U76" s="7">
        <f>'Summary '!K80</f>
        <v>0</v>
      </c>
      <c r="V76" s="7">
        <f>INDEX(CurCloseProf[], MATCH(PAQueryRA[[#This Row],[Reg/Unreg]],CurCloseProf[R/NR],0),MATCH(V$4,CurCloseProf[#Headers],0))*'Closeouts and Depr'!$M81</f>
        <v>-11582.257136940456</v>
      </c>
      <c r="W76" s="7">
        <f>INDEX(CurCloseProf[], MATCH(PAQueryRA[[#This Row],[Reg/Unreg]],CurCloseProf[R/NR],0),MATCH(W$4,CurCloseProf[#Headers],0))*'Closeouts and Depr'!$M81</f>
        <v>-9133.5950835502263</v>
      </c>
      <c r="X76" s="7">
        <f>INDEX(CurCloseProf[], MATCH(PAQueryRA[[#This Row],[Reg/Unreg]],CurCloseProf[R/NR],0),MATCH(X$4,CurCloseProf[#Headers],0))*'Closeouts and Depr'!$M81</f>
        <v>-12393.12625043663</v>
      </c>
      <c r="Y76" s="7">
        <f>INDEX(CurCloseProf[], MATCH(PAQueryRA[[#This Row],[Reg/Unreg]],CurCloseProf[R/NR],0),MATCH(Y$4,CurCloseProf[#Headers],0))*'Closeouts and Depr'!$M81</f>
        <v>-3407.9360744751498</v>
      </c>
      <c r="Z76" s="7">
        <f>INDEX(CurCloseProf[], MATCH(PAQueryRA[[#This Row],[Reg/Unreg]],CurCloseProf[R/NR],0),MATCH(Z$4,CurCloseProf[#Headers],0))*'Closeouts and Depr'!$M81</f>
        <v>-9954.9827643310855</v>
      </c>
      <c r="AA76" s="7">
        <f>INDEX(CurCloseProf[], MATCH(PAQueryRA[[#This Row],[Reg/Unreg]],CurCloseProf[R/NR],0),MATCH(AA$4,CurCloseProf[#Headers],0))*'Closeouts and Depr'!$M81</f>
        <v>-17314.945426705843</v>
      </c>
      <c r="AB76" s="7">
        <f>INDEX(CurCloseProf[], MATCH(PAQueryRA[[#This Row],[Reg/Unreg]],CurCloseProf[R/NR],0),MATCH(AB$4,CurCloseProf[#Headers],0))*'Closeouts and Depr'!$M81</f>
        <v>-14484.915158538928</v>
      </c>
      <c r="AC76" s="7">
        <f>INDEX(CurCloseProf[], MATCH(PAQueryRA[[#This Row],[Reg/Unreg]],CurCloseProf[R/NR],0),MATCH(AC$4,CurCloseProf[#Headers],0))*'Closeouts and Depr'!$M81</f>
        <v>-8363.5346275480661</v>
      </c>
      <c r="AD76" s="7">
        <f>INDEX(CurCloseProf[], MATCH(PAQueryRA[[#This Row],[Reg/Unreg]],CurCloseProf[R/NR],0),MATCH(AD$4,CurCloseProf[#Headers],0))*'Closeouts and Depr'!$M81</f>
        <v>-17512.856046179335</v>
      </c>
      <c r="AE76" s="7">
        <f>INDEX(CurCloseProf[], MATCH(PAQueryRA[[#This Row],[Reg/Unreg]],CurCloseProf[R/NR],0),MATCH(AE$4,CurCloseProf[#Headers],0))*'Closeouts and Depr'!$M81</f>
        <v>-35269.358877928666</v>
      </c>
      <c r="AF76" s="7">
        <f>INDEX(CurCloseProf[], MATCH(PAQueryRA[[#This Row],[Reg/Unreg]],CurCloseProf[R/NR],0),MATCH(AF$4,CurCloseProf[#Headers],0))*'Closeouts and Depr'!$M81</f>
        <v>-31308.891154162495</v>
      </c>
      <c r="AG76" s="7">
        <f>INDEX(CurCloseProf[], MATCH(PAQueryRA[[#This Row],[Reg/Unreg]],CurCloseProf[R/NR],0),MATCH(AG$4,CurCloseProf[#Headers],0))*'Closeouts and Depr'!$M81</f>
        <v>-116479.01487169351</v>
      </c>
      <c r="AH76" s="7">
        <f t="shared" si="1"/>
        <v>-287205.41347249039</v>
      </c>
      <c r="AJ76" s="125">
        <v>6.3541181759962993E-4</v>
      </c>
      <c r="AK76" s="7"/>
      <c r="AL76" s="59">
        <f>INDEX(CurCloseProf[],1,MATCH(AL$4,CurCloseProf[#Headers],0))*'CC Summary'!$K$94*$AJ$76</f>
        <v>188.35841553808584</v>
      </c>
      <c r="AM76" s="59">
        <f>INDEX(CurCloseProf[],1,MATCH(AM$4,CurCloseProf[#Headers],0))*'CC Summary'!$K$94*$AJ$76</f>
        <v>148.53663476499418</v>
      </c>
      <c r="AN76" s="59">
        <f>INDEX(CurCloseProf[],1,MATCH(AN$4,CurCloseProf[#Headers],0))*'CC Summary'!$K$94*$AJ$76</f>
        <v>201.54531163451094</v>
      </c>
      <c r="AO76" s="59">
        <f>INDEX(CurCloseProf[],1,MATCH(AO$4,CurCloseProf[#Headers],0))*'CC Summary'!$K$94*$AJ$76</f>
        <v>55.422136778150467</v>
      </c>
      <c r="AP76" s="59">
        <f>INDEX(CurCloseProf[],1,MATCH(AP$4,CurCloseProf[#Headers],0))*'CC Summary'!$K$94*$AJ$76</f>
        <v>161.89459084083856</v>
      </c>
      <c r="AQ76" s="59">
        <f>INDEX(CurCloseProf[],1,MATCH(AQ$4,CurCloseProf[#Headers],0))*'CC Summary'!$K$94*$AJ$76</f>
        <v>281.58722839098249</v>
      </c>
      <c r="AR76" s="59">
        <f>INDEX(CurCloseProf[],1,MATCH(AR$4,CurCloseProf[#Headers],0))*'CC Summary'!$K$94*$AJ$76</f>
        <v>235.56338252620688</v>
      </c>
      <c r="AS76" s="59">
        <f>INDEX(CurCloseProf[],1,MATCH(AS$4,CurCloseProf[#Headers],0))*'CC Summary'!$K$94*$AJ$76</f>
        <v>136.01339636282739</v>
      </c>
      <c r="AT76" s="59">
        <f>INDEX(CurCloseProf[],1,MATCH(AT$4,CurCloseProf[#Headers],0))*'CC Summary'!$K$94*$AJ$76</f>
        <v>284.80578331179254</v>
      </c>
      <c r="AU76" s="59">
        <f>INDEX(CurCloseProf[],1,MATCH(AU$4,CurCloseProf[#Headers],0))*'CC Summary'!$K$94*$AJ$76</f>
        <v>573.57391368066624</v>
      </c>
      <c r="AV76" s="59">
        <f>INDEX(CurCloseProf[],1,MATCH(AV$4,CurCloseProf[#Headers],0))*'CC Summary'!$K$94*$AJ$76</f>
        <v>509.16613750903622</v>
      </c>
      <c r="AW76" s="59">
        <f>INDEX(CurCloseProf[],1,MATCH(AW$4,CurCloseProf[#Headers],0))*'CC Summary'!$K$94*$AJ$76</f>
        <v>1894.2596788578032</v>
      </c>
      <c r="AX76" s="59">
        <f t="shared" si="2"/>
        <v>4670.7266101958949</v>
      </c>
    </row>
    <row r="77" spans="1:50">
      <c r="A77" t="s">
        <v>58</v>
      </c>
      <c r="B77" t="s">
        <v>131</v>
      </c>
      <c r="C77">
        <v>48305</v>
      </c>
      <c r="D77">
        <v>48305</v>
      </c>
      <c r="F77" s="7">
        <f>'Summary '!L81</f>
        <v>0</v>
      </c>
      <c r="G77" s="7">
        <f>INDEX(CurCloseProf[], MATCH(PAQueryRA[[#This Row],[Reg/Unreg]],CurCloseProf[R/NR],0),MATCH(G$4,CurCloseProf[#Headers],0))*'Closeouts and Depr'!$J82</f>
        <v>393250.1483438444</v>
      </c>
      <c r="H77" s="7">
        <f>INDEX(CurCloseProf[], MATCH(PAQueryRA[[#This Row],[Reg/Unreg]],CurCloseProf[R/NR],0),MATCH(H$4,CurCloseProf[#Headers],0))*'Closeouts and Depr'!$J82</f>
        <v>310111.19672547124</v>
      </c>
      <c r="I77" s="7">
        <f>INDEX(CurCloseProf[], MATCH(PAQueryRA[[#This Row],[Reg/Unreg]],CurCloseProf[R/NR],0),MATCH(I$4,CurCloseProf[#Headers],0))*'Closeouts and Depr'!$J82</f>
        <v>420781.43135713501</v>
      </c>
      <c r="J77" s="7">
        <f>INDEX(CurCloseProf[], MATCH(PAQueryRA[[#This Row],[Reg/Unreg]],CurCloseProf[R/NR],0),MATCH(J$4,CurCloseProf[#Headers],0))*'Closeouts and Depr'!$J82</f>
        <v>115708.99790847747</v>
      </c>
      <c r="K77" s="7">
        <f>INDEX(CurCloseProf[], MATCH(PAQueryRA[[#This Row],[Reg/Unreg]],CurCloseProf[R/NR],0),MATCH(K$4,CurCloseProf[#Headers],0))*'Closeouts and Depr'!$J82</f>
        <v>337999.61463018757</v>
      </c>
      <c r="L77" s="7">
        <f>INDEX(CurCloseProf[], MATCH(PAQueryRA[[#This Row],[Reg/Unreg]],CurCloseProf[R/NR],0),MATCH(L$4,CurCloseProf[#Headers],0))*'Closeouts and Depr'!$J82</f>
        <v>587891.01097580383</v>
      </c>
      <c r="M77" s="7">
        <f>INDEX(CurCloseProf[], MATCH(PAQueryRA[[#This Row],[Reg/Unreg]],CurCloseProf[R/NR],0),MATCH(M$4,CurCloseProf[#Headers],0))*'Closeouts and Depr'!$J82</f>
        <v>491803.53772979078</v>
      </c>
      <c r="N77" s="7">
        <f>INDEX(CurCloseProf[], MATCH(PAQueryRA[[#This Row],[Reg/Unreg]],CurCloseProf[R/NR],0),MATCH(N$4,CurCloseProf[#Headers],0))*'Closeouts and Depr'!$J82</f>
        <v>283965.48220919236</v>
      </c>
      <c r="O77" s="7">
        <f>INDEX(CurCloseProf[], MATCH(PAQueryRA[[#This Row],[Reg/Unreg]],CurCloseProf[R/NR],0),MATCH(O$4,CurCloseProf[#Headers],0))*'Closeouts and Depr'!$J82</f>
        <v>594610.63216419437</v>
      </c>
      <c r="P77" s="7">
        <f>INDEX(CurCloseProf[], MATCH(PAQueryRA[[#This Row],[Reg/Unreg]],CurCloseProf[R/NR],0),MATCH(P$4,CurCloseProf[#Headers],0))*'Closeouts and Depr'!$J82</f>
        <v>1197493.7567654036</v>
      </c>
      <c r="Q77" s="7">
        <f>INDEX(CurCloseProf[], MATCH(PAQueryRA[[#This Row],[Reg/Unreg]],CurCloseProf[R/NR],0),MATCH(Q$4,CurCloseProf[#Headers],0))*'Closeouts and Depr'!$J82</f>
        <v>1063024.7580661166</v>
      </c>
      <c r="R77" s="7">
        <f>INDEX(CurCloseProf[], MATCH(PAQueryRA[[#This Row],[Reg/Unreg]],CurCloseProf[R/NR],0),MATCH(R$4,CurCloseProf[#Headers],0))*'Closeouts and Depr'!$J82</f>
        <v>3954789.5833832426</v>
      </c>
      <c r="S77" s="7">
        <f t="shared" si="0"/>
        <v>9751430.1502588615</v>
      </c>
      <c r="U77" s="7">
        <f>'Summary '!K81</f>
        <v>0</v>
      </c>
      <c r="V77" s="7">
        <f>INDEX(CurCloseProf[], MATCH(PAQueryRA[[#This Row],[Reg/Unreg]],CurCloseProf[R/NR],0),MATCH(V$4,CurCloseProf[#Headers],0))*'Closeouts and Depr'!$M82</f>
        <v>0</v>
      </c>
      <c r="W77" s="7">
        <f>INDEX(CurCloseProf[], MATCH(PAQueryRA[[#This Row],[Reg/Unreg]],CurCloseProf[R/NR],0),MATCH(W$4,CurCloseProf[#Headers],0))*'Closeouts and Depr'!$M82</f>
        <v>0</v>
      </c>
      <c r="X77" s="7">
        <f>INDEX(CurCloseProf[], MATCH(PAQueryRA[[#This Row],[Reg/Unreg]],CurCloseProf[R/NR],0),MATCH(X$4,CurCloseProf[#Headers],0))*'Closeouts and Depr'!$M82</f>
        <v>0</v>
      </c>
      <c r="Y77" s="7">
        <f>INDEX(CurCloseProf[], MATCH(PAQueryRA[[#This Row],[Reg/Unreg]],CurCloseProf[R/NR],0),MATCH(Y$4,CurCloseProf[#Headers],0))*'Closeouts and Depr'!$M82</f>
        <v>0</v>
      </c>
      <c r="Z77" s="7">
        <f>INDEX(CurCloseProf[], MATCH(PAQueryRA[[#This Row],[Reg/Unreg]],CurCloseProf[R/NR],0),MATCH(Z$4,CurCloseProf[#Headers],0))*'Closeouts and Depr'!$M82</f>
        <v>0</v>
      </c>
      <c r="AA77" s="7">
        <f>INDEX(CurCloseProf[], MATCH(PAQueryRA[[#This Row],[Reg/Unreg]],CurCloseProf[R/NR],0),MATCH(AA$4,CurCloseProf[#Headers],0))*'Closeouts and Depr'!$M82</f>
        <v>0</v>
      </c>
      <c r="AB77" s="7">
        <f>INDEX(CurCloseProf[], MATCH(PAQueryRA[[#This Row],[Reg/Unreg]],CurCloseProf[R/NR],0),MATCH(AB$4,CurCloseProf[#Headers],0))*'Closeouts and Depr'!$M82</f>
        <v>0</v>
      </c>
      <c r="AC77" s="7">
        <f>INDEX(CurCloseProf[], MATCH(PAQueryRA[[#This Row],[Reg/Unreg]],CurCloseProf[R/NR],0),MATCH(AC$4,CurCloseProf[#Headers],0))*'Closeouts and Depr'!$M82</f>
        <v>0</v>
      </c>
      <c r="AD77" s="7">
        <f>INDEX(CurCloseProf[], MATCH(PAQueryRA[[#This Row],[Reg/Unreg]],CurCloseProf[R/NR],0),MATCH(AD$4,CurCloseProf[#Headers],0))*'Closeouts and Depr'!$M82</f>
        <v>0</v>
      </c>
      <c r="AE77" s="7">
        <f>INDEX(CurCloseProf[], MATCH(PAQueryRA[[#This Row],[Reg/Unreg]],CurCloseProf[R/NR],0),MATCH(AE$4,CurCloseProf[#Headers],0))*'Closeouts and Depr'!$M82</f>
        <v>0</v>
      </c>
      <c r="AF77" s="7">
        <f>INDEX(CurCloseProf[], MATCH(PAQueryRA[[#This Row],[Reg/Unreg]],CurCloseProf[R/NR],0),MATCH(AF$4,CurCloseProf[#Headers],0))*'Closeouts and Depr'!$M82</f>
        <v>0</v>
      </c>
      <c r="AG77" s="7">
        <f>INDEX(CurCloseProf[], MATCH(PAQueryRA[[#This Row],[Reg/Unreg]],CurCloseProf[R/NR],0),MATCH(AG$4,CurCloseProf[#Headers],0))*'Closeouts and Depr'!$M82</f>
        <v>0</v>
      </c>
      <c r="AH77" s="7">
        <f t="shared" si="1"/>
        <v>0</v>
      </c>
      <c r="AJ77" s="7">
        <v>0</v>
      </c>
      <c r="AK77" s="7"/>
      <c r="AL77" s="59">
        <f>INDEX(CurCloseProf[],1,MATCH(AL$4,CurCloseProf[#Headers],0))*'CC Summary'!$K$94*$AJ$77</f>
        <v>0</v>
      </c>
      <c r="AM77" s="59">
        <f>INDEX(CurCloseProf[],1,MATCH(AM$4,CurCloseProf[#Headers],0))*'CC Summary'!$K$94*$AJ$77</f>
        <v>0</v>
      </c>
      <c r="AN77" s="59">
        <f>INDEX(CurCloseProf[],1,MATCH(AN$4,CurCloseProf[#Headers],0))*'CC Summary'!$K$94*$AJ$77</f>
        <v>0</v>
      </c>
      <c r="AO77" s="59">
        <f>INDEX(CurCloseProf[],1,MATCH(AO$4,CurCloseProf[#Headers],0))*'CC Summary'!$K$94*$AJ$77</f>
        <v>0</v>
      </c>
      <c r="AP77" s="59">
        <f>INDEX(CurCloseProf[],1,MATCH(AP$4,CurCloseProf[#Headers],0))*'CC Summary'!$K$94*$AJ$77</f>
        <v>0</v>
      </c>
      <c r="AQ77" s="59">
        <f>INDEX(CurCloseProf[],1,MATCH(AQ$4,CurCloseProf[#Headers],0))*'CC Summary'!$K$94*$AJ$77</f>
        <v>0</v>
      </c>
      <c r="AR77" s="59">
        <f>INDEX(CurCloseProf[],1,MATCH(AR$4,CurCloseProf[#Headers],0))*'CC Summary'!$K$94*$AJ$77</f>
        <v>0</v>
      </c>
      <c r="AS77" s="59">
        <f>INDEX(CurCloseProf[],1,MATCH(AS$4,CurCloseProf[#Headers],0))*'CC Summary'!$K$94*$AJ$77</f>
        <v>0</v>
      </c>
      <c r="AT77" s="59">
        <f>INDEX(CurCloseProf[],1,MATCH(AT$4,CurCloseProf[#Headers],0))*'CC Summary'!$K$94*$AJ$77</f>
        <v>0</v>
      </c>
      <c r="AU77" s="59">
        <f>INDEX(CurCloseProf[],1,MATCH(AU$4,CurCloseProf[#Headers],0))*'CC Summary'!$K$94*$AJ$77</f>
        <v>0</v>
      </c>
      <c r="AV77" s="59">
        <f>INDEX(CurCloseProf[],1,MATCH(AV$4,CurCloseProf[#Headers],0))*'CC Summary'!$K$94*$AJ$77</f>
        <v>0</v>
      </c>
      <c r="AW77" s="59">
        <f>INDEX(CurCloseProf[],1,MATCH(AW$4,CurCloseProf[#Headers],0))*'CC Summary'!$K$94*$AJ$77</f>
        <v>0</v>
      </c>
      <c r="AX77" s="59">
        <f t="shared" si="2"/>
        <v>0</v>
      </c>
    </row>
    <row r="78" spans="1:50">
      <c r="A78" t="s">
        <v>58</v>
      </c>
      <c r="B78" t="s">
        <v>132</v>
      </c>
      <c r="C78">
        <v>49101</v>
      </c>
      <c r="D78">
        <v>49101</v>
      </c>
      <c r="F78" s="7">
        <f>'Summary '!L82</f>
        <v>0</v>
      </c>
      <c r="G78" s="7">
        <f>INDEX(CurCloseProf[], MATCH(PAQueryRA[[#This Row],[Reg/Unreg]],CurCloseProf[R/NR],0),MATCH(G$4,CurCloseProf[#Headers],0))*'Closeouts and Depr'!$J83</f>
        <v>0</v>
      </c>
      <c r="H78" s="7">
        <f>INDEX(CurCloseProf[], MATCH(PAQueryRA[[#This Row],[Reg/Unreg]],CurCloseProf[R/NR],0),MATCH(H$4,CurCloseProf[#Headers],0))*'Closeouts and Depr'!$J83</f>
        <v>0</v>
      </c>
      <c r="I78" s="7">
        <f>INDEX(CurCloseProf[], MATCH(PAQueryRA[[#This Row],[Reg/Unreg]],CurCloseProf[R/NR],0),MATCH(I$4,CurCloseProf[#Headers],0))*'Closeouts and Depr'!$J83</f>
        <v>0</v>
      </c>
      <c r="J78" s="7">
        <f>INDEX(CurCloseProf[], MATCH(PAQueryRA[[#This Row],[Reg/Unreg]],CurCloseProf[R/NR],0),MATCH(J$4,CurCloseProf[#Headers],0))*'Closeouts and Depr'!$J83</f>
        <v>0</v>
      </c>
      <c r="K78" s="7">
        <f>INDEX(CurCloseProf[], MATCH(PAQueryRA[[#This Row],[Reg/Unreg]],CurCloseProf[R/NR],0),MATCH(K$4,CurCloseProf[#Headers],0))*'Closeouts and Depr'!$J83</f>
        <v>0</v>
      </c>
      <c r="L78" s="7">
        <f>INDEX(CurCloseProf[], MATCH(PAQueryRA[[#This Row],[Reg/Unreg]],CurCloseProf[R/NR],0),MATCH(L$4,CurCloseProf[#Headers],0))*'Closeouts and Depr'!$J83</f>
        <v>0</v>
      </c>
      <c r="M78" s="7">
        <f>INDEX(CurCloseProf[], MATCH(PAQueryRA[[#This Row],[Reg/Unreg]],CurCloseProf[R/NR],0),MATCH(M$4,CurCloseProf[#Headers],0))*'Closeouts and Depr'!$J83</f>
        <v>0</v>
      </c>
      <c r="N78" s="7">
        <f>INDEX(CurCloseProf[], MATCH(PAQueryRA[[#This Row],[Reg/Unreg]],CurCloseProf[R/NR],0),MATCH(N$4,CurCloseProf[#Headers],0))*'Closeouts and Depr'!$J83</f>
        <v>0</v>
      </c>
      <c r="O78" s="7">
        <f>INDEX(CurCloseProf[], MATCH(PAQueryRA[[#This Row],[Reg/Unreg]],CurCloseProf[R/NR],0),MATCH(O$4,CurCloseProf[#Headers],0))*'Closeouts and Depr'!$J83</f>
        <v>0</v>
      </c>
      <c r="P78" s="7">
        <f>INDEX(CurCloseProf[], MATCH(PAQueryRA[[#This Row],[Reg/Unreg]],CurCloseProf[R/NR],0),MATCH(P$4,CurCloseProf[#Headers],0))*'Closeouts and Depr'!$J83</f>
        <v>0</v>
      </c>
      <c r="Q78" s="7">
        <f>INDEX(CurCloseProf[], MATCH(PAQueryRA[[#This Row],[Reg/Unreg]],CurCloseProf[R/NR],0),MATCH(Q$4,CurCloseProf[#Headers],0))*'Closeouts and Depr'!$J83</f>
        <v>0</v>
      </c>
      <c r="R78" s="7">
        <f>INDEX(CurCloseProf[], MATCH(PAQueryRA[[#This Row],[Reg/Unreg]],CurCloseProf[R/NR],0),MATCH(R$4,CurCloseProf[#Headers],0))*'Closeouts and Depr'!$J83</f>
        <v>0</v>
      </c>
      <c r="S78" s="7">
        <f t="shared" ref="S78" si="15">SUM(F78:R78)</f>
        <v>0</v>
      </c>
      <c r="U78" s="7">
        <f>'Summary '!K82</f>
        <v>0</v>
      </c>
      <c r="V78" s="7">
        <f>INDEX(CurCloseProf[], MATCH(PAQueryRA[[#This Row],[Reg/Unreg]],CurCloseProf[R/NR],0),MATCH(V$4,CurCloseProf[#Headers],0))*'Closeouts and Depr'!$M83</f>
        <v>-753482.64771387901</v>
      </c>
      <c r="W78" s="7">
        <f>INDEX(CurCloseProf[], MATCH(PAQueryRA[[#This Row],[Reg/Unreg]],CurCloseProf[R/NR],0),MATCH(W$4,CurCloseProf[#Headers],0))*'Closeouts and Depr'!$M83</f>
        <v>-594185.16834256961</v>
      </c>
      <c r="X78" s="7">
        <f>INDEX(CurCloseProf[], MATCH(PAQueryRA[[#This Row],[Reg/Unreg]],CurCloseProf[R/NR],0),MATCH(X$4,CurCloseProf[#Headers],0))*'Closeouts and Depr'!$M83</f>
        <v>-806233.66155882797</v>
      </c>
      <c r="Y78" s="7">
        <f>INDEX(CurCloseProf[], MATCH(PAQueryRA[[#This Row],[Reg/Unreg]],CurCloseProf[R/NR],0),MATCH(Y$4,CurCloseProf[#Headers],0))*'Closeouts and Depr'!$M83</f>
        <v>-221702.96050891245</v>
      </c>
      <c r="Z78" s="7">
        <f>INDEX(CurCloseProf[], MATCH(PAQueryRA[[#This Row],[Reg/Unreg]],CurCloseProf[R/NR],0),MATCH(Z$4,CurCloseProf[#Headers],0))*'Closeouts and Depr'!$M83</f>
        <v>-647620.46659202746</v>
      </c>
      <c r="AA78" s="7">
        <f>INDEX(CurCloseProf[], MATCH(PAQueryRA[[#This Row],[Reg/Unreg]],CurCloseProf[R/NR],0),MATCH(AA$4,CurCloseProf[#Headers],0))*'Closeouts and Depr'!$M83</f>
        <v>-1126422.1447411226</v>
      </c>
      <c r="AB78" s="7">
        <f>INDEX(CurCloseProf[], MATCH(PAQueryRA[[#This Row],[Reg/Unreg]],CurCloseProf[R/NR],0),MATCH(AB$4,CurCloseProf[#Headers],0))*'Closeouts and Depr'!$M83</f>
        <v>-942314.79205873224</v>
      </c>
      <c r="AC78" s="7">
        <f>INDEX(CurCloseProf[], MATCH(PAQueryRA[[#This Row],[Reg/Unreg]],CurCloseProf[R/NR],0),MATCH(AC$4,CurCloseProf[#Headers],0))*'Closeouts and Depr'!$M83</f>
        <v>-544088.95786925103</v>
      </c>
      <c r="AD78" s="7">
        <f>INDEX(CurCloseProf[], MATCH(PAQueryRA[[#This Row],[Reg/Unreg]],CurCloseProf[R/NR],0),MATCH(AD$4,CurCloseProf[#Headers],0))*'Closeouts and Depr'!$M83</f>
        <v>-1139297.2014600732</v>
      </c>
      <c r="AE78" s="7">
        <f>INDEX(CurCloseProf[], MATCH(PAQueryRA[[#This Row],[Reg/Unreg]],CurCloseProf[R/NR],0),MATCH(AE$4,CurCloseProf[#Headers],0))*'Closeouts and Depr'!$M83</f>
        <v>-2294444.821618997</v>
      </c>
      <c r="AF78" s="7">
        <f>INDEX(CurCloseProf[], MATCH(PAQueryRA[[#This Row],[Reg/Unreg]],CurCloseProf[R/NR],0),MATCH(AF$4,CurCloseProf[#Headers],0))*'Closeouts and Depr'!$M83</f>
        <v>-2036796.9666796462</v>
      </c>
      <c r="AG78" s="7">
        <f>INDEX(CurCloseProf[], MATCH(PAQueryRA[[#This Row],[Reg/Unreg]],CurCloseProf[R/NR],0),MATCH(AG$4,CurCloseProf[#Headers],0))*'Closeouts and Depr'!$M83</f>
        <v>-7577531.347383962</v>
      </c>
      <c r="AH78" s="7">
        <f t="shared" ref="AH78" si="16">SUM(U78:AG78)</f>
        <v>-18684121.136528</v>
      </c>
      <c r="AJ78" s="7">
        <v>0</v>
      </c>
      <c r="AK78" s="7"/>
      <c r="AL78" s="59">
        <f>INDEX(CurCloseProf[],1,MATCH(AL$4,CurCloseProf[#Headers],0))*'CC Summary'!$K$94*$AJ$77</f>
        <v>0</v>
      </c>
      <c r="AM78" s="59">
        <f>INDEX(CurCloseProf[],1,MATCH(AM$4,CurCloseProf[#Headers],0))*'CC Summary'!$K$94*$AJ$77</f>
        <v>0</v>
      </c>
      <c r="AN78" s="59">
        <f>INDEX(CurCloseProf[],1,MATCH(AN$4,CurCloseProf[#Headers],0))*'CC Summary'!$K$94*$AJ$77</f>
        <v>0</v>
      </c>
      <c r="AO78" s="59">
        <f>INDEX(CurCloseProf[],1,MATCH(AO$4,CurCloseProf[#Headers],0))*'CC Summary'!$K$94*$AJ$77</f>
        <v>0</v>
      </c>
      <c r="AP78" s="59">
        <f>INDEX(CurCloseProf[],1,MATCH(AP$4,CurCloseProf[#Headers],0))*'CC Summary'!$K$94*$AJ$77</f>
        <v>0</v>
      </c>
      <c r="AQ78" s="59">
        <f>INDEX(CurCloseProf[],1,MATCH(AQ$4,CurCloseProf[#Headers],0))*'CC Summary'!$K$94*$AJ$77</f>
        <v>0</v>
      </c>
      <c r="AR78" s="59">
        <f>INDEX(CurCloseProf[],1,MATCH(AR$4,CurCloseProf[#Headers],0))*'CC Summary'!$K$94*$AJ$77</f>
        <v>0</v>
      </c>
      <c r="AS78" s="59">
        <f>INDEX(CurCloseProf[],1,MATCH(AS$4,CurCloseProf[#Headers],0))*'CC Summary'!$K$94*$AJ$77</f>
        <v>0</v>
      </c>
      <c r="AT78" s="59">
        <f>INDEX(CurCloseProf[],1,MATCH(AT$4,CurCloseProf[#Headers],0))*'CC Summary'!$K$94*$AJ$77</f>
        <v>0</v>
      </c>
      <c r="AU78" s="59">
        <f>INDEX(CurCloseProf[],1,MATCH(AU$4,CurCloseProf[#Headers],0))*'CC Summary'!$K$94*$AJ$77</f>
        <v>0</v>
      </c>
      <c r="AV78" s="59">
        <f>INDEX(CurCloseProf[],1,MATCH(AV$4,CurCloseProf[#Headers],0))*'CC Summary'!$K$94*$AJ$77</f>
        <v>0</v>
      </c>
      <c r="AW78" s="59">
        <f>INDEX(CurCloseProf[],1,MATCH(AW$4,CurCloseProf[#Headers],0))*'CC Summary'!$K$94*$AJ$77</f>
        <v>0</v>
      </c>
      <c r="AX78" s="59">
        <f t="shared" ref="AX78" si="17">SUM(AL78:AW78)</f>
        <v>0</v>
      </c>
    </row>
    <row r="79" spans="1:50">
      <c r="A79" t="s">
        <v>58</v>
      </c>
      <c r="B79" t="s">
        <v>133</v>
      </c>
      <c r="C79">
        <v>48306</v>
      </c>
      <c r="D79">
        <v>48306</v>
      </c>
      <c r="F79" s="7">
        <f>'Summary '!L83</f>
        <v>0</v>
      </c>
      <c r="G79" s="7">
        <f>INDEX(CurCloseProf[], MATCH(PAQueryRA[[#This Row],[Reg/Unreg]],CurCloseProf[R/NR],0),MATCH(G$4,CurCloseProf[#Headers],0))*'Closeouts and Depr'!$J84</f>
        <v>0</v>
      </c>
      <c r="H79" s="7">
        <f>INDEX(CurCloseProf[], MATCH(PAQueryRA[[#This Row],[Reg/Unreg]],CurCloseProf[R/NR],0),MATCH(H$4,CurCloseProf[#Headers],0))*'Closeouts and Depr'!$J84</f>
        <v>0</v>
      </c>
      <c r="I79" s="7">
        <f>INDEX(CurCloseProf[], MATCH(PAQueryRA[[#This Row],[Reg/Unreg]],CurCloseProf[R/NR],0),MATCH(I$4,CurCloseProf[#Headers],0))*'Closeouts and Depr'!$J84</f>
        <v>0</v>
      </c>
      <c r="J79" s="7">
        <f>INDEX(CurCloseProf[], MATCH(PAQueryRA[[#This Row],[Reg/Unreg]],CurCloseProf[R/NR],0),MATCH(J$4,CurCloseProf[#Headers],0))*'Closeouts and Depr'!$J84</f>
        <v>0</v>
      </c>
      <c r="K79" s="7">
        <f>INDEX(CurCloseProf[], MATCH(PAQueryRA[[#This Row],[Reg/Unreg]],CurCloseProf[R/NR],0),MATCH(K$4,CurCloseProf[#Headers],0))*'Closeouts and Depr'!$J84</f>
        <v>0</v>
      </c>
      <c r="L79" s="7">
        <f>INDEX(CurCloseProf[], MATCH(PAQueryRA[[#This Row],[Reg/Unreg]],CurCloseProf[R/NR],0),MATCH(L$4,CurCloseProf[#Headers],0))*'Closeouts and Depr'!$J84</f>
        <v>0</v>
      </c>
      <c r="M79" s="7">
        <f>INDEX(CurCloseProf[], MATCH(PAQueryRA[[#This Row],[Reg/Unreg]],CurCloseProf[R/NR],0),MATCH(M$4,CurCloseProf[#Headers],0))*'Closeouts and Depr'!$J84</f>
        <v>0</v>
      </c>
      <c r="N79" s="7">
        <f>INDEX(CurCloseProf[], MATCH(PAQueryRA[[#This Row],[Reg/Unreg]],CurCloseProf[R/NR],0),MATCH(N$4,CurCloseProf[#Headers],0))*'Closeouts and Depr'!$J84</f>
        <v>0</v>
      </c>
      <c r="O79" s="7">
        <f>INDEX(CurCloseProf[], MATCH(PAQueryRA[[#This Row],[Reg/Unreg]],CurCloseProf[R/NR],0),MATCH(O$4,CurCloseProf[#Headers],0))*'Closeouts and Depr'!$J84</f>
        <v>0</v>
      </c>
      <c r="P79" s="7">
        <f>INDEX(CurCloseProf[], MATCH(PAQueryRA[[#This Row],[Reg/Unreg]],CurCloseProf[R/NR],0),MATCH(P$4,CurCloseProf[#Headers],0))*'Closeouts and Depr'!$J84</f>
        <v>0</v>
      </c>
      <c r="Q79" s="7">
        <f>INDEX(CurCloseProf[], MATCH(PAQueryRA[[#This Row],[Reg/Unreg]],CurCloseProf[R/NR],0),MATCH(Q$4,CurCloseProf[#Headers],0))*'Closeouts and Depr'!$J84</f>
        <v>0</v>
      </c>
      <c r="R79" s="7">
        <f>INDEX(CurCloseProf[], MATCH(PAQueryRA[[#This Row],[Reg/Unreg]],CurCloseProf[R/NR],0),MATCH(R$4,CurCloseProf[#Headers],0))*'Closeouts and Depr'!$J84</f>
        <v>0</v>
      </c>
      <c r="S79" s="7">
        <f t="shared" si="0"/>
        <v>0</v>
      </c>
      <c r="U79" s="7">
        <f>'Summary '!K83</f>
        <v>0</v>
      </c>
      <c r="V79" s="7">
        <f>INDEX(CurCloseProf[], MATCH(PAQueryRA[[#This Row],[Reg/Unreg]],CurCloseProf[R/NR],0),MATCH(V$4,CurCloseProf[#Headers],0))*'Closeouts and Depr'!$M84</f>
        <v>0</v>
      </c>
      <c r="W79" s="7">
        <f>INDEX(CurCloseProf[], MATCH(PAQueryRA[[#This Row],[Reg/Unreg]],CurCloseProf[R/NR],0),MATCH(W$4,CurCloseProf[#Headers],0))*'Closeouts and Depr'!$M84</f>
        <v>0</v>
      </c>
      <c r="X79" s="7">
        <f>INDEX(CurCloseProf[], MATCH(PAQueryRA[[#This Row],[Reg/Unreg]],CurCloseProf[R/NR],0),MATCH(X$4,CurCloseProf[#Headers],0))*'Closeouts and Depr'!$M84</f>
        <v>0</v>
      </c>
      <c r="Y79" s="7">
        <f>INDEX(CurCloseProf[], MATCH(PAQueryRA[[#This Row],[Reg/Unreg]],CurCloseProf[R/NR],0),MATCH(Y$4,CurCloseProf[#Headers],0))*'Closeouts and Depr'!$M84</f>
        <v>0</v>
      </c>
      <c r="Z79" s="7">
        <f>INDEX(CurCloseProf[], MATCH(PAQueryRA[[#This Row],[Reg/Unreg]],CurCloseProf[R/NR],0),MATCH(Z$4,CurCloseProf[#Headers],0))*'Closeouts and Depr'!$M84</f>
        <v>0</v>
      </c>
      <c r="AA79" s="7">
        <f>INDEX(CurCloseProf[], MATCH(PAQueryRA[[#This Row],[Reg/Unreg]],CurCloseProf[R/NR],0),MATCH(AA$4,CurCloseProf[#Headers],0))*'Closeouts and Depr'!$M84</f>
        <v>0</v>
      </c>
      <c r="AB79" s="7">
        <f>INDEX(CurCloseProf[], MATCH(PAQueryRA[[#This Row],[Reg/Unreg]],CurCloseProf[R/NR],0),MATCH(AB$4,CurCloseProf[#Headers],0))*'Closeouts and Depr'!$M84</f>
        <v>0</v>
      </c>
      <c r="AC79" s="7">
        <f>INDEX(CurCloseProf[], MATCH(PAQueryRA[[#This Row],[Reg/Unreg]],CurCloseProf[R/NR],0),MATCH(AC$4,CurCloseProf[#Headers],0))*'Closeouts and Depr'!$M84</f>
        <v>0</v>
      </c>
      <c r="AD79" s="7">
        <f>INDEX(CurCloseProf[], MATCH(PAQueryRA[[#This Row],[Reg/Unreg]],CurCloseProf[R/NR],0),MATCH(AD$4,CurCloseProf[#Headers],0))*'Closeouts and Depr'!$M84</f>
        <v>0</v>
      </c>
      <c r="AE79" s="7">
        <f>INDEX(CurCloseProf[], MATCH(PAQueryRA[[#This Row],[Reg/Unreg]],CurCloseProf[R/NR],0),MATCH(AE$4,CurCloseProf[#Headers],0))*'Closeouts and Depr'!$M84</f>
        <v>0</v>
      </c>
      <c r="AF79" s="7">
        <f>INDEX(CurCloseProf[], MATCH(PAQueryRA[[#This Row],[Reg/Unreg]],CurCloseProf[R/NR],0),MATCH(AF$4,CurCloseProf[#Headers],0))*'Closeouts and Depr'!$M84</f>
        <v>0</v>
      </c>
      <c r="AG79" s="7">
        <f>INDEX(CurCloseProf[], MATCH(PAQueryRA[[#This Row],[Reg/Unreg]],CurCloseProf[R/NR],0),MATCH(AG$4,CurCloseProf[#Headers],0))*'Closeouts and Depr'!$M84</f>
        <v>0</v>
      </c>
      <c r="AH79" s="7">
        <f t="shared" si="1"/>
        <v>0</v>
      </c>
      <c r="AJ79" s="7">
        <v>0</v>
      </c>
      <c r="AK79" s="7"/>
      <c r="AL79" s="59">
        <f>INDEX(CurCloseProf[],1,MATCH(AL$4,CurCloseProf[#Headers],0))*'CC Summary'!$K$94*$AJ$79</f>
        <v>0</v>
      </c>
      <c r="AM79" s="59">
        <f>INDEX(CurCloseProf[],1,MATCH(AM$4,CurCloseProf[#Headers],0))*'CC Summary'!$K$94*$AJ$79</f>
        <v>0</v>
      </c>
      <c r="AN79" s="59">
        <f>INDEX(CurCloseProf[],1,MATCH(AN$4,CurCloseProf[#Headers],0))*'CC Summary'!$K$94*$AJ$79</f>
        <v>0</v>
      </c>
      <c r="AO79" s="59">
        <f>INDEX(CurCloseProf[],1,MATCH(AO$4,CurCloseProf[#Headers],0))*'CC Summary'!$K$94*$AJ$79</f>
        <v>0</v>
      </c>
      <c r="AP79" s="59">
        <f>INDEX(CurCloseProf[],1,MATCH(AP$4,CurCloseProf[#Headers],0))*'CC Summary'!$K$94*$AJ$79</f>
        <v>0</v>
      </c>
      <c r="AQ79" s="59">
        <f>INDEX(CurCloseProf[],1,MATCH(AQ$4,CurCloseProf[#Headers],0))*'CC Summary'!$K$94*$AJ$79</f>
        <v>0</v>
      </c>
      <c r="AR79" s="59">
        <f>INDEX(CurCloseProf[],1,MATCH(AR$4,CurCloseProf[#Headers],0))*'CC Summary'!$K$94*$AJ$79</f>
        <v>0</v>
      </c>
      <c r="AS79" s="59">
        <f>INDEX(CurCloseProf[],1,MATCH(AS$4,CurCloseProf[#Headers],0))*'CC Summary'!$K$94*$AJ$79</f>
        <v>0</v>
      </c>
      <c r="AT79" s="59">
        <f>INDEX(CurCloseProf[],1,MATCH(AT$4,CurCloseProf[#Headers],0))*'CC Summary'!$K$94*$AJ$79</f>
        <v>0</v>
      </c>
      <c r="AU79" s="59">
        <f>INDEX(CurCloseProf[],1,MATCH(AU$4,CurCloseProf[#Headers],0))*'CC Summary'!$K$94*$AJ$79</f>
        <v>0</v>
      </c>
      <c r="AV79" s="59">
        <f>INDEX(CurCloseProf[],1,MATCH(AV$4,CurCloseProf[#Headers],0))*'CC Summary'!$K$94*$AJ$79</f>
        <v>0</v>
      </c>
      <c r="AW79" s="59">
        <f>INDEX(CurCloseProf[],1,MATCH(AW$4,CurCloseProf[#Headers],0))*'CC Summary'!$K$94*$AJ$79</f>
        <v>0</v>
      </c>
      <c r="AX79" s="59">
        <f t="shared" si="2"/>
        <v>0</v>
      </c>
    </row>
    <row r="80" spans="1:50">
      <c r="A80" t="s">
        <v>58</v>
      </c>
      <c r="B80" t="s">
        <v>134</v>
      </c>
      <c r="C80">
        <v>48307</v>
      </c>
      <c r="D80">
        <v>48307</v>
      </c>
      <c r="F80" s="7">
        <f>'Summary '!L84</f>
        <v>0</v>
      </c>
      <c r="G80" s="7">
        <f>INDEX(CurCloseProf[], MATCH(PAQueryRA[[#This Row],[Reg/Unreg]],CurCloseProf[R/NR],0),MATCH(G$4,CurCloseProf[#Headers],0))*'Closeouts and Depr'!$J85</f>
        <v>0</v>
      </c>
      <c r="H80" s="7">
        <f>INDEX(CurCloseProf[], MATCH(PAQueryRA[[#This Row],[Reg/Unreg]],CurCloseProf[R/NR],0),MATCH(H$4,CurCloseProf[#Headers],0))*'Closeouts and Depr'!$J85</f>
        <v>0</v>
      </c>
      <c r="I80" s="7">
        <f>INDEX(CurCloseProf[], MATCH(PAQueryRA[[#This Row],[Reg/Unreg]],CurCloseProf[R/NR],0),MATCH(I$4,CurCloseProf[#Headers],0))*'Closeouts and Depr'!$J85</f>
        <v>0</v>
      </c>
      <c r="J80" s="7">
        <f>INDEX(CurCloseProf[], MATCH(PAQueryRA[[#This Row],[Reg/Unreg]],CurCloseProf[R/NR],0),MATCH(J$4,CurCloseProf[#Headers],0))*'Closeouts and Depr'!$J85</f>
        <v>0</v>
      </c>
      <c r="K80" s="7">
        <f>INDEX(CurCloseProf[], MATCH(PAQueryRA[[#This Row],[Reg/Unreg]],CurCloseProf[R/NR],0),MATCH(K$4,CurCloseProf[#Headers],0))*'Closeouts and Depr'!$J85</f>
        <v>0</v>
      </c>
      <c r="L80" s="7">
        <f>INDEX(CurCloseProf[], MATCH(PAQueryRA[[#This Row],[Reg/Unreg]],CurCloseProf[R/NR],0),MATCH(L$4,CurCloseProf[#Headers],0))*'Closeouts and Depr'!$J85</f>
        <v>0</v>
      </c>
      <c r="M80" s="7">
        <f>INDEX(CurCloseProf[], MATCH(PAQueryRA[[#This Row],[Reg/Unreg]],CurCloseProf[R/NR],0),MATCH(M$4,CurCloseProf[#Headers],0))*'Closeouts and Depr'!$J85</f>
        <v>0</v>
      </c>
      <c r="N80" s="7">
        <f>INDEX(CurCloseProf[], MATCH(PAQueryRA[[#This Row],[Reg/Unreg]],CurCloseProf[R/NR],0),MATCH(N$4,CurCloseProf[#Headers],0))*'Closeouts and Depr'!$J85</f>
        <v>0</v>
      </c>
      <c r="O80" s="7">
        <f>INDEX(CurCloseProf[], MATCH(PAQueryRA[[#This Row],[Reg/Unreg]],CurCloseProf[R/NR],0),MATCH(O$4,CurCloseProf[#Headers],0))*'Closeouts and Depr'!$J85</f>
        <v>0</v>
      </c>
      <c r="P80" s="7">
        <f>INDEX(CurCloseProf[], MATCH(PAQueryRA[[#This Row],[Reg/Unreg]],CurCloseProf[R/NR],0),MATCH(P$4,CurCloseProf[#Headers],0))*'Closeouts and Depr'!$J85</f>
        <v>0</v>
      </c>
      <c r="Q80" s="7">
        <f>INDEX(CurCloseProf[], MATCH(PAQueryRA[[#This Row],[Reg/Unreg]],CurCloseProf[R/NR],0),MATCH(Q$4,CurCloseProf[#Headers],0))*'Closeouts and Depr'!$J85</f>
        <v>0</v>
      </c>
      <c r="R80" s="7">
        <f>INDEX(CurCloseProf[], MATCH(PAQueryRA[[#This Row],[Reg/Unreg]],CurCloseProf[R/NR],0),MATCH(R$4,CurCloseProf[#Headers],0))*'Closeouts and Depr'!$J85</f>
        <v>0</v>
      </c>
      <c r="S80" s="7">
        <f t="shared" ref="S80:S125" si="18">SUM(F80:R80)</f>
        <v>0</v>
      </c>
      <c r="U80" s="7">
        <f>'Summary '!K84</f>
        <v>0</v>
      </c>
      <c r="V80" s="7">
        <f>INDEX(CurCloseProf[], MATCH(PAQueryRA[[#This Row],[Reg/Unreg]],CurCloseProf[R/NR],0),MATCH(V$4,CurCloseProf[#Headers],0))*'Closeouts and Depr'!$M85</f>
        <v>0</v>
      </c>
      <c r="W80" s="7">
        <f>INDEX(CurCloseProf[], MATCH(PAQueryRA[[#This Row],[Reg/Unreg]],CurCloseProf[R/NR],0),MATCH(W$4,CurCloseProf[#Headers],0))*'Closeouts and Depr'!$M85</f>
        <v>0</v>
      </c>
      <c r="X80" s="7">
        <f>INDEX(CurCloseProf[], MATCH(PAQueryRA[[#This Row],[Reg/Unreg]],CurCloseProf[R/NR],0),MATCH(X$4,CurCloseProf[#Headers],0))*'Closeouts and Depr'!$M85</f>
        <v>0</v>
      </c>
      <c r="Y80" s="7">
        <f>INDEX(CurCloseProf[], MATCH(PAQueryRA[[#This Row],[Reg/Unreg]],CurCloseProf[R/NR],0),MATCH(Y$4,CurCloseProf[#Headers],0))*'Closeouts and Depr'!$M85</f>
        <v>0</v>
      </c>
      <c r="Z80" s="7">
        <f>INDEX(CurCloseProf[], MATCH(PAQueryRA[[#This Row],[Reg/Unreg]],CurCloseProf[R/NR],0),MATCH(Z$4,CurCloseProf[#Headers],0))*'Closeouts and Depr'!$M85</f>
        <v>0</v>
      </c>
      <c r="AA80" s="7">
        <f>INDEX(CurCloseProf[], MATCH(PAQueryRA[[#This Row],[Reg/Unreg]],CurCloseProf[R/NR],0),MATCH(AA$4,CurCloseProf[#Headers],0))*'Closeouts and Depr'!$M85</f>
        <v>0</v>
      </c>
      <c r="AB80" s="7">
        <f>INDEX(CurCloseProf[], MATCH(PAQueryRA[[#This Row],[Reg/Unreg]],CurCloseProf[R/NR],0),MATCH(AB$4,CurCloseProf[#Headers],0))*'Closeouts and Depr'!$M85</f>
        <v>0</v>
      </c>
      <c r="AC80" s="7">
        <f>INDEX(CurCloseProf[], MATCH(PAQueryRA[[#This Row],[Reg/Unreg]],CurCloseProf[R/NR],0),MATCH(AC$4,CurCloseProf[#Headers],0))*'Closeouts and Depr'!$M85</f>
        <v>0</v>
      </c>
      <c r="AD80" s="7">
        <f>INDEX(CurCloseProf[], MATCH(PAQueryRA[[#This Row],[Reg/Unreg]],CurCloseProf[R/NR],0),MATCH(AD$4,CurCloseProf[#Headers],0))*'Closeouts and Depr'!$M85</f>
        <v>0</v>
      </c>
      <c r="AE80" s="7">
        <f>INDEX(CurCloseProf[], MATCH(PAQueryRA[[#This Row],[Reg/Unreg]],CurCloseProf[R/NR],0),MATCH(AE$4,CurCloseProf[#Headers],0))*'Closeouts and Depr'!$M85</f>
        <v>0</v>
      </c>
      <c r="AF80" s="7">
        <f>INDEX(CurCloseProf[], MATCH(PAQueryRA[[#This Row],[Reg/Unreg]],CurCloseProf[R/NR],0),MATCH(AF$4,CurCloseProf[#Headers],0))*'Closeouts and Depr'!$M85</f>
        <v>0</v>
      </c>
      <c r="AG80" s="7">
        <f>INDEX(CurCloseProf[], MATCH(PAQueryRA[[#This Row],[Reg/Unreg]],CurCloseProf[R/NR],0),MATCH(AG$4,CurCloseProf[#Headers],0))*'Closeouts and Depr'!$M85</f>
        <v>0</v>
      </c>
      <c r="AH80" s="7">
        <f t="shared" ref="AH80:AH125" si="19">SUM(U80:AG80)</f>
        <v>0</v>
      </c>
      <c r="AJ80" s="7">
        <v>0</v>
      </c>
      <c r="AK80" s="7"/>
      <c r="AL80" s="59">
        <f>INDEX(CurCloseProf[],1,MATCH(AL$4,CurCloseProf[#Headers],0))*'CC Summary'!$K$94*$AJ$80</f>
        <v>0</v>
      </c>
      <c r="AM80" s="59">
        <f>INDEX(CurCloseProf[],1,MATCH(AM$4,CurCloseProf[#Headers],0))*'CC Summary'!$K$94*$AJ$80</f>
        <v>0</v>
      </c>
      <c r="AN80" s="59">
        <f>INDEX(CurCloseProf[],1,MATCH(AN$4,CurCloseProf[#Headers],0))*'CC Summary'!$K$94*$AJ$80</f>
        <v>0</v>
      </c>
      <c r="AO80" s="59">
        <f>INDEX(CurCloseProf[],1,MATCH(AO$4,CurCloseProf[#Headers],0))*'CC Summary'!$K$94*$AJ$80</f>
        <v>0</v>
      </c>
      <c r="AP80" s="59">
        <f>INDEX(CurCloseProf[],1,MATCH(AP$4,CurCloseProf[#Headers],0))*'CC Summary'!$K$94*$AJ$80</f>
        <v>0</v>
      </c>
      <c r="AQ80" s="59">
        <f>INDEX(CurCloseProf[],1,MATCH(AQ$4,CurCloseProf[#Headers],0))*'CC Summary'!$K$94*$AJ$80</f>
        <v>0</v>
      </c>
      <c r="AR80" s="59">
        <f>INDEX(CurCloseProf[],1,MATCH(AR$4,CurCloseProf[#Headers],0))*'CC Summary'!$K$94*$AJ$80</f>
        <v>0</v>
      </c>
      <c r="AS80" s="59">
        <f>INDEX(CurCloseProf[],1,MATCH(AS$4,CurCloseProf[#Headers],0))*'CC Summary'!$K$94*$AJ$80</f>
        <v>0</v>
      </c>
      <c r="AT80" s="59">
        <f>INDEX(CurCloseProf[],1,MATCH(AT$4,CurCloseProf[#Headers],0))*'CC Summary'!$K$94*$AJ$80</f>
        <v>0</v>
      </c>
      <c r="AU80" s="59">
        <f>INDEX(CurCloseProf[],1,MATCH(AU$4,CurCloseProf[#Headers],0))*'CC Summary'!$K$94*$AJ$80</f>
        <v>0</v>
      </c>
      <c r="AV80" s="59">
        <f>INDEX(CurCloseProf[],1,MATCH(AV$4,CurCloseProf[#Headers],0))*'CC Summary'!$K$94*$AJ$80</f>
        <v>0</v>
      </c>
      <c r="AW80" s="59">
        <f>INDEX(CurCloseProf[],1,MATCH(AW$4,CurCloseProf[#Headers],0))*'CC Summary'!$K$94*$AJ$80</f>
        <v>0</v>
      </c>
      <c r="AX80" s="59">
        <f t="shared" ref="AX80:AX125" si="20">SUM(AL80:AW80)</f>
        <v>0</v>
      </c>
    </row>
    <row r="81" spans="1:50">
      <c r="A81" t="s">
        <v>58</v>
      </c>
      <c r="B81" t="s">
        <v>135</v>
      </c>
      <c r="C81">
        <v>49103</v>
      </c>
      <c r="D81">
        <v>49103</v>
      </c>
      <c r="F81" s="7">
        <f>'Summary '!L85</f>
        <v>0</v>
      </c>
      <c r="G81" s="7">
        <f>INDEX(CurCloseProf[], MATCH(PAQueryRA[[#This Row],[Reg/Unreg]],CurCloseProf[R/NR],0),MATCH(G$4,CurCloseProf[#Headers],0))*'Closeouts and Depr'!$J86</f>
        <v>0</v>
      </c>
      <c r="H81" s="7">
        <f>INDEX(CurCloseProf[], MATCH(PAQueryRA[[#This Row],[Reg/Unreg]],CurCloseProf[R/NR],0),MATCH(H$4,CurCloseProf[#Headers],0))*'Closeouts and Depr'!$J86</f>
        <v>0</v>
      </c>
      <c r="I81" s="7">
        <f>INDEX(CurCloseProf[], MATCH(PAQueryRA[[#This Row],[Reg/Unreg]],CurCloseProf[R/NR],0),MATCH(I$4,CurCloseProf[#Headers],0))*'Closeouts and Depr'!$J86</f>
        <v>0</v>
      </c>
      <c r="J81" s="7">
        <f>INDEX(CurCloseProf[], MATCH(PAQueryRA[[#This Row],[Reg/Unreg]],CurCloseProf[R/NR],0),MATCH(J$4,CurCloseProf[#Headers],0))*'Closeouts and Depr'!$J86</f>
        <v>0</v>
      </c>
      <c r="K81" s="7">
        <f>INDEX(CurCloseProf[], MATCH(PAQueryRA[[#This Row],[Reg/Unreg]],CurCloseProf[R/NR],0),MATCH(K$4,CurCloseProf[#Headers],0))*'Closeouts and Depr'!$J86</f>
        <v>0</v>
      </c>
      <c r="L81" s="7">
        <f>INDEX(CurCloseProf[], MATCH(PAQueryRA[[#This Row],[Reg/Unreg]],CurCloseProf[R/NR],0),MATCH(L$4,CurCloseProf[#Headers],0))*'Closeouts and Depr'!$J86</f>
        <v>0</v>
      </c>
      <c r="M81" s="7">
        <f>INDEX(CurCloseProf[], MATCH(PAQueryRA[[#This Row],[Reg/Unreg]],CurCloseProf[R/NR],0),MATCH(M$4,CurCloseProf[#Headers],0))*'Closeouts and Depr'!$J86</f>
        <v>0</v>
      </c>
      <c r="N81" s="7">
        <f>INDEX(CurCloseProf[], MATCH(PAQueryRA[[#This Row],[Reg/Unreg]],CurCloseProf[R/NR],0),MATCH(N$4,CurCloseProf[#Headers],0))*'Closeouts and Depr'!$J86</f>
        <v>0</v>
      </c>
      <c r="O81" s="7">
        <f>INDEX(CurCloseProf[], MATCH(PAQueryRA[[#This Row],[Reg/Unreg]],CurCloseProf[R/NR],0),MATCH(O$4,CurCloseProf[#Headers],0))*'Closeouts and Depr'!$J86</f>
        <v>0</v>
      </c>
      <c r="P81" s="7">
        <f>INDEX(CurCloseProf[], MATCH(PAQueryRA[[#This Row],[Reg/Unreg]],CurCloseProf[R/NR],0),MATCH(P$4,CurCloseProf[#Headers],0))*'Closeouts and Depr'!$J86</f>
        <v>0</v>
      </c>
      <c r="Q81" s="7">
        <f>INDEX(CurCloseProf[], MATCH(PAQueryRA[[#This Row],[Reg/Unreg]],CurCloseProf[R/NR],0),MATCH(Q$4,CurCloseProf[#Headers],0))*'Closeouts and Depr'!$J86</f>
        <v>0</v>
      </c>
      <c r="R81" s="7">
        <f>INDEX(CurCloseProf[], MATCH(PAQueryRA[[#This Row],[Reg/Unreg]],CurCloseProf[R/NR],0),MATCH(R$4,CurCloseProf[#Headers],0))*'Closeouts and Depr'!$J86</f>
        <v>0</v>
      </c>
      <c r="S81" s="7">
        <f t="shared" si="18"/>
        <v>0</v>
      </c>
      <c r="U81" s="7">
        <f>'Summary '!K85</f>
        <v>0</v>
      </c>
      <c r="V81" s="7">
        <f>INDEX(CurCloseProf[], MATCH(PAQueryRA[[#This Row],[Reg/Unreg]],CurCloseProf[R/NR],0),MATCH(V$4,CurCloseProf[#Headers],0))*'Closeouts and Depr'!$M86</f>
        <v>0</v>
      </c>
      <c r="W81" s="7">
        <f>INDEX(CurCloseProf[], MATCH(PAQueryRA[[#This Row],[Reg/Unreg]],CurCloseProf[R/NR],0),MATCH(W$4,CurCloseProf[#Headers],0))*'Closeouts and Depr'!$M86</f>
        <v>0</v>
      </c>
      <c r="X81" s="7">
        <f>INDEX(CurCloseProf[], MATCH(PAQueryRA[[#This Row],[Reg/Unreg]],CurCloseProf[R/NR],0),MATCH(X$4,CurCloseProf[#Headers],0))*'Closeouts and Depr'!$M86</f>
        <v>0</v>
      </c>
      <c r="Y81" s="7">
        <f>INDEX(CurCloseProf[], MATCH(PAQueryRA[[#This Row],[Reg/Unreg]],CurCloseProf[R/NR],0),MATCH(Y$4,CurCloseProf[#Headers],0))*'Closeouts and Depr'!$M86</f>
        <v>0</v>
      </c>
      <c r="Z81" s="7">
        <f>INDEX(CurCloseProf[], MATCH(PAQueryRA[[#This Row],[Reg/Unreg]],CurCloseProf[R/NR],0),MATCH(Z$4,CurCloseProf[#Headers],0))*'Closeouts and Depr'!$M86</f>
        <v>0</v>
      </c>
      <c r="AA81" s="7">
        <f>INDEX(CurCloseProf[], MATCH(PAQueryRA[[#This Row],[Reg/Unreg]],CurCloseProf[R/NR],0),MATCH(AA$4,CurCloseProf[#Headers],0))*'Closeouts and Depr'!$M86</f>
        <v>0</v>
      </c>
      <c r="AB81" s="7">
        <f>INDEX(CurCloseProf[], MATCH(PAQueryRA[[#This Row],[Reg/Unreg]],CurCloseProf[R/NR],0),MATCH(AB$4,CurCloseProf[#Headers],0))*'Closeouts and Depr'!$M86</f>
        <v>0</v>
      </c>
      <c r="AC81" s="7">
        <f>INDEX(CurCloseProf[], MATCH(PAQueryRA[[#This Row],[Reg/Unreg]],CurCloseProf[R/NR],0),MATCH(AC$4,CurCloseProf[#Headers],0))*'Closeouts and Depr'!$M86</f>
        <v>0</v>
      </c>
      <c r="AD81" s="7">
        <f>INDEX(CurCloseProf[], MATCH(PAQueryRA[[#This Row],[Reg/Unreg]],CurCloseProf[R/NR],0),MATCH(AD$4,CurCloseProf[#Headers],0))*'Closeouts and Depr'!$M86</f>
        <v>0</v>
      </c>
      <c r="AE81" s="7">
        <f>INDEX(CurCloseProf[], MATCH(PAQueryRA[[#This Row],[Reg/Unreg]],CurCloseProf[R/NR],0),MATCH(AE$4,CurCloseProf[#Headers],0))*'Closeouts and Depr'!$M86</f>
        <v>0</v>
      </c>
      <c r="AF81" s="7">
        <f>INDEX(CurCloseProf[], MATCH(PAQueryRA[[#This Row],[Reg/Unreg]],CurCloseProf[R/NR],0),MATCH(AF$4,CurCloseProf[#Headers],0))*'Closeouts and Depr'!$M86</f>
        <v>0</v>
      </c>
      <c r="AG81" s="7">
        <f>INDEX(CurCloseProf[], MATCH(PAQueryRA[[#This Row],[Reg/Unreg]],CurCloseProf[R/NR],0),MATCH(AG$4,CurCloseProf[#Headers],0))*'Closeouts and Depr'!$M86</f>
        <v>0</v>
      </c>
      <c r="AH81" s="7">
        <f t="shared" si="19"/>
        <v>0</v>
      </c>
      <c r="AJ81" s="7">
        <v>0</v>
      </c>
      <c r="AK81" s="7"/>
      <c r="AL81" s="59">
        <f>INDEX(CurCloseProf[],1,MATCH(AL$4,CurCloseProf[#Headers],0))*'CC Summary'!$K$94*$AJ$77</f>
        <v>0</v>
      </c>
      <c r="AM81" s="59">
        <f>INDEX(CurCloseProf[],1,MATCH(AM$4,CurCloseProf[#Headers],0))*'CC Summary'!$K$94*$AJ$77</f>
        <v>0</v>
      </c>
      <c r="AN81" s="59">
        <f>INDEX(CurCloseProf[],1,MATCH(AN$4,CurCloseProf[#Headers],0))*'CC Summary'!$K$94*$AJ$77</f>
        <v>0</v>
      </c>
      <c r="AO81" s="59">
        <f>INDEX(CurCloseProf[],1,MATCH(AO$4,CurCloseProf[#Headers],0))*'CC Summary'!$K$94*$AJ$77</f>
        <v>0</v>
      </c>
      <c r="AP81" s="59">
        <f>INDEX(CurCloseProf[],1,MATCH(AP$4,CurCloseProf[#Headers],0))*'CC Summary'!$K$94*$AJ$77</f>
        <v>0</v>
      </c>
      <c r="AQ81" s="59">
        <f>INDEX(CurCloseProf[],1,MATCH(AQ$4,CurCloseProf[#Headers],0))*'CC Summary'!$K$94*$AJ$77</f>
        <v>0</v>
      </c>
      <c r="AR81" s="59">
        <f>INDEX(CurCloseProf[],1,MATCH(AR$4,CurCloseProf[#Headers],0))*'CC Summary'!$K$94*$AJ$77</f>
        <v>0</v>
      </c>
      <c r="AS81" s="59">
        <f>INDEX(CurCloseProf[],1,MATCH(AS$4,CurCloseProf[#Headers],0))*'CC Summary'!$K$94*$AJ$77</f>
        <v>0</v>
      </c>
      <c r="AT81" s="59">
        <f>INDEX(CurCloseProf[],1,MATCH(AT$4,CurCloseProf[#Headers],0))*'CC Summary'!$K$94*$AJ$77</f>
        <v>0</v>
      </c>
      <c r="AU81" s="59">
        <f>INDEX(CurCloseProf[],1,MATCH(AU$4,CurCloseProf[#Headers],0))*'CC Summary'!$K$94*$AJ$77</f>
        <v>0</v>
      </c>
      <c r="AV81" s="59">
        <f>INDEX(CurCloseProf[],1,MATCH(AV$4,CurCloseProf[#Headers],0))*'CC Summary'!$K$94*$AJ$77</f>
        <v>0</v>
      </c>
      <c r="AW81" s="59">
        <f>INDEX(CurCloseProf[],1,MATCH(AW$4,CurCloseProf[#Headers],0))*'CC Summary'!$K$94*$AJ$77</f>
        <v>0</v>
      </c>
      <c r="AX81" s="59">
        <f t="shared" si="20"/>
        <v>0</v>
      </c>
    </row>
    <row r="82" spans="1:50">
      <c r="A82" t="s">
        <v>58</v>
      </c>
      <c r="B82" t="s">
        <v>136</v>
      </c>
      <c r="C82">
        <v>48321</v>
      </c>
      <c r="D82">
        <v>48304</v>
      </c>
      <c r="F82" s="7">
        <f>'Summary '!L86</f>
        <v>0</v>
      </c>
      <c r="G82" s="7">
        <f>INDEX(CurCloseProf[], MATCH(PAQueryRA[[#This Row],[Reg/Unreg]],CurCloseProf[R/NR],0),MATCH(G$4,CurCloseProf[#Headers],0))*'Closeouts and Depr'!$J87</f>
        <v>291928.77425548213</v>
      </c>
      <c r="H82" s="7">
        <f>INDEX(CurCloseProf[], MATCH(PAQueryRA[[#This Row],[Reg/Unreg]],CurCloseProf[R/NR],0),MATCH(H$4,CurCloseProf[#Headers],0))*'Closeouts and Depr'!$J87</f>
        <v>230210.67359855346</v>
      </c>
      <c r="I82" s="7">
        <f>INDEX(CurCloseProf[], MATCH(PAQueryRA[[#This Row],[Reg/Unreg]],CurCloseProf[R/NR],0),MATCH(I$4,CurCloseProf[#Headers],0))*'Closeouts and Depr'!$J87</f>
        <v>312366.58906012721</v>
      </c>
      <c r="J82" s="7">
        <f>INDEX(CurCloseProf[], MATCH(PAQueryRA[[#This Row],[Reg/Unreg]],CurCloseProf[R/NR],0),MATCH(J$4,CurCloseProf[#Headers],0))*'Closeouts and Depr'!$J87</f>
        <v>85896.435314798568</v>
      </c>
      <c r="K82" s="7">
        <f>INDEX(CurCloseProf[], MATCH(PAQueryRA[[#This Row],[Reg/Unreg]],CurCloseProf[R/NR],0),MATCH(K$4,CurCloseProf[#Headers],0))*'Closeouts and Depr'!$J87</f>
        <v>250913.60705995397</v>
      </c>
      <c r="L82" s="7">
        <f>INDEX(CurCloseProf[], MATCH(PAQueryRA[[#This Row],[Reg/Unreg]],CurCloseProf[R/NR],0),MATCH(L$4,CurCloseProf[#Headers],0))*'Closeouts and Depr'!$J87</f>
        <v>436420.18433498964</v>
      </c>
      <c r="M82" s="7">
        <f>INDEX(CurCloseProf[], MATCH(PAQueryRA[[#This Row],[Reg/Unreg]],CurCloseProf[R/NR],0),MATCH(M$4,CurCloseProf[#Headers],0))*'Closeouts and Depr'!$J87</f>
        <v>365089.76423432521</v>
      </c>
      <c r="N82" s="7">
        <f>INDEX(CurCloseProf[], MATCH(PAQueryRA[[#This Row],[Reg/Unreg]],CurCloseProf[R/NR],0),MATCH(N$4,CurCloseProf[#Headers],0))*'Closeouts and Depr'!$J87</f>
        <v>210801.43389981266</v>
      </c>
      <c r="O82" s="7">
        <f>INDEX(CurCloseProf[], MATCH(PAQueryRA[[#This Row],[Reg/Unreg]],CurCloseProf[R/NR],0),MATCH(O$4,CurCloseProf[#Headers],0))*'Closeouts and Depr'!$J87</f>
        <v>441408.487035572</v>
      </c>
      <c r="P82" s="7">
        <f>INDEX(CurCloseProf[], MATCH(PAQueryRA[[#This Row],[Reg/Unreg]],CurCloseProf[R/NR],0),MATCH(P$4,CurCloseProf[#Headers],0))*'Closeouts and Depr'!$J87</f>
        <v>888958.04887390265</v>
      </c>
      <c r="Q82" s="7">
        <f>INDEX(CurCloseProf[], MATCH(PAQueryRA[[#This Row],[Reg/Unreg]],CurCloseProf[R/NR],0),MATCH(Q$4,CurCloseProf[#Headers],0))*'Closeouts and Depr'!$J87</f>
        <v>789135.1495540496</v>
      </c>
      <c r="R82" s="7">
        <f>INDEX(CurCloseProf[], MATCH(PAQueryRA[[#This Row],[Reg/Unreg]],CurCloseProf[R/NR],0),MATCH(R$4,CurCloseProf[#Headers],0))*'Closeouts and Depr'!$J87</f>
        <v>2935833.2867199555</v>
      </c>
      <c r="S82" s="7">
        <f t="shared" si="18"/>
        <v>7238962.4339415226</v>
      </c>
      <c r="U82" s="7">
        <f>'Summary '!K86</f>
        <v>0</v>
      </c>
      <c r="V82" s="7">
        <f>INDEX(CurCloseProf[], MATCH(PAQueryRA[[#This Row],[Reg/Unreg]],CurCloseProf[R/NR],0),MATCH(V$4,CurCloseProf[#Headers],0))*'Closeouts and Depr'!$M87</f>
        <v>0</v>
      </c>
      <c r="W82" s="7">
        <f>INDEX(CurCloseProf[], MATCH(PAQueryRA[[#This Row],[Reg/Unreg]],CurCloseProf[R/NR],0),MATCH(W$4,CurCloseProf[#Headers],0))*'Closeouts and Depr'!$M87</f>
        <v>0</v>
      </c>
      <c r="X82" s="7">
        <f>INDEX(CurCloseProf[], MATCH(PAQueryRA[[#This Row],[Reg/Unreg]],CurCloseProf[R/NR],0),MATCH(X$4,CurCloseProf[#Headers],0))*'Closeouts and Depr'!$M87</f>
        <v>0</v>
      </c>
      <c r="Y82" s="7">
        <f>INDEX(CurCloseProf[], MATCH(PAQueryRA[[#This Row],[Reg/Unreg]],CurCloseProf[R/NR],0),MATCH(Y$4,CurCloseProf[#Headers],0))*'Closeouts and Depr'!$M87</f>
        <v>0</v>
      </c>
      <c r="Z82" s="7">
        <f>INDEX(CurCloseProf[], MATCH(PAQueryRA[[#This Row],[Reg/Unreg]],CurCloseProf[R/NR],0),MATCH(Z$4,CurCloseProf[#Headers],0))*'Closeouts and Depr'!$M87</f>
        <v>0</v>
      </c>
      <c r="AA82" s="7">
        <f>INDEX(CurCloseProf[], MATCH(PAQueryRA[[#This Row],[Reg/Unreg]],CurCloseProf[R/NR],0),MATCH(AA$4,CurCloseProf[#Headers],0))*'Closeouts and Depr'!$M87</f>
        <v>0</v>
      </c>
      <c r="AB82" s="7">
        <f>INDEX(CurCloseProf[], MATCH(PAQueryRA[[#This Row],[Reg/Unreg]],CurCloseProf[R/NR],0),MATCH(AB$4,CurCloseProf[#Headers],0))*'Closeouts and Depr'!$M87</f>
        <v>0</v>
      </c>
      <c r="AC82" s="7">
        <f>INDEX(CurCloseProf[], MATCH(PAQueryRA[[#This Row],[Reg/Unreg]],CurCloseProf[R/NR],0),MATCH(AC$4,CurCloseProf[#Headers],0))*'Closeouts and Depr'!$M87</f>
        <v>0</v>
      </c>
      <c r="AD82" s="7">
        <f>INDEX(CurCloseProf[], MATCH(PAQueryRA[[#This Row],[Reg/Unreg]],CurCloseProf[R/NR],0),MATCH(AD$4,CurCloseProf[#Headers],0))*'Closeouts and Depr'!$M87</f>
        <v>0</v>
      </c>
      <c r="AE82" s="7">
        <f>INDEX(CurCloseProf[], MATCH(PAQueryRA[[#This Row],[Reg/Unreg]],CurCloseProf[R/NR],0),MATCH(AE$4,CurCloseProf[#Headers],0))*'Closeouts and Depr'!$M87</f>
        <v>0</v>
      </c>
      <c r="AF82" s="7">
        <f>INDEX(CurCloseProf[], MATCH(PAQueryRA[[#This Row],[Reg/Unreg]],CurCloseProf[R/NR],0),MATCH(AF$4,CurCloseProf[#Headers],0))*'Closeouts and Depr'!$M87</f>
        <v>0</v>
      </c>
      <c r="AG82" s="7">
        <f>INDEX(CurCloseProf[], MATCH(PAQueryRA[[#This Row],[Reg/Unreg]],CurCloseProf[R/NR],0),MATCH(AG$4,CurCloseProf[#Headers],0))*'Closeouts and Depr'!$M87</f>
        <v>0</v>
      </c>
      <c r="AH82" s="7">
        <f t="shared" si="19"/>
        <v>0</v>
      </c>
      <c r="AJ82" s="7">
        <v>0</v>
      </c>
      <c r="AK82" s="7"/>
      <c r="AL82" s="59">
        <f>INDEX(CurCloseProf[],1,MATCH(AL$4,CurCloseProf[#Headers],0))*'CC Summary'!$K$94*$AJ$82</f>
        <v>0</v>
      </c>
      <c r="AM82" s="59">
        <f>INDEX(CurCloseProf[],1,MATCH(AM$4,CurCloseProf[#Headers],0))*'CC Summary'!$K$94*$AJ$82</f>
        <v>0</v>
      </c>
      <c r="AN82" s="59">
        <f>INDEX(CurCloseProf[],1,MATCH(AN$4,CurCloseProf[#Headers],0))*'CC Summary'!$K$94*$AJ$82</f>
        <v>0</v>
      </c>
      <c r="AO82" s="59">
        <f>INDEX(CurCloseProf[],1,MATCH(AO$4,CurCloseProf[#Headers],0))*'CC Summary'!$K$94*$AJ$82</f>
        <v>0</v>
      </c>
      <c r="AP82" s="59">
        <f>INDEX(CurCloseProf[],1,MATCH(AP$4,CurCloseProf[#Headers],0))*'CC Summary'!$K$94*$AJ$82</f>
        <v>0</v>
      </c>
      <c r="AQ82" s="59">
        <f>INDEX(CurCloseProf[],1,MATCH(AQ$4,CurCloseProf[#Headers],0))*'CC Summary'!$K$94*$AJ$82</f>
        <v>0</v>
      </c>
      <c r="AR82" s="59">
        <f>INDEX(CurCloseProf[],1,MATCH(AR$4,CurCloseProf[#Headers],0))*'CC Summary'!$K$94*$AJ$82</f>
        <v>0</v>
      </c>
      <c r="AS82" s="59">
        <f>INDEX(CurCloseProf[],1,MATCH(AS$4,CurCloseProf[#Headers],0))*'CC Summary'!$K$94*$AJ$82</f>
        <v>0</v>
      </c>
      <c r="AT82" s="59">
        <f>INDEX(CurCloseProf[],1,MATCH(AT$4,CurCloseProf[#Headers],0))*'CC Summary'!$K$94*$AJ$82</f>
        <v>0</v>
      </c>
      <c r="AU82" s="59">
        <f>INDEX(CurCloseProf[],1,MATCH(AU$4,CurCloseProf[#Headers],0))*'CC Summary'!$K$94*$AJ$82</f>
        <v>0</v>
      </c>
      <c r="AV82" s="59">
        <f>INDEX(CurCloseProf[],1,MATCH(AV$4,CurCloseProf[#Headers],0))*'CC Summary'!$K$94*$AJ$82</f>
        <v>0</v>
      </c>
      <c r="AW82" s="59">
        <f>INDEX(CurCloseProf[],1,MATCH(AW$4,CurCloseProf[#Headers],0))*'CC Summary'!$K$94*$AJ$82</f>
        <v>0</v>
      </c>
      <c r="AX82" s="59">
        <f t="shared" si="20"/>
        <v>0</v>
      </c>
    </row>
    <row r="83" spans="1:50">
      <c r="A83" t="s">
        <v>58</v>
      </c>
      <c r="B83" t="s">
        <v>137</v>
      </c>
      <c r="C83">
        <v>49000</v>
      </c>
      <c r="D83">
        <v>49000</v>
      </c>
      <c r="F83" s="7">
        <f>'Summary '!L87</f>
        <v>0</v>
      </c>
      <c r="G83" s="7">
        <f>INDEX(CurCloseProf[], MATCH(PAQueryRA[[#This Row],[Reg/Unreg]],CurCloseProf[R/NR],0),MATCH(G$4,CurCloseProf[#Headers],0))*'Closeouts and Depr'!$J88</f>
        <v>0</v>
      </c>
      <c r="H83" s="7">
        <f>INDEX(CurCloseProf[], MATCH(PAQueryRA[[#This Row],[Reg/Unreg]],CurCloseProf[R/NR],0),MATCH(H$4,CurCloseProf[#Headers],0))*'Closeouts and Depr'!$J88</f>
        <v>0</v>
      </c>
      <c r="I83" s="7">
        <f>INDEX(CurCloseProf[], MATCH(PAQueryRA[[#This Row],[Reg/Unreg]],CurCloseProf[R/NR],0),MATCH(I$4,CurCloseProf[#Headers],0))*'Closeouts and Depr'!$J88</f>
        <v>0</v>
      </c>
      <c r="J83" s="7">
        <f>INDEX(CurCloseProf[], MATCH(PAQueryRA[[#This Row],[Reg/Unreg]],CurCloseProf[R/NR],0),MATCH(J$4,CurCloseProf[#Headers],0))*'Closeouts and Depr'!$J88</f>
        <v>0</v>
      </c>
      <c r="K83" s="7">
        <f>INDEX(CurCloseProf[], MATCH(PAQueryRA[[#This Row],[Reg/Unreg]],CurCloseProf[R/NR],0),MATCH(K$4,CurCloseProf[#Headers],0))*'Closeouts and Depr'!$J88</f>
        <v>0</v>
      </c>
      <c r="L83" s="7">
        <f>INDEX(CurCloseProf[], MATCH(PAQueryRA[[#This Row],[Reg/Unreg]],CurCloseProf[R/NR],0),MATCH(L$4,CurCloseProf[#Headers],0))*'Closeouts and Depr'!$J88</f>
        <v>0</v>
      </c>
      <c r="M83" s="7">
        <f>INDEX(CurCloseProf[], MATCH(PAQueryRA[[#This Row],[Reg/Unreg]],CurCloseProf[R/NR],0),MATCH(M$4,CurCloseProf[#Headers],0))*'Closeouts and Depr'!$J88</f>
        <v>0</v>
      </c>
      <c r="N83" s="7">
        <f>INDEX(CurCloseProf[], MATCH(PAQueryRA[[#This Row],[Reg/Unreg]],CurCloseProf[R/NR],0),MATCH(N$4,CurCloseProf[#Headers],0))*'Closeouts and Depr'!$J88</f>
        <v>0</v>
      </c>
      <c r="O83" s="7">
        <f>INDEX(CurCloseProf[], MATCH(PAQueryRA[[#This Row],[Reg/Unreg]],CurCloseProf[R/NR],0),MATCH(O$4,CurCloseProf[#Headers],0))*'Closeouts and Depr'!$J88</f>
        <v>0</v>
      </c>
      <c r="P83" s="7">
        <f>INDEX(CurCloseProf[], MATCH(PAQueryRA[[#This Row],[Reg/Unreg]],CurCloseProf[R/NR],0),MATCH(P$4,CurCloseProf[#Headers],0))*'Closeouts and Depr'!$J88</f>
        <v>0</v>
      </c>
      <c r="Q83" s="7">
        <f>INDEX(CurCloseProf[], MATCH(PAQueryRA[[#This Row],[Reg/Unreg]],CurCloseProf[R/NR],0),MATCH(Q$4,CurCloseProf[#Headers],0))*'Closeouts and Depr'!$J88</f>
        <v>0</v>
      </c>
      <c r="R83" s="7">
        <f>INDEX(CurCloseProf[], MATCH(PAQueryRA[[#This Row],[Reg/Unreg]],CurCloseProf[R/NR],0),MATCH(R$4,CurCloseProf[#Headers],0))*'Closeouts and Depr'!$J88</f>
        <v>0</v>
      </c>
      <c r="S83" s="7">
        <f t="shared" si="18"/>
        <v>0</v>
      </c>
      <c r="U83" s="7">
        <f>'Summary '!K87</f>
        <v>0</v>
      </c>
      <c r="V83" s="7">
        <f>INDEX(CurCloseProf[], MATCH(PAQueryRA[[#This Row],[Reg/Unreg]],CurCloseProf[R/NR],0),MATCH(V$4,CurCloseProf[#Headers],0))*'Closeouts and Depr'!$M88</f>
        <v>-175852.99414854194</v>
      </c>
      <c r="W83" s="7">
        <f>INDEX(CurCloseProf[], MATCH(PAQueryRA[[#This Row],[Reg/Unreg]],CurCloseProf[R/NR],0),MATCH(W$4,CurCloseProf[#Headers],0))*'Closeouts and Depr'!$M88</f>
        <v>-138675.04613241492</v>
      </c>
      <c r="X83" s="7">
        <f>INDEX(CurCloseProf[], MATCH(PAQueryRA[[#This Row],[Reg/Unreg]],CurCloseProf[R/NR],0),MATCH(X$4,CurCloseProf[#Headers],0))*'Closeouts and Depr'!$M88</f>
        <v>-188164.39077745011</v>
      </c>
      <c r="Y83" s="7">
        <f>INDEX(CurCloseProf[], MATCH(PAQueryRA[[#This Row],[Reg/Unreg]],CurCloseProf[R/NR],0),MATCH(Y$4,CurCloseProf[#Headers],0))*'Closeouts and Depr'!$M88</f>
        <v>-51742.571027186867</v>
      </c>
      <c r="Z83" s="7">
        <f>INDEX(CurCloseProf[], MATCH(PAQueryRA[[#This Row],[Reg/Unreg]],CurCloseProf[R/NR],0),MATCH(Z$4,CurCloseProf[#Headers],0))*'Closeouts and Depr'!$M88</f>
        <v>-151146.14579064585</v>
      </c>
      <c r="AA83" s="7">
        <f>INDEX(CurCloseProf[], MATCH(PAQueryRA[[#This Row],[Reg/Unreg]],CurCloseProf[R/NR],0),MATCH(AA$4,CurCloseProf[#Headers],0))*'Closeouts and Depr'!$M88</f>
        <v>-262892.19457004359</v>
      </c>
      <c r="AB83" s="7">
        <f>INDEX(CurCloseProf[], MATCH(PAQueryRA[[#This Row],[Reg/Unreg]],CurCloseProf[R/NR],0),MATCH(AB$4,CurCloseProf[#Headers],0))*'Closeouts and Depr'!$M88</f>
        <v>-219923.94664530302</v>
      </c>
      <c r="AC83" s="7">
        <f>INDEX(CurCloseProf[], MATCH(PAQueryRA[[#This Row],[Reg/Unreg]],CurCloseProf[R/NR],0),MATCH(AC$4,CurCloseProf[#Headers],0))*'Closeouts and Depr'!$M88</f>
        <v>-126983.24588464877</v>
      </c>
      <c r="AD83" s="7">
        <f>INDEX(CurCloseProf[], MATCH(PAQueryRA[[#This Row],[Reg/Unreg]],CurCloseProf[R/NR],0),MATCH(AD$4,CurCloseProf[#Headers],0))*'Closeouts and Depr'!$M88</f>
        <v>-265897.0643978084</v>
      </c>
      <c r="AE83" s="7">
        <f>INDEX(CurCloseProf[], MATCH(PAQueryRA[[#This Row],[Reg/Unreg]],CurCloseProf[R/NR],0),MATCH(AE$4,CurCloseProf[#Headers],0))*'Closeouts and Depr'!$M88</f>
        <v>-535493.40919067024</v>
      </c>
      <c r="AF83" s="7">
        <f>INDEX(CurCloseProf[], MATCH(PAQueryRA[[#This Row],[Reg/Unreg]],CurCloseProf[R/NR],0),MATCH(AF$4,CurCloseProf[#Headers],0))*'Closeouts and Depr'!$M88</f>
        <v>-475361.76997574972</v>
      </c>
      <c r="AG83" s="7">
        <f>INDEX(CurCloseProf[], MATCH(PAQueryRA[[#This Row],[Reg/Unreg]],CurCloseProf[R/NR],0),MATCH(AG$4,CurCloseProf[#Headers],0))*'Closeouts and Depr'!$M88</f>
        <v>-1768496.6996053625</v>
      </c>
      <c r="AH83" s="7">
        <f t="shared" si="19"/>
        <v>-4360629.4781458266</v>
      </c>
      <c r="AJ83" s="7">
        <v>0</v>
      </c>
      <c r="AK83" s="7"/>
      <c r="AL83" s="59">
        <f>INDEX(CurCloseProf[],1,MATCH(AL$4,CurCloseProf[#Headers],0))*'CC Summary'!$K$94*$AJ$77</f>
        <v>0</v>
      </c>
      <c r="AM83" s="59">
        <f>INDEX(CurCloseProf[],1,MATCH(AM$4,CurCloseProf[#Headers],0))*'CC Summary'!$K$94*$AJ$77</f>
        <v>0</v>
      </c>
      <c r="AN83" s="59">
        <f>INDEX(CurCloseProf[],1,MATCH(AN$4,CurCloseProf[#Headers],0))*'CC Summary'!$K$94*$AJ$77</f>
        <v>0</v>
      </c>
      <c r="AO83" s="59">
        <f>INDEX(CurCloseProf[],1,MATCH(AO$4,CurCloseProf[#Headers],0))*'CC Summary'!$K$94*$AJ$77</f>
        <v>0</v>
      </c>
      <c r="AP83" s="59">
        <f>INDEX(CurCloseProf[],1,MATCH(AP$4,CurCloseProf[#Headers],0))*'CC Summary'!$K$94*$AJ$77</f>
        <v>0</v>
      </c>
      <c r="AQ83" s="59">
        <f>INDEX(CurCloseProf[],1,MATCH(AQ$4,CurCloseProf[#Headers],0))*'CC Summary'!$K$94*$AJ$77</f>
        <v>0</v>
      </c>
      <c r="AR83" s="59">
        <f>INDEX(CurCloseProf[],1,MATCH(AR$4,CurCloseProf[#Headers],0))*'CC Summary'!$K$94*$AJ$77</f>
        <v>0</v>
      </c>
      <c r="AS83" s="59">
        <f>INDEX(CurCloseProf[],1,MATCH(AS$4,CurCloseProf[#Headers],0))*'CC Summary'!$K$94*$AJ$77</f>
        <v>0</v>
      </c>
      <c r="AT83" s="59">
        <f>INDEX(CurCloseProf[],1,MATCH(AT$4,CurCloseProf[#Headers],0))*'CC Summary'!$K$94*$AJ$77</f>
        <v>0</v>
      </c>
      <c r="AU83" s="59">
        <f>INDEX(CurCloseProf[],1,MATCH(AU$4,CurCloseProf[#Headers],0))*'CC Summary'!$K$94*$AJ$77</f>
        <v>0</v>
      </c>
      <c r="AV83" s="59">
        <f>INDEX(CurCloseProf[],1,MATCH(AV$4,CurCloseProf[#Headers],0))*'CC Summary'!$K$94*$AJ$77</f>
        <v>0</v>
      </c>
      <c r="AW83" s="59">
        <f>INDEX(CurCloseProf[],1,MATCH(AW$4,CurCloseProf[#Headers],0))*'CC Summary'!$K$94*$AJ$77</f>
        <v>0</v>
      </c>
      <c r="AX83" s="59">
        <f t="shared" si="20"/>
        <v>0</v>
      </c>
    </row>
    <row r="84" spans="1:50">
      <c r="A84" t="s">
        <v>58</v>
      </c>
      <c r="B84" t="s">
        <v>138</v>
      </c>
      <c r="C84">
        <v>48322</v>
      </c>
      <c r="D84">
        <v>48322</v>
      </c>
      <c r="F84" s="7">
        <f>'Summary '!L88</f>
        <v>0</v>
      </c>
      <c r="G84" s="7">
        <f>INDEX(CurCloseProf[], MATCH(PAQueryRA[[#This Row],[Reg/Unreg]],CurCloseProf[R/NR],0),MATCH(G$4,CurCloseProf[#Headers],0))*'Closeouts and Depr'!$J89</f>
        <v>0</v>
      </c>
      <c r="H84" s="7">
        <f>INDEX(CurCloseProf[], MATCH(PAQueryRA[[#This Row],[Reg/Unreg]],CurCloseProf[R/NR],0),MATCH(H$4,CurCloseProf[#Headers],0))*'Closeouts and Depr'!$J89</f>
        <v>0</v>
      </c>
      <c r="I84" s="7">
        <f>INDEX(CurCloseProf[], MATCH(PAQueryRA[[#This Row],[Reg/Unreg]],CurCloseProf[R/NR],0),MATCH(I$4,CurCloseProf[#Headers],0))*'Closeouts and Depr'!$J89</f>
        <v>0</v>
      </c>
      <c r="J84" s="7">
        <f>INDEX(CurCloseProf[], MATCH(PAQueryRA[[#This Row],[Reg/Unreg]],CurCloseProf[R/NR],0),MATCH(J$4,CurCloseProf[#Headers],0))*'Closeouts and Depr'!$J89</f>
        <v>0</v>
      </c>
      <c r="K84" s="7">
        <f>INDEX(CurCloseProf[], MATCH(PAQueryRA[[#This Row],[Reg/Unreg]],CurCloseProf[R/NR],0),MATCH(K$4,CurCloseProf[#Headers],0))*'Closeouts and Depr'!$J89</f>
        <v>0</v>
      </c>
      <c r="L84" s="7">
        <f>INDEX(CurCloseProf[], MATCH(PAQueryRA[[#This Row],[Reg/Unreg]],CurCloseProf[R/NR],0),MATCH(L$4,CurCloseProf[#Headers],0))*'Closeouts and Depr'!$J89</f>
        <v>0</v>
      </c>
      <c r="M84" s="7">
        <f>INDEX(CurCloseProf[], MATCH(PAQueryRA[[#This Row],[Reg/Unreg]],CurCloseProf[R/NR],0),MATCH(M$4,CurCloseProf[#Headers],0))*'Closeouts and Depr'!$J89</f>
        <v>0</v>
      </c>
      <c r="N84" s="7">
        <f>INDEX(CurCloseProf[], MATCH(PAQueryRA[[#This Row],[Reg/Unreg]],CurCloseProf[R/NR],0),MATCH(N$4,CurCloseProf[#Headers],0))*'Closeouts and Depr'!$J89</f>
        <v>0</v>
      </c>
      <c r="O84" s="7">
        <f>INDEX(CurCloseProf[], MATCH(PAQueryRA[[#This Row],[Reg/Unreg]],CurCloseProf[R/NR],0),MATCH(O$4,CurCloseProf[#Headers],0))*'Closeouts and Depr'!$J89</f>
        <v>0</v>
      </c>
      <c r="P84" s="7">
        <f>INDEX(CurCloseProf[], MATCH(PAQueryRA[[#This Row],[Reg/Unreg]],CurCloseProf[R/NR],0),MATCH(P$4,CurCloseProf[#Headers],0))*'Closeouts and Depr'!$J89</f>
        <v>0</v>
      </c>
      <c r="Q84" s="7">
        <f>INDEX(CurCloseProf[], MATCH(PAQueryRA[[#This Row],[Reg/Unreg]],CurCloseProf[R/NR],0),MATCH(Q$4,CurCloseProf[#Headers],0))*'Closeouts and Depr'!$J89</f>
        <v>0</v>
      </c>
      <c r="R84" s="7">
        <f>INDEX(CurCloseProf[], MATCH(PAQueryRA[[#This Row],[Reg/Unreg]],CurCloseProf[R/NR],0),MATCH(R$4,CurCloseProf[#Headers],0))*'Closeouts and Depr'!$J89</f>
        <v>0</v>
      </c>
      <c r="S84" s="7">
        <f t="shared" si="18"/>
        <v>0</v>
      </c>
      <c r="U84" s="7">
        <f>'Summary '!K88</f>
        <v>0</v>
      </c>
      <c r="V84" s="7">
        <f>INDEX(CurCloseProf[], MATCH(PAQueryRA[[#This Row],[Reg/Unreg]],CurCloseProf[R/NR],0),MATCH(V$4,CurCloseProf[#Headers],0))*'Closeouts and Depr'!$M89</f>
        <v>0</v>
      </c>
      <c r="W84" s="7">
        <f>INDEX(CurCloseProf[], MATCH(PAQueryRA[[#This Row],[Reg/Unreg]],CurCloseProf[R/NR],0),MATCH(W$4,CurCloseProf[#Headers],0))*'Closeouts and Depr'!$M89</f>
        <v>0</v>
      </c>
      <c r="X84" s="7">
        <f>INDEX(CurCloseProf[], MATCH(PAQueryRA[[#This Row],[Reg/Unreg]],CurCloseProf[R/NR],0),MATCH(X$4,CurCloseProf[#Headers],0))*'Closeouts and Depr'!$M89</f>
        <v>0</v>
      </c>
      <c r="Y84" s="7">
        <f>INDEX(CurCloseProf[], MATCH(PAQueryRA[[#This Row],[Reg/Unreg]],CurCloseProf[R/NR],0),MATCH(Y$4,CurCloseProf[#Headers],0))*'Closeouts and Depr'!$M89</f>
        <v>0</v>
      </c>
      <c r="Z84" s="7">
        <f>INDEX(CurCloseProf[], MATCH(PAQueryRA[[#This Row],[Reg/Unreg]],CurCloseProf[R/NR],0),MATCH(Z$4,CurCloseProf[#Headers],0))*'Closeouts and Depr'!$M89</f>
        <v>0</v>
      </c>
      <c r="AA84" s="7">
        <f>INDEX(CurCloseProf[], MATCH(PAQueryRA[[#This Row],[Reg/Unreg]],CurCloseProf[R/NR],0),MATCH(AA$4,CurCloseProf[#Headers],0))*'Closeouts and Depr'!$M89</f>
        <v>0</v>
      </c>
      <c r="AB84" s="7">
        <f>INDEX(CurCloseProf[], MATCH(PAQueryRA[[#This Row],[Reg/Unreg]],CurCloseProf[R/NR],0),MATCH(AB$4,CurCloseProf[#Headers],0))*'Closeouts and Depr'!$M89</f>
        <v>0</v>
      </c>
      <c r="AC84" s="7">
        <f>INDEX(CurCloseProf[], MATCH(PAQueryRA[[#This Row],[Reg/Unreg]],CurCloseProf[R/NR],0),MATCH(AC$4,CurCloseProf[#Headers],0))*'Closeouts and Depr'!$M89</f>
        <v>0</v>
      </c>
      <c r="AD84" s="7">
        <f>INDEX(CurCloseProf[], MATCH(PAQueryRA[[#This Row],[Reg/Unreg]],CurCloseProf[R/NR],0),MATCH(AD$4,CurCloseProf[#Headers],0))*'Closeouts and Depr'!$M89</f>
        <v>0</v>
      </c>
      <c r="AE84" s="7">
        <f>INDEX(CurCloseProf[], MATCH(PAQueryRA[[#This Row],[Reg/Unreg]],CurCloseProf[R/NR],0),MATCH(AE$4,CurCloseProf[#Headers],0))*'Closeouts and Depr'!$M89</f>
        <v>0</v>
      </c>
      <c r="AF84" s="7">
        <f>INDEX(CurCloseProf[], MATCH(PAQueryRA[[#This Row],[Reg/Unreg]],CurCloseProf[R/NR],0),MATCH(AF$4,CurCloseProf[#Headers],0))*'Closeouts and Depr'!$M89</f>
        <v>0</v>
      </c>
      <c r="AG84" s="7">
        <f>INDEX(CurCloseProf[], MATCH(PAQueryRA[[#This Row],[Reg/Unreg]],CurCloseProf[R/NR],0),MATCH(AG$4,CurCloseProf[#Headers],0))*'Closeouts and Depr'!$M89</f>
        <v>0</v>
      </c>
      <c r="AH84" s="7">
        <f t="shared" si="19"/>
        <v>0</v>
      </c>
      <c r="AJ84" s="7">
        <v>0</v>
      </c>
      <c r="AK84" s="7"/>
      <c r="AL84" s="59">
        <f>INDEX(CurCloseProf[],1,MATCH(AL$4,CurCloseProf[#Headers],0))*'CC Summary'!$K$94*$AJ$84</f>
        <v>0</v>
      </c>
      <c r="AM84" s="59">
        <f>INDEX(CurCloseProf[],1,MATCH(AM$4,CurCloseProf[#Headers],0))*'CC Summary'!$K$94*$AJ$84</f>
        <v>0</v>
      </c>
      <c r="AN84" s="59">
        <f>INDEX(CurCloseProf[],1,MATCH(AN$4,CurCloseProf[#Headers],0))*'CC Summary'!$K$94*$AJ$84</f>
        <v>0</v>
      </c>
      <c r="AO84" s="59">
        <f>INDEX(CurCloseProf[],1,MATCH(AO$4,CurCloseProf[#Headers],0))*'CC Summary'!$K$94*$AJ$84</f>
        <v>0</v>
      </c>
      <c r="AP84" s="59">
        <f>INDEX(CurCloseProf[],1,MATCH(AP$4,CurCloseProf[#Headers],0))*'CC Summary'!$K$94*$AJ$84</f>
        <v>0</v>
      </c>
      <c r="AQ84" s="59">
        <f>INDEX(CurCloseProf[],1,MATCH(AQ$4,CurCloseProf[#Headers],0))*'CC Summary'!$K$94*$AJ$84</f>
        <v>0</v>
      </c>
      <c r="AR84" s="59">
        <f>INDEX(CurCloseProf[],1,MATCH(AR$4,CurCloseProf[#Headers],0))*'CC Summary'!$K$94*$AJ$84</f>
        <v>0</v>
      </c>
      <c r="AS84" s="59">
        <f>INDEX(CurCloseProf[],1,MATCH(AS$4,CurCloseProf[#Headers],0))*'CC Summary'!$K$94*$AJ$84</f>
        <v>0</v>
      </c>
      <c r="AT84" s="59">
        <f>INDEX(CurCloseProf[],1,MATCH(AT$4,CurCloseProf[#Headers],0))*'CC Summary'!$K$94*$AJ$84</f>
        <v>0</v>
      </c>
      <c r="AU84" s="59">
        <f>INDEX(CurCloseProf[],1,MATCH(AU$4,CurCloseProf[#Headers],0))*'CC Summary'!$K$94*$AJ$84</f>
        <v>0</v>
      </c>
      <c r="AV84" s="59">
        <f>INDEX(CurCloseProf[],1,MATCH(AV$4,CurCloseProf[#Headers],0))*'CC Summary'!$K$94*$AJ$84</f>
        <v>0</v>
      </c>
      <c r="AW84" s="59">
        <f>INDEX(CurCloseProf[],1,MATCH(AW$4,CurCloseProf[#Headers],0))*'CC Summary'!$K$94*$AJ$84</f>
        <v>0</v>
      </c>
      <c r="AX84" s="59">
        <f t="shared" si="20"/>
        <v>0</v>
      </c>
    </row>
    <row r="85" spans="1:50">
      <c r="A85" t="s">
        <v>58</v>
      </c>
      <c r="B85" t="s">
        <v>139</v>
      </c>
      <c r="C85">
        <v>48400</v>
      </c>
      <c r="D85">
        <v>48403</v>
      </c>
      <c r="F85" s="7">
        <f>'Summary '!L89</f>
        <v>0</v>
      </c>
      <c r="G85" s="7">
        <f>INDEX(CurCloseProf[], MATCH(PAQueryRA[[#This Row],[Reg/Unreg]],CurCloseProf[R/NR],0),MATCH(G$4,CurCloseProf[#Headers],0))*'Closeouts and Depr'!$J90</f>
        <v>375796.61530392466</v>
      </c>
      <c r="H85" s="7">
        <f>INDEX(CurCloseProf[], MATCH(PAQueryRA[[#This Row],[Reg/Unreg]],CurCloseProf[R/NR],0),MATCH(H$4,CurCloseProf[#Headers],0))*'Closeouts and Depr'!$J90</f>
        <v>296347.60110855481</v>
      </c>
      <c r="I85" s="7">
        <f>INDEX(CurCloseProf[], MATCH(PAQueryRA[[#This Row],[Reg/Unreg]],CurCloseProf[R/NR],0),MATCH(I$4,CurCloseProf[#Headers],0))*'Closeouts and Depr'!$J90</f>
        <v>402105.98356466519</v>
      </c>
      <c r="J85" s="7">
        <f>INDEX(CurCloseProf[], MATCH(PAQueryRA[[#This Row],[Reg/Unreg]],CurCloseProf[R/NR],0),MATCH(J$4,CurCloseProf[#Headers],0))*'Closeouts and Depr'!$J90</f>
        <v>110573.5114337316</v>
      </c>
      <c r="K85" s="7">
        <f>INDEX(CurCloseProf[], MATCH(PAQueryRA[[#This Row],[Reg/Unreg]],CurCloseProf[R/NR],0),MATCH(K$4,CurCloseProf[#Headers],0))*'Closeouts and Depr'!$J90</f>
        <v>322998.25362302025</v>
      </c>
      <c r="L85" s="7">
        <f>INDEX(CurCloseProf[], MATCH(PAQueryRA[[#This Row],[Reg/Unreg]],CurCloseProf[R/NR],0),MATCH(L$4,CurCloseProf[#Headers],0))*'Closeouts and Depr'!$J90</f>
        <v>561798.77623119962</v>
      </c>
      <c r="M85" s="7">
        <f>INDEX(CurCloseProf[], MATCH(PAQueryRA[[#This Row],[Reg/Unreg]],CurCloseProf[R/NR],0),MATCH(M$4,CurCloseProf[#Headers],0))*'Closeouts and Depr'!$J90</f>
        <v>469975.93173633795</v>
      </c>
      <c r="N85" s="7">
        <f>INDEX(CurCloseProf[], MATCH(PAQueryRA[[#This Row],[Reg/Unreg]],CurCloseProf[R/NR],0),MATCH(N$4,CurCloseProf[#Headers],0))*'Closeouts and Depr'!$J90</f>
        <v>271362.30596931628</v>
      </c>
      <c r="O85" s="7">
        <f>INDEX(CurCloseProf[], MATCH(PAQueryRA[[#This Row],[Reg/Unreg]],CurCloseProf[R/NR],0),MATCH(O$4,CurCloseProf[#Headers],0))*'Closeouts and Depr'!$J90</f>
        <v>568220.1619811008</v>
      </c>
      <c r="P85" s="7">
        <f>INDEX(CurCloseProf[], MATCH(PAQueryRA[[#This Row],[Reg/Unreg]],CurCloseProf[R/NR],0),MATCH(P$4,CurCloseProf[#Headers],0))*'Closeouts and Depr'!$J90</f>
        <v>1144345.660224756</v>
      </c>
      <c r="Q85" s="7">
        <f>INDEX(CurCloseProf[], MATCH(PAQueryRA[[#This Row],[Reg/Unreg]],CurCloseProf[R/NR],0),MATCH(Q$4,CurCloseProf[#Headers],0))*'Closeouts and Depr'!$J90</f>
        <v>1015844.7689032464</v>
      </c>
      <c r="R85" s="7">
        <f>INDEX(CurCloseProf[], MATCH(PAQueryRA[[#This Row],[Reg/Unreg]],CurCloseProf[R/NR],0),MATCH(R$4,CurCloseProf[#Headers],0))*'Closeouts and Depr'!$J90</f>
        <v>3779265.0452484046</v>
      </c>
      <c r="S85" s="7">
        <f t="shared" si="18"/>
        <v>9318634.6153282579</v>
      </c>
      <c r="U85" s="7">
        <f>'Summary '!K89</f>
        <v>0</v>
      </c>
      <c r="V85" s="7">
        <f>INDEX(CurCloseProf[], MATCH(PAQueryRA[[#This Row],[Reg/Unreg]],CurCloseProf[R/NR],0),MATCH(V$4,CurCloseProf[#Headers],0))*'Closeouts and Depr'!$M90</f>
        <v>-216017.23789718098</v>
      </c>
      <c r="W85" s="7">
        <f>INDEX(CurCloseProf[], MATCH(PAQueryRA[[#This Row],[Reg/Unreg]],CurCloseProf[R/NR],0),MATCH(W$4,CurCloseProf[#Headers],0))*'Closeouts and Depr'!$M90</f>
        <v>-170347.96919911754</v>
      </c>
      <c r="X85" s="7">
        <f>INDEX(CurCloseProf[], MATCH(PAQueryRA[[#This Row],[Reg/Unreg]],CurCloseProf[R/NR],0),MATCH(X$4,CurCloseProf[#Headers],0))*'Closeouts and Depr'!$M90</f>
        <v>-231140.51690252431</v>
      </c>
      <c r="Y85" s="7">
        <f>INDEX(CurCloseProf[], MATCH(PAQueryRA[[#This Row],[Reg/Unreg]],CurCloseProf[R/NR],0),MATCH(Y$4,CurCloseProf[#Headers],0))*'Closeouts and Depr'!$M90</f>
        <v>-63560.403558157355</v>
      </c>
      <c r="Z85" s="7">
        <f>INDEX(CurCloseProf[], MATCH(PAQueryRA[[#This Row],[Reg/Unreg]],CurCloseProf[R/NR],0),MATCH(Z$4,CurCloseProf[#Headers],0))*'Closeouts and Depr'!$M90</f>
        <v>-185667.42687884258</v>
      </c>
      <c r="AA85" s="7">
        <f>INDEX(CurCloseProf[], MATCH(PAQueryRA[[#This Row],[Reg/Unreg]],CurCloseProf[R/NR],0),MATCH(AA$4,CurCloseProf[#Headers],0))*'Closeouts and Depr'!$M90</f>
        <v>-322935.90456457948</v>
      </c>
      <c r="AB85" s="7">
        <f>INDEX(CurCloseProf[], MATCH(PAQueryRA[[#This Row],[Reg/Unreg]],CurCloseProf[R/NR],0),MATCH(AB$4,CurCloseProf[#Headers],0))*'Closeouts and Depr'!$M90</f>
        <v>-270153.85056017968</v>
      </c>
      <c r="AC85" s="7">
        <f>INDEX(CurCloseProf[], MATCH(PAQueryRA[[#This Row],[Reg/Unreg]],CurCloseProf[R/NR],0),MATCH(AC$4,CurCloseProf[#Headers],0))*'Closeouts and Depr'!$M90</f>
        <v>-155985.80034440567</v>
      </c>
      <c r="AD85" s="7">
        <f>INDEX(CurCloseProf[], MATCH(PAQueryRA[[#This Row],[Reg/Unreg]],CurCloseProf[R/NR],0),MATCH(AD$4,CurCloseProf[#Headers],0))*'Closeouts and Depr'!$M90</f>
        <v>-326627.07674835267</v>
      </c>
      <c r="AE85" s="7">
        <f>INDEX(CurCloseProf[], MATCH(PAQueryRA[[#This Row],[Reg/Unreg]],CurCloseProf[R/NR],0),MATCH(AE$4,CurCloseProf[#Headers],0))*'Closeouts and Depr'!$M90</f>
        <v>-657798.33733057079</v>
      </c>
      <c r="AF85" s="7">
        <f>INDEX(CurCloseProf[], MATCH(PAQueryRA[[#This Row],[Reg/Unreg]],CurCloseProf[R/NR],0),MATCH(AF$4,CurCloseProf[#Headers],0))*'Closeouts and Depr'!$M90</f>
        <v>-583932.83008498582</v>
      </c>
      <c r="AG85" s="7">
        <f>INDEX(CurCloseProf[], MATCH(PAQueryRA[[#This Row],[Reg/Unreg]],CurCloseProf[R/NR],0),MATCH(AG$4,CurCloseProf[#Headers],0))*'Closeouts and Depr'!$M90</f>
        <v>-2172415.5117673809</v>
      </c>
      <c r="AH85" s="7">
        <f t="shared" si="19"/>
        <v>-5356582.8658362776</v>
      </c>
      <c r="AJ85" s="180">
        <v>-0.12490798795953588</v>
      </c>
      <c r="AK85" s="7"/>
      <c r="AL85" s="59">
        <f>INDEX(CurCloseProf[],1,MATCH(AL$4,CurCloseProf[#Headers],0))*'CC Summary'!$K$94*$AJ$85</f>
        <v>-37027.121700360054</v>
      </c>
      <c r="AM85" s="59">
        <f>INDEX(CurCloseProf[],1,MATCH(AM$4,CurCloseProf[#Headers],0))*'CC Summary'!$K$94*$AJ$85</f>
        <v>-29199.035448953975</v>
      </c>
      <c r="AN85" s="59">
        <f>INDEX(CurCloseProf[],1,MATCH(AN$4,CurCloseProf[#Headers],0))*'CC Summary'!$K$94*$AJ$85</f>
        <v>-39619.375437563562</v>
      </c>
      <c r="AO85" s="59">
        <f>INDEX(CurCloseProf[],1,MATCH(AO$4,CurCloseProf[#Headers],0))*'CC Summary'!$K$94*$AJ$85</f>
        <v>-10894.773124504445</v>
      </c>
      <c r="AP85" s="59">
        <f>INDEX(CurCloseProf[],1,MATCH(AP$4,CurCloseProf[#Headers],0))*'CC Summary'!$K$94*$AJ$85</f>
        <v>-31824.915815782315</v>
      </c>
      <c r="AQ85" s="59">
        <f>INDEX(CurCloseProf[],1,MATCH(AQ$4,CurCloseProf[#Headers],0))*'CC Summary'!$K$94*$AJ$85</f>
        <v>-55353.855813210488</v>
      </c>
      <c r="AR85" s="59">
        <f>INDEX(CurCloseProf[],1,MATCH(AR$4,CurCloseProf[#Headers],0))*'CC Summary'!$K$94*$AJ$85</f>
        <v>-46306.579974297492</v>
      </c>
      <c r="AS85" s="59">
        <f>INDEX(CurCloseProf[],1,MATCH(AS$4,CurCloseProf[#Headers],0))*'CC Summary'!$K$94*$AJ$85</f>
        <v>-26737.242217815372</v>
      </c>
      <c r="AT85" s="59">
        <f>INDEX(CurCloseProf[],1,MATCH(AT$4,CurCloseProf[#Headers],0))*'CC Summary'!$K$94*$AJ$85</f>
        <v>-55986.552921070957</v>
      </c>
      <c r="AU85" s="59">
        <f>INDEX(CurCloseProf[],1,MATCH(AU$4,CurCloseProf[#Headers],0))*'CC Summary'!$K$94*$AJ$85</f>
        <v>-112752.01612487331</v>
      </c>
      <c r="AV85" s="59">
        <f>INDEX(CurCloseProf[],1,MATCH(AV$4,CurCloseProf[#Headers],0))*'CC Summary'!$K$94*$AJ$85</f>
        <v>-100090.86392764491</v>
      </c>
      <c r="AW85" s="59">
        <f>INDEX(CurCloseProf[],1,MATCH(AW$4,CurCloseProf[#Headers],0))*'CC Summary'!$K$94*$AJ$85</f>
        <v>-372369.79011946946</v>
      </c>
      <c r="AX85" s="59">
        <f t="shared" si="20"/>
        <v>-918162.1226255463</v>
      </c>
    </row>
    <row r="86" spans="1:50">
      <c r="A86" t="s">
        <v>58</v>
      </c>
      <c r="B86" t="s">
        <v>140</v>
      </c>
      <c r="C86">
        <v>48521</v>
      </c>
      <c r="D86">
        <v>48500</v>
      </c>
      <c r="F86" s="7">
        <f>'Summary '!L90</f>
        <v>0</v>
      </c>
      <c r="G86" s="7">
        <f>INDEX(CurCloseProf[], MATCH(PAQueryRA[[#This Row],[Reg/Unreg]],CurCloseProf[R/NR],0),MATCH(G$4,CurCloseProf[#Headers],0))*'Closeouts and Depr'!$J91</f>
        <v>83769.670110375329</v>
      </c>
      <c r="H86" s="7">
        <f>INDEX(CurCloseProf[], MATCH(PAQueryRA[[#This Row],[Reg/Unreg]],CurCloseProf[R/NR],0),MATCH(H$4,CurCloseProf[#Headers],0))*'Closeouts and Depr'!$J91</f>
        <v>66059.511373692454</v>
      </c>
      <c r="I86" s="7">
        <f>INDEX(CurCloseProf[], MATCH(PAQueryRA[[#This Row],[Reg/Unreg]],CurCloseProf[R/NR],0),MATCH(I$4,CurCloseProf[#Headers],0))*'Closeouts and Depr'!$J91</f>
        <v>89634.350659007177</v>
      </c>
      <c r="J86" s="7">
        <f>INDEX(CurCloseProf[], MATCH(PAQueryRA[[#This Row],[Reg/Unreg]],CurCloseProf[R/NR],0),MATCH(J$4,CurCloseProf[#Headers],0))*'Closeouts and Depr'!$J91</f>
        <v>24648.190533217865</v>
      </c>
      <c r="K86" s="7">
        <f>INDEX(CurCloseProf[], MATCH(PAQueryRA[[#This Row],[Reg/Unreg]],CurCloseProf[R/NR],0),MATCH(K$4,CurCloseProf[#Headers],0))*'Closeouts and Depr'!$J91</f>
        <v>72000.268364165793</v>
      </c>
      <c r="L86" s="7">
        <f>INDEX(CurCloseProf[], MATCH(PAQueryRA[[#This Row],[Reg/Unreg]],CurCloseProf[R/NR],0),MATCH(L$4,CurCloseProf[#Headers],0))*'Closeouts and Depr'!$J91</f>
        <v>125231.83082753187</v>
      </c>
      <c r="M86" s="7">
        <f>INDEX(CurCloseProf[], MATCH(PAQueryRA[[#This Row],[Reg/Unreg]],CurCloseProf[R/NR],0),MATCH(M$4,CurCloseProf[#Headers],0))*'Closeouts and Depr'!$J91</f>
        <v>104763.39370307827</v>
      </c>
      <c r="N86" s="7">
        <f>INDEX(CurCloseProf[], MATCH(PAQueryRA[[#This Row],[Reg/Unreg]],CurCloseProf[R/NR],0),MATCH(N$4,CurCloseProf[#Headers],0))*'Closeouts and Depr'!$J91</f>
        <v>60489.982947440767</v>
      </c>
      <c r="O86" s="7">
        <f>INDEX(CurCloseProf[], MATCH(PAQueryRA[[#This Row],[Reg/Unreg]],CurCloseProf[R/NR],0),MATCH(O$4,CurCloseProf[#Headers],0))*'Closeouts and Depr'!$J91</f>
        <v>126663.23639111216</v>
      </c>
      <c r="P86" s="7">
        <f>INDEX(CurCloseProf[], MATCH(PAQueryRA[[#This Row],[Reg/Unreg]],CurCloseProf[R/NR],0),MATCH(P$4,CurCloseProf[#Headers],0))*'Closeouts and Depr'!$J91</f>
        <v>255088.66909761744</v>
      </c>
      <c r="Q86" s="7">
        <f>INDEX(CurCloseProf[], MATCH(PAQueryRA[[#This Row],[Reg/Unreg]],CurCloseProf[R/NR],0),MATCH(Q$4,CurCloseProf[#Headers],0))*'Closeouts and Depr'!$J91</f>
        <v>226444.24592689169</v>
      </c>
      <c r="R86" s="7">
        <f>INDEX(CurCloseProf[], MATCH(PAQueryRA[[#This Row],[Reg/Unreg]],CurCloseProf[R/NR],0),MATCH(R$4,CurCloseProf[#Headers],0))*'Closeouts and Depr'!$J91</f>
        <v>842444.48514814826</v>
      </c>
      <c r="S86" s="7">
        <f t="shared" si="18"/>
        <v>2077237.8350822791</v>
      </c>
      <c r="U86" s="7">
        <f>'Summary '!K90</f>
        <v>0</v>
      </c>
      <c r="V86" s="7">
        <f>INDEX(CurCloseProf[], MATCH(PAQueryRA[[#This Row],[Reg/Unreg]],CurCloseProf[R/NR],0),MATCH(V$4,CurCloseProf[#Headers],0))*'Closeouts and Depr'!$M91</f>
        <v>-31044.994858196827</v>
      </c>
      <c r="W86" s="7">
        <f>INDEX(CurCloseProf[], MATCH(PAQueryRA[[#This Row],[Reg/Unreg]],CurCloseProf[R/NR],0),MATCH(W$4,CurCloseProf[#Headers],0))*'Closeouts and Depr'!$M91</f>
        <v>-24481.619519679498</v>
      </c>
      <c r="X86" s="7">
        <f>INDEX(CurCloseProf[], MATCH(PAQueryRA[[#This Row],[Reg/Unreg]],CurCloseProf[R/NR],0),MATCH(X$4,CurCloseProf[#Headers],0))*'Closeouts and Depr'!$M91</f>
        <v>-33218.44232715961</v>
      </c>
      <c r="Y86" s="7">
        <f>INDEX(CurCloseProf[], MATCH(PAQueryRA[[#This Row],[Reg/Unreg]],CurCloseProf[R/NR],0),MATCH(Y$4,CurCloseProf[#Headers],0))*'Closeouts and Depr'!$M91</f>
        <v>-9134.6062048396416</v>
      </c>
      <c r="Z86" s="7">
        <f>INDEX(CurCloseProf[], MATCH(PAQueryRA[[#This Row],[Reg/Unreg]],CurCloseProf[R/NR],0),MATCH(Z$4,CurCloseProf[#Headers],0))*'Closeouts and Depr'!$M91</f>
        <v>-26683.260877226148</v>
      </c>
      <c r="AA86" s="7">
        <f>INDEX(CurCloseProf[], MATCH(PAQueryRA[[#This Row],[Reg/Unreg]],CurCloseProf[R/NR],0),MATCH(AA$4,CurCloseProf[#Headers],0))*'Closeouts and Depr'!$M91</f>
        <v>-46410.84940409445</v>
      </c>
      <c r="AB86" s="7">
        <f>INDEX(CurCloseProf[], MATCH(PAQueryRA[[#This Row],[Reg/Unreg]],CurCloseProf[R/NR],0),MATCH(AB$4,CurCloseProf[#Headers],0))*'Closeouts and Depr'!$M91</f>
        <v>-38825.257572985116</v>
      </c>
      <c r="AC86" s="7">
        <f>INDEX(CurCloseProf[], MATCH(PAQueryRA[[#This Row],[Reg/Unreg]],CurCloseProf[R/NR],0),MATCH(AC$4,CurCloseProf[#Headers],0))*'Closeouts and Depr'!$M91</f>
        <v>-22417.55526912506</v>
      </c>
      <c r="AD86" s="7">
        <f>INDEX(CurCloseProf[], MATCH(PAQueryRA[[#This Row],[Reg/Unreg]],CurCloseProf[R/NR],0),MATCH(AD$4,CurCloseProf[#Headers],0))*'Closeouts and Depr'!$M91</f>
        <v>-46941.327538994505</v>
      </c>
      <c r="AE86" s="7">
        <f>INDEX(CurCloseProf[], MATCH(PAQueryRA[[#This Row],[Reg/Unreg]],CurCloseProf[R/NR],0),MATCH(AE$4,CurCloseProf[#Headers],0))*'Closeouts and Depr'!$M91</f>
        <v>-94535.724088269577</v>
      </c>
      <c r="AF86" s="7">
        <f>INDEX(CurCloseProf[], MATCH(PAQueryRA[[#This Row],[Reg/Unreg]],CurCloseProf[R/NR],0),MATCH(AF$4,CurCloseProf[#Headers],0))*'Closeouts and Depr'!$M91</f>
        <v>-83920.116209194806</v>
      </c>
      <c r="AG86" s="7">
        <f>INDEX(CurCloseProf[], MATCH(PAQueryRA[[#This Row],[Reg/Unreg]],CurCloseProf[R/NR],0),MATCH(AG$4,CurCloseProf[#Headers],0))*'Closeouts and Depr'!$M91</f>
        <v>-312209.47480490629</v>
      </c>
      <c r="AH86" s="7">
        <f t="shared" si="19"/>
        <v>-769823.22867467161</v>
      </c>
      <c r="AJ86" s="7">
        <v>0</v>
      </c>
      <c r="AK86" s="7"/>
      <c r="AL86" s="59">
        <f>INDEX(CurCloseProf[],1,MATCH(AL$4,CurCloseProf[#Headers],0))*'CC Summary'!$K$94*$AJ$86</f>
        <v>0</v>
      </c>
      <c r="AM86" s="59">
        <f>INDEX(CurCloseProf[],1,MATCH(AM$4,CurCloseProf[#Headers],0))*'CC Summary'!$K$94*$AJ$86</f>
        <v>0</v>
      </c>
      <c r="AN86" s="59">
        <f>INDEX(CurCloseProf[],1,MATCH(AN$4,CurCloseProf[#Headers],0))*'CC Summary'!$K$94*$AJ$86</f>
        <v>0</v>
      </c>
      <c r="AO86" s="59">
        <f>INDEX(CurCloseProf[],1,MATCH(AO$4,CurCloseProf[#Headers],0))*'CC Summary'!$K$94*$AJ$86</f>
        <v>0</v>
      </c>
      <c r="AP86" s="59">
        <f>INDEX(CurCloseProf[],1,MATCH(AP$4,CurCloseProf[#Headers],0))*'CC Summary'!$K$94*$AJ$86</f>
        <v>0</v>
      </c>
      <c r="AQ86" s="59">
        <f>INDEX(CurCloseProf[],1,MATCH(AQ$4,CurCloseProf[#Headers],0))*'CC Summary'!$K$94*$AJ$86</f>
        <v>0</v>
      </c>
      <c r="AR86" s="59">
        <f>INDEX(CurCloseProf[],1,MATCH(AR$4,CurCloseProf[#Headers],0))*'CC Summary'!$K$94*$AJ$86</f>
        <v>0</v>
      </c>
      <c r="AS86" s="59">
        <f>INDEX(CurCloseProf[],1,MATCH(AS$4,CurCloseProf[#Headers],0))*'CC Summary'!$K$94*$AJ$86</f>
        <v>0</v>
      </c>
      <c r="AT86" s="59">
        <f>INDEX(CurCloseProf[],1,MATCH(AT$4,CurCloseProf[#Headers],0))*'CC Summary'!$K$94*$AJ$86</f>
        <v>0</v>
      </c>
      <c r="AU86" s="59">
        <f>INDEX(CurCloseProf[],1,MATCH(AU$4,CurCloseProf[#Headers],0))*'CC Summary'!$K$94*$AJ$86</f>
        <v>0</v>
      </c>
      <c r="AV86" s="59">
        <f>INDEX(CurCloseProf[],1,MATCH(AV$4,CurCloseProf[#Headers],0))*'CC Summary'!$K$94*$AJ$86</f>
        <v>0</v>
      </c>
      <c r="AW86" s="59">
        <f>INDEX(CurCloseProf[],1,MATCH(AW$4,CurCloseProf[#Headers],0))*'CC Summary'!$K$94*$AJ$86</f>
        <v>0</v>
      </c>
      <c r="AX86" s="59">
        <f t="shared" si="20"/>
        <v>0</v>
      </c>
    </row>
    <row r="87" spans="1:50">
      <c r="A87" t="s">
        <v>58</v>
      </c>
      <c r="B87" t="s">
        <v>141</v>
      </c>
      <c r="C87">
        <v>48601</v>
      </c>
      <c r="D87">
        <v>48601</v>
      </c>
      <c r="F87" s="7">
        <f>'Summary '!L91</f>
        <v>0</v>
      </c>
      <c r="G87" s="7">
        <f>INDEX(CurCloseProf[], MATCH(PAQueryRA[[#This Row],[Reg/Unreg]],CurCloseProf[R/NR],0),MATCH(G$4,CurCloseProf[#Headers],0))*'Closeouts and Depr'!$J92</f>
        <v>109485.45805353232</v>
      </c>
      <c r="H87" s="7">
        <f>INDEX(CurCloseProf[], MATCH(PAQueryRA[[#This Row],[Reg/Unreg]],CurCloseProf[R/NR],0),MATCH(H$4,CurCloseProf[#Headers],0))*'Closeouts and Depr'!$J92</f>
        <v>86338.597872136714</v>
      </c>
      <c r="I87" s="7">
        <f>INDEX(CurCloseProf[], MATCH(PAQueryRA[[#This Row],[Reg/Unreg]],CurCloseProf[R/NR],0),MATCH(I$4,CurCloseProf[#Headers],0))*'Closeouts and Depr'!$J92</f>
        <v>117150.49046154549</v>
      </c>
      <c r="J87" s="7">
        <f>INDEX(CurCloseProf[], MATCH(PAQueryRA[[#This Row],[Reg/Unreg]],CurCloseProf[R/NR],0),MATCH(J$4,CurCloseProf[#Headers],0))*'Closeouts and Depr'!$J92</f>
        <v>32214.743440727223</v>
      </c>
      <c r="K87" s="7">
        <f>INDEX(CurCloseProf[], MATCH(PAQueryRA[[#This Row],[Reg/Unreg]],CurCloseProf[R/NR],0),MATCH(K$4,CurCloseProf[#Headers],0))*'Closeouts and Depr'!$J92</f>
        <v>94103.060826684494</v>
      </c>
      <c r="L87" s="7">
        <f>INDEX(CurCloseProf[], MATCH(PAQueryRA[[#This Row],[Reg/Unreg]],CurCloseProf[R/NR],0),MATCH(L$4,CurCloseProf[#Headers],0))*'Closeouts and Depr'!$J92</f>
        <v>163675.75929294014</v>
      </c>
      <c r="M87" s="7">
        <f>INDEX(CurCloseProf[], MATCH(PAQueryRA[[#This Row],[Reg/Unreg]],CurCloseProf[R/NR],0),MATCH(M$4,CurCloseProf[#Headers],0))*'Closeouts and Depr'!$J92</f>
        <v>136923.87867483599</v>
      </c>
      <c r="N87" s="7">
        <f>INDEX(CurCloseProf[], MATCH(PAQueryRA[[#This Row],[Reg/Unreg]],CurCloseProf[R/NR],0),MATCH(N$4,CurCloseProf[#Headers],0))*'Closeouts and Depr'!$J92</f>
        <v>79059.324000258232</v>
      </c>
      <c r="O87" s="7">
        <f>INDEX(CurCloseProf[], MATCH(PAQueryRA[[#This Row],[Reg/Unreg]],CurCloseProf[R/NR],0),MATCH(O$4,CurCloseProf[#Headers],0))*'Closeouts and Depr'!$J92</f>
        <v>165546.58072010431</v>
      </c>
      <c r="P87" s="7">
        <f>INDEX(CurCloseProf[], MATCH(PAQueryRA[[#This Row],[Reg/Unreg]],CurCloseProf[R/NR],0),MATCH(P$4,CurCloseProf[#Headers],0))*'Closeouts and Depr'!$J92</f>
        <v>333396.3204536899</v>
      </c>
      <c r="Q87" s="7">
        <f>INDEX(CurCloseProf[], MATCH(PAQueryRA[[#This Row],[Reg/Unreg]],CurCloseProf[R/NR],0),MATCH(Q$4,CurCloseProf[#Headers],0))*'Closeouts and Depr'!$J92</f>
        <v>295958.57255049387</v>
      </c>
      <c r="R87" s="7">
        <f>INDEX(CurCloseProf[], MATCH(PAQueryRA[[#This Row],[Reg/Unreg]],CurCloseProf[R/NR],0),MATCH(R$4,CurCloseProf[#Headers],0))*'Closeouts and Depr'!$J92</f>
        <v>1101059.8492221273</v>
      </c>
      <c r="S87" s="7">
        <f t="shared" si="18"/>
        <v>2714912.6355690761</v>
      </c>
      <c r="U87" s="7">
        <f>'Summary '!K91</f>
        <v>0</v>
      </c>
      <c r="V87" s="7">
        <f>INDEX(CurCloseProf[], MATCH(PAQueryRA[[#This Row],[Reg/Unreg]],CurCloseProf[R/NR],0),MATCH(V$4,CurCloseProf[#Headers],0))*'Closeouts and Depr'!$M92</f>
        <v>-81970.353390909295</v>
      </c>
      <c r="W87" s="7">
        <f>INDEX(CurCloseProf[], MATCH(PAQueryRA[[#This Row],[Reg/Unreg]],CurCloseProf[R/NR],0),MATCH(W$4,CurCloseProf[#Headers],0))*'Closeouts and Depr'!$M92</f>
        <v>-64640.597068099167</v>
      </c>
      <c r="X87" s="7">
        <f>INDEX(CurCloseProf[], MATCH(PAQueryRA[[#This Row],[Reg/Unreg]],CurCloseProf[R/NR],0),MATCH(X$4,CurCloseProf[#Headers],0))*'Closeouts and Depr'!$M92</f>
        <v>-87709.064507507137</v>
      </c>
      <c r="Y87" s="7">
        <f>INDEX(CurCloseProf[], MATCH(PAQueryRA[[#This Row],[Reg/Unreg]],CurCloseProf[R/NR],0),MATCH(Y$4,CurCloseProf[#Headers],0))*'Closeouts and Depr'!$M92</f>
        <v>-24118.763817408104</v>
      </c>
      <c r="Z87" s="7">
        <f>INDEX(CurCloseProf[], MATCH(PAQueryRA[[#This Row],[Reg/Unreg]],CurCloseProf[R/NR],0),MATCH(Z$4,CurCloseProf[#Headers],0))*'Closeouts and Depr'!$M92</f>
        <v>-70453.750555238206</v>
      </c>
      <c r="AA87" s="7">
        <f>INDEX(CurCloseProf[], MATCH(PAQueryRA[[#This Row],[Reg/Unreg]],CurCloseProf[R/NR],0),MATCH(AA$4,CurCloseProf[#Headers],0))*'Closeouts and Depr'!$M92</f>
        <v>-122541.9345115929</v>
      </c>
      <c r="AB87" s="7">
        <f>INDEX(CurCloseProf[], MATCH(PAQueryRA[[#This Row],[Reg/Unreg]],CurCloseProf[R/NR],0),MATCH(AB$4,CurCloseProf[#Headers],0))*'Closeouts and Depr'!$M92</f>
        <v>-102513.14578363941</v>
      </c>
      <c r="AC87" s="7">
        <f>INDEX(CurCloseProf[], MATCH(PAQueryRA[[#This Row],[Reg/Unreg]],CurCloseProf[R/NR],0),MATCH(AC$4,CurCloseProf[#Headers],0))*'Closeouts and Depr'!$M92</f>
        <v>-59190.698402877839</v>
      </c>
      <c r="AD87" s="7">
        <f>INDEX(CurCloseProf[], MATCH(PAQueryRA[[#This Row],[Reg/Unreg]],CurCloseProf[R/NR],0),MATCH(AD$4,CurCloseProf[#Headers],0))*'Closeouts and Depr'!$M92</f>
        <v>-123942.59443705033</v>
      </c>
      <c r="AE87" s="7">
        <f>INDEX(CurCloseProf[], MATCH(PAQueryRA[[#This Row],[Reg/Unreg]],CurCloseProf[R/NR],0),MATCH(AE$4,CurCloseProf[#Headers],0))*'Closeouts and Depr'!$M92</f>
        <v>-249609.53438634402</v>
      </c>
      <c r="AF87" s="7">
        <f>INDEX(CurCloseProf[], MATCH(PAQueryRA[[#This Row],[Reg/Unreg]],CurCloseProf[R/NR],0),MATCH(AF$4,CurCloseProf[#Headers],0))*'Closeouts and Depr'!$M92</f>
        <v>-221580.37434680448</v>
      </c>
      <c r="AG87" s="7">
        <f>INDEX(CurCloseProf[], MATCH(PAQueryRA[[#This Row],[Reg/Unreg]],CurCloseProf[R/NR],0),MATCH(AG$4,CurCloseProf[#Headers],0))*'Closeouts and Depr'!$M92</f>
        <v>-824349.33871445979</v>
      </c>
      <c r="AH87" s="7">
        <f t="shared" si="19"/>
        <v>-2032620.1499219304</v>
      </c>
      <c r="AJ87" s="7">
        <v>0</v>
      </c>
      <c r="AK87" s="7"/>
      <c r="AL87" s="59">
        <f>INDEX(CurCloseProf[],1,MATCH(AL$4,CurCloseProf[#Headers],0))*'CC Summary'!$K$94*$AJ$87</f>
        <v>0</v>
      </c>
      <c r="AM87" s="59">
        <f>INDEX(CurCloseProf[],1,MATCH(AM$4,CurCloseProf[#Headers],0))*'CC Summary'!$K$94*$AJ$87</f>
        <v>0</v>
      </c>
      <c r="AN87" s="59">
        <f>INDEX(CurCloseProf[],1,MATCH(AN$4,CurCloseProf[#Headers],0))*'CC Summary'!$K$94*$AJ$87</f>
        <v>0</v>
      </c>
      <c r="AO87" s="59">
        <f>INDEX(CurCloseProf[],1,MATCH(AO$4,CurCloseProf[#Headers],0))*'CC Summary'!$K$94*$AJ$87</f>
        <v>0</v>
      </c>
      <c r="AP87" s="59">
        <f>INDEX(CurCloseProf[],1,MATCH(AP$4,CurCloseProf[#Headers],0))*'CC Summary'!$K$94*$AJ$87</f>
        <v>0</v>
      </c>
      <c r="AQ87" s="59">
        <f>INDEX(CurCloseProf[],1,MATCH(AQ$4,CurCloseProf[#Headers],0))*'CC Summary'!$K$94*$AJ$87</f>
        <v>0</v>
      </c>
      <c r="AR87" s="59">
        <f>INDEX(CurCloseProf[],1,MATCH(AR$4,CurCloseProf[#Headers],0))*'CC Summary'!$K$94*$AJ$87</f>
        <v>0</v>
      </c>
      <c r="AS87" s="59">
        <f>INDEX(CurCloseProf[],1,MATCH(AS$4,CurCloseProf[#Headers],0))*'CC Summary'!$K$94*$AJ$87</f>
        <v>0</v>
      </c>
      <c r="AT87" s="59">
        <f>INDEX(CurCloseProf[],1,MATCH(AT$4,CurCloseProf[#Headers],0))*'CC Summary'!$K$94*$AJ$87</f>
        <v>0</v>
      </c>
      <c r="AU87" s="59">
        <f>INDEX(CurCloseProf[],1,MATCH(AU$4,CurCloseProf[#Headers],0))*'CC Summary'!$K$94*$AJ$87</f>
        <v>0</v>
      </c>
      <c r="AV87" s="59">
        <f>INDEX(CurCloseProf[],1,MATCH(AV$4,CurCloseProf[#Headers],0))*'CC Summary'!$K$94*$AJ$87</f>
        <v>0</v>
      </c>
      <c r="AW87" s="59">
        <f>INDEX(CurCloseProf[],1,MATCH(AW$4,CurCloseProf[#Headers],0))*'CC Summary'!$K$94*$AJ$87</f>
        <v>0</v>
      </c>
      <c r="AX87" s="59">
        <f t="shared" si="20"/>
        <v>0</v>
      </c>
    </row>
    <row r="88" spans="1:50">
      <c r="A88" t="s">
        <v>58</v>
      </c>
      <c r="B88" t="s">
        <v>142</v>
      </c>
      <c r="C88">
        <v>48706</v>
      </c>
      <c r="D88">
        <v>48706</v>
      </c>
      <c r="F88" s="7">
        <f>'Summary '!L92</f>
        <v>0</v>
      </c>
      <c r="G88" s="7">
        <f>INDEX(CurCloseProf[], MATCH(PAQueryRA[[#This Row],[Reg/Unreg]],CurCloseProf[R/NR],0),MATCH(G$4,CurCloseProf[#Headers],0))*'Closeouts and Depr'!$J93</f>
        <v>0</v>
      </c>
      <c r="H88" s="7">
        <f>INDEX(CurCloseProf[], MATCH(PAQueryRA[[#This Row],[Reg/Unreg]],CurCloseProf[R/NR],0),MATCH(H$4,CurCloseProf[#Headers],0))*'Closeouts and Depr'!$J93</f>
        <v>0</v>
      </c>
      <c r="I88" s="7">
        <f>INDEX(CurCloseProf[], MATCH(PAQueryRA[[#This Row],[Reg/Unreg]],CurCloseProf[R/NR],0),MATCH(I$4,CurCloseProf[#Headers],0))*'Closeouts and Depr'!$J93</f>
        <v>0</v>
      </c>
      <c r="J88" s="7">
        <f>INDEX(CurCloseProf[], MATCH(PAQueryRA[[#This Row],[Reg/Unreg]],CurCloseProf[R/NR],0),MATCH(J$4,CurCloseProf[#Headers],0))*'Closeouts and Depr'!$J93</f>
        <v>0</v>
      </c>
      <c r="K88" s="7">
        <f>INDEX(CurCloseProf[], MATCH(PAQueryRA[[#This Row],[Reg/Unreg]],CurCloseProf[R/NR],0),MATCH(K$4,CurCloseProf[#Headers],0))*'Closeouts and Depr'!$J93</f>
        <v>0</v>
      </c>
      <c r="L88" s="7">
        <f>INDEX(CurCloseProf[], MATCH(PAQueryRA[[#This Row],[Reg/Unreg]],CurCloseProf[R/NR],0),MATCH(L$4,CurCloseProf[#Headers],0))*'Closeouts and Depr'!$J93</f>
        <v>0</v>
      </c>
      <c r="M88" s="7">
        <f>INDEX(CurCloseProf[], MATCH(PAQueryRA[[#This Row],[Reg/Unreg]],CurCloseProf[R/NR],0),MATCH(M$4,CurCloseProf[#Headers],0))*'Closeouts and Depr'!$J93</f>
        <v>0</v>
      </c>
      <c r="N88" s="7">
        <f>INDEX(CurCloseProf[], MATCH(PAQueryRA[[#This Row],[Reg/Unreg]],CurCloseProf[R/NR],0),MATCH(N$4,CurCloseProf[#Headers],0))*'Closeouts and Depr'!$J93</f>
        <v>0</v>
      </c>
      <c r="O88" s="7">
        <f>INDEX(CurCloseProf[], MATCH(PAQueryRA[[#This Row],[Reg/Unreg]],CurCloseProf[R/NR],0),MATCH(O$4,CurCloseProf[#Headers],0))*'Closeouts and Depr'!$J93</f>
        <v>0</v>
      </c>
      <c r="P88" s="7">
        <f>INDEX(CurCloseProf[], MATCH(PAQueryRA[[#This Row],[Reg/Unreg]],CurCloseProf[R/NR],0),MATCH(P$4,CurCloseProf[#Headers],0))*'Closeouts and Depr'!$J93</f>
        <v>0</v>
      </c>
      <c r="Q88" s="7">
        <f>INDEX(CurCloseProf[], MATCH(PAQueryRA[[#This Row],[Reg/Unreg]],CurCloseProf[R/NR],0),MATCH(Q$4,CurCloseProf[#Headers],0))*'Closeouts and Depr'!$J93</f>
        <v>0</v>
      </c>
      <c r="R88" s="7">
        <f>INDEX(CurCloseProf[], MATCH(PAQueryRA[[#This Row],[Reg/Unreg]],CurCloseProf[R/NR],0),MATCH(R$4,CurCloseProf[#Headers],0))*'Closeouts and Depr'!$J93</f>
        <v>0</v>
      </c>
      <c r="S88" s="7">
        <f t="shared" si="18"/>
        <v>0</v>
      </c>
      <c r="U88" s="7">
        <f>'Summary '!K92</f>
        <v>0</v>
      </c>
      <c r="V88" s="7">
        <f>INDEX(CurCloseProf[], MATCH(PAQueryRA[[#This Row],[Reg/Unreg]],CurCloseProf[R/NR],0),MATCH(V$4,CurCloseProf[#Headers],0))*'Closeouts and Depr'!$M93</f>
        <v>0</v>
      </c>
      <c r="W88" s="7">
        <f>INDEX(CurCloseProf[], MATCH(PAQueryRA[[#This Row],[Reg/Unreg]],CurCloseProf[R/NR],0),MATCH(W$4,CurCloseProf[#Headers],0))*'Closeouts and Depr'!$M93</f>
        <v>0</v>
      </c>
      <c r="X88" s="7">
        <f>INDEX(CurCloseProf[], MATCH(PAQueryRA[[#This Row],[Reg/Unreg]],CurCloseProf[R/NR],0),MATCH(X$4,CurCloseProf[#Headers],0))*'Closeouts and Depr'!$M93</f>
        <v>0</v>
      </c>
      <c r="Y88" s="7">
        <f>INDEX(CurCloseProf[], MATCH(PAQueryRA[[#This Row],[Reg/Unreg]],CurCloseProf[R/NR],0),MATCH(Y$4,CurCloseProf[#Headers],0))*'Closeouts and Depr'!$M93</f>
        <v>0</v>
      </c>
      <c r="Z88" s="7">
        <f>INDEX(CurCloseProf[], MATCH(PAQueryRA[[#This Row],[Reg/Unreg]],CurCloseProf[R/NR],0),MATCH(Z$4,CurCloseProf[#Headers],0))*'Closeouts and Depr'!$M93</f>
        <v>0</v>
      </c>
      <c r="AA88" s="7">
        <f>INDEX(CurCloseProf[], MATCH(PAQueryRA[[#This Row],[Reg/Unreg]],CurCloseProf[R/NR],0),MATCH(AA$4,CurCloseProf[#Headers],0))*'Closeouts and Depr'!$M93</f>
        <v>0</v>
      </c>
      <c r="AB88" s="7">
        <f>INDEX(CurCloseProf[], MATCH(PAQueryRA[[#This Row],[Reg/Unreg]],CurCloseProf[R/NR],0),MATCH(AB$4,CurCloseProf[#Headers],0))*'Closeouts and Depr'!$M93</f>
        <v>0</v>
      </c>
      <c r="AC88" s="7">
        <f>INDEX(CurCloseProf[], MATCH(PAQueryRA[[#This Row],[Reg/Unreg]],CurCloseProf[R/NR],0),MATCH(AC$4,CurCloseProf[#Headers],0))*'Closeouts and Depr'!$M93</f>
        <v>0</v>
      </c>
      <c r="AD88" s="7">
        <f>INDEX(CurCloseProf[], MATCH(PAQueryRA[[#This Row],[Reg/Unreg]],CurCloseProf[R/NR],0),MATCH(AD$4,CurCloseProf[#Headers],0))*'Closeouts and Depr'!$M93</f>
        <v>0</v>
      </c>
      <c r="AE88" s="7">
        <f>INDEX(CurCloseProf[], MATCH(PAQueryRA[[#This Row],[Reg/Unreg]],CurCloseProf[R/NR],0),MATCH(AE$4,CurCloseProf[#Headers],0))*'Closeouts and Depr'!$M93</f>
        <v>0</v>
      </c>
      <c r="AF88" s="7">
        <f>INDEX(CurCloseProf[], MATCH(PAQueryRA[[#This Row],[Reg/Unreg]],CurCloseProf[R/NR],0),MATCH(AF$4,CurCloseProf[#Headers],0))*'Closeouts and Depr'!$M93</f>
        <v>0</v>
      </c>
      <c r="AG88" s="7">
        <f>INDEX(CurCloseProf[], MATCH(PAQueryRA[[#This Row],[Reg/Unreg]],CurCloseProf[R/NR],0),MATCH(AG$4,CurCloseProf[#Headers],0))*'Closeouts and Depr'!$M93</f>
        <v>0</v>
      </c>
      <c r="AH88" s="7">
        <f t="shared" si="19"/>
        <v>0</v>
      </c>
      <c r="AJ88" s="7">
        <v>0</v>
      </c>
      <c r="AK88" s="7"/>
      <c r="AL88" s="59">
        <f>INDEX(CurCloseProf[],1,MATCH(AL$4,CurCloseProf[#Headers],0))*'CC Summary'!$K$94*$AJ$88</f>
        <v>0</v>
      </c>
      <c r="AM88" s="59">
        <f>INDEX(CurCloseProf[],1,MATCH(AM$4,CurCloseProf[#Headers],0))*'CC Summary'!$K$94*$AJ$88</f>
        <v>0</v>
      </c>
      <c r="AN88" s="59">
        <f>INDEX(CurCloseProf[],1,MATCH(AN$4,CurCloseProf[#Headers],0))*'CC Summary'!$K$94*$AJ$88</f>
        <v>0</v>
      </c>
      <c r="AO88" s="59">
        <f>INDEX(CurCloseProf[],1,MATCH(AO$4,CurCloseProf[#Headers],0))*'CC Summary'!$K$94*$AJ$88</f>
        <v>0</v>
      </c>
      <c r="AP88" s="59">
        <f>INDEX(CurCloseProf[],1,MATCH(AP$4,CurCloseProf[#Headers],0))*'CC Summary'!$K$94*$AJ$88</f>
        <v>0</v>
      </c>
      <c r="AQ88" s="59">
        <f>INDEX(CurCloseProf[],1,MATCH(AQ$4,CurCloseProf[#Headers],0))*'CC Summary'!$K$94*$AJ$88</f>
        <v>0</v>
      </c>
      <c r="AR88" s="59">
        <f>INDEX(CurCloseProf[],1,MATCH(AR$4,CurCloseProf[#Headers],0))*'CC Summary'!$K$94*$AJ$88</f>
        <v>0</v>
      </c>
      <c r="AS88" s="59">
        <f>INDEX(CurCloseProf[],1,MATCH(AS$4,CurCloseProf[#Headers],0))*'CC Summary'!$K$94*$AJ$88</f>
        <v>0</v>
      </c>
      <c r="AT88" s="59">
        <f>INDEX(CurCloseProf[],1,MATCH(AT$4,CurCloseProf[#Headers],0))*'CC Summary'!$K$94*$AJ$88</f>
        <v>0</v>
      </c>
      <c r="AU88" s="59">
        <f>INDEX(CurCloseProf[],1,MATCH(AU$4,CurCloseProf[#Headers],0))*'CC Summary'!$K$94*$AJ$88</f>
        <v>0</v>
      </c>
      <c r="AV88" s="59">
        <f>INDEX(CurCloseProf[],1,MATCH(AV$4,CurCloseProf[#Headers],0))*'CC Summary'!$K$94*$AJ$88</f>
        <v>0</v>
      </c>
      <c r="AW88" s="59">
        <f>INDEX(CurCloseProf[],1,MATCH(AW$4,CurCloseProf[#Headers],0))*'CC Summary'!$K$94*$AJ$88</f>
        <v>0</v>
      </c>
      <c r="AX88" s="59">
        <f t="shared" si="20"/>
        <v>0</v>
      </c>
    </row>
    <row r="89" spans="1:50">
      <c r="A89" t="s">
        <v>58</v>
      </c>
      <c r="B89" t="s">
        <v>143</v>
      </c>
      <c r="C89">
        <v>48796</v>
      </c>
      <c r="D89">
        <v>48796</v>
      </c>
      <c r="F89" s="7">
        <f>'Summary '!L93</f>
        <v>0</v>
      </c>
      <c r="G89" s="7">
        <f>INDEX(CurCloseProf[], MATCH(PAQueryRA[[#This Row],[Reg/Unreg]],CurCloseProf[R/NR],0),MATCH(G$4,CurCloseProf[#Headers],0))*'Closeouts and Depr'!$J94</f>
        <v>0</v>
      </c>
      <c r="H89" s="7">
        <f>INDEX(CurCloseProf[], MATCH(PAQueryRA[[#This Row],[Reg/Unreg]],CurCloseProf[R/NR],0),MATCH(H$4,CurCloseProf[#Headers],0))*'Closeouts and Depr'!$J94</f>
        <v>0</v>
      </c>
      <c r="I89" s="7">
        <f>INDEX(CurCloseProf[], MATCH(PAQueryRA[[#This Row],[Reg/Unreg]],CurCloseProf[R/NR],0),MATCH(I$4,CurCloseProf[#Headers],0))*'Closeouts and Depr'!$J94</f>
        <v>0</v>
      </c>
      <c r="J89" s="7">
        <f>INDEX(CurCloseProf[], MATCH(PAQueryRA[[#This Row],[Reg/Unreg]],CurCloseProf[R/NR],0),MATCH(J$4,CurCloseProf[#Headers],0))*'Closeouts and Depr'!$J94</f>
        <v>0</v>
      </c>
      <c r="K89" s="7">
        <f>INDEX(CurCloseProf[], MATCH(PAQueryRA[[#This Row],[Reg/Unreg]],CurCloseProf[R/NR],0),MATCH(K$4,CurCloseProf[#Headers],0))*'Closeouts and Depr'!$J94</f>
        <v>0</v>
      </c>
      <c r="L89" s="7">
        <f>INDEX(CurCloseProf[], MATCH(PAQueryRA[[#This Row],[Reg/Unreg]],CurCloseProf[R/NR],0),MATCH(L$4,CurCloseProf[#Headers],0))*'Closeouts and Depr'!$J94</f>
        <v>0</v>
      </c>
      <c r="M89" s="7">
        <f>INDEX(CurCloseProf[], MATCH(PAQueryRA[[#This Row],[Reg/Unreg]],CurCloseProf[R/NR],0),MATCH(M$4,CurCloseProf[#Headers],0))*'Closeouts and Depr'!$J94</f>
        <v>0</v>
      </c>
      <c r="N89" s="7">
        <f>INDEX(CurCloseProf[], MATCH(PAQueryRA[[#This Row],[Reg/Unreg]],CurCloseProf[R/NR],0),MATCH(N$4,CurCloseProf[#Headers],0))*'Closeouts and Depr'!$J94</f>
        <v>0</v>
      </c>
      <c r="O89" s="7">
        <f>INDEX(CurCloseProf[], MATCH(PAQueryRA[[#This Row],[Reg/Unreg]],CurCloseProf[R/NR],0),MATCH(O$4,CurCloseProf[#Headers],0))*'Closeouts and Depr'!$J94</f>
        <v>0</v>
      </c>
      <c r="P89" s="7">
        <f>INDEX(CurCloseProf[], MATCH(PAQueryRA[[#This Row],[Reg/Unreg]],CurCloseProf[R/NR],0),MATCH(P$4,CurCloseProf[#Headers],0))*'Closeouts and Depr'!$J94</f>
        <v>0</v>
      </c>
      <c r="Q89" s="7">
        <f>INDEX(CurCloseProf[], MATCH(PAQueryRA[[#This Row],[Reg/Unreg]],CurCloseProf[R/NR],0),MATCH(Q$4,CurCloseProf[#Headers],0))*'Closeouts and Depr'!$J94</f>
        <v>0</v>
      </c>
      <c r="R89" s="7">
        <f>INDEX(CurCloseProf[], MATCH(PAQueryRA[[#This Row],[Reg/Unreg]],CurCloseProf[R/NR],0),MATCH(R$4,CurCloseProf[#Headers],0))*'Closeouts and Depr'!$J94</f>
        <v>0</v>
      </c>
      <c r="S89" s="7">
        <f t="shared" si="18"/>
        <v>0</v>
      </c>
      <c r="U89" s="7">
        <f>'Summary '!K93</f>
        <v>0</v>
      </c>
      <c r="V89" s="7">
        <f>INDEX(CurCloseProf[], MATCH(PAQueryRA[[#This Row],[Reg/Unreg]],CurCloseProf[R/NR],0),MATCH(V$4,CurCloseProf[#Headers],0))*'Closeouts and Depr'!$M94</f>
        <v>0</v>
      </c>
      <c r="W89" s="7">
        <f>INDEX(CurCloseProf[], MATCH(PAQueryRA[[#This Row],[Reg/Unreg]],CurCloseProf[R/NR],0),MATCH(W$4,CurCloseProf[#Headers],0))*'Closeouts and Depr'!$M94</f>
        <v>0</v>
      </c>
      <c r="X89" s="7">
        <f>INDEX(CurCloseProf[], MATCH(PAQueryRA[[#This Row],[Reg/Unreg]],CurCloseProf[R/NR],0),MATCH(X$4,CurCloseProf[#Headers],0))*'Closeouts and Depr'!$M94</f>
        <v>0</v>
      </c>
      <c r="Y89" s="7">
        <f>INDEX(CurCloseProf[], MATCH(PAQueryRA[[#This Row],[Reg/Unreg]],CurCloseProf[R/NR],0),MATCH(Y$4,CurCloseProf[#Headers],0))*'Closeouts and Depr'!$M94</f>
        <v>0</v>
      </c>
      <c r="Z89" s="7">
        <f>INDEX(CurCloseProf[], MATCH(PAQueryRA[[#This Row],[Reg/Unreg]],CurCloseProf[R/NR],0),MATCH(Z$4,CurCloseProf[#Headers],0))*'Closeouts and Depr'!$M94</f>
        <v>0</v>
      </c>
      <c r="AA89" s="7">
        <f>INDEX(CurCloseProf[], MATCH(PAQueryRA[[#This Row],[Reg/Unreg]],CurCloseProf[R/NR],0),MATCH(AA$4,CurCloseProf[#Headers],0))*'Closeouts and Depr'!$M94</f>
        <v>0</v>
      </c>
      <c r="AB89" s="7">
        <f>INDEX(CurCloseProf[], MATCH(PAQueryRA[[#This Row],[Reg/Unreg]],CurCloseProf[R/NR],0),MATCH(AB$4,CurCloseProf[#Headers],0))*'Closeouts and Depr'!$M94</f>
        <v>0</v>
      </c>
      <c r="AC89" s="7">
        <f>INDEX(CurCloseProf[], MATCH(PAQueryRA[[#This Row],[Reg/Unreg]],CurCloseProf[R/NR],0),MATCH(AC$4,CurCloseProf[#Headers],0))*'Closeouts and Depr'!$M94</f>
        <v>0</v>
      </c>
      <c r="AD89" s="7">
        <f>INDEX(CurCloseProf[], MATCH(PAQueryRA[[#This Row],[Reg/Unreg]],CurCloseProf[R/NR],0),MATCH(AD$4,CurCloseProf[#Headers],0))*'Closeouts and Depr'!$M94</f>
        <v>0</v>
      </c>
      <c r="AE89" s="7">
        <f>INDEX(CurCloseProf[], MATCH(PAQueryRA[[#This Row],[Reg/Unreg]],CurCloseProf[R/NR],0),MATCH(AE$4,CurCloseProf[#Headers],0))*'Closeouts and Depr'!$M94</f>
        <v>0</v>
      </c>
      <c r="AF89" s="7">
        <f>INDEX(CurCloseProf[], MATCH(PAQueryRA[[#This Row],[Reg/Unreg]],CurCloseProf[R/NR],0),MATCH(AF$4,CurCloseProf[#Headers],0))*'Closeouts and Depr'!$M94</f>
        <v>0</v>
      </c>
      <c r="AG89" s="7">
        <f>INDEX(CurCloseProf[], MATCH(PAQueryRA[[#This Row],[Reg/Unreg]],CurCloseProf[R/NR],0),MATCH(AG$4,CurCloseProf[#Headers],0))*'Closeouts and Depr'!$M94</f>
        <v>0</v>
      </c>
      <c r="AH89" s="7">
        <f t="shared" si="19"/>
        <v>0</v>
      </c>
      <c r="AJ89" s="7">
        <v>0</v>
      </c>
      <c r="AK89" s="7"/>
      <c r="AL89" s="59">
        <f>INDEX(CurCloseProf[],1,MATCH(AL$4,CurCloseProf[#Headers],0))*'CC Summary'!$K$94*$AJ$89</f>
        <v>0</v>
      </c>
      <c r="AM89" s="59">
        <f>INDEX(CurCloseProf[],1,MATCH(AM$4,CurCloseProf[#Headers],0))*'CC Summary'!$K$94*$AJ$89</f>
        <v>0</v>
      </c>
      <c r="AN89" s="59">
        <f>INDEX(CurCloseProf[],1,MATCH(AN$4,CurCloseProf[#Headers],0))*'CC Summary'!$K$94*$AJ$89</f>
        <v>0</v>
      </c>
      <c r="AO89" s="59">
        <f>INDEX(CurCloseProf[],1,MATCH(AO$4,CurCloseProf[#Headers],0))*'CC Summary'!$K$94*$AJ$89</f>
        <v>0</v>
      </c>
      <c r="AP89" s="59">
        <f>INDEX(CurCloseProf[],1,MATCH(AP$4,CurCloseProf[#Headers],0))*'CC Summary'!$K$94*$AJ$89</f>
        <v>0</v>
      </c>
      <c r="AQ89" s="59">
        <f>INDEX(CurCloseProf[],1,MATCH(AQ$4,CurCloseProf[#Headers],0))*'CC Summary'!$K$94*$AJ$89</f>
        <v>0</v>
      </c>
      <c r="AR89" s="59">
        <f>INDEX(CurCloseProf[],1,MATCH(AR$4,CurCloseProf[#Headers],0))*'CC Summary'!$K$94*$AJ$89</f>
        <v>0</v>
      </c>
      <c r="AS89" s="59">
        <f>INDEX(CurCloseProf[],1,MATCH(AS$4,CurCloseProf[#Headers],0))*'CC Summary'!$K$94*$AJ$89</f>
        <v>0</v>
      </c>
      <c r="AT89" s="59">
        <f>INDEX(CurCloseProf[],1,MATCH(AT$4,CurCloseProf[#Headers],0))*'CC Summary'!$K$94*$AJ$89</f>
        <v>0</v>
      </c>
      <c r="AU89" s="59">
        <f>INDEX(CurCloseProf[],1,MATCH(AU$4,CurCloseProf[#Headers],0))*'CC Summary'!$K$94*$AJ$89</f>
        <v>0</v>
      </c>
      <c r="AV89" s="59">
        <f>INDEX(CurCloseProf[],1,MATCH(AV$4,CurCloseProf[#Headers],0))*'CC Summary'!$K$94*$AJ$89</f>
        <v>0</v>
      </c>
      <c r="AW89" s="59">
        <f>INDEX(CurCloseProf[],1,MATCH(AW$4,CurCloseProf[#Headers],0))*'CC Summary'!$K$94*$AJ$89</f>
        <v>0</v>
      </c>
      <c r="AX89" s="59">
        <f t="shared" si="20"/>
        <v>0</v>
      </c>
    </row>
    <row r="90" spans="1:50">
      <c r="A90" t="s">
        <v>58</v>
      </c>
      <c r="B90" t="s">
        <v>144</v>
      </c>
      <c r="C90">
        <v>48801</v>
      </c>
      <c r="D90">
        <v>48801</v>
      </c>
      <c r="F90" s="7">
        <f>'Summary '!L94</f>
        <v>0</v>
      </c>
      <c r="G90" s="7">
        <f>INDEX(CurCloseProf[], MATCH(PAQueryRA[[#This Row],[Reg/Unreg]],CurCloseProf[R/NR],0),MATCH(G$4,CurCloseProf[#Headers],0))*'Closeouts and Depr'!$J95</f>
        <v>9324.525140332169</v>
      </c>
      <c r="H90" s="7">
        <f>INDEX(CurCloseProf[], MATCH(PAQueryRA[[#This Row],[Reg/Unreg]],CurCloseProf[R/NR],0),MATCH(H$4,CurCloseProf[#Headers],0))*'Closeouts and Depr'!$J95</f>
        <v>7353.1813334163089</v>
      </c>
      <c r="I90" s="7">
        <f>INDEX(CurCloseProf[], MATCH(PAQueryRA[[#This Row],[Reg/Unreg]],CurCloseProf[R/NR],0),MATCH(I$4,CurCloseProf[#Headers],0))*'Closeouts and Depr'!$J95</f>
        <v>9977.3313546061527</v>
      </c>
      <c r="J90" s="7">
        <f>INDEX(CurCloseProf[], MATCH(PAQueryRA[[#This Row],[Reg/Unreg]],CurCloseProf[R/NR],0),MATCH(J$4,CurCloseProf[#Headers],0))*'Closeouts and Depr'!$J95</f>
        <v>2743.6263266628443</v>
      </c>
      <c r="K90" s="7">
        <f>INDEX(CurCloseProf[], MATCH(PAQueryRA[[#This Row],[Reg/Unreg]],CurCloseProf[R/NR],0),MATCH(K$4,CurCloseProf[#Headers],0))*'Closeouts and Depr'!$J95</f>
        <v>8014.4557282812339</v>
      </c>
      <c r="L90" s="7">
        <f>INDEX(CurCloseProf[], MATCH(PAQueryRA[[#This Row],[Reg/Unreg]],CurCloseProf[R/NR],0),MATCH(L$4,CurCloseProf[#Headers],0))*'Closeouts and Depr'!$J95</f>
        <v>13939.739208505209</v>
      </c>
      <c r="M90" s="7">
        <f>INDEX(CurCloseProf[], MATCH(PAQueryRA[[#This Row],[Reg/Unreg]],CurCloseProf[R/NR],0),MATCH(M$4,CurCloseProf[#Headers],0))*'Closeouts and Depr'!$J95</f>
        <v>11661.367378954013</v>
      </c>
      <c r="N90" s="7">
        <f>INDEX(CurCloseProf[], MATCH(PAQueryRA[[#This Row],[Reg/Unreg]],CurCloseProf[R/NR],0),MATCH(N$4,CurCloseProf[#Headers],0))*'Closeouts and Depr'!$J95</f>
        <v>6733.2289358247817</v>
      </c>
      <c r="O90" s="7">
        <f>INDEX(CurCloseProf[], MATCH(PAQueryRA[[#This Row],[Reg/Unreg]],CurCloseProf[R/NR],0),MATCH(O$4,CurCloseProf[#Headers],0))*'Closeouts and Depr'!$J95</f>
        <v>14099.071066276996</v>
      </c>
      <c r="P90" s="7">
        <f>INDEX(CurCloseProf[], MATCH(PAQueryRA[[#This Row],[Reg/Unreg]],CurCloseProf[R/NR],0),MATCH(P$4,CurCloseProf[#Headers],0))*'Closeouts and Depr'!$J95</f>
        <v>28394.294795247224</v>
      </c>
      <c r="Q90" s="7">
        <f>INDEX(CurCloseProf[], MATCH(PAQueryRA[[#This Row],[Reg/Unreg]],CurCloseProf[R/NR],0),MATCH(Q$4,CurCloseProf[#Headers],0))*'Closeouts and Depr'!$J95</f>
        <v>25205.841938338282</v>
      </c>
      <c r="R90" s="7">
        <f>INDEX(CurCloseProf[], MATCH(PAQueryRA[[#This Row],[Reg/Unreg]],CurCloseProf[R/NR],0),MATCH(R$4,CurCloseProf[#Headers],0))*'Closeouts and Depr'!$J95</f>
        <v>93773.734225618784</v>
      </c>
      <c r="S90" s="7">
        <f t="shared" si="18"/>
        <v>231220.397432064</v>
      </c>
      <c r="U90" s="7">
        <f>'Summary '!K94</f>
        <v>0</v>
      </c>
      <c r="V90" s="7">
        <f>INDEX(CurCloseProf[], MATCH(PAQueryRA[[#This Row],[Reg/Unreg]],CurCloseProf[R/NR],0),MATCH(V$4,CurCloseProf[#Headers],0))*'Closeouts and Depr'!$M95</f>
        <v>-66402.795595311822</v>
      </c>
      <c r="W90" s="7">
        <f>INDEX(CurCloseProf[], MATCH(PAQueryRA[[#This Row],[Reg/Unreg]],CurCloseProf[R/NR],0),MATCH(W$4,CurCloseProf[#Headers],0))*'Closeouts and Depr'!$M95</f>
        <v>-52364.253375878812</v>
      </c>
      <c r="X90" s="7">
        <f>INDEX(CurCloseProf[], MATCH(PAQueryRA[[#This Row],[Reg/Unreg]],CurCloseProf[R/NR],0),MATCH(X$4,CurCloseProf[#Headers],0))*'Closeouts and Depr'!$M95</f>
        <v>-71051.628319488547</v>
      </c>
      <c r="Y90" s="7">
        <f>INDEX(CurCloseProf[], MATCH(PAQueryRA[[#This Row],[Reg/Unreg]],CurCloseProf[R/NR],0),MATCH(Y$4,CurCloseProf[#Headers],0))*'Closeouts and Depr'!$M95</f>
        <v>-19538.202258825066</v>
      </c>
      <c r="Z90" s="7">
        <f>INDEX(CurCloseProf[], MATCH(PAQueryRA[[#This Row],[Reg/Unreg]],CurCloseProf[R/NR],0),MATCH(Z$4,CurCloseProf[#Headers],0))*'Closeouts and Depr'!$M95</f>
        <v>-57073.39060418649</v>
      </c>
      <c r="AA90" s="7">
        <f>INDEX(CurCloseProf[], MATCH(PAQueryRA[[#This Row],[Reg/Unreg]],CurCloseProf[R/NR],0),MATCH(AA$4,CurCloseProf[#Headers],0))*'Closeouts and Depr'!$M95</f>
        <v>-99269.146619658437</v>
      </c>
      <c r="AB90" s="7">
        <f>INDEX(CurCloseProf[], MATCH(PAQueryRA[[#This Row],[Reg/Unreg]],CurCloseProf[R/NR],0),MATCH(AB$4,CurCloseProf[#Headers],0))*'Closeouts and Depr'!$M95</f>
        <v>-83044.16394108579</v>
      </c>
      <c r="AC90" s="7">
        <f>INDEX(CurCloseProf[], MATCH(PAQueryRA[[#This Row],[Reg/Unreg]],CurCloseProf[R/NR],0),MATCH(AC$4,CurCloseProf[#Headers],0))*'Closeouts and Depr'!$M95</f>
        <v>-47949.382729219033</v>
      </c>
      <c r="AD90" s="7">
        <f>INDEX(CurCloseProf[], MATCH(PAQueryRA[[#This Row],[Reg/Unreg]],CurCloseProf[R/NR],0),MATCH(AD$4,CurCloseProf[#Headers],0))*'Closeouts and Depr'!$M95</f>
        <v>-100403.79751331932</v>
      </c>
      <c r="AE90" s="7">
        <f>INDEX(CurCloseProf[], MATCH(PAQueryRA[[#This Row],[Reg/Unreg]],CurCloseProf[R/NR],0),MATCH(AE$4,CurCloseProf[#Headers],0))*'Closeouts and Depr'!$M95</f>
        <v>-202204.45813443983</v>
      </c>
      <c r="AF90" s="7">
        <f>INDEX(CurCloseProf[], MATCH(PAQueryRA[[#This Row],[Reg/Unreg]],CurCloseProf[R/NR],0),MATCH(AF$4,CurCloseProf[#Headers],0))*'Closeouts and Depr'!$M95</f>
        <v>-179498.51009566709</v>
      </c>
      <c r="AG90" s="7">
        <f>INDEX(CurCloseProf[], MATCH(PAQueryRA[[#This Row],[Reg/Unreg]],CurCloseProf[R/NR],0),MATCH(AG$4,CurCloseProf[#Headers],0))*'Closeouts and Depr'!$M95</f>
        <v>-667791.44377651822</v>
      </c>
      <c r="AH90" s="7">
        <f t="shared" si="19"/>
        <v>-1646591.1729635987</v>
      </c>
      <c r="AJ90" s="7">
        <v>0</v>
      </c>
      <c r="AK90" s="7"/>
      <c r="AL90" s="59">
        <f>INDEX(CurCloseProf[],1,MATCH(AL$4,CurCloseProf[#Headers],0))*'CC Summary'!$K$94*$AJ$90</f>
        <v>0</v>
      </c>
      <c r="AM90" s="59">
        <f>INDEX(CurCloseProf[],1,MATCH(AM$4,CurCloseProf[#Headers],0))*'CC Summary'!$K$94*$AJ$90</f>
        <v>0</v>
      </c>
      <c r="AN90" s="59">
        <f>INDEX(CurCloseProf[],1,MATCH(AN$4,CurCloseProf[#Headers],0))*'CC Summary'!$K$94*$AJ$90</f>
        <v>0</v>
      </c>
      <c r="AO90" s="59">
        <f>INDEX(CurCloseProf[],1,MATCH(AO$4,CurCloseProf[#Headers],0))*'CC Summary'!$K$94*$AJ$90</f>
        <v>0</v>
      </c>
      <c r="AP90" s="59">
        <f>INDEX(CurCloseProf[],1,MATCH(AP$4,CurCloseProf[#Headers],0))*'CC Summary'!$K$94*$AJ$90</f>
        <v>0</v>
      </c>
      <c r="AQ90" s="59">
        <f>INDEX(CurCloseProf[],1,MATCH(AQ$4,CurCloseProf[#Headers],0))*'CC Summary'!$K$94*$AJ$90</f>
        <v>0</v>
      </c>
      <c r="AR90" s="59">
        <f>INDEX(CurCloseProf[],1,MATCH(AR$4,CurCloseProf[#Headers],0))*'CC Summary'!$K$94*$AJ$90</f>
        <v>0</v>
      </c>
      <c r="AS90" s="59">
        <f>INDEX(CurCloseProf[],1,MATCH(AS$4,CurCloseProf[#Headers],0))*'CC Summary'!$K$94*$AJ$90</f>
        <v>0</v>
      </c>
      <c r="AT90" s="59">
        <f>INDEX(CurCloseProf[],1,MATCH(AT$4,CurCloseProf[#Headers],0))*'CC Summary'!$K$94*$AJ$90</f>
        <v>0</v>
      </c>
      <c r="AU90" s="59">
        <f>INDEX(CurCloseProf[],1,MATCH(AU$4,CurCloseProf[#Headers],0))*'CC Summary'!$K$94*$AJ$90</f>
        <v>0</v>
      </c>
      <c r="AV90" s="59">
        <f>INDEX(CurCloseProf[],1,MATCH(AV$4,CurCloseProf[#Headers],0))*'CC Summary'!$K$94*$AJ$90</f>
        <v>0</v>
      </c>
      <c r="AW90" s="59">
        <f>INDEX(CurCloseProf[],1,MATCH(AW$4,CurCloseProf[#Headers],0))*'CC Summary'!$K$94*$AJ$90</f>
        <v>0</v>
      </c>
      <c r="AX90" s="59">
        <f t="shared" si="20"/>
        <v>0</v>
      </c>
    </row>
    <row r="91" spans="1:50">
      <c r="A91" t="s">
        <v>58</v>
      </c>
      <c r="B91" t="s">
        <v>145</v>
      </c>
      <c r="C91">
        <v>49501</v>
      </c>
      <c r="D91">
        <v>49500</v>
      </c>
      <c r="F91" s="7">
        <f>'Summary '!L95</f>
        <v>0</v>
      </c>
      <c r="G91" s="7">
        <f>INDEX(CurCloseProf[], MATCH(PAQueryRA[[#This Row],[Reg/Unreg]],CurCloseProf[R/NR],0),MATCH(G$4,CurCloseProf[#Headers],0))*'Closeouts and Depr'!$J96</f>
        <v>0</v>
      </c>
      <c r="H91" s="7">
        <f>INDEX(CurCloseProf[], MATCH(PAQueryRA[[#This Row],[Reg/Unreg]],CurCloseProf[R/NR],0),MATCH(H$4,CurCloseProf[#Headers],0))*'Closeouts and Depr'!$J96</f>
        <v>0</v>
      </c>
      <c r="I91" s="7">
        <f>INDEX(CurCloseProf[], MATCH(PAQueryRA[[#This Row],[Reg/Unreg]],CurCloseProf[R/NR],0),MATCH(I$4,CurCloseProf[#Headers],0))*'Closeouts and Depr'!$J96</f>
        <v>0</v>
      </c>
      <c r="J91" s="7">
        <f>INDEX(CurCloseProf[], MATCH(PAQueryRA[[#This Row],[Reg/Unreg]],CurCloseProf[R/NR],0),MATCH(J$4,CurCloseProf[#Headers],0))*'Closeouts and Depr'!$J96</f>
        <v>0</v>
      </c>
      <c r="K91" s="7">
        <f>INDEX(CurCloseProf[], MATCH(PAQueryRA[[#This Row],[Reg/Unreg]],CurCloseProf[R/NR],0),MATCH(K$4,CurCloseProf[#Headers],0))*'Closeouts and Depr'!$J96</f>
        <v>0</v>
      </c>
      <c r="L91" s="7">
        <f>INDEX(CurCloseProf[], MATCH(PAQueryRA[[#This Row],[Reg/Unreg]],CurCloseProf[R/NR],0),MATCH(L$4,CurCloseProf[#Headers],0))*'Closeouts and Depr'!$J96</f>
        <v>0</v>
      </c>
      <c r="M91" s="7">
        <f>INDEX(CurCloseProf[], MATCH(PAQueryRA[[#This Row],[Reg/Unreg]],CurCloseProf[R/NR],0),MATCH(M$4,CurCloseProf[#Headers],0))*'Closeouts and Depr'!$J96</f>
        <v>0</v>
      </c>
      <c r="N91" s="7">
        <f>INDEX(CurCloseProf[], MATCH(PAQueryRA[[#This Row],[Reg/Unreg]],CurCloseProf[R/NR],0),MATCH(N$4,CurCloseProf[#Headers],0))*'Closeouts and Depr'!$J96</f>
        <v>0</v>
      </c>
      <c r="O91" s="7">
        <f>INDEX(CurCloseProf[], MATCH(PAQueryRA[[#This Row],[Reg/Unreg]],CurCloseProf[R/NR],0),MATCH(O$4,CurCloseProf[#Headers],0))*'Closeouts and Depr'!$J96</f>
        <v>0</v>
      </c>
      <c r="P91" s="7">
        <f>INDEX(CurCloseProf[], MATCH(PAQueryRA[[#This Row],[Reg/Unreg]],CurCloseProf[R/NR],0),MATCH(P$4,CurCloseProf[#Headers],0))*'Closeouts and Depr'!$J96</f>
        <v>0</v>
      </c>
      <c r="Q91" s="7">
        <f>INDEX(CurCloseProf[], MATCH(PAQueryRA[[#This Row],[Reg/Unreg]],CurCloseProf[R/NR],0),MATCH(Q$4,CurCloseProf[#Headers],0))*'Closeouts and Depr'!$J96</f>
        <v>0</v>
      </c>
      <c r="R91" s="7">
        <f>INDEX(CurCloseProf[], MATCH(PAQueryRA[[#This Row],[Reg/Unreg]],CurCloseProf[R/NR],0),MATCH(R$4,CurCloseProf[#Headers],0))*'Closeouts and Depr'!$J96</f>
        <v>0</v>
      </c>
      <c r="S91" s="7">
        <f t="shared" si="18"/>
        <v>0</v>
      </c>
      <c r="U91" s="7">
        <f>'Summary '!K95</f>
        <v>0</v>
      </c>
      <c r="V91" s="7">
        <f>INDEX(CurCloseProf[], MATCH(PAQueryRA[[#This Row],[Reg/Unreg]],CurCloseProf[R/NR],0),MATCH(V$4,CurCloseProf[#Headers],0))*'Closeouts and Depr'!$M96</f>
        <v>0</v>
      </c>
      <c r="W91" s="7">
        <f>INDEX(CurCloseProf[], MATCH(PAQueryRA[[#This Row],[Reg/Unreg]],CurCloseProf[R/NR],0),MATCH(W$4,CurCloseProf[#Headers],0))*'Closeouts and Depr'!$M96</f>
        <v>0</v>
      </c>
      <c r="X91" s="7">
        <f>INDEX(CurCloseProf[], MATCH(PAQueryRA[[#This Row],[Reg/Unreg]],CurCloseProf[R/NR],0),MATCH(X$4,CurCloseProf[#Headers],0))*'Closeouts and Depr'!$M96</f>
        <v>0</v>
      </c>
      <c r="Y91" s="7">
        <f>INDEX(CurCloseProf[], MATCH(PAQueryRA[[#This Row],[Reg/Unreg]],CurCloseProf[R/NR],0),MATCH(Y$4,CurCloseProf[#Headers],0))*'Closeouts and Depr'!$M96</f>
        <v>0</v>
      </c>
      <c r="Z91" s="7">
        <f>INDEX(CurCloseProf[], MATCH(PAQueryRA[[#This Row],[Reg/Unreg]],CurCloseProf[R/NR],0),MATCH(Z$4,CurCloseProf[#Headers],0))*'Closeouts and Depr'!$M96</f>
        <v>0</v>
      </c>
      <c r="AA91" s="7">
        <f>INDEX(CurCloseProf[], MATCH(PAQueryRA[[#This Row],[Reg/Unreg]],CurCloseProf[R/NR],0),MATCH(AA$4,CurCloseProf[#Headers],0))*'Closeouts and Depr'!$M96</f>
        <v>0</v>
      </c>
      <c r="AB91" s="7">
        <f>INDEX(CurCloseProf[], MATCH(PAQueryRA[[#This Row],[Reg/Unreg]],CurCloseProf[R/NR],0),MATCH(AB$4,CurCloseProf[#Headers],0))*'Closeouts and Depr'!$M96</f>
        <v>0</v>
      </c>
      <c r="AC91" s="7">
        <f>INDEX(CurCloseProf[], MATCH(PAQueryRA[[#This Row],[Reg/Unreg]],CurCloseProf[R/NR],0),MATCH(AC$4,CurCloseProf[#Headers],0))*'Closeouts and Depr'!$M96</f>
        <v>0</v>
      </c>
      <c r="AD91" s="7">
        <f>INDEX(CurCloseProf[], MATCH(PAQueryRA[[#This Row],[Reg/Unreg]],CurCloseProf[R/NR],0),MATCH(AD$4,CurCloseProf[#Headers],0))*'Closeouts and Depr'!$M96</f>
        <v>0</v>
      </c>
      <c r="AE91" s="7">
        <f>INDEX(CurCloseProf[], MATCH(PAQueryRA[[#This Row],[Reg/Unreg]],CurCloseProf[R/NR],0),MATCH(AE$4,CurCloseProf[#Headers],0))*'Closeouts and Depr'!$M96</f>
        <v>0</v>
      </c>
      <c r="AF91" s="7">
        <f>INDEX(CurCloseProf[], MATCH(PAQueryRA[[#This Row],[Reg/Unreg]],CurCloseProf[R/NR],0),MATCH(AF$4,CurCloseProf[#Headers],0))*'Closeouts and Depr'!$M96</f>
        <v>0</v>
      </c>
      <c r="AG91" s="7">
        <f>INDEX(CurCloseProf[], MATCH(PAQueryRA[[#This Row],[Reg/Unreg]],CurCloseProf[R/NR],0),MATCH(AG$4,CurCloseProf[#Headers],0))*'Closeouts and Depr'!$M96</f>
        <v>0</v>
      </c>
      <c r="AH91" s="7">
        <f t="shared" si="19"/>
        <v>0</v>
      </c>
      <c r="AJ91" s="7">
        <v>0</v>
      </c>
      <c r="AK91" s="7"/>
      <c r="AL91" s="59">
        <f>INDEX(CurCloseProf[],1,MATCH(AL$4,CurCloseProf[#Headers],0))*'CC Summary'!$K$94*$AJ$91</f>
        <v>0</v>
      </c>
      <c r="AM91" s="59">
        <f>INDEX(CurCloseProf[],1,MATCH(AM$4,CurCloseProf[#Headers],0))*'CC Summary'!$K$94*$AJ$91</f>
        <v>0</v>
      </c>
      <c r="AN91" s="59">
        <f>INDEX(CurCloseProf[],1,MATCH(AN$4,CurCloseProf[#Headers],0))*'CC Summary'!$K$94*$AJ$91</f>
        <v>0</v>
      </c>
      <c r="AO91" s="59">
        <f>INDEX(CurCloseProf[],1,MATCH(AO$4,CurCloseProf[#Headers],0))*'CC Summary'!$K$94*$AJ$91</f>
        <v>0</v>
      </c>
      <c r="AP91" s="59">
        <f>INDEX(CurCloseProf[],1,MATCH(AP$4,CurCloseProf[#Headers],0))*'CC Summary'!$K$94*$AJ$91</f>
        <v>0</v>
      </c>
      <c r="AQ91" s="59">
        <f>INDEX(CurCloseProf[],1,MATCH(AQ$4,CurCloseProf[#Headers],0))*'CC Summary'!$K$94*$AJ$91</f>
        <v>0</v>
      </c>
      <c r="AR91" s="59">
        <f>INDEX(CurCloseProf[],1,MATCH(AR$4,CurCloseProf[#Headers],0))*'CC Summary'!$K$94*$AJ$91</f>
        <v>0</v>
      </c>
      <c r="AS91" s="59">
        <f>INDEX(CurCloseProf[],1,MATCH(AS$4,CurCloseProf[#Headers],0))*'CC Summary'!$K$94*$AJ$91</f>
        <v>0</v>
      </c>
      <c r="AT91" s="59">
        <f>INDEX(CurCloseProf[],1,MATCH(AT$4,CurCloseProf[#Headers],0))*'CC Summary'!$K$94*$AJ$91</f>
        <v>0</v>
      </c>
      <c r="AU91" s="59">
        <f>INDEX(CurCloseProf[],1,MATCH(AU$4,CurCloseProf[#Headers],0))*'CC Summary'!$K$94*$AJ$91</f>
        <v>0</v>
      </c>
      <c r="AV91" s="59">
        <f>INDEX(CurCloseProf[],1,MATCH(AV$4,CurCloseProf[#Headers],0))*'CC Summary'!$K$94*$AJ$91</f>
        <v>0</v>
      </c>
      <c r="AW91" s="59">
        <f>INDEX(CurCloseProf[],1,MATCH(AW$4,CurCloseProf[#Headers],0))*'CC Summary'!$K$94*$AJ$91</f>
        <v>0</v>
      </c>
      <c r="AX91" s="59">
        <f t="shared" si="20"/>
        <v>0</v>
      </c>
    </row>
    <row r="92" spans="1:50">
      <c r="A92" t="s">
        <v>58</v>
      </c>
      <c r="B92" t="s">
        <v>146</v>
      </c>
      <c r="C92">
        <v>49502</v>
      </c>
      <c r="D92">
        <v>49500</v>
      </c>
      <c r="F92" s="7">
        <f>'Summary '!L96</f>
        <v>0</v>
      </c>
      <c r="G92" s="7">
        <f>INDEX(CurCloseProf[], MATCH(PAQueryRA[[#This Row],[Reg/Unreg]],CurCloseProf[R/NR],0),MATCH(G$4,CurCloseProf[#Headers],0))*'Closeouts and Depr'!$J97</f>
        <v>0</v>
      </c>
      <c r="H92" s="7">
        <f>INDEX(CurCloseProf[], MATCH(PAQueryRA[[#This Row],[Reg/Unreg]],CurCloseProf[R/NR],0),MATCH(H$4,CurCloseProf[#Headers],0))*'Closeouts and Depr'!$J97</f>
        <v>0</v>
      </c>
      <c r="I92" s="7">
        <f>INDEX(CurCloseProf[], MATCH(PAQueryRA[[#This Row],[Reg/Unreg]],CurCloseProf[R/NR],0),MATCH(I$4,CurCloseProf[#Headers],0))*'Closeouts and Depr'!$J97</f>
        <v>0</v>
      </c>
      <c r="J92" s="7">
        <f>INDEX(CurCloseProf[], MATCH(PAQueryRA[[#This Row],[Reg/Unreg]],CurCloseProf[R/NR],0),MATCH(J$4,CurCloseProf[#Headers],0))*'Closeouts and Depr'!$J97</f>
        <v>0</v>
      </c>
      <c r="K92" s="7">
        <f>INDEX(CurCloseProf[], MATCH(PAQueryRA[[#This Row],[Reg/Unreg]],CurCloseProf[R/NR],0),MATCH(K$4,CurCloseProf[#Headers],0))*'Closeouts and Depr'!$J97</f>
        <v>0</v>
      </c>
      <c r="L92" s="7">
        <f>INDEX(CurCloseProf[], MATCH(PAQueryRA[[#This Row],[Reg/Unreg]],CurCloseProf[R/NR],0),MATCH(L$4,CurCloseProf[#Headers],0))*'Closeouts and Depr'!$J97</f>
        <v>0</v>
      </c>
      <c r="M92" s="7">
        <f>INDEX(CurCloseProf[], MATCH(PAQueryRA[[#This Row],[Reg/Unreg]],CurCloseProf[R/NR],0),MATCH(M$4,CurCloseProf[#Headers],0))*'Closeouts and Depr'!$J97</f>
        <v>0</v>
      </c>
      <c r="N92" s="7">
        <f>INDEX(CurCloseProf[], MATCH(PAQueryRA[[#This Row],[Reg/Unreg]],CurCloseProf[R/NR],0),MATCH(N$4,CurCloseProf[#Headers],0))*'Closeouts and Depr'!$J97</f>
        <v>0</v>
      </c>
      <c r="O92" s="7">
        <f>INDEX(CurCloseProf[], MATCH(PAQueryRA[[#This Row],[Reg/Unreg]],CurCloseProf[R/NR],0),MATCH(O$4,CurCloseProf[#Headers],0))*'Closeouts and Depr'!$J97</f>
        <v>0</v>
      </c>
      <c r="P92" s="7">
        <f>INDEX(CurCloseProf[], MATCH(PAQueryRA[[#This Row],[Reg/Unreg]],CurCloseProf[R/NR],0),MATCH(P$4,CurCloseProf[#Headers],0))*'Closeouts and Depr'!$J97</f>
        <v>0</v>
      </c>
      <c r="Q92" s="7">
        <f>INDEX(CurCloseProf[], MATCH(PAQueryRA[[#This Row],[Reg/Unreg]],CurCloseProf[R/NR],0),MATCH(Q$4,CurCloseProf[#Headers],0))*'Closeouts and Depr'!$J97</f>
        <v>0</v>
      </c>
      <c r="R92" s="7">
        <f>INDEX(CurCloseProf[], MATCH(PAQueryRA[[#This Row],[Reg/Unreg]],CurCloseProf[R/NR],0),MATCH(R$4,CurCloseProf[#Headers],0))*'Closeouts and Depr'!$J97</f>
        <v>0</v>
      </c>
      <c r="S92" s="7">
        <f t="shared" si="18"/>
        <v>0</v>
      </c>
      <c r="U92" s="7">
        <f>'Summary '!K96</f>
        <v>0</v>
      </c>
      <c r="V92" s="7">
        <f>INDEX(CurCloseProf[], MATCH(PAQueryRA[[#This Row],[Reg/Unreg]],CurCloseProf[R/NR],0),MATCH(V$4,CurCloseProf[#Headers],0))*'Closeouts and Depr'!$M97</f>
        <v>0</v>
      </c>
      <c r="W92" s="7">
        <f>INDEX(CurCloseProf[], MATCH(PAQueryRA[[#This Row],[Reg/Unreg]],CurCloseProf[R/NR],0),MATCH(W$4,CurCloseProf[#Headers],0))*'Closeouts and Depr'!$M97</f>
        <v>0</v>
      </c>
      <c r="X92" s="7">
        <f>INDEX(CurCloseProf[], MATCH(PAQueryRA[[#This Row],[Reg/Unreg]],CurCloseProf[R/NR],0),MATCH(X$4,CurCloseProf[#Headers],0))*'Closeouts and Depr'!$M97</f>
        <v>0</v>
      </c>
      <c r="Y92" s="7">
        <f>INDEX(CurCloseProf[], MATCH(PAQueryRA[[#This Row],[Reg/Unreg]],CurCloseProf[R/NR],0),MATCH(Y$4,CurCloseProf[#Headers],0))*'Closeouts and Depr'!$M97</f>
        <v>0</v>
      </c>
      <c r="Z92" s="7">
        <f>INDEX(CurCloseProf[], MATCH(PAQueryRA[[#This Row],[Reg/Unreg]],CurCloseProf[R/NR],0),MATCH(Z$4,CurCloseProf[#Headers],0))*'Closeouts and Depr'!$M97</f>
        <v>0</v>
      </c>
      <c r="AA92" s="7">
        <f>INDEX(CurCloseProf[], MATCH(PAQueryRA[[#This Row],[Reg/Unreg]],CurCloseProf[R/NR],0),MATCH(AA$4,CurCloseProf[#Headers],0))*'Closeouts and Depr'!$M97</f>
        <v>0</v>
      </c>
      <c r="AB92" s="7">
        <f>INDEX(CurCloseProf[], MATCH(PAQueryRA[[#This Row],[Reg/Unreg]],CurCloseProf[R/NR],0),MATCH(AB$4,CurCloseProf[#Headers],0))*'Closeouts and Depr'!$M97</f>
        <v>0</v>
      </c>
      <c r="AC92" s="7">
        <f>INDEX(CurCloseProf[], MATCH(PAQueryRA[[#This Row],[Reg/Unreg]],CurCloseProf[R/NR],0),MATCH(AC$4,CurCloseProf[#Headers],0))*'Closeouts and Depr'!$M97</f>
        <v>0</v>
      </c>
      <c r="AD92" s="7">
        <f>INDEX(CurCloseProf[], MATCH(PAQueryRA[[#This Row],[Reg/Unreg]],CurCloseProf[R/NR],0),MATCH(AD$4,CurCloseProf[#Headers],0))*'Closeouts and Depr'!$M97</f>
        <v>0</v>
      </c>
      <c r="AE92" s="7">
        <f>INDEX(CurCloseProf[], MATCH(PAQueryRA[[#This Row],[Reg/Unreg]],CurCloseProf[R/NR],0),MATCH(AE$4,CurCloseProf[#Headers],0))*'Closeouts and Depr'!$M97</f>
        <v>0</v>
      </c>
      <c r="AF92" s="7">
        <f>INDEX(CurCloseProf[], MATCH(PAQueryRA[[#This Row],[Reg/Unreg]],CurCloseProf[R/NR],0),MATCH(AF$4,CurCloseProf[#Headers],0))*'Closeouts and Depr'!$M97</f>
        <v>0</v>
      </c>
      <c r="AG92" s="7">
        <f>INDEX(CurCloseProf[], MATCH(PAQueryRA[[#This Row],[Reg/Unreg]],CurCloseProf[R/NR],0),MATCH(AG$4,CurCloseProf[#Headers],0))*'Closeouts and Depr'!$M97</f>
        <v>0</v>
      </c>
      <c r="AH92" s="7">
        <f t="shared" si="19"/>
        <v>0</v>
      </c>
      <c r="AJ92" s="7">
        <v>0</v>
      </c>
      <c r="AK92" s="7"/>
      <c r="AL92" s="59">
        <f>INDEX(CurCloseProf[],1,MATCH(AL$4,CurCloseProf[#Headers],0))*'CC Summary'!$K$94*$AJ$92</f>
        <v>0</v>
      </c>
      <c r="AM92" s="59">
        <f>INDEX(CurCloseProf[],1,MATCH(AM$4,CurCloseProf[#Headers],0))*'CC Summary'!$K$94*$AJ$92</f>
        <v>0</v>
      </c>
      <c r="AN92" s="59">
        <f>INDEX(CurCloseProf[],1,MATCH(AN$4,CurCloseProf[#Headers],0))*'CC Summary'!$K$94*$AJ$92</f>
        <v>0</v>
      </c>
      <c r="AO92" s="59">
        <f>INDEX(CurCloseProf[],1,MATCH(AO$4,CurCloseProf[#Headers],0))*'CC Summary'!$K$94*$AJ$92</f>
        <v>0</v>
      </c>
      <c r="AP92" s="59">
        <f>INDEX(CurCloseProf[],1,MATCH(AP$4,CurCloseProf[#Headers],0))*'CC Summary'!$K$94*$AJ$92</f>
        <v>0</v>
      </c>
      <c r="AQ92" s="59">
        <f>INDEX(CurCloseProf[],1,MATCH(AQ$4,CurCloseProf[#Headers],0))*'CC Summary'!$K$94*$AJ$92</f>
        <v>0</v>
      </c>
      <c r="AR92" s="59">
        <f>INDEX(CurCloseProf[],1,MATCH(AR$4,CurCloseProf[#Headers],0))*'CC Summary'!$K$94*$AJ$92</f>
        <v>0</v>
      </c>
      <c r="AS92" s="59">
        <f>INDEX(CurCloseProf[],1,MATCH(AS$4,CurCloseProf[#Headers],0))*'CC Summary'!$K$94*$AJ$92</f>
        <v>0</v>
      </c>
      <c r="AT92" s="59">
        <f>INDEX(CurCloseProf[],1,MATCH(AT$4,CurCloseProf[#Headers],0))*'CC Summary'!$K$94*$AJ$92</f>
        <v>0</v>
      </c>
      <c r="AU92" s="59">
        <f>INDEX(CurCloseProf[],1,MATCH(AU$4,CurCloseProf[#Headers],0))*'CC Summary'!$K$94*$AJ$92</f>
        <v>0</v>
      </c>
      <c r="AV92" s="59">
        <f>INDEX(CurCloseProf[],1,MATCH(AV$4,CurCloseProf[#Headers],0))*'CC Summary'!$K$94*$AJ$92</f>
        <v>0</v>
      </c>
      <c r="AW92" s="59">
        <f>INDEX(CurCloseProf[],1,MATCH(AW$4,CurCloseProf[#Headers],0))*'CC Summary'!$K$94*$AJ$92</f>
        <v>0</v>
      </c>
      <c r="AX92" s="59">
        <f t="shared" si="20"/>
        <v>0</v>
      </c>
    </row>
    <row r="93" spans="1:50">
      <c r="A93" t="s">
        <v>58</v>
      </c>
      <c r="B93" t="s">
        <v>147</v>
      </c>
      <c r="C93">
        <v>49503</v>
      </c>
      <c r="D93">
        <v>49500</v>
      </c>
      <c r="F93" s="7">
        <f>'Summary '!L97</f>
        <v>0</v>
      </c>
      <c r="G93" s="7">
        <f>INDEX(CurCloseProf[], MATCH(PAQueryRA[[#This Row],[Reg/Unreg]],CurCloseProf[R/NR],0),MATCH(G$4,CurCloseProf[#Headers],0))*'Closeouts and Depr'!$J98</f>
        <v>0</v>
      </c>
      <c r="H93" s="7">
        <f>INDEX(CurCloseProf[], MATCH(PAQueryRA[[#This Row],[Reg/Unreg]],CurCloseProf[R/NR],0),MATCH(H$4,CurCloseProf[#Headers],0))*'Closeouts and Depr'!$J98</f>
        <v>0</v>
      </c>
      <c r="I93" s="7">
        <f>INDEX(CurCloseProf[], MATCH(PAQueryRA[[#This Row],[Reg/Unreg]],CurCloseProf[R/NR],0),MATCH(I$4,CurCloseProf[#Headers],0))*'Closeouts and Depr'!$J98</f>
        <v>0</v>
      </c>
      <c r="J93" s="7">
        <f>INDEX(CurCloseProf[], MATCH(PAQueryRA[[#This Row],[Reg/Unreg]],CurCloseProf[R/NR],0),MATCH(J$4,CurCloseProf[#Headers],0))*'Closeouts and Depr'!$J98</f>
        <v>0</v>
      </c>
      <c r="K93" s="7">
        <f>INDEX(CurCloseProf[], MATCH(PAQueryRA[[#This Row],[Reg/Unreg]],CurCloseProf[R/NR],0),MATCH(K$4,CurCloseProf[#Headers],0))*'Closeouts and Depr'!$J98</f>
        <v>0</v>
      </c>
      <c r="L93" s="7">
        <f>INDEX(CurCloseProf[], MATCH(PAQueryRA[[#This Row],[Reg/Unreg]],CurCloseProf[R/NR],0),MATCH(L$4,CurCloseProf[#Headers],0))*'Closeouts and Depr'!$J98</f>
        <v>0</v>
      </c>
      <c r="M93" s="7">
        <f>INDEX(CurCloseProf[], MATCH(PAQueryRA[[#This Row],[Reg/Unreg]],CurCloseProf[R/NR],0),MATCH(M$4,CurCloseProf[#Headers],0))*'Closeouts and Depr'!$J98</f>
        <v>0</v>
      </c>
      <c r="N93" s="7">
        <f>INDEX(CurCloseProf[], MATCH(PAQueryRA[[#This Row],[Reg/Unreg]],CurCloseProf[R/NR],0),MATCH(N$4,CurCloseProf[#Headers],0))*'Closeouts and Depr'!$J98</f>
        <v>0</v>
      </c>
      <c r="O93" s="7">
        <f>INDEX(CurCloseProf[], MATCH(PAQueryRA[[#This Row],[Reg/Unreg]],CurCloseProf[R/NR],0),MATCH(O$4,CurCloseProf[#Headers],0))*'Closeouts and Depr'!$J98</f>
        <v>0</v>
      </c>
      <c r="P93" s="7">
        <f>INDEX(CurCloseProf[], MATCH(PAQueryRA[[#This Row],[Reg/Unreg]],CurCloseProf[R/NR],0),MATCH(P$4,CurCloseProf[#Headers],0))*'Closeouts and Depr'!$J98</f>
        <v>0</v>
      </c>
      <c r="Q93" s="7">
        <f>INDEX(CurCloseProf[], MATCH(PAQueryRA[[#This Row],[Reg/Unreg]],CurCloseProf[R/NR],0),MATCH(Q$4,CurCloseProf[#Headers],0))*'Closeouts and Depr'!$J98</f>
        <v>0</v>
      </c>
      <c r="R93" s="7">
        <f>INDEX(CurCloseProf[], MATCH(PAQueryRA[[#This Row],[Reg/Unreg]],CurCloseProf[R/NR],0),MATCH(R$4,CurCloseProf[#Headers],0))*'Closeouts and Depr'!$J98</f>
        <v>0</v>
      </c>
      <c r="S93" s="7">
        <f t="shared" si="18"/>
        <v>0</v>
      </c>
      <c r="U93" s="7">
        <f>'Summary '!K97</f>
        <v>0</v>
      </c>
      <c r="V93" s="7">
        <f>INDEX(CurCloseProf[], MATCH(PAQueryRA[[#This Row],[Reg/Unreg]],CurCloseProf[R/NR],0),MATCH(V$4,CurCloseProf[#Headers],0))*'Closeouts and Depr'!$M98</f>
        <v>0</v>
      </c>
      <c r="W93" s="7">
        <f>INDEX(CurCloseProf[], MATCH(PAQueryRA[[#This Row],[Reg/Unreg]],CurCloseProf[R/NR],0),MATCH(W$4,CurCloseProf[#Headers],0))*'Closeouts and Depr'!$M98</f>
        <v>0</v>
      </c>
      <c r="X93" s="7">
        <f>INDEX(CurCloseProf[], MATCH(PAQueryRA[[#This Row],[Reg/Unreg]],CurCloseProf[R/NR],0),MATCH(X$4,CurCloseProf[#Headers],0))*'Closeouts and Depr'!$M98</f>
        <v>0</v>
      </c>
      <c r="Y93" s="7">
        <f>INDEX(CurCloseProf[], MATCH(PAQueryRA[[#This Row],[Reg/Unreg]],CurCloseProf[R/NR],0),MATCH(Y$4,CurCloseProf[#Headers],0))*'Closeouts and Depr'!$M98</f>
        <v>0</v>
      </c>
      <c r="Z93" s="7">
        <f>INDEX(CurCloseProf[], MATCH(PAQueryRA[[#This Row],[Reg/Unreg]],CurCloseProf[R/NR],0),MATCH(Z$4,CurCloseProf[#Headers],0))*'Closeouts and Depr'!$M98</f>
        <v>0</v>
      </c>
      <c r="AA93" s="7">
        <f>INDEX(CurCloseProf[], MATCH(PAQueryRA[[#This Row],[Reg/Unreg]],CurCloseProf[R/NR],0),MATCH(AA$4,CurCloseProf[#Headers],0))*'Closeouts and Depr'!$M98</f>
        <v>0</v>
      </c>
      <c r="AB93" s="7">
        <f>INDEX(CurCloseProf[], MATCH(PAQueryRA[[#This Row],[Reg/Unreg]],CurCloseProf[R/NR],0),MATCH(AB$4,CurCloseProf[#Headers],0))*'Closeouts and Depr'!$M98</f>
        <v>0</v>
      </c>
      <c r="AC93" s="7">
        <f>INDEX(CurCloseProf[], MATCH(PAQueryRA[[#This Row],[Reg/Unreg]],CurCloseProf[R/NR],0),MATCH(AC$4,CurCloseProf[#Headers],0))*'Closeouts and Depr'!$M98</f>
        <v>0</v>
      </c>
      <c r="AD93" s="7">
        <f>INDEX(CurCloseProf[], MATCH(PAQueryRA[[#This Row],[Reg/Unreg]],CurCloseProf[R/NR],0),MATCH(AD$4,CurCloseProf[#Headers],0))*'Closeouts and Depr'!$M98</f>
        <v>0</v>
      </c>
      <c r="AE93" s="7">
        <f>INDEX(CurCloseProf[], MATCH(PAQueryRA[[#This Row],[Reg/Unreg]],CurCloseProf[R/NR],0),MATCH(AE$4,CurCloseProf[#Headers],0))*'Closeouts and Depr'!$M98</f>
        <v>0</v>
      </c>
      <c r="AF93" s="7">
        <f>INDEX(CurCloseProf[], MATCH(PAQueryRA[[#This Row],[Reg/Unreg]],CurCloseProf[R/NR],0),MATCH(AF$4,CurCloseProf[#Headers],0))*'Closeouts and Depr'!$M98</f>
        <v>0</v>
      </c>
      <c r="AG93" s="7">
        <f>INDEX(CurCloseProf[], MATCH(PAQueryRA[[#This Row],[Reg/Unreg]],CurCloseProf[R/NR],0),MATCH(AG$4,CurCloseProf[#Headers],0))*'Closeouts and Depr'!$M98</f>
        <v>0</v>
      </c>
      <c r="AH93" s="7">
        <f t="shared" si="19"/>
        <v>0</v>
      </c>
      <c r="AJ93" s="7">
        <v>0</v>
      </c>
      <c r="AK93" s="7"/>
      <c r="AL93" s="59">
        <f>INDEX(CurCloseProf[],1,MATCH(AL$4,CurCloseProf[#Headers],0))*'CC Summary'!$K$94*$AJ$93</f>
        <v>0</v>
      </c>
      <c r="AM93" s="59">
        <f>INDEX(CurCloseProf[],1,MATCH(AM$4,CurCloseProf[#Headers],0))*'CC Summary'!$K$94*$AJ$93</f>
        <v>0</v>
      </c>
      <c r="AN93" s="59">
        <f>INDEX(CurCloseProf[],1,MATCH(AN$4,CurCloseProf[#Headers],0))*'CC Summary'!$K$94*$AJ$93</f>
        <v>0</v>
      </c>
      <c r="AO93" s="59">
        <f>INDEX(CurCloseProf[],1,MATCH(AO$4,CurCloseProf[#Headers],0))*'CC Summary'!$K$94*$AJ$93</f>
        <v>0</v>
      </c>
      <c r="AP93" s="59">
        <f>INDEX(CurCloseProf[],1,MATCH(AP$4,CurCloseProf[#Headers],0))*'CC Summary'!$K$94*$AJ$93</f>
        <v>0</v>
      </c>
      <c r="AQ93" s="59">
        <f>INDEX(CurCloseProf[],1,MATCH(AQ$4,CurCloseProf[#Headers],0))*'CC Summary'!$K$94*$AJ$93</f>
        <v>0</v>
      </c>
      <c r="AR93" s="59">
        <f>INDEX(CurCloseProf[],1,MATCH(AR$4,CurCloseProf[#Headers],0))*'CC Summary'!$K$94*$AJ$93</f>
        <v>0</v>
      </c>
      <c r="AS93" s="59">
        <f>INDEX(CurCloseProf[],1,MATCH(AS$4,CurCloseProf[#Headers],0))*'CC Summary'!$K$94*$AJ$93</f>
        <v>0</v>
      </c>
      <c r="AT93" s="59">
        <f>INDEX(CurCloseProf[],1,MATCH(AT$4,CurCloseProf[#Headers],0))*'CC Summary'!$K$94*$AJ$93</f>
        <v>0</v>
      </c>
      <c r="AU93" s="59">
        <f>INDEX(CurCloseProf[],1,MATCH(AU$4,CurCloseProf[#Headers],0))*'CC Summary'!$K$94*$AJ$93</f>
        <v>0</v>
      </c>
      <c r="AV93" s="59">
        <f>INDEX(CurCloseProf[],1,MATCH(AV$4,CurCloseProf[#Headers],0))*'CC Summary'!$K$94*$AJ$93</f>
        <v>0</v>
      </c>
      <c r="AW93" s="59">
        <f>INDEX(CurCloseProf[],1,MATCH(AW$4,CurCloseProf[#Headers],0))*'CC Summary'!$K$94*$AJ$93</f>
        <v>0</v>
      </c>
      <c r="AX93" s="59">
        <f t="shared" si="20"/>
        <v>0</v>
      </c>
    </row>
    <row r="94" spans="1:50">
      <c r="A94" t="s">
        <v>58</v>
      </c>
      <c r="B94" t="s">
        <v>148</v>
      </c>
      <c r="C94">
        <v>49504</v>
      </c>
      <c r="D94">
        <v>49500</v>
      </c>
      <c r="F94" s="7">
        <f>'Summary '!L98</f>
        <v>0</v>
      </c>
      <c r="G94" s="7">
        <f>INDEX(CurCloseProf[], MATCH(PAQueryRA[[#This Row],[Reg/Unreg]],CurCloseProf[R/NR],0),MATCH(G$4,CurCloseProf[#Headers],0))*'Closeouts and Depr'!$J99</f>
        <v>0</v>
      </c>
      <c r="H94" s="7">
        <f>INDEX(CurCloseProf[], MATCH(PAQueryRA[[#This Row],[Reg/Unreg]],CurCloseProf[R/NR],0),MATCH(H$4,CurCloseProf[#Headers],0))*'Closeouts and Depr'!$J99</f>
        <v>0</v>
      </c>
      <c r="I94" s="7">
        <f>INDEX(CurCloseProf[], MATCH(PAQueryRA[[#This Row],[Reg/Unreg]],CurCloseProf[R/NR],0),MATCH(I$4,CurCloseProf[#Headers],0))*'Closeouts and Depr'!$J99</f>
        <v>0</v>
      </c>
      <c r="J94" s="7">
        <f>INDEX(CurCloseProf[], MATCH(PAQueryRA[[#This Row],[Reg/Unreg]],CurCloseProf[R/NR],0),MATCH(J$4,CurCloseProf[#Headers],0))*'Closeouts and Depr'!$J99</f>
        <v>0</v>
      </c>
      <c r="K94" s="7">
        <f>INDEX(CurCloseProf[], MATCH(PAQueryRA[[#This Row],[Reg/Unreg]],CurCloseProf[R/NR],0),MATCH(K$4,CurCloseProf[#Headers],0))*'Closeouts and Depr'!$J99</f>
        <v>0</v>
      </c>
      <c r="L94" s="7">
        <f>INDEX(CurCloseProf[], MATCH(PAQueryRA[[#This Row],[Reg/Unreg]],CurCloseProf[R/NR],0),MATCH(L$4,CurCloseProf[#Headers],0))*'Closeouts and Depr'!$J99</f>
        <v>0</v>
      </c>
      <c r="M94" s="7">
        <f>INDEX(CurCloseProf[], MATCH(PAQueryRA[[#This Row],[Reg/Unreg]],CurCloseProf[R/NR],0),MATCH(M$4,CurCloseProf[#Headers],0))*'Closeouts and Depr'!$J99</f>
        <v>0</v>
      </c>
      <c r="N94" s="7">
        <f>INDEX(CurCloseProf[], MATCH(PAQueryRA[[#This Row],[Reg/Unreg]],CurCloseProf[R/NR],0),MATCH(N$4,CurCloseProf[#Headers],0))*'Closeouts and Depr'!$J99</f>
        <v>0</v>
      </c>
      <c r="O94" s="7">
        <f>INDEX(CurCloseProf[], MATCH(PAQueryRA[[#This Row],[Reg/Unreg]],CurCloseProf[R/NR],0),MATCH(O$4,CurCloseProf[#Headers],0))*'Closeouts and Depr'!$J99</f>
        <v>0</v>
      </c>
      <c r="P94" s="7">
        <f>INDEX(CurCloseProf[], MATCH(PAQueryRA[[#This Row],[Reg/Unreg]],CurCloseProf[R/NR],0),MATCH(P$4,CurCloseProf[#Headers],0))*'Closeouts and Depr'!$J99</f>
        <v>0</v>
      </c>
      <c r="Q94" s="7">
        <f>INDEX(CurCloseProf[], MATCH(PAQueryRA[[#This Row],[Reg/Unreg]],CurCloseProf[R/NR],0),MATCH(Q$4,CurCloseProf[#Headers],0))*'Closeouts and Depr'!$J99</f>
        <v>0</v>
      </c>
      <c r="R94" s="7">
        <f>INDEX(CurCloseProf[], MATCH(PAQueryRA[[#This Row],[Reg/Unreg]],CurCloseProf[R/NR],0),MATCH(R$4,CurCloseProf[#Headers],0))*'Closeouts and Depr'!$J99</f>
        <v>0</v>
      </c>
      <c r="S94" s="7">
        <f t="shared" si="18"/>
        <v>0</v>
      </c>
      <c r="U94" s="7">
        <f>'Summary '!K98</f>
        <v>0</v>
      </c>
      <c r="V94" s="7">
        <f>INDEX(CurCloseProf[], MATCH(PAQueryRA[[#This Row],[Reg/Unreg]],CurCloseProf[R/NR],0),MATCH(V$4,CurCloseProf[#Headers],0))*'Closeouts and Depr'!$M99</f>
        <v>0</v>
      </c>
      <c r="W94" s="7">
        <f>INDEX(CurCloseProf[], MATCH(PAQueryRA[[#This Row],[Reg/Unreg]],CurCloseProf[R/NR],0),MATCH(W$4,CurCloseProf[#Headers],0))*'Closeouts and Depr'!$M99</f>
        <v>0</v>
      </c>
      <c r="X94" s="7">
        <f>INDEX(CurCloseProf[], MATCH(PAQueryRA[[#This Row],[Reg/Unreg]],CurCloseProf[R/NR],0),MATCH(X$4,CurCloseProf[#Headers],0))*'Closeouts and Depr'!$M99</f>
        <v>0</v>
      </c>
      <c r="Y94" s="7">
        <f>INDEX(CurCloseProf[], MATCH(PAQueryRA[[#This Row],[Reg/Unreg]],CurCloseProf[R/NR],0),MATCH(Y$4,CurCloseProf[#Headers],0))*'Closeouts and Depr'!$M99</f>
        <v>0</v>
      </c>
      <c r="Z94" s="7">
        <f>INDEX(CurCloseProf[], MATCH(PAQueryRA[[#This Row],[Reg/Unreg]],CurCloseProf[R/NR],0),MATCH(Z$4,CurCloseProf[#Headers],0))*'Closeouts and Depr'!$M99</f>
        <v>0</v>
      </c>
      <c r="AA94" s="7">
        <f>INDEX(CurCloseProf[], MATCH(PAQueryRA[[#This Row],[Reg/Unreg]],CurCloseProf[R/NR],0),MATCH(AA$4,CurCloseProf[#Headers],0))*'Closeouts and Depr'!$M99</f>
        <v>0</v>
      </c>
      <c r="AB94" s="7">
        <f>INDEX(CurCloseProf[], MATCH(PAQueryRA[[#This Row],[Reg/Unreg]],CurCloseProf[R/NR],0),MATCH(AB$4,CurCloseProf[#Headers],0))*'Closeouts and Depr'!$M99</f>
        <v>0</v>
      </c>
      <c r="AC94" s="7">
        <f>INDEX(CurCloseProf[], MATCH(PAQueryRA[[#This Row],[Reg/Unreg]],CurCloseProf[R/NR],0),MATCH(AC$4,CurCloseProf[#Headers],0))*'Closeouts and Depr'!$M99</f>
        <v>0</v>
      </c>
      <c r="AD94" s="7">
        <f>INDEX(CurCloseProf[], MATCH(PAQueryRA[[#This Row],[Reg/Unreg]],CurCloseProf[R/NR],0),MATCH(AD$4,CurCloseProf[#Headers],0))*'Closeouts and Depr'!$M99</f>
        <v>0</v>
      </c>
      <c r="AE94" s="7">
        <f>INDEX(CurCloseProf[], MATCH(PAQueryRA[[#This Row],[Reg/Unreg]],CurCloseProf[R/NR],0),MATCH(AE$4,CurCloseProf[#Headers],0))*'Closeouts and Depr'!$M99</f>
        <v>0</v>
      </c>
      <c r="AF94" s="7">
        <f>INDEX(CurCloseProf[], MATCH(PAQueryRA[[#This Row],[Reg/Unreg]],CurCloseProf[R/NR],0),MATCH(AF$4,CurCloseProf[#Headers],0))*'Closeouts and Depr'!$M99</f>
        <v>0</v>
      </c>
      <c r="AG94" s="7">
        <f>INDEX(CurCloseProf[], MATCH(PAQueryRA[[#This Row],[Reg/Unreg]],CurCloseProf[R/NR],0),MATCH(AG$4,CurCloseProf[#Headers],0))*'Closeouts and Depr'!$M99</f>
        <v>0</v>
      </c>
      <c r="AH94" s="7">
        <f t="shared" si="19"/>
        <v>0</v>
      </c>
      <c r="AJ94" s="7">
        <v>0</v>
      </c>
      <c r="AK94" s="7"/>
      <c r="AL94" s="59">
        <f>INDEX(CurCloseProf[],1,MATCH(AL$4,CurCloseProf[#Headers],0))*'CC Summary'!$K$94*$AJ$94</f>
        <v>0</v>
      </c>
      <c r="AM94" s="59">
        <f>INDEX(CurCloseProf[],1,MATCH(AM$4,CurCloseProf[#Headers],0))*'CC Summary'!$K$94*$AJ$94</f>
        <v>0</v>
      </c>
      <c r="AN94" s="59">
        <f>INDEX(CurCloseProf[],1,MATCH(AN$4,CurCloseProf[#Headers],0))*'CC Summary'!$K$94*$AJ$94</f>
        <v>0</v>
      </c>
      <c r="AO94" s="59">
        <f>INDEX(CurCloseProf[],1,MATCH(AO$4,CurCloseProf[#Headers],0))*'CC Summary'!$K$94*$AJ$94</f>
        <v>0</v>
      </c>
      <c r="AP94" s="59">
        <f>INDEX(CurCloseProf[],1,MATCH(AP$4,CurCloseProf[#Headers],0))*'CC Summary'!$K$94*$AJ$94</f>
        <v>0</v>
      </c>
      <c r="AQ94" s="59">
        <f>INDEX(CurCloseProf[],1,MATCH(AQ$4,CurCloseProf[#Headers],0))*'CC Summary'!$K$94*$AJ$94</f>
        <v>0</v>
      </c>
      <c r="AR94" s="59">
        <f>INDEX(CurCloseProf[],1,MATCH(AR$4,CurCloseProf[#Headers],0))*'CC Summary'!$K$94*$AJ$94</f>
        <v>0</v>
      </c>
      <c r="AS94" s="59">
        <f>INDEX(CurCloseProf[],1,MATCH(AS$4,CurCloseProf[#Headers],0))*'CC Summary'!$K$94*$AJ$94</f>
        <v>0</v>
      </c>
      <c r="AT94" s="59">
        <f>INDEX(CurCloseProf[],1,MATCH(AT$4,CurCloseProf[#Headers],0))*'CC Summary'!$K$94*$AJ$94</f>
        <v>0</v>
      </c>
      <c r="AU94" s="59">
        <f>INDEX(CurCloseProf[],1,MATCH(AU$4,CurCloseProf[#Headers],0))*'CC Summary'!$K$94*$AJ$94</f>
        <v>0</v>
      </c>
      <c r="AV94" s="59">
        <f>INDEX(CurCloseProf[],1,MATCH(AV$4,CurCloseProf[#Headers],0))*'CC Summary'!$K$94*$AJ$94</f>
        <v>0</v>
      </c>
      <c r="AW94" s="59">
        <f>INDEX(CurCloseProf[],1,MATCH(AW$4,CurCloseProf[#Headers],0))*'CC Summary'!$K$94*$AJ$94</f>
        <v>0</v>
      </c>
      <c r="AX94" s="59">
        <f t="shared" si="20"/>
        <v>0</v>
      </c>
    </row>
    <row r="95" spans="1:50">
      <c r="A95" t="s">
        <v>58</v>
      </c>
      <c r="B95" t="s">
        <v>149</v>
      </c>
      <c r="C95">
        <v>49505</v>
      </c>
      <c r="D95">
        <v>49500</v>
      </c>
      <c r="F95" s="7">
        <f>'Summary '!L99</f>
        <v>0</v>
      </c>
      <c r="G95" s="7">
        <f>INDEX(CurCloseProf[], MATCH(PAQueryRA[[#This Row],[Reg/Unreg]],CurCloseProf[R/NR],0),MATCH(G$4,CurCloseProf[#Headers],0))*'Closeouts and Depr'!$J100</f>
        <v>0</v>
      </c>
      <c r="H95" s="7">
        <f>INDEX(CurCloseProf[], MATCH(PAQueryRA[[#This Row],[Reg/Unreg]],CurCloseProf[R/NR],0),MATCH(H$4,CurCloseProf[#Headers],0))*'Closeouts and Depr'!$J100</f>
        <v>0</v>
      </c>
      <c r="I95" s="7">
        <f>INDEX(CurCloseProf[], MATCH(PAQueryRA[[#This Row],[Reg/Unreg]],CurCloseProf[R/NR],0),MATCH(I$4,CurCloseProf[#Headers],0))*'Closeouts and Depr'!$J100</f>
        <v>0</v>
      </c>
      <c r="J95" s="7">
        <f>INDEX(CurCloseProf[], MATCH(PAQueryRA[[#This Row],[Reg/Unreg]],CurCloseProf[R/NR],0),MATCH(J$4,CurCloseProf[#Headers],0))*'Closeouts and Depr'!$J100</f>
        <v>0</v>
      </c>
      <c r="K95" s="7">
        <f>INDEX(CurCloseProf[], MATCH(PAQueryRA[[#This Row],[Reg/Unreg]],CurCloseProf[R/NR],0),MATCH(K$4,CurCloseProf[#Headers],0))*'Closeouts and Depr'!$J100</f>
        <v>0</v>
      </c>
      <c r="L95" s="7">
        <f>INDEX(CurCloseProf[], MATCH(PAQueryRA[[#This Row],[Reg/Unreg]],CurCloseProf[R/NR],0),MATCH(L$4,CurCloseProf[#Headers],0))*'Closeouts and Depr'!$J100</f>
        <v>0</v>
      </c>
      <c r="M95" s="7">
        <f>INDEX(CurCloseProf[], MATCH(PAQueryRA[[#This Row],[Reg/Unreg]],CurCloseProf[R/NR],0),MATCH(M$4,CurCloseProf[#Headers],0))*'Closeouts and Depr'!$J100</f>
        <v>0</v>
      </c>
      <c r="N95" s="7">
        <f>INDEX(CurCloseProf[], MATCH(PAQueryRA[[#This Row],[Reg/Unreg]],CurCloseProf[R/NR],0),MATCH(N$4,CurCloseProf[#Headers],0))*'Closeouts and Depr'!$J100</f>
        <v>0</v>
      </c>
      <c r="O95" s="7">
        <f>INDEX(CurCloseProf[], MATCH(PAQueryRA[[#This Row],[Reg/Unreg]],CurCloseProf[R/NR],0),MATCH(O$4,CurCloseProf[#Headers],0))*'Closeouts and Depr'!$J100</f>
        <v>0</v>
      </c>
      <c r="P95" s="7">
        <f>INDEX(CurCloseProf[], MATCH(PAQueryRA[[#This Row],[Reg/Unreg]],CurCloseProf[R/NR],0),MATCH(P$4,CurCloseProf[#Headers],0))*'Closeouts and Depr'!$J100</f>
        <v>0</v>
      </c>
      <c r="Q95" s="7">
        <f>INDEX(CurCloseProf[], MATCH(PAQueryRA[[#This Row],[Reg/Unreg]],CurCloseProf[R/NR],0),MATCH(Q$4,CurCloseProf[#Headers],0))*'Closeouts and Depr'!$J100</f>
        <v>0</v>
      </c>
      <c r="R95" s="7">
        <f>INDEX(CurCloseProf[], MATCH(PAQueryRA[[#This Row],[Reg/Unreg]],CurCloseProf[R/NR],0),MATCH(R$4,CurCloseProf[#Headers],0))*'Closeouts and Depr'!$J100</f>
        <v>0</v>
      </c>
      <c r="S95" s="7">
        <f t="shared" si="18"/>
        <v>0</v>
      </c>
      <c r="U95" s="7">
        <f>'Summary '!K99</f>
        <v>0</v>
      </c>
      <c r="V95" s="7">
        <f>INDEX(CurCloseProf[], MATCH(PAQueryRA[[#This Row],[Reg/Unreg]],CurCloseProf[R/NR],0),MATCH(V$4,CurCloseProf[#Headers],0))*'Closeouts and Depr'!$M100</f>
        <v>0</v>
      </c>
      <c r="W95" s="7">
        <f>INDEX(CurCloseProf[], MATCH(PAQueryRA[[#This Row],[Reg/Unreg]],CurCloseProf[R/NR],0),MATCH(W$4,CurCloseProf[#Headers],0))*'Closeouts and Depr'!$M100</f>
        <v>0</v>
      </c>
      <c r="X95" s="7">
        <f>INDEX(CurCloseProf[], MATCH(PAQueryRA[[#This Row],[Reg/Unreg]],CurCloseProf[R/NR],0),MATCH(X$4,CurCloseProf[#Headers],0))*'Closeouts and Depr'!$M100</f>
        <v>0</v>
      </c>
      <c r="Y95" s="7">
        <f>INDEX(CurCloseProf[], MATCH(PAQueryRA[[#This Row],[Reg/Unreg]],CurCloseProf[R/NR],0),MATCH(Y$4,CurCloseProf[#Headers],0))*'Closeouts and Depr'!$M100</f>
        <v>0</v>
      </c>
      <c r="Z95" s="7">
        <f>INDEX(CurCloseProf[], MATCH(PAQueryRA[[#This Row],[Reg/Unreg]],CurCloseProf[R/NR],0),MATCH(Z$4,CurCloseProf[#Headers],0))*'Closeouts and Depr'!$M100</f>
        <v>0</v>
      </c>
      <c r="AA95" s="7">
        <f>INDEX(CurCloseProf[], MATCH(PAQueryRA[[#This Row],[Reg/Unreg]],CurCloseProf[R/NR],0),MATCH(AA$4,CurCloseProf[#Headers],0))*'Closeouts and Depr'!$M100</f>
        <v>0</v>
      </c>
      <c r="AB95" s="7">
        <f>INDEX(CurCloseProf[], MATCH(PAQueryRA[[#This Row],[Reg/Unreg]],CurCloseProf[R/NR],0),MATCH(AB$4,CurCloseProf[#Headers],0))*'Closeouts and Depr'!$M100</f>
        <v>0</v>
      </c>
      <c r="AC95" s="7">
        <f>INDEX(CurCloseProf[], MATCH(PAQueryRA[[#This Row],[Reg/Unreg]],CurCloseProf[R/NR],0),MATCH(AC$4,CurCloseProf[#Headers],0))*'Closeouts and Depr'!$M100</f>
        <v>0</v>
      </c>
      <c r="AD95" s="7">
        <f>INDEX(CurCloseProf[], MATCH(PAQueryRA[[#This Row],[Reg/Unreg]],CurCloseProf[R/NR],0),MATCH(AD$4,CurCloseProf[#Headers],0))*'Closeouts and Depr'!$M100</f>
        <v>0</v>
      </c>
      <c r="AE95" s="7">
        <f>INDEX(CurCloseProf[], MATCH(PAQueryRA[[#This Row],[Reg/Unreg]],CurCloseProf[R/NR],0),MATCH(AE$4,CurCloseProf[#Headers],0))*'Closeouts and Depr'!$M100</f>
        <v>0</v>
      </c>
      <c r="AF95" s="7">
        <f>INDEX(CurCloseProf[], MATCH(PAQueryRA[[#This Row],[Reg/Unreg]],CurCloseProf[R/NR],0),MATCH(AF$4,CurCloseProf[#Headers],0))*'Closeouts and Depr'!$M100</f>
        <v>0</v>
      </c>
      <c r="AG95" s="7">
        <f>INDEX(CurCloseProf[], MATCH(PAQueryRA[[#This Row],[Reg/Unreg]],CurCloseProf[R/NR],0),MATCH(AG$4,CurCloseProf[#Headers],0))*'Closeouts and Depr'!$M100</f>
        <v>0</v>
      </c>
      <c r="AH95" s="7">
        <f t="shared" si="19"/>
        <v>0</v>
      </c>
      <c r="AJ95" s="7">
        <v>0</v>
      </c>
      <c r="AK95" s="7"/>
      <c r="AL95" s="59">
        <f>INDEX(CurCloseProf[],1,MATCH(AL$4,CurCloseProf[#Headers],0))*'CC Summary'!$K$94*$AJ$95</f>
        <v>0</v>
      </c>
      <c r="AM95" s="59">
        <f>INDEX(CurCloseProf[],1,MATCH(AM$4,CurCloseProf[#Headers],0))*'CC Summary'!$K$94*$AJ$95</f>
        <v>0</v>
      </c>
      <c r="AN95" s="59">
        <f>INDEX(CurCloseProf[],1,MATCH(AN$4,CurCloseProf[#Headers],0))*'CC Summary'!$K$94*$AJ$95</f>
        <v>0</v>
      </c>
      <c r="AO95" s="59">
        <f>INDEX(CurCloseProf[],1,MATCH(AO$4,CurCloseProf[#Headers],0))*'CC Summary'!$K$94*$AJ$95</f>
        <v>0</v>
      </c>
      <c r="AP95" s="59">
        <f>INDEX(CurCloseProf[],1,MATCH(AP$4,CurCloseProf[#Headers],0))*'CC Summary'!$K$94*$AJ$95</f>
        <v>0</v>
      </c>
      <c r="AQ95" s="59">
        <f>INDEX(CurCloseProf[],1,MATCH(AQ$4,CurCloseProf[#Headers],0))*'CC Summary'!$K$94*$AJ$95</f>
        <v>0</v>
      </c>
      <c r="AR95" s="59">
        <f>INDEX(CurCloseProf[],1,MATCH(AR$4,CurCloseProf[#Headers],0))*'CC Summary'!$K$94*$AJ$95</f>
        <v>0</v>
      </c>
      <c r="AS95" s="59">
        <f>INDEX(CurCloseProf[],1,MATCH(AS$4,CurCloseProf[#Headers],0))*'CC Summary'!$K$94*$AJ$95</f>
        <v>0</v>
      </c>
      <c r="AT95" s="59">
        <f>INDEX(CurCloseProf[],1,MATCH(AT$4,CurCloseProf[#Headers],0))*'CC Summary'!$K$94*$AJ$95</f>
        <v>0</v>
      </c>
      <c r="AU95" s="59">
        <f>INDEX(CurCloseProf[],1,MATCH(AU$4,CurCloseProf[#Headers],0))*'CC Summary'!$K$94*$AJ$95</f>
        <v>0</v>
      </c>
      <c r="AV95" s="59">
        <f>INDEX(CurCloseProf[],1,MATCH(AV$4,CurCloseProf[#Headers],0))*'CC Summary'!$K$94*$AJ$95</f>
        <v>0</v>
      </c>
      <c r="AW95" s="59">
        <f>INDEX(CurCloseProf[],1,MATCH(AW$4,CurCloseProf[#Headers],0))*'CC Summary'!$K$94*$AJ$95</f>
        <v>0</v>
      </c>
      <c r="AX95" s="59">
        <f t="shared" si="20"/>
        <v>0</v>
      </c>
    </row>
    <row r="96" spans="1:50">
      <c r="A96" t="s">
        <v>58</v>
      </c>
      <c r="B96" t="s">
        <v>150</v>
      </c>
      <c r="C96">
        <v>49506</v>
      </c>
      <c r="D96">
        <v>49500</v>
      </c>
      <c r="F96" s="7">
        <f>'Summary '!L100</f>
        <v>0</v>
      </c>
      <c r="G96" s="7">
        <f>INDEX(CurCloseProf[], MATCH(PAQueryRA[[#This Row],[Reg/Unreg]],CurCloseProf[R/NR],0),MATCH(G$4,CurCloseProf[#Headers],0))*'Closeouts and Depr'!$J101</f>
        <v>0</v>
      </c>
      <c r="H96" s="7">
        <f>INDEX(CurCloseProf[], MATCH(PAQueryRA[[#This Row],[Reg/Unreg]],CurCloseProf[R/NR],0),MATCH(H$4,CurCloseProf[#Headers],0))*'Closeouts and Depr'!$J101</f>
        <v>0</v>
      </c>
      <c r="I96" s="7">
        <f>INDEX(CurCloseProf[], MATCH(PAQueryRA[[#This Row],[Reg/Unreg]],CurCloseProf[R/NR],0),MATCH(I$4,CurCloseProf[#Headers],0))*'Closeouts and Depr'!$J101</f>
        <v>0</v>
      </c>
      <c r="J96" s="7">
        <f>INDEX(CurCloseProf[], MATCH(PAQueryRA[[#This Row],[Reg/Unreg]],CurCloseProf[R/NR],0),MATCH(J$4,CurCloseProf[#Headers],0))*'Closeouts and Depr'!$J101</f>
        <v>0</v>
      </c>
      <c r="K96" s="7">
        <f>INDEX(CurCloseProf[], MATCH(PAQueryRA[[#This Row],[Reg/Unreg]],CurCloseProf[R/NR],0),MATCH(K$4,CurCloseProf[#Headers],0))*'Closeouts and Depr'!$J101</f>
        <v>0</v>
      </c>
      <c r="L96" s="7">
        <f>INDEX(CurCloseProf[], MATCH(PAQueryRA[[#This Row],[Reg/Unreg]],CurCloseProf[R/NR],0),MATCH(L$4,CurCloseProf[#Headers],0))*'Closeouts and Depr'!$J101</f>
        <v>0</v>
      </c>
      <c r="M96" s="7">
        <f>INDEX(CurCloseProf[], MATCH(PAQueryRA[[#This Row],[Reg/Unreg]],CurCloseProf[R/NR],0),MATCH(M$4,CurCloseProf[#Headers],0))*'Closeouts and Depr'!$J101</f>
        <v>0</v>
      </c>
      <c r="N96" s="7">
        <f>INDEX(CurCloseProf[], MATCH(PAQueryRA[[#This Row],[Reg/Unreg]],CurCloseProf[R/NR],0),MATCH(N$4,CurCloseProf[#Headers],0))*'Closeouts and Depr'!$J101</f>
        <v>0</v>
      </c>
      <c r="O96" s="7">
        <f>INDEX(CurCloseProf[], MATCH(PAQueryRA[[#This Row],[Reg/Unreg]],CurCloseProf[R/NR],0),MATCH(O$4,CurCloseProf[#Headers],0))*'Closeouts and Depr'!$J101</f>
        <v>0</v>
      </c>
      <c r="P96" s="7">
        <f>INDEX(CurCloseProf[], MATCH(PAQueryRA[[#This Row],[Reg/Unreg]],CurCloseProf[R/NR],0),MATCH(P$4,CurCloseProf[#Headers],0))*'Closeouts and Depr'!$J101</f>
        <v>0</v>
      </c>
      <c r="Q96" s="7">
        <f>INDEX(CurCloseProf[], MATCH(PAQueryRA[[#This Row],[Reg/Unreg]],CurCloseProf[R/NR],0),MATCH(Q$4,CurCloseProf[#Headers],0))*'Closeouts and Depr'!$J101</f>
        <v>0</v>
      </c>
      <c r="R96" s="7">
        <f>INDEX(CurCloseProf[], MATCH(PAQueryRA[[#This Row],[Reg/Unreg]],CurCloseProf[R/NR],0),MATCH(R$4,CurCloseProf[#Headers],0))*'Closeouts and Depr'!$J101</f>
        <v>0</v>
      </c>
      <c r="S96" s="7">
        <f t="shared" si="18"/>
        <v>0</v>
      </c>
      <c r="U96" s="7">
        <f>'Summary '!K100</f>
        <v>0</v>
      </c>
      <c r="V96" s="7">
        <f>INDEX(CurCloseProf[], MATCH(PAQueryRA[[#This Row],[Reg/Unreg]],CurCloseProf[R/NR],0),MATCH(V$4,CurCloseProf[#Headers],0))*'Closeouts and Depr'!$M101</f>
        <v>0</v>
      </c>
      <c r="W96" s="7">
        <f>INDEX(CurCloseProf[], MATCH(PAQueryRA[[#This Row],[Reg/Unreg]],CurCloseProf[R/NR],0),MATCH(W$4,CurCloseProf[#Headers],0))*'Closeouts and Depr'!$M101</f>
        <v>0</v>
      </c>
      <c r="X96" s="7">
        <f>INDEX(CurCloseProf[], MATCH(PAQueryRA[[#This Row],[Reg/Unreg]],CurCloseProf[R/NR],0),MATCH(X$4,CurCloseProf[#Headers],0))*'Closeouts and Depr'!$M101</f>
        <v>0</v>
      </c>
      <c r="Y96" s="7">
        <f>INDEX(CurCloseProf[], MATCH(PAQueryRA[[#This Row],[Reg/Unreg]],CurCloseProf[R/NR],0),MATCH(Y$4,CurCloseProf[#Headers],0))*'Closeouts and Depr'!$M101</f>
        <v>0</v>
      </c>
      <c r="Z96" s="7">
        <f>INDEX(CurCloseProf[], MATCH(PAQueryRA[[#This Row],[Reg/Unreg]],CurCloseProf[R/NR],0),MATCH(Z$4,CurCloseProf[#Headers],0))*'Closeouts and Depr'!$M101</f>
        <v>0</v>
      </c>
      <c r="AA96" s="7">
        <f>INDEX(CurCloseProf[], MATCH(PAQueryRA[[#This Row],[Reg/Unreg]],CurCloseProf[R/NR],0),MATCH(AA$4,CurCloseProf[#Headers],0))*'Closeouts and Depr'!$M101</f>
        <v>0</v>
      </c>
      <c r="AB96" s="7">
        <f>INDEX(CurCloseProf[], MATCH(PAQueryRA[[#This Row],[Reg/Unreg]],CurCloseProf[R/NR],0),MATCH(AB$4,CurCloseProf[#Headers],0))*'Closeouts and Depr'!$M101</f>
        <v>0</v>
      </c>
      <c r="AC96" s="7">
        <f>INDEX(CurCloseProf[], MATCH(PAQueryRA[[#This Row],[Reg/Unreg]],CurCloseProf[R/NR],0),MATCH(AC$4,CurCloseProf[#Headers],0))*'Closeouts and Depr'!$M101</f>
        <v>0</v>
      </c>
      <c r="AD96" s="7">
        <f>INDEX(CurCloseProf[], MATCH(PAQueryRA[[#This Row],[Reg/Unreg]],CurCloseProf[R/NR],0),MATCH(AD$4,CurCloseProf[#Headers],0))*'Closeouts and Depr'!$M101</f>
        <v>0</v>
      </c>
      <c r="AE96" s="7">
        <f>INDEX(CurCloseProf[], MATCH(PAQueryRA[[#This Row],[Reg/Unreg]],CurCloseProf[R/NR],0),MATCH(AE$4,CurCloseProf[#Headers],0))*'Closeouts and Depr'!$M101</f>
        <v>0</v>
      </c>
      <c r="AF96" s="7">
        <f>INDEX(CurCloseProf[], MATCH(PAQueryRA[[#This Row],[Reg/Unreg]],CurCloseProf[R/NR],0),MATCH(AF$4,CurCloseProf[#Headers],0))*'Closeouts and Depr'!$M101</f>
        <v>0</v>
      </c>
      <c r="AG96" s="7">
        <f>INDEX(CurCloseProf[], MATCH(PAQueryRA[[#This Row],[Reg/Unreg]],CurCloseProf[R/NR],0),MATCH(AG$4,CurCloseProf[#Headers],0))*'Closeouts and Depr'!$M101</f>
        <v>0</v>
      </c>
      <c r="AH96" s="7">
        <f t="shared" si="19"/>
        <v>0</v>
      </c>
      <c r="AJ96" s="7">
        <v>0</v>
      </c>
      <c r="AK96" s="7"/>
      <c r="AL96" s="59">
        <f>INDEX(CurCloseProf[],1,MATCH(AL$4,CurCloseProf[#Headers],0))*'CC Summary'!$K$94*$AJ$96</f>
        <v>0</v>
      </c>
      <c r="AM96" s="59">
        <f>INDEX(CurCloseProf[],1,MATCH(AM$4,CurCloseProf[#Headers],0))*'CC Summary'!$K$94*$AJ$96</f>
        <v>0</v>
      </c>
      <c r="AN96" s="59">
        <f>INDEX(CurCloseProf[],1,MATCH(AN$4,CurCloseProf[#Headers],0))*'CC Summary'!$K$94*$AJ$96</f>
        <v>0</v>
      </c>
      <c r="AO96" s="59">
        <f>INDEX(CurCloseProf[],1,MATCH(AO$4,CurCloseProf[#Headers],0))*'CC Summary'!$K$94*$AJ$96</f>
        <v>0</v>
      </c>
      <c r="AP96" s="59">
        <f>INDEX(CurCloseProf[],1,MATCH(AP$4,CurCloseProf[#Headers],0))*'CC Summary'!$K$94*$AJ$96</f>
        <v>0</v>
      </c>
      <c r="AQ96" s="59">
        <f>INDEX(CurCloseProf[],1,MATCH(AQ$4,CurCloseProf[#Headers],0))*'CC Summary'!$K$94*$AJ$96</f>
        <v>0</v>
      </c>
      <c r="AR96" s="59">
        <f>INDEX(CurCloseProf[],1,MATCH(AR$4,CurCloseProf[#Headers],0))*'CC Summary'!$K$94*$AJ$96</f>
        <v>0</v>
      </c>
      <c r="AS96" s="59">
        <f>INDEX(CurCloseProf[],1,MATCH(AS$4,CurCloseProf[#Headers],0))*'CC Summary'!$K$94*$AJ$96</f>
        <v>0</v>
      </c>
      <c r="AT96" s="59">
        <f>INDEX(CurCloseProf[],1,MATCH(AT$4,CurCloseProf[#Headers],0))*'CC Summary'!$K$94*$AJ$96</f>
        <v>0</v>
      </c>
      <c r="AU96" s="59">
        <f>INDEX(CurCloseProf[],1,MATCH(AU$4,CurCloseProf[#Headers],0))*'CC Summary'!$K$94*$AJ$96</f>
        <v>0</v>
      </c>
      <c r="AV96" s="59">
        <f>INDEX(CurCloseProf[],1,MATCH(AV$4,CurCloseProf[#Headers],0))*'CC Summary'!$K$94*$AJ$96</f>
        <v>0</v>
      </c>
      <c r="AW96" s="59">
        <f>INDEX(CurCloseProf[],1,MATCH(AW$4,CurCloseProf[#Headers],0))*'CC Summary'!$K$94*$AJ$96</f>
        <v>0</v>
      </c>
      <c r="AX96" s="59">
        <f t="shared" si="20"/>
        <v>0</v>
      </c>
    </row>
    <row r="97" spans="1:50">
      <c r="A97" t="s">
        <v>151</v>
      </c>
      <c r="B97" t="s">
        <v>152</v>
      </c>
      <c r="C97">
        <v>55001</v>
      </c>
      <c r="D97">
        <v>55000</v>
      </c>
      <c r="F97" s="7">
        <f>'Summary '!L101</f>
        <v>0</v>
      </c>
      <c r="G97" s="7">
        <f>INDEX(CurCloseProf[], MATCH(PAQueryRA[[#This Row],[Reg/Unreg]],CurCloseProf[R/NR],0),MATCH(G$4,CurCloseProf[#Headers],0))*'Closeouts and Depr'!$J102</f>
        <v>0</v>
      </c>
      <c r="H97" s="7">
        <f>INDEX(CurCloseProf[], MATCH(PAQueryRA[[#This Row],[Reg/Unreg]],CurCloseProf[R/NR],0),MATCH(H$4,CurCloseProf[#Headers],0))*'Closeouts and Depr'!$J102</f>
        <v>0</v>
      </c>
      <c r="I97" s="7">
        <f>INDEX(CurCloseProf[], MATCH(PAQueryRA[[#This Row],[Reg/Unreg]],CurCloseProf[R/NR],0),MATCH(I$4,CurCloseProf[#Headers],0))*'Closeouts and Depr'!$J102</f>
        <v>0</v>
      </c>
      <c r="J97" s="7">
        <f>INDEX(CurCloseProf[], MATCH(PAQueryRA[[#This Row],[Reg/Unreg]],CurCloseProf[R/NR],0),MATCH(J$4,CurCloseProf[#Headers],0))*'Closeouts and Depr'!$J102</f>
        <v>0</v>
      </c>
      <c r="K97" s="7">
        <f>INDEX(CurCloseProf[], MATCH(PAQueryRA[[#This Row],[Reg/Unreg]],CurCloseProf[R/NR],0),MATCH(K$4,CurCloseProf[#Headers],0))*'Closeouts and Depr'!$J102</f>
        <v>0</v>
      </c>
      <c r="L97" s="7">
        <f>INDEX(CurCloseProf[], MATCH(PAQueryRA[[#This Row],[Reg/Unreg]],CurCloseProf[R/NR],0),MATCH(L$4,CurCloseProf[#Headers],0))*'Closeouts and Depr'!$J102</f>
        <v>0</v>
      </c>
      <c r="M97" s="7">
        <f>INDEX(CurCloseProf[], MATCH(PAQueryRA[[#This Row],[Reg/Unreg]],CurCloseProf[R/NR],0),MATCH(M$4,CurCloseProf[#Headers],0))*'Closeouts and Depr'!$J102</f>
        <v>0</v>
      </c>
      <c r="N97" s="7">
        <f>INDEX(CurCloseProf[], MATCH(PAQueryRA[[#This Row],[Reg/Unreg]],CurCloseProf[R/NR],0),MATCH(N$4,CurCloseProf[#Headers],0))*'Closeouts and Depr'!$J102</f>
        <v>0</v>
      </c>
      <c r="O97" s="7">
        <f>INDEX(CurCloseProf[], MATCH(PAQueryRA[[#This Row],[Reg/Unreg]],CurCloseProf[R/NR],0),MATCH(O$4,CurCloseProf[#Headers],0))*'Closeouts and Depr'!$J102</f>
        <v>0</v>
      </c>
      <c r="P97" s="7">
        <f>INDEX(CurCloseProf[], MATCH(PAQueryRA[[#This Row],[Reg/Unreg]],CurCloseProf[R/NR],0),MATCH(P$4,CurCloseProf[#Headers],0))*'Closeouts and Depr'!$J102</f>
        <v>0</v>
      </c>
      <c r="Q97" s="7">
        <f>INDEX(CurCloseProf[], MATCH(PAQueryRA[[#This Row],[Reg/Unreg]],CurCloseProf[R/NR],0),MATCH(Q$4,CurCloseProf[#Headers],0))*'Closeouts and Depr'!$J102</f>
        <v>0</v>
      </c>
      <c r="R97" s="7">
        <f>INDEX(CurCloseProf[], MATCH(PAQueryRA[[#This Row],[Reg/Unreg]],CurCloseProf[R/NR],0),MATCH(R$4,CurCloseProf[#Headers],0))*'Closeouts and Depr'!$J102</f>
        <v>0</v>
      </c>
      <c r="S97" s="7">
        <f t="shared" si="18"/>
        <v>0</v>
      </c>
      <c r="U97" s="7">
        <f>'Summary '!K101</f>
        <v>0</v>
      </c>
      <c r="V97" s="7">
        <f>INDEX(CurCloseProf[], MATCH(PAQueryRA[[#This Row],[Reg/Unreg]],CurCloseProf[R/NR],0),MATCH(V$4,CurCloseProf[#Headers],0))*'Closeouts and Depr'!$M102</f>
        <v>0</v>
      </c>
      <c r="W97" s="7">
        <f>INDEX(CurCloseProf[], MATCH(PAQueryRA[[#This Row],[Reg/Unreg]],CurCloseProf[R/NR],0),MATCH(W$4,CurCloseProf[#Headers],0))*'Closeouts and Depr'!$M102</f>
        <v>0</v>
      </c>
      <c r="X97" s="7">
        <f>INDEX(CurCloseProf[], MATCH(PAQueryRA[[#This Row],[Reg/Unreg]],CurCloseProf[R/NR],0),MATCH(X$4,CurCloseProf[#Headers],0))*'Closeouts and Depr'!$M102</f>
        <v>0</v>
      </c>
      <c r="Y97" s="7">
        <f>INDEX(CurCloseProf[], MATCH(PAQueryRA[[#This Row],[Reg/Unreg]],CurCloseProf[R/NR],0),MATCH(Y$4,CurCloseProf[#Headers],0))*'Closeouts and Depr'!$M102</f>
        <v>0</v>
      </c>
      <c r="Z97" s="7">
        <f>INDEX(CurCloseProf[], MATCH(PAQueryRA[[#This Row],[Reg/Unreg]],CurCloseProf[R/NR],0),MATCH(Z$4,CurCloseProf[#Headers],0))*'Closeouts and Depr'!$M102</f>
        <v>0</v>
      </c>
      <c r="AA97" s="7">
        <f>INDEX(CurCloseProf[], MATCH(PAQueryRA[[#This Row],[Reg/Unreg]],CurCloseProf[R/NR],0),MATCH(AA$4,CurCloseProf[#Headers],0))*'Closeouts and Depr'!$M102</f>
        <v>0</v>
      </c>
      <c r="AB97" s="7">
        <f>INDEX(CurCloseProf[], MATCH(PAQueryRA[[#This Row],[Reg/Unreg]],CurCloseProf[R/NR],0),MATCH(AB$4,CurCloseProf[#Headers],0))*'Closeouts and Depr'!$M102</f>
        <v>0</v>
      </c>
      <c r="AC97" s="7">
        <f>INDEX(CurCloseProf[], MATCH(PAQueryRA[[#This Row],[Reg/Unreg]],CurCloseProf[R/NR],0),MATCH(AC$4,CurCloseProf[#Headers],0))*'Closeouts and Depr'!$M102</f>
        <v>0</v>
      </c>
      <c r="AD97" s="7">
        <f>INDEX(CurCloseProf[], MATCH(PAQueryRA[[#This Row],[Reg/Unreg]],CurCloseProf[R/NR],0),MATCH(AD$4,CurCloseProf[#Headers],0))*'Closeouts and Depr'!$M102</f>
        <v>0</v>
      </c>
      <c r="AE97" s="7">
        <f>INDEX(CurCloseProf[], MATCH(PAQueryRA[[#This Row],[Reg/Unreg]],CurCloseProf[R/NR],0),MATCH(AE$4,CurCloseProf[#Headers],0))*'Closeouts and Depr'!$M102</f>
        <v>0</v>
      </c>
      <c r="AF97" s="7">
        <f>INDEX(CurCloseProf[], MATCH(PAQueryRA[[#This Row],[Reg/Unreg]],CurCloseProf[R/NR],0),MATCH(AF$4,CurCloseProf[#Headers],0))*'Closeouts and Depr'!$M102</f>
        <v>0</v>
      </c>
      <c r="AG97" s="7">
        <f>INDEX(CurCloseProf[], MATCH(PAQueryRA[[#This Row],[Reg/Unreg]],CurCloseProf[R/NR],0),MATCH(AG$4,CurCloseProf[#Headers],0))*'Closeouts and Depr'!$M102</f>
        <v>0</v>
      </c>
      <c r="AH97" s="7">
        <f t="shared" si="19"/>
        <v>0</v>
      </c>
      <c r="AJ97" s="7">
        <v>0</v>
      </c>
      <c r="AK97" s="7"/>
      <c r="AL97" s="59">
        <f>INDEX(CurCloseProf[],1,MATCH(AL$4,CurCloseProf[#Headers],0))*'CC Summary'!$K$94*$AJ$97</f>
        <v>0</v>
      </c>
      <c r="AM97" s="59">
        <f>INDEX(CurCloseProf[],1,MATCH(AM$4,CurCloseProf[#Headers],0))*'CC Summary'!$K$94*$AJ$97</f>
        <v>0</v>
      </c>
      <c r="AN97" s="59">
        <f>INDEX(CurCloseProf[],1,MATCH(AN$4,CurCloseProf[#Headers],0))*'CC Summary'!$K$94*$AJ$97</f>
        <v>0</v>
      </c>
      <c r="AO97" s="59">
        <f>INDEX(CurCloseProf[],1,MATCH(AO$4,CurCloseProf[#Headers],0))*'CC Summary'!$K$94*$AJ$97</f>
        <v>0</v>
      </c>
      <c r="AP97" s="59">
        <f>INDEX(CurCloseProf[],1,MATCH(AP$4,CurCloseProf[#Headers],0))*'CC Summary'!$K$94*$AJ$97</f>
        <v>0</v>
      </c>
      <c r="AQ97" s="59">
        <f>INDEX(CurCloseProf[],1,MATCH(AQ$4,CurCloseProf[#Headers],0))*'CC Summary'!$K$94*$AJ$97</f>
        <v>0</v>
      </c>
      <c r="AR97" s="59">
        <f>INDEX(CurCloseProf[],1,MATCH(AR$4,CurCloseProf[#Headers],0))*'CC Summary'!$K$94*$AJ$97</f>
        <v>0</v>
      </c>
      <c r="AS97" s="59">
        <f>INDEX(CurCloseProf[],1,MATCH(AS$4,CurCloseProf[#Headers],0))*'CC Summary'!$K$94*$AJ$97</f>
        <v>0</v>
      </c>
      <c r="AT97" s="59">
        <f>INDEX(CurCloseProf[],1,MATCH(AT$4,CurCloseProf[#Headers],0))*'CC Summary'!$K$94*$AJ$97</f>
        <v>0</v>
      </c>
      <c r="AU97" s="59">
        <f>INDEX(CurCloseProf[],1,MATCH(AU$4,CurCloseProf[#Headers],0))*'CC Summary'!$K$94*$AJ$97</f>
        <v>0</v>
      </c>
      <c r="AV97" s="59">
        <f>INDEX(CurCloseProf[],1,MATCH(AV$4,CurCloseProf[#Headers],0))*'CC Summary'!$K$94*$AJ$97</f>
        <v>0</v>
      </c>
      <c r="AW97" s="59">
        <f>INDEX(CurCloseProf[],1,MATCH(AW$4,CurCloseProf[#Headers],0))*'CC Summary'!$K$94*$AJ$97</f>
        <v>0</v>
      </c>
      <c r="AX97" s="59">
        <f t="shared" si="20"/>
        <v>0</v>
      </c>
    </row>
    <row r="98" spans="1:50">
      <c r="A98" t="s">
        <v>151</v>
      </c>
      <c r="B98" t="s">
        <v>153</v>
      </c>
      <c r="C98">
        <v>55100</v>
      </c>
      <c r="D98">
        <v>55100</v>
      </c>
      <c r="F98" s="7">
        <f>'Summary '!L102</f>
        <v>0</v>
      </c>
      <c r="G98" s="7">
        <f>INDEX(CurCloseProf[], MATCH(PAQueryRA[[#This Row],[Reg/Unreg]],CurCloseProf[R/NR],0),MATCH(G$4,CurCloseProf[#Headers],0))*'Closeouts and Depr'!$J103</f>
        <v>0</v>
      </c>
      <c r="H98" s="7">
        <f>INDEX(CurCloseProf[], MATCH(PAQueryRA[[#This Row],[Reg/Unreg]],CurCloseProf[R/NR],0),MATCH(H$4,CurCloseProf[#Headers],0))*'Closeouts and Depr'!$J103</f>
        <v>0</v>
      </c>
      <c r="I98" s="7">
        <f>INDEX(CurCloseProf[], MATCH(PAQueryRA[[#This Row],[Reg/Unreg]],CurCloseProf[R/NR],0),MATCH(I$4,CurCloseProf[#Headers],0))*'Closeouts and Depr'!$J103</f>
        <v>0</v>
      </c>
      <c r="J98" s="7">
        <f>INDEX(CurCloseProf[], MATCH(PAQueryRA[[#This Row],[Reg/Unreg]],CurCloseProf[R/NR],0),MATCH(J$4,CurCloseProf[#Headers],0))*'Closeouts and Depr'!$J103</f>
        <v>0</v>
      </c>
      <c r="K98" s="7">
        <f>INDEX(CurCloseProf[], MATCH(PAQueryRA[[#This Row],[Reg/Unreg]],CurCloseProf[R/NR],0),MATCH(K$4,CurCloseProf[#Headers],0))*'Closeouts and Depr'!$J103</f>
        <v>0</v>
      </c>
      <c r="L98" s="7">
        <f>INDEX(CurCloseProf[], MATCH(PAQueryRA[[#This Row],[Reg/Unreg]],CurCloseProf[R/NR],0),MATCH(L$4,CurCloseProf[#Headers],0))*'Closeouts and Depr'!$J103</f>
        <v>0</v>
      </c>
      <c r="M98" s="7">
        <f>INDEX(CurCloseProf[], MATCH(PAQueryRA[[#This Row],[Reg/Unreg]],CurCloseProf[R/NR],0),MATCH(M$4,CurCloseProf[#Headers],0))*'Closeouts and Depr'!$J103</f>
        <v>0</v>
      </c>
      <c r="N98" s="7">
        <f>INDEX(CurCloseProf[], MATCH(PAQueryRA[[#This Row],[Reg/Unreg]],CurCloseProf[R/NR],0),MATCH(N$4,CurCloseProf[#Headers],0))*'Closeouts and Depr'!$J103</f>
        <v>0</v>
      </c>
      <c r="O98" s="7">
        <f>INDEX(CurCloseProf[], MATCH(PAQueryRA[[#This Row],[Reg/Unreg]],CurCloseProf[R/NR],0),MATCH(O$4,CurCloseProf[#Headers],0))*'Closeouts and Depr'!$J103</f>
        <v>0</v>
      </c>
      <c r="P98" s="7">
        <f>INDEX(CurCloseProf[], MATCH(PAQueryRA[[#This Row],[Reg/Unreg]],CurCloseProf[R/NR],0),MATCH(P$4,CurCloseProf[#Headers],0))*'Closeouts and Depr'!$J103</f>
        <v>0</v>
      </c>
      <c r="Q98" s="7">
        <f>INDEX(CurCloseProf[], MATCH(PAQueryRA[[#This Row],[Reg/Unreg]],CurCloseProf[R/NR],0),MATCH(Q$4,CurCloseProf[#Headers],0))*'Closeouts and Depr'!$J103</f>
        <v>0</v>
      </c>
      <c r="R98" s="7">
        <f>INDEX(CurCloseProf[], MATCH(PAQueryRA[[#This Row],[Reg/Unreg]],CurCloseProf[R/NR],0),MATCH(R$4,CurCloseProf[#Headers],0))*'Closeouts and Depr'!$J103</f>
        <v>0</v>
      </c>
      <c r="S98" s="7">
        <f t="shared" si="18"/>
        <v>0</v>
      </c>
      <c r="U98" s="7">
        <f>'Summary '!K102</f>
        <v>0</v>
      </c>
      <c r="V98" s="7">
        <f>INDEX(CurCloseProf[], MATCH(PAQueryRA[[#This Row],[Reg/Unreg]],CurCloseProf[R/NR],0),MATCH(V$4,CurCloseProf[#Headers],0))*'Closeouts and Depr'!$M103</f>
        <v>0</v>
      </c>
      <c r="W98" s="7">
        <f>INDEX(CurCloseProf[], MATCH(PAQueryRA[[#This Row],[Reg/Unreg]],CurCloseProf[R/NR],0),MATCH(W$4,CurCloseProf[#Headers],0))*'Closeouts and Depr'!$M103</f>
        <v>0</v>
      </c>
      <c r="X98" s="7">
        <f>INDEX(CurCloseProf[], MATCH(PAQueryRA[[#This Row],[Reg/Unreg]],CurCloseProf[R/NR],0),MATCH(X$4,CurCloseProf[#Headers],0))*'Closeouts and Depr'!$M103</f>
        <v>0</v>
      </c>
      <c r="Y98" s="7">
        <f>INDEX(CurCloseProf[], MATCH(PAQueryRA[[#This Row],[Reg/Unreg]],CurCloseProf[R/NR],0),MATCH(Y$4,CurCloseProf[#Headers],0))*'Closeouts and Depr'!$M103</f>
        <v>0</v>
      </c>
      <c r="Z98" s="7">
        <f>INDEX(CurCloseProf[], MATCH(PAQueryRA[[#This Row],[Reg/Unreg]],CurCloseProf[R/NR],0),MATCH(Z$4,CurCloseProf[#Headers],0))*'Closeouts and Depr'!$M103</f>
        <v>0</v>
      </c>
      <c r="AA98" s="7">
        <f>INDEX(CurCloseProf[], MATCH(PAQueryRA[[#This Row],[Reg/Unreg]],CurCloseProf[R/NR],0),MATCH(AA$4,CurCloseProf[#Headers],0))*'Closeouts and Depr'!$M103</f>
        <v>0</v>
      </c>
      <c r="AB98" s="7">
        <f>INDEX(CurCloseProf[], MATCH(PAQueryRA[[#This Row],[Reg/Unreg]],CurCloseProf[R/NR],0),MATCH(AB$4,CurCloseProf[#Headers],0))*'Closeouts and Depr'!$M103</f>
        <v>0</v>
      </c>
      <c r="AC98" s="7">
        <f>INDEX(CurCloseProf[], MATCH(PAQueryRA[[#This Row],[Reg/Unreg]],CurCloseProf[R/NR],0),MATCH(AC$4,CurCloseProf[#Headers],0))*'Closeouts and Depr'!$M103</f>
        <v>0</v>
      </c>
      <c r="AD98" s="7">
        <f>INDEX(CurCloseProf[], MATCH(PAQueryRA[[#This Row],[Reg/Unreg]],CurCloseProf[R/NR],0),MATCH(AD$4,CurCloseProf[#Headers],0))*'Closeouts and Depr'!$M103</f>
        <v>0</v>
      </c>
      <c r="AE98" s="7">
        <f>INDEX(CurCloseProf[], MATCH(PAQueryRA[[#This Row],[Reg/Unreg]],CurCloseProf[R/NR],0),MATCH(AE$4,CurCloseProf[#Headers],0))*'Closeouts and Depr'!$M103</f>
        <v>0</v>
      </c>
      <c r="AF98" s="7">
        <f>INDEX(CurCloseProf[], MATCH(PAQueryRA[[#This Row],[Reg/Unreg]],CurCloseProf[R/NR],0),MATCH(AF$4,CurCloseProf[#Headers],0))*'Closeouts and Depr'!$M103</f>
        <v>0</v>
      </c>
      <c r="AG98" s="7">
        <f>INDEX(CurCloseProf[], MATCH(PAQueryRA[[#This Row],[Reg/Unreg]],CurCloseProf[R/NR],0),MATCH(AG$4,CurCloseProf[#Headers],0))*'Closeouts and Depr'!$M103</f>
        <v>0</v>
      </c>
      <c r="AH98" s="7">
        <f t="shared" si="19"/>
        <v>0</v>
      </c>
      <c r="AJ98" s="7">
        <v>0</v>
      </c>
      <c r="AK98" s="7"/>
      <c r="AL98" s="59">
        <f>INDEX(CurCloseProf[],1,MATCH(AL$4,CurCloseProf[#Headers],0))*'CC Summary'!$K$94*$AJ$98</f>
        <v>0</v>
      </c>
      <c r="AM98" s="59">
        <f>INDEX(CurCloseProf[],1,MATCH(AM$4,CurCloseProf[#Headers],0))*'CC Summary'!$K$94*$AJ$98</f>
        <v>0</v>
      </c>
      <c r="AN98" s="59">
        <f>INDEX(CurCloseProf[],1,MATCH(AN$4,CurCloseProf[#Headers],0))*'CC Summary'!$K$94*$AJ$98</f>
        <v>0</v>
      </c>
      <c r="AO98" s="59">
        <f>INDEX(CurCloseProf[],1,MATCH(AO$4,CurCloseProf[#Headers],0))*'CC Summary'!$K$94*$AJ$98</f>
        <v>0</v>
      </c>
      <c r="AP98" s="59">
        <f>INDEX(CurCloseProf[],1,MATCH(AP$4,CurCloseProf[#Headers],0))*'CC Summary'!$K$94*$AJ$98</f>
        <v>0</v>
      </c>
      <c r="AQ98" s="59">
        <f>INDEX(CurCloseProf[],1,MATCH(AQ$4,CurCloseProf[#Headers],0))*'CC Summary'!$K$94*$AJ$98</f>
        <v>0</v>
      </c>
      <c r="AR98" s="59">
        <f>INDEX(CurCloseProf[],1,MATCH(AR$4,CurCloseProf[#Headers],0))*'CC Summary'!$K$94*$AJ$98</f>
        <v>0</v>
      </c>
      <c r="AS98" s="59">
        <f>INDEX(CurCloseProf[],1,MATCH(AS$4,CurCloseProf[#Headers],0))*'CC Summary'!$K$94*$AJ$98</f>
        <v>0</v>
      </c>
      <c r="AT98" s="59">
        <f>INDEX(CurCloseProf[],1,MATCH(AT$4,CurCloseProf[#Headers],0))*'CC Summary'!$K$94*$AJ$98</f>
        <v>0</v>
      </c>
      <c r="AU98" s="59">
        <f>INDEX(CurCloseProf[],1,MATCH(AU$4,CurCloseProf[#Headers],0))*'CC Summary'!$K$94*$AJ$98</f>
        <v>0</v>
      </c>
      <c r="AV98" s="59">
        <f>INDEX(CurCloseProf[],1,MATCH(AV$4,CurCloseProf[#Headers],0))*'CC Summary'!$K$94*$AJ$98</f>
        <v>0</v>
      </c>
      <c r="AW98" s="59">
        <f>INDEX(CurCloseProf[],1,MATCH(AW$4,CurCloseProf[#Headers],0))*'CC Summary'!$K$94*$AJ$98</f>
        <v>0</v>
      </c>
      <c r="AX98" s="59">
        <f t="shared" si="20"/>
        <v>0</v>
      </c>
    </row>
    <row r="99" spans="1:50">
      <c r="A99" t="s">
        <v>151</v>
      </c>
      <c r="B99" t="s">
        <v>154</v>
      </c>
      <c r="C99">
        <v>55200</v>
      </c>
      <c r="D99">
        <v>55200</v>
      </c>
      <c r="F99" s="7">
        <f>'Summary '!L103</f>
        <v>0</v>
      </c>
      <c r="G99" s="7">
        <f>INDEX(CurCloseProf[], MATCH(PAQueryRA[[#This Row],[Reg/Unreg]],CurCloseProf[R/NR],0),MATCH(G$4,CurCloseProf[#Headers],0))*'Closeouts and Depr'!$J104</f>
        <v>209.87794858953444</v>
      </c>
      <c r="H99" s="7">
        <f>INDEX(CurCloseProf[], MATCH(PAQueryRA[[#This Row],[Reg/Unreg]],CurCloseProf[R/NR],0),MATCH(H$4,CurCloseProf[#Headers],0))*'Closeouts and Depr'!$J104</f>
        <v>119.95355172045525</v>
      </c>
      <c r="I99" s="7">
        <f>INDEX(CurCloseProf[], MATCH(PAQueryRA[[#This Row],[Reg/Unreg]],CurCloseProf[R/NR],0),MATCH(I$4,CurCloseProf[#Headers],0))*'Closeouts and Depr'!$J104</f>
        <v>679.74098129242498</v>
      </c>
      <c r="J99" s="7">
        <f>INDEX(CurCloseProf[], MATCH(PAQueryRA[[#This Row],[Reg/Unreg]],CurCloseProf[R/NR],0),MATCH(J$4,CurCloseProf[#Headers],0))*'Closeouts and Depr'!$J104</f>
        <v>65.68777627222731</v>
      </c>
      <c r="K99" s="7">
        <f>INDEX(CurCloseProf[], MATCH(PAQueryRA[[#This Row],[Reg/Unreg]],CurCloseProf[R/NR],0),MATCH(K$4,CurCloseProf[#Headers],0))*'Closeouts and Depr'!$J104</f>
        <v>36.304227254200114</v>
      </c>
      <c r="L99" s="7">
        <f>INDEX(CurCloseProf[], MATCH(PAQueryRA[[#This Row],[Reg/Unreg]],CurCloseProf[R/NR],0),MATCH(L$4,CurCloseProf[#Headers],0))*'Closeouts and Depr'!$J104</f>
        <v>1458.0864085824464</v>
      </c>
      <c r="M99" s="7">
        <f>INDEX(CurCloseProf[], MATCH(PAQueryRA[[#This Row],[Reg/Unreg]],CurCloseProf[R/NR],0),MATCH(M$4,CurCloseProf[#Headers],0))*'Closeouts and Depr'!$J104</f>
        <v>781.24745589561053</v>
      </c>
      <c r="N99" s="7">
        <f>INDEX(CurCloseProf[], MATCH(PAQueryRA[[#This Row],[Reg/Unreg]],CurCloseProf[R/NR],0),MATCH(N$4,CurCloseProf[#Headers],0))*'Closeouts and Depr'!$J104</f>
        <v>570.43986618248778</v>
      </c>
      <c r="O99" s="7">
        <f>INDEX(CurCloseProf[], MATCH(PAQueryRA[[#This Row],[Reg/Unreg]],CurCloseProf[R/NR],0),MATCH(O$4,CurCloseProf[#Headers],0))*'Closeouts and Depr'!$J104</f>
        <v>1557.2079680585862</v>
      </c>
      <c r="P99" s="7">
        <f>INDEX(CurCloseProf[], MATCH(PAQueryRA[[#This Row],[Reg/Unreg]],CurCloseProf[R/NR],0),MATCH(P$4,CurCloseProf[#Headers],0))*'Closeouts and Depr'!$J104</f>
        <v>5890.308876506695</v>
      </c>
      <c r="Q99" s="7">
        <f>INDEX(CurCloseProf[], MATCH(PAQueryRA[[#This Row],[Reg/Unreg]],CurCloseProf[R/NR],0),MATCH(Q$4,CurCloseProf[#Headers],0))*'Closeouts and Depr'!$J104</f>
        <v>315.88929834279367</v>
      </c>
      <c r="R99" s="7">
        <f>INDEX(CurCloseProf[], MATCH(PAQueryRA[[#This Row],[Reg/Unreg]],CurCloseProf[R/NR],0),MATCH(R$4,CurCloseProf[#Headers],0))*'Closeouts and Depr'!$J104</f>
        <v>8014.9776413025365</v>
      </c>
      <c r="S99" s="7">
        <f t="shared" si="18"/>
        <v>19699.721999999998</v>
      </c>
      <c r="U99" s="7">
        <f>'Summary '!K103</f>
        <v>0</v>
      </c>
      <c r="V99" s="7">
        <f>INDEX(CurCloseProf[], MATCH(PAQueryRA[[#This Row],[Reg/Unreg]],CurCloseProf[R/NR],0),MATCH(V$4,CurCloseProf[#Headers],0))*'Closeouts and Depr'!$M104</f>
        <v>0</v>
      </c>
      <c r="W99" s="7">
        <f>INDEX(CurCloseProf[], MATCH(PAQueryRA[[#This Row],[Reg/Unreg]],CurCloseProf[R/NR],0),MATCH(W$4,CurCloseProf[#Headers],0))*'Closeouts and Depr'!$M104</f>
        <v>0</v>
      </c>
      <c r="X99" s="7">
        <f>INDEX(CurCloseProf[], MATCH(PAQueryRA[[#This Row],[Reg/Unreg]],CurCloseProf[R/NR],0),MATCH(X$4,CurCloseProf[#Headers],0))*'Closeouts and Depr'!$M104</f>
        <v>0</v>
      </c>
      <c r="Y99" s="7">
        <f>INDEX(CurCloseProf[], MATCH(PAQueryRA[[#This Row],[Reg/Unreg]],CurCloseProf[R/NR],0),MATCH(Y$4,CurCloseProf[#Headers],0))*'Closeouts and Depr'!$M104</f>
        <v>0</v>
      </c>
      <c r="Z99" s="7">
        <f>INDEX(CurCloseProf[], MATCH(PAQueryRA[[#This Row],[Reg/Unreg]],CurCloseProf[R/NR],0),MATCH(Z$4,CurCloseProf[#Headers],0))*'Closeouts and Depr'!$M104</f>
        <v>0</v>
      </c>
      <c r="AA99" s="7">
        <f>INDEX(CurCloseProf[], MATCH(PAQueryRA[[#This Row],[Reg/Unreg]],CurCloseProf[R/NR],0),MATCH(AA$4,CurCloseProf[#Headers],0))*'Closeouts and Depr'!$M104</f>
        <v>0</v>
      </c>
      <c r="AB99" s="7">
        <f>INDEX(CurCloseProf[], MATCH(PAQueryRA[[#This Row],[Reg/Unreg]],CurCloseProf[R/NR],0),MATCH(AB$4,CurCloseProf[#Headers],0))*'Closeouts and Depr'!$M104</f>
        <v>0</v>
      </c>
      <c r="AC99" s="7">
        <f>INDEX(CurCloseProf[], MATCH(PAQueryRA[[#This Row],[Reg/Unreg]],CurCloseProf[R/NR],0),MATCH(AC$4,CurCloseProf[#Headers],0))*'Closeouts and Depr'!$M104</f>
        <v>0</v>
      </c>
      <c r="AD99" s="7">
        <f>INDEX(CurCloseProf[], MATCH(PAQueryRA[[#This Row],[Reg/Unreg]],CurCloseProf[R/NR],0),MATCH(AD$4,CurCloseProf[#Headers],0))*'Closeouts and Depr'!$M104</f>
        <v>0</v>
      </c>
      <c r="AE99" s="7">
        <f>INDEX(CurCloseProf[], MATCH(PAQueryRA[[#This Row],[Reg/Unreg]],CurCloseProf[R/NR],0),MATCH(AE$4,CurCloseProf[#Headers],0))*'Closeouts and Depr'!$M104</f>
        <v>0</v>
      </c>
      <c r="AF99" s="7">
        <f>INDEX(CurCloseProf[], MATCH(PAQueryRA[[#This Row],[Reg/Unreg]],CurCloseProf[R/NR],0),MATCH(AF$4,CurCloseProf[#Headers],0))*'Closeouts and Depr'!$M104</f>
        <v>0</v>
      </c>
      <c r="AG99" s="7">
        <f>INDEX(CurCloseProf[], MATCH(PAQueryRA[[#This Row],[Reg/Unreg]],CurCloseProf[R/NR],0),MATCH(AG$4,CurCloseProf[#Headers],0))*'Closeouts and Depr'!$M104</f>
        <v>0</v>
      </c>
      <c r="AH99" s="7">
        <f t="shared" si="19"/>
        <v>0</v>
      </c>
      <c r="AJ99" s="7">
        <v>0</v>
      </c>
      <c r="AK99" s="7"/>
      <c r="AL99" s="59">
        <f>INDEX(CurCloseProf[],1,MATCH(AL$4,CurCloseProf[#Headers],0))*'CC Summary'!$K$94*$AJ$99</f>
        <v>0</v>
      </c>
      <c r="AM99" s="59">
        <f>INDEX(CurCloseProf[],1,MATCH(AM$4,CurCloseProf[#Headers],0))*'CC Summary'!$K$94*$AJ$99</f>
        <v>0</v>
      </c>
      <c r="AN99" s="59">
        <f>INDEX(CurCloseProf[],1,MATCH(AN$4,CurCloseProf[#Headers],0))*'CC Summary'!$K$94*$AJ$99</f>
        <v>0</v>
      </c>
      <c r="AO99" s="59">
        <f>INDEX(CurCloseProf[],1,MATCH(AO$4,CurCloseProf[#Headers],0))*'CC Summary'!$K$94*$AJ$99</f>
        <v>0</v>
      </c>
      <c r="AP99" s="59">
        <f>INDEX(CurCloseProf[],1,MATCH(AP$4,CurCloseProf[#Headers],0))*'CC Summary'!$K$94*$AJ$99</f>
        <v>0</v>
      </c>
      <c r="AQ99" s="59">
        <f>INDEX(CurCloseProf[],1,MATCH(AQ$4,CurCloseProf[#Headers],0))*'CC Summary'!$K$94*$AJ$99</f>
        <v>0</v>
      </c>
      <c r="AR99" s="59">
        <f>INDEX(CurCloseProf[],1,MATCH(AR$4,CurCloseProf[#Headers],0))*'CC Summary'!$K$94*$AJ$99</f>
        <v>0</v>
      </c>
      <c r="AS99" s="59">
        <f>INDEX(CurCloseProf[],1,MATCH(AS$4,CurCloseProf[#Headers],0))*'CC Summary'!$K$94*$AJ$99</f>
        <v>0</v>
      </c>
      <c r="AT99" s="59">
        <f>INDEX(CurCloseProf[],1,MATCH(AT$4,CurCloseProf[#Headers],0))*'CC Summary'!$K$94*$AJ$99</f>
        <v>0</v>
      </c>
      <c r="AU99" s="59">
        <f>INDEX(CurCloseProf[],1,MATCH(AU$4,CurCloseProf[#Headers],0))*'CC Summary'!$K$94*$AJ$99</f>
        <v>0</v>
      </c>
      <c r="AV99" s="59">
        <f>INDEX(CurCloseProf[],1,MATCH(AV$4,CurCloseProf[#Headers],0))*'CC Summary'!$K$94*$AJ$99</f>
        <v>0</v>
      </c>
      <c r="AW99" s="59">
        <f>INDEX(CurCloseProf[],1,MATCH(AW$4,CurCloseProf[#Headers],0))*'CC Summary'!$K$94*$AJ$99</f>
        <v>0</v>
      </c>
      <c r="AX99" s="59">
        <f t="shared" si="20"/>
        <v>0</v>
      </c>
    </row>
    <row r="100" spans="1:50">
      <c r="A100" t="s">
        <v>151</v>
      </c>
      <c r="B100" t="s">
        <v>155</v>
      </c>
      <c r="C100">
        <v>55300</v>
      </c>
      <c r="D100">
        <v>55300</v>
      </c>
      <c r="F100" s="7">
        <f>'Summary '!L104</f>
        <v>0</v>
      </c>
      <c r="G100" s="7">
        <f>INDEX(CurCloseProf[], MATCH(PAQueryRA[[#This Row],[Reg/Unreg]],CurCloseProf[R/NR],0),MATCH(G$4,CurCloseProf[#Headers],0))*'Closeouts and Depr'!$J105</f>
        <v>54406.260248941173</v>
      </c>
      <c r="H100" s="7">
        <f>INDEX(CurCloseProf[], MATCH(PAQueryRA[[#This Row],[Reg/Unreg]],CurCloseProf[R/NR],0),MATCH(H$4,CurCloseProf[#Headers],0))*'Closeouts and Depr'!$J105</f>
        <v>31095.330388670205</v>
      </c>
      <c r="I100" s="7">
        <f>INDEX(CurCloseProf[], MATCH(PAQueryRA[[#This Row],[Reg/Unreg]],CurCloseProf[R/NR],0),MATCH(I$4,CurCloseProf[#Headers],0))*'Closeouts and Depr'!$J105</f>
        <v>176207.95790411325</v>
      </c>
      <c r="J100" s="7">
        <f>INDEX(CurCloseProf[], MATCH(PAQueryRA[[#This Row],[Reg/Unreg]],CurCloseProf[R/NR],0),MATCH(J$4,CurCloseProf[#Headers],0))*'Closeouts and Depr'!$J105</f>
        <v>17028.11693681301</v>
      </c>
      <c r="K100" s="7">
        <f>INDEX(CurCloseProf[], MATCH(PAQueryRA[[#This Row],[Reg/Unreg]],CurCloseProf[R/NR],0),MATCH(K$4,CurCloseProf[#Headers],0))*'Closeouts and Depr'!$J105</f>
        <v>9411.0755770328069</v>
      </c>
      <c r="L100" s="7">
        <f>INDEX(CurCloseProf[], MATCH(PAQueryRA[[#This Row],[Reg/Unreg]],CurCloseProf[R/NR],0),MATCH(L$4,CurCloseProf[#Headers],0))*'Closeouts and Depr'!$J105</f>
        <v>377976.95824599027</v>
      </c>
      <c r="M100" s="7">
        <f>INDEX(CurCloseProf[], MATCH(PAQueryRA[[#This Row],[Reg/Unreg]],CurCloseProf[R/NR],0),MATCH(M$4,CurCloseProf[#Headers],0))*'Closeouts and Depr'!$J105</f>
        <v>202521.28768138378</v>
      </c>
      <c r="N100" s="7">
        <f>INDEX(CurCloseProf[], MATCH(PAQueryRA[[#This Row],[Reg/Unreg]],CurCloseProf[R/NR],0),MATCH(N$4,CurCloseProf[#Headers],0))*'Closeouts and Depr'!$J105</f>
        <v>147874.03833736153</v>
      </c>
      <c r="O100" s="7">
        <f>INDEX(CurCloseProf[], MATCH(PAQueryRA[[#This Row],[Reg/Unreg]],CurCloseProf[R/NR],0),MATCH(O$4,CurCloseProf[#Headers],0))*'Closeouts and Depr'!$J105</f>
        <v>403672.05102434941</v>
      </c>
      <c r="P100" s="7">
        <f>INDEX(CurCloseProf[], MATCH(PAQueryRA[[#This Row],[Reg/Unreg]],CurCloseProf[R/NR],0),MATCH(P$4,CurCloseProf[#Headers],0))*'Closeouts and Depr'!$J105</f>
        <v>1526933.5336825938</v>
      </c>
      <c r="Q100" s="7">
        <f>INDEX(CurCloseProf[], MATCH(PAQueryRA[[#This Row],[Reg/Unreg]],CurCloseProf[R/NR],0),MATCH(Q$4,CurCloseProf[#Headers],0))*'Closeouts and Depr'!$J105</f>
        <v>81887.380217849393</v>
      </c>
      <c r="R100" s="7">
        <f>INDEX(CurCloseProf[], MATCH(PAQueryRA[[#This Row],[Reg/Unreg]],CurCloseProf[R/NR],0),MATCH(R$4,CurCloseProf[#Headers],0))*'Closeouts and Depr'!$J105</f>
        <v>2077707.3645549004</v>
      </c>
      <c r="S100" s="7">
        <f t="shared" si="18"/>
        <v>5106721.3547999989</v>
      </c>
      <c r="U100" s="7">
        <f>'Summary '!K104</f>
        <v>0</v>
      </c>
      <c r="V100" s="7">
        <f>INDEX(CurCloseProf[], MATCH(PAQueryRA[[#This Row],[Reg/Unreg]],CurCloseProf[R/NR],0),MATCH(V$4,CurCloseProf[#Headers],0))*'Closeouts and Depr'!$M105</f>
        <v>-148.03884313533857</v>
      </c>
      <c r="W100" s="7">
        <f>INDEX(CurCloseProf[], MATCH(PAQueryRA[[#This Row],[Reg/Unreg]],CurCloseProf[R/NR],0),MATCH(W$4,CurCloseProf[#Headers],0))*'Closeouts and Depr'!$M105</f>
        <v>-84.610056206527489</v>
      </c>
      <c r="X100" s="7">
        <f>INDEX(CurCloseProf[], MATCH(PAQueryRA[[#This Row],[Reg/Unreg]],CurCloseProf[R/NR],0),MATCH(X$4,CurCloseProf[#Headers],0))*'Closeouts and Depr'!$M105</f>
        <v>-479.45993935271491</v>
      </c>
      <c r="Y100" s="7">
        <f>INDEX(CurCloseProf[], MATCH(PAQueryRA[[#This Row],[Reg/Unreg]],CurCloseProf[R/NR],0),MATCH(Y$4,CurCloseProf[#Headers],0))*'Closeouts and Depr'!$M105</f>
        <v>-46.333321212757347</v>
      </c>
      <c r="Z100" s="7">
        <f>INDEX(CurCloseProf[], MATCH(PAQueryRA[[#This Row],[Reg/Unreg]],CurCloseProf[R/NR],0),MATCH(Z$4,CurCloseProf[#Headers],0))*'Closeouts and Depr'!$M105</f>
        <v>-25.607434414871204</v>
      </c>
      <c r="AA100" s="7">
        <f>INDEX(CurCloseProf[], MATCH(PAQueryRA[[#This Row],[Reg/Unreg]],CurCloseProf[R/NR],0),MATCH(AA$4,CurCloseProf[#Headers],0))*'Closeouts and Depr'!$M105</f>
        <v>-1028.4711975151708</v>
      </c>
      <c r="AB100" s="7">
        <f>INDEX(CurCloseProf[], MATCH(PAQueryRA[[#This Row],[Reg/Unreg]],CurCloseProf[R/NR],0),MATCH(AB$4,CurCloseProf[#Headers],0))*'Closeouts and Depr'!$M105</f>
        <v>-551.05822384133853</v>
      </c>
      <c r="AC100" s="7">
        <f>INDEX(CurCloseProf[], MATCH(PAQueryRA[[#This Row],[Reg/Unreg]],CurCloseProf[R/NR],0),MATCH(AC$4,CurCloseProf[#Headers],0))*'Closeouts and Depr'!$M105</f>
        <v>-402.3636519960906</v>
      </c>
      <c r="AD100" s="7">
        <f>INDEX(CurCloseProf[], MATCH(PAQueryRA[[#This Row],[Reg/Unreg]],CurCloseProf[R/NR],0),MATCH(AD$4,CurCloseProf[#Headers],0))*'Closeouts and Depr'!$M105</f>
        <v>-1098.3872658455152</v>
      </c>
      <c r="AE100" s="7">
        <f>INDEX(CurCloseProf[], MATCH(PAQueryRA[[#This Row],[Reg/Unreg]],CurCloseProf[R/NR],0),MATCH(AE$4,CurCloseProf[#Headers],0))*'Closeouts and Depr'!$M105</f>
        <v>-4154.7695584411149</v>
      </c>
      <c r="AF100" s="7">
        <f>INDEX(CurCloseProf[], MATCH(PAQueryRA[[#This Row],[Reg/Unreg]],CurCloseProf[R/NR],0),MATCH(AF$4,CurCloseProf[#Headers],0))*'Closeouts and Depr'!$M105</f>
        <v>-222.81467204998629</v>
      </c>
      <c r="AG100" s="7">
        <f>INDEX(CurCloseProf[], MATCH(PAQueryRA[[#This Row],[Reg/Unreg]],CurCloseProf[R/NR],0),MATCH(AG$4,CurCloseProf[#Headers],0))*'Closeouts and Depr'!$M105</f>
        <v>-5653.4191693219082</v>
      </c>
      <c r="AH100" s="7">
        <f t="shared" si="19"/>
        <v>-13895.333333333336</v>
      </c>
      <c r="AJ100" s="7">
        <v>0</v>
      </c>
      <c r="AK100" s="7"/>
      <c r="AL100" s="59">
        <f>INDEX(CurCloseProf[],1,MATCH(AL$4,CurCloseProf[#Headers],0))*'CC Summary'!$K$94*$AJ$100</f>
        <v>0</v>
      </c>
      <c r="AM100" s="59">
        <f>INDEX(CurCloseProf[],1,MATCH(AM$4,CurCloseProf[#Headers],0))*'CC Summary'!$K$94*$AJ$100</f>
        <v>0</v>
      </c>
      <c r="AN100" s="59">
        <f>INDEX(CurCloseProf[],1,MATCH(AN$4,CurCloseProf[#Headers],0))*'CC Summary'!$K$94*$AJ$100</f>
        <v>0</v>
      </c>
      <c r="AO100" s="59">
        <f>INDEX(CurCloseProf[],1,MATCH(AO$4,CurCloseProf[#Headers],0))*'CC Summary'!$K$94*$AJ$100</f>
        <v>0</v>
      </c>
      <c r="AP100" s="59">
        <f>INDEX(CurCloseProf[],1,MATCH(AP$4,CurCloseProf[#Headers],0))*'CC Summary'!$K$94*$AJ$100</f>
        <v>0</v>
      </c>
      <c r="AQ100" s="59">
        <f>INDEX(CurCloseProf[],1,MATCH(AQ$4,CurCloseProf[#Headers],0))*'CC Summary'!$K$94*$AJ$100</f>
        <v>0</v>
      </c>
      <c r="AR100" s="59">
        <f>INDEX(CurCloseProf[],1,MATCH(AR$4,CurCloseProf[#Headers],0))*'CC Summary'!$K$94*$AJ$100</f>
        <v>0</v>
      </c>
      <c r="AS100" s="59">
        <f>INDEX(CurCloseProf[],1,MATCH(AS$4,CurCloseProf[#Headers],0))*'CC Summary'!$K$94*$AJ$100</f>
        <v>0</v>
      </c>
      <c r="AT100" s="59">
        <f>INDEX(CurCloseProf[],1,MATCH(AT$4,CurCloseProf[#Headers],0))*'CC Summary'!$K$94*$AJ$100</f>
        <v>0</v>
      </c>
      <c r="AU100" s="59">
        <f>INDEX(CurCloseProf[],1,MATCH(AU$4,CurCloseProf[#Headers],0))*'CC Summary'!$K$94*$AJ$100</f>
        <v>0</v>
      </c>
      <c r="AV100" s="59">
        <f>INDEX(CurCloseProf[],1,MATCH(AV$4,CurCloseProf[#Headers],0))*'CC Summary'!$K$94*$AJ$100</f>
        <v>0</v>
      </c>
      <c r="AW100" s="59">
        <f>INDEX(CurCloseProf[],1,MATCH(AW$4,CurCloseProf[#Headers],0))*'CC Summary'!$K$94*$AJ$100</f>
        <v>0</v>
      </c>
      <c r="AX100" s="59">
        <f t="shared" si="20"/>
        <v>0</v>
      </c>
    </row>
    <row r="101" spans="1:50">
      <c r="A101" t="s">
        <v>151</v>
      </c>
      <c r="B101" t="s">
        <v>156</v>
      </c>
      <c r="C101">
        <v>55500</v>
      </c>
      <c r="D101">
        <v>55500</v>
      </c>
      <c r="F101" s="7">
        <f>'Summary '!L105</f>
        <v>0</v>
      </c>
      <c r="G101" s="7">
        <f>INDEX(CurCloseProf[], MATCH(PAQueryRA[[#This Row],[Reg/Unreg]],CurCloseProf[R/NR],0),MATCH(G$4,CurCloseProf[#Headers],0))*'Closeouts and Depr'!$J106</f>
        <v>46245.321211600007</v>
      </c>
      <c r="H101" s="7">
        <f>INDEX(CurCloseProf[], MATCH(PAQueryRA[[#This Row],[Reg/Unreg]],CurCloseProf[R/NR],0),MATCH(H$4,CurCloseProf[#Headers],0))*'Closeouts and Depr'!$J106</f>
        <v>26431.030830369684</v>
      </c>
      <c r="I101" s="7">
        <f>INDEX(CurCloseProf[], MATCH(PAQueryRA[[#This Row],[Reg/Unreg]],CurCloseProf[R/NR],0),MATCH(I$4,CurCloseProf[#Headers],0))*'Closeouts and Depr'!$J106</f>
        <v>149776.7642184963</v>
      </c>
      <c r="J101" s="7">
        <f>INDEX(CurCloseProf[], MATCH(PAQueryRA[[#This Row],[Reg/Unreg]],CurCloseProf[R/NR],0),MATCH(J$4,CurCloseProf[#Headers],0))*'Closeouts and Depr'!$J106</f>
        <v>14473.899396291064</v>
      </c>
      <c r="K101" s="7">
        <f>INDEX(CurCloseProf[], MATCH(PAQueryRA[[#This Row],[Reg/Unreg]],CurCloseProf[R/NR],0),MATCH(K$4,CurCloseProf[#Headers],0))*'Closeouts and Depr'!$J106</f>
        <v>7999.4142404778877</v>
      </c>
      <c r="L101" s="7">
        <f>INDEX(CurCloseProf[], MATCH(PAQueryRA[[#This Row],[Reg/Unreg]],CurCloseProf[R/NR],0),MATCH(L$4,CurCloseProf[#Headers],0))*'Closeouts and Depr'!$J106</f>
        <v>321280.41450909182</v>
      </c>
      <c r="M101" s="7">
        <f>INDEX(CurCloseProf[], MATCH(PAQueryRA[[#This Row],[Reg/Unreg]],CurCloseProf[R/NR],0),MATCH(M$4,CurCloseProf[#Headers],0))*'Closeouts and Depr'!$J106</f>
        <v>172143.09452917625</v>
      </c>
      <c r="N101" s="7">
        <f>INDEX(CurCloseProf[], MATCH(PAQueryRA[[#This Row],[Reg/Unreg]],CurCloseProf[R/NR],0),MATCH(N$4,CurCloseProf[#Headers],0))*'Closeouts and Depr'!$J106</f>
        <v>125692.93258675735</v>
      </c>
      <c r="O101" s="7">
        <f>INDEX(CurCloseProf[], MATCH(PAQueryRA[[#This Row],[Reg/Unreg]],CurCloseProf[R/NR],0),MATCH(O$4,CurCloseProf[#Headers],0))*'Closeouts and Depr'!$J106</f>
        <v>343121.24337069708</v>
      </c>
      <c r="P101" s="7">
        <f>INDEX(CurCloseProf[], MATCH(PAQueryRA[[#This Row],[Reg/Unreg]],CurCloseProf[R/NR],0),MATCH(P$4,CurCloseProf[#Headers],0))*'Closeouts and Depr'!$J106</f>
        <v>1297893.5036302051</v>
      </c>
      <c r="Q101" s="7">
        <f>INDEX(CurCloseProf[], MATCH(PAQueryRA[[#This Row],[Reg/Unreg]],CurCloseProf[R/NR],0),MATCH(Q$4,CurCloseProf[#Headers],0))*'Closeouts and Depr'!$J106</f>
        <v>69604.273185172002</v>
      </c>
      <c r="R101" s="7">
        <f>INDEX(CurCloseProf[], MATCH(PAQueryRA[[#This Row],[Reg/Unreg]],CurCloseProf[R/NR],0),MATCH(R$4,CurCloseProf[#Headers],0))*'Closeouts and Depr'!$J106</f>
        <v>1766051.2598716659</v>
      </c>
      <c r="S101" s="7">
        <f t="shared" si="18"/>
        <v>4340713.1515800003</v>
      </c>
      <c r="U101" s="7">
        <f>'Summary '!K105</f>
        <v>0</v>
      </c>
      <c r="V101" s="7">
        <f>INDEX(CurCloseProf[], MATCH(PAQueryRA[[#This Row],[Reg/Unreg]],CurCloseProf[R/NR],0),MATCH(V$4,CurCloseProf[#Headers],0))*'Closeouts and Depr'!$M106</f>
        <v>0</v>
      </c>
      <c r="W101" s="7">
        <f>INDEX(CurCloseProf[], MATCH(PAQueryRA[[#This Row],[Reg/Unreg]],CurCloseProf[R/NR],0),MATCH(W$4,CurCloseProf[#Headers],0))*'Closeouts and Depr'!$M106</f>
        <v>0</v>
      </c>
      <c r="X101" s="7">
        <f>INDEX(CurCloseProf[], MATCH(PAQueryRA[[#This Row],[Reg/Unreg]],CurCloseProf[R/NR],0),MATCH(X$4,CurCloseProf[#Headers],0))*'Closeouts and Depr'!$M106</f>
        <v>0</v>
      </c>
      <c r="Y101" s="7">
        <f>INDEX(CurCloseProf[], MATCH(PAQueryRA[[#This Row],[Reg/Unreg]],CurCloseProf[R/NR],0),MATCH(Y$4,CurCloseProf[#Headers],0))*'Closeouts and Depr'!$M106</f>
        <v>0</v>
      </c>
      <c r="Z101" s="7">
        <f>INDEX(CurCloseProf[], MATCH(PAQueryRA[[#This Row],[Reg/Unreg]],CurCloseProf[R/NR],0),MATCH(Z$4,CurCloseProf[#Headers],0))*'Closeouts and Depr'!$M106</f>
        <v>0</v>
      </c>
      <c r="AA101" s="7">
        <f>INDEX(CurCloseProf[], MATCH(PAQueryRA[[#This Row],[Reg/Unreg]],CurCloseProf[R/NR],0),MATCH(AA$4,CurCloseProf[#Headers],0))*'Closeouts and Depr'!$M106</f>
        <v>0</v>
      </c>
      <c r="AB101" s="7">
        <f>INDEX(CurCloseProf[], MATCH(PAQueryRA[[#This Row],[Reg/Unreg]],CurCloseProf[R/NR],0),MATCH(AB$4,CurCloseProf[#Headers],0))*'Closeouts and Depr'!$M106</f>
        <v>0</v>
      </c>
      <c r="AC101" s="7">
        <f>INDEX(CurCloseProf[], MATCH(PAQueryRA[[#This Row],[Reg/Unreg]],CurCloseProf[R/NR],0),MATCH(AC$4,CurCloseProf[#Headers],0))*'Closeouts and Depr'!$M106</f>
        <v>0</v>
      </c>
      <c r="AD101" s="7">
        <f>INDEX(CurCloseProf[], MATCH(PAQueryRA[[#This Row],[Reg/Unreg]],CurCloseProf[R/NR],0),MATCH(AD$4,CurCloseProf[#Headers],0))*'Closeouts and Depr'!$M106</f>
        <v>0</v>
      </c>
      <c r="AE101" s="7">
        <f>INDEX(CurCloseProf[], MATCH(PAQueryRA[[#This Row],[Reg/Unreg]],CurCloseProf[R/NR],0),MATCH(AE$4,CurCloseProf[#Headers],0))*'Closeouts and Depr'!$M106</f>
        <v>0</v>
      </c>
      <c r="AF101" s="7">
        <f>INDEX(CurCloseProf[], MATCH(PAQueryRA[[#This Row],[Reg/Unreg]],CurCloseProf[R/NR],0),MATCH(AF$4,CurCloseProf[#Headers],0))*'Closeouts and Depr'!$M106</f>
        <v>0</v>
      </c>
      <c r="AG101" s="7">
        <f>INDEX(CurCloseProf[], MATCH(PAQueryRA[[#This Row],[Reg/Unreg]],CurCloseProf[R/NR],0),MATCH(AG$4,CurCloseProf[#Headers],0))*'Closeouts and Depr'!$M106</f>
        <v>0</v>
      </c>
      <c r="AH101" s="7">
        <f t="shared" si="19"/>
        <v>0</v>
      </c>
      <c r="AJ101" s="7">
        <v>0</v>
      </c>
      <c r="AK101" s="7"/>
      <c r="AL101" s="59">
        <f>INDEX(CurCloseProf[],1,MATCH(AL$4,CurCloseProf[#Headers],0))*'CC Summary'!$K$94*$AJ$101</f>
        <v>0</v>
      </c>
      <c r="AM101" s="59">
        <f>INDEX(CurCloseProf[],1,MATCH(AM$4,CurCloseProf[#Headers],0))*'CC Summary'!$K$94*$AJ$101</f>
        <v>0</v>
      </c>
      <c r="AN101" s="59">
        <f>INDEX(CurCloseProf[],1,MATCH(AN$4,CurCloseProf[#Headers],0))*'CC Summary'!$K$94*$AJ$101</f>
        <v>0</v>
      </c>
      <c r="AO101" s="59">
        <f>INDEX(CurCloseProf[],1,MATCH(AO$4,CurCloseProf[#Headers],0))*'CC Summary'!$K$94*$AJ$101</f>
        <v>0</v>
      </c>
      <c r="AP101" s="59">
        <f>INDEX(CurCloseProf[],1,MATCH(AP$4,CurCloseProf[#Headers],0))*'CC Summary'!$K$94*$AJ$101</f>
        <v>0</v>
      </c>
      <c r="AQ101" s="59">
        <f>INDEX(CurCloseProf[],1,MATCH(AQ$4,CurCloseProf[#Headers],0))*'CC Summary'!$K$94*$AJ$101</f>
        <v>0</v>
      </c>
      <c r="AR101" s="59">
        <f>INDEX(CurCloseProf[],1,MATCH(AR$4,CurCloseProf[#Headers],0))*'CC Summary'!$K$94*$AJ$101</f>
        <v>0</v>
      </c>
      <c r="AS101" s="59">
        <f>INDEX(CurCloseProf[],1,MATCH(AS$4,CurCloseProf[#Headers],0))*'CC Summary'!$K$94*$AJ$101</f>
        <v>0</v>
      </c>
      <c r="AT101" s="59">
        <f>INDEX(CurCloseProf[],1,MATCH(AT$4,CurCloseProf[#Headers],0))*'CC Summary'!$K$94*$AJ$101</f>
        <v>0</v>
      </c>
      <c r="AU101" s="59">
        <f>INDEX(CurCloseProf[],1,MATCH(AU$4,CurCloseProf[#Headers],0))*'CC Summary'!$K$94*$AJ$101</f>
        <v>0</v>
      </c>
      <c r="AV101" s="59">
        <f>INDEX(CurCloseProf[],1,MATCH(AV$4,CurCloseProf[#Headers],0))*'CC Summary'!$K$94*$AJ$101</f>
        <v>0</v>
      </c>
      <c r="AW101" s="59">
        <f>INDEX(CurCloseProf[],1,MATCH(AW$4,CurCloseProf[#Headers],0))*'CC Summary'!$K$94*$AJ$101</f>
        <v>0</v>
      </c>
      <c r="AX101" s="59">
        <f t="shared" si="20"/>
        <v>0</v>
      </c>
    </row>
    <row r="102" spans="1:50">
      <c r="A102" t="s">
        <v>151</v>
      </c>
      <c r="B102" t="s">
        <v>157</v>
      </c>
      <c r="C102">
        <v>55600</v>
      </c>
      <c r="D102">
        <v>55600</v>
      </c>
      <c r="F102" s="7">
        <f>'Summary '!L106</f>
        <v>0</v>
      </c>
      <c r="G102" s="7">
        <f>INDEX(CurCloseProf[], MATCH(PAQueryRA[[#This Row],[Reg/Unreg]],CurCloseProf[R/NR],0),MATCH(G$4,CurCloseProf[#Headers],0))*'Closeouts and Depr'!$J107</f>
        <v>84458.225161348033</v>
      </c>
      <c r="H102" s="7">
        <f>INDEX(CurCloseProf[], MATCH(PAQueryRA[[#This Row],[Reg/Unreg]],CurCloseProf[R/NR],0),MATCH(H$4,CurCloseProf[#Headers],0))*'Closeouts and Depr'!$J107</f>
        <v>48271.217382266725</v>
      </c>
      <c r="I102" s="7">
        <f>INDEX(CurCloseProf[], MATCH(PAQueryRA[[#This Row],[Reg/Unreg]],CurCloseProf[R/NR],0),MATCH(I$4,CurCloseProf[#Headers],0))*'Closeouts and Depr'!$J107</f>
        <v>273538.5839017774</v>
      </c>
      <c r="J102" s="7">
        <f>INDEX(CurCloseProf[], MATCH(PAQueryRA[[#This Row],[Reg/Unreg]],CurCloseProf[R/NR],0),MATCH(J$4,CurCloseProf[#Headers],0))*'Closeouts and Depr'!$J107</f>
        <v>26433.80610508156</v>
      </c>
      <c r="K102" s="7">
        <f>INDEX(CurCloseProf[], MATCH(PAQueryRA[[#This Row],[Reg/Unreg]],CurCloseProf[R/NR],0),MATCH(K$4,CurCloseProf[#Headers],0))*'Closeouts and Depr'!$J107</f>
        <v>14609.398559258058</v>
      </c>
      <c r="L102" s="7">
        <f>INDEX(CurCloseProf[], MATCH(PAQueryRA[[#This Row],[Reg/Unreg]],CurCloseProf[R/NR],0),MATCH(L$4,CurCloseProf[#Headers],0))*'Closeouts and Depr'!$J107</f>
        <v>586757.165430472</v>
      </c>
      <c r="M102" s="7">
        <f>INDEX(CurCloseProf[], MATCH(PAQueryRA[[#This Row],[Reg/Unreg]],CurCloseProf[R/NR],0),MATCH(M$4,CurCloseProf[#Headers],0))*'Closeouts and Depr'!$J107</f>
        <v>314386.40400381736</v>
      </c>
      <c r="N102" s="7">
        <f>INDEX(CurCloseProf[], MATCH(PAQueryRA[[#This Row],[Reg/Unreg]],CurCloseProf[R/NR],0),MATCH(N$4,CurCloseProf[#Headers],0))*'Closeouts and Depr'!$J107</f>
        <v>229554.07646600282</v>
      </c>
      <c r="O102" s="7">
        <f>INDEX(CurCloseProf[], MATCH(PAQueryRA[[#This Row],[Reg/Unreg]],CurCloseProf[R/NR],0),MATCH(O$4,CurCloseProf[#Headers],0))*'Closeouts and Depr'!$J107</f>
        <v>626645.25774717587</v>
      </c>
      <c r="P102" s="7">
        <f>INDEX(CurCloseProf[], MATCH(PAQueryRA[[#This Row],[Reg/Unreg]],CurCloseProf[R/NR],0),MATCH(P$4,CurCloseProf[#Headers],0))*'Closeouts and Depr'!$J107</f>
        <v>2370353.9924284192</v>
      </c>
      <c r="Q102" s="7">
        <f>INDEX(CurCloseProf[], MATCH(PAQueryRA[[#This Row],[Reg/Unreg]],CurCloseProf[R/NR],0),MATCH(Q$4,CurCloseProf[#Headers],0))*'Closeouts and Depr'!$J107</f>
        <v>127118.8786854108</v>
      </c>
      <c r="R102" s="7">
        <f>INDEX(CurCloseProf[], MATCH(PAQueryRA[[#This Row],[Reg/Unreg]],CurCloseProf[R/NR],0),MATCH(R$4,CurCloseProf[#Headers],0))*'Closeouts and Depr'!$J107</f>
        <v>3225354.5017070696</v>
      </c>
      <c r="S102" s="7">
        <f t="shared" si="18"/>
        <v>7927481.5075780991</v>
      </c>
      <c r="U102" s="7">
        <f>'Summary '!K106</f>
        <v>0</v>
      </c>
      <c r="V102" s="7">
        <f>INDEX(CurCloseProf[], MATCH(PAQueryRA[[#This Row],[Reg/Unreg]],CurCloseProf[R/NR],0),MATCH(V$4,CurCloseProf[#Headers],0))*'Closeouts and Depr'!$M107</f>
        <v>-5431.1004627980865</v>
      </c>
      <c r="W102" s="7">
        <f>INDEX(CurCloseProf[], MATCH(PAQueryRA[[#This Row],[Reg/Unreg]],CurCloseProf[R/NR],0),MATCH(W$4,CurCloseProf[#Headers],0))*'Closeouts and Depr'!$M107</f>
        <v>-3104.0888032375437</v>
      </c>
      <c r="X102" s="7">
        <f>INDEX(CurCloseProf[], MATCH(PAQueryRA[[#This Row],[Reg/Unreg]],CurCloseProf[R/NR],0),MATCH(X$4,CurCloseProf[#Headers],0))*'Closeouts and Depr'!$M107</f>
        <v>-17589.944931757367</v>
      </c>
      <c r="Y102" s="7">
        <f>INDEX(CurCloseProf[], MATCH(PAQueryRA[[#This Row],[Reg/Unreg]],CurCloseProf[R/NR],0),MATCH(Y$4,CurCloseProf[#Headers],0))*'Closeouts and Depr'!$M107</f>
        <v>-1699.8303752720242</v>
      </c>
      <c r="Z102" s="7">
        <f>INDEX(CurCloseProf[], MATCH(PAQueryRA[[#This Row],[Reg/Unreg]],CurCloseProf[R/NR],0),MATCH(Z$4,CurCloseProf[#Headers],0))*'Closeouts and Depr'!$M107</f>
        <v>-939.4598468628501</v>
      </c>
      <c r="AA102" s="7">
        <f>INDEX(CurCloseProf[], MATCH(PAQueryRA[[#This Row],[Reg/Unreg]],CurCloseProf[R/NR],0),MATCH(AA$4,CurCloseProf[#Headers],0))*'Closeouts and Depr'!$M107</f>
        <v>-37731.518826397594</v>
      </c>
      <c r="AB102" s="7">
        <f>INDEX(CurCloseProf[], MATCH(PAQueryRA[[#This Row],[Reg/Unreg]],CurCloseProf[R/NR],0),MATCH(AB$4,CurCloseProf[#Headers],0))*'Closeouts and Depr'!$M107</f>
        <v>-20216.670916546478</v>
      </c>
      <c r="AC102" s="7">
        <f>INDEX(CurCloseProf[], MATCH(PAQueryRA[[#This Row],[Reg/Unreg]],CurCloseProf[R/NR],0),MATCH(AC$4,CurCloseProf[#Headers],0))*'Closeouts and Depr'!$M107</f>
        <v>-14761.513737116238</v>
      </c>
      <c r="AD102" s="7">
        <f>INDEX(CurCloseProf[], MATCH(PAQueryRA[[#This Row],[Reg/Unreg]],CurCloseProf[R/NR],0),MATCH(AD$4,CurCloseProf[#Headers],0))*'Closeouts and Depr'!$M107</f>
        <v>-40296.529353525337</v>
      </c>
      <c r="AE102" s="7">
        <f>INDEX(CurCloseProf[], MATCH(PAQueryRA[[#This Row],[Reg/Unreg]],CurCloseProf[R/NR],0),MATCH(AE$4,CurCloseProf[#Headers],0))*'Closeouts and Depr'!$M107</f>
        <v>-152426.01464427699</v>
      </c>
      <c r="AF102" s="7">
        <f>INDEX(CurCloseProf[], MATCH(PAQueryRA[[#This Row],[Reg/Unreg]],CurCloseProf[R/NR],0),MATCH(AF$4,CurCloseProf[#Headers],0))*'Closeouts and Depr'!$M107</f>
        <v>-8174.4010075961805</v>
      </c>
      <c r="AG102" s="7">
        <f>INDEX(CurCloseProf[], MATCH(PAQueryRA[[#This Row],[Reg/Unreg]],CurCloseProf[R/NR],0),MATCH(AG$4,CurCloseProf[#Headers],0))*'Closeouts and Depr'!$M107</f>
        <v>-207406.96709461336</v>
      </c>
      <c r="AH102" s="7">
        <f t="shared" si="19"/>
        <v>-509778.04000000004</v>
      </c>
      <c r="AJ102" s="7">
        <v>0</v>
      </c>
      <c r="AK102" s="7"/>
      <c r="AL102" s="59">
        <f>INDEX(CurCloseProf[],1,MATCH(AL$4,CurCloseProf[#Headers],0))*'CC Summary'!$K$94*$AJ$102</f>
        <v>0</v>
      </c>
      <c r="AM102" s="59">
        <f>INDEX(CurCloseProf[],1,MATCH(AM$4,CurCloseProf[#Headers],0))*'CC Summary'!$K$94*$AJ$102</f>
        <v>0</v>
      </c>
      <c r="AN102" s="59">
        <f>INDEX(CurCloseProf[],1,MATCH(AN$4,CurCloseProf[#Headers],0))*'CC Summary'!$K$94*$AJ$102</f>
        <v>0</v>
      </c>
      <c r="AO102" s="59">
        <f>INDEX(CurCloseProf[],1,MATCH(AO$4,CurCloseProf[#Headers],0))*'CC Summary'!$K$94*$AJ$102</f>
        <v>0</v>
      </c>
      <c r="AP102" s="59">
        <f>INDEX(CurCloseProf[],1,MATCH(AP$4,CurCloseProf[#Headers],0))*'CC Summary'!$K$94*$AJ$102</f>
        <v>0</v>
      </c>
      <c r="AQ102" s="59">
        <f>INDEX(CurCloseProf[],1,MATCH(AQ$4,CurCloseProf[#Headers],0))*'CC Summary'!$K$94*$AJ$102</f>
        <v>0</v>
      </c>
      <c r="AR102" s="59">
        <f>INDEX(CurCloseProf[],1,MATCH(AR$4,CurCloseProf[#Headers],0))*'CC Summary'!$K$94*$AJ$102</f>
        <v>0</v>
      </c>
      <c r="AS102" s="59">
        <f>INDEX(CurCloseProf[],1,MATCH(AS$4,CurCloseProf[#Headers],0))*'CC Summary'!$K$94*$AJ$102</f>
        <v>0</v>
      </c>
      <c r="AT102" s="59">
        <f>INDEX(CurCloseProf[],1,MATCH(AT$4,CurCloseProf[#Headers],0))*'CC Summary'!$K$94*$AJ$102</f>
        <v>0</v>
      </c>
      <c r="AU102" s="59">
        <f>INDEX(CurCloseProf[],1,MATCH(AU$4,CurCloseProf[#Headers],0))*'CC Summary'!$K$94*$AJ$102</f>
        <v>0</v>
      </c>
      <c r="AV102" s="59">
        <f>INDEX(CurCloseProf[],1,MATCH(AV$4,CurCloseProf[#Headers],0))*'CC Summary'!$K$94*$AJ$102</f>
        <v>0</v>
      </c>
      <c r="AW102" s="59">
        <f>INDEX(CurCloseProf[],1,MATCH(AW$4,CurCloseProf[#Headers],0))*'CC Summary'!$K$94*$AJ$102</f>
        <v>0</v>
      </c>
      <c r="AX102" s="59">
        <f t="shared" si="20"/>
        <v>0</v>
      </c>
    </row>
    <row r="103" spans="1:50">
      <c r="A103" t="s">
        <v>151</v>
      </c>
      <c r="B103" t="s">
        <v>158</v>
      </c>
      <c r="C103">
        <v>55700</v>
      </c>
      <c r="D103">
        <v>55700</v>
      </c>
      <c r="F103" s="7">
        <f>'Summary '!L107</f>
        <v>0</v>
      </c>
      <c r="G103" s="7">
        <f>INDEX(CurCloseProf[], MATCH(PAQueryRA[[#This Row],[Reg/Unreg]],CurCloseProf[R/NR],0),MATCH(G$4,CurCloseProf[#Headers],0))*'Closeouts and Depr'!$J108</f>
        <v>21855.783187838493</v>
      </c>
      <c r="H103" s="7">
        <f>INDEX(CurCloseProf[], MATCH(PAQueryRA[[#This Row],[Reg/Unreg]],CurCloseProf[R/NR],0),MATCH(H$4,CurCloseProf[#Headers],0))*'Closeouts and Depr'!$J108</f>
        <v>12491.444845121623</v>
      </c>
      <c r="I103" s="7">
        <f>INDEX(CurCloseProf[], MATCH(PAQueryRA[[#This Row],[Reg/Unreg]],CurCloseProf[R/NR],0),MATCH(I$4,CurCloseProf[#Headers],0))*'Closeouts and Depr'!$J108</f>
        <v>70785.290264441952</v>
      </c>
      <c r="J103" s="7">
        <f>INDEX(CurCloseProf[], MATCH(PAQueryRA[[#This Row],[Reg/Unreg]],CurCloseProf[R/NR],0),MATCH(J$4,CurCloseProf[#Headers],0))*'Closeouts and Depr'!$J108</f>
        <v>6840.4413419573084</v>
      </c>
      <c r="K103" s="7">
        <f>INDEX(CurCloseProf[], MATCH(PAQueryRA[[#This Row],[Reg/Unreg]],CurCloseProf[R/NR],0),MATCH(K$4,CurCloseProf[#Headers],0))*'Closeouts and Depr'!$J108</f>
        <v>3780.5654429261017</v>
      </c>
      <c r="L103" s="7">
        <f>INDEX(CurCloseProf[], MATCH(PAQueryRA[[#This Row],[Reg/Unreg]],CurCloseProf[R/NR],0),MATCH(L$4,CurCloseProf[#Headers],0))*'Closeouts and Depr'!$J108</f>
        <v>151838.82170221058</v>
      </c>
      <c r="M103" s="7">
        <f>INDEX(CurCloseProf[], MATCH(PAQueryRA[[#This Row],[Reg/Unreg]],CurCloseProf[R/NR],0),MATCH(M$4,CurCloseProf[#Headers],0))*'Closeouts and Depr'!$J108</f>
        <v>81355.736164062691</v>
      </c>
      <c r="N103" s="7">
        <f>INDEX(CurCloseProf[], MATCH(PAQueryRA[[#This Row],[Reg/Unreg]],CurCloseProf[R/NR],0),MATCH(N$4,CurCloseProf[#Headers],0))*'Closeouts and Depr'!$J108</f>
        <v>59403.144164359073</v>
      </c>
      <c r="O103" s="7">
        <f>INDEX(CurCloseProf[], MATCH(PAQueryRA[[#This Row],[Reg/Unreg]],CurCloseProf[R/NR],0),MATCH(O$4,CurCloseProf[#Headers],0))*'Closeouts and Depr'!$J108</f>
        <v>162160.91283998807</v>
      </c>
      <c r="P103" s="7">
        <f>INDEX(CurCloseProf[], MATCH(PAQueryRA[[#This Row],[Reg/Unreg]],CurCloseProf[R/NR],0),MATCH(P$4,CurCloseProf[#Headers],0))*'Closeouts and Depr'!$J108</f>
        <v>613391.32852926292</v>
      </c>
      <c r="Q103" s="7">
        <f>INDEX(CurCloseProf[], MATCH(PAQueryRA[[#This Row],[Reg/Unreg]],CurCloseProf[R/NR],0),MATCH(Q$4,CurCloseProf[#Headers],0))*'Closeouts and Depr'!$J108</f>
        <v>32895.347330847675</v>
      </c>
      <c r="R103" s="7">
        <f>INDEX(CurCloseProf[], MATCH(PAQueryRA[[#This Row],[Reg/Unreg]],CurCloseProf[R/NR],0),MATCH(R$4,CurCloseProf[#Headers],0))*'Closeouts and Depr'!$J108</f>
        <v>834645.15810698376</v>
      </c>
      <c r="S103" s="7">
        <f t="shared" si="18"/>
        <v>2051443.9739200003</v>
      </c>
      <c r="U103" s="7">
        <f>'Summary '!K107</f>
        <v>0</v>
      </c>
      <c r="V103" s="7">
        <f>INDEX(CurCloseProf[], MATCH(PAQueryRA[[#This Row],[Reg/Unreg]],CurCloseProf[R/NR],0),MATCH(V$4,CurCloseProf[#Headers],0))*'Closeouts and Depr'!$M108</f>
        <v>0</v>
      </c>
      <c r="W103" s="7">
        <f>INDEX(CurCloseProf[], MATCH(PAQueryRA[[#This Row],[Reg/Unreg]],CurCloseProf[R/NR],0),MATCH(W$4,CurCloseProf[#Headers],0))*'Closeouts and Depr'!$M108</f>
        <v>0</v>
      </c>
      <c r="X103" s="7">
        <f>INDEX(CurCloseProf[], MATCH(PAQueryRA[[#This Row],[Reg/Unreg]],CurCloseProf[R/NR],0),MATCH(X$4,CurCloseProf[#Headers],0))*'Closeouts and Depr'!$M108</f>
        <v>0</v>
      </c>
      <c r="Y103" s="7">
        <f>INDEX(CurCloseProf[], MATCH(PAQueryRA[[#This Row],[Reg/Unreg]],CurCloseProf[R/NR],0),MATCH(Y$4,CurCloseProf[#Headers],0))*'Closeouts and Depr'!$M108</f>
        <v>0</v>
      </c>
      <c r="Z103" s="7">
        <f>INDEX(CurCloseProf[], MATCH(PAQueryRA[[#This Row],[Reg/Unreg]],CurCloseProf[R/NR],0),MATCH(Z$4,CurCloseProf[#Headers],0))*'Closeouts and Depr'!$M108</f>
        <v>0</v>
      </c>
      <c r="AA103" s="7">
        <f>INDEX(CurCloseProf[], MATCH(PAQueryRA[[#This Row],[Reg/Unreg]],CurCloseProf[R/NR],0),MATCH(AA$4,CurCloseProf[#Headers],0))*'Closeouts and Depr'!$M108</f>
        <v>0</v>
      </c>
      <c r="AB103" s="7">
        <f>INDEX(CurCloseProf[], MATCH(PAQueryRA[[#This Row],[Reg/Unreg]],CurCloseProf[R/NR],0),MATCH(AB$4,CurCloseProf[#Headers],0))*'Closeouts and Depr'!$M108</f>
        <v>0</v>
      </c>
      <c r="AC103" s="7">
        <f>INDEX(CurCloseProf[], MATCH(PAQueryRA[[#This Row],[Reg/Unreg]],CurCloseProf[R/NR],0),MATCH(AC$4,CurCloseProf[#Headers],0))*'Closeouts and Depr'!$M108</f>
        <v>0</v>
      </c>
      <c r="AD103" s="7">
        <f>INDEX(CurCloseProf[], MATCH(PAQueryRA[[#This Row],[Reg/Unreg]],CurCloseProf[R/NR],0),MATCH(AD$4,CurCloseProf[#Headers],0))*'Closeouts and Depr'!$M108</f>
        <v>0</v>
      </c>
      <c r="AE103" s="7">
        <f>INDEX(CurCloseProf[], MATCH(PAQueryRA[[#This Row],[Reg/Unreg]],CurCloseProf[R/NR],0),MATCH(AE$4,CurCloseProf[#Headers],0))*'Closeouts and Depr'!$M108</f>
        <v>0</v>
      </c>
      <c r="AF103" s="7">
        <f>INDEX(CurCloseProf[], MATCH(PAQueryRA[[#This Row],[Reg/Unreg]],CurCloseProf[R/NR],0),MATCH(AF$4,CurCloseProf[#Headers],0))*'Closeouts and Depr'!$M108</f>
        <v>0</v>
      </c>
      <c r="AG103" s="7">
        <f>INDEX(CurCloseProf[], MATCH(PAQueryRA[[#This Row],[Reg/Unreg]],CurCloseProf[R/NR],0),MATCH(AG$4,CurCloseProf[#Headers],0))*'Closeouts and Depr'!$M108</f>
        <v>0</v>
      </c>
      <c r="AH103" s="7">
        <f t="shared" si="19"/>
        <v>0</v>
      </c>
      <c r="AJ103" s="7">
        <v>0</v>
      </c>
      <c r="AK103" s="7"/>
      <c r="AL103" s="59">
        <f>INDEX(CurCloseProf[],1,MATCH(AL$4,CurCloseProf[#Headers],0))*'CC Summary'!$K$94*$AJ$103</f>
        <v>0</v>
      </c>
      <c r="AM103" s="59">
        <f>INDEX(CurCloseProf[],1,MATCH(AM$4,CurCloseProf[#Headers],0))*'CC Summary'!$K$94*$AJ$103</f>
        <v>0</v>
      </c>
      <c r="AN103" s="59">
        <f>INDEX(CurCloseProf[],1,MATCH(AN$4,CurCloseProf[#Headers],0))*'CC Summary'!$K$94*$AJ$103</f>
        <v>0</v>
      </c>
      <c r="AO103" s="59">
        <f>INDEX(CurCloseProf[],1,MATCH(AO$4,CurCloseProf[#Headers],0))*'CC Summary'!$K$94*$AJ$103</f>
        <v>0</v>
      </c>
      <c r="AP103" s="59">
        <f>INDEX(CurCloseProf[],1,MATCH(AP$4,CurCloseProf[#Headers],0))*'CC Summary'!$K$94*$AJ$103</f>
        <v>0</v>
      </c>
      <c r="AQ103" s="59">
        <f>INDEX(CurCloseProf[],1,MATCH(AQ$4,CurCloseProf[#Headers],0))*'CC Summary'!$K$94*$AJ$103</f>
        <v>0</v>
      </c>
      <c r="AR103" s="59">
        <f>INDEX(CurCloseProf[],1,MATCH(AR$4,CurCloseProf[#Headers],0))*'CC Summary'!$K$94*$AJ$103</f>
        <v>0</v>
      </c>
      <c r="AS103" s="59">
        <f>INDEX(CurCloseProf[],1,MATCH(AS$4,CurCloseProf[#Headers],0))*'CC Summary'!$K$94*$AJ$103</f>
        <v>0</v>
      </c>
      <c r="AT103" s="59">
        <f>INDEX(CurCloseProf[],1,MATCH(AT$4,CurCloseProf[#Headers],0))*'CC Summary'!$K$94*$AJ$103</f>
        <v>0</v>
      </c>
      <c r="AU103" s="59">
        <f>INDEX(CurCloseProf[],1,MATCH(AU$4,CurCloseProf[#Headers],0))*'CC Summary'!$K$94*$AJ$103</f>
        <v>0</v>
      </c>
      <c r="AV103" s="59">
        <f>INDEX(CurCloseProf[],1,MATCH(AV$4,CurCloseProf[#Headers],0))*'CC Summary'!$K$94*$AJ$103</f>
        <v>0</v>
      </c>
      <c r="AW103" s="59">
        <f>INDEX(CurCloseProf[],1,MATCH(AW$4,CurCloseProf[#Headers],0))*'CC Summary'!$K$94*$AJ$103</f>
        <v>0</v>
      </c>
      <c r="AX103" s="59">
        <f t="shared" si="20"/>
        <v>0</v>
      </c>
    </row>
    <row r="104" spans="1:50">
      <c r="A104" t="s">
        <v>151</v>
      </c>
      <c r="B104" t="s">
        <v>159</v>
      </c>
      <c r="C104">
        <v>55790</v>
      </c>
      <c r="D104">
        <v>55790</v>
      </c>
      <c r="F104" s="7">
        <f>'Summary '!L108</f>
        <v>0</v>
      </c>
      <c r="G104" s="7">
        <f>INDEX(CurCloseProf[], MATCH(PAQueryRA[[#This Row],[Reg/Unreg]],CurCloseProf[R/NR],0),MATCH(G$4,CurCloseProf[#Headers],0))*'Closeouts and Depr'!$J109</f>
        <v>0</v>
      </c>
      <c r="H104" s="7">
        <f>INDEX(CurCloseProf[], MATCH(PAQueryRA[[#This Row],[Reg/Unreg]],CurCloseProf[R/NR],0),MATCH(H$4,CurCloseProf[#Headers],0))*'Closeouts and Depr'!$J109</f>
        <v>0</v>
      </c>
      <c r="I104" s="7">
        <f>INDEX(CurCloseProf[], MATCH(PAQueryRA[[#This Row],[Reg/Unreg]],CurCloseProf[R/NR],0),MATCH(I$4,CurCloseProf[#Headers],0))*'Closeouts and Depr'!$J109</f>
        <v>0</v>
      </c>
      <c r="J104" s="7">
        <f>INDEX(CurCloseProf[], MATCH(PAQueryRA[[#This Row],[Reg/Unreg]],CurCloseProf[R/NR],0),MATCH(J$4,CurCloseProf[#Headers],0))*'Closeouts and Depr'!$J109</f>
        <v>0</v>
      </c>
      <c r="K104" s="7">
        <f>INDEX(CurCloseProf[], MATCH(PAQueryRA[[#This Row],[Reg/Unreg]],CurCloseProf[R/NR],0),MATCH(K$4,CurCloseProf[#Headers],0))*'Closeouts and Depr'!$J109</f>
        <v>0</v>
      </c>
      <c r="L104" s="7">
        <f>INDEX(CurCloseProf[], MATCH(PAQueryRA[[#This Row],[Reg/Unreg]],CurCloseProf[R/NR],0),MATCH(L$4,CurCloseProf[#Headers],0))*'Closeouts and Depr'!$J109</f>
        <v>0</v>
      </c>
      <c r="M104" s="7">
        <f>INDEX(CurCloseProf[], MATCH(PAQueryRA[[#This Row],[Reg/Unreg]],CurCloseProf[R/NR],0),MATCH(M$4,CurCloseProf[#Headers],0))*'Closeouts and Depr'!$J109</f>
        <v>0</v>
      </c>
      <c r="N104" s="7">
        <f>INDEX(CurCloseProf[], MATCH(PAQueryRA[[#This Row],[Reg/Unreg]],CurCloseProf[R/NR],0),MATCH(N$4,CurCloseProf[#Headers],0))*'Closeouts and Depr'!$J109</f>
        <v>0</v>
      </c>
      <c r="O104" s="7">
        <f>INDEX(CurCloseProf[], MATCH(PAQueryRA[[#This Row],[Reg/Unreg]],CurCloseProf[R/NR],0),MATCH(O$4,CurCloseProf[#Headers],0))*'Closeouts and Depr'!$J109</f>
        <v>0</v>
      </c>
      <c r="P104" s="7">
        <f>INDEX(CurCloseProf[], MATCH(PAQueryRA[[#This Row],[Reg/Unreg]],CurCloseProf[R/NR],0),MATCH(P$4,CurCloseProf[#Headers],0))*'Closeouts and Depr'!$J109</f>
        <v>0</v>
      </c>
      <c r="Q104" s="7">
        <f>INDEX(CurCloseProf[], MATCH(PAQueryRA[[#This Row],[Reg/Unreg]],CurCloseProf[R/NR],0),MATCH(Q$4,CurCloseProf[#Headers],0))*'Closeouts and Depr'!$J109</f>
        <v>0</v>
      </c>
      <c r="R104" s="7">
        <f>INDEX(CurCloseProf[], MATCH(PAQueryRA[[#This Row],[Reg/Unreg]],CurCloseProf[R/NR],0),MATCH(R$4,CurCloseProf[#Headers],0))*'Closeouts and Depr'!$J109</f>
        <v>0</v>
      </c>
      <c r="S104" s="7">
        <f t="shared" si="18"/>
        <v>0</v>
      </c>
      <c r="U104" s="7">
        <f>'Summary '!K108</f>
        <v>0</v>
      </c>
      <c r="V104" s="7">
        <f>INDEX(CurCloseProf[], MATCH(PAQueryRA[[#This Row],[Reg/Unreg]],CurCloseProf[R/NR],0),MATCH(V$4,CurCloseProf[#Headers],0))*'Closeouts and Depr'!$M109</f>
        <v>0</v>
      </c>
      <c r="W104" s="7">
        <f>INDEX(CurCloseProf[], MATCH(PAQueryRA[[#This Row],[Reg/Unreg]],CurCloseProf[R/NR],0),MATCH(W$4,CurCloseProf[#Headers],0))*'Closeouts and Depr'!$M109</f>
        <v>0</v>
      </c>
      <c r="X104" s="7">
        <f>INDEX(CurCloseProf[], MATCH(PAQueryRA[[#This Row],[Reg/Unreg]],CurCloseProf[R/NR],0),MATCH(X$4,CurCloseProf[#Headers],0))*'Closeouts and Depr'!$M109</f>
        <v>0</v>
      </c>
      <c r="Y104" s="7">
        <f>INDEX(CurCloseProf[], MATCH(PAQueryRA[[#This Row],[Reg/Unreg]],CurCloseProf[R/NR],0),MATCH(Y$4,CurCloseProf[#Headers],0))*'Closeouts and Depr'!$M109</f>
        <v>0</v>
      </c>
      <c r="Z104" s="7">
        <f>INDEX(CurCloseProf[], MATCH(PAQueryRA[[#This Row],[Reg/Unreg]],CurCloseProf[R/NR],0),MATCH(Z$4,CurCloseProf[#Headers],0))*'Closeouts and Depr'!$M109</f>
        <v>0</v>
      </c>
      <c r="AA104" s="7">
        <f>INDEX(CurCloseProf[], MATCH(PAQueryRA[[#This Row],[Reg/Unreg]],CurCloseProf[R/NR],0),MATCH(AA$4,CurCloseProf[#Headers],0))*'Closeouts and Depr'!$M109</f>
        <v>0</v>
      </c>
      <c r="AB104" s="7">
        <f>INDEX(CurCloseProf[], MATCH(PAQueryRA[[#This Row],[Reg/Unreg]],CurCloseProf[R/NR],0),MATCH(AB$4,CurCloseProf[#Headers],0))*'Closeouts and Depr'!$M109</f>
        <v>0</v>
      </c>
      <c r="AC104" s="7">
        <f>INDEX(CurCloseProf[], MATCH(PAQueryRA[[#This Row],[Reg/Unreg]],CurCloseProf[R/NR],0),MATCH(AC$4,CurCloseProf[#Headers],0))*'Closeouts and Depr'!$M109</f>
        <v>0</v>
      </c>
      <c r="AD104" s="7">
        <f>INDEX(CurCloseProf[], MATCH(PAQueryRA[[#This Row],[Reg/Unreg]],CurCloseProf[R/NR],0),MATCH(AD$4,CurCloseProf[#Headers],0))*'Closeouts and Depr'!$M109</f>
        <v>0</v>
      </c>
      <c r="AE104" s="7">
        <f>INDEX(CurCloseProf[], MATCH(PAQueryRA[[#This Row],[Reg/Unreg]],CurCloseProf[R/NR],0),MATCH(AE$4,CurCloseProf[#Headers],0))*'Closeouts and Depr'!$M109</f>
        <v>0</v>
      </c>
      <c r="AF104" s="7">
        <f>INDEX(CurCloseProf[], MATCH(PAQueryRA[[#This Row],[Reg/Unreg]],CurCloseProf[R/NR],0),MATCH(AF$4,CurCloseProf[#Headers],0))*'Closeouts and Depr'!$M109</f>
        <v>0</v>
      </c>
      <c r="AG104" s="7">
        <f>INDEX(CurCloseProf[], MATCH(PAQueryRA[[#This Row],[Reg/Unreg]],CurCloseProf[R/NR],0),MATCH(AG$4,CurCloseProf[#Headers],0))*'Closeouts and Depr'!$M109</f>
        <v>0</v>
      </c>
      <c r="AH104" s="7">
        <f t="shared" si="19"/>
        <v>0</v>
      </c>
      <c r="AJ104" s="7">
        <v>0</v>
      </c>
      <c r="AK104" s="7"/>
      <c r="AL104" s="59">
        <f>INDEX(CurCloseProf[],1,MATCH(AL$4,CurCloseProf[#Headers],0))*'CC Summary'!$K$94*$AJ$104</f>
        <v>0</v>
      </c>
      <c r="AM104" s="59">
        <f>INDEX(CurCloseProf[],1,MATCH(AM$4,CurCloseProf[#Headers],0))*'CC Summary'!$K$94*$AJ$104</f>
        <v>0</v>
      </c>
      <c r="AN104" s="59">
        <f>INDEX(CurCloseProf[],1,MATCH(AN$4,CurCloseProf[#Headers],0))*'CC Summary'!$K$94*$AJ$104</f>
        <v>0</v>
      </c>
      <c r="AO104" s="59">
        <f>INDEX(CurCloseProf[],1,MATCH(AO$4,CurCloseProf[#Headers],0))*'CC Summary'!$K$94*$AJ$104</f>
        <v>0</v>
      </c>
      <c r="AP104" s="59">
        <f>INDEX(CurCloseProf[],1,MATCH(AP$4,CurCloseProf[#Headers],0))*'CC Summary'!$K$94*$AJ$104</f>
        <v>0</v>
      </c>
      <c r="AQ104" s="59">
        <f>INDEX(CurCloseProf[],1,MATCH(AQ$4,CurCloseProf[#Headers],0))*'CC Summary'!$K$94*$AJ$104</f>
        <v>0</v>
      </c>
      <c r="AR104" s="59">
        <f>INDEX(CurCloseProf[],1,MATCH(AR$4,CurCloseProf[#Headers],0))*'CC Summary'!$K$94*$AJ$104</f>
        <v>0</v>
      </c>
      <c r="AS104" s="59">
        <f>INDEX(CurCloseProf[],1,MATCH(AS$4,CurCloseProf[#Headers],0))*'CC Summary'!$K$94*$AJ$104</f>
        <v>0</v>
      </c>
      <c r="AT104" s="59">
        <f>INDEX(CurCloseProf[],1,MATCH(AT$4,CurCloseProf[#Headers],0))*'CC Summary'!$K$94*$AJ$104</f>
        <v>0</v>
      </c>
      <c r="AU104" s="59">
        <f>INDEX(CurCloseProf[],1,MATCH(AU$4,CurCloseProf[#Headers],0))*'CC Summary'!$K$94*$AJ$104</f>
        <v>0</v>
      </c>
      <c r="AV104" s="59">
        <f>INDEX(CurCloseProf[],1,MATCH(AV$4,CurCloseProf[#Headers],0))*'CC Summary'!$K$94*$AJ$104</f>
        <v>0</v>
      </c>
      <c r="AW104" s="59">
        <f>INDEX(CurCloseProf[],1,MATCH(AW$4,CurCloseProf[#Headers],0))*'CC Summary'!$K$94*$AJ$104</f>
        <v>0</v>
      </c>
      <c r="AX104" s="59">
        <f t="shared" si="20"/>
        <v>0</v>
      </c>
    </row>
    <row r="105" spans="1:50">
      <c r="A105" t="s">
        <v>151</v>
      </c>
      <c r="B105" t="s">
        <v>160</v>
      </c>
      <c r="C105">
        <v>55800</v>
      </c>
      <c r="D105">
        <v>55800</v>
      </c>
      <c r="F105" s="7">
        <f>'Summary '!L109</f>
        <v>0</v>
      </c>
      <c r="G105" s="7">
        <f>INDEX(CurCloseProf[], MATCH(PAQueryRA[[#This Row],[Reg/Unreg]],CurCloseProf[R/NR],0),MATCH(G$4,CurCloseProf[#Headers],0))*'Closeouts and Depr'!$J110</f>
        <v>0</v>
      </c>
      <c r="H105" s="7">
        <f>INDEX(CurCloseProf[], MATCH(PAQueryRA[[#This Row],[Reg/Unreg]],CurCloseProf[R/NR],0),MATCH(H$4,CurCloseProf[#Headers],0))*'Closeouts and Depr'!$J110</f>
        <v>0</v>
      </c>
      <c r="I105" s="7">
        <f>INDEX(CurCloseProf[], MATCH(PAQueryRA[[#This Row],[Reg/Unreg]],CurCloseProf[R/NR],0),MATCH(I$4,CurCloseProf[#Headers],0))*'Closeouts and Depr'!$J110</f>
        <v>0</v>
      </c>
      <c r="J105" s="7">
        <f>INDEX(CurCloseProf[], MATCH(PAQueryRA[[#This Row],[Reg/Unreg]],CurCloseProf[R/NR],0),MATCH(J$4,CurCloseProf[#Headers],0))*'Closeouts and Depr'!$J110</f>
        <v>0</v>
      </c>
      <c r="K105" s="7">
        <f>INDEX(CurCloseProf[], MATCH(PAQueryRA[[#This Row],[Reg/Unreg]],CurCloseProf[R/NR],0),MATCH(K$4,CurCloseProf[#Headers],0))*'Closeouts and Depr'!$J110</f>
        <v>0</v>
      </c>
      <c r="L105" s="7">
        <f>INDEX(CurCloseProf[], MATCH(PAQueryRA[[#This Row],[Reg/Unreg]],CurCloseProf[R/NR],0),MATCH(L$4,CurCloseProf[#Headers],0))*'Closeouts and Depr'!$J110</f>
        <v>0</v>
      </c>
      <c r="M105" s="7">
        <f>INDEX(CurCloseProf[], MATCH(PAQueryRA[[#This Row],[Reg/Unreg]],CurCloseProf[R/NR],0),MATCH(M$4,CurCloseProf[#Headers],0))*'Closeouts and Depr'!$J110</f>
        <v>0</v>
      </c>
      <c r="N105" s="7">
        <f>INDEX(CurCloseProf[], MATCH(PAQueryRA[[#This Row],[Reg/Unreg]],CurCloseProf[R/NR],0),MATCH(N$4,CurCloseProf[#Headers],0))*'Closeouts and Depr'!$J110</f>
        <v>0</v>
      </c>
      <c r="O105" s="7">
        <f>INDEX(CurCloseProf[], MATCH(PAQueryRA[[#This Row],[Reg/Unreg]],CurCloseProf[R/NR],0),MATCH(O$4,CurCloseProf[#Headers],0))*'Closeouts and Depr'!$J110</f>
        <v>0</v>
      </c>
      <c r="P105" s="7">
        <f>INDEX(CurCloseProf[], MATCH(PAQueryRA[[#This Row],[Reg/Unreg]],CurCloseProf[R/NR],0),MATCH(P$4,CurCloseProf[#Headers],0))*'Closeouts and Depr'!$J110</f>
        <v>0</v>
      </c>
      <c r="Q105" s="7">
        <f>INDEX(CurCloseProf[], MATCH(PAQueryRA[[#This Row],[Reg/Unreg]],CurCloseProf[R/NR],0),MATCH(Q$4,CurCloseProf[#Headers],0))*'Closeouts and Depr'!$J110</f>
        <v>0</v>
      </c>
      <c r="R105" s="7">
        <f>INDEX(CurCloseProf[], MATCH(PAQueryRA[[#This Row],[Reg/Unreg]],CurCloseProf[R/NR],0),MATCH(R$4,CurCloseProf[#Headers],0))*'Closeouts and Depr'!$J110</f>
        <v>0</v>
      </c>
      <c r="S105" s="7">
        <f t="shared" si="18"/>
        <v>0</v>
      </c>
      <c r="U105" s="7">
        <f>'Summary '!K109</f>
        <v>0</v>
      </c>
      <c r="V105" s="7">
        <f>INDEX(CurCloseProf[], MATCH(PAQueryRA[[#This Row],[Reg/Unreg]],CurCloseProf[R/NR],0),MATCH(V$4,CurCloseProf[#Headers],0))*'Closeouts and Depr'!$M110</f>
        <v>-765.59573647535797</v>
      </c>
      <c r="W105" s="7">
        <f>INDEX(CurCloseProf[], MATCH(PAQueryRA[[#This Row],[Reg/Unreg]],CurCloseProf[R/NR],0),MATCH(W$4,CurCloseProf[#Headers],0))*'Closeouts and Depr'!$M110</f>
        <v>-437.56825521419393</v>
      </c>
      <c r="X105" s="7">
        <f>INDEX(CurCloseProf[], MATCH(PAQueryRA[[#This Row],[Reg/Unreg]],CurCloseProf[R/NR],0),MATCH(X$4,CurCloseProf[#Headers],0))*'Closeouts and Depr'!$M110</f>
        <v>-2479.5687240246198</v>
      </c>
      <c r="Y105" s="7">
        <f>INDEX(CurCloseProf[], MATCH(PAQueryRA[[#This Row],[Reg/Unreg]],CurCloseProf[R/NR],0),MATCH(Y$4,CurCloseProf[#Headers],0))*'Closeouts and Depr'!$M110</f>
        <v>-239.61679533526819</v>
      </c>
      <c r="Z105" s="7">
        <f>INDEX(CurCloseProf[], MATCH(PAQueryRA[[#This Row],[Reg/Unreg]],CurCloseProf[R/NR],0),MATCH(Z$4,CurCloseProf[#Headers],0))*'Closeouts and Depr'!$M110</f>
        <v>-132.43107143288546</v>
      </c>
      <c r="AA105" s="7">
        <f>INDEX(CurCloseProf[], MATCH(PAQueryRA[[#This Row],[Reg/Unreg]],CurCloseProf[R/NR],0),MATCH(AA$4,CurCloseProf[#Headers],0))*'Closeouts and Depr'!$M110</f>
        <v>-5318.8281347583761</v>
      </c>
      <c r="AB105" s="7">
        <f>INDEX(CurCloseProf[], MATCH(PAQueryRA[[#This Row],[Reg/Unreg]],CurCloseProf[R/NR],0),MATCH(AB$4,CurCloseProf[#Headers],0))*'Closeouts and Depr'!$M110</f>
        <v>-2849.8454715491007</v>
      </c>
      <c r="AC105" s="7">
        <f>INDEX(CurCloseProf[], MATCH(PAQueryRA[[#This Row],[Reg/Unreg]],CurCloseProf[R/NR],0),MATCH(AC$4,CurCloseProf[#Headers],0))*'Closeouts and Depr'!$M110</f>
        <v>-2080.8585770914274</v>
      </c>
      <c r="AD105" s="7">
        <f>INDEX(CurCloseProf[], MATCH(PAQueryRA[[#This Row],[Reg/Unreg]],CurCloseProf[R/NR],0),MATCH(AD$4,CurCloseProf[#Headers],0))*'Closeouts and Depr'!$M110</f>
        <v>-5680.405155296804</v>
      </c>
      <c r="AE105" s="7">
        <f>INDEX(CurCloseProf[], MATCH(PAQueryRA[[#This Row],[Reg/Unreg]],CurCloseProf[R/NR],0),MATCH(AE$4,CurCloseProf[#Headers],0))*'Closeouts and Depr'!$M110</f>
        <v>-21486.751670114965</v>
      </c>
      <c r="AF105" s="7">
        <f>INDEX(CurCloseProf[], MATCH(PAQueryRA[[#This Row],[Reg/Unreg]],CurCloseProf[R/NR],0),MATCH(AF$4,CurCloseProf[#Headers],0))*'Closeouts and Depr'!$M110</f>
        <v>-1152.3054310122732</v>
      </c>
      <c r="AG105" s="7">
        <f>INDEX(CurCloseProf[], MATCH(PAQueryRA[[#This Row],[Reg/Unreg]],CurCloseProf[R/NR],0),MATCH(AG$4,CurCloseProf[#Headers],0))*'Closeouts and Depr'!$M110</f>
        <v>-29237.148311028068</v>
      </c>
      <c r="AH105" s="7">
        <f t="shared" si="19"/>
        <v>-71860.92333333334</v>
      </c>
      <c r="AJ105" s="7">
        <v>0</v>
      </c>
      <c r="AK105" s="7"/>
      <c r="AL105" s="59">
        <f>INDEX(CurCloseProf[],1,MATCH(AL$4,CurCloseProf[#Headers],0))*'CC Summary'!$K$94*$AJ$105</f>
        <v>0</v>
      </c>
      <c r="AM105" s="59">
        <f>INDEX(CurCloseProf[],1,MATCH(AM$4,CurCloseProf[#Headers],0))*'CC Summary'!$K$94*$AJ$105</f>
        <v>0</v>
      </c>
      <c r="AN105" s="59">
        <f>INDEX(CurCloseProf[],1,MATCH(AN$4,CurCloseProf[#Headers],0))*'CC Summary'!$K$94*$AJ$105</f>
        <v>0</v>
      </c>
      <c r="AO105" s="59">
        <f>INDEX(CurCloseProf[],1,MATCH(AO$4,CurCloseProf[#Headers],0))*'CC Summary'!$K$94*$AJ$105</f>
        <v>0</v>
      </c>
      <c r="AP105" s="59">
        <f>INDEX(CurCloseProf[],1,MATCH(AP$4,CurCloseProf[#Headers],0))*'CC Summary'!$K$94*$AJ$105</f>
        <v>0</v>
      </c>
      <c r="AQ105" s="59">
        <f>INDEX(CurCloseProf[],1,MATCH(AQ$4,CurCloseProf[#Headers],0))*'CC Summary'!$K$94*$AJ$105</f>
        <v>0</v>
      </c>
      <c r="AR105" s="59">
        <f>INDEX(CurCloseProf[],1,MATCH(AR$4,CurCloseProf[#Headers],0))*'CC Summary'!$K$94*$AJ$105</f>
        <v>0</v>
      </c>
      <c r="AS105" s="59">
        <f>INDEX(CurCloseProf[],1,MATCH(AS$4,CurCloseProf[#Headers],0))*'CC Summary'!$K$94*$AJ$105</f>
        <v>0</v>
      </c>
      <c r="AT105" s="59">
        <f>INDEX(CurCloseProf[],1,MATCH(AT$4,CurCloseProf[#Headers],0))*'CC Summary'!$K$94*$AJ$105</f>
        <v>0</v>
      </c>
      <c r="AU105" s="59">
        <f>INDEX(CurCloseProf[],1,MATCH(AU$4,CurCloseProf[#Headers],0))*'CC Summary'!$K$94*$AJ$105</f>
        <v>0</v>
      </c>
      <c r="AV105" s="59">
        <f>INDEX(CurCloseProf[],1,MATCH(AV$4,CurCloseProf[#Headers],0))*'CC Summary'!$K$94*$AJ$105</f>
        <v>0</v>
      </c>
      <c r="AW105" s="59">
        <f>INDEX(CurCloseProf[],1,MATCH(AW$4,CurCloseProf[#Headers],0))*'CC Summary'!$K$94*$AJ$105</f>
        <v>0</v>
      </c>
      <c r="AX105" s="59">
        <f t="shared" si="20"/>
        <v>0</v>
      </c>
    </row>
    <row r="106" spans="1:50">
      <c r="A106" t="s">
        <v>151</v>
      </c>
      <c r="B106" t="s">
        <v>161</v>
      </c>
      <c r="C106">
        <v>58000</v>
      </c>
      <c r="D106">
        <v>58000</v>
      </c>
      <c r="F106" s="7">
        <f>'Summary '!L110</f>
        <v>0</v>
      </c>
      <c r="G106" s="7">
        <f>INDEX(CurCloseProf[], MATCH(PAQueryRA[[#This Row],[Reg/Unreg]],CurCloseProf[R/NR],0),MATCH(G$4,CurCloseProf[#Headers],0))*'Closeouts and Depr'!$J111</f>
        <v>0</v>
      </c>
      <c r="H106" s="7">
        <f>INDEX(CurCloseProf[], MATCH(PAQueryRA[[#This Row],[Reg/Unreg]],CurCloseProf[R/NR],0),MATCH(H$4,CurCloseProf[#Headers],0))*'Closeouts and Depr'!$J111</f>
        <v>0</v>
      </c>
      <c r="I106" s="7">
        <f>INDEX(CurCloseProf[], MATCH(PAQueryRA[[#This Row],[Reg/Unreg]],CurCloseProf[R/NR],0),MATCH(I$4,CurCloseProf[#Headers],0))*'Closeouts and Depr'!$J111</f>
        <v>0</v>
      </c>
      <c r="J106" s="7">
        <f>INDEX(CurCloseProf[], MATCH(PAQueryRA[[#This Row],[Reg/Unreg]],CurCloseProf[R/NR],0),MATCH(J$4,CurCloseProf[#Headers],0))*'Closeouts and Depr'!$J111</f>
        <v>0</v>
      </c>
      <c r="K106" s="7">
        <f>INDEX(CurCloseProf[], MATCH(PAQueryRA[[#This Row],[Reg/Unreg]],CurCloseProf[R/NR],0),MATCH(K$4,CurCloseProf[#Headers],0))*'Closeouts and Depr'!$J111</f>
        <v>0</v>
      </c>
      <c r="L106" s="7">
        <f>INDEX(CurCloseProf[], MATCH(PAQueryRA[[#This Row],[Reg/Unreg]],CurCloseProf[R/NR],0),MATCH(L$4,CurCloseProf[#Headers],0))*'Closeouts and Depr'!$J111</f>
        <v>0</v>
      </c>
      <c r="M106" s="7">
        <f>INDEX(CurCloseProf[], MATCH(PAQueryRA[[#This Row],[Reg/Unreg]],CurCloseProf[R/NR],0),MATCH(M$4,CurCloseProf[#Headers],0))*'Closeouts and Depr'!$J111</f>
        <v>0</v>
      </c>
      <c r="N106" s="7">
        <f>INDEX(CurCloseProf[], MATCH(PAQueryRA[[#This Row],[Reg/Unreg]],CurCloseProf[R/NR],0),MATCH(N$4,CurCloseProf[#Headers],0))*'Closeouts and Depr'!$J111</f>
        <v>0</v>
      </c>
      <c r="O106" s="7">
        <f>INDEX(CurCloseProf[], MATCH(PAQueryRA[[#This Row],[Reg/Unreg]],CurCloseProf[R/NR],0),MATCH(O$4,CurCloseProf[#Headers],0))*'Closeouts and Depr'!$J111</f>
        <v>0</v>
      </c>
      <c r="P106" s="7">
        <f>INDEX(CurCloseProf[], MATCH(PAQueryRA[[#This Row],[Reg/Unreg]],CurCloseProf[R/NR],0),MATCH(P$4,CurCloseProf[#Headers],0))*'Closeouts and Depr'!$J111</f>
        <v>0</v>
      </c>
      <c r="Q106" s="7">
        <f>INDEX(CurCloseProf[], MATCH(PAQueryRA[[#This Row],[Reg/Unreg]],CurCloseProf[R/NR],0),MATCH(Q$4,CurCloseProf[#Headers],0))*'Closeouts and Depr'!$J111</f>
        <v>0</v>
      </c>
      <c r="R106" s="7">
        <f>INDEX(CurCloseProf[], MATCH(PAQueryRA[[#This Row],[Reg/Unreg]],CurCloseProf[R/NR],0),MATCH(R$4,CurCloseProf[#Headers],0))*'Closeouts and Depr'!$J111</f>
        <v>0</v>
      </c>
      <c r="S106" s="7">
        <f t="shared" si="18"/>
        <v>0</v>
      </c>
      <c r="U106" s="7">
        <f>'Summary '!K110</f>
        <v>0</v>
      </c>
      <c r="V106" s="7">
        <f>INDEX(CurCloseProf[], MATCH(PAQueryRA[[#This Row],[Reg/Unreg]],CurCloseProf[R/NR],0),MATCH(V$4,CurCloseProf[#Headers],0))*'Closeouts and Depr'!$M111</f>
        <v>0</v>
      </c>
      <c r="W106" s="7">
        <f>INDEX(CurCloseProf[], MATCH(PAQueryRA[[#This Row],[Reg/Unreg]],CurCloseProf[R/NR],0),MATCH(W$4,CurCloseProf[#Headers],0))*'Closeouts and Depr'!$M111</f>
        <v>0</v>
      </c>
      <c r="X106" s="7">
        <f>INDEX(CurCloseProf[], MATCH(PAQueryRA[[#This Row],[Reg/Unreg]],CurCloseProf[R/NR],0),MATCH(X$4,CurCloseProf[#Headers],0))*'Closeouts and Depr'!$M111</f>
        <v>0</v>
      </c>
      <c r="Y106" s="7">
        <f>INDEX(CurCloseProf[], MATCH(PAQueryRA[[#This Row],[Reg/Unreg]],CurCloseProf[R/NR],0),MATCH(Y$4,CurCloseProf[#Headers],0))*'Closeouts and Depr'!$M111</f>
        <v>0</v>
      </c>
      <c r="Z106" s="7">
        <f>INDEX(CurCloseProf[], MATCH(PAQueryRA[[#This Row],[Reg/Unreg]],CurCloseProf[R/NR],0),MATCH(Z$4,CurCloseProf[#Headers],0))*'Closeouts and Depr'!$M111</f>
        <v>0</v>
      </c>
      <c r="AA106" s="7">
        <f>INDEX(CurCloseProf[], MATCH(PAQueryRA[[#This Row],[Reg/Unreg]],CurCloseProf[R/NR],0),MATCH(AA$4,CurCloseProf[#Headers],0))*'Closeouts and Depr'!$M111</f>
        <v>0</v>
      </c>
      <c r="AB106" s="7">
        <f>INDEX(CurCloseProf[], MATCH(PAQueryRA[[#This Row],[Reg/Unreg]],CurCloseProf[R/NR],0),MATCH(AB$4,CurCloseProf[#Headers],0))*'Closeouts and Depr'!$M111</f>
        <v>0</v>
      </c>
      <c r="AC106" s="7">
        <f>INDEX(CurCloseProf[], MATCH(PAQueryRA[[#This Row],[Reg/Unreg]],CurCloseProf[R/NR],0),MATCH(AC$4,CurCloseProf[#Headers],0))*'Closeouts and Depr'!$M111</f>
        <v>0</v>
      </c>
      <c r="AD106" s="7">
        <f>INDEX(CurCloseProf[], MATCH(PAQueryRA[[#This Row],[Reg/Unreg]],CurCloseProf[R/NR],0),MATCH(AD$4,CurCloseProf[#Headers],0))*'Closeouts and Depr'!$M111</f>
        <v>0</v>
      </c>
      <c r="AE106" s="7">
        <f>INDEX(CurCloseProf[], MATCH(PAQueryRA[[#This Row],[Reg/Unreg]],CurCloseProf[R/NR],0),MATCH(AE$4,CurCloseProf[#Headers],0))*'Closeouts and Depr'!$M111</f>
        <v>0</v>
      </c>
      <c r="AF106" s="7">
        <f>INDEX(CurCloseProf[], MATCH(PAQueryRA[[#This Row],[Reg/Unreg]],CurCloseProf[R/NR],0),MATCH(AF$4,CurCloseProf[#Headers],0))*'Closeouts and Depr'!$M111</f>
        <v>0</v>
      </c>
      <c r="AG106" s="7">
        <f>INDEX(CurCloseProf[], MATCH(PAQueryRA[[#This Row],[Reg/Unreg]],CurCloseProf[R/NR],0),MATCH(AG$4,CurCloseProf[#Headers],0))*'Closeouts and Depr'!$M111</f>
        <v>0</v>
      </c>
      <c r="AH106" s="7">
        <f t="shared" si="19"/>
        <v>0</v>
      </c>
      <c r="AJ106" s="7">
        <v>0</v>
      </c>
      <c r="AK106" s="7"/>
      <c r="AL106" s="59">
        <f>INDEX(CurCloseProf[],1,MATCH(AL$4,CurCloseProf[#Headers],0))*'CC Summary'!$K$94*$AJ$106</f>
        <v>0</v>
      </c>
      <c r="AM106" s="59">
        <f>INDEX(CurCloseProf[],1,MATCH(AM$4,CurCloseProf[#Headers],0))*'CC Summary'!$K$94*$AJ$106</f>
        <v>0</v>
      </c>
      <c r="AN106" s="59">
        <f>INDEX(CurCloseProf[],1,MATCH(AN$4,CurCloseProf[#Headers],0))*'CC Summary'!$K$94*$AJ$106</f>
        <v>0</v>
      </c>
      <c r="AO106" s="59">
        <f>INDEX(CurCloseProf[],1,MATCH(AO$4,CurCloseProf[#Headers],0))*'CC Summary'!$K$94*$AJ$106</f>
        <v>0</v>
      </c>
      <c r="AP106" s="59">
        <f>INDEX(CurCloseProf[],1,MATCH(AP$4,CurCloseProf[#Headers],0))*'CC Summary'!$K$94*$AJ$106</f>
        <v>0</v>
      </c>
      <c r="AQ106" s="59">
        <f>INDEX(CurCloseProf[],1,MATCH(AQ$4,CurCloseProf[#Headers],0))*'CC Summary'!$K$94*$AJ$106</f>
        <v>0</v>
      </c>
      <c r="AR106" s="59">
        <f>INDEX(CurCloseProf[],1,MATCH(AR$4,CurCloseProf[#Headers],0))*'CC Summary'!$K$94*$AJ$106</f>
        <v>0</v>
      </c>
      <c r="AS106" s="59">
        <f>INDEX(CurCloseProf[],1,MATCH(AS$4,CurCloseProf[#Headers],0))*'CC Summary'!$K$94*$AJ$106</f>
        <v>0</v>
      </c>
      <c r="AT106" s="59">
        <f>INDEX(CurCloseProf[],1,MATCH(AT$4,CurCloseProf[#Headers],0))*'CC Summary'!$K$94*$AJ$106</f>
        <v>0</v>
      </c>
      <c r="AU106" s="59">
        <f>INDEX(CurCloseProf[],1,MATCH(AU$4,CurCloseProf[#Headers],0))*'CC Summary'!$K$94*$AJ$106</f>
        <v>0</v>
      </c>
      <c r="AV106" s="59">
        <f>INDEX(CurCloseProf[],1,MATCH(AV$4,CurCloseProf[#Headers],0))*'CC Summary'!$K$94*$AJ$106</f>
        <v>0</v>
      </c>
      <c r="AW106" s="59">
        <f>INDEX(CurCloseProf[],1,MATCH(AW$4,CurCloseProf[#Headers],0))*'CC Summary'!$K$94*$AJ$106</f>
        <v>0</v>
      </c>
      <c r="AX106" s="59">
        <f t="shared" si="20"/>
        <v>0</v>
      </c>
    </row>
    <row r="107" spans="1:50">
      <c r="A107" t="s">
        <v>151</v>
      </c>
      <c r="B107" t="s">
        <v>162</v>
      </c>
      <c r="C107">
        <v>58202</v>
      </c>
      <c r="D107">
        <v>48200</v>
      </c>
      <c r="F107" s="7">
        <f>'Summary '!L111</f>
        <v>0</v>
      </c>
      <c r="G107" s="7">
        <f>INDEX(CurCloseProf[], MATCH(PAQueryRA[[#This Row],[Reg/Unreg]],CurCloseProf[R/NR],0),MATCH(G$4,CurCloseProf[#Headers],0))*'Closeouts and Depr'!$J112</f>
        <v>0</v>
      </c>
      <c r="H107" s="7">
        <f>INDEX(CurCloseProf[], MATCH(PAQueryRA[[#This Row],[Reg/Unreg]],CurCloseProf[R/NR],0),MATCH(H$4,CurCloseProf[#Headers],0))*'Closeouts and Depr'!$J112</f>
        <v>0</v>
      </c>
      <c r="I107" s="7">
        <f>INDEX(CurCloseProf[], MATCH(PAQueryRA[[#This Row],[Reg/Unreg]],CurCloseProf[R/NR],0),MATCH(I$4,CurCloseProf[#Headers],0))*'Closeouts and Depr'!$J112</f>
        <v>0</v>
      </c>
      <c r="J107" s="7">
        <f>INDEX(CurCloseProf[], MATCH(PAQueryRA[[#This Row],[Reg/Unreg]],CurCloseProf[R/NR],0),MATCH(J$4,CurCloseProf[#Headers],0))*'Closeouts and Depr'!$J112</f>
        <v>0</v>
      </c>
      <c r="K107" s="7">
        <f>INDEX(CurCloseProf[], MATCH(PAQueryRA[[#This Row],[Reg/Unreg]],CurCloseProf[R/NR],0),MATCH(K$4,CurCloseProf[#Headers],0))*'Closeouts and Depr'!$J112</f>
        <v>0</v>
      </c>
      <c r="L107" s="7">
        <f>INDEX(CurCloseProf[], MATCH(PAQueryRA[[#This Row],[Reg/Unreg]],CurCloseProf[R/NR],0),MATCH(L$4,CurCloseProf[#Headers],0))*'Closeouts and Depr'!$J112</f>
        <v>0</v>
      </c>
      <c r="M107" s="7">
        <f>INDEX(CurCloseProf[], MATCH(PAQueryRA[[#This Row],[Reg/Unreg]],CurCloseProf[R/NR],0),MATCH(M$4,CurCloseProf[#Headers],0))*'Closeouts and Depr'!$J112</f>
        <v>0</v>
      </c>
      <c r="N107" s="7">
        <f>INDEX(CurCloseProf[], MATCH(PAQueryRA[[#This Row],[Reg/Unreg]],CurCloseProf[R/NR],0),MATCH(N$4,CurCloseProf[#Headers],0))*'Closeouts and Depr'!$J112</f>
        <v>0</v>
      </c>
      <c r="O107" s="7">
        <f>INDEX(CurCloseProf[], MATCH(PAQueryRA[[#This Row],[Reg/Unreg]],CurCloseProf[R/NR],0),MATCH(O$4,CurCloseProf[#Headers],0))*'Closeouts and Depr'!$J112</f>
        <v>0</v>
      </c>
      <c r="P107" s="7">
        <f>INDEX(CurCloseProf[], MATCH(PAQueryRA[[#This Row],[Reg/Unreg]],CurCloseProf[R/NR],0),MATCH(P$4,CurCloseProf[#Headers],0))*'Closeouts and Depr'!$J112</f>
        <v>0</v>
      </c>
      <c r="Q107" s="7">
        <f>INDEX(CurCloseProf[], MATCH(PAQueryRA[[#This Row],[Reg/Unreg]],CurCloseProf[R/NR],0),MATCH(Q$4,CurCloseProf[#Headers],0))*'Closeouts and Depr'!$J112</f>
        <v>0</v>
      </c>
      <c r="R107" s="7">
        <f>INDEX(CurCloseProf[], MATCH(PAQueryRA[[#This Row],[Reg/Unreg]],CurCloseProf[R/NR],0),MATCH(R$4,CurCloseProf[#Headers],0))*'Closeouts and Depr'!$J112</f>
        <v>0</v>
      </c>
      <c r="S107" s="7">
        <f t="shared" si="18"/>
        <v>0</v>
      </c>
      <c r="U107" s="7">
        <f>'Summary '!K111</f>
        <v>0</v>
      </c>
      <c r="V107" s="7">
        <f>INDEX(CurCloseProf[], MATCH(PAQueryRA[[#This Row],[Reg/Unreg]],CurCloseProf[R/NR],0),MATCH(V$4,CurCloseProf[#Headers],0))*'Closeouts and Depr'!$M112</f>
        <v>0</v>
      </c>
      <c r="W107" s="7">
        <f>INDEX(CurCloseProf[], MATCH(PAQueryRA[[#This Row],[Reg/Unreg]],CurCloseProf[R/NR],0),MATCH(W$4,CurCloseProf[#Headers],0))*'Closeouts and Depr'!$M112</f>
        <v>0</v>
      </c>
      <c r="X107" s="7">
        <f>INDEX(CurCloseProf[], MATCH(PAQueryRA[[#This Row],[Reg/Unreg]],CurCloseProf[R/NR],0),MATCH(X$4,CurCloseProf[#Headers],0))*'Closeouts and Depr'!$M112</f>
        <v>0</v>
      </c>
      <c r="Y107" s="7">
        <f>INDEX(CurCloseProf[], MATCH(PAQueryRA[[#This Row],[Reg/Unreg]],CurCloseProf[R/NR],0),MATCH(Y$4,CurCloseProf[#Headers],0))*'Closeouts and Depr'!$M112</f>
        <v>0</v>
      </c>
      <c r="Z107" s="7">
        <f>INDEX(CurCloseProf[], MATCH(PAQueryRA[[#This Row],[Reg/Unreg]],CurCloseProf[R/NR],0),MATCH(Z$4,CurCloseProf[#Headers],0))*'Closeouts and Depr'!$M112</f>
        <v>0</v>
      </c>
      <c r="AA107" s="7">
        <f>INDEX(CurCloseProf[], MATCH(PAQueryRA[[#This Row],[Reg/Unreg]],CurCloseProf[R/NR],0),MATCH(AA$4,CurCloseProf[#Headers],0))*'Closeouts and Depr'!$M112</f>
        <v>0</v>
      </c>
      <c r="AB107" s="7">
        <f>INDEX(CurCloseProf[], MATCH(PAQueryRA[[#This Row],[Reg/Unreg]],CurCloseProf[R/NR],0),MATCH(AB$4,CurCloseProf[#Headers],0))*'Closeouts and Depr'!$M112</f>
        <v>0</v>
      </c>
      <c r="AC107" s="7">
        <f>INDEX(CurCloseProf[], MATCH(PAQueryRA[[#This Row],[Reg/Unreg]],CurCloseProf[R/NR],0),MATCH(AC$4,CurCloseProf[#Headers],0))*'Closeouts and Depr'!$M112</f>
        <v>0</v>
      </c>
      <c r="AD107" s="7">
        <f>INDEX(CurCloseProf[], MATCH(PAQueryRA[[#This Row],[Reg/Unreg]],CurCloseProf[R/NR],0),MATCH(AD$4,CurCloseProf[#Headers],0))*'Closeouts and Depr'!$M112</f>
        <v>0</v>
      </c>
      <c r="AE107" s="7">
        <f>INDEX(CurCloseProf[], MATCH(PAQueryRA[[#This Row],[Reg/Unreg]],CurCloseProf[R/NR],0),MATCH(AE$4,CurCloseProf[#Headers],0))*'Closeouts and Depr'!$M112</f>
        <v>0</v>
      </c>
      <c r="AF107" s="7">
        <f>INDEX(CurCloseProf[], MATCH(PAQueryRA[[#This Row],[Reg/Unreg]],CurCloseProf[R/NR],0),MATCH(AF$4,CurCloseProf[#Headers],0))*'Closeouts and Depr'!$M112</f>
        <v>0</v>
      </c>
      <c r="AG107" s="7">
        <f>INDEX(CurCloseProf[], MATCH(PAQueryRA[[#This Row],[Reg/Unreg]],CurCloseProf[R/NR],0),MATCH(AG$4,CurCloseProf[#Headers],0))*'Closeouts and Depr'!$M112</f>
        <v>0</v>
      </c>
      <c r="AH107" s="7">
        <f t="shared" si="19"/>
        <v>0</v>
      </c>
      <c r="AJ107" s="7">
        <v>0</v>
      </c>
      <c r="AK107" s="7"/>
      <c r="AL107" s="59">
        <f>INDEX(CurCloseProf[],1,MATCH(AL$4,CurCloseProf[#Headers],0))*'CC Summary'!$K$94*$AJ$107</f>
        <v>0</v>
      </c>
      <c r="AM107" s="59">
        <f>INDEX(CurCloseProf[],1,MATCH(AM$4,CurCloseProf[#Headers],0))*'CC Summary'!$K$94*$AJ$107</f>
        <v>0</v>
      </c>
      <c r="AN107" s="59">
        <f>INDEX(CurCloseProf[],1,MATCH(AN$4,CurCloseProf[#Headers],0))*'CC Summary'!$K$94*$AJ$107</f>
        <v>0</v>
      </c>
      <c r="AO107" s="59">
        <f>INDEX(CurCloseProf[],1,MATCH(AO$4,CurCloseProf[#Headers],0))*'CC Summary'!$K$94*$AJ$107</f>
        <v>0</v>
      </c>
      <c r="AP107" s="59">
        <f>INDEX(CurCloseProf[],1,MATCH(AP$4,CurCloseProf[#Headers],0))*'CC Summary'!$K$94*$AJ$107</f>
        <v>0</v>
      </c>
      <c r="AQ107" s="59">
        <f>INDEX(CurCloseProf[],1,MATCH(AQ$4,CurCloseProf[#Headers],0))*'CC Summary'!$K$94*$AJ$107</f>
        <v>0</v>
      </c>
      <c r="AR107" s="59">
        <f>INDEX(CurCloseProf[],1,MATCH(AR$4,CurCloseProf[#Headers],0))*'CC Summary'!$K$94*$AJ$107</f>
        <v>0</v>
      </c>
      <c r="AS107" s="59">
        <f>INDEX(CurCloseProf[],1,MATCH(AS$4,CurCloseProf[#Headers],0))*'CC Summary'!$K$94*$AJ$107</f>
        <v>0</v>
      </c>
      <c r="AT107" s="59">
        <f>INDEX(CurCloseProf[],1,MATCH(AT$4,CurCloseProf[#Headers],0))*'CC Summary'!$K$94*$AJ$107</f>
        <v>0</v>
      </c>
      <c r="AU107" s="59">
        <f>INDEX(CurCloseProf[],1,MATCH(AU$4,CurCloseProf[#Headers],0))*'CC Summary'!$K$94*$AJ$107</f>
        <v>0</v>
      </c>
      <c r="AV107" s="59">
        <f>INDEX(CurCloseProf[],1,MATCH(AV$4,CurCloseProf[#Headers],0))*'CC Summary'!$K$94*$AJ$107</f>
        <v>0</v>
      </c>
      <c r="AW107" s="59">
        <f>INDEX(CurCloseProf[],1,MATCH(AW$4,CurCloseProf[#Headers],0))*'CC Summary'!$K$94*$AJ$107</f>
        <v>0</v>
      </c>
      <c r="AX107" s="59">
        <f t="shared" si="20"/>
        <v>0</v>
      </c>
    </row>
    <row r="108" spans="1:50">
      <c r="A108" t="s">
        <v>151</v>
      </c>
      <c r="B108" t="s">
        <v>163</v>
      </c>
      <c r="C108">
        <v>58204.999999999993</v>
      </c>
      <c r="D108">
        <v>48200</v>
      </c>
      <c r="F108" s="7">
        <f>'Summary '!L112</f>
        <v>0</v>
      </c>
      <c r="G108" s="7">
        <f>INDEX(CurCloseProf[], MATCH(PAQueryRA[[#This Row],[Reg/Unreg]],CurCloseProf[R/NR],0),MATCH(G$4,CurCloseProf[#Headers],0))*'Closeouts and Depr'!$J113</f>
        <v>0</v>
      </c>
      <c r="H108" s="7">
        <f>INDEX(CurCloseProf[], MATCH(PAQueryRA[[#This Row],[Reg/Unreg]],CurCloseProf[R/NR],0),MATCH(H$4,CurCloseProf[#Headers],0))*'Closeouts and Depr'!$J113</f>
        <v>0</v>
      </c>
      <c r="I108" s="7">
        <f>INDEX(CurCloseProf[], MATCH(PAQueryRA[[#This Row],[Reg/Unreg]],CurCloseProf[R/NR],0),MATCH(I$4,CurCloseProf[#Headers],0))*'Closeouts and Depr'!$J113</f>
        <v>0</v>
      </c>
      <c r="J108" s="7">
        <f>INDEX(CurCloseProf[], MATCH(PAQueryRA[[#This Row],[Reg/Unreg]],CurCloseProf[R/NR],0),MATCH(J$4,CurCloseProf[#Headers],0))*'Closeouts and Depr'!$J113</f>
        <v>0</v>
      </c>
      <c r="K108" s="7">
        <f>INDEX(CurCloseProf[], MATCH(PAQueryRA[[#This Row],[Reg/Unreg]],CurCloseProf[R/NR],0),MATCH(K$4,CurCloseProf[#Headers],0))*'Closeouts and Depr'!$J113</f>
        <v>0</v>
      </c>
      <c r="L108" s="7">
        <f>INDEX(CurCloseProf[], MATCH(PAQueryRA[[#This Row],[Reg/Unreg]],CurCloseProf[R/NR],0),MATCH(L$4,CurCloseProf[#Headers],0))*'Closeouts and Depr'!$J113</f>
        <v>0</v>
      </c>
      <c r="M108" s="7">
        <f>INDEX(CurCloseProf[], MATCH(PAQueryRA[[#This Row],[Reg/Unreg]],CurCloseProf[R/NR],0),MATCH(M$4,CurCloseProf[#Headers],0))*'Closeouts and Depr'!$J113</f>
        <v>0</v>
      </c>
      <c r="N108" s="7">
        <f>INDEX(CurCloseProf[], MATCH(PAQueryRA[[#This Row],[Reg/Unreg]],CurCloseProf[R/NR],0),MATCH(N$4,CurCloseProf[#Headers],0))*'Closeouts and Depr'!$J113</f>
        <v>0</v>
      </c>
      <c r="O108" s="7">
        <f>INDEX(CurCloseProf[], MATCH(PAQueryRA[[#This Row],[Reg/Unreg]],CurCloseProf[R/NR],0),MATCH(O$4,CurCloseProf[#Headers],0))*'Closeouts and Depr'!$J113</f>
        <v>0</v>
      </c>
      <c r="P108" s="7">
        <f>INDEX(CurCloseProf[], MATCH(PAQueryRA[[#This Row],[Reg/Unreg]],CurCloseProf[R/NR],0),MATCH(P$4,CurCloseProf[#Headers],0))*'Closeouts and Depr'!$J113</f>
        <v>0</v>
      </c>
      <c r="Q108" s="7">
        <f>INDEX(CurCloseProf[], MATCH(PAQueryRA[[#This Row],[Reg/Unreg]],CurCloseProf[R/NR],0),MATCH(Q$4,CurCloseProf[#Headers],0))*'Closeouts and Depr'!$J113</f>
        <v>0</v>
      </c>
      <c r="R108" s="7">
        <f>INDEX(CurCloseProf[], MATCH(PAQueryRA[[#This Row],[Reg/Unreg]],CurCloseProf[R/NR],0),MATCH(R$4,CurCloseProf[#Headers],0))*'Closeouts and Depr'!$J113</f>
        <v>0</v>
      </c>
      <c r="S108" s="7">
        <f t="shared" si="18"/>
        <v>0</v>
      </c>
      <c r="U108" s="7">
        <f>'Summary '!K112</f>
        <v>0</v>
      </c>
      <c r="V108" s="7">
        <f>INDEX(CurCloseProf[], MATCH(PAQueryRA[[#This Row],[Reg/Unreg]],CurCloseProf[R/NR],0),MATCH(V$4,CurCloseProf[#Headers],0))*'Closeouts and Depr'!$M113</f>
        <v>0</v>
      </c>
      <c r="W108" s="7">
        <f>INDEX(CurCloseProf[], MATCH(PAQueryRA[[#This Row],[Reg/Unreg]],CurCloseProf[R/NR],0),MATCH(W$4,CurCloseProf[#Headers],0))*'Closeouts and Depr'!$M113</f>
        <v>0</v>
      </c>
      <c r="X108" s="7">
        <f>INDEX(CurCloseProf[], MATCH(PAQueryRA[[#This Row],[Reg/Unreg]],CurCloseProf[R/NR],0),MATCH(X$4,CurCloseProf[#Headers],0))*'Closeouts and Depr'!$M113</f>
        <v>0</v>
      </c>
      <c r="Y108" s="7">
        <f>INDEX(CurCloseProf[], MATCH(PAQueryRA[[#This Row],[Reg/Unreg]],CurCloseProf[R/NR],0),MATCH(Y$4,CurCloseProf[#Headers],0))*'Closeouts and Depr'!$M113</f>
        <v>0</v>
      </c>
      <c r="Z108" s="7">
        <f>INDEX(CurCloseProf[], MATCH(PAQueryRA[[#This Row],[Reg/Unreg]],CurCloseProf[R/NR],0),MATCH(Z$4,CurCloseProf[#Headers],0))*'Closeouts and Depr'!$M113</f>
        <v>0</v>
      </c>
      <c r="AA108" s="7">
        <f>INDEX(CurCloseProf[], MATCH(PAQueryRA[[#This Row],[Reg/Unreg]],CurCloseProf[R/NR],0),MATCH(AA$4,CurCloseProf[#Headers],0))*'Closeouts and Depr'!$M113</f>
        <v>0</v>
      </c>
      <c r="AB108" s="7">
        <f>INDEX(CurCloseProf[], MATCH(PAQueryRA[[#This Row],[Reg/Unreg]],CurCloseProf[R/NR],0),MATCH(AB$4,CurCloseProf[#Headers],0))*'Closeouts and Depr'!$M113</f>
        <v>0</v>
      </c>
      <c r="AC108" s="7">
        <f>INDEX(CurCloseProf[], MATCH(PAQueryRA[[#This Row],[Reg/Unreg]],CurCloseProf[R/NR],0),MATCH(AC$4,CurCloseProf[#Headers],0))*'Closeouts and Depr'!$M113</f>
        <v>0</v>
      </c>
      <c r="AD108" s="7">
        <f>INDEX(CurCloseProf[], MATCH(PAQueryRA[[#This Row],[Reg/Unreg]],CurCloseProf[R/NR],0),MATCH(AD$4,CurCloseProf[#Headers],0))*'Closeouts and Depr'!$M113</f>
        <v>0</v>
      </c>
      <c r="AE108" s="7">
        <f>INDEX(CurCloseProf[], MATCH(PAQueryRA[[#This Row],[Reg/Unreg]],CurCloseProf[R/NR],0),MATCH(AE$4,CurCloseProf[#Headers],0))*'Closeouts and Depr'!$M113</f>
        <v>0</v>
      </c>
      <c r="AF108" s="7">
        <f>INDEX(CurCloseProf[], MATCH(PAQueryRA[[#This Row],[Reg/Unreg]],CurCloseProf[R/NR],0),MATCH(AF$4,CurCloseProf[#Headers],0))*'Closeouts and Depr'!$M113</f>
        <v>0</v>
      </c>
      <c r="AG108" s="7">
        <f>INDEX(CurCloseProf[], MATCH(PAQueryRA[[#This Row],[Reg/Unreg]],CurCloseProf[R/NR],0),MATCH(AG$4,CurCloseProf[#Headers],0))*'Closeouts and Depr'!$M113</f>
        <v>0</v>
      </c>
      <c r="AH108" s="7">
        <f t="shared" si="19"/>
        <v>0</v>
      </c>
      <c r="AJ108" s="7">
        <v>0</v>
      </c>
      <c r="AK108" s="7"/>
      <c r="AL108" s="59">
        <f>INDEX(CurCloseProf[],1,MATCH(AL$4,CurCloseProf[#Headers],0))*'CC Summary'!$K$94*$AJ$108</f>
        <v>0</v>
      </c>
      <c r="AM108" s="59">
        <f>INDEX(CurCloseProf[],1,MATCH(AM$4,CurCloseProf[#Headers],0))*'CC Summary'!$K$94*$AJ$108</f>
        <v>0</v>
      </c>
      <c r="AN108" s="59">
        <f>INDEX(CurCloseProf[],1,MATCH(AN$4,CurCloseProf[#Headers],0))*'CC Summary'!$K$94*$AJ$108</f>
        <v>0</v>
      </c>
      <c r="AO108" s="59">
        <f>INDEX(CurCloseProf[],1,MATCH(AO$4,CurCloseProf[#Headers],0))*'CC Summary'!$K$94*$AJ$108</f>
        <v>0</v>
      </c>
      <c r="AP108" s="59">
        <f>INDEX(CurCloseProf[],1,MATCH(AP$4,CurCloseProf[#Headers],0))*'CC Summary'!$K$94*$AJ$108</f>
        <v>0</v>
      </c>
      <c r="AQ108" s="59">
        <f>INDEX(CurCloseProf[],1,MATCH(AQ$4,CurCloseProf[#Headers],0))*'CC Summary'!$K$94*$AJ$108</f>
        <v>0</v>
      </c>
      <c r="AR108" s="59">
        <f>INDEX(CurCloseProf[],1,MATCH(AR$4,CurCloseProf[#Headers],0))*'CC Summary'!$K$94*$AJ$108</f>
        <v>0</v>
      </c>
      <c r="AS108" s="59">
        <f>INDEX(CurCloseProf[],1,MATCH(AS$4,CurCloseProf[#Headers],0))*'CC Summary'!$K$94*$AJ$108</f>
        <v>0</v>
      </c>
      <c r="AT108" s="59">
        <f>INDEX(CurCloseProf[],1,MATCH(AT$4,CurCloseProf[#Headers],0))*'CC Summary'!$K$94*$AJ$108</f>
        <v>0</v>
      </c>
      <c r="AU108" s="59">
        <f>INDEX(CurCloseProf[],1,MATCH(AU$4,CurCloseProf[#Headers],0))*'CC Summary'!$K$94*$AJ$108</f>
        <v>0</v>
      </c>
      <c r="AV108" s="59">
        <f>INDEX(CurCloseProf[],1,MATCH(AV$4,CurCloseProf[#Headers],0))*'CC Summary'!$K$94*$AJ$108</f>
        <v>0</v>
      </c>
      <c r="AW108" s="59">
        <f>INDEX(CurCloseProf[],1,MATCH(AW$4,CurCloseProf[#Headers],0))*'CC Summary'!$K$94*$AJ$108</f>
        <v>0</v>
      </c>
      <c r="AX108" s="59">
        <f t="shared" si="20"/>
        <v>0</v>
      </c>
    </row>
    <row r="109" spans="1:50">
      <c r="A109" t="s">
        <v>151</v>
      </c>
      <c r="B109" t="s">
        <v>164</v>
      </c>
      <c r="C109">
        <v>58210</v>
      </c>
      <c r="D109">
        <v>48200</v>
      </c>
      <c r="F109" s="7">
        <f>'Summary '!L113</f>
        <v>0</v>
      </c>
      <c r="G109" s="7">
        <f>INDEX(CurCloseProf[], MATCH(PAQueryRA[[#This Row],[Reg/Unreg]],CurCloseProf[R/NR],0),MATCH(G$4,CurCloseProf[#Headers],0))*'Closeouts and Depr'!$J114</f>
        <v>0</v>
      </c>
      <c r="H109" s="7">
        <f>INDEX(CurCloseProf[], MATCH(PAQueryRA[[#This Row],[Reg/Unreg]],CurCloseProf[R/NR],0),MATCH(H$4,CurCloseProf[#Headers],0))*'Closeouts and Depr'!$J114</f>
        <v>0</v>
      </c>
      <c r="I109" s="7">
        <f>INDEX(CurCloseProf[], MATCH(PAQueryRA[[#This Row],[Reg/Unreg]],CurCloseProf[R/NR],0),MATCH(I$4,CurCloseProf[#Headers],0))*'Closeouts and Depr'!$J114</f>
        <v>0</v>
      </c>
      <c r="J109" s="7">
        <f>INDEX(CurCloseProf[], MATCH(PAQueryRA[[#This Row],[Reg/Unreg]],CurCloseProf[R/NR],0),MATCH(J$4,CurCloseProf[#Headers],0))*'Closeouts and Depr'!$J114</f>
        <v>0</v>
      </c>
      <c r="K109" s="7">
        <f>INDEX(CurCloseProf[], MATCH(PAQueryRA[[#This Row],[Reg/Unreg]],CurCloseProf[R/NR],0),MATCH(K$4,CurCloseProf[#Headers],0))*'Closeouts and Depr'!$J114</f>
        <v>0</v>
      </c>
      <c r="L109" s="7">
        <f>INDEX(CurCloseProf[], MATCH(PAQueryRA[[#This Row],[Reg/Unreg]],CurCloseProf[R/NR],0),MATCH(L$4,CurCloseProf[#Headers],0))*'Closeouts and Depr'!$J114</f>
        <v>0</v>
      </c>
      <c r="M109" s="7">
        <f>INDEX(CurCloseProf[], MATCH(PAQueryRA[[#This Row],[Reg/Unreg]],CurCloseProf[R/NR],0),MATCH(M$4,CurCloseProf[#Headers],0))*'Closeouts and Depr'!$J114</f>
        <v>0</v>
      </c>
      <c r="N109" s="7">
        <f>INDEX(CurCloseProf[], MATCH(PAQueryRA[[#This Row],[Reg/Unreg]],CurCloseProf[R/NR],0),MATCH(N$4,CurCloseProf[#Headers],0))*'Closeouts and Depr'!$J114</f>
        <v>0</v>
      </c>
      <c r="O109" s="7">
        <f>INDEX(CurCloseProf[], MATCH(PAQueryRA[[#This Row],[Reg/Unreg]],CurCloseProf[R/NR],0),MATCH(O$4,CurCloseProf[#Headers],0))*'Closeouts and Depr'!$J114</f>
        <v>0</v>
      </c>
      <c r="P109" s="7">
        <f>INDEX(CurCloseProf[], MATCH(PAQueryRA[[#This Row],[Reg/Unreg]],CurCloseProf[R/NR],0),MATCH(P$4,CurCloseProf[#Headers],0))*'Closeouts and Depr'!$J114</f>
        <v>0</v>
      </c>
      <c r="Q109" s="7">
        <f>INDEX(CurCloseProf[], MATCH(PAQueryRA[[#This Row],[Reg/Unreg]],CurCloseProf[R/NR],0),MATCH(Q$4,CurCloseProf[#Headers],0))*'Closeouts and Depr'!$J114</f>
        <v>0</v>
      </c>
      <c r="R109" s="7">
        <f>INDEX(CurCloseProf[], MATCH(PAQueryRA[[#This Row],[Reg/Unreg]],CurCloseProf[R/NR],0),MATCH(R$4,CurCloseProf[#Headers],0))*'Closeouts and Depr'!$J114</f>
        <v>0</v>
      </c>
      <c r="S109" s="7">
        <f t="shared" si="18"/>
        <v>0</v>
      </c>
      <c r="U109" s="7">
        <f>'Summary '!K113</f>
        <v>0</v>
      </c>
      <c r="V109" s="7">
        <f>INDEX(CurCloseProf[], MATCH(PAQueryRA[[#This Row],[Reg/Unreg]],CurCloseProf[R/NR],0),MATCH(V$4,CurCloseProf[#Headers],0))*'Closeouts and Depr'!$M114</f>
        <v>0</v>
      </c>
      <c r="W109" s="7">
        <f>INDEX(CurCloseProf[], MATCH(PAQueryRA[[#This Row],[Reg/Unreg]],CurCloseProf[R/NR],0),MATCH(W$4,CurCloseProf[#Headers],0))*'Closeouts and Depr'!$M114</f>
        <v>0</v>
      </c>
      <c r="X109" s="7">
        <f>INDEX(CurCloseProf[], MATCH(PAQueryRA[[#This Row],[Reg/Unreg]],CurCloseProf[R/NR],0),MATCH(X$4,CurCloseProf[#Headers],0))*'Closeouts and Depr'!$M114</f>
        <v>0</v>
      </c>
      <c r="Y109" s="7">
        <f>INDEX(CurCloseProf[], MATCH(PAQueryRA[[#This Row],[Reg/Unreg]],CurCloseProf[R/NR],0),MATCH(Y$4,CurCloseProf[#Headers],0))*'Closeouts and Depr'!$M114</f>
        <v>0</v>
      </c>
      <c r="Z109" s="7">
        <f>INDEX(CurCloseProf[], MATCH(PAQueryRA[[#This Row],[Reg/Unreg]],CurCloseProf[R/NR],0),MATCH(Z$4,CurCloseProf[#Headers],0))*'Closeouts and Depr'!$M114</f>
        <v>0</v>
      </c>
      <c r="AA109" s="7">
        <f>INDEX(CurCloseProf[], MATCH(PAQueryRA[[#This Row],[Reg/Unreg]],CurCloseProf[R/NR],0),MATCH(AA$4,CurCloseProf[#Headers],0))*'Closeouts and Depr'!$M114</f>
        <v>0</v>
      </c>
      <c r="AB109" s="7">
        <f>INDEX(CurCloseProf[], MATCH(PAQueryRA[[#This Row],[Reg/Unreg]],CurCloseProf[R/NR],0),MATCH(AB$4,CurCloseProf[#Headers],0))*'Closeouts and Depr'!$M114</f>
        <v>0</v>
      </c>
      <c r="AC109" s="7">
        <f>INDEX(CurCloseProf[], MATCH(PAQueryRA[[#This Row],[Reg/Unreg]],CurCloseProf[R/NR],0),MATCH(AC$4,CurCloseProf[#Headers],0))*'Closeouts and Depr'!$M114</f>
        <v>0</v>
      </c>
      <c r="AD109" s="7">
        <f>INDEX(CurCloseProf[], MATCH(PAQueryRA[[#This Row],[Reg/Unreg]],CurCloseProf[R/NR],0),MATCH(AD$4,CurCloseProf[#Headers],0))*'Closeouts and Depr'!$M114</f>
        <v>0</v>
      </c>
      <c r="AE109" s="7">
        <f>INDEX(CurCloseProf[], MATCH(PAQueryRA[[#This Row],[Reg/Unreg]],CurCloseProf[R/NR],0),MATCH(AE$4,CurCloseProf[#Headers],0))*'Closeouts and Depr'!$M114</f>
        <v>0</v>
      </c>
      <c r="AF109" s="7">
        <f>INDEX(CurCloseProf[], MATCH(PAQueryRA[[#This Row],[Reg/Unreg]],CurCloseProf[R/NR],0),MATCH(AF$4,CurCloseProf[#Headers],0))*'Closeouts and Depr'!$M114</f>
        <v>0</v>
      </c>
      <c r="AG109" s="7">
        <f>INDEX(CurCloseProf[], MATCH(PAQueryRA[[#This Row],[Reg/Unreg]],CurCloseProf[R/NR],0),MATCH(AG$4,CurCloseProf[#Headers],0))*'Closeouts and Depr'!$M114</f>
        <v>0</v>
      </c>
      <c r="AH109" s="7">
        <f t="shared" si="19"/>
        <v>0</v>
      </c>
      <c r="AJ109" s="7">
        <v>0</v>
      </c>
      <c r="AK109" s="7"/>
      <c r="AL109" s="59">
        <f>INDEX(CurCloseProf[],1,MATCH(AL$4,CurCloseProf[#Headers],0))*'CC Summary'!$K$94*$AJ$109</f>
        <v>0</v>
      </c>
      <c r="AM109" s="59">
        <f>INDEX(CurCloseProf[],1,MATCH(AM$4,CurCloseProf[#Headers],0))*'CC Summary'!$K$94*$AJ$109</f>
        <v>0</v>
      </c>
      <c r="AN109" s="59">
        <f>INDEX(CurCloseProf[],1,MATCH(AN$4,CurCloseProf[#Headers],0))*'CC Summary'!$K$94*$AJ$109</f>
        <v>0</v>
      </c>
      <c r="AO109" s="59">
        <f>INDEX(CurCloseProf[],1,MATCH(AO$4,CurCloseProf[#Headers],0))*'CC Summary'!$K$94*$AJ$109</f>
        <v>0</v>
      </c>
      <c r="AP109" s="59">
        <f>INDEX(CurCloseProf[],1,MATCH(AP$4,CurCloseProf[#Headers],0))*'CC Summary'!$K$94*$AJ$109</f>
        <v>0</v>
      </c>
      <c r="AQ109" s="59">
        <f>INDEX(CurCloseProf[],1,MATCH(AQ$4,CurCloseProf[#Headers],0))*'CC Summary'!$K$94*$AJ$109</f>
        <v>0</v>
      </c>
      <c r="AR109" s="59">
        <f>INDEX(CurCloseProf[],1,MATCH(AR$4,CurCloseProf[#Headers],0))*'CC Summary'!$K$94*$AJ$109</f>
        <v>0</v>
      </c>
      <c r="AS109" s="59">
        <f>INDEX(CurCloseProf[],1,MATCH(AS$4,CurCloseProf[#Headers],0))*'CC Summary'!$K$94*$AJ$109</f>
        <v>0</v>
      </c>
      <c r="AT109" s="59">
        <f>INDEX(CurCloseProf[],1,MATCH(AT$4,CurCloseProf[#Headers],0))*'CC Summary'!$K$94*$AJ$109</f>
        <v>0</v>
      </c>
      <c r="AU109" s="59">
        <f>INDEX(CurCloseProf[],1,MATCH(AU$4,CurCloseProf[#Headers],0))*'CC Summary'!$K$94*$AJ$109</f>
        <v>0</v>
      </c>
      <c r="AV109" s="59">
        <f>INDEX(CurCloseProf[],1,MATCH(AV$4,CurCloseProf[#Headers],0))*'CC Summary'!$K$94*$AJ$109</f>
        <v>0</v>
      </c>
      <c r="AW109" s="59">
        <f>INDEX(CurCloseProf[],1,MATCH(AW$4,CurCloseProf[#Headers],0))*'CC Summary'!$K$94*$AJ$109</f>
        <v>0</v>
      </c>
      <c r="AX109" s="59">
        <f t="shared" si="20"/>
        <v>0</v>
      </c>
    </row>
    <row r="110" spans="1:50">
      <c r="A110" t="s">
        <v>151</v>
      </c>
      <c r="B110" t="s">
        <v>165</v>
      </c>
      <c r="C110">
        <v>58212</v>
      </c>
      <c r="D110">
        <v>48200</v>
      </c>
      <c r="F110" s="7">
        <f>'Summary '!L114</f>
        <v>0</v>
      </c>
      <c r="G110" s="7">
        <f>INDEX(CurCloseProf[], MATCH(PAQueryRA[[#This Row],[Reg/Unreg]],CurCloseProf[R/NR],0),MATCH(G$4,CurCloseProf[#Headers],0))*'Closeouts and Depr'!$J115</f>
        <v>1426.8047636547669</v>
      </c>
      <c r="H110" s="7">
        <f>INDEX(CurCloseProf[], MATCH(PAQueryRA[[#This Row],[Reg/Unreg]],CurCloseProf[R/NR],0),MATCH(H$4,CurCloseProf[#Headers],0))*'Closeouts and Depr'!$J115</f>
        <v>815.47537586608769</v>
      </c>
      <c r="I110" s="7">
        <f>INDEX(CurCloseProf[], MATCH(PAQueryRA[[#This Row],[Reg/Unreg]],CurCloseProf[R/NR],0),MATCH(I$4,CurCloseProf[#Headers],0))*'Closeouts and Depr'!$J115</f>
        <v>4621.0556024453144</v>
      </c>
      <c r="J110" s="7">
        <f>INDEX(CurCloseProf[], MATCH(PAQueryRA[[#This Row],[Reg/Unreg]],CurCloseProf[R/NR],0),MATCH(J$4,CurCloseProf[#Headers],0))*'Closeouts and Depr'!$J115</f>
        <v>446.56255089666922</v>
      </c>
      <c r="K110" s="7">
        <f>INDEX(CurCloseProf[], MATCH(PAQueryRA[[#This Row],[Reg/Unreg]],CurCloseProf[R/NR],0),MATCH(K$4,CurCloseProf[#Headers],0))*'Closeouts and Depr'!$J115</f>
        <v>246.80555882696913</v>
      </c>
      <c r="L110" s="7">
        <f>INDEX(CurCloseProf[], MATCH(PAQueryRA[[#This Row],[Reg/Unreg]],CurCloseProf[R/NR],0),MATCH(L$4,CurCloseProf[#Headers],0))*'Closeouts and Depr'!$J115</f>
        <v>9912.4498193682302</v>
      </c>
      <c r="M110" s="7">
        <f>INDEX(CurCloseProf[], MATCH(PAQueryRA[[#This Row],[Reg/Unreg]],CurCloseProf[R/NR],0),MATCH(M$4,CurCloseProf[#Headers],0))*'Closeouts and Depr'!$J115</f>
        <v>5311.1229605405451</v>
      </c>
      <c r="N110" s="7">
        <f>INDEX(CurCloseProf[], MATCH(PAQueryRA[[#This Row],[Reg/Unreg]],CurCloseProf[R/NR],0),MATCH(N$4,CurCloseProf[#Headers],0))*'Closeouts and Depr'!$J115</f>
        <v>3877.9982552599949</v>
      </c>
      <c r="O110" s="7">
        <f>INDEX(CurCloseProf[], MATCH(PAQueryRA[[#This Row],[Reg/Unreg]],CurCloseProf[R/NR],0),MATCH(O$4,CurCloseProf[#Headers],0))*'Closeouts and Depr'!$J115</f>
        <v>10586.303905478248</v>
      </c>
      <c r="P110" s="7">
        <f>INDEX(CurCloseProf[], MATCH(PAQueryRA[[#This Row],[Reg/Unreg]],CurCloseProf[R/NR],0),MATCH(P$4,CurCloseProf[#Headers],0))*'Closeouts and Depr'!$J115</f>
        <v>40043.848440858987</v>
      </c>
      <c r="Q110" s="7">
        <f>INDEX(CurCloseProf[], MATCH(PAQueryRA[[#This Row],[Reg/Unreg]],CurCloseProf[R/NR],0),MATCH(Q$4,CurCloseProf[#Headers],0))*'Closeouts and Depr'!$J115</f>
        <v>2147.4974321601248</v>
      </c>
      <c r="R110" s="7">
        <f>INDEX(CurCloseProf[], MATCH(PAQueryRA[[#This Row],[Reg/Unreg]],CurCloseProf[R/NR],0),MATCH(R$4,CurCloseProf[#Headers],0))*'Closeouts and Depr'!$J115</f>
        <v>54487.898114357464</v>
      </c>
      <c r="S110" s="7">
        <f t="shared" si="18"/>
        <v>133923.82277971337</v>
      </c>
      <c r="U110" s="7">
        <f>'Summary '!K114</f>
        <v>0</v>
      </c>
      <c r="V110" s="7">
        <f>INDEX(CurCloseProf[], MATCH(PAQueryRA[[#This Row],[Reg/Unreg]],CurCloseProf[R/NR],0),MATCH(V$4,CurCloseProf[#Headers],0))*'Closeouts and Depr'!$M115</f>
        <v>-39.243408452145182</v>
      </c>
      <c r="W110" s="7">
        <f>INDEX(CurCloseProf[], MATCH(PAQueryRA[[#This Row],[Reg/Unreg]],CurCloseProf[R/NR],0),MATCH(W$4,CurCloseProf[#Headers],0))*'Closeouts and Depr'!$M115</f>
        <v>-22.429160648304912</v>
      </c>
      <c r="X110" s="7">
        <f>INDEX(CurCloseProf[], MATCH(PAQueryRA[[#This Row],[Reg/Unreg]],CurCloseProf[R/NR],0),MATCH(X$4,CurCloseProf[#Headers],0))*'Closeouts and Depr'!$M115</f>
        <v>-127.0993601271114</v>
      </c>
      <c r="Y110" s="7">
        <f>INDEX(CurCloseProf[], MATCH(PAQueryRA[[#This Row],[Reg/Unreg]],CurCloseProf[R/NR],0),MATCH(Y$4,CurCloseProf[#Headers],0))*'Closeouts and Depr'!$M115</f>
        <v>-12.282434871734255</v>
      </c>
      <c r="Z110" s="7">
        <f>INDEX(CurCloseProf[], MATCH(PAQueryRA[[#This Row],[Reg/Unreg]],CurCloseProf[R/NR],0),MATCH(Z$4,CurCloseProf[#Headers],0))*'Closeouts and Depr'!$M115</f>
        <v>-6.7882387275588174</v>
      </c>
      <c r="AA110" s="7">
        <f>INDEX(CurCloseProf[], MATCH(PAQueryRA[[#This Row],[Reg/Unreg]],CurCloseProf[R/NR],0),MATCH(AA$4,CurCloseProf[#Headers],0))*'Closeouts and Depr'!$M115</f>
        <v>-272.63598141236872</v>
      </c>
      <c r="AB110" s="7">
        <f>INDEX(CurCloseProf[], MATCH(PAQueryRA[[#This Row],[Reg/Unreg]],CurCloseProf[R/NR],0),MATCH(AB$4,CurCloseProf[#Headers],0))*'Closeouts and Depr'!$M115</f>
        <v>-146.07924853444808</v>
      </c>
      <c r="AC110" s="7">
        <f>INDEX(CurCloseProf[], MATCH(PAQueryRA[[#This Row],[Reg/Unreg]],CurCloseProf[R/NR],0),MATCH(AC$4,CurCloseProf[#Headers],0))*'Closeouts and Depr'!$M115</f>
        <v>-106.66201388201812</v>
      </c>
      <c r="AD110" s="7">
        <f>INDEX(CurCloseProf[], MATCH(PAQueryRA[[#This Row],[Reg/Unreg]],CurCloseProf[R/NR],0),MATCH(AD$4,CurCloseProf[#Headers],0))*'Closeouts and Depr'!$M115</f>
        <v>-291.16993350727557</v>
      </c>
      <c r="AE110" s="7">
        <f>INDEX(CurCloseProf[], MATCH(PAQueryRA[[#This Row],[Reg/Unreg]],CurCloseProf[R/NR],0),MATCH(AE$4,CurCloseProf[#Headers],0))*'Closeouts and Depr'!$M115</f>
        <v>-1101.3820113237718</v>
      </c>
      <c r="AF110" s="7">
        <f>INDEX(CurCloseProf[], MATCH(PAQueryRA[[#This Row],[Reg/Unreg]],CurCloseProf[R/NR],0),MATCH(AF$4,CurCloseProf[#Headers],0))*'Closeouts and Depr'!$M115</f>
        <v>-59.065627636623255</v>
      </c>
      <c r="AG110" s="7">
        <f>INDEX(CurCloseProf[], MATCH(PAQueryRA[[#This Row],[Reg/Unreg]],CurCloseProf[R/NR],0),MATCH(AG$4,CurCloseProf[#Headers],0))*'Closeouts and Depr'!$M115</f>
        <v>-1498.6569262099738</v>
      </c>
      <c r="AH110" s="7">
        <f t="shared" si="19"/>
        <v>-3683.494345333334</v>
      </c>
      <c r="AJ110" s="7">
        <v>0</v>
      </c>
      <c r="AK110" s="7"/>
      <c r="AL110" s="59">
        <f>INDEX(CurCloseProf[],1,MATCH(AL$4,CurCloseProf[#Headers],0))*'CC Summary'!$K$94*$AJ$110</f>
        <v>0</v>
      </c>
      <c r="AM110" s="59">
        <f>INDEX(CurCloseProf[],1,MATCH(AM$4,CurCloseProf[#Headers],0))*'CC Summary'!$K$94*$AJ$110</f>
        <v>0</v>
      </c>
      <c r="AN110" s="59">
        <f>INDEX(CurCloseProf[],1,MATCH(AN$4,CurCloseProf[#Headers],0))*'CC Summary'!$K$94*$AJ$110</f>
        <v>0</v>
      </c>
      <c r="AO110" s="59">
        <f>INDEX(CurCloseProf[],1,MATCH(AO$4,CurCloseProf[#Headers],0))*'CC Summary'!$K$94*$AJ$110</f>
        <v>0</v>
      </c>
      <c r="AP110" s="59">
        <f>INDEX(CurCloseProf[],1,MATCH(AP$4,CurCloseProf[#Headers],0))*'CC Summary'!$K$94*$AJ$110</f>
        <v>0</v>
      </c>
      <c r="AQ110" s="59">
        <f>INDEX(CurCloseProf[],1,MATCH(AQ$4,CurCloseProf[#Headers],0))*'CC Summary'!$K$94*$AJ$110</f>
        <v>0</v>
      </c>
      <c r="AR110" s="59">
        <f>INDEX(CurCloseProf[],1,MATCH(AR$4,CurCloseProf[#Headers],0))*'CC Summary'!$K$94*$AJ$110</f>
        <v>0</v>
      </c>
      <c r="AS110" s="59">
        <f>INDEX(CurCloseProf[],1,MATCH(AS$4,CurCloseProf[#Headers],0))*'CC Summary'!$K$94*$AJ$110</f>
        <v>0</v>
      </c>
      <c r="AT110" s="59">
        <f>INDEX(CurCloseProf[],1,MATCH(AT$4,CurCloseProf[#Headers],0))*'CC Summary'!$K$94*$AJ$110</f>
        <v>0</v>
      </c>
      <c r="AU110" s="59">
        <f>INDEX(CurCloseProf[],1,MATCH(AU$4,CurCloseProf[#Headers],0))*'CC Summary'!$K$94*$AJ$110</f>
        <v>0</v>
      </c>
      <c r="AV110" s="59">
        <f>INDEX(CurCloseProf[],1,MATCH(AV$4,CurCloseProf[#Headers],0))*'CC Summary'!$K$94*$AJ$110</f>
        <v>0</v>
      </c>
      <c r="AW110" s="59">
        <f>INDEX(CurCloseProf[],1,MATCH(AW$4,CurCloseProf[#Headers],0))*'CC Summary'!$K$94*$AJ$110</f>
        <v>0</v>
      </c>
      <c r="AX110" s="59">
        <f t="shared" si="20"/>
        <v>0</v>
      </c>
    </row>
    <row r="111" spans="1:50">
      <c r="A111" t="s">
        <v>151</v>
      </c>
      <c r="B111" t="s">
        <v>166</v>
      </c>
      <c r="C111">
        <v>58301</v>
      </c>
      <c r="D111">
        <v>48301</v>
      </c>
      <c r="F111" s="7">
        <f>'Summary '!L115</f>
        <v>0</v>
      </c>
      <c r="G111" s="7">
        <f>INDEX(CurCloseProf[], MATCH(PAQueryRA[[#This Row],[Reg/Unreg]],CurCloseProf[R/NR],0),MATCH(G$4,CurCloseProf[#Headers],0))*'Closeouts and Depr'!$J116</f>
        <v>18.48991054412225</v>
      </c>
      <c r="H111" s="7">
        <f>INDEX(CurCloseProf[], MATCH(PAQueryRA[[#This Row],[Reg/Unreg]],CurCloseProf[R/NR],0),MATCH(H$4,CurCloseProf[#Headers],0))*'Closeouts and Depr'!$J116</f>
        <v>10.567715453988177</v>
      </c>
      <c r="I111" s="7">
        <f>INDEX(CurCloseProf[], MATCH(PAQueryRA[[#This Row],[Reg/Unreg]],CurCloseProf[R/NR],0),MATCH(I$4,CurCloseProf[#Headers],0))*'Closeouts and Depr'!$J116</f>
        <v>59.884089880500838</v>
      </c>
      <c r="J111" s="7">
        <f>INDEX(CurCloseProf[], MATCH(PAQueryRA[[#This Row],[Reg/Unreg]],CurCloseProf[R/NR],0),MATCH(J$4,CurCloseProf[#Headers],0))*'Closeouts and Depr'!$J116</f>
        <v>5.7869877006047847</v>
      </c>
      <c r="K111" s="7">
        <f>INDEX(CurCloseProf[], MATCH(PAQueryRA[[#This Row],[Reg/Unreg]],CurCloseProf[R/NR],0),MATCH(K$4,CurCloseProf[#Headers],0))*'Closeouts and Depr'!$J116</f>
        <v>3.1983441748635308</v>
      </c>
      <c r="L111" s="7">
        <f>INDEX(CurCloseProf[], MATCH(PAQueryRA[[#This Row],[Reg/Unreg]],CurCloseProf[R/NR],0),MATCH(L$4,CurCloseProf[#Headers],0))*'Closeouts and Depr'!$J116</f>
        <v>128.45507325315202</v>
      </c>
      <c r="M111" s="7">
        <f>INDEX(CurCloseProf[], MATCH(PAQueryRA[[#This Row],[Reg/Unreg]],CurCloseProf[R/NR],0),MATCH(M$4,CurCloseProf[#Headers],0))*'Closeouts and Depr'!$J116</f>
        <v>68.826647436810518</v>
      </c>
      <c r="N111" s="7">
        <f>INDEX(CurCloseProf[], MATCH(PAQueryRA[[#This Row],[Reg/Unreg]],CurCloseProf[R/NR],0),MATCH(N$4,CurCloseProf[#Headers],0))*'Closeouts and Depr'!$J116</f>
        <v>50.254837001209438</v>
      </c>
      <c r="O111" s="7">
        <f>INDEX(CurCloseProf[], MATCH(PAQueryRA[[#This Row],[Reg/Unreg]],CurCloseProf[R/NR],0),MATCH(O$4,CurCloseProf[#Headers],0))*'Closeouts and Depr'!$J116</f>
        <v>137.18752361310902</v>
      </c>
      <c r="P111" s="7">
        <f>INDEX(CurCloseProf[], MATCH(PAQueryRA[[#This Row],[Reg/Unreg]],CurCloseProf[R/NR],0),MATCH(P$4,CurCloseProf[#Headers],0))*'Closeouts and Depr'!$J116</f>
        <v>518.92676165260025</v>
      </c>
      <c r="Q111" s="7">
        <f>INDEX(CurCloseProf[], MATCH(PAQueryRA[[#This Row],[Reg/Unreg]],CurCloseProf[R/NR],0),MATCH(Q$4,CurCloseProf[#Headers],0))*'Closeouts and Depr'!$J116</f>
        <v>27.829340373565334</v>
      </c>
      <c r="R111" s="7">
        <f>INDEX(CurCloseProf[], MATCH(PAQueryRA[[#This Row],[Reg/Unreg]],CurCloseProf[R/NR],0),MATCH(R$4,CurCloseProf[#Headers],0))*'Closeouts and Depr'!$J116</f>
        <v>706.10667102839045</v>
      </c>
      <c r="S111" s="7">
        <f t="shared" si="18"/>
        <v>1735.5139021129166</v>
      </c>
      <c r="U111" s="7">
        <f>'Summary '!K115</f>
        <v>0</v>
      </c>
      <c r="V111" s="7">
        <f>INDEX(CurCloseProf[], MATCH(PAQueryRA[[#This Row],[Reg/Unreg]],CurCloseProf[R/NR],0),MATCH(V$4,CurCloseProf[#Headers],0))*'Closeouts and Depr'!$M116</f>
        <v>-73.006842352941803</v>
      </c>
      <c r="W111" s="7">
        <f>INDEX(CurCloseProf[], MATCH(PAQueryRA[[#This Row],[Reg/Unreg]],CurCloseProf[R/NR],0),MATCH(W$4,CurCloseProf[#Headers],0))*'Closeouts and Depr'!$M116</f>
        <v>-41.72629901799705</v>
      </c>
      <c r="X111" s="7">
        <f>INDEX(CurCloseProf[], MATCH(PAQueryRA[[#This Row],[Reg/Unreg]],CurCloseProf[R/NR],0),MATCH(X$4,CurCloseProf[#Headers],0))*'Closeouts and Depr'!$M116</f>
        <v>-236.45048465336782</v>
      </c>
      <c r="Y111" s="7">
        <f>INDEX(CurCloseProf[], MATCH(PAQueryRA[[#This Row],[Reg/Unreg]],CurCloseProf[R/NR],0),MATCH(Y$4,CurCloseProf[#Headers],0))*'Closeouts and Depr'!$M116</f>
        <v>-22.849742714995003</v>
      </c>
      <c r="Z111" s="7">
        <f>INDEX(CurCloseProf[], MATCH(PAQueryRA[[#This Row],[Reg/Unreg]],CurCloseProf[R/NR],0),MATCH(Z$4,CurCloseProf[#Headers],0))*'Closeouts and Depr'!$M116</f>
        <v>-12.628563475605297</v>
      </c>
      <c r="AA111" s="7">
        <f>INDEX(CurCloseProf[], MATCH(PAQueryRA[[#This Row],[Reg/Unreg]],CurCloseProf[R/NR],0),MATCH(AA$4,CurCloseProf[#Headers],0))*'Closeouts and Depr'!$M116</f>
        <v>-507.20090073175936</v>
      </c>
      <c r="AB111" s="7">
        <f>INDEX(CurCloseProf[], MATCH(PAQueryRA[[#This Row],[Reg/Unreg]],CurCloseProf[R/NR],0),MATCH(AB$4,CurCloseProf[#Headers],0))*'Closeouts and Depr'!$M116</f>
        <v>-271.75989776208343</v>
      </c>
      <c r="AC111" s="7">
        <f>INDEX(CurCloseProf[], MATCH(PAQueryRA[[#This Row],[Reg/Unreg]],CurCloseProf[R/NR],0),MATCH(AC$4,CurCloseProf[#Headers],0))*'Closeouts and Depr'!$M116</f>
        <v>-198.42967620989404</v>
      </c>
      <c r="AD111" s="7">
        <f>INDEX(CurCloseProf[], MATCH(PAQueryRA[[#This Row],[Reg/Unreg]],CurCloseProf[R/NR],0),MATCH(AD$4,CurCloseProf[#Headers],0))*'Closeouts and Depr'!$M116</f>
        <v>-541.68071204631087</v>
      </c>
      <c r="AE111" s="7">
        <f>INDEX(CurCloseProf[], MATCH(PAQueryRA[[#This Row],[Reg/Unreg]],CurCloseProf[R/NR],0),MATCH(AE$4,CurCloseProf[#Headers],0))*'Closeouts and Depr'!$M116</f>
        <v>-2048.9663370890294</v>
      </c>
      <c r="AF111" s="7">
        <f>INDEX(CurCloseProf[], MATCH(PAQueryRA[[#This Row],[Reg/Unreg]],CurCloseProf[R/NR],0),MATCH(AF$4,CurCloseProf[#Headers],0))*'Closeouts and Depr'!$M116</f>
        <v>-109.88329340971903</v>
      </c>
      <c r="AG111" s="7">
        <f>INDEX(CurCloseProf[], MATCH(PAQueryRA[[#This Row],[Reg/Unreg]],CurCloseProf[R/NR],0),MATCH(AG$4,CurCloseProf[#Headers],0))*'Closeouts and Depr'!$M116</f>
        <v>-2788.0404447125702</v>
      </c>
      <c r="AH111" s="7">
        <f t="shared" si="19"/>
        <v>-6852.6231941762735</v>
      </c>
      <c r="AJ111" s="7">
        <v>0</v>
      </c>
      <c r="AK111" s="7"/>
      <c r="AL111" s="59">
        <f>INDEX(CurCloseProf[],1,MATCH(AL$4,CurCloseProf[#Headers],0))*'CC Summary'!$K$94*$AJ$111</f>
        <v>0</v>
      </c>
      <c r="AM111" s="59">
        <f>INDEX(CurCloseProf[],1,MATCH(AM$4,CurCloseProf[#Headers],0))*'CC Summary'!$K$94*$AJ$111</f>
        <v>0</v>
      </c>
      <c r="AN111" s="59">
        <f>INDEX(CurCloseProf[],1,MATCH(AN$4,CurCloseProf[#Headers],0))*'CC Summary'!$K$94*$AJ$111</f>
        <v>0</v>
      </c>
      <c r="AO111" s="59">
        <f>INDEX(CurCloseProf[],1,MATCH(AO$4,CurCloseProf[#Headers],0))*'CC Summary'!$K$94*$AJ$111</f>
        <v>0</v>
      </c>
      <c r="AP111" s="59">
        <f>INDEX(CurCloseProf[],1,MATCH(AP$4,CurCloseProf[#Headers],0))*'CC Summary'!$K$94*$AJ$111</f>
        <v>0</v>
      </c>
      <c r="AQ111" s="59">
        <f>INDEX(CurCloseProf[],1,MATCH(AQ$4,CurCloseProf[#Headers],0))*'CC Summary'!$K$94*$AJ$111</f>
        <v>0</v>
      </c>
      <c r="AR111" s="59">
        <f>INDEX(CurCloseProf[],1,MATCH(AR$4,CurCloseProf[#Headers],0))*'CC Summary'!$K$94*$AJ$111</f>
        <v>0</v>
      </c>
      <c r="AS111" s="59">
        <f>INDEX(CurCloseProf[],1,MATCH(AS$4,CurCloseProf[#Headers],0))*'CC Summary'!$K$94*$AJ$111</f>
        <v>0</v>
      </c>
      <c r="AT111" s="59">
        <f>INDEX(CurCloseProf[],1,MATCH(AT$4,CurCloseProf[#Headers],0))*'CC Summary'!$K$94*$AJ$111</f>
        <v>0</v>
      </c>
      <c r="AU111" s="59">
        <f>INDEX(CurCloseProf[],1,MATCH(AU$4,CurCloseProf[#Headers],0))*'CC Summary'!$K$94*$AJ$111</f>
        <v>0</v>
      </c>
      <c r="AV111" s="59">
        <f>INDEX(CurCloseProf[],1,MATCH(AV$4,CurCloseProf[#Headers],0))*'CC Summary'!$K$94*$AJ$111</f>
        <v>0</v>
      </c>
      <c r="AW111" s="59">
        <f>INDEX(CurCloseProf[],1,MATCH(AW$4,CurCloseProf[#Headers],0))*'CC Summary'!$K$94*$AJ$111</f>
        <v>0</v>
      </c>
      <c r="AX111" s="59">
        <f t="shared" si="20"/>
        <v>0</v>
      </c>
    </row>
    <row r="112" spans="1:50">
      <c r="A112" t="s">
        <v>151</v>
      </c>
      <c r="B112" t="s">
        <v>167</v>
      </c>
      <c r="C112">
        <v>58304.999999999993</v>
      </c>
      <c r="D112">
        <v>48305</v>
      </c>
      <c r="F112" s="7">
        <f>'Summary '!L116</f>
        <v>0</v>
      </c>
      <c r="G112" s="7">
        <f>INDEX(CurCloseProf[], MATCH(PAQueryRA[[#This Row],[Reg/Unreg]],CurCloseProf[R/NR],0),MATCH(G$4,CurCloseProf[#Headers],0))*'Closeouts and Depr'!$J117</f>
        <v>3257.286836194532</v>
      </c>
      <c r="H112" s="7">
        <f>INDEX(CurCloseProf[], MATCH(PAQueryRA[[#This Row],[Reg/Unreg]],CurCloseProf[R/NR],0),MATCH(H$4,CurCloseProf[#Headers],0))*'Closeouts and Depr'!$J117</f>
        <v>1861.6683057921896</v>
      </c>
      <c r="I112" s="7">
        <f>INDEX(CurCloseProf[], MATCH(PAQueryRA[[#This Row],[Reg/Unreg]],CurCloseProf[R/NR],0),MATCH(I$4,CurCloseProf[#Headers],0))*'Closeouts and Depr'!$J117</f>
        <v>10549.518733461531</v>
      </c>
      <c r="J112" s="7">
        <f>INDEX(CurCloseProf[], MATCH(PAQueryRA[[#This Row],[Reg/Unreg]],CurCloseProf[R/NR],0),MATCH(J$4,CurCloseProf[#Headers],0))*'Closeouts and Depr'!$J117</f>
        <v>1019.4683642962138</v>
      </c>
      <c r="K112" s="7">
        <f>INDEX(CurCloseProf[], MATCH(PAQueryRA[[#This Row],[Reg/Unreg]],CurCloseProf[R/NR],0),MATCH(K$4,CurCloseProf[#Headers],0))*'Closeouts and Depr'!$J117</f>
        <v>563.43833322190903</v>
      </c>
      <c r="L112" s="7">
        <f>INDEX(CurCloseProf[], MATCH(PAQueryRA[[#This Row],[Reg/Unreg]],CurCloseProf[R/NR],0),MATCH(L$4,CurCloseProf[#Headers],0))*'Closeouts and Depr'!$J117</f>
        <v>22629.369577069487</v>
      </c>
      <c r="M112" s="7">
        <f>INDEX(CurCloseProf[], MATCH(PAQueryRA[[#This Row],[Reg/Unreg]],CurCloseProf[R/NR],0),MATCH(M$4,CurCloseProf[#Headers],0))*'Closeouts and Depr'!$J117</f>
        <v>12124.890065873906</v>
      </c>
      <c r="N112" s="7">
        <f>INDEX(CurCloseProf[], MATCH(PAQueryRA[[#This Row],[Reg/Unreg]],CurCloseProf[R/NR],0),MATCH(N$4,CurCloseProf[#Headers],0))*'Closeouts and Depr'!$J117</f>
        <v>8853.1752832724287</v>
      </c>
      <c r="O112" s="7">
        <f>INDEX(CurCloseProf[], MATCH(PAQueryRA[[#This Row],[Reg/Unreg]],CurCloseProf[R/NR],0),MATCH(O$4,CurCloseProf[#Headers],0))*'Closeouts and Depr'!$J117</f>
        <v>24167.72724177178</v>
      </c>
      <c r="P112" s="7">
        <f>INDEX(CurCloseProf[], MATCH(PAQueryRA[[#This Row],[Reg/Unreg]],CurCloseProf[R/NR],0),MATCH(P$4,CurCloseProf[#Headers],0))*'Closeouts and Depr'!$J117</f>
        <v>91417.062599980985</v>
      </c>
      <c r="Q112" s="7">
        <f>INDEX(CurCloseProf[], MATCH(PAQueryRA[[#This Row],[Reg/Unreg]],CurCloseProf[R/NR],0),MATCH(Q$4,CurCloseProf[#Headers],0))*'Closeouts and Depr'!$J117</f>
        <v>4902.5734247052633</v>
      </c>
      <c r="R112" s="7">
        <f>INDEX(CurCloseProf[], MATCH(PAQueryRA[[#This Row],[Reg/Unreg]],CurCloseProf[R/NR],0),MATCH(R$4,CurCloseProf[#Headers],0))*'Closeouts and Depr'!$J117</f>
        <v>124391.73023587519</v>
      </c>
      <c r="S112" s="7">
        <f t="shared" si="18"/>
        <v>305737.90900151542</v>
      </c>
      <c r="U112" s="7">
        <f>'Summary '!K116</f>
        <v>0</v>
      </c>
      <c r="V112" s="7">
        <f>INDEX(CurCloseProf[], MATCH(PAQueryRA[[#This Row],[Reg/Unreg]],CurCloseProf[R/NR],0),MATCH(V$4,CurCloseProf[#Headers],0))*'Closeouts and Depr'!$M117</f>
        <v>0</v>
      </c>
      <c r="W112" s="7">
        <f>INDEX(CurCloseProf[], MATCH(PAQueryRA[[#This Row],[Reg/Unreg]],CurCloseProf[R/NR],0),MATCH(W$4,CurCloseProf[#Headers],0))*'Closeouts and Depr'!$M117</f>
        <v>0</v>
      </c>
      <c r="X112" s="7">
        <f>INDEX(CurCloseProf[], MATCH(PAQueryRA[[#This Row],[Reg/Unreg]],CurCloseProf[R/NR],0),MATCH(X$4,CurCloseProf[#Headers],0))*'Closeouts and Depr'!$M117</f>
        <v>0</v>
      </c>
      <c r="Y112" s="7">
        <f>INDEX(CurCloseProf[], MATCH(PAQueryRA[[#This Row],[Reg/Unreg]],CurCloseProf[R/NR],0),MATCH(Y$4,CurCloseProf[#Headers],0))*'Closeouts and Depr'!$M117</f>
        <v>0</v>
      </c>
      <c r="Z112" s="7">
        <f>INDEX(CurCloseProf[], MATCH(PAQueryRA[[#This Row],[Reg/Unreg]],CurCloseProf[R/NR],0),MATCH(Z$4,CurCloseProf[#Headers],0))*'Closeouts and Depr'!$M117</f>
        <v>0</v>
      </c>
      <c r="AA112" s="7">
        <f>INDEX(CurCloseProf[], MATCH(PAQueryRA[[#This Row],[Reg/Unreg]],CurCloseProf[R/NR],0),MATCH(AA$4,CurCloseProf[#Headers],0))*'Closeouts and Depr'!$M117</f>
        <v>0</v>
      </c>
      <c r="AB112" s="7">
        <f>INDEX(CurCloseProf[], MATCH(PAQueryRA[[#This Row],[Reg/Unreg]],CurCloseProf[R/NR],0),MATCH(AB$4,CurCloseProf[#Headers],0))*'Closeouts and Depr'!$M117</f>
        <v>0</v>
      </c>
      <c r="AC112" s="7">
        <f>INDEX(CurCloseProf[], MATCH(PAQueryRA[[#This Row],[Reg/Unreg]],CurCloseProf[R/NR],0),MATCH(AC$4,CurCloseProf[#Headers],0))*'Closeouts and Depr'!$M117</f>
        <v>0</v>
      </c>
      <c r="AD112" s="7">
        <f>INDEX(CurCloseProf[], MATCH(PAQueryRA[[#This Row],[Reg/Unreg]],CurCloseProf[R/NR],0),MATCH(AD$4,CurCloseProf[#Headers],0))*'Closeouts and Depr'!$M117</f>
        <v>0</v>
      </c>
      <c r="AE112" s="7">
        <f>INDEX(CurCloseProf[], MATCH(PAQueryRA[[#This Row],[Reg/Unreg]],CurCloseProf[R/NR],0),MATCH(AE$4,CurCloseProf[#Headers],0))*'Closeouts and Depr'!$M117</f>
        <v>0</v>
      </c>
      <c r="AF112" s="7">
        <f>INDEX(CurCloseProf[], MATCH(PAQueryRA[[#This Row],[Reg/Unreg]],CurCloseProf[R/NR],0),MATCH(AF$4,CurCloseProf[#Headers],0))*'Closeouts and Depr'!$M117</f>
        <v>0</v>
      </c>
      <c r="AG112" s="7">
        <f>INDEX(CurCloseProf[], MATCH(PAQueryRA[[#This Row],[Reg/Unreg]],CurCloseProf[R/NR],0),MATCH(AG$4,CurCloseProf[#Headers],0))*'Closeouts and Depr'!$M117</f>
        <v>0</v>
      </c>
      <c r="AH112" s="7">
        <f t="shared" si="19"/>
        <v>0</v>
      </c>
      <c r="AJ112" s="7">
        <v>0</v>
      </c>
      <c r="AK112" s="7"/>
      <c r="AL112" s="59">
        <f>INDEX(CurCloseProf[],1,MATCH(AL$4,CurCloseProf[#Headers],0))*'CC Summary'!$K$94*$AJ$112</f>
        <v>0</v>
      </c>
      <c r="AM112" s="59">
        <f>INDEX(CurCloseProf[],1,MATCH(AM$4,CurCloseProf[#Headers],0))*'CC Summary'!$K$94*$AJ$112</f>
        <v>0</v>
      </c>
      <c r="AN112" s="59">
        <f>INDEX(CurCloseProf[],1,MATCH(AN$4,CurCloseProf[#Headers],0))*'CC Summary'!$K$94*$AJ$112</f>
        <v>0</v>
      </c>
      <c r="AO112" s="59">
        <f>INDEX(CurCloseProf[],1,MATCH(AO$4,CurCloseProf[#Headers],0))*'CC Summary'!$K$94*$AJ$112</f>
        <v>0</v>
      </c>
      <c r="AP112" s="59">
        <f>INDEX(CurCloseProf[],1,MATCH(AP$4,CurCloseProf[#Headers],0))*'CC Summary'!$K$94*$AJ$112</f>
        <v>0</v>
      </c>
      <c r="AQ112" s="59">
        <f>INDEX(CurCloseProf[],1,MATCH(AQ$4,CurCloseProf[#Headers],0))*'CC Summary'!$K$94*$AJ$112</f>
        <v>0</v>
      </c>
      <c r="AR112" s="59">
        <f>INDEX(CurCloseProf[],1,MATCH(AR$4,CurCloseProf[#Headers],0))*'CC Summary'!$K$94*$AJ$112</f>
        <v>0</v>
      </c>
      <c r="AS112" s="59">
        <f>INDEX(CurCloseProf[],1,MATCH(AS$4,CurCloseProf[#Headers],0))*'CC Summary'!$K$94*$AJ$112</f>
        <v>0</v>
      </c>
      <c r="AT112" s="59">
        <f>INDEX(CurCloseProf[],1,MATCH(AT$4,CurCloseProf[#Headers],0))*'CC Summary'!$K$94*$AJ$112</f>
        <v>0</v>
      </c>
      <c r="AU112" s="59">
        <f>INDEX(CurCloseProf[],1,MATCH(AU$4,CurCloseProf[#Headers],0))*'CC Summary'!$K$94*$AJ$112</f>
        <v>0</v>
      </c>
      <c r="AV112" s="59">
        <f>INDEX(CurCloseProf[],1,MATCH(AV$4,CurCloseProf[#Headers],0))*'CC Summary'!$K$94*$AJ$112</f>
        <v>0</v>
      </c>
      <c r="AW112" s="59">
        <f>INDEX(CurCloseProf[],1,MATCH(AW$4,CurCloseProf[#Headers],0))*'CC Summary'!$K$94*$AJ$112</f>
        <v>0</v>
      </c>
      <c r="AX112" s="59">
        <f t="shared" si="20"/>
        <v>0</v>
      </c>
    </row>
    <row r="113" spans="1:50">
      <c r="A113" t="s">
        <v>151</v>
      </c>
      <c r="B113" t="s">
        <v>168</v>
      </c>
      <c r="C113">
        <v>59305</v>
      </c>
      <c r="D113">
        <v>49101</v>
      </c>
      <c r="F113" s="7">
        <f>'Summary '!L117</f>
        <v>0</v>
      </c>
      <c r="G113" s="7">
        <f>INDEX(CurCloseProf[], MATCH(PAQueryRA[[#This Row],[Reg/Unreg]],CurCloseProf[R/NR],0),MATCH(G$4,CurCloseProf[#Headers],0))*'Closeouts and Depr'!$J118</f>
        <v>0</v>
      </c>
      <c r="H113" s="7">
        <f>INDEX(CurCloseProf[], MATCH(PAQueryRA[[#This Row],[Reg/Unreg]],CurCloseProf[R/NR],0),MATCH(H$4,CurCloseProf[#Headers],0))*'Closeouts and Depr'!$J118</f>
        <v>0</v>
      </c>
      <c r="I113" s="7">
        <f>INDEX(CurCloseProf[], MATCH(PAQueryRA[[#This Row],[Reg/Unreg]],CurCloseProf[R/NR],0),MATCH(I$4,CurCloseProf[#Headers],0))*'Closeouts and Depr'!$J118</f>
        <v>0</v>
      </c>
      <c r="J113" s="7">
        <f>INDEX(CurCloseProf[], MATCH(PAQueryRA[[#This Row],[Reg/Unreg]],CurCloseProf[R/NR],0),MATCH(J$4,CurCloseProf[#Headers],0))*'Closeouts and Depr'!$J118</f>
        <v>0</v>
      </c>
      <c r="K113" s="7">
        <f>INDEX(CurCloseProf[], MATCH(PAQueryRA[[#This Row],[Reg/Unreg]],CurCloseProf[R/NR],0),MATCH(K$4,CurCloseProf[#Headers],0))*'Closeouts and Depr'!$J118</f>
        <v>0</v>
      </c>
      <c r="L113" s="7">
        <f>INDEX(CurCloseProf[], MATCH(PAQueryRA[[#This Row],[Reg/Unreg]],CurCloseProf[R/NR],0),MATCH(L$4,CurCloseProf[#Headers],0))*'Closeouts and Depr'!$J118</f>
        <v>0</v>
      </c>
      <c r="M113" s="7">
        <f>INDEX(CurCloseProf[], MATCH(PAQueryRA[[#This Row],[Reg/Unreg]],CurCloseProf[R/NR],0),MATCH(M$4,CurCloseProf[#Headers],0))*'Closeouts and Depr'!$J118</f>
        <v>0</v>
      </c>
      <c r="N113" s="7">
        <f>INDEX(CurCloseProf[], MATCH(PAQueryRA[[#This Row],[Reg/Unreg]],CurCloseProf[R/NR],0),MATCH(N$4,CurCloseProf[#Headers],0))*'Closeouts and Depr'!$J118</f>
        <v>0</v>
      </c>
      <c r="O113" s="7">
        <f>INDEX(CurCloseProf[], MATCH(PAQueryRA[[#This Row],[Reg/Unreg]],CurCloseProf[R/NR],0),MATCH(O$4,CurCloseProf[#Headers],0))*'Closeouts and Depr'!$J118</f>
        <v>0</v>
      </c>
      <c r="P113" s="7">
        <f>INDEX(CurCloseProf[], MATCH(PAQueryRA[[#This Row],[Reg/Unreg]],CurCloseProf[R/NR],0),MATCH(P$4,CurCloseProf[#Headers],0))*'Closeouts and Depr'!$J118</f>
        <v>0</v>
      </c>
      <c r="Q113" s="7">
        <f>INDEX(CurCloseProf[], MATCH(PAQueryRA[[#This Row],[Reg/Unreg]],CurCloseProf[R/NR],0),MATCH(Q$4,CurCloseProf[#Headers],0))*'Closeouts and Depr'!$J118</f>
        <v>0</v>
      </c>
      <c r="R113" s="7">
        <f>INDEX(CurCloseProf[], MATCH(PAQueryRA[[#This Row],[Reg/Unreg]],CurCloseProf[R/NR],0),MATCH(R$4,CurCloseProf[#Headers],0))*'Closeouts and Depr'!$J118</f>
        <v>0</v>
      </c>
      <c r="S113" s="7">
        <f t="shared" ref="S113" si="21">SUM(F113:R113)</f>
        <v>0</v>
      </c>
      <c r="U113" s="7">
        <f>'Summary '!K117</f>
        <v>0</v>
      </c>
      <c r="V113" s="7">
        <f>INDEX(CurCloseProf[], MATCH(PAQueryRA[[#This Row],[Reg/Unreg]],CurCloseProf[R/NR],0),MATCH(V$4,CurCloseProf[#Headers],0))*'Closeouts and Depr'!$M118</f>
        <v>-4749.4532565571672</v>
      </c>
      <c r="W113" s="7">
        <f>INDEX(CurCloseProf[], MATCH(PAQueryRA[[#This Row],[Reg/Unreg]],CurCloseProf[R/NR],0),MATCH(W$4,CurCloseProf[#Headers],0))*'Closeouts and Depr'!$M118</f>
        <v>-2714.500454588127</v>
      </c>
      <c r="X113" s="7">
        <f>INDEX(CurCloseProf[], MATCH(PAQueryRA[[#This Row],[Reg/Unreg]],CurCloseProf[R/NR],0),MATCH(X$4,CurCloseProf[#Headers],0))*'Closeouts and Depr'!$M118</f>
        <v>-15382.264020164226</v>
      </c>
      <c r="Y113" s="7">
        <f>INDEX(CurCloseProf[], MATCH(PAQueryRA[[#This Row],[Reg/Unreg]],CurCloseProf[R/NR],0),MATCH(Y$4,CurCloseProf[#Headers],0))*'Closeouts and Depr'!$M118</f>
        <v>-1486.4878612963801</v>
      </c>
      <c r="Z113" s="7">
        <f>INDEX(CurCloseProf[], MATCH(PAQueryRA[[#This Row],[Reg/Unreg]],CurCloseProf[R/NR],0),MATCH(Z$4,CurCloseProf[#Headers],0))*'Closeouts and Depr'!$M118</f>
        <v>-821.55000807860097</v>
      </c>
      <c r="AA113" s="7">
        <f>INDEX(CurCloseProf[], MATCH(PAQueryRA[[#This Row],[Reg/Unreg]],CurCloseProf[R/NR],0),MATCH(AA$4,CurCloseProf[#Headers],0))*'Closeouts and Depr'!$M118</f>
        <v>-32995.906850258616</v>
      </c>
      <c r="AB113" s="7">
        <f>INDEX(CurCloseProf[], MATCH(PAQueryRA[[#This Row],[Reg/Unreg]],CurCloseProf[R/NR],0),MATCH(AB$4,CurCloseProf[#Headers],0))*'Closeouts and Depr'!$M118</f>
        <v>-17679.314565996447</v>
      </c>
      <c r="AC113" s="7">
        <f>INDEX(CurCloseProf[], MATCH(PAQueryRA[[#This Row],[Reg/Unreg]],CurCloseProf[R/NR],0),MATCH(AC$4,CurCloseProf[#Headers],0))*'Closeouts and Depr'!$M118</f>
        <v>-12908.823906074475</v>
      </c>
      <c r="AD113" s="7">
        <f>INDEX(CurCloseProf[], MATCH(PAQueryRA[[#This Row],[Reg/Unreg]],CurCloseProf[R/NR],0),MATCH(AD$4,CurCloseProf[#Headers],0))*'Closeouts and Depr'!$M118</f>
        <v>-35238.987729468492</v>
      </c>
      <c r="AE113" s="7">
        <f>INDEX(CurCloseProf[], MATCH(PAQueryRA[[#This Row],[Reg/Unreg]],CurCloseProf[R/NR],0),MATCH(AE$4,CurCloseProf[#Headers],0))*'Closeouts and Depr'!$M118</f>
        <v>-133295.31217386469</v>
      </c>
      <c r="AF113" s="7">
        <f>INDEX(CurCloseProf[], MATCH(PAQueryRA[[#This Row],[Reg/Unreg]],CurCloseProf[R/NR],0),MATCH(AF$4,CurCloseProf[#Headers],0))*'Closeouts and Depr'!$M118</f>
        <v>-7148.4473085828167</v>
      </c>
      <c r="AG113" s="7">
        <f>INDEX(CurCloseProf[], MATCH(PAQueryRA[[#This Row],[Reg/Unreg]],CurCloseProf[R/NR],0),MATCH(AG$4,CurCloseProf[#Headers],0))*'Closeouts and Depr'!$M118</f>
        <v>-181375.70867040299</v>
      </c>
      <c r="AH113" s="7">
        <f t="shared" ref="AH113" si="22">SUM(U113:AG113)</f>
        <v>-445796.75680533302</v>
      </c>
      <c r="AJ113" s="7">
        <v>0</v>
      </c>
      <c r="AK113" s="7"/>
      <c r="AL113" s="59">
        <f>INDEX(CurCloseProf[],1,MATCH(AL$4,CurCloseProf[#Headers],0))*'CC Summary'!$K$94*$AJ$112</f>
        <v>0</v>
      </c>
      <c r="AM113" s="59">
        <f>INDEX(CurCloseProf[],1,MATCH(AM$4,CurCloseProf[#Headers],0))*'CC Summary'!$K$94*$AJ$112</f>
        <v>0</v>
      </c>
      <c r="AN113" s="59">
        <f>INDEX(CurCloseProf[],1,MATCH(AN$4,CurCloseProf[#Headers],0))*'CC Summary'!$K$94*$AJ$112</f>
        <v>0</v>
      </c>
      <c r="AO113" s="59">
        <f>INDEX(CurCloseProf[],1,MATCH(AO$4,CurCloseProf[#Headers],0))*'CC Summary'!$K$94*$AJ$112</f>
        <v>0</v>
      </c>
      <c r="AP113" s="59">
        <f>INDEX(CurCloseProf[],1,MATCH(AP$4,CurCloseProf[#Headers],0))*'CC Summary'!$K$94*$AJ$112</f>
        <v>0</v>
      </c>
      <c r="AQ113" s="59">
        <f>INDEX(CurCloseProf[],1,MATCH(AQ$4,CurCloseProf[#Headers],0))*'CC Summary'!$K$94*$AJ$112</f>
        <v>0</v>
      </c>
      <c r="AR113" s="59">
        <f>INDEX(CurCloseProf[],1,MATCH(AR$4,CurCloseProf[#Headers],0))*'CC Summary'!$K$94*$AJ$112</f>
        <v>0</v>
      </c>
      <c r="AS113" s="59">
        <f>INDEX(CurCloseProf[],1,MATCH(AS$4,CurCloseProf[#Headers],0))*'CC Summary'!$K$94*$AJ$112</f>
        <v>0</v>
      </c>
      <c r="AT113" s="59">
        <f>INDEX(CurCloseProf[],1,MATCH(AT$4,CurCloseProf[#Headers],0))*'CC Summary'!$K$94*$AJ$112</f>
        <v>0</v>
      </c>
      <c r="AU113" s="59">
        <f>INDEX(CurCloseProf[],1,MATCH(AU$4,CurCloseProf[#Headers],0))*'CC Summary'!$K$94*$AJ$112</f>
        <v>0</v>
      </c>
      <c r="AV113" s="59">
        <f>INDEX(CurCloseProf[],1,MATCH(AV$4,CurCloseProf[#Headers],0))*'CC Summary'!$K$94*$AJ$112</f>
        <v>0</v>
      </c>
      <c r="AW113" s="59">
        <f>INDEX(CurCloseProf[],1,MATCH(AW$4,CurCloseProf[#Headers],0))*'CC Summary'!$K$94*$AJ$112</f>
        <v>0</v>
      </c>
      <c r="AX113" s="59">
        <f t="shared" ref="AX113" si="23">SUM(AL113:AW113)</f>
        <v>0</v>
      </c>
    </row>
    <row r="114" spans="1:50">
      <c r="A114" t="s">
        <v>151</v>
      </c>
      <c r="B114" t="s">
        <v>169</v>
      </c>
      <c r="C114">
        <v>58305.999999999993</v>
      </c>
      <c r="D114">
        <v>48306</v>
      </c>
      <c r="F114" s="7">
        <f>'Summary '!L118</f>
        <v>0</v>
      </c>
      <c r="G114" s="7">
        <f>INDEX(CurCloseProf[], MATCH(PAQueryRA[[#This Row],[Reg/Unreg]],CurCloseProf[R/NR],0),MATCH(G$4,CurCloseProf[#Headers],0))*'Closeouts and Depr'!$J119</f>
        <v>0</v>
      </c>
      <c r="H114" s="7">
        <f>INDEX(CurCloseProf[], MATCH(PAQueryRA[[#This Row],[Reg/Unreg]],CurCloseProf[R/NR],0),MATCH(H$4,CurCloseProf[#Headers],0))*'Closeouts and Depr'!$J119</f>
        <v>0</v>
      </c>
      <c r="I114" s="7">
        <f>INDEX(CurCloseProf[], MATCH(PAQueryRA[[#This Row],[Reg/Unreg]],CurCloseProf[R/NR],0),MATCH(I$4,CurCloseProf[#Headers],0))*'Closeouts and Depr'!$J119</f>
        <v>0</v>
      </c>
      <c r="J114" s="7">
        <f>INDEX(CurCloseProf[], MATCH(PAQueryRA[[#This Row],[Reg/Unreg]],CurCloseProf[R/NR],0),MATCH(J$4,CurCloseProf[#Headers],0))*'Closeouts and Depr'!$J119</f>
        <v>0</v>
      </c>
      <c r="K114" s="7">
        <f>INDEX(CurCloseProf[], MATCH(PAQueryRA[[#This Row],[Reg/Unreg]],CurCloseProf[R/NR],0),MATCH(K$4,CurCloseProf[#Headers],0))*'Closeouts and Depr'!$J119</f>
        <v>0</v>
      </c>
      <c r="L114" s="7">
        <f>INDEX(CurCloseProf[], MATCH(PAQueryRA[[#This Row],[Reg/Unreg]],CurCloseProf[R/NR],0),MATCH(L$4,CurCloseProf[#Headers],0))*'Closeouts and Depr'!$J119</f>
        <v>0</v>
      </c>
      <c r="M114" s="7">
        <f>INDEX(CurCloseProf[], MATCH(PAQueryRA[[#This Row],[Reg/Unreg]],CurCloseProf[R/NR],0),MATCH(M$4,CurCloseProf[#Headers],0))*'Closeouts and Depr'!$J119</f>
        <v>0</v>
      </c>
      <c r="N114" s="7">
        <f>INDEX(CurCloseProf[], MATCH(PAQueryRA[[#This Row],[Reg/Unreg]],CurCloseProf[R/NR],0),MATCH(N$4,CurCloseProf[#Headers],0))*'Closeouts and Depr'!$J119</f>
        <v>0</v>
      </c>
      <c r="O114" s="7">
        <f>INDEX(CurCloseProf[], MATCH(PAQueryRA[[#This Row],[Reg/Unreg]],CurCloseProf[R/NR],0),MATCH(O$4,CurCloseProf[#Headers],0))*'Closeouts and Depr'!$J119</f>
        <v>0</v>
      </c>
      <c r="P114" s="7">
        <f>INDEX(CurCloseProf[], MATCH(PAQueryRA[[#This Row],[Reg/Unreg]],CurCloseProf[R/NR],0),MATCH(P$4,CurCloseProf[#Headers],0))*'Closeouts and Depr'!$J119</f>
        <v>0</v>
      </c>
      <c r="Q114" s="7">
        <f>INDEX(CurCloseProf[], MATCH(PAQueryRA[[#This Row],[Reg/Unreg]],CurCloseProf[R/NR],0),MATCH(Q$4,CurCloseProf[#Headers],0))*'Closeouts and Depr'!$J119</f>
        <v>0</v>
      </c>
      <c r="R114" s="7">
        <f>INDEX(CurCloseProf[], MATCH(PAQueryRA[[#This Row],[Reg/Unreg]],CurCloseProf[R/NR],0),MATCH(R$4,CurCloseProf[#Headers],0))*'Closeouts and Depr'!$J119</f>
        <v>0</v>
      </c>
      <c r="S114" s="7">
        <f t="shared" si="18"/>
        <v>0</v>
      </c>
      <c r="U114" s="7">
        <f>'Summary '!K118</f>
        <v>0</v>
      </c>
      <c r="V114" s="7">
        <f>INDEX(CurCloseProf[], MATCH(PAQueryRA[[#This Row],[Reg/Unreg]],CurCloseProf[R/NR],0),MATCH(V$4,CurCloseProf[#Headers],0))*'Closeouts and Depr'!$M119</f>
        <v>0</v>
      </c>
      <c r="W114" s="7">
        <f>INDEX(CurCloseProf[], MATCH(PAQueryRA[[#This Row],[Reg/Unreg]],CurCloseProf[R/NR],0),MATCH(W$4,CurCloseProf[#Headers],0))*'Closeouts and Depr'!$M119</f>
        <v>0</v>
      </c>
      <c r="X114" s="7">
        <f>INDEX(CurCloseProf[], MATCH(PAQueryRA[[#This Row],[Reg/Unreg]],CurCloseProf[R/NR],0),MATCH(X$4,CurCloseProf[#Headers],0))*'Closeouts and Depr'!$M119</f>
        <v>0</v>
      </c>
      <c r="Y114" s="7">
        <f>INDEX(CurCloseProf[], MATCH(PAQueryRA[[#This Row],[Reg/Unreg]],CurCloseProf[R/NR],0),MATCH(Y$4,CurCloseProf[#Headers],0))*'Closeouts and Depr'!$M119</f>
        <v>0</v>
      </c>
      <c r="Z114" s="7">
        <f>INDEX(CurCloseProf[], MATCH(PAQueryRA[[#This Row],[Reg/Unreg]],CurCloseProf[R/NR],0),MATCH(Z$4,CurCloseProf[#Headers],0))*'Closeouts and Depr'!$M119</f>
        <v>0</v>
      </c>
      <c r="AA114" s="7">
        <f>INDEX(CurCloseProf[], MATCH(PAQueryRA[[#This Row],[Reg/Unreg]],CurCloseProf[R/NR],0),MATCH(AA$4,CurCloseProf[#Headers],0))*'Closeouts and Depr'!$M119</f>
        <v>0</v>
      </c>
      <c r="AB114" s="7">
        <f>INDEX(CurCloseProf[], MATCH(PAQueryRA[[#This Row],[Reg/Unreg]],CurCloseProf[R/NR],0),MATCH(AB$4,CurCloseProf[#Headers],0))*'Closeouts and Depr'!$M119</f>
        <v>0</v>
      </c>
      <c r="AC114" s="7">
        <f>INDEX(CurCloseProf[], MATCH(PAQueryRA[[#This Row],[Reg/Unreg]],CurCloseProf[R/NR],0),MATCH(AC$4,CurCloseProf[#Headers],0))*'Closeouts and Depr'!$M119</f>
        <v>0</v>
      </c>
      <c r="AD114" s="7">
        <f>INDEX(CurCloseProf[], MATCH(PAQueryRA[[#This Row],[Reg/Unreg]],CurCloseProf[R/NR],0),MATCH(AD$4,CurCloseProf[#Headers],0))*'Closeouts and Depr'!$M119</f>
        <v>0</v>
      </c>
      <c r="AE114" s="7">
        <f>INDEX(CurCloseProf[], MATCH(PAQueryRA[[#This Row],[Reg/Unreg]],CurCloseProf[R/NR],0),MATCH(AE$4,CurCloseProf[#Headers],0))*'Closeouts and Depr'!$M119</f>
        <v>0</v>
      </c>
      <c r="AF114" s="7">
        <f>INDEX(CurCloseProf[], MATCH(PAQueryRA[[#This Row],[Reg/Unreg]],CurCloseProf[R/NR],0),MATCH(AF$4,CurCloseProf[#Headers],0))*'Closeouts and Depr'!$M119</f>
        <v>0</v>
      </c>
      <c r="AG114" s="7">
        <f>INDEX(CurCloseProf[], MATCH(PAQueryRA[[#This Row],[Reg/Unreg]],CurCloseProf[R/NR],0),MATCH(AG$4,CurCloseProf[#Headers],0))*'Closeouts and Depr'!$M119</f>
        <v>0</v>
      </c>
      <c r="AH114" s="7">
        <f t="shared" si="19"/>
        <v>0</v>
      </c>
      <c r="AJ114" s="7">
        <v>0</v>
      </c>
      <c r="AK114" s="7"/>
      <c r="AL114" s="59">
        <f>INDEX(CurCloseProf[],1,MATCH(AL$4,CurCloseProf[#Headers],0))*'CC Summary'!$K$94*$AJ$114</f>
        <v>0</v>
      </c>
      <c r="AM114" s="59">
        <f>INDEX(CurCloseProf[],1,MATCH(AM$4,CurCloseProf[#Headers],0))*'CC Summary'!$K$94*$AJ$114</f>
        <v>0</v>
      </c>
      <c r="AN114" s="59">
        <f>INDEX(CurCloseProf[],1,MATCH(AN$4,CurCloseProf[#Headers],0))*'CC Summary'!$K$94*$AJ$114</f>
        <v>0</v>
      </c>
      <c r="AO114" s="59">
        <f>INDEX(CurCloseProf[],1,MATCH(AO$4,CurCloseProf[#Headers],0))*'CC Summary'!$K$94*$AJ$114</f>
        <v>0</v>
      </c>
      <c r="AP114" s="59">
        <f>INDEX(CurCloseProf[],1,MATCH(AP$4,CurCloseProf[#Headers],0))*'CC Summary'!$K$94*$AJ$114</f>
        <v>0</v>
      </c>
      <c r="AQ114" s="59">
        <f>INDEX(CurCloseProf[],1,MATCH(AQ$4,CurCloseProf[#Headers],0))*'CC Summary'!$K$94*$AJ$114</f>
        <v>0</v>
      </c>
      <c r="AR114" s="59">
        <f>INDEX(CurCloseProf[],1,MATCH(AR$4,CurCloseProf[#Headers],0))*'CC Summary'!$K$94*$AJ$114</f>
        <v>0</v>
      </c>
      <c r="AS114" s="59">
        <f>INDEX(CurCloseProf[],1,MATCH(AS$4,CurCloseProf[#Headers],0))*'CC Summary'!$K$94*$AJ$114</f>
        <v>0</v>
      </c>
      <c r="AT114" s="59">
        <f>INDEX(CurCloseProf[],1,MATCH(AT$4,CurCloseProf[#Headers],0))*'CC Summary'!$K$94*$AJ$114</f>
        <v>0</v>
      </c>
      <c r="AU114" s="59">
        <f>INDEX(CurCloseProf[],1,MATCH(AU$4,CurCloseProf[#Headers],0))*'CC Summary'!$K$94*$AJ$114</f>
        <v>0</v>
      </c>
      <c r="AV114" s="59">
        <f>INDEX(CurCloseProf[],1,MATCH(AV$4,CurCloseProf[#Headers],0))*'CC Summary'!$K$94*$AJ$114</f>
        <v>0</v>
      </c>
      <c r="AW114" s="59">
        <f>INDEX(CurCloseProf[],1,MATCH(AW$4,CurCloseProf[#Headers],0))*'CC Summary'!$K$94*$AJ$114</f>
        <v>0</v>
      </c>
      <c r="AX114" s="59">
        <f t="shared" si="20"/>
        <v>0</v>
      </c>
    </row>
    <row r="115" spans="1:50">
      <c r="A115" t="s">
        <v>151</v>
      </c>
      <c r="B115" t="s">
        <v>170</v>
      </c>
      <c r="C115">
        <v>58307.000000000007</v>
      </c>
      <c r="D115">
        <v>48307</v>
      </c>
      <c r="F115" s="7">
        <f>'Summary '!L119</f>
        <v>0</v>
      </c>
      <c r="G115" s="7">
        <f>INDEX(CurCloseProf[], MATCH(PAQueryRA[[#This Row],[Reg/Unreg]],CurCloseProf[R/NR],0),MATCH(G$4,CurCloseProf[#Headers],0))*'Closeouts and Depr'!$J120</f>
        <v>0</v>
      </c>
      <c r="H115" s="7">
        <f>INDEX(CurCloseProf[], MATCH(PAQueryRA[[#This Row],[Reg/Unreg]],CurCloseProf[R/NR],0),MATCH(H$4,CurCloseProf[#Headers],0))*'Closeouts and Depr'!$J120</f>
        <v>0</v>
      </c>
      <c r="I115" s="7">
        <f>INDEX(CurCloseProf[], MATCH(PAQueryRA[[#This Row],[Reg/Unreg]],CurCloseProf[R/NR],0),MATCH(I$4,CurCloseProf[#Headers],0))*'Closeouts and Depr'!$J120</f>
        <v>0</v>
      </c>
      <c r="J115" s="7">
        <f>INDEX(CurCloseProf[], MATCH(PAQueryRA[[#This Row],[Reg/Unreg]],CurCloseProf[R/NR],0),MATCH(J$4,CurCloseProf[#Headers],0))*'Closeouts and Depr'!$J120</f>
        <v>0</v>
      </c>
      <c r="K115" s="7">
        <f>INDEX(CurCloseProf[], MATCH(PAQueryRA[[#This Row],[Reg/Unreg]],CurCloseProf[R/NR],0),MATCH(K$4,CurCloseProf[#Headers],0))*'Closeouts and Depr'!$J120</f>
        <v>0</v>
      </c>
      <c r="L115" s="7">
        <f>INDEX(CurCloseProf[], MATCH(PAQueryRA[[#This Row],[Reg/Unreg]],CurCloseProf[R/NR],0),MATCH(L$4,CurCloseProf[#Headers],0))*'Closeouts and Depr'!$J120</f>
        <v>0</v>
      </c>
      <c r="M115" s="7">
        <f>INDEX(CurCloseProf[], MATCH(PAQueryRA[[#This Row],[Reg/Unreg]],CurCloseProf[R/NR],0),MATCH(M$4,CurCloseProf[#Headers],0))*'Closeouts and Depr'!$J120</f>
        <v>0</v>
      </c>
      <c r="N115" s="7">
        <f>INDEX(CurCloseProf[], MATCH(PAQueryRA[[#This Row],[Reg/Unreg]],CurCloseProf[R/NR],0),MATCH(N$4,CurCloseProf[#Headers],0))*'Closeouts and Depr'!$J120</f>
        <v>0</v>
      </c>
      <c r="O115" s="7">
        <f>INDEX(CurCloseProf[], MATCH(PAQueryRA[[#This Row],[Reg/Unreg]],CurCloseProf[R/NR],0),MATCH(O$4,CurCloseProf[#Headers],0))*'Closeouts and Depr'!$J120</f>
        <v>0</v>
      </c>
      <c r="P115" s="7">
        <f>INDEX(CurCloseProf[], MATCH(PAQueryRA[[#This Row],[Reg/Unreg]],CurCloseProf[R/NR],0),MATCH(P$4,CurCloseProf[#Headers],0))*'Closeouts and Depr'!$J120</f>
        <v>0</v>
      </c>
      <c r="Q115" s="7">
        <f>INDEX(CurCloseProf[], MATCH(PAQueryRA[[#This Row],[Reg/Unreg]],CurCloseProf[R/NR],0),MATCH(Q$4,CurCloseProf[#Headers],0))*'Closeouts and Depr'!$J120</f>
        <v>0</v>
      </c>
      <c r="R115" s="7">
        <f>INDEX(CurCloseProf[], MATCH(PAQueryRA[[#This Row],[Reg/Unreg]],CurCloseProf[R/NR],0),MATCH(R$4,CurCloseProf[#Headers],0))*'Closeouts and Depr'!$J120</f>
        <v>0</v>
      </c>
      <c r="S115" s="7">
        <f t="shared" si="18"/>
        <v>0</v>
      </c>
      <c r="U115" s="7">
        <f>'Summary '!K119</f>
        <v>0</v>
      </c>
      <c r="V115" s="7">
        <f>INDEX(CurCloseProf[], MATCH(PAQueryRA[[#This Row],[Reg/Unreg]],CurCloseProf[R/NR],0),MATCH(V$4,CurCloseProf[#Headers],0))*'Closeouts and Depr'!$M120</f>
        <v>0</v>
      </c>
      <c r="W115" s="7">
        <f>INDEX(CurCloseProf[], MATCH(PAQueryRA[[#This Row],[Reg/Unreg]],CurCloseProf[R/NR],0),MATCH(W$4,CurCloseProf[#Headers],0))*'Closeouts and Depr'!$M120</f>
        <v>0</v>
      </c>
      <c r="X115" s="7">
        <f>INDEX(CurCloseProf[], MATCH(PAQueryRA[[#This Row],[Reg/Unreg]],CurCloseProf[R/NR],0),MATCH(X$4,CurCloseProf[#Headers],0))*'Closeouts and Depr'!$M120</f>
        <v>0</v>
      </c>
      <c r="Y115" s="7">
        <f>INDEX(CurCloseProf[], MATCH(PAQueryRA[[#This Row],[Reg/Unreg]],CurCloseProf[R/NR],0),MATCH(Y$4,CurCloseProf[#Headers],0))*'Closeouts and Depr'!$M120</f>
        <v>0</v>
      </c>
      <c r="Z115" s="7">
        <f>INDEX(CurCloseProf[], MATCH(PAQueryRA[[#This Row],[Reg/Unreg]],CurCloseProf[R/NR],0),MATCH(Z$4,CurCloseProf[#Headers],0))*'Closeouts and Depr'!$M120</f>
        <v>0</v>
      </c>
      <c r="AA115" s="7">
        <f>INDEX(CurCloseProf[], MATCH(PAQueryRA[[#This Row],[Reg/Unreg]],CurCloseProf[R/NR],0),MATCH(AA$4,CurCloseProf[#Headers],0))*'Closeouts and Depr'!$M120</f>
        <v>0</v>
      </c>
      <c r="AB115" s="7">
        <f>INDEX(CurCloseProf[], MATCH(PAQueryRA[[#This Row],[Reg/Unreg]],CurCloseProf[R/NR],0),MATCH(AB$4,CurCloseProf[#Headers],0))*'Closeouts and Depr'!$M120</f>
        <v>0</v>
      </c>
      <c r="AC115" s="7">
        <f>INDEX(CurCloseProf[], MATCH(PAQueryRA[[#This Row],[Reg/Unreg]],CurCloseProf[R/NR],0),MATCH(AC$4,CurCloseProf[#Headers],0))*'Closeouts and Depr'!$M120</f>
        <v>0</v>
      </c>
      <c r="AD115" s="7">
        <f>INDEX(CurCloseProf[], MATCH(PAQueryRA[[#This Row],[Reg/Unreg]],CurCloseProf[R/NR],0),MATCH(AD$4,CurCloseProf[#Headers],0))*'Closeouts and Depr'!$M120</f>
        <v>0</v>
      </c>
      <c r="AE115" s="7">
        <f>INDEX(CurCloseProf[], MATCH(PAQueryRA[[#This Row],[Reg/Unreg]],CurCloseProf[R/NR],0),MATCH(AE$4,CurCloseProf[#Headers],0))*'Closeouts and Depr'!$M120</f>
        <v>0</v>
      </c>
      <c r="AF115" s="7">
        <f>INDEX(CurCloseProf[], MATCH(PAQueryRA[[#This Row],[Reg/Unreg]],CurCloseProf[R/NR],0),MATCH(AF$4,CurCloseProf[#Headers],0))*'Closeouts and Depr'!$M120</f>
        <v>0</v>
      </c>
      <c r="AG115" s="7">
        <f>INDEX(CurCloseProf[], MATCH(PAQueryRA[[#This Row],[Reg/Unreg]],CurCloseProf[R/NR],0),MATCH(AG$4,CurCloseProf[#Headers],0))*'Closeouts and Depr'!$M120</f>
        <v>0</v>
      </c>
      <c r="AH115" s="7">
        <f t="shared" si="19"/>
        <v>0</v>
      </c>
      <c r="AJ115" s="7">
        <v>0</v>
      </c>
      <c r="AK115" s="7"/>
      <c r="AL115" s="59">
        <f>INDEX(CurCloseProf[],1,MATCH(AL$4,CurCloseProf[#Headers],0))*'CC Summary'!$K$94*$AJ$115</f>
        <v>0</v>
      </c>
      <c r="AM115" s="59">
        <f>INDEX(CurCloseProf[],1,MATCH(AM$4,CurCloseProf[#Headers],0))*'CC Summary'!$K$94*$AJ$115</f>
        <v>0</v>
      </c>
      <c r="AN115" s="59">
        <f>INDEX(CurCloseProf[],1,MATCH(AN$4,CurCloseProf[#Headers],0))*'CC Summary'!$K$94*$AJ$115</f>
        <v>0</v>
      </c>
      <c r="AO115" s="59">
        <f>INDEX(CurCloseProf[],1,MATCH(AO$4,CurCloseProf[#Headers],0))*'CC Summary'!$K$94*$AJ$115</f>
        <v>0</v>
      </c>
      <c r="AP115" s="59">
        <f>INDEX(CurCloseProf[],1,MATCH(AP$4,CurCloseProf[#Headers],0))*'CC Summary'!$K$94*$AJ$115</f>
        <v>0</v>
      </c>
      <c r="AQ115" s="59">
        <f>INDEX(CurCloseProf[],1,MATCH(AQ$4,CurCloseProf[#Headers],0))*'CC Summary'!$K$94*$AJ$115</f>
        <v>0</v>
      </c>
      <c r="AR115" s="59">
        <f>INDEX(CurCloseProf[],1,MATCH(AR$4,CurCloseProf[#Headers],0))*'CC Summary'!$K$94*$AJ$115</f>
        <v>0</v>
      </c>
      <c r="AS115" s="59">
        <f>INDEX(CurCloseProf[],1,MATCH(AS$4,CurCloseProf[#Headers],0))*'CC Summary'!$K$94*$AJ$115</f>
        <v>0</v>
      </c>
      <c r="AT115" s="59">
        <f>INDEX(CurCloseProf[],1,MATCH(AT$4,CurCloseProf[#Headers],0))*'CC Summary'!$K$94*$AJ$115</f>
        <v>0</v>
      </c>
      <c r="AU115" s="59">
        <f>INDEX(CurCloseProf[],1,MATCH(AU$4,CurCloseProf[#Headers],0))*'CC Summary'!$K$94*$AJ$115</f>
        <v>0</v>
      </c>
      <c r="AV115" s="59">
        <f>INDEX(CurCloseProf[],1,MATCH(AV$4,CurCloseProf[#Headers],0))*'CC Summary'!$K$94*$AJ$115</f>
        <v>0</v>
      </c>
      <c r="AW115" s="59">
        <f>INDEX(CurCloseProf[],1,MATCH(AW$4,CurCloseProf[#Headers],0))*'CC Summary'!$K$94*$AJ$115</f>
        <v>0</v>
      </c>
      <c r="AX115" s="59">
        <f t="shared" si="20"/>
        <v>0</v>
      </c>
    </row>
    <row r="116" spans="1:50">
      <c r="A116" t="s">
        <v>151</v>
      </c>
      <c r="B116" t="s">
        <v>171</v>
      </c>
      <c r="C116">
        <v>59307</v>
      </c>
      <c r="D116">
        <v>49103</v>
      </c>
      <c r="F116" s="7">
        <f>'Summary '!L120</f>
        <v>0</v>
      </c>
      <c r="G116" s="7">
        <f>INDEX(CurCloseProf[], MATCH(PAQueryRA[[#This Row],[Reg/Unreg]],CurCloseProf[R/NR],0),MATCH(G$4,CurCloseProf[#Headers],0))*'Closeouts and Depr'!$J121</f>
        <v>0</v>
      </c>
      <c r="H116" s="7">
        <f>INDEX(CurCloseProf[], MATCH(PAQueryRA[[#This Row],[Reg/Unreg]],CurCloseProf[R/NR],0),MATCH(H$4,CurCloseProf[#Headers],0))*'Closeouts and Depr'!$J121</f>
        <v>0</v>
      </c>
      <c r="I116" s="7">
        <f>INDEX(CurCloseProf[], MATCH(PAQueryRA[[#This Row],[Reg/Unreg]],CurCloseProf[R/NR],0),MATCH(I$4,CurCloseProf[#Headers],0))*'Closeouts and Depr'!$J121</f>
        <v>0</v>
      </c>
      <c r="J116" s="7">
        <f>INDEX(CurCloseProf[], MATCH(PAQueryRA[[#This Row],[Reg/Unreg]],CurCloseProf[R/NR],0),MATCH(J$4,CurCloseProf[#Headers],0))*'Closeouts and Depr'!$J121</f>
        <v>0</v>
      </c>
      <c r="K116" s="7">
        <f>INDEX(CurCloseProf[], MATCH(PAQueryRA[[#This Row],[Reg/Unreg]],CurCloseProf[R/NR],0),MATCH(K$4,CurCloseProf[#Headers],0))*'Closeouts and Depr'!$J121</f>
        <v>0</v>
      </c>
      <c r="L116" s="7">
        <f>INDEX(CurCloseProf[], MATCH(PAQueryRA[[#This Row],[Reg/Unreg]],CurCloseProf[R/NR],0),MATCH(L$4,CurCloseProf[#Headers],0))*'Closeouts and Depr'!$J121</f>
        <v>0</v>
      </c>
      <c r="M116" s="7">
        <f>INDEX(CurCloseProf[], MATCH(PAQueryRA[[#This Row],[Reg/Unreg]],CurCloseProf[R/NR],0),MATCH(M$4,CurCloseProf[#Headers],0))*'Closeouts and Depr'!$J121</f>
        <v>0</v>
      </c>
      <c r="N116" s="7">
        <f>INDEX(CurCloseProf[], MATCH(PAQueryRA[[#This Row],[Reg/Unreg]],CurCloseProf[R/NR],0),MATCH(N$4,CurCloseProf[#Headers],0))*'Closeouts and Depr'!$J121</f>
        <v>0</v>
      </c>
      <c r="O116" s="7">
        <f>INDEX(CurCloseProf[], MATCH(PAQueryRA[[#This Row],[Reg/Unreg]],CurCloseProf[R/NR],0),MATCH(O$4,CurCloseProf[#Headers],0))*'Closeouts and Depr'!$J121</f>
        <v>0</v>
      </c>
      <c r="P116" s="7">
        <f>INDEX(CurCloseProf[], MATCH(PAQueryRA[[#This Row],[Reg/Unreg]],CurCloseProf[R/NR],0),MATCH(P$4,CurCloseProf[#Headers],0))*'Closeouts and Depr'!$J121</f>
        <v>0</v>
      </c>
      <c r="Q116" s="7">
        <f>INDEX(CurCloseProf[], MATCH(PAQueryRA[[#This Row],[Reg/Unreg]],CurCloseProf[R/NR],0),MATCH(Q$4,CurCloseProf[#Headers],0))*'Closeouts and Depr'!$J121</f>
        <v>0</v>
      </c>
      <c r="R116" s="7">
        <f>INDEX(CurCloseProf[], MATCH(PAQueryRA[[#This Row],[Reg/Unreg]],CurCloseProf[R/NR],0),MATCH(R$4,CurCloseProf[#Headers],0))*'Closeouts and Depr'!$J121</f>
        <v>0</v>
      </c>
      <c r="S116" s="7">
        <f t="shared" ref="S116:S119" si="24">SUM(F116:R116)</f>
        <v>0</v>
      </c>
      <c r="U116" s="7">
        <f>'Summary '!K120</f>
        <v>0</v>
      </c>
      <c r="V116" s="7">
        <f>INDEX(CurCloseProf[], MATCH(PAQueryRA[[#This Row],[Reg/Unreg]],CurCloseProf[R/NR],0),MATCH(V$4,CurCloseProf[#Headers],0))*'Closeouts and Depr'!$M121</f>
        <v>0</v>
      </c>
      <c r="W116" s="7">
        <f>INDEX(CurCloseProf[], MATCH(PAQueryRA[[#This Row],[Reg/Unreg]],CurCloseProf[R/NR],0),MATCH(W$4,CurCloseProf[#Headers],0))*'Closeouts and Depr'!$M121</f>
        <v>0</v>
      </c>
      <c r="X116" s="7">
        <f>INDEX(CurCloseProf[], MATCH(PAQueryRA[[#This Row],[Reg/Unreg]],CurCloseProf[R/NR],0),MATCH(X$4,CurCloseProf[#Headers],0))*'Closeouts and Depr'!$M121</f>
        <v>0</v>
      </c>
      <c r="Y116" s="7">
        <f>INDEX(CurCloseProf[], MATCH(PAQueryRA[[#This Row],[Reg/Unreg]],CurCloseProf[R/NR],0),MATCH(Y$4,CurCloseProf[#Headers],0))*'Closeouts and Depr'!$M121</f>
        <v>0</v>
      </c>
      <c r="Z116" s="7">
        <f>INDEX(CurCloseProf[], MATCH(PAQueryRA[[#This Row],[Reg/Unreg]],CurCloseProf[R/NR],0),MATCH(Z$4,CurCloseProf[#Headers],0))*'Closeouts and Depr'!$M121</f>
        <v>0</v>
      </c>
      <c r="AA116" s="7">
        <f>INDEX(CurCloseProf[], MATCH(PAQueryRA[[#This Row],[Reg/Unreg]],CurCloseProf[R/NR],0),MATCH(AA$4,CurCloseProf[#Headers],0))*'Closeouts and Depr'!$M121</f>
        <v>0</v>
      </c>
      <c r="AB116" s="7">
        <f>INDEX(CurCloseProf[], MATCH(PAQueryRA[[#This Row],[Reg/Unreg]],CurCloseProf[R/NR],0),MATCH(AB$4,CurCloseProf[#Headers],0))*'Closeouts and Depr'!$M121</f>
        <v>0</v>
      </c>
      <c r="AC116" s="7">
        <f>INDEX(CurCloseProf[], MATCH(PAQueryRA[[#This Row],[Reg/Unreg]],CurCloseProf[R/NR],0),MATCH(AC$4,CurCloseProf[#Headers],0))*'Closeouts and Depr'!$M121</f>
        <v>0</v>
      </c>
      <c r="AD116" s="7">
        <f>INDEX(CurCloseProf[], MATCH(PAQueryRA[[#This Row],[Reg/Unreg]],CurCloseProf[R/NR],0),MATCH(AD$4,CurCloseProf[#Headers],0))*'Closeouts and Depr'!$M121</f>
        <v>0</v>
      </c>
      <c r="AE116" s="7">
        <f>INDEX(CurCloseProf[], MATCH(PAQueryRA[[#This Row],[Reg/Unreg]],CurCloseProf[R/NR],0),MATCH(AE$4,CurCloseProf[#Headers],0))*'Closeouts and Depr'!$M121</f>
        <v>0</v>
      </c>
      <c r="AF116" s="7">
        <f>INDEX(CurCloseProf[], MATCH(PAQueryRA[[#This Row],[Reg/Unreg]],CurCloseProf[R/NR],0),MATCH(AF$4,CurCloseProf[#Headers],0))*'Closeouts and Depr'!$M121</f>
        <v>0</v>
      </c>
      <c r="AG116" s="7">
        <f>INDEX(CurCloseProf[], MATCH(PAQueryRA[[#This Row],[Reg/Unreg]],CurCloseProf[R/NR],0),MATCH(AG$4,CurCloseProf[#Headers],0))*'Closeouts and Depr'!$M121</f>
        <v>0</v>
      </c>
      <c r="AH116" s="7">
        <f t="shared" ref="AH116:AH119" si="25">SUM(U116:AG116)</f>
        <v>0</v>
      </c>
      <c r="AJ116" s="7">
        <v>0</v>
      </c>
      <c r="AK116" s="7"/>
      <c r="AL116" s="59">
        <f>INDEX(CurCloseProf[],1,MATCH(AL$4,CurCloseProf[#Headers],0))*'CC Summary'!$K$94*$AJ$112</f>
        <v>0</v>
      </c>
      <c r="AM116" s="59">
        <f>INDEX(CurCloseProf[],1,MATCH(AM$4,CurCloseProf[#Headers],0))*'CC Summary'!$K$94*$AJ$112</f>
        <v>0</v>
      </c>
      <c r="AN116" s="59">
        <f>INDEX(CurCloseProf[],1,MATCH(AN$4,CurCloseProf[#Headers],0))*'CC Summary'!$K$94*$AJ$112</f>
        <v>0</v>
      </c>
      <c r="AO116" s="59">
        <f>INDEX(CurCloseProf[],1,MATCH(AO$4,CurCloseProf[#Headers],0))*'CC Summary'!$K$94*$AJ$112</f>
        <v>0</v>
      </c>
      <c r="AP116" s="59">
        <f>INDEX(CurCloseProf[],1,MATCH(AP$4,CurCloseProf[#Headers],0))*'CC Summary'!$K$94*$AJ$112</f>
        <v>0</v>
      </c>
      <c r="AQ116" s="59">
        <f>INDEX(CurCloseProf[],1,MATCH(AQ$4,CurCloseProf[#Headers],0))*'CC Summary'!$K$94*$AJ$112</f>
        <v>0</v>
      </c>
      <c r="AR116" s="59">
        <f>INDEX(CurCloseProf[],1,MATCH(AR$4,CurCloseProf[#Headers],0))*'CC Summary'!$K$94*$AJ$112</f>
        <v>0</v>
      </c>
      <c r="AS116" s="59">
        <f>INDEX(CurCloseProf[],1,MATCH(AS$4,CurCloseProf[#Headers],0))*'CC Summary'!$K$94*$AJ$112</f>
        <v>0</v>
      </c>
      <c r="AT116" s="59">
        <f>INDEX(CurCloseProf[],1,MATCH(AT$4,CurCloseProf[#Headers],0))*'CC Summary'!$K$94*$AJ$112</f>
        <v>0</v>
      </c>
      <c r="AU116" s="59">
        <f>INDEX(CurCloseProf[],1,MATCH(AU$4,CurCloseProf[#Headers],0))*'CC Summary'!$K$94*$AJ$112</f>
        <v>0</v>
      </c>
      <c r="AV116" s="59">
        <f>INDEX(CurCloseProf[],1,MATCH(AV$4,CurCloseProf[#Headers],0))*'CC Summary'!$K$94*$AJ$112</f>
        <v>0</v>
      </c>
      <c r="AW116" s="59">
        <f>INDEX(CurCloseProf[],1,MATCH(AW$4,CurCloseProf[#Headers],0))*'CC Summary'!$K$94*$AJ$112</f>
        <v>0</v>
      </c>
      <c r="AX116" s="59">
        <f t="shared" ref="AX116:AX119" si="26">SUM(AL116:AW116)</f>
        <v>0</v>
      </c>
    </row>
    <row r="117" spans="1:50">
      <c r="A117" t="s">
        <v>151</v>
      </c>
      <c r="B117" t="s">
        <v>172</v>
      </c>
      <c r="C117">
        <v>58321</v>
      </c>
      <c r="D117">
        <v>48304</v>
      </c>
      <c r="F117" s="7">
        <f>'Summary '!L121</f>
        <v>0</v>
      </c>
      <c r="G117" s="7">
        <f>INDEX(CurCloseProf[], MATCH(PAQueryRA[[#This Row],[Reg/Unreg]],CurCloseProf[R/NR],0),MATCH(G$4,CurCloseProf[#Headers],0))*'Closeouts and Depr'!$J122</f>
        <v>2593.5402593683207</v>
      </c>
      <c r="H117" s="7">
        <f>INDEX(CurCloseProf[], MATCH(PAQueryRA[[#This Row],[Reg/Unreg]],CurCloseProf[R/NR],0),MATCH(H$4,CurCloseProf[#Headers],0))*'Closeouts and Depr'!$J122</f>
        <v>1482.3108751156051</v>
      </c>
      <c r="I117" s="7">
        <f>INDEX(CurCloseProf[], MATCH(PAQueryRA[[#This Row],[Reg/Unreg]],CurCloseProf[R/NR],0),MATCH(I$4,CurCloseProf[#Headers],0))*'Closeouts and Depr'!$J122</f>
        <v>8399.8133809296323</v>
      </c>
      <c r="J117" s="7">
        <f>INDEX(CurCloseProf[], MATCH(PAQueryRA[[#This Row],[Reg/Unreg]],CurCloseProf[R/NR],0),MATCH(J$4,CurCloseProf[#Headers],0))*'Closeouts and Depr'!$J122</f>
        <v>811.72840431934651</v>
      </c>
      <c r="K117" s="7">
        <f>INDEX(CurCloseProf[], MATCH(PAQueryRA[[#This Row],[Reg/Unreg]],CurCloseProf[R/NR],0),MATCH(K$4,CurCloseProf[#Headers],0))*'Closeouts and Depr'!$J122</f>
        <v>448.62490605513636</v>
      </c>
      <c r="L117" s="7">
        <f>INDEX(CurCloseProf[], MATCH(PAQueryRA[[#This Row],[Reg/Unreg]],CurCloseProf[R/NR],0),MATCH(L$4,CurCloseProf[#Headers],0))*'Closeouts and Depr'!$J122</f>
        <v>18018.118757641179</v>
      </c>
      <c r="M117" s="7">
        <f>INDEX(CurCloseProf[], MATCH(PAQueryRA[[#This Row],[Reg/Unreg]],CurCloseProf[R/NR],0),MATCH(M$4,CurCloseProf[#Headers],0))*'Closeouts and Depr'!$J122</f>
        <v>9654.1668289175323</v>
      </c>
      <c r="N117" s="7">
        <f>INDEX(CurCloseProf[], MATCH(PAQueryRA[[#This Row],[Reg/Unreg]],CurCloseProf[R/NR],0),MATCH(N$4,CurCloseProf[#Headers],0))*'Closeouts and Depr'!$J122</f>
        <v>7049.1386467016991</v>
      </c>
      <c r="O117" s="7">
        <f>INDEX(CurCloseProf[], MATCH(PAQueryRA[[#This Row],[Reg/Unreg]],CurCloseProf[R/NR],0),MATCH(O$4,CurCloseProf[#Headers],0))*'Closeouts and Depr'!$J122</f>
        <v>19243.000917965284</v>
      </c>
      <c r="P117" s="7">
        <f>INDEX(CurCloseProf[], MATCH(PAQueryRA[[#This Row],[Reg/Unreg]],CurCloseProf[R/NR],0),MATCH(P$4,CurCloseProf[#Headers],0))*'Closeouts and Depr'!$J122</f>
        <v>72788.748479774644</v>
      </c>
      <c r="Q117" s="7">
        <f>INDEX(CurCloseProf[], MATCH(PAQueryRA[[#This Row],[Reg/Unreg]],CurCloseProf[R/NR],0),MATCH(Q$4,CurCloseProf[#Headers],0))*'Closeouts and Depr'!$J122</f>
        <v>3903.5621334279563</v>
      </c>
      <c r="R117" s="7">
        <f>INDEX(CurCloseProf[], MATCH(PAQueryRA[[#This Row],[Reg/Unreg]],CurCloseProf[R/NR],0),MATCH(R$4,CurCloseProf[#Headers],0))*'Closeouts and Depr'!$J122</f>
        <v>99044.074569783668</v>
      </c>
      <c r="S117" s="7">
        <f t="shared" si="24"/>
        <v>243436.82816</v>
      </c>
      <c r="U117" s="7">
        <f>'Summary '!K121</f>
        <v>0</v>
      </c>
      <c r="V117" s="7">
        <f>INDEX(CurCloseProf[], MATCH(PAQueryRA[[#This Row],[Reg/Unreg]],CurCloseProf[R/NR],0),MATCH(V$4,CurCloseProf[#Headers],0))*'Closeouts and Depr'!$M122</f>
        <v>0</v>
      </c>
      <c r="W117" s="7">
        <f>INDEX(CurCloseProf[], MATCH(PAQueryRA[[#This Row],[Reg/Unreg]],CurCloseProf[R/NR],0),MATCH(W$4,CurCloseProf[#Headers],0))*'Closeouts and Depr'!$M122</f>
        <v>0</v>
      </c>
      <c r="X117" s="7">
        <f>INDEX(CurCloseProf[], MATCH(PAQueryRA[[#This Row],[Reg/Unreg]],CurCloseProf[R/NR],0),MATCH(X$4,CurCloseProf[#Headers],0))*'Closeouts and Depr'!$M122</f>
        <v>0</v>
      </c>
      <c r="Y117" s="7">
        <f>INDEX(CurCloseProf[], MATCH(PAQueryRA[[#This Row],[Reg/Unreg]],CurCloseProf[R/NR],0),MATCH(Y$4,CurCloseProf[#Headers],0))*'Closeouts and Depr'!$M122</f>
        <v>0</v>
      </c>
      <c r="Z117" s="7">
        <f>INDEX(CurCloseProf[], MATCH(PAQueryRA[[#This Row],[Reg/Unreg]],CurCloseProf[R/NR],0),MATCH(Z$4,CurCloseProf[#Headers],0))*'Closeouts and Depr'!$M122</f>
        <v>0</v>
      </c>
      <c r="AA117" s="7">
        <f>INDEX(CurCloseProf[], MATCH(PAQueryRA[[#This Row],[Reg/Unreg]],CurCloseProf[R/NR],0),MATCH(AA$4,CurCloseProf[#Headers],0))*'Closeouts and Depr'!$M122</f>
        <v>0</v>
      </c>
      <c r="AB117" s="7">
        <f>INDEX(CurCloseProf[], MATCH(PAQueryRA[[#This Row],[Reg/Unreg]],CurCloseProf[R/NR],0),MATCH(AB$4,CurCloseProf[#Headers],0))*'Closeouts and Depr'!$M122</f>
        <v>0</v>
      </c>
      <c r="AC117" s="7">
        <f>INDEX(CurCloseProf[], MATCH(PAQueryRA[[#This Row],[Reg/Unreg]],CurCloseProf[R/NR],0),MATCH(AC$4,CurCloseProf[#Headers],0))*'Closeouts and Depr'!$M122</f>
        <v>0</v>
      </c>
      <c r="AD117" s="7">
        <f>INDEX(CurCloseProf[], MATCH(PAQueryRA[[#This Row],[Reg/Unreg]],CurCloseProf[R/NR],0),MATCH(AD$4,CurCloseProf[#Headers],0))*'Closeouts and Depr'!$M122</f>
        <v>0</v>
      </c>
      <c r="AE117" s="7">
        <f>INDEX(CurCloseProf[], MATCH(PAQueryRA[[#This Row],[Reg/Unreg]],CurCloseProf[R/NR],0),MATCH(AE$4,CurCloseProf[#Headers],0))*'Closeouts and Depr'!$M122</f>
        <v>0</v>
      </c>
      <c r="AF117" s="7">
        <f>INDEX(CurCloseProf[], MATCH(PAQueryRA[[#This Row],[Reg/Unreg]],CurCloseProf[R/NR],0),MATCH(AF$4,CurCloseProf[#Headers],0))*'Closeouts and Depr'!$M122</f>
        <v>0</v>
      </c>
      <c r="AG117" s="7">
        <f>INDEX(CurCloseProf[], MATCH(PAQueryRA[[#This Row],[Reg/Unreg]],CurCloseProf[R/NR],0),MATCH(AG$4,CurCloseProf[#Headers],0))*'Closeouts and Depr'!$M122</f>
        <v>0</v>
      </c>
      <c r="AH117" s="7">
        <f t="shared" si="25"/>
        <v>0</v>
      </c>
      <c r="AJ117" s="7">
        <v>0</v>
      </c>
      <c r="AK117" s="7"/>
      <c r="AL117" s="59">
        <f>INDEX(CurCloseProf[],1,MATCH(AL$4,CurCloseProf[#Headers],0))*'CC Summary'!$K$94*$AJ$112</f>
        <v>0</v>
      </c>
      <c r="AM117" s="59">
        <f>INDEX(CurCloseProf[],1,MATCH(AM$4,CurCloseProf[#Headers],0))*'CC Summary'!$K$94*$AJ$112</f>
        <v>0</v>
      </c>
      <c r="AN117" s="59">
        <f>INDEX(CurCloseProf[],1,MATCH(AN$4,CurCloseProf[#Headers],0))*'CC Summary'!$K$94*$AJ$112</f>
        <v>0</v>
      </c>
      <c r="AO117" s="59">
        <f>INDEX(CurCloseProf[],1,MATCH(AO$4,CurCloseProf[#Headers],0))*'CC Summary'!$K$94*$AJ$112</f>
        <v>0</v>
      </c>
      <c r="AP117" s="59">
        <f>INDEX(CurCloseProf[],1,MATCH(AP$4,CurCloseProf[#Headers],0))*'CC Summary'!$K$94*$AJ$112</f>
        <v>0</v>
      </c>
      <c r="AQ117" s="59">
        <f>INDEX(CurCloseProf[],1,MATCH(AQ$4,CurCloseProf[#Headers],0))*'CC Summary'!$K$94*$AJ$112</f>
        <v>0</v>
      </c>
      <c r="AR117" s="59">
        <f>INDEX(CurCloseProf[],1,MATCH(AR$4,CurCloseProf[#Headers],0))*'CC Summary'!$K$94*$AJ$112</f>
        <v>0</v>
      </c>
      <c r="AS117" s="59">
        <f>INDEX(CurCloseProf[],1,MATCH(AS$4,CurCloseProf[#Headers],0))*'CC Summary'!$K$94*$AJ$112</f>
        <v>0</v>
      </c>
      <c r="AT117" s="59">
        <f>INDEX(CurCloseProf[],1,MATCH(AT$4,CurCloseProf[#Headers],0))*'CC Summary'!$K$94*$AJ$112</f>
        <v>0</v>
      </c>
      <c r="AU117" s="59">
        <f>INDEX(CurCloseProf[],1,MATCH(AU$4,CurCloseProf[#Headers],0))*'CC Summary'!$K$94*$AJ$112</f>
        <v>0</v>
      </c>
      <c r="AV117" s="59">
        <f>INDEX(CurCloseProf[],1,MATCH(AV$4,CurCloseProf[#Headers],0))*'CC Summary'!$K$94*$AJ$112</f>
        <v>0</v>
      </c>
      <c r="AW117" s="59">
        <f>INDEX(CurCloseProf[],1,MATCH(AW$4,CurCloseProf[#Headers],0))*'CC Summary'!$K$94*$AJ$112</f>
        <v>0</v>
      </c>
      <c r="AX117" s="59">
        <f t="shared" si="26"/>
        <v>0</v>
      </c>
    </row>
    <row r="118" spans="1:50">
      <c r="A118" t="s">
        <v>151</v>
      </c>
      <c r="B118" t="s">
        <v>173</v>
      </c>
      <c r="C118">
        <v>59321</v>
      </c>
      <c r="D118">
        <v>49000</v>
      </c>
      <c r="F118" s="7">
        <f>'Summary '!L122</f>
        <v>0</v>
      </c>
      <c r="G118" s="7">
        <f>INDEX(CurCloseProf[], MATCH(PAQueryRA[[#This Row],[Reg/Unreg]],CurCloseProf[R/NR],0),MATCH(G$4,CurCloseProf[#Headers],0))*'Closeouts and Depr'!$J123</f>
        <v>0</v>
      </c>
      <c r="H118" s="7">
        <f>INDEX(CurCloseProf[], MATCH(PAQueryRA[[#This Row],[Reg/Unreg]],CurCloseProf[R/NR],0),MATCH(H$4,CurCloseProf[#Headers],0))*'Closeouts and Depr'!$J123</f>
        <v>0</v>
      </c>
      <c r="I118" s="7">
        <f>INDEX(CurCloseProf[], MATCH(PAQueryRA[[#This Row],[Reg/Unreg]],CurCloseProf[R/NR],0),MATCH(I$4,CurCloseProf[#Headers],0))*'Closeouts and Depr'!$J123</f>
        <v>0</v>
      </c>
      <c r="J118" s="7">
        <f>INDEX(CurCloseProf[], MATCH(PAQueryRA[[#This Row],[Reg/Unreg]],CurCloseProf[R/NR],0),MATCH(J$4,CurCloseProf[#Headers],0))*'Closeouts and Depr'!$J123</f>
        <v>0</v>
      </c>
      <c r="K118" s="7">
        <f>INDEX(CurCloseProf[], MATCH(PAQueryRA[[#This Row],[Reg/Unreg]],CurCloseProf[R/NR],0),MATCH(K$4,CurCloseProf[#Headers],0))*'Closeouts and Depr'!$J123</f>
        <v>0</v>
      </c>
      <c r="L118" s="7">
        <f>INDEX(CurCloseProf[], MATCH(PAQueryRA[[#This Row],[Reg/Unreg]],CurCloseProf[R/NR],0),MATCH(L$4,CurCloseProf[#Headers],0))*'Closeouts and Depr'!$J123</f>
        <v>0</v>
      </c>
      <c r="M118" s="7">
        <f>INDEX(CurCloseProf[], MATCH(PAQueryRA[[#This Row],[Reg/Unreg]],CurCloseProf[R/NR],0),MATCH(M$4,CurCloseProf[#Headers],0))*'Closeouts and Depr'!$J123</f>
        <v>0</v>
      </c>
      <c r="N118" s="7">
        <f>INDEX(CurCloseProf[], MATCH(PAQueryRA[[#This Row],[Reg/Unreg]],CurCloseProf[R/NR],0),MATCH(N$4,CurCloseProf[#Headers],0))*'Closeouts and Depr'!$J123</f>
        <v>0</v>
      </c>
      <c r="O118" s="7">
        <f>INDEX(CurCloseProf[], MATCH(PAQueryRA[[#This Row],[Reg/Unreg]],CurCloseProf[R/NR],0),MATCH(O$4,CurCloseProf[#Headers],0))*'Closeouts and Depr'!$J123</f>
        <v>0</v>
      </c>
      <c r="P118" s="7">
        <f>INDEX(CurCloseProf[], MATCH(PAQueryRA[[#This Row],[Reg/Unreg]],CurCloseProf[R/NR],0),MATCH(P$4,CurCloseProf[#Headers],0))*'Closeouts and Depr'!$J123</f>
        <v>0</v>
      </c>
      <c r="Q118" s="7">
        <f>INDEX(CurCloseProf[], MATCH(PAQueryRA[[#This Row],[Reg/Unreg]],CurCloseProf[R/NR],0),MATCH(Q$4,CurCloseProf[#Headers],0))*'Closeouts and Depr'!$J123</f>
        <v>0</v>
      </c>
      <c r="R118" s="7">
        <f>INDEX(CurCloseProf[], MATCH(PAQueryRA[[#This Row],[Reg/Unreg]],CurCloseProf[R/NR],0),MATCH(R$4,CurCloseProf[#Headers],0))*'Closeouts and Depr'!$J123</f>
        <v>0</v>
      </c>
      <c r="S118" s="7">
        <f t="shared" si="24"/>
        <v>0</v>
      </c>
      <c r="U118" s="7">
        <f>'Summary '!K122</f>
        <v>0</v>
      </c>
      <c r="V118" s="7">
        <f>INDEX(CurCloseProf[], MATCH(PAQueryRA[[#This Row],[Reg/Unreg]],CurCloseProf[R/NR],0),MATCH(V$4,CurCloseProf[#Headers],0))*'Closeouts and Depr'!$M123</f>
        <v>-1108.4602654994053</v>
      </c>
      <c r="W118" s="7">
        <f>INDEX(CurCloseProf[], MATCH(PAQueryRA[[#This Row],[Reg/Unreg]],CurCloseProf[R/NR],0),MATCH(W$4,CurCloseProf[#Headers],0))*'Closeouts and Depr'!$M123</f>
        <v>-633.52889944476374</v>
      </c>
      <c r="X118" s="7">
        <f>INDEX(CurCloseProf[], MATCH(PAQueryRA[[#This Row],[Reg/Unreg]],CurCloseProf[R/NR],0),MATCH(X$4,CurCloseProf[#Headers],0))*'Closeouts and Depr'!$M123</f>
        <v>-3590.0192166820102</v>
      </c>
      <c r="Y118" s="7">
        <f>INDEX(CurCloseProf[], MATCH(PAQueryRA[[#This Row],[Reg/Unreg]],CurCloseProf[R/NR],0),MATCH(Y$4,CurCloseProf[#Headers],0))*'Closeouts and Depr'!$M123</f>
        <v>-346.92682302312818</v>
      </c>
      <c r="Z118" s="7">
        <f>INDEX(CurCloseProf[], MATCH(PAQueryRA[[#This Row],[Reg/Unreg]],CurCloseProf[R/NR],0),MATCH(Z$4,CurCloseProf[#Headers],0))*'Closeouts and Depr'!$M123</f>
        <v>-191.73902571176578</v>
      </c>
      <c r="AA118" s="7">
        <f>INDEX(CurCloseProf[], MATCH(PAQueryRA[[#This Row],[Reg/Unreg]],CurCloseProf[R/NR],0),MATCH(AA$4,CurCloseProf[#Headers],0))*'Closeouts and Depr'!$M123</f>
        <v>-7700.8130603529544</v>
      </c>
      <c r="AB118" s="7">
        <f>INDEX(CurCloseProf[], MATCH(PAQueryRA[[#This Row],[Reg/Unreg]],CurCloseProf[R/NR],0),MATCH(AB$4,CurCloseProf[#Headers],0))*'Closeouts and Depr'!$M123</f>
        <v>-4126.1207678202236</v>
      </c>
      <c r="AC118" s="7">
        <f>INDEX(CurCloseProf[], MATCH(PAQueryRA[[#This Row],[Reg/Unreg]],CurCloseProf[R/NR],0),MATCH(AC$4,CurCloseProf[#Headers],0))*'Closeouts and Depr'!$M123</f>
        <v>-3012.7506475523833</v>
      </c>
      <c r="AD118" s="7">
        <f>INDEX(CurCloseProf[], MATCH(PAQueryRA[[#This Row],[Reg/Unreg]],CurCloseProf[R/NR],0),MATCH(AD$4,CurCloseProf[#Headers],0))*'Closeouts and Depr'!$M123</f>
        <v>-8224.3187972444375</v>
      </c>
      <c r="AE118" s="7">
        <f>INDEX(CurCloseProf[], MATCH(PAQueryRA[[#This Row],[Reg/Unreg]],CurCloseProf[R/NR],0),MATCH(AE$4,CurCloseProf[#Headers],0))*'Closeouts and Depr'!$M123</f>
        <v>-31109.382310075103</v>
      </c>
      <c r="AF118" s="7">
        <f>INDEX(CurCloseProf[], MATCH(PAQueryRA[[#This Row],[Reg/Unreg]],CurCloseProf[R/NR],0),MATCH(AF$4,CurCloseProf[#Headers],0))*'Closeouts and Depr'!$M123</f>
        <v>-1668.3540975249182</v>
      </c>
      <c r="AG118" s="7">
        <f>INDEX(CurCloseProf[], MATCH(PAQueryRA[[#This Row],[Reg/Unreg]],CurCloseProf[R/NR],0),MATCH(AG$4,CurCloseProf[#Headers],0))*'Closeouts and Depr'!$M123</f>
        <v>-42330.717943242853</v>
      </c>
      <c r="AH118" s="7">
        <f t="shared" si="25"/>
        <v>-104043.13185417395</v>
      </c>
      <c r="AJ118" s="7">
        <v>0</v>
      </c>
      <c r="AK118" s="7"/>
      <c r="AL118" s="59">
        <f>INDEX(CurCloseProf[],1,MATCH(AL$4,CurCloseProf[#Headers],0))*'CC Summary'!$K$94*$AJ$112</f>
        <v>0</v>
      </c>
      <c r="AM118" s="59">
        <f>INDEX(CurCloseProf[],1,MATCH(AM$4,CurCloseProf[#Headers],0))*'CC Summary'!$K$94*$AJ$112</f>
        <v>0</v>
      </c>
      <c r="AN118" s="59">
        <f>INDEX(CurCloseProf[],1,MATCH(AN$4,CurCloseProf[#Headers],0))*'CC Summary'!$K$94*$AJ$112</f>
        <v>0</v>
      </c>
      <c r="AO118" s="59">
        <f>INDEX(CurCloseProf[],1,MATCH(AO$4,CurCloseProf[#Headers],0))*'CC Summary'!$K$94*$AJ$112</f>
        <v>0</v>
      </c>
      <c r="AP118" s="59">
        <f>INDEX(CurCloseProf[],1,MATCH(AP$4,CurCloseProf[#Headers],0))*'CC Summary'!$K$94*$AJ$112</f>
        <v>0</v>
      </c>
      <c r="AQ118" s="59">
        <f>INDEX(CurCloseProf[],1,MATCH(AQ$4,CurCloseProf[#Headers],0))*'CC Summary'!$K$94*$AJ$112</f>
        <v>0</v>
      </c>
      <c r="AR118" s="59">
        <f>INDEX(CurCloseProf[],1,MATCH(AR$4,CurCloseProf[#Headers],0))*'CC Summary'!$K$94*$AJ$112</f>
        <v>0</v>
      </c>
      <c r="AS118" s="59">
        <f>INDEX(CurCloseProf[],1,MATCH(AS$4,CurCloseProf[#Headers],0))*'CC Summary'!$K$94*$AJ$112</f>
        <v>0</v>
      </c>
      <c r="AT118" s="59">
        <f>INDEX(CurCloseProf[],1,MATCH(AT$4,CurCloseProf[#Headers],0))*'CC Summary'!$K$94*$AJ$112</f>
        <v>0</v>
      </c>
      <c r="AU118" s="59">
        <f>INDEX(CurCloseProf[],1,MATCH(AU$4,CurCloseProf[#Headers],0))*'CC Summary'!$K$94*$AJ$112</f>
        <v>0</v>
      </c>
      <c r="AV118" s="59">
        <f>INDEX(CurCloseProf[],1,MATCH(AV$4,CurCloseProf[#Headers],0))*'CC Summary'!$K$94*$AJ$112</f>
        <v>0</v>
      </c>
      <c r="AW118" s="59">
        <f>INDEX(CurCloseProf[],1,MATCH(AW$4,CurCloseProf[#Headers],0))*'CC Summary'!$K$94*$AJ$112</f>
        <v>0</v>
      </c>
      <c r="AX118" s="59">
        <f t="shared" si="26"/>
        <v>0</v>
      </c>
    </row>
    <row r="119" spans="1:50">
      <c r="A119" t="s">
        <v>151</v>
      </c>
      <c r="B119" t="s">
        <v>174</v>
      </c>
      <c r="C119">
        <v>58322</v>
      </c>
      <c r="D119">
        <v>48322</v>
      </c>
      <c r="F119" s="7">
        <f>'Summary '!L123</f>
        <v>0</v>
      </c>
      <c r="G119" s="7">
        <f>INDEX(CurCloseProf[], MATCH(PAQueryRA[[#This Row],[Reg/Unreg]],CurCloseProf[R/NR],0),MATCH(G$4,CurCloseProf[#Headers],0))*'Closeouts and Depr'!$J124</f>
        <v>0</v>
      </c>
      <c r="H119" s="7">
        <f>INDEX(CurCloseProf[], MATCH(PAQueryRA[[#This Row],[Reg/Unreg]],CurCloseProf[R/NR],0),MATCH(H$4,CurCloseProf[#Headers],0))*'Closeouts and Depr'!$J124</f>
        <v>0</v>
      </c>
      <c r="I119" s="7">
        <f>INDEX(CurCloseProf[], MATCH(PAQueryRA[[#This Row],[Reg/Unreg]],CurCloseProf[R/NR],0),MATCH(I$4,CurCloseProf[#Headers],0))*'Closeouts and Depr'!$J124</f>
        <v>0</v>
      </c>
      <c r="J119" s="7">
        <f>INDEX(CurCloseProf[], MATCH(PAQueryRA[[#This Row],[Reg/Unreg]],CurCloseProf[R/NR],0),MATCH(J$4,CurCloseProf[#Headers],0))*'Closeouts and Depr'!$J124</f>
        <v>0</v>
      </c>
      <c r="K119" s="7">
        <f>INDEX(CurCloseProf[], MATCH(PAQueryRA[[#This Row],[Reg/Unreg]],CurCloseProf[R/NR],0),MATCH(K$4,CurCloseProf[#Headers],0))*'Closeouts and Depr'!$J124</f>
        <v>0</v>
      </c>
      <c r="L119" s="7">
        <f>INDEX(CurCloseProf[], MATCH(PAQueryRA[[#This Row],[Reg/Unreg]],CurCloseProf[R/NR],0),MATCH(L$4,CurCloseProf[#Headers],0))*'Closeouts and Depr'!$J124</f>
        <v>0</v>
      </c>
      <c r="M119" s="7">
        <f>INDEX(CurCloseProf[], MATCH(PAQueryRA[[#This Row],[Reg/Unreg]],CurCloseProf[R/NR],0),MATCH(M$4,CurCloseProf[#Headers],0))*'Closeouts and Depr'!$J124</f>
        <v>0</v>
      </c>
      <c r="N119" s="7">
        <f>INDEX(CurCloseProf[], MATCH(PAQueryRA[[#This Row],[Reg/Unreg]],CurCloseProf[R/NR],0),MATCH(N$4,CurCloseProf[#Headers],0))*'Closeouts and Depr'!$J124</f>
        <v>0</v>
      </c>
      <c r="O119" s="7">
        <f>INDEX(CurCloseProf[], MATCH(PAQueryRA[[#This Row],[Reg/Unreg]],CurCloseProf[R/NR],0),MATCH(O$4,CurCloseProf[#Headers],0))*'Closeouts and Depr'!$J124</f>
        <v>0</v>
      </c>
      <c r="P119" s="7">
        <f>INDEX(CurCloseProf[], MATCH(PAQueryRA[[#This Row],[Reg/Unreg]],CurCloseProf[R/NR],0),MATCH(P$4,CurCloseProf[#Headers],0))*'Closeouts and Depr'!$J124</f>
        <v>0</v>
      </c>
      <c r="Q119" s="7">
        <f>INDEX(CurCloseProf[], MATCH(PAQueryRA[[#This Row],[Reg/Unreg]],CurCloseProf[R/NR],0),MATCH(Q$4,CurCloseProf[#Headers],0))*'Closeouts and Depr'!$J124</f>
        <v>0</v>
      </c>
      <c r="R119" s="7">
        <f>INDEX(CurCloseProf[], MATCH(PAQueryRA[[#This Row],[Reg/Unreg]],CurCloseProf[R/NR],0),MATCH(R$4,CurCloseProf[#Headers],0))*'Closeouts and Depr'!$J124</f>
        <v>0</v>
      </c>
      <c r="S119" s="7">
        <f t="shared" si="24"/>
        <v>0</v>
      </c>
      <c r="U119" s="7">
        <f>'Summary '!K123</f>
        <v>0</v>
      </c>
      <c r="V119" s="7">
        <f>INDEX(CurCloseProf[], MATCH(PAQueryRA[[#This Row],[Reg/Unreg]],CurCloseProf[R/NR],0),MATCH(V$4,CurCloseProf[#Headers],0))*'Closeouts and Depr'!$M124</f>
        <v>0</v>
      </c>
      <c r="W119" s="7">
        <f>INDEX(CurCloseProf[], MATCH(PAQueryRA[[#This Row],[Reg/Unreg]],CurCloseProf[R/NR],0),MATCH(W$4,CurCloseProf[#Headers],0))*'Closeouts and Depr'!$M124</f>
        <v>0</v>
      </c>
      <c r="X119" s="7">
        <f>INDEX(CurCloseProf[], MATCH(PAQueryRA[[#This Row],[Reg/Unreg]],CurCloseProf[R/NR],0),MATCH(X$4,CurCloseProf[#Headers],0))*'Closeouts and Depr'!$M124</f>
        <v>0</v>
      </c>
      <c r="Y119" s="7">
        <f>INDEX(CurCloseProf[], MATCH(PAQueryRA[[#This Row],[Reg/Unreg]],CurCloseProf[R/NR],0),MATCH(Y$4,CurCloseProf[#Headers],0))*'Closeouts and Depr'!$M124</f>
        <v>0</v>
      </c>
      <c r="Z119" s="7">
        <f>INDEX(CurCloseProf[], MATCH(PAQueryRA[[#This Row],[Reg/Unreg]],CurCloseProf[R/NR],0),MATCH(Z$4,CurCloseProf[#Headers],0))*'Closeouts and Depr'!$M124</f>
        <v>0</v>
      </c>
      <c r="AA119" s="7">
        <f>INDEX(CurCloseProf[], MATCH(PAQueryRA[[#This Row],[Reg/Unreg]],CurCloseProf[R/NR],0),MATCH(AA$4,CurCloseProf[#Headers],0))*'Closeouts and Depr'!$M124</f>
        <v>0</v>
      </c>
      <c r="AB119" s="7">
        <f>INDEX(CurCloseProf[], MATCH(PAQueryRA[[#This Row],[Reg/Unreg]],CurCloseProf[R/NR],0),MATCH(AB$4,CurCloseProf[#Headers],0))*'Closeouts and Depr'!$M124</f>
        <v>0</v>
      </c>
      <c r="AC119" s="7">
        <f>INDEX(CurCloseProf[], MATCH(PAQueryRA[[#This Row],[Reg/Unreg]],CurCloseProf[R/NR],0),MATCH(AC$4,CurCloseProf[#Headers],0))*'Closeouts and Depr'!$M124</f>
        <v>0</v>
      </c>
      <c r="AD119" s="7">
        <f>INDEX(CurCloseProf[], MATCH(PAQueryRA[[#This Row],[Reg/Unreg]],CurCloseProf[R/NR],0),MATCH(AD$4,CurCloseProf[#Headers],0))*'Closeouts and Depr'!$M124</f>
        <v>0</v>
      </c>
      <c r="AE119" s="7">
        <f>INDEX(CurCloseProf[], MATCH(PAQueryRA[[#This Row],[Reg/Unreg]],CurCloseProf[R/NR],0),MATCH(AE$4,CurCloseProf[#Headers],0))*'Closeouts and Depr'!$M124</f>
        <v>0</v>
      </c>
      <c r="AF119" s="7">
        <f>INDEX(CurCloseProf[], MATCH(PAQueryRA[[#This Row],[Reg/Unreg]],CurCloseProf[R/NR],0),MATCH(AF$4,CurCloseProf[#Headers],0))*'Closeouts and Depr'!$M124</f>
        <v>0</v>
      </c>
      <c r="AG119" s="7">
        <f>INDEX(CurCloseProf[], MATCH(PAQueryRA[[#This Row],[Reg/Unreg]],CurCloseProf[R/NR],0),MATCH(AG$4,CurCloseProf[#Headers],0))*'Closeouts and Depr'!$M124</f>
        <v>0</v>
      </c>
      <c r="AH119" s="7">
        <f t="shared" si="25"/>
        <v>0</v>
      </c>
      <c r="AJ119" s="7">
        <v>0</v>
      </c>
      <c r="AK119" s="7"/>
      <c r="AL119" s="59">
        <f>INDEX(CurCloseProf[],1,MATCH(AL$4,CurCloseProf[#Headers],0))*'CC Summary'!$K$94*$AJ$112</f>
        <v>0</v>
      </c>
      <c r="AM119" s="59">
        <f>INDEX(CurCloseProf[],1,MATCH(AM$4,CurCloseProf[#Headers],0))*'CC Summary'!$K$94*$AJ$112</f>
        <v>0</v>
      </c>
      <c r="AN119" s="59">
        <f>INDEX(CurCloseProf[],1,MATCH(AN$4,CurCloseProf[#Headers],0))*'CC Summary'!$K$94*$AJ$112</f>
        <v>0</v>
      </c>
      <c r="AO119" s="59">
        <f>INDEX(CurCloseProf[],1,MATCH(AO$4,CurCloseProf[#Headers],0))*'CC Summary'!$K$94*$AJ$112</f>
        <v>0</v>
      </c>
      <c r="AP119" s="59">
        <f>INDEX(CurCloseProf[],1,MATCH(AP$4,CurCloseProf[#Headers],0))*'CC Summary'!$K$94*$AJ$112</f>
        <v>0</v>
      </c>
      <c r="AQ119" s="59">
        <f>INDEX(CurCloseProf[],1,MATCH(AQ$4,CurCloseProf[#Headers],0))*'CC Summary'!$K$94*$AJ$112</f>
        <v>0</v>
      </c>
      <c r="AR119" s="59">
        <f>INDEX(CurCloseProf[],1,MATCH(AR$4,CurCloseProf[#Headers],0))*'CC Summary'!$K$94*$AJ$112</f>
        <v>0</v>
      </c>
      <c r="AS119" s="59">
        <f>INDEX(CurCloseProf[],1,MATCH(AS$4,CurCloseProf[#Headers],0))*'CC Summary'!$K$94*$AJ$112</f>
        <v>0</v>
      </c>
      <c r="AT119" s="59">
        <f>INDEX(CurCloseProf[],1,MATCH(AT$4,CurCloseProf[#Headers],0))*'CC Summary'!$K$94*$AJ$112</f>
        <v>0</v>
      </c>
      <c r="AU119" s="59">
        <f>INDEX(CurCloseProf[],1,MATCH(AU$4,CurCloseProf[#Headers],0))*'CC Summary'!$K$94*$AJ$112</f>
        <v>0</v>
      </c>
      <c r="AV119" s="59">
        <f>INDEX(CurCloseProf[],1,MATCH(AV$4,CurCloseProf[#Headers],0))*'CC Summary'!$K$94*$AJ$112</f>
        <v>0</v>
      </c>
      <c r="AW119" s="59">
        <f>INDEX(CurCloseProf[],1,MATCH(AW$4,CurCloseProf[#Headers],0))*'CC Summary'!$K$94*$AJ$112</f>
        <v>0</v>
      </c>
      <c r="AX119" s="59">
        <f t="shared" si="26"/>
        <v>0</v>
      </c>
    </row>
    <row r="120" spans="1:50">
      <c r="A120" t="s">
        <v>151</v>
      </c>
      <c r="B120" t="s">
        <v>175</v>
      </c>
      <c r="C120">
        <v>58400</v>
      </c>
      <c r="D120">
        <v>48403</v>
      </c>
      <c r="F120" s="7">
        <f>'Summary '!L124</f>
        <v>0</v>
      </c>
      <c r="G120" s="7">
        <f>INDEX(CurCloseProf[], MATCH(PAQueryRA[[#This Row],[Reg/Unreg]],CurCloseProf[R/NR],0),MATCH(G$4,CurCloseProf[#Headers],0))*'Closeouts and Depr'!$J125</f>
        <v>3112.7194058821888</v>
      </c>
      <c r="H120" s="7">
        <f>INDEX(CurCloseProf[], MATCH(PAQueryRA[[#This Row],[Reg/Unreg]],CurCloseProf[R/NR],0),MATCH(H$4,CurCloseProf[#Headers],0))*'Closeouts and Depr'!$J125</f>
        <v>1779.0422993650916</v>
      </c>
      <c r="I120" s="7">
        <f>INDEX(CurCloseProf[], MATCH(PAQueryRA[[#This Row],[Reg/Unreg]],CurCloseProf[R/NR],0),MATCH(I$4,CurCloseProf[#Headers],0))*'Closeouts and Depr'!$J125</f>
        <v>10081.301812132537</v>
      </c>
      <c r="J120" s="7">
        <f>INDEX(CurCloseProf[], MATCH(PAQueryRA[[#This Row],[Reg/Unreg]],CurCloseProf[R/NR],0),MATCH(J$4,CurCloseProf[#Headers],0))*'Closeouts and Depr'!$J125</f>
        <v>974.22152877858503</v>
      </c>
      <c r="K120" s="7">
        <f>INDEX(CurCloseProf[], MATCH(PAQueryRA[[#This Row],[Reg/Unreg]],CurCloseProf[R/NR],0),MATCH(K$4,CurCloseProf[#Headers],0))*'Closeouts and Depr'!$J125</f>
        <v>538.43137618384708</v>
      </c>
      <c r="L120" s="7">
        <f>INDEX(CurCloseProf[], MATCH(PAQueryRA[[#This Row],[Reg/Unreg]],CurCloseProf[R/NR],0),MATCH(L$4,CurCloseProf[#Headers],0))*'Closeouts and Depr'!$J125</f>
        <v>21625.015347962883</v>
      </c>
      <c r="M120" s="7">
        <f>INDEX(CurCloseProf[], MATCH(PAQueryRA[[#This Row],[Reg/Unreg]],CurCloseProf[R/NR],0),MATCH(M$4,CurCloseProf[#Headers],0))*'Closeouts and Depr'!$J125</f>
        <v>11586.75379240684</v>
      </c>
      <c r="N120" s="7">
        <f>INDEX(CurCloseProf[], MATCH(PAQueryRA[[#This Row],[Reg/Unreg]],CurCloseProf[R/NR],0),MATCH(N$4,CurCloseProf[#Headers],0))*'Closeouts and Depr'!$J125</f>
        <v>8460.2467924236698</v>
      </c>
      <c r="O120" s="7">
        <f>INDEX(CurCloseProf[], MATCH(PAQueryRA[[#This Row],[Reg/Unreg]],CurCloseProf[R/NR],0),MATCH(O$4,CurCloseProf[#Headers],0))*'Closeouts and Depr'!$J125</f>
        <v>23095.096429830628</v>
      </c>
      <c r="P120" s="7">
        <f>INDEX(CurCloseProf[], MATCH(PAQueryRA[[#This Row],[Reg/Unreg]],CurCloseProf[R/NR],0),MATCH(P$4,CurCloseProf[#Headers],0))*'Closeouts and Depr'!$J125</f>
        <v>87359.719635914007</v>
      </c>
      <c r="Q120" s="7">
        <f>INDEX(CurCloseProf[], MATCH(PAQueryRA[[#This Row],[Reg/Unreg]],CurCloseProf[R/NR],0),MATCH(Q$4,CurCloseProf[#Headers],0))*'Closeouts and Depr'!$J125</f>
        <v>4684.9836091410762</v>
      </c>
      <c r="R120" s="7">
        <f>INDEX(CurCloseProf[], MATCH(PAQueryRA[[#This Row],[Reg/Unreg]],CurCloseProf[R/NR],0),MATCH(R$4,CurCloseProf[#Headers],0))*'Closeouts and Depr'!$J125</f>
        <v>118870.88000172262</v>
      </c>
      <c r="S120" s="7">
        <f t="shared" si="18"/>
        <v>292168.41203174397</v>
      </c>
      <c r="U120" s="7">
        <f>'Summary '!K124</f>
        <v>0</v>
      </c>
      <c r="V120" s="7">
        <f>INDEX(CurCloseProf[], MATCH(PAQueryRA[[#This Row],[Reg/Unreg]],CurCloseProf[R/NR],0),MATCH(V$4,CurCloseProf[#Headers],0))*'Closeouts and Depr'!$M125</f>
        <v>-1926.7186272486165</v>
      </c>
      <c r="W120" s="7">
        <f>INDEX(CurCloseProf[], MATCH(PAQueryRA[[#This Row],[Reg/Unreg]],CurCloseProf[R/NR],0),MATCH(W$4,CurCloseProf[#Headers],0))*'Closeouts and Depr'!$M125</f>
        <v>-1101.1959286701169</v>
      </c>
      <c r="X120" s="7">
        <f>INDEX(CurCloseProf[], MATCH(PAQueryRA[[#This Row],[Reg/Unreg]],CurCloseProf[R/NR],0),MATCH(X$4,CurCloseProf[#Headers],0))*'Closeouts and Depr'!$M125</f>
        <v>-6240.1487110098196</v>
      </c>
      <c r="Y120" s="7">
        <f>INDEX(CurCloseProf[], MATCH(PAQueryRA[[#This Row],[Reg/Unreg]],CurCloseProf[R/NR],0),MATCH(Y$4,CurCloseProf[#Headers],0))*'Closeouts and Depr'!$M125</f>
        <v>-603.0260109591668</v>
      </c>
      <c r="Z120" s="7">
        <f>INDEX(CurCloseProf[], MATCH(PAQueryRA[[#This Row],[Reg/Unreg]],CurCloseProf[R/NR],0),MATCH(Z$4,CurCloseProf[#Headers],0))*'Closeouts and Depr'!$M125</f>
        <v>-333.27956256773803</v>
      </c>
      <c r="AA120" s="7">
        <f>INDEX(CurCloseProf[], MATCH(PAQueryRA[[#This Row],[Reg/Unreg]],CurCloseProf[R/NR],0),MATCH(AA$4,CurCloseProf[#Headers],0))*'Closeouts and Depr'!$M125</f>
        <v>-13385.504586992725</v>
      </c>
      <c r="AB120" s="7">
        <f>INDEX(CurCloseProf[], MATCH(PAQueryRA[[#This Row],[Reg/Unreg]],CurCloseProf[R/NR],0),MATCH(AB$4,CurCloseProf[#Headers],0))*'Closeouts and Depr'!$M125</f>
        <v>-7171.9970386623254</v>
      </c>
      <c r="AC120" s="7">
        <f>INDEX(CurCloseProf[], MATCH(PAQueryRA[[#This Row],[Reg/Unreg]],CurCloseProf[R/NR],0),MATCH(AC$4,CurCloseProf[#Headers],0))*'Closeouts and Depr'!$M125</f>
        <v>-5236.7441328889226</v>
      </c>
      <c r="AD120" s="7">
        <f>INDEX(CurCloseProf[], MATCH(PAQueryRA[[#This Row],[Reg/Unreg]],CurCloseProf[R/NR],0),MATCH(AD$4,CurCloseProf[#Headers],0))*'Closeouts and Depr'!$M125</f>
        <v>-14295.458949935901</v>
      </c>
      <c r="AE120" s="7">
        <f>INDEX(CurCloseProf[], MATCH(PAQueryRA[[#This Row],[Reg/Unreg]],CurCloseProf[R/NR],0),MATCH(AE$4,CurCloseProf[#Headers],0))*'Closeouts and Depr'!$M125</f>
        <v>-54074.131698365745</v>
      </c>
      <c r="AF120" s="7">
        <f>INDEX(CurCloseProf[], MATCH(PAQueryRA[[#This Row],[Reg/Unreg]],CurCloseProf[R/NR],0),MATCH(AF$4,CurCloseProf[#Headers],0))*'Closeouts and Depr'!$M125</f>
        <v>-2899.9225471556065</v>
      </c>
      <c r="AG120" s="7">
        <f>INDEX(CurCloseProf[], MATCH(PAQueryRA[[#This Row],[Reg/Unreg]],CurCloseProf[R/NR],0),MATCH(AG$4,CurCloseProf[#Headers],0))*'Closeouts and Depr'!$M125</f>
        <v>-73578.986369265578</v>
      </c>
      <c r="AH120" s="7">
        <f t="shared" si="19"/>
        <v>-180847.11416372226</v>
      </c>
      <c r="AJ120" s="180">
        <v>-4.295124245978138E-3</v>
      </c>
      <c r="AK120" s="7"/>
      <c r="AL120" s="59">
        <f>INDEX(CurCloseProf[],1,MATCH(AL$4,CurCloseProf[#Headers],0))*'CC Summary'!$K$94*$AJ$120</f>
        <v>-1273.2259223126682</v>
      </c>
      <c r="AM120" s="59">
        <f>INDEX(CurCloseProf[],1,MATCH(AM$4,CurCloseProf[#Headers],0))*'CC Summary'!$K$94*$AJ$120</f>
        <v>-1004.0469562011137</v>
      </c>
      <c r="AN120" s="59">
        <f>INDEX(CurCloseProf[],1,MATCH(AN$4,CurCloseProf[#Headers],0))*'CC Summary'!$K$94*$AJ$120</f>
        <v>-1362.3639515153893</v>
      </c>
      <c r="AO120" s="59">
        <f>INDEX(CurCloseProf[],1,MATCH(AO$4,CurCloseProf[#Headers],0))*'CC Summary'!$K$94*$AJ$120</f>
        <v>-374.63099811237976</v>
      </c>
      <c r="AP120" s="59">
        <f>INDEX(CurCloseProf[],1,MATCH(AP$4,CurCloseProf[#Headers],0))*'CC Summary'!$K$94*$AJ$120</f>
        <v>-1094.3412809664446</v>
      </c>
      <c r="AQ120" s="59">
        <f>INDEX(CurCloseProf[],1,MATCH(AQ$4,CurCloseProf[#Headers],0))*'CC Summary'!$K$94*$AJ$120</f>
        <v>-1903.4146021847559</v>
      </c>
      <c r="AR120" s="59">
        <f>INDEX(CurCloseProf[],1,MATCH(AR$4,CurCloseProf[#Headers],0))*'CC Summary'!$K$94*$AJ$120</f>
        <v>-1592.3122103316753</v>
      </c>
      <c r="AS120" s="59">
        <f>INDEX(CurCloseProf[],1,MATCH(AS$4,CurCloseProf[#Headers],0))*'CC Summary'!$K$94*$AJ$120</f>
        <v>-919.39498182879697</v>
      </c>
      <c r="AT120" s="59">
        <f>INDEX(CurCloseProf[],1,MATCH(AT$4,CurCloseProf[#Headers],0))*'CC Summary'!$K$94*$AJ$120</f>
        <v>-1925.1707182884923</v>
      </c>
      <c r="AU120" s="59">
        <f>INDEX(CurCloseProf[],1,MATCH(AU$4,CurCloseProf[#Headers],0))*'CC Summary'!$K$94*$AJ$120</f>
        <v>-3877.1252835947189</v>
      </c>
      <c r="AV120" s="59">
        <f>INDEX(CurCloseProf[],1,MATCH(AV$4,CurCloseProf[#Headers],0))*'CC Summary'!$K$94*$AJ$120</f>
        <v>-3441.7550348805062</v>
      </c>
      <c r="AW120" s="59">
        <f>INDEX(CurCloseProf[],1,MATCH(AW$4,CurCloseProf[#Headers],0))*'CC Summary'!$K$94*$AJ$120</f>
        <v>-12804.421399614917</v>
      </c>
      <c r="AX120" s="59">
        <f t="shared" si="20"/>
        <v>-31572.20333983186</v>
      </c>
    </row>
    <row r="121" spans="1:50">
      <c r="A121" t="s">
        <v>151</v>
      </c>
      <c r="B121" t="s">
        <v>176</v>
      </c>
      <c r="C121">
        <v>58521</v>
      </c>
      <c r="D121">
        <v>48500</v>
      </c>
      <c r="F121" s="7">
        <f>'Summary '!L125</f>
        <v>0</v>
      </c>
      <c r="G121" s="7">
        <f>INDEX(CurCloseProf[], MATCH(PAQueryRA[[#This Row],[Reg/Unreg]],CurCloseProf[R/NR],0),MATCH(G$4,CurCloseProf[#Headers],0))*'Closeouts and Depr'!$J126</f>
        <v>693.86329508591325</v>
      </c>
      <c r="H121" s="7">
        <f>INDEX(CurCloseProf[], MATCH(PAQueryRA[[#This Row],[Reg/Unreg]],CurCloseProf[R/NR],0),MATCH(H$4,CurCloseProf[#Headers],0))*'Closeouts and Depr'!$J126</f>
        <v>396.57032677021283</v>
      </c>
      <c r="I121" s="7">
        <f>INDEX(CurCloseProf[], MATCH(PAQueryRA[[#This Row],[Reg/Unreg]],CurCloseProf[R/NR],0),MATCH(I$4,CurCloseProf[#Headers],0))*'Closeouts and Depr'!$J126</f>
        <v>2247.2456980552593</v>
      </c>
      <c r="J121" s="7">
        <f>INDEX(CurCloseProf[], MATCH(PAQueryRA[[#This Row],[Reg/Unreg]],CurCloseProf[R/NR],0),MATCH(J$4,CurCloseProf[#Headers],0))*'Closeouts and Depr'!$J126</f>
        <v>217.16591570204949</v>
      </c>
      <c r="K121" s="7">
        <f>INDEX(CurCloseProf[], MATCH(PAQueryRA[[#This Row],[Reg/Unreg]],CurCloseProf[R/NR],0),MATCH(K$4,CurCloseProf[#Headers],0))*'Closeouts and Depr'!$J126</f>
        <v>120.02295104099954</v>
      </c>
      <c r="L121" s="7">
        <f>INDEX(CurCloseProf[], MATCH(PAQueryRA[[#This Row],[Reg/Unreg]],CurCloseProf[R/NR],0),MATCH(L$4,CurCloseProf[#Headers],0))*'Closeouts and Depr'!$J126</f>
        <v>4820.4808879547563</v>
      </c>
      <c r="M121" s="7">
        <f>INDEX(CurCloseProf[], MATCH(PAQueryRA[[#This Row],[Reg/Unreg]],CurCloseProf[R/NR],0),MATCH(M$4,CurCloseProf[#Headers],0))*'Closeouts and Depr'!$J126</f>
        <v>2582.8293904538659</v>
      </c>
      <c r="N121" s="7">
        <f>INDEX(CurCloseProf[], MATCH(PAQueryRA[[#This Row],[Reg/Unreg]],CurCloseProf[R/NR],0),MATCH(N$4,CurCloseProf[#Headers],0))*'Closeouts and Depr'!$J126</f>
        <v>1885.8926717062709</v>
      </c>
      <c r="O121" s="7">
        <f>INDEX(CurCloseProf[], MATCH(PAQueryRA[[#This Row],[Reg/Unreg]],CurCloseProf[R/NR],0),MATCH(O$4,CurCloseProf[#Headers],0))*'Closeouts and Depr'!$J126</f>
        <v>5148.179973706151</v>
      </c>
      <c r="P121" s="7">
        <f>INDEX(CurCloseProf[], MATCH(PAQueryRA[[#This Row],[Reg/Unreg]],CurCloseProf[R/NR],0),MATCH(P$4,CurCloseProf[#Headers],0))*'Closeouts and Depr'!$J126</f>
        <v>19473.551907637338</v>
      </c>
      <c r="Q121" s="7">
        <f>INDEX(CurCloseProf[], MATCH(PAQueryRA[[#This Row],[Reg/Unreg]],CurCloseProf[R/NR],0),MATCH(Q$4,CurCloseProf[#Headers],0))*'Closeouts and Depr'!$J126</f>
        <v>1044.3402506242983</v>
      </c>
      <c r="R121" s="7">
        <f>INDEX(CurCloseProf[], MATCH(PAQueryRA[[#This Row],[Reg/Unreg]],CurCloseProf[R/NR],0),MATCH(R$4,CurCloseProf[#Headers],0))*'Closeouts and Depr'!$J126</f>
        <v>26497.775652984503</v>
      </c>
      <c r="S121" s="7">
        <f t="shared" si="18"/>
        <v>65127.918921721619</v>
      </c>
      <c r="U121" s="7">
        <f>'Summary '!K125</f>
        <v>0</v>
      </c>
      <c r="V121" s="7">
        <f>INDEX(CurCloseProf[], MATCH(PAQueryRA[[#This Row],[Reg/Unreg]],CurCloseProf[R/NR],0),MATCH(V$4,CurCloseProf[#Headers],0))*'Closeouts and Depr'!$M126</f>
        <v>-291.51224014109766</v>
      </c>
      <c r="W121" s="7">
        <f>INDEX(CurCloseProf[], MATCH(PAQueryRA[[#This Row],[Reg/Unreg]],CurCloseProf[R/NR],0),MATCH(W$4,CurCloseProf[#Headers],0))*'Closeouts and Depr'!$M126</f>
        <v>-166.61077931202252</v>
      </c>
      <c r="X121" s="7">
        <f>INDEX(CurCloseProf[], MATCH(PAQueryRA[[#This Row],[Reg/Unreg]],CurCloseProf[R/NR],0),MATCH(X$4,CurCloseProf[#Headers],0))*'Closeouts and Depr'!$M126</f>
        <v>-944.13356669402697</v>
      </c>
      <c r="Y121" s="7">
        <f>INDEX(CurCloseProf[], MATCH(PAQueryRA[[#This Row],[Reg/Unreg]],CurCloseProf[R/NR],0),MATCH(Y$4,CurCloseProf[#Headers],0))*'Closeouts and Depr'!$M126</f>
        <v>-91.2377452690572</v>
      </c>
      <c r="Z121" s="7">
        <f>INDEX(CurCloseProf[], MATCH(PAQueryRA[[#This Row],[Reg/Unreg]],CurCloseProf[R/NR],0),MATCH(Z$4,CurCloseProf[#Headers],0))*'Closeouts and Depr'!$M126</f>
        <v>-50.425147970934063</v>
      </c>
      <c r="AA121" s="7">
        <f>INDEX(CurCloseProf[], MATCH(PAQueryRA[[#This Row],[Reg/Unreg]],CurCloseProf[R/NR],0),MATCH(AA$4,CurCloseProf[#Headers],0))*'Closeouts and Depr'!$M126</f>
        <v>-2025.2248420649557</v>
      </c>
      <c r="AB121" s="7">
        <f>INDEX(CurCloseProf[], MATCH(PAQueryRA[[#This Row],[Reg/Unreg]],CurCloseProf[R/NR],0),MATCH(AB$4,CurCloseProf[#Headers],0))*'Closeouts and Depr'!$M126</f>
        <v>-1085.1220792998508</v>
      </c>
      <c r="AC121" s="7">
        <f>INDEX(CurCloseProf[], MATCH(PAQueryRA[[#This Row],[Reg/Unreg]],CurCloseProf[R/NR],0),MATCH(AC$4,CurCloseProf[#Headers],0))*'Closeouts and Depr'!$M126</f>
        <v>-792.31860409434682</v>
      </c>
      <c r="AD121" s="7">
        <f>INDEX(CurCloseProf[], MATCH(PAQueryRA[[#This Row],[Reg/Unreg]],CurCloseProf[R/NR],0),MATCH(AD$4,CurCloseProf[#Headers],0))*'Closeouts and Depr'!$M126</f>
        <v>-2162.9008010847374</v>
      </c>
      <c r="AE121" s="7">
        <f>INDEX(CurCloseProf[], MATCH(PAQueryRA[[#This Row],[Reg/Unreg]],CurCloseProf[R/NR],0),MATCH(AE$4,CurCloseProf[#Headers],0))*'Closeouts and Depr'!$M126</f>
        <v>-8181.4080385912539</v>
      </c>
      <c r="AF121" s="7">
        <f>INDEX(CurCloseProf[], MATCH(PAQueryRA[[#This Row],[Reg/Unreg]],CurCloseProf[R/NR],0),MATCH(AF$4,CurCloseProf[#Headers],0))*'Closeouts and Depr'!$M126</f>
        <v>-438.75784766984884</v>
      </c>
      <c r="AG121" s="7">
        <f>INDEX(CurCloseProf[], MATCH(PAQueryRA[[#This Row],[Reg/Unreg]],CurCloseProf[R/NR],0),MATCH(AG$4,CurCloseProf[#Headers],0))*'Closeouts and Depr'!$M126</f>
        <v>-11132.489633136338</v>
      </c>
      <c r="AH121" s="7">
        <f t="shared" si="19"/>
        <v>-27362.14132532847</v>
      </c>
      <c r="AJ121" s="7">
        <v>0</v>
      </c>
      <c r="AK121" s="7"/>
      <c r="AL121" s="59">
        <f>INDEX(CurCloseProf[],1,MATCH(AL$4,CurCloseProf[#Headers],0))*'CC Summary'!$K$94*$AJ$121</f>
        <v>0</v>
      </c>
      <c r="AM121" s="59">
        <f>INDEX(CurCloseProf[],1,MATCH(AM$4,CurCloseProf[#Headers],0))*'CC Summary'!$K$94*$AJ$121</f>
        <v>0</v>
      </c>
      <c r="AN121" s="59">
        <f>INDEX(CurCloseProf[],1,MATCH(AN$4,CurCloseProf[#Headers],0))*'CC Summary'!$K$94*$AJ$121</f>
        <v>0</v>
      </c>
      <c r="AO121" s="59">
        <f>INDEX(CurCloseProf[],1,MATCH(AO$4,CurCloseProf[#Headers],0))*'CC Summary'!$K$94*$AJ$121</f>
        <v>0</v>
      </c>
      <c r="AP121" s="59">
        <f>INDEX(CurCloseProf[],1,MATCH(AP$4,CurCloseProf[#Headers],0))*'CC Summary'!$K$94*$AJ$121</f>
        <v>0</v>
      </c>
      <c r="AQ121" s="59">
        <f>INDEX(CurCloseProf[],1,MATCH(AQ$4,CurCloseProf[#Headers],0))*'CC Summary'!$K$94*$AJ$121</f>
        <v>0</v>
      </c>
      <c r="AR121" s="59">
        <f>INDEX(CurCloseProf[],1,MATCH(AR$4,CurCloseProf[#Headers],0))*'CC Summary'!$K$94*$AJ$121</f>
        <v>0</v>
      </c>
      <c r="AS121" s="59">
        <f>INDEX(CurCloseProf[],1,MATCH(AS$4,CurCloseProf[#Headers],0))*'CC Summary'!$K$94*$AJ$121</f>
        <v>0</v>
      </c>
      <c r="AT121" s="59">
        <f>INDEX(CurCloseProf[],1,MATCH(AT$4,CurCloseProf[#Headers],0))*'CC Summary'!$K$94*$AJ$121</f>
        <v>0</v>
      </c>
      <c r="AU121" s="59">
        <f>INDEX(CurCloseProf[],1,MATCH(AU$4,CurCloseProf[#Headers],0))*'CC Summary'!$K$94*$AJ$121</f>
        <v>0</v>
      </c>
      <c r="AV121" s="59">
        <f>INDEX(CurCloseProf[],1,MATCH(AV$4,CurCloseProf[#Headers],0))*'CC Summary'!$K$94*$AJ$121</f>
        <v>0</v>
      </c>
      <c r="AW121" s="59">
        <f>INDEX(CurCloseProf[],1,MATCH(AW$4,CurCloseProf[#Headers],0))*'CC Summary'!$K$94*$AJ$121</f>
        <v>0</v>
      </c>
      <c r="AX121" s="59">
        <f t="shared" si="20"/>
        <v>0</v>
      </c>
    </row>
    <row r="122" spans="1:50">
      <c r="A122" t="s">
        <v>151</v>
      </c>
      <c r="B122" t="s">
        <v>177</v>
      </c>
      <c r="C122">
        <v>58601</v>
      </c>
      <c r="D122">
        <v>48601</v>
      </c>
      <c r="F122" s="7">
        <f>'Summary '!L126</f>
        <v>0</v>
      </c>
      <c r="G122" s="7">
        <f>INDEX(CurCloseProf[], MATCH(PAQueryRA[[#This Row],[Reg/Unreg]],CurCloseProf[R/NR],0),MATCH(G$4,CurCloseProf[#Headers],0))*'Closeouts and Depr'!$J127</f>
        <v>906.86689572632599</v>
      </c>
      <c r="H122" s="7">
        <f>INDEX(CurCloseProf[], MATCH(PAQueryRA[[#This Row],[Reg/Unreg]],CurCloseProf[R/NR],0),MATCH(H$4,CurCloseProf[#Headers],0))*'Closeouts and Depr'!$J127</f>
        <v>518.31031230834583</v>
      </c>
      <c r="I122" s="7">
        <f>INDEX(CurCloseProf[], MATCH(PAQueryRA[[#This Row],[Reg/Unreg]],CurCloseProf[R/NR],0),MATCH(I$4,CurCloseProf[#Headers],0))*'Closeouts and Depr'!$J127</f>
        <v>2937.1098666883322</v>
      </c>
      <c r="J122" s="7">
        <f>INDEX(CurCloseProf[], MATCH(PAQueryRA[[#This Row],[Reg/Unreg]],CurCloseProf[R/NR],0),MATCH(J$4,CurCloseProf[#Headers],0))*'Closeouts and Depr'!$J127</f>
        <v>283.83196117312661</v>
      </c>
      <c r="K122" s="7">
        <f>INDEX(CurCloseProf[], MATCH(PAQueryRA[[#This Row],[Reg/Unreg]],CurCloseProf[R/NR],0),MATCH(K$4,CurCloseProf[#Headers],0))*'Closeouts and Depr'!$J127</f>
        <v>156.86784673195174</v>
      </c>
      <c r="L122" s="7">
        <f>INDEX(CurCloseProf[], MATCH(PAQueryRA[[#This Row],[Reg/Unreg]],CurCloseProf[R/NR],0),MATCH(L$4,CurCloseProf[#Headers],0))*'Closeouts and Depr'!$J127</f>
        <v>6300.282158932092</v>
      </c>
      <c r="M122" s="7">
        <f>INDEX(CurCloseProf[], MATCH(PAQueryRA[[#This Row],[Reg/Unreg]],CurCloseProf[R/NR],0),MATCH(M$4,CurCloseProf[#Headers],0))*'Closeouts and Depr'!$J127</f>
        <v>3375.7117404828246</v>
      </c>
      <c r="N122" s="7">
        <f>INDEX(CurCloseProf[], MATCH(PAQueryRA[[#This Row],[Reg/Unreg]],CurCloseProf[R/NR],0),MATCH(N$4,CurCloseProf[#Headers],0))*'Closeouts and Depr'!$J127</f>
        <v>2464.8279350927933</v>
      </c>
      <c r="O122" s="7">
        <f>INDEX(CurCloseProf[], MATCH(PAQueryRA[[#This Row],[Reg/Unreg]],CurCloseProf[R/NR],0),MATCH(O$4,CurCloseProf[#Headers],0))*'Closeouts and Depr'!$J127</f>
        <v>6728.5789930958399</v>
      </c>
      <c r="P122" s="7">
        <f>INDEX(CurCloseProf[], MATCH(PAQueryRA[[#This Row],[Reg/Unreg]],CurCloseProf[R/NR],0),MATCH(P$4,CurCloseProf[#Headers],0))*'Closeouts and Depr'!$J127</f>
        <v>25451.583463653194</v>
      </c>
      <c r="Q122" s="7">
        <f>INDEX(CurCloseProf[], MATCH(PAQueryRA[[#This Row],[Reg/Unreg]],CurCloseProf[R/NR],0),MATCH(Q$4,CurCloseProf[#Headers],0))*'Closeouts and Depr'!$J127</f>
        <v>1364.9339976233282</v>
      </c>
      <c r="R122" s="7">
        <f>INDEX(CurCloseProf[], MATCH(PAQueryRA[[#This Row],[Reg/Unreg]],CurCloseProf[R/NR],0),MATCH(R$4,CurCloseProf[#Headers],0))*'Closeouts and Depr'!$J127</f>
        <v>34632.118055905121</v>
      </c>
      <c r="S122" s="7">
        <f t="shared" si="18"/>
        <v>85121.023227413272</v>
      </c>
      <c r="U122" s="7">
        <f>'Summary '!K126</f>
        <v>0</v>
      </c>
      <c r="V122" s="7">
        <f>INDEX(CurCloseProf[], MATCH(PAQueryRA[[#This Row],[Reg/Unreg]],CurCloseProf[R/NR],0),MATCH(V$4,CurCloseProf[#Headers],0))*'Closeouts and Depr'!$M127</f>
        <v>-516.68656608722711</v>
      </c>
      <c r="W122" s="7">
        <f>INDEX(CurCloseProf[], MATCH(PAQueryRA[[#This Row],[Reg/Unreg]],CurCloseProf[R/NR],0),MATCH(W$4,CurCloseProf[#Headers],0))*'Closeouts and Depr'!$M127</f>
        <v>-295.30681591338544</v>
      </c>
      <c r="X122" s="7">
        <f>INDEX(CurCloseProf[], MATCH(PAQueryRA[[#This Row],[Reg/Unreg]],CurCloseProf[R/NR],0),MATCH(X$4,CurCloseProf[#Headers],0))*'Closeouts and Depr'!$M127</f>
        <v>-1673.4156008910904</v>
      </c>
      <c r="Y122" s="7">
        <f>INDEX(CurCloseProf[], MATCH(PAQueryRA[[#This Row],[Reg/Unreg]],CurCloseProf[R/NR],0),MATCH(Y$4,CurCloseProf[#Headers],0))*'Closeouts and Depr'!$M127</f>
        <v>-161.71299454799217</v>
      </c>
      <c r="Z122" s="7">
        <f>INDEX(CurCloseProf[], MATCH(PAQueryRA[[#This Row],[Reg/Unreg]],CurCloseProf[R/NR],0),MATCH(Z$4,CurCloseProf[#Headers],0))*'Closeouts and Depr'!$M127</f>
        <v>-89.37530903310126</v>
      </c>
      <c r="AA122" s="7">
        <f>INDEX(CurCloseProf[], MATCH(PAQueryRA[[#This Row],[Reg/Unreg]],CurCloseProf[R/NR],0),MATCH(AA$4,CurCloseProf[#Headers],0))*'Closeouts and Depr'!$M127</f>
        <v>-3589.5798704528065</v>
      </c>
      <c r="AB122" s="7">
        <f>INDEX(CurCloseProf[], MATCH(PAQueryRA[[#This Row],[Reg/Unreg]],CurCloseProf[R/NR],0),MATCH(AB$4,CurCloseProf[#Headers],0))*'Closeouts and Depr'!$M127</f>
        <v>-1923.3086084738582</v>
      </c>
      <c r="AC122" s="7">
        <f>INDEX(CurCloseProf[], MATCH(PAQueryRA[[#This Row],[Reg/Unreg]],CurCloseProf[R/NR],0),MATCH(AC$4,CurCloseProf[#Headers],0))*'Closeouts and Depr'!$M127</f>
        <v>-1404.3334118608025</v>
      </c>
      <c r="AD122" s="7">
        <f>INDEX(CurCloseProf[], MATCH(PAQueryRA[[#This Row],[Reg/Unreg]],CurCloseProf[R/NR],0),MATCH(AD$4,CurCloseProf[#Headers],0))*'Closeouts and Depr'!$M127</f>
        <v>-3833.6015913392639</v>
      </c>
      <c r="AE122" s="7">
        <f>INDEX(CurCloseProf[], MATCH(PAQueryRA[[#This Row],[Reg/Unreg]],CurCloseProf[R/NR],0),MATCH(AE$4,CurCloseProf[#Headers],0))*'Closeouts and Depr'!$M127</f>
        <v>-14501.015885892448</v>
      </c>
      <c r="AF122" s="7">
        <f>INDEX(CurCloseProf[], MATCH(PAQueryRA[[#This Row],[Reg/Unreg]],CurCloseProf[R/NR],0),MATCH(AF$4,CurCloseProf[#Headers],0))*'Closeouts and Depr'!$M127</f>
        <v>-777.66986918501084</v>
      </c>
      <c r="AG122" s="7">
        <f>INDEX(CurCloseProf[], MATCH(PAQueryRA[[#This Row],[Reg/Unreg]],CurCloseProf[R/NR],0),MATCH(AG$4,CurCloseProf[#Headers],0))*'Closeouts and Depr'!$M127</f>
        <v>-19731.616887725828</v>
      </c>
      <c r="AH122" s="7">
        <f t="shared" si="19"/>
        <v>-48497.623411402819</v>
      </c>
      <c r="AJ122" s="7">
        <v>0</v>
      </c>
      <c r="AK122" s="7"/>
      <c r="AL122" s="59">
        <f>INDEX(CurCloseProf[],1,MATCH(AL$4,CurCloseProf[#Headers],0))*'CC Summary'!$K$94*$AJ$122</f>
        <v>0</v>
      </c>
      <c r="AM122" s="59">
        <f>INDEX(CurCloseProf[],1,MATCH(AM$4,CurCloseProf[#Headers],0))*'CC Summary'!$K$94*$AJ$122</f>
        <v>0</v>
      </c>
      <c r="AN122" s="59">
        <f>INDEX(CurCloseProf[],1,MATCH(AN$4,CurCloseProf[#Headers],0))*'CC Summary'!$K$94*$AJ$122</f>
        <v>0</v>
      </c>
      <c r="AO122" s="59">
        <f>INDEX(CurCloseProf[],1,MATCH(AO$4,CurCloseProf[#Headers],0))*'CC Summary'!$K$94*$AJ$122</f>
        <v>0</v>
      </c>
      <c r="AP122" s="59">
        <f>INDEX(CurCloseProf[],1,MATCH(AP$4,CurCloseProf[#Headers],0))*'CC Summary'!$K$94*$AJ$122</f>
        <v>0</v>
      </c>
      <c r="AQ122" s="59">
        <f>INDEX(CurCloseProf[],1,MATCH(AQ$4,CurCloseProf[#Headers],0))*'CC Summary'!$K$94*$AJ$122</f>
        <v>0</v>
      </c>
      <c r="AR122" s="59">
        <f>INDEX(CurCloseProf[],1,MATCH(AR$4,CurCloseProf[#Headers],0))*'CC Summary'!$K$94*$AJ$122</f>
        <v>0</v>
      </c>
      <c r="AS122" s="59">
        <f>INDEX(CurCloseProf[],1,MATCH(AS$4,CurCloseProf[#Headers],0))*'CC Summary'!$K$94*$AJ$122</f>
        <v>0</v>
      </c>
      <c r="AT122" s="59">
        <f>INDEX(CurCloseProf[],1,MATCH(AT$4,CurCloseProf[#Headers],0))*'CC Summary'!$K$94*$AJ$122</f>
        <v>0</v>
      </c>
      <c r="AU122" s="59">
        <f>INDEX(CurCloseProf[],1,MATCH(AU$4,CurCloseProf[#Headers],0))*'CC Summary'!$K$94*$AJ$122</f>
        <v>0</v>
      </c>
      <c r="AV122" s="59">
        <f>INDEX(CurCloseProf[],1,MATCH(AV$4,CurCloseProf[#Headers],0))*'CC Summary'!$K$94*$AJ$122</f>
        <v>0</v>
      </c>
      <c r="AW122" s="59">
        <f>INDEX(CurCloseProf[],1,MATCH(AW$4,CurCloseProf[#Headers],0))*'CC Summary'!$K$94*$AJ$122</f>
        <v>0</v>
      </c>
      <c r="AX122" s="59">
        <f t="shared" si="20"/>
        <v>0</v>
      </c>
    </row>
    <row r="123" spans="1:50">
      <c r="A123" t="s">
        <v>151</v>
      </c>
      <c r="B123" t="s">
        <v>178</v>
      </c>
      <c r="C123">
        <v>58705.999999999993</v>
      </c>
      <c r="D123">
        <v>48706</v>
      </c>
      <c r="F123" s="7">
        <f>'Summary '!L127</f>
        <v>0</v>
      </c>
      <c r="G123" s="7">
        <f>INDEX(CurCloseProf[], MATCH(PAQueryRA[[#This Row],[Reg/Unreg]],CurCloseProf[R/NR],0),MATCH(G$4,CurCloseProf[#Headers],0))*'Closeouts and Depr'!$J128</f>
        <v>0</v>
      </c>
      <c r="H123" s="7">
        <f>INDEX(CurCloseProf[], MATCH(PAQueryRA[[#This Row],[Reg/Unreg]],CurCloseProf[R/NR],0),MATCH(H$4,CurCloseProf[#Headers],0))*'Closeouts and Depr'!$J128</f>
        <v>0</v>
      </c>
      <c r="I123" s="7">
        <f>INDEX(CurCloseProf[], MATCH(PAQueryRA[[#This Row],[Reg/Unreg]],CurCloseProf[R/NR],0),MATCH(I$4,CurCloseProf[#Headers],0))*'Closeouts and Depr'!$J128</f>
        <v>0</v>
      </c>
      <c r="J123" s="7">
        <f>INDEX(CurCloseProf[], MATCH(PAQueryRA[[#This Row],[Reg/Unreg]],CurCloseProf[R/NR],0),MATCH(J$4,CurCloseProf[#Headers],0))*'Closeouts and Depr'!$J128</f>
        <v>0</v>
      </c>
      <c r="K123" s="7">
        <f>INDEX(CurCloseProf[], MATCH(PAQueryRA[[#This Row],[Reg/Unreg]],CurCloseProf[R/NR],0),MATCH(K$4,CurCloseProf[#Headers],0))*'Closeouts and Depr'!$J128</f>
        <v>0</v>
      </c>
      <c r="L123" s="7">
        <f>INDEX(CurCloseProf[], MATCH(PAQueryRA[[#This Row],[Reg/Unreg]],CurCloseProf[R/NR],0),MATCH(L$4,CurCloseProf[#Headers],0))*'Closeouts and Depr'!$J128</f>
        <v>0</v>
      </c>
      <c r="M123" s="7">
        <f>INDEX(CurCloseProf[], MATCH(PAQueryRA[[#This Row],[Reg/Unreg]],CurCloseProf[R/NR],0),MATCH(M$4,CurCloseProf[#Headers],0))*'Closeouts and Depr'!$J128</f>
        <v>0</v>
      </c>
      <c r="N123" s="7">
        <f>INDEX(CurCloseProf[], MATCH(PAQueryRA[[#This Row],[Reg/Unreg]],CurCloseProf[R/NR],0),MATCH(N$4,CurCloseProf[#Headers],0))*'Closeouts and Depr'!$J128</f>
        <v>0</v>
      </c>
      <c r="O123" s="7">
        <f>INDEX(CurCloseProf[], MATCH(PAQueryRA[[#This Row],[Reg/Unreg]],CurCloseProf[R/NR],0),MATCH(O$4,CurCloseProf[#Headers],0))*'Closeouts and Depr'!$J128</f>
        <v>0</v>
      </c>
      <c r="P123" s="7">
        <f>INDEX(CurCloseProf[], MATCH(PAQueryRA[[#This Row],[Reg/Unreg]],CurCloseProf[R/NR],0),MATCH(P$4,CurCloseProf[#Headers],0))*'Closeouts and Depr'!$J128</f>
        <v>0</v>
      </c>
      <c r="Q123" s="7">
        <f>INDEX(CurCloseProf[], MATCH(PAQueryRA[[#This Row],[Reg/Unreg]],CurCloseProf[R/NR],0),MATCH(Q$4,CurCloseProf[#Headers],0))*'Closeouts and Depr'!$J128</f>
        <v>0</v>
      </c>
      <c r="R123" s="7">
        <f>INDEX(CurCloseProf[], MATCH(PAQueryRA[[#This Row],[Reg/Unreg]],CurCloseProf[R/NR],0),MATCH(R$4,CurCloseProf[#Headers],0))*'Closeouts and Depr'!$J128</f>
        <v>0</v>
      </c>
      <c r="S123" s="7">
        <f t="shared" si="18"/>
        <v>0</v>
      </c>
      <c r="U123" s="7">
        <f>'Summary '!K127</f>
        <v>0</v>
      </c>
      <c r="V123" s="7">
        <f>INDEX(CurCloseProf[], MATCH(PAQueryRA[[#This Row],[Reg/Unreg]],CurCloseProf[R/NR],0),MATCH(V$4,CurCloseProf[#Headers],0))*'Closeouts and Depr'!$M128</f>
        <v>0</v>
      </c>
      <c r="W123" s="7">
        <f>INDEX(CurCloseProf[], MATCH(PAQueryRA[[#This Row],[Reg/Unreg]],CurCloseProf[R/NR],0),MATCH(W$4,CurCloseProf[#Headers],0))*'Closeouts and Depr'!$M128</f>
        <v>0</v>
      </c>
      <c r="X123" s="7">
        <f>INDEX(CurCloseProf[], MATCH(PAQueryRA[[#This Row],[Reg/Unreg]],CurCloseProf[R/NR],0),MATCH(X$4,CurCloseProf[#Headers],0))*'Closeouts and Depr'!$M128</f>
        <v>0</v>
      </c>
      <c r="Y123" s="7">
        <f>INDEX(CurCloseProf[], MATCH(PAQueryRA[[#This Row],[Reg/Unreg]],CurCloseProf[R/NR],0),MATCH(Y$4,CurCloseProf[#Headers],0))*'Closeouts and Depr'!$M128</f>
        <v>0</v>
      </c>
      <c r="Z123" s="7">
        <f>INDEX(CurCloseProf[], MATCH(PAQueryRA[[#This Row],[Reg/Unreg]],CurCloseProf[R/NR],0),MATCH(Z$4,CurCloseProf[#Headers],0))*'Closeouts and Depr'!$M128</f>
        <v>0</v>
      </c>
      <c r="AA123" s="7">
        <f>INDEX(CurCloseProf[], MATCH(PAQueryRA[[#This Row],[Reg/Unreg]],CurCloseProf[R/NR],0),MATCH(AA$4,CurCloseProf[#Headers],0))*'Closeouts and Depr'!$M128</f>
        <v>0</v>
      </c>
      <c r="AB123" s="7">
        <f>INDEX(CurCloseProf[], MATCH(PAQueryRA[[#This Row],[Reg/Unreg]],CurCloseProf[R/NR],0),MATCH(AB$4,CurCloseProf[#Headers],0))*'Closeouts and Depr'!$M128</f>
        <v>0</v>
      </c>
      <c r="AC123" s="7">
        <f>INDEX(CurCloseProf[], MATCH(PAQueryRA[[#This Row],[Reg/Unreg]],CurCloseProf[R/NR],0),MATCH(AC$4,CurCloseProf[#Headers],0))*'Closeouts and Depr'!$M128</f>
        <v>0</v>
      </c>
      <c r="AD123" s="7">
        <f>INDEX(CurCloseProf[], MATCH(PAQueryRA[[#This Row],[Reg/Unreg]],CurCloseProf[R/NR],0),MATCH(AD$4,CurCloseProf[#Headers],0))*'Closeouts and Depr'!$M128</f>
        <v>0</v>
      </c>
      <c r="AE123" s="7">
        <f>INDEX(CurCloseProf[], MATCH(PAQueryRA[[#This Row],[Reg/Unreg]],CurCloseProf[R/NR],0),MATCH(AE$4,CurCloseProf[#Headers],0))*'Closeouts and Depr'!$M128</f>
        <v>0</v>
      </c>
      <c r="AF123" s="7">
        <f>INDEX(CurCloseProf[], MATCH(PAQueryRA[[#This Row],[Reg/Unreg]],CurCloseProf[R/NR],0),MATCH(AF$4,CurCloseProf[#Headers],0))*'Closeouts and Depr'!$M128</f>
        <v>0</v>
      </c>
      <c r="AG123" s="7">
        <f>INDEX(CurCloseProf[], MATCH(PAQueryRA[[#This Row],[Reg/Unreg]],CurCloseProf[R/NR],0),MATCH(AG$4,CurCloseProf[#Headers],0))*'Closeouts and Depr'!$M128</f>
        <v>0</v>
      </c>
      <c r="AH123" s="7">
        <f t="shared" si="19"/>
        <v>0</v>
      </c>
      <c r="AJ123" s="7">
        <v>0</v>
      </c>
      <c r="AK123" s="7"/>
      <c r="AL123" s="59">
        <f>INDEX(CurCloseProf[],1,MATCH(AL$4,CurCloseProf[#Headers],0))*'CC Summary'!$K$94*$AJ$123</f>
        <v>0</v>
      </c>
      <c r="AM123" s="59">
        <f>INDEX(CurCloseProf[],1,MATCH(AM$4,CurCloseProf[#Headers],0))*'CC Summary'!$K$94*$AJ$123</f>
        <v>0</v>
      </c>
      <c r="AN123" s="59">
        <f>INDEX(CurCloseProf[],1,MATCH(AN$4,CurCloseProf[#Headers],0))*'CC Summary'!$K$94*$AJ$123</f>
        <v>0</v>
      </c>
      <c r="AO123" s="59">
        <f>INDEX(CurCloseProf[],1,MATCH(AO$4,CurCloseProf[#Headers],0))*'CC Summary'!$K$94*$AJ$123</f>
        <v>0</v>
      </c>
      <c r="AP123" s="59">
        <f>INDEX(CurCloseProf[],1,MATCH(AP$4,CurCloseProf[#Headers],0))*'CC Summary'!$K$94*$AJ$123</f>
        <v>0</v>
      </c>
      <c r="AQ123" s="59">
        <f>INDEX(CurCloseProf[],1,MATCH(AQ$4,CurCloseProf[#Headers],0))*'CC Summary'!$K$94*$AJ$123</f>
        <v>0</v>
      </c>
      <c r="AR123" s="59">
        <f>INDEX(CurCloseProf[],1,MATCH(AR$4,CurCloseProf[#Headers],0))*'CC Summary'!$K$94*$AJ$123</f>
        <v>0</v>
      </c>
      <c r="AS123" s="59">
        <f>INDEX(CurCloseProf[],1,MATCH(AS$4,CurCloseProf[#Headers],0))*'CC Summary'!$K$94*$AJ$123</f>
        <v>0</v>
      </c>
      <c r="AT123" s="59">
        <f>INDEX(CurCloseProf[],1,MATCH(AT$4,CurCloseProf[#Headers],0))*'CC Summary'!$K$94*$AJ$123</f>
        <v>0</v>
      </c>
      <c r="AU123" s="59">
        <f>INDEX(CurCloseProf[],1,MATCH(AU$4,CurCloseProf[#Headers],0))*'CC Summary'!$K$94*$AJ$123</f>
        <v>0</v>
      </c>
      <c r="AV123" s="59">
        <f>INDEX(CurCloseProf[],1,MATCH(AV$4,CurCloseProf[#Headers],0))*'CC Summary'!$K$94*$AJ$123</f>
        <v>0</v>
      </c>
      <c r="AW123" s="59">
        <f>INDEX(CurCloseProf[],1,MATCH(AW$4,CurCloseProf[#Headers],0))*'CC Summary'!$K$94*$AJ$123</f>
        <v>0</v>
      </c>
      <c r="AX123" s="59">
        <f t="shared" si="20"/>
        <v>0</v>
      </c>
    </row>
    <row r="124" spans="1:50">
      <c r="A124" t="s">
        <v>151</v>
      </c>
      <c r="B124" t="s">
        <v>179</v>
      </c>
      <c r="C124">
        <v>58796</v>
      </c>
      <c r="D124">
        <v>48796</v>
      </c>
      <c r="F124" s="7">
        <f>'Summary '!L128</f>
        <v>0</v>
      </c>
      <c r="G124" s="7">
        <f>INDEX(CurCloseProf[], MATCH(PAQueryRA[[#This Row],[Reg/Unreg]],CurCloseProf[R/NR],0),MATCH(G$4,CurCloseProf[#Headers],0))*'Closeouts and Depr'!$J129</f>
        <v>0</v>
      </c>
      <c r="H124" s="7">
        <f>INDEX(CurCloseProf[], MATCH(PAQueryRA[[#This Row],[Reg/Unreg]],CurCloseProf[R/NR],0),MATCH(H$4,CurCloseProf[#Headers],0))*'Closeouts and Depr'!$J129</f>
        <v>0</v>
      </c>
      <c r="I124" s="7">
        <f>INDEX(CurCloseProf[], MATCH(PAQueryRA[[#This Row],[Reg/Unreg]],CurCloseProf[R/NR],0),MATCH(I$4,CurCloseProf[#Headers],0))*'Closeouts and Depr'!$J129</f>
        <v>0</v>
      </c>
      <c r="J124" s="7">
        <f>INDEX(CurCloseProf[], MATCH(PAQueryRA[[#This Row],[Reg/Unreg]],CurCloseProf[R/NR],0),MATCH(J$4,CurCloseProf[#Headers],0))*'Closeouts and Depr'!$J129</f>
        <v>0</v>
      </c>
      <c r="K124" s="7">
        <f>INDEX(CurCloseProf[], MATCH(PAQueryRA[[#This Row],[Reg/Unreg]],CurCloseProf[R/NR],0),MATCH(K$4,CurCloseProf[#Headers],0))*'Closeouts and Depr'!$J129</f>
        <v>0</v>
      </c>
      <c r="L124" s="7">
        <f>INDEX(CurCloseProf[], MATCH(PAQueryRA[[#This Row],[Reg/Unreg]],CurCloseProf[R/NR],0),MATCH(L$4,CurCloseProf[#Headers],0))*'Closeouts and Depr'!$J129</f>
        <v>0</v>
      </c>
      <c r="M124" s="7">
        <f>INDEX(CurCloseProf[], MATCH(PAQueryRA[[#This Row],[Reg/Unreg]],CurCloseProf[R/NR],0),MATCH(M$4,CurCloseProf[#Headers],0))*'Closeouts and Depr'!$J129</f>
        <v>0</v>
      </c>
      <c r="N124" s="7">
        <f>INDEX(CurCloseProf[], MATCH(PAQueryRA[[#This Row],[Reg/Unreg]],CurCloseProf[R/NR],0),MATCH(N$4,CurCloseProf[#Headers],0))*'Closeouts and Depr'!$J129</f>
        <v>0</v>
      </c>
      <c r="O124" s="7">
        <f>INDEX(CurCloseProf[], MATCH(PAQueryRA[[#This Row],[Reg/Unreg]],CurCloseProf[R/NR],0),MATCH(O$4,CurCloseProf[#Headers],0))*'Closeouts and Depr'!$J129</f>
        <v>0</v>
      </c>
      <c r="P124" s="7">
        <f>INDEX(CurCloseProf[], MATCH(PAQueryRA[[#This Row],[Reg/Unreg]],CurCloseProf[R/NR],0),MATCH(P$4,CurCloseProf[#Headers],0))*'Closeouts and Depr'!$J129</f>
        <v>0</v>
      </c>
      <c r="Q124" s="7">
        <f>INDEX(CurCloseProf[], MATCH(PAQueryRA[[#This Row],[Reg/Unreg]],CurCloseProf[R/NR],0),MATCH(Q$4,CurCloseProf[#Headers],0))*'Closeouts and Depr'!$J129</f>
        <v>0</v>
      </c>
      <c r="R124" s="7">
        <f>INDEX(CurCloseProf[], MATCH(PAQueryRA[[#This Row],[Reg/Unreg]],CurCloseProf[R/NR],0),MATCH(R$4,CurCloseProf[#Headers],0))*'Closeouts and Depr'!$J129</f>
        <v>0</v>
      </c>
      <c r="S124" s="7">
        <f t="shared" si="18"/>
        <v>0</v>
      </c>
      <c r="U124" s="7">
        <f>'Summary '!K128</f>
        <v>0</v>
      </c>
      <c r="V124" s="7">
        <f>INDEX(CurCloseProf[], MATCH(PAQueryRA[[#This Row],[Reg/Unreg]],CurCloseProf[R/NR],0),MATCH(V$4,CurCloseProf[#Headers],0))*'Closeouts and Depr'!$M129</f>
        <v>0</v>
      </c>
      <c r="W124" s="7">
        <f>INDEX(CurCloseProf[], MATCH(PAQueryRA[[#This Row],[Reg/Unreg]],CurCloseProf[R/NR],0),MATCH(W$4,CurCloseProf[#Headers],0))*'Closeouts and Depr'!$M129</f>
        <v>0</v>
      </c>
      <c r="X124" s="7">
        <f>INDEX(CurCloseProf[], MATCH(PAQueryRA[[#This Row],[Reg/Unreg]],CurCloseProf[R/NR],0),MATCH(X$4,CurCloseProf[#Headers],0))*'Closeouts and Depr'!$M129</f>
        <v>0</v>
      </c>
      <c r="Y124" s="7">
        <f>INDEX(CurCloseProf[], MATCH(PAQueryRA[[#This Row],[Reg/Unreg]],CurCloseProf[R/NR],0),MATCH(Y$4,CurCloseProf[#Headers],0))*'Closeouts and Depr'!$M129</f>
        <v>0</v>
      </c>
      <c r="Z124" s="7">
        <f>INDEX(CurCloseProf[], MATCH(PAQueryRA[[#This Row],[Reg/Unreg]],CurCloseProf[R/NR],0),MATCH(Z$4,CurCloseProf[#Headers],0))*'Closeouts and Depr'!$M129</f>
        <v>0</v>
      </c>
      <c r="AA124" s="7">
        <f>INDEX(CurCloseProf[], MATCH(PAQueryRA[[#This Row],[Reg/Unreg]],CurCloseProf[R/NR],0),MATCH(AA$4,CurCloseProf[#Headers],0))*'Closeouts and Depr'!$M129</f>
        <v>0</v>
      </c>
      <c r="AB124" s="7">
        <f>INDEX(CurCloseProf[], MATCH(PAQueryRA[[#This Row],[Reg/Unreg]],CurCloseProf[R/NR],0),MATCH(AB$4,CurCloseProf[#Headers],0))*'Closeouts and Depr'!$M129</f>
        <v>0</v>
      </c>
      <c r="AC124" s="7">
        <f>INDEX(CurCloseProf[], MATCH(PAQueryRA[[#This Row],[Reg/Unreg]],CurCloseProf[R/NR],0),MATCH(AC$4,CurCloseProf[#Headers],0))*'Closeouts and Depr'!$M129</f>
        <v>0</v>
      </c>
      <c r="AD124" s="7">
        <f>INDEX(CurCloseProf[], MATCH(PAQueryRA[[#This Row],[Reg/Unreg]],CurCloseProf[R/NR],0),MATCH(AD$4,CurCloseProf[#Headers],0))*'Closeouts and Depr'!$M129</f>
        <v>0</v>
      </c>
      <c r="AE124" s="7">
        <f>INDEX(CurCloseProf[], MATCH(PAQueryRA[[#This Row],[Reg/Unreg]],CurCloseProf[R/NR],0),MATCH(AE$4,CurCloseProf[#Headers],0))*'Closeouts and Depr'!$M129</f>
        <v>0</v>
      </c>
      <c r="AF124" s="7">
        <f>INDEX(CurCloseProf[], MATCH(PAQueryRA[[#This Row],[Reg/Unreg]],CurCloseProf[R/NR],0),MATCH(AF$4,CurCloseProf[#Headers],0))*'Closeouts and Depr'!$M129</f>
        <v>0</v>
      </c>
      <c r="AG124" s="7">
        <f>INDEX(CurCloseProf[], MATCH(PAQueryRA[[#This Row],[Reg/Unreg]],CurCloseProf[R/NR],0),MATCH(AG$4,CurCloseProf[#Headers],0))*'Closeouts and Depr'!$M129</f>
        <v>0</v>
      </c>
      <c r="AH124" s="7">
        <f t="shared" si="19"/>
        <v>0</v>
      </c>
      <c r="AJ124" s="7">
        <v>0</v>
      </c>
      <c r="AK124" s="7"/>
      <c r="AL124" s="59">
        <f>INDEX(CurCloseProf[],1,MATCH(AL$4,CurCloseProf[#Headers],0))*'CC Summary'!$K$94*$AJ$124</f>
        <v>0</v>
      </c>
      <c r="AM124" s="59">
        <f>INDEX(CurCloseProf[],1,MATCH(AM$4,CurCloseProf[#Headers],0))*'CC Summary'!$K$94*$AJ$124</f>
        <v>0</v>
      </c>
      <c r="AN124" s="59">
        <f>INDEX(CurCloseProf[],1,MATCH(AN$4,CurCloseProf[#Headers],0))*'CC Summary'!$K$94*$AJ$124</f>
        <v>0</v>
      </c>
      <c r="AO124" s="59">
        <f>INDEX(CurCloseProf[],1,MATCH(AO$4,CurCloseProf[#Headers],0))*'CC Summary'!$K$94*$AJ$124</f>
        <v>0</v>
      </c>
      <c r="AP124" s="59">
        <f>INDEX(CurCloseProf[],1,MATCH(AP$4,CurCloseProf[#Headers],0))*'CC Summary'!$K$94*$AJ$124</f>
        <v>0</v>
      </c>
      <c r="AQ124" s="59">
        <f>INDEX(CurCloseProf[],1,MATCH(AQ$4,CurCloseProf[#Headers],0))*'CC Summary'!$K$94*$AJ$124</f>
        <v>0</v>
      </c>
      <c r="AR124" s="59">
        <f>INDEX(CurCloseProf[],1,MATCH(AR$4,CurCloseProf[#Headers],0))*'CC Summary'!$K$94*$AJ$124</f>
        <v>0</v>
      </c>
      <c r="AS124" s="59">
        <f>INDEX(CurCloseProf[],1,MATCH(AS$4,CurCloseProf[#Headers],0))*'CC Summary'!$K$94*$AJ$124</f>
        <v>0</v>
      </c>
      <c r="AT124" s="59">
        <f>INDEX(CurCloseProf[],1,MATCH(AT$4,CurCloseProf[#Headers],0))*'CC Summary'!$K$94*$AJ$124</f>
        <v>0</v>
      </c>
      <c r="AU124" s="59">
        <f>INDEX(CurCloseProf[],1,MATCH(AU$4,CurCloseProf[#Headers],0))*'CC Summary'!$K$94*$AJ$124</f>
        <v>0</v>
      </c>
      <c r="AV124" s="59">
        <f>INDEX(CurCloseProf[],1,MATCH(AV$4,CurCloseProf[#Headers],0))*'CC Summary'!$K$94*$AJ$124</f>
        <v>0</v>
      </c>
      <c r="AW124" s="59">
        <f>INDEX(CurCloseProf[],1,MATCH(AW$4,CurCloseProf[#Headers],0))*'CC Summary'!$K$94*$AJ$124</f>
        <v>0</v>
      </c>
      <c r="AX124" s="59">
        <f t="shared" si="20"/>
        <v>0</v>
      </c>
    </row>
    <row r="125" spans="1:50">
      <c r="A125" t="s">
        <v>151</v>
      </c>
      <c r="B125" t="s">
        <v>180</v>
      </c>
      <c r="C125">
        <v>58801</v>
      </c>
      <c r="D125">
        <v>48801</v>
      </c>
      <c r="F125" s="7">
        <f>'Summary '!L129</f>
        <v>0</v>
      </c>
      <c r="G125" s="7">
        <f>INDEX(CurCloseProf[], MATCH(PAQueryRA[[#This Row],[Reg/Unreg]],CurCloseProf[R/NR],0),MATCH(G$4,CurCloseProf[#Headers],0))*'Closeouts and Depr'!$J130</f>
        <v>77.234943511863946</v>
      </c>
      <c r="H125" s="7">
        <f>INDEX(CurCloseProf[], MATCH(PAQueryRA[[#This Row],[Reg/Unreg]],CurCloseProf[R/NR],0),MATCH(H$4,CurCloseProf[#Headers],0))*'Closeouts and Depr'!$J130</f>
        <v>44.14282612079424</v>
      </c>
      <c r="I125" s="7">
        <f>INDEX(CurCloseProf[], MATCH(PAQueryRA[[#This Row],[Reg/Unreg]],CurCloseProf[R/NR],0),MATCH(I$4,CurCloseProf[#Headers],0))*'Closeouts and Depr'!$J130</f>
        <v>250.14422260956533</v>
      </c>
      <c r="J125" s="7">
        <f>INDEX(CurCloseProf[], MATCH(PAQueryRA[[#This Row],[Reg/Unreg]],CurCloseProf[R/NR],0),MATCH(J$4,CurCloseProf[#Headers],0))*'Closeouts and Depr'!$J130</f>
        <v>24.173057359768848</v>
      </c>
      <c r="K125" s="7">
        <f>INDEX(CurCloseProf[], MATCH(PAQueryRA[[#This Row],[Reg/Unreg]],CurCloseProf[R/NR],0),MATCH(K$4,CurCloseProf[#Headers],0))*'Closeouts and Depr'!$J130</f>
        <v>13.359931141235847</v>
      </c>
      <c r="L125" s="7">
        <f>INDEX(CurCloseProf[], MATCH(PAQueryRA[[#This Row],[Reg/Unreg]],CurCloseProf[R/NR],0),MATCH(L$4,CurCloseProf[#Headers],0))*'Closeouts and Depr'!$J130</f>
        <v>536.5748148345366</v>
      </c>
      <c r="M125" s="7">
        <f>INDEX(CurCloseProf[], MATCH(PAQueryRA[[#This Row],[Reg/Unreg]],CurCloseProf[R/NR],0),MATCH(M$4,CurCloseProf[#Headers],0))*'Closeouts and Depr'!$J130</f>
        <v>287.49853679432107</v>
      </c>
      <c r="N125" s="7">
        <f>INDEX(CurCloseProf[], MATCH(PAQueryRA[[#This Row],[Reg/Unreg]],CurCloseProf[R/NR],0),MATCH(N$4,CurCloseProf[#Headers],0))*'Closeouts and Depr'!$J130</f>
        <v>209.92148597604799</v>
      </c>
      <c r="O125" s="7">
        <f>INDEX(CurCloseProf[], MATCH(PAQueryRA[[#This Row],[Reg/Unreg]],CurCloseProf[R/NR],0),MATCH(O$4,CurCloseProf[#Headers],0))*'Closeouts and Depr'!$J130</f>
        <v>573.05148186123756</v>
      </c>
      <c r="P125" s="7">
        <f>INDEX(CurCloseProf[], MATCH(PAQueryRA[[#This Row],[Reg/Unreg]],CurCloseProf[R/NR],0),MATCH(P$4,CurCloseProf[#Headers],0))*'Closeouts and Depr'!$J130</f>
        <v>2167.6296933612725</v>
      </c>
      <c r="Q125" s="7">
        <f>INDEX(CurCloseProf[], MATCH(PAQueryRA[[#This Row],[Reg/Unreg]],CurCloseProf[R/NR],0),MATCH(Q$4,CurCloseProf[#Headers],0))*'Closeouts and Depr'!$J130</f>
        <v>116.247048713171</v>
      </c>
      <c r="R125" s="7">
        <f>INDEX(CurCloseProf[], MATCH(PAQueryRA[[#This Row],[Reg/Unreg]],CurCloseProf[R/NR],0),MATCH(R$4,CurCloseProf[#Headers],0))*'Closeouts and Depr'!$J130</f>
        <v>2949.5063656521852</v>
      </c>
      <c r="S125" s="7">
        <f t="shared" si="18"/>
        <v>7249.484407936</v>
      </c>
      <c r="U125" s="7">
        <f>'Summary '!K129</f>
        <v>0</v>
      </c>
      <c r="V125" s="7">
        <f>INDEX(CurCloseProf[], MATCH(PAQueryRA[[#This Row],[Reg/Unreg]],CurCloseProf[R/NR],0),MATCH(V$4,CurCloseProf[#Headers],0))*'Closeouts and Depr'!$M130</f>
        <v>-418.55904013387737</v>
      </c>
      <c r="W125" s="7">
        <f>INDEX(CurCloseProf[], MATCH(PAQueryRA[[#This Row],[Reg/Unreg]],CurCloseProf[R/NR],0),MATCH(W$4,CurCloseProf[#Headers],0))*'Closeouts and Depr'!$M130</f>
        <v>-239.22305228433495</v>
      </c>
      <c r="X125" s="7">
        <f>INDEX(CurCloseProf[], MATCH(PAQueryRA[[#This Row],[Reg/Unreg]],CurCloseProf[R/NR],0),MATCH(X$4,CurCloseProf[#Headers],0))*'Closeouts and Depr'!$M130</f>
        <v>-1355.6056488137624</v>
      </c>
      <c r="Y125" s="7">
        <f>INDEX(CurCloseProf[], MATCH(PAQueryRA[[#This Row],[Reg/Unreg]],CurCloseProf[R/NR],0),MATCH(Y$4,CurCloseProf[#Headers],0))*'Closeouts and Depr'!$M130</f>
        <v>-131.00095922322802</v>
      </c>
      <c r="Z125" s="7">
        <f>INDEX(CurCloseProf[], MATCH(PAQueryRA[[#This Row],[Reg/Unreg]],CurCloseProf[R/NR],0),MATCH(Z$4,CurCloseProf[#Headers],0))*'Closeouts and Depr'!$M130</f>
        <v>-72.401424801604293</v>
      </c>
      <c r="AA125" s="7">
        <f>INDEX(CurCloseProf[], MATCH(PAQueryRA[[#This Row],[Reg/Unreg]],CurCloseProf[R/NR],0),MATCH(AA$4,CurCloseProf[#Headers],0))*'Closeouts and Depr'!$M130</f>
        <v>-2907.8578845941402</v>
      </c>
      <c r="AB125" s="7">
        <f>INDEX(CurCloseProf[], MATCH(PAQueryRA[[#This Row],[Reg/Unreg]],CurCloseProf[R/NR],0),MATCH(AB$4,CurCloseProf[#Headers],0))*'Closeouts and Depr'!$M130</f>
        <v>-1558.0397437856709</v>
      </c>
      <c r="AC125" s="7">
        <f>INDEX(CurCloseProf[], MATCH(PAQueryRA[[#This Row],[Reg/Unreg]],CurCloseProf[R/NR],0),MATCH(AC$4,CurCloseProf[#Headers],0))*'Closeouts and Depr'!$M130</f>
        <v>-1137.6267228073405</v>
      </c>
      <c r="AD125" s="7">
        <f>INDEX(CurCloseProf[], MATCH(PAQueryRA[[#This Row],[Reg/Unreg]],CurCloseProf[R/NR],0),MATCH(AD$4,CurCloseProf[#Headers],0))*'Closeouts and Depr'!$M130</f>
        <v>-3105.5357496091356</v>
      </c>
      <c r="AE125" s="7">
        <f>INDEX(CurCloseProf[], MATCH(PAQueryRA[[#This Row],[Reg/Unreg]],CurCloseProf[R/NR],0),MATCH(AE$4,CurCloseProf[#Headers],0))*'Closeouts and Depr'!$M130</f>
        <v>-11747.027479596965</v>
      </c>
      <c r="AF125" s="7">
        <f>INDEX(CurCloseProf[], MATCH(PAQueryRA[[#This Row],[Reg/Unreg]],CurCloseProf[R/NR],0),MATCH(AF$4,CurCloseProf[#Headers],0))*'Closeouts and Depr'!$M130</f>
        <v>-629.97719575346002</v>
      </c>
      <c r="AG125" s="7">
        <f>INDEX(CurCloseProf[], MATCH(PAQueryRA[[#This Row],[Reg/Unreg]],CurCloseProf[R/NR],0),MATCH(AG$4,CurCloseProf[#Headers],0))*'Closeouts and Depr'!$M130</f>
        <v>-15984.248801664542</v>
      </c>
      <c r="AH125" s="7">
        <f t="shared" si="19"/>
        <v>-39287.103703068067</v>
      </c>
      <c r="AJ125" s="7">
        <v>0</v>
      </c>
      <c r="AK125" s="7"/>
      <c r="AL125" s="59">
        <f>INDEX(CurCloseProf[],1,MATCH(AL$4,CurCloseProf[#Headers],0))*'CC Summary'!$K$94*$AJ$125</f>
        <v>0</v>
      </c>
      <c r="AM125" s="59">
        <f>INDEX(CurCloseProf[],1,MATCH(AM$4,CurCloseProf[#Headers],0))*'CC Summary'!$K$94*$AJ$125</f>
        <v>0</v>
      </c>
      <c r="AN125" s="59">
        <f>INDEX(CurCloseProf[],1,MATCH(AN$4,CurCloseProf[#Headers],0))*'CC Summary'!$K$94*$AJ$125</f>
        <v>0</v>
      </c>
      <c r="AO125" s="59">
        <f>INDEX(CurCloseProf[],1,MATCH(AO$4,CurCloseProf[#Headers],0))*'CC Summary'!$K$94*$AJ$125</f>
        <v>0</v>
      </c>
      <c r="AP125" s="59">
        <f>INDEX(CurCloseProf[],1,MATCH(AP$4,CurCloseProf[#Headers],0))*'CC Summary'!$K$94*$AJ$125</f>
        <v>0</v>
      </c>
      <c r="AQ125" s="59">
        <f>INDEX(CurCloseProf[],1,MATCH(AQ$4,CurCloseProf[#Headers],0))*'CC Summary'!$K$94*$AJ$125</f>
        <v>0</v>
      </c>
      <c r="AR125" s="59">
        <f>INDEX(CurCloseProf[],1,MATCH(AR$4,CurCloseProf[#Headers],0))*'CC Summary'!$K$94*$AJ$125</f>
        <v>0</v>
      </c>
      <c r="AS125" s="59">
        <f>INDEX(CurCloseProf[],1,MATCH(AS$4,CurCloseProf[#Headers],0))*'CC Summary'!$K$94*$AJ$125</f>
        <v>0</v>
      </c>
      <c r="AT125" s="59">
        <f>INDEX(CurCloseProf[],1,MATCH(AT$4,CurCloseProf[#Headers],0))*'CC Summary'!$K$94*$AJ$125</f>
        <v>0</v>
      </c>
      <c r="AU125" s="59">
        <f>INDEX(CurCloseProf[],1,MATCH(AU$4,CurCloseProf[#Headers],0))*'CC Summary'!$K$94*$AJ$125</f>
        <v>0</v>
      </c>
      <c r="AV125" s="59">
        <f>INDEX(CurCloseProf[],1,MATCH(AV$4,CurCloseProf[#Headers],0))*'CC Summary'!$K$94*$AJ$125</f>
        <v>0</v>
      </c>
      <c r="AW125" s="59">
        <f>INDEX(CurCloseProf[],1,MATCH(AW$4,CurCloseProf[#Headers],0))*'CC Summary'!$K$94*$AJ$125</f>
        <v>0</v>
      </c>
      <c r="AX125" s="59">
        <f t="shared" si="20"/>
        <v>0</v>
      </c>
    </row>
    <row r="126" spans="1:50" ht="15" thickBot="1">
      <c r="F126" s="178">
        <f>SUM(F5:F125)</f>
        <v>0</v>
      </c>
      <c r="G126" s="178">
        <f>SUM(G5:G125)</f>
        <v>27572842.292439856</v>
      </c>
      <c r="H126" s="178">
        <f t="shared" ref="H126:V126" si="27">SUM(H5:H125)</f>
        <v>21695941.945781846</v>
      </c>
      <c r="I126" s="178">
        <f t="shared" si="27"/>
        <v>29978727.445785552</v>
      </c>
      <c r="J126" s="178">
        <f t="shared" si="27"/>
        <v>8117077.8825622899</v>
      </c>
      <c r="K126" s="178">
        <f t="shared" si="27"/>
        <v>23548406.890207723</v>
      </c>
      <c r="L126" s="178">
        <f t="shared" si="27"/>
        <v>42415635.008192196</v>
      </c>
      <c r="M126" s="178">
        <f t="shared" si="27"/>
        <v>35024907.727345377</v>
      </c>
      <c r="N126" s="178">
        <f t="shared" si="27"/>
        <v>20347934.923891738</v>
      </c>
      <c r="O126" s="178">
        <f t="shared" si="27"/>
        <v>42986590.080950536</v>
      </c>
      <c r="P126" s="178">
        <f t="shared" si="27"/>
        <v>89448607.936206296</v>
      </c>
      <c r="Q126" s="178">
        <f t="shared" si="27"/>
        <v>74271582.235623941</v>
      </c>
      <c r="R126" s="178">
        <f t="shared" si="27"/>
        <v>283459462.74141532</v>
      </c>
      <c r="S126" s="178">
        <f t="shared" si="27"/>
        <v>698867717.11040282</v>
      </c>
      <c r="U126" s="178">
        <f t="shared" si="27"/>
        <v>0</v>
      </c>
      <c r="V126" s="178">
        <f t="shared" si="27"/>
        <v>-3029476.7768772803</v>
      </c>
      <c r="W126" s="178">
        <f t="shared" ref="W126" si="28">SUM(W5:W125)</f>
        <v>-2385642.822257244</v>
      </c>
      <c r="X126" s="178">
        <f t="shared" ref="X126" si="29">SUM(X5:X125)</f>
        <v>-3275116.0146701387</v>
      </c>
      <c r="Y126" s="178">
        <f t="shared" ref="Y126" si="30">SUM(Y5:Y125)</f>
        <v>-891676.04194624675</v>
      </c>
      <c r="Z126" s="178">
        <f t="shared" ref="Z126" si="31">SUM(Z5:Z125)</f>
        <v>-2593224.4305461515</v>
      </c>
      <c r="AA126" s="178">
        <f t="shared" ref="AA126" si="32">SUM(AA5:AA125)</f>
        <v>-4613268.4445918528</v>
      </c>
      <c r="AB126" s="178">
        <f t="shared" ref="AB126" si="33">SUM(AB5:AB125)</f>
        <v>-3826935.7958697239</v>
      </c>
      <c r="AC126" s="178">
        <f t="shared" ref="AC126" si="34">SUM(AC5:AC125)</f>
        <v>-2218454.4435997694</v>
      </c>
      <c r="AD126" s="178">
        <f t="shared" ref="AD126" si="35">SUM(AD5:AD125)</f>
        <v>-4672075.4349538675</v>
      </c>
      <c r="AE126" s="178">
        <f t="shared" ref="AE126" si="36">SUM(AE5:AE125)</f>
        <v>-9612142.3912758324</v>
      </c>
      <c r="AF126" s="178">
        <f t="shared" ref="AF126" si="37">SUM(AF5:AF125)</f>
        <v>-8170679.8018000033</v>
      </c>
      <c r="AG126" s="178">
        <f t="shared" ref="AG126" si="38">SUM(AG5:AG125)</f>
        <v>-30901625.907167453</v>
      </c>
      <c r="AH126" s="178">
        <f t="shared" ref="AH126" si="39">SUM(AH5:AH125)</f>
        <v>-76190318.305555537</v>
      </c>
      <c r="AJ126" s="179">
        <f>SUM(AJ5:AJ125)</f>
        <v>0.99999999999999978</v>
      </c>
      <c r="AK126" s="178">
        <f>'CC Summary'!H94</f>
        <v>0</v>
      </c>
      <c r="AL126" s="178">
        <f>SUM(AL5:AL125)</f>
        <v>296435.17844795523</v>
      </c>
      <c r="AM126" s="178">
        <f t="shared" ref="AM126:AW126" si="40">SUM(AM5:AM125)</f>
        <v>233764.35667519542</v>
      </c>
      <c r="AN126" s="178">
        <f t="shared" si="40"/>
        <v>317188.48477807769</v>
      </c>
      <c r="AO126" s="178">
        <f t="shared" si="40"/>
        <v>87222.389075979852</v>
      </c>
      <c r="AP126" s="178">
        <f t="shared" si="40"/>
        <v>254786.87420769301</v>
      </c>
      <c r="AQ126" s="178">
        <f t="shared" si="40"/>
        <v>443157.05278306489</v>
      </c>
      <c r="AR126" s="178">
        <f t="shared" si="40"/>
        <v>370725.52949374676</v>
      </c>
      <c r="AS126" s="178">
        <f t="shared" si="40"/>
        <v>214055.50321150746</v>
      </c>
      <c r="AT126" s="178">
        <f t="shared" si="40"/>
        <v>448222.35819864355</v>
      </c>
      <c r="AU126" s="178">
        <f t="shared" si="40"/>
        <v>902680.58886193461</v>
      </c>
      <c r="AV126" s="178">
        <f t="shared" si="40"/>
        <v>801316.7577406615</v>
      </c>
      <c r="AW126" s="178">
        <f t="shared" si="40"/>
        <v>2981152.7365255384</v>
      </c>
      <c r="AX126" s="178">
        <f>SUM(AK126:AW126)</f>
        <v>7350707.8099999987</v>
      </c>
    </row>
    <row r="127" spans="1:50">
      <c r="AL127" s="59"/>
    </row>
    <row r="128" spans="1:50">
      <c r="AL128" s="59"/>
    </row>
    <row r="129" spans="38:38">
      <c r="AL129" s="59"/>
    </row>
    <row r="130" spans="38:38">
      <c r="AL130" s="59"/>
    </row>
    <row r="131" spans="38:38">
      <c r="AL131" s="59"/>
    </row>
    <row r="132" spans="38:38">
      <c r="AL132" s="59"/>
    </row>
    <row r="133" spans="38:38">
      <c r="AL133" s="59"/>
    </row>
    <row r="134" spans="38:38">
      <c r="AL134" s="59"/>
    </row>
    <row r="135" spans="38:38">
      <c r="AL135" s="59"/>
    </row>
    <row r="136" spans="38:38">
      <c r="AL136" s="59"/>
    </row>
    <row r="137" spans="38:38">
      <c r="AL137" s="59"/>
    </row>
    <row r="138" spans="38:38">
      <c r="AL138" s="59"/>
    </row>
    <row r="139" spans="38:38">
      <c r="AL139" s="59"/>
    </row>
    <row r="140" spans="38:38">
      <c r="AL140" s="59"/>
    </row>
    <row r="141" spans="38:38">
      <c r="AL141" s="59"/>
    </row>
    <row r="142" spans="38:38">
      <c r="AL142" s="59"/>
    </row>
    <row r="143" spans="38:38">
      <c r="AL143" s="59"/>
    </row>
    <row r="144" spans="38:38">
      <c r="AL144" s="59"/>
    </row>
    <row r="145" spans="38:38">
      <c r="AL145" s="59"/>
    </row>
    <row r="146" spans="38:38">
      <c r="AL146" s="59"/>
    </row>
    <row r="147" spans="38:38">
      <c r="AL147" s="59"/>
    </row>
    <row r="148" spans="38:38">
      <c r="AL148" s="59"/>
    </row>
    <row r="149" spans="38:38">
      <c r="AL149" s="59"/>
    </row>
    <row r="150" spans="38:38">
      <c r="AL150" s="59"/>
    </row>
    <row r="151" spans="38:38">
      <c r="AL151" s="59"/>
    </row>
    <row r="152" spans="38:38">
      <c r="AL152" s="59"/>
    </row>
    <row r="153" spans="38:38">
      <c r="AL153" s="59"/>
    </row>
    <row r="154" spans="38:38">
      <c r="AL154" s="59"/>
    </row>
    <row r="155" spans="38:38">
      <c r="AL155" s="59"/>
    </row>
    <row r="156" spans="38:38">
      <c r="AL156" s="59"/>
    </row>
    <row r="157" spans="38:38">
      <c r="AL157" s="59"/>
    </row>
    <row r="158" spans="38:38">
      <c r="AL158" s="59"/>
    </row>
    <row r="159" spans="38:38">
      <c r="AL159" s="59"/>
    </row>
    <row r="160" spans="38:38">
      <c r="AL160" s="59"/>
    </row>
    <row r="161" spans="38:38">
      <c r="AL161" s="59"/>
    </row>
    <row r="162" spans="38:38">
      <c r="AL162" s="59"/>
    </row>
    <row r="163" spans="38:38">
      <c r="AL163" s="59"/>
    </row>
    <row r="164" spans="38:38">
      <c r="AL164" s="59"/>
    </row>
    <row r="165" spans="38:38">
      <c r="AL165" s="59"/>
    </row>
    <row r="166" spans="38:38">
      <c r="AL166" s="59"/>
    </row>
    <row r="167" spans="38:38">
      <c r="AL167" s="59"/>
    </row>
  </sheetData>
  <phoneticPr fontId="11" type="noConversion"/>
  <pageMargins left="0.7" right="0.7" top="0.75" bottom="0.75" header="0.3" footer="0.3"/>
  <pageSetup orientation="portrait" horizontalDpi="300" r:id="rId1"/>
  <customProperties>
    <customPr name="EpmWorksheetKeyString_GUID" r:id="rId2"/>
  </customProperties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9F818-02F1-4665-888A-21339CAB22C7}">
  <dimension ref="A4:AM136"/>
  <sheetViews>
    <sheetView zoomScale="60" zoomScaleNormal="60" workbookViewId="0">
      <pane xSplit="5" ySplit="4" topLeftCell="S95" activePane="bottomRight" state="frozen"/>
      <selection pane="topRight" activeCell="F1" sqref="F1"/>
      <selection pane="bottomLeft" activeCell="A5" sqref="A5"/>
      <selection pane="bottomRight" activeCell="AB58" sqref="AB58"/>
    </sheetView>
  </sheetViews>
  <sheetFormatPr defaultColWidth="9.1796875" defaultRowHeight="14.5" outlineLevelCol="1"/>
  <cols>
    <col min="1" max="1" width="14.54296875" bestFit="1" customWidth="1"/>
    <col min="2" max="2" width="42.26953125" bestFit="1" customWidth="1"/>
    <col min="3" max="3" width="24.81640625" customWidth="1"/>
    <col min="4" max="4" width="27.26953125" customWidth="1"/>
    <col min="5" max="5" width="3.54296875" customWidth="1"/>
    <col min="6" max="6" width="16.7265625" hidden="1" customWidth="1" outlineLevel="1"/>
    <col min="7" max="18" width="13.7265625" hidden="1" customWidth="1" outlineLevel="1"/>
    <col min="19" max="19" width="15.81640625" customWidth="1" collapsed="1"/>
    <col min="20" max="20" width="20" customWidth="1"/>
    <col min="21" max="21" width="16.54296875" customWidth="1"/>
    <col min="22" max="22" width="21.81640625" bestFit="1" customWidth="1"/>
    <col min="23" max="23" width="19.7265625" bestFit="1" customWidth="1"/>
    <col min="24" max="24" width="12.7265625" customWidth="1"/>
    <col min="25" max="25" width="17.1796875" customWidth="1"/>
    <col min="26" max="26" width="16.7265625" customWidth="1"/>
    <col min="27" max="27" width="7" customWidth="1"/>
    <col min="28" max="28" width="16.453125" customWidth="1"/>
    <col min="29" max="29" width="13.26953125" customWidth="1"/>
    <col min="30" max="30" width="20.54296875" bestFit="1" customWidth="1"/>
    <col min="31" max="31" width="21.1796875" customWidth="1"/>
    <col min="32" max="32" width="15" customWidth="1"/>
    <col min="33" max="33" width="19.7265625" customWidth="1"/>
    <col min="34" max="34" width="18.453125" customWidth="1"/>
    <col min="37" max="37" width="36.54296875" bestFit="1" customWidth="1"/>
    <col min="39" max="39" width="14.7265625" bestFit="1" customWidth="1"/>
  </cols>
  <sheetData>
    <row r="4" spans="1:39" ht="63.75" customHeight="1">
      <c r="A4" s="176" t="s">
        <v>31</v>
      </c>
      <c r="B4" s="176" t="s">
        <v>32</v>
      </c>
      <c r="C4" s="176" t="s">
        <v>33</v>
      </c>
      <c r="D4" s="177" t="s">
        <v>34</v>
      </c>
      <c r="F4" s="52" t="s">
        <v>434</v>
      </c>
      <c r="G4" s="52" t="s">
        <v>376</v>
      </c>
      <c r="H4" s="52" t="s">
        <v>377</v>
      </c>
      <c r="I4" s="52" t="s">
        <v>378</v>
      </c>
      <c r="J4" s="52" t="s">
        <v>379</v>
      </c>
      <c r="K4" s="52" t="s">
        <v>380</v>
      </c>
      <c r="L4" s="52" t="s">
        <v>381</v>
      </c>
      <c r="M4" s="52" t="s">
        <v>382</v>
      </c>
      <c r="N4" s="52" t="s">
        <v>383</v>
      </c>
      <c r="O4" s="52" t="s">
        <v>384</v>
      </c>
      <c r="P4" s="52" t="s">
        <v>385</v>
      </c>
      <c r="Q4" s="52" t="s">
        <v>386</v>
      </c>
      <c r="R4" s="52" t="s">
        <v>387</v>
      </c>
      <c r="S4" s="52" t="s">
        <v>435</v>
      </c>
      <c r="T4" s="52" t="s">
        <v>37</v>
      </c>
      <c r="U4" s="52" t="s">
        <v>439</v>
      </c>
      <c r="V4" s="52" t="s">
        <v>181</v>
      </c>
      <c r="W4" s="52" t="s">
        <v>440</v>
      </c>
      <c r="X4" s="52" t="s">
        <v>441</v>
      </c>
      <c r="Y4" s="52" t="s">
        <v>442</v>
      </c>
      <c r="Z4" s="52" t="s">
        <v>443</v>
      </c>
      <c r="AB4" s="52" t="s">
        <v>444</v>
      </c>
      <c r="AC4" s="52" t="s">
        <v>439</v>
      </c>
      <c r="AD4" s="52" t="s">
        <v>181</v>
      </c>
      <c r="AE4" s="52" t="s">
        <v>440</v>
      </c>
      <c r="AF4" s="52" t="s">
        <v>441</v>
      </c>
      <c r="AG4" s="52" t="s">
        <v>442</v>
      </c>
      <c r="AH4" s="52" t="s">
        <v>443</v>
      </c>
    </row>
    <row r="5" spans="1:39">
      <c r="A5" t="s">
        <v>58</v>
      </c>
      <c r="B5" t="s">
        <v>59</v>
      </c>
      <c r="C5">
        <v>40100</v>
      </c>
      <c r="D5">
        <v>40100</v>
      </c>
      <c r="F5" s="7">
        <f>'Summary '!L9</f>
        <v>0</v>
      </c>
      <c r="G5" s="7">
        <f>INDEX(CurCloseProf[], MATCH(PAQueryRA10[[#This Row],[Reg/Unreg]],CurCloseProf[R/NR],0),MATCH(G$4,CurCloseProf[#Headers],0))*'Closeouts and Depr'!$J10</f>
        <v>0</v>
      </c>
      <c r="H5" s="7">
        <f>INDEX(CurCloseProf[], MATCH(PAQueryRA10[[#This Row],[Reg/Unreg]],CurCloseProf[R/NR],0),MATCH(H$4,CurCloseProf[#Headers],0))*'Closeouts and Depr'!$J10</f>
        <v>0</v>
      </c>
      <c r="I5" s="7">
        <f>INDEX(CurCloseProf[], MATCH(PAQueryRA10[[#This Row],[Reg/Unreg]],CurCloseProf[R/NR],0),MATCH(I$4,CurCloseProf[#Headers],0))*'Closeouts and Depr'!$J10</f>
        <v>0</v>
      </c>
      <c r="J5" s="7">
        <f>INDEX(CurCloseProf[], MATCH(PAQueryRA10[[#This Row],[Reg/Unreg]],CurCloseProf[R/NR],0),MATCH(J$4,CurCloseProf[#Headers],0))*'Closeouts and Depr'!$J10</f>
        <v>0</v>
      </c>
      <c r="K5" s="7">
        <f>INDEX(CurCloseProf[], MATCH(PAQueryRA10[[#This Row],[Reg/Unreg]],CurCloseProf[R/NR],0),MATCH(K$4,CurCloseProf[#Headers],0))*'Closeouts and Depr'!$J10</f>
        <v>0</v>
      </c>
      <c r="L5" s="7">
        <f>INDEX(CurCloseProf[], MATCH(PAQueryRA10[[#This Row],[Reg/Unreg]],CurCloseProf[R/NR],0),MATCH(L$4,CurCloseProf[#Headers],0))*'Closeouts and Depr'!$J10</f>
        <v>0</v>
      </c>
      <c r="M5" s="7">
        <f>INDEX(CurCloseProf[], MATCH(PAQueryRA10[[#This Row],[Reg/Unreg]],CurCloseProf[R/NR],0),MATCH(M$4,CurCloseProf[#Headers],0))*'Closeouts and Depr'!$J10</f>
        <v>0</v>
      </c>
      <c r="N5" s="7">
        <f>INDEX(CurCloseProf[], MATCH(PAQueryRA10[[#This Row],[Reg/Unreg]],CurCloseProf[R/NR],0),MATCH(N$4,CurCloseProf[#Headers],0))*'Closeouts and Depr'!$J10</f>
        <v>0</v>
      </c>
      <c r="O5" s="7">
        <f>INDEX(CurCloseProf[], MATCH(PAQueryRA10[[#This Row],[Reg/Unreg]],CurCloseProf[R/NR],0),MATCH(O$4,CurCloseProf[#Headers],0))*'Closeouts and Depr'!$J10</f>
        <v>0</v>
      </c>
      <c r="P5" s="7">
        <f>INDEX(CurCloseProf[], MATCH(PAQueryRA10[[#This Row],[Reg/Unreg]],CurCloseProf[R/NR],0),MATCH(P$4,CurCloseProf[#Headers],0))*'Closeouts and Depr'!$J10</f>
        <v>0</v>
      </c>
      <c r="Q5" s="7">
        <f>INDEX(CurCloseProf[], MATCH(PAQueryRA10[[#This Row],[Reg/Unreg]],CurCloseProf[R/NR],0),MATCH(Q$4,CurCloseProf[#Headers],0))*'Closeouts and Depr'!$J10</f>
        <v>0</v>
      </c>
      <c r="R5" s="7">
        <f>INDEX(CurCloseProf[], MATCH(PAQueryRA10[[#This Row],[Reg/Unreg]],CurCloseProf[R/NR],0),MATCH(R$4,CurCloseProf[#Headers],0))*'Closeouts and Depr'!$J10</f>
        <v>0</v>
      </c>
      <c r="S5" s="7">
        <f>SUM(F5:R5)</f>
        <v>0</v>
      </c>
      <c r="T5" s="7">
        <v>1041882.9233333333</v>
      </c>
      <c r="V5" s="59"/>
      <c r="Z5" s="59">
        <f>T5+Y5</f>
        <v>1041882.9233333333</v>
      </c>
      <c r="AB5" s="7">
        <v>850433.85333333339</v>
      </c>
      <c r="AD5" s="59"/>
      <c r="AH5" s="59">
        <f>AB5+AG5</f>
        <v>850433.85333333339</v>
      </c>
    </row>
    <row r="6" spans="1:39">
      <c r="A6" t="s">
        <v>58</v>
      </c>
      <c r="B6" t="s">
        <v>60</v>
      </c>
      <c r="C6">
        <v>40102</v>
      </c>
      <c r="D6">
        <v>40102</v>
      </c>
      <c r="F6" s="7">
        <f>'Summary '!L10</f>
        <v>0</v>
      </c>
      <c r="G6" s="7">
        <f>INDEX(CurCloseProf[], MATCH(PAQueryRA10[[#This Row],[Reg/Unreg]],CurCloseProf[R/NR],0),MATCH(G$4,CurCloseProf[#Headers],0))*'Closeouts and Depr'!$J11</f>
        <v>0</v>
      </c>
      <c r="H6" s="7">
        <f>INDEX(CurCloseProf[], MATCH(PAQueryRA10[[#This Row],[Reg/Unreg]],CurCloseProf[R/NR],0),MATCH(H$4,CurCloseProf[#Headers],0))*'Closeouts and Depr'!$J11</f>
        <v>0</v>
      </c>
      <c r="I6" s="7">
        <f>INDEX(CurCloseProf[], MATCH(PAQueryRA10[[#This Row],[Reg/Unreg]],CurCloseProf[R/NR],0),MATCH(I$4,CurCloseProf[#Headers],0))*'Closeouts and Depr'!$J11</f>
        <v>0</v>
      </c>
      <c r="J6" s="7">
        <f>INDEX(CurCloseProf[], MATCH(PAQueryRA10[[#This Row],[Reg/Unreg]],CurCloseProf[R/NR],0),MATCH(J$4,CurCloseProf[#Headers],0))*'Closeouts and Depr'!$J11</f>
        <v>0</v>
      </c>
      <c r="K6" s="7">
        <f>INDEX(CurCloseProf[], MATCH(PAQueryRA10[[#This Row],[Reg/Unreg]],CurCloseProf[R/NR],0),MATCH(K$4,CurCloseProf[#Headers],0))*'Closeouts and Depr'!$J11</f>
        <v>0</v>
      </c>
      <c r="L6" s="7">
        <f>INDEX(CurCloseProf[], MATCH(PAQueryRA10[[#This Row],[Reg/Unreg]],CurCloseProf[R/NR],0),MATCH(L$4,CurCloseProf[#Headers],0))*'Closeouts and Depr'!$J11</f>
        <v>0</v>
      </c>
      <c r="M6" s="7">
        <f>INDEX(CurCloseProf[], MATCH(PAQueryRA10[[#This Row],[Reg/Unreg]],CurCloseProf[R/NR],0),MATCH(M$4,CurCloseProf[#Headers],0))*'Closeouts and Depr'!$J11</f>
        <v>0</v>
      </c>
      <c r="N6" s="7">
        <f>INDEX(CurCloseProf[], MATCH(PAQueryRA10[[#This Row],[Reg/Unreg]],CurCloseProf[R/NR],0),MATCH(N$4,CurCloseProf[#Headers],0))*'Closeouts and Depr'!$J11</f>
        <v>0</v>
      </c>
      <c r="O6" s="7">
        <f>INDEX(CurCloseProf[], MATCH(PAQueryRA10[[#This Row],[Reg/Unreg]],CurCloseProf[R/NR],0),MATCH(O$4,CurCloseProf[#Headers],0))*'Closeouts and Depr'!$J11</f>
        <v>0</v>
      </c>
      <c r="P6" s="7">
        <f>INDEX(CurCloseProf[], MATCH(PAQueryRA10[[#This Row],[Reg/Unreg]],CurCloseProf[R/NR],0),MATCH(P$4,CurCloseProf[#Headers],0))*'Closeouts and Depr'!$J11</f>
        <v>0</v>
      </c>
      <c r="Q6" s="7">
        <f>INDEX(CurCloseProf[], MATCH(PAQueryRA10[[#This Row],[Reg/Unreg]],CurCloseProf[R/NR],0),MATCH(Q$4,CurCloseProf[#Headers],0))*'Closeouts and Depr'!$J11</f>
        <v>0</v>
      </c>
      <c r="R6" s="7">
        <f>INDEX(CurCloseProf[], MATCH(PAQueryRA10[[#This Row],[Reg/Unreg]],CurCloseProf[R/NR],0),MATCH(R$4,CurCloseProf[#Headers],0))*'Closeouts and Depr'!$J11</f>
        <v>0</v>
      </c>
      <c r="S6" s="7">
        <f t="shared" ref="S6:S83" si="0">SUM(F6:R6)</f>
        <v>0</v>
      </c>
      <c r="T6" s="7">
        <v>126151.87000000001</v>
      </c>
      <c r="V6" s="59"/>
      <c r="Z6" s="59">
        <f t="shared" ref="Z6:Z76" si="1">T6+Y6</f>
        <v>126151.87000000001</v>
      </c>
      <c r="AB6" s="7">
        <v>128889.12000000001</v>
      </c>
      <c r="AD6" s="59"/>
      <c r="AH6" s="59">
        <f t="shared" ref="AH6:AH13" si="2">AB6+AG6</f>
        <v>128889.12000000001</v>
      </c>
    </row>
    <row r="7" spans="1:39">
      <c r="A7" t="s">
        <v>58</v>
      </c>
      <c r="B7" t="s">
        <v>61</v>
      </c>
      <c r="C7">
        <v>40202</v>
      </c>
      <c r="D7">
        <v>40202</v>
      </c>
      <c r="F7" s="7">
        <f>'Summary '!L11</f>
        <v>0</v>
      </c>
      <c r="G7" s="7">
        <f>INDEX(CurCloseProf[], MATCH(PAQueryRA10[[#This Row],[Reg/Unreg]],CurCloseProf[R/NR],0),MATCH(G$4,CurCloseProf[#Headers],0))*'Closeouts and Depr'!$J12</f>
        <v>0</v>
      </c>
      <c r="H7" s="7">
        <f>INDEX(CurCloseProf[], MATCH(PAQueryRA10[[#This Row],[Reg/Unreg]],CurCloseProf[R/NR],0),MATCH(H$4,CurCloseProf[#Headers],0))*'Closeouts and Depr'!$J12</f>
        <v>0</v>
      </c>
      <c r="I7" s="7">
        <f>INDEX(CurCloseProf[], MATCH(PAQueryRA10[[#This Row],[Reg/Unreg]],CurCloseProf[R/NR],0),MATCH(I$4,CurCloseProf[#Headers],0))*'Closeouts and Depr'!$J12</f>
        <v>0</v>
      </c>
      <c r="J7" s="7">
        <f>INDEX(CurCloseProf[], MATCH(PAQueryRA10[[#This Row],[Reg/Unreg]],CurCloseProf[R/NR],0),MATCH(J$4,CurCloseProf[#Headers],0))*'Closeouts and Depr'!$J12</f>
        <v>0</v>
      </c>
      <c r="K7" s="7">
        <f>INDEX(CurCloseProf[], MATCH(PAQueryRA10[[#This Row],[Reg/Unreg]],CurCloseProf[R/NR],0),MATCH(K$4,CurCloseProf[#Headers],0))*'Closeouts and Depr'!$J12</f>
        <v>0</v>
      </c>
      <c r="L7" s="7">
        <f>INDEX(CurCloseProf[], MATCH(PAQueryRA10[[#This Row],[Reg/Unreg]],CurCloseProf[R/NR],0),MATCH(L$4,CurCloseProf[#Headers],0))*'Closeouts and Depr'!$J12</f>
        <v>0</v>
      </c>
      <c r="M7" s="7">
        <f>INDEX(CurCloseProf[], MATCH(PAQueryRA10[[#This Row],[Reg/Unreg]],CurCloseProf[R/NR],0),MATCH(M$4,CurCloseProf[#Headers],0))*'Closeouts and Depr'!$J12</f>
        <v>0</v>
      </c>
      <c r="N7" s="7">
        <f>INDEX(CurCloseProf[], MATCH(PAQueryRA10[[#This Row],[Reg/Unreg]],CurCloseProf[R/NR],0),MATCH(N$4,CurCloseProf[#Headers],0))*'Closeouts and Depr'!$J12</f>
        <v>0</v>
      </c>
      <c r="O7" s="7">
        <f>INDEX(CurCloseProf[], MATCH(PAQueryRA10[[#This Row],[Reg/Unreg]],CurCloseProf[R/NR],0),MATCH(O$4,CurCloseProf[#Headers],0))*'Closeouts and Depr'!$J12</f>
        <v>0</v>
      </c>
      <c r="P7" s="7">
        <f>INDEX(CurCloseProf[], MATCH(PAQueryRA10[[#This Row],[Reg/Unreg]],CurCloseProf[R/NR],0),MATCH(P$4,CurCloseProf[#Headers],0))*'Closeouts and Depr'!$J12</f>
        <v>0</v>
      </c>
      <c r="Q7" s="7">
        <f>INDEX(CurCloseProf[], MATCH(PAQueryRA10[[#This Row],[Reg/Unreg]],CurCloseProf[R/NR],0),MATCH(Q$4,CurCloseProf[#Headers],0))*'Closeouts and Depr'!$J12</f>
        <v>0</v>
      </c>
      <c r="R7" s="7">
        <f>INDEX(CurCloseProf[], MATCH(PAQueryRA10[[#This Row],[Reg/Unreg]],CurCloseProf[R/NR],0),MATCH(R$4,CurCloseProf[#Headers],0))*'Closeouts and Depr'!$J12</f>
        <v>0</v>
      </c>
      <c r="S7" s="7">
        <f t="shared" si="0"/>
        <v>0</v>
      </c>
      <c r="T7" s="7">
        <v>0</v>
      </c>
      <c r="V7" s="59"/>
      <c r="Z7" s="59">
        <f t="shared" si="1"/>
        <v>0</v>
      </c>
      <c r="AB7" s="7">
        <v>0</v>
      </c>
      <c r="AD7" s="59"/>
      <c r="AH7" s="59">
        <f t="shared" si="2"/>
        <v>0</v>
      </c>
    </row>
    <row r="8" spans="1:39">
      <c r="A8" t="s">
        <v>58</v>
      </c>
      <c r="B8" t="s">
        <v>62</v>
      </c>
      <c r="C8">
        <v>40203</v>
      </c>
      <c r="D8">
        <v>40203</v>
      </c>
      <c r="F8" s="7">
        <f>'Summary '!L12</f>
        <v>0</v>
      </c>
      <c r="G8" s="7">
        <f>INDEX(CurCloseProf[], MATCH(PAQueryRA10[[#This Row],[Reg/Unreg]],CurCloseProf[R/NR],0),MATCH(G$4,CurCloseProf[#Headers],0))*'Closeouts and Depr'!$J13</f>
        <v>0</v>
      </c>
      <c r="H8" s="7">
        <f>INDEX(CurCloseProf[], MATCH(PAQueryRA10[[#This Row],[Reg/Unreg]],CurCloseProf[R/NR],0),MATCH(H$4,CurCloseProf[#Headers],0))*'Closeouts and Depr'!$J13</f>
        <v>0</v>
      </c>
      <c r="I8" s="7">
        <f>INDEX(CurCloseProf[], MATCH(PAQueryRA10[[#This Row],[Reg/Unreg]],CurCloseProf[R/NR],0),MATCH(I$4,CurCloseProf[#Headers],0))*'Closeouts and Depr'!$J13</f>
        <v>0</v>
      </c>
      <c r="J8" s="7">
        <f>INDEX(CurCloseProf[], MATCH(PAQueryRA10[[#This Row],[Reg/Unreg]],CurCloseProf[R/NR],0),MATCH(J$4,CurCloseProf[#Headers],0))*'Closeouts and Depr'!$J13</f>
        <v>0</v>
      </c>
      <c r="K8" s="7">
        <f>INDEX(CurCloseProf[], MATCH(PAQueryRA10[[#This Row],[Reg/Unreg]],CurCloseProf[R/NR],0),MATCH(K$4,CurCloseProf[#Headers],0))*'Closeouts and Depr'!$J13</f>
        <v>0</v>
      </c>
      <c r="L8" s="7">
        <f>INDEX(CurCloseProf[], MATCH(PAQueryRA10[[#This Row],[Reg/Unreg]],CurCloseProf[R/NR],0),MATCH(L$4,CurCloseProf[#Headers],0))*'Closeouts and Depr'!$J13</f>
        <v>0</v>
      </c>
      <c r="M8" s="7">
        <f>INDEX(CurCloseProf[], MATCH(PAQueryRA10[[#This Row],[Reg/Unreg]],CurCloseProf[R/NR],0),MATCH(M$4,CurCloseProf[#Headers],0))*'Closeouts and Depr'!$J13</f>
        <v>0</v>
      </c>
      <c r="N8" s="7">
        <f>INDEX(CurCloseProf[], MATCH(PAQueryRA10[[#This Row],[Reg/Unreg]],CurCloseProf[R/NR],0),MATCH(N$4,CurCloseProf[#Headers],0))*'Closeouts and Depr'!$J13</f>
        <v>0</v>
      </c>
      <c r="O8" s="7">
        <f>INDEX(CurCloseProf[], MATCH(PAQueryRA10[[#This Row],[Reg/Unreg]],CurCloseProf[R/NR],0),MATCH(O$4,CurCloseProf[#Headers],0))*'Closeouts and Depr'!$J13</f>
        <v>0</v>
      </c>
      <c r="P8" s="7">
        <f>INDEX(CurCloseProf[], MATCH(PAQueryRA10[[#This Row],[Reg/Unreg]],CurCloseProf[R/NR],0),MATCH(P$4,CurCloseProf[#Headers],0))*'Closeouts and Depr'!$J13</f>
        <v>0</v>
      </c>
      <c r="Q8" s="7">
        <f>INDEX(CurCloseProf[], MATCH(PAQueryRA10[[#This Row],[Reg/Unreg]],CurCloseProf[R/NR],0),MATCH(Q$4,CurCloseProf[#Headers],0))*'Closeouts and Depr'!$J13</f>
        <v>0</v>
      </c>
      <c r="R8" s="7">
        <f>INDEX(CurCloseProf[], MATCH(PAQueryRA10[[#This Row],[Reg/Unreg]],CurCloseProf[R/NR],0),MATCH(R$4,CurCloseProf[#Headers],0))*'Closeouts and Depr'!$J13</f>
        <v>0</v>
      </c>
      <c r="S8" s="7">
        <f t="shared" si="0"/>
        <v>0</v>
      </c>
      <c r="T8" s="7">
        <v>0</v>
      </c>
      <c r="V8" s="59"/>
      <c r="Z8" s="59">
        <f t="shared" si="1"/>
        <v>0</v>
      </c>
      <c r="AB8" s="7">
        <v>0</v>
      </c>
      <c r="AD8" s="59"/>
      <c r="AH8" s="59">
        <f t="shared" si="2"/>
        <v>0</v>
      </c>
    </row>
    <row r="9" spans="1:39">
      <c r="A9" t="s">
        <v>58</v>
      </c>
      <c r="B9" t="s">
        <v>63</v>
      </c>
      <c r="C9">
        <v>40204</v>
      </c>
      <c r="D9">
        <v>40204</v>
      </c>
      <c r="F9" s="7">
        <f>'Summary '!L13</f>
        <v>0</v>
      </c>
      <c r="G9" s="7">
        <f>INDEX(CurCloseProf[], MATCH(PAQueryRA10[[#This Row],[Reg/Unreg]],CurCloseProf[R/NR],0),MATCH(G$4,CurCloseProf[#Headers],0))*'Closeouts and Depr'!$J14</f>
        <v>0</v>
      </c>
      <c r="H9" s="7">
        <f>INDEX(CurCloseProf[], MATCH(PAQueryRA10[[#This Row],[Reg/Unreg]],CurCloseProf[R/NR],0),MATCH(H$4,CurCloseProf[#Headers],0))*'Closeouts and Depr'!$J14</f>
        <v>0</v>
      </c>
      <c r="I9" s="7">
        <f>INDEX(CurCloseProf[], MATCH(PAQueryRA10[[#This Row],[Reg/Unreg]],CurCloseProf[R/NR],0),MATCH(I$4,CurCloseProf[#Headers],0))*'Closeouts and Depr'!$J14</f>
        <v>0</v>
      </c>
      <c r="J9" s="7">
        <f>INDEX(CurCloseProf[], MATCH(PAQueryRA10[[#This Row],[Reg/Unreg]],CurCloseProf[R/NR],0),MATCH(J$4,CurCloseProf[#Headers],0))*'Closeouts and Depr'!$J14</f>
        <v>0</v>
      </c>
      <c r="K9" s="7">
        <f>INDEX(CurCloseProf[], MATCH(PAQueryRA10[[#This Row],[Reg/Unreg]],CurCloseProf[R/NR],0),MATCH(K$4,CurCloseProf[#Headers],0))*'Closeouts and Depr'!$J14</f>
        <v>0</v>
      </c>
      <c r="L9" s="7">
        <f>INDEX(CurCloseProf[], MATCH(PAQueryRA10[[#This Row],[Reg/Unreg]],CurCloseProf[R/NR],0),MATCH(L$4,CurCloseProf[#Headers],0))*'Closeouts and Depr'!$J14</f>
        <v>0</v>
      </c>
      <c r="M9" s="7">
        <f>INDEX(CurCloseProf[], MATCH(PAQueryRA10[[#This Row],[Reg/Unreg]],CurCloseProf[R/NR],0),MATCH(M$4,CurCloseProf[#Headers],0))*'Closeouts and Depr'!$J14</f>
        <v>0</v>
      </c>
      <c r="N9" s="7">
        <f>INDEX(CurCloseProf[], MATCH(PAQueryRA10[[#This Row],[Reg/Unreg]],CurCloseProf[R/NR],0),MATCH(N$4,CurCloseProf[#Headers],0))*'Closeouts and Depr'!$J14</f>
        <v>0</v>
      </c>
      <c r="O9" s="7">
        <f>INDEX(CurCloseProf[], MATCH(PAQueryRA10[[#This Row],[Reg/Unreg]],CurCloseProf[R/NR],0),MATCH(O$4,CurCloseProf[#Headers],0))*'Closeouts and Depr'!$J14</f>
        <v>0</v>
      </c>
      <c r="P9" s="7">
        <f>INDEX(CurCloseProf[], MATCH(PAQueryRA10[[#This Row],[Reg/Unreg]],CurCloseProf[R/NR],0),MATCH(P$4,CurCloseProf[#Headers],0))*'Closeouts and Depr'!$J14</f>
        <v>0</v>
      </c>
      <c r="Q9" s="7">
        <f>INDEX(CurCloseProf[], MATCH(PAQueryRA10[[#This Row],[Reg/Unreg]],CurCloseProf[R/NR],0),MATCH(Q$4,CurCloseProf[#Headers],0))*'Closeouts and Depr'!$J14</f>
        <v>0</v>
      </c>
      <c r="R9" s="7">
        <f>INDEX(CurCloseProf[], MATCH(PAQueryRA10[[#This Row],[Reg/Unreg]],CurCloseProf[R/NR],0),MATCH(R$4,CurCloseProf[#Headers],0))*'Closeouts and Depr'!$J14</f>
        <v>0</v>
      </c>
      <c r="S9" s="7">
        <f t="shared" si="0"/>
        <v>0</v>
      </c>
      <c r="T9" s="7">
        <v>494760.59</v>
      </c>
      <c r="V9" s="59"/>
      <c r="Z9" s="59">
        <f t="shared" si="1"/>
        <v>494760.59</v>
      </c>
      <c r="AB9" s="7">
        <v>495172.88999999996</v>
      </c>
      <c r="AD9" s="59"/>
      <c r="AH9" s="59">
        <f t="shared" si="2"/>
        <v>495172.88999999996</v>
      </c>
    </row>
    <row r="10" spans="1:39">
      <c r="A10" s="182" t="s">
        <v>58</v>
      </c>
      <c r="B10" s="182" t="s">
        <v>64</v>
      </c>
      <c r="C10" s="182">
        <v>44000</v>
      </c>
      <c r="D10" s="182">
        <v>44000</v>
      </c>
      <c r="E10" s="182"/>
      <c r="F10" s="183">
        <f>'Summary '!L14</f>
        <v>0</v>
      </c>
      <c r="G10" s="183">
        <f>INDEX(CurCloseProf[], MATCH(PAQueryRA10[[#This Row],[Reg/Unreg]],CurCloseProf[R/NR],0),MATCH(G$4,CurCloseProf[#Headers],0))*'Closeouts and Depr'!$J15</f>
        <v>0</v>
      </c>
      <c r="H10" s="183">
        <f>INDEX(CurCloseProf[], MATCH(PAQueryRA10[[#This Row],[Reg/Unreg]],CurCloseProf[R/NR],0),MATCH(H$4,CurCloseProf[#Headers],0))*'Closeouts and Depr'!$J15</f>
        <v>0</v>
      </c>
      <c r="I10" s="183">
        <f>INDEX(CurCloseProf[], MATCH(PAQueryRA10[[#This Row],[Reg/Unreg]],CurCloseProf[R/NR],0),MATCH(I$4,CurCloseProf[#Headers],0))*'Closeouts and Depr'!$J15</f>
        <v>0</v>
      </c>
      <c r="J10" s="183">
        <f>INDEX(CurCloseProf[], MATCH(PAQueryRA10[[#This Row],[Reg/Unreg]],CurCloseProf[R/NR],0),MATCH(J$4,CurCloseProf[#Headers],0))*'Closeouts and Depr'!$J15</f>
        <v>0</v>
      </c>
      <c r="K10" s="183">
        <f>INDEX(CurCloseProf[], MATCH(PAQueryRA10[[#This Row],[Reg/Unreg]],CurCloseProf[R/NR],0),MATCH(K$4,CurCloseProf[#Headers],0))*'Closeouts and Depr'!$J15</f>
        <v>0</v>
      </c>
      <c r="L10" s="183">
        <f>INDEX(CurCloseProf[], MATCH(PAQueryRA10[[#This Row],[Reg/Unreg]],CurCloseProf[R/NR],0),MATCH(L$4,CurCloseProf[#Headers],0))*'Closeouts and Depr'!$J15</f>
        <v>0</v>
      </c>
      <c r="M10" s="183">
        <f>INDEX(CurCloseProf[], MATCH(PAQueryRA10[[#This Row],[Reg/Unreg]],CurCloseProf[R/NR],0),MATCH(M$4,CurCloseProf[#Headers],0))*'Closeouts and Depr'!$J15</f>
        <v>0</v>
      </c>
      <c r="N10" s="183">
        <f>INDEX(CurCloseProf[], MATCH(PAQueryRA10[[#This Row],[Reg/Unreg]],CurCloseProf[R/NR],0),MATCH(N$4,CurCloseProf[#Headers],0))*'Closeouts and Depr'!$J15</f>
        <v>0</v>
      </c>
      <c r="O10" s="183">
        <f>INDEX(CurCloseProf[], MATCH(PAQueryRA10[[#This Row],[Reg/Unreg]],CurCloseProf[R/NR],0),MATCH(O$4,CurCloseProf[#Headers],0))*'Closeouts and Depr'!$J15</f>
        <v>0</v>
      </c>
      <c r="P10" s="183">
        <f>INDEX(CurCloseProf[], MATCH(PAQueryRA10[[#This Row],[Reg/Unreg]],CurCloseProf[R/NR],0),MATCH(P$4,CurCloseProf[#Headers],0))*'Closeouts and Depr'!$J15</f>
        <v>0</v>
      </c>
      <c r="Q10" s="183">
        <f>INDEX(CurCloseProf[], MATCH(PAQueryRA10[[#This Row],[Reg/Unreg]],CurCloseProf[R/NR],0),MATCH(Q$4,CurCloseProf[#Headers],0))*'Closeouts and Depr'!$J15</f>
        <v>0</v>
      </c>
      <c r="R10" s="183">
        <f>INDEX(CurCloseProf[], MATCH(PAQueryRA10[[#This Row],[Reg/Unreg]],CurCloseProf[R/NR],0),MATCH(R$4,CurCloseProf[#Headers],0))*'Closeouts and Depr'!$J15</f>
        <v>0</v>
      </c>
      <c r="S10" s="183">
        <f t="shared" si="0"/>
        <v>0</v>
      </c>
      <c r="T10" s="7">
        <v>7302.7</v>
      </c>
      <c r="U10" s="59">
        <f>T10</f>
        <v>7302.7</v>
      </c>
      <c r="V10" s="59">
        <f t="shared" ref="V10" si="3">T10-U10</f>
        <v>0</v>
      </c>
      <c r="Z10" s="59">
        <f t="shared" si="1"/>
        <v>7302.7</v>
      </c>
      <c r="AB10" s="7">
        <v>0</v>
      </c>
      <c r="AC10" s="59">
        <f>AB10</f>
        <v>0</v>
      </c>
      <c r="AD10" s="59">
        <f t="shared" ref="AD10" si="4">AB10-AC10</f>
        <v>0</v>
      </c>
      <c r="AH10" s="59">
        <f t="shared" si="2"/>
        <v>0</v>
      </c>
    </row>
    <row r="11" spans="1:39">
      <c r="A11" s="182" t="s">
        <v>58</v>
      </c>
      <c r="B11" s="182" t="s">
        <v>65</v>
      </c>
      <c r="C11" s="182">
        <v>44200</v>
      </c>
      <c r="D11" s="182">
        <v>44200</v>
      </c>
      <c r="E11" s="182"/>
      <c r="F11" s="183">
        <f>'Summary '!L15</f>
        <v>0</v>
      </c>
      <c r="G11" s="183">
        <f>INDEX(CurCloseProf[], MATCH(PAQueryRA10[[#This Row],[Reg/Unreg]],CurCloseProf[R/NR],0),MATCH(G$4,CurCloseProf[#Headers],0))*'Closeouts and Depr'!$J16</f>
        <v>13344.085228886126</v>
      </c>
      <c r="H11" s="183">
        <f>INDEX(CurCloseProf[], MATCH(PAQueryRA10[[#This Row],[Reg/Unreg]],CurCloseProf[R/NR],0),MATCH(H$4,CurCloseProf[#Headers],0))*'Closeouts and Depr'!$J16</f>
        <v>10522.946417094048</v>
      </c>
      <c r="I11" s="183">
        <f>INDEX(CurCloseProf[], MATCH(PAQueryRA10[[#This Row],[Reg/Unreg]],CurCloseProf[R/NR],0),MATCH(I$4,CurCloseProf[#Headers],0))*'Closeouts and Depr'!$J16</f>
        <v>14278.299210844272</v>
      </c>
      <c r="J11" s="183">
        <f>INDEX(CurCloseProf[], MATCH(PAQueryRA10[[#This Row],[Reg/Unreg]],CurCloseProf[R/NR],0),MATCH(J$4,CurCloseProf[#Headers],0))*'Closeouts and Depr'!$J16</f>
        <v>3926.3322247743504</v>
      </c>
      <c r="K11" s="183">
        <f>INDEX(CurCloseProf[], MATCH(PAQueryRA10[[#This Row],[Reg/Unreg]],CurCloseProf[R/NR],0),MATCH(K$4,CurCloseProf[#Headers],0))*'Closeouts and Depr'!$J16</f>
        <v>11469.278991885445</v>
      </c>
      <c r="L11" s="183">
        <f>INDEX(CurCloseProf[], MATCH(PAQueryRA10[[#This Row],[Reg/Unreg]],CurCloseProf[R/NR],0),MATCH(L$4,CurCloseProf[#Headers],0))*'Closeouts and Depr'!$J16</f>
        <v>19948.797956708902</v>
      </c>
      <c r="M11" s="183">
        <f>INDEX(CurCloseProf[], MATCH(PAQueryRA10[[#This Row],[Reg/Unreg]],CurCloseProf[R/NR],0),MATCH(M$4,CurCloseProf[#Headers],0))*'Closeouts and Depr'!$J16</f>
        <v>16688.279333071911</v>
      </c>
      <c r="N11" s="183">
        <f>INDEX(CurCloseProf[], MATCH(PAQueryRA10[[#This Row],[Reg/Unreg]],CurCloseProf[R/NR],0),MATCH(N$4,CurCloseProf[#Headers],0))*'Closeouts and Depr'!$J16</f>
        <v>9635.74867706855</v>
      </c>
      <c r="O11" s="183">
        <f>INDEX(CurCloseProf[], MATCH(PAQueryRA10[[#This Row],[Reg/Unreg]],CurCloseProf[R/NR],0),MATCH(O$4,CurCloseProf[#Headers],0))*'Closeouts and Depr'!$J16</f>
        <v>20176.8136312645</v>
      </c>
      <c r="P11" s="183">
        <f>INDEX(CurCloseProf[], MATCH(PAQueryRA10[[#This Row],[Reg/Unreg]],CurCloseProf[R/NR],0),MATCH(P$4,CurCloseProf[#Headers],0))*'Closeouts and Depr'!$J16</f>
        <v>40634.336232632995</v>
      </c>
      <c r="Q11" s="183">
        <f>INDEX(CurCloseProf[], MATCH(PAQueryRA10[[#This Row],[Reg/Unreg]],CurCloseProf[R/NR],0),MATCH(Q$4,CurCloseProf[#Headers],0))*'Closeouts and Depr'!$J16</f>
        <v>36071.424338401921</v>
      </c>
      <c r="R11" s="183">
        <f>INDEX(CurCloseProf[], MATCH(PAQueryRA10[[#This Row],[Reg/Unreg]],CurCloseProf[R/NR],0),MATCH(R$4,CurCloseProf[#Headers],0))*'Closeouts and Depr'!$J16</f>
        <v>134197.15030045991</v>
      </c>
      <c r="S11" s="183">
        <f t="shared" si="0"/>
        <v>330893.49254309293</v>
      </c>
      <c r="T11" s="7">
        <v>6825994.0998299997</v>
      </c>
      <c r="V11" s="59">
        <f>T11-U11</f>
        <v>6825994.0998299997</v>
      </c>
      <c r="X11" s="125">
        <f>V11/$V$14</f>
        <v>0.20678238042020158</v>
      </c>
      <c r="Y11" s="157">
        <f>X11*$W$14</f>
        <v>1521463.387455506</v>
      </c>
      <c r="Z11" s="59">
        <f t="shared" si="1"/>
        <v>8347457.487285506</v>
      </c>
      <c r="AB11" s="7">
        <v>3043986.1803094633</v>
      </c>
      <c r="AD11" s="59">
        <f>AB11-AC11</f>
        <v>3043986.1803094633</v>
      </c>
      <c r="AF11" s="125">
        <f>X11</f>
        <v>0.20678238042020158</v>
      </c>
      <c r="AG11" s="157">
        <f>AF11*$AE$14</f>
        <v>166242.53961226362</v>
      </c>
      <c r="AH11" s="59">
        <f t="shared" si="2"/>
        <v>3210228.7199217267</v>
      </c>
      <c r="AK11" t="s">
        <v>65</v>
      </c>
      <c r="AL11">
        <v>44200</v>
      </c>
      <c r="AM11" s="125">
        <v>4.7983369232945428E-4</v>
      </c>
    </row>
    <row r="12" spans="1:39">
      <c r="A12" s="182" t="s">
        <v>58</v>
      </c>
      <c r="B12" s="182" t="s">
        <v>66</v>
      </c>
      <c r="C12" s="182">
        <v>44301</v>
      </c>
      <c r="D12" s="182">
        <v>44301</v>
      </c>
      <c r="E12" s="182"/>
      <c r="F12" s="183">
        <f>'Summary '!L16</f>
        <v>0</v>
      </c>
      <c r="G12" s="183">
        <f>INDEX(CurCloseProf[], MATCH(PAQueryRA10[[#This Row],[Reg/Unreg]],CurCloseProf[R/NR],0),MATCH(G$4,CurCloseProf[#Headers],0))*'Closeouts and Depr'!$J17</f>
        <v>26.741653765302267</v>
      </c>
      <c r="H12" s="183">
        <f>INDEX(CurCloseProf[], MATCH(PAQueryRA10[[#This Row],[Reg/Unreg]],CurCloseProf[R/NR],0),MATCH(H$4,CurCloseProf[#Headers],0))*'Closeouts and Depr'!$J17</f>
        <v>21.088068972131893</v>
      </c>
      <c r="I12" s="183">
        <f>INDEX(CurCloseProf[], MATCH(PAQueryRA10[[#This Row],[Reg/Unreg]],CurCloseProf[R/NR],0),MATCH(I$4,CurCloseProf[#Headers],0))*'Closeouts and Depr'!$J17</f>
        <v>28.613826073835583</v>
      </c>
      <c r="J12" s="183">
        <f>INDEX(CurCloseProf[], MATCH(PAQueryRA10[[#This Row],[Reg/Unreg]],CurCloseProf[R/NR],0),MATCH(J$4,CurCloseProf[#Headers],0))*'Closeouts and Depr'!$J17</f>
        <v>7.8684012520526316</v>
      </c>
      <c r="K12" s="183">
        <f>INDEX(CurCloseProf[], MATCH(PAQueryRA10[[#This Row],[Reg/Unreg]],CurCloseProf[R/NR],0),MATCH(K$4,CurCloseProf[#Headers],0))*'Closeouts and Depr'!$J17</f>
        <v>22.984527037846071</v>
      </c>
      <c r="L12" s="183">
        <f>INDEX(CurCloseProf[], MATCH(PAQueryRA10[[#This Row],[Reg/Unreg]],CurCloseProf[R/NR],0),MATCH(L$4,CurCloseProf[#Headers],0))*'Closeouts and Depr'!$J17</f>
        <v>39.977551015447816</v>
      </c>
      <c r="M12" s="183">
        <f>INDEX(CurCloseProf[], MATCH(PAQueryRA10[[#This Row],[Reg/Unreg]],CurCloseProf[R/NR],0),MATCH(M$4,CurCloseProf[#Headers],0))*'Closeouts and Depr'!$J17</f>
        <v>33.443445557257597</v>
      </c>
      <c r="N12" s="183">
        <f>INDEX(CurCloseProf[], MATCH(PAQueryRA10[[#This Row],[Reg/Unreg]],CurCloseProf[R/NR],0),MATCH(N$4,CurCloseProf[#Headers],0))*'Closeouts and Depr'!$J17</f>
        <v>19.310117589315304</v>
      </c>
      <c r="O12" s="183">
        <f>INDEX(CurCloseProf[], MATCH(PAQueryRA10[[#This Row],[Reg/Unreg]],CurCloseProf[R/NR],0),MATCH(O$4,CurCloseProf[#Headers],0))*'Closeouts and Depr'!$J17</f>
        <v>40.434496255038184</v>
      </c>
      <c r="P12" s="183">
        <f>INDEX(CurCloseProf[], MATCH(PAQueryRA10[[#This Row],[Reg/Unreg]],CurCloseProf[R/NR],0),MATCH(P$4,CurCloseProf[#Headers],0))*'Closeouts and Depr'!$J17</f>
        <v>81.431535536336867</v>
      </c>
      <c r="Q12" s="183">
        <f>INDEX(CurCloseProf[], MATCH(PAQueryRA10[[#This Row],[Reg/Unreg]],CurCloseProf[R/NR],0),MATCH(Q$4,CurCloseProf[#Headers],0))*'Closeouts and Depr'!$J17</f>
        <v>72.287423523849938</v>
      </c>
      <c r="R12" s="183">
        <f>INDEX(CurCloseProf[], MATCH(PAQueryRA10[[#This Row],[Reg/Unreg]],CurCloseProf[R/NR],0),MATCH(R$4,CurCloseProf[#Headers],0))*'Closeouts and Depr'!$J17</f>
        <v>268.9321649307754</v>
      </c>
      <c r="S12" s="183">
        <f t="shared" si="0"/>
        <v>663.11321150918957</v>
      </c>
      <c r="T12" s="7">
        <v>5940667.0547443209</v>
      </c>
      <c r="V12" s="59">
        <f t="shared" ref="V12:V13" si="5">T12-U12</f>
        <v>5940667.0547443209</v>
      </c>
      <c r="X12" s="125">
        <f t="shared" ref="X12:X13" si="6">V12/$V$14</f>
        <v>0.17996283865737481</v>
      </c>
      <c r="Y12" s="157">
        <f t="shared" ref="Y12:Y16" si="7">X12*$W$14</f>
        <v>1324130.5645256448</v>
      </c>
      <c r="Z12" s="59">
        <f t="shared" si="1"/>
        <v>7264797.6192699652</v>
      </c>
      <c r="AB12" s="7">
        <v>4211801.8096067049</v>
      </c>
      <c r="AD12" s="59">
        <f t="shared" ref="AD12:AD13" si="8">AB12-AC12</f>
        <v>4211801.8096067049</v>
      </c>
      <c r="AF12" s="125">
        <f t="shared" ref="AF12:AF13" si="9">X12</f>
        <v>0.17996283865737481</v>
      </c>
      <c r="AG12" s="157">
        <f t="shared" ref="AG12:AG13" si="10">AF12*$AE$14</f>
        <v>144680.98913185377</v>
      </c>
      <c r="AH12" s="59">
        <f t="shared" si="2"/>
        <v>4356482.7987385588</v>
      </c>
      <c r="AK12" t="s">
        <v>66</v>
      </c>
      <c r="AL12">
        <v>44301</v>
      </c>
      <c r="AM12" s="125">
        <v>9.6159056579048948E-7</v>
      </c>
    </row>
    <row r="13" spans="1:39">
      <c r="A13" s="182" t="s">
        <v>58</v>
      </c>
      <c r="B13" s="182" t="s">
        <v>67</v>
      </c>
      <c r="C13" s="182">
        <v>44302</v>
      </c>
      <c r="D13" s="182">
        <v>44302</v>
      </c>
      <c r="E13" s="182"/>
      <c r="F13" s="183">
        <f>'Summary '!L17</f>
        <v>0</v>
      </c>
      <c r="G13" s="183">
        <f>INDEX(CurCloseProf[], MATCH(PAQueryRA10[[#This Row],[Reg/Unreg]],CurCloseProf[R/NR],0),MATCH(G$4,CurCloseProf[#Headers],0))*'Closeouts and Depr'!$J18</f>
        <v>0</v>
      </c>
      <c r="H13" s="183">
        <f>INDEX(CurCloseProf[], MATCH(PAQueryRA10[[#This Row],[Reg/Unreg]],CurCloseProf[R/NR],0),MATCH(H$4,CurCloseProf[#Headers],0))*'Closeouts and Depr'!$J18</f>
        <v>0</v>
      </c>
      <c r="I13" s="183">
        <f>INDEX(CurCloseProf[], MATCH(PAQueryRA10[[#This Row],[Reg/Unreg]],CurCloseProf[R/NR],0),MATCH(I$4,CurCloseProf[#Headers],0))*'Closeouts and Depr'!$J18</f>
        <v>0</v>
      </c>
      <c r="J13" s="183">
        <f>INDEX(CurCloseProf[], MATCH(PAQueryRA10[[#This Row],[Reg/Unreg]],CurCloseProf[R/NR],0),MATCH(J$4,CurCloseProf[#Headers],0))*'Closeouts and Depr'!$J18</f>
        <v>0</v>
      </c>
      <c r="K13" s="183">
        <f>INDEX(CurCloseProf[], MATCH(PAQueryRA10[[#This Row],[Reg/Unreg]],CurCloseProf[R/NR],0),MATCH(K$4,CurCloseProf[#Headers],0))*'Closeouts and Depr'!$J18</f>
        <v>0</v>
      </c>
      <c r="L13" s="183">
        <f>INDEX(CurCloseProf[], MATCH(PAQueryRA10[[#This Row],[Reg/Unreg]],CurCloseProf[R/NR],0),MATCH(L$4,CurCloseProf[#Headers],0))*'Closeouts and Depr'!$J18</f>
        <v>0</v>
      </c>
      <c r="M13" s="183">
        <f>INDEX(CurCloseProf[], MATCH(PAQueryRA10[[#This Row],[Reg/Unreg]],CurCloseProf[R/NR],0),MATCH(M$4,CurCloseProf[#Headers],0))*'Closeouts and Depr'!$J18</f>
        <v>0</v>
      </c>
      <c r="N13" s="183">
        <f>INDEX(CurCloseProf[], MATCH(PAQueryRA10[[#This Row],[Reg/Unreg]],CurCloseProf[R/NR],0),MATCH(N$4,CurCloseProf[#Headers],0))*'Closeouts and Depr'!$J18</f>
        <v>0</v>
      </c>
      <c r="O13" s="183">
        <f>INDEX(CurCloseProf[], MATCH(PAQueryRA10[[#This Row],[Reg/Unreg]],CurCloseProf[R/NR],0),MATCH(O$4,CurCloseProf[#Headers],0))*'Closeouts and Depr'!$J18</f>
        <v>0</v>
      </c>
      <c r="P13" s="183">
        <f>INDEX(CurCloseProf[], MATCH(PAQueryRA10[[#This Row],[Reg/Unreg]],CurCloseProf[R/NR],0),MATCH(P$4,CurCloseProf[#Headers],0))*'Closeouts and Depr'!$J18</f>
        <v>0</v>
      </c>
      <c r="Q13" s="183">
        <f>INDEX(CurCloseProf[], MATCH(PAQueryRA10[[#This Row],[Reg/Unreg]],CurCloseProf[R/NR],0),MATCH(Q$4,CurCloseProf[#Headers],0))*'Closeouts and Depr'!$J18</f>
        <v>0</v>
      </c>
      <c r="R13" s="183">
        <f>INDEX(CurCloseProf[], MATCH(PAQueryRA10[[#This Row],[Reg/Unreg]],CurCloseProf[R/NR],0),MATCH(R$4,CurCloseProf[#Headers],0))*'Closeouts and Depr'!$J18</f>
        <v>0</v>
      </c>
      <c r="S13" s="183">
        <f t="shared" si="0"/>
        <v>0</v>
      </c>
      <c r="T13" s="7">
        <v>20243859.790000003</v>
      </c>
      <c r="V13" s="59">
        <f t="shared" si="5"/>
        <v>20243859.790000003</v>
      </c>
      <c r="X13" s="125">
        <f t="shared" si="6"/>
        <v>0.61325478092242358</v>
      </c>
      <c r="Y13" s="157">
        <f t="shared" si="7"/>
        <v>4512205.9938544026</v>
      </c>
      <c r="Z13" s="59">
        <f t="shared" si="1"/>
        <v>24756065.783854406</v>
      </c>
      <c r="AB13" s="7">
        <v>12437062.726751501</v>
      </c>
      <c r="AD13" s="59">
        <f t="shared" si="8"/>
        <v>12437062.726751501</v>
      </c>
      <c r="AF13" s="125">
        <f t="shared" si="9"/>
        <v>0.61325478092242358</v>
      </c>
      <c r="AG13" s="157">
        <f t="shared" si="10"/>
        <v>493025.72106354445</v>
      </c>
      <c r="AH13" s="59">
        <f t="shared" si="2"/>
        <v>12930088.447815046</v>
      </c>
      <c r="AM13" s="125"/>
    </row>
    <row r="14" spans="1:39">
      <c r="A14" s="182"/>
      <c r="B14" s="182"/>
      <c r="C14" s="182"/>
      <c r="D14" s="182"/>
      <c r="E14" s="182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7"/>
      <c r="V14" s="195">
        <f>SUM(V10:V13)</f>
        <v>33010520.944574323</v>
      </c>
      <c r="W14" s="209">
        <f>$T$99</f>
        <v>7357799.9458355531</v>
      </c>
      <c r="X14" s="125">
        <f>SUM(X11:X13)</f>
        <v>1</v>
      </c>
      <c r="Y14" s="157"/>
      <c r="Z14" s="59"/>
      <c r="AB14" s="7"/>
      <c r="AD14" s="195">
        <f>SUM(AD10:AD13)</f>
        <v>19692850.716667667</v>
      </c>
      <c r="AE14" s="209">
        <f>$AB$99</f>
        <v>803949.24980766186</v>
      </c>
      <c r="AF14" s="125">
        <f>SUM(AF11:AF13)</f>
        <v>1</v>
      </c>
      <c r="AG14" s="157"/>
      <c r="AH14" s="59"/>
      <c r="AM14" s="125"/>
    </row>
    <row r="15" spans="1:39">
      <c r="A15" s="184" t="s">
        <v>58</v>
      </c>
      <c r="B15" s="184" t="s">
        <v>68</v>
      </c>
      <c r="C15" s="184">
        <v>45000</v>
      </c>
      <c r="D15" s="184">
        <v>45000</v>
      </c>
      <c r="E15" s="184"/>
      <c r="F15" s="185">
        <f>'Summary '!L18</f>
        <v>0</v>
      </c>
      <c r="G15" s="185">
        <f>INDEX(CurCloseProf[], MATCH(PAQueryRA10[[#This Row],[Reg/Unreg]],CurCloseProf[R/NR],0),MATCH(G$4,CurCloseProf[#Headers],0))*'Closeouts and Depr'!$J19</f>
        <v>3864.5647165046544</v>
      </c>
      <c r="H15" s="185">
        <f>INDEX(CurCloseProf[], MATCH(PAQueryRA10[[#This Row],[Reg/Unreg]],CurCloseProf[R/NR],0),MATCH(H$4,CurCloseProf[#Headers],0))*'Closeouts and Depr'!$J19</f>
        <v>3047.5380469797328</v>
      </c>
      <c r="I15" s="185">
        <f>INDEX(CurCloseProf[], MATCH(PAQueryRA10[[#This Row],[Reg/Unreg]],CurCloseProf[R/NR],0),MATCH(I$4,CurCloseProf[#Headers],0))*'Closeouts and Depr'!$J19</f>
        <v>4135.1213212035982</v>
      </c>
      <c r="J15" s="185">
        <f>INDEX(CurCloseProf[], MATCH(PAQueryRA10[[#This Row],[Reg/Unreg]],CurCloseProf[R/NR],0),MATCH(J$4,CurCloseProf[#Headers],0))*'Closeouts and Depr'!$J19</f>
        <v>1137.100424710399</v>
      </c>
      <c r="K15" s="185">
        <f>INDEX(CurCloseProf[], MATCH(PAQueryRA10[[#This Row],[Reg/Unreg]],CurCloseProf[R/NR],0),MATCH(K$4,CurCloseProf[#Headers],0))*'Closeouts and Depr'!$J19</f>
        <v>3321.6043029941293</v>
      </c>
      <c r="L15" s="185">
        <f>INDEX(CurCloseProf[], MATCH(PAQueryRA10[[#This Row],[Reg/Unreg]],CurCloseProf[R/NR],0),MATCH(L$4,CurCloseProf[#Headers],0))*'Closeouts and Depr'!$J19</f>
        <v>5777.3477460479762</v>
      </c>
      <c r="M15" s="185">
        <f>INDEX(CurCloseProf[], MATCH(PAQueryRA10[[#This Row],[Reg/Unreg]],CurCloseProf[R/NR],0),MATCH(M$4,CurCloseProf[#Headers],0))*'Closeouts and Depr'!$J19</f>
        <v>4833.0728096786115</v>
      </c>
      <c r="N15" s="185">
        <f>INDEX(CurCloseProf[], MATCH(PAQueryRA10[[#This Row],[Reg/Unreg]],CurCloseProf[R/NR],0),MATCH(N$4,CurCloseProf[#Headers],0))*'Closeouts and Depr'!$J19</f>
        <v>2790.5977604141767</v>
      </c>
      <c r="O15" s="185">
        <f>INDEX(CurCloseProf[], MATCH(PAQueryRA10[[#This Row],[Reg/Unreg]],CurCloseProf[R/NR],0),MATCH(O$4,CurCloseProf[#Headers],0))*'Closeouts and Depr'!$J19</f>
        <v>5843.3830954618188</v>
      </c>
      <c r="P15" s="185">
        <f>INDEX(CurCloseProf[], MATCH(PAQueryRA10[[#This Row],[Reg/Unreg]],CurCloseProf[R/NR],0),MATCH(P$4,CurCloseProf[#Headers],0))*'Closeouts and Depr'!$J19</f>
        <v>11768.061983243813</v>
      </c>
      <c r="Q15" s="185">
        <f>INDEX(CurCloseProf[], MATCH(PAQueryRA10[[#This Row],[Reg/Unreg]],CurCloseProf[R/NR],0),MATCH(Q$4,CurCloseProf[#Headers],0))*'Closeouts and Depr'!$J19</f>
        <v>10446.60247451758</v>
      </c>
      <c r="R15" s="185">
        <f>INDEX(CurCloseProf[], MATCH(PAQueryRA10[[#This Row],[Reg/Unreg]],CurCloseProf[R/NR],0),MATCH(R$4,CurCloseProf[#Headers],0))*'Closeouts and Depr'!$J19</f>
        <v>38864.677736318663</v>
      </c>
      <c r="S15" s="185">
        <f t="shared" si="0"/>
        <v>95829.672418075148</v>
      </c>
      <c r="T15" s="7">
        <v>11506442.683253333</v>
      </c>
      <c r="U15" s="59">
        <f>T15</f>
        <v>11506442.683253333</v>
      </c>
      <c r="V15" s="59">
        <f>T15-U15</f>
        <v>0</v>
      </c>
      <c r="Y15" s="157">
        <f t="shared" si="7"/>
        <v>0</v>
      </c>
      <c r="Z15" s="59">
        <f t="shared" si="1"/>
        <v>11506442.683253333</v>
      </c>
      <c r="AB15" s="7">
        <v>-368.73666666666668</v>
      </c>
      <c r="AC15" s="59">
        <f>AB15</f>
        <v>-368.73666666666668</v>
      </c>
      <c r="AD15" s="59">
        <f>AB15-AC15</f>
        <v>0</v>
      </c>
      <c r="AG15" s="157">
        <f t="shared" ref="AG15:AG16" si="11">AF15*$W$14</f>
        <v>0</v>
      </c>
      <c r="AH15" s="59">
        <f t="shared" ref="AH15:AH24" si="12">AB15+AG15</f>
        <v>-368.73666666666668</v>
      </c>
      <c r="AM15" s="125"/>
    </row>
    <row r="16" spans="1:39">
      <c r="A16" s="184" t="s">
        <v>58</v>
      </c>
      <c r="B16" s="184" t="s">
        <v>69</v>
      </c>
      <c r="C16" s="184">
        <v>45100</v>
      </c>
      <c r="D16" s="184">
        <v>45100</v>
      </c>
      <c r="E16" s="184"/>
      <c r="F16" s="185">
        <f>'Summary '!L19</f>
        <v>0</v>
      </c>
      <c r="G16" s="185">
        <f>INDEX(CurCloseProf[], MATCH(PAQueryRA10[[#This Row],[Reg/Unreg]],CurCloseProf[R/NR],0),MATCH(G$4,CurCloseProf[#Headers],0))*'Closeouts and Depr'!$J20</f>
        <v>0</v>
      </c>
      <c r="H16" s="185">
        <f>INDEX(CurCloseProf[], MATCH(PAQueryRA10[[#This Row],[Reg/Unreg]],CurCloseProf[R/NR],0),MATCH(H$4,CurCloseProf[#Headers],0))*'Closeouts and Depr'!$J20</f>
        <v>0</v>
      </c>
      <c r="I16" s="185">
        <f>INDEX(CurCloseProf[], MATCH(PAQueryRA10[[#This Row],[Reg/Unreg]],CurCloseProf[R/NR],0),MATCH(I$4,CurCloseProf[#Headers],0))*'Closeouts and Depr'!$J20</f>
        <v>0</v>
      </c>
      <c r="J16" s="185">
        <f>INDEX(CurCloseProf[], MATCH(PAQueryRA10[[#This Row],[Reg/Unreg]],CurCloseProf[R/NR],0),MATCH(J$4,CurCloseProf[#Headers],0))*'Closeouts and Depr'!$J20</f>
        <v>0</v>
      </c>
      <c r="K16" s="185">
        <f>INDEX(CurCloseProf[], MATCH(PAQueryRA10[[#This Row],[Reg/Unreg]],CurCloseProf[R/NR],0),MATCH(K$4,CurCloseProf[#Headers],0))*'Closeouts and Depr'!$J20</f>
        <v>0</v>
      </c>
      <c r="L16" s="185">
        <f>INDEX(CurCloseProf[], MATCH(PAQueryRA10[[#This Row],[Reg/Unreg]],CurCloseProf[R/NR],0),MATCH(L$4,CurCloseProf[#Headers],0))*'Closeouts and Depr'!$J20</f>
        <v>0</v>
      </c>
      <c r="M16" s="185">
        <f>INDEX(CurCloseProf[], MATCH(PAQueryRA10[[#This Row],[Reg/Unreg]],CurCloseProf[R/NR],0),MATCH(M$4,CurCloseProf[#Headers],0))*'Closeouts and Depr'!$J20</f>
        <v>0</v>
      </c>
      <c r="N16" s="185">
        <f>INDEX(CurCloseProf[], MATCH(PAQueryRA10[[#This Row],[Reg/Unreg]],CurCloseProf[R/NR],0),MATCH(N$4,CurCloseProf[#Headers],0))*'Closeouts and Depr'!$J20</f>
        <v>0</v>
      </c>
      <c r="O16" s="185">
        <f>INDEX(CurCloseProf[], MATCH(PAQueryRA10[[#This Row],[Reg/Unreg]],CurCloseProf[R/NR],0),MATCH(O$4,CurCloseProf[#Headers],0))*'Closeouts and Depr'!$J20</f>
        <v>0</v>
      </c>
      <c r="P16" s="185">
        <f>INDEX(CurCloseProf[], MATCH(PAQueryRA10[[#This Row],[Reg/Unreg]],CurCloseProf[R/NR],0),MATCH(P$4,CurCloseProf[#Headers],0))*'Closeouts and Depr'!$J20</f>
        <v>0</v>
      </c>
      <c r="Q16" s="185">
        <f>INDEX(CurCloseProf[], MATCH(PAQueryRA10[[#This Row],[Reg/Unreg]],CurCloseProf[R/NR],0),MATCH(Q$4,CurCloseProf[#Headers],0))*'Closeouts and Depr'!$J20</f>
        <v>0</v>
      </c>
      <c r="R16" s="185">
        <f>INDEX(CurCloseProf[], MATCH(PAQueryRA10[[#This Row],[Reg/Unreg]],CurCloseProf[R/NR],0),MATCH(R$4,CurCloseProf[#Headers],0))*'Closeouts and Depr'!$J20</f>
        <v>0</v>
      </c>
      <c r="S16" s="185">
        <f t="shared" si="0"/>
        <v>0</v>
      </c>
      <c r="T16" s="7">
        <v>33741757.310000002</v>
      </c>
      <c r="U16" s="59">
        <f>T16</f>
        <v>33741757.310000002</v>
      </c>
      <c r="V16" s="59">
        <f t="shared" ref="V16:V24" si="13">T16-U16</f>
        <v>0</v>
      </c>
      <c r="Y16" s="157">
        <f t="shared" si="7"/>
        <v>0</v>
      </c>
      <c r="Z16" s="59">
        <f t="shared" si="1"/>
        <v>33741757.310000002</v>
      </c>
      <c r="AB16" s="7">
        <v>20167027.422489308</v>
      </c>
      <c r="AC16" s="59">
        <f>AB16</f>
        <v>20167027.422489308</v>
      </c>
      <c r="AD16" s="59">
        <f t="shared" ref="AD16:AD24" si="14">AB16-AC16</f>
        <v>0</v>
      </c>
      <c r="AG16" s="157">
        <f t="shared" si="11"/>
        <v>0</v>
      </c>
      <c r="AH16" s="59">
        <f t="shared" si="12"/>
        <v>20167027.422489308</v>
      </c>
      <c r="AM16" s="125"/>
    </row>
    <row r="17" spans="1:39">
      <c r="A17" s="184" t="s">
        <v>58</v>
      </c>
      <c r="B17" s="184" t="s">
        <v>70</v>
      </c>
      <c r="C17" s="184">
        <v>45200</v>
      </c>
      <c r="D17" s="184">
        <v>45200</v>
      </c>
      <c r="E17" s="184"/>
      <c r="F17" s="185">
        <f>'Summary '!L20</f>
        <v>0</v>
      </c>
      <c r="G17" s="185">
        <f>INDEX(CurCloseProf[], MATCH(PAQueryRA10[[#This Row],[Reg/Unreg]],CurCloseProf[R/NR],0),MATCH(G$4,CurCloseProf[#Headers],0))*'Closeouts and Depr'!$J21</f>
        <v>201588.07876129961</v>
      </c>
      <c r="H17" s="185">
        <f>INDEX(CurCloseProf[], MATCH(PAQueryRA10[[#This Row],[Reg/Unreg]],CurCloseProf[R/NR],0),MATCH(H$4,CurCloseProf[#Headers],0))*'Closeouts and Depr'!$J21</f>
        <v>158969.34969645442</v>
      </c>
      <c r="I17" s="185">
        <f>INDEX(CurCloseProf[], MATCH(PAQueryRA10[[#This Row],[Reg/Unreg]],CurCloseProf[R/NR],0),MATCH(I$4,CurCloseProf[#Headers],0))*'Closeouts and Depr'!$J21</f>
        <v>215701.17820158295</v>
      </c>
      <c r="J17" s="185">
        <f>INDEX(CurCloseProf[], MATCH(PAQueryRA10[[#This Row],[Reg/Unreg]],CurCloseProf[R/NR],0),MATCH(J$4,CurCloseProf[#Headers],0))*'Closeouts and Depr'!$J21</f>
        <v>59314.801741333729</v>
      </c>
      <c r="K17" s="185">
        <f>INDEX(CurCloseProf[], MATCH(PAQueryRA10[[#This Row],[Reg/Unreg]],CurCloseProf[R/NR],0),MATCH(K$4,CurCloseProf[#Headers],0))*'Closeouts and Depr'!$J21</f>
        <v>173265.52379525814</v>
      </c>
      <c r="L17" s="185">
        <f>INDEX(CurCloseProf[], MATCH(PAQueryRA10[[#This Row],[Reg/Unreg]],CurCloseProf[R/NR],0),MATCH(L$4,CurCloseProf[#Headers],0))*'Closeouts and Depr'!$J21</f>
        <v>301364.97067517374</v>
      </c>
      <c r="M17" s="185">
        <f>INDEX(CurCloseProf[], MATCH(PAQueryRA10[[#This Row],[Reg/Unreg]],CurCloseProf[R/NR],0),MATCH(M$4,CurCloseProf[#Headers],0))*'Closeouts and Depr'!$J21</f>
        <v>252108.56427261338</v>
      </c>
      <c r="N17" s="185">
        <f>INDEX(CurCloseProf[], MATCH(PAQueryRA10[[#This Row],[Reg/Unreg]],CurCloseProf[R/NR],0),MATCH(N$4,CurCloseProf[#Headers],0))*'Closeouts and Depr'!$J21</f>
        <v>145566.52104050794</v>
      </c>
      <c r="O17" s="185">
        <f>INDEX(CurCloseProf[], MATCH(PAQueryRA10[[#This Row],[Reg/Unreg]],CurCloseProf[R/NR],0),MATCH(O$4,CurCloseProf[#Headers],0))*'Closeouts and Depr'!$J21</f>
        <v>304809.58609636605</v>
      </c>
      <c r="P17" s="185">
        <f>INDEX(CurCloseProf[], MATCH(PAQueryRA10[[#This Row],[Reg/Unreg]],CurCloseProf[R/NR],0),MATCH(P$4,CurCloseProf[#Headers],0))*'Closeouts and Depr'!$J21</f>
        <v>613859.8212146546</v>
      </c>
      <c r="Q17" s="185">
        <f>INDEX(CurCloseProf[], MATCH(PAQueryRA10[[#This Row],[Reg/Unreg]],CurCloseProf[R/NR],0),MATCH(Q$4,CurCloseProf[#Headers],0))*'Closeouts and Depr'!$J21</f>
        <v>544928.25891288219</v>
      </c>
      <c r="R17" s="185">
        <f>INDEX(CurCloseProf[], MATCH(PAQueryRA10[[#This Row],[Reg/Unreg]],CurCloseProf[R/NR],0),MATCH(R$4,CurCloseProf[#Headers],0))*'Closeouts and Depr'!$J21</f>
        <v>2027306.1240458847</v>
      </c>
      <c r="S17" s="185">
        <f t="shared" si="0"/>
        <v>4998782.7784540113</v>
      </c>
      <c r="T17" s="7">
        <v>78365611.288254559</v>
      </c>
      <c r="V17" s="59">
        <f t="shared" si="13"/>
        <v>78365611.288254559</v>
      </c>
      <c r="X17" s="125">
        <f>V17/$V$25</f>
        <v>0.10260422199930869</v>
      </c>
      <c r="Y17" s="157">
        <f>X17*$W$25</f>
        <v>2764849.2974065482</v>
      </c>
      <c r="Z17" s="59">
        <f t="shared" si="1"/>
        <v>81130460.585661113</v>
      </c>
      <c r="AB17" s="7">
        <v>46640781.174419247</v>
      </c>
      <c r="AD17" s="59">
        <f t="shared" si="14"/>
        <v>46640781.174419247</v>
      </c>
      <c r="AF17" s="125">
        <f>X17</f>
        <v>0.10260422199930869</v>
      </c>
      <c r="AG17" s="157">
        <f>AF17*$AE$25</f>
        <v>557683.42495340656</v>
      </c>
      <c r="AH17" s="59">
        <f t="shared" si="12"/>
        <v>47198464.599372655</v>
      </c>
      <c r="AK17" t="s">
        <v>70</v>
      </c>
      <c r="AL17">
        <v>45200</v>
      </c>
      <c r="AM17" s="125">
        <v>7.2488110276937648E-3</v>
      </c>
    </row>
    <row r="18" spans="1:39">
      <c r="A18" s="184" t="s">
        <v>58</v>
      </c>
      <c r="B18" s="184" t="s">
        <v>71</v>
      </c>
      <c r="C18" s="184">
        <v>45290</v>
      </c>
      <c r="D18" s="184">
        <v>45290</v>
      </c>
      <c r="E18" s="184"/>
      <c r="F18" s="185">
        <f>'Summary '!L21</f>
        <v>0</v>
      </c>
      <c r="G18" s="185">
        <f>INDEX(CurCloseProf[], MATCH(PAQueryRA10[[#This Row],[Reg/Unreg]],CurCloseProf[R/NR],0),MATCH(G$4,CurCloseProf[#Headers],0))*'Closeouts and Depr'!$J22</f>
        <v>0</v>
      </c>
      <c r="H18" s="185">
        <f>INDEX(CurCloseProf[], MATCH(PAQueryRA10[[#This Row],[Reg/Unreg]],CurCloseProf[R/NR],0),MATCH(H$4,CurCloseProf[#Headers],0))*'Closeouts and Depr'!$J22</f>
        <v>0</v>
      </c>
      <c r="I18" s="185">
        <f>INDEX(CurCloseProf[], MATCH(PAQueryRA10[[#This Row],[Reg/Unreg]],CurCloseProf[R/NR],0),MATCH(I$4,CurCloseProf[#Headers],0))*'Closeouts and Depr'!$J22</f>
        <v>0</v>
      </c>
      <c r="J18" s="185">
        <f>INDEX(CurCloseProf[], MATCH(PAQueryRA10[[#This Row],[Reg/Unreg]],CurCloseProf[R/NR],0),MATCH(J$4,CurCloseProf[#Headers],0))*'Closeouts and Depr'!$J22</f>
        <v>0</v>
      </c>
      <c r="K18" s="185">
        <f>INDEX(CurCloseProf[], MATCH(PAQueryRA10[[#This Row],[Reg/Unreg]],CurCloseProf[R/NR],0),MATCH(K$4,CurCloseProf[#Headers],0))*'Closeouts and Depr'!$J22</f>
        <v>0</v>
      </c>
      <c r="L18" s="185">
        <f>INDEX(CurCloseProf[], MATCH(PAQueryRA10[[#This Row],[Reg/Unreg]],CurCloseProf[R/NR],0),MATCH(L$4,CurCloseProf[#Headers],0))*'Closeouts and Depr'!$J22</f>
        <v>0</v>
      </c>
      <c r="M18" s="185">
        <f>INDEX(CurCloseProf[], MATCH(PAQueryRA10[[#This Row],[Reg/Unreg]],CurCloseProf[R/NR],0),MATCH(M$4,CurCloseProf[#Headers],0))*'Closeouts and Depr'!$J22</f>
        <v>0</v>
      </c>
      <c r="N18" s="185">
        <f>INDEX(CurCloseProf[], MATCH(PAQueryRA10[[#This Row],[Reg/Unreg]],CurCloseProf[R/NR],0),MATCH(N$4,CurCloseProf[#Headers],0))*'Closeouts and Depr'!$J22</f>
        <v>0</v>
      </c>
      <c r="O18" s="185">
        <f>INDEX(CurCloseProf[], MATCH(PAQueryRA10[[#This Row],[Reg/Unreg]],CurCloseProf[R/NR],0),MATCH(O$4,CurCloseProf[#Headers],0))*'Closeouts and Depr'!$J22</f>
        <v>0</v>
      </c>
      <c r="P18" s="185">
        <f>INDEX(CurCloseProf[], MATCH(PAQueryRA10[[#This Row],[Reg/Unreg]],CurCloseProf[R/NR],0),MATCH(P$4,CurCloseProf[#Headers],0))*'Closeouts and Depr'!$J22</f>
        <v>0</v>
      </c>
      <c r="Q18" s="185">
        <f>INDEX(CurCloseProf[], MATCH(PAQueryRA10[[#This Row],[Reg/Unreg]],CurCloseProf[R/NR],0),MATCH(Q$4,CurCloseProf[#Headers],0))*'Closeouts and Depr'!$J22</f>
        <v>0</v>
      </c>
      <c r="R18" s="185">
        <f>INDEX(CurCloseProf[], MATCH(PAQueryRA10[[#This Row],[Reg/Unreg]],CurCloseProf[R/NR],0),MATCH(R$4,CurCloseProf[#Headers],0))*'Closeouts and Depr'!$J22</f>
        <v>0</v>
      </c>
      <c r="S18" s="185">
        <f t="shared" si="0"/>
        <v>0</v>
      </c>
      <c r="T18" s="7">
        <v>-68882.42</v>
      </c>
      <c r="U18" s="59">
        <f>T18</f>
        <v>-68882.42</v>
      </c>
      <c r="V18" s="59">
        <f t="shared" si="13"/>
        <v>0</v>
      </c>
      <c r="X18" s="125"/>
      <c r="Y18" s="157">
        <f t="shared" ref="Y18:Y22" si="15">X18*$W$25</f>
        <v>0</v>
      </c>
      <c r="Z18" s="59">
        <f t="shared" si="1"/>
        <v>-68882.42</v>
      </c>
      <c r="AB18" s="7">
        <v>-11152.905958333333</v>
      </c>
      <c r="AC18" s="59">
        <f>AB18</f>
        <v>-11152.905958333333</v>
      </c>
      <c r="AD18" s="59">
        <f t="shared" si="14"/>
        <v>0</v>
      </c>
      <c r="AF18" s="125"/>
      <c r="AG18" s="157">
        <f t="shared" ref="AG18" si="16">AF18*$W$25</f>
        <v>0</v>
      </c>
      <c r="AH18" s="59">
        <f t="shared" si="12"/>
        <v>-11152.905958333333</v>
      </c>
      <c r="AM18" s="125"/>
    </row>
    <row r="19" spans="1:39">
      <c r="A19" s="184" t="s">
        <v>58</v>
      </c>
      <c r="B19" s="184" t="s">
        <v>72</v>
      </c>
      <c r="C19" s="184">
        <v>45300</v>
      </c>
      <c r="D19" s="184">
        <v>45300</v>
      </c>
      <c r="E19" s="184"/>
      <c r="F19" s="185">
        <f>'Summary '!L22</f>
        <v>0</v>
      </c>
      <c r="G19" s="185">
        <f>INDEX(CurCloseProf[], MATCH(PAQueryRA10[[#This Row],[Reg/Unreg]],CurCloseProf[R/NR],0),MATCH(G$4,CurCloseProf[#Headers],0))*'Closeouts and Depr'!$J23</f>
        <v>671666.16667416599</v>
      </c>
      <c r="H19" s="185">
        <f>INDEX(CurCloseProf[], MATCH(PAQueryRA10[[#This Row],[Reg/Unreg]],CurCloseProf[R/NR],0),MATCH(H$4,CurCloseProf[#Headers],0))*'Closeouts and Depr'!$J23</f>
        <v>529665.91271368775</v>
      </c>
      <c r="I19" s="185">
        <f>INDEX(CurCloseProf[], MATCH(PAQueryRA10[[#This Row],[Reg/Unreg]],CurCloseProf[R/NR],0),MATCH(I$4,CurCloseProf[#Headers],0))*'Closeouts and Depr'!$J23</f>
        <v>718689.24194326892</v>
      </c>
      <c r="J19" s="185">
        <f>INDEX(CurCloseProf[], MATCH(PAQueryRA10[[#This Row],[Reg/Unreg]],CurCloseProf[R/NR],0),MATCH(J$4,CurCloseProf[#Headers],0))*'Closeouts and Depr'!$J23</f>
        <v>197629.47172989332</v>
      </c>
      <c r="K19" s="185">
        <f>INDEX(CurCloseProf[], MATCH(PAQueryRA10[[#This Row],[Reg/Unreg]],CurCloseProf[R/NR],0),MATCH(K$4,CurCloseProf[#Headers],0))*'Closeouts and Depr'!$J23</f>
        <v>577298.96975780011</v>
      </c>
      <c r="L19" s="185">
        <f>INDEX(CurCloseProf[], MATCH(PAQueryRA10[[#This Row],[Reg/Unreg]],CurCloseProf[R/NR],0),MATCH(L$4,CurCloseProf[#Headers],0))*'Closeouts and Depr'!$J23</f>
        <v>1004110.2423668014</v>
      </c>
      <c r="M19" s="185">
        <f>INDEX(CurCloseProf[], MATCH(PAQueryRA10[[#This Row],[Reg/Unreg]],CurCloseProf[R/NR],0),MATCH(M$4,CurCloseProf[#Headers],0))*'Closeouts and Depr'!$J23</f>
        <v>839994.08095565392</v>
      </c>
      <c r="N19" s="185">
        <f>INDEX(CurCloseProf[], MATCH(PAQueryRA10[[#This Row],[Reg/Unreg]],CurCloseProf[R/NR],0),MATCH(N$4,CurCloseProf[#Headers],0))*'Closeouts and Depr'!$J23</f>
        <v>485009.37051512959</v>
      </c>
      <c r="O19" s="185">
        <f>INDEX(CurCloseProf[], MATCH(PAQueryRA10[[#This Row],[Reg/Unreg]],CurCloseProf[R/NR],0),MATCH(O$4,CurCloseProf[#Headers],0))*'Closeouts and Depr'!$J23</f>
        <v>1015587.268438162</v>
      </c>
      <c r="P19" s="185">
        <f>INDEX(CurCloseProf[], MATCH(PAQueryRA10[[#This Row],[Reg/Unreg]],CurCloseProf[R/NR],0),MATCH(P$4,CurCloseProf[#Headers],0))*'Closeouts and Depr'!$J23</f>
        <v>2045303.8469539201</v>
      </c>
      <c r="Q19" s="185">
        <f>INDEX(CurCloseProf[], MATCH(PAQueryRA10[[#This Row],[Reg/Unreg]],CurCloseProf[R/NR],0),MATCH(Q$4,CurCloseProf[#Headers],0))*'Closeouts and Depr'!$J23</f>
        <v>1815632.5365342421</v>
      </c>
      <c r="R19" s="185">
        <f>INDEX(CurCloseProf[], MATCH(PAQueryRA10[[#This Row],[Reg/Unreg]],CurCloseProf[R/NR],0),MATCH(R$4,CurCloseProf[#Headers],0))*'Closeouts and Depr'!$J23</f>
        <v>6754729.4531504372</v>
      </c>
      <c r="S19" s="185">
        <f t="shared" si="0"/>
        <v>16655316.561733164</v>
      </c>
      <c r="T19" s="7">
        <v>71790237.916848764</v>
      </c>
      <c r="V19" s="59">
        <f t="shared" si="13"/>
        <v>71790237.916848764</v>
      </c>
      <c r="X19" s="125">
        <f t="shared" ref="X19:X22" si="17">V19/$V$25</f>
        <v>9.3995074976305992E-2</v>
      </c>
      <c r="Y19" s="157">
        <f t="shared" si="15"/>
        <v>2532860.8505960545</v>
      </c>
      <c r="Z19" s="59">
        <f t="shared" si="1"/>
        <v>74323098.767444819</v>
      </c>
      <c r="AB19" s="7">
        <v>36841344.409088194</v>
      </c>
      <c r="AD19" s="59">
        <f t="shared" si="14"/>
        <v>36841344.409088194</v>
      </c>
      <c r="AF19" s="125">
        <f>X19</f>
        <v>9.3995074976305992E-2</v>
      </c>
      <c r="AG19" s="157">
        <f>AF19*$AE$25</f>
        <v>510890.23745915404</v>
      </c>
      <c r="AH19" s="59">
        <f t="shared" si="12"/>
        <v>37352234.646547347</v>
      </c>
      <c r="AK19" t="s">
        <v>72</v>
      </c>
      <c r="AL19">
        <v>45300</v>
      </c>
      <c r="AM19" s="125">
        <v>2.3665792079647328E-2</v>
      </c>
    </row>
    <row r="20" spans="1:39">
      <c r="A20" s="184" t="s">
        <v>58</v>
      </c>
      <c r="B20" s="184" t="s">
        <v>73</v>
      </c>
      <c r="C20" s="184">
        <v>45500</v>
      </c>
      <c r="D20" s="184">
        <v>45500</v>
      </c>
      <c r="E20" s="184"/>
      <c r="F20" s="185">
        <f>'Summary '!L23</f>
        <v>0</v>
      </c>
      <c r="G20" s="185">
        <f>INDEX(CurCloseProf[], MATCH(PAQueryRA10[[#This Row],[Reg/Unreg]],CurCloseProf[R/NR],0),MATCH(G$4,CurCloseProf[#Headers],0))*'Closeouts and Depr'!$J24</f>
        <v>759863.5887440145</v>
      </c>
      <c r="H20" s="185">
        <f>INDEX(CurCloseProf[], MATCH(PAQueryRA10[[#This Row],[Reg/Unreg]],CurCloseProf[R/NR],0),MATCH(H$4,CurCloseProf[#Headers],0))*'Closeouts and Depr'!$J24</f>
        <v>599217.08318716311</v>
      </c>
      <c r="I20" s="185">
        <f>INDEX(CurCloseProf[], MATCH(PAQueryRA10[[#This Row],[Reg/Unreg]],CurCloseProf[R/NR],0),MATCH(I$4,CurCloseProf[#Headers],0))*'Closeouts and Depr'!$J24</f>
        <v>813061.32967636979</v>
      </c>
      <c r="J20" s="185">
        <f>INDEX(CurCloseProf[], MATCH(PAQueryRA10[[#This Row],[Reg/Unreg]],CurCloseProf[R/NR],0),MATCH(J$4,CurCloseProf[#Headers],0))*'Closeouts and Depr'!$J24</f>
        <v>223580.47357640782</v>
      </c>
      <c r="K20" s="185">
        <f>INDEX(CurCloseProf[], MATCH(PAQueryRA10[[#This Row],[Reg/Unreg]],CurCloseProf[R/NR],0),MATCH(K$4,CurCloseProf[#Headers],0))*'Closeouts and Depr'!$J24</f>
        <v>653104.90345300967</v>
      </c>
      <c r="L20" s="185">
        <f>INDEX(CurCloseProf[], MATCH(PAQueryRA10[[#This Row],[Reg/Unreg]],CurCloseProf[R/NR],0),MATCH(L$4,CurCloseProf[#Headers],0))*'Closeouts and Depr'!$J24</f>
        <v>1135961.3601463342</v>
      </c>
      <c r="M20" s="185">
        <f>INDEX(CurCloseProf[], MATCH(PAQueryRA10[[#This Row],[Reg/Unreg]],CurCloseProf[R/NR],0),MATCH(M$4,CurCloseProf[#Headers],0))*'Closeouts and Depr'!$J24</f>
        <v>950294.87645509443</v>
      </c>
      <c r="N20" s="185">
        <f>INDEX(CurCloseProf[], MATCH(PAQueryRA10[[#This Row],[Reg/Unreg]],CurCloseProf[R/NR],0),MATCH(N$4,CurCloseProf[#Headers],0))*'Closeouts and Depr'!$J24</f>
        <v>548696.62808680045</v>
      </c>
      <c r="O20" s="185">
        <f>INDEX(CurCloseProf[], MATCH(PAQueryRA10[[#This Row],[Reg/Unreg]],CurCloseProf[R/NR],0),MATCH(O$4,CurCloseProf[#Headers],0))*'Closeouts and Depr'!$J24</f>
        <v>1148945.4505343845</v>
      </c>
      <c r="P20" s="185">
        <f>INDEX(CurCloseProf[], MATCH(PAQueryRA10[[#This Row],[Reg/Unreg]],CurCloseProf[R/NR],0),MATCH(P$4,CurCloseProf[#Headers],0))*'Closeouts and Depr'!$J24</f>
        <v>2313875.5505788098</v>
      </c>
      <c r="Q20" s="185">
        <f>INDEX(CurCloseProf[], MATCH(PAQueryRA10[[#This Row],[Reg/Unreg]],CurCloseProf[R/NR],0),MATCH(Q$4,CurCloseProf[#Headers],0))*'Closeouts and Depr'!$J24</f>
        <v>2054045.7797401387</v>
      </c>
      <c r="R20" s="185">
        <f>INDEX(CurCloseProf[], MATCH(PAQueryRA10[[#This Row],[Reg/Unreg]],CurCloseProf[R/NR],0),MATCH(R$4,CurCloseProf[#Headers],0))*'Closeouts and Depr'!$J24</f>
        <v>7641702.4080293039</v>
      </c>
      <c r="S20" s="185">
        <f t="shared" si="0"/>
        <v>18842349.43220783</v>
      </c>
      <c r="T20" s="7">
        <v>37114990.144610308</v>
      </c>
      <c r="V20" s="59">
        <f t="shared" si="13"/>
        <v>37114990.144610308</v>
      </c>
      <c r="X20" s="125">
        <f t="shared" si="17"/>
        <v>4.8594716811333247E-2</v>
      </c>
      <c r="Y20" s="157">
        <f t="shared" si="15"/>
        <v>1309469.2013199043</v>
      </c>
      <c r="Z20" s="59">
        <f t="shared" si="1"/>
        <v>38424459.345930211</v>
      </c>
      <c r="AB20" s="7">
        <v>8108395.7457475588</v>
      </c>
      <c r="AD20" s="59">
        <f t="shared" si="14"/>
        <v>8108395.7457475588</v>
      </c>
      <c r="AF20" s="125">
        <f t="shared" ref="AF20:AF22" si="18">X20</f>
        <v>4.8594716811333247E-2</v>
      </c>
      <c r="AG20" s="157">
        <f>AF20*$AE$25</f>
        <v>264126.24722370395</v>
      </c>
      <c r="AH20" s="59">
        <f t="shared" si="12"/>
        <v>8372521.9929712629</v>
      </c>
      <c r="AK20" t="s">
        <v>73</v>
      </c>
      <c r="AL20">
        <v>45500</v>
      </c>
      <c r="AM20" s="125">
        <v>2.7272008015593582E-2</v>
      </c>
    </row>
    <row r="21" spans="1:39">
      <c r="A21" s="184" t="s">
        <v>58</v>
      </c>
      <c r="B21" s="184" t="s">
        <v>74</v>
      </c>
      <c r="C21" s="184">
        <v>45600</v>
      </c>
      <c r="D21" s="184">
        <v>45600</v>
      </c>
      <c r="E21" s="184"/>
      <c r="F21" s="185">
        <f>'Summary '!L24</f>
        <v>0</v>
      </c>
      <c r="G21" s="185">
        <f>INDEX(CurCloseProf[], MATCH(PAQueryRA10[[#This Row],[Reg/Unreg]],CurCloseProf[R/NR],0),MATCH(G$4,CurCloseProf[#Headers],0))*'Closeouts and Depr'!$J25</f>
        <v>80947.724203102582</v>
      </c>
      <c r="H21" s="185">
        <f>INDEX(CurCloseProf[], MATCH(PAQueryRA10[[#This Row],[Reg/Unreg]],CurCloseProf[R/NR],0),MATCH(H$4,CurCloseProf[#Headers],0))*'Closeouts and Depr'!$J25</f>
        <v>63834.166955935922</v>
      </c>
      <c r="I21" s="185">
        <f>INDEX(CurCloseProf[], MATCH(PAQueryRA10[[#This Row],[Reg/Unreg]],CurCloseProf[R/NR],0),MATCH(I$4,CurCloseProf[#Headers],0))*'Closeouts and Depr'!$J25</f>
        <v>86614.841466002632</v>
      </c>
      <c r="J21" s="185">
        <f>INDEX(CurCloseProf[], MATCH(PAQueryRA10[[#This Row],[Reg/Unreg]],CurCloseProf[R/NR],0),MATCH(J$4,CurCloseProf[#Headers],0))*'Closeouts and Depr'!$J25</f>
        <v>23817.867812533324</v>
      </c>
      <c r="K21" s="185">
        <f>INDEX(CurCloseProf[], MATCH(PAQueryRA10[[#This Row],[Reg/Unreg]],CurCloseProf[R/NR],0),MATCH(K$4,CurCloseProf[#Headers],0))*'Closeouts and Depr'!$J25</f>
        <v>69574.797876278171</v>
      </c>
      <c r="L21" s="185">
        <f>INDEX(CurCloseProf[], MATCH(PAQueryRA10[[#This Row],[Reg/Unreg]],CurCloseProf[R/NR],0),MATCH(L$4,CurCloseProf[#Headers],0))*'Closeouts and Depr'!$J25</f>
        <v>121013.15058206367</v>
      </c>
      <c r="M21" s="185">
        <f>INDEX(CurCloseProf[], MATCH(PAQueryRA10[[#This Row],[Reg/Unreg]],CurCloseProf[R/NR],0),MATCH(M$4,CurCloseProf[#Headers],0))*'Closeouts and Depr'!$J25</f>
        <v>101234.23297339086</v>
      </c>
      <c r="N21" s="185">
        <f>INDEX(CurCloseProf[], MATCH(PAQueryRA10[[#This Row],[Reg/Unreg]],CurCloseProf[R/NR],0),MATCH(N$4,CurCloseProf[#Headers],0))*'Closeouts and Depr'!$J25</f>
        <v>58452.259036332907</v>
      </c>
      <c r="O21" s="185">
        <f>INDEX(CurCloseProf[], MATCH(PAQueryRA10[[#This Row],[Reg/Unreg]],CurCloseProf[R/NR],0),MATCH(O$4,CurCloseProf[#Headers],0))*'Closeouts and Depr'!$J25</f>
        <v>122396.33643716869</v>
      </c>
      <c r="P21" s="185">
        <f>INDEX(CurCloseProf[], MATCH(PAQueryRA10[[#This Row],[Reg/Unreg]],CurCloseProf[R/NR],0),MATCH(P$4,CurCloseProf[#Headers],0))*'Closeouts and Depr'!$J25</f>
        <v>246495.50614492581</v>
      </c>
      <c r="Q21" s="185">
        <f>INDEX(CurCloseProf[], MATCH(PAQueryRA10[[#This Row],[Reg/Unreg]],CurCloseProf[R/NR],0),MATCH(Q$4,CurCloseProf[#Headers],0))*'Closeouts and Depr'!$J25</f>
        <v>218816.02664207306</v>
      </c>
      <c r="R21" s="185">
        <f>INDEX(CurCloseProf[], MATCH(PAQueryRA10[[#This Row],[Reg/Unreg]],CurCloseProf[R/NR],0),MATCH(R$4,CurCloseProf[#Headers],0))*'Closeouts and Depr'!$J25</f>
        <v>814065.08764263184</v>
      </c>
      <c r="S21" s="185">
        <f t="shared" si="0"/>
        <v>2007261.9977724394</v>
      </c>
      <c r="T21" s="7">
        <v>474251286.64225566</v>
      </c>
      <c r="V21" s="59">
        <f t="shared" si="13"/>
        <v>474251286.64225566</v>
      </c>
      <c r="X21" s="125">
        <f t="shared" si="17"/>
        <v>0.6209379790213283</v>
      </c>
      <c r="Y21" s="157">
        <f t="shared" si="15"/>
        <v>16732254.302768638</v>
      </c>
      <c r="Z21" s="59">
        <f t="shared" si="1"/>
        <v>490983540.94502431</v>
      </c>
      <c r="AB21" s="7">
        <v>185490578.14677882</v>
      </c>
      <c r="AD21" s="59">
        <f t="shared" si="14"/>
        <v>185490578.14677882</v>
      </c>
      <c r="AF21" s="125">
        <f t="shared" si="18"/>
        <v>0.6209379790213283</v>
      </c>
      <c r="AG21" s="157">
        <f>AF21*$AE$25</f>
        <v>3374976.3126374474</v>
      </c>
      <c r="AH21" s="59">
        <f t="shared" si="12"/>
        <v>188865554.45941627</v>
      </c>
      <c r="AK21" t="s">
        <v>74</v>
      </c>
      <c r="AL21">
        <v>45600</v>
      </c>
      <c r="AM21" s="125">
        <v>5.4281225800818606E-5</v>
      </c>
    </row>
    <row r="22" spans="1:39">
      <c r="A22" s="184" t="s">
        <v>58</v>
      </c>
      <c r="B22" s="184" t="s">
        <v>75</v>
      </c>
      <c r="C22" s="184">
        <v>45700</v>
      </c>
      <c r="D22" s="184">
        <v>45700</v>
      </c>
      <c r="E22" s="184"/>
      <c r="F22" s="185">
        <f>'Summary '!L25</f>
        <v>0</v>
      </c>
      <c r="G22" s="185">
        <f>INDEX(CurCloseProf[], MATCH(PAQueryRA10[[#This Row],[Reg/Unreg]],CurCloseProf[R/NR],0),MATCH(G$4,CurCloseProf[#Headers],0))*'Closeouts and Depr'!$J26</f>
        <v>570939.85329958331</v>
      </c>
      <c r="H22" s="185">
        <f>INDEX(CurCloseProf[], MATCH(PAQueryRA10[[#This Row],[Reg/Unreg]],CurCloseProf[R/NR],0),MATCH(H$4,CurCloseProf[#Headers],0))*'Closeouts and Depr'!$J26</f>
        <v>450234.64558286214</v>
      </c>
      <c r="I22" s="185">
        <f>INDEX(CurCloseProf[], MATCH(PAQueryRA10[[#This Row],[Reg/Unreg]],CurCloseProf[R/NR],0),MATCH(I$4,CurCloseProf[#Headers],0))*'Closeouts and Depr'!$J26</f>
        <v>610911.1203186959</v>
      </c>
      <c r="J22" s="185">
        <f>INDEX(CurCloseProf[], MATCH(PAQueryRA10[[#This Row],[Reg/Unreg]],CurCloseProf[R/NR],0),MATCH(J$4,CurCloseProf[#Headers],0))*'Closeouts and Depr'!$J26</f>
        <v>167991.99839981957</v>
      </c>
      <c r="K22" s="185">
        <f>INDEX(CurCloseProf[], MATCH(PAQueryRA10[[#This Row],[Reg/Unreg]],CurCloseProf[R/NR],0),MATCH(K$4,CurCloseProf[#Headers],0))*'Closeouts and Depr'!$J26</f>
        <v>490724.41855391784</v>
      </c>
      <c r="L22" s="185">
        <f>INDEX(CurCloseProf[], MATCH(PAQueryRA10[[#This Row],[Reg/Unreg]],CurCloseProf[R/NR],0),MATCH(L$4,CurCloseProf[#Headers],0))*'Closeouts and Depr'!$J26</f>
        <v>853529.00431505486</v>
      </c>
      <c r="M22" s="185">
        <f>INDEX(CurCloseProf[], MATCH(PAQueryRA10[[#This Row],[Reg/Unreg]],CurCloseProf[R/NR],0),MATCH(M$4,CurCloseProf[#Headers],0))*'Closeouts and Depr'!$J26</f>
        <v>714024.49780679925</v>
      </c>
      <c r="N22" s="185">
        <f>INDEX(CurCloseProf[], MATCH(PAQueryRA10[[#This Row],[Reg/Unreg]],CurCloseProf[R/NR],0),MATCH(N$4,CurCloseProf[#Headers],0))*'Closeouts and Depr'!$J26</f>
        <v>412275.01486637269</v>
      </c>
      <c r="O22" s="185">
        <f>INDEX(CurCloseProf[], MATCH(PAQueryRA10[[#This Row],[Reg/Unreg]],CurCloseProf[R/NR],0),MATCH(O$4,CurCloseProf[#Headers],0))*'Closeouts and Depr'!$J26</f>
        <v>863284.87993693503</v>
      </c>
      <c r="P22" s="185">
        <f>INDEX(CurCloseProf[], MATCH(PAQueryRA10[[#This Row],[Reg/Unreg]],CurCloseProf[R/NR],0),MATCH(P$4,CurCloseProf[#Headers],0))*'Closeouts and Depr'!$J26</f>
        <v>1738580.1701389451</v>
      </c>
      <c r="Q22" s="185">
        <f>INDEX(CurCloseProf[], MATCH(PAQueryRA10[[#This Row],[Reg/Unreg]],CurCloseProf[R/NR],0),MATCH(Q$4,CurCloseProf[#Headers],0))*'Closeouts and Depr'!$J26</f>
        <v>1543351.4824600164</v>
      </c>
      <c r="R22" s="185">
        <f>INDEX(CurCloseProf[], MATCH(PAQueryRA10[[#This Row],[Reg/Unreg]],CurCloseProf[R/NR],0),MATCH(R$4,CurCloseProf[#Headers],0))*'Closeouts and Depr'!$J26</f>
        <v>5741757.4896711223</v>
      </c>
      <c r="S22" s="185">
        <f t="shared" si="0"/>
        <v>14157604.575350124</v>
      </c>
      <c r="T22" s="7">
        <v>102243825.94695342</v>
      </c>
      <c r="V22" s="59">
        <f t="shared" si="13"/>
        <v>102243825.94695342</v>
      </c>
      <c r="X22" s="125">
        <f t="shared" si="17"/>
        <v>0.1338680071917237</v>
      </c>
      <c r="Y22" s="157">
        <f t="shared" si="15"/>
        <v>3607306.389709244</v>
      </c>
      <c r="Z22" s="59">
        <f t="shared" si="1"/>
        <v>105851132.33666267</v>
      </c>
      <c r="AB22" s="7">
        <v>48434248.980337299</v>
      </c>
      <c r="AD22" s="59">
        <f t="shared" si="14"/>
        <v>48434248.980337299</v>
      </c>
      <c r="AF22" s="125">
        <f t="shared" si="18"/>
        <v>0.1338680071917237</v>
      </c>
      <c r="AG22" s="157">
        <f>AF22*$AE$25</f>
        <v>727611.07961883629</v>
      </c>
      <c r="AH22" s="59">
        <f t="shared" si="12"/>
        <v>49161860.059956133</v>
      </c>
      <c r="AK22" t="s">
        <v>75</v>
      </c>
      <c r="AL22">
        <v>45700</v>
      </c>
      <c r="AM22" s="125">
        <v>2.0154984428522781E-2</v>
      </c>
    </row>
    <row r="23" spans="1:39">
      <c r="A23" s="184" t="s">
        <v>58</v>
      </c>
      <c r="B23" s="184" t="s">
        <v>76</v>
      </c>
      <c r="C23" s="184">
        <v>45790</v>
      </c>
      <c r="D23" s="184">
        <v>45790</v>
      </c>
      <c r="E23" s="184"/>
      <c r="F23" s="185">
        <f>'Summary '!L26</f>
        <v>0</v>
      </c>
      <c r="G23" s="185">
        <f>INDEX(CurCloseProf[], MATCH(PAQueryRA10[[#This Row],[Reg/Unreg]],CurCloseProf[R/NR],0),MATCH(G$4,CurCloseProf[#Headers],0))*'Closeouts and Depr'!$J27</f>
        <v>0</v>
      </c>
      <c r="H23" s="185">
        <f>INDEX(CurCloseProf[], MATCH(PAQueryRA10[[#This Row],[Reg/Unreg]],CurCloseProf[R/NR],0),MATCH(H$4,CurCloseProf[#Headers],0))*'Closeouts and Depr'!$J27</f>
        <v>0</v>
      </c>
      <c r="I23" s="185">
        <f>INDEX(CurCloseProf[], MATCH(PAQueryRA10[[#This Row],[Reg/Unreg]],CurCloseProf[R/NR],0),MATCH(I$4,CurCloseProf[#Headers],0))*'Closeouts and Depr'!$J27</f>
        <v>0</v>
      </c>
      <c r="J23" s="185">
        <f>INDEX(CurCloseProf[], MATCH(PAQueryRA10[[#This Row],[Reg/Unreg]],CurCloseProf[R/NR],0),MATCH(J$4,CurCloseProf[#Headers],0))*'Closeouts and Depr'!$J27</f>
        <v>0</v>
      </c>
      <c r="K23" s="185">
        <f>INDEX(CurCloseProf[], MATCH(PAQueryRA10[[#This Row],[Reg/Unreg]],CurCloseProf[R/NR],0),MATCH(K$4,CurCloseProf[#Headers],0))*'Closeouts and Depr'!$J27</f>
        <v>0</v>
      </c>
      <c r="L23" s="185">
        <f>INDEX(CurCloseProf[], MATCH(PAQueryRA10[[#This Row],[Reg/Unreg]],CurCloseProf[R/NR],0),MATCH(L$4,CurCloseProf[#Headers],0))*'Closeouts and Depr'!$J27</f>
        <v>0</v>
      </c>
      <c r="M23" s="185">
        <f>INDEX(CurCloseProf[], MATCH(PAQueryRA10[[#This Row],[Reg/Unreg]],CurCloseProf[R/NR],0),MATCH(M$4,CurCloseProf[#Headers],0))*'Closeouts and Depr'!$J27</f>
        <v>0</v>
      </c>
      <c r="N23" s="185">
        <f>INDEX(CurCloseProf[], MATCH(PAQueryRA10[[#This Row],[Reg/Unreg]],CurCloseProf[R/NR],0),MATCH(N$4,CurCloseProf[#Headers],0))*'Closeouts and Depr'!$J27</f>
        <v>0</v>
      </c>
      <c r="O23" s="185">
        <f>INDEX(CurCloseProf[], MATCH(PAQueryRA10[[#This Row],[Reg/Unreg]],CurCloseProf[R/NR],0),MATCH(O$4,CurCloseProf[#Headers],0))*'Closeouts and Depr'!$J27</f>
        <v>0</v>
      </c>
      <c r="P23" s="185">
        <f>INDEX(CurCloseProf[], MATCH(PAQueryRA10[[#This Row],[Reg/Unreg]],CurCloseProf[R/NR],0),MATCH(P$4,CurCloseProf[#Headers],0))*'Closeouts and Depr'!$J27</f>
        <v>0</v>
      </c>
      <c r="Q23" s="185">
        <f>INDEX(CurCloseProf[], MATCH(PAQueryRA10[[#This Row],[Reg/Unreg]],CurCloseProf[R/NR],0),MATCH(Q$4,CurCloseProf[#Headers],0))*'Closeouts and Depr'!$J27</f>
        <v>0</v>
      </c>
      <c r="R23" s="185">
        <f>INDEX(CurCloseProf[], MATCH(PAQueryRA10[[#This Row],[Reg/Unreg]],CurCloseProf[R/NR],0),MATCH(R$4,CurCloseProf[#Headers],0))*'Closeouts and Depr'!$J27</f>
        <v>0</v>
      </c>
      <c r="S23" s="185">
        <f t="shared" si="0"/>
        <v>0</v>
      </c>
      <c r="T23" s="7">
        <v>-14748761.710000001</v>
      </c>
      <c r="U23" s="59">
        <f>T23</f>
        <v>-14748761.710000001</v>
      </c>
      <c r="V23" s="59">
        <f t="shared" si="13"/>
        <v>0</v>
      </c>
      <c r="Y23" s="157"/>
      <c r="Z23" s="59">
        <f t="shared" si="1"/>
        <v>-14748761.710000001</v>
      </c>
      <c r="AB23" s="7">
        <v>-3074051.8342635832</v>
      </c>
      <c r="AC23" s="59">
        <f>AB23</f>
        <v>-3074051.8342635832</v>
      </c>
      <c r="AD23" s="59">
        <f t="shared" si="14"/>
        <v>0</v>
      </c>
      <c r="AG23" s="157"/>
      <c r="AH23" s="59">
        <f t="shared" si="12"/>
        <v>-3074051.8342635832</v>
      </c>
      <c r="AM23" s="125"/>
    </row>
    <row r="24" spans="1:39">
      <c r="A24" s="184" t="s">
        <v>58</v>
      </c>
      <c r="B24" s="184" t="s">
        <v>77</v>
      </c>
      <c r="C24" s="184">
        <v>45800</v>
      </c>
      <c r="D24" s="184">
        <v>45800</v>
      </c>
      <c r="E24" s="184"/>
      <c r="F24" s="185">
        <f>'Summary '!L27</f>
        <v>0</v>
      </c>
      <c r="G24" s="185">
        <f>INDEX(CurCloseProf[], MATCH(PAQueryRA10[[#This Row],[Reg/Unreg]],CurCloseProf[R/NR],0),MATCH(G$4,CurCloseProf[#Headers],0))*'Closeouts and Depr'!$J28</f>
        <v>0</v>
      </c>
      <c r="H24" s="185">
        <f>INDEX(CurCloseProf[], MATCH(PAQueryRA10[[#This Row],[Reg/Unreg]],CurCloseProf[R/NR],0),MATCH(H$4,CurCloseProf[#Headers],0))*'Closeouts and Depr'!$J28</f>
        <v>0</v>
      </c>
      <c r="I24" s="185">
        <f>INDEX(CurCloseProf[], MATCH(PAQueryRA10[[#This Row],[Reg/Unreg]],CurCloseProf[R/NR],0),MATCH(I$4,CurCloseProf[#Headers],0))*'Closeouts and Depr'!$J28</f>
        <v>0</v>
      </c>
      <c r="J24" s="185">
        <f>INDEX(CurCloseProf[], MATCH(PAQueryRA10[[#This Row],[Reg/Unreg]],CurCloseProf[R/NR],0),MATCH(J$4,CurCloseProf[#Headers],0))*'Closeouts and Depr'!$J28</f>
        <v>0</v>
      </c>
      <c r="K24" s="185">
        <f>INDEX(CurCloseProf[], MATCH(PAQueryRA10[[#This Row],[Reg/Unreg]],CurCloseProf[R/NR],0),MATCH(K$4,CurCloseProf[#Headers],0))*'Closeouts and Depr'!$J28</f>
        <v>0</v>
      </c>
      <c r="L24" s="185">
        <f>INDEX(CurCloseProf[], MATCH(PAQueryRA10[[#This Row],[Reg/Unreg]],CurCloseProf[R/NR],0),MATCH(L$4,CurCloseProf[#Headers],0))*'Closeouts and Depr'!$J28</f>
        <v>0</v>
      </c>
      <c r="M24" s="185">
        <f>INDEX(CurCloseProf[], MATCH(PAQueryRA10[[#This Row],[Reg/Unreg]],CurCloseProf[R/NR],0),MATCH(M$4,CurCloseProf[#Headers],0))*'Closeouts and Depr'!$J28</f>
        <v>0</v>
      </c>
      <c r="N24" s="185">
        <f>INDEX(CurCloseProf[], MATCH(PAQueryRA10[[#This Row],[Reg/Unreg]],CurCloseProf[R/NR],0),MATCH(N$4,CurCloseProf[#Headers],0))*'Closeouts and Depr'!$J28</f>
        <v>0</v>
      </c>
      <c r="O24" s="185">
        <f>INDEX(CurCloseProf[], MATCH(PAQueryRA10[[#This Row],[Reg/Unreg]],CurCloseProf[R/NR],0),MATCH(O$4,CurCloseProf[#Headers],0))*'Closeouts and Depr'!$J28</f>
        <v>0</v>
      </c>
      <c r="P24" s="185">
        <f>INDEX(CurCloseProf[], MATCH(PAQueryRA10[[#This Row],[Reg/Unreg]],CurCloseProf[R/NR],0),MATCH(P$4,CurCloseProf[#Headers],0))*'Closeouts and Depr'!$J28</f>
        <v>0</v>
      </c>
      <c r="Q24" s="185">
        <f>INDEX(CurCloseProf[], MATCH(PAQueryRA10[[#This Row],[Reg/Unreg]],CurCloseProf[R/NR],0),MATCH(Q$4,CurCloseProf[#Headers],0))*'Closeouts and Depr'!$J28</f>
        <v>0</v>
      </c>
      <c r="R24" s="185">
        <f>INDEX(CurCloseProf[], MATCH(PAQueryRA10[[#This Row],[Reg/Unreg]],CurCloseProf[R/NR],0),MATCH(R$4,CurCloseProf[#Headers],0))*'Closeouts and Depr'!$J28</f>
        <v>0</v>
      </c>
      <c r="S24" s="185">
        <f t="shared" si="0"/>
        <v>0</v>
      </c>
      <c r="T24" s="7">
        <v>37138294.850000001</v>
      </c>
      <c r="U24" s="59">
        <f>T24</f>
        <v>37138294.850000001</v>
      </c>
      <c r="V24" s="59">
        <f t="shared" si="13"/>
        <v>0</v>
      </c>
      <c r="Y24" s="157"/>
      <c r="Z24" s="59">
        <f t="shared" si="1"/>
        <v>37138294.850000001</v>
      </c>
      <c r="AB24" s="7">
        <v>-118945.07</v>
      </c>
      <c r="AC24" s="59">
        <f>AB24</f>
        <v>-118945.07</v>
      </c>
      <c r="AD24" s="59">
        <f t="shared" si="14"/>
        <v>0</v>
      </c>
      <c r="AG24" s="157"/>
      <c r="AH24" s="59">
        <f t="shared" si="12"/>
        <v>-118945.07</v>
      </c>
      <c r="AM24" s="125"/>
    </row>
    <row r="25" spans="1:39">
      <c r="A25" s="184"/>
      <c r="B25" s="184"/>
      <c r="C25" s="184"/>
      <c r="D25" s="184"/>
      <c r="E25" s="184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7"/>
      <c r="U25" s="59"/>
      <c r="V25" s="195">
        <f>SUM(V15:V24)</f>
        <v>763765951.93892276</v>
      </c>
      <c r="W25" s="209">
        <f>T97</f>
        <v>26946740.041800391</v>
      </c>
      <c r="X25" s="125">
        <f>SUM(X17:X24)</f>
        <v>1</v>
      </c>
      <c r="Y25" s="157"/>
      <c r="Z25" s="59"/>
      <c r="AB25" s="7"/>
      <c r="AC25" s="59"/>
      <c r="AD25" s="195">
        <f>SUM(AD15:AD24)</f>
        <v>325515348.45637113</v>
      </c>
      <c r="AE25" s="209">
        <f>AB97</f>
        <v>5435287.3018925488</v>
      </c>
      <c r="AF25" s="125">
        <f>SUM(AF17:AF24)</f>
        <v>1</v>
      </c>
      <c r="AG25" s="157"/>
      <c r="AH25" s="59"/>
      <c r="AM25" s="125"/>
    </row>
    <row r="26" spans="1:39">
      <c r="A26" s="186" t="s">
        <v>58</v>
      </c>
      <c r="B26" s="186" t="s">
        <v>78</v>
      </c>
      <c r="C26" s="186">
        <v>46001</v>
      </c>
      <c r="D26" s="186">
        <v>46000</v>
      </c>
      <c r="E26" s="186"/>
      <c r="F26" s="187">
        <f>'Summary '!L28</f>
        <v>0</v>
      </c>
      <c r="G26" s="187">
        <f>INDEX(CurCloseProf[], MATCH(PAQueryRA10[[#This Row],[Reg/Unreg]],CurCloseProf[R/NR],0),MATCH(G$4,CurCloseProf[#Headers],0))*'Closeouts and Depr'!$J29</f>
        <v>84769.073770993273</v>
      </c>
      <c r="H26" s="187">
        <f>INDEX(CurCloseProf[], MATCH(PAQueryRA10[[#This Row],[Reg/Unreg]],CurCloseProf[R/NR],0),MATCH(H$4,CurCloseProf[#Headers],0))*'Closeouts and Depr'!$J29</f>
        <v>66847.626181814674</v>
      </c>
      <c r="I26" s="187">
        <f>INDEX(CurCloseProf[], MATCH(PAQueryRA10[[#This Row],[Reg/Unreg]],CurCloseProf[R/NR],0),MATCH(I$4,CurCloseProf[#Headers],0))*'Closeouts and Depr'!$J29</f>
        <v>90703.722163606537</v>
      </c>
      <c r="J26" s="187">
        <f>INDEX(CurCloseProf[], MATCH(PAQueryRA10[[#This Row],[Reg/Unreg]],CurCloseProf[R/NR],0),MATCH(J$4,CurCloseProf[#Headers],0))*'Closeouts and Depr'!$J29</f>
        <v>24942.252713647238</v>
      </c>
      <c r="K26" s="187">
        <f>INDEX(CurCloseProf[], MATCH(PAQueryRA10[[#This Row],[Reg/Unreg]],CurCloseProf[R/NR],0),MATCH(K$4,CurCloseProf[#Headers],0))*'Closeouts and Depr'!$J29</f>
        <v>72859.258636824263</v>
      </c>
      <c r="L26" s="187">
        <f>INDEX(CurCloseProf[], MATCH(PAQueryRA10[[#This Row],[Reg/Unreg]],CurCloseProf[R/NR],0),MATCH(L$4,CurCloseProf[#Headers],0))*'Closeouts and Depr'!$J29</f>
        <v>126725.89365468653</v>
      </c>
      <c r="M26" s="187">
        <f>INDEX(CurCloseProf[], MATCH(PAQueryRA10[[#This Row],[Reg/Unreg]],CurCloseProf[R/NR],0),MATCH(M$4,CurCloseProf[#Headers],0))*'Closeouts and Depr'!$J29</f>
        <v>106013.26037949778</v>
      </c>
      <c r="N26" s="187">
        <f>INDEX(CurCloseProf[], MATCH(PAQueryRA10[[#This Row],[Reg/Unreg]],CurCloseProf[R/NR],0),MATCH(N$4,CurCloseProf[#Headers],0))*'Closeouts and Depr'!$J29</f>
        <v>61211.651187374555</v>
      </c>
      <c r="O26" s="187">
        <f>INDEX(CurCloseProf[], MATCH(PAQueryRA10[[#This Row],[Reg/Unreg]],CurCloseProf[R/NR],0),MATCH(O$4,CurCloseProf[#Headers],0))*'Closeouts and Depr'!$J29</f>
        <v>128174.37642482843</v>
      </c>
      <c r="P26" s="187">
        <f>INDEX(CurCloseProf[], MATCH(PAQueryRA10[[#This Row],[Reg/Unreg]],CurCloseProf[R/NR],0),MATCH(P$4,CurCloseProf[#Headers],0))*'Closeouts and Depr'!$J29</f>
        <v>258131.97282965327</v>
      </c>
      <c r="Q26" s="187">
        <f>INDEX(CurCloseProf[], MATCH(PAQueryRA10[[#This Row],[Reg/Unreg]],CurCloseProf[R/NR],0),MATCH(Q$4,CurCloseProf[#Headers],0))*'Closeouts and Depr'!$J29</f>
        <v>229145.81092060619</v>
      </c>
      <c r="R26" s="187">
        <f>INDEX(CurCloseProf[], MATCH(PAQueryRA10[[#This Row],[Reg/Unreg]],CurCloseProf[R/NR],0),MATCH(R$4,CurCloseProf[#Headers],0))*'Closeouts and Depr'!$J29</f>
        <v>852495.16460307629</v>
      </c>
      <c r="S26" s="187">
        <f t="shared" si="0"/>
        <v>2102020.063466609</v>
      </c>
      <c r="T26" s="7">
        <v>86811918.514038518</v>
      </c>
      <c r="U26" s="59">
        <f>T26</f>
        <v>86811918.514038518</v>
      </c>
      <c r="V26" s="59">
        <f>T26-U26</f>
        <v>0</v>
      </c>
      <c r="Y26" s="157"/>
      <c r="Z26" s="59">
        <f t="shared" si="1"/>
        <v>86811918.514038518</v>
      </c>
      <c r="AB26" s="7">
        <v>-1171483.1033333333</v>
      </c>
      <c r="AC26" s="59">
        <f>AB26</f>
        <v>-1171483.1033333333</v>
      </c>
      <c r="AD26" s="59">
        <f>AB26-AC26</f>
        <v>0</v>
      </c>
      <c r="AG26" s="157"/>
      <c r="AH26" s="59">
        <f t="shared" ref="AH26:AH37" si="19">AB26+AG26</f>
        <v>-1171483.1033333333</v>
      </c>
      <c r="AM26" s="125"/>
    </row>
    <row r="27" spans="1:39">
      <c r="A27" s="186" t="s">
        <v>58</v>
      </c>
      <c r="B27" s="186" t="s">
        <v>79</v>
      </c>
      <c r="C27" s="186">
        <v>46105</v>
      </c>
      <c r="D27" s="186">
        <v>46100</v>
      </c>
      <c r="E27" s="186"/>
      <c r="F27" s="187">
        <f>'Summary '!L29</f>
        <v>0</v>
      </c>
      <c r="G27" s="187">
        <f>INDEX(CurCloseProf[], MATCH(PAQueryRA10[[#This Row],[Reg/Unreg]],CurCloseProf[R/NR],0),MATCH(G$4,CurCloseProf[#Headers],0))*'Closeouts and Depr'!$J30</f>
        <v>66185.194726608213</v>
      </c>
      <c r="H27" s="187">
        <f>INDEX(CurCloseProf[], MATCH(PAQueryRA10[[#This Row],[Reg/Unreg]],CurCloseProf[R/NR],0),MATCH(H$4,CurCloseProf[#Headers],0))*'Closeouts and Depr'!$J30</f>
        <v>52192.656579065464</v>
      </c>
      <c r="I27" s="187">
        <f>INDEX(CurCloseProf[], MATCH(PAQueryRA10[[#This Row],[Reg/Unreg]],CurCloseProf[R/NR],0),MATCH(I$4,CurCloseProf[#Headers],0))*'Closeouts and Depr'!$J30</f>
        <v>70818.79330243064</v>
      </c>
      <c r="J27" s="187">
        <f>INDEX(CurCloseProf[], MATCH(PAQueryRA10[[#This Row],[Reg/Unreg]],CurCloseProf[R/NR],0),MATCH(J$4,CurCloseProf[#Headers],0))*'Closeouts and Depr'!$J30</f>
        <v>19474.17589146641</v>
      </c>
      <c r="K27" s="187">
        <f>INDEX(CurCloseProf[], MATCH(PAQueryRA10[[#This Row],[Reg/Unreg]],CurCloseProf[R/NR],0),MATCH(K$4,CurCloseProf[#Headers],0))*'Closeouts and Depr'!$J30</f>
        <v>56886.362042150948</v>
      </c>
      <c r="L27" s="187">
        <f>INDEX(CurCloseProf[], MATCH(PAQueryRA10[[#This Row],[Reg/Unreg]],CurCloseProf[R/NR],0),MATCH(L$4,CurCloseProf[#Headers],0))*'Closeouts and Depr'!$J30</f>
        <v>98943.843259366942</v>
      </c>
      <c r="M27" s="187">
        <f>INDEX(CurCloseProf[], MATCH(PAQueryRA10[[#This Row],[Reg/Unreg]],CurCloseProf[R/NR],0),MATCH(M$4,CurCloseProf[#Headers],0))*'Closeouts and Depr'!$J30</f>
        <v>82772.029582097734</v>
      </c>
      <c r="N27" s="187">
        <f>INDEX(CurCloseProf[], MATCH(PAQueryRA10[[#This Row],[Reg/Unreg]],CurCloseProf[R/NR],0),MATCH(N$4,CurCloseProf[#Headers],0))*'Closeouts and Depr'!$J30</f>
        <v>47792.253390881109</v>
      </c>
      <c r="O27" s="187">
        <f>INDEX(CurCloseProf[], MATCH(PAQueryRA10[[#This Row],[Reg/Unreg]],CurCloseProf[R/NR],0),MATCH(O$4,CurCloseProf[#Headers],0))*'Closeouts and Depr'!$J30</f>
        <v>100074.77592071664</v>
      </c>
      <c r="P27" s="187">
        <f>INDEX(CurCloseProf[], MATCH(PAQueryRA10[[#This Row],[Reg/Unreg]],CurCloseProf[R/NR],0),MATCH(P$4,CurCloseProf[#Headers],0))*'Closeouts and Depr'!$J30</f>
        <v>201541.8374518115</v>
      </c>
      <c r="Q27" s="187">
        <f>INDEX(CurCloseProf[], MATCH(PAQueryRA10[[#This Row],[Reg/Unreg]],CurCloseProf[R/NR],0),MATCH(Q$4,CurCloseProf[#Headers],0))*'Closeouts and Depr'!$J30</f>
        <v>178910.29643120238</v>
      </c>
      <c r="R27" s="187">
        <f>INDEX(CurCloseProf[], MATCH(PAQueryRA10[[#This Row],[Reg/Unreg]],CurCloseProf[R/NR],0),MATCH(R$4,CurCloseProf[#Headers],0))*'Closeouts and Depr'!$J30</f>
        <v>665603.10220180196</v>
      </c>
      <c r="S27" s="187">
        <f t="shared" si="0"/>
        <v>1641195.3207795999</v>
      </c>
      <c r="T27" s="7">
        <v>71114075.163864002</v>
      </c>
      <c r="U27" s="59">
        <f>T27</f>
        <v>71114075.163864002</v>
      </c>
      <c r="V27" s="59">
        <f>T27-U27</f>
        <v>0</v>
      </c>
      <c r="Y27" s="157"/>
      <c r="Z27" s="59">
        <f t="shared" si="1"/>
        <v>71114075.163864002</v>
      </c>
      <c r="AB27" s="7">
        <v>21687650.552648034</v>
      </c>
      <c r="AC27" s="59">
        <f>AB27</f>
        <v>21687650.552648034</v>
      </c>
      <c r="AD27" s="59">
        <f>AB27-AC27</f>
        <v>0</v>
      </c>
      <c r="AG27" s="157"/>
      <c r="AH27" s="59">
        <f t="shared" si="19"/>
        <v>21687650.552648034</v>
      </c>
      <c r="AM27" s="125"/>
    </row>
    <row r="28" spans="1:39">
      <c r="A28" s="186" t="s">
        <v>58</v>
      </c>
      <c r="B28" s="186" t="s">
        <v>80</v>
      </c>
      <c r="C28" s="186">
        <v>46200</v>
      </c>
      <c r="D28" s="186">
        <v>46200</v>
      </c>
      <c r="E28" s="186"/>
      <c r="F28" s="187">
        <f>'Summary '!L30</f>
        <v>0</v>
      </c>
      <c r="G28" s="187">
        <f>INDEX(CurCloseProf[], MATCH(PAQueryRA10[[#This Row],[Reg/Unreg]],CurCloseProf[R/NR],0),MATCH(G$4,CurCloseProf[#Headers],0))*'Closeouts and Depr'!$J31</f>
        <v>26146.939582249208</v>
      </c>
      <c r="H28" s="187">
        <f>INDEX(CurCloseProf[], MATCH(PAQueryRA10[[#This Row],[Reg/Unreg]],CurCloseProf[R/NR],0),MATCH(H$4,CurCloseProf[#Headers],0))*'Closeouts and Depr'!$J31</f>
        <v>20619.086244997769</v>
      </c>
      <c r="I28" s="187">
        <f>INDEX(CurCloseProf[], MATCH(PAQueryRA10[[#This Row],[Reg/Unreg]],CurCloseProf[R/NR],0),MATCH(I$4,CurCloseProf[#Headers],0))*'Closeouts and Depr'!$J31</f>
        <v>27977.476192602608</v>
      </c>
      <c r="J28" s="187">
        <f>INDEX(CurCloseProf[], MATCH(PAQueryRA10[[#This Row],[Reg/Unreg]],CurCloseProf[R/NR],0),MATCH(J$4,CurCloseProf[#Headers],0))*'Closeouts and Depr'!$J31</f>
        <v>7693.413950832698</v>
      </c>
      <c r="K28" s="187">
        <f>INDEX(CurCloseProf[], MATCH(PAQueryRA10[[#This Row],[Reg/Unreg]],CurCloseProf[R/NR],0),MATCH(K$4,CurCloseProf[#Headers],0))*'Closeouts and Depr'!$J31</f>
        <v>22473.368515634196</v>
      </c>
      <c r="L28" s="187">
        <f>INDEX(CurCloseProf[], MATCH(PAQueryRA10[[#This Row],[Reg/Unreg]],CurCloseProf[R/NR],0),MATCH(L$4,CurCloseProf[#Headers],0))*'Closeouts and Depr'!$J31</f>
        <v>39088.480473989279</v>
      </c>
      <c r="M28" s="187">
        <f>INDEX(CurCloseProf[], MATCH(PAQueryRA10[[#This Row],[Reg/Unreg]],CurCloseProf[R/NR],0),MATCH(M$4,CurCloseProf[#Headers],0))*'Closeouts and Depr'!$J31</f>
        <v>32699.688586293054</v>
      </c>
      <c r="N28" s="187">
        <f>INDEX(CurCloseProf[], MATCH(PAQueryRA10[[#This Row],[Reg/Unreg]],CurCloseProf[R/NR],0),MATCH(N$4,CurCloseProf[#Headers],0))*'Closeouts and Depr'!$J31</f>
        <v>18880.675158133698</v>
      </c>
      <c r="O28" s="187">
        <f>INDEX(CurCloseProf[], MATCH(PAQueryRA10[[#This Row],[Reg/Unreg]],CurCloseProf[R/NR],0),MATCH(O$4,CurCloseProf[#Headers],0))*'Closeouts and Depr'!$J31</f>
        <v>39535.263596559962</v>
      </c>
      <c r="P28" s="187">
        <f>INDEX(CurCloseProf[], MATCH(PAQueryRA10[[#This Row],[Reg/Unreg]],CurCloseProf[R/NR],0),MATCH(P$4,CurCloseProf[#Headers],0))*'Closeouts and Depr'!$J31</f>
        <v>79620.559687338129</v>
      </c>
      <c r="Q28" s="187">
        <f>INDEX(CurCloseProf[], MATCH(PAQueryRA10[[#This Row],[Reg/Unreg]],CurCloseProf[R/NR],0),MATCH(Q$4,CurCloseProf[#Headers],0))*'Closeouts and Depr'!$J31</f>
        <v>70679.805819900095</v>
      </c>
      <c r="R28" s="187">
        <f>INDEX(CurCloseProf[], MATCH(PAQueryRA10[[#This Row],[Reg/Unreg]],CurCloseProf[R/NR],0),MATCH(R$4,CurCloseProf[#Headers],0))*'Closeouts and Depr'!$J31</f>
        <v>262951.31669426814</v>
      </c>
      <c r="S28" s="187">
        <f t="shared" si="0"/>
        <v>648366.07450279885</v>
      </c>
      <c r="T28" s="7">
        <v>154806154.79363868</v>
      </c>
      <c r="V28" s="59">
        <f t="shared" ref="V28:V36" si="20">T28-U28</f>
        <v>154806154.79363868</v>
      </c>
      <c r="X28" s="125">
        <f>V28/$V$38</f>
        <v>3.8216271143320872E-2</v>
      </c>
      <c r="Y28" s="157">
        <f>X28*$W$38</f>
        <v>12535231.333638115</v>
      </c>
      <c r="Z28" s="59">
        <f t="shared" si="1"/>
        <v>167341386.12727678</v>
      </c>
      <c r="AB28" s="7">
        <v>44919580.495863676</v>
      </c>
      <c r="AD28" s="59">
        <f t="shared" ref="AD28" si="21">AB28-AC28</f>
        <v>44919580.495863676</v>
      </c>
      <c r="AF28" s="125">
        <f>X28</f>
        <v>3.8216271143320872E-2</v>
      </c>
      <c r="AG28" s="157">
        <f>AF28*$AE$38</f>
        <v>1579981.187416848</v>
      </c>
      <c r="AH28" s="59">
        <f t="shared" si="19"/>
        <v>46499561.683280528</v>
      </c>
      <c r="AK28" t="s">
        <v>80</v>
      </c>
      <c r="AL28">
        <v>46200</v>
      </c>
      <c r="AM28" s="125">
        <v>3.8480543778115502E-4</v>
      </c>
    </row>
    <row r="29" spans="1:39">
      <c r="A29" s="186" t="s">
        <v>58</v>
      </c>
      <c r="B29" s="186" t="s">
        <v>81</v>
      </c>
      <c r="C29" s="186">
        <v>46290</v>
      </c>
      <c r="D29" s="186">
        <v>46290</v>
      </c>
      <c r="E29" s="186"/>
      <c r="F29" s="187">
        <f>'Summary '!L31</f>
        <v>0</v>
      </c>
      <c r="G29" s="187">
        <f>INDEX(CurCloseProf[], MATCH(PAQueryRA10[[#This Row],[Reg/Unreg]],CurCloseProf[R/NR],0),MATCH(G$4,CurCloseProf[#Headers],0))*'Closeouts and Depr'!$J32</f>
        <v>0</v>
      </c>
      <c r="H29" s="187">
        <f>INDEX(CurCloseProf[], MATCH(PAQueryRA10[[#This Row],[Reg/Unreg]],CurCloseProf[R/NR],0),MATCH(H$4,CurCloseProf[#Headers],0))*'Closeouts and Depr'!$J32</f>
        <v>0</v>
      </c>
      <c r="I29" s="187">
        <f>INDEX(CurCloseProf[], MATCH(PAQueryRA10[[#This Row],[Reg/Unreg]],CurCloseProf[R/NR],0),MATCH(I$4,CurCloseProf[#Headers],0))*'Closeouts and Depr'!$J32</f>
        <v>0</v>
      </c>
      <c r="J29" s="187">
        <f>INDEX(CurCloseProf[], MATCH(PAQueryRA10[[#This Row],[Reg/Unreg]],CurCloseProf[R/NR],0),MATCH(J$4,CurCloseProf[#Headers],0))*'Closeouts and Depr'!$J32</f>
        <v>0</v>
      </c>
      <c r="K29" s="187">
        <f>INDEX(CurCloseProf[], MATCH(PAQueryRA10[[#This Row],[Reg/Unreg]],CurCloseProf[R/NR],0),MATCH(K$4,CurCloseProf[#Headers],0))*'Closeouts and Depr'!$J32</f>
        <v>0</v>
      </c>
      <c r="L29" s="187">
        <f>INDEX(CurCloseProf[], MATCH(PAQueryRA10[[#This Row],[Reg/Unreg]],CurCloseProf[R/NR],0),MATCH(L$4,CurCloseProf[#Headers],0))*'Closeouts and Depr'!$J32</f>
        <v>0</v>
      </c>
      <c r="M29" s="187">
        <f>INDEX(CurCloseProf[], MATCH(PAQueryRA10[[#This Row],[Reg/Unreg]],CurCloseProf[R/NR],0),MATCH(M$4,CurCloseProf[#Headers],0))*'Closeouts and Depr'!$J32</f>
        <v>0</v>
      </c>
      <c r="N29" s="187">
        <f>INDEX(CurCloseProf[], MATCH(PAQueryRA10[[#This Row],[Reg/Unreg]],CurCloseProf[R/NR],0),MATCH(N$4,CurCloseProf[#Headers],0))*'Closeouts and Depr'!$J32</f>
        <v>0</v>
      </c>
      <c r="O29" s="187">
        <f>INDEX(CurCloseProf[], MATCH(PAQueryRA10[[#This Row],[Reg/Unreg]],CurCloseProf[R/NR],0),MATCH(O$4,CurCloseProf[#Headers],0))*'Closeouts and Depr'!$J32</f>
        <v>0</v>
      </c>
      <c r="P29" s="187">
        <f>INDEX(CurCloseProf[], MATCH(PAQueryRA10[[#This Row],[Reg/Unreg]],CurCloseProf[R/NR],0),MATCH(P$4,CurCloseProf[#Headers],0))*'Closeouts and Depr'!$J32</f>
        <v>0</v>
      </c>
      <c r="Q29" s="187">
        <f>INDEX(CurCloseProf[], MATCH(PAQueryRA10[[#This Row],[Reg/Unreg]],CurCloseProf[R/NR],0),MATCH(Q$4,CurCloseProf[#Headers],0))*'Closeouts and Depr'!$J32</f>
        <v>0</v>
      </c>
      <c r="R29" s="187">
        <f>INDEX(CurCloseProf[], MATCH(PAQueryRA10[[#This Row],[Reg/Unreg]],CurCloseProf[R/NR],0),MATCH(R$4,CurCloseProf[#Headers],0))*'Closeouts and Depr'!$J32</f>
        <v>0</v>
      </c>
      <c r="S29" s="187">
        <f t="shared" si="0"/>
        <v>0</v>
      </c>
      <c r="T29" s="7">
        <v>-118620.36</v>
      </c>
      <c r="V29" s="59"/>
      <c r="X29" s="125"/>
      <c r="Y29" s="157">
        <f t="shared" ref="Y29:Y36" si="22">X29*$W$38</f>
        <v>0</v>
      </c>
      <c r="Z29" s="59">
        <f t="shared" si="1"/>
        <v>-118620.36</v>
      </c>
      <c r="AB29" s="7">
        <v>-31948.100507000003</v>
      </c>
      <c r="AD29" s="59"/>
      <c r="AF29" s="125"/>
      <c r="AG29" s="157">
        <f t="shared" ref="AG29:AG34" si="23">AF29*$W$38</f>
        <v>0</v>
      </c>
      <c r="AH29" s="59">
        <f t="shared" si="19"/>
        <v>-31948.100507000003</v>
      </c>
      <c r="AM29" s="125"/>
    </row>
    <row r="30" spans="1:39">
      <c r="A30" s="186" t="s">
        <v>58</v>
      </c>
      <c r="B30" s="186" t="s">
        <v>82</v>
      </c>
      <c r="C30" s="186">
        <v>46300</v>
      </c>
      <c r="D30" s="186">
        <v>46300</v>
      </c>
      <c r="E30" s="186"/>
      <c r="F30" s="187">
        <f>'Summary '!L32</f>
        <v>0</v>
      </c>
      <c r="G30" s="187">
        <f>INDEX(CurCloseProf[], MATCH(PAQueryRA10[[#This Row],[Reg/Unreg]],CurCloseProf[R/NR],0),MATCH(G$4,CurCloseProf[#Headers],0))*'Closeouts and Depr'!$J33</f>
        <v>1521.8757522127455</v>
      </c>
      <c r="H30" s="187">
        <f>INDEX(CurCloseProf[], MATCH(PAQueryRA10[[#This Row],[Reg/Unreg]],CurCloseProf[R/NR],0),MATCH(H$4,CurCloseProf[#Headers],0))*'Closeouts and Depr'!$J33</f>
        <v>1200.1285003292962</v>
      </c>
      <c r="I30" s="187">
        <f>INDEX(CurCloseProf[], MATCH(PAQueryRA10[[#This Row],[Reg/Unreg]],CurCloseProf[R/NR],0),MATCH(I$4,CurCloseProf[#Headers],0))*'Closeouts and Depr'!$J33</f>
        <v>1628.42165492045</v>
      </c>
      <c r="J30" s="187">
        <f>INDEX(CurCloseProf[], MATCH(PAQueryRA10[[#This Row],[Reg/Unreg]],CurCloseProf[R/NR],0),MATCH(J$4,CurCloseProf[#Headers],0))*'Closeouts and Depr'!$J33</f>
        <v>447.79313872191091</v>
      </c>
      <c r="K30" s="187">
        <f>INDEX(CurCloseProf[], MATCH(PAQueryRA10[[#This Row],[Reg/Unreg]],CurCloseProf[R/NR],0),MATCH(K$4,CurCloseProf[#Headers],0))*'Closeouts and Depr'!$J33</f>
        <v>1308.0565129581769</v>
      </c>
      <c r="L30" s="187">
        <f>INDEX(CurCloseProf[], MATCH(PAQueryRA10[[#This Row],[Reg/Unreg]],CurCloseProf[R/NR],0),MATCH(L$4,CurCloseProf[#Headers],0))*'Closeouts and Depr'!$J33</f>
        <v>2275.1347413748986</v>
      </c>
      <c r="M30" s="187">
        <f>INDEX(CurCloseProf[], MATCH(PAQueryRA10[[#This Row],[Reg/Unreg]],CurCloseProf[R/NR],0),MATCH(M$4,CurCloseProf[#Headers],0))*'Closeouts and Depr'!$J33</f>
        <v>1903.2767872448039</v>
      </c>
      <c r="N30" s="187">
        <f>INDEX(CurCloseProf[], MATCH(PAQueryRA10[[#This Row],[Reg/Unreg]],CurCloseProf[R/NR],0),MATCH(N$4,CurCloseProf[#Headers],0))*'Closeouts and Depr'!$J33</f>
        <v>1098.9447395241759</v>
      </c>
      <c r="O30" s="187">
        <f>INDEX(CurCloseProf[], MATCH(PAQueryRA10[[#This Row],[Reg/Unreg]],CurCloseProf[R/NR],0),MATCH(O$4,CurCloseProf[#Headers],0))*'Closeouts and Depr'!$J33</f>
        <v>2301.1396356991208</v>
      </c>
      <c r="P30" s="187">
        <f>INDEX(CurCloseProf[], MATCH(PAQueryRA10[[#This Row],[Reg/Unreg]],CurCloseProf[R/NR],0),MATCH(P$4,CurCloseProf[#Headers],0))*'Closeouts and Depr'!$J33</f>
        <v>4634.2937682859792</v>
      </c>
      <c r="Q30" s="187">
        <f>INDEX(CurCloseProf[], MATCH(PAQueryRA10[[#This Row],[Reg/Unreg]],CurCloseProf[R/NR],0),MATCH(Q$4,CurCloseProf[#Headers],0))*'Closeouts and Depr'!$J33</f>
        <v>4113.8995372688369</v>
      </c>
      <c r="R30" s="187">
        <f>INDEX(CurCloseProf[], MATCH(PAQueryRA10[[#This Row],[Reg/Unreg]],CurCloseProf[R/NR],0),MATCH(R$4,CurCloseProf[#Headers],0))*'Closeouts and Depr'!$J33</f>
        <v>15305.01233731757</v>
      </c>
      <c r="S30" s="187">
        <f t="shared" si="0"/>
        <v>37737.977105857964</v>
      </c>
      <c r="T30" s="7">
        <v>10614759.477839999</v>
      </c>
      <c r="V30" s="59">
        <f t="shared" si="20"/>
        <v>10614759.477839999</v>
      </c>
      <c r="X30" s="125">
        <f t="shared" ref="X30:X36" si="24">V30/$V$38</f>
        <v>2.620416009085821E-3</v>
      </c>
      <c r="Y30" s="157">
        <f t="shared" si="22"/>
        <v>859516.63732635893</v>
      </c>
      <c r="Z30" s="59">
        <f t="shared" si="1"/>
        <v>11474276.115166359</v>
      </c>
      <c r="AB30" s="7">
        <v>7509207.4460540228</v>
      </c>
      <c r="AD30" s="59">
        <f t="shared" ref="AD30" si="25">AB30-AC30</f>
        <v>7509207.4460540228</v>
      </c>
      <c r="AF30" s="125">
        <f>X30</f>
        <v>2.620416009085821E-3</v>
      </c>
      <c r="AG30" s="157">
        <f>AF30*$AE$38</f>
        <v>108336.26289793386</v>
      </c>
      <c r="AH30" s="59">
        <f t="shared" si="19"/>
        <v>7617543.7089519566</v>
      </c>
      <c r="AK30" t="s">
        <v>82</v>
      </c>
      <c r="AL30">
        <v>46300</v>
      </c>
      <c r="AM30" s="125">
        <v>5.4724415269031022E-5</v>
      </c>
    </row>
    <row r="31" spans="1:39">
      <c r="A31" s="186" t="s">
        <v>58</v>
      </c>
      <c r="B31" s="186" t="s">
        <v>83</v>
      </c>
      <c r="C31" s="186">
        <v>46390</v>
      </c>
      <c r="D31" s="186">
        <v>46390</v>
      </c>
      <c r="E31" s="186"/>
      <c r="F31" s="187">
        <f>'Summary '!L33</f>
        <v>0</v>
      </c>
      <c r="G31" s="187">
        <f>INDEX(CurCloseProf[], MATCH(PAQueryRA10[[#This Row],[Reg/Unreg]],CurCloseProf[R/NR],0),MATCH(G$4,CurCloseProf[#Headers],0))*'Closeouts and Depr'!$J34</f>
        <v>0</v>
      </c>
      <c r="H31" s="187">
        <f>INDEX(CurCloseProf[], MATCH(PAQueryRA10[[#This Row],[Reg/Unreg]],CurCloseProf[R/NR],0),MATCH(H$4,CurCloseProf[#Headers],0))*'Closeouts and Depr'!$J34</f>
        <v>0</v>
      </c>
      <c r="I31" s="187">
        <f>INDEX(CurCloseProf[], MATCH(PAQueryRA10[[#This Row],[Reg/Unreg]],CurCloseProf[R/NR],0),MATCH(I$4,CurCloseProf[#Headers],0))*'Closeouts and Depr'!$J34</f>
        <v>0</v>
      </c>
      <c r="J31" s="187">
        <f>INDEX(CurCloseProf[], MATCH(PAQueryRA10[[#This Row],[Reg/Unreg]],CurCloseProf[R/NR],0),MATCH(J$4,CurCloseProf[#Headers],0))*'Closeouts and Depr'!$J34</f>
        <v>0</v>
      </c>
      <c r="K31" s="187">
        <f>INDEX(CurCloseProf[], MATCH(PAQueryRA10[[#This Row],[Reg/Unreg]],CurCloseProf[R/NR],0),MATCH(K$4,CurCloseProf[#Headers],0))*'Closeouts and Depr'!$J34</f>
        <v>0</v>
      </c>
      <c r="L31" s="187">
        <f>INDEX(CurCloseProf[], MATCH(PAQueryRA10[[#This Row],[Reg/Unreg]],CurCloseProf[R/NR],0),MATCH(L$4,CurCloseProf[#Headers],0))*'Closeouts and Depr'!$J34</f>
        <v>0</v>
      </c>
      <c r="M31" s="187">
        <f>INDEX(CurCloseProf[], MATCH(PAQueryRA10[[#This Row],[Reg/Unreg]],CurCloseProf[R/NR],0),MATCH(M$4,CurCloseProf[#Headers],0))*'Closeouts and Depr'!$J34</f>
        <v>0</v>
      </c>
      <c r="N31" s="187">
        <f>INDEX(CurCloseProf[], MATCH(PAQueryRA10[[#This Row],[Reg/Unreg]],CurCloseProf[R/NR],0),MATCH(N$4,CurCloseProf[#Headers],0))*'Closeouts and Depr'!$J34</f>
        <v>0</v>
      </c>
      <c r="O31" s="187">
        <f>INDEX(CurCloseProf[], MATCH(PAQueryRA10[[#This Row],[Reg/Unreg]],CurCloseProf[R/NR],0),MATCH(O$4,CurCloseProf[#Headers],0))*'Closeouts and Depr'!$J34</f>
        <v>0</v>
      </c>
      <c r="P31" s="187">
        <f>INDEX(CurCloseProf[], MATCH(PAQueryRA10[[#This Row],[Reg/Unreg]],CurCloseProf[R/NR],0),MATCH(P$4,CurCloseProf[#Headers],0))*'Closeouts and Depr'!$J34</f>
        <v>0</v>
      </c>
      <c r="Q31" s="187">
        <f>INDEX(CurCloseProf[], MATCH(PAQueryRA10[[#This Row],[Reg/Unreg]],CurCloseProf[R/NR],0),MATCH(Q$4,CurCloseProf[#Headers],0))*'Closeouts and Depr'!$J34</f>
        <v>0</v>
      </c>
      <c r="R31" s="187">
        <f>INDEX(CurCloseProf[], MATCH(PAQueryRA10[[#This Row],[Reg/Unreg]],CurCloseProf[R/NR],0),MATCH(R$4,CurCloseProf[#Headers],0))*'Closeouts and Depr'!$J34</f>
        <v>0</v>
      </c>
      <c r="S31" s="187">
        <f t="shared" si="0"/>
        <v>0</v>
      </c>
      <c r="T31" s="7">
        <v>-2036.46</v>
      </c>
      <c r="V31" s="59"/>
      <c r="X31" s="125"/>
      <c r="Y31" s="157">
        <f t="shared" si="22"/>
        <v>0</v>
      </c>
      <c r="Z31" s="59">
        <f t="shared" si="1"/>
        <v>-2036.46</v>
      </c>
      <c r="AB31" s="7">
        <v>-267.98526450000003</v>
      </c>
      <c r="AD31" s="59"/>
      <c r="AF31" s="125"/>
      <c r="AG31" s="157">
        <f t="shared" si="23"/>
        <v>0</v>
      </c>
      <c r="AH31" s="59">
        <f t="shared" si="19"/>
        <v>-267.98526450000003</v>
      </c>
      <c r="AM31" s="125"/>
    </row>
    <row r="32" spans="1:39">
      <c r="A32" s="186" t="s">
        <v>58</v>
      </c>
      <c r="B32" s="186" t="s">
        <v>84</v>
      </c>
      <c r="C32" s="186">
        <v>46400</v>
      </c>
      <c r="D32" s="186">
        <v>46400</v>
      </c>
      <c r="E32" s="186"/>
      <c r="F32" s="187">
        <f>'Summary '!L34</f>
        <v>0</v>
      </c>
      <c r="G32" s="187">
        <f>INDEX(CurCloseProf[], MATCH(PAQueryRA10[[#This Row],[Reg/Unreg]],CurCloseProf[R/NR],0),MATCH(G$4,CurCloseProf[#Headers],0))*'Closeouts and Depr'!$J35</f>
        <v>0</v>
      </c>
      <c r="H32" s="187">
        <f>INDEX(CurCloseProf[], MATCH(PAQueryRA10[[#This Row],[Reg/Unreg]],CurCloseProf[R/NR],0),MATCH(H$4,CurCloseProf[#Headers],0))*'Closeouts and Depr'!$J35</f>
        <v>0</v>
      </c>
      <c r="I32" s="187">
        <f>INDEX(CurCloseProf[], MATCH(PAQueryRA10[[#This Row],[Reg/Unreg]],CurCloseProf[R/NR],0),MATCH(I$4,CurCloseProf[#Headers],0))*'Closeouts and Depr'!$J35</f>
        <v>0</v>
      </c>
      <c r="J32" s="187">
        <f>INDEX(CurCloseProf[], MATCH(PAQueryRA10[[#This Row],[Reg/Unreg]],CurCloseProf[R/NR],0),MATCH(J$4,CurCloseProf[#Headers],0))*'Closeouts and Depr'!$J35</f>
        <v>0</v>
      </c>
      <c r="K32" s="187">
        <f>INDEX(CurCloseProf[], MATCH(PAQueryRA10[[#This Row],[Reg/Unreg]],CurCloseProf[R/NR],0),MATCH(K$4,CurCloseProf[#Headers],0))*'Closeouts and Depr'!$J35</f>
        <v>0</v>
      </c>
      <c r="L32" s="187">
        <f>INDEX(CurCloseProf[], MATCH(PAQueryRA10[[#This Row],[Reg/Unreg]],CurCloseProf[R/NR],0),MATCH(L$4,CurCloseProf[#Headers],0))*'Closeouts and Depr'!$J35</f>
        <v>0</v>
      </c>
      <c r="M32" s="187">
        <f>INDEX(CurCloseProf[], MATCH(PAQueryRA10[[#This Row],[Reg/Unreg]],CurCloseProf[R/NR],0),MATCH(M$4,CurCloseProf[#Headers],0))*'Closeouts and Depr'!$J35</f>
        <v>0</v>
      </c>
      <c r="N32" s="187">
        <f>INDEX(CurCloseProf[], MATCH(PAQueryRA10[[#This Row],[Reg/Unreg]],CurCloseProf[R/NR],0),MATCH(N$4,CurCloseProf[#Headers],0))*'Closeouts and Depr'!$J35</f>
        <v>0</v>
      </c>
      <c r="O32" s="187">
        <f>INDEX(CurCloseProf[], MATCH(PAQueryRA10[[#This Row],[Reg/Unreg]],CurCloseProf[R/NR],0),MATCH(O$4,CurCloseProf[#Headers],0))*'Closeouts and Depr'!$J35</f>
        <v>0</v>
      </c>
      <c r="P32" s="187">
        <f>INDEX(CurCloseProf[], MATCH(PAQueryRA10[[#This Row],[Reg/Unreg]],CurCloseProf[R/NR],0),MATCH(P$4,CurCloseProf[#Headers],0))*'Closeouts and Depr'!$J35</f>
        <v>0</v>
      </c>
      <c r="Q32" s="187">
        <f>INDEX(CurCloseProf[], MATCH(PAQueryRA10[[#This Row],[Reg/Unreg]],CurCloseProf[R/NR],0),MATCH(Q$4,CurCloseProf[#Headers],0))*'Closeouts and Depr'!$J35</f>
        <v>0</v>
      </c>
      <c r="R32" s="187">
        <f>INDEX(CurCloseProf[], MATCH(PAQueryRA10[[#This Row],[Reg/Unreg]],CurCloseProf[R/NR],0),MATCH(R$4,CurCloseProf[#Headers],0))*'Closeouts and Depr'!$J35</f>
        <v>0</v>
      </c>
      <c r="S32" s="187">
        <f t="shared" si="0"/>
        <v>0</v>
      </c>
      <c r="T32" s="7">
        <v>2749164.62</v>
      </c>
      <c r="V32" s="59">
        <f t="shared" si="20"/>
        <v>2749164.62</v>
      </c>
      <c r="X32" s="125">
        <f t="shared" si="24"/>
        <v>6.7867340724014913E-4</v>
      </c>
      <c r="Y32" s="157">
        <f t="shared" si="22"/>
        <v>222610.10572797601</v>
      </c>
      <c r="Z32" s="59">
        <f t="shared" si="1"/>
        <v>2971774.7257279763</v>
      </c>
      <c r="AB32" s="7">
        <v>614575.44342316664</v>
      </c>
      <c r="AD32" s="59">
        <f t="shared" ref="AD32:AD33" si="26">AB32-AC32</f>
        <v>614575.44342316664</v>
      </c>
      <c r="AF32" s="125">
        <f t="shared" ref="AF32:AF36" si="27">X32</f>
        <v>6.7867340724014913E-4</v>
      </c>
      <c r="AG32" s="157">
        <f>AF32*$AE$38</f>
        <v>28058.499266403054</v>
      </c>
      <c r="AH32" s="59">
        <f t="shared" si="19"/>
        <v>642633.94268956967</v>
      </c>
      <c r="AM32" s="125"/>
    </row>
    <row r="33" spans="1:39">
      <c r="A33" s="186" t="s">
        <v>58</v>
      </c>
      <c r="B33" s="186" t="s">
        <v>85</v>
      </c>
      <c r="C33" s="186">
        <v>46500</v>
      </c>
      <c r="D33" s="186">
        <v>46501</v>
      </c>
      <c r="E33" s="186"/>
      <c r="F33" s="187">
        <f>'Summary '!L35</f>
        <v>0</v>
      </c>
      <c r="G33" s="187">
        <f>INDEX(CurCloseProf[], MATCH(PAQueryRA10[[#This Row],[Reg/Unreg]],CurCloseProf[R/NR],0),MATCH(G$4,CurCloseProf[#Headers],0))*'Closeouts and Depr'!$J36</f>
        <v>5527446.4587832587</v>
      </c>
      <c r="H33" s="187">
        <f>INDEX(CurCloseProf[], MATCH(PAQueryRA10[[#This Row],[Reg/Unreg]],CurCloseProf[R/NR],0),MATCH(H$4,CurCloseProf[#Headers],0))*'Closeouts and Depr'!$J36</f>
        <v>4358861.7662019907</v>
      </c>
      <c r="I33" s="187">
        <f>INDEX(CurCloseProf[], MATCH(PAQueryRA10[[#This Row],[Reg/Unreg]],CurCloseProf[R/NR],0),MATCH(I$4,CurCloseProf[#Headers],0))*'Closeouts and Depr'!$J36</f>
        <v>5914420.738229719</v>
      </c>
      <c r="J33" s="187">
        <f>INDEX(CurCloseProf[], MATCH(PAQueryRA10[[#This Row],[Reg/Unreg]],CurCloseProf[R/NR],0),MATCH(J$4,CurCloseProf[#Headers],0))*'Closeouts and Depr'!$J36</f>
        <v>1626382.8340106579</v>
      </c>
      <c r="K33" s="187">
        <f>INDEX(CurCloseProf[], MATCH(PAQueryRA10[[#This Row],[Reg/Unreg]],CurCloseProf[R/NR],0),MATCH(K$4,CurCloseProf[#Headers],0))*'Closeouts and Depr'!$J36</f>
        <v>4750855.8631850313</v>
      </c>
      <c r="L33" s="187">
        <f>INDEX(CurCloseProf[], MATCH(PAQueryRA10[[#This Row],[Reg/Unreg]],CurCloseProf[R/NR],0),MATCH(L$4,CurCloseProf[#Headers],0))*'Closeouts and Depr'!$J36</f>
        <v>8263280.002446265</v>
      </c>
      <c r="M33" s="187">
        <f>INDEX(CurCloseProf[], MATCH(PAQueryRA10[[#This Row],[Reg/Unreg]],CurCloseProf[R/NR],0),MATCH(M$4,CurCloseProf[#Headers],0))*'Closeouts and Depr'!$J36</f>
        <v>6912693.4458641829</v>
      </c>
      <c r="N33" s="187">
        <f>INDEX(CurCloseProf[], MATCH(PAQueryRA10[[#This Row],[Reg/Unreg]],CurCloseProf[R/NR],0),MATCH(N$4,CurCloseProf[#Headers],0))*'Closeouts and Depr'!$J36</f>
        <v>3991362.7640426802</v>
      </c>
      <c r="O33" s="187">
        <f>INDEX(CurCloseProf[], MATCH(PAQueryRA10[[#This Row],[Reg/Unreg]],CurCloseProf[R/NR],0),MATCH(O$4,CurCloseProf[#Headers],0))*'Closeouts and Depr'!$J36</f>
        <v>8357729.671438273</v>
      </c>
      <c r="P33" s="187">
        <f>INDEX(CurCloseProf[], MATCH(PAQueryRA10[[#This Row],[Reg/Unreg]],CurCloseProf[R/NR],0),MATCH(P$4,CurCloseProf[#Headers],0))*'Closeouts and Depr'!$J36</f>
        <v>16831735.863607336</v>
      </c>
      <c r="Q33" s="187">
        <f>INDEX(CurCloseProf[], MATCH(PAQueryRA10[[#This Row],[Reg/Unreg]],CurCloseProf[R/NR],0),MATCH(Q$4,CurCloseProf[#Headers],0))*'Closeouts and Depr'!$J36</f>
        <v>14941666.161645992</v>
      </c>
      <c r="R33" s="187">
        <f>INDEX(CurCloseProf[], MATCH(PAQueryRA10[[#This Row],[Reg/Unreg]],CurCloseProf[R/NR],0),MATCH(R$4,CurCloseProf[#Headers],0))*'Closeouts and Depr'!$J36</f>
        <v>55587741.721056104</v>
      </c>
      <c r="S33" s="187">
        <f t="shared" si="0"/>
        <v>137064177.29051149</v>
      </c>
      <c r="T33" s="7">
        <v>2461943684.8092527</v>
      </c>
      <c r="V33" s="59">
        <f t="shared" si="20"/>
        <v>2461943684.8092527</v>
      </c>
      <c r="X33" s="125">
        <f t="shared" si="24"/>
        <v>0.60776851878839588</v>
      </c>
      <c r="Y33" s="157">
        <f t="shared" si="22"/>
        <v>199352756.10076436</v>
      </c>
      <c r="Z33" s="59">
        <f t="shared" si="1"/>
        <v>2661296440.910017</v>
      </c>
      <c r="AB33" s="7">
        <v>918364207.72537005</v>
      </c>
      <c r="AD33" s="59">
        <f t="shared" si="26"/>
        <v>918364207.72537005</v>
      </c>
      <c r="AF33" s="125">
        <f t="shared" si="27"/>
        <v>0.60776851878839588</v>
      </c>
      <c r="AG33" s="157">
        <f>AF33*$AE$38</f>
        <v>25127067.535936076</v>
      </c>
      <c r="AH33" s="59">
        <f t="shared" si="19"/>
        <v>943491275.26130617</v>
      </c>
      <c r="AK33" t="s">
        <v>85</v>
      </c>
      <c r="AL33">
        <v>46500</v>
      </c>
      <c r="AM33" s="125">
        <v>0.20009898694862077</v>
      </c>
    </row>
    <row r="34" spans="1:39">
      <c r="A34" s="186" t="s">
        <v>58</v>
      </c>
      <c r="B34" s="186" t="s">
        <v>86</v>
      </c>
      <c r="C34" s="186">
        <v>46591</v>
      </c>
      <c r="D34" s="186">
        <v>46591</v>
      </c>
      <c r="E34" s="186"/>
      <c r="F34" s="187">
        <f>'Summary '!L36</f>
        <v>0</v>
      </c>
      <c r="G34" s="187">
        <f>INDEX(CurCloseProf[], MATCH(PAQueryRA10[[#This Row],[Reg/Unreg]],CurCloseProf[R/NR],0),MATCH(G$4,CurCloseProf[#Headers],0))*'Closeouts and Depr'!$J37</f>
        <v>0</v>
      </c>
      <c r="H34" s="187">
        <f>INDEX(CurCloseProf[], MATCH(PAQueryRA10[[#This Row],[Reg/Unreg]],CurCloseProf[R/NR],0),MATCH(H$4,CurCloseProf[#Headers],0))*'Closeouts and Depr'!$J37</f>
        <v>0</v>
      </c>
      <c r="I34" s="187">
        <f>INDEX(CurCloseProf[], MATCH(PAQueryRA10[[#This Row],[Reg/Unreg]],CurCloseProf[R/NR],0),MATCH(I$4,CurCloseProf[#Headers],0))*'Closeouts and Depr'!$J37</f>
        <v>0</v>
      </c>
      <c r="J34" s="187">
        <f>INDEX(CurCloseProf[], MATCH(PAQueryRA10[[#This Row],[Reg/Unreg]],CurCloseProf[R/NR],0),MATCH(J$4,CurCloseProf[#Headers],0))*'Closeouts and Depr'!$J37</f>
        <v>0</v>
      </c>
      <c r="K34" s="187">
        <f>INDEX(CurCloseProf[], MATCH(PAQueryRA10[[#This Row],[Reg/Unreg]],CurCloseProf[R/NR],0),MATCH(K$4,CurCloseProf[#Headers],0))*'Closeouts and Depr'!$J37</f>
        <v>0</v>
      </c>
      <c r="L34" s="187">
        <f>INDEX(CurCloseProf[], MATCH(PAQueryRA10[[#This Row],[Reg/Unreg]],CurCloseProf[R/NR],0),MATCH(L$4,CurCloseProf[#Headers],0))*'Closeouts and Depr'!$J37</f>
        <v>0</v>
      </c>
      <c r="M34" s="187">
        <f>INDEX(CurCloseProf[], MATCH(PAQueryRA10[[#This Row],[Reg/Unreg]],CurCloseProf[R/NR],0),MATCH(M$4,CurCloseProf[#Headers],0))*'Closeouts and Depr'!$J37</f>
        <v>0</v>
      </c>
      <c r="N34" s="187">
        <f>INDEX(CurCloseProf[], MATCH(PAQueryRA10[[#This Row],[Reg/Unreg]],CurCloseProf[R/NR],0),MATCH(N$4,CurCloseProf[#Headers],0))*'Closeouts and Depr'!$J37</f>
        <v>0</v>
      </c>
      <c r="O34" s="187">
        <f>INDEX(CurCloseProf[], MATCH(PAQueryRA10[[#This Row],[Reg/Unreg]],CurCloseProf[R/NR],0),MATCH(O$4,CurCloseProf[#Headers],0))*'Closeouts and Depr'!$J37</f>
        <v>0</v>
      </c>
      <c r="P34" s="187">
        <f>INDEX(CurCloseProf[], MATCH(PAQueryRA10[[#This Row],[Reg/Unreg]],CurCloseProf[R/NR],0),MATCH(P$4,CurCloseProf[#Headers],0))*'Closeouts and Depr'!$J37</f>
        <v>0</v>
      </c>
      <c r="Q34" s="187">
        <f>INDEX(CurCloseProf[], MATCH(PAQueryRA10[[#This Row],[Reg/Unreg]],CurCloseProf[R/NR],0),MATCH(Q$4,CurCloseProf[#Headers],0))*'Closeouts and Depr'!$J37</f>
        <v>0</v>
      </c>
      <c r="R34" s="187">
        <f>INDEX(CurCloseProf[], MATCH(PAQueryRA10[[#This Row],[Reg/Unreg]],CurCloseProf[R/NR],0),MATCH(R$4,CurCloseProf[#Headers],0))*'Closeouts and Depr'!$J37</f>
        <v>0</v>
      </c>
      <c r="S34" s="187">
        <f t="shared" si="0"/>
        <v>0</v>
      </c>
      <c r="T34" s="7">
        <v>-15167634.050000001</v>
      </c>
      <c r="V34" s="59"/>
      <c r="X34" s="125"/>
      <c r="Y34" s="157">
        <f t="shared" si="22"/>
        <v>0</v>
      </c>
      <c r="Z34" s="59">
        <f t="shared" si="1"/>
        <v>-15167634.050000001</v>
      </c>
      <c r="AB34" s="7">
        <v>-1987648.7560215793</v>
      </c>
      <c r="AD34" s="59"/>
      <c r="AF34" s="125"/>
      <c r="AG34" s="157">
        <f t="shared" si="23"/>
        <v>0</v>
      </c>
      <c r="AH34" s="59">
        <f t="shared" si="19"/>
        <v>-1987648.7560215793</v>
      </c>
      <c r="AM34" s="125"/>
    </row>
    <row r="35" spans="1:39">
      <c r="A35" s="186" t="s">
        <v>58</v>
      </c>
      <c r="B35" s="186" t="s">
        <v>87</v>
      </c>
      <c r="C35" s="186">
        <v>46651</v>
      </c>
      <c r="D35" s="186">
        <v>46600</v>
      </c>
      <c r="E35" s="186"/>
      <c r="F35" s="187">
        <f>'Summary '!L37</f>
        <v>0</v>
      </c>
      <c r="G35" s="187">
        <f>INDEX(CurCloseProf[], MATCH(PAQueryRA10[[#This Row],[Reg/Unreg]],CurCloseProf[R/NR],0),MATCH(G$4,CurCloseProf[#Headers],0))*'Closeouts and Depr'!$J38</f>
        <v>63792.613772989578</v>
      </c>
      <c r="H35" s="187">
        <f>INDEX(CurCloseProf[], MATCH(PAQueryRA10[[#This Row],[Reg/Unreg]],CurCloseProf[R/NR],0),MATCH(H$4,CurCloseProf[#Headers],0))*'Closeouts and Depr'!$J38</f>
        <v>50305.902954396784</v>
      </c>
      <c r="I35" s="187">
        <f>INDEX(CurCloseProf[], MATCH(PAQueryRA10[[#This Row],[Reg/Unreg]],CurCloseProf[R/NR],0),MATCH(I$4,CurCloseProf[#Headers],0))*'Closeouts and Depr'!$J38</f>
        <v>68258.708728931146</v>
      </c>
      <c r="J35" s="187">
        <f>INDEX(CurCloseProf[], MATCH(PAQueryRA10[[#This Row],[Reg/Unreg]],CurCloseProf[R/NR],0),MATCH(J$4,CurCloseProf[#Headers],0))*'Closeouts and Depr'!$J38</f>
        <v>18770.188503987894</v>
      </c>
      <c r="K35" s="187">
        <f>INDEX(CurCloseProf[], MATCH(PAQueryRA10[[#This Row],[Reg/Unreg]],CurCloseProf[R/NR],0),MATCH(K$4,CurCloseProf[#Headers],0))*'Closeouts and Depr'!$J38</f>
        <v>54829.931946191944</v>
      </c>
      <c r="L35" s="187">
        <f>INDEX(CurCloseProf[], MATCH(PAQueryRA10[[#This Row],[Reg/Unreg]],CurCloseProf[R/NR],0),MATCH(L$4,CurCloseProf[#Headers],0))*'Closeouts and Depr'!$J38</f>
        <v>95367.044009352554</v>
      </c>
      <c r="M35" s="187">
        <f>INDEX(CurCloseProf[], MATCH(PAQueryRA10[[#This Row],[Reg/Unreg]],CurCloseProf[R/NR],0),MATCH(M$4,CurCloseProf[#Headers],0))*'Closeouts and Depr'!$J38</f>
        <v>79779.838015864138</v>
      </c>
      <c r="N35" s="187">
        <f>INDEX(CurCloseProf[], MATCH(PAQueryRA10[[#This Row],[Reg/Unreg]],CurCloseProf[R/NR],0),MATCH(N$4,CurCloseProf[#Headers],0))*'Closeouts and Depr'!$J38</f>
        <v>46064.573421578738</v>
      </c>
      <c r="O35" s="187">
        <f>INDEX(CurCloseProf[], MATCH(PAQueryRA10[[#This Row],[Reg/Unreg]],CurCloseProf[R/NR],0),MATCH(O$4,CurCloseProf[#Headers],0))*'Closeouts and Depr'!$J38</f>
        <v>96457.093691411384</v>
      </c>
      <c r="P35" s="187">
        <f>INDEX(CurCloseProf[], MATCH(PAQueryRA10[[#This Row],[Reg/Unreg]],CurCloseProf[R/NR],0),MATCH(P$4,CurCloseProf[#Headers],0))*'Closeouts and Depr'!$J38</f>
        <v>194256.14215943747</v>
      </c>
      <c r="Q35" s="187">
        <f>INDEX(CurCloseProf[], MATCH(PAQueryRA10[[#This Row],[Reg/Unreg]],CurCloseProf[R/NR],0),MATCH(Q$4,CurCloseProf[#Headers],0))*'Closeouts and Depr'!$J38</f>
        <v>172442.72661569092</v>
      </c>
      <c r="R35" s="187">
        <f>INDEX(CurCloseProf[], MATCH(PAQueryRA10[[#This Row],[Reg/Unreg]],CurCloseProf[R/NR],0),MATCH(R$4,CurCloseProf[#Headers],0))*'Closeouts and Depr'!$J38</f>
        <v>641541.68919885322</v>
      </c>
      <c r="S35" s="187">
        <f t="shared" si="0"/>
        <v>1581866.4530186858</v>
      </c>
      <c r="T35" s="7">
        <v>953761769.82442558</v>
      </c>
      <c r="V35" s="59">
        <f t="shared" si="20"/>
        <v>953761769.82442558</v>
      </c>
      <c r="X35" s="125">
        <f t="shared" si="24"/>
        <v>0.23545070575735028</v>
      </c>
      <c r="Y35" s="157">
        <f t="shared" si="22"/>
        <v>77229645.28036043</v>
      </c>
      <c r="Z35" s="59">
        <f t="shared" si="1"/>
        <v>1030991415.104786</v>
      </c>
      <c r="AB35" s="7">
        <v>384841324.10895056</v>
      </c>
      <c r="AD35" s="59">
        <f t="shared" ref="AD35:AD36" si="28">AB35-AC35</f>
        <v>384841324.10895056</v>
      </c>
      <c r="AF35" s="125">
        <f t="shared" si="27"/>
        <v>0.23545070575735028</v>
      </c>
      <c r="AG35" s="157">
        <f>AF35*$AE$38</f>
        <v>9734274.8136129882</v>
      </c>
      <c r="AH35" s="59">
        <f t="shared" si="19"/>
        <v>394575598.92256355</v>
      </c>
      <c r="AK35" t="s">
        <v>87</v>
      </c>
      <c r="AL35">
        <v>46651</v>
      </c>
      <c r="AM35" s="125">
        <v>2.6763704259354267E-4</v>
      </c>
    </row>
    <row r="36" spans="1:39">
      <c r="A36" s="186" t="s">
        <v>58</v>
      </c>
      <c r="B36" s="186" t="s">
        <v>88</v>
      </c>
      <c r="C36" s="186">
        <v>46700</v>
      </c>
      <c r="D36" s="186">
        <v>46700</v>
      </c>
      <c r="E36" s="186"/>
      <c r="F36" s="187">
        <f>'Summary '!L38</f>
        <v>0</v>
      </c>
      <c r="G36" s="187">
        <f>INDEX(CurCloseProf[], MATCH(PAQueryRA10[[#This Row],[Reg/Unreg]],CurCloseProf[R/NR],0),MATCH(G$4,CurCloseProf[#Headers],0))*'Closeouts and Depr'!$J39</f>
        <v>1839086.6681511914</v>
      </c>
      <c r="H36" s="187">
        <f>INDEX(CurCloseProf[], MATCH(PAQueryRA10[[#This Row],[Reg/Unreg]],CurCloseProf[R/NR],0),MATCH(H$4,CurCloseProf[#Headers],0))*'Closeouts and Depr'!$J39</f>
        <v>1450276.2934587789</v>
      </c>
      <c r="I36" s="187">
        <f>INDEX(CurCloseProf[], MATCH(PAQueryRA10[[#This Row],[Reg/Unreg]],CurCloseProf[R/NR],0),MATCH(I$4,CurCloseProf[#Headers],0))*'Closeouts and Depr'!$J39</f>
        <v>1967840.3781245411</v>
      </c>
      <c r="J36" s="187">
        <f>INDEX(CurCloseProf[], MATCH(PAQueryRA10[[#This Row],[Reg/Unreg]],CurCloseProf[R/NR],0),MATCH(J$4,CurCloseProf[#Headers],0))*'Closeouts and Depr'!$J39</f>
        <v>541128.53188945528</v>
      </c>
      <c r="K36" s="187">
        <f>INDEX(CurCloseProf[], MATCH(PAQueryRA10[[#This Row],[Reg/Unreg]],CurCloseProf[R/NR],0),MATCH(K$4,CurCloseProf[#Headers],0))*'Closeouts and Depr'!$J39</f>
        <v>1580700.1922936428</v>
      </c>
      <c r="L36" s="187">
        <f>INDEX(CurCloseProf[], MATCH(PAQueryRA10[[#This Row],[Reg/Unreg]],CurCloseProf[R/NR],0),MATCH(L$4,CurCloseProf[#Headers],0))*'Closeouts and Depr'!$J39</f>
        <v>2749350.5728221056</v>
      </c>
      <c r="M36" s="187">
        <f>INDEX(CurCloseProf[], MATCH(PAQueryRA10[[#This Row],[Reg/Unreg]],CurCloseProf[R/NR],0),MATCH(M$4,CurCloseProf[#Headers],0))*'Closeouts and Depr'!$J39</f>
        <v>2299984.713032105</v>
      </c>
      <c r="N36" s="187">
        <f>INDEX(CurCloseProf[], MATCH(PAQueryRA10[[#This Row],[Reg/Unreg]],CurCloseProf[R/NR],0),MATCH(N$4,CurCloseProf[#Headers],0))*'Closeouts and Depr'!$J39</f>
        <v>1328002.3790084468</v>
      </c>
      <c r="O36" s="187">
        <f>INDEX(CurCloseProf[], MATCH(PAQueryRA10[[#This Row],[Reg/Unreg]],CurCloseProf[R/NR],0),MATCH(O$4,CurCloseProf[#Headers],0))*'Closeouts and Depr'!$J39</f>
        <v>2780775.7758249277</v>
      </c>
      <c r="P36" s="187">
        <f>INDEX(CurCloseProf[], MATCH(PAQueryRA10[[#This Row],[Reg/Unreg]],CurCloseProf[R/NR],0),MATCH(P$4,CurCloseProf[#Headers],0))*'Closeouts and Depr'!$J39</f>
        <v>5600238.9637649385</v>
      </c>
      <c r="Q36" s="187">
        <f>INDEX(CurCloseProf[], MATCH(PAQueryRA10[[#This Row],[Reg/Unreg]],CurCloseProf[R/NR],0),MATCH(Q$4,CurCloseProf[#Headers],0))*'Closeouts and Depr'!$J39</f>
        <v>4971376.790847796</v>
      </c>
      <c r="R36" s="187">
        <f>INDEX(CurCloseProf[], MATCH(PAQueryRA10[[#This Row],[Reg/Unreg]],CurCloseProf[R/NR],0),MATCH(R$4,CurCloseProf[#Headers],0))*'Closeouts and Depr'!$J39</f>
        <v>18495099.947893444</v>
      </c>
      <c r="S36" s="187">
        <f t="shared" si="0"/>
        <v>45603861.207111374</v>
      </c>
      <c r="T36" s="7">
        <v>466916188.48967975</v>
      </c>
      <c r="V36" s="59">
        <f t="shared" si="20"/>
        <v>466916188.48967975</v>
      </c>
      <c r="X36" s="125">
        <f t="shared" si="24"/>
        <v>0.11526541489460701</v>
      </c>
      <c r="Y36" s="157">
        <f t="shared" si="22"/>
        <v>37807944.031300381</v>
      </c>
      <c r="Z36" s="59">
        <f t="shared" si="1"/>
        <v>504724132.52098012</v>
      </c>
      <c r="AB36" s="7">
        <v>138355965.74087313</v>
      </c>
      <c r="AD36" s="59">
        <f t="shared" si="28"/>
        <v>138355965.74087313</v>
      </c>
      <c r="AF36" s="125">
        <f t="shared" si="27"/>
        <v>0.11526541489460701</v>
      </c>
      <c r="AG36" s="157">
        <f>AF36*$AE$38</f>
        <v>4765435.8116282569</v>
      </c>
      <c r="AH36" s="59">
        <f t="shared" si="19"/>
        <v>143121401.55250138</v>
      </c>
      <c r="AK36" t="s">
        <v>88</v>
      </c>
      <c r="AL36">
        <v>46700</v>
      </c>
      <c r="AM36" s="125">
        <v>6.7162233124522047E-2</v>
      </c>
    </row>
    <row r="37" spans="1:39">
      <c r="A37" s="186" t="s">
        <v>58</v>
      </c>
      <c r="B37" s="186" t="s">
        <v>89</v>
      </c>
      <c r="C37" s="186">
        <v>46790</v>
      </c>
      <c r="D37" s="186">
        <v>46790</v>
      </c>
      <c r="E37" s="186"/>
      <c r="F37" s="187">
        <f>'Summary '!L39</f>
        <v>0</v>
      </c>
      <c r="G37" s="187">
        <f>INDEX(CurCloseProf[], MATCH(PAQueryRA10[[#This Row],[Reg/Unreg]],CurCloseProf[R/NR],0),MATCH(G$4,CurCloseProf[#Headers],0))*'Closeouts and Depr'!$J40</f>
        <v>0</v>
      </c>
      <c r="H37" s="187">
        <f>INDEX(CurCloseProf[], MATCH(PAQueryRA10[[#This Row],[Reg/Unreg]],CurCloseProf[R/NR],0),MATCH(H$4,CurCloseProf[#Headers],0))*'Closeouts and Depr'!$J40</f>
        <v>0</v>
      </c>
      <c r="I37" s="187">
        <f>INDEX(CurCloseProf[], MATCH(PAQueryRA10[[#This Row],[Reg/Unreg]],CurCloseProf[R/NR],0),MATCH(I$4,CurCloseProf[#Headers],0))*'Closeouts and Depr'!$J40</f>
        <v>0</v>
      </c>
      <c r="J37" s="187">
        <f>INDEX(CurCloseProf[], MATCH(PAQueryRA10[[#This Row],[Reg/Unreg]],CurCloseProf[R/NR],0),MATCH(J$4,CurCloseProf[#Headers],0))*'Closeouts and Depr'!$J40</f>
        <v>0</v>
      </c>
      <c r="K37" s="187">
        <f>INDEX(CurCloseProf[], MATCH(PAQueryRA10[[#This Row],[Reg/Unreg]],CurCloseProf[R/NR],0),MATCH(K$4,CurCloseProf[#Headers],0))*'Closeouts and Depr'!$J40</f>
        <v>0</v>
      </c>
      <c r="L37" s="187">
        <f>INDEX(CurCloseProf[], MATCH(PAQueryRA10[[#This Row],[Reg/Unreg]],CurCloseProf[R/NR],0),MATCH(L$4,CurCloseProf[#Headers],0))*'Closeouts and Depr'!$J40</f>
        <v>0</v>
      </c>
      <c r="M37" s="187">
        <f>INDEX(CurCloseProf[], MATCH(PAQueryRA10[[#This Row],[Reg/Unreg]],CurCloseProf[R/NR],0),MATCH(M$4,CurCloseProf[#Headers],0))*'Closeouts and Depr'!$J40</f>
        <v>0</v>
      </c>
      <c r="N37" s="187">
        <f>INDEX(CurCloseProf[], MATCH(PAQueryRA10[[#This Row],[Reg/Unreg]],CurCloseProf[R/NR],0),MATCH(N$4,CurCloseProf[#Headers],0))*'Closeouts and Depr'!$J40</f>
        <v>0</v>
      </c>
      <c r="O37" s="187">
        <f>INDEX(CurCloseProf[], MATCH(PAQueryRA10[[#This Row],[Reg/Unreg]],CurCloseProf[R/NR],0),MATCH(O$4,CurCloseProf[#Headers],0))*'Closeouts and Depr'!$J40</f>
        <v>0</v>
      </c>
      <c r="P37" s="187">
        <f>INDEX(CurCloseProf[], MATCH(PAQueryRA10[[#This Row],[Reg/Unreg]],CurCloseProf[R/NR],0),MATCH(P$4,CurCloseProf[#Headers],0))*'Closeouts and Depr'!$J40</f>
        <v>0</v>
      </c>
      <c r="Q37" s="187">
        <f>INDEX(CurCloseProf[], MATCH(PAQueryRA10[[#This Row],[Reg/Unreg]],CurCloseProf[R/NR],0),MATCH(Q$4,CurCloseProf[#Headers],0))*'Closeouts and Depr'!$J40</f>
        <v>0</v>
      </c>
      <c r="R37" s="187">
        <f>INDEX(CurCloseProf[], MATCH(PAQueryRA10[[#This Row],[Reg/Unreg]],CurCloseProf[R/NR],0),MATCH(R$4,CurCloseProf[#Headers],0))*'Closeouts and Depr'!$J40</f>
        <v>0</v>
      </c>
      <c r="S37" s="187">
        <f t="shared" si="0"/>
        <v>0</v>
      </c>
      <c r="T37" s="7">
        <v>-4608251.5366666671</v>
      </c>
      <c r="V37" s="59"/>
      <c r="Y37" s="157"/>
      <c r="Z37" s="59">
        <f t="shared" si="1"/>
        <v>-4608251.5366666671</v>
      </c>
      <c r="AB37" s="7">
        <v>-1219222.5100333886</v>
      </c>
      <c r="AD37" s="59"/>
      <c r="AG37" s="157"/>
      <c r="AH37" s="59">
        <f t="shared" si="19"/>
        <v>-1219222.5100333886</v>
      </c>
      <c r="AM37" s="125"/>
    </row>
    <row r="38" spans="1:39">
      <c r="A38" s="186"/>
      <c r="B38" s="186"/>
      <c r="C38" s="186"/>
      <c r="D38" s="186"/>
      <c r="E38" s="186"/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7"/>
      <c r="V38" s="195">
        <f>SUM(V26:V37)</f>
        <v>4050791722.0148368</v>
      </c>
      <c r="W38" s="209">
        <f>T101</f>
        <v>328007703.48911762</v>
      </c>
      <c r="X38" s="125">
        <f>SUM(X28:X37)</f>
        <v>1</v>
      </c>
      <c r="Y38" s="157"/>
      <c r="Z38" s="59"/>
      <c r="AB38" s="7"/>
      <c r="AD38" s="195">
        <f>SUM(AD26:AD37)</f>
        <v>1494604860.9605346</v>
      </c>
      <c r="AE38" s="209">
        <f>AB101</f>
        <v>41343154.110758506</v>
      </c>
      <c r="AF38" s="125">
        <f>SUM(AF28:AF37)</f>
        <v>1</v>
      </c>
      <c r="AG38" s="157"/>
      <c r="AH38" s="59"/>
      <c r="AM38" s="125"/>
    </row>
    <row r="39" spans="1:39">
      <c r="A39" s="188" t="s">
        <v>58</v>
      </c>
      <c r="B39" s="188" t="s">
        <v>90</v>
      </c>
      <c r="C39" s="188">
        <v>47000</v>
      </c>
      <c r="D39" s="188">
        <v>47000</v>
      </c>
      <c r="E39" s="188"/>
      <c r="F39" s="189">
        <f>'Summary '!L40</f>
        <v>0</v>
      </c>
      <c r="G39" s="189">
        <f>INDEX(CurCloseProf[], MATCH(PAQueryRA10[[#This Row],[Reg/Unreg]],CurCloseProf[R/NR],0),MATCH(G$4,CurCloseProf[#Headers],0))*'Closeouts and Depr'!$J41</f>
        <v>59763.604603677501</v>
      </c>
      <c r="H39" s="189">
        <f>INDEX(CurCloseProf[], MATCH(PAQueryRA10[[#This Row],[Reg/Unreg]],CurCloseProf[R/NR],0),MATCH(H$4,CurCloseProf[#Headers],0))*'Closeouts and Depr'!$J41</f>
        <v>47128.686466684754</v>
      </c>
      <c r="I39" s="189">
        <f>INDEX(CurCloseProf[], MATCH(PAQueryRA10[[#This Row],[Reg/Unreg]],CurCloseProf[R/NR],0),MATCH(I$4,CurCloseProf[#Headers],0))*'Closeouts and Depr'!$J41</f>
        <v>63947.630265632462</v>
      </c>
      <c r="J39" s="189">
        <f>INDEX(CurCloseProf[], MATCH(PAQueryRA10[[#This Row],[Reg/Unreg]],CurCloseProf[R/NR],0),MATCH(J$4,CurCloseProf[#Headers],0))*'Closeouts and Depr'!$J41</f>
        <v>17584.70233059796</v>
      </c>
      <c r="K39" s="189">
        <f>INDEX(CurCloseProf[], MATCH(PAQueryRA10[[#This Row],[Reg/Unreg]],CurCloseProf[R/NR],0),MATCH(K$4,CurCloseProf[#Headers],0))*'Closeouts and Depr'!$J41</f>
        <v>51366.987170953711</v>
      </c>
      <c r="L39" s="189">
        <f>INDEX(CurCloseProf[], MATCH(PAQueryRA10[[#This Row],[Reg/Unreg]],CurCloseProf[R/NR],0),MATCH(L$4,CurCloseProf[#Headers],0))*'Closeouts and Depr'!$J41</f>
        <v>89343.859316980554</v>
      </c>
      <c r="M39" s="189">
        <f>INDEX(CurCloseProf[], MATCH(PAQueryRA10[[#This Row],[Reg/Unreg]],CurCloseProf[R/NR],0),MATCH(M$4,CurCloseProf[#Headers],0))*'Closeouts and Depr'!$J41</f>
        <v>74741.10892355899</v>
      </c>
      <c r="N39" s="189">
        <f>INDEX(CurCloseProf[], MATCH(PAQueryRA10[[#This Row],[Reg/Unreg]],CurCloseProf[R/NR],0),MATCH(N$4,CurCloseProf[#Headers],0))*'Closeouts and Depr'!$J41</f>
        <v>43155.230509930043</v>
      </c>
      <c r="O39" s="189">
        <f>INDEX(CurCloseProf[], MATCH(PAQueryRA10[[#This Row],[Reg/Unreg]],CurCloseProf[R/NR],0),MATCH(O$4,CurCloseProf[#Headers],0))*'Closeouts and Depr'!$J41</f>
        <v>90365.063722066567</v>
      </c>
      <c r="P39" s="189">
        <f>INDEX(CurCloseProf[], MATCH(PAQueryRA10[[#This Row],[Reg/Unreg]],CurCloseProf[R/NR],0),MATCH(P$4,CurCloseProf[#Headers],0))*'Closeouts and Depr'!$J41</f>
        <v>181987.32714049637</v>
      </c>
      <c r="Q39" s="189">
        <f>INDEX(CurCloseProf[], MATCH(PAQueryRA10[[#This Row],[Reg/Unreg]],CurCloseProf[R/NR],0),MATCH(Q$4,CurCloseProf[#Headers],0))*'Closeouts and Depr'!$J41</f>
        <v>161551.60167780716</v>
      </c>
      <c r="R39" s="189">
        <f>INDEX(CurCloseProf[], MATCH(PAQueryRA10[[#This Row],[Reg/Unreg]],CurCloseProf[R/NR],0),MATCH(R$4,CurCloseProf[#Headers],0))*'Closeouts and Depr'!$J41</f>
        <v>601023.24677421374</v>
      </c>
      <c r="S39" s="189">
        <f t="shared" si="0"/>
        <v>1481959.0489025998</v>
      </c>
      <c r="T39" s="7">
        <v>25827732.093679663</v>
      </c>
      <c r="U39" s="59">
        <f>T39</f>
        <v>25827732.093679663</v>
      </c>
      <c r="V39" s="59">
        <f t="shared" ref="V39:V48" si="29">T39-U39</f>
        <v>0</v>
      </c>
      <c r="Y39" s="157"/>
      <c r="Z39" s="59">
        <f t="shared" si="1"/>
        <v>25827732.093679663</v>
      </c>
      <c r="AB39" s="7">
        <v>-427.43333333333334</v>
      </c>
      <c r="AC39" s="59">
        <f>AB39</f>
        <v>-427.43333333333334</v>
      </c>
      <c r="AD39" s="59">
        <f t="shared" ref="AD39:AD67" si="30">AB39-AC39</f>
        <v>0</v>
      </c>
      <c r="AG39" s="157"/>
      <c r="AH39" s="59">
        <f t="shared" ref="AH39:AH68" si="31">AB39+AG39</f>
        <v>-427.43333333333334</v>
      </c>
      <c r="AM39" s="125"/>
    </row>
    <row r="40" spans="1:39">
      <c r="A40" s="188" t="s">
        <v>58</v>
      </c>
      <c r="B40" s="188" t="s">
        <v>91</v>
      </c>
      <c r="C40" s="188">
        <v>47100</v>
      </c>
      <c r="D40" s="188">
        <v>47100</v>
      </c>
      <c r="E40" s="188"/>
      <c r="F40" s="189">
        <f>'Summary '!L41</f>
        <v>0</v>
      </c>
      <c r="G40" s="189">
        <f>INDEX(CurCloseProf[], MATCH(PAQueryRA10[[#This Row],[Reg/Unreg]],CurCloseProf[R/NR],0),MATCH(G$4,CurCloseProf[#Headers],0))*'Closeouts and Depr'!$J42</f>
        <v>53216.415604913469</v>
      </c>
      <c r="H40" s="189">
        <f>INDEX(CurCloseProf[], MATCH(PAQueryRA10[[#This Row],[Reg/Unreg]],CurCloseProf[R/NR],0),MATCH(H$4,CurCloseProf[#Headers],0))*'Closeouts and Depr'!$J42</f>
        <v>41965.670955704503</v>
      </c>
      <c r="I40" s="189">
        <f>INDEX(CurCloseProf[], MATCH(PAQueryRA10[[#This Row],[Reg/Unreg]],CurCloseProf[R/NR],0),MATCH(I$4,CurCloseProf[#Headers],0))*'Closeouts and Depr'!$J42</f>
        <v>56942.075226764951</v>
      </c>
      <c r="J40" s="189">
        <f>INDEX(CurCloseProf[], MATCH(PAQueryRA10[[#This Row],[Reg/Unreg]],CurCloseProf[R/NR],0),MATCH(J$4,CurCloseProf[#Headers],0))*'Closeouts and Depr'!$J42</f>
        <v>15658.27285217345</v>
      </c>
      <c r="K40" s="189">
        <f>INDEX(CurCloseProf[], MATCH(PAQueryRA10[[#This Row],[Reg/Unreg]],CurCloseProf[R/NR],0),MATCH(K$4,CurCloseProf[#Headers],0))*'Closeouts and Depr'!$J42</f>
        <v>45739.659710778615</v>
      </c>
      <c r="L40" s="189">
        <f>INDEX(CurCloseProf[], MATCH(PAQueryRA10[[#This Row],[Reg/Unreg]],CurCloseProf[R/NR],0),MATCH(L$4,CurCloseProf[#Headers],0))*'Closeouts and Depr'!$J42</f>
        <v>79556.110791663828</v>
      </c>
      <c r="M40" s="189">
        <f>INDEX(CurCloseProf[], MATCH(PAQueryRA10[[#This Row],[Reg/Unreg]],CurCloseProf[R/NR],0),MATCH(M$4,CurCloseProf[#Headers],0))*'Closeouts and Depr'!$J42</f>
        <v>66553.112745202001</v>
      </c>
      <c r="N40" s="189">
        <f>INDEX(CurCloseProf[], MATCH(PAQueryRA10[[#This Row],[Reg/Unreg]],CurCloseProf[R/NR],0),MATCH(N$4,CurCloseProf[#Headers],0))*'Closeouts and Depr'!$J42</f>
        <v>38427.512824434991</v>
      </c>
      <c r="O40" s="189">
        <f>INDEX(CurCloseProf[], MATCH(PAQueryRA10[[#This Row],[Reg/Unreg]],CurCloseProf[R/NR],0),MATCH(O$4,CurCloseProf[#Headers],0))*'Closeouts and Depr'!$J42</f>
        <v>80465.440782701247</v>
      </c>
      <c r="P40" s="189">
        <f>INDEX(CurCloseProf[], MATCH(PAQueryRA10[[#This Row],[Reg/Unreg]],CurCloseProf[R/NR],0),MATCH(P$4,CurCloseProf[#Headers],0))*'Closeouts and Depr'!$J42</f>
        <v>162050.35322350793</v>
      </c>
      <c r="Q40" s="189">
        <f>INDEX(CurCloseProf[], MATCH(PAQueryRA10[[#This Row],[Reg/Unreg]],CurCloseProf[R/NR],0),MATCH(Q$4,CurCloseProf[#Headers],0))*'Closeouts and Depr'!$J42</f>
        <v>143853.39093145329</v>
      </c>
      <c r="R40" s="189">
        <f>INDEX(CurCloseProf[], MATCH(PAQueryRA10[[#This Row],[Reg/Unreg]],CurCloseProf[R/NR],0),MATCH(R$4,CurCloseProf[#Headers],0))*'Closeouts and Depr'!$J42</f>
        <v>535180.28406510979</v>
      </c>
      <c r="S40" s="189">
        <f t="shared" si="0"/>
        <v>1319608.2997144083</v>
      </c>
      <c r="T40" s="7">
        <v>21571750.999234807</v>
      </c>
      <c r="U40" s="59">
        <f>T40</f>
        <v>21571750.999234807</v>
      </c>
      <c r="V40" s="59">
        <f t="shared" si="29"/>
        <v>0</v>
      </c>
      <c r="Y40" s="157"/>
      <c r="Z40" s="59">
        <f t="shared" si="1"/>
        <v>21571750.999234807</v>
      </c>
      <c r="AB40" s="7">
        <v>7627565.47281125</v>
      </c>
      <c r="AC40" s="59">
        <f>AB40</f>
        <v>7627565.47281125</v>
      </c>
      <c r="AD40" s="59">
        <f t="shared" si="30"/>
        <v>0</v>
      </c>
      <c r="AG40" s="157"/>
      <c r="AH40" s="59">
        <f t="shared" si="31"/>
        <v>7627565.47281125</v>
      </c>
      <c r="AM40" s="125"/>
    </row>
    <row r="41" spans="1:39">
      <c r="A41" s="188" t="s">
        <v>58</v>
      </c>
      <c r="B41" s="188" t="s">
        <v>92</v>
      </c>
      <c r="C41" s="188">
        <v>47200</v>
      </c>
      <c r="D41" s="188">
        <v>47200</v>
      </c>
      <c r="E41" s="188"/>
      <c r="F41" s="189">
        <f>'Summary '!L42</f>
        <v>0</v>
      </c>
      <c r="G41" s="189">
        <f>INDEX(CurCloseProf[], MATCH(PAQueryRA10[[#This Row],[Reg/Unreg]],CurCloseProf[R/NR],0),MATCH(G$4,CurCloseProf[#Headers],0))*'Closeouts and Depr'!$J43</f>
        <v>156145.80715683496</v>
      </c>
      <c r="H41" s="189">
        <f>INDEX(CurCloseProf[], MATCH(PAQueryRA10[[#This Row],[Reg/Unreg]],CurCloseProf[R/NR],0),MATCH(H$4,CurCloseProf[#Headers],0))*'Closeouts and Depr'!$J43</f>
        <v>123134.25265063526</v>
      </c>
      <c r="I41" s="189">
        <f>INDEX(CurCloseProf[], MATCH(PAQueryRA10[[#This Row],[Reg/Unreg]],CurCloseProf[R/NR],0),MATCH(I$4,CurCloseProf[#Headers],0))*'Closeouts and Depr'!$J43</f>
        <v>167077.51163623086</v>
      </c>
      <c r="J41" s="189">
        <f>INDEX(CurCloseProf[], MATCH(PAQueryRA10[[#This Row],[Reg/Unreg]],CurCloseProf[R/NR],0),MATCH(J$4,CurCloseProf[#Headers],0))*'Closeouts and Depr'!$J43</f>
        <v>45943.974718936821</v>
      </c>
      <c r="K41" s="189">
        <f>INDEX(CurCloseProf[], MATCH(PAQueryRA10[[#This Row],[Reg/Unreg]],CurCloseProf[R/NR],0),MATCH(K$4,CurCloseProf[#Headers],0))*'Closeouts and Depr'!$J43</f>
        <v>134207.76283848521</v>
      </c>
      <c r="L41" s="189">
        <f>INDEX(CurCloseProf[], MATCH(PAQueryRA10[[#This Row],[Reg/Unreg]],CurCloseProf[R/NR],0),MATCH(L$4,CurCloseProf[#Headers],0))*'Closeouts and Depr'!$J43</f>
        <v>233430.85009799083</v>
      </c>
      <c r="M41" s="189">
        <f>INDEX(CurCloseProf[], MATCH(PAQueryRA10[[#This Row],[Reg/Unreg]],CurCloseProf[R/NR],0),MATCH(M$4,CurCloseProf[#Headers],0))*'Closeouts and Depr'!$J43</f>
        <v>195277.89292595486</v>
      </c>
      <c r="N41" s="189">
        <f>INDEX(CurCloseProf[], MATCH(PAQueryRA10[[#This Row],[Reg/Unreg]],CurCloseProf[R/NR],0),MATCH(N$4,CurCloseProf[#Headers],0))*'Closeouts and Depr'!$J43</f>
        <v>112752.70870454906</v>
      </c>
      <c r="O41" s="189">
        <f>INDEX(CurCloseProf[], MATCH(PAQueryRA10[[#This Row],[Reg/Unreg]],CurCloseProf[R/NR],0),MATCH(O$4,CurCloseProf[#Headers],0))*'Closeouts and Depr'!$J43</f>
        <v>236098.97540873318</v>
      </c>
      <c r="P41" s="189">
        <f>INDEX(CurCloseProf[], MATCH(PAQueryRA10[[#This Row],[Reg/Unreg]],CurCloseProf[R/NR],0),MATCH(P$4,CurCloseProf[#Headers],0))*'Closeouts and Depr'!$J43</f>
        <v>475482.66670178709</v>
      </c>
      <c r="Q41" s="189">
        <f>INDEX(CurCloseProf[], MATCH(PAQueryRA10[[#This Row],[Reg/Unreg]],CurCloseProf[R/NR],0),MATCH(Q$4,CurCloseProf[#Headers],0))*'Closeouts and Depr'!$J43</f>
        <v>422089.75527403934</v>
      </c>
      <c r="R41" s="189">
        <f>INDEX(CurCloseProf[], MATCH(PAQueryRA10[[#This Row],[Reg/Unreg]],CurCloseProf[R/NR],0),MATCH(R$4,CurCloseProf[#Headers],0))*'Closeouts and Depr'!$J43</f>
        <v>1570307.8924025677</v>
      </c>
      <c r="S41" s="189">
        <f t="shared" si="0"/>
        <v>3871950.0505167451</v>
      </c>
      <c r="T41" s="7">
        <v>130818959.62310162</v>
      </c>
      <c r="V41" s="59">
        <f t="shared" si="29"/>
        <v>130818959.62310162</v>
      </c>
      <c r="X41" s="125">
        <f>V41/$V$72</f>
        <v>2.4182207060173679E-2</v>
      </c>
      <c r="Y41" s="157">
        <f t="shared" ref="Y41:Y47" si="32">X41*$W$72</f>
        <v>16957792.296809968</v>
      </c>
      <c r="Z41" s="59">
        <f t="shared" si="1"/>
        <v>147776751.91991159</v>
      </c>
      <c r="AB41" s="7">
        <v>56895858.413493372</v>
      </c>
      <c r="AD41" s="59">
        <f t="shared" si="30"/>
        <v>56895858.413493372</v>
      </c>
      <c r="AF41" s="125">
        <f>X41</f>
        <v>2.4182207060173679E-2</v>
      </c>
      <c r="AG41" s="157">
        <f t="shared" ref="AG41:AG68" si="33">AF41*$AE$72</f>
        <v>2875984.0777469771</v>
      </c>
      <c r="AH41" s="59">
        <f t="shared" si="31"/>
        <v>59771842.491240352</v>
      </c>
      <c r="AK41" t="s">
        <v>92</v>
      </c>
      <c r="AL41">
        <v>47200</v>
      </c>
      <c r="AM41" s="125">
        <v>4.6387182420027382E-3</v>
      </c>
    </row>
    <row r="42" spans="1:39">
      <c r="A42" s="188" t="s">
        <v>58</v>
      </c>
      <c r="B42" s="188" t="s">
        <v>93</v>
      </c>
      <c r="C42" s="188">
        <v>47231</v>
      </c>
      <c r="D42" s="188">
        <v>47200</v>
      </c>
      <c r="E42" s="188"/>
      <c r="F42" s="189"/>
      <c r="G42" s="189"/>
      <c r="H42" s="189"/>
      <c r="I42" s="189"/>
      <c r="J42" s="189"/>
      <c r="K42" s="189"/>
      <c r="L42" s="189"/>
      <c r="M42" s="189"/>
      <c r="N42" s="189"/>
      <c r="O42" s="189"/>
      <c r="P42" s="189"/>
      <c r="Q42" s="189"/>
      <c r="R42" s="189"/>
      <c r="S42" s="189"/>
      <c r="T42" s="7">
        <v>29662114.809999999</v>
      </c>
      <c r="V42" s="59">
        <f t="shared" si="29"/>
        <v>29662114.809999999</v>
      </c>
      <c r="X42" s="125">
        <f>V42/$V$72</f>
        <v>5.4831150182255038E-3</v>
      </c>
      <c r="Y42" s="157">
        <f t="shared" si="32"/>
        <v>3845038.8497301899</v>
      </c>
      <c r="Z42" s="59">
        <f t="shared" si="1"/>
        <v>33507153.659730189</v>
      </c>
      <c r="AB42" s="7">
        <v>5056170.7100000009</v>
      </c>
      <c r="AD42" s="59">
        <f t="shared" si="30"/>
        <v>5056170.7100000009</v>
      </c>
      <c r="AF42" s="125">
        <f t="shared" ref="AF42:AF68" si="34">X42</f>
        <v>5.4831150182255038E-3</v>
      </c>
      <c r="AG42" s="157">
        <f t="shared" si="33"/>
        <v>652105.55221995595</v>
      </c>
      <c r="AH42" s="59">
        <f t="shared" si="31"/>
        <v>5708276.2622199571</v>
      </c>
      <c r="AM42" s="125"/>
    </row>
    <row r="43" spans="1:39">
      <c r="A43" s="188" t="s">
        <v>58</v>
      </c>
      <c r="B43" s="188" t="s">
        <v>94</v>
      </c>
      <c r="C43" s="188">
        <v>47232</v>
      </c>
      <c r="D43" s="188">
        <v>47200</v>
      </c>
      <c r="E43" s="188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7">
        <v>23216545.940000005</v>
      </c>
      <c r="V43" s="59">
        <f t="shared" si="29"/>
        <v>23216545.940000005</v>
      </c>
      <c r="X43" s="125">
        <f>V43/$V$72</f>
        <v>4.2916357289541612E-3</v>
      </c>
      <c r="Y43" s="157">
        <f t="shared" si="32"/>
        <v>3009513.0326226978</v>
      </c>
      <c r="Z43" s="59">
        <f t="shared" si="1"/>
        <v>26226058.972622704</v>
      </c>
      <c r="AB43" s="7">
        <v>5549954.6899999985</v>
      </c>
      <c r="AD43" s="59">
        <f t="shared" si="30"/>
        <v>5549954.6899999985</v>
      </c>
      <c r="AF43" s="125">
        <f t="shared" si="34"/>
        <v>4.2916357289541612E-3</v>
      </c>
      <c r="AG43" s="157">
        <f t="shared" si="33"/>
        <v>510403.20650837908</v>
      </c>
      <c r="AH43" s="59">
        <f t="shared" si="31"/>
        <v>6060357.896508378</v>
      </c>
      <c r="AM43" s="125"/>
    </row>
    <row r="44" spans="1:39">
      <c r="A44" s="188" t="s">
        <v>58</v>
      </c>
      <c r="B44" s="188" t="s">
        <v>95</v>
      </c>
      <c r="C44" s="188">
        <v>47239</v>
      </c>
      <c r="D44" s="188">
        <v>47200</v>
      </c>
      <c r="E44" s="188"/>
      <c r="F44" s="189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7">
        <v>0</v>
      </c>
      <c r="V44" s="59">
        <f t="shared" si="29"/>
        <v>0</v>
      </c>
      <c r="X44" s="125"/>
      <c r="Y44" s="157">
        <f t="shared" si="32"/>
        <v>0</v>
      </c>
      <c r="Z44" s="59">
        <f t="shared" si="1"/>
        <v>0</v>
      </c>
      <c r="AB44" s="7">
        <v>0</v>
      </c>
      <c r="AD44" s="59">
        <f t="shared" si="30"/>
        <v>0</v>
      </c>
      <c r="AF44" s="125"/>
      <c r="AG44" s="157">
        <f t="shared" si="33"/>
        <v>0</v>
      </c>
      <c r="AH44" s="59">
        <f t="shared" si="31"/>
        <v>0</v>
      </c>
      <c r="AM44" s="125"/>
    </row>
    <row r="45" spans="1:39">
      <c r="A45" s="188" t="s">
        <v>58</v>
      </c>
      <c r="B45" s="188" t="s">
        <v>96</v>
      </c>
      <c r="C45" s="188">
        <v>47233</v>
      </c>
      <c r="D45" s="188">
        <v>47200</v>
      </c>
      <c r="E45" s="188"/>
      <c r="F45" s="189"/>
      <c r="G45" s="189"/>
      <c r="H45" s="189"/>
      <c r="I45" s="189"/>
      <c r="J45" s="189"/>
      <c r="K45" s="189"/>
      <c r="L45" s="189"/>
      <c r="M45" s="189"/>
      <c r="N45" s="189"/>
      <c r="O45" s="189"/>
      <c r="P45" s="189"/>
      <c r="Q45" s="189"/>
      <c r="R45" s="189"/>
      <c r="S45" s="189"/>
      <c r="T45" s="7">
        <v>19789902.039999999</v>
      </c>
      <c r="V45" s="59">
        <f t="shared" si="29"/>
        <v>19789902.039999999</v>
      </c>
      <c r="X45" s="125">
        <f>V45/$V$72</f>
        <v>3.6582121598475307E-3</v>
      </c>
      <c r="Y45" s="157">
        <f t="shared" si="32"/>
        <v>2565324.2414968167</v>
      </c>
      <c r="Z45" s="59">
        <f t="shared" si="1"/>
        <v>22355226.281496815</v>
      </c>
      <c r="AB45" s="7">
        <v>9778917.4900000002</v>
      </c>
      <c r="AD45" s="59">
        <f t="shared" si="30"/>
        <v>9778917.4900000002</v>
      </c>
      <c r="AF45" s="125">
        <f t="shared" si="34"/>
        <v>3.6582121598475307E-3</v>
      </c>
      <c r="AG45" s="157">
        <f t="shared" si="33"/>
        <v>435070.29356593045</v>
      </c>
      <c r="AH45" s="59">
        <f t="shared" si="31"/>
        <v>10213987.783565931</v>
      </c>
      <c r="AM45" s="125"/>
    </row>
    <row r="46" spans="1:39">
      <c r="A46" s="188" t="s">
        <v>58</v>
      </c>
      <c r="B46" s="188" t="s">
        <v>97</v>
      </c>
      <c r="C46" s="188">
        <v>47234</v>
      </c>
      <c r="D46" s="188">
        <v>47200</v>
      </c>
      <c r="E46" s="188"/>
      <c r="F46" s="189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7">
        <v>16737575.950000001</v>
      </c>
      <c r="V46" s="59">
        <f t="shared" si="29"/>
        <v>16737575.950000001</v>
      </c>
      <c r="X46" s="125">
        <f>V46/$V$72</f>
        <v>3.0939821603412844E-3</v>
      </c>
      <c r="Y46" s="157">
        <f t="shared" si="32"/>
        <v>2169657.497123675</v>
      </c>
      <c r="Z46" s="59">
        <f t="shared" si="1"/>
        <v>18907233.447123677</v>
      </c>
      <c r="AB46" s="7">
        <v>4069504.11</v>
      </c>
      <c r="AD46" s="59">
        <f t="shared" si="30"/>
        <v>4069504.11</v>
      </c>
      <c r="AF46" s="125">
        <f t="shared" si="34"/>
        <v>3.0939821603412844E-3</v>
      </c>
      <c r="AG46" s="157">
        <f t="shared" si="33"/>
        <v>367966.55523761036</v>
      </c>
      <c r="AH46" s="59">
        <f t="shared" si="31"/>
        <v>4437470.6652376102</v>
      </c>
      <c r="AM46" s="125"/>
    </row>
    <row r="47" spans="1:39">
      <c r="A47" s="188" t="s">
        <v>58</v>
      </c>
      <c r="B47" s="188" t="s">
        <v>98</v>
      </c>
      <c r="C47" s="188">
        <v>47235</v>
      </c>
      <c r="D47" s="188">
        <v>47200</v>
      </c>
      <c r="E47" s="188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7">
        <v>15937296.629999999</v>
      </c>
      <c r="V47" s="59">
        <f t="shared" si="29"/>
        <v>15937296.629999999</v>
      </c>
      <c r="X47" s="125">
        <f>V47/$V$72</f>
        <v>2.9460485559312586E-3</v>
      </c>
      <c r="Y47" s="157">
        <f t="shared" si="32"/>
        <v>2065918.9371543003</v>
      </c>
      <c r="Z47" s="59">
        <f t="shared" si="1"/>
        <v>18003215.567154299</v>
      </c>
      <c r="AB47" s="7">
        <v>3958251.83</v>
      </c>
      <c r="AD47" s="59">
        <f t="shared" si="30"/>
        <v>3958251.83</v>
      </c>
      <c r="AF47" s="125">
        <f t="shared" si="34"/>
        <v>2.9460485559312586E-3</v>
      </c>
      <c r="AG47" s="157">
        <f t="shared" si="33"/>
        <v>350372.84719482186</v>
      </c>
      <c r="AH47" s="59">
        <f t="shared" si="31"/>
        <v>4308624.6771948216</v>
      </c>
      <c r="AM47" s="125"/>
    </row>
    <row r="48" spans="1:39">
      <c r="A48" s="188" t="s">
        <v>58</v>
      </c>
      <c r="B48" s="188" t="s">
        <v>99</v>
      </c>
      <c r="C48" s="188">
        <v>47204</v>
      </c>
      <c r="D48" s="188">
        <v>47204</v>
      </c>
      <c r="E48" s="188"/>
      <c r="F48" s="189">
        <f>'Summary '!L49</f>
        <v>0</v>
      </c>
      <c r="G48" s="189">
        <f>INDEX(CurCloseProf[], MATCH(PAQueryRA10[[#This Row],[Reg/Unreg]],CurCloseProf[R/NR],0),MATCH(G$4,CurCloseProf[#Headers],0))*'Closeouts and Depr'!$J50</f>
        <v>0</v>
      </c>
      <c r="H48" s="189">
        <f>INDEX(CurCloseProf[], MATCH(PAQueryRA10[[#This Row],[Reg/Unreg]],CurCloseProf[R/NR],0),MATCH(H$4,CurCloseProf[#Headers],0))*'Closeouts and Depr'!$J50</f>
        <v>0</v>
      </c>
      <c r="I48" s="189">
        <f>INDEX(CurCloseProf[], MATCH(PAQueryRA10[[#This Row],[Reg/Unreg]],CurCloseProf[R/NR],0),MATCH(I$4,CurCloseProf[#Headers],0))*'Closeouts and Depr'!$J50</f>
        <v>0</v>
      </c>
      <c r="J48" s="189">
        <f>INDEX(CurCloseProf[], MATCH(PAQueryRA10[[#This Row],[Reg/Unreg]],CurCloseProf[R/NR],0),MATCH(J$4,CurCloseProf[#Headers],0))*'Closeouts and Depr'!$J50</f>
        <v>0</v>
      </c>
      <c r="K48" s="189">
        <f>INDEX(CurCloseProf[], MATCH(PAQueryRA10[[#This Row],[Reg/Unreg]],CurCloseProf[R/NR],0),MATCH(K$4,CurCloseProf[#Headers],0))*'Closeouts and Depr'!$J50</f>
        <v>0</v>
      </c>
      <c r="L48" s="189">
        <f>INDEX(CurCloseProf[], MATCH(PAQueryRA10[[#This Row],[Reg/Unreg]],CurCloseProf[R/NR],0),MATCH(L$4,CurCloseProf[#Headers],0))*'Closeouts and Depr'!$J50</f>
        <v>0</v>
      </c>
      <c r="M48" s="189">
        <f>INDEX(CurCloseProf[], MATCH(PAQueryRA10[[#This Row],[Reg/Unreg]],CurCloseProf[R/NR],0),MATCH(M$4,CurCloseProf[#Headers],0))*'Closeouts and Depr'!$J50</f>
        <v>0</v>
      </c>
      <c r="N48" s="189">
        <f>INDEX(CurCloseProf[], MATCH(PAQueryRA10[[#This Row],[Reg/Unreg]],CurCloseProf[R/NR],0),MATCH(N$4,CurCloseProf[#Headers],0))*'Closeouts and Depr'!$J50</f>
        <v>0</v>
      </c>
      <c r="O48" s="189">
        <f>INDEX(CurCloseProf[], MATCH(PAQueryRA10[[#This Row],[Reg/Unreg]],CurCloseProf[R/NR],0),MATCH(O$4,CurCloseProf[#Headers],0))*'Closeouts and Depr'!$J50</f>
        <v>0</v>
      </c>
      <c r="P48" s="189">
        <f>INDEX(CurCloseProf[], MATCH(PAQueryRA10[[#This Row],[Reg/Unreg]],CurCloseProf[R/NR],0),MATCH(P$4,CurCloseProf[#Headers],0))*'Closeouts and Depr'!$J50</f>
        <v>0</v>
      </c>
      <c r="Q48" s="189">
        <f>INDEX(CurCloseProf[], MATCH(PAQueryRA10[[#This Row],[Reg/Unreg]],CurCloseProf[R/NR],0),MATCH(Q$4,CurCloseProf[#Headers],0))*'Closeouts and Depr'!$J50</f>
        <v>0</v>
      </c>
      <c r="R48" s="189">
        <f>INDEX(CurCloseProf[], MATCH(PAQueryRA10[[#This Row],[Reg/Unreg]],CurCloseProf[R/NR],0),MATCH(R$4,CurCloseProf[#Headers],0))*'Closeouts and Depr'!$J50</f>
        <v>0</v>
      </c>
      <c r="S48" s="189">
        <f t="shared" si="0"/>
        <v>0</v>
      </c>
      <c r="T48" s="7">
        <v>60681.113333333327</v>
      </c>
      <c r="U48" s="59">
        <f>T48</f>
        <v>60681.113333333327</v>
      </c>
      <c r="V48" s="59">
        <f t="shared" si="29"/>
        <v>0</v>
      </c>
      <c r="X48" s="125">
        <f>V48/$V$72</f>
        <v>0</v>
      </c>
      <c r="Y48" s="157">
        <f t="shared" ref="Y48:Y68" si="35">X48*$W$72</f>
        <v>0</v>
      </c>
      <c r="Z48" s="59">
        <f t="shared" si="1"/>
        <v>60681.113333333327</v>
      </c>
      <c r="AB48" s="7">
        <v>42142.358453094901</v>
      </c>
      <c r="AC48" s="59">
        <f>AB48</f>
        <v>42142.358453094901</v>
      </c>
      <c r="AD48" s="59">
        <f t="shared" si="30"/>
        <v>0</v>
      </c>
      <c r="AF48" s="125"/>
      <c r="AG48" s="157">
        <f t="shared" si="33"/>
        <v>0</v>
      </c>
      <c r="AH48" s="59">
        <f t="shared" si="31"/>
        <v>42142.358453094901</v>
      </c>
      <c r="AM48" s="125"/>
    </row>
    <row r="49" spans="1:39">
      <c r="A49" s="188" t="s">
        <v>58</v>
      </c>
      <c r="B49" s="188" t="s">
        <v>100</v>
      </c>
      <c r="C49" s="188">
        <v>47280</v>
      </c>
      <c r="D49" s="188">
        <v>47280</v>
      </c>
      <c r="E49" s="188"/>
      <c r="F49" s="189">
        <f>'Summary '!L50</f>
        <v>0</v>
      </c>
      <c r="G49" s="189">
        <f>INDEX(CurCloseProf[], MATCH(PAQueryRA10[[#This Row],[Reg/Unreg]],CurCloseProf[R/NR],0),MATCH(G$4,CurCloseProf[#Headers],0))*'Closeouts and Depr'!$J51</f>
        <v>0</v>
      </c>
      <c r="H49" s="189">
        <f>INDEX(CurCloseProf[], MATCH(PAQueryRA10[[#This Row],[Reg/Unreg]],CurCloseProf[R/NR],0),MATCH(H$4,CurCloseProf[#Headers],0))*'Closeouts and Depr'!$J51</f>
        <v>0</v>
      </c>
      <c r="I49" s="189">
        <f>INDEX(CurCloseProf[], MATCH(PAQueryRA10[[#This Row],[Reg/Unreg]],CurCloseProf[R/NR],0),MATCH(I$4,CurCloseProf[#Headers],0))*'Closeouts and Depr'!$J51</f>
        <v>0</v>
      </c>
      <c r="J49" s="189">
        <f>INDEX(CurCloseProf[], MATCH(PAQueryRA10[[#This Row],[Reg/Unreg]],CurCloseProf[R/NR],0),MATCH(J$4,CurCloseProf[#Headers],0))*'Closeouts and Depr'!$J51</f>
        <v>0</v>
      </c>
      <c r="K49" s="189">
        <f>INDEX(CurCloseProf[], MATCH(PAQueryRA10[[#This Row],[Reg/Unreg]],CurCloseProf[R/NR],0),MATCH(K$4,CurCloseProf[#Headers],0))*'Closeouts and Depr'!$J51</f>
        <v>0</v>
      </c>
      <c r="L49" s="189">
        <f>INDEX(CurCloseProf[], MATCH(PAQueryRA10[[#This Row],[Reg/Unreg]],CurCloseProf[R/NR],0),MATCH(L$4,CurCloseProf[#Headers],0))*'Closeouts and Depr'!$J51</f>
        <v>0</v>
      </c>
      <c r="M49" s="189">
        <f>INDEX(CurCloseProf[], MATCH(PAQueryRA10[[#This Row],[Reg/Unreg]],CurCloseProf[R/NR],0),MATCH(M$4,CurCloseProf[#Headers],0))*'Closeouts and Depr'!$J51</f>
        <v>0</v>
      </c>
      <c r="N49" s="189">
        <f>INDEX(CurCloseProf[], MATCH(PAQueryRA10[[#This Row],[Reg/Unreg]],CurCloseProf[R/NR],0),MATCH(N$4,CurCloseProf[#Headers],0))*'Closeouts and Depr'!$J51</f>
        <v>0</v>
      </c>
      <c r="O49" s="189">
        <f>INDEX(CurCloseProf[], MATCH(PAQueryRA10[[#This Row],[Reg/Unreg]],CurCloseProf[R/NR],0),MATCH(O$4,CurCloseProf[#Headers],0))*'Closeouts and Depr'!$J51</f>
        <v>0</v>
      </c>
      <c r="P49" s="189">
        <f>INDEX(CurCloseProf[], MATCH(PAQueryRA10[[#This Row],[Reg/Unreg]],CurCloseProf[R/NR],0),MATCH(P$4,CurCloseProf[#Headers],0))*'Closeouts and Depr'!$J51</f>
        <v>0</v>
      </c>
      <c r="Q49" s="189">
        <f>INDEX(CurCloseProf[], MATCH(PAQueryRA10[[#This Row],[Reg/Unreg]],CurCloseProf[R/NR],0),MATCH(Q$4,CurCloseProf[#Headers],0))*'Closeouts and Depr'!$J51</f>
        <v>0</v>
      </c>
      <c r="R49" s="189">
        <f>INDEX(CurCloseProf[], MATCH(PAQueryRA10[[#This Row],[Reg/Unreg]],CurCloseProf[R/NR],0),MATCH(R$4,CurCloseProf[#Headers],0))*'Closeouts and Depr'!$J51</f>
        <v>0</v>
      </c>
      <c r="S49" s="189">
        <f t="shared" si="0"/>
        <v>0</v>
      </c>
      <c r="T49" s="7">
        <v>-107203.48</v>
      </c>
      <c r="U49" s="59">
        <f>T49</f>
        <v>-107203.48</v>
      </c>
      <c r="V49" s="59">
        <f t="shared" ref="V49:V71" si="36">T49-U49</f>
        <v>0</v>
      </c>
      <c r="X49" s="125"/>
      <c r="Y49" s="157">
        <f t="shared" si="35"/>
        <v>0</v>
      </c>
      <c r="Z49" s="59">
        <f t="shared" si="1"/>
        <v>-107203.48</v>
      </c>
      <c r="AB49" s="7">
        <v>-30099.487413666662</v>
      </c>
      <c r="AC49" s="59">
        <f>AB49</f>
        <v>-30099.487413666662</v>
      </c>
      <c r="AD49" s="59">
        <f t="shared" si="30"/>
        <v>0</v>
      </c>
      <c r="AF49" s="125"/>
      <c r="AG49" s="157">
        <f t="shared" si="33"/>
        <v>0</v>
      </c>
      <c r="AH49" s="59">
        <f t="shared" si="31"/>
        <v>-30099.487413666662</v>
      </c>
      <c r="AM49" s="125"/>
    </row>
    <row r="50" spans="1:39">
      <c r="A50" s="188" t="s">
        <v>58</v>
      </c>
      <c r="B50" s="188" t="s">
        <v>101</v>
      </c>
      <c r="C50" s="188">
        <v>47290</v>
      </c>
      <c r="D50" s="188">
        <v>47290</v>
      </c>
      <c r="E50" s="188"/>
      <c r="F50" s="189">
        <f>'Summary '!L51</f>
        <v>0</v>
      </c>
      <c r="G50" s="189">
        <f>INDEX(CurCloseProf[], MATCH(PAQueryRA10[[#This Row],[Reg/Unreg]],CurCloseProf[R/NR],0),MATCH(G$4,CurCloseProf[#Headers],0))*'Closeouts and Depr'!$J52</f>
        <v>0</v>
      </c>
      <c r="H50" s="189">
        <f>INDEX(CurCloseProf[], MATCH(PAQueryRA10[[#This Row],[Reg/Unreg]],CurCloseProf[R/NR],0),MATCH(H$4,CurCloseProf[#Headers],0))*'Closeouts and Depr'!$J52</f>
        <v>0</v>
      </c>
      <c r="I50" s="189">
        <f>INDEX(CurCloseProf[], MATCH(PAQueryRA10[[#This Row],[Reg/Unreg]],CurCloseProf[R/NR],0),MATCH(I$4,CurCloseProf[#Headers],0))*'Closeouts and Depr'!$J52</f>
        <v>0</v>
      </c>
      <c r="J50" s="189">
        <f>INDEX(CurCloseProf[], MATCH(PAQueryRA10[[#This Row],[Reg/Unreg]],CurCloseProf[R/NR],0),MATCH(J$4,CurCloseProf[#Headers],0))*'Closeouts and Depr'!$J52</f>
        <v>0</v>
      </c>
      <c r="K50" s="189">
        <f>INDEX(CurCloseProf[], MATCH(PAQueryRA10[[#This Row],[Reg/Unreg]],CurCloseProf[R/NR],0),MATCH(K$4,CurCloseProf[#Headers],0))*'Closeouts and Depr'!$J52</f>
        <v>0</v>
      </c>
      <c r="L50" s="189">
        <f>INDEX(CurCloseProf[], MATCH(PAQueryRA10[[#This Row],[Reg/Unreg]],CurCloseProf[R/NR],0),MATCH(L$4,CurCloseProf[#Headers],0))*'Closeouts and Depr'!$J52</f>
        <v>0</v>
      </c>
      <c r="M50" s="189">
        <f>INDEX(CurCloseProf[], MATCH(PAQueryRA10[[#This Row],[Reg/Unreg]],CurCloseProf[R/NR],0),MATCH(M$4,CurCloseProf[#Headers],0))*'Closeouts and Depr'!$J52</f>
        <v>0</v>
      </c>
      <c r="N50" s="189">
        <f>INDEX(CurCloseProf[], MATCH(PAQueryRA10[[#This Row],[Reg/Unreg]],CurCloseProf[R/NR],0),MATCH(N$4,CurCloseProf[#Headers],0))*'Closeouts and Depr'!$J52</f>
        <v>0</v>
      </c>
      <c r="O50" s="189">
        <f>INDEX(CurCloseProf[], MATCH(PAQueryRA10[[#This Row],[Reg/Unreg]],CurCloseProf[R/NR],0),MATCH(O$4,CurCloseProf[#Headers],0))*'Closeouts and Depr'!$J52</f>
        <v>0</v>
      </c>
      <c r="P50" s="189">
        <f>INDEX(CurCloseProf[], MATCH(PAQueryRA10[[#This Row],[Reg/Unreg]],CurCloseProf[R/NR],0),MATCH(P$4,CurCloseProf[#Headers],0))*'Closeouts and Depr'!$J52</f>
        <v>0</v>
      </c>
      <c r="Q50" s="189">
        <f>INDEX(CurCloseProf[], MATCH(PAQueryRA10[[#This Row],[Reg/Unreg]],CurCloseProf[R/NR],0),MATCH(Q$4,CurCloseProf[#Headers],0))*'Closeouts and Depr'!$J52</f>
        <v>0</v>
      </c>
      <c r="R50" s="189">
        <f>INDEX(CurCloseProf[], MATCH(PAQueryRA10[[#This Row],[Reg/Unreg]],CurCloseProf[R/NR],0),MATCH(R$4,CurCloseProf[#Headers],0))*'Closeouts and Depr'!$J52</f>
        <v>0</v>
      </c>
      <c r="S50" s="189">
        <f t="shared" si="0"/>
        <v>0</v>
      </c>
      <c r="T50" s="7">
        <v>-18192.600000000002</v>
      </c>
      <c r="U50" s="59">
        <f>T50</f>
        <v>-18192.600000000002</v>
      </c>
      <c r="V50" s="59">
        <f t="shared" si="36"/>
        <v>0</v>
      </c>
      <c r="X50" s="125"/>
      <c r="Y50" s="157">
        <f t="shared" si="35"/>
        <v>0</v>
      </c>
      <c r="Z50" s="59">
        <f t="shared" si="1"/>
        <v>-18192.600000000002</v>
      </c>
      <c r="AB50" s="7">
        <v>-2413.9051300000006</v>
      </c>
      <c r="AC50" s="59">
        <f>AB50</f>
        <v>-2413.9051300000006</v>
      </c>
      <c r="AD50" s="59">
        <f t="shared" si="30"/>
        <v>0</v>
      </c>
      <c r="AF50" s="125"/>
      <c r="AG50" s="157">
        <f t="shared" si="33"/>
        <v>0</v>
      </c>
      <c r="AH50" s="59">
        <f t="shared" si="31"/>
        <v>-2413.9051300000006</v>
      </c>
      <c r="AM50" s="125"/>
    </row>
    <row r="51" spans="1:39">
      <c r="A51" s="188" t="s">
        <v>58</v>
      </c>
      <c r="B51" s="188" t="s">
        <v>102</v>
      </c>
      <c r="C51" s="188">
        <v>47301</v>
      </c>
      <c r="D51" s="188">
        <v>47301</v>
      </c>
      <c r="E51" s="188"/>
      <c r="F51" s="189">
        <f>'Summary '!L52</f>
        <v>0</v>
      </c>
      <c r="G51" s="189">
        <f>INDEX(CurCloseProf[], MATCH(PAQueryRA10[[#This Row],[Reg/Unreg]],CurCloseProf[R/NR],0),MATCH(G$4,CurCloseProf[#Headers],0))*'Closeouts and Depr'!$J53</f>
        <v>348836.64277708594</v>
      </c>
      <c r="H51" s="189">
        <f>INDEX(CurCloseProf[], MATCH(PAQueryRA10[[#This Row],[Reg/Unreg]],CurCloseProf[R/NR],0),MATCH(H$4,CurCloseProf[#Headers],0))*'Closeouts and Depr'!$J53</f>
        <v>275087.36922003794</v>
      </c>
      <c r="I51" s="189">
        <f>INDEX(CurCloseProf[], MATCH(PAQueryRA10[[#This Row],[Reg/Unreg]],CurCloseProf[R/NR],0),MATCH(I$4,CurCloseProf[#Headers],0))*'Closeouts and Depr'!$J53</f>
        <v>373258.55432155344</v>
      </c>
      <c r="J51" s="189">
        <f>INDEX(CurCloseProf[], MATCH(PAQueryRA10[[#This Row],[Reg/Unreg]],CurCloseProf[R/NR],0),MATCH(J$4,CurCloseProf[#Headers],0))*'Closeouts and Depr'!$J53</f>
        <v>102640.87258322316</v>
      </c>
      <c r="K51" s="189">
        <f>INDEX(CurCloseProf[], MATCH(PAQueryRA10[[#This Row],[Reg/Unreg]],CurCloseProf[R/NR],0),MATCH(K$4,CurCloseProf[#Headers],0))*'Closeouts and Depr'!$J53</f>
        <v>299826.08099221857</v>
      </c>
      <c r="L51" s="189">
        <f>INDEX(CurCloseProf[], MATCH(PAQueryRA10[[#This Row],[Reg/Unreg]],CurCloseProf[R/NR],0),MATCH(L$4,CurCloseProf[#Headers],0))*'Closeouts and Depr'!$J53</f>
        <v>521494.8486384633</v>
      </c>
      <c r="M51" s="189">
        <f>INDEX(CurCloseProf[], MATCH(PAQueryRA10[[#This Row],[Reg/Unreg]],CurCloseProf[R/NR],0),MATCH(M$4,CurCloseProf[#Headers],0))*'Closeouts and Depr'!$J53</f>
        <v>436259.45401436632</v>
      </c>
      <c r="N51" s="189">
        <f>INDEX(CurCloseProf[], MATCH(PAQueryRA10[[#This Row],[Reg/Unreg]],CurCloseProf[R/NR],0),MATCH(N$4,CurCloseProf[#Headers],0))*'Closeouts and Depr'!$J53</f>
        <v>251894.54065206976</v>
      </c>
      <c r="O51" s="189">
        <f>INDEX(CurCloseProf[], MATCH(PAQueryRA10[[#This Row],[Reg/Unreg]],CurCloseProf[R/NR],0),MATCH(O$4,CurCloseProf[#Headers],0))*'Closeouts and Depr'!$J53</f>
        <v>527455.55864954344</v>
      </c>
      <c r="P51" s="189">
        <f>INDEX(CurCloseProf[], MATCH(PAQueryRA10[[#This Row],[Reg/Unreg]],CurCloseProf[R/NR],0),MATCH(P$4,CurCloseProf[#Headers],0))*'Closeouts and Depr'!$J53</f>
        <v>1062249.3179362139</v>
      </c>
      <c r="Q51" s="189">
        <f>INDEX(CurCloseProf[], MATCH(PAQueryRA10[[#This Row],[Reg/Unreg]],CurCloseProf[R/NR],0),MATCH(Q$4,CurCloseProf[#Headers],0))*'Closeouts and Depr'!$J53</f>
        <v>942967.19112353411</v>
      </c>
      <c r="R51" s="189">
        <f>INDEX(CurCloseProf[], MATCH(PAQueryRA10[[#This Row],[Reg/Unreg]],CurCloseProf[R/NR],0),MATCH(R$4,CurCloseProf[#Headers],0))*'Closeouts and Depr'!$J53</f>
        <v>3508137.3191268253</v>
      </c>
      <c r="S51" s="189">
        <f t="shared" si="0"/>
        <v>8650107.7500351351</v>
      </c>
      <c r="T51" s="7">
        <v>258942307.23469818</v>
      </c>
      <c r="V51" s="59">
        <f t="shared" si="36"/>
        <v>258942307.23469818</v>
      </c>
      <c r="X51" s="125">
        <f t="shared" ref="X51:X68" si="37">V51/$V$72</f>
        <v>4.7866123597292358E-2</v>
      </c>
      <c r="Y51" s="157">
        <f t="shared" si="35"/>
        <v>33566157.96054177</v>
      </c>
      <c r="Z51" s="59">
        <f t="shared" si="1"/>
        <v>292508465.19523996</v>
      </c>
      <c r="AB51" s="7">
        <v>204992348.05367336</v>
      </c>
      <c r="AD51" s="59">
        <f t="shared" si="30"/>
        <v>204992348.05367336</v>
      </c>
      <c r="AF51" s="125">
        <f t="shared" si="34"/>
        <v>4.7866123597292358E-2</v>
      </c>
      <c r="AG51" s="157">
        <f t="shared" si="33"/>
        <v>5692706.5832630824</v>
      </c>
      <c r="AH51" s="59">
        <f t="shared" si="31"/>
        <v>210685054.63693643</v>
      </c>
      <c r="AK51" t="s">
        <v>102</v>
      </c>
      <c r="AL51">
        <v>47301</v>
      </c>
      <c r="AM51" s="125">
        <v>1.2543652970771084E-2</v>
      </c>
    </row>
    <row r="52" spans="1:39">
      <c r="A52" s="188" t="s">
        <v>58</v>
      </c>
      <c r="B52" s="188" t="s">
        <v>103</v>
      </c>
      <c r="C52" s="188">
        <v>47302</v>
      </c>
      <c r="D52" s="188">
        <v>47302</v>
      </c>
      <c r="E52" s="188"/>
      <c r="F52" s="189">
        <f>'Summary '!L53</f>
        <v>0</v>
      </c>
      <c r="G52" s="189">
        <f>INDEX(CurCloseProf[], MATCH(PAQueryRA10[[#This Row],[Reg/Unreg]],CurCloseProf[R/NR],0),MATCH(G$4,CurCloseProf[#Headers],0))*'Closeouts and Depr'!$J54</f>
        <v>3013649.4220717838</v>
      </c>
      <c r="H52" s="189">
        <f>INDEX(CurCloseProf[], MATCH(PAQueryRA10[[#This Row],[Reg/Unreg]],CurCloseProf[R/NR],0),MATCH(H$4,CurCloseProf[#Headers],0))*'Closeouts and Depr'!$J54</f>
        <v>2376518.9478645865</v>
      </c>
      <c r="I52" s="189">
        <f>INDEX(CurCloseProf[], MATCH(PAQueryRA10[[#This Row],[Reg/Unreg]],CurCloseProf[R/NR],0),MATCH(I$4,CurCloseProf[#Headers],0))*'Closeouts and Depr'!$J54</f>
        <v>3224633.792939337</v>
      </c>
      <c r="J52" s="189">
        <f>INDEX(CurCloseProf[], MATCH(PAQueryRA10[[#This Row],[Reg/Unreg]],CurCloseProf[R/NR],0),MATCH(J$4,CurCloseProf[#Headers],0))*'Closeouts and Depr'!$J54</f>
        <v>886729.11159461667</v>
      </c>
      <c r="K52" s="189">
        <f>INDEX(CurCloseProf[], MATCH(PAQueryRA10[[#This Row],[Reg/Unreg]],CurCloseProf[R/NR],0),MATCH(K$4,CurCloseProf[#Headers],0))*'Closeouts and Depr'!$J54</f>
        <v>2590240.201003334</v>
      </c>
      <c r="L52" s="189">
        <f>INDEX(CurCloseProf[], MATCH(PAQueryRA10[[#This Row],[Reg/Unreg]],CurCloseProf[R/NR],0),MATCH(L$4,CurCloseProf[#Headers],0))*'Closeouts and Depr'!$J54</f>
        <v>4505268.2444745488</v>
      </c>
      <c r="M52" s="189">
        <f>INDEX(CurCloseProf[], MATCH(PAQueryRA10[[#This Row],[Reg/Unreg]],CurCloseProf[R/NR],0),MATCH(M$4,CurCloseProf[#Headers],0))*'Closeouts and Depr'!$J54</f>
        <v>3768907.5350489756</v>
      </c>
      <c r="N52" s="189">
        <f>INDEX(CurCloseProf[], MATCH(PAQueryRA10[[#This Row],[Reg/Unreg]],CurCloseProf[R/NR],0),MATCH(N$4,CurCloseProf[#Headers],0))*'Closeouts and Depr'!$J54</f>
        <v>2176152.7998199505</v>
      </c>
      <c r="O52" s="189">
        <f>INDEX(CurCloseProf[], MATCH(PAQueryRA10[[#This Row],[Reg/Unreg]],CurCloseProf[R/NR],0),MATCH(O$4,CurCloseProf[#Headers],0))*'Closeouts and Depr'!$J54</f>
        <v>4556763.6669078749</v>
      </c>
      <c r="P52" s="189">
        <f>INDEX(CurCloseProf[], MATCH(PAQueryRA10[[#This Row],[Reg/Unreg]],CurCloseProf[R/NR],0),MATCH(P$4,CurCloseProf[#Headers],0))*'Closeouts and Depr'!$J54</f>
        <v>9176923.0938857626</v>
      </c>
      <c r="Q52" s="189">
        <f>INDEX(CurCloseProf[], MATCH(PAQueryRA10[[#This Row],[Reg/Unreg]],CurCloseProf[R/NR],0),MATCH(Q$4,CurCloseProf[#Headers],0))*'Closeouts and Depr'!$J54</f>
        <v>8146427.817727983</v>
      </c>
      <c r="R52" s="189">
        <f>INDEX(CurCloseProf[], MATCH(PAQueryRA10[[#This Row],[Reg/Unreg]],CurCloseProf[R/NR],0),MATCH(R$4,CurCloseProf[#Headers],0))*'Closeouts and Depr'!$J54</f>
        <v>30307297.765994545</v>
      </c>
      <c r="S52" s="189">
        <f t="shared" si="0"/>
        <v>74729512.399333298</v>
      </c>
      <c r="T52" s="7">
        <v>1644918873.658145</v>
      </c>
      <c r="V52" s="59">
        <f t="shared" si="36"/>
        <v>1644918873.658145</v>
      </c>
      <c r="X52" s="125">
        <f t="shared" si="37"/>
        <v>0.30406730732755716</v>
      </c>
      <c r="Y52" s="157">
        <f t="shared" si="35"/>
        <v>213227445.66202405</v>
      </c>
      <c r="Z52" s="59">
        <f t="shared" si="1"/>
        <v>1858146319.320169</v>
      </c>
      <c r="AB52" s="7">
        <v>766239646.09762216</v>
      </c>
      <c r="AD52" s="59">
        <f t="shared" si="30"/>
        <v>766239646.09762216</v>
      </c>
      <c r="AF52" s="125">
        <f t="shared" si="34"/>
        <v>0.30406730732755716</v>
      </c>
      <c r="AG52" s="157">
        <f t="shared" si="33"/>
        <v>36162651.83163023</v>
      </c>
      <c r="AH52" s="59">
        <f t="shared" si="31"/>
        <v>802402297.92925239</v>
      </c>
      <c r="AK52" t="s">
        <v>103</v>
      </c>
      <c r="AL52">
        <v>47302</v>
      </c>
      <c r="AM52" s="125">
        <v>0.10833353823045612</v>
      </c>
    </row>
    <row r="53" spans="1:39">
      <c r="A53" s="188" t="s">
        <v>58</v>
      </c>
      <c r="B53" s="188" t="s">
        <v>104</v>
      </c>
      <c r="C53" s="188">
        <v>47381</v>
      </c>
      <c r="D53" s="188">
        <v>47381</v>
      </c>
      <c r="E53" s="188"/>
      <c r="F53" s="189">
        <f>'Summary '!L54</f>
        <v>0</v>
      </c>
      <c r="G53" s="189">
        <f>INDEX(CurCloseProf[], MATCH(PAQueryRA10[[#This Row],[Reg/Unreg]],CurCloseProf[R/NR],0),MATCH(G$4,CurCloseProf[#Headers],0))*'Closeouts and Depr'!$J55</f>
        <v>0</v>
      </c>
      <c r="H53" s="189">
        <f>INDEX(CurCloseProf[], MATCH(PAQueryRA10[[#This Row],[Reg/Unreg]],CurCloseProf[R/NR],0),MATCH(H$4,CurCloseProf[#Headers],0))*'Closeouts and Depr'!$J55</f>
        <v>0</v>
      </c>
      <c r="I53" s="189">
        <f>INDEX(CurCloseProf[], MATCH(PAQueryRA10[[#This Row],[Reg/Unreg]],CurCloseProf[R/NR],0),MATCH(I$4,CurCloseProf[#Headers],0))*'Closeouts and Depr'!$J55</f>
        <v>0</v>
      </c>
      <c r="J53" s="189">
        <f>INDEX(CurCloseProf[], MATCH(PAQueryRA10[[#This Row],[Reg/Unreg]],CurCloseProf[R/NR],0),MATCH(J$4,CurCloseProf[#Headers],0))*'Closeouts and Depr'!$J55</f>
        <v>0</v>
      </c>
      <c r="K53" s="189">
        <f>INDEX(CurCloseProf[], MATCH(PAQueryRA10[[#This Row],[Reg/Unreg]],CurCloseProf[R/NR],0),MATCH(K$4,CurCloseProf[#Headers],0))*'Closeouts and Depr'!$J55</f>
        <v>0</v>
      </c>
      <c r="L53" s="189">
        <f>INDEX(CurCloseProf[], MATCH(PAQueryRA10[[#This Row],[Reg/Unreg]],CurCloseProf[R/NR],0),MATCH(L$4,CurCloseProf[#Headers],0))*'Closeouts and Depr'!$J55</f>
        <v>0</v>
      </c>
      <c r="M53" s="189">
        <f>INDEX(CurCloseProf[], MATCH(PAQueryRA10[[#This Row],[Reg/Unreg]],CurCloseProf[R/NR],0),MATCH(M$4,CurCloseProf[#Headers],0))*'Closeouts and Depr'!$J55</f>
        <v>0</v>
      </c>
      <c r="N53" s="189">
        <f>INDEX(CurCloseProf[], MATCH(PAQueryRA10[[#This Row],[Reg/Unreg]],CurCloseProf[R/NR],0),MATCH(N$4,CurCloseProf[#Headers],0))*'Closeouts and Depr'!$J55</f>
        <v>0</v>
      </c>
      <c r="O53" s="189">
        <f>INDEX(CurCloseProf[], MATCH(PAQueryRA10[[#This Row],[Reg/Unreg]],CurCloseProf[R/NR],0),MATCH(O$4,CurCloseProf[#Headers],0))*'Closeouts and Depr'!$J55</f>
        <v>0</v>
      </c>
      <c r="P53" s="189">
        <f>INDEX(CurCloseProf[], MATCH(PAQueryRA10[[#This Row],[Reg/Unreg]],CurCloseProf[R/NR],0),MATCH(P$4,CurCloseProf[#Headers],0))*'Closeouts and Depr'!$J55</f>
        <v>0</v>
      </c>
      <c r="Q53" s="189">
        <f>INDEX(CurCloseProf[], MATCH(PAQueryRA10[[#This Row],[Reg/Unreg]],CurCloseProf[R/NR],0),MATCH(Q$4,CurCloseProf[#Headers],0))*'Closeouts and Depr'!$J55</f>
        <v>0</v>
      </c>
      <c r="R53" s="189">
        <f>INDEX(CurCloseProf[], MATCH(PAQueryRA10[[#This Row],[Reg/Unreg]],CurCloseProf[R/NR],0),MATCH(R$4,CurCloseProf[#Headers],0))*'Closeouts and Depr'!$J55</f>
        <v>0</v>
      </c>
      <c r="S53" s="189">
        <f t="shared" si="0"/>
        <v>0</v>
      </c>
      <c r="T53" s="7">
        <v>-1369646.12</v>
      </c>
      <c r="U53" s="59">
        <f>T53</f>
        <v>-1369646.12</v>
      </c>
      <c r="V53" s="59">
        <f t="shared" si="36"/>
        <v>0</v>
      </c>
      <c r="X53" s="125"/>
      <c r="Y53" s="157">
        <f t="shared" si="35"/>
        <v>0</v>
      </c>
      <c r="Z53" s="59">
        <f t="shared" si="1"/>
        <v>-1369646.12</v>
      </c>
      <c r="AB53" s="7">
        <v>-294053.28403318516</v>
      </c>
      <c r="AC53" s="59">
        <f>AB53</f>
        <v>-294053.28403318516</v>
      </c>
      <c r="AD53" s="59">
        <f t="shared" si="30"/>
        <v>0</v>
      </c>
      <c r="AF53" s="125"/>
      <c r="AG53" s="157">
        <f t="shared" si="33"/>
        <v>0</v>
      </c>
      <c r="AH53" s="59">
        <f t="shared" si="31"/>
        <v>-294053.28403318516</v>
      </c>
      <c r="AM53" s="125"/>
    </row>
    <row r="54" spans="1:39">
      <c r="A54" s="188" t="s">
        <v>58</v>
      </c>
      <c r="B54" s="188" t="s">
        <v>105</v>
      </c>
      <c r="C54" s="188">
        <v>47382</v>
      </c>
      <c r="D54" s="188">
        <v>47382</v>
      </c>
      <c r="E54" s="188"/>
      <c r="F54" s="189">
        <f>'Summary '!L55</f>
        <v>0</v>
      </c>
      <c r="G54" s="189">
        <f>INDEX(CurCloseProf[], MATCH(PAQueryRA10[[#This Row],[Reg/Unreg]],CurCloseProf[R/NR],0),MATCH(G$4,CurCloseProf[#Headers],0))*'Closeouts and Depr'!$J56</f>
        <v>0</v>
      </c>
      <c r="H54" s="189">
        <f>INDEX(CurCloseProf[], MATCH(PAQueryRA10[[#This Row],[Reg/Unreg]],CurCloseProf[R/NR],0),MATCH(H$4,CurCloseProf[#Headers],0))*'Closeouts and Depr'!$J56</f>
        <v>0</v>
      </c>
      <c r="I54" s="189">
        <f>INDEX(CurCloseProf[], MATCH(PAQueryRA10[[#This Row],[Reg/Unreg]],CurCloseProf[R/NR],0),MATCH(I$4,CurCloseProf[#Headers],0))*'Closeouts and Depr'!$J56</f>
        <v>0</v>
      </c>
      <c r="J54" s="189">
        <f>INDEX(CurCloseProf[], MATCH(PAQueryRA10[[#This Row],[Reg/Unreg]],CurCloseProf[R/NR],0),MATCH(J$4,CurCloseProf[#Headers],0))*'Closeouts and Depr'!$J56</f>
        <v>0</v>
      </c>
      <c r="K54" s="189">
        <f>INDEX(CurCloseProf[], MATCH(PAQueryRA10[[#This Row],[Reg/Unreg]],CurCloseProf[R/NR],0),MATCH(K$4,CurCloseProf[#Headers],0))*'Closeouts and Depr'!$J56</f>
        <v>0</v>
      </c>
      <c r="L54" s="189">
        <f>INDEX(CurCloseProf[], MATCH(PAQueryRA10[[#This Row],[Reg/Unreg]],CurCloseProf[R/NR],0),MATCH(L$4,CurCloseProf[#Headers],0))*'Closeouts and Depr'!$J56</f>
        <v>0</v>
      </c>
      <c r="M54" s="189">
        <f>INDEX(CurCloseProf[], MATCH(PAQueryRA10[[#This Row],[Reg/Unreg]],CurCloseProf[R/NR],0),MATCH(M$4,CurCloseProf[#Headers],0))*'Closeouts and Depr'!$J56</f>
        <v>0</v>
      </c>
      <c r="N54" s="189">
        <f>INDEX(CurCloseProf[], MATCH(PAQueryRA10[[#This Row],[Reg/Unreg]],CurCloseProf[R/NR],0),MATCH(N$4,CurCloseProf[#Headers],0))*'Closeouts and Depr'!$J56</f>
        <v>0</v>
      </c>
      <c r="O54" s="189">
        <f>INDEX(CurCloseProf[], MATCH(PAQueryRA10[[#This Row],[Reg/Unreg]],CurCloseProf[R/NR],0),MATCH(O$4,CurCloseProf[#Headers],0))*'Closeouts and Depr'!$J56</f>
        <v>0</v>
      </c>
      <c r="P54" s="189">
        <f>INDEX(CurCloseProf[], MATCH(PAQueryRA10[[#This Row],[Reg/Unreg]],CurCloseProf[R/NR],0),MATCH(P$4,CurCloseProf[#Headers],0))*'Closeouts and Depr'!$J56</f>
        <v>0</v>
      </c>
      <c r="Q54" s="189">
        <f>INDEX(CurCloseProf[], MATCH(PAQueryRA10[[#This Row],[Reg/Unreg]],CurCloseProf[R/NR],0),MATCH(Q$4,CurCloseProf[#Headers],0))*'Closeouts and Depr'!$J56</f>
        <v>0</v>
      </c>
      <c r="R54" s="189">
        <f>INDEX(CurCloseProf[], MATCH(PAQueryRA10[[#This Row],[Reg/Unreg]],CurCloseProf[R/NR],0),MATCH(R$4,CurCloseProf[#Headers],0))*'Closeouts and Depr'!$J56</f>
        <v>0</v>
      </c>
      <c r="S54" s="189">
        <f t="shared" si="0"/>
        <v>0</v>
      </c>
      <c r="T54" s="7">
        <v>-8468272.1533333324</v>
      </c>
      <c r="U54" s="59">
        <f t="shared" ref="U54:U70" si="38">T54</f>
        <v>-8468272.1533333324</v>
      </c>
      <c r="V54" s="59">
        <f t="shared" si="36"/>
        <v>0</v>
      </c>
      <c r="X54" s="125"/>
      <c r="Y54" s="157">
        <f t="shared" si="35"/>
        <v>0</v>
      </c>
      <c r="Z54" s="59">
        <f t="shared" si="1"/>
        <v>-8468272.1533333324</v>
      </c>
      <c r="AB54" s="7">
        <v>-1592428.2050369652</v>
      </c>
      <c r="AC54" s="59">
        <f t="shared" ref="AC54:AC70" si="39">AB54</f>
        <v>-1592428.2050369652</v>
      </c>
      <c r="AD54" s="59">
        <f t="shared" si="30"/>
        <v>0</v>
      </c>
      <c r="AF54" s="125"/>
      <c r="AG54" s="157">
        <f t="shared" si="33"/>
        <v>0</v>
      </c>
      <c r="AH54" s="59">
        <f t="shared" si="31"/>
        <v>-1592428.2050369652</v>
      </c>
      <c r="AM54" s="125"/>
    </row>
    <row r="55" spans="1:39">
      <c r="A55" s="188" t="s">
        <v>58</v>
      </c>
      <c r="B55" s="188" t="s">
        <v>106</v>
      </c>
      <c r="C55" s="188">
        <v>47391</v>
      </c>
      <c r="D55" s="188">
        <v>47391</v>
      </c>
      <c r="E55" s="188"/>
      <c r="F55" s="189">
        <f>'Summary '!L56</f>
        <v>0</v>
      </c>
      <c r="G55" s="189">
        <f>INDEX(CurCloseProf[], MATCH(PAQueryRA10[[#This Row],[Reg/Unreg]],CurCloseProf[R/NR],0),MATCH(G$4,CurCloseProf[#Headers],0))*'Closeouts and Depr'!$J57</f>
        <v>0</v>
      </c>
      <c r="H55" s="189">
        <f>INDEX(CurCloseProf[], MATCH(PAQueryRA10[[#This Row],[Reg/Unreg]],CurCloseProf[R/NR],0),MATCH(H$4,CurCloseProf[#Headers],0))*'Closeouts and Depr'!$J57</f>
        <v>0</v>
      </c>
      <c r="I55" s="189">
        <f>INDEX(CurCloseProf[], MATCH(PAQueryRA10[[#This Row],[Reg/Unreg]],CurCloseProf[R/NR],0),MATCH(I$4,CurCloseProf[#Headers],0))*'Closeouts and Depr'!$J57</f>
        <v>0</v>
      </c>
      <c r="J55" s="189">
        <f>INDEX(CurCloseProf[], MATCH(PAQueryRA10[[#This Row],[Reg/Unreg]],CurCloseProf[R/NR],0),MATCH(J$4,CurCloseProf[#Headers],0))*'Closeouts and Depr'!$J57</f>
        <v>0</v>
      </c>
      <c r="K55" s="189">
        <f>INDEX(CurCloseProf[], MATCH(PAQueryRA10[[#This Row],[Reg/Unreg]],CurCloseProf[R/NR],0),MATCH(K$4,CurCloseProf[#Headers],0))*'Closeouts and Depr'!$J57</f>
        <v>0</v>
      </c>
      <c r="L55" s="189">
        <f>INDEX(CurCloseProf[], MATCH(PAQueryRA10[[#This Row],[Reg/Unreg]],CurCloseProf[R/NR],0),MATCH(L$4,CurCloseProf[#Headers],0))*'Closeouts and Depr'!$J57</f>
        <v>0</v>
      </c>
      <c r="M55" s="189">
        <f>INDEX(CurCloseProf[], MATCH(PAQueryRA10[[#This Row],[Reg/Unreg]],CurCloseProf[R/NR],0),MATCH(M$4,CurCloseProf[#Headers],0))*'Closeouts and Depr'!$J57</f>
        <v>0</v>
      </c>
      <c r="N55" s="189">
        <f>INDEX(CurCloseProf[], MATCH(PAQueryRA10[[#This Row],[Reg/Unreg]],CurCloseProf[R/NR],0),MATCH(N$4,CurCloseProf[#Headers],0))*'Closeouts and Depr'!$J57</f>
        <v>0</v>
      </c>
      <c r="O55" s="189">
        <f>INDEX(CurCloseProf[], MATCH(PAQueryRA10[[#This Row],[Reg/Unreg]],CurCloseProf[R/NR],0),MATCH(O$4,CurCloseProf[#Headers],0))*'Closeouts and Depr'!$J57</f>
        <v>0</v>
      </c>
      <c r="P55" s="189">
        <f>INDEX(CurCloseProf[], MATCH(PAQueryRA10[[#This Row],[Reg/Unreg]],CurCloseProf[R/NR],0),MATCH(P$4,CurCloseProf[#Headers],0))*'Closeouts and Depr'!$J57</f>
        <v>0</v>
      </c>
      <c r="Q55" s="189">
        <f>INDEX(CurCloseProf[], MATCH(PAQueryRA10[[#This Row],[Reg/Unreg]],CurCloseProf[R/NR],0),MATCH(Q$4,CurCloseProf[#Headers],0))*'Closeouts and Depr'!$J57</f>
        <v>0</v>
      </c>
      <c r="R55" s="189">
        <f>INDEX(CurCloseProf[], MATCH(PAQueryRA10[[#This Row],[Reg/Unreg]],CurCloseProf[R/NR],0),MATCH(R$4,CurCloseProf[#Headers],0))*'Closeouts and Depr'!$J57</f>
        <v>0</v>
      </c>
      <c r="S55" s="189">
        <f t="shared" si="0"/>
        <v>0</v>
      </c>
      <c r="T55" s="7">
        <v>-4679841.2336279182</v>
      </c>
      <c r="U55" s="59">
        <f t="shared" si="38"/>
        <v>-4679841.2336279182</v>
      </c>
      <c r="V55" s="59">
        <f t="shared" si="36"/>
        <v>0</v>
      </c>
      <c r="X55" s="125"/>
      <c r="Y55" s="157">
        <f t="shared" si="35"/>
        <v>0</v>
      </c>
      <c r="Z55" s="59">
        <f t="shared" si="1"/>
        <v>-4679841.2336279182</v>
      </c>
      <c r="AB55" s="7">
        <v>-857559.08849938668</v>
      </c>
      <c r="AC55" s="59">
        <f t="shared" si="39"/>
        <v>-857559.08849938668</v>
      </c>
      <c r="AD55" s="59">
        <f t="shared" si="30"/>
        <v>0</v>
      </c>
      <c r="AF55" s="125"/>
      <c r="AG55" s="157">
        <f t="shared" si="33"/>
        <v>0</v>
      </c>
      <c r="AH55" s="59">
        <f t="shared" si="31"/>
        <v>-857559.08849938668</v>
      </c>
      <c r="AM55" s="125"/>
    </row>
    <row r="56" spans="1:39">
      <c r="A56" s="188" t="s">
        <v>58</v>
      </c>
      <c r="B56" s="188" t="s">
        <v>107</v>
      </c>
      <c r="C56" s="188">
        <v>47392</v>
      </c>
      <c r="D56" s="188">
        <v>47392</v>
      </c>
      <c r="E56" s="188"/>
      <c r="F56" s="189">
        <f>'Summary '!L57</f>
        <v>0</v>
      </c>
      <c r="G56" s="189">
        <f>INDEX(CurCloseProf[], MATCH(PAQueryRA10[[#This Row],[Reg/Unreg]],CurCloseProf[R/NR],0),MATCH(G$4,CurCloseProf[#Headers],0))*'Closeouts and Depr'!$J58</f>
        <v>0</v>
      </c>
      <c r="H56" s="189">
        <f>INDEX(CurCloseProf[], MATCH(PAQueryRA10[[#This Row],[Reg/Unreg]],CurCloseProf[R/NR],0),MATCH(H$4,CurCloseProf[#Headers],0))*'Closeouts and Depr'!$J58</f>
        <v>0</v>
      </c>
      <c r="I56" s="189">
        <f>INDEX(CurCloseProf[], MATCH(PAQueryRA10[[#This Row],[Reg/Unreg]],CurCloseProf[R/NR],0),MATCH(I$4,CurCloseProf[#Headers],0))*'Closeouts and Depr'!$J58</f>
        <v>0</v>
      </c>
      <c r="J56" s="189">
        <f>INDEX(CurCloseProf[], MATCH(PAQueryRA10[[#This Row],[Reg/Unreg]],CurCloseProf[R/NR],0),MATCH(J$4,CurCloseProf[#Headers],0))*'Closeouts and Depr'!$J58</f>
        <v>0</v>
      </c>
      <c r="K56" s="189">
        <f>INDEX(CurCloseProf[], MATCH(PAQueryRA10[[#This Row],[Reg/Unreg]],CurCloseProf[R/NR],0),MATCH(K$4,CurCloseProf[#Headers],0))*'Closeouts and Depr'!$J58</f>
        <v>0</v>
      </c>
      <c r="L56" s="189">
        <f>INDEX(CurCloseProf[], MATCH(PAQueryRA10[[#This Row],[Reg/Unreg]],CurCloseProf[R/NR],0),MATCH(L$4,CurCloseProf[#Headers],0))*'Closeouts and Depr'!$J58</f>
        <v>0</v>
      </c>
      <c r="M56" s="189">
        <f>INDEX(CurCloseProf[], MATCH(PAQueryRA10[[#This Row],[Reg/Unreg]],CurCloseProf[R/NR],0),MATCH(M$4,CurCloseProf[#Headers],0))*'Closeouts and Depr'!$J58</f>
        <v>0</v>
      </c>
      <c r="N56" s="189">
        <f>INDEX(CurCloseProf[], MATCH(PAQueryRA10[[#This Row],[Reg/Unreg]],CurCloseProf[R/NR],0),MATCH(N$4,CurCloseProf[#Headers],0))*'Closeouts and Depr'!$J58</f>
        <v>0</v>
      </c>
      <c r="O56" s="189">
        <f>INDEX(CurCloseProf[], MATCH(PAQueryRA10[[#This Row],[Reg/Unreg]],CurCloseProf[R/NR],0),MATCH(O$4,CurCloseProf[#Headers],0))*'Closeouts and Depr'!$J58</f>
        <v>0</v>
      </c>
      <c r="P56" s="189">
        <f>INDEX(CurCloseProf[], MATCH(PAQueryRA10[[#This Row],[Reg/Unreg]],CurCloseProf[R/NR],0),MATCH(P$4,CurCloseProf[#Headers],0))*'Closeouts and Depr'!$J58</f>
        <v>0</v>
      </c>
      <c r="Q56" s="189">
        <f>INDEX(CurCloseProf[], MATCH(PAQueryRA10[[#This Row],[Reg/Unreg]],CurCloseProf[R/NR],0),MATCH(Q$4,CurCloseProf[#Headers],0))*'Closeouts and Depr'!$J58</f>
        <v>0</v>
      </c>
      <c r="R56" s="189">
        <f>INDEX(CurCloseProf[], MATCH(PAQueryRA10[[#This Row],[Reg/Unreg]],CurCloseProf[R/NR],0),MATCH(R$4,CurCloseProf[#Headers],0))*'Closeouts and Depr'!$J58</f>
        <v>0</v>
      </c>
      <c r="S56" s="189">
        <f t="shared" si="0"/>
        <v>0</v>
      </c>
      <c r="T56" s="7">
        <v>-27138549.830000002</v>
      </c>
      <c r="U56" s="59">
        <f t="shared" si="38"/>
        <v>-27138549.830000002</v>
      </c>
      <c r="V56" s="59">
        <f t="shared" si="36"/>
        <v>0</v>
      </c>
      <c r="X56" s="125"/>
      <c r="Y56" s="157">
        <f t="shared" si="35"/>
        <v>0</v>
      </c>
      <c r="Z56" s="59">
        <f t="shared" si="1"/>
        <v>-27138549.830000002</v>
      </c>
      <c r="AB56" s="7">
        <v>-4917288.1160859847</v>
      </c>
      <c r="AC56" s="59">
        <f t="shared" si="39"/>
        <v>-4917288.1160859847</v>
      </c>
      <c r="AD56" s="59">
        <f t="shared" si="30"/>
        <v>0</v>
      </c>
      <c r="AF56" s="125"/>
      <c r="AG56" s="157">
        <f t="shared" si="33"/>
        <v>0</v>
      </c>
      <c r="AH56" s="59">
        <f t="shared" si="31"/>
        <v>-4917288.1160859847</v>
      </c>
      <c r="AM56" s="125"/>
    </row>
    <row r="57" spans="1:39">
      <c r="A57" s="188" t="s">
        <v>58</v>
      </c>
      <c r="B57" s="188" t="s">
        <v>108</v>
      </c>
      <c r="C57" s="188">
        <v>47400</v>
      </c>
      <c r="D57" s="188">
        <v>47400</v>
      </c>
      <c r="E57" s="188"/>
      <c r="F57" s="189">
        <f>'Summary '!L58</f>
        <v>0</v>
      </c>
      <c r="G57" s="189">
        <f>INDEX(CurCloseProf[], MATCH(PAQueryRA10[[#This Row],[Reg/Unreg]],CurCloseProf[R/NR],0),MATCH(G$4,CurCloseProf[#Headers],0))*'Closeouts and Depr'!$J59</f>
        <v>896121.12088179705</v>
      </c>
      <c r="H57" s="189">
        <f>INDEX(CurCloseProf[], MATCH(PAQueryRA10[[#This Row],[Reg/Unreg]],CurCloseProf[R/NR],0),MATCH(H$4,CurCloseProf[#Headers],0))*'Closeouts and Depr'!$J59</f>
        <v>706667.73904085346</v>
      </c>
      <c r="I57" s="189">
        <f>INDEX(CurCloseProf[], MATCH(PAQueryRA10[[#This Row],[Reg/Unreg]],CurCloseProf[R/NR],0),MATCH(I$4,CurCloseProf[#Headers],0))*'Closeouts and Depr'!$J59</f>
        <v>958858.19624486123</v>
      </c>
      <c r="J57" s="189">
        <f>INDEX(CurCloseProf[], MATCH(PAQueryRA10[[#This Row],[Reg/Unreg]],CurCloseProf[R/NR],0),MATCH(J$4,CurCloseProf[#Headers],0))*'Closeouts and Depr'!$J59</f>
        <v>263672.56907222321</v>
      </c>
      <c r="K57" s="189">
        <f>INDEX(CurCloseProf[], MATCH(PAQueryRA10[[#This Row],[Reg/Unreg]],CurCloseProf[R/NR],0),MATCH(K$4,CurCloseProf[#Headers],0))*'Closeouts and Depr'!$J59</f>
        <v>770218.63766770612</v>
      </c>
      <c r="L57" s="189">
        <f>INDEX(CurCloseProf[], MATCH(PAQueryRA10[[#This Row],[Reg/Unreg]],CurCloseProf[R/NR],0),MATCH(L$4,CurCloseProf[#Headers],0))*'Closeouts and Depr'!$J59</f>
        <v>1339660.1474421709</v>
      </c>
      <c r="M57" s="189">
        <f>INDEX(CurCloseProf[], MATCH(PAQueryRA10[[#This Row],[Reg/Unreg]],CurCloseProf[R/NR],0),MATCH(M$4,CurCloseProf[#Headers],0))*'Closeouts and Depr'!$J59</f>
        <v>1120700.2447172806</v>
      </c>
      <c r="N57" s="189">
        <f>INDEX(CurCloseProf[], MATCH(PAQueryRA10[[#This Row],[Reg/Unreg]],CurCloseProf[R/NR],0),MATCH(N$4,CurCloseProf[#Headers],0))*'Closeouts and Depr'!$J59</f>
        <v>647088.03615388309</v>
      </c>
      <c r="O57" s="189">
        <f>INDEX(CurCloseProf[], MATCH(PAQueryRA10[[#This Row],[Reg/Unreg]],CurCloseProf[R/NR],0),MATCH(O$4,CurCloseProf[#Headers],0))*'Closeouts and Depr'!$J59</f>
        <v>1354972.524301026</v>
      </c>
      <c r="P57" s="189">
        <f>INDEX(CurCloseProf[], MATCH(PAQueryRA10[[#This Row],[Reg/Unreg]],CurCloseProf[R/NR],0),MATCH(P$4,CurCloseProf[#Headers],0))*'Closeouts and Depr'!$J59</f>
        <v>2728796.0400800314</v>
      </c>
      <c r="Q57" s="189">
        <f>INDEX(CurCloseProf[], MATCH(PAQueryRA10[[#This Row],[Reg/Unreg]],CurCloseProf[R/NR],0),MATCH(Q$4,CurCloseProf[#Headers],0))*'Closeouts and Depr'!$J59</f>
        <v>2422374.0073211361</v>
      </c>
      <c r="R57" s="189">
        <f>INDEX(CurCloseProf[], MATCH(PAQueryRA10[[#This Row],[Reg/Unreg]],CurCloseProf[R/NR],0),MATCH(R$4,CurCloseProf[#Headers],0))*'Closeouts and Depr'!$J59</f>
        <v>9012000.3494933732</v>
      </c>
      <c r="S57" s="189">
        <f t="shared" si="0"/>
        <v>22221129.612416342</v>
      </c>
      <c r="T57" s="7">
        <v>161694937.30547777</v>
      </c>
      <c r="U57" s="59"/>
      <c r="V57" s="59">
        <f t="shared" si="36"/>
        <v>161694937.30547777</v>
      </c>
      <c r="X57" s="125">
        <f t="shared" si="37"/>
        <v>2.9889707621649397E-2</v>
      </c>
      <c r="Y57" s="157">
        <f t="shared" si="35"/>
        <v>20960181.690573446</v>
      </c>
      <c r="Z57" s="59">
        <f t="shared" si="1"/>
        <v>182655118.99605122</v>
      </c>
      <c r="AB57" s="7">
        <v>62007504.952418491</v>
      </c>
      <c r="AC57" s="59"/>
      <c r="AD57" s="59">
        <f t="shared" si="30"/>
        <v>62007504.952418491</v>
      </c>
      <c r="AF57" s="125">
        <f t="shared" si="34"/>
        <v>2.9889707621649397E-2</v>
      </c>
      <c r="AG57" s="157">
        <f t="shared" si="33"/>
        <v>3554775.7487342739</v>
      </c>
      <c r="AH57" s="59">
        <f t="shared" si="31"/>
        <v>65562280.701152764</v>
      </c>
      <c r="AK57" t="s">
        <v>108</v>
      </c>
      <c r="AL57">
        <v>47400</v>
      </c>
      <c r="AM57" s="125">
        <v>3.2223198430741326E-2</v>
      </c>
    </row>
    <row r="58" spans="1:39">
      <c r="A58" s="188" t="s">
        <v>58</v>
      </c>
      <c r="B58" s="188" t="s">
        <v>109</v>
      </c>
      <c r="C58" s="188">
        <v>47401</v>
      </c>
      <c r="D58" s="188">
        <v>47401</v>
      </c>
      <c r="E58" s="188"/>
      <c r="F58" s="189">
        <f>'Summary '!L59</f>
        <v>0</v>
      </c>
      <c r="G58" s="189">
        <f>INDEX(CurCloseProf[], MATCH(PAQueryRA10[[#This Row],[Reg/Unreg]],CurCloseProf[R/NR],0),MATCH(G$4,CurCloseProf[#Headers],0))*'Closeouts and Depr'!$J60</f>
        <v>807089.68004497024</v>
      </c>
      <c r="H58" s="189">
        <f>INDEX(CurCloseProf[], MATCH(PAQueryRA10[[#This Row],[Reg/Unreg]],CurCloseProf[R/NR],0),MATCH(H$4,CurCloseProf[#Headers],0))*'Closeouts and Depr'!$J60</f>
        <v>636458.87381758995</v>
      </c>
      <c r="I58" s="189">
        <f>INDEX(CurCloseProf[], MATCH(PAQueryRA10[[#This Row],[Reg/Unreg]],CurCloseProf[R/NR],0),MATCH(I$4,CurCloseProf[#Headers],0))*'Closeouts and Depr'!$J60</f>
        <v>863593.70042996865</v>
      </c>
      <c r="J58" s="189">
        <f>INDEX(CurCloseProf[], MATCH(PAQueryRA10[[#This Row],[Reg/Unreg]],CurCloseProf[R/NR],0),MATCH(J$4,CurCloseProf[#Headers],0))*'Closeouts and Depr'!$J60</f>
        <v>237476.16750705548</v>
      </c>
      <c r="K58" s="189">
        <f>INDEX(CurCloseProf[], MATCH(PAQueryRA10[[#This Row],[Reg/Unreg]],CurCloseProf[R/NR],0),MATCH(K$4,CurCloseProf[#Headers],0))*'Closeouts and Depr'!$J60</f>
        <v>693695.86248363694</v>
      </c>
      <c r="L58" s="189">
        <f>INDEX(CurCloseProf[], MATCH(PAQueryRA10[[#This Row],[Reg/Unreg]],CurCloseProf[R/NR],0),MATCH(L$4,CurCloseProf[#Headers],0))*'Closeouts and Depr'!$J60</f>
        <v>1206562.2096978994</v>
      </c>
      <c r="M58" s="189">
        <f>INDEX(CurCloseProf[], MATCH(PAQueryRA10[[#This Row],[Reg/Unreg]],CurCloseProf[R/NR],0),MATCH(M$4,CurCloseProf[#Headers],0))*'Closeouts and Depr'!$J60</f>
        <v>1009356.4149510752</v>
      </c>
      <c r="N58" s="189">
        <f>INDEX(CurCloseProf[], MATCH(PAQueryRA10[[#This Row],[Reg/Unreg]],CurCloseProf[R/NR],0),MATCH(N$4,CurCloseProf[#Headers],0))*'Closeouts and Depr'!$J60</f>
        <v>582798.53458476195</v>
      </c>
      <c r="O58" s="189">
        <f>INDEX(CurCloseProf[], MATCH(PAQueryRA10[[#This Row],[Reg/Unreg]],CurCloseProf[R/NR],0),MATCH(O$4,CurCloseProf[#Headers],0))*'Closeouts and Depr'!$J60</f>
        <v>1220353.2710307471</v>
      </c>
      <c r="P58" s="189">
        <f>INDEX(CurCloseProf[], MATCH(PAQueryRA10[[#This Row],[Reg/Unreg]],CurCloseProf[R/NR],0),MATCH(P$4,CurCloseProf[#Headers],0))*'Closeouts and Depr'!$J60</f>
        <v>2457684.6495136674</v>
      </c>
      <c r="Q58" s="189">
        <f>INDEX(CurCloseProf[], MATCH(PAQueryRA10[[#This Row],[Reg/Unreg]],CurCloseProf[R/NR],0),MATCH(Q$4,CurCloseProf[#Headers],0))*'Closeouts and Depr'!$J60</f>
        <v>2181706.263762923</v>
      </c>
      <c r="R58" s="189">
        <f>INDEX(CurCloseProf[], MATCH(PAQueryRA10[[#This Row],[Reg/Unreg]],CurCloseProf[R/NR],0),MATCH(R$4,CurCloseProf[#Headers],0))*'Closeouts and Depr'!$J60</f>
        <v>8116639.9375572549</v>
      </c>
      <c r="S58" s="189">
        <f t="shared" si="0"/>
        <v>20013415.565381549</v>
      </c>
      <c r="T58" s="7">
        <v>156764681.16539043</v>
      </c>
      <c r="U58" s="59"/>
      <c r="V58" s="59">
        <f t="shared" si="36"/>
        <v>156764681.16539043</v>
      </c>
      <c r="X58" s="125">
        <f t="shared" si="37"/>
        <v>2.8978337624649124E-2</v>
      </c>
      <c r="Y58" s="157">
        <f t="shared" si="35"/>
        <v>20321082.741655424</v>
      </c>
      <c r="Z58" s="59">
        <f t="shared" si="1"/>
        <v>177085763.90704584</v>
      </c>
      <c r="AB58" s="7">
        <v>58323953.895284101</v>
      </c>
      <c r="AC58" s="59"/>
      <c r="AD58" s="59">
        <f t="shared" si="30"/>
        <v>58323953.895284101</v>
      </c>
      <c r="AF58" s="125">
        <f t="shared" si="34"/>
        <v>2.8978337624649124E-2</v>
      </c>
      <c r="AG58" s="157">
        <f t="shared" si="33"/>
        <v>3446386.7338777338</v>
      </c>
      <c r="AH58" s="59">
        <f t="shared" si="31"/>
        <v>61770340.629161835</v>
      </c>
      <c r="AK58" t="s">
        <v>109</v>
      </c>
      <c r="AL58">
        <v>47401</v>
      </c>
      <c r="AM58" s="125">
        <v>2.9588945143793177E-2</v>
      </c>
    </row>
    <row r="59" spans="1:39">
      <c r="A59" s="188" t="s">
        <v>58</v>
      </c>
      <c r="B59" s="188" t="s">
        <v>110</v>
      </c>
      <c r="C59" s="188">
        <v>47481</v>
      </c>
      <c r="D59" s="188">
        <v>47481</v>
      </c>
      <c r="E59" s="188"/>
      <c r="F59" s="189">
        <f>'Summary '!L60</f>
        <v>0</v>
      </c>
      <c r="G59" s="189">
        <f>INDEX(CurCloseProf[], MATCH(PAQueryRA10[[#This Row],[Reg/Unreg]],CurCloseProf[R/NR],0),MATCH(G$4,CurCloseProf[#Headers],0))*'Closeouts and Depr'!$J61</f>
        <v>0</v>
      </c>
      <c r="H59" s="189">
        <f>INDEX(CurCloseProf[], MATCH(PAQueryRA10[[#This Row],[Reg/Unreg]],CurCloseProf[R/NR],0),MATCH(H$4,CurCloseProf[#Headers],0))*'Closeouts and Depr'!$J61</f>
        <v>0</v>
      </c>
      <c r="I59" s="189">
        <f>INDEX(CurCloseProf[], MATCH(PAQueryRA10[[#This Row],[Reg/Unreg]],CurCloseProf[R/NR],0),MATCH(I$4,CurCloseProf[#Headers],0))*'Closeouts and Depr'!$J61</f>
        <v>0</v>
      </c>
      <c r="J59" s="189">
        <f>INDEX(CurCloseProf[], MATCH(PAQueryRA10[[#This Row],[Reg/Unreg]],CurCloseProf[R/NR],0),MATCH(J$4,CurCloseProf[#Headers],0))*'Closeouts and Depr'!$J61</f>
        <v>0</v>
      </c>
      <c r="K59" s="189">
        <f>INDEX(CurCloseProf[], MATCH(PAQueryRA10[[#This Row],[Reg/Unreg]],CurCloseProf[R/NR],0),MATCH(K$4,CurCloseProf[#Headers],0))*'Closeouts and Depr'!$J61</f>
        <v>0</v>
      </c>
      <c r="L59" s="189">
        <f>INDEX(CurCloseProf[], MATCH(PAQueryRA10[[#This Row],[Reg/Unreg]],CurCloseProf[R/NR],0),MATCH(L$4,CurCloseProf[#Headers],0))*'Closeouts and Depr'!$J61</f>
        <v>0</v>
      </c>
      <c r="M59" s="189">
        <f>INDEX(CurCloseProf[], MATCH(PAQueryRA10[[#This Row],[Reg/Unreg]],CurCloseProf[R/NR],0),MATCH(M$4,CurCloseProf[#Headers],0))*'Closeouts and Depr'!$J61</f>
        <v>0</v>
      </c>
      <c r="N59" s="189">
        <f>INDEX(CurCloseProf[], MATCH(PAQueryRA10[[#This Row],[Reg/Unreg]],CurCloseProf[R/NR],0),MATCH(N$4,CurCloseProf[#Headers],0))*'Closeouts and Depr'!$J61</f>
        <v>0</v>
      </c>
      <c r="O59" s="189">
        <f>INDEX(CurCloseProf[], MATCH(PAQueryRA10[[#This Row],[Reg/Unreg]],CurCloseProf[R/NR],0),MATCH(O$4,CurCloseProf[#Headers],0))*'Closeouts and Depr'!$J61</f>
        <v>0</v>
      </c>
      <c r="P59" s="189">
        <f>INDEX(CurCloseProf[], MATCH(PAQueryRA10[[#This Row],[Reg/Unreg]],CurCloseProf[R/NR],0),MATCH(P$4,CurCloseProf[#Headers],0))*'Closeouts and Depr'!$J61</f>
        <v>0</v>
      </c>
      <c r="Q59" s="189">
        <f>INDEX(CurCloseProf[], MATCH(PAQueryRA10[[#This Row],[Reg/Unreg]],CurCloseProf[R/NR],0),MATCH(Q$4,CurCloseProf[#Headers],0))*'Closeouts and Depr'!$J61</f>
        <v>0</v>
      </c>
      <c r="R59" s="189">
        <f>INDEX(CurCloseProf[], MATCH(PAQueryRA10[[#This Row],[Reg/Unreg]],CurCloseProf[R/NR],0),MATCH(R$4,CurCloseProf[#Headers],0))*'Closeouts and Depr'!$J61</f>
        <v>0</v>
      </c>
      <c r="S59" s="189">
        <f t="shared" si="0"/>
        <v>0</v>
      </c>
      <c r="T59" s="7">
        <v>-2502654.6799999997</v>
      </c>
      <c r="U59" s="59">
        <f t="shared" si="38"/>
        <v>-2502654.6799999997</v>
      </c>
      <c r="V59" s="59">
        <f t="shared" si="36"/>
        <v>0</v>
      </c>
      <c r="X59" s="125"/>
      <c r="Y59" s="157">
        <f t="shared" si="35"/>
        <v>0</v>
      </c>
      <c r="Z59" s="59">
        <f t="shared" si="1"/>
        <v>-2502654.6799999997</v>
      </c>
      <c r="AB59" s="7">
        <v>-656054.33505392913</v>
      </c>
      <c r="AC59" s="59">
        <f t="shared" si="39"/>
        <v>-656054.33505392913</v>
      </c>
      <c r="AD59" s="59">
        <f t="shared" si="30"/>
        <v>0</v>
      </c>
      <c r="AF59" s="125"/>
      <c r="AG59" s="157">
        <f t="shared" si="33"/>
        <v>0</v>
      </c>
      <c r="AH59" s="59">
        <f t="shared" si="31"/>
        <v>-656054.33505392913</v>
      </c>
      <c r="AM59" s="125"/>
    </row>
    <row r="60" spans="1:39">
      <c r="A60" s="188" t="s">
        <v>58</v>
      </c>
      <c r="B60" s="188" t="s">
        <v>111</v>
      </c>
      <c r="C60" s="188">
        <v>47491</v>
      </c>
      <c r="D60" s="188">
        <v>47491</v>
      </c>
      <c r="E60" s="188"/>
      <c r="F60" s="189">
        <f>'Summary '!L61</f>
        <v>0</v>
      </c>
      <c r="G60" s="189">
        <f>INDEX(CurCloseProf[], MATCH(PAQueryRA10[[#This Row],[Reg/Unreg]],CurCloseProf[R/NR],0),MATCH(G$4,CurCloseProf[#Headers],0))*'Closeouts and Depr'!$J62</f>
        <v>0</v>
      </c>
      <c r="H60" s="189">
        <f>INDEX(CurCloseProf[], MATCH(PAQueryRA10[[#This Row],[Reg/Unreg]],CurCloseProf[R/NR],0),MATCH(H$4,CurCloseProf[#Headers],0))*'Closeouts and Depr'!$J62</f>
        <v>0</v>
      </c>
      <c r="I60" s="189">
        <f>INDEX(CurCloseProf[], MATCH(PAQueryRA10[[#This Row],[Reg/Unreg]],CurCloseProf[R/NR],0),MATCH(I$4,CurCloseProf[#Headers],0))*'Closeouts and Depr'!$J62</f>
        <v>0</v>
      </c>
      <c r="J60" s="189">
        <f>INDEX(CurCloseProf[], MATCH(PAQueryRA10[[#This Row],[Reg/Unreg]],CurCloseProf[R/NR],0),MATCH(J$4,CurCloseProf[#Headers],0))*'Closeouts and Depr'!$J62</f>
        <v>0</v>
      </c>
      <c r="K60" s="189">
        <f>INDEX(CurCloseProf[], MATCH(PAQueryRA10[[#This Row],[Reg/Unreg]],CurCloseProf[R/NR],0),MATCH(K$4,CurCloseProf[#Headers],0))*'Closeouts and Depr'!$J62</f>
        <v>0</v>
      </c>
      <c r="L60" s="189">
        <f>INDEX(CurCloseProf[], MATCH(PAQueryRA10[[#This Row],[Reg/Unreg]],CurCloseProf[R/NR],0),MATCH(L$4,CurCloseProf[#Headers],0))*'Closeouts and Depr'!$J62</f>
        <v>0</v>
      </c>
      <c r="M60" s="189">
        <f>INDEX(CurCloseProf[], MATCH(PAQueryRA10[[#This Row],[Reg/Unreg]],CurCloseProf[R/NR],0),MATCH(M$4,CurCloseProf[#Headers],0))*'Closeouts and Depr'!$J62</f>
        <v>0</v>
      </c>
      <c r="N60" s="189">
        <f>INDEX(CurCloseProf[], MATCH(PAQueryRA10[[#This Row],[Reg/Unreg]],CurCloseProf[R/NR],0),MATCH(N$4,CurCloseProf[#Headers],0))*'Closeouts and Depr'!$J62</f>
        <v>0</v>
      </c>
      <c r="O60" s="189">
        <f>INDEX(CurCloseProf[], MATCH(PAQueryRA10[[#This Row],[Reg/Unreg]],CurCloseProf[R/NR],0),MATCH(O$4,CurCloseProf[#Headers],0))*'Closeouts and Depr'!$J62</f>
        <v>0</v>
      </c>
      <c r="P60" s="189">
        <f>INDEX(CurCloseProf[], MATCH(PAQueryRA10[[#This Row],[Reg/Unreg]],CurCloseProf[R/NR],0),MATCH(P$4,CurCloseProf[#Headers],0))*'Closeouts and Depr'!$J62</f>
        <v>0</v>
      </c>
      <c r="Q60" s="189">
        <f>INDEX(CurCloseProf[], MATCH(PAQueryRA10[[#This Row],[Reg/Unreg]],CurCloseProf[R/NR],0),MATCH(Q$4,CurCloseProf[#Headers],0))*'Closeouts and Depr'!$J62</f>
        <v>0</v>
      </c>
      <c r="R60" s="189">
        <f>INDEX(CurCloseProf[], MATCH(PAQueryRA10[[#This Row],[Reg/Unreg]],CurCloseProf[R/NR],0),MATCH(R$4,CurCloseProf[#Headers],0))*'Closeouts and Depr'!$J62</f>
        <v>0</v>
      </c>
      <c r="S60" s="189">
        <f t="shared" si="0"/>
        <v>0</v>
      </c>
      <c r="T60" s="7">
        <v>-10188409.926666668</v>
      </c>
      <c r="U60" s="59">
        <f t="shared" si="38"/>
        <v>-10188409.926666668</v>
      </c>
      <c r="V60" s="59">
        <f t="shared" si="36"/>
        <v>0</v>
      </c>
      <c r="X60" s="125"/>
      <c r="Y60" s="157">
        <f t="shared" si="35"/>
        <v>0</v>
      </c>
      <c r="Z60" s="59">
        <f t="shared" si="1"/>
        <v>-10188409.926666668</v>
      </c>
      <c r="AB60" s="7">
        <v>-1646104.6608268856</v>
      </c>
      <c r="AC60" s="59">
        <f t="shared" si="39"/>
        <v>-1646104.6608268856</v>
      </c>
      <c r="AD60" s="59">
        <f t="shared" si="30"/>
        <v>0</v>
      </c>
      <c r="AF60" s="125"/>
      <c r="AG60" s="157">
        <f t="shared" si="33"/>
        <v>0</v>
      </c>
      <c r="AH60" s="59">
        <f t="shared" si="31"/>
        <v>-1646104.6608268856</v>
      </c>
      <c r="AM60" s="125"/>
    </row>
    <row r="61" spans="1:39">
      <c r="A61" s="188" t="s">
        <v>58</v>
      </c>
      <c r="B61" s="188" t="s">
        <v>112</v>
      </c>
      <c r="C61" s="188">
        <v>47501</v>
      </c>
      <c r="D61" s="188">
        <v>47501</v>
      </c>
      <c r="E61" s="188"/>
      <c r="F61" s="189">
        <f>'Summary '!L62</f>
        <v>0</v>
      </c>
      <c r="G61" s="189">
        <f>INDEX(CurCloseProf[], MATCH(PAQueryRA10[[#This Row],[Reg/Unreg]],CurCloseProf[R/NR],0),MATCH(G$4,CurCloseProf[#Headers],0))*'Closeouts and Depr'!$J63</f>
        <v>4058743.9917470426</v>
      </c>
      <c r="H61" s="189">
        <f>INDEX(CurCloseProf[], MATCH(PAQueryRA10[[#This Row],[Reg/Unreg]],CurCloseProf[R/NR],0),MATCH(H$4,CurCloseProf[#Headers],0))*'Closeouts and Depr'!$J63</f>
        <v>3200664.9248164063</v>
      </c>
      <c r="I61" s="189">
        <f>INDEX(CurCloseProf[], MATCH(PAQueryRA10[[#This Row],[Reg/Unreg]],CurCloseProf[R/NR],0),MATCH(I$4,CurCloseProf[#Headers],0))*'Closeouts and Depr'!$J63</f>
        <v>4342895.0085638929</v>
      </c>
      <c r="J61" s="189">
        <f>INDEX(CurCloseProf[], MATCH(PAQueryRA10[[#This Row],[Reg/Unreg]],CurCloseProf[R/NR],0),MATCH(J$4,CurCloseProf[#Headers],0))*'Closeouts and Depr'!$J63</f>
        <v>1194235.2775452049</v>
      </c>
      <c r="K61" s="189">
        <f>INDEX(CurCloseProf[], MATCH(PAQueryRA10[[#This Row],[Reg/Unreg]],CurCloseProf[R/NR],0),MATCH(K$4,CurCloseProf[#Headers],0))*'Closeouts and Depr'!$J63</f>
        <v>3488501.9392124619</v>
      </c>
      <c r="L61" s="189">
        <f>INDEX(CurCloseProf[], MATCH(PAQueryRA10[[#This Row],[Reg/Unreg]],CurCloseProf[R/NR],0),MATCH(L$4,CurCloseProf[#Headers],0))*'Closeouts and Depr'!$J63</f>
        <v>6067636.8938424792</v>
      </c>
      <c r="M61" s="189">
        <f>INDEX(CurCloseProf[], MATCH(PAQueryRA10[[#This Row],[Reg/Unreg]],CurCloseProf[R/NR],0),MATCH(M$4,CurCloseProf[#Headers],0))*'Closeouts and Depr'!$J63</f>
        <v>5075915.8319131844</v>
      </c>
      <c r="N61" s="189">
        <f>INDEX(CurCloseProf[], MATCH(PAQueryRA10[[#This Row],[Reg/Unreg]],CurCloseProf[R/NR],0),MATCH(N$4,CurCloseProf[#Headers],0))*'Closeouts and Depr'!$J63</f>
        <v>2930814.3929099473</v>
      </c>
      <c r="O61" s="189">
        <f>INDEX(CurCloseProf[], MATCH(PAQueryRA10[[#This Row],[Reg/Unreg]],CurCloseProf[R/NR],0),MATCH(O$4,CurCloseProf[#Headers],0))*'Closeouts and Depr'!$J63</f>
        <v>6136990.2615145734</v>
      </c>
      <c r="P61" s="189">
        <f>INDEX(CurCloseProf[], MATCH(PAQueryRA10[[#This Row],[Reg/Unreg]],CurCloseProf[R/NR],0),MATCH(P$4,CurCloseProf[#Headers],0))*'Closeouts and Depr'!$J63</f>
        <v>12359361.111229585</v>
      </c>
      <c r="Q61" s="189">
        <f>INDEX(CurCloseProf[], MATCH(PAQueryRA10[[#This Row],[Reg/Unreg]],CurCloseProf[R/NR],0),MATCH(Q$4,CurCloseProf[#Headers],0))*'Closeouts and Depr'!$J63</f>
        <v>10971503.4261264</v>
      </c>
      <c r="R61" s="189">
        <f>INDEX(CurCloseProf[], MATCH(PAQueryRA10[[#This Row],[Reg/Unreg]],CurCloseProf[R/NR],0),MATCH(R$4,CurCloseProf[#Headers],0))*'Closeouts and Depr'!$J63</f>
        <v>40817475.919031732</v>
      </c>
      <c r="S61" s="189">
        <f t="shared" si="0"/>
        <v>100644738.97845291</v>
      </c>
      <c r="T61" s="7">
        <v>1667747146.0452917</v>
      </c>
      <c r="U61" s="59"/>
      <c r="V61" s="59">
        <f t="shared" si="36"/>
        <v>1667747146.0452917</v>
      </c>
      <c r="X61" s="125">
        <f t="shared" si="37"/>
        <v>0.30828716973345371</v>
      </c>
      <c r="Y61" s="157">
        <f t="shared" si="35"/>
        <v>216186627.59369165</v>
      </c>
      <c r="Z61" s="59">
        <f t="shared" si="1"/>
        <v>1883933773.6389832</v>
      </c>
      <c r="AB61" s="7">
        <v>846023636.070099</v>
      </c>
      <c r="AC61" s="59"/>
      <c r="AD61" s="59">
        <f t="shared" si="30"/>
        <v>846023636.070099</v>
      </c>
      <c r="AF61" s="125">
        <f t="shared" si="34"/>
        <v>0.30828716973345371</v>
      </c>
      <c r="AG61" s="157">
        <f t="shared" si="33"/>
        <v>36664519.054065399</v>
      </c>
      <c r="AH61" s="59">
        <f t="shared" si="31"/>
        <v>882688155.12416434</v>
      </c>
      <c r="AK61" t="s">
        <v>112</v>
      </c>
      <c r="AL61">
        <v>47501</v>
      </c>
      <c r="AM61" s="125">
        <v>0.14638958351789275</v>
      </c>
    </row>
    <row r="62" spans="1:39">
      <c r="A62" s="188" t="s">
        <v>58</v>
      </c>
      <c r="B62" s="188" t="s">
        <v>113</v>
      </c>
      <c r="C62" s="188">
        <v>47502</v>
      </c>
      <c r="D62" s="188">
        <v>47502</v>
      </c>
      <c r="E62" s="188"/>
      <c r="F62" s="189">
        <f>'Summary '!L63</f>
        <v>0</v>
      </c>
      <c r="G62" s="189">
        <f>INDEX(CurCloseProf[], MATCH(PAQueryRA10[[#This Row],[Reg/Unreg]],CurCloseProf[R/NR],0),MATCH(G$4,CurCloseProf[#Headers],0))*'Closeouts and Depr'!$J64</f>
        <v>3350183.8045809604</v>
      </c>
      <c r="H62" s="189">
        <f>INDEX(CurCloseProf[], MATCH(PAQueryRA10[[#This Row],[Reg/Unreg]],CurCloseProf[R/NR],0),MATCH(H$4,CurCloseProf[#Headers],0))*'Closeouts and Depr'!$J64</f>
        <v>2641904.93827987</v>
      </c>
      <c r="I62" s="189">
        <f>INDEX(CurCloseProf[], MATCH(PAQueryRA10[[#This Row],[Reg/Unreg]],CurCloseProf[R/NR],0),MATCH(I$4,CurCloseProf[#Headers],0))*'Closeouts and Depr'!$J64</f>
        <v>3584728.8107529967</v>
      </c>
      <c r="J62" s="189">
        <f>INDEX(CurCloseProf[], MATCH(PAQueryRA10[[#This Row],[Reg/Unreg]],CurCloseProf[R/NR],0),MATCH(J$4,CurCloseProf[#Headers],0))*'Closeouts and Depr'!$J64</f>
        <v>985750.19607704959</v>
      </c>
      <c r="K62" s="189">
        <f>INDEX(CurCloseProf[], MATCH(PAQueryRA10[[#This Row],[Reg/Unreg]],CurCloseProf[R/NR],0),MATCH(K$4,CurCloseProf[#Headers],0))*'Closeouts and Depr'!$J64</f>
        <v>2879492.4545039535</v>
      </c>
      <c r="L62" s="189">
        <f>INDEX(CurCloseProf[], MATCH(PAQueryRA10[[#This Row],[Reg/Unreg]],CurCloseProf[R/NR],0),MATCH(L$4,CurCloseProf[#Headers],0))*'Closeouts and Depr'!$J64</f>
        <v>5008371.7758899992</v>
      </c>
      <c r="M62" s="189">
        <f>INDEX(CurCloseProf[], MATCH(PAQueryRA10[[#This Row],[Reg/Unreg]],CurCloseProf[R/NR],0),MATCH(M$4,CurCloseProf[#Headers],0))*'Closeouts and Depr'!$J64</f>
        <v>4189781.6290137381</v>
      </c>
      <c r="N62" s="189">
        <f>INDEX(CurCloseProf[], MATCH(PAQueryRA10[[#This Row],[Reg/Unreg]],CurCloseProf[R/NR],0),MATCH(N$4,CurCloseProf[#Headers],0))*'Closeouts and Depr'!$J64</f>
        <v>2419163.8924073419</v>
      </c>
      <c r="O62" s="189">
        <f>INDEX(CurCloseProf[], MATCH(PAQueryRA10[[#This Row],[Reg/Unreg]],CurCloseProf[R/NR],0),MATCH(O$4,CurCloseProf[#Headers],0))*'Closeouts and Depr'!$J64</f>
        <v>5065617.694735989</v>
      </c>
      <c r="P62" s="189">
        <f>INDEX(CurCloseProf[], MATCH(PAQueryRA10[[#This Row],[Reg/Unreg]],CurCloseProf[R/NR],0),MATCH(P$4,CurCloseProf[#Headers],0))*'Closeouts and Depr'!$J64</f>
        <v>10201710.557256971</v>
      </c>
      <c r="Q62" s="189">
        <f>INDEX(CurCloseProf[], MATCH(PAQueryRA10[[#This Row],[Reg/Unreg]],CurCloseProf[R/NR],0),MATCH(Q$4,CurCloseProf[#Headers],0))*'Closeouts and Depr'!$J64</f>
        <v>9056139.8217904661</v>
      </c>
      <c r="R62" s="189">
        <f>INDEX(CurCloseProf[], MATCH(PAQueryRA10[[#This Row],[Reg/Unreg]],CurCloseProf[R/NR],0),MATCH(R$4,CurCloseProf[#Headers],0))*'Closeouts and Depr'!$J64</f>
        <v>33691715.23157651</v>
      </c>
      <c r="S62" s="189">
        <f t="shared" si="0"/>
        <v>83074560.806865841</v>
      </c>
      <c r="T62" s="7">
        <v>1000711369.8257329</v>
      </c>
      <c r="U62" s="59"/>
      <c r="V62" s="59">
        <f t="shared" si="36"/>
        <v>1000711369.8257329</v>
      </c>
      <c r="X62" s="125">
        <f t="shared" si="37"/>
        <v>0.18498396273992754</v>
      </c>
      <c r="Y62" s="157">
        <f t="shared" si="35"/>
        <v>129720153.77168784</v>
      </c>
      <c r="Z62" s="59">
        <f t="shared" si="1"/>
        <v>1130431523.5974207</v>
      </c>
      <c r="AB62" s="7">
        <v>357787725.46993798</v>
      </c>
      <c r="AC62" s="59"/>
      <c r="AD62" s="59">
        <f t="shared" si="30"/>
        <v>357787725.46993798</v>
      </c>
      <c r="AF62" s="125">
        <f t="shared" si="34"/>
        <v>0.18498396273992754</v>
      </c>
      <c r="AG62" s="157">
        <f t="shared" si="33"/>
        <v>22000098.260458395</v>
      </c>
      <c r="AH62" s="59">
        <f t="shared" si="31"/>
        <v>379787823.73039639</v>
      </c>
      <c r="AK62" t="s">
        <v>113</v>
      </c>
      <c r="AL62">
        <v>47502</v>
      </c>
      <c r="AM62" s="125">
        <v>0.12084940171536311</v>
      </c>
    </row>
    <row r="63" spans="1:39">
      <c r="A63" s="188" t="s">
        <v>58</v>
      </c>
      <c r="B63" s="188" t="s">
        <v>114</v>
      </c>
      <c r="C63" s="188">
        <v>47581</v>
      </c>
      <c r="D63" s="188">
        <v>47581</v>
      </c>
      <c r="E63" s="188"/>
      <c r="F63" s="189">
        <f>'Summary '!L64</f>
        <v>0</v>
      </c>
      <c r="G63" s="189">
        <f>INDEX(CurCloseProf[], MATCH(PAQueryRA10[[#This Row],[Reg/Unreg]],CurCloseProf[R/NR],0),MATCH(G$4,CurCloseProf[#Headers],0))*'Closeouts and Depr'!$J65</f>
        <v>0</v>
      </c>
      <c r="H63" s="189">
        <f>INDEX(CurCloseProf[], MATCH(PAQueryRA10[[#This Row],[Reg/Unreg]],CurCloseProf[R/NR],0),MATCH(H$4,CurCloseProf[#Headers],0))*'Closeouts and Depr'!$J65</f>
        <v>0</v>
      </c>
      <c r="I63" s="189">
        <f>INDEX(CurCloseProf[], MATCH(PAQueryRA10[[#This Row],[Reg/Unreg]],CurCloseProf[R/NR],0),MATCH(I$4,CurCloseProf[#Headers],0))*'Closeouts and Depr'!$J65</f>
        <v>0</v>
      </c>
      <c r="J63" s="189">
        <f>INDEX(CurCloseProf[], MATCH(PAQueryRA10[[#This Row],[Reg/Unreg]],CurCloseProf[R/NR],0),MATCH(J$4,CurCloseProf[#Headers],0))*'Closeouts and Depr'!$J65</f>
        <v>0</v>
      </c>
      <c r="K63" s="189">
        <f>INDEX(CurCloseProf[], MATCH(PAQueryRA10[[#This Row],[Reg/Unreg]],CurCloseProf[R/NR],0),MATCH(K$4,CurCloseProf[#Headers],0))*'Closeouts and Depr'!$J65</f>
        <v>0</v>
      </c>
      <c r="L63" s="189">
        <f>INDEX(CurCloseProf[], MATCH(PAQueryRA10[[#This Row],[Reg/Unreg]],CurCloseProf[R/NR],0),MATCH(L$4,CurCloseProf[#Headers],0))*'Closeouts and Depr'!$J65</f>
        <v>0</v>
      </c>
      <c r="M63" s="189">
        <f>INDEX(CurCloseProf[], MATCH(PAQueryRA10[[#This Row],[Reg/Unreg]],CurCloseProf[R/NR],0),MATCH(M$4,CurCloseProf[#Headers],0))*'Closeouts and Depr'!$J65</f>
        <v>0</v>
      </c>
      <c r="N63" s="189">
        <f>INDEX(CurCloseProf[], MATCH(PAQueryRA10[[#This Row],[Reg/Unreg]],CurCloseProf[R/NR],0),MATCH(N$4,CurCloseProf[#Headers],0))*'Closeouts and Depr'!$J65</f>
        <v>0</v>
      </c>
      <c r="O63" s="189">
        <f>INDEX(CurCloseProf[], MATCH(PAQueryRA10[[#This Row],[Reg/Unreg]],CurCloseProf[R/NR],0),MATCH(O$4,CurCloseProf[#Headers],0))*'Closeouts and Depr'!$J65</f>
        <v>0</v>
      </c>
      <c r="P63" s="189">
        <f>INDEX(CurCloseProf[], MATCH(PAQueryRA10[[#This Row],[Reg/Unreg]],CurCloseProf[R/NR],0),MATCH(P$4,CurCloseProf[#Headers],0))*'Closeouts and Depr'!$J65</f>
        <v>0</v>
      </c>
      <c r="Q63" s="189">
        <f>INDEX(CurCloseProf[], MATCH(PAQueryRA10[[#This Row],[Reg/Unreg]],CurCloseProf[R/NR],0),MATCH(Q$4,CurCloseProf[#Headers],0))*'Closeouts and Depr'!$J65</f>
        <v>0</v>
      </c>
      <c r="R63" s="189">
        <f>INDEX(CurCloseProf[], MATCH(PAQueryRA10[[#This Row],[Reg/Unreg]],CurCloseProf[R/NR],0),MATCH(R$4,CurCloseProf[#Headers],0))*'Closeouts and Depr'!$J65</f>
        <v>0</v>
      </c>
      <c r="S63" s="189">
        <f t="shared" si="0"/>
        <v>0</v>
      </c>
      <c r="T63" s="7">
        <v>-50380912.242779315</v>
      </c>
      <c r="U63" s="59">
        <f t="shared" si="38"/>
        <v>-50380912.242779315</v>
      </c>
      <c r="V63" s="59">
        <f t="shared" si="36"/>
        <v>0</v>
      </c>
      <c r="X63" s="125"/>
      <c r="Y63" s="157">
        <f t="shared" si="35"/>
        <v>0</v>
      </c>
      <c r="Z63" s="59">
        <f t="shared" si="1"/>
        <v>-50380912.242779315</v>
      </c>
      <c r="AB63" s="7">
        <v>-13061071.740662808</v>
      </c>
      <c r="AC63" s="59">
        <f t="shared" si="39"/>
        <v>-13061071.740662808</v>
      </c>
      <c r="AD63" s="59">
        <f t="shared" si="30"/>
        <v>0</v>
      </c>
      <c r="AF63" s="125"/>
      <c r="AG63" s="157">
        <f t="shared" si="33"/>
        <v>0</v>
      </c>
      <c r="AH63" s="59">
        <f t="shared" si="31"/>
        <v>-13061071.740662808</v>
      </c>
      <c r="AM63" s="125"/>
    </row>
    <row r="64" spans="1:39">
      <c r="A64" s="188" t="s">
        <v>58</v>
      </c>
      <c r="B64" s="188" t="s">
        <v>115</v>
      </c>
      <c r="C64" s="188">
        <v>47582</v>
      </c>
      <c r="D64" s="188">
        <v>47582</v>
      </c>
      <c r="E64" s="188"/>
      <c r="F64" s="189">
        <f>'Summary '!L65</f>
        <v>0</v>
      </c>
      <c r="G64" s="189">
        <f>INDEX(CurCloseProf[], MATCH(PAQueryRA10[[#This Row],[Reg/Unreg]],CurCloseProf[R/NR],0),MATCH(G$4,CurCloseProf[#Headers],0))*'Closeouts and Depr'!$J66</f>
        <v>0</v>
      </c>
      <c r="H64" s="189">
        <f>INDEX(CurCloseProf[], MATCH(PAQueryRA10[[#This Row],[Reg/Unreg]],CurCloseProf[R/NR],0),MATCH(H$4,CurCloseProf[#Headers],0))*'Closeouts and Depr'!$J66</f>
        <v>0</v>
      </c>
      <c r="I64" s="189">
        <f>INDEX(CurCloseProf[], MATCH(PAQueryRA10[[#This Row],[Reg/Unreg]],CurCloseProf[R/NR],0),MATCH(I$4,CurCloseProf[#Headers],0))*'Closeouts and Depr'!$J66</f>
        <v>0</v>
      </c>
      <c r="J64" s="189">
        <f>INDEX(CurCloseProf[], MATCH(PAQueryRA10[[#This Row],[Reg/Unreg]],CurCloseProf[R/NR],0),MATCH(J$4,CurCloseProf[#Headers],0))*'Closeouts and Depr'!$J66</f>
        <v>0</v>
      </c>
      <c r="K64" s="189">
        <f>INDEX(CurCloseProf[], MATCH(PAQueryRA10[[#This Row],[Reg/Unreg]],CurCloseProf[R/NR],0),MATCH(K$4,CurCloseProf[#Headers],0))*'Closeouts and Depr'!$J66</f>
        <v>0</v>
      </c>
      <c r="L64" s="189">
        <f>INDEX(CurCloseProf[], MATCH(PAQueryRA10[[#This Row],[Reg/Unreg]],CurCloseProf[R/NR],0),MATCH(L$4,CurCloseProf[#Headers],0))*'Closeouts and Depr'!$J66</f>
        <v>0</v>
      </c>
      <c r="M64" s="189">
        <f>INDEX(CurCloseProf[], MATCH(PAQueryRA10[[#This Row],[Reg/Unreg]],CurCloseProf[R/NR],0),MATCH(M$4,CurCloseProf[#Headers],0))*'Closeouts and Depr'!$J66</f>
        <v>0</v>
      </c>
      <c r="N64" s="189">
        <f>INDEX(CurCloseProf[], MATCH(PAQueryRA10[[#This Row],[Reg/Unreg]],CurCloseProf[R/NR],0),MATCH(N$4,CurCloseProf[#Headers],0))*'Closeouts and Depr'!$J66</f>
        <v>0</v>
      </c>
      <c r="O64" s="189">
        <f>INDEX(CurCloseProf[], MATCH(PAQueryRA10[[#This Row],[Reg/Unreg]],CurCloseProf[R/NR],0),MATCH(O$4,CurCloseProf[#Headers],0))*'Closeouts and Depr'!$J66</f>
        <v>0</v>
      </c>
      <c r="P64" s="189">
        <f>INDEX(CurCloseProf[], MATCH(PAQueryRA10[[#This Row],[Reg/Unreg]],CurCloseProf[R/NR],0),MATCH(P$4,CurCloseProf[#Headers],0))*'Closeouts and Depr'!$J66</f>
        <v>0</v>
      </c>
      <c r="Q64" s="189">
        <f>INDEX(CurCloseProf[], MATCH(PAQueryRA10[[#This Row],[Reg/Unreg]],CurCloseProf[R/NR],0),MATCH(Q$4,CurCloseProf[#Headers],0))*'Closeouts and Depr'!$J66</f>
        <v>0</v>
      </c>
      <c r="R64" s="189">
        <f>INDEX(CurCloseProf[], MATCH(PAQueryRA10[[#This Row],[Reg/Unreg]],CurCloseProf[R/NR],0),MATCH(R$4,CurCloseProf[#Headers],0))*'Closeouts and Depr'!$J66</f>
        <v>0</v>
      </c>
      <c r="S64" s="189">
        <f t="shared" si="0"/>
        <v>0</v>
      </c>
      <c r="T64" s="7">
        <v>-17286027.836666666</v>
      </c>
      <c r="U64" s="59">
        <f t="shared" si="38"/>
        <v>-17286027.836666666</v>
      </c>
      <c r="V64" s="59">
        <f t="shared" si="36"/>
        <v>0</v>
      </c>
      <c r="X64" s="125"/>
      <c r="Y64" s="157">
        <f t="shared" si="35"/>
        <v>0</v>
      </c>
      <c r="Z64" s="59">
        <f t="shared" si="1"/>
        <v>-17286027.836666666</v>
      </c>
      <c r="AB64" s="7">
        <v>-2178306.1857372653</v>
      </c>
      <c r="AC64" s="59">
        <f t="shared" si="39"/>
        <v>-2178306.1857372653</v>
      </c>
      <c r="AD64" s="59">
        <f t="shared" si="30"/>
        <v>0</v>
      </c>
      <c r="AF64" s="125"/>
      <c r="AG64" s="157">
        <f t="shared" si="33"/>
        <v>0</v>
      </c>
      <c r="AH64" s="59">
        <f t="shared" si="31"/>
        <v>-2178306.1857372653</v>
      </c>
      <c r="AM64" s="125"/>
    </row>
    <row r="65" spans="1:39">
      <c r="A65" s="188" t="s">
        <v>58</v>
      </c>
      <c r="B65" s="188" t="s">
        <v>116</v>
      </c>
      <c r="C65" s="188">
        <v>47591</v>
      </c>
      <c r="D65" s="188">
        <v>47591</v>
      </c>
      <c r="E65" s="188"/>
      <c r="F65" s="189">
        <f>'Summary '!L66</f>
        <v>0</v>
      </c>
      <c r="G65" s="189">
        <f>INDEX(CurCloseProf[], MATCH(PAQueryRA10[[#This Row],[Reg/Unreg]],CurCloseProf[R/NR],0),MATCH(G$4,CurCloseProf[#Headers],0))*'Closeouts and Depr'!$J67</f>
        <v>0</v>
      </c>
      <c r="H65" s="189">
        <f>INDEX(CurCloseProf[], MATCH(PAQueryRA10[[#This Row],[Reg/Unreg]],CurCloseProf[R/NR],0),MATCH(H$4,CurCloseProf[#Headers],0))*'Closeouts and Depr'!$J67</f>
        <v>0</v>
      </c>
      <c r="I65" s="189">
        <f>INDEX(CurCloseProf[], MATCH(PAQueryRA10[[#This Row],[Reg/Unreg]],CurCloseProf[R/NR],0),MATCH(I$4,CurCloseProf[#Headers],0))*'Closeouts and Depr'!$J67</f>
        <v>0</v>
      </c>
      <c r="J65" s="189">
        <f>INDEX(CurCloseProf[], MATCH(PAQueryRA10[[#This Row],[Reg/Unreg]],CurCloseProf[R/NR],0),MATCH(J$4,CurCloseProf[#Headers],0))*'Closeouts and Depr'!$J67</f>
        <v>0</v>
      </c>
      <c r="K65" s="189">
        <f>INDEX(CurCloseProf[], MATCH(PAQueryRA10[[#This Row],[Reg/Unreg]],CurCloseProf[R/NR],0),MATCH(K$4,CurCloseProf[#Headers],0))*'Closeouts and Depr'!$J67</f>
        <v>0</v>
      </c>
      <c r="L65" s="189">
        <f>INDEX(CurCloseProf[], MATCH(PAQueryRA10[[#This Row],[Reg/Unreg]],CurCloseProf[R/NR],0),MATCH(L$4,CurCloseProf[#Headers],0))*'Closeouts and Depr'!$J67</f>
        <v>0</v>
      </c>
      <c r="M65" s="189">
        <f>INDEX(CurCloseProf[], MATCH(PAQueryRA10[[#This Row],[Reg/Unreg]],CurCloseProf[R/NR],0),MATCH(M$4,CurCloseProf[#Headers],0))*'Closeouts and Depr'!$J67</f>
        <v>0</v>
      </c>
      <c r="N65" s="189">
        <f>INDEX(CurCloseProf[], MATCH(PAQueryRA10[[#This Row],[Reg/Unreg]],CurCloseProf[R/NR],0),MATCH(N$4,CurCloseProf[#Headers],0))*'Closeouts and Depr'!$J67</f>
        <v>0</v>
      </c>
      <c r="O65" s="189">
        <f>INDEX(CurCloseProf[], MATCH(PAQueryRA10[[#This Row],[Reg/Unreg]],CurCloseProf[R/NR],0),MATCH(O$4,CurCloseProf[#Headers],0))*'Closeouts and Depr'!$J67</f>
        <v>0</v>
      </c>
      <c r="P65" s="189">
        <f>INDEX(CurCloseProf[], MATCH(PAQueryRA10[[#This Row],[Reg/Unreg]],CurCloseProf[R/NR],0),MATCH(P$4,CurCloseProf[#Headers],0))*'Closeouts and Depr'!$J67</f>
        <v>0</v>
      </c>
      <c r="Q65" s="189">
        <f>INDEX(CurCloseProf[], MATCH(PAQueryRA10[[#This Row],[Reg/Unreg]],CurCloseProf[R/NR],0),MATCH(Q$4,CurCloseProf[#Headers],0))*'Closeouts and Depr'!$J67</f>
        <v>0</v>
      </c>
      <c r="R65" s="189">
        <f>INDEX(CurCloseProf[], MATCH(PAQueryRA10[[#This Row],[Reg/Unreg]],CurCloseProf[R/NR],0),MATCH(R$4,CurCloseProf[#Headers],0))*'Closeouts and Depr'!$J67</f>
        <v>0</v>
      </c>
      <c r="S65" s="189">
        <f t="shared" si="0"/>
        <v>0</v>
      </c>
      <c r="T65" s="7">
        <v>-37829985.85606385</v>
      </c>
      <c r="U65" s="59">
        <f t="shared" si="38"/>
        <v>-37829985.85606385</v>
      </c>
      <c r="V65" s="59">
        <f t="shared" si="36"/>
        <v>0</v>
      </c>
      <c r="X65" s="125"/>
      <c r="Y65" s="157">
        <f t="shared" si="35"/>
        <v>0</v>
      </c>
      <c r="Z65" s="59">
        <f t="shared" si="1"/>
        <v>-37829985.85606385</v>
      </c>
      <c r="AB65" s="7">
        <v>-8295616.7146894969</v>
      </c>
      <c r="AC65" s="59">
        <f t="shared" si="39"/>
        <v>-8295616.7146894969</v>
      </c>
      <c r="AD65" s="59">
        <f t="shared" si="30"/>
        <v>0</v>
      </c>
      <c r="AF65" s="125"/>
      <c r="AG65" s="157">
        <f t="shared" si="33"/>
        <v>0</v>
      </c>
      <c r="AH65" s="59">
        <f t="shared" si="31"/>
        <v>-8295616.7146894969</v>
      </c>
      <c r="AM65" s="125"/>
    </row>
    <row r="66" spans="1:39">
      <c r="A66" s="188" t="s">
        <v>58</v>
      </c>
      <c r="B66" s="188" t="s">
        <v>117</v>
      </c>
      <c r="C66" s="188">
        <v>47592</v>
      </c>
      <c r="D66" s="188">
        <v>47592</v>
      </c>
      <c r="E66" s="188"/>
      <c r="F66" s="189">
        <f>'Summary '!L67</f>
        <v>0</v>
      </c>
      <c r="G66" s="189">
        <f>INDEX(CurCloseProf[], MATCH(PAQueryRA10[[#This Row],[Reg/Unreg]],CurCloseProf[R/NR],0),MATCH(G$4,CurCloseProf[#Headers],0))*'Closeouts and Depr'!$J68</f>
        <v>0</v>
      </c>
      <c r="H66" s="189">
        <f>INDEX(CurCloseProf[], MATCH(PAQueryRA10[[#This Row],[Reg/Unreg]],CurCloseProf[R/NR],0),MATCH(H$4,CurCloseProf[#Headers],0))*'Closeouts and Depr'!$J68</f>
        <v>0</v>
      </c>
      <c r="I66" s="189">
        <f>INDEX(CurCloseProf[], MATCH(PAQueryRA10[[#This Row],[Reg/Unreg]],CurCloseProf[R/NR],0),MATCH(I$4,CurCloseProf[#Headers],0))*'Closeouts and Depr'!$J68</f>
        <v>0</v>
      </c>
      <c r="J66" s="189">
        <f>INDEX(CurCloseProf[], MATCH(PAQueryRA10[[#This Row],[Reg/Unreg]],CurCloseProf[R/NR],0),MATCH(J$4,CurCloseProf[#Headers],0))*'Closeouts and Depr'!$J68</f>
        <v>0</v>
      </c>
      <c r="K66" s="189">
        <f>INDEX(CurCloseProf[], MATCH(PAQueryRA10[[#This Row],[Reg/Unreg]],CurCloseProf[R/NR],0),MATCH(K$4,CurCloseProf[#Headers],0))*'Closeouts and Depr'!$J68</f>
        <v>0</v>
      </c>
      <c r="L66" s="189">
        <f>INDEX(CurCloseProf[], MATCH(PAQueryRA10[[#This Row],[Reg/Unreg]],CurCloseProf[R/NR],0),MATCH(L$4,CurCloseProf[#Headers],0))*'Closeouts and Depr'!$J68</f>
        <v>0</v>
      </c>
      <c r="M66" s="189">
        <f>INDEX(CurCloseProf[], MATCH(PAQueryRA10[[#This Row],[Reg/Unreg]],CurCloseProf[R/NR],0),MATCH(M$4,CurCloseProf[#Headers],0))*'Closeouts and Depr'!$J68</f>
        <v>0</v>
      </c>
      <c r="N66" s="189">
        <f>INDEX(CurCloseProf[], MATCH(PAQueryRA10[[#This Row],[Reg/Unreg]],CurCloseProf[R/NR],0),MATCH(N$4,CurCloseProf[#Headers],0))*'Closeouts and Depr'!$J68</f>
        <v>0</v>
      </c>
      <c r="O66" s="189">
        <f>INDEX(CurCloseProf[], MATCH(PAQueryRA10[[#This Row],[Reg/Unreg]],CurCloseProf[R/NR],0),MATCH(O$4,CurCloseProf[#Headers],0))*'Closeouts and Depr'!$J68</f>
        <v>0</v>
      </c>
      <c r="P66" s="189">
        <f>INDEX(CurCloseProf[], MATCH(PAQueryRA10[[#This Row],[Reg/Unreg]],CurCloseProf[R/NR],0),MATCH(P$4,CurCloseProf[#Headers],0))*'Closeouts and Depr'!$J68</f>
        <v>0</v>
      </c>
      <c r="Q66" s="189">
        <f>INDEX(CurCloseProf[], MATCH(PAQueryRA10[[#This Row],[Reg/Unreg]],CurCloseProf[R/NR],0),MATCH(Q$4,CurCloseProf[#Headers],0))*'Closeouts and Depr'!$J68</f>
        <v>0</v>
      </c>
      <c r="R66" s="189">
        <f>INDEX(CurCloseProf[], MATCH(PAQueryRA10[[#This Row],[Reg/Unreg]],CurCloseProf[R/NR],0),MATCH(R$4,CurCloseProf[#Headers],0))*'Closeouts and Depr'!$J68</f>
        <v>0</v>
      </c>
      <c r="S66" s="189">
        <f t="shared" si="0"/>
        <v>0</v>
      </c>
      <c r="T66" s="7">
        <v>-38007989.879886262</v>
      </c>
      <c r="U66" s="59">
        <f t="shared" si="38"/>
        <v>-38007989.879886262</v>
      </c>
      <c r="V66" s="59">
        <f t="shared" si="36"/>
        <v>0</v>
      </c>
      <c r="X66" s="125"/>
      <c r="Y66" s="157">
        <f t="shared" si="35"/>
        <v>0</v>
      </c>
      <c r="Z66" s="59">
        <f t="shared" si="1"/>
        <v>-38007989.879886262</v>
      </c>
      <c r="AB66" s="7">
        <v>-6048639.5437800623</v>
      </c>
      <c r="AC66" s="59">
        <f t="shared" si="39"/>
        <v>-6048639.5437800623</v>
      </c>
      <c r="AD66" s="59">
        <f t="shared" si="30"/>
        <v>0</v>
      </c>
      <c r="AF66" s="125"/>
      <c r="AG66" s="157">
        <f t="shared" si="33"/>
        <v>0</v>
      </c>
      <c r="AH66" s="59">
        <f t="shared" si="31"/>
        <v>-6048639.5437800623</v>
      </c>
      <c r="AM66" s="125"/>
    </row>
    <row r="67" spans="1:39">
      <c r="A67" s="188" t="s">
        <v>58</v>
      </c>
      <c r="B67" s="188" t="s">
        <v>118</v>
      </c>
      <c r="C67" s="188">
        <v>47600</v>
      </c>
      <c r="D67" s="188">
        <v>47600</v>
      </c>
      <c r="E67" s="188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7">
        <v>5781161.8393480014</v>
      </c>
      <c r="U67" s="59">
        <f>T67</f>
        <v>5781161.8393480014</v>
      </c>
      <c r="V67" s="59">
        <f t="shared" si="36"/>
        <v>0</v>
      </c>
      <c r="X67" s="125"/>
      <c r="Y67" s="157">
        <f t="shared" si="35"/>
        <v>0</v>
      </c>
      <c r="Z67" s="59">
        <f t="shared" si="1"/>
        <v>5781161.8393480014</v>
      </c>
      <c r="AB67" s="7">
        <v>2031936.5872287999</v>
      </c>
      <c r="AC67" s="59">
        <f>AB67</f>
        <v>2031936.5872287999</v>
      </c>
      <c r="AD67" s="59">
        <f t="shared" si="30"/>
        <v>0</v>
      </c>
      <c r="AF67" s="125"/>
      <c r="AG67" s="157">
        <f t="shared" si="33"/>
        <v>0</v>
      </c>
      <c r="AH67" s="59">
        <f t="shared" si="31"/>
        <v>2031936.5872287999</v>
      </c>
      <c r="AM67" s="125"/>
    </row>
    <row r="68" spans="1:39">
      <c r="A68" s="188" t="s">
        <v>58</v>
      </c>
      <c r="B68" s="188" t="s">
        <v>119</v>
      </c>
      <c r="C68" s="188">
        <v>47700</v>
      </c>
      <c r="D68" s="188">
        <v>47700</v>
      </c>
      <c r="E68" s="188"/>
      <c r="F68" s="189">
        <f>'Summary '!L69</f>
        <v>0</v>
      </c>
      <c r="G68" s="189">
        <f>INDEX(CurCloseProf[], MATCH(PAQueryRA10[[#This Row],[Reg/Unreg]],CurCloseProf[R/NR],0),MATCH(G$4,CurCloseProf[#Headers],0))*'Closeouts and Depr'!$J70</f>
        <v>1701286.9505390842</v>
      </c>
      <c r="H68" s="189">
        <f>INDEX(CurCloseProf[], MATCH(PAQueryRA10[[#This Row],[Reg/Unreg]],CurCloseProf[R/NR],0),MATCH(H$4,CurCloseProf[#Headers],0))*'Closeouts and Depr'!$J70</f>
        <v>1341609.4931610757</v>
      </c>
      <c r="I68" s="189">
        <f>INDEX(CurCloseProf[], MATCH(PAQueryRA10[[#This Row],[Reg/Unreg]],CurCloseProf[R/NR],0),MATCH(I$4,CurCloseProf[#Headers],0))*'Closeouts and Depr'!$J70</f>
        <v>1820393.3583036289</v>
      </c>
      <c r="J68" s="189">
        <f>INDEX(CurCloseProf[], MATCH(PAQueryRA10[[#This Row],[Reg/Unreg]],CurCloseProf[R/NR],0),MATCH(J$4,CurCloseProf[#Headers],0))*'Closeouts and Depr'!$J70</f>
        <v>500582.66737009434</v>
      </c>
      <c r="K68" s="189">
        <f>INDEX(CurCloseProf[], MATCH(PAQueryRA10[[#This Row],[Reg/Unreg]],CurCloseProf[R/NR],0),MATCH(K$4,CurCloseProf[#Headers],0))*'Closeouts and Depr'!$J70</f>
        <v>1462260.9453023963</v>
      </c>
      <c r="L68" s="189">
        <f>INDEX(CurCloseProf[], MATCH(PAQueryRA10[[#This Row],[Reg/Unreg]],CurCloseProf[R/NR],0),MATCH(L$4,CurCloseProf[#Headers],0))*'Closeouts and Depr'!$J70</f>
        <v>2543346.2886779364</v>
      </c>
      <c r="M68" s="189">
        <f>INDEX(CurCloseProf[], MATCH(PAQueryRA10[[#This Row],[Reg/Unreg]],CurCloseProf[R/NR],0),MATCH(M$4,CurCloseProf[#Headers],0))*'Closeouts and Depr'!$J70</f>
        <v>2127650.6683910224</v>
      </c>
      <c r="N68" s="189">
        <f>INDEX(CurCloseProf[], MATCH(PAQueryRA10[[#This Row],[Reg/Unreg]],CurCloseProf[R/NR],0),MATCH(N$4,CurCloseProf[#Headers],0))*'Closeouts and Depr'!$J70</f>
        <v>1228497.3605747391</v>
      </c>
      <c r="O68" s="189">
        <f>INDEX(CurCloseProf[], MATCH(PAQueryRA10[[#This Row],[Reg/Unreg]],CurCloseProf[R/NR],0),MATCH(O$4,CurCloseProf[#Headers],0))*'Closeouts and Depr'!$J70</f>
        <v>2572416.8532753563</v>
      </c>
      <c r="P68" s="189">
        <f>INDEX(CurCloseProf[], MATCH(PAQueryRA10[[#This Row],[Reg/Unreg]],CurCloseProf[R/NR],0),MATCH(P$4,CurCloseProf[#Headers],0))*'Closeouts and Depr'!$J70</f>
        <v>5180622.3349614032</v>
      </c>
      <c r="Q68" s="189">
        <f>INDEX(CurCloseProf[], MATCH(PAQueryRA10[[#This Row],[Reg/Unreg]],CurCloseProf[R/NR],0),MATCH(Q$4,CurCloseProf[#Headers],0))*'Closeouts and Depr'!$J70</f>
        <v>4598879.7629557466</v>
      </c>
      <c r="R68" s="189">
        <f>INDEX(CurCloseProf[], MATCH(PAQueryRA10[[#This Row],[Reg/Unreg]],CurCloseProf[R/NR],0),MATCH(R$4,CurCloseProf[#Headers],0))*'Closeouts and Depr'!$J70</f>
        <v>17109292.745783981</v>
      </c>
      <c r="S68" s="189">
        <f t="shared" si="0"/>
        <v>42186839.429296464</v>
      </c>
      <c r="T68" s="7">
        <v>282777894.66922081</v>
      </c>
      <c r="U68" s="59"/>
      <c r="V68" s="59">
        <f t="shared" si="36"/>
        <v>282777894.66922081</v>
      </c>
      <c r="X68" s="125">
        <f t="shared" si="37"/>
        <v>5.2272190671997273E-2</v>
      </c>
      <c r="Y68" s="157">
        <f t="shared" si="35"/>
        <v>36655916.067100734</v>
      </c>
      <c r="Z68" s="59">
        <f t="shared" si="1"/>
        <v>319433810.73632157</v>
      </c>
      <c r="AB68" s="7">
        <v>126450645.39552324</v>
      </c>
      <c r="AC68" s="59"/>
      <c r="AD68" s="59">
        <f t="shared" ref="AD68:AD71" si="40">AB68-AC68</f>
        <v>126450645.39552324</v>
      </c>
      <c r="AF68" s="125">
        <f t="shared" si="34"/>
        <v>5.2272190671997273E-2</v>
      </c>
      <c r="AG68" s="157">
        <f t="shared" si="33"/>
        <v>6216719.0822382495</v>
      </c>
      <c r="AH68" s="59">
        <f t="shared" si="31"/>
        <v>132667364.47776148</v>
      </c>
      <c r="AK68" t="s">
        <v>119</v>
      </c>
      <c r="AL68">
        <v>47700</v>
      </c>
      <c r="AM68" s="125">
        <v>6.227349691847614E-2</v>
      </c>
    </row>
    <row r="69" spans="1:39">
      <c r="A69" s="188" t="s">
        <v>58</v>
      </c>
      <c r="B69" s="188" t="s">
        <v>120</v>
      </c>
      <c r="C69" s="188">
        <v>47780</v>
      </c>
      <c r="D69" s="188">
        <v>47780</v>
      </c>
      <c r="E69" s="188"/>
      <c r="F69" s="189">
        <f>'Summary '!L70</f>
        <v>0</v>
      </c>
      <c r="G69" s="189">
        <f>INDEX(CurCloseProf[], MATCH(PAQueryRA10[[#This Row],[Reg/Unreg]],CurCloseProf[R/NR],0),MATCH(G$4,CurCloseProf[#Headers],0))*'Closeouts and Depr'!$J71</f>
        <v>0</v>
      </c>
      <c r="H69" s="189">
        <f>INDEX(CurCloseProf[], MATCH(PAQueryRA10[[#This Row],[Reg/Unreg]],CurCloseProf[R/NR],0),MATCH(H$4,CurCloseProf[#Headers],0))*'Closeouts and Depr'!$J71</f>
        <v>0</v>
      </c>
      <c r="I69" s="189">
        <f>INDEX(CurCloseProf[], MATCH(PAQueryRA10[[#This Row],[Reg/Unreg]],CurCloseProf[R/NR],0),MATCH(I$4,CurCloseProf[#Headers],0))*'Closeouts and Depr'!$J71</f>
        <v>0</v>
      </c>
      <c r="J69" s="189">
        <f>INDEX(CurCloseProf[], MATCH(PAQueryRA10[[#This Row],[Reg/Unreg]],CurCloseProf[R/NR],0),MATCH(J$4,CurCloseProf[#Headers],0))*'Closeouts and Depr'!$J71</f>
        <v>0</v>
      </c>
      <c r="K69" s="189">
        <f>INDEX(CurCloseProf[], MATCH(PAQueryRA10[[#This Row],[Reg/Unreg]],CurCloseProf[R/NR],0),MATCH(K$4,CurCloseProf[#Headers],0))*'Closeouts and Depr'!$J71</f>
        <v>0</v>
      </c>
      <c r="L69" s="189">
        <f>INDEX(CurCloseProf[], MATCH(PAQueryRA10[[#This Row],[Reg/Unreg]],CurCloseProf[R/NR],0),MATCH(L$4,CurCloseProf[#Headers],0))*'Closeouts and Depr'!$J71</f>
        <v>0</v>
      </c>
      <c r="M69" s="189">
        <f>INDEX(CurCloseProf[], MATCH(PAQueryRA10[[#This Row],[Reg/Unreg]],CurCloseProf[R/NR],0),MATCH(M$4,CurCloseProf[#Headers],0))*'Closeouts and Depr'!$J71</f>
        <v>0</v>
      </c>
      <c r="N69" s="189">
        <f>INDEX(CurCloseProf[], MATCH(PAQueryRA10[[#This Row],[Reg/Unreg]],CurCloseProf[R/NR],0),MATCH(N$4,CurCloseProf[#Headers],0))*'Closeouts and Depr'!$J71</f>
        <v>0</v>
      </c>
      <c r="O69" s="189">
        <f>INDEX(CurCloseProf[], MATCH(PAQueryRA10[[#This Row],[Reg/Unreg]],CurCloseProf[R/NR],0),MATCH(O$4,CurCloseProf[#Headers],0))*'Closeouts and Depr'!$J71</f>
        <v>0</v>
      </c>
      <c r="P69" s="189">
        <f>INDEX(CurCloseProf[], MATCH(PAQueryRA10[[#This Row],[Reg/Unreg]],CurCloseProf[R/NR],0),MATCH(P$4,CurCloseProf[#Headers],0))*'Closeouts and Depr'!$J71</f>
        <v>0</v>
      </c>
      <c r="Q69" s="189">
        <f>INDEX(CurCloseProf[], MATCH(PAQueryRA10[[#This Row],[Reg/Unreg]],CurCloseProf[R/NR],0),MATCH(Q$4,CurCloseProf[#Headers],0))*'Closeouts and Depr'!$J71</f>
        <v>0</v>
      </c>
      <c r="R69" s="189">
        <f>INDEX(CurCloseProf[], MATCH(PAQueryRA10[[#This Row],[Reg/Unreg]],CurCloseProf[R/NR],0),MATCH(R$4,CurCloseProf[#Headers],0))*'Closeouts and Depr'!$J71</f>
        <v>0</v>
      </c>
      <c r="S69" s="189">
        <f t="shared" si="0"/>
        <v>0</v>
      </c>
      <c r="T69" s="7">
        <v>-5112381.46</v>
      </c>
      <c r="U69" s="59">
        <f t="shared" si="38"/>
        <v>-5112381.46</v>
      </c>
      <c r="V69" s="59">
        <f t="shared" si="36"/>
        <v>0</v>
      </c>
      <c r="X69" s="125"/>
      <c r="Y69" s="157"/>
      <c r="Z69" s="59">
        <f t="shared" si="1"/>
        <v>-5112381.46</v>
      </c>
      <c r="AB69" s="7">
        <v>-1997735.8113835996</v>
      </c>
      <c r="AC69" s="59">
        <f t="shared" si="39"/>
        <v>-1997735.8113835996</v>
      </c>
      <c r="AD69" s="59">
        <f t="shared" si="40"/>
        <v>0</v>
      </c>
      <c r="AF69" s="125"/>
      <c r="AG69" s="157"/>
      <c r="AH69" s="59">
        <f t="shared" ref="AH69:AH71" si="41">AB69+AG69</f>
        <v>-1997735.8113835996</v>
      </c>
      <c r="AM69" s="125"/>
    </row>
    <row r="70" spans="1:39">
      <c r="A70" s="188" t="s">
        <v>58</v>
      </c>
      <c r="B70" s="188" t="s">
        <v>121</v>
      </c>
      <c r="C70" s="188">
        <v>47790</v>
      </c>
      <c r="D70" s="188">
        <v>47790</v>
      </c>
      <c r="E70" s="188"/>
      <c r="F70" s="189">
        <f>'Summary '!L71</f>
        <v>0</v>
      </c>
      <c r="G70" s="189">
        <f>INDEX(CurCloseProf[], MATCH(PAQueryRA10[[#This Row],[Reg/Unreg]],CurCloseProf[R/NR],0),MATCH(G$4,CurCloseProf[#Headers],0))*'Closeouts and Depr'!$J72</f>
        <v>0</v>
      </c>
      <c r="H70" s="189">
        <f>INDEX(CurCloseProf[], MATCH(PAQueryRA10[[#This Row],[Reg/Unreg]],CurCloseProf[R/NR],0),MATCH(H$4,CurCloseProf[#Headers],0))*'Closeouts and Depr'!$J72</f>
        <v>0</v>
      </c>
      <c r="I70" s="189">
        <f>INDEX(CurCloseProf[], MATCH(PAQueryRA10[[#This Row],[Reg/Unreg]],CurCloseProf[R/NR],0),MATCH(I$4,CurCloseProf[#Headers],0))*'Closeouts and Depr'!$J72</f>
        <v>0</v>
      </c>
      <c r="J70" s="189">
        <f>INDEX(CurCloseProf[], MATCH(PAQueryRA10[[#This Row],[Reg/Unreg]],CurCloseProf[R/NR],0),MATCH(J$4,CurCloseProf[#Headers],0))*'Closeouts and Depr'!$J72</f>
        <v>0</v>
      </c>
      <c r="K70" s="189">
        <f>INDEX(CurCloseProf[], MATCH(PAQueryRA10[[#This Row],[Reg/Unreg]],CurCloseProf[R/NR],0),MATCH(K$4,CurCloseProf[#Headers],0))*'Closeouts and Depr'!$J72</f>
        <v>0</v>
      </c>
      <c r="L70" s="189">
        <f>INDEX(CurCloseProf[], MATCH(PAQueryRA10[[#This Row],[Reg/Unreg]],CurCloseProf[R/NR],0),MATCH(L$4,CurCloseProf[#Headers],0))*'Closeouts and Depr'!$J72</f>
        <v>0</v>
      </c>
      <c r="M70" s="189">
        <f>INDEX(CurCloseProf[], MATCH(PAQueryRA10[[#This Row],[Reg/Unreg]],CurCloseProf[R/NR],0),MATCH(M$4,CurCloseProf[#Headers],0))*'Closeouts and Depr'!$J72</f>
        <v>0</v>
      </c>
      <c r="N70" s="189">
        <f>INDEX(CurCloseProf[], MATCH(PAQueryRA10[[#This Row],[Reg/Unreg]],CurCloseProf[R/NR],0),MATCH(N$4,CurCloseProf[#Headers],0))*'Closeouts and Depr'!$J72</f>
        <v>0</v>
      </c>
      <c r="O70" s="189">
        <f>INDEX(CurCloseProf[], MATCH(PAQueryRA10[[#This Row],[Reg/Unreg]],CurCloseProf[R/NR],0),MATCH(O$4,CurCloseProf[#Headers],0))*'Closeouts and Depr'!$J72</f>
        <v>0</v>
      </c>
      <c r="P70" s="189">
        <f>INDEX(CurCloseProf[], MATCH(PAQueryRA10[[#This Row],[Reg/Unreg]],CurCloseProf[R/NR],0),MATCH(P$4,CurCloseProf[#Headers],0))*'Closeouts and Depr'!$J72</f>
        <v>0</v>
      </c>
      <c r="Q70" s="189">
        <f>INDEX(CurCloseProf[], MATCH(PAQueryRA10[[#This Row],[Reg/Unreg]],CurCloseProf[R/NR],0),MATCH(Q$4,CurCloseProf[#Headers],0))*'Closeouts and Depr'!$J72</f>
        <v>0</v>
      </c>
      <c r="R70" s="189">
        <f>INDEX(CurCloseProf[], MATCH(PAQueryRA10[[#This Row],[Reg/Unreg]],CurCloseProf[R/NR],0),MATCH(R$4,CurCloseProf[#Headers],0))*'Closeouts and Depr'!$J72</f>
        <v>0</v>
      </c>
      <c r="S70" s="189">
        <f t="shared" si="0"/>
        <v>0</v>
      </c>
      <c r="T70" s="7">
        <v>-5447961.1235984843</v>
      </c>
      <c r="U70" s="59">
        <f t="shared" si="38"/>
        <v>-5447961.1235984843</v>
      </c>
      <c r="V70" s="59">
        <f t="shared" si="36"/>
        <v>0</v>
      </c>
      <c r="X70" s="125"/>
      <c r="Y70" s="157"/>
      <c r="Z70" s="59">
        <f t="shared" si="1"/>
        <v>-5447961.1235984843</v>
      </c>
      <c r="AB70" s="7">
        <v>-1101283.8850045933</v>
      </c>
      <c r="AC70" s="59">
        <f t="shared" si="39"/>
        <v>-1101283.8850045933</v>
      </c>
      <c r="AD70" s="59">
        <f t="shared" si="40"/>
        <v>0</v>
      </c>
      <c r="AF70" s="125"/>
      <c r="AG70" s="157"/>
      <c r="AH70" s="59">
        <f t="shared" si="41"/>
        <v>-1101283.8850045933</v>
      </c>
      <c r="AM70" s="125"/>
    </row>
    <row r="71" spans="1:39">
      <c r="A71" s="188" t="s">
        <v>58</v>
      </c>
      <c r="B71" s="188" t="s">
        <v>122</v>
      </c>
      <c r="C71" s="188">
        <v>47800</v>
      </c>
      <c r="D71" s="188">
        <v>47800</v>
      </c>
      <c r="E71" s="188"/>
      <c r="F71" s="189">
        <f>'Summary '!L72</f>
        <v>0</v>
      </c>
      <c r="G71" s="189">
        <f>INDEX(CurCloseProf[], MATCH(PAQueryRA10[[#This Row],[Reg/Unreg]],CurCloseProf[R/NR],0),MATCH(G$4,CurCloseProf[#Headers],0))*'Closeouts and Depr'!$J73</f>
        <v>1645876.4659283159</v>
      </c>
      <c r="H71" s="189">
        <f>INDEX(CurCloseProf[], MATCH(PAQueryRA10[[#This Row],[Reg/Unreg]],CurCloseProf[R/NR],0),MATCH(H$4,CurCloseProf[#Headers],0))*'Closeouts and Depr'!$J73</f>
        <v>1297913.6121394136</v>
      </c>
      <c r="I71" s="189">
        <f>INDEX(CurCloseProf[], MATCH(PAQueryRA10[[#This Row],[Reg/Unreg]],CurCloseProf[R/NR],0),MATCH(I$4,CurCloseProf[#Headers],0))*'Closeouts and Depr'!$J73</f>
        <v>1761103.6081918881</v>
      </c>
      <c r="J71" s="189">
        <f>INDEX(CurCloseProf[], MATCH(PAQueryRA10[[#This Row],[Reg/Unreg]],CurCloseProf[R/NR],0),MATCH(J$4,CurCloseProf[#Headers],0))*'Closeouts and Depr'!$J73</f>
        <v>484278.81681864039</v>
      </c>
      <c r="K71" s="189">
        <f>INDEX(CurCloseProf[], MATCH(PAQueryRA10[[#This Row],[Reg/Unreg]],CurCloseProf[R/NR],0),MATCH(K$4,CurCloseProf[#Headers],0))*'Closeouts and Depr'!$J73</f>
        <v>1414635.4770761621</v>
      </c>
      <c r="L71" s="189">
        <f>INDEX(CurCloseProf[], MATCH(PAQueryRA10[[#This Row],[Reg/Unreg]],CurCloseProf[R/NR],0),MATCH(L$4,CurCloseProf[#Headers],0))*'Closeouts and Depr'!$J73</f>
        <v>2460510.1449315874</v>
      </c>
      <c r="M71" s="189">
        <f>INDEX(CurCloseProf[], MATCH(PAQueryRA10[[#This Row],[Reg/Unreg]],CurCloseProf[R/NR],0),MATCH(M$4,CurCloseProf[#Headers],0))*'Closeouts and Depr'!$J73</f>
        <v>2058353.6255960872</v>
      </c>
      <c r="N71" s="189">
        <f>INDEX(CurCloseProf[], MATCH(PAQueryRA10[[#This Row],[Reg/Unreg]],CurCloseProf[R/NR],0),MATCH(N$4,CurCloseProf[#Headers],0))*'Closeouts and Depr'!$J73</f>
        <v>1188485.5130313681</v>
      </c>
      <c r="O71" s="189">
        <f>INDEX(CurCloseProf[], MATCH(PAQueryRA10[[#This Row],[Reg/Unreg]],CurCloseProf[R/NR],0),MATCH(O$4,CurCloseProf[#Headers],0))*'Closeouts and Depr'!$J73</f>
        <v>2488633.8886110303</v>
      </c>
      <c r="P71" s="189">
        <f>INDEX(CurCloseProf[], MATCH(PAQueryRA10[[#This Row],[Reg/Unreg]],CurCloseProf[R/NR],0),MATCH(P$4,CurCloseProf[#Headers],0))*'Closeouts and Depr'!$J73</f>
        <v>5011890.7790797679</v>
      </c>
      <c r="Q71" s="189">
        <f>INDEX(CurCloseProf[], MATCH(PAQueryRA10[[#This Row],[Reg/Unreg]],CurCloseProf[R/NR],0),MATCH(Q$4,CurCloseProf[#Headers],0))*'Closeouts and Depr'!$J73</f>
        <v>4449095.4151411187</v>
      </c>
      <c r="R71" s="189">
        <f>INDEX(CurCloseProf[], MATCH(PAQueryRA10[[#This Row],[Reg/Unreg]],CurCloseProf[R/NR],0),MATCH(R$4,CurCloseProf[#Headers],0))*'Closeouts and Depr'!$J73</f>
        <v>16552047.419185203</v>
      </c>
      <c r="S71" s="189">
        <f t="shared" si="0"/>
        <v>40812824.765730575</v>
      </c>
      <c r="T71" s="7">
        <v>565579444.77885079</v>
      </c>
      <c r="U71" s="59">
        <f>T71</f>
        <v>565579444.77885079</v>
      </c>
      <c r="V71" s="59">
        <f t="shared" si="36"/>
        <v>0</v>
      </c>
      <c r="X71" s="125"/>
      <c r="Y71" s="157"/>
      <c r="Z71" s="59">
        <f t="shared" si="1"/>
        <v>565579444.77885079</v>
      </c>
      <c r="AB71" s="7">
        <v>171297501.67032316</v>
      </c>
      <c r="AC71" s="59">
        <f>AB71</f>
        <v>171297501.67032316</v>
      </c>
      <c r="AD71" s="59">
        <f t="shared" si="40"/>
        <v>0</v>
      </c>
      <c r="AF71" s="125"/>
      <c r="AG71" s="157"/>
      <c r="AH71" s="59">
        <f t="shared" si="41"/>
        <v>171297501.67032316</v>
      </c>
      <c r="AK71" t="s">
        <v>122</v>
      </c>
      <c r="AL71">
        <v>47800</v>
      </c>
      <c r="AM71" s="125">
        <v>7.854621908221944E-2</v>
      </c>
    </row>
    <row r="72" spans="1:39">
      <c r="A72" s="188"/>
      <c r="B72" s="188"/>
      <c r="C72" s="188"/>
      <c r="D72" s="188"/>
      <c r="E72" s="188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7"/>
      <c r="V72" s="195">
        <f>SUM(V39:V71)</f>
        <v>5409719604.8970585</v>
      </c>
      <c r="W72" s="209">
        <f>T98</f>
        <v>701250810.34221256</v>
      </c>
      <c r="X72" s="125">
        <f>SUM(X39:X71)</f>
        <v>1</v>
      </c>
      <c r="Y72" s="157"/>
      <c r="Z72" s="59"/>
      <c r="AB72" s="7"/>
      <c r="AD72" s="195">
        <f>SUM(AD39:AD71)</f>
        <v>2507134117.1780515</v>
      </c>
      <c r="AE72" s="209">
        <f>AB98</f>
        <v>118929759.82674104</v>
      </c>
      <c r="AF72" s="125">
        <f>SUM(AF39:AF71)</f>
        <v>1</v>
      </c>
      <c r="AG72" s="157"/>
      <c r="AH72" s="59"/>
      <c r="AM72" s="125"/>
    </row>
    <row r="73" spans="1:39">
      <c r="A73" s="190" t="s">
        <v>58</v>
      </c>
      <c r="B73" s="190" t="s">
        <v>123</v>
      </c>
      <c r="C73" s="190">
        <v>48000</v>
      </c>
      <c r="D73" s="190">
        <v>48000</v>
      </c>
      <c r="E73" s="190"/>
      <c r="F73" s="191">
        <f>'Summary '!L73</f>
        <v>0</v>
      </c>
      <c r="G73" s="191">
        <f>INDEX(CurCloseProf[], MATCH(PAQueryRA10[[#This Row],[Reg/Unreg]],CurCloseProf[R/NR],0),MATCH(G$4,CurCloseProf[#Headers],0))*'Closeouts and Depr'!$J74</f>
        <v>0</v>
      </c>
      <c r="H73" s="191">
        <f>INDEX(CurCloseProf[], MATCH(PAQueryRA10[[#This Row],[Reg/Unreg]],CurCloseProf[R/NR],0),MATCH(H$4,CurCloseProf[#Headers],0))*'Closeouts and Depr'!$J74</f>
        <v>0</v>
      </c>
      <c r="I73" s="191">
        <f>INDEX(CurCloseProf[], MATCH(PAQueryRA10[[#This Row],[Reg/Unreg]],CurCloseProf[R/NR],0),MATCH(I$4,CurCloseProf[#Headers],0))*'Closeouts and Depr'!$J74</f>
        <v>0</v>
      </c>
      <c r="J73" s="191">
        <f>INDEX(CurCloseProf[], MATCH(PAQueryRA10[[#This Row],[Reg/Unreg]],CurCloseProf[R/NR],0),MATCH(J$4,CurCloseProf[#Headers],0))*'Closeouts and Depr'!$J74</f>
        <v>0</v>
      </c>
      <c r="K73" s="191">
        <f>INDEX(CurCloseProf[], MATCH(PAQueryRA10[[#This Row],[Reg/Unreg]],CurCloseProf[R/NR],0),MATCH(K$4,CurCloseProf[#Headers],0))*'Closeouts and Depr'!$J74</f>
        <v>0</v>
      </c>
      <c r="L73" s="191">
        <f>INDEX(CurCloseProf[], MATCH(PAQueryRA10[[#This Row],[Reg/Unreg]],CurCloseProf[R/NR],0),MATCH(L$4,CurCloseProf[#Headers],0))*'Closeouts and Depr'!$J74</f>
        <v>0</v>
      </c>
      <c r="M73" s="191">
        <f>INDEX(CurCloseProf[], MATCH(PAQueryRA10[[#This Row],[Reg/Unreg]],CurCloseProf[R/NR],0),MATCH(M$4,CurCloseProf[#Headers],0))*'Closeouts and Depr'!$J74</f>
        <v>0</v>
      </c>
      <c r="N73" s="191">
        <f>INDEX(CurCloseProf[], MATCH(PAQueryRA10[[#This Row],[Reg/Unreg]],CurCloseProf[R/NR],0),MATCH(N$4,CurCloseProf[#Headers],0))*'Closeouts and Depr'!$J74</f>
        <v>0</v>
      </c>
      <c r="O73" s="191">
        <f>INDEX(CurCloseProf[], MATCH(PAQueryRA10[[#This Row],[Reg/Unreg]],CurCloseProf[R/NR],0),MATCH(O$4,CurCloseProf[#Headers],0))*'Closeouts and Depr'!$J74</f>
        <v>0</v>
      </c>
      <c r="P73" s="191">
        <f>INDEX(CurCloseProf[], MATCH(PAQueryRA10[[#This Row],[Reg/Unreg]],CurCloseProf[R/NR],0),MATCH(P$4,CurCloseProf[#Headers],0))*'Closeouts and Depr'!$J74</f>
        <v>0</v>
      </c>
      <c r="Q73" s="191">
        <f>INDEX(CurCloseProf[], MATCH(PAQueryRA10[[#This Row],[Reg/Unreg]],CurCloseProf[R/NR],0),MATCH(Q$4,CurCloseProf[#Headers],0))*'Closeouts and Depr'!$J74</f>
        <v>0</v>
      </c>
      <c r="R73" s="191">
        <f>INDEX(CurCloseProf[], MATCH(PAQueryRA10[[#This Row],[Reg/Unreg]],CurCloseProf[R/NR],0),MATCH(R$4,CurCloseProf[#Headers],0))*'Closeouts and Depr'!$J74</f>
        <v>0</v>
      </c>
      <c r="S73" s="191">
        <f t="shared" si="0"/>
        <v>0</v>
      </c>
      <c r="T73" s="7">
        <v>545845.64135400008</v>
      </c>
      <c r="U73" s="59">
        <f>T73</f>
        <v>545845.64135400008</v>
      </c>
      <c r="V73" s="59">
        <f>T73-U73</f>
        <v>0</v>
      </c>
      <c r="Y73" s="157"/>
      <c r="Z73" s="59">
        <f t="shared" si="1"/>
        <v>545845.64135400008</v>
      </c>
      <c r="AB73" s="7">
        <v>0</v>
      </c>
      <c r="AC73" s="59">
        <f>AB73</f>
        <v>0</v>
      </c>
      <c r="AD73" s="59">
        <f>AB73-AC73</f>
        <v>0</v>
      </c>
      <c r="AG73" s="157"/>
      <c r="AH73" s="59">
        <f t="shared" ref="AH73:AH87" si="42">AB73+AG73</f>
        <v>0</v>
      </c>
      <c r="AM73" s="125"/>
    </row>
    <row r="74" spans="1:39">
      <c r="A74" s="190" t="s">
        <v>58</v>
      </c>
      <c r="B74" s="190" t="s">
        <v>124</v>
      </c>
      <c r="C74" s="190">
        <v>48202</v>
      </c>
      <c r="D74" s="190">
        <v>48200</v>
      </c>
      <c r="E74" s="190"/>
      <c r="F74" s="191">
        <f>'Summary '!L74</f>
        <v>0</v>
      </c>
      <c r="G74" s="191">
        <f>INDEX(CurCloseProf[], MATCH(PAQueryRA10[[#This Row],[Reg/Unreg]],CurCloseProf[R/NR],0),MATCH(G$4,CurCloseProf[#Headers],0))*'Closeouts and Depr'!$J75</f>
        <v>0</v>
      </c>
      <c r="H74" s="191">
        <f>INDEX(CurCloseProf[], MATCH(PAQueryRA10[[#This Row],[Reg/Unreg]],CurCloseProf[R/NR],0),MATCH(H$4,CurCloseProf[#Headers],0))*'Closeouts and Depr'!$J75</f>
        <v>0</v>
      </c>
      <c r="I74" s="191">
        <f>INDEX(CurCloseProf[], MATCH(PAQueryRA10[[#This Row],[Reg/Unreg]],CurCloseProf[R/NR],0),MATCH(I$4,CurCloseProf[#Headers],0))*'Closeouts and Depr'!$J75</f>
        <v>0</v>
      </c>
      <c r="J74" s="191">
        <f>INDEX(CurCloseProf[], MATCH(PAQueryRA10[[#This Row],[Reg/Unreg]],CurCloseProf[R/NR],0),MATCH(J$4,CurCloseProf[#Headers],0))*'Closeouts and Depr'!$J75</f>
        <v>0</v>
      </c>
      <c r="K74" s="191">
        <f>INDEX(CurCloseProf[], MATCH(PAQueryRA10[[#This Row],[Reg/Unreg]],CurCloseProf[R/NR],0),MATCH(K$4,CurCloseProf[#Headers],0))*'Closeouts and Depr'!$J75</f>
        <v>0</v>
      </c>
      <c r="L74" s="191">
        <f>INDEX(CurCloseProf[], MATCH(PAQueryRA10[[#This Row],[Reg/Unreg]],CurCloseProf[R/NR],0),MATCH(L$4,CurCloseProf[#Headers],0))*'Closeouts and Depr'!$J75</f>
        <v>0</v>
      </c>
      <c r="M74" s="191">
        <f>INDEX(CurCloseProf[], MATCH(PAQueryRA10[[#This Row],[Reg/Unreg]],CurCloseProf[R/NR],0),MATCH(M$4,CurCloseProf[#Headers],0))*'Closeouts and Depr'!$J75</f>
        <v>0</v>
      </c>
      <c r="N74" s="191">
        <f>INDEX(CurCloseProf[], MATCH(PAQueryRA10[[#This Row],[Reg/Unreg]],CurCloseProf[R/NR],0),MATCH(N$4,CurCloseProf[#Headers],0))*'Closeouts and Depr'!$J75</f>
        <v>0</v>
      </c>
      <c r="O74" s="191">
        <f>INDEX(CurCloseProf[], MATCH(PAQueryRA10[[#This Row],[Reg/Unreg]],CurCloseProf[R/NR],0),MATCH(O$4,CurCloseProf[#Headers],0))*'Closeouts and Depr'!$J75</f>
        <v>0</v>
      </c>
      <c r="P74" s="191">
        <f>INDEX(CurCloseProf[], MATCH(PAQueryRA10[[#This Row],[Reg/Unreg]],CurCloseProf[R/NR],0),MATCH(P$4,CurCloseProf[#Headers],0))*'Closeouts and Depr'!$J75</f>
        <v>0</v>
      </c>
      <c r="Q74" s="191">
        <f>INDEX(CurCloseProf[], MATCH(PAQueryRA10[[#This Row],[Reg/Unreg]],CurCloseProf[R/NR],0),MATCH(Q$4,CurCloseProf[#Headers],0))*'Closeouts and Depr'!$J75</f>
        <v>0</v>
      </c>
      <c r="R74" s="191">
        <f>INDEX(CurCloseProf[], MATCH(PAQueryRA10[[#This Row],[Reg/Unreg]],CurCloseProf[R/NR],0),MATCH(R$4,CurCloseProf[#Headers],0))*'Closeouts and Depr'!$J75</f>
        <v>0</v>
      </c>
      <c r="S74" s="191">
        <f t="shared" si="0"/>
        <v>0</v>
      </c>
      <c r="T74" s="7">
        <v>892889.65759500011</v>
      </c>
      <c r="U74" s="59">
        <f t="shared" ref="U74:U87" si="43">T74</f>
        <v>892889.65759500011</v>
      </c>
      <c r="V74" s="59">
        <f t="shared" ref="V74:V87" si="44">T74-U74</f>
        <v>0</v>
      </c>
      <c r="Y74" s="157"/>
      <c r="Z74" s="59">
        <f t="shared" si="1"/>
        <v>892889.65759500011</v>
      </c>
      <c r="AB74" s="7">
        <v>892889.65759500011</v>
      </c>
      <c r="AC74" s="59">
        <f t="shared" ref="AC74:AC87" si="45">AB74</f>
        <v>892889.65759500011</v>
      </c>
      <c r="AD74" s="59">
        <f t="shared" ref="AD74:AD87" si="46">AB74-AC74</f>
        <v>0</v>
      </c>
      <c r="AG74" s="157"/>
      <c r="AH74" s="59">
        <f t="shared" si="42"/>
        <v>892889.65759500011</v>
      </c>
      <c r="AM74" s="125"/>
    </row>
    <row r="75" spans="1:39">
      <c r="A75" s="190" t="s">
        <v>58</v>
      </c>
      <c r="B75" s="190" t="s">
        <v>125</v>
      </c>
      <c r="C75" s="190">
        <v>48205</v>
      </c>
      <c r="D75" s="190">
        <v>48200</v>
      </c>
      <c r="E75" s="190"/>
      <c r="F75" s="191">
        <f>'Summary '!L75</f>
        <v>0</v>
      </c>
      <c r="G75" s="191">
        <f>INDEX(CurCloseProf[], MATCH(PAQueryRA10[[#This Row],[Reg/Unreg]],CurCloseProf[R/NR],0),MATCH(G$4,CurCloseProf[#Headers],0))*'Closeouts and Depr'!$J76</f>
        <v>0</v>
      </c>
      <c r="H75" s="191">
        <f>INDEX(CurCloseProf[], MATCH(PAQueryRA10[[#This Row],[Reg/Unreg]],CurCloseProf[R/NR],0),MATCH(H$4,CurCloseProf[#Headers],0))*'Closeouts and Depr'!$J76</f>
        <v>0</v>
      </c>
      <c r="I75" s="191">
        <f>INDEX(CurCloseProf[], MATCH(PAQueryRA10[[#This Row],[Reg/Unreg]],CurCloseProf[R/NR],0),MATCH(I$4,CurCloseProf[#Headers],0))*'Closeouts and Depr'!$J76</f>
        <v>0</v>
      </c>
      <c r="J75" s="191">
        <f>INDEX(CurCloseProf[], MATCH(PAQueryRA10[[#This Row],[Reg/Unreg]],CurCloseProf[R/NR],0),MATCH(J$4,CurCloseProf[#Headers],0))*'Closeouts and Depr'!$J76</f>
        <v>0</v>
      </c>
      <c r="K75" s="191">
        <f>INDEX(CurCloseProf[], MATCH(PAQueryRA10[[#This Row],[Reg/Unreg]],CurCloseProf[R/NR],0),MATCH(K$4,CurCloseProf[#Headers],0))*'Closeouts and Depr'!$J76</f>
        <v>0</v>
      </c>
      <c r="L75" s="191">
        <f>INDEX(CurCloseProf[], MATCH(PAQueryRA10[[#This Row],[Reg/Unreg]],CurCloseProf[R/NR],0),MATCH(L$4,CurCloseProf[#Headers],0))*'Closeouts and Depr'!$J76</f>
        <v>0</v>
      </c>
      <c r="M75" s="191">
        <f>INDEX(CurCloseProf[], MATCH(PAQueryRA10[[#This Row],[Reg/Unreg]],CurCloseProf[R/NR],0),MATCH(M$4,CurCloseProf[#Headers],0))*'Closeouts and Depr'!$J76</f>
        <v>0</v>
      </c>
      <c r="N75" s="191">
        <f>INDEX(CurCloseProf[], MATCH(PAQueryRA10[[#This Row],[Reg/Unreg]],CurCloseProf[R/NR],0),MATCH(N$4,CurCloseProf[#Headers],0))*'Closeouts and Depr'!$J76</f>
        <v>0</v>
      </c>
      <c r="O75" s="191">
        <f>INDEX(CurCloseProf[], MATCH(PAQueryRA10[[#This Row],[Reg/Unreg]],CurCloseProf[R/NR],0),MATCH(O$4,CurCloseProf[#Headers],0))*'Closeouts and Depr'!$J76</f>
        <v>0</v>
      </c>
      <c r="P75" s="191">
        <f>INDEX(CurCloseProf[], MATCH(PAQueryRA10[[#This Row],[Reg/Unreg]],CurCloseProf[R/NR],0),MATCH(P$4,CurCloseProf[#Headers],0))*'Closeouts and Depr'!$J76</f>
        <v>0</v>
      </c>
      <c r="Q75" s="191">
        <f>INDEX(CurCloseProf[], MATCH(PAQueryRA10[[#This Row],[Reg/Unreg]],CurCloseProf[R/NR],0),MATCH(Q$4,CurCloseProf[#Headers],0))*'Closeouts and Depr'!$J76</f>
        <v>0</v>
      </c>
      <c r="R75" s="191">
        <f>INDEX(CurCloseProf[], MATCH(PAQueryRA10[[#This Row],[Reg/Unreg]],CurCloseProf[R/NR],0),MATCH(R$4,CurCloseProf[#Headers],0))*'Closeouts and Depr'!$J76</f>
        <v>0</v>
      </c>
      <c r="S75" s="191">
        <f t="shared" si="0"/>
        <v>0</v>
      </c>
      <c r="T75" s="7">
        <v>1962559.651845</v>
      </c>
      <c r="U75" s="59">
        <f t="shared" si="43"/>
        <v>1962559.651845</v>
      </c>
      <c r="V75" s="59">
        <f t="shared" si="44"/>
        <v>0</v>
      </c>
      <c r="Y75" s="157"/>
      <c r="Z75" s="59">
        <f t="shared" si="1"/>
        <v>1962559.651845</v>
      </c>
      <c r="AB75" s="7">
        <v>1962559.651845</v>
      </c>
      <c r="AC75" s="59">
        <f t="shared" si="45"/>
        <v>1962559.651845</v>
      </c>
      <c r="AD75" s="59">
        <f t="shared" si="46"/>
        <v>0</v>
      </c>
      <c r="AG75" s="157"/>
      <c r="AH75" s="59">
        <f t="shared" si="42"/>
        <v>1962559.651845</v>
      </c>
      <c r="AM75" s="125"/>
    </row>
    <row r="76" spans="1:39">
      <c r="A76" s="190" t="s">
        <v>58</v>
      </c>
      <c r="B76" s="190" t="s">
        <v>126</v>
      </c>
      <c r="C76" s="190">
        <v>48210</v>
      </c>
      <c r="D76" s="190">
        <v>48200</v>
      </c>
      <c r="E76" s="190"/>
      <c r="F76" s="191">
        <f>'Summary '!L76</f>
        <v>0</v>
      </c>
      <c r="G76" s="191">
        <f>INDEX(CurCloseProf[], MATCH(PAQueryRA10[[#This Row],[Reg/Unreg]],CurCloseProf[R/NR],0),MATCH(G$4,CurCloseProf[#Headers],0))*'Closeouts and Depr'!$J77</f>
        <v>0</v>
      </c>
      <c r="H76" s="191">
        <f>INDEX(CurCloseProf[], MATCH(PAQueryRA10[[#This Row],[Reg/Unreg]],CurCloseProf[R/NR],0),MATCH(H$4,CurCloseProf[#Headers],0))*'Closeouts and Depr'!$J77</f>
        <v>0</v>
      </c>
      <c r="I76" s="191">
        <f>INDEX(CurCloseProf[], MATCH(PAQueryRA10[[#This Row],[Reg/Unreg]],CurCloseProf[R/NR],0),MATCH(I$4,CurCloseProf[#Headers],0))*'Closeouts and Depr'!$J77</f>
        <v>0</v>
      </c>
      <c r="J76" s="191">
        <f>INDEX(CurCloseProf[], MATCH(PAQueryRA10[[#This Row],[Reg/Unreg]],CurCloseProf[R/NR],0),MATCH(J$4,CurCloseProf[#Headers],0))*'Closeouts and Depr'!$J77</f>
        <v>0</v>
      </c>
      <c r="K76" s="191">
        <f>INDEX(CurCloseProf[], MATCH(PAQueryRA10[[#This Row],[Reg/Unreg]],CurCloseProf[R/NR],0),MATCH(K$4,CurCloseProf[#Headers],0))*'Closeouts and Depr'!$J77</f>
        <v>0</v>
      </c>
      <c r="L76" s="191">
        <f>INDEX(CurCloseProf[], MATCH(PAQueryRA10[[#This Row],[Reg/Unreg]],CurCloseProf[R/NR],0),MATCH(L$4,CurCloseProf[#Headers],0))*'Closeouts and Depr'!$J77</f>
        <v>0</v>
      </c>
      <c r="M76" s="191">
        <f>INDEX(CurCloseProf[], MATCH(PAQueryRA10[[#This Row],[Reg/Unreg]],CurCloseProf[R/NR],0),MATCH(M$4,CurCloseProf[#Headers],0))*'Closeouts and Depr'!$J77</f>
        <v>0</v>
      </c>
      <c r="N76" s="191">
        <f>INDEX(CurCloseProf[], MATCH(PAQueryRA10[[#This Row],[Reg/Unreg]],CurCloseProf[R/NR],0),MATCH(N$4,CurCloseProf[#Headers],0))*'Closeouts and Depr'!$J77</f>
        <v>0</v>
      </c>
      <c r="O76" s="191">
        <f>INDEX(CurCloseProf[], MATCH(PAQueryRA10[[#This Row],[Reg/Unreg]],CurCloseProf[R/NR],0),MATCH(O$4,CurCloseProf[#Headers],0))*'Closeouts and Depr'!$J77</f>
        <v>0</v>
      </c>
      <c r="P76" s="191">
        <f>INDEX(CurCloseProf[], MATCH(PAQueryRA10[[#This Row],[Reg/Unreg]],CurCloseProf[R/NR],0),MATCH(P$4,CurCloseProf[#Headers],0))*'Closeouts and Depr'!$J77</f>
        <v>0</v>
      </c>
      <c r="Q76" s="191">
        <f>INDEX(CurCloseProf[], MATCH(PAQueryRA10[[#This Row],[Reg/Unreg]],CurCloseProf[R/NR],0),MATCH(Q$4,CurCloseProf[#Headers],0))*'Closeouts and Depr'!$J77</f>
        <v>0</v>
      </c>
      <c r="R76" s="191">
        <f>INDEX(CurCloseProf[], MATCH(PAQueryRA10[[#This Row],[Reg/Unreg]],CurCloseProf[R/NR],0),MATCH(R$4,CurCloseProf[#Headers],0))*'Closeouts and Depr'!$J77</f>
        <v>0</v>
      </c>
      <c r="S76" s="191">
        <f t="shared" si="0"/>
        <v>0</v>
      </c>
      <c r="T76" s="7">
        <v>2063566.3095840001</v>
      </c>
      <c r="U76" s="59">
        <f t="shared" si="43"/>
        <v>2063566.3095840001</v>
      </c>
      <c r="V76" s="59">
        <f t="shared" si="44"/>
        <v>0</v>
      </c>
      <c r="Y76" s="157"/>
      <c r="Z76" s="59">
        <f t="shared" si="1"/>
        <v>2063566.3095840001</v>
      </c>
      <c r="AB76" s="7">
        <v>1790844.2640514637</v>
      </c>
      <c r="AC76" s="59">
        <f t="shared" si="45"/>
        <v>1790844.2640514637</v>
      </c>
      <c r="AD76" s="59">
        <f t="shared" si="46"/>
        <v>0</v>
      </c>
      <c r="AG76" s="157"/>
      <c r="AH76" s="59">
        <f t="shared" si="42"/>
        <v>1790844.2640514637</v>
      </c>
      <c r="AM76" s="125"/>
    </row>
    <row r="77" spans="1:39">
      <c r="A77" s="190" t="s">
        <v>58</v>
      </c>
      <c r="B77" s="190" t="s">
        <v>127</v>
      </c>
      <c r="C77" s="190">
        <v>48212</v>
      </c>
      <c r="D77" s="190">
        <v>48200</v>
      </c>
      <c r="E77" s="190"/>
      <c r="F77" s="191">
        <f>'Summary '!L77</f>
        <v>0</v>
      </c>
      <c r="G77" s="191">
        <f>INDEX(CurCloseProf[], MATCH(PAQueryRA10[[#This Row],[Reg/Unreg]],CurCloseProf[R/NR],0),MATCH(G$4,CurCloseProf[#Headers],0))*'Closeouts and Depr'!$J78</f>
        <v>70070.827129815501</v>
      </c>
      <c r="H77" s="191">
        <f>INDEX(CurCloseProf[], MATCH(PAQueryRA10[[#This Row],[Reg/Unreg]],CurCloseProf[R/NR],0),MATCH(H$4,CurCloseProf[#Headers],0))*'Closeouts and Depr'!$J78</f>
        <v>55256.8082892901</v>
      </c>
      <c r="I77" s="191">
        <f>INDEX(CurCloseProf[], MATCH(PAQueryRA10[[#This Row],[Reg/Unreg]],CurCloseProf[R/NR],0),MATCH(I$4,CurCloseProf[#Headers],0))*'Closeouts and Depr'!$J78</f>
        <v>74976.457250518055</v>
      </c>
      <c r="J77" s="191">
        <f>INDEX(CurCloseProf[], MATCH(PAQueryRA10[[#This Row],[Reg/Unreg]],CurCloseProf[R/NR],0),MATCH(J$4,CurCloseProf[#Headers],0))*'Closeouts and Depr'!$J78</f>
        <v>20617.475222717287</v>
      </c>
      <c r="K77" s="191">
        <f>INDEX(CurCloseProf[], MATCH(PAQueryRA10[[#This Row],[Reg/Unreg]],CurCloseProf[R/NR],0),MATCH(K$4,CurCloseProf[#Headers],0))*'Closeouts and Depr'!$J78</f>
        <v>60226.074081446335</v>
      </c>
      <c r="L77" s="191">
        <f>INDEX(CurCloseProf[], MATCH(PAQueryRA10[[#This Row],[Reg/Unreg]],CurCloseProf[R/NR],0),MATCH(L$4,CurCloseProf[#Headers],0))*'Closeouts and Depr'!$J78</f>
        <v>104752.68623481713</v>
      </c>
      <c r="M77" s="191">
        <f>INDEX(CurCloseProf[], MATCH(PAQueryRA10[[#This Row],[Reg/Unreg]],CurCloseProf[R/NR],0),MATCH(M$4,CurCloseProf[#Headers],0))*'Closeouts and Depr'!$J78</f>
        <v>87631.449903394023</v>
      </c>
      <c r="N77" s="191">
        <f>INDEX(CurCloseProf[], MATCH(PAQueryRA10[[#This Row],[Reg/Unreg]],CurCloseProf[R/NR],0),MATCH(N$4,CurCloseProf[#Headers],0))*'Closeouts and Depr'!$J78</f>
        <v>50598.064103760124</v>
      </c>
      <c r="O77" s="191">
        <f>INDEX(CurCloseProf[], MATCH(PAQueryRA10[[#This Row],[Reg/Unreg]],CurCloseProf[R/NR],0),MATCH(O$4,CurCloseProf[#Headers],0))*'Closeouts and Depr'!$J78</f>
        <v>105950.01423749562</v>
      </c>
      <c r="P77" s="191">
        <f>INDEX(CurCloseProf[], MATCH(PAQueryRA10[[#This Row],[Reg/Unreg]],CurCloseProf[R/NR],0),MATCH(P$4,CurCloseProf[#Headers],0))*'Closeouts and Depr'!$J78</f>
        <v>213374.05306195703</v>
      </c>
      <c r="Q77" s="191">
        <f>INDEX(CurCloseProf[], MATCH(PAQueryRA10[[#This Row],[Reg/Unreg]],CurCloseProf[R/NR],0),MATCH(Q$4,CurCloseProf[#Headers],0))*'Closeouts and Depr'!$J78</f>
        <v>189413.84859195506</v>
      </c>
      <c r="R77" s="191">
        <f>INDEX(CurCloseProf[], MATCH(PAQueryRA10[[#This Row],[Reg/Unreg]],CurCloseProf[R/NR],0),MATCH(R$4,CurCloseProf[#Headers],0))*'Closeouts and Depr'!$J78</f>
        <v>704679.65085099498</v>
      </c>
      <c r="S77" s="191">
        <f t="shared" si="0"/>
        <v>1737547.4089581612</v>
      </c>
      <c r="T77" s="7">
        <v>20685054.359816093</v>
      </c>
      <c r="U77" s="59"/>
      <c r="V77" s="59">
        <f t="shared" si="44"/>
        <v>20685054.359816093</v>
      </c>
      <c r="X77" s="125">
        <f>V77/$V$96</f>
        <v>0.1889366617792701</v>
      </c>
      <c r="Y77" s="157">
        <f>X77*$W$96</f>
        <v>2564785.3151929313</v>
      </c>
      <c r="Z77" s="59">
        <f t="shared" ref="Z77:Z131" si="47">T77+Y77</f>
        <v>23249839.675009023</v>
      </c>
      <c r="AB77" s="7">
        <v>2697428.5166511424</v>
      </c>
      <c r="AC77" s="59"/>
      <c r="AD77" s="59">
        <f t="shared" si="46"/>
        <v>2697428.5166511424</v>
      </c>
      <c r="AF77" s="125">
        <f>X77</f>
        <v>0.1889366617792701</v>
      </c>
      <c r="AG77" s="157">
        <f>AF77*$AE$96</f>
        <v>643439.38305696822</v>
      </c>
      <c r="AH77" s="59">
        <f t="shared" si="42"/>
        <v>3340867.8997081108</v>
      </c>
      <c r="AK77" t="s">
        <v>127</v>
      </c>
      <c r="AL77">
        <v>48212</v>
      </c>
      <c r="AM77" s="125">
        <v>1.3209339016577051E-3</v>
      </c>
    </row>
    <row r="78" spans="1:39">
      <c r="A78" s="190" t="s">
        <v>58</v>
      </c>
      <c r="B78" s="190" t="s">
        <v>128</v>
      </c>
      <c r="C78" s="190">
        <v>48251</v>
      </c>
      <c r="D78" s="190">
        <v>48200</v>
      </c>
      <c r="E78" s="190"/>
      <c r="F78" s="191"/>
      <c r="G78" s="191"/>
      <c r="H78" s="191"/>
      <c r="I78" s="191"/>
      <c r="J78" s="191"/>
      <c r="K78" s="191"/>
      <c r="L78" s="191"/>
      <c r="M78" s="191"/>
      <c r="N78" s="191"/>
      <c r="O78" s="191"/>
      <c r="P78" s="191"/>
      <c r="Q78" s="191"/>
      <c r="R78" s="191"/>
      <c r="S78" s="191"/>
      <c r="T78" s="7">
        <v>69558675.159999996</v>
      </c>
      <c r="U78" s="59"/>
      <c r="V78" s="59">
        <f t="shared" si="44"/>
        <v>69558675.159999996</v>
      </c>
      <c r="X78" s="125">
        <f t="shared" ref="X78:X79" si="48">V78/$V$96</f>
        <v>0.63534683805568115</v>
      </c>
      <c r="Y78" s="157">
        <f t="shared" ref="Y78:Y79" si="49">X78*$W$96</f>
        <v>8624732.8864273522</v>
      </c>
      <c r="Z78" s="59">
        <f t="shared" si="47"/>
        <v>78183408.046427354</v>
      </c>
      <c r="AB78" s="7">
        <v>11589939.390000001</v>
      </c>
      <c r="AC78" s="59"/>
      <c r="AD78" s="59">
        <f t="shared" si="46"/>
        <v>11589939.390000001</v>
      </c>
      <c r="AF78" s="125">
        <f t="shared" ref="AF78:AF85" si="50">X78</f>
        <v>0.63534683805568115</v>
      </c>
      <c r="AG78" s="157">
        <f t="shared" ref="AG78:AG79" si="51">AF78*$AE$96</f>
        <v>2163726.0532492208</v>
      </c>
      <c r="AH78" s="59">
        <f t="shared" si="42"/>
        <v>13753665.443249222</v>
      </c>
      <c r="AM78" s="125"/>
    </row>
    <row r="79" spans="1:39">
      <c r="A79" s="190" t="s">
        <v>58</v>
      </c>
      <c r="B79" s="190" t="s">
        <v>129</v>
      </c>
      <c r="C79" s="190">
        <v>48252</v>
      </c>
      <c r="D79" s="190">
        <v>48200</v>
      </c>
      <c r="E79" s="190"/>
      <c r="F79" s="191"/>
      <c r="G79" s="191"/>
      <c r="H79" s="191"/>
      <c r="I79" s="191"/>
      <c r="J79" s="191"/>
      <c r="K79" s="191"/>
      <c r="L79" s="191"/>
      <c r="M79" s="191"/>
      <c r="N79" s="191"/>
      <c r="O79" s="191"/>
      <c r="P79" s="191"/>
      <c r="Q79" s="191"/>
      <c r="R79" s="191"/>
      <c r="S79" s="191"/>
      <c r="T79" s="7">
        <v>19237692.27</v>
      </c>
      <c r="U79" s="59"/>
      <c r="V79" s="59">
        <f t="shared" si="44"/>
        <v>19237692.27</v>
      </c>
      <c r="X79" s="125">
        <f t="shared" si="48"/>
        <v>0.17571650016504883</v>
      </c>
      <c r="Y79" s="157">
        <f t="shared" si="49"/>
        <v>2385323.7112177089</v>
      </c>
      <c r="Z79" s="59">
        <f t="shared" si="47"/>
        <v>21623015.981217708</v>
      </c>
      <c r="AB79" s="7">
        <v>1664764.01</v>
      </c>
      <c r="AC79" s="59"/>
      <c r="AD79" s="59">
        <f t="shared" si="46"/>
        <v>1664764.01</v>
      </c>
      <c r="AF79" s="125">
        <f t="shared" si="50"/>
        <v>0.17571650016504883</v>
      </c>
      <c r="AG79" s="157">
        <f t="shared" si="51"/>
        <v>598417.03242972086</v>
      </c>
      <c r="AH79" s="59">
        <f t="shared" si="42"/>
        <v>2263181.042429721</v>
      </c>
      <c r="AM79" s="125"/>
    </row>
    <row r="80" spans="1:39">
      <c r="A80" s="190" t="s">
        <v>58</v>
      </c>
      <c r="B80" s="190" t="s">
        <v>130</v>
      </c>
      <c r="C80" s="190">
        <v>48301</v>
      </c>
      <c r="D80" s="190">
        <v>48301</v>
      </c>
      <c r="E80" s="190"/>
      <c r="F80" s="191">
        <f>'Summary '!L80</f>
        <v>0</v>
      </c>
      <c r="G80" s="191">
        <f>INDEX(CurCloseProf[], MATCH(PAQueryRA10[[#This Row],[Reg/Unreg]],CurCloseProf[R/NR],0),MATCH(G$4,CurCloseProf[#Headers],0))*'Closeouts and Depr'!$J81</f>
        <v>2232.2750282671877</v>
      </c>
      <c r="H80" s="191">
        <f>INDEX(CurCloseProf[], MATCH(PAQueryRA10[[#This Row],[Reg/Unreg]],CurCloseProf[R/NR],0),MATCH(H$4,CurCloseProf[#Headers],0))*'Closeouts and Depr'!$J81</f>
        <v>1760.3387649101153</v>
      </c>
      <c r="I80" s="191">
        <f>INDEX(CurCloseProf[], MATCH(PAQueryRA10[[#This Row],[Reg/Unreg]],CurCloseProf[R/NR],0),MATCH(I$4,CurCloseProf[#Headers],0))*'Closeouts and Depr'!$J81</f>
        <v>2388.5556954851158</v>
      </c>
      <c r="J80" s="191">
        <f>INDEX(CurCloseProf[], MATCH(PAQueryRA10[[#This Row],[Reg/Unreg]],CurCloseProf[R/NR],0),MATCH(J$4,CurCloseProf[#Headers],0))*'Closeouts and Depr'!$J81</f>
        <v>656.81934937522476</v>
      </c>
      <c r="K80" s="191">
        <f>INDEX(CurCloseProf[], MATCH(PAQueryRA10[[#This Row],[Reg/Unreg]],CurCloseProf[R/NR],0),MATCH(K$4,CurCloseProf[#Headers],0))*'Closeouts and Depr'!$J81</f>
        <v>1918.6466997672551</v>
      </c>
      <c r="L80" s="191">
        <f>INDEX(CurCloseProf[], MATCH(PAQueryRA10[[#This Row],[Reg/Unreg]],CurCloseProf[R/NR],0),MATCH(L$4,CurCloseProf[#Headers],0))*'Closeouts and Depr'!$J81</f>
        <v>3337.1492132193121</v>
      </c>
      <c r="M80" s="191">
        <f>INDEX(CurCloseProf[], MATCH(PAQueryRA10[[#This Row],[Reg/Unreg]],CurCloseProf[R/NR],0),MATCH(M$4,CurCloseProf[#Headers],0))*'Closeouts and Depr'!$J81</f>
        <v>2791.7109776339039</v>
      </c>
      <c r="N80" s="191">
        <f>INDEX(CurCloseProf[], MATCH(PAQueryRA10[[#This Row],[Reg/Unreg]],CurCloseProf[R/NR],0),MATCH(N$4,CurCloseProf[#Headers],0))*'Closeouts and Depr'!$J81</f>
        <v>1611.9232440090009</v>
      </c>
      <c r="O80" s="191">
        <f>INDEX(CurCloseProf[], MATCH(PAQueryRA10[[#This Row],[Reg/Unreg]],CurCloseProf[R/NR],0),MATCH(O$4,CurCloseProf[#Headers],0))*'Closeouts and Depr'!$J81</f>
        <v>3375.2929816105793</v>
      </c>
      <c r="P80" s="191">
        <f>INDEX(CurCloseProf[], MATCH(PAQueryRA10[[#This Row],[Reg/Unreg]],CurCloseProf[R/NR],0),MATCH(P$4,CurCloseProf[#Headers],0))*'Closeouts and Depr'!$J81</f>
        <v>6797.5445679831619</v>
      </c>
      <c r="Q80" s="191">
        <f>INDEX(CurCloseProf[], MATCH(PAQueryRA10[[#This Row],[Reg/Unreg]],CurCloseProf[R/NR],0),MATCH(Q$4,CurCloseProf[#Headers],0))*'Closeouts and Depr'!$J81</f>
        <v>6034.2345243972368</v>
      </c>
      <c r="R80" s="191">
        <f>INDEX(CurCloseProf[], MATCH(PAQueryRA10[[#This Row],[Reg/Unreg]],CurCloseProf[R/NR],0),MATCH(R$4,CurCloseProf[#Headers],0))*'Closeouts and Depr'!$J81</f>
        <v>22449.26814704861</v>
      </c>
      <c r="S80" s="191">
        <f t="shared" si="0"/>
        <v>55353.759193706705</v>
      </c>
      <c r="T80" s="7">
        <v>9475017.6951774489</v>
      </c>
      <c r="U80" s="59">
        <f t="shared" si="43"/>
        <v>9475017.6951774489</v>
      </c>
      <c r="V80" s="59">
        <f t="shared" si="44"/>
        <v>0</v>
      </c>
      <c r="X80" s="125"/>
      <c r="Y80" s="157"/>
      <c r="Z80" s="59">
        <f t="shared" si="47"/>
        <v>9475017.6951774489</v>
      </c>
      <c r="AB80" s="7">
        <v>6967445.7152061006</v>
      </c>
      <c r="AC80" s="59">
        <f t="shared" si="45"/>
        <v>6967445.7152061006</v>
      </c>
      <c r="AD80" s="59">
        <f t="shared" si="46"/>
        <v>0</v>
      </c>
      <c r="AF80" s="125"/>
      <c r="AG80" s="157"/>
      <c r="AH80" s="59">
        <f t="shared" si="42"/>
        <v>6967445.7152061006</v>
      </c>
      <c r="AK80" t="s">
        <v>130</v>
      </c>
      <c r="AL80">
        <v>48301</v>
      </c>
      <c r="AM80" s="125">
        <v>8.0269329124907829E-5</v>
      </c>
    </row>
    <row r="81" spans="1:39">
      <c r="A81" s="192" t="s">
        <v>58</v>
      </c>
      <c r="B81" s="192" t="s">
        <v>131</v>
      </c>
      <c r="C81" s="192">
        <v>48305</v>
      </c>
      <c r="D81" s="192">
        <v>48305</v>
      </c>
      <c r="E81" s="192"/>
      <c r="F81" s="193">
        <f>'Summary '!L81</f>
        <v>0</v>
      </c>
      <c r="G81" s="193">
        <f>INDEX(CurCloseProf[], MATCH(PAQueryRA10[[#This Row],[Reg/Unreg]],CurCloseProf[R/NR],0),MATCH(G$4,CurCloseProf[#Headers],0))*'Closeouts and Depr'!$J82</f>
        <v>393250.1483438444</v>
      </c>
      <c r="H81" s="193">
        <f>INDEX(CurCloseProf[], MATCH(PAQueryRA10[[#This Row],[Reg/Unreg]],CurCloseProf[R/NR],0),MATCH(H$4,CurCloseProf[#Headers],0))*'Closeouts and Depr'!$J82</f>
        <v>310111.19672547124</v>
      </c>
      <c r="I81" s="193">
        <f>INDEX(CurCloseProf[], MATCH(PAQueryRA10[[#This Row],[Reg/Unreg]],CurCloseProf[R/NR],0),MATCH(I$4,CurCloseProf[#Headers],0))*'Closeouts and Depr'!$J82</f>
        <v>420781.43135713501</v>
      </c>
      <c r="J81" s="193">
        <f>INDEX(CurCloseProf[], MATCH(PAQueryRA10[[#This Row],[Reg/Unreg]],CurCloseProf[R/NR],0),MATCH(J$4,CurCloseProf[#Headers],0))*'Closeouts and Depr'!$J82</f>
        <v>115708.99790847747</v>
      </c>
      <c r="K81" s="193">
        <f>INDEX(CurCloseProf[], MATCH(PAQueryRA10[[#This Row],[Reg/Unreg]],CurCloseProf[R/NR],0),MATCH(K$4,CurCloseProf[#Headers],0))*'Closeouts and Depr'!$J82</f>
        <v>337999.61463018757</v>
      </c>
      <c r="L81" s="193">
        <f>INDEX(CurCloseProf[], MATCH(PAQueryRA10[[#This Row],[Reg/Unreg]],CurCloseProf[R/NR],0),MATCH(L$4,CurCloseProf[#Headers],0))*'Closeouts and Depr'!$J82</f>
        <v>587891.01097580383</v>
      </c>
      <c r="M81" s="193">
        <f>INDEX(CurCloseProf[], MATCH(PAQueryRA10[[#This Row],[Reg/Unreg]],CurCloseProf[R/NR],0),MATCH(M$4,CurCloseProf[#Headers],0))*'Closeouts and Depr'!$J82</f>
        <v>491803.53772979078</v>
      </c>
      <c r="N81" s="193">
        <f>INDEX(CurCloseProf[], MATCH(PAQueryRA10[[#This Row],[Reg/Unreg]],CurCloseProf[R/NR],0),MATCH(N$4,CurCloseProf[#Headers],0))*'Closeouts and Depr'!$J82</f>
        <v>283965.48220919236</v>
      </c>
      <c r="O81" s="193">
        <f>INDEX(CurCloseProf[], MATCH(PAQueryRA10[[#This Row],[Reg/Unreg]],CurCloseProf[R/NR],0),MATCH(O$4,CurCloseProf[#Headers],0))*'Closeouts and Depr'!$J82</f>
        <v>594610.63216419437</v>
      </c>
      <c r="P81" s="193">
        <f>INDEX(CurCloseProf[], MATCH(PAQueryRA10[[#This Row],[Reg/Unreg]],CurCloseProf[R/NR],0),MATCH(P$4,CurCloseProf[#Headers],0))*'Closeouts and Depr'!$J82</f>
        <v>1197493.7567654036</v>
      </c>
      <c r="Q81" s="193">
        <f>INDEX(CurCloseProf[], MATCH(PAQueryRA10[[#This Row],[Reg/Unreg]],CurCloseProf[R/NR],0),MATCH(Q$4,CurCloseProf[#Headers],0))*'Closeouts and Depr'!$J82</f>
        <v>1063024.7580661166</v>
      </c>
      <c r="R81" s="193">
        <f>INDEX(CurCloseProf[], MATCH(PAQueryRA10[[#This Row],[Reg/Unreg]],CurCloseProf[R/NR],0),MATCH(R$4,CurCloseProf[#Headers],0))*'Closeouts and Depr'!$J82</f>
        <v>3954789.5833832426</v>
      </c>
      <c r="S81" s="193">
        <f t="shared" si="0"/>
        <v>9751430.1502588615</v>
      </c>
      <c r="T81" s="7">
        <v>0</v>
      </c>
      <c r="U81" s="59"/>
      <c r="V81" s="59">
        <f t="shared" si="44"/>
        <v>0</v>
      </c>
      <c r="X81" s="125"/>
      <c r="Y81" s="157"/>
      <c r="Z81" s="59">
        <f>T81+Y81</f>
        <v>0</v>
      </c>
      <c r="AB81" s="7">
        <v>0</v>
      </c>
      <c r="AC81" s="59"/>
      <c r="AD81" s="59">
        <f t="shared" si="46"/>
        <v>0</v>
      </c>
      <c r="AF81" s="125"/>
      <c r="AG81" s="157"/>
      <c r="AH81" s="59">
        <f t="shared" si="42"/>
        <v>0</v>
      </c>
      <c r="AK81" t="s">
        <v>131</v>
      </c>
      <c r="AL81">
        <v>48305</v>
      </c>
      <c r="AM81" s="125">
        <v>1.4140697354095321E-2</v>
      </c>
    </row>
    <row r="82" spans="1:39">
      <c r="A82" s="192" t="s">
        <v>58</v>
      </c>
      <c r="B82" s="192" t="s">
        <v>132</v>
      </c>
      <c r="C82" s="192">
        <v>49101</v>
      </c>
      <c r="D82" s="192">
        <v>49101</v>
      </c>
      <c r="E82" s="192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7">
        <v>40215109.506708682</v>
      </c>
      <c r="U82" s="59"/>
      <c r="V82" s="59">
        <f t="shared" si="44"/>
        <v>40215109.506708682</v>
      </c>
      <c r="X82" s="125">
        <f>V82/$V$89</f>
        <v>0.43458709963245118</v>
      </c>
      <c r="Y82" s="157">
        <f>X82*$W$89</f>
        <v>35781761.089790381</v>
      </c>
      <c r="Z82" s="59">
        <f>T82+Y82</f>
        <v>75996870.596499056</v>
      </c>
      <c r="AB82" s="7">
        <v>21530988.370180681</v>
      </c>
      <c r="AC82" s="59"/>
      <c r="AD82" s="59">
        <f t="shared" si="46"/>
        <v>21530988.370180681</v>
      </c>
      <c r="AF82" s="125">
        <f t="shared" si="50"/>
        <v>0.43458709963245118</v>
      </c>
      <c r="AG82" s="157">
        <f>AF82*$AE$89</f>
        <v>16045302.015806304</v>
      </c>
      <c r="AH82" s="59">
        <f t="shared" si="42"/>
        <v>37576290.385986984</v>
      </c>
      <c r="AM82" s="125"/>
    </row>
    <row r="83" spans="1:39">
      <c r="A83" t="s">
        <v>58</v>
      </c>
      <c r="B83" t="s">
        <v>133</v>
      </c>
      <c r="C83">
        <v>48306</v>
      </c>
      <c r="D83">
        <v>48306</v>
      </c>
      <c r="F83" s="7">
        <f>'Summary '!L83</f>
        <v>0</v>
      </c>
      <c r="G83" s="7">
        <f>INDEX(CurCloseProf[], MATCH(PAQueryRA10[[#This Row],[Reg/Unreg]],CurCloseProf[R/NR],0),MATCH(G$4,CurCloseProf[#Headers],0))*'Closeouts and Depr'!$J84</f>
        <v>0</v>
      </c>
      <c r="H83" s="7">
        <f>INDEX(CurCloseProf[], MATCH(PAQueryRA10[[#This Row],[Reg/Unreg]],CurCloseProf[R/NR],0),MATCH(H$4,CurCloseProf[#Headers],0))*'Closeouts and Depr'!$J84</f>
        <v>0</v>
      </c>
      <c r="I83" s="7">
        <f>INDEX(CurCloseProf[], MATCH(PAQueryRA10[[#This Row],[Reg/Unreg]],CurCloseProf[R/NR],0),MATCH(I$4,CurCloseProf[#Headers],0))*'Closeouts and Depr'!$J84</f>
        <v>0</v>
      </c>
      <c r="J83" s="7">
        <f>INDEX(CurCloseProf[], MATCH(PAQueryRA10[[#This Row],[Reg/Unreg]],CurCloseProf[R/NR],0),MATCH(J$4,CurCloseProf[#Headers],0))*'Closeouts and Depr'!$J84</f>
        <v>0</v>
      </c>
      <c r="K83" s="7">
        <f>INDEX(CurCloseProf[], MATCH(PAQueryRA10[[#This Row],[Reg/Unreg]],CurCloseProf[R/NR],0),MATCH(K$4,CurCloseProf[#Headers],0))*'Closeouts and Depr'!$J84</f>
        <v>0</v>
      </c>
      <c r="L83" s="7">
        <f>INDEX(CurCloseProf[], MATCH(PAQueryRA10[[#This Row],[Reg/Unreg]],CurCloseProf[R/NR],0),MATCH(L$4,CurCloseProf[#Headers],0))*'Closeouts and Depr'!$J84</f>
        <v>0</v>
      </c>
      <c r="M83" s="7">
        <f>INDEX(CurCloseProf[], MATCH(PAQueryRA10[[#This Row],[Reg/Unreg]],CurCloseProf[R/NR],0),MATCH(M$4,CurCloseProf[#Headers],0))*'Closeouts and Depr'!$J84</f>
        <v>0</v>
      </c>
      <c r="N83" s="7">
        <f>INDEX(CurCloseProf[], MATCH(PAQueryRA10[[#This Row],[Reg/Unreg]],CurCloseProf[R/NR],0),MATCH(N$4,CurCloseProf[#Headers],0))*'Closeouts and Depr'!$J84</f>
        <v>0</v>
      </c>
      <c r="O83" s="7">
        <f>INDEX(CurCloseProf[], MATCH(PAQueryRA10[[#This Row],[Reg/Unreg]],CurCloseProf[R/NR],0),MATCH(O$4,CurCloseProf[#Headers],0))*'Closeouts and Depr'!$J84</f>
        <v>0</v>
      </c>
      <c r="P83" s="7">
        <f>INDEX(CurCloseProf[], MATCH(PAQueryRA10[[#This Row],[Reg/Unreg]],CurCloseProf[R/NR],0),MATCH(P$4,CurCloseProf[#Headers],0))*'Closeouts and Depr'!$J84</f>
        <v>0</v>
      </c>
      <c r="Q83" s="7">
        <f>INDEX(CurCloseProf[], MATCH(PAQueryRA10[[#This Row],[Reg/Unreg]],CurCloseProf[R/NR],0),MATCH(Q$4,CurCloseProf[#Headers],0))*'Closeouts and Depr'!$J84</f>
        <v>0</v>
      </c>
      <c r="R83" s="7">
        <f>INDEX(CurCloseProf[], MATCH(PAQueryRA10[[#This Row],[Reg/Unreg]],CurCloseProf[R/NR],0),MATCH(R$4,CurCloseProf[#Headers],0))*'Closeouts and Depr'!$J84</f>
        <v>0</v>
      </c>
      <c r="S83" s="7">
        <f t="shared" si="0"/>
        <v>0</v>
      </c>
      <c r="T83" s="7">
        <v>7520887.5</v>
      </c>
      <c r="U83" s="59">
        <f t="shared" si="43"/>
        <v>7520887.5</v>
      </c>
      <c r="V83" s="59">
        <f t="shared" si="44"/>
        <v>0</v>
      </c>
      <c r="X83" s="125"/>
      <c r="Y83" s="157"/>
      <c r="Z83" s="59">
        <f>T83+Y83</f>
        <v>7520887.5</v>
      </c>
      <c r="AB83" s="7">
        <v>0</v>
      </c>
      <c r="AC83" s="59">
        <f t="shared" si="45"/>
        <v>0</v>
      </c>
      <c r="AD83" s="59">
        <f t="shared" si="46"/>
        <v>0</v>
      </c>
      <c r="AF83" s="125"/>
      <c r="AG83" s="157"/>
      <c r="AH83" s="59">
        <f t="shared" si="42"/>
        <v>0</v>
      </c>
      <c r="AM83" s="125"/>
    </row>
    <row r="84" spans="1:39">
      <c r="A84" s="192" t="s">
        <v>58</v>
      </c>
      <c r="B84" s="192" t="s">
        <v>134</v>
      </c>
      <c r="C84" s="192">
        <v>48307</v>
      </c>
      <c r="D84" s="192">
        <v>48307</v>
      </c>
      <c r="E84" s="192"/>
      <c r="F84" s="193">
        <f>'Summary '!L84</f>
        <v>0</v>
      </c>
      <c r="G84" s="193">
        <f>INDEX(CurCloseProf[], MATCH(PAQueryRA10[[#This Row],[Reg/Unreg]],CurCloseProf[R/NR],0),MATCH(G$4,CurCloseProf[#Headers],0))*'Closeouts and Depr'!$J85</f>
        <v>0</v>
      </c>
      <c r="H84" s="193">
        <f>INDEX(CurCloseProf[], MATCH(PAQueryRA10[[#This Row],[Reg/Unreg]],CurCloseProf[R/NR],0),MATCH(H$4,CurCloseProf[#Headers],0))*'Closeouts and Depr'!$J85</f>
        <v>0</v>
      </c>
      <c r="I84" s="193">
        <f>INDEX(CurCloseProf[], MATCH(PAQueryRA10[[#This Row],[Reg/Unreg]],CurCloseProf[R/NR],0),MATCH(I$4,CurCloseProf[#Headers],0))*'Closeouts and Depr'!$J85</f>
        <v>0</v>
      </c>
      <c r="J84" s="193">
        <f>INDEX(CurCloseProf[], MATCH(PAQueryRA10[[#This Row],[Reg/Unreg]],CurCloseProf[R/NR],0),MATCH(J$4,CurCloseProf[#Headers],0))*'Closeouts and Depr'!$J85</f>
        <v>0</v>
      </c>
      <c r="K84" s="193">
        <f>INDEX(CurCloseProf[], MATCH(PAQueryRA10[[#This Row],[Reg/Unreg]],CurCloseProf[R/NR],0),MATCH(K$4,CurCloseProf[#Headers],0))*'Closeouts and Depr'!$J85</f>
        <v>0</v>
      </c>
      <c r="L84" s="193">
        <f>INDEX(CurCloseProf[], MATCH(PAQueryRA10[[#This Row],[Reg/Unreg]],CurCloseProf[R/NR],0),MATCH(L$4,CurCloseProf[#Headers],0))*'Closeouts and Depr'!$J85</f>
        <v>0</v>
      </c>
      <c r="M84" s="193">
        <f>INDEX(CurCloseProf[], MATCH(PAQueryRA10[[#This Row],[Reg/Unreg]],CurCloseProf[R/NR],0),MATCH(M$4,CurCloseProf[#Headers],0))*'Closeouts and Depr'!$J85</f>
        <v>0</v>
      </c>
      <c r="N84" s="193">
        <f>INDEX(CurCloseProf[], MATCH(PAQueryRA10[[#This Row],[Reg/Unreg]],CurCloseProf[R/NR],0),MATCH(N$4,CurCloseProf[#Headers],0))*'Closeouts and Depr'!$J85</f>
        <v>0</v>
      </c>
      <c r="O84" s="193">
        <f>INDEX(CurCloseProf[], MATCH(PAQueryRA10[[#This Row],[Reg/Unreg]],CurCloseProf[R/NR],0),MATCH(O$4,CurCloseProf[#Headers],0))*'Closeouts and Depr'!$J85</f>
        <v>0</v>
      </c>
      <c r="P84" s="193">
        <f>INDEX(CurCloseProf[], MATCH(PAQueryRA10[[#This Row],[Reg/Unreg]],CurCloseProf[R/NR],0),MATCH(P$4,CurCloseProf[#Headers],0))*'Closeouts and Depr'!$J85</f>
        <v>0</v>
      </c>
      <c r="Q84" s="193">
        <f>INDEX(CurCloseProf[], MATCH(PAQueryRA10[[#This Row],[Reg/Unreg]],CurCloseProf[R/NR],0),MATCH(Q$4,CurCloseProf[#Headers],0))*'Closeouts and Depr'!$J85</f>
        <v>0</v>
      </c>
      <c r="R84" s="193">
        <f>INDEX(CurCloseProf[], MATCH(PAQueryRA10[[#This Row],[Reg/Unreg]],CurCloseProf[R/NR],0),MATCH(R$4,CurCloseProf[#Headers],0))*'Closeouts and Depr'!$J85</f>
        <v>0</v>
      </c>
      <c r="S84" s="193">
        <f t="shared" ref="S84:S131" si="52">SUM(F84:R84)</f>
        <v>0</v>
      </c>
      <c r="T84" s="7">
        <v>0</v>
      </c>
      <c r="U84" s="59"/>
      <c r="V84" s="59">
        <f t="shared" si="44"/>
        <v>0</v>
      </c>
      <c r="X84" s="125"/>
      <c r="Y84" s="157"/>
      <c r="Z84" s="59">
        <f>T84+Y84</f>
        <v>0</v>
      </c>
      <c r="AB84" s="7">
        <v>0</v>
      </c>
      <c r="AC84" s="59"/>
      <c r="AD84" s="59">
        <f t="shared" si="46"/>
        <v>0</v>
      </c>
      <c r="AF84" s="125"/>
      <c r="AG84" s="157"/>
      <c r="AH84" s="59">
        <f t="shared" si="42"/>
        <v>0</v>
      </c>
      <c r="AM84" s="125"/>
    </row>
    <row r="85" spans="1:39">
      <c r="A85" s="192" t="s">
        <v>58</v>
      </c>
      <c r="B85" s="192" t="s">
        <v>135</v>
      </c>
      <c r="C85" s="192">
        <v>49103</v>
      </c>
      <c r="D85" s="192">
        <v>49103</v>
      </c>
      <c r="E85" s="192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7">
        <v>52321253.263194785</v>
      </c>
      <c r="U85" s="59"/>
      <c r="V85" s="59">
        <f t="shared" si="44"/>
        <v>52321253.263194785</v>
      </c>
      <c r="X85" s="125">
        <f>V85/$V$89</f>
        <v>0.56541290036754888</v>
      </c>
      <c r="Y85" s="157">
        <f t="shared" ref="Y85" si="53">X85*$W$89</f>
        <v>46553313.099141002</v>
      </c>
      <c r="Z85" s="59">
        <f>T85+Y85</f>
        <v>98874566.362335786</v>
      </c>
      <c r="AB85" s="7">
        <v>20413762.382150613</v>
      </c>
      <c r="AC85" s="59"/>
      <c r="AD85" s="59">
        <f t="shared" si="46"/>
        <v>20413762.382150613</v>
      </c>
      <c r="AF85" s="125">
        <f t="shared" si="50"/>
        <v>0.56541290036754888</v>
      </c>
      <c r="AG85" s="157">
        <f>AF85*$AE$89</f>
        <v>20875494.826475717</v>
      </c>
      <c r="AH85" s="59">
        <f t="shared" si="42"/>
        <v>41289257.20862633</v>
      </c>
      <c r="AM85" s="125"/>
    </row>
    <row r="86" spans="1:39">
      <c r="A86" s="190" t="s">
        <v>58</v>
      </c>
      <c r="B86" s="190" t="s">
        <v>136</v>
      </c>
      <c r="C86" s="190">
        <v>48321</v>
      </c>
      <c r="D86" s="190">
        <v>48304</v>
      </c>
      <c r="E86" s="190"/>
      <c r="F86" s="193">
        <f>'Summary '!L86</f>
        <v>0</v>
      </c>
      <c r="G86" s="193">
        <f>INDEX(CurCloseProf[], MATCH(PAQueryRA10[[#This Row],[Reg/Unreg]],CurCloseProf[R/NR],0),MATCH(G$4,CurCloseProf[#Headers],0))*'Closeouts and Depr'!$J87</f>
        <v>291928.77425548213</v>
      </c>
      <c r="H86" s="193">
        <f>INDEX(CurCloseProf[], MATCH(PAQueryRA10[[#This Row],[Reg/Unreg]],CurCloseProf[R/NR],0),MATCH(H$4,CurCloseProf[#Headers],0))*'Closeouts and Depr'!$J87</f>
        <v>230210.67359855346</v>
      </c>
      <c r="I86" s="193">
        <f>INDEX(CurCloseProf[], MATCH(PAQueryRA10[[#This Row],[Reg/Unreg]],CurCloseProf[R/NR],0),MATCH(I$4,CurCloseProf[#Headers],0))*'Closeouts and Depr'!$J87</f>
        <v>312366.58906012721</v>
      </c>
      <c r="J86" s="193">
        <f>INDEX(CurCloseProf[], MATCH(PAQueryRA10[[#This Row],[Reg/Unreg]],CurCloseProf[R/NR],0),MATCH(J$4,CurCloseProf[#Headers],0))*'Closeouts and Depr'!$J87</f>
        <v>85896.435314798568</v>
      </c>
      <c r="K86" s="193">
        <f>INDEX(CurCloseProf[], MATCH(PAQueryRA10[[#This Row],[Reg/Unreg]],CurCloseProf[R/NR],0),MATCH(K$4,CurCloseProf[#Headers],0))*'Closeouts and Depr'!$J87</f>
        <v>250913.60705995397</v>
      </c>
      <c r="L86" s="193">
        <f>INDEX(CurCloseProf[], MATCH(PAQueryRA10[[#This Row],[Reg/Unreg]],CurCloseProf[R/NR],0),MATCH(L$4,CurCloseProf[#Headers],0))*'Closeouts and Depr'!$J87</f>
        <v>436420.18433498964</v>
      </c>
      <c r="M86" s="193">
        <f>INDEX(CurCloseProf[], MATCH(PAQueryRA10[[#This Row],[Reg/Unreg]],CurCloseProf[R/NR],0),MATCH(M$4,CurCloseProf[#Headers],0))*'Closeouts and Depr'!$J87</f>
        <v>365089.76423432521</v>
      </c>
      <c r="N86" s="193">
        <f>INDEX(CurCloseProf[], MATCH(PAQueryRA10[[#This Row],[Reg/Unreg]],CurCloseProf[R/NR],0),MATCH(N$4,CurCloseProf[#Headers],0))*'Closeouts and Depr'!$J87</f>
        <v>210801.43389981266</v>
      </c>
      <c r="O86" s="193">
        <f>INDEX(CurCloseProf[], MATCH(PAQueryRA10[[#This Row],[Reg/Unreg]],CurCloseProf[R/NR],0),MATCH(O$4,CurCloseProf[#Headers],0))*'Closeouts and Depr'!$J87</f>
        <v>441408.487035572</v>
      </c>
      <c r="P86" s="193">
        <f>INDEX(CurCloseProf[], MATCH(PAQueryRA10[[#This Row],[Reg/Unreg]],CurCloseProf[R/NR],0),MATCH(P$4,CurCloseProf[#Headers],0))*'Closeouts and Depr'!$J87</f>
        <v>888958.04887390265</v>
      </c>
      <c r="Q86" s="193">
        <f>INDEX(CurCloseProf[], MATCH(PAQueryRA10[[#This Row],[Reg/Unreg]],CurCloseProf[R/NR],0),MATCH(Q$4,CurCloseProf[#Headers],0))*'Closeouts and Depr'!$J87</f>
        <v>789135.1495540496</v>
      </c>
      <c r="R86" s="193">
        <f>INDEX(CurCloseProf[], MATCH(PAQueryRA10[[#This Row],[Reg/Unreg]],CurCloseProf[R/NR],0),MATCH(R$4,CurCloseProf[#Headers],0))*'Closeouts and Depr'!$J87</f>
        <v>2935833.2867199555</v>
      </c>
      <c r="S86" s="191">
        <f t="shared" si="52"/>
        <v>7238962.4339415226</v>
      </c>
      <c r="T86" s="7">
        <v>0</v>
      </c>
      <c r="U86" s="59">
        <f t="shared" si="43"/>
        <v>0</v>
      </c>
      <c r="V86" s="59">
        <f t="shared" si="44"/>
        <v>0</v>
      </c>
      <c r="X86" s="125"/>
      <c r="Y86" s="157"/>
      <c r="Z86" s="59">
        <f t="shared" si="47"/>
        <v>0</v>
      </c>
      <c r="AB86" s="7">
        <v>0</v>
      </c>
      <c r="AC86" s="59">
        <f t="shared" si="45"/>
        <v>0</v>
      </c>
      <c r="AD86" s="59">
        <f t="shared" si="46"/>
        <v>0</v>
      </c>
      <c r="AF86" s="125"/>
      <c r="AG86" s="157"/>
      <c r="AH86" s="59">
        <f t="shared" si="42"/>
        <v>0</v>
      </c>
      <c r="AK86" t="s">
        <v>136</v>
      </c>
      <c r="AL86">
        <v>48321</v>
      </c>
      <c r="AM86" s="125">
        <v>1.3921835965179857E-2</v>
      </c>
    </row>
    <row r="87" spans="1:39">
      <c r="A87" s="190" t="s">
        <v>58</v>
      </c>
      <c r="B87" s="190" t="s">
        <v>137</v>
      </c>
      <c r="C87" s="190">
        <v>49000</v>
      </c>
      <c r="D87" s="190">
        <v>49000</v>
      </c>
      <c r="E87" s="190"/>
      <c r="F87" s="193">
        <f>'Summary '!L88</f>
        <v>0</v>
      </c>
      <c r="G87" s="193">
        <f>INDEX(CurCloseProf[], MATCH(PAQueryRA10[[#This Row],[Reg/Unreg]],CurCloseProf[R/NR],0),MATCH(G$4,CurCloseProf[#Headers],0))*'Closeouts and Depr'!$J89</f>
        <v>0</v>
      </c>
      <c r="H87" s="193">
        <f>INDEX(CurCloseProf[], MATCH(PAQueryRA10[[#This Row],[Reg/Unreg]],CurCloseProf[R/NR],0),MATCH(H$4,CurCloseProf[#Headers],0))*'Closeouts and Depr'!$J89</f>
        <v>0</v>
      </c>
      <c r="I87" s="193">
        <f>INDEX(CurCloseProf[], MATCH(PAQueryRA10[[#This Row],[Reg/Unreg]],CurCloseProf[R/NR],0),MATCH(I$4,CurCloseProf[#Headers],0))*'Closeouts and Depr'!$J89</f>
        <v>0</v>
      </c>
      <c r="J87" s="193">
        <f>INDEX(CurCloseProf[], MATCH(PAQueryRA10[[#This Row],[Reg/Unreg]],CurCloseProf[R/NR],0),MATCH(J$4,CurCloseProf[#Headers],0))*'Closeouts and Depr'!$J89</f>
        <v>0</v>
      </c>
      <c r="K87" s="193">
        <f>INDEX(CurCloseProf[], MATCH(PAQueryRA10[[#This Row],[Reg/Unreg]],CurCloseProf[R/NR],0),MATCH(K$4,CurCloseProf[#Headers],0))*'Closeouts and Depr'!$J89</f>
        <v>0</v>
      </c>
      <c r="L87" s="193">
        <f>INDEX(CurCloseProf[], MATCH(PAQueryRA10[[#This Row],[Reg/Unreg]],CurCloseProf[R/NR],0),MATCH(L$4,CurCloseProf[#Headers],0))*'Closeouts and Depr'!$J89</f>
        <v>0</v>
      </c>
      <c r="M87" s="193">
        <f>INDEX(CurCloseProf[], MATCH(PAQueryRA10[[#This Row],[Reg/Unreg]],CurCloseProf[R/NR],0),MATCH(M$4,CurCloseProf[#Headers],0))*'Closeouts and Depr'!$J89</f>
        <v>0</v>
      </c>
      <c r="N87" s="193">
        <f>INDEX(CurCloseProf[], MATCH(PAQueryRA10[[#This Row],[Reg/Unreg]],CurCloseProf[R/NR],0),MATCH(N$4,CurCloseProf[#Headers],0))*'Closeouts and Depr'!$J89</f>
        <v>0</v>
      </c>
      <c r="O87" s="193">
        <f>INDEX(CurCloseProf[], MATCH(PAQueryRA10[[#This Row],[Reg/Unreg]],CurCloseProf[R/NR],0),MATCH(O$4,CurCloseProf[#Headers],0))*'Closeouts and Depr'!$J89</f>
        <v>0</v>
      </c>
      <c r="P87" s="193">
        <f>INDEX(CurCloseProf[], MATCH(PAQueryRA10[[#This Row],[Reg/Unreg]],CurCloseProf[R/NR],0),MATCH(P$4,CurCloseProf[#Headers],0))*'Closeouts and Depr'!$J89</f>
        <v>0</v>
      </c>
      <c r="Q87" s="193">
        <f>INDEX(CurCloseProf[], MATCH(PAQueryRA10[[#This Row],[Reg/Unreg]],CurCloseProf[R/NR],0),MATCH(Q$4,CurCloseProf[#Headers],0))*'Closeouts and Depr'!$J89</f>
        <v>0</v>
      </c>
      <c r="R87" s="193">
        <f>INDEX(CurCloseProf[], MATCH(PAQueryRA10[[#This Row],[Reg/Unreg]],CurCloseProf[R/NR],0),MATCH(R$4,CurCloseProf[#Headers],0))*'Closeouts and Depr'!$J89</f>
        <v>0</v>
      </c>
      <c r="S87" s="191">
        <f t="shared" si="52"/>
        <v>0</v>
      </c>
      <c r="T87" s="7">
        <v>19230803.232896712</v>
      </c>
      <c r="U87" s="59">
        <f t="shared" si="43"/>
        <v>19230803.232896712</v>
      </c>
      <c r="V87" s="59">
        <f t="shared" si="44"/>
        <v>0</v>
      </c>
      <c r="Y87" s="157"/>
      <c r="Z87" s="59">
        <f t="shared" si="47"/>
        <v>19230803.232896712</v>
      </c>
      <c r="AB87" s="7">
        <v>8459107.4369722009</v>
      </c>
      <c r="AC87" s="59">
        <f t="shared" si="45"/>
        <v>8459107.4369722009</v>
      </c>
      <c r="AD87" s="59">
        <f t="shared" si="46"/>
        <v>0</v>
      </c>
      <c r="AG87" s="157"/>
      <c r="AH87" s="59">
        <f t="shared" si="42"/>
        <v>8459107.4369722009</v>
      </c>
      <c r="AM87" s="125"/>
    </row>
    <row r="88" spans="1:39">
      <c r="A88" s="192" t="s">
        <v>58</v>
      </c>
      <c r="B88" s="192" t="s">
        <v>138</v>
      </c>
      <c r="C88" s="192">
        <v>48322</v>
      </c>
      <c r="D88" s="192">
        <v>48322</v>
      </c>
      <c r="E88" s="192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7">
        <v>0</v>
      </c>
      <c r="U88" s="59"/>
      <c r="V88" s="59"/>
      <c r="Y88" s="157"/>
      <c r="Z88" s="59">
        <f t="shared" si="47"/>
        <v>0</v>
      </c>
      <c r="AB88" s="7"/>
      <c r="AC88" s="59"/>
      <c r="AD88" s="59"/>
      <c r="AG88" s="157"/>
      <c r="AH88" s="59"/>
      <c r="AM88" s="125"/>
    </row>
    <row r="89" spans="1:39">
      <c r="A89" s="192"/>
      <c r="B89" s="192"/>
      <c r="C89" s="192"/>
      <c r="D89" s="192"/>
      <c r="E89" s="192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7"/>
      <c r="V89" s="195">
        <f>V81+V82+V84+V85</f>
        <v>92536362.769903466</v>
      </c>
      <c r="W89" s="194">
        <f>T102</f>
        <v>82335074.188931376</v>
      </c>
      <c r="X89" s="125">
        <f>X82+X85+X81</f>
        <v>1</v>
      </c>
      <c r="Y89" s="157"/>
      <c r="Z89" s="59">
        <f t="shared" si="47"/>
        <v>0</v>
      </c>
      <c r="AB89" s="7"/>
      <c r="AD89" s="195">
        <f>AD81+AD82+AD85+AD84</f>
        <v>41944750.752331294</v>
      </c>
      <c r="AE89" s="194">
        <f>AB102</f>
        <v>36920796.84228202</v>
      </c>
      <c r="AF89" s="125">
        <f>AF82+AF85+AF81</f>
        <v>1</v>
      </c>
      <c r="AG89" s="157"/>
      <c r="AH89" s="59"/>
      <c r="AM89" s="125"/>
    </row>
    <row r="90" spans="1:39">
      <c r="A90" s="190" t="s">
        <v>58</v>
      </c>
      <c r="B90" s="190" t="s">
        <v>139</v>
      </c>
      <c r="C90" s="190">
        <v>48400</v>
      </c>
      <c r="D90" s="190">
        <v>48403</v>
      </c>
      <c r="E90" s="190"/>
      <c r="F90" s="191">
        <f>'Summary '!L89</f>
        <v>0</v>
      </c>
      <c r="G90" s="191">
        <f>INDEX(CurCloseProf[], MATCH(PAQueryRA10[[#This Row],[Reg/Unreg]],CurCloseProf[R/NR],0),MATCH(G$4,CurCloseProf[#Headers],0))*'Closeouts and Depr'!$J90</f>
        <v>375796.61530392466</v>
      </c>
      <c r="H90" s="191">
        <f>INDEX(CurCloseProf[], MATCH(PAQueryRA10[[#This Row],[Reg/Unreg]],CurCloseProf[R/NR],0),MATCH(H$4,CurCloseProf[#Headers],0))*'Closeouts and Depr'!$J90</f>
        <v>296347.60110855481</v>
      </c>
      <c r="I90" s="191">
        <f>INDEX(CurCloseProf[], MATCH(PAQueryRA10[[#This Row],[Reg/Unreg]],CurCloseProf[R/NR],0),MATCH(I$4,CurCloseProf[#Headers],0))*'Closeouts and Depr'!$J90</f>
        <v>402105.98356466519</v>
      </c>
      <c r="J90" s="191">
        <f>INDEX(CurCloseProf[], MATCH(PAQueryRA10[[#This Row],[Reg/Unreg]],CurCloseProf[R/NR],0),MATCH(J$4,CurCloseProf[#Headers],0))*'Closeouts and Depr'!$J90</f>
        <v>110573.5114337316</v>
      </c>
      <c r="K90" s="191">
        <f>INDEX(CurCloseProf[], MATCH(PAQueryRA10[[#This Row],[Reg/Unreg]],CurCloseProf[R/NR],0),MATCH(K$4,CurCloseProf[#Headers],0))*'Closeouts and Depr'!$J90</f>
        <v>322998.25362302025</v>
      </c>
      <c r="L90" s="191">
        <f>INDEX(CurCloseProf[], MATCH(PAQueryRA10[[#This Row],[Reg/Unreg]],CurCloseProf[R/NR],0),MATCH(L$4,CurCloseProf[#Headers],0))*'Closeouts and Depr'!$J90</f>
        <v>561798.77623119962</v>
      </c>
      <c r="M90" s="191">
        <f>INDEX(CurCloseProf[], MATCH(PAQueryRA10[[#This Row],[Reg/Unreg]],CurCloseProf[R/NR],0),MATCH(M$4,CurCloseProf[#Headers],0))*'Closeouts and Depr'!$J90</f>
        <v>469975.93173633795</v>
      </c>
      <c r="N90" s="191">
        <f>INDEX(CurCloseProf[], MATCH(PAQueryRA10[[#This Row],[Reg/Unreg]],CurCloseProf[R/NR],0),MATCH(N$4,CurCloseProf[#Headers],0))*'Closeouts and Depr'!$J90</f>
        <v>271362.30596931628</v>
      </c>
      <c r="O90" s="191">
        <f>INDEX(CurCloseProf[], MATCH(PAQueryRA10[[#This Row],[Reg/Unreg]],CurCloseProf[R/NR],0),MATCH(O$4,CurCloseProf[#Headers],0))*'Closeouts and Depr'!$J90</f>
        <v>568220.1619811008</v>
      </c>
      <c r="P90" s="191">
        <f>INDEX(CurCloseProf[], MATCH(PAQueryRA10[[#This Row],[Reg/Unreg]],CurCloseProf[R/NR],0),MATCH(P$4,CurCloseProf[#Headers],0))*'Closeouts and Depr'!$J90</f>
        <v>1144345.660224756</v>
      </c>
      <c r="Q90" s="191">
        <f>INDEX(CurCloseProf[], MATCH(PAQueryRA10[[#This Row],[Reg/Unreg]],CurCloseProf[R/NR],0),MATCH(Q$4,CurCloseProf[#Headers],0))*'Closeouts and Depr'!$J90</f>
        <v>1015844.7689032464</v>
      </c>
      <c r="R90" s="191">
        <f>INDEX(CurCloseProf[], MATCH(PAQueryRA10[[#This Row],[Reg/Unreg]],CurCloseProf[R/NR],0),MATCH(R$4,CurCloseProf[#Headers],0))*'Closeouts and Depr'!$J90</f>
        <v>3779265.0452484046</v>
      </c>
      <c r="S90" s="191">
        <f t="shared" si="52"/>
        <v>9318634.6153282579</v>
      </c>
      <c r="T90" s="7">
        <v>71604929.530567959</v>
      </c>
      <c r="U90" s="59">
        <f>T90</f>
        <v>71604929.530567959</v>
      </c>
      <c r="V90" s="59">
        <f>T90-U90</f>
        <v>0</v>
      </c>
      <c r="X90" s="125">
        <f>V90/$V$132</f>
        <v>0</v>
      </c>
      <c r="Y90" s="157"/>
      <c r="Z90" s="59">
        <f t="shared" si="47"/>
        <v>71604929.530567959</v>
      </c>
      <c r="AB90" s="7">
        <v>61753601.59242855</v>
      </c>
      <c r="AC90" s="59">
        <f>AB90</f>
        <v>61753601.59242855</v>
      </c>
      <c r="AD90" s="59">
        <f>AB90-AC90</f>
        <v>0</v>
      </c>
      <c r="AF90" s="125"/>
      <c r="AG90" s="157"/>
      <c r="AH90" s="59">
        <f t="shared" ref="AH90:AH95" si="54">AB90+AG90</f>
        <v>61753601.59242855</v>
      </c>
      <c r="AK90" t="s">
        <v>139</v>
      </c>
      <c r="AL90">
        <v>48400</v>
      </c>
      <c r="AM90" s="125">
        <v>1.7921422264296681E-2</v>
      </c>
    </row>
    <row r="91" spans="1:39">
      <c r="A91" s="190" t="s">
        <v>58</v>
      </c>
      <c r="B91" s="190" t="s">
        <v>140</v>
      </c>
      <c r="C91" s="190">
        <v>48521</v>
      </c>
      <c r="D91" s="190">
        <v>48500</v>
      </c>
      <c r="E91" s="190"/>
      <c r="F91" s="191">
        <f>'Summary '!L90</f>
        <v>0</v>
      </c>
      <c r="G91" s="191">
        <f>INDEX(CurCloseProf[], MATCH(PAQueryRA10[[#This Row],[Reg/Unreg]],CurCloseProf[R/NR],0),MATCH(G$4,CurCloseProf[#Headers],0))*'Closeouts and Depr'!$J91</f>
        <v>83769.670110375329</v>
      </c>
      <c r="H91" s="191">
        <f>INDEX(CurCloseProf[], MATCH(PAQueryRA10[[#This Row],[Reg/Unreg]],CurCloseProf[R/NR],0),MATCH(H$4,CurCloseProf[#Headers],0))*'Closeouts and Depr'!$J91</f>
        <v>66059.511373692454</v>
      </c>
      <c r="I91" s="191">
        <f>INDEX(CurCloseProf[], MATCH(PAQueryRA10[[#This Row],[Reg/Unreg]],CurCloseProf[R/NR],0),MATCH(I$4,CurCloseProf[#Headers],0))*'Closeouts and Depr'!$J91</f>
        <v>89634.350659007177</v>
      </c>
      <c r="J91" s="191">
        <f>INDEX(CurCloseProf[], MATCH(PAQueryRA10[[#This Row],[Reg/Unreg]],CurCloseProf[R/NR],0),MATCH(J$4,CurCloseProf[#Headers],0))*'Closeouts and Depr'!$J91</f>
        <v>24648.190533217865</v>
      </c>
      <c r="K91" s="191">
        <f>INDEX(CurCloseProf[], MATCH(PAQueryRA10[[#This Row],[Reg/Unreg]],CurCloseProf[R/NR],0),MATCH(K$4,CurCloseProf[#Headers],0))*'Closeouts and Depr'!$J91</f>
        <v>72000.268364165793</v>
      </c>
      <c r="L91" s="191">
        <f>INDEX(CurCloseProf[], MATCH(PAQueryRA10[[#This Row],[Reg/Unreg]],CurCloseProf[R/NR],0),MATCH(L$4,CurCloseProf[#Headers],0))*'Closeouts and Depr'!$J91</f>
        <v>125231.83082753187</v>
      </c>
      <c r="M91" s="191">
        <f>INDEX(CurCloseProf[], MATCH(PAQueryRA10[[#This Row],[Reg/Unreg]],CurCloseProf[R/NR],0),MATCH(M$4,CurCloseProf[#Headers],0))*'Closeouts and Depr'!$J91</f>
        <v>104763.39370307827</v>
      </c>
      <c r="N91" s="191">
        <f>INDEX(CurCloseProf[], MATCH(PAQueryRA10[[#This Row],[Reg/Unreg]],CurCloseProf[R/NR],0),MATCH(N$4,CurCloseProf[#Headers],0))*'Closeouts and Depr'!$J91</f>
        <v>60489.982947440767</v>
      </c>
      <c r="O91" s="191">
        <f>INDEX(CurCloseProf[], MATCH(PAQueryRA10[[#This Row],[Reg/Unreg]],CurCloseProf[R/NR],0),MATCH(O$4,CurCloseProf[#Headers],0))*'Closeouts and Depr'!$J91</f>
        <v>126663.23639111216</v>
      </c>
      <c r="P91" s="191">
        <f>INDEX(CurCloseProf[], MATCH(PAQueryRA10[[#This Row],[Reg/Unreg]],CurCloseProf[R/NR],0),MATCH(P$4,CurCloseProf[#Headers],0))*'Closeouts and Depr'!$J91</f>
        <v>255088.66909761744</v>
      </c>
      <c r="Q91" s="191">
        <f>INDEX(CurCloseProf[], MATCH(PAQueryRA10[[#This Row],[Reg/Unreg]],CurCloseProf[R/NR],0),MATCH(Q$4,CurCloseProf[#Headers],0))*'Closeouts and Depr'!$J91</f>
        <v>226444.24592689169</v>
      </c>
      <c r="R91" s="191">
        <f>INDEX(CurCloseProf[], MATCH(PAQueryRA10[[#This Row],[Reg/Unreg]],CurCloseProf[R/NR],0),MATCH(R$4,CurCloseProf[#Headers],0))*'Closeouts and Depr'!$J91</f>
        <v>842444.48514814826</v>
      </c>
      <c r="S91" s="191">
        <f t="shared" si="52"/>
        <v>2077237.8350822791</v>
      </c>
      <c r="T91" s="7">
        <v>22383611.493381277</v>
      </c>
      <c r="U91" s="59">
        <f t="shared" ref="U91:U95" si="55">T91</f>
        <v>22383611.493381277</v>
      </c>
      <c r="V91" s="59">
        <f t="shared" ref="V91:V95" si="56">T91-U91</f>
        <v>0</v>
      </c>
      <c r="X91" s="125">
        <f>V91/$V$132</f>
        <v>0</v>
      </c>
      <c r="Y91" s="157"/>
      <c r="Z91" s="59">
        <f t="shared" si="47"/>
        <v>22383611.493381277</v>
      </c>
      <c r="AB91" s="7">
        <v>7979072.0611554282</v>
      </c>
      <c r="AC91" s="59">
        <f t="shared" ref="AC91:AC95" si="57">AB91</f>
        <v>7979072.0611554282</v>
      </c>
      <c r="AD91" s="59">
        <f t="shared" ref="AD91:AD95" si="58">AB91-AC91</f>
        <v>0</v>
      </c>
      <c r="AF91" s="125"/>
      <c r="AG91" s="157"/>
      <c r="AH91" s="59">
        <f t="shared" si="54"/>
        <v>7979072.0611554282</v>
      </c>
      <c r="AK91" t="s">
        <v>140</v>
      </c>
      <c r="AL91">
        <v>48521</v>
      </c>
      <c r="AM91" s="125">
        <v>3.9949046102363611E-3</v>
      </c>
    </row>
    <row r="92" spans="1:39">
      <c r="A92" s="190" t="s">
        <v>58</v>
      </c>
      <c r="B92" s="190" t="s">
        <v>141</v>
      </c>
      <c r="C92" s="190">
        <v>48601</v>
      </c>
      <c r="D92" s="190">
        <v>48601</v>
      </c>
      <c r="E92" s="190"/>
      <c r="F92" s="191">
        <f>'Summary '!L91</f>
        <v>0</v>
      </c>
      <c r="G92" s="191">
        <f>INDEX(CurCloseProf[], MATCH(PAQueryRA10[[#This Row],[Reg/Unreg]],CurCloseProf[R/NR],0),MATCH(G$4,CurCloseProf[#Headers],0))*'Closeouts and Depr'!$J92</f>
        <v>109485.45805353232</v>
      </c>
      <c r="H92" s="191">
        <f>INDEX(CurCloseProf[], MATCH(PAQueryRA10[[#This Row],[Reg/Unreg]],CurCloseProf[R/NR],0),MATCH(H$4,CurCloseProf[#Headers],0))*'Closeouts and Depr'!$J92</f>
        <v>86338.597872136714</v>
      </c>
      <c r="I92" s="191">
        <f>INDEX(CurCloseProf[], MATCH(PAQueryRA10[[#This Row],[Reg/Unreg]],CurCloseProf[R/NR],0),MATCH(I$4,CurCloseProf[#Headers],0))*'Closeouts and Depr'!$J92</f>
        <v>117150.49046154549</v>
      </c>
      <c r="J92" s="191">
        <f>INDEX(CurCloseProf[], MATCH(PAQueryRA10[[#This Row],[Reg/Unreg]],CurCloseProf[R/NR],0),MATCH(J$4,CurCloseProf[#Headers],0))*'Closeouts and Depr'!$J92</f>
        <v>32214.743440727223</v>
      </c>
      <c r="K92" s="191">
        <f>INDEX(CurCloseProf[], MATCH(PAQueryRA10[[#This Row],[Reg/Unreg]],CurCloseProf[R/NR],0),MATCH(K$4,CurCloseProf[#Headers],0))*'Closeouts and Depr'!$J92</f>
        <v>94103.060826684494</v>
      </c>
      <c r="L92" s="191">
        <f>INDEX(CurCloseProf[], MATCH(PAQueryRA10[[#This Row],[Reg/Unreg]],CurCloseProf[R/NR],0),MATCH(L$4,CurCloseProf[#Headers],0))*'Closeouts and Depr'!$J92</f>
        <v>163675.75929294014</v>
      </c>
      <c r="M92" s="191">
        <f>INDEX(CurCloseProf[], MATCH(PAQueryRA10[[#This Row],[Reg/Unreg]],CurCloseProf[R/NR],0),MATCH(M$4,CurCloseProf[#Headers],0))*'Closeouts and Depr'!$J92</f>
        <v>136923.87867483599</v>
      </c>
      <c r="N92" s="191">
        <f>INDEX(CurCloseProf[], MATCH(PAQueryRA10[[#This Row],[Reg/Unreg]],CurCloseProf[R/NR],0),MATCH(N$4,CurCloseProf[#Headers],0))*'Closeouts and Depr'!$J92</f>
        <v>79059.324000258232</v>
      </c>
      <c r="O92" s="191">
        <f>INDEX(CurCloseProf[], MATCH(PAQueryRA10[[#This Row],[Reg/Unreg]],CurCloseProf[R/NR],0),MATCH(O$4,CurCloseProf[#Headers],0))*'Closeouts and Depr'!$J92</f>
        <v>165546.58072010431</v>
      </c>
      <c r="P92" s="191">
        <f>INDEX(CurCloseProf[], MATCH(PAQueryRA10[[#This Row],[Reg/Unreg]],CurCloseProf[R/NR],0),MATCH(P$4,CurCloseProf[#Headers],0))*'Closeouts and Depr'!$J92</f>
        <v>333396.3204536899</v>
      </c>
      <c r="Q92" s="191">
        <f>INDEX(CurCloseProf[], MATCH(PAQueryRA10[[#This Row],[Reg/Unreg]],CurCloseProf[R/NR],0),MATCH(Q$4,CurCloseProf[#Headers],0))*'Closeouts and Depr'!$J92</f>
        <v>295958.57255049387</v>
      </c>
      <c r="R92" s="191">
        <f>INDEX(CurCloseProf[], MATCH(PAQueryRA10[[#This Row],[Reg/Unreg]],CurCloseProf[R/NR],0),MATCH(R$4,CurCloseProf[#Headers],0))*'Closeouts and Depr'!$J92</f>
        <v>1101059.8492221273</v>
      </c>
      <c r="S92" s="191">
        <f t="shared" si="52"/>
        <v>2714912.6355690761</v>
      </c>
      <c r="T92" s="7">
        <v>38263692.491620935</v>
      </c>
      <c r="U92" s="59">
        <f t="shared" si="55"/>
        <v>38263692.491620935</v>
      </c>
      <c r="V92" s="59">
        <f t="shared" si="56"/>
        <v>0</v>
      </c>
      <c r="X92" s="125">
        <f>V92/$V$132</f>
        <v>0</v>
      </c>
      <c r="Y92" s="157"/>
      <c r="Z92" s="59">
        <f t="shared" si="47"/>
        <v>38263692.491620935</v>
      </c>
      <c r="AB92" s="7">
        <v>18817327.309265457</v>
      </c>
      <c r="AC92" s="59">
        <f t="shared" si="57"/>
        <v>18817327.309265457</v>
      </c>
      <c r="AD92" s="59">
        <f t="shared" si="58"/>
        <v>0</v>
      </c>
      <c r="AF92" s="125"/>
      <c r="AG92" s="157"/>
      <c r="AH92" s="59">
        <f t="shared" si="54"/>
        <v>18817327.309265457</v>
      </c>
      <c r="AK92" t="s">
        <v>141</v>
      </c>
      <c r="AL92">
        <v>48601</v>
      </c>
      <c r="AM92" s="125">
        <v>5.2212687546172344E-3</v>
      </c>
    </row>
    <row r="93" spans="1:39">
      <c r="A93" s="190" t="s">
        <v>58</v>
      </c>
      <c r="B93" s="190" t="s">
        <v>142</v>
      </c>
      <c r="C93" s="190">
        <v>48706</v>
      </c>
      <c r="D93" s="190">
        <v>48706</v>
      </c>
      <c r="E93" s="190"/>
      <c r="F93" s="191">
        <f>'Summary '!L92</f>
        <v>0</v>
      </c>
      <c r="G93" s="191">
        <f>INDEX(CurCloseProf[], MATCH(PAQueryRA10[[#This Row],[Reg/Unreg]],CurCloseProf[R/NR],0),MATCH(G$4,CurCloseProf[#Headers],0))*'Closeouts and Depr'!$J93</f>
        <v>0</v>
      </c>
      <c r="H93" s="191">
        <f>INDEX(CurCloseProf[], MATCH(PAQueryRA10[[#This Row],[Reg/Unreg]],CurCloseProf[R/NR],0),MATCH(H$4,CurCloseProf[#Headers],0))*'Closeouts and Depr'!$J93</f>
        <v>0</v>
      </c>
      <c r="I93" s="191">
        <f>INDEX(CurCloseProf[], MATCH(PAQueryRA10[[#This Row],[Reg/Unreg]],CurCloseProf[R/NR],0),MATCH(I$4,CurCloseProf[#Headers],0))*'Closeouts and Depr'!$J93</f>
        <v>0</v>
      </c>
      <c r="J93" s="191">
        <f>INDEX(CurCloseProf[], MATCH(PAQueryRA10[[#This Row],[Reg/Unreg]],CurCloseProf[R/NR],0),MATCH(J$4,CurCloseProf[#Headers],0))*'Closeouts and Depr'!$J93</f>
        <v>0</v>
      </c>
      <c r="K93" s="191">
        <f>INDEX(CurCloseProf[], MATCH(PAQueryRA10[[#This Row],[Reg/Unreg]],CurCloseProf[R/NR],0),MATCH(K$4,CurCloseProf[#Headers],0))*'Closeouts and Depr'!$J93</f>
        <v>0</v>
      </c>
      <c r="L93" s="191">
        <f>INDEX(CurCloseProf[], MATCH(PAQueryRA10[[#This Row],[Reg/Unreg]],CurCloseProf[R/NR],0),MATCH(L$4,CurCloseProf[#Headers],0))*'Closeouts and Depr'!$J93</f>
        <v>0</v>
      </c>
      <c r="M93" s="191">
        <f>INDEX(CurCloseProf[], MATCH(PAQueryRA10[[#This Row],[Reg/Unreg]],CurCloseProf[R/NR],0),MATCH(M$4,CurCloseProf[#Headers],0))*'Closeouts and Depr'!$J93</f>
        <v>0</v>
      </c>
      <c r="N93" s="191">
        <f>INDEX(CurCloseProf[], MATCH(PAQueryRA10[[#This Row],[Reg/Unreg]],CurCloseProf[R/NR],0),MATCH(N$4,CurCloseProf[#Headers],0))*'Closeouts and Depr'!$J93</f>
        <v>0</v>
      </c>
      <c r="O93" s="191">
        <f>INDEX(CurCloseProf[], MATCH(PAQueryRA10[[#This Row],[Reg/Unreg]],CurCloseProf[R/NR],0),MATCH(O$4,CurCloseProf[#Headers],0))*'Closeouts and Depr'!$J93</f>
        <v>0</v>
      </c>
      <c r="P93" s="191">
        <f>INDEX(CurCloseProf[], MATCH(PAQueryRA10[[#This Row],[Reg/Unreg]],CurCloseProf[R/NR],0),MATCH(P$4,CurCloseProf[#Headers],0))*'Closeouts and Depr'!$J93</f>
        <v>0</v>
      </c>
      <c r="Q93" s="191">
        <f>INDEX(CurCloseProf[], MATCH(PAQueryRA10[[#This Row],[Reg/Unreg]],CurCloseProf[R/NR],0),MATCH(Q$4,CurCloseProf[#Headers],0))*'Closeouts and Depr'!$J93</f>
        <v>0</v>
      </c>
      <c r="R93" s="191">
        <f>INDEX(CurCloseProf[], MATCH(PAQueryRA10[[#This Row],[Reg/Unreg]],CurCloseProf[R/NR],0),MATCH(R$4,CurCloseProf[#Headers],0))*'Closeouts and Depr'!$J93</f>
        <v>0</v>
      </c>
      <c r="S93" s="191">
        <f t="shared" si="52"/>
        <v>0</v>
      </c>
      <c r="T93" s="7">
        <v>0</v>
      </c>
      <c r="U93" s="59">
        <f t="shared" si="55"/>
        <v>0</v>
      </c>
      <c r="V93" s="59">
        <f t="shared" si="56"/>
        <v>0</v>
      </c>
      <c r="X93" s="125">
        <f>V93/$V$132</f>
        <v>0</v>
      </c>
      <c r="Y93" s="157"/>
      <c r="Z93" s="59">
        <f t="shared" si="47"/>
        <v>0</v>
      </c>
      <c r="AB93" s="7">
        <v>0</v>
      </c>
      <c r="AC93" s="59">
        <f t="shared" si="57"/>
        <v>0</v>
      </c>
      <c r="AD93" s="59">
        <f t="shared" si="58"/>
        <v>0</v>
      </c>
      <c r="AF93" s="125"/>
      <c r="AG93" s="157"/>
      <c r="AH93" s="59">
        <f t="shared" si="54"/>
        <v>0</v>
      </c>
      <c r="AK93" t="s">
        <v>142</v>
      </c>
      <c r="AL93">
        <v>48706</v>
      </c>
      <c r="AM93" s="125">
        <v>7.2217583455795337E-4</v>
      </c>
    </row>
    <row r="94" spans="1:39">
      <c r="A94" s="190" t="s">
        <v>58</v>
      </c>
      <c r="B94" s="190" t="s">
        <v>143</v>
      </c>
      <c r="C94" s="190">
        <v>48796</v>
      </c>
      <c r="D94" s="190">
        <v>48796</v>
      </c>
      <c r="E94" s="190"/>
      <c r="F94" s="191">
        <f>'Summary '!L93</f>
        <v>0</v>
      </c>
      <c r="G94" s="191">
        <f>INDEX(CurCloseProf[], MATCH(PAQueryRA10[[#This Row],[Reg/Unreg]],CurCloseProf[R/NR],0),MATCH(G$4,CurCloseProf[#Headers],0))*'Closeouts and Depr'!$J94</f>
        <v>0</v>
      </c>
      <c r="H94" s="191">
        <f>INDEX(CurCloseProf[], MATCH(PAQueryRA10[[#This Row],[Reg/Unreg]],CurCloseProf[R/NR],0),MATCH(H$4,CurCloseProf[#Headers],0))*'Closeouts and Depr'!$J94</f>
        <v>0</v>
      </c>
      <c r="I94" s="191">
        <f>INDEX(CurCloseProf[], MATCH(PAQueryRA10[[#This Row],[Reg/Unreg]],CurCloseProf[R/NR],0),MATCH(I$4,CurCloseProf[#Headers],0))*'Closeouts and Depr'!$J94</f>
        <v>0</v>
      </c>
      <c r="J94" s="191">
        <f>INDEX(CurCloseProf[], MATCH(PAQueryRA10[[#This Row],[Reg/Unreg]],CurCloseProf[R/NR],0),MATCH(J$4,CurCloseProf[#Headers],0))*'Closeouts and Depr'!$J94</f>
        <v>0</v>
      </c>
      <c r="K94" s="191">
        <f>INDEX(CurCloseProf[], MATCH(PAQueryRA10[[#This Row],[Reg/Unreg]],CurCloseProf[R/NR],0),MATCH(K$4,CurCloseProf[#Headers],0))*'Closeouts and Depr'!$J94</f>
        <v>0</v>
      </c>
      <c r="L94" s="191">
        <f>INDEX(CurCloseProf[], MATCH(PAQueryRA10[[#This Row],[Reg/Unreg]],CurCloseProf[R/NR],0),MATCH(L$4,CurCloseProf[#Headers],0))*'Closeouts and Depr'!$J94</f>
        <v>0</v>
      </c>
      <c r="M94" s="191">
        <f>INDEX(CurCloseProf[], MATCH(PAQueryRA10[[#This Row],[Reg/Unreg]],CurCloseProf[R/NR],0),MATCH(M$4,CurCloseProf[#Headers],0))*'Closeouts and Depr'!$J94</f>
        <v>0</v>
      </c>
      <c r="N94" s="191">
        <f>INDEX(CurCloseProf[], MATCH(PAQueryRA10[[#This Row],[Reg/Unreg]],CurCloseProf[R/NR],0),MATCH(N$4,CurCloseProf[#Headers],0))*'Closeouts and Depr'!$J94</f>
        <v>0</v>
      </c>
      <c r="O94" s="191">
        <f>INDEX(CurCloseProf[], MATCH(PAQueryRA10[[#This Row],[Reg/Unreg]],CurCloseProf[R/NR],0),MATCH(O$4,CurCloseProf[#Headers],0))*'Closeouts and Depr'!$J94</f>
        <v>0</v>
      </c>
      <c r="P94" s="191">
        <f>INDEX(CurCloseProf[], MATCH(PAQueryRA10[[#This Row],[Reg/Unreg]],CurCloseProf[R/NR],0),MATCH(P$4,CurCloseProf[#Headers],0))*'Closeouts and Depr'!$J94</f>
        <v>0</v>
      </c>
      <c r="Q94" s="191">
        <f>INDEX(CurCloseProf[], MATCH(PAQueryRA10[[#This Row],[Reg/Unreg]],CurCloseProf[R/NR],0),MATCH(Q$4,CurCloseProf[#Headers],0))*'Closeouts and Depr'!$J94</f>
        <v>0</v>
      </c>
      <c r="R94" s="191">
        <f>INDEX(CurCloseProf[], MATCH(PAQueryRA10[[#This Row],[Reg/Unreg]],CurCloseProf[R/NR],0),MATCH(R$4,CurCloseProf[#Headers],0))*'Closeouts and Depr'!$J94</f>
        <v>0</v>
      </c>
      <c r="S94" s="191">
        <f t="shared" si="52"/>
        <v>0</v>
      </c>
      <c r="T94" s="7">
        <v>0</v>
      </c>
      <c r="U94" s="59">
        <f t="shared" si="55"/>
        <v>0</v>
      </c>
      <c r="V94" s="59">
        <f t="shared" si="56"/>
        <v>0</v>
      </c>
      <c r="X94" s="125"/>
      <c r="Y94" s="157"/>
      <c r="Z94" s="59">
        <f t="shared" si="47"/>
        <v>0</v>
      </c>
      <c r="AB94" s="7">
        <v>0</v>
      </c>
      <c r="AC94" s="59">
        <f t="shared" si="57"/>
        <v>0</v>
      </c>
      <c r="AD94" s="59">
        <f t="shared" si="58"/>
        <v>0</v>
      </c>
      <c r="AF94" s="125"/>
      <c r="AG94" s="157"/>
      <c r="AH94" s="59">
        <f t="shared" si="54"/>
        <v>0</v>
      </c>
      <c r="AM94" s="125"/>
    </row>
    <row r="95" spans="1:39">
      <c r="A95" s="190" t="s">
        <v>58</v>
      </c>
      <c r="B95" s="190" t="s">
        <v>144</v>
      </c>
      <c r="C95" s="190">
        <v>48801</v>
      </c>
      <c r="D95" s="190">
        <v>48801</v>
      </c>
      <c r="E95" s="190"/>
      <c r="F95" s="191">
        <f>'Summary '!L94</f>
        <v>0</v>
      </c>
      <c r="G95" s="191">
        <f>INDEX(CurCloseProf[], MATCH(PAQueryRA10[[#This Row],[Reg/Unreg]],CurCloseProf[R/NR],0),MATCH(G$4,CurCloseProf[#Headers],0))*'Closeouts and Depr'!$J95</f>
        <v>9324.525140332169</v>
      </c>
      <c r="H95" s="191">
        <f>INDEX(CurCloseProf[], MATCH(PAQueryRA10[[#This Row],[Reg/Unreg]],CurCloseProf[R/NR],0),MATCH(H$4,CurCloseProf[#Headers],0))*'Closeouts and Depr'!$J95</f>
        <v>7353.1813334163089</v>
      </c>
      <c r="I95" s="191">
        <f>INDEX(CurCloseProf[], MATCH(PAQueryRA10[[#This Row],[Reg/Unreg]],CurCloseProf[R/NR],0),MATCH(I$4,CurCloseProf[#Headers],0))*'Closeouts and Depr'!$J95</f>
        <v>9977.3313546061527</v>
      </c>
      <c r="J95" s="191">
        <f>INDEX(CurCloseProf[], MATCH(PAQueryRA10[[#This Row],[Reg/Unreg]],CurCloseProf[R/NR],0),MATCH(J$4,CurCloseProf[#Headers],0))*'Closeouts and Depr'!$J95</f>
        <v>2743.6263266628443</v>
      </c>
      <c r="K95" s="191">
        <f>INDEX(CurCloseProf[], MATCH(PAQueryRA10[[#This Row],[Reg/Unreg]],CurCloseProf[R/NR],0),MATCH(K$4,CurCloseProf[#Headers],0))*'Closeouts and Depr'!$J95</f>
        <v>8014.4557282812339</v>
      </c>
      <c r="L95" s="191">
        <f>INDEX(CurCloseProf[], MATCH(PAQueryRA10[[#This Row],[Reg/Unreg]],CurCloseProf[R/NR],0),MATCH(L$4,CurCloseProf[#Headers],0))*'Closeouts and Depr'!$J95</f>
        <v>13939.739208505209</v>
      </c>
      <c r="M95" s="191">
        <f>INDEX(CurCloseProf[], MATCH(PAQueryRA10[[#This Row],[Reg/Unreg]],CurCloseProf[R/NR],0),MATCH(M$4,CurCloseProf[#Headers],0))*'Closeouts and Depr'!$J95</f>
        <v>11661.367378954013</v>
      </c>
      <c r="N95" s="191">
        <f>INDEX(CurCloseProf[], MATCH(PAQueryRA10[[#This Row],[Reg/Unreg]],CurCloseProf[R/NR],0),MATCH(N$4,CurCloseProf[#Headers],0))*'Closeouts and Depr'!$J95</f>
        <v>6733.2289358247817</v>
      </c>
      <c r="O95" s="191">
        <f>INDEX(CurCloseProf[], MATCH(PAQueryRA10[[#This Row],[Reg/Unreg]],CurCloseProf[R/NR],0),MATCH(O$4,CurCloseProf[#Headers],0))*'Closeouts and Depr'!$J95</f>
        <v>14099.071066276996</v>
      </c>
      <c r="P95" s="191">
        <f>INDEX(CurCloseProf[], MATCH(PAQueryRA10[[#This Row],[Reg/Unreg]],CurCloseProf[R/NR],0),MATCH(P$4,CurCloseProf[#Headers],0))*'Closeouts and Depr'!$J95</f>
        <v>28394.294795247224</v>
      </c>
      <c r="Q95" s="191">
        <f>INDEX(CurCloseProf[], MATCH(PAQueryRA10[[#This Row],[Reg/Unreg]],CurCloseProf[R/NR],0),MATCH(Q$4,CurCloseProf[#Headers],0))*'Closeouts and Depr'!$J95</f>
        <v>25205.841938338282</v>
      </c>
      <c r="R95" s="191">
        <f>INDEX(CurCloseProf[], MATCH(PAQueryRA10[[#This Row],[Reg/Unreg]],CurCloseProf[R/NR],0),MATCH(R$4,CurCloseProf[#Headers],0))*'Closeouts and Depr'!$J95</f>
        <v>93773.734225618784</v>
      </c>
      <c r="S95" s="191">
        <f t="shared" si="52"/>
        <v>231220.397432064</v>
      </c>
      <c r="T95" s="7">
        <v>8216594.9919987861</v>
      </c>
      <c r="U95" s="59">
        <f t="shared" si="55"/>
        <v>8216594.9919987861</v>
      </c>
      <c r="V95" s="59">
        <f t="shared" si="56"/>
        <v>0</v>
      </c>
      <c r="X95" s="125">
        <f>V95/$V$132</f>
        <v>0</v>
      </c>
      <c r="Y95" s="157"/>
      <c r="Z95" s="59">
        <f t="shared" si="47"/>
        <v>8216594.9919987861</v>
      </c>
      <c r="AB95" s="7">
        <v>4494169.8850144316</v>
      </c>
      <c r="AC95" s="59">
        <f t="shared" si="57"/>
        <v>4494169.8850144316</v>
      </c>
      <c r="AD95" s="59">
        <f t="shared" si="58"/>
        <v>0</v>
      </c>
      <c r="AF95" s="125"/>
      <c r="AG95" s="157"/>
      <c r="AH95" s="59">
        <f t="shared" si="54"/>
        <v>4494169.8850144316</v>
      </c>
      <c r="AK95" t="s">
        <v>144</v>
      </c>
      <c r="AL95">
        <v>48801</v>
      </c>
      <c r="AM95" s="125">
        <v>4.4467870557800054E-4</v>
      </c>
    </row>
    <row r="96" spans="1:39">
      <c r="A96" s="190"/>
      <c r="B96" s="190"/>
      <c r="C96" s="190"/>
      <c r="D96" s="190"/>
      <c r="E96" s="190"/>
      <c r="F96" s="191"/>
      <c r="G96" s="191"/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7"/>
      <c r="V96" s="195">
        <f>SUM(V73:V80)+SUM(V90:V95)+V86</f>
        <v>109481421.78981608</v>
      </c>
      <c r="W96" s="194">
        <f>T100</f>
        <v>13574841.912837991</v>
      </c>
      <c r="X96" s="125">
        <f>SUM(X73:X80)+X86+SUM(X90:X95)</f>
        <v>1.0000000000000002</v>
      </c>
      <c r="Z96" s="59"/>
      <c r="AB96" s="7"/>
      <c r="AD96" s="195">
        <f>SUM(AD73:AD80)+SUM(AD90:AD95)+AD86</f>
        <v>15952131.916651143</v>
      </c>
      <c r="AE96" s="194">
        <f>AB100</f>
        <v>3405582.4687359096</v>
      </c>
      <c r="AF96" s="125">
        <f>SUM(AF73:AF80)+AF86+SUM(AF90:AF95)</f>
        <v>1.0000000000000002</v>
      </c>
      <c r="AH96" s="59"/>
      <c r="AM96" s="125"/>
    </row>
    <row r="97" spans="1:34">
      <c r="A97" t="s">
        <v>58</v>
      </c>
      <c r="B97" t="s">
        <v>145</v>
      </c>
      <c r="C97">
        <v>49501</v>
      </c>
      <c r="D97">
        <v>49500</v>
      </c>
      <c r="F97" s="7">
        <f>'Summary '!L95</f>
        <v>0</v>
      </c>
      <c r="G97" s="7">
        <f>INDEX(CurCloseProf[], MATCH(PAQueryRA10[[#This Row],[Reg/Unreg]],CurCloseProf[R/NR],0),MATCH(G$4,CurCloseProf[#Headers],0))*'Closeouts and Depr'!$J96</f>
        <v>0</v>
      </c>
      <c r="H97" s="7">
        <f>INDEX(CurCloseProf[], MATCH(PAQueryRA10[[#This Row],[Reg/Unreg]],CurCloseProf[R/NR],0),MATCH(H$4,CurCloseProf[#Headers],0))*'Closeouts and Depr'!$J96</f>
        <v>0</v>
      </c>
      <c r="I97" s="7">
        <f>INDEX(CurCloseProf[], MATCH(PAQueryRA10[[#This Row],[Reg/Unreg]],CurCloseProf[R/NR],0),MATCH(I$4,CurCloseProf[#Headers],0))*'Closeouts and Depr'!$J96</f>
        <v>0</v>
      </c>
      <c r="J97" s="7">
        <f>INDEX(CurCloseProf[], MATCH(PAQueryRA10[[#This Row],[Reg/Unreg]],CurCloseProf[R/NR],0),MATCH(J$4,CurCloseProf[#Headers],0))*'Closeouts and Depr'!$J96</f>
        <v>0</v>
      </c>
      <c r="K97" s="7">
        <f>INDEX(CurCloseProf[], MATCH(PAQueryRA10[[#This Row],[Reg/Unreg]],CurCloseProf[R/NR],0),MATCH(K$4,CurCloseProf[#Headers],0))*'Closeouts and Depr'!$J96</f>
        <v>0</v>
      </c>
      <c r="L97" s="7">
        <f>INDEX(CurCloseProf[], MATCH(PAQueryRA10[[#This Row],[Reg/Unreg]],CurCloseProf[R/NR],0),MATCH(L$4,CurCloseProf[#Headers],0))*'Closeouts and Depr'!$J96</f>
        <v>0</v>
      </c>
      <c r="M97" s="7">
        <f>INDEX(CurCloseProf[], MATCH(PAQueryRA10[[#This Row],[Reg/Unreg]],CurCloseProf[R/NR],0),MATCH(M$4,CurCloseProf[#Headers],0))*'Closeouts and Depr'!$J96</f>
        <v>0</v>
      </c>
      <c r="N97" s="7">
        <f>INDEX(CurCloseProf[], MATCH(PAQueryRA10[[#This Row],[Reg/Unreg]],CurCloseProf[R/NR],0),MATCH(N$4,CurCloseProf[#Headers],0))*'Closeouts and Depr'!$J96</f>
        <v>0</v>
      </c>
      <c r="O97" s="7">
        <f>INDEX(CurCloseProf[], MATCH(PAQueryRA10[[#This Row],[Reg/Unreg]],CurCloseProf[R/NR],0),MATCH(O$4,CurCloseProf[#Headers],0))*'Closeouts and Depr'!$J96</f>
        <v>0</v>
      </c>
      <c r="P97" s="7">
        <f>INDEX(CurCloseProf[], MATCH(PAQueryRA10[[#This Row],[Reg/Unreg]],CurCloseProf[R/NR],0),MATCH(P$4,CurCloseProf[#Headers],0))*'Closeouts and Depr'!$J96</f>
        <v>0</v>
      </c>
      <c r="Q97" s="7">
        <f>INDEX(CurCloseProf[], MATCH(PAQueryRA10[[#This Row],[Reg/Unreg]],CurCloseProf[R/NR],0),MATCH(Q$4,CurCloseProf[#Headers],0))*'Closeouts and Depr'!$J96</f>
        <v>0</v>
      </c>
      <c r="R97" s="7">
        <f>INDEX(CurCloseProf[], MATCH(PAQueryRA10[[#This Row],[Reg/Unreg]],CurCloseProf[R/NR],0),MATCH(R$4,CurCloseProf[#Headers],0))*'Closeouts and Depr'!$J96</f>
        <v>0</v>
      </c>
      <c r="S97" s="7">
        <f t="shared" si="52"/>
        <v>0</v>
      </c>
      <c r="T97" s="7">
        <v>26946740.041800391</v>
      </c>
      <c r="W97" s="59"/>
      <c r="Y97" s="59">
        <f>-T97</f>
        <v>-26946740.041800391</v>
      </c>
      <c r="Z97" s="59">
        <f t="shared" si="47"/>
        <v>0</v>
      </c>
      <c r="AB97" s="7">
        <v>5435287.3018925488</v>
      </c>
      <c r="AE97" s="59"/>
      <c r="AG97" s="59">
        <f>-AB97</f>
        <v>-5435287.3018925488</v>
      </c>
      <c r="AH97" s="59">
        <f t="shared" ref="AH97:AH131" si="59">AB97+AG97</f>
        <v>0</v>
      </c>
    </row>
    <row r="98" spans="1:34">
      <c r="A98" t="s">
        <v>58</v>
      </c>
      <c r="B98" t="s">
        <v>146</v>
      </c>
      <c r="C98">
        <v>49502</v>
      </c>
      <c r="D98">
        <v>49500</v>
      </c>
      <c r="F98" s="7">
        <f>'Summary '!L96</f>
        <v>0</v>
      </c>
      <c r="G98" s="7">
        <f>INDEX(CurCloseProf[], MATCH(PAQueryRA10[[#This Row],[Reg/Unreg]],CurCloseProf[R/NR],0),MATCH(G$4,CurCloseProf[#Headers],0))*'Closeouts and Depr'!$J97</f>
        <v>0</v>
      </c>
      <c r="H98" s="7">
        <f>INDEX(CurCloseProf[], MATCH(PAQueryRA10[[#This Row],[Reg/Unreg]],CurCloseProf[R/NR],0),MATCH(H$4,CurCloseProf[#Headers],0))*'Closeouts and Depr'!$J97</f>
        <v>0</v>
      </c>
      <c r="I98" s="7">
        <f>INDEX(CurCloseProf[], MATCH(PAQueryRA10[[#This Row],[Reg/Unreg]],CurCloseProf[R/NR],0),MATCH(I$4,CurCloseProf[#Headers],0))*'Closeouts and Depr'!$J97</f>
        <v>0</v>
      </c>
      <c r="J98" s="7">
        <f>INDEX(CurCloseProf[], MATCH(PAQueryRA10[[#This Row],[Reg/Unreg]],CurCloseProf[R/NR],0),MATCH(J$4,CurCloseProf[#Headers],0))*'Closeouts and Depr'!$J97</f>
        <v>0</v>
      </c>
      <c r="K98" s="7">
        <f>INDEX(CurCloseProf[], MATCH(PAQueryRA10[[#This Row],[Reg/Unreg]],CurCloseProf[R/NR],0),MATCH(K$4,CurCloseProf[#Headers],0))*'Closeouts and Depr'!$J97</f>
        <v>0</v>
      </c>
      <c r="L98" s="7">
        <f>INDEX(CurCloseProf[], MATCH(PAQueryRA10[[#This Row],[Reg/Unreg]],CurCloseProf[R/NR],0),MATCH(L$4,CurCloseProf[#Headers],0))*'Closeouts and Depr'!$J97</f>
        <v>0</v>
      </c>
      <c r="M98" s="7">
        <f>INDEX(CurCloseProf[], MATCH(PAQueryRA10[[#This Row],[Reg/Unreg]],CurCloseProf[R/NR],0),MATCH(M$4,CurCloseProf[#Headers],0))*'Closeouts and Depr'!$J97</f>
        <v>0</v>
      </c>
      <c r="N98" s="7">
        <f>INDEX(CurCloseProf[], MATCH(PAQueryRA10[[#This Row],[Reg/Unreg]],CurCloseProf[R/NR],0),MATCH(N$4,CurCloseProf[#Headers],0))*'Closeouts and Depr'!$J97</f>
        <v>0</v>
      </c>
      <c r="O98" s="7">
        <f>INDEX(CurCloseProf[], MATCH(PAQueryRA10[[#This Row],[Reg/Unreg]],CurCloseProf[R/NR],0),MATCH(O$4,CurCloseProf[#Headers],0))*'Closeouts and Depr'!$J97</f>
        <v>0</v>
      </c>
      <c r="P98" s="7">
        <f>INDEX(CurCloseProf[], MATCH(PAQueryRA10[[#This Row],[Reg/Unreg]],CurCloseProf[R/NR],0),MATCH(P$4,CurCloseProf[#Headers],0))*'Closeouts and Depr'!$J97</f>
        <v>0</v>
      </c>
      <c r="Q98" s="7">
        <f>INDEX(CurCloseProf[], MATCH(PAQueryRA10[[#This Row],[Reg/Unreg]],CurCloseProf[R/NR],0),MATCH(Q$4,CurCloseProf[#Headers],0))*'Closeouts and Depr'!$J97</f>
        <v>0</v>
      </c>
      <c r="R98" s="7">
        <f>INDEX(CurCloseProf[], MATCH(PAQueryRA10[[#This Row],[Reg/Unreg]],CurCloseProf[R/NR],0),MATCH(R$4,CurCloseProf[#Headers],0))*'Closeouts and Depr'!$J97</f>
        <v>0</v>
      </c>
      <c r="S98" s="7">
        <f t="shared" si="52"/>
        <v>0</v>
      </c>
      <c r="T98" s="7">
        <v>701250810.34221256</v>
      </c>
      <c r="W98" s="59"/>
      <c r="Y98" s="59">
        <f t="shared" ref="Y98:Y102" si="60">-T98</f>
        <v>-701250810.34221256</v>
      </c>
      <c r="Z98" s="59">
        <f t="shared" si="47"/>
        <v>0</v>
      </c>
      <c r="AB98" s="7">
        <v>118929759.82674104</v>
      </c>
      <c r="AE98" s="59"/>
      <c r="AG98" s="59">
        <f t="shared" ref="AG98:AG102" si="61">-AB98</f>
        <v>-118929759.82674104</v>
      </c>
      <c r="AH98" s="59">
        <f t="shared" si="59"/>
        <v>0</v>
      </c>
    </row>
    <row r="99" spans="1:34">
      <c r="A99" t="s">
        <v>58</v>
      </c>
      <c r="B99" t="s">
        <v>147</v>
      </c>
      <c r="C99">
        <v>49503</v>
      </c>
      <c r="D99">
        <v>49500</v>
      </c>
      <c r="F99" s="7">
        <f>'Summary '!L97</f>
        <v>0</v>
      </c>
      <c r="G99" s="7">
        <f>INDEX(CurCloseProf[], MATCH(PAQueryRA10[[#This Row],[Reg/Unreg]],CurCloseProf[R/NR],0),MATCH(G$4,CurCloseProf[#Headers],0))*'Closeouts and Depr'!$J98</f>
        <v>0</v>
      </c>
      <c r="H99" s="7">
        <f>INDEX(CurCloseProf[], MATCH(PAQueryRA10[[#This Row],[Reg/Unreg]],CurCloseProf[R/NR],0),MATCH(H$4,CurCloseProf[#Headers],0))*'Closeouts and Depr'!$J98</f>
        <v>0</v>
      </c>
      <c r="I99" s="7">
        <f>INDEX(CurCloseProf[], MATCH(PAQueryRA10[[#This Row],[Reg/Unreg]],CurCloseProf[R/NR],0),MATCH(I$4,CurCloseProf[#Headers],0))*'Closeouts and Depr'!$J98</f>
        <v>0</v>
      </c>
      <c r="J99" s="7">
        <f>INDEX(CurCloseProf[], MATCH(PAQueryRA10[[#This Row],[Reg/Unreg]],CurCloseProf[R/NR],0),MATCH(J$4,CurCloseProf[#Headers],0))*'Closeouts and Depr'!$J98</f>
        <v>0</v>
      </c>
      <c r="K99" s="7">
        <f>INDEX(CurCloseProf[], MATCH(PAQueryRA10[[#This Row],[Reg/Unreg]],CurCloseProf[R/NR],0),MATCH(K$4,CurCloseProf[#Headers],0))*'Closeouts and Depr'!$J98</f>
        <v>0</v>
      </c>
      <c r="L99" s="7">
        <f>INDEX(CurCloseProf[], MATCH(PAQueryRA10[[#This Row],[Reg/Unreg]],CurCloseProf[R/NR],0),MATCH(L$4,CurCloseProf[#Headers],0))*'Closeouts and Depr'!$J98</f>
        <v>0</v>
      </c>
      <c r="M99" s="7">
        <f>INDEX(CurCloseProf[], MATCH(PAQueryRA10[[#This Row],[Reg/Unreg]],CurCloseProf[R/NR],0),MATCH(M$4,CurCloseProf[#Headers],0))*'Closeouts and Depr'!$J98</f>
        <v>0</v>
      </c>
      <c r="N99" s="7">
        <f>INDEX(CurCloseProf[], MATCH(PAQueryRA10[[#This Row],[Reg/Unreg]],CurCloseProf[R/NR],0),MATCH(N$4,CurCloseProf[#Headers],0))*'Closeouts and Depr'!$J98</f>
        <v>0</v>
      </c>
      <c r="O99" s="7">
        <f>INDEX(CurCloseProf[], MATCH(PAQueryRA10[[#This Row],[Reg/Unreg]],CurCloseProf[R/NR],0),MATCH(O$4,CurCloseProf[#Headers],0))*'Closeouts and Depr'!$J98</f>
        <v>0</v>
      </c>
      <c r="P99" s="7">
        <f>INDEX(CurCloseProf[], MATCH(PAQueryRA10[[#This Row],[Reg/Unreg]],CurCloseProf[R/NR],0),MATCH(P$4,CurCloseProf[#Headers],0))*'Closeouts and Depr'!$J98</f>
        <v>0</v>
      </c>
      <c r="Q99" s="7">
        <f>INDEX(CurCloseProf[], MATCH(PAQueryRA10[[#This Row],[Reg/Unreg]],CurCloseProf[R/NR],0),MATCH(Q$4,CurCloseProf[#Headers],0))*'Closeouts and Depr'!$J98</f>
        <v>0</v>
      </c>
      <c r="R99" s="7">
        <f>INDEX(CurCloseProf[], MATCH(PAQueryRA10[[#This Row],[Reg/Unreg]],CurCloseProf[R/NR],0),MATCH(R$4,CurCloseProf[#Headers],0))*'Closeouts and Depr'!$J98</f>
        <v>0</v>
      </c>
      <c r="S99" s="7">
        <f t="shared" si="52"/>
        <v>0</v>
      </c>
      <c r="T99" s="7">
        <v>7357799.9458355531</v>
      </c>
      <c r="W99" s="59"/>
      <c r="Y99" s="59">
        <f t="shared" si="60"/>
        <v>-7357799.9458355531</v>
      </c>
      <c r="Z99" s="59">
        <f t="shared" si="47"/>
        <v>0</v>
      </c>
      <c r="AB99" s="7">
        <v>803949.24980766186</v>
      </c>
      <c r="AE99" s="59"/>
      <c r="AG99" s="59">
        <f t="shared" si="61"/>
        <v>-803949.24980766186</v>
      </c>
      <c r="AH99" s="59">
        <f t="shared" si="59"/>
        <v>0</v>
      </c>
    </row>
    <row r="100" spans="1:34">
      <c r="A100" t="s">
        <v>58</v>
      </c>
      <c r="B100" t="s">
        <v>148</v>
      </c>
      <c r="C100">
        <v>49504</v>
      </c>
      <c r="D100">
        <v>49500</v>
      </c>
      <c r="F100" s="7">
        <f>'Summary '!L98</f>
        <v>0</v>
      </c>
      <c r="G100" s="7">
        <f>INDEX(CurCloseProf[], MATCH(PAQueryRA10[[#This Row],[Reg/Unreg]],CurCloseProf[R/NR],0),MATCH(G$4,CurCloseProf[#Headers],0))*'Closeouts and Depr'!$J99</f>
        <v>0</v>
      </c>
      <c r="H100" s="7">
        <f>INDEX(CurCloseProf[], MATCH(PAQueryRA10[[#This Row],[Reg/Unreg]],CurCloseProf[R/NR],0),MATCH(H$4,CurCloseProf[#Headers],0))*'Closeouts and Depr'!$J99</f>
        <v>0</v>
      </c>
      <c r="I100" s="7">
        <f>INDEX(CurCloseProf[], MATCH(PAQueryRA10[[#This Row],[Reg/Unreg]],CurCloseProf[R/NR],0),MATCH(I$4,CurCloseProf[#Headers],0))*'Closeouts and Depr'!$J99</f>
        <v>0</v>
      </c>
      <c r="J100" s="7">
        <f>INDEX(CurCloseProf[], MATCH(PAQueryRA10[[#This Row],[Reg/Unreg]],CurCloseProf[R/NR],0),MATCH(J$4,CurCloseProf[#Headers],0))*'Closeouts and Depr'!$J99</f>
        <v>0</v>
      </c>
      <c r="K100" s="7">
        <f>INDEX(CurCloseProf[], MATCH(PAQueryRA10[[#This Row],[Reg/Unreg]],CurCloseProf[R/NR],0),MATCH(K$4,CurCloseProf[#Headers],0))*'Closeouts and Depr'!$J99</f>
        <v>0</v>
      </c>
      <c r="L100" s="7">
        <f>INDEX(CurCloseProf[], MATCH(PAQueryRA10[[#This Row],[Reg/Unreg]],CurCloseProf[R/NR],0),MATCH(L$4,CurCloseProf[#Headers],0))*'Closeouts and Depr'!$J99</f>
        <v>0</v>
      </c>
      <c r="M100" s="7">
        <f>INDEX(CurCloseProf[], MATCH(PAQueryRA10[[#This Row],[Reg/Unreg]],CurCloseProf[R/NR],0),MATCH(M$4,CurCloseProf[#Headers],0))*'Closeouts and Depr'!$J99</f>
        <v>0</v>
      </c>
      <c r="N100" s="7">
        <f>INDEX(CurCloseProf[], MATCH(PAQueryRA10[[#This Row],[Reg/Unreg]],CurCloseProf[R/NR],0),MATCH(N$4,CurCloseProf[#Headers],0))*'Closeouts and Depr'!$J99</f>
        <v>0</v>
      </c>
      <c r="O100" s="7">
        <f>INDEX(CurCloseProf[], MATCH(PAQueryRA10[[#This Row],[Reg/Unreg]],CurCloseProf[R/NR],0),MATCH(O$4,CurCloseProf[#Headers],0))*'Closeouts and Depr'!$J99</f>
        <v>0</v>
      </c>
      <c r="P100" s="7">
        <f>INDEX(CurCloseProf[], MATCH(PAQueryRA10[[#This Row],[Reg/Unreg]],CurCloseProf[R/NR],0),MATCH(P$4,CurCloseProf[#Headers],0))*'Closeouts and Depr'!$J99</f>
        <v>0</v>
      </c>
      <c r="Q100" s="7">
        <f>INDEX(CurCloseProf[], MATCH(PAQueryRA10[[#This Row],[Reg/Unreg]],CurCloseProf[R/NR],0),MATCH(Q$4,CurCloseProf[#Headers],0))*'Closeouts and Depr'!$J99</f>
        <v>0</v>
      </c>
      <c r="R100" s="7">
        <f>INDEX(CurCloseProf[], MATCH(PAQueryRA10[[#This Row],[Reg/Unreg]],CurCloseProf[R/NR],0),MATCH(R$4,CurCloseProf[#Headers],0))*'Closeouts and Depr'!$J99</f>
        <v>0</v>
      </c>
      <c r="S100" s="7">
        <f t="shared" si="52"/>
        <v>0</v>
      </c>
      <c r="T100" s="7">
        <v>13574841.912837991</v>
      </c>
      <c r="W100" s="59"/>
      <c r="Y100" s="59">
        <f t="shared" si="60"/>
        <v>-13574841.912837991</v>
      </c>
      <c r="Z100" s="59">
        <f t="shared" si="47"/>
        <v>0</v>
      </c>
      <c r="AB100" s="7">
        <v>3405582.4687359096</v>
      </c>
      <c r="AE100" s="59"/>
      <c r="AG100" s="59">
        <f t="shared" si="61"/>
        <v>-3405582.4687359096</v>
      </c>
      <c r="AH100" s="59">
        <f t="shared" si="59"/>
        <v>0</v>
      </c>
    </row>
    <row r="101" spans="1:34">
      <c r="A101" t="s">
        <v>58</v>
      </c>
      <c r="B101" t="s">
        <v>149</v>
      </c>
      <c r="C101">
        <v>49505</v>
      </c>
      <c r="D101">
        <v>49500</v>
      </c>
      <c r="F101" s="7">
        <f>'Summary '!L99</f>
        <v>0</v>
      </c>
      <c r="G101" s="7">
        <f>INDEX(CurCloseProf[], MATCH(PAQueryRA10[[#This Row],[Reg/Unreg]],CurCloseProf[R/NR],0),MATCH(G$4,CurCloseProf[#Headers],0))*'Closeouts and Depr'!$J100</f>
        <v>0</v>
      </c>
      <c r="H101" s="7">
        <f>INDEX(CurCloseProf[], MATCH(PAQueryRA10[[#This Row],[Reg/Unreg]],CurCloseProf[R/NR],0),MATCH(H$4,CurCloseProf[#Headers],0))*'Closeouts and Depr'!$J100</f>
        <v>0</v>
      </c>
      <c r="I101" s="7">
        <f>INDEX(CurCloseProf[], MATCH(PAQueryRA10[[#This Row],[Reg/Unreg]],CurCloseProf[R/NR],0),MATCH(I$4,CurCloseProf[#Headers],0))*'Closeouts and Depr'!$J100</f>
        <v>0</v>
      </c>
      <c r="J101" s="7">
        <f>INDEX(CurCloseProf[], MATCH(PAQueryRA10[[#This Row],[Reg/Unreg]],CurCloseProf[R/NR],0),MATCH(J$4,CurCloseProf[#Headers],0))*'Closeouts and Depr'!$J100</f>
        <v>0</v>
      </c>
      <c r="K101" s="7">
        <f>INDEX(CurCloseProf[], MATCH(PAQueryRA10[[#This Row],[Reg/Unreg]],CurCloseProf[R/NR],0),MATCH(K$4,CurCloseProf[#Headers],0))*'Closeouts and Depr'!$J100</f>
        <v>0</v>
      </c>
      <c r="L101" s="7">
        <f>INDEX(CurCloseProf[], MATCH(PAQueryRA10[[#This Row],[Reg/Unreg]],CurCloseProf[R/NR],0),MATCH(L$4,CurCloseProf[#Headers],0))*'Closeouts and Depr'!$J100</f>
        <v>0</v>
      </c>
      <c r="M101" s="7">
        <f>INDEX(CurCloseProf[], MATCH(PAQueryRA10[[#This Row],[Reg/Unreg]],CurCloseProf[R/NR],0),MATCH(M$4,CurCloseProf[#Headers],0))*'Closeouts and Depr'!$J100</f>
        <v>0</v>
      </c>
      <c r="N101" s="7">
        <f>INDEX(CurCloseProf[], MATCH(PAQueryRA10[[#This Row],[Reg/Unreg]],CurCloseProf[R/NR],0),MATCH(N$4,CurCloseProf[#Headers],0))*'Closeouts and Depr'!$J100</f>
        <v>0</v>
      </c>
      <c r="O101" s="7">
        <f>INDEX(CurCloseProf[], MATCH(PAQueryRA10[[#This Row],[Reg/Unreg]],CurCloseProf[R/NR],0),MATCH(O$4,CurCloseProf[#Headers],0))*'Closeouts and Depr'!$J100</f>
        <v>0</v>
      </c>
      <c r="P101" s="7">
        <f>INDEX(CurCloseProf[], MATCH(PAQueryRA10[[#This Row],[Reg/Unreg]],CurCloseProf[R/NR],0),MATCH(P$4,CurCloseProf[#Headers],0))*'Closeouts and Depr'!$J100</f>
        <v>0</v>
      </c>
      <c r="Q101" s="7">
        <f>INDEX(CurCloseProf[], MATCH(PAQueryRA10[[#This Row],[Reg/Unreg]],CurCloseProf[R/NR],0),MATCH(Q$4,CurCloseProf[#Headers],0))*'Closeouts and Depr'!$J100</f>
        <v>0</v>
      </c>
      <c r="R101" s="7">
        <f>INDEX(CurCloseProf[], MATCH(PAQueryRA10[[#This Row],[Reg/Unreg]],CurCloseProf[R/NR],0),MATCH(R$4,CurCloseProf[#Headers],0))*'Closeouts and Depr'!$J100</f>
        <v>0</v>
      </c>
      <c r="S101" s="7">
        <f t="shared" si="52"/>
        <v>0</v>
      </c>
      <c r="T101" s="7">
        <v>328007703.48911762</v>
      </c>
      <c r="W101" s="59"/>
      <c r="Y101" s="59">
        <f t="shared" si="60"/>
        <v>-328007703.48911762</v>
      </c>
      <c r="Z101" s="59">
        <f t="shared" si="47"/>
        <v>0</v>
      </c>
      <c r="AB101" s="7">
        <v>41343154.110758506</v>
      </c>
      <c r="AE101" s="59"/>
      <c r="AG101" s="59">
        <f t="shared" si="61"/>
        <v>-41343154.110758506</v>
      </c>
      <c r="AH101" s="59">
        <f t="shared" si="59"/>
        <v>0</v>
      </c>
    </row>
    <row r="102" spans="1:34">
      <c r="A102" t="s">
        <v>58</v>
      </c>
      <c r="B102" t="s">
        <v>150</v>
      </c>
      <c r="C102">
        <v>49506</v>
      </c>
      <c r="D102">
        <v>49500</v>
      </c>
      <c r="F102" s="7">
        <f>'Summary '!L100</f>
        <v>0</v>
      </c>
      <c r="G102" s="7">
        <f>INDEX(CurCloseProf[], MATCH(PAQueryRA10[[#This Row],[Reg/Unreg]],CurCloseProf[R/NR],0),MATCH(G$4,CurCloseProf[#Headers],0))*'Closeouts and Depr'!$J101</f>
        <v>0</v>
      </c>
      <c r="H102" s="7">
        <f>INDEX(CurCloseProf[], MATCH(PAQueryRA10[[#This Row],[Reg/Unreg]],CurCloseProf[R/NR],0),MATCH(H$4,CurCloseProf[#Headers],0))*'Closeouts and Depr'!$J101</f>
        <v>0</v>
      </c>
      <c r="I102" s="7">
        <f>INDEX(CurCloseProf[], MATCH(PAQueryRA10[[#This Row],[Reg/Unreg]],CurCloseProf[R/NR],0),MATCH(I$4,CurCloseProf[#Headers],0))*'Closeouts and Depr'!$J101</f>
        <v>0</v>
      </c>
      <c r="J102" s="7">
        <f>INDEX(CurCloseProf[], MATCH(PAQueryRA10[[#This Row],[Reg/Unreg]],CurCloseProf[R/NR],0),MATCH(J$4,CurCloseProf[#Headers],0))*'Closeouts and Depr'!$J101</f>
        <v>0</v>
      </c>
      <c r="K102" s="7">
        <f>INDEX(CurCloseProf[], MATCH(PAQueryRA10[[#This Row],[Reg/Unreg]],CurCloseProf[R/NR],0),MATCH(K$4,CurCloseProf[#Headers],0))*'Closeouts and Depr'!$J101</f>
        <v>0</v>
      </c>
      <c r="L102" s="7">
        <f>INDEX(CurCloseProf[], MATCH(PAQueryRA10[[#This Row],[Reg/Unreg]],CurCloseProf[R/NR],0),MATCH(L$4,CurCloseProf[#Headers],0))*'Closeouts and Depr'!$J101</f>
        <v>0</v>
      </c>
      <c r="M102" s="7">
        <f>INDEX(CurCloseProf[], MATCH(PAQueryRA10[[#This Row],[Reg/Unreg]],CurCloseProf[R/NR],0),MATCH(M$4,CurCloseProf[#Headers],0))*'Closeouts and Depr'!$J101</f>
        <v>0</v>
      </c>
      <c r="N102" s="7">
        <f>INDEX(CurCloseProf[], MATCH(PAQueryRA10[[#This Row],[Reg/Unreg]],CurCloseProf[R/NR],0),MATCH(N$4,CurCloseProf[#Headers],0))*'Closeouts and Depr'!$J101</f>
        <v>0</v>
      </c>
      <c r="O102" s="7">
        <f>INDEX(CurCloseProf[], MATCH(PAQueryRA10[[#This Row],[Reg/Unreg]],CurCloseProf[R/NR],0),MATCH(O$4,CurCloseProf[#Headers],0))*'Closeouts and Depr'!$J101</f>
        <v>0</v>
      </c>
      <c r="P102" s="7">
        <f>INDEX(CurCloseProf[], MATCH(PAQueryRA10[[#This Row],[Reg/Unreg]],CurCloseProf[R/NR],0),MATCH(P$4,CurCloseProf[#Headers],0))*'Closeouts and Depr'!$J101</f>
        <v>0</v>
      </c>
      <c r="Q102" s="7">
        <f>INDEX(CurCloseProf[], MATCH(PAQueryRA10[[#This Row],[Reg/Unreg]],CurCloseProf[R/NR],0),MATCH(Q$4,CurCloseProf[#Headers],0))*'Closeouts and Depr'!$J101</f>
        <v>0</v>
      </c>
      <c r="R102" s="7">
        <f>INDEX(CurCloseProf[], MATCH(PAQueryRA10[[#This Row],[Reg/Unreg]],CurCloseProf[R/NR],0),MATCH(R$4,CurCloseProf[#Headers],0))*'Closeouts and Depr'!$J101</f>
        <v>0</v>
      </c>
      <c r="S102" s="7">
        <f t="shared" si="52"/>
        <v>0</v>
      </c>
      <c r="T102" s="7">
        <v>82335074.188931376</v>
      </c>
      <c r="W102" s="59"/>
      <c r="Y102" s="59">
        <f t="shared" si="60"/>
        <v>-82335074.188931376</v>
      </c>
      <c r="Z102" s="59">
        <f t="shared" si="47"/>
        <v>0</v>
      </c>
      <c r="AB102" s="7">
        <v>36920796.84228202</v>
      </c>
      <c r="AE102" s="59"/>
      <c r="AG102" s="59">
        <f t="shared" si="61"/>
        <v>-36920796.84228202</v>
      </c>
      <c r="AH102" s="59">
        <f t="shared" si="59"/>
        <v>0</v>
      </c>
    </row>
    <row r="103" spans="1:34">
      <c r="A103" t="s">
        <v>151</v>
      </c>
      <c r="B103" t="s">
        <v>152</v>
      </c>
      <c r="C103">
        <v>55001</v>
      </c>
      <c r="D103">
        <v>55000</v>
      </c>
      <c r="F103" s="7">
        <f>'Summary '!L101</f>
        <v>0</v>
      </c>
      <c r="G103" s="7">
        <f>INDEX(CurCloseProf[], MATCH(PAQueryRA10[[#This Row],[Reg/Unreg]],CurCloseProf[R/NR],0),MATCH(G$4,CurCloseProf[#Headers],0))*'Closeouts and Depr'!$J102</f>
        <v>0</v>
      </c>
      <c r="H103" s="7">
        <f>INDEX(CurCloseProf[], MATCH(PAQueryRA10[[#This Row],[Reg/Unreg]],CurCloseProf[R/NR],0),MATCH(H$4,CurCloseProf[#Headers],0))*'Closeouts and Depr'!$J102</f>
        <v>0</v>
      </c>
      <c r="I103" s="7">
        <f>INDEX(CurCloseProf[], MATCH(PAQueryRA10[[#This Row],[Reg/Unreg]],CurCloseProf[R/NR],0),MATCH(I$4,CurCloseProf[#Headers],0))*'Closeouts and Depr'!$J102</f>
        <v>0</v>
      </c>
      <c r="J103" s="7">
        <f>INDEX(CurCloseProf[], MATCH(PAQueryRA10[[#This Row],[Reg/Unreg]],CurCloseProf[R/NR],0),MATCH(J$4,CurCloseProf[#Headers],0))*'Closeouts and Depr'!$J102</f>
        <v>0</v>
      </c>
      <c r="K103" s="7">
        <f>INDEX(CurCloseProf[], MATCH(PAQueryRA10[[#This Row],[Reg/Unreg]],CurCloseProf[R/NR],0),MATCH(K$4,CurCloseProf[#Headers],0))*'Closeouts and Depr'!$J102</f>
        <v>0</v>
      </c>
      <c r="L103" s="7">
        <f>INDEX(CurCloseProf[], MATCH(PAQueryRA10[[#This Row],[Reg/Unreg]],CurCloseProf[R/NR],0),MATCH(L$4,CurCloseProf[#Headers],0))*'Closeouts and Depr'!$J102</f>
        <v>0</v>
      </c>
      <c r="M103" s="7">
        <f>INDEX(CurCloseProf[], MATCH(PAQueryRA10[[#This Row],[Reg/Unreg]],CurCloseProf[R/NR],0),MATCH(M$4,CurCloseProf[#Headers],0))*'Closeouts and Depr'!$J102</f>
        <v>0</v>
      </c>
      <c r="N103" s="7">
        <f>INDEX(CurCloseProf[], MATCH(PAQueryRA10[[#This Row],[Reg/Unreg]],CurCloseProf[R/NR],0),MATCH(N$4,CurCloseProf[#Headers],0))*'Closeouts and Depr'!$J102</f>
        <v>0</v>
      </c>
      <c r="O103" s="7">
        <f>INDEX(CurCloseProf[], MATCH(PAQueryRA10[[#This Row],[Reg/Unreg]],CurCloseProf[R/NR],0),MATCH(O$4,CurCloseProf[#Headers],0))*'Closeouts and Depr'!$J102</f>
        <v>0</v>
      </c>
      <c r="P103" s="7">
        <f>INDEX(CurCloseProf[], MATCH(PAQueryRA10[[#This Row],[Reg/Unreg]],CurCloseProf[R/NR],0),MATCH(P$4,CurCloseProf[#Headers],0))*'Closeouts and Depr'!$J102</f>
        <v>0</v>
      </c>
      <c r="Q103" s="7">
        <f>INDEX(CurCloseProf[], MATCH(PAQueryRA10[[#This Row],[Reg/Unreg]],CurCloseProf[R/NR],0),MATCH(Q$4,CurCloseProf[#Headers],0))*'Closeouts and Depr'!$J102</f>
        <v>0</v>
      </c>
      <c r="R103" s="7">
        <f>INDEX(CurCloseProf[], MATCH(PAQueryRA10[[#This Row],[Reg/Unreg]],CurCloseProf[R/NR],0),MATCH(R$4,CurCloseProf[#Headers],0))*'Closeouts and Depr'!$J102</f>
        <v>0</v>
      </c>
      <c r="S103" s="7">
        <f t="shared" si="52"/>
        <v>0</v>
      </c>
      <c r="T103" s="7">
        <v>3667949.8179999995</v>
      </c>
      <c r="Z103" s="59">
        <f t="shared" si="47"/>
        <v>3667949.8179999995</v>
      </c>
      <c r="AB103" s="7">
        <v>-91.39</v>
      </c>
      <c r="AH103" s="59">
        <f t="shared" si="59"/>
        <v>-91.39</v>
      </c>
    </row>
    <row r="104" spans="1:34">
      <c r="A104" t="s">
        <v>151</v>
      </c>
      <c r="B104" t="s">
        <v>153</v>
      </c>
      <c r="C104">
        <v>55100</v>
      </c>
      <c r="D104">
        <v>55100</v>
      </c>
      <c r="F104" s="7">
        <f>'Summary '!L102</f>
        <v>0</v>
      </c>
      <c r="G104" s="7">
        <f>INDEX(CurCloseProf[], MATCH(PAQueryRA10[[#This Row],[Reg/Unreg]],CurCloseProf[R/NR],0),MATCH(G$4,CurCloseProf[#Headers],0))*'Closeouts and Depr'!$J103</f>
        <v>0</v>
      </c>
      <c r="H104" s="7">
        <f>INDEX(CurCloseProf[], MATCH(PAQueryRA10[[#This Row],[Reg/Unreg]],CurCloseProf[R/NR],0),MATCH(H$4,CurCloseProf[#Headers],0))*'Closeouts and Depr'!$J103</f>
        <v>0</v>
      </c>
      <c r="I104" s="7">
        <f>INDEX(CurCloseProf[], MATCH(PAQueryRA10[[#This Row],[Reg/Unreg]],CurCloseProf[R/NR],0),MATCH(I$4,CurCloseProf[#Headers],0))*'Closeouts and Depr'!$J103</f>
        <v>0</v>
      </c>
      <c r="J104" s="7">
        <f>INDEX(CurCloseProf[], MATCH(PAQueryRA10[[#This Row],[Reg/Unreg]],CurCloseProf[R/NR],0),MATCH(J$4,CurCloseProf[#Headers],0))*'Closeouts and Depr'!$J103</f>
        <v>0</v>
      </c>
      <c r="K104" s="7">
        <f>INDEX(CurCloseProf[], MATCH(PAQueryRA10[[#This Row],[Reg/Unreg]],CurCloseProf[R/NR],0),MATCH(K$4,CurCloseProf[#Headers],0))*'Closeouts and Depr'!$J103</f>
        <v>0</v>
      </c>
      <c r="L104" s="7">
        <f>INDEX(CurCloseProf[], MATCH(PAQueryRA10[[#This Row],[Reg/Unreg]],CurCloseProf[R/NR],0),MATCH(L$4,CurCloseProf[#Headers],0))*'Closeouts and Depr'!$J103</f>
        <v>0</v>
      </c>
      <c r="M104" s="7">
        <f>INDEX(CurCloseProf[], MATCH(PAQueryRA10[[#This Row],[Reg/Unreg]],CurCloseProf[R/NR],0),MATCH(M$4,CurCloseProf[#Headers],0))*'Closeouts and Depr'!$J103</f>
        <v>0</v>
      </c>
      <c r="N104" s="7">
        <f>INDEX(CurCloseProf[], MATCH(PAQueryRA10[[#This Row],[Reg/Unreg]],CurCloseProf[R/NR],0),MATCH(N$4,CurCloseProf[#Headers],0))*'Closeouts and Depr'!$J103</f>
        <v>0</v>
      </c>
      <c r="O104" s="7">
        <f>INDEX(CurCloseProf[], MATCH(PAQueryRA10[[#This Row],[Reg/Unreg]],CurCloseProf[R/NR],0),MATCH(O$4,CurCloseProf[#Headers],0))*'Closeouts and Depr'!$J103</f>
        <v>0</v>
      </c>
      <c r="P104" s="7">
        <f>INDEX(CurCloseProf[], MATCH(PAQueryRA10[[#This Row],[Reg/Unreg]],CurCloseProf[R/NR],0),MATCH(P$4,CurCloseProf[#Headers],0))*'Closeouts and Depr'!$J103</f>
        <v>0</v>
      </c>
      <c r="Q104" s="7">
        <f>INDEX(CurCloseProf[], MATCH(PAQueryRA10[[#This Row],[Reg/Unreg]],CurCloseProf[R/NR],0),MATCH(Q$4,CurCloseProf[#Headers],0))*'Closeouts and Depr'!$J103</f>
        <v>0</v>
      </c>
      <c r="R104" s="7">
        <f>INDEX(CurCloseProf[], MATCH(PAQueryRA10[[#This Row],[Reg/Unreg]],CurCloseProf[R/NR],0),MATCH(R$4,CurCloseProf[#Headers],0))*'Closeouts and Depr'!$J103</f>
        <v>0</v>
      </c>
      <c r="S104" s="7">
        <f t="shared" si="52"/>
        <v>0</v>
      </c>
      <c r="T104" s="7">
        <v>38793697.350000001</v>
      </c>
      <c r="Z104" s="59">
        <f t="shared" si="47"/>
        <v>38793697.350000001</v>
      </c>
      <c r="AB104" s="7">
        <v>14321826.757508405</v>
      </c>
      <c r="AH104" s="59">
        <f t="shared" si="59"/>
        <v>14321826.757508405</v>
      </c>
    </row>
    <row r="105" spans="1:34">
      <c r="A105" t="s">
        <v>151</v>
      </c>
      <c r="B105" t="s">
        <v>154</v>
      </c>
      <c r="C105">
        <v>55200</v>
      </c>
      <c r="D105">
        <v>55200</v>
      </c>
      <c r="F105" s="7">
        <f>'Summary '!L103</f>
        <v>0</v>
      </c>
      <c r="G105" s="7">
        <f>INDEX(CurCloseProf[], MATCH(PAQueryRA10[[#This Row],[Reg/Unreg]],CurCloseProf[R/NR],0),MATCH(G$4,CurCloseProf[#Headers],0))*'Closeouts and Depr'!$J104</f>
        <v>209.87794858953444</v>
      </c>
      <c r="H105" s="7">
        <f>INDEX(CurCloseProf[], MATCH(PAQueryRA10[[#This Row],[Reg/Unreg]],CurCloseProf[R/NR],0),MATCH(H$4,CurCloseProf[#Headers],0))*'Closeouts and Depr'!$J104</f>
        <v>119.95355172045525</v>
      </c>
      <c r="I105" s="7">
        <f>INDEX(CurCloseProf[], MATCH(PAQueryRA10[[#This Row],[Reg/Unreg]],CurCloseProf[R/NR],0),MATCH(I$4,CurCloseProf[#Headers],0))*'Closeouts and Depr'!$J104</f>
        <v>679.74098129242498</v>
      </c>
      <c r="J105" s="7">
        <f>INDEX(CurCloseProf[], MATCH(PAQueryRA10[[#This Row],[Reg/Unreg]],CurCloseProf[R/NR],0),MATCH(J$4,CurCloseProf[#Headers],0))*'Closeouts and Depr'!$J104</f>
        <v>65.68777627222731</v>
      </c>
      <c r="K105" s="7">
        <f>INDEX(CurCloseProf[], MATCH(PAQueryRA10[[#This Row],[Reg/Unreg]],CurCloseProf[R/NR],0),MATCH(K$4,CurCloseProf[#Headers],0))*'Closeouts and Depr'!$J104</f>
        <v>36.304227254200114</v>
      </c>
      <c r="L105" s="7">
        <f>INDEX(CurCloseProf[], MATCH(PAQueryRA10[[#This Row],[Reg/Unreg]],CurCloseProf[R/NR],0),MATCH(L$4,CurCloseProf[#Headers],0))*'Closeouts and Depr'!$J104</f>
        <v>1458.0864085824464</v>
      </c>
      <c r="M105" s="7">
        <f>INDEX(CurCloseProf[], MATCH(PAQueryRA10[[#This Row],[Reg/Unreg]],CurCloseProf[R/NR],0),MATCH(M$4,CurCloseProf[#Headers],0))*'Closeouts and Depr'!$J104</f>
        <v>781.24745589561053</v>
      </c>
      <c r="N105" s="7">
        <f>INDEX(CurCloseProf[], MATCH(PAQueryRA10[[#This Row],[Reg/Unreg]],CurCloseProf[R/NR],0),MATCH(N$4,CurCloseProf[#Headers],0))*'Closeouts and Depr'!$J104</f>
        <v>570.43986618248778</v>
      </c>
      <c r="O105" s="7">
        <f>INDEX(CurCloseProf[], MATCH(PAQueryRA10[[#This Row],[Reg/Unreg]],CurCloseProf[R/NR],0),MATCH(O$4,CurCloseProf[#Headers],0))*'Closeouts and Depr'!$J104</f>
        <v>1557.2079680585862</v>
      </c>
      <c r="P105" s="7">
        <f>INDEX(CurCloseProf[], MATCH(PAQueryRA10[[#This Row],[Reg/Unreg]],CurCloseProf[R/NR],0),MATCH(P$4,CurCloseProf[#Headers],0))*'Closeouts and Depr'!$J104</f>
        <v>5890.308876506695</v>
      </c>
      <c r="Q105" s="7">
        <f>INDEX(CurCloseProf[], MATCH(PAQueryRA10[[#This Row],[Reg/Unreg]],CurCloseProf[R/NR],0),MATCH(Q$4,CurCloseProf[#Headers],0))*'Closeouts and Depr'!$J104</f>
        <v>315.88929834279367</v>
      </c>
      <c r="R105" s="7">
        <f>INDEX(CurCloseProf[], MATCH(PAQueryRA10[[#This Row],[Reg/Unreg]],CurCloseProf[R/NR],0),MATCH(R$4,CurCloseProf[#Headers],0))*'Closeouts and Depr'!$J104</f>
        <v>8014.9776413025365</v>
      </c>
      <c r="S105" s="7">
        <f t="shared" si="52"/>
        <v>19699.721999999998</v>
      </c>
      <c r="T105" s="7">
        <v>26245946.373006672</v>
      </c>
      <c r="Z105" s="59">
        <f t="shared" si="47"/>
        <v>26245946.373006672</v>
      </c>
      <c r="AB105" s="7">
        <v>15501249.678993786</v>
      </c>
      <c r="AH105" s="59">
        <f t="shared" si="59"/>
        <v>15501249.678993786</v>
      </c>
    </row>
    <row r="106" spans="1:34">
      <c r="A106" t="s">
        <v>151</v>
      </c>
      <c r="B106" t="s">
        <v>155</v>
      </c>
      <c r="C106">
        <v>55300</v>
      </c>
      <c r="D106">
        <v>55300</v>
      </c>
      <c r="F106" s="7">
        <f>'Summary '!L104</f>
        <v>0</v>
      </c>
      <c r="G106" s="7">
        <f>INDEX(CurCloseProf[], MATCH(PAQueryRA10[[#This Row],[Reg/Unreg]],CurCloseProf[R/NR],0),MATCH(G$4,CurCloseProf[#Headers],0))*'Closeouts and Depr'!$J105</f>
        <v>54406.260248941173</v>
      </c>
      <c r="H106" s="7">
        <f>INDEX(CurCloseProf[], MATCH(PAQueryRA10[[#This Row],[Reg/Unreg]],CurCloseProf[R/NR],0),MATCH(H$4,CurCloseProf[#Headers],0))*'Closeouts and Depr'!$J105</f>
        <v>31095.330388670205</v>
      </c>
      <c r="I106" s="7">
        <f>INDEX(CurCloseProf[], MATCH(PAQueryRA10[[#This Row],[Reg/Unreg]],CurCloseProf[R/NR],0),MATCH(I$4,CurCloseProf[#Headers],0))*'Closeouts and Depr'!$J105</f>
        <v>176207.95790411325</v>
      </c>
      <c r="J106" s="7">
        <f>INDEX(CurCloseProf[], MATCH(PAQueryRA10[[#This Row],[Reg/Unreg]],CurCloseProf[R/NR],0),MATCH(J$4,CurCloseProf[#Headers],0))*'Closeouts and Depr'!$J105</f>
        <v>17028.11693681301</v>
      </c>
      <c r="K106" s="7">
        <f>INDEX(CurCloseProf[], MATCH(PAQueryRA10[[#This Row],[Reg/Unreg]],CurCloseProf[R/NR],0),MATCH(K$4,CurCloseProf[#Headers],0))*'Closeouts and Depr'!$J105</f>
        <v>9411.0755770328069</v>
      </c>
      <c r="L106" s="7">
        <f>INDEX(CurCloseProf[], MATCH(PAQueryRA10[[#This Row],[Reg/Unreg]],CurCloseProf[R/NR],0),MATCH(L$4,CurCloseProf[#Headers],0))*'Closeouts and Depr'!$J105</f>
        <v>377976.95824599027</v>
      </c>
      <c r="M106" s="7">
        <f>INDEX(CurCloseProf[], MATCH(PAQueryRA10[[#This Row],[Reg/Unreg]],CurCloseProf[R/NR],0),MATCH(M$4,CurCloseProf[#Headers],0))*'Closeouts and Depr'!$J105</f>
        <v>202521.28768138378</v>
      </c>
      <c r="N106" s="7">
        <f>INDEX(CurCloseProf[], MATCH(PAQueryRA10[[#This Row],[Reg/Unreg]],CurCloseProf[R/NR],0),MATCH(N$4,CurCloseProf[#Headers],0))*'Closeouts and Depr'!$J105</f>
        <v>147874.03833736153</v>
      </c>
      <c r="O106" s="7">
        <f>INDEX(CurCloseProf[], MATCH(PAQueryRA10[[#This Row],[Reg/Unreg]],CurCloseProf[R/NR],0),MATCH(O$4,CurCloseProf[#Headers],0))*'Closeouts and Depr'!$J105</f>
        <v>403672.05102434941</v>
      </c>
      <c r="P106" s="7">
        <f>INDEX(CurCloseProf[], MATCH(PAQueryRA10[[#This Row],[Reg/Unreg]],CurCloseProf[R/NR],0),MATCH(P$4,CurCloseProf[#Headers],0))*'Closeouts and Depr'!$J105</f>
        <v>1526933.5336825938</v>
      </c>
      <c r="Q106" s="7">
        <f>INDEX(CurCloseProf[], MATCH(PAQueryRA10[[#This Row],[Reg/Unreg]],CurCloseProf[R/NR],0),MATCH(Q$4,CurCloseProf[#Headers],0))*'Closeouts and Depr'!$J105</f>
        <v>81887.380217849393</v>
      </c>
      <c r="R106" s="7">
        <f>INDEX(CurCloseProf[], MATCH(PAQueryRA10[[#This Row],[Reg/Unreg]],CurCloseProf[R/NR],0),MATCH(R$4,CurCloseProf[#Headers],0))*'Closeouts and Depr'!$J105</f>
        <v>2077707.3645549004</v>
      </c>
      <c r="S106" s="7">
        <f t="shared" si="52"/>
        <v>5106721.3547999989</v>
      </c>
      <c r="T106" s="7">
        <v>121065472.43129654</v>
      </c>
      <c r="Z106" s="59">
        <f t="shared" si="47"/>
        <v>121065472.43129654</v>
      </c>
      <c r="AB106" s="7">
        <v>33073717.53043738</v>
      </c>
      <c r="AH106" s="59">
        <f t="shared" si="59"/>
        <v>33073717.53043738</v>
      </c>
    </row>
    <row r="107" spans="1:34">
      <c r="A107" t="s">
        <v>151</v>
      </c>
      <c r="B107" t="s">
        <v>156</v>
      </c>
      <c r="C107">
        <v>55500</v>
      </c>
      <c r="D107">
        <v>55500</v>
      </c>
      <c r="F107" s="7">
        <f>'Summary '!L105</f>
        <v>0</v>
      </c>
      <c r="G107" s="7">
        <f>INDEX(CurCloseProf[], MATCH(PAQueryRA10[[#This Row],[Reg/Unreg]],CurCloseProf[R/NR],0),MATCH(G$4,CurCloseProf[#Headers],0))*'Closeouts and Depr'!$J106</f>
        <v>46245.321211600007</v>
      </c>
      <c r="H107" s="7">
        <f>INDEX(CurCloseProf[], MATCH(PAQueryRA10[[#This Row],[Reg/Unreg]],CurCloseProf[R/NR],0),MATCH(H$4,CurCloseProf[#Headers],0))*'Closeouts and Depr'!$J106</f>
        <v>26431.030830369684</v>
      </c>
      <c r="I107" s="7">
        <f>INDEX(CurCloseProf[], MATCH(PAQueryRA10[[#This Row],[Reg/Unreg]],CurCloseProf[R/NR],0),MATCH(I$4,CurCloseProf[#Headers],0))*'Closeouts and Depr'!$J106</f>
        <v>149776.7642184963</v>
      </c>
      <c r="J107" s="7">
        <f>INDEX(CurCloseProf[], MATCH(PAQueryRA10[[#This Row],[Reg/Unreg]],CurCloseProf[R/NR],0),MATCH(J$4,CurCloseProf[#Headers],0))*'Closeouts and Depr'!$J106</f>
        <v>14473.899396291064</v>
      </c>
      <c r="K107" s="7">
        <f>INDEX(CurCloseProf[], MATCH(PAQueryRA10[[#This Row],[Reg/Unreg]],CurCloseProf[R/NR],0),MATCH(K$4,CurCloseProf[#Headers],0))*'Closeouts and Depr'!$J106</f>
        <v>7999.4142404778877</v>
      </c>
      <c r="L107" s="7">
        <f>INDEX(CurCloseProf[], MATCH(PAQueryRA10[[#This Row],[Reg/Unreg]],CurCloseProf[R/NR],0),MATCH(L$4,CurCloseProf[#Headers],0))*'Closeouts and Depr'!$J106</f>
        <v>321280.41450909182</v>
      </c>
      <c r="M107" s="7">
        <f>INDEX(CurCloseProf[], MATCH(PAQueryRA10[[#This Row],[Reg/Unreg]],CurCloseProf[R/NR],0),MATCH(M$4,CurCloseProf[#Headers],0))*'Closeouts and Depr'!$J106</f>
        <v>172143.09452917625</v>
      </c>
      <c r="N107" s="7">
        <f>INDEX(CurCloseProf[], MATCH(PAQueryRA10[[#This Row],[Reg/Unreg]],CurCloseProf[R/NR],0),MATCH(N$4,CurCloseProf[#Headers],0))*'Closeouts and Depr'!$J106</f>
        <v>125692.93258675735</v>
      </c>
      <c r="O107" s="7">
        <f>INDEX(CurCloseProf[], MATCH(PAQueryRA10[[#This Row],[Reg/Unreg]],CurCloseProf[R/NR],0),MATCH(O$4,CurCloseProf[#Headers],0))*'Closeouts and Depr'!$J106</f>
        <v>343121.24337069708</v>
      </c>
      <c r="P107" s="7">
        <f>INDEX(CurCloseProf[], MATCH(PAQueryRA10[[#This Row],[Reg/Unreg]],CurCloseProf[R/NR],0),MATCH(P$4,CurCloseProf[#Headers],0))*'Closeouts and Depr'!$J106</f>
        <v>1297893.5036302051</v>
      </c>
      <c r="Q107" s="7">
        <f>INDEX(CurCloseProf[], MATCH(PAQueryRA10[[#This Row],[Reg/Unreg]],CurCloseProf[R/NR],0),MATCH(Q$4,CurCloseProf[#Headers],0))*'Closeouts and Depr'!$J106</f>
        <v>69604.273185172002</v>
      </c>
      <c r="R107" s="7">
        <f>INDEX(CurCloseProf[], MATCH(PAQueryRA10[[#This Row],[Reg/Unreg]],CurCloseProf[R/NR],0),MATCH(R$4,CurCloseProf[#Headers],0))*'Closeouts and Depr'!$J106</f>
        <v>1766051.2598716659</v>
      </c>
      <c r="S107" s="7">
        <f t="shared" si="52"/>
        <v>4340713.1515800003</v>
      </c>
      <c r="T107" s="7">
        <v>70559698.653731689</v>
      </c>
      <c r="Z107" s="59">
        <f t="shared" si="47"/>
        <v>70559698.653731689</v>
      </c>
      <c r="AB107" s="7">
        <v>25244469.765406013</v>
      </c>
      <c r="AH107" s="59">
        <f t="shared" si="59"/>
        <v>25244469.765406013</v>
      </c>
    </row>
    <row r="108" spans="1:34">
      <c r="A108" t="s">
        <v>151</v>
      </c>
      <c r="B108" t="s">
        <v>157</v>
      </c>
      <c r="C108">
        <v>55600</v>
      </c>
      <c r="D108">
        <v>55600</v>
      </c>
      <c r="F108" s="7">
        <f>'Summary '!L106</f>
        <v>0</v>
      </c>
      <c r="G108" s="7">
        <f>INDEX(CurCloseProf[], MATCH(PAQueryRA10[[#This Row],[Reg/Unreg]],CurCloseProf[R/NR],0),MATCH(G$4,CurCloseProf[#Headers],0))*'Closeouts and Depr'!$J107</f>
        <v>84458.225161348033</v>
      </c>
      <c r="H108" s="7">
        <f>INDEX(CurCloseProf[], MATCH(PAQueryRA10[[#This Row],[Reg/Unreg]],CurCloseProf[R/NR],0),MATCH(H$4,CurCloseProf[#Headers],0))*'Closeouts and Depr'!$J107</f>
        <v>48271.217382266725</v>
      </c>
      <c r="I108" s="7">
        <f>INDEX(CurCloseProf[], MATCH(PAQueryRA10[[#This Row],[Reg/Unreg]],CurCloseProf[R/NR],0),MATCH(I$4,CurCloseProf[#Headers],0))*'Closeouts and Depr'!$J107</f>
        <v>273538.5839017774</v>
      </c>
      <c r="J108" s="7">
        <f>INDEX(CurCloseProf[], MATCH(PAQueryRA10[[#This Row],[Reg/Unreg]],CurCloseProf[R/NR],0),MATCH(J$4,CurCloseProf[#Headers],0))*'Closeouts and Depr'!$J107</f>
        <v>26433.80610508156</v>
      </c>
      <c r="K108" s="7">
        <f>INDEX(CurCloseProf[], MATCH(PAQueryRA10[[#This Row],[Reg/Unreg]],CurCloseProf[R/NR],0),MATCH(K$4,CurCloseProf[#Headers],0))*'Closeouts and Depr'!$J107</f>
        <v>14609.398559258058</v>
      </c>
      <c r="L108" s="7">
        <f>INDEX(CurCloseProf[], MATCH(PAQueryRA10[[#This Row],[Reg/Unreg]],CurCloseProf[R/NR],0),MATCH(L$4,CurCloseProf[#Headers],0))*'Closeouts and Depr'!$J107</f>
        <v>586757.165430472</v>
      </c>
      <c r="M108" s="7">
        <f>INDEX(CurCloseProf[], MATCH(PAQueryRA10[[#This Row],[Reg/Unreg]],CurCloseProf[R/NR],0),MATCH(M$4,CurCloseProf[#Headers],0))*'Closeouts and Depr'!$J107</f>
        <v>314386.40400381736</v>
      </c>
      <c r="N108" s="7">
        <f>INDEX(CurCloseProf[], MATCH(PAQueryRA10[[#This Row],[Reg/Unreg]],CurCloseProf[R/NR],0),MATCH(N$4,CurCloseProf[#Headers],0))*'Closeouts and Depr'!$J107</f>
        <v>229554.07646600282</v>
      </c>
      <c r="O108" s="7">
        <f>INDEX(CurCloseProf[], MATCH(PAQueryRA10[[#This Row],[Reg/Unreg]],CurCloseProf[R/NR],0),MATCH(O$4,CurCloseProf[#Headers],0))*'Closeouts and Depr'!$J107</f>
        <v>626645.25774717587</v>
      </c>
      <c r="P108" s="7">
        <f>INDEX(CurCloseProf[], MATCH(PAQueryRA10[[#This Row],[Reg/Unreg]],CurCloseProf[R/NR],0),MATCH(P$4,CurCloseProf[#Headers],0))*'Closeouts and Depr'!$J107</f>
        <v>2370353.9924284192</v>
      </c>
      <c r="Q108" s="7">
        <f>INDEX(CurCloseProf[], MATCH(PAQueryRA10[[#This Row],[Reg/Unreg]],CurCloseProf[R/NR],0),MATCH(Q$4,CurCloseProf[#Headers],0))*'Closeouts and Depr'!$J107</f>
        <v>127118.8786854108</v>
      </c>
      <c r="R108" s="7">
        <f>INDEX(CurCloseProf[], MATCH(PAQueryRA10[[#This Row],[Reg/Unreg]],CurCloseProf[R/NR],0),MATCH(R$4,CurCloseProf[#Headers],0))*'Closeouts and Depr'!$J107</f>
        <v>3225354.5017070696</v>
      </c>
      <c r="S108" s="7">
        <f t="shared" si="52"/>
        <v>7927481.5075780991</v>
      </c>
      <c r="T108" s="7">
        <v>179248949.21948454</v>
      </c>
      <c r="Z108" s="59">
        <f t="shared" si="47"/>
        <v>179248949.21948454</v>
      </c>
      <c r="AB108" s="7">
        <v>78407825.991660476</v>
      </c>
      <c r="AH108" s="59">
        <f t="shared" si="59"/>
        <v>78407825.991660476</v>
      </c>
    </row>
    <row r="109" spans="1:34">
      <c r="A109" t="s">
        <v>151</v>
      </c>
      <c r="B109" t="s">
        <v>158</v>
      </c>
      <c r="C109">
        <v>55700</v>
      </c>
      <c r="D109">
        <v>55700</v>
      </c>
      <c r="F109" s="7">
        <f>'Summary '!L107</f>
        <v>0</v>
      </c>
      <c r="G109" s="7">
        <f>INDEX(CurCloseProf[], MATCH(PAQueryRA10[[#This Row],[Reg/Unreg]],CurCloseProf[R/NR],0),MATCH(G$4,CurCloseProf[#Headers],0))*'Closeouts and Depr'!$J108</f>
        <v>21855.783187838493</v>
      </c>
      <c r="H109" s="7">
        <f>INDEX(CurCloseProf[], MATCH(PAQueryRA10[[#This Row],[Reg/Unreg]],CurCloseProf[R/NR],0),MATCH(H$4,CurCloseProf[#Headers],0))*'Closeouts and Depr'!$J108</f>
        <v>12491.444845121623</v>
      </c>
      <c r="I109" s="7">
        <f>INDEX(CurCloseProf[], MATCH(PAQueryRA10[[#This Row],[Reg/Unreg]],CurCloseProf[R/NR],0),MATCH(I$4,CurCloseProf[#Headers],0))*'Closeouts and Depr'!$J108</f>
        <v>70785.290264441952</v>
      </c>
      <c r="J109" s="7">
        <f>INDEX(CurCloseProf[], MATCH(PAQueryRA10[[#This Row],[Reg/Unreg]],CurCloseProf[R/NR],0),MATCH(J$4,CurCloseProf[#Headers],0))*'Closeouts and Depr'!$J108</f>
        <v>6840.4413419573084</v>
      </c>
      <c r="K109" s="7">
        <f>INDEX(CurCloseProf[], MATCH(PAQueryRA10[[#This Row],[Reg/Unreg]],CurCloseProf[R/NR],0),MATCH(K$4,CurCloseProf[#Headers],0))*'Closeouts and Depr'!$J108</f>
        <v>3780.5654429261017</v>
      </c>
      <c r="L109" s="7">
        <f>INDEX(CurCloseProf[], MATCH(PAQueryRA10[[#This Row],[Reg/Unreg]],CurCloseProf[R/NR],0),MATCH(L$4,CurCloseProf[#Headers],0))*'Closeouts and Depr'!$J108</f>
        <v>151838.82170221058</v>
      </c>
      <c r="M109" s="7">
        <f>INDEX(CurCloseProf[], MATCH(PAQueryRA10[[#This Row],[Reg/Unreg]],CurCloseProf[R/NR],0),MATCH(M$4,CurCloseProf[#Headers],0))*'Closeouts and Depr'!$J108</f>
        <v>81355.736164062691</v>
      </c>
      <c r="N109" s="7">
        <f>INDEX(CurCloseProf[], MATCH(PAQueryRA10[[#This Row],[Reg/Unreg]],CurCloseProf[R/NR],0),MATCH(N$4,CurCloseProf[#Headers],0))*'Closeouts and Depr'!$J108</f>
        <v>59403.144164359073</v>
      </c>
      <c r="O109" s="7">
        <f>INDEX(CurCloseProf[], MATCH(PAQueryRA10[[#This Row],[Reg/Unreg]],CurCloseProf[R/NR],0),MATCH(O$4,CurCloseProf[#Headers],0))*'Closeouts and Depr'!$J108</f>
        <v>162160.91283998807</v>
      </c>
      <c r="P109" s="7">
        <f>INDEX(CurCloseProf[], MATCH(PAQueryRA10[[#This Row],[Reg/Unreg]],CurCloseProf[R/NR],0),MATCH(P$4,CurCloseProf[#Headers],0))*'Closeouts and Depr'!$J108</f>
        <v>613391.32852926292</v>
      </c>
      <c r="Q109" s="7">
        <f>INDEX(CurCloseProf[], MATCH(PAQueryRA10[[#This Row],[Reg/Unreg]],CurCloseProf[R/NR],0),MATCH(Q$4,CurCloseProf[#Headers],0))*'Closeouts and Depr'!$J108</f>
        <v>32895.347330847675</v>
      </c>
      <c r="R109" s="7">
        <f>INDEX(CurCloseProf[], MATCH(PAQueryRA10[[#This Row],[Reg/Unreg]],CurCloseProf[R/NR],0),MATCH(R$4,CurCloseProf[#Headers],0))*'Closeouts and Depr'!$J108</f>
        <v>834645.15810698376</v>
      </c>
      <c r="S109" s="7">
        <f t="shared" si="52"/>
        <v>2051443.9739200003</v>
      </c>
      <c r="T109" s="7">
        <v>34298326.520093337</v>
      </c>
      <c r="Z109" s="59">
        <f t="shared" si="47"/>
        <v>34298326.520093337</v>
      </c>
      <c r="AB109" s="7">
        <v>16547756.966008041</v>
      </c>
      <c r="AH109" s="59">
        <f t="shared" si="59"/>
        <v>16547756.966008041</v>
      </c>
    </row>
    <row r="110" spans="1:34">
      <c r="A110" t="s">
        <v>151</v>
      </c>
      <c r="B110" t="s">
        <v>159</v>
      </c>
      <c r="C110">
        <v>55790</v>
      </c>
      <c r="D110">
        <v>55790</v>
      </c>
      <c r="F110" s="7">
        <f>'Summary '!L108</f>
        <v>0</v>
      </c>
      <c r="G110" s="7">
        <f>INDEX(CurCloseProf[], MATCH(PAQueryRA10[[#This Row],[Reg/Unreg]],CurCloseProf[R/NR],0),MATCH(G$4,CurCloseProf[#Headers],0))*'Closeouts and Depr'!$J109</f>
        <v>0</v>
      </c>
      <c r="H110" s="7">
        <f>INDEX(CurCloseProf[], MATCH(PAQueryRA10[[#This Row],[Reg/Unreg]],CurCloseProf[R/NR],0),MATCH(H$4,CurCloseProf[#Headers],0))*'Closeouts and Depr'!$J109</f>
        <v>0</v>
      </c>
      <c r="I110" s="7">
        <f>INDEX(CurCloseProf[], MATCH(PAQueryRA10[[#This Row],[Reg/Unreg]],CurCloseProf[R/NR],0),MATCH(I$4,CurCloseProf[#Headers],0))*'Closeouts and Depr'!$J109</f>
        <v>0</v>
      </c>
      <c r="J110" s="7">
        <f>INDEX(CurCloseProf[], MATCH(PAQueryRA10[[#This Row],[Reg/Unreg]],CurCloseProf[R/NR],0),MATCH(J$4,CurCloseProf[#Headers],0))*'Closeouts and Depr'!$J109</f>
        <v>0</v>
      </c>
      <c r="K110" s="7">
        <f>INDEX(CurCloseProf[], MATCH(PAQueryRA10[[#This Row],[Reg/Unreg]],CurCloseProf[R/NR],0),MATCH(K$4,CurCloseProf[#Headers],0))*'Closeouts and Depr'!$J109</f>
        <v>0</v>
      </c>
      <c r="L110" s="7">
        <f>INDEX(CurCloseProf[], MATCH(PAQueryRA10[[#This Row],[Reg/Unreg]],CurCloseProf[R/NR],0),MATCH(L$4,CurCloseProf[#Headers],0))*'Closeouts and Depr'!$J109</f>
        <v>0</v>
      </c>
      <c r="M110" s="7">
        <f>INDEX(CurCloseProf[], MATCH(PAQueryRA10[[#This Row],[Reg/Unreg]],CurCloseProf[R/NR],0),MATCH(M$4,CurCloseProf[#Headers],0))*'Closeouts and Depr'!$J109</f>
        <v>0</v>
      </c>
      <c r="N110" s="7">
        <f>INDEX(CurCloseProf[], MATCH(PAQueryRA10[[#This Row],[Reg/Unreg]],CurCloseProf[R/NR],0),MATCH(N$4,CurCloseProf[#Headers],0))*'Closeouts and Depr'!$J109</f>
        <v>0</v>
      </c>
      <c r="O110" s="7">
        <f>INDEX(CurCloseProf[], MATCH(PAQueryRA10[[#This Row],[Reg/Unreg]],CurCloseProf[R/NR],0),MATCH(O$4,CurCloseProf[#Headers],0))*'Closeouts and Depr'!$J109</f>
        <v>0</v>
      </c>
      <c r="P110" s="7">
        <f>INDEX(CurCloseProf[], MATCH(PAQueryRA10[[#This Row],[Reg/Unreg]],CurCloseProf[R/NR],0),MATCH(P$4,CurCloseProf[#Headers],0))*'Closeouts and Depr'!$J109</f>
        <v>0</v>
      </c>
      <c r="Q110" s="7">
        <f>INDEX(CurCloseProf[], MATCH(PAQueryRA10[[#This Row],[Reg/Unreg]],CurCloseProf[R/NR],0),MATCH(Q$4,CurCloseProf[#Headers],0))*'Closeouts and Depr'!$J109</f>
        <v>0</v>
      </c>
      <c r="R110" s="7">
        <f>INDEX(CurCloseProf[], MATCH(PAQueryRA10[[#This Row],[Reg/Unreg]],CurCloseProf[R/NR],0),MATCH(R$4,CurCloseProf[#Headers],0))*'Closeouts and Depr'!$J109</f>
        <v>0</v>
      </c>
      <c r="S110" s="7">
        <f t="shared" si="52"/>
        <v>0</v>
      </c>
      <c r="T110" s="7">
        <v>-279861.12</v>
      </c>
      <c r="Z110" s="59">
        <f t="shared" si="47"/>
        <v>-279861.12</v>
      </c>
      <c r="AB110" s="7">
        <v>-96698.440176000004</v>
      </c>
      <c r="AH110" s="59">
        <f t="shared" si="59"/>
        <v>-96698.440176000004</v>
      </c>
    </row>
    <row r="111" spans="1:34">
      <c r="A111" t="s">
        <v>151</v>
      </c>
      <c r="B111" t="s">
        <v>160</v>
      </c>
      <c r="C111">
        <v>55800</v>
      </c>
      <c r="D111">
        <v>55800</v>
      </c>
      <c r="F111" s="7">
        <f>'Summary '!L109</f>
        <v>0</v>
      </c>
      <c r="G111" s="7">
        <f>INDEX(CurCloseProf[], MATCH(PAQueryRA10[[#This Row],[Reg/Unreg]],CurCloseProf[R/NR],0),MATCH(G$4,CurCloseProf[#Headers],0))*'Closeouts and Depr'!$J110</f>
        <v>0</v>
      </c>
      <c r="H111" s="7">
        <f>INDEX(CurCloseProf[], MATCH(PAQueryRA10[[#This Row],[Reg/Unreg]],CurCloseProf[R/NR],0),MATCH(H$4,CurCloseProf[#Headers],0))*'Closeouts and Depr'!$J110</f>
        <v>0</v>
      </c>
      <c r="I111" s="7">
        <f>INDEX(CurCloseProf[], MATCH(PAQueryRA10[[#This Row],[Reg/Unreg]],CurCloseProf[R/NR],0),MATCH(I$4,CurCloseProf[#Headers],0))*'Closeouts and Depr'!$J110</f>
        <v>0</v>
      </c>
      <c r="J111" s="7">
        <f>INDEX(CurCloseProf[], MATCH(PAQueryRA10[[#This Row],[Reg/Unreg]],CurCloseProf[R/NR],0),MATCH(J$4,CurCloseProf[#Headers],0))*'Closeouts and Depr'!$J110</f>
        <v>0</v>
      </c>
      <c r="K111" s="7">
        <f>INDEX(CurCloseProf[], MATCH(PAQueryRA10[[#This Row],[Reg/Unreg]],CurCloseProf[R/NR],0),MATCH(K$4,CurCloseProf[#Headers],0))*'Closeouts and Depr'!$J110</f>
        <v>0</v>
      </c>
      <c r="L111" s="7">
        <f>INDEX(CurCloseProf[], MATCH(PAQueryRA10[[#This Row],[Reg/Unreg]],CurCloseProf[R/NR],0),MATCH(L$4,CurCloseProf[#Headers],0))*'Closeouts and Depr'!$J110</f>
        <v>0</v>
      </c>
      <c r="M111" s="7">
        <f>INDEX(CurCloseProf[], MATCH(PAQueryRA10[[#This Row],[Reg/Unreg]],CurCloseProf[R/NR],0),MATCH(M$4,CurCloseProf[#Headers],0))*'Closeouts and Depr'!$J110</f>
        <v>0</v>
      </c>
      <c r="N111" s="7">
        <f>INDEX(CurCloseProf[], MATCH(PAQueryRA10[[#This Row],[Reg/Unreg]],CurCloseProf[R/NR],0),MATCH(N$4,CurCloseProf[#Headers],0))*'Closeouts and Depr'!$J110</f>
        <v>0</v>
      </c>
      <c r="O111" s="7">
        <f>INDEX(CurCloseProf[], MATCH(PAQueryRA10[[#This Row],[Reg/Unreg]],CurCloseProf[R/NR],0),MATCH(O$4,CurCloseProf[#Headers],0))*'Closeouts and Depr'!$J110</f>
        <v>0</v>
      </c>
      <c r="P111" s="7">
        <f>INDEX(CurCloseProf[], MATCH(PAQueryRA10[[#This Row],[Reg/Unreg]],CurCloseProf[R/NR],0),MATCH(P$4,CurCloseProf[#Headers],0))*'Closeouts and Depr'!$J110</f>
        <v>0</v>
      </c>
      <c r="Q111" s="7">
        <f>INDEX(CurCloseProf[], MATCH(PAQueryRA10[[#This Row],[Reg/Unreg]],CurCloseProf[R/NR],0),MATCH(Q$4,CurCloseProf[#Headers],0))*'Closeouts and Depr'!$J110</f>
        <v>0</v>
      </c>
      <c r="R111" s="7">
        <f>INDEX(CurCloseProf[], MATCH(PAQueryRA10[[#This Row],[Reg/Unreg]],CurCloseProf[R/NR],0),MATCH(R$4,CurCloseProf[#Headers],0))*'Closeouts and Depr'!$J110</f>
        <v>0</v>
      </c>
      <c r="S111" s="7">
        <f t="shared" si="52"/>
        <v>0</v>
      </c>
      <c r="T111" s="7">
        <v>30572713.386666667</v>
      </c>
      <c r="Z111" s="59">
        <f t="shared" si="47"/>
        <v>30572713.386666667</v>
      </c>
      <c r="AB111" s="7">
        <v>-71860.92333333334</v>
      </c>
      <c r="AH111" s="59">
        <f t="shared" si="59"/>
        <v>-71860.92333333334</v>
      </c>
    </row>
    <row r="112" spans="1:34">
      <c r="A112" t="s">
        <v>151</v>
      </c>
      <c r="B112" t="s">
        <v>161</v>
      </c>
      <c r="C112">
        <v>58000</v>
      </c>
      <c r="D112">
        <v>58000</v>
      </c>
      <c r="F112" s="7">
        <f>'Summary '!L110</f>
        <v>0</v>
      </c>
      <c r="G112" s="7">
        <f>INDEX(CurCloseProf[], MATCH(PAQueryRA10[[#This Row],[Reg/Unreg]],CurCloseProf[R/NR],0),MATCH(G$4,CurCloseProf[#Headers],0))*'Closeouts and Depr'!$J111</f>
        <v>0</v>
      </c>
      <c r="H112" s="7">
        <f>INDEX(CurCloseProf[], MATCH(PAQueryRA10[[#This Row],[Reg/Unreg]],CurCloseProf[R/NR],0),MATCH(H$4,CurCloseProf[#Headers],0))*'Closeouts and Depr'!$J111</f>
        <v>0</v>
      </c>
      <c r="I112" s="7">
        <f>INDEX(CurCloseProf[], MATCH(PAQueryRA10[[#This Row],[Reg/Unreg]],CurCloseProf[R/NR],0),MATCH(I$4,CurCloseProf[#Headers],0))*'Closeouts and Depr'!$J111</f>
        <v>0</v>
      </c>
      <c r="J112" s="7">
        <f>INDEX(CurCloseProf[], MATCH(PAQueryRA10[[#This Row],[Reg/Unreg]],CurCloseProf[R/NR],0),MATCH(J$4,CurCloseProf[#Headers],0))*'Closeouts and Depr'!$J111</f>
        <v>0</v>
      </c>
      <c r="K112" s="7">
        <f>INDEX(CurCloseProf[], MATCH(PAQueryRA10[[#This Row],[Reg/Unreg]],CurCloseProf[R/NR],0),MATCH(K$4,CurCloseProf[#Headers],0))*'Closeouts and Depr'!$J111</f>
        <v>0</v>
      </c>
      <c r="L112" s="7">
        <f>INDEX(CurCloseProf[], MATCH(PAQueryRA10[[#This Row],[Reg/Unreg]],CurCloseProf[R/NR],0),MATCH(L$4,CurCloseProf[#Headers],0))*'Closeouts and Depr'!$J111</f>
        <v>0</v>
      </c>
      <c r="M112" s="7">
        <f>INDEX(CurCloseProf[], MATCH(PAQueryRA10[[#This Row],[Reg/Unreg]],CurCloseProf[R/NR],0),MATCH(M$4,CurCloseProf[#Headers],0))*'Closeouts and Depr'!$J111</f>
        <v>0</v>
      </c>
      <c r="N112" s="7">
        <f>INDEX(CurCloseProf[], MATCH(PAQueryRA10[[#This Row],[Reg/Unreg]],CurCloseProf[R/NR],0),MATCH(N$4,CurCloseProf[#Headers],0))*'Closeouts and Depr'!$J111</f>
        <v>0</v>
      </c>
      <c r="O112" s="7">
        <f>INDEX(CurCloseProf[], MATCH(PAQueryRA10[[#This Row],[Reg/Unreg]],CurCloseProf[R/NR],0),MATCH(O$4,CurCloseProf[#Headers],0))*'Closeouts and Depr'!$J111</f>
        <v>0</v>
      </c>
      <c r="P112" s="7">
        <f>INDEX(CurCloseProf[], MATCH(PAQueryRA10[[#This Row],[Reg/Unreg]],CurCloseProf[R/NR],0),MATCH(P$4,CurCloseProf[#Headers],0))*'Closeouts and Depr'!$J111</f>
        <v>0</v>
      </c>
      <c r="Q112" s="7">
        <f>INDEX(CurCloseProf[], MATCH(PAQueryRA10[[#This Row],[Reg/Unreg]],CurCloseProf[R/NR],0),MATCH(Q$4,CurCloseProf[#Headers],0))*'Closeouts and Depr'!$J111</f>
        <v>0</v>
      </c>
      <c r="R112" s="7">
        <f>INDEX(CurCloseProf[], MATCH(PAQueryRA10[[#This Row],[Reg/Unreg]],CurCloseProf[R/NR],0),MATCH(R$4,CurCloseProf[#Headers],0))*'Closeouts and Depr'!$J111</f>
        <v>0</v>
      </c>
      <c r="S112" s="7">
        <f t="shared" si="52"/>
        <v>0</v>
      </c>
      <c r="T112" s="7">
        <v>20795.738646000002</v>
      </c>
      <c r="Z112" s="59">
        <f t="shared" si="47"/>
        <v>20795.738646000002</v>
      </c>
      <c r="AB112" s="7">
        <v>0</v>
      </c>
      <c r="AH112" s="59">
        <f t="shared" si="59"/>
        <v>0</v>
      </c>
    </row>
    <row r="113" spans="1:34">
      <c r="A113" t="s">
        <v>151</v>
      </c>
      <c r="B113" t="s">
        <v>162</v>
      </c>
      <c r="C113">
        <v>58202</v>
      </c>
      <c r="D113">
        <v>48200</v>
      </c>
      <c r="F113" s="7">
        <f>'Summary '!L111</f>
        <v>0</v>
      </c>
      <c r="G113" s="7">
        <f>INDEX(CurCloseProf[], MATCH(PAQueryRA10[[#This Row],[Reg/Unreg]],CurCloseProf[R/NR],0),MATCH(G$4,CurCloseProf[#Headers],0))*'Closeouts and Depr'!$J112</f>
        <v>0</v>
      </c>
      <c r="H113" s="7">
        <f>INDEX(CurCloseProf[], MATCH(PAQueryRA10[[#This Row],[Reg/Unreg]],CurCloseProf[R/NR],0),MATCH(H$4,CurCloseProf[#Headers],0))*'Closeouts and Depr'!$J112</f>
        <v>0</v>
      </c>
      <c r="I113" s="7">
        <f>INDEX(CurCloseProf[], MATCH(PAQueryRA10[[#This Row],[Reg/Unreg]],CurCloseProf[R/NR],0),MATCH(I$4,CurCloseProf[#Headers],0))*'Closeouts and Depr'!$J112</f>
        <v>0</v>
      </c>
      <c r="J113" s="7">
        <f>INDEX(CurCloseProf[], MATCH(PAQueryRA10[[#This Row],[Reg/Unreg]],CurCloseProf[R/NR],0),MATCH(J$4,CurCloseProf[#Headers],0))*'Closeouts and Depr'!$J112</f>
        <v>0</v>
      </c>
      <c r="K113" s="7">
        <f>INDEX(CurCloseProf[], MATCH(PAQueryRA10[[#This Row],[Reg/Unreg]],CurCloseProf[R/NR],0),MATCH(K$4,CurCloseProf[#Headers],0))*'Closeouts and Depr'!$J112</f>
        <v>0</v>
      </c>
      <c r="L113" s="7">
        <f>INDEX(CurCloseProf[], MATCH(PAQueryRA10[[#This Row],[Reg/Unreg]],CurCloseProf[R/NR],0),MATCH(L$4,CurCloseProf[#Headers],0))*'Closeouts and Depr'!$J112</f>
        <v>0</v>
      </c>
      <c r="M113" s="7">
        <f>INDEX(CurCloseProf[], MATCH(PAQueryRA10[[#This Row],[Reg/Unreg]],CurCloseProf[R/NR],0),MATCH(M$4,CurCloseProf[#Headers],0))*'Closeouts and Depr'!$J112</f>
        <v>0</v>
      </c>
      <c r="N113" s="7">
        <f>INDEX(CurCloseProf[], MATCH(PAQueryRA10[[#This Row],[Reg/Unreg]],CurCloseProf[R/NR],0),MATCH(N$4,CurCloseProf[#Headers],0))*'Closeouts and Depr'!$J112</f>
        <v>0</v>
      </c>
      <c r="O113" s="7">
        <f>INDEX(CurCloseProf[], MATCH(PAQueryRA10[[#This Row],[Reg/Unreg]],CurCloseProf[R/NR],0),MATCH(O$4,CurCloseProf[#Headers],0))*'Closeouts and Depr'!$J112</f>
        <v>0</v>
      </c>
      <c r="P113" s="7">
        <f>INDEX(CurCloseProf[], MATCH(PAQueryRA10[[#This Row],[Reg/Unreg]],CurCloseProf[R/NR],0),MATCH(P$4,CurCloseProf[#Headers],0))*'Closeouts and Depr'!$J112</f>
        <v>0</v>
      </c>
      <c r="Q113" s="7">
        <f>INDEX(CurCloseProf[], MATCH(PAQueryRA10[[#This Row],[Reg/Unreg]],CurCloseProf[R/NR],0),MATCH(Q$4,CurCloseProf[#Headers],0))*'Closeouts and Depr'!$J112</f>
        <v>0</v>
      </c>
      <c r="R113" s="7">
        <f>INDEX(CurCloseProf[], MATCH(PAQueryRA10[[#This Row],[Reg/Unreg]],CurCloseProf[R/NR],0),MATCH(R$4,CurCloseProf[#Headers],0))*'Closeouts and Depr'!$J112</f>
        <v>0</v>
      </c>
      <c r="S113" s="7">
        <f t="shared" si="52"/>
        <v>0</v>
      </c>
      <c r="T113" s="7">
        <v>34017.492405000005</v>
      </c>
      <c r="Z113" s="59">
        <f t="shared" si="47"/>
        <v>34017.492405000005</v>
      </c>
      <c r="AB113" s="7">
        <v>34017.492405000005</v>
      </c>
      <c r="AH113" s="59">
        <f t="shared" si="59"/>
        <v>34017.492405000005</v>
      </c>
    </row>
    <row r="114" spans="1:34">
      <c r="A114" t="s">
        <v>151</v>
      </c>
      <c r="B114" t="s">
        <v>163</v>
      </c>
      <c r="C114">
        <v>58204.999999999993</v>
      </c>
      <c r="D114">
        <v>48200</v>
      </c>
      <c r="F114" s="7">
        <f>'Summary '!L112</f>
        <v>0</v>
      </c>
      <c r="G114" s="7">
        <f>INDEX(CurCloseProf[], MATCH(PAQueryRA10[[#This Row],[Reg/Unreg]],CurCloseProf[R/NR],0),MATCH(G$4,CurCloseProf[#Headers],0))*'Closeouts and Depr'!$J113</f>
        <v>0</v>
      </c>
      <c r="H114" s="7">
        <f>INDEX(CurCloseProf[], MATCH(PAQueryRA10[[#This Row],[Reg/Unreg]],CurCloseProf[R/NR],0),MATCH(H$4,CurCloseProf[#Headers],0))*'Closeouts and Depr'!$J113</f>
        <v>0</v>
      </c>
      <c r="I114" s="7">
        <f>INDEX(CurCloseProf[], MATCH(PAQueryRA10[[#This Row],[Reg/Unreg]],CurCloseProf[R/NR],0),MATCH(I$4,CurCloseProf[#Headers],0))*'Closeouts and Depr'!$J113</f>
        <v>0</v>
      </c>
      <c r="J114" s="7">
        <f>INDEX(CurCloseProf[], MATCH(PAQueryRA10[[#This Row],[Reg/Unreg]],CurCloseProf[R/NR],0),MATCH(J$4,CurCloseProf[#Headers],0))*'Closeouts and Depr'!$J113</f>
        <v>0</v>
      </c>
      <c r="K114" s="7">
        <f>INDEX(CurCloseProf[], MATCH(PAQueryRA10[[#This Row],[Reg/Unreg]],CurCloseProf[R/NR],0),MATCH(K$4,CurCloseProf[#Headers],0))*'Closeouts and Depr'!$J113</f>
        <v>0</v>
      </c>
      <c r="L114" s="7">
        <f>INDEX(CurCloseProf[], MATCH(PAQueryRA10[[#This Row],[Reg/Unreg]],CurCloseProf[R/NR],0),MATCH(L$4,CurCloseProf[#Headers],0))*'Closeouts and Depr'!$J113</f>
        <v>0</v>
      </c>
      <c r="M114" s="7">
        <f>INDEX(CurCloseProf[], MATCH(PAQueryRA10[[#This Row],[Reg/Unreg]],CurCloseProf[R/NR],0),MATCH(M$4,CurCloseProf[#Headers],0))*'Closeouts and Depr'!$J113</f>
        <v>0</v>
      </c>
      <c r="N114" s="7">
        <f>INDEX(CurCloseProf[], MATCH(PAQueryRA10[[#This Row],[Reg/Unreg]],CurCloseProf[R/NR],0),MATCH(N$4,CurCloseProf[#Headers],0))*'Closeouts and Depr'!$J113</f>
        <v>0</v>
      </c>
      <c r="O114" s="7">
        <f>INDEX(CurCloseProf[], MATCH(PAQueryRA10[[#This Row],[Reg/Unreg]],CurCloseProf[R/NR],0),MATCH(O$4,CurCloseProf[#Headers],0))*'Closeouts and Depr'!$J113</f>
        <v>0</v>
      </c>
      <c r="P114" s="7">
        <f>INDEX(CurCloseProf[], MATCH(PAQueryRA10[[#This Row],[Reg/Unreg]],CurCloseProf[R/NR],0),MATCH(P$4,CurCloseProf[#Headers],0))*'Closeouts and Depr'!$J113</f>
        <v>0</v>
      </c>
      <c r="Q114" s="7">
        <f>INDEX(CurCloseProf[], MATCH(PAQueryRA10[[#This Row],[Reg/Unreg]],CurCloseProf[R/NR],0),MATCH(Q$4,CurCloseProf[#Headers],0))*'Closeouts and Depr'!$J113</f>
        <v>0</v>
      </c>
      <c r="R114" s="7">
        <f>INDEX(CurCloseProf[], MATCH(PAQueryRA10[[#This Row],[Reg/Unreg]],CurCloseProf[R/NR],0),MATCH(R$4,CurCloseProf[#Headers],0))*'Closeouts and Depr'!$J113</f>
        <v>0</v>
      </c>
      <c r="S114" s="7">
        <f t="shared" si="52"/>
        <v>0</v>
      </c>
      <c r="T114" s="7">
        <v>74769.998155000008</v>
      </c>
      <c r="Z114" s="59">
        <f t="shared" si="47"/>
        <v>74769.998155000008</v>
      </c>
      <c r="AB114" s="7">
        <v>74769.998155000008</v>
      </c>
      <c r="AH114" s="59">
        <f t="shared" si="59"/>
        <v>74769.998155000008</v>
      </c>
    </row>
    <row r="115" spans="1:34">
      <c r="A115" t="s">
        <v>151</v>
      </c>
      <c r="B115" t="s">
        <v>164</v>
      </c>
      <c r="C115">
        <v>58210</v>
      </c>
      <c r="D115">
        <v>48200</v>
      </c>
      <c r="F115" s="7">
        <f>'Summary '!L113</f>
        <v>0</v>
      </c>
      <c r="G115" s="7">
        <f>INDEX(CurCloseProf[], MATCH(PAQueryRA10[[#This Row],[Reg/Unreg]],CurCloseProf[R/NR],0),MATCH(G$4,CurCloseProf[#Headers],0))*'Closeouts and Depr'!$J114</f>
        <v>0</v>
      </c>
      <c r="H115" s="7">
        <f>INDEX(CurCloseProf[], MATCH(PAQueryRA10[[#This Row],[Reg/Unreg]],CurCloseProf[R/NR],0),MATCH(H$4,CurCloseProf[#Headers],0))*'Closeouts and Depr'!$J114</f>
        <v>0</v>
      </c>
      <c r="I115" s="7">
        <f>INDEX(CurCloseProf[], MATCH(PAQueryRA10[[#This Row],[Reg/Unreg]],CurCloseProf[R/NR],0),MATCH(I$4,CurCloseProf[#Headers],0))*'Closeouts and Depr'!$J114</f>
        <v>0</v>
      </c>
      <c r="J115" s="7">
        <f>INDEX(CurCloseProf[], MATCH(PAQueryRA10[[#This Row],[Reg/Unreg]],CurCloseProf[R/NR],0),MATCH(J$4,CurCloseProf[#Headers],0))*'Closeouts and Depr'!$J114</f>
        <v>0</v>
      </c>
      <c r="K115" s="7">
        <f>INDEX(CurCloseProf[], MATCH(PAQueryRA10[[#This Row],[Reg/Unreg]],CurCloseProf[R/NR],0),MATCH(K$4,CurCloseProf[#Headers],0))*'Closeouts and Depr'!$J114</f>
        <v>0</v>
      </c>
      <c r="L115" s="7">
        <f>INDEX(CurCloseProf[], MATCH(PAQueryRA10[[#This Row],[Reg/Unreg]],CurCloseProf[R/NR],0),MATCH(L$4,CurCloseProf[#Headers],0))*'Closeouts and Depr'!$J114</f>
        <v>0</v>
      </c>
      <c r="M115" s="7">
        <f>INDEX(CurCloseProf[], MATCH(PAQueryRA10[[#This Row],[Reg/Unreg]],CurCloseProf[R/NR],0),MATCH(M$4,CurCloseProf[#Headers],0))*'Closeouts and Depr'!$J114</f>
        <v>0</v>
      </c>
      <c r="N115" s="7">
        <f>INDEX(CurCloseProf[], MATCH(PAQueryRA10[[#This Row],[Reg/Unreg]],CurCloseProf[R/NR],0),MATCH(N$4,CurCloseProf[#Headers],0))*'Closeouts and Depr'!$J114</f>
        <v>0</v>
      </c>
      <c r="O115" s="7">
        <f>INDEX(CurCloseProf[], MATCH(PAQueryRA10[[#This Row],[Reg/Unreg]],CurCloseProf[R/NR],0),MATCH(O$4,CurCloseProf[#Headers],0))*'Closeouts and Depr'!$J114</f>
        <v>0</v>
      </c>
      <c r="P115" s="7">
        <f>INDEX(CurCloseProf[], MATCH(PAQueryRA10[[#This Row],[Reg/Unreg]],CurCloseProf[R/NR],0),MATCH(P$4,CurCloseProf[#Headers],0))*'Closeouts and Depr'!$J114</f>
        <v>0</v>
      </c>
      <c r="Q115" s="7">
        <f>INDEX(CurCloseProf[], MATCH(PAQueryRA10[[#This Row],[Reg/Unreg]],CurCloseProf[R/NR],0),MATCH(Q$4,CurCloseProf[#Headers],0))*'Closeouts and Depr'!$J114</f>
        <v>0</v>
      </c>
      <c r="R115" s="7">
        <f>INDEX(CurCloseProf[], MATCH(PAQueryRA10[[#This Row],[Reg/Unreg]],CurCloseProf[R/NR],0),MATCH(R$4,CurCloseProf[#Headers],0))*'Closeouts and Depr'!$J114</f>
        <v>0</v>
      </c>
      <c r="S115" s="7">
        <f t="shared" si="52"/>
        <v>0</v>
      </c>
      <c r="T115" s="7">
        <v>78618.170416000008</v>
      </c>
      <c r="Z115" s="59">
        <f t="shared" si="47"/>
        <v>78618.170416000008</v>
      </c>
      <c r="AB115" s="7">
        <v>64911.874812536116</v>
      </c>
      <c r="AH115" s="59">
        <f t="shared" si="59"/>
        <v>64911.874812536116</v>
      </c>
    </row>
    <row r="116" spans="1:34">
      <c r="A116" t="s">
        <v>151</v>
      </c>
      <c r="B116" t="s">
        <v>165</v>
      </c>
      <c r="C116">
        <v>58212</v>
      </c>
      <c r="D116">
        <v>48200</v>
      </c>
      <c r="F116" s="7">
        <f>'Summary '!L114</f>
        <v>0</v>
      </c>
      <c r="G116" s="7">
        <f>INDEX(CurCloseProf[], MATCH(PAQueryRA10[[#This Row],[Reg/Unreg]],CurCloseProf[R/NR],0),MATCH(G$4,CurCloseProf[#Headers],0))*'Closeouts and Depr'!$J115</f>
        <v>1426.8047636547669</v>
      </c>
      <c r="H116" s="7">
        <f>INDEX(CurCloseProf[], MATCH(PAQueryRA10[[#This Row],[Reg/Unreg]],CurCloseProf[R/NR],0),MATCH(H$4,CurCloseProf[#Headers],0))*'Closeouts and Depr'!$J115</f>
        <v>815.47537586608769</v>
      </c>
      <c r="I116" s="7">
        <f>INDEX(CurCloseProf[], MATCH(PAQueryRA10[[#This Row],[Reg/Unreg]],CurCloseProf[R/NR],0),MATCH(I$4,CurCloseProf[#Headers],0))*'Closeouts and Depr'!$J115</f>
        <v>4621.0556024453144</v>
      </c>
      <c r="J116" s="7">
        <f>INDEX(CurCloseProf[], MATCH(PAQueryRA10[[#This Row],[Reg/Unreg]],CurCloseProf[R/NR],0),MATCH(J$4,CurCloseProf[#Headers],0))*'Closeouts and Depr'!$J115</f>
        <v>446.56255089666922</v>
      </c>
      <c r="K116" s="7">
        <f>INDEX(CurCloseProf[], MATCH(PAQueryRA10[[#This Row],[Reg/Unreg]],CurCloseProf[R/NR],0),MATCH(K$4,CurCloseProf[#Headers],0))*'Closeouts and Depr'!$J115</f>
        <v>246.80555882696913</v>
      </c>
      <c r="L116" s="7">
        <f>INDEX(CurCloseProf[], MATCH(PAQueryRA10[[#This Row],[Reg/Unreg]],CurCloseProf[R/NR],0),MATCH(L$4,CurCloseProf[#Headers],0))*'Closeouts and Depr'!$J115</f>
        <v>9912.4498193682302</v>
      </c>
      <c r="M116" s="7">
        <f>INDEX(CurCloseProf[], MATCH(PAQueryRA10[[#This Row],[Reg/Unreg]],CurCloseProf[R/NR],0),MATCH(M$4,CurCloseProf[#Headers],0))*'Closeouts and Depr'!$J115</f>
        <v>5311.1229605405451</v>
      </c>
      <c r="N116" s="7">
        <f>INDEX(CurCloseProf[], MATCH(PAQueryRA10[[#This Row],[Reg/Unreg]],CurCloseProf[R/NR],0),MATCH(N$4,CurCloseProf[#Headers],0))*'Closeouts and Depr'!$J115</f>
        <v>3877.9982552599949</v>
      </c>
      <c r="O116" s="7">
        <f>INDEX(CurCloseProf[], MATCH(PAQueryRA10[[#This Row],[Reg/Unreg]],CurCloseProf[R/NR],0),MATCH(O$4,CurCloseProf[#Headers],0))*'Closeouts and Depr'!$J115</f>
        <v>10586.303905478248</v>
      </c>
      <c r="P116" s="7">
        <f>INDEX(CurCloseProf[], MATCH(PAQueryRA10[[#This Row],[Reg/Unreg]],CurCloseProf[R/NR],0),MATCH(P$4,CurCloseProf[#Headers],0))*'Closeouts and Depr'!$J115</f>
        <v>40043.848440858987</v>
      </c>
      <c r="Q116" s="7">
        <f>INDEX(CurCloseProf[], MATCH(PAQueryRA10[[#This Row],[Reg/Unreg]],CurCloseProf[R/NR],0),MATCH(Q$4,CurCloseProf[#Headers],0))*'Closeouts and Depr'!$J115</f>
        <v>2147.4974321601248</v>
      </c>
      <c r="R116" s="7">
        <f>INDEX(CurCloseProf[], MATCH(PAQueryRA10[[#This Row],[Reg/Unreg]],CurCloseProf[R/NR],0),MATCH(R$4,CurCloseProf[#Headers],0))*'Closeouts and Depr'!$J115</f>
        <v>54487.898114357464</v>
      </c>
      <c r="S116" s="7">
        <f t="shared" si="52"/>
        <v>133923.82277971337</v>
      </c>
      <c r="T116" s="7">
        <v>3702912.422784423</v>
      </c>
      <c r="Z116" s="59">
        <f t="shared" si="47"/>
        <v>3702912.422784423</v>
      </c>
      <c r="AB116" s="7">
        <v>578609.06511113024</v>
      </c>
      <c r="AH116" s="59">
        <f t="shared" si="59"/>
        <v>578609.06511113024</v>
      </c>
    </row>
    <row r="117" spans="1:34">
      <c r="A117" t="s">
        <v>151</v>
      </c>
      <c r="B117" t="s">
        <v>166</v>
      </c>
      <c r="C117">
        <v>58301</v>
      </c>
      <c r="D117">
        <v>48301</v>
      </c>
      <c r="F117" s="7">
        <f>'Summary '!L115</f>
        <v>0</v>
      </c>
      <c r="G117" s="7">
        <f>INDEX(CurCloseProf[], MATCH(PAQueryRA10[[#This Row],[Reg/Unreg]],CurCloseProf[R/NR],0),MATCH(G$4,CurCloseProf[#Headers],0))*'Closeouts and Depr'!$J116</f>
        <v>18.48991054412225</v>
      </c>
      <c r="H117" s="7">
        <f>INDEX(CurCloseProf[], MATCH(PAQueryRA10[[#This Row],[Reg/Unreg]],CurCloseProf[R/NR],0),MATCH(H$4,CurCloseProf[#Headers],0))*'Closeouts and Depr'!$J116</f>
        <v>10.567715453988177</v>
      </c>
      <c r="I117" s="7">
        <f>INDEX(CurCloseProf[], MATCH(PAQueryRA10[[#This Row],[Reg/Unreg]],CurCloseProf[R/NR],0),MATCH(I$4,CurCloseProf[#Headers],0))*'Closeouts and Depr'!$J116</f>
        <v>59.884089880500838</v>
      </c>
      <c r="J117" s="7">
        <f>INDEX(CurCloseProf[], MATCH(PAQueryRA10[[#This Row],[Reg/Unreg]],CurCloseProf[R/NR],0),MATCH(J$4,CurCloseProf[#Headers],0))*'Closeouts and Depr'!$J116</f>
        <v>5.7869877006047847</v>
      </c>
      <c r="K117" s="7">
        <f>INDEX(CurCloseProf[], MATCH(PAQueryRA10[[#This Row],[Reg/Unreg]],CurCloseProf[R/NR],0),MATCH(K$4,CurCloseProf[#Headers],0))*'Closeouts and Depr'!$J116</f>
        <v>3.1983441748635308</v>
      </c>
      <c r="L117" s="7">
        <f>INDEX(CurCloseProf[], MATCH(PAQueryRA10[[#This Row],[Reg/Unreg]],CurCloseProf[R/NR],0),MATCH(L$4,CurCloseProf[#Headers],0))*'Closeouts and Depr'!$J116</f>
        <v>128.45507325315202</v>
      </c>
      <c r="M117" s="7">
        <f>INDEX(CurCloseProf[], MATCH(PAQueryRA10[[#This Row],[Reg/Unreg]],CurCloseProf[R/NR],0),MATCH(M$4,CurCloseProf[#Headers],0))*'Closeouts and Depr'!$J116</f>
        <v>68.826647436810518</v>
      </c>
      <c r="N117" s="7">
        <f>INDEX(CurCloseProf[], MATCH(PAQueryRA10[[#This Row],[Reg/Unreg]],CurCloseProf[R/NR],0),MATCH(N$4,CurCloseProf[#Headers],0))*'Closeouts and Depr'!$J116</f>
        <v>50.254837001209438</v>
      </c>
      <c r="O117" s="7">
        <f>INDEX(CurCloseProf[], MATCH(PAQueryRA10[[#This Row],[Reg/Unreg]],CurCloseProf[R/NR],0),MATCH(O$4,CurCloseProf[#Headers],0))*'Closeouts and Depr'!$J116</f>
        <v>137.18752361310902</v>
      </c>
      <c r="P117" s="7">
        <f>INDEX(CurCloseProf[], MATCH(PAQueryRA10[[#This Row],[Reg/Unreg]],CurCloseProf[R/NR],0),MATCH(P$4,CurCloseProf[#Headers],0))*'Closeouts and Depr'!$J116</f>
        <v>518.92676165260025</v>
      </c>
      <c r="Q117" s="7">
        <f>INDEX(CurCloseProf[], MATCH(PAQueryRA10[[#This Row],[Reg/Unreg]],CurCloseProf[R/NR],0),MATCH(Q$4,CurCloseProf[#Headers],0))*'Closeouts and Depr'!$J116</f>
        <v>27.829340373565334</v>
      </c>
      <c r="R117" s="7">
        <f>INDEX(CurCloseProf[], MATCH(PAQueryRA10[[#This Row],[Reg/Unreg]],CurCloseProf[R/NR],0),MATCH(R$4,CurCloseProf[#Headers],0))*'Closeouts and Depr'!$J116</f>
        <v>706.10667102839045</v>
      </c>
      <c r="S117" s="7">
        <f t="shared" si="52"/>
        <v>1735.5139021129166</v>
      </c>
      <c r="T117" s="7">
        <v>367439.67111585633</v>
      </c>
      <c r="Z117" s="59">
        <f t="shared" si="47"/>
        <v>367439.67111585633</v>
      </c>
      <c r="AB117" s="7">
        <v>274615.83562589198</v>
      </c>
      <c r="AH117" s="59">
        <f t="shared" si="59"/>
        <v>274615.83562589198</v>
      </c>
    </row>
    <row r="118" spans="1:34">
      <c r="A118" t="s">
        <v>151</v>
      </c>
      <c r="B118" t="s">
        <v>167</v>
      </c>
      <c r="C118">
        <v>58304.999999999993</v>
      </c>
      <c r="D118">
        <v>48305</v>
      </c>
      <c r="F118" s="7">
        <f>'Summary '!L116</f>
        <v>0</v>
      </c>
      <c r="G118" s="7">
        <f>INDEX(CurCloseProf[], MATCH(PAQueryRA10[[#This Row],[Reg/Unreg]],CurCloseProf[R/NR],0),MATCH(G$4,CurCloseProf[#Headers],0))*'Closeouts and Depr'!$J117</f>
        <v>3257.286836194532</v>
      </c>
      <c r="H118" s="7">
        <f>INDEX(CurCloseProf[], MATCH(PAQueryRA10[[#This Row],[Reg/Unreg]],CurCloseProf[R/NR],0),MATCH(H$4,CurCloseProf[#Headers],0))*'Closeouts and Depr'!$J117</f>
        <v>1861.6683057921896</v>
      </c>
      <c r="I118" s="7">
        <f>INDEX(CurCloseProf[], MATCH(PAQueryRA10[[#This Row],[Reg/Unreg]],CurCloseProf[R/NR],0),MATCH(I$4,CurCloseProf[#Headers],0))*'Closeouts and Depr'!$J117</f>
        <v>10549.518733461531</v>
      </c>
      <c r="J118" s="7">
        <f>INDEX(CurCloseProf[], MATCH(PAQueryRA10[[#This Row],[Reg/Unreg]],CurCloseProf[R/NR],0),MATCH(J$4,CurCloseProf[#Headers],0))*'Closeouts and Depr'!$J117</f>
        <v>1019.4683642962138</v>
      </c>
      <c r="K118" s="7">
        <f>INDEX(CurCloseProf[], MATCH(PAQueryRA10[[#This Row],[Reg/Unreg]],CurCloseProf[R/NR],0),MATCH(K$4,CurCloseProf[#Headers],0))*'Closeouts and Depr'!$J117</f>
        <v>563.43833322190903</v>
      </c>
      <c r="L118" s="7">
        <f>INDEX(CurCloseProf[], MATCH(PAQueryRA10[[#This Row],[Reg/Unreg]],CurCloseProf[R/NR],0),MATCH(L$4,CurCloseProf[#Headers],0))*'Closeouts and Depr'!$J117</f>
        <v>22629.369577069487</v>
      </c>
      <c r="M118" s="7">
        <f>INDEX(CurCloseProf[], MATCH(PAQueryRA10[[#This Row],[Reg/Unreg]],CurCloseProf[R/NR],0),MATCH(M$4,CurCloseProf[#Headers],0))*'Closeouts and Depr'!$J117</f>
        <v>12124.890065873906</v>
      </c>
      <c r="N118" s="7">
        <f>INDEX(CurCloseProf[], MATCH(PAQueryRA10[[#This Row],[Reg/Unreg]],CurCloseProf[R/NR],0),MATCH(N$4,CurCloseProf[#Headers],0))*'Closeouts and Depr'!$J117</f>
        <v>8853.1752832724287</v>
      </c>
      <c r="O118" s="7">
        <f>INDEX(CurCloseProf[], MATCH(PAQueryRA10[[#This Row],[Reg/Unreg]],CurCloseProf[R/NR],0),MATCH(O$4,CurCloseProf[#Headers],0))*'Closeouts and Depr'!$J117</f>
        <v>24167.72724177178</v>
      </c>
      <c r="P118" s="7">
        <f>INDEX(CurCloseProf[], MATCH(PAQueryRA10[[#This Row],[Reg/Unreg]],CurCloseProf[R/NR],0),MATCH(P$4,CurCloseProf[#Headers],0))*'Closeouts and Depr'!$J117</f>
        <v>91417.062599980985</v>
      </c>
      <c r="Q118" s="7">
        <f>INDEX(CurCloseProf[], MATCH(PAQueryRA10[[#This Row],[Reg/Unreg]],CurCloseProf[R/NR],0),MATCH(Q$4,CurCloseProf[#Headers],0))*'Closeouts and Depr'!$J117</f>
        <v>4902.5734247052633</v>
      </c>
      <c r="R118" s="7">
        <f>INDEX(CurCloseProf[], MATCH(PAQueryRA10[[#This Row],[Reg/Unreg]],CurCloseProf[R/NR],0),MATCH(R$4,CurCloseProf[#Headers],0))*'Closeouts and Depr'!$J117</f>
        <v>124391.73023587519</v>
      </c>
      <c r="S118" s="7">
        <f t="shared" si="52"/>
        <v>305737.90900151542</v>
      </c>
      <c r="T118" s="7">
        <v>0</v>
      </c>
      <c r="Z118" s="59">
        <f t="shared" si="47"/>
        <v>0</v>
      </c>
      <c r="AB118" s="7">
        <v>0</v>
      </c>
      <c r="AH118" s="59">
        <f t="shared" si="59"/>
        <v>0</v>
      </c>
    </row>
    <row r="119" spans="1:34">
      <c r="A119" t="s">
        <v>151</v>
      </c>
      <c r="B119" t="s">
        <v>167</v>
      </c>
      <c r="C119">
        <v>58304.999999999993</v>
      </c>
      <c r="D119">
        <v>58304.999999999993</v>
      </c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>
        <v>2013030.6345304318</v>
      </c>
      <c r="Z119" s="59">
        <f t="shared" si="47"/>
        <v>2013030.6345304318</v>
      </c>
      <c r="AB119" s="7">
        <v>1567233.877725099</v>
      </c>
      <c r="AH119" s="59">
        <f t="shared" si="59"/>
        <v>1567233.877725099</v>
      </c>
    </row>
    <row r="120" spans="1:34">
      <c r="A120" t="s">
        <v>151</v>
      </c>
      <c r="B120" t="s">
        <v>168</v>
      </c>
      <c r="C120">
        <v>59305</v>
      </c>
      <c r="D120">
        <v>59305</v>
      </c>
      <c r="F120" s="7">
        <f>'Summary '!L118</f>
        <v>0</v>
      </c>
      <c r="G120" s="7">
        <f>INDEX(CurCloseProf[], MATCH(PAQueryRA10[[#This Row],[Reg/Unreg]],CurCloseProf[R/NR],0),MATCH(G$4,CurCloseProf[#Headers],0))*'Closeouts and Depr'!$J119</f>
        <v>0</v>
      </c>
      <c r="H120" s="7">
        <f>INDEX(CurCloseProf[], MATCH(PAQueryRA10[[#This Row],[Reg/Unreg]],CurCloseProf[R/NR],0),MATCH(H$4,CurCloseProf[#Headers],0))*'Closeouts and Depr'!$J119</f>
        <v>0</v>
      </c>
      <c r="I120" s="7">
        <f>INDEX(CurCloseProf[], MATCH(PAQueryRA10[[#This Row],[Reg/Unreg]],CurCloseProf[R/NR],0),MATCH(I$4,CurCloseProf[#Headers],0))*'Closeouts and Depr'!$J119</f>
        <v>0</v>
      </c>
      <c r="J120" s="7">
        <f>INDEX(CurCloseProf[], MATCH(PAQueryRA10[[#This Row],[Reg/Unreg]],CurCloseProf[R/NR],0),MATCH(J$4,CurCloseProf[#Headers],0))*'Closeouts and Depr'!$J119</f>
        <v>0</v>
      </c>
      <c r="K120" s="7">
        <f>INDEX(CurCloseProf[], MATCH(PAQueryRA10[[#This Row],[Reg/Unreg]],CurCloseProf[R/NR],0),MATCH(K$4,CurCloseProf[#Headers],0))*'Closeouts and Depr'!$J119</f>
        <v>0</v>
      </c>
      <c r="L120" s="7">
        <f>INDEX(CurCloseProf[], MATCH(PAQueryRA10[[#This Row],[Reg/Unreg]],CurCloseProf[R/NR],0),MATCH(L$4,CurCloseProf[#Headers],0))*'Closeouts and Depr'!$J119</f>
        <v>0</v>
      </c>
      <c r="M120" s="7">
        <f>INDEX(CurCloseProf[], MATCH(PAQueryRA10[[#This Row],[Reg/Unreg]],CurCloseProf[R/NR],0),MATCH(M$4,CurCloseProf[#Headers],0))*'Closeouts and Depr'!$J119</f>
        <v>0</v>
      </c>
      <c r="N120" s="7">
        <f>INDEX(CurCloseProf[], MATCH(PAQueryRA10[[#This Row],[Reg/Unreg]],CurCloseProf[R/NR],0),MATCH(N$4,CurCloseProf[#Headers],0))*'Closeouts and Depr'!$J119</f>
        <v>0</v>
      </c>
      <c r="O120" s="7">
        <f>INDEX(CurCloseProf[], MATCH(PAQueryRA10[[#This Row],[Reg/Unreg]],CurCloseProf[R/NR],0),MATCH(O$4,CurCloseProf[#Headers],0))*'Closeouts and Depr'!$J119</f>
        <v>0</v>
      </c>
      <c r="P120" s="7">
        <f>INDEX(CurCloseProf[], MATCH(PAQueryRA10[[#This Row],[Reg/Unreg]],CurCloseProf[R/NR],0),MATCH(P$4,CurCloseProf[#Headers],0))*'Closeouts and Depr'!$J119</f>
        <v>0</v>
      </c>
      <c r="Q120" s="7">
        <f>INDEX(CurCloseProf[], MATCH(PAQueryRA10[[#This Row],[Reg/Unreg]],CurCloseProf[R/NR],0),MATCH(Q$4,CurCloseProf[#Headers],0))*'Closeouts and Depr'!$J119</f>
        <v>0</v>
      </c>
      <c r="R120" s="7">
        <f>INDEX(CurCloseProf[], MATCH(PAQueryRA10[[#This Row],[Reg/Unreg]],CurCloseProf[R/NR],0),MATCH(R$4,CurCloseProf[#Headers],0))*'Closeouts and Depr'!$J119</f>
        <v>0</v>
      </c>
      <c r="S120" s="7">
        <f t="shared" si="52"/>
        <v>0</v>
      </c>
      <c r="T120" s="7">
        <v>0</v>
      </c>
      <c r="Z120" s="59">
        <f t="shared" si="47"/>
        <v>0</v>
      </c>
      <c r="AB120" s="7">
        <v>0</v>
      </c>
      <c r="AH120" s="59">
        <f t="shared" si="59"/>
        <v>0</v>
      </c>
    </row>
    <row r="121" spans="1:34">
      <c r="A121" t="s">
        <v>151</v>
      </c>
      <c r="B121" t="s">
        <v>169</v>
      </c>
      <c r="C121">
        <v>58305.999999999993</v>
      </c>
      <c r="D121">
        <v>58305.999999999993</v>
      </c>
      <c r="F121" s="7">
        <f>'Summary '!L119</f>
        <v>0</v>
      </c>
      <c r="G121" s="7">
        <f>INDEX(CurCloseProf[], MATCH(PAQueryRA10[[#This Row],[Reg/Unreg]],CurCloseProf[R/NR],0),MATCH(G$4,CurCloseProf[#Headers],0))*'Closeouts and Depr'!$J120</f>
        <v>0</v>
      </c>
      <c r="H121" s="7">
        <f>INDEX(CurCloseProf[], MATCH(PAQueryRA10[[#This Row],[Reg/Unreg]],CurCloseProf[R/NR],0),MATCH(H$4,CurCloseProf[#Headers],0))*'Closeouts and Depr'!$J120</f>
        <v>0</v>
      </c>
      <c r="I121" s="7">
        <f>INDEX(CurCloseProf[], MATCH(PAQueryRA10[[#This Row],[Reg/Unreg]],CurCloseProf[R/NR],0),MATCH(I$4,CurCloseProf[#Headers],0))*'Closeouts and Depr'!$J120</f>
        <v>0</v>
      </c>
      <c r="J121" s="7">
        <f>INDEX(CurCloseProf[], MATCH(PAQueryRA10[[#This Row],[Reg/Unreg]],CurCloseProf[R/NR],0),MATCH(J$4,CurCloseProf[#Headers],0))*'Closeouts and Depr'!$J120</f>
        <v>0</v>
      </c>
      <c r="K121" s="7">
        <f>INDEX(CurCloseProf[], MATCH(PAQueryRA10[[#This Row],[Reg/Unreg]],CurCloseProf[R/NR],0),MATCH(K$4,CurCloseProf[#Headers],0))*'Closeouts and Depr'!$J120</f>
        <v>0</v>
      </c>
      <c r="L121" s="7">
        <f>INDEX(CurCloseProf[], MATCH(PAQueryRA10[[#This Row],[Reg/Unreg]],CurCloseProf[R/NR],0),MATCH(L$4,CurCloseProf[#Headers],0))*'Closeouts and Depr'!$J120</f>
        <v>0</v>
      </c>
      <c r="M121" s="7">
        <f>INDEX(CurCloseProf[], MATCH(PAQueryRA10[[#This Row],[Reg/Unreg]],CurCloseProf[R/NR],0),MATCH(M$4,CurCloseProf[#Headers],0))*'Closeouts and Depr'!$J120</f>
        <v>0</v>
      </c>
      <c r="N121" s="7">
        <f>INDEX(CurCloseProf[], MATCH(PAQueryRA10[[#This Row],[Reg/Unreg]],CurCloseProf[R/NR],0),MATCH(N$4,CurCloseProf[#Headers],0))*'Closeouts and Depr'!$J120</f>
        <v>0</v>
      </c>
      <c r="O121" s="7">
        <f>INDEX(CurCloseProf[], MATCH(PAQueryRA10[[#This Row],[Reg/Unreg]],CurCloseProf[R/NR],0),MATCH(O$4,CurCloseProf[#Headers],0))*'Closeouts and Depr'!$J120</f>
        <v>0</v>
      </c>
      <c r="P121" s="7">
        <f>INDEX(CurCloseProf[], MATCH(PAQueryRA10[[#This Row],[Reg/Unreg]],CurCloseProf[R/NR],0),MATCH(P$4,CurCloseProf[#Headers],0))*'Closeouts and Depr'!$J120</f>
        <v>0</v>
      </c>
      <c r="Q121" s="7">
        <f>INDEX(CurCloseProf[], MATCH(PAQueryRA10[[#This Row],[Reg/Unreg]],CurCloseProf[R/NR],0),MATCH(Q$4,CurCloseProf[#Headers],0))*'Closeouts and Depr'!$J120</f>
        <v>0</v>
      </c>
      <c r="R121" s="7">
        <f>INDEX(CurCloseProf[], MATCH(PAQueryRA10[[#This Row],[Reg/Unreg]],CurCloseProf[R/NR],0),MATCH(R$4,CurCloseProf[#Headers],0))*'Closeouts and Depr'!$J120</f>
        <v>0</v>
      </c>
      <c r="S121" s="7">
        <f t="shared" si="52"/>
        <v>0</v>
      </c>
      <c r="T121" s="7">
        <v>0</v>
      </c>
      <c r="Z121" s="59">
        <f t="shared" si="47"/>
        <v>0</v>
      </c>
      <c r="AB121" s="7">
        <v>0</v>
      </c>
      <c r="AH121" s="59">
        <f t="shared" si="59"/>
        <v>0</v>
      </c>
    </row>
    <row r="122" spans="1:34">
      <c r="A122" t="s">
        <v>151</v>
      </c>
      <c r="B122" t="s">
        <v>170</v>
      </c>
      <c r="C122">
        <v>58307.000000000007</v>
      </c>
      <c r="D122">
        <v>58307.000000000007</v>
      </c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>
        <v>1434347.0068052174</v>
      </c>
      <c r="Z122" s="59">
        <f t="shared" si="47"/>
        <v>1434347.0068052174</v>
      </c>
      <c r="AB122" s="7">
        <v>624653.37626605656</v>
      </c>
      <c r="AH122" s="59">
        <f t="shared" si="59"/>
        <v>624653.37626605656</v>
      </c>
    </row>
    <row r="123" spans="1:34">
      <c r="A123" t="s">
        <v>151</v>
      </c>
      <c r="B123" t="s">
        <v>171</v>
      </c>
      <c r="C123">
        <v>59307</v>
      </c>
      <c r="D123">
        <v>59307</v>
      </c>
      <c r="F123" s="7">
        <f>'Summary '!L121</f>
        <v>0</v>
      </c>
      <c r="G123" s="7">
        <f>INDEX(CurCloseProf[], MATCH(PAQueryRA10[[#This Row],[Reg/Unreg]],CurCloseProf[R/NR],0),MATCH(G$4,CurCloseProf[#Headers],0))*'Closeouts and Depr'!$J122</f>
        <v>2593.5402593683207</v>
      </c>
      <c r="H123" s="7">
        <f>INDEX(CurCloseProf[], MATCH(PAQueryRA10[[#This Row],[Reg/Unreg]],CurCloseProf[R/NR],0),MATCH(H$4,CurCloseProf[#Headers],0))*'Closeouts and Depr'!$J122</f>
        <v>1482.3108751156051</v>
      </c>
      <c r="I123" s="7">
        <f>INDEX(CurCloseProf[], MATCH(PAQueryRA10[[#This Row],[Reg/Unreg]],CurCloseProf[R/NR],0),MATCH(I$4,CurCloseProf[#Headers],0))*'Closeouts and Depr'!$J122</f>
        <v>8399.8133809296323</v>
      </c>
      <c r="J123" s="7">
        <f>INDEX(CurCloseProf[], MATCH(PAQueryRA10[[#This Row],[Reg/Unreg]],CurCloseProf[R/NR],0),MATCH(J$4,CurCloseProf[#Headers],0))*'Closeouts and Depr'!$J122</f>
        <v>811.72840431934651</v>
      </c>
      <c r="K123" s="7">
        <f>INDEX(CurCloseProf[], MATCH(PAQueryRA10[[#This Row],[Reg/Unreg]],CurCloseProf[R/NR],0),MATCH(K$4,CurCloseProf[#Headers],0))*'Closeouts and Depr'!$J122</f>
        <v>448.62490605513636</v>
      </c>
      <c r="L123" s="7">
        <f>INDEX(CurCloseProf[], MATCH(PAQueryRA10[[#This Row],[Reg/Unreg]],CurCloseProf[R/NR],0),MATCH(L$4,CurCloseProf[#Headers],0))*'Closeouts and Depr'!$J122</f>
        <v>18018.118757641179</v>
      </c>
      <c r="M123" s="7">
        <f>INDEX(CurCloseProf[], MATCH(PAQueryRA10[[#This Row],[Reg/Unreg]],CurCloseProf[R/NR],0),MATCH(M$4,CurCloseProf[#Headers],0))*'Closeouts and Depr'!$J122</f>
        <v>9654.1668289175323</v>
      </c>
      <c r="N123" s="7">
        <f>INDEX(CurCloseProf[], MATCH(PAQueryRA10[[#This Row],[Reg/Unreg]],CurCloseProf[R/NR],0),MATCH(N$4,CurCloseProf[#Headers],0))*'Closeouts and Depr'!$J122</f>
        <v>7049.1386467016991</v>
      </c>
      <c r="O123" s="7">
        <f>INDEX(CurCloseProf[], MATCH(PAQueryRA10[[#This Row],[Reg/Unreg]],CurCloseProf[R/NR],0),MATCH(O$4,CurCloseProf[#Headers],0))*'Closeouts and Depr'!$J122</f>
        <v>19243.000917965284</v>
      </c>
      <c r="P123" s="7">
        <f>INDEX(CurCloseProf[], MATCH(PAQueryRA10[[#This Row],[Reg/Unreg]],CurCloseProf[R/NR],0),MATCH(P$4,CurCloseProf[#Headers],0))*'Closeouts and Depr'!$J122</f>
        <v>72788.748479774644</v>
      </c>
      <c r="Q123" s="7">
        <f>INDEX(CurCloseProf[], MATCH(PAQueryRA10[[#This Row],[Reg/Unreg]],CurCloseProf[R/NR],0),MATCH(Q$4,CurCloseProf[#Headers],0))*'Closeouts and Depr'!$J122</f>
        <v>3903.5621334279563</v>
      </c>
      <c r="R123" s="7">
        <f>INDEX(CurCloseProf[], MATCH(PAQueryRA10[[#This Row],[Reg/Unreg]],CurCloseProf[R/NR],0),MATCH(R$4,CurCloseProf[#Headers],0))*'Closeouts and Depr'!$J122</f>
        <v>99044.074569783668</v>
      </c>
      <c r="S123" s="7">
        <f t="shared" si="52"/>
        <v>243436.82816</v>
      </c>
      <c r="T123" s="7">
        <v>0</v>
      </c>
      <c r="Z123" s="59">
        <f t="shared" si="47"/>
        <v>0</v>
      </c>
      <c r="AB123" s="7">
        <v>0</v>
      </c>
      <c r="AH123" s="59">
        <f t="shared" si="59"/>
        <v>0</v>
      </c>
    </row>
    <row r="124" spans="1:34">
      <c r="A124" t="s">
        <v>151</v>
      </c>
      <c r="B124" t="s">
        <v>172</v>
      </c>
      <c r="C124">
        <v>58321</v>
      </c>
      <c r="D124">
        <v>58321</v>
      </c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>
        <v>815817.40151156229</v>
      </c>
      <c r="Z124" s="59">
        <f t="shared" si="47"/>
        <v>815817.40151156229</v>
      </c>
      <c r="AB124" s="7">
        <v>582323.0377446136</v>
      </c>
      <c r="AH124" s="59">
        <f t="shared" si="59"/>
        <v>582323.0377446136</v>
      </c>
    </row>
    <row r="125" spans="1:34">
      <c r="A125" t="s">
        <v>151</v>
      </c>
      <c r="B125" t="s">
        <v>173</v>
      </c>
      <c r="C125">
        <v>59321</v>
      </c>
      <c r="D125">
        <v>59321</v>
      </c>
      <c r="F125" s="7">
        <f>'Summary '!L123</f>
        <v>0</v>
      </c>
      <c r="G125" s="7">
        <f>INDEX(CurCloseProf[], MATCH(PAQueryRA10[[#This Row],[Reg/Unreg]],CurCloseProf[R/NR],0),MATCH(G$4,CurCloseProf[#Headers],0))*'Closeouts and Depr'!$J124</f>
        <v>0</v>
      </c>
      <c r="H125" s="7">
        <f>INDEX(CurCloseProf[], MATCH(PAQueryRA10[[#This Row],[Reg/Unreg]],CurCloseProf[R/NR],0),MATCH(H$4,CurCloseProf[#Headers],0))*'Closeouts and Depr'!$J124</f>
        <v>0</v>
      </c>
      <c r="I125" s="7">
        <f>INDEX(CurCloseProf[], MATCH(PAQueryRA10[[#This Row],[Reg/Unreg]],CurCloseProf[R/NR],0),MATCH(I$4,CurCloseProf[#Headers],0))*'Closeouts and Depr'!$J124</f>
        <v>0</v>
      </c>
      <c r="J125" s="7">
        <f>INDEX(CurCloseProf[], MATCH(PAQueryRA10[[#This Row],[Reg/Unreg]],CurCloseProf[R/NR],0),MATCH(J$4,CurCloseProf[#Headers],0))*'Closeouts and Depr'!$J124</f>
        <v>0</v>
      </c>
      <c r="K125" s="7">
        <f>INDEX(CurCloseProf[], MATCH(PAQueryRA10[[#This Row],[Reg/Unreg]],CurCloseProf[R/NR],0),MATCH(K$4,CurCloseProf[#Headers],0))*'Closeouts and Depr'!$J124</f>
        <v>0</v>
      </c>
      <c r="L125" s="7">
        <f>INDEX(CurCloseProf[], MATCH(PAQueryRA10[[#This Row],[Reg/Unreg]],CurCloseProf[R/NR],0),MATCH(L$4,CurCloseProf[#Headers],0))*'Closeouts and Depr'!$J124</f>
        <v>0</v>
      </c>
      <c r="M125" s="7">
        <f>INDEX(CurCloseProf[], MATCH(PAQueryRA10[[#This Row],[Reg/Unreg]],CurCloseProf[R/NR],0),MATCH(M$4,CurCloseProf[#Headers],0))*'Closeouts and Depr'!$J124</f>
        <v>0</v>
      </c>
      <c r="N125" s="7">
        <f>INDEX(CurCloseProf[], MATCH(PAQueryRA10[[#This Row],[Reg/Unreg]],CurCloseProf[R/NR],0),MATCH(N$4,CurCloseProf[#Headers],0))*'Closeouts and Depr'!$J124</f>
        <v>0</v>
      </c>
      <c r="O125" s="7">
        <f>INDEX(CurCloseProf[], MATCH(PAQueryRA10[[#This Row],[Reg/Unreg]],CurCloseProf[R/NR],0),MATCH(O$4,CurCloseProf[#Headers],0))*'Closeouts and Depr'!$J124</f>
        <v>0</v>
      </c>
      <c r="P125" s="7">
        <f>INDEX(CurCloseProf[], MATCH(PAQueryRA10[[#This Row],[Reg/Unreg]],CurCloseProf[R/NR],0),MATCH(P$4,CurCloseProf[#Headers],0))*'Closeouts and Depr'!$J124</f>
        <v>0</v>
      </c>
      <c r="Q125" s="7">
        <f>INDEX(CurCloseProf[], MATCH(PAQueryRA10[[#This Row],[Reg/Unreg]],CurCloseProf[R/NR],0),MATCH(Q$4,CurCloseProf[#Headers],0))*'Closeouts and Depr'!$J124</f>
        <v>0</v>
      </c>
      <c r="R125" s="7">
        <f>INDEX(CurCloseProf[], MATCH(PAQueryRA10[[#This Row],[Reg/Unreg]],CurCloseProf[R/NR],0),MATCH(R$4,CurCloseProf[#Headers],0))*'Closeouts and Depr'!$J124</f>
        <v>0</v>
      </c>
      <c r="S125" s="7">
        <f t="shared" si="52"/>
        <v>0</v>
      </c>
      <c r="T125" s="7">
        <v>0</v>
      </c>
      <c r="Z125" s="59">
        <f t="shared" si="47"/>
        <v>0</v>
      </c>
      <c r="AB125" s="7">
        <v>0</v>
      </c>
      <c r="AH125" s="59">
        <f t="shared" si="59"/>
        <v>0</v>
      </c>
    </row>
    <row r="126" spans="1:34">
      <c r="A126" t="s">
        <v>151</v>
      </c>
      <c r="B126" t="s">
        <v>175</v>
      </c>
      <c r="C126">
        <v>58400</v>
      </c>
      <c r="D126">
        <v>48403</v>
      </c>
      <c r="F126" s="7">
        <f>'Summary '!L124</f>
        <v>0</v>
      </c>
      <c r="G126" s="7">
        <f>INDEX(CurCloseProf[], MATCH(PAQueryRA10[[#This Row],[Reg/Unreg]],CurCloseProf[R/NR],0),MATCH(G$4,CurCloseProf[#Headers],0))*'Closeouts and Depr'!$J125</f>
        <v>3112.7194058821888</v>
      </c>
      <c r="H126" s="7">
        <f>INDEX(CurCloseProf[], MATCH(PAQueryRA10[[#This Row],[Reg/Unreg]],CurCloseProf[R/NR],0),MATCH(H$4,CurCloseProf[#Headers],0))*'Closeouts and Depr'!$J125</f>
        <v>1779.0422993650916</v>
      </c>
      <c r="I126" s="7">
        <f>INDEX(CurCloseProf[], MATCH(PAQueryRA10[[#This Row],[Reg/Unreg]],CurCloseProf[R/NR],0),MATCH(I$4,CurCloseProf[#Headers],0))*'Closeouts and Depr'!$J125</f>
        <v>10081.301812132537</v>
      </c>
      <c r="J126" s="7">
        <f>INDEX(CurCloseProf[], MATCH(PAQueryRA10[[#This Row],[Reg/Unreg]],CurCloseProf[R/NR],0),MATCH(J$4,CurCloseProf[#Headers],0))*'Closeouts and Depr'!$J125</f>
        <v>974.22152877858503</v>
      </c>
      <c r="K126" s="7">
        <f>INDEX(CurCloseProf[], MATCH(PAQueryRA10[[#This Row],[Reg/Unreg]],CurCloseProf[R/NR],0),MATCH(K$4,CurCloseProf[#Headers],0))*'Closeouts and Depr'!$J125</f>
        <v>538.43137618384708</v>
      </c>
      <c r="L126" s="7">
        <f>INDEX(CurCloseProf[], MATCH(PAQueryRA10[[#This Row],[Reg/Unreg]],CurCloseProf[R/NR],0),MATCH(L$4,CurCloseProf[#Headers],0))*'Closeouts and Depr'!$J125</f>
        <v>21625.015347962883</v>
      </c>
      <c r="M126" s="7">
        <f>INDEX(CurCloseProf[], MATCH(PAQueryRA10[[#This Row],[Reg/Unreg]],CurCloseProf[R/NR],0),MATCH(M$4,CurCloseProf[#Headers],0))*'Closeouts and Depr'!$J125</f>
        <v>11586.75379240684</v>
      </c>
      <c r="N126" s="7">
        <f>INDEX(CurCloseProf[], MATCH(PAQueryRA10[[#This Row],[Reg/Unreg]],CurCloseProf[R/NR],0),MATCH(N$4,CurCloseProf[#Headers],0))*'Closeouts and Depr'!$J125</f>
        <v>8460.2467924236698</v>
      </c>
      <c r="O126" s="7">
        <f>INDEX(CurCloseProf[], MATCH(PAQueryRA10[[#This Row],[Reg/Unreg]],CurCloseProf[R/NR],0),MATCH(O$4,CurCloseProf[#Headers],0))*'Closeouts and Depr'!$J125</f>
        <v>23095.096429830628</v>
      </c>
      <c r="P126" s="7">
        <f>INDEX(CurCloseProf[], MATCH(PAQueryRA10[[#This Row],[Reg/Unreg]],CurCloseProf[R/NR],0),MATCH(P$4,CurCloseProf[#Headers],0))*'Closeouts and Depr'!$J125</f>
        <v>87359.719635914007</v>
      </c>
      <c r="Q126" s="7">
        <f>INDEX(CurCloseProf[], MATCH(PAQueryRA10[[#This Row],[Reg/Unreg]],CurCloseProf[R/NR],0),MATCH(Q$4,CurCloseProf[#Headers],0))*'Closeouts and Depr'!$J125</f>
        <v>4684.9836091410762</v>
      </c>
      <c r="R126" s="7">
        <f>INDEX(CurCloseProf[], MATCH(PAQueryRA10[[#This Row],[Reg/Unreg]],CurCloseProf[R/NR],0),MATCH(R$4,CurCloseProf[#Headers],0))*'Closeouts and Depr'!$J125</f>
        <v>118870.88000172262</v>
      </c>
      <c r="S126" s="7">
        <f t="shared" si="52"/>
        <v>292168.41203174397</v>
      </c>
      <c r="T126" s="7">
        <v>2624721.1365945893</v>
      </c>
      <c r="Z126" s="59">
        <f t="shared" si="47"/>
        <v>2624721.1365945893</v>
      </c>
      <c r="AB126" s="7">
        <v>2278296.2328931051</v>
      </c>
      <c r="AH126" s="59">
        <f t="shared" si="59"/>
        <v>2278296.2328931051</v>
      </c>
    </row>
    <row r="127" spans="1:34">
      <c r="A127" t="s">
        <v>151</v>
      </c>
      <c r="B127" t="s">
        <v>176</v>
      </c>
      <c r="C127">
        <v>58521</v>
      </c>
      <c r="D127">
        <v>48500</v>
      </c>
      <c r="F127" s="7">
        <f>'Summary '!L125</f>
        <v>0</v>
      </c>
      <c r="G127" s="7">
        <f>INDEX(CurCloseProf[], MATCH(PAQueryRA10[[#This Row],[Reg/Unreg]],CurCloseProf[R/NR],0),MATCH(G$4,CurCloseProf[#Headers],0))*'Closeouts and Depr'!$J126</f>
        <v>693.86329508591325</v>
      </c>
      <c r="H127" s="7">
        <f>INDEX(CurCloseProf[], MATCH(PAQueryRA10[[#This Row],[Reg/Unreg]],CurCloseProf[R/NR],0),MATCH(H$4,CurCloseProf[#Headers],0))*'Closeouts and Depr'!$J126</f>
        <v>396.57032677021283</v>
      </c>
      <c r="I127" s="7">
        <f>INDEX(CurCloseProf[], MATCH(PAQueryRA10[[#This Row],[Reg/Unreg]],CurCloseProf[R/NR],0),MATCH(I$4,CurCloseProf[#Headers],0))*'Closeouts and Depr'!$J126</f>
        <v>2247.2456980552593</v>
      </c>
      <c r="J127" s="7">
        <f>INDEX(CurCloseProf[], MATCH(PAQueryRA10[[#This Row],[Reg/Unreg]],CurCloseProf[R/NR],0),MATCH(J$4,CurCloseProf[#Headers],0))*'Closeouts and Depr'!$J126</f>
        <v>217.16591570204949</v>
      </c>
      <c r="K127" s="7">
        <f>INDEX(CurCloseProf[], MATCH(PAQueryRA10[[#This Row],[Reg/Unreg]],CurCloseProf[R/NR],0),MATCH(K$4,CurCloseProf[#Headers],0))*'Closeouts and Depr'!$J126</f>
        <v>120.02295104099954</v>
      </c>
      <c r="L127" s="7">
        <f>INDEX(CurCloseProf[], MATCH(PAQueryRA10[[#This Row],[Reg/Unreg]],CurCloseProf[R/NR],0),MATCH(L$4,CurCloseProf[#Headers],0))*'Closeouts and Depr'!$J126</f>
        <v>4820.4808879547563</v>
      </c>
      <c r="M127" s="7">
        <f>INDEX(CurCloseProf[], MATCH(PAQueryRA10[[#This Row],[Reg/Unreg]],CurCloseProf[R/NR],0),MATCH(M$4,CurCloseProf[#Headers],0))*'Closeouts and Depr'!$J126</f>
        <v>2582.8293904538659</v>
      </c>
      <c r="N127" s="7">
        <f>INDEX(CurCloseProf[], MATCH(PAQueryRA10[[#This Row],[Reg/Unreg]],CurCloseProf[R/NR],0),MATCH(N$4,CurCloseProf[#Headers],0))*'Closeouts and Depr'!$J126</f>
        <v>1885.8926717062709</v>
      </c>
      <c r="O127" s="7">
        <f>INDEX(CurCloseProf[], MATCH(PAQueryRA10[[#This Row],[Reg/Unreg]],CurCloseProf[R/NR],0),MATCH(O$4,CurCloseProf[#Headers],0))*'Closeouts and Depr'!$J126</f>
        <v>5148.179973706151</v>
      </c>
      <c r="P127" s="7">
        <f>INDEX(CurCloseProf[], MATCH(PAQueryRA10[[#This Row],[Reg/Unreg]],CurCloseProf[R/NR],0),MATCH(P$4,CurCloseProf[#Headers],0))*'Closeouts and Depr'!$J126</f>
        <v>19473.551907637338</v>
      </c>
      <c r="Q127" s="7">
        <f>INDEX(CurCloseProf[], MATCH(PAQueryRA10[[#This Row],[Reg/Unreg]],CurCloseProf[R/NR],0),MATCH(Q$4,CurCloseProf[#Headers],0))*'Closeouts and Depr'!$J126</f>
        <v>1044.3402506242983</v>
      </c>
      <c r="R127" s="7">
        <f>INDEX(CurCloseProf[], MATCH(PAQueryRA10[[#This Row],[Reg/Unreg]],CurCloseProf[R/NR],0),MATCH(R$4,CurCloseProf[#Headers],0))*'Closeouts and Depr'!$J126</f>
        <v>26497.775652984503</v>
      </c>
      <c r="S127" s="7">
        <f t="shared" si="52"/>
        <v>65127.918921721619</v>
      </c>
      <c r="T127" s="7">
        <v>815987.68887405528</v>
      </c>
      <c r="Z127" s="59">
        <f t="shared" si="47"/>
        <v>815987.68887405528</v>
      </c>
      <c r="AB127" s="7">
        <v>287735.28921019577</v>
      </c>
      <c r="AH127" s="59">
        <f t="shared" si="59"/>
        <v>287735.28921019577</v>
      </c>
    </row>
    <row r="128" spans="1:34">
      <c r="A128" t="s">
        <v>151</v>
      </c>
      <c r="B128" t="s">
        <v>177</v>
      </c>
      <c r="C128">
        <v>58601</v>
      </c>
      <c r="D128">
        <v>48601</v>
      </c>
      <c r="F128" s="7">
        <f>'Summary '!L126</f>
        <v>0</v>
      </c>
      <c r="G128" s="7">
        <f>INDEX(CurCloseProf[], MATCH(PAQueryRA10[[#This Row],[Reg/Unreg]],CurCloseProf[R/NR],0),MATCH(G$4,CurCloseProf[#Headers],0))*'Closeouts and Depr'!$J127</f>
        <v>906.86689572632599</v>
      </c>
      <c r="H128" s="7">
        <f>INDEX(CurCloseProf[], MATCH(PAQueryRA10[[#This Row],[Reg/Unreg]],CurCloseProf[R/NR],0),MATCH(H$4,CurCloseProf[#Headers],0))*'Closeouts and Depr'!$J127</f>
        <v>518.31031230834583</v>
      </c>
      <c r="I128" s="7">
        <f>INDEX(CurCloseProf[], MATCH(PAQueryRA10[[#This Row],[Reg/Unreg]],CurCloseProf[R/NR],0),MATCH(I$4,CurCloseProf[#Headers],0))*'Closeouts and Depr'!$J127</f>
        <v>2937.1098666883322</v>
      </c>
      <c r="J128" s="7">
        <f>INDEX(CurCloseProf[], MATCH(PAQueryRA10[[#This Row],[Reg/Unreg]],CurCloseProf[R/NR],0),MATCH(J$4,CurCloseProf[#Headers],0))*'Closeouts and Depr'!$J127</f>
        <v>283.83196117312661</v>
      </c>
      <c r="K128" s="7">
        <f>INDEX(CurCloseProf[], MATCH(PAQueryRA10[[#This Row],[Reg/Unreg]],CurCloseProf[R/NR],0),MATCH(K$4,CurCloseProf[#Headers],0))*'Closeouts and Depr'!$J127</f>
        <v>156.86784673195174</v>
      </c>
      <c r="L128" s="7">
        <f>INDEX(CurCloseProf[], MATCH(PAQueryRA10[[#This Row],[Reg/Unreg]],CurCloseProf[R/NR],0),MATCH(L$4,CurCloseProf[#Headers],0))*'Closeouts and Depr'!$J127</f>
        <v>6300.282158932092</v>
      </c>
      <c r="M128" s="7">
        <f>INDEX(CurCloseProf[], MATCH(PAQueryRA10[[#This Row],[Reg/Unreg]],CurCloseProf[R/NR],0),MATCH(M$4,CurCloseProf[#Headers],0))*'Closeouts and Depr'!$J127</f>
        <v>3375.7117404828246</v>
      </c>
      <c r="N128" s="7">
        <f>INDEX(CurCloseProf[], MATCH(PAQueryRA10[[#This Row],[Reg/Unreg]],CurCloseProf[R/NR],0),MATCH(N$4,CurCloseProf[#Headers],0))*'Closeouts and Depr'!$J127</f>
        <v>2464.8279350927933</v>
      </c>
      <c r="O128" s="7">
        <f>INDEX(CurCloseProf[], MATCH(PAQueryRA10[[#This Row],[Reg/Unreg]],CurCloseProf[R/NR],0),MATCH(O$4,CurCloseProf[#Headers],0))*'Closeouts and Depr'!$J127</f>
        <v>6728.5789930958399</v>
      </c>
      <c r="P128" s="7">
        <f>INDEX(CurCloseProf[], MATCH(PAQueryRA10[[#This Row],[Reg/Unreg]],CurCloseProf[R/NR],0),MATCH(P$4,CurCloseProf[#Headers],0))*'Closeouts and Depr'!$J127</f>
        <v>25451.583463653194</v>
      </c>
      <c r="Q128" s="7">
        <f>INDEX(CurCloseProf[], MATCH(PAQueryRA10[[#This Row],[Reg/Unreg]],CurCloseProf[R/NR],0),MATCH(Q$4,CurCloseProf[#Headers],0))*'Closeouts and Depr'!$J127</f>
        <v>1364.9339976233282</v>
      </c>
      <c r="R128" s="7">
        <f>INDEX(CurCloseProf[], MATCH(PAQueryRA10[[#This Row],[Reg/Unreg]],CurCloseProf[R/NR],0),MATCH(R$4,CurCloseProf[#Headers],0))*'Closeouts and Depr'!$J127</f>
        <v>34632.118055905121</v>
      </c>
      <c r="S128" s="7">
        <f t="shared" si="52"/>
        <v>85121.023227413272</v>
      </c>
      <c r="T128" s="7">
        <v>1509264.9512184754</v>
      </c>
      <c r="Z128" s="59">
        <f t="shared" si="47"/>
        <v>1509264.9512184754</v>
      </c>
      <c r="AB128" s="7">
        <v>810821.97727554</v>
      </c>
      <c r="AH128" s="59">
        <f t="shared" si="59"/>
        <v>810821.97727554</v>
      </c>
    </row>
    <row r="129" spans="1:34">
      <c r="A129" t="s">
        <v>151</v>
      </c>
      <c r="B129" t="s">
        <v>178</v>
      </c>
      <c r="C129">
        <v>58705.999999999993</v>
      </c>
      <c r="D129">
        <v>48706</v>
      </c>
      <c r="F129" s="7">
        <f>'Summary '!L127</f>
        <v>0</v>
      </c>
      <c r="G129" s="7">
        <f>INDEX(CurCloseProf[], MATCH(PAQueryRA10[[#This Row],[Reg/Unreg]],CurCloseProf[R/NR],0),MATCH(G$4,CurCloseProf[#Headers],0))*'Closeouts and Depr'!$J128</f>
        <v>0</v>
      </c>
      <c r="H129" s="7">
        <f>INDEX(CurCloseProf[], MATCH(PAQueryRA10[[#This Row],[Reg/Unreg]],CurCloseProf[R/NR],0),MATCH(H$4,CurCloseProf[#Headers],0))*'Closeouts and Depr'!$J128</f>
        <v>0</v>
      </c>
      <c r="I129" s="7">
        <f>INDEX(CurCloseProf[], MATCH(PAQueryRA10[[#This Row],[Reg/Unreg]],CurCloseProf[R/NR],0),MATCH(I$4,CurCloseProf[#Headers],0))*'Closeouts and Depr'!$J128</f>
        <v>0</v>
      </c>
      <c r="J129" s="7">
        <f>INDEX(CurCloseProf[], MATCH(PAQueryRA10[[#This Row],[Reg/Unreg]],CurCloseProf[R/NR],0),MATCH(J$4,CurCloseProf[#Headers],0))*'Closeouts and Depr'!$J128</f>
        <v>0</v>
      </c>
      <c r="K129" s="7">
        <f>INDEX(CurCloseProf[], MATCH(PAQueryRA10[[#This Row],[Reg/Unreg]],CurCloseProf[R/NR],0),MATCH(K$4,CurCloseProf[#Headers],0))*'Closeouts and Depr'!$J128</f>
        <v>0</v>
      </c>
      <c r="L129" s="7">
        <f>INDEX(CurCloseProf[], MATCH(PAQueryRA10[[#This Row],[Reg/Unreg]],CurCloseProf[R/NR],0),MATCH(L$4,CurCloseProf[#Headers],0))*'Closeouts and Depr'!$J128</f>
        <v>0</v>
      </c>
      <c r="M129" s="7">
        <f>INDEX(CurCloseProf[], MATCH(PAQueryRA10[[#This Row],[Reg/Unreg]],CurCloseProf[R/NR],0),MATCH(M$4,CurCloseProf[#Headers],0))*'Closeouts and Depr'!$J128</f>
        <v>0</v>
      </c>
      <c r="N129" s="7">
        <f>INDEX(CurCloseProf[], MATCH(PAQueryRA10[[#This Row],[Reg/Unreg]],CurCloseProf[R/NR],0),MATCH(N$4,CurCloseProf[#Headers],0))*'Closeouts and Depr'!$J128</f>
        <v>0</v>
      </c>
      <c r="O129" s="7">
        <f>INDEX(CurCloseProf[], MATCH(PAQueryRA10[[#This Row],[Reg/Unreg]],CurCloseProf[R/NR],0),MATCH(O$4,CurCloseProf[#Headers],0))*'Closeouts and Depr'!$J128</f>
        <v>0</v>
      </c>
      <c r="P129" s="7">
        <f>INDEX(CurCloseProf[], MATCH(PAQueryRA10[[#This Row],[Reg/Unreg]],CurCloseProf[R/NR],0),MATCH(P$4,CurCloseProf[#Headers],0))*'Closeouts and Depr'!$J128</f>
        <v>0</v>
      </c>
      <c r="Q129" s="7">
        <f>INDEX(CurCloseProf[], MATCH(PAQueryRA10[[#This Row],[Reg/Unreg]],CurCloseProf[R/NR],0),MATCH(Q$4,CurCloseProf[#Headers],0))*'Closeouts and Depr'!$J128</f>
        <v>0</v>
      </c>
      <c r="R129" s="7">
        <f>INDEX(CurCloseProf[], MATCH(PAQueryRA10[[#This Row],[Reg/Unreg]],CurCloseProf[R/NR],0),MATCH(R$4,CurCloseProf[#Headers],0))*'Closeouts and Depr'!$J128</f>
        <v>0</v>
      </c>
      <c r="S129" s="7">
        <f t="shared" si="52"/>
        <v>0</v>
      </c>
      <c r="T129" s="7">
        <v>0</v>
      </c>
      <c r="Z129" s="59">
        <f t="shared" si="47"/>
        <v>0</v>
      </c>
      <c r="AB129" s="7">
        <v>0</v>
      </c>
      <c r="AH129" s="59">
        <f t="shared" si="59"/>
        <v>0</v>
      </c>
    </row>
    <row r="130" spans="1:34">
      <c r="A130" t="s">
        <v>151</v>
      </c>
      <c r="B130" t="s">
        <v>179</v>
      </c>
      <c r="C130">
        <v>58796</v>
      </c>
      <c r="D130">
        <v>48796</v>
      </c>
      <c r="F130" s="7">
        <f>'Summary '!L128</f>
        <v>0</v>
      </c>
      <c r="G130" s="7">
        <f>INDEX(CurCloseProf[], MATCH(PAQueryRA10[[#This Row],[Reg/Unreg]],CurCloseProf[R/NR],0),MATCH(G$4,CurCloseProf[#Headers],0))*'Closeouts and Depr'!$J129</f>
        <v>0</v>
      </c>
      <c r="H130" s="7">
        <f>INDEX(CurCloseProf[], MATCH(PAQueryRA10[[#This Row],[Reg/Unreg]],CurCloseProf[R/NR],0),MATCH(H$4,CurCloseProf[#Headers],0))*'Closeouts and Depr'!$J129</f>
        <v>0</v>
      </c>
      <c r="I130" s="7">
        <f>INDEX(CurCloseProf[], MATCH(PAQueryRA10[[#This Row],[Reg/Unreg]],CurCloseProf[R/NR],0),MATCH(I$4,CurCloseProf[#Headers],0))*'Closeouts and Depr'!$J129</f>
        <v>0</v>
      </c>
      <c r="J130" s="7">
        <f>INDEX(CurCloseProf[], MATCH(PAQueryRA10[[#This Row],[Reg/Unreg]],CurCloseProf[R/NR],0),MATCH(J$4,CurCloseProf[#Headers],0))*'Closeouts and Depr'!$J129</f>
        <v>0</v>
      </c>
      <c r="K130" s="7">
        <f>INDEX(CurCloseProf[], MATCH(PAQueryRA10[[#This Row],[Reg/Unreg]],CurCloseProf[R/NR],0),MATCH(K$4,CurCloseProf[#Headers],0))*'Closeouts and Depr'!$J129</f>
        <v>0</v>
      </c>
      <c r="L130" s="7">
        <f>INDEX(CurCloseProf[], MATCH(PAQueryRA10[[#This Row],[Reg/Unreg]],CurCloseProf[R/NR],0),MATCH(L$4,CurCloseProf[#Headers],0))*'Closeouts and Depr'!$J129</f>
        <v>0</v>
      </c>
      <c r="M130" s="7">
        <f>INDEX(CurCloseProf[], MATCH(PAQueryRA10[[#This Row],[Reg/Unreg]],CurCloseProf[R/NR],0),MATCH(M$4,CurCloseProf[#Headers],0))*'Closeouts and Depr'!$J129</f>
        <v>0</v>
      </c>
      <c r="N130" s="7">
        <f>INDEX(CurCloseProf[], MATCH(PAQueryRA10[[#This Row],[Reg/Unreg]],CurCloseProf[R/NR],0),MATCH(N$4,CurCloseProf[#Headers],0))*'Closeouts and Depr'!$J129</f>
        <v>0</v>
      </c>
      <c r="O130" s="7">
        <f>INDEX(CurCloseProf[], MATCH(PAQueryRA10[[#This Row],[Reg/Unreg]],CurCloseProf[R/NR],0),MATCH(O$4,CurCloseProf[#Headers],0))*'Closeouts and Depr'!$J129</f>
        <v>0</v>
      </c>
      <c r="P130" s="7">
        <f>INDEX(CurCloseProf[], MATCH(PAQueryRA10[[#This Row],[Reg/Unreg]],CurCloseProf[R/NR],0),MATCH(P$4,CurCloseProf[#Headers],0))*'Closeouts and Depr'!$J129</f>
        <v>0</v>
      </c>
      <c r="Q130" s="7">
        <f>INDEX(CurCloseProf[], MATCH(PAQueryRA10[[#This Row],[Reg/Unreg]],CurCloseProf[R/NR],0),MATCH(Q$4,CurCloseProf[#Headers],0))*'Closeouts and Depr'!$J129</f>
        <v>0</v>
      </c>
      <c r="R130" s="7">
        <f>INDEX(CurCloseProf[], MATCH(PAQueryRA10[[#This Row],[Reg/Unreg]],CurCloseProf[R/NR],0),MATCH(R$4,CurCloseProf[#Headers],0))*'Closeouts and Depr'!$J129</f>
        <v>0</v>
      </c>
      <c r="S130" s="7">
        <f t="shared" si="52"/>
        <v>0</v>
      </c>
      <c r="T130" s="7">
        <v>0</v>
      </c>
      <c r="Z130" s="59">
        <f t="shared" si="47"/>
        <v>0</v>
      </c>
      <c r="AB130" s="7">
        <v>0</v>
      </c>
      <c r="AH130" s="59">
        <f t="shared" si="59"/>
        <v>0</v>
      </c>
    </row>
    <row r="131" spans="1:34">
      <c r="A131" t="s">
        <v>151</v>
      </c>
      <c r="B131" t="s">
        <v>180</v>
      </c>
      <c r="C131">
        <v>58801</v>
      </c>
      <c r="D131">
        <v>48801</v>
      </c>
      <c r="F131" s="7">
        <f>'Summary '!L129</f>
        <v>0</v>
      </c>
      <c r="G131" s="7">
        <f>INDEX(CurCloseProf[], MATCH(PAQueryRA10[[#This Row],[Reg/Unreg]],CurCloseProf[R/NR],0),MATCH(G$4,CurCloseProf[#Headers],0))*'Closeouts and Depr'!$J130</f>
        <v>77.234943511863946</v>
      </c>
      <c r="H131" s="7">
        <f>INDEX(CurCloseProf[], MATCH(PAQueryRA10[[#This Row],[Reg/Unreg]],CurCloseProf[R/NR],0),MATCH(H$4,CurCloseProf[#Headers],0))*'Closeouts and Depr'!$J130</f>
        <v>44.14282612079424</v>
      </c>
      <c r="I131" s="7">
        <f>INDEX(CurCloseProf[], MATCH(PAQueryRA10[[#This Row],[Reg/Unreg]],CurCloseProf[R/NR],0),MATCH(I$4,CurCloseProf[#Headers],0))*'Closeouts and Depr'!$J130</f>
        <v>250.14422260956533</v>
      </c>
      <c r="J131" s="7">
        <f>INDEX(CurCloseProf[], MATCH(PAQueryRA10[[#This Row],[Reg/Unreg]],CurCloseProf[R/NR],0),MATCH(J$4,CurCloseProf[#Headers],0))*'Closeouts and Depr'!$J130</f>
        <v>24.173057359768848</v>
      </c>
      <c r="K131" s="7">
        <f>INDEX(CurCloseProf[], MATCH(PAQueryRA10[[#This Row],[Reg/Unreg]],CurCloseProf[R/NR],0),MATCH(K$4,CurCloseProf[#Headers],0))*'Closeouts and Depr'!$J130</f>
        <v>13.359931141235847</v>
      </c>
      <c r="L131" s="7">
        <f>INDEX(CurCloseProf[], MATCH(PAQueryRA10[[#This Row],[Reg/Unreg]],CurCloseProf[R/NR],0),MATCH(L$4,CurCloseProf[#Headers],0))*'Closeouts and Depr'!$J130</f>
        <v>536.5748148345366</v>
      </c>
      <c r="M131" s="7">
        <f>INDEX(CurCloseProf[], MATCH(PAQueryRA10[[#This Row],[Reg/Unreg]],CurCloseProf[R/NR],0),MATCH(M$4,CurCloseProf[#Headers],0))*'Closeouts and Depr'!$J130</f>
        <v>287.49853679432107</v>
      </c>
      <c r="N131" s="7">
        <f>INDEX(CurCloseProf[], MATCH(PAQueryRA10[[#This Row],[Reg/Unreg]],CurCloseProf[R/NR],0),MATCH(N$4,CurCloseProf[#Headers],0))*'Closeouts and Depr'!$J130</f>
        <v>209.92148597604799</v>
      </c>
      <c r="O131" s="7">
        <f>INDEX(CurCloseProf[], MATCH(PAQueryRA10[[#This Row],[Reg/Unreg]],CurCloseProf[R/NR],0),MATCH(O$4,CurCloseProf[#Headers],0))*'Closeouts and Depr'!$J130</f>
        <v>573.05148186123756</v>
      </c>
      <c r="P131" s="7">
        <f>INDEX(CurCloseProf[], MATCH(PAQueryRA10[[#This Row],[Reg/Unreg]],CurCloseProf[R/NR],0),MATCH(P$4,CurCloseProf[#Headers],0))*'Closeouts and Depr'!$J130</f>
        <v>2167.6296933612725</v>
      </c>
      <c r="Q131" s="7">
        <f>INDEX(CurCloseProf[], MATCH(PAQueryRA10[[#This Row],[Reg/Unreg]],CurCloseProf[R/NR],0),MATCH(Q$4,CurCloseProf[#Headers],0))*'Closeouts and Depr'!$J130</f>
        <v>116.247048713171</v>
      </c>
      <c r="R131" s="7">
        <f>INDEX(CurCloseProf[], MATCH(PAQueryRA10[[#This Row],[Reg/Unreg]],CurCloseProf[R/NR],0),MATCH(R$4,CurCloseProf[#Headers],0))*'Closeouts and Depr'!$J130</f>
        <v>2949.5063656521852</v>
      </c>
      <c r="S131" s="7">
        <f t="shared" si="52"/>
        <v>7249.484407936</v>
      </c>
      <c r="T131" s="7">
        <v>403221.87170788093</v>
      </c>
      <c r="Z131" s="59">
        <f t="shared" si="47"/>
        <v>403221.87170788093</v>
      </c>
      <c r="AB131" s="7">
        <v>265437.82983180194</v>
      </c>
      <c r="AH131" s="59">
        <f t="shared" si="59"/>
        <v>265437.82983180194</v>
      </c>
    </row>
    <row r="132" spans="1:34" ht="15" thickBot="1">
      <c r="F132" s="178">
        <f t="shared" ref="F132:T132" si="62">SUM(F5:F131)</f>
        <v>0</v>
      </c>
      <c r="G132" s="178">
        <f t="shared" si="62"/>
        <v>27557224.101191156</v>
      </c>
      <c r="H132" s="178">
        <f t="shared" si="62"/>
        <v>21683625.673304342</v>
      </c>
      <c r="I132" s="178">
        <f t="shared" si="62"/>
        <v>29962015.831316963</v>
      </c>
      <c r="J132" s="178">
        <f t="shared" si="62"/>
        <v>8112482.4227356613</v>
      </c>
      <c r="K132" s="178">
        <f t="shared" si="62"/>
        <v>23534983.010660537</v>
      </c>
      <c r="L132" s="178">
        <f t="shared" si="62"/>
        <v>42392286.525600448</v>
      </c>
      <c r="M132" s="178">
        <f t="shared" si="62"/>
        <v>35005375.422675185</v>
      </c>
      <c r="N132" s="178">
        <f t="shared" si="62"/>
        <v>20336657.045859523</v>
      </c>
      <c r="O132" s="178">
        <f t="shared" si="62"/>
        <v>42962974.724133097</v>
      </c>
      <c r="P132" s="178">
        <f t="shared" si="62"/>
        <v>89401048.675031051</v>
      </c>
      <c r="Q132" s="178">
        <f t="shared" si="62"/>
        <v>74229363.500186712</v>
      </c>
      <c r="R132" s="178">
        <f t="shared" si="62"/>
        <v>283302395.64221197</v>
      </c>
      <c r="S132" s="178">
        <f t="shared" si="62"/>
        <v>698480432.57490683</v>
      </c>
      <c r="T132" s="140">
        <f t="shared" si="62"/>
        <v>12936557931.758556</v>
      </c>
      <c r="V132" s="194">
        <f>V14+V25+V38+V72+V89+V96</f>
        <v>10459305584.35511</v>
      </c>
      <c r="W132" s="194">
        <f>SUM(W5:W131)</f>
        <v>1159472969.9207356</v>
      </c>
      <c r="X132" s="125">
        <f>SUM(X5:X131)</f>
        <v>12</v>
      </c>
      <c r="Y132" s="194">
        <f>SUM(Y5:Y131)</f>
        <v>-2.0861625671386719E-7</v>
      </c>
      <c r="Z132" s="140">
        <f>SUM(Z5:Z131)</f>
        <v>12936557931.758562</v>
      </c>
      <c r="AB132" s="140">
        <f>SUM(AB5:AB131)</f>
        <v>5089205377.7064857</v>
      </c>
      <c r="AD132" s="194">
        <f>AD14+AD25+AD38+AD72+AD89+AD96</f>
        <v>4404844059.980607</v>
      </c>
      <c r="AE132" s="194">
        <f>SUM(AE5:AE131)</f>
        <v>206838529.80021769</v>
      </c>
      <c r="AF132" s="125">
        <f>SUM(AF5:AF131)</f>
        <v>12</v>
      </c>
      <c r="AG132" s="194">
        <f>SUM(AG5:AG131)</f>
        <v>0</v>
      </c>
      <c r="AH132" s="140">
        <f>SUM(AH5:AH131)</f>
        <v>5089205377.7064848</v>
      </c>
    </row>
    <row r="134" spans="1:34">
      <c r="S134" s="7"/>
    </row>
    <row r="136" spans="1:34">
      <c r="S136" s="59"/>
    </row>
  </sheetData>
  <pageMargins left="0.7" right="0.7" top="0.75" bottom="0.75" header="0.3" footer="0.3"/>
  <pageSetup orientation="portrait" horizontalDpi="300" r:id="rId1"/>
  <customProperties>
    <customPr name="EpmWorksheetKeyString_GUID" r:id="rId2"/>
  </customProperties>
  <legacyDrawing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AAC95-2357-4991-B322-C8620491490B}">
  <dimension ref="A1:AB238"/>
  <sheetViews>
    <sheetView zoomScale="70" zoomScaleNormal="70" workbookViewId="0">
      <selection activeCell="W202" sqref="W202"/>
    </sheetView>
  </sheetViews>
  <sheetFormatPr defaultColWidth="9.1796875" defaultRowHeight="14.5" outlineLevelCol="1"/>
  <cols>
    <col min="1" max="1" width="41.7265625" style="5" customWidth="1"/>
    <col min="2" max="2" width="18.26953125" customWidth="1"/>
    <col min="3" max="3" width="13.26953125" customWidth="1"/>
    <col min="4" max="4" width="25.453125" customWidth="1"/>
    <col min="5" max="5" width="4.81640625" customWidth="1"/>
    <col min="6" max="6" width="23.54296875" hidden="1" customWidth="1"/>
    <col min="7" max="8" width="22.7265625" hidden="1" customWidth="1" outlineLevel="1"/>
    <col min="9" max="9" width="22.7265625" hidden="1" customWidth="1" collapsed="1"/>
    <col min="10" max="10" width="21.54296875" hidden="1" customWidth="1"/>
    <col min="11" max="11" width="0" hidden="1" customWidth="1"/>
    <col min="12" max="12" width="20.7265625" hidden="1" customWidth="1"/>
    <col min="13" max="13" width="23.7265625" hidden="1" customWidth="1"/>
    <col min="14" max="14" width="19.7265625" hidden="1" customWidth="1"/>
    <col min="15" max="15" width="16.7265625" hidden="1" customWidth="1"/>
    <col min="16" max="16" width="24.1796875" hidden="1" customWidth="1"/>
    <col min="17" max="17" width="19.54296875" hidden="1" customWidth="1"/>
    <col min="18" max="20" width="0" hidden="1" customWidth="1"/>
    <col min="25" max="25" width="34.54296875" bestFit="1" customWidth="1"/>
    <col min="26" max="26" width="7.453125" bestFit="1" customWidth="1"/>
    <col min="27" max="27" width="16.453125" customWidth="1"/>
    <col min="28" max="28" width="14.7265625" customWidth="1"/>
  </cols>
  <sheetData>
    <row r="1" spans="1:28">
      <c r="A1" s="6" t="s">
        <v>323</v>
      </c>
    </row>
    <row r="2" spans="1:28">
      <c r="A2" s="6"/>
    </row>
    <row r="3" spans="1:28" ht="34.15" customHeight="1">
      <c r="A3" s="158" t="s">
        <v>324</v>
      </c>
      <c r="B3" s="159">
        <v>3.04E-2</v>
      </c>
    </row>
    <row r="4" spans="1:28" ht="78.75" customHeight="1">
      <c r="A4" s="159"/>
      <c r="B4" s="159"/>
      <c r="F4" s="225" t="s">
        <v>325</v>
      </c>
      <c r="G4" s="225"/>
      <c r="H4" s="225"/>
      <c r="I4" s="225"/>
      <c r="J4" s="225"/>
      <c r="M4" s="225" t="s">
        <v>326</v>
      </c>
      <c r="N4" s="225"/>
      <c r="O4" s="225"/>
      <c r="P4" s="225"/>
      <c r="Q4" s="225"/>
    </row>
    <row r="5" spans="1:28" ht="44.5" customHeight="1">
      <c r="C5" s="48"/>
      <c r="D5" s="96" t="s">
        <v>327</v>
      </c>
      <c r="E5" s="96"/>
      <c r="F5" s="37" t="s">
        <v>10</v>
      </c>
      <c r="H5" s="37"/>
      <c r="I5" s="37" t="s">
        <v>11</v>
      </c>
      <c r="J5" s="37" t="s">
        <v>328</v>
      </c>
      <c r="K5" s="96"/>
      <c r="L5" s="96" t="s">
        <v>329</v>
      </c>
      <c r="M5" s="37" t="s">
        <v>330</v>
      </c>
      <c r="O5" s="37"/>
      <c r="P5" s="37" t="s">
        <v>331</v>
      </c>
      <c r="Q5" s="37" t="s">
        <v>332</v>
      </c>
    </row>
    <row r="6" spans="1:28" ht="26">
      <c r="A6" s="122" t="s">
        <v>191</v>
      </c>
      <c r="B6" s="123" t="s">
        <v>32</v>
      </c>
      <c r="C6" s="122" t="s">
        <v>333</v>
      </c>
      <c r="D6" s="85" t="s">
        <v>334</v>
      </c>
      <c r="E6" s="96"/>
      <c r="F6" s="85" t="s">
        <v>335</v>
      </c>
      <c r="G6" s="85" t="s">
        <v>336</v>
      </c>
      <c r="H6" s="85" t="s">
        <v>337</v>
      </c>
      <c r="I6" s="85" t="s">
        <v>338</v>
      </c>
      <c r="J6" s="85" t="s">
        <v>339</v>
      </c>
      <c r="L6" s="85" t="s">
        <v>340</v>
      </c>
      <c r="M6" s="85" t="s">
        <v>341</v>
      </c>
      <c r="N6" s="85" t="s">
        <v>342</v>
      </c>
      <c r="O6" s="85" t="s">
        <v>343</v>
      </c>
      <c r="P6" s="85" t="s">
        <v>344</v>
      </c>
      <c r="Q6" s="85" t="s">
        <v>345</v>
      </c>
      <c r="AB6" s="7"/>
    </row>
    <row r="7" spans="1:28">
      <c r="A7" s="70" t="s">
        <v>202</v>
      </c>
      <c r="B7" s="9">
        <v>45000</v>
      </c>
      <c r="C7" s="32">
        <v>0.1394</v>
      </c>
      <c r="D7" s="7">
        <f>SUMIF('CC Summary'!$B:$B,'OH capex'!$A7,'CC Summary'!K:K)*$C7</f>
        <v>3051268.0520000001</v>
      </c>
      <c r="E7" s="35"/>
      <c r="F7" s="135">
        <f>SUMIFS('CC Summary'!$K:$K,'CC Summary'!$A:$A,"Y",'CC Summary'!$B:$B,'OH capex'!$A7)*'OH capex'!$C7</f>
        <v>0</v>
      </c>
      <c r="G7" s="7">
        <f>SUMIF('CC Summary'!$B:$B,'OH capex'!$A7,'CC Summary'!O:O)*$C7</f>
        <v>18191.071313287397</v>
      </c>
      <c r="H7" s="164">
        <f t="shared" ref="H7:H70" si="0">IF(B7&lt;&gt;49500,G7/SUMIF(B:B,"&lt;&gt;49500",G:G),0)</f>
        <v>5.3923786371646645E-3</v>
      </c>
      <c r="I7" s="7">
        <f t="shared" ref="I7:I70" si="1">SUM(G:G)*H7</f>
        <v>18328.252312029865</v>
      </c>
      <c r="J7" s="59">
        <f>SUM(F7,I7)</f>
        <v>18328.252312029865</v>
      </c>
      <c r="L7" s="165">
        <f>SUMIF('CC Summary'!$B:$B,'OH capex'!$A7,'CC Summary'!H:H)*$C7</f>
        <v>0</v>
      </c>
      <c r="M7" s="165">
        <f>SUMIFS('CC Summary'!$H:$H,'CC Summary'!$A:$A,"Y",'CC Summary'!$B:$B,'OH capex'!$A7)*'OH capex'!$C7</f>
        <v>0</v>
      </c>
      <c r="N7" s="165">
        <f>SUMIF('CC Summary'!$B:$B,'OH capex'!$A7,'CC Summary'!P:P)*$C7</f>
        <v>0</v>
      </c>
      <c r="O7" s="165">
        <f t="shared" ref="O7:O70" si="2">IFERROR(IF(B7&lt;&gt;49500,N7/SUMIF(B:B,"&lt;&gt;49500",N:N),0),0)</f>
        <v>0</v>
      </c>
      <c r="P7" s="165">
        <f t="shared" ref="P7:P70" si="3">SUM(N:N)*O7</f>
        <v>0</v>
      </c>
      <c r="Q7" s="174">
        <f>SUM(M7,P7)</f>
        <v>0</v>
      </c>
      <c r="Y7" t="s">
        <v>65</v>
      </c>
      <c r="Z7">
        <v>44200</v>
      </c>
      <c r="AA7" s="7">
        <f t="shared" ref="AA7:AA31" si="4">SUMIF($B$7:$B$231,Z7,$D$7:$D$231)</f>
        <v>249500</v>
      </c>
      <c r="AB7" s="125">
        <f t="shared" ref="AB7:AB31" si="5">AA7/$AA$35</f>
        <v>5.3134418129369349E-4</v>
      </c>
    </row>
    <row r="8" spans="1:28">
      <c r="A8" s="70" t="s">
        <v>202</v>
      </c>
      <c r="B8" s="9">
        <v>45200</v>
      </c>
      <c r="C8" s="32">
        <v>1.7600000000000001E-2</v>
      </c>
      <c r="D8" s="7">
        <f>SUMIF('CC Summary'!$B:$B,'OH capex'!$A8,'CC Summary'!K:K)*$C8</f>
        <v>385239.00800000003</v>
      </c>
      <c r="E8" s="35"/>
      <c r="F8" s="135">
        <f>SUMIFS('CC Summary'!$K:$K,'CC Summary'!$A:$A,"Y",'CC Summary'!$B:$B,'OH capex'!$A8)*'OH capex'!$C8</f>
        <v>0</v>
      </c>
      <c r="G8" s="7">
        <f>SUMIF('CC Summary'!$B:$B,'OH capex'!$A8,'CC Summary'!O:O)*$C8</f>
        <v>2296.7206249200735</v>
      </c>
      <c r="H8" s="164">
        <f t="shared" si="0"/>
        <v>6.8081681502222462E-4</v>
      </c>
      <c r="I8" s="7">
        <f t="shared" si="1"/>
        <v>2314.0404640726374</v>
      </c>
      <c r="J8" s="59">
        <f t="shared" ref="J8:J71" si="6">SUM(F8,I8)</f>
        <v>2314.0404640726374</v>
      </c>
      <c r="L8" s="165">
        <f>SUMIF('CC Summary'!$B:$B,'OH capex'!$A8,'CC Summary'!H:H)*$C8</f>
        <v>0</v>
      </c>
      <c r="M8" s="165">
        <f>SUMIFS('CC Summary'!$H:$H,'CC Summary'!$A:$A,"Y",'CC Summary'!$B:$B,'OH capex'!$A8)*'OH capex'!$C8</f>
        <v>0</v>
      </c>
      <c r="N8" s="165">
        <f>SUMIF('CC Summary'!$B:$B,'OH capex'!$A8,'CC Summary'!P:P)*$C8</f>
        <v>0</v>
      </c>
      <c r="O8" s="165">
        <f t="shared" si="2"/>
        <v>0</v>
      </c>
      <c r="P8" s="165">
        <f t="shared" si="3"/>
        <v>0</v>
      </c>
      <c r="Q8" s="174">
        <f t="shared" ref="Q8:Q71" si="7">SUM(M8,P8)</f>
        <v>0</v>
      </c>
      <c r="Y8" t="s">
        <v>66</v>
      </c>
      <c r="Z8">
        <v>44301</v>
      </c>
      <c r="AA8" s="7">
        <f t="shared" si="4"/>
        <v>500</v>
      </c>
      <c r="AB8" s="125">
        <f t="shared" si="5"/>
        <v>1.0648179985845561E-6</v>
      </c>
    </row>
    <row r="9" spans="1:28">
      <c r="A9" s="70" t="s">
        <v>202</v>
      </c>
      <c r="B9" s="9">
        <v>45300</v>
      </c>
      <c r="C9" s="32">
        <v>0</v>
      </c>
      <c r="D9" s="7">
        <f>SUMIF('CC Summary'!$B:$B,'OH capex'!$A9,'CC Summary'!K:K)*$C9</f>
        <v>0</v>
      </c>
      <c r="E9" s="35"/>
      <c r="F9" s="135">
        <f>SUMIFS('CC Summary'!$K:$K,'CC Summary'!$A:$A,"Y",'CC Summary'!$B:$B,'OH capex'!$A9)*'OH capex'!$C9</f>
        <v>0</v>
      </c>
      <c r="G9" s="7">
        <f>SUMIF('CC Summary'!$B:$B,'OH capex'!$A9,'CC Summary'!O:O)*$C9</f>
        <v>0</v>
      </c>
      <c r="H9" s="164">
        <f t="shared" si="0"/>
        <v>0</v>
      </c>
      <c r="I9" s="7">
        <f t="shared" si="1"/>
        <v>0</v>
      </c>
      <c r="J9" s="59">
        <f t="shared" si="6"/>
        <v>0</v>
      </c>
      <c r="L9" s="165">
        <f>SUMIF('CC Summary'!$B:$B,'OH capex'!$A9,'CC Summary'!H:H)*$C9</f>
        <v>0</v>
      </c>
      <c r="M9" s="165">
        <f>SUMIFS('CC Summary'!$H:$H,'CC Summary'!$A:$A,"Y",'CC Summary'!$B:$B,'OH capex'!$A9)*'OH capex'!$C9</f>
        <v>0</v>
      </c>
      <c r="N9" s="165">
        <f>SUMIF('CC Summary'!$B:$B,'OH capex'!$A9,'CC Summary'!P:P)*$C9</f>
        <v>0</v>
      </c>
      <c r="O9" s="165">
        <f t="shared" si="2"/>
        <v>0</v>
      </c>
      <c r="P9" s="165">
        <f t="shared" si="3"/>
        <v>0</v>
      </c>
      <c r="Q9" s="174">
        <f t="shared" si="7"/>
        <v>0</v>
      </c>
      <c r="Y9" t="s">
        <v>67</v>
      </c>
      <c r="Z9">
        <v>44302</v>
      </c>
      <c r="AA9" s="7">
        <f t="shared" si="4"/>
        <v>0</v>
      </c>
      <c r="AB9" s="125">
        <f t="shared" si="5"/>
        <v>0</v>
      </c>
    </row>
    <row r="10" spans="1:28">
      <c r="A10" s="70" t="s">
        <v>202</v>
      </c>
      <c r="B10" s="9">
        <v>45600</v>
      </c>
      <c r="C10" s="32">
        <v>0.27729999999999999</v>
      </c>
      <c r="D10" s="7">
        <f>SUMIF('CC Summary'!$B:$B,'OH capex'!$A10,'CC Summary'!K:K)*$C10</f>
        <v>6069703.2340000002</v>
      </c>
      <c r="E10" s="35"/>
      <c r="F10" s="135">
        <f>SUMIFS('CC Summary'!$K:$K,'CC Summary'!$A:$A,"Y",'CC Summary'!$B:$B,'OH capex'!$A10)*'OH capex'!$C10</f>
        <v>0</v>
      </c>
      <c r="G10" s="7">
        <f>SUMIF('CC Summary'!$B:$B,'OH capex'!$A10,'CC Summary'!O:O)*$C10</f>
        <v>36186.399391496379</v>
      </c>
      <c r="H10" s="164">
        <f t="shared" si="0"/>
        <v>1.0726733113958118E-2</v>
      </c>
      <c r="I10" s="7">
        <f t="shared" si="1"/>
        <v>36459.285266326267</v>
      </c>
      <c r="J10" s="59">
        <f t="shared" si="6"/>
        <v>36459.285266326267</v>
      </c>
      <c r="L10" s="165">
        <f>SUMIF('CC Summary'!$B:$B,'OH capex'!$A10,'CC Summary'!H:H)*$C10</f>
        <v>0</v>
      </c>
      <c r="M10" s="165">
        <f>SUMIFS('CC Summary'!$H:$H,'CC Summary'!$A:$A,"Y",'CC Summary'!$B:$B,'OH capex'!$A10)*'OH capex'!$C10</f>
        <v>0</v>
      </c>
      <c r="N10" s="165">
        <f>SUMIF('CC Summary'!$B:$B,'OH capex'!$A10,'CC Summary'!P:P)*$C10</f>
        <v>0</v>
      </c>
      <c r="O10" s="165">
        <f t="shared" si="2"/>
        <v>0</v>
      </c>
      <c r="P10" s="165">
        <f t="shared" si="3"/>
        <v>0</v>
      </c>
      <c r="Q10" s="174">
        <f t="shared" si="7"/>
        <v>0</v>
      </c>
      <c r="Y10" t="s">
        <v>70</v>
      </c>
      <c r="Z10">
        <v>45200</v>
      </c>
      <c r="AA10" s="7">
        <f t="shared" si="4"/>
        <v>3769177.48862</v>
      </c>
      <c r="AB10" s="125">
        <f t="shared" si="5"/>
        <v>8.0269760594846237E-3</v>
      </c>
    </row>
    <row r="11" spans="1:28">
      <c r="A11" s="70" t="s">
        <v>202</v>
      </c>
      <c r="B11" s="9">
        <v>45700</v>
      </c>
      <c r="C11" s="32">
        <v>4.5100000000000001E-2</v>
      </c>
      <c r="D11" s="7">
        <f>SUMIF('CC Summary'!$B:$B,'OH capex'!$A11,'CC Summary'!K:K)*$C11</f>
        <v>987174.95799999998</v>
      </c>
      <c r="E11" s="35"/>
      <c r="F11" s="135">
        <f>SUMIFS('CC Summary'!$K:$K,'CC Summary'!$A:$A,"Y",'CC Summary'!$B:$B,'OH capex'!$A11)*'OH capex'!$C11</f>
        <v>0</v>
      </c>
      <c r="G11" s="7">
        <f>SUMIF('CC Summary'!$B:$B,'OH capex'!$A11,'CC Summary'!O:O)*$C11</f>
        <v>5885.3466013576881</v>
      </c>
      <c r="H11" s="164">
        <f t="shared" si="0"/>
        <v>1.7445930884944505E-3</v>
      </c>
      <c r="I11" s="7">
        <f t="shared" si="1"/>
        <v>5929.7286891861331</v>
      </c>
      <c r="J11" s="59">
        <f t="shared" si="6"/>
        <v>5929.7286891861331</v>
      </c>
      <c r="L11" s="165">
        <f>SUMIF('CC Summary'!$B:$B,'OH capex'!$A11,'CC Summary'!H:H)*$C11</f>
        <v>0</v>
      </c>
      <c r="M11" s="165">
        <f>SUMIFS('CC Summary'!$H:$H,'CC Summary'!$A:$A,"Y",'CC Summary'!$B:$B,'OH capex'!$A11)*'OH capex'!$C11</f>
        <v>0</v>
      </c>
      <c r="N11" s="165">
        <f>SUMIF('CC Summary'!$B:$B,'OH capex'!$A11,'CC Summary'!P:P)*$C11</f>
        <v>0</v>
      </c>
      <c r="O11" s="165">
        <f t="shared" si="2"/>
        <v>0</v>
      </c>
      <c r="P11" s="165">
        <f t="shared" si="3"/>
        <v>0</v>
      </c>
      <c r="Q11" s="174">
        <f t="shared" si="7"/>
        <v>0</v>
      </c>
      <c r="Y11" t="s">
        <v>72</v>
      </c>
      <c r="Z11">
        <v>45300</v>
      </c>
      <c r="AA11" s="7">
        <f t="shared" si="4"/>
        <v>13405143.55635</v>
      </c>
      <c r="AB11" s="125">
        <f t="shared" si="5"/>
        <v>2.8548076264822534E-2</v>
      </c>
    </row>
    <row r="12" spans="1:28">
      <c r="A12" s="70" t="s">
        <v>202</v>
      </c>
      <c r="B12" s="9">
        <v>45800</v>
      </c>
      <c r="C12" s="32">
        <v>0</v>
      </c>
      <c r="D12" s="7">
        <f>SUMIF('CC Summary'!$B:$B,'OH capex'!$A12,'CC Summary'!K:K)*$C12</f>
        <v>0</v>
      </c>
      <c r="E12" s="35"/>
      <c r="F12" s="135">
        <f>SUMIFS('CC Summary'!$K:$K,'CC Summary'!$A:$A,"Y",'CC Summary'!$B:$B,'OH capex'!$A12)*'OH capex'!$C12</f>
        <v>0</v>
      </c>
      <c r="G12" s="7">
        <f>SUMIF('CC Summary'!$B:$B,'OH capex'!$A12,'CC Summary'!O:O)*$C12</f>
        <v>0</v>
      </c>
      <c r="H12" s="164">
        <f t="shared" si="0"/>
        <v>0</v>
      </c>
      <c r="I12" s="7">
        <f t="shared" si="1"/>
        <v>0</v>
      </c>
      <c r="J12" s="59">
        <f t="shared" si="6"/>
        <v>0</v>
      </c>
      <c r="L12" s="165">
        <f>SUMIF('CC Summary'!$B:$B,'OH capex'!$A12,'CC Summary'!H:H)*$C12</f>
        <v>0</v>
      </c>
      <c r="M12" s="165">
        <f>SUMIFS('CC Summary'!$H:$H,'CC Summary'!$A:$A,"Y",'CC Summary'!$B:$B,'OH capex'!$A12)*'OH capex'!$C12</f>
        <v>0</v>
      </c>
      <c r="N12" s="165">
        <f>SUMIF('CC Summary'!$B:$B,'OH capex'!$A12,'CC Summary'!P:P)*$C12</f>
        <v>0</v>
      </c>
      <c r="O12" s="165">
        <f t="shared" si="2"/>
        <v>0</v>
      </c>
      <c r="P12" s="165">
        <f t="shared" si="3"/>
        <v>0</v>
      </c>
      <c r="Q12" s="174">
        <f t="shared" si="7"/>
        <v>0</v>
      </c>
      <c r="Y12" t="s">
        <v>73</v>
      </c>
      <c r="Z12">
        <v>45500</v>
      </c>
      <c r="AA12" s="7">
        <f t="shared" si="4"/>
        <v>15064827.99666</v>
      </c>
      <c r="AB12" s="125">
        <f t="shared" si="5"/>
        <v>3.2082599992848182E-2</v>
      </c>
    </row>
    <row r="13" spans="1:28">
      <c r="A13" s="70" t="s">
        <v>202</v>
      </c>
      <c r="B13" s="9">
        <v>46000</v>
      </c>
      <c r="C13" s="32">
        <v>0.193</v>
      </c>
      <c r="D13" s="7">
        <f>SUMIF('CC Summary'!$B:$B,'OH capex'!$A13,'CC Summary'!K:K)*$C13</f>
        <v>4224495.9400000004</v>
      </c>
      <c r="E13" s="35"/>
      <c r="F13" s="135">
        <f>SUMIFS('CC Summary'!$K:$K,'CC Summary'!$A:$A,"Y",'CC Summary'!$B:$B,'OH capex'!$A13)*'OH capex'!$C13</f>
        <v>0</v>
      </c>
      <c r="G13" s="7">
        <f>SUMIF('CC Summary'!$B:$B,'OH capex'!$A13,'CC Summary'!O:O)*$C13</f>
        <v>25185.62958008944</v>
      </c>
      <c r="H13" s="164">
        <f t="shared" si="0"/>
        <v>7.4657753010959858E-3</v>
      </c>
      <c r="I13" s="7">
        <f t="shared" si="1"/>
        <v>25375.557361705625</v>
      </c>
      <c r="J13" s="59">
        <f t="shared" si="6"/>
        <v>25375.557361705625</v>
      </c>
      <c r="L13" s="165">
        <f>SUMIF('CC Summary'!$B:$B,'OH capex'!$A13,'CC Summary'!H:H)*$C13</f>
        <v>0</v>
      </c>
      <c r="M13" s="165">
        <f>SUMIFS('CC Summary'!$H:$H,'CC Summary'!$A:$A,"Y",'CC Summary'!$B:$B,'OH capex'!$A13)*'OH capex'!$C13</f>
        <v>0</v>
      </c>
      <c r="N13" s="165">
        <f>SUMIF('CC Summary'!$B:$B,'OH capex'!$A13,'CC Summary'!P:P)*$C13</f>
        <v>0</v>
      </c>
      <c r="O13" s="165">
        <f t="shared" si="2"/>
        <v>0</v>
      </c>
      <c r="P13" s="165">
        <f t="shared" si="3"/>
        <v>0</v>
      </c>
      <c r="Q13" s="174">
        <f t="shared" si="7"/>
        <v>0</v>
      </c>
      <c r="Y13" t="s">
        <v>74</v>
      </c>
      <c r="Z13">
        <v>45600</v>
      </c>
      <c r="AA13" s="7">
        <f t="shared" si="4"/>
        <v>6302042.7639500005</v>
      </c>
      <c r="AB13" s="125">
        <f t="shared" si="5"/>
        <v>1.3421057125807049E-2</v>
      </c>
    </row>
    <row r="14" spans="1:28">
      <c r="A14" s="70" t="s">
        <v>202</v>
      </c>
      <c r="B14" s="9">
        <v>46200</v>
      </c>
      <c r="C14" s="32">
        <v>2.64E-2</v>
      </c>
      <c r="D14" s="7">
        <f>SUMIF('CC Summary'!$B:$B,'OH capex'!$A14,'CC Summary'!K:K)*$C14</f>
        <v>577858.51199999999</v>
      </c>
      <c r="E14" s="35"/>
      <c r="F14" s="135">
        <f>SUMIFS('CC Summary'!$K:$K,'CC Summary'!$A:$A,"Y",'CC Summary'!$B:$B,'OH capex'!$A14)*'OH capex'!$C14</f>
        <v>0</v>
      </c>
      <c r="G14" s="7">
        <f>SUMIF('CC Summary'!$B:$B,'OH capex'!$A14,'CC Summary'!O:O)*$C14</f>
        <v>3445.0809373801098</v>
      </c>
      <c r="H14" s="164">
        <f t="shared" si="0"/>
        <v>1.0212252225333368E-3</v>
      </c>
      <c r="I14" s="7">
        <f t="shared" si="1"/>
        <v>3471.0606961089557</v>
      </c>
      <c r="J14" s="59">
        <f t="shared" si="6"/>
        <v>3471.0606961089557</v>
      </c>
      <c r="L14" s="165">
        <f>SUMIF('CC Summary'!$B:$B,'OH capex'!$A14,'CC Summary'!H:H)*$C14</f>
        <v>0</v>
      </c>
      <c r="M14" s="165">
        <f>SUMIFS('CC Summary'!$H:$H,'CC Summary'!$A:$A,"Y",'CC Summary'!$B:$B,'OH capex'!$A14)*'OH capex'!$C14</f>
        <v>0</v>
      </c>
      <c r="N14" s="165">
        <f>SUMIF('CC Summary'!$B:$B,'OH capex'!$A14,'CC Summary'!P:P)*$C14</f>
        <v>0</v>
      </c>
      <c r="O14" s="165">
        <f t="shared" si="2"/>
        <v>0</v>
      </c>
      <c r="P14" s="165">
        <f t="shared" si="3"/>
        <v>0</v>
      </c>
      <c r="Q14" s="174">
        <f t="shared" si="7"/>
        <v>0</v>
      </c>
      <c r="Y14" t="s">
        <v>75</v>
      </c>
      <c r="Z14">
        <v>45700</v>
      </c>
      <c r="AA14" s="7">
        <f t="shared" si="4"/>
        <v>11328285.701470001</v>
      </c>
      <c r="AB14" s="125">
        <f t="shared" si="5"/>
        <v>2.4125125016066663E-2</v>
      </c>
    </row>
    <row r="15" spans="1:28">
      <c r="A15" s="70" t="s">
        <v>202</v>
      </c>
      <c r="B15" s="9">
        <v>46300</v>
      </c>
      <c r="C15" s="32">
        <v>1.2999999999999999E-3</v>
      </c>
      <c r="D15" s="7">
        <f>SUMIF('CC Summary'!$B:$B,'OH capex'!$A15,'CC Summary'!K:K)*$C15</f>
        <v>28455.153999999999</v>
      </c>
      <c r="E15" s="35"/>
      <c r="F15" s="135">
        <f>SUMIFS('CC Summary'!$K:$K,'CC Summary'!$A:$A,"Y",'CC Summary'!$B:$B,'OH capex'!$A15)*'OH capex'!$C15</f>
        <v>0</v>
      </c>
      <c r="G15" s="7">
        <f>SUMIF('CC Summary'!$B:$B,'OH capex'!$A15,'CC Summary'!O:O)*$C15</f>
        <v>169.64413706795995</v>
      </c>
      <c r="H15" s="164">
        <f t="shared" si="0"/>
        <v>5.0287605655050676E-5</v>
      </c>
      <c r="I15" s="7">
        <f t="shared" si="1"/>
        <v>170.9234433690016</v>
      </c>
      <c r="J15" s="59">
        <f t="shared" si="6"/>
        <v>170.9234433690016</v>
      </c>
      <c r="L15" s="165">
        <f>SUMIF('CC Summary'!$B:$B,'OH capex'!$A15,'CC Summary'!H:H)*$C15</f>
        <v>0</v>
      </c>
      <c r="M15" s="165">
        <f>SUMIFS('CC Summary'!$H:$H,'CC Summary'!$A:$A,"Y",'CC Summary'!$B:$B,'OH capex'!$A15)*'OH capex'!$C15</f>
        <v>0</v>
      </c>
      <c r="N15" s="165">
        <f>SUMIF('CC Summary'!$B:$B,'OH capex'!$A15,'CC Summary'!P:P)*$C15</f>
        <v>0</v>
      </c>
      <c r="O15" s="165">
        <f t="shared" si="2"/>
        <v>0</v>
      </c>
      <c r="P15" s="165">
        <f t="shared" si="3"/>
        <v>0</v>
      </c>
      <c r="Q15" s="174">
        <f t="shared" si="7"/>
        <v>0</v>
      </c>
      <c r="Y15" t="s">
        <v>80</v>
      </c>
      <c r="Z15">
        <v>46200</v>
      </c>
      <c r="AA15" s="7">
        <f t="shared" si="4"/>
        <v>583092.08680399996</v>
      </c>
      <c r="AB15" s="125">
        <f t="shared" si="5"/>
        <v>1.2417738977222551E-3</v>
      </c>
    </row>
    <row r="16" spans="1:28">
      <c r="A16" s="70" t="s">
        <v>202</v>
      </c>
      <c r="B16" s="9">
        <v>46400</v>
      </c>
      <c r="C16" s="32">
        <v>0</v>
      </c>
      <c r="D16" s="7">
        <f>SUMIF('CC Summary'!$B:$B,'OH capex'!$A16,'CC Summary'!K:K)*$C16</f>
        <v>0</v>
      </c>
      <c r="E16" s="35"/>
      <c r="F16" s="135">
        <f>SUMIFS('CC Summary'!$K:$K,'CC Summary'!$A:$A,"Y",'CC Summary'!$B:$B,'OH capex'!$A16)*'OH capex'!$C16</f>
        <v>0</v>
      </c>
      <c r="G16" s="7">
        <f>SUMIF('CC Summary'!$B:$B,'OH capex'!$A16,'CC Summary'!O:O)*$C16</f>
        <v>0</v>
      </c>
      <c r="H16" s="164">
        <f t="shared" si="0"/>
        <v>0</v>
      </c>
      <c r="I16" s="7">
        <f t="shared" si="1"/>
        <v>0</v>
      </c>
      <c r="J16" s="59">
        <f t="shared" si="6"/>
        <v>0</v>
      </c>
      <c r="L16" s="165">
        <f>SUMIF('CC Summary'!$B:$B,'OH capex'!$A16,'CC Summary'!H:H)*$C16</f>
        <v>0</v>
      </c>
      <c r="M16" s="165">
        <f>SUMIFS('CC Summary'!$H:$H,'CC Summary'!$A:$A,"Y",'CC Summary'!$B:$B,'OH capex'!$A16)*'OH capex'!$C16</f>
        <v>0</v>
      </c>
      <c r="N16" s="165">
        <f>SUMIF('CC Summary'!$B:$B,'OH capex'!$A16,'CC Summary'!P:P)*$C16</f>
        <v>0</v>
      </c>
      <c r="O16" s="165">
        <f t="shared" si="2"/>
        <v>0</v>
      </c>
      <c r="P16" s="165">
        <f t="shared" si="3"/>
        <v>0</v>
      </c>
      <c r="Q16" s="174">
        <f t="shared" si="7"/>
        <v>0</v>
      </c>
      <c r="Y16" t="s">
        <v>82</v>
      </c>
      <c r="Z16">
        <v>46300</v>
      </c>
      <c r="AA16" s="7">
        <f t="shared" si="4"/>
        <v>28455.153999999999</v>
      </c>
      <c r="AB16" s="125">
        <f t="shared" si="5"/>
        <v>6.0599120263390657E-5</v>
      </c>
    </row>
    <row r="17" spans="1:28">
      <c r="A17" s="70" t="s">
        <v>202</v>
      </c>
      <c r="B17" s="9">
        <v>46501</v>
      </c>
      <c r="C17" s="32">
        <v>1.61E-2</v>
      </c>
      <c r="D17" s="7">
        <f>SUMIF('CC Summary'!$B:$B,'OH capex'!$A17,'CC Summary'!K:K)*$C17</f>
        <v>352406.13799999998</v>
      </c>
      <c r="E17" s="35"/>
      <c r="F17" s="135">
        <f>SUMIFS('CC Summary'!$K:$K,'CC Summary'!$A:$A,"Y",'CC Summary'!$B:$B,'OH capex'!$A17)*'OH capex'!$C17</f>
        <v>0</v>
      </c>
      <c r="G17" s="7">
        <f>SUMIF('CC Summary'!$B:$B,'OH capex'!$A17,'CC Summary'!O:O)*$C17</f>
        <v>2100.9773898416579</v>
      </c>
      <c r="H17" s="164">
        <f t="shared" si="0"/>
        <v>6.2279265465101227E-4</v>
      </c>
      <c r="I17" s="7">
        <f t="shared" si="1"/>
        <v>2116.8211063391741</v>
      </c>
      <c r="J17" s="59">
        <f t="shared" si="6"/>
        <v>2116.8211063391741</v>
      </c>
      <c r="L17" s="165">
        <f>SUMIF('CC Summary'!$B:$B,'OH capex'!$A17,'CC Summary'!H:H)*$C17</f>
        <v>0</v>
      </c>
      <c r="M17" s="165">
        <f>SUMIFS('CC Summary'!$H:$H,'CC Summary'!$A:$A,"Y",'CC Summary'!$B:$B,'OH capex'!$A17)*'OH capex'!$C17</f>
        <v>0</v>
      </c>
      <c r="N17" s="165">
        <f>SUMIF('CC Summary'!$B:$B,'OH capex'!$A17,'CC Summary'!P:P)*$C17</f>
        <v>0</v>
      </c>
      <c r="O17" s="165">
        <f t="shared" si="2"/>
        <v>0</v>
      </c>
      <c r="P17" s="165">
        <f t="shared" si="3"/>
        <v>0</v>
      </c>
      <c r="Q17" s="174">
        <f t="shared" si="7"/>
        <v>0</v>
      </c>
      <c r="Y17" t="s">
        <v>85</v>
      </c>
      <c r="Z17">
        <v>46501</v>
      </c>
      <c r="AA17" s="7">
        <f t="shared" si="4"/>
        <v>104595940.6941984</v>
      </c>
      <c r="AB17" s="125">
        <f t="shared" si="5"/>
        <v>0.22275128046013054</v>
      </c>
    </row>
    <row r="18" spans="1:28">
      <c r="A18" s="70" t="s">
        <v>202</v>
      </c>
      <c r="B18" s="9">
        <v>46600</v>
      </c>
      <c r="C18" s="32">
        <v>0.2102</v>
      </c>
      <c r="D18" s="7">
        <f>SUMIF('CC Summary'!$B:$B,'OH capex'!$A18,'CC Summary'!K:K)*$C18</f>
        <v>4600979.5159999998</v>
      </c>
      <c r="E18" s="35"/>
      <c r="F18" s="135">
        <f>SUMIFS('CC Summary'!$K:$K,'CC Summary'!$A:$A,"Y",'CC Summary'!$B:$B,'OH capex'!$A18)*'OH capex'!$C18</f>
        <v>0</v>
      </c>
      <c r="G18" s="7">
        <f>SUMIF('CC Summary'!$B:$B,'OH capex'!$A18,'CC Summary'!O:O)*$C18</f>
        <v>27430.1520089886</v>
      </c>
      <c r="H18" s="164">
        <f t="shared" si="0"/>
        <v>8.1311190066858854E-3</v>
      </c>
      <c r="I18" s="7">
        <f t="shared" si="1"/>
        <v>27637.005997049335</v>
      </c>
      <c r="J18" s="59">
        <f t="shared" si="6"/>
        <v>27637.005997049335</v>
      </c>
      <c r="L18" s="165">
        <f>SUMIF('CC Summary'!$B:$B,'OH capex'!$A18,'CC Summary'!H:H)*$C18</f>
        <v>0</v>
      </c>
      <c r="M18" s="165">
        <f>SUMIFS('CC Summary'!$H:$H,'CC Summary'!$A:$A,"Y",'CC Summary'!$B:$B,'OH capex'!$A18)*'OH capex'!$C18</f>
        <v>0</v>
      </c>
      <c r="N18" s="165">
        <f>SUMIF('CC Summary'!$B:$B,'OH capex'!$A18,'CC Summary'!P:P)*$C18</f>
        <v>0</v>
      </c>
      <c r="O18" s="165">
        <f t="shared" si="2"/>
        <v>0</v>
      </c>
      <c r="P18" s="165">
        <f t="shared" si="3"/>
        <v>0</v>
      </c>
      <c r="Q18" s="174">
        <f t="shared" si="7"/>
        <v>0</v>
      </c>
      <c r="Y18" t="s">
        <v>87</v>
      </c>
      <c r="Z18">
        <v>46600</v>
      </c>
      <c r="AA18" s="7">
        <f t="shared" si="4"/>
        <v>4600979.5159999998</v>
      </c>
      <c r="AB18" s="125">
        <f t="shared" si="5"/>
        <v>9.798411599511319E-3</v>
      </c>
    </row>
    <row r="19" spans="1:28">
      <c r="A19" s="70" t="s">
        <v>202</v>
      </c>
      <c r="B19" s="9">
        <v>46700</v>
      </c>
      <c r="C19" s="32">
        <v>4.5499999999999999E-2</v>
      </c>
      <c r="D19" s="7">
        <f>SUMIF('CC Summary'!$B:$B,'OH capex'!$A19,'CC Summary'!K:K)*$C19</f>
        <v>995930.39</v>
      </c>
      <c r="E19" s="35"/>
      <c r="F19" s="135">
        <f>SUMIFS('CC Summary'!$K:$K,'CC Summary'!$A:$A,"Y",'CC Summary'!$B:$B,'OH capex'!$A19)*'OH capex'!$C19</f>
        <v>0</v>
      </c>
      <c r="G19" s="7">
        <f>SUMIF('CC Summary'!$B:$B,'OH capex'!$A19,'CC Summary'!O:O)*$C19</f>
        <v>5937.5447973785986</v>
      </c>
      <c r="H19" s="164">
        <f t="shared" si="0"/>
        <v>1.7600661979267737E-3</v>
      </c>
      <c r="I19" s="7">
        <f t="shared" si="1"/>
        <v>5982.3205179150564</v>
      </c>
      <c r="J19" s="59">
        <f t="shared" si="6"/>
        <v>5982.3205179150564</v>
      </c>
      <c r="L19" s="165">
        <f>SUMIF('CC Summary'!$B:$B,'OH capex'!$A19,'CC Summary'!H:H)*$C19</f>
        <v>0</v>
      </c>
      <c r="M19" s="165">
        <f>SUMIFS('CC Summary'!$H:$H,'CC Summary'!$A:$A,"Y",'CC Summary'!$B:$B,'OH capex'!$A19)*'OH capex'!$C19</f>
        <v>0</v>
      </c>
      <c r="N19" s="165">
        <f>SUMIF('CC Summary'!$B:$B,'OH capex'!$A19,'CC Summary'!P:P)*$C19</f>
        <v>0</v>
      </c>
      <c r="O19" s="165">
        <f t="shared" si="2"/>
        <v>0</v>
      </c>
      <c r="P19" s="165">
        <f t="shared" si="3"/>
        <v>0</v>
      </c>
      <c r="Q19" s="174">
        <f t="shared" si="7"/>
        <v>0</v>
      </c>
      <c r="Y19" t="s">
        <v>88</v>
      </c>
      <c r="Z19">
        <v>46700</v>
      </c>
      <c r="AA19" s="7">
        <f t="shared" si="4"/>
        <v>32429185.445881914</v>
      </c>
      <c r="AB19" s="125">
        <f t="shared" si="5"/>
        <v>6.9062360684422799E-2</v>
      </c>
    </row>
    <row r="20" spans="1:28">
      <c r="A20" s="70" t="s">
        <v>202</v>
      </c>
      <c r="B20" s="9">
        <v>47800</v>
      </c>
      <c r="C20" s="32">
        <v>1E-3</v>
      </c>
      <c r="D20" s="7">
        <f>SUMIF('CC Summary'!$B:$B,'OH capex'!$A20,'CC Summary'!K:K)*$C20</f>
        <v>21888.58</v>
      </c>
      <c r="E20" s="35"/>
      <c r="F20" s="135">
        <f>SUMIFS('CC Summary'!$K:$K,'CC Summary'!$A:$A,"Y",'CC Summary'!$B:$B,'OH capex'!$A20)*'OH capex'!$C20</f>
        <v>0</v>
      </c>
      <c r="G20" s="7">
        <f>SUMIF('CC Summary'!$B:$B,'OH capex'!$A20,'CC Summary'!O:O)*$C20</f>
        <v>130.49549005227689</v>
      </c>
      <c r="H20" s="164">
        <f t="shared" si="0"/>
        <v>3.8682773580808216E-5</v>
      </c>
      <c r="I20" s="7">
        <f t="shared" si="1"/>
        <v>131.47957182230894</v>
      </c>
      <c r="J20" s="59">
        <f t="shared" si="6"/>
        <v>131.47957182230894</v>
      </c>
      <c r="L20" s="165">
        <f>SUMIF('CC Summary'!$B:$B,'OH capex'!$A20,'CC Summary'!H:H)*$C20</f>
        <v>0</v>
      </c>
      <c r="M20" s="165">
        <f>SUMIFS('CC Summary'!$H:$H,'CC Summary'!$A:$A,"Y",'CC Summary'!$B:$B,'OH capex'!$A20)*'OH capex'!$C20</f>
        <v>0</v>
      </c>
      <c r="N20" s="165">
        <f>SUMIF('CC Summary'!$B:$B,'OH capex'!$A20,'CC Summary'!P:P)*$C20</f>
        <v>0</v>
      </c>
      <c r="O20" s="165">
        <f t="shared" si="2"/>
        <v>0</v>
      </c>
      <c r="P20" s="165">
        <f t="shared" si="3"/>
        <v>0</v>
      </c>
      <c r="Q20" s="174">
        <f t="shared" si="7"/>
        <v>0</v>
      </c>
      <c r="Y20" t="s">
        <v>92</v>
      </c>
      <c r="Z20">
        <v>47200</v>
      </c>
      <c r="AA20" s="7">
        <f t="shared" si="4"/>
        <v>4475257.5643386291</v>
      </c>
      <c r="AB20" s="125">
        <f t="shared" si="5"/>
        <v>9.5306696056189095E-3</v>
      </c>
    </row>
    <row r="21" spans="1:28">
      <c r="A21" s="70" t="s">
        <v>202</v>
      </c>
      <c r="B21" s="9">
        <v>48601</v>
      </c>
      <c r="C21" s="32">
        <v>0</v>
      </c>
      <c r="D21" s="7">
        <f>SUMIF('CC Summary'!$B:$B,'OH capex'!$A21,'CC Summary'!K:K)*$C21</f>
        <v>0</v>
      </c>
      <c r="E21" s="35"/>
      <c r="F21" s="135">
        <f>SUMIFS('CC Summary'!$K:$K,'CC Summary'!$A:$A,"Y",'CC Summary'!$B:$B,'OH capex'!$A21)*'OH capex'!$C21</f>
        <v>0</v>
      </c>
      <c r="G21" s="7">
        <f>SUMIF('CC Summary'!$B:$B,'OH capex'!$A21,'CC Summary'!O:O)*$C21</f>
        <v>0</v>
      </c>
      <c r="H21" s="164">
        <f t="shared" si="0"/>
        <v>0</v>
      </c>
      <c r="I21" s="7">
        <f t="shared" si="1"/>
        <v>0</v>
      </c>
      <c r="J21" s="59">
        <f t="shared" si="6"/>
        <v>0</v>
      </c>
      <c r="L21" s="165">
        <f>SUMIF('CC Summary'!$B:$B,'OH capex'!$A21,'CC Summary'!H:H)*$C21</f>
        <v>0</v>
      </c>
      <c r="M21" s="165">
        <f>SUMIFS('CC Summary'!$H:$H,'CC Summary'!$A:$A,"Y",'CC Summary'!$B:$B,'OH capex'!$A21)*'OH capex'!$C21</f>
        <v>0</v>
      </c>
      <c r="N21" s="165">
        <f>SUMIF('CC Summary'!$B:$B,'OH capex'!$A21,'CC Summary'!P:P)*$C21</f>
        <v>0</v>
      </c>
      <c r="O21" s="165">
        <f t="shared" si="2"/>
        <v>0</v>
      </c>
      <c r="P21" s="165">
        <f t="shared" si="3"/>
        <v>0</v>
      </c>
      <c r="Q21" s="174">
        <f t="shared" si="7"/>
        <v>0</v>
      </c>
      <c r="Y21" t="s">
        <v>102</v>
      </c>
      <c r="Z21">
        <v>47301</v>
      </c>
      <c r="AA21" s="7">
        <f t="shared" si="4"/>
        <v>6522346.1091568591</v>
      </c>
      <c r="AB21" s="125">
        <f t="shared" si="5"/>
        <v>1.3890223060056347E-2</v>
      </c>
    </row>
    <row r="22" spans="1:28">
      <c r="A22" s="70" t="s">
        <v>202</v>
      </c>
      <c r="B22" s="9">
        <v>48801</v>
      </c>
      <c r="C22" s="32">
        <v>2.9999999999999997E-4</v>
      </c>
      <c r="D22" s="7">
        <f>SUMIF('CC Summary'!$B:$B,'OH capex'!$A22,'CC Summary'!K:K)*$C22</f>
        <v>6566.5739999999996</v>
      </c>
      <c r="E22" s="35"/>
      <c r="F22" s="135">
        <f>SUMIFS('CC Summary'!$K:$K,'CC Summary'!$A:$A,"Y",'CC Summary'!$B:$B,'OH capex'!$A22)*'OH capex'!$C22</f>
        <v>0</v>
      </c>
      <c r="G22" s="7">
        <f>SUMIF('CC Summary'!$B:$B,'OH capex'!$A22,'CC Summary'!O:O)*$C22</f>
        <v>39.148647015683061</v>
      </c>
      <c r="H22" s="164">
        <f t="shared" si="0"/>
        <v>1.1604832074242462E-5</v>
      </c>
      <c r="I22" s="7">
        <f t="shared" si="1"/>
        <v>39.443871546692669</v>
      </c>
      <c r="J22" s="59">
        <f t="shared" si="6"/>
        <v>39.443871546692669</v>
      </c>
      <c r="L22" s="165">
        <f>SUMIF('CC Summary'!$B:$B,'OH capex'!$A22,'CC Summary'!H:H)*$C22</f>
        <v>0</v>
      </c>
      <c r="M22" s="165">
        <f>SUMIFS('CC Summary'!$H:$H,'CC Summary'!$A:$A,"Y",'CC Summary'!$B:$B,'OH capex'!$A22)*'OH capex'!$C22</f>
        <v>0</v>
      </c>
      <c r="N22" s="165">
        <f>SUMIF('CC Summary'!$B:$B,'OH capex'!$A22,'CC Summary'!P:P)*$C22</f>
        <v>0</v>
      </c>
      <c r="O22" s="165">
        <f t="shared" si="2"/>
        <v>0</v>
      </c>
      <c r="P22" s="165">
        <f t="shared" si="3"/>
        <v>0</v>
      </c>
      <c r="Q22" s="174">
        <f t="shared" si="7"/>
        <v>0</v>
      </c>
      <c r="Y22" t="s">
        <v>103</v>
      </c>
      <c r="Z22">
        <v>47302</v>
      </c>
      <c r="AA22" s="7">
        <f t="shared" si="4"/>
        <v>56512149.422845319</v>
      </c>
      <c r="AB22" s="125">
        <f t="shared" si="5"/>
        <v>0.12035030768829107</v>
      </c>
    </row>
    <row r="23" spans="1:28">
      <c r="A23" s="70" t="s">
        <v>202</v>
      </c>
      <c r="B23" s="9">
        <v>55200</v>
      </c>
      <c r="C23" s="32">
        <v>8.9999999999999998E-4</v>
      </c>
      <c r="D23" s="7">
        <f>SUMIF('CC Summary'!$B:$B,'OH capex'!$A23,'CC Summary'!K:K)*$C23</f>
        <v>19699.721999999998</v>
      </c>
      <c r="E23" s="35"/>
      <c r="F23" s="135">
        <f>SUMIFS('CC Summary'!$K:$K,'CC Summary'!$A:$A,"Y",'CC Summary'!$B:$B,'OH capex'!$A23)*'OH capex'!$C23</f>
        <v>0</v>
      </c>
      <c r="G23" s="7">
        <f>SUMIF('CC Summary'!$B:$B,'OH capex'!$A23,'CC Summary'!O:O)*$C23</f>
        <v>117.44594104704919</v>
      </c>
      <c r="H23" s="164">
        <f t="shared" si="0"/>
        <v>3.4814496222727387E-5</v>
      </c>
      <c r="I23" s="7">
        <f t="shared" si="1"/>
        <v>118.33161464007802</v>
      </c>
      <c r="J23" s="59">
        <f t="shared" si="6"/>
        <v>118.33161464007802</v>
      </c>
      <c r="L23" s="165">
        <f>SUMIF('CC Summary'!$B:$B,'OH capex'!$A23,'CC Summary'!H:H)*$C23</f>
        <v>0</v>
      </c>
      <c r="M23" s="165">
        <f>SUMIFS('CC Summary'!$H:$H,'CC Summary'!$A:$A,"Y",'CC Summary'!$B:$B,'OH capex'!$A23)*'OH capex'!$C23</f>
        <v>0</v>
      </c>
      <c r="N23" s="165">
        <f>SUMIF('CC Summary'!$B:$B,'OH capex'!$A23,'CC Summary'!P:P)*$C23</f>
        <v>0</v>
      </c>
      <c r="O23" s="165">
        <f t="shared" si="2"/>
        <v>0</v>
      </c>
      <c r="P23" s="165">
        <f t="shared" si="3"/>
        <v>0</v>
      </c>
      <c r="Q23" s="174">
        <f t="shared" si="7"/>
        <v>0</v>
      </c>
      <c r="Y23" t="s">
        <v>108</v>
      </c>
      <c r="Z23">
        <v>47400</v>
      </c>
      <c r="AA23" s="7">
        <f t="shared" si="4"/>
        <v>16755155.248560375</v>
      </c>
      <c r="AB23" s="125">
        <f t="shared" si="5"/>
        <v>3.5682381755491162E-2</v>
      </c>
    </row>
    <row r="24" spans="1:28">
      <c r="A24" s="70" t="s">
        <v>202</v>
      </c>
      <c r="B24" s="9">
        <v>55300</v>
      </c>
      <c r="C24" s="32">
        <v>0</v>
      </c>
      <c r="D24" s="7">
        <f>SUMIF('CC Summary'!$B:$B,'OH capex'!$A24,'CC Summary'!K:K)*$C24</f>
        <v>0</v>
      </c>
      <c r="E24" s="35"/>
      <c r="F24" s="135">
        <f>SUMIFS('CC Summary'!$K:$K,'CC Summary'!$A:$A,"Y",'CC Summary'!$B:$B,'OH capex'!$A24)*'OH capex'!$C24</f>
        <v>0</v>
      </c>
      <c r="G24" s="7">
        <f>SUMIF('CC Summary'!$B:$B,'OH capex'!$A24,'CC Summary'!O:O)*$C24</f>
        <v>0</v>
      </c>
      <c r="H24" s="164">
        <f t="shared" si="0"/>
        <v>0</v>
      </c>
      <c r="I24" s="7">
        <f t="shared" si="1"/>
        <v>0</v>
      </c>
      <c r="J24" s="59">
        <f t="shared" si="6"/>
        <v>0</v>
      </c>
      <c r="L24" s="165">
        <f>SUMIF('CC Summary'!$B:$B,'OH capex'!$A24,'CC Summary'!H:H)*$C24</f>
        <v>0</v>
      </c>
      <c r="M24" s="165">
        <f>SUMIFS('CC Summary'!$H:$H,'CC Summary'!$A:$A,"Y",'CC Summary'!$B:$B,'OH capex'!$A24)*'OH capex'!$C24</f>
        <v>0</v>
      </c>
      <c r="N24" s="165">
        <f>SUMIF('CC Summary'!$B:$B,'OH capex'!$A24,'CC Summary'!P:P)*$C24</f>
        <v>0</v>
      </c>
      <c r="O24" s="165">
        <f t="shared" si="2"/>
        <v>0</v>
      </c>
      <c r="P24" s="165">
        <f t="shared" si="3"/>
        <v>0</v>
      </c>
      <c r="Q24" s="174">
        <f t="shared" si="7"/>
        <v>0</v>
      </c>
      <c r="Y24" t="s">
        <v>109</v>
      </c>
      <c r="Z24">
        <v>47401</v>
      </c>
      <c r="AA24" s="7">
        <f t="shared" si="4"/>
        <v>14186459.083542801</v>
      </c>
      <c r="AB24" s="125">
        <f t="shared" si="5"/>
        <v>3.0211993936679487E-2</v>
      </c>
    </row>
    <row r="25" spans="1:28">
      <c r="A25" s="70" t="s">
        <v>202</v>
      </c>
      <c r="B25" s="9">
        <v>55600</v>
      </c>
      <c r="C25" s="32">
        <v>2.5499999999999998E-2</v>
      </c>
      <c r="D25" s="7">
        <f>SUMIF('CC Summary'!$B:$B,'OH capex'!$A25,'CC Summary'!K:K)*$C25</f>
        <v>558158.78999999992</v>
      </c>
      <c r="E25" s="35"/>
      <c r="F25" s="135">
        <f>SUMIFS('CC Summary'!$K:$K,'CC Summary'!$A:$A,"Y",'CC Summary'!$B:$B,'OH capex'!$A25)*'OH capex'!$C25</f>
        <v>0</v>
      </c>
      <c r="G25" s="7">
        <f>SUMIF('CC Summary'!$B:$B,'OH capex'!$A25,'CC Summary'!O:O)*$C25</f>
        <v>3327.6349963330604</v>
      </c>
      <c r="H25" s="164">
        <f t="shared" si="0"/>
        <v>9.8641072631060938E-4</v>
      </c>
      <c r="I25" s="7">
        <f t="shared" si="1"/>
        <v>3352.7290814688777</v>
      </c>
      <c r="J25" s="59">
        <f t="shared" si="6"/>
        <v>3352.7290814688777</v>
      </c>
      <c r="L25" s="165">
        <f>SUMIF('CC Summary'!$B:$B,'OH capex'!$A25,'CC Summary'!H:H)*$C25</f>
        <v>0</v>
      </c>
      <c r="M25" s="165">
        <f>SUMIFS('CC Summary'!$H:$H,'CC Summary'!$A:$A,"Y",'CC Summary'!$B:$B,'OH capex'!$A25)*'OH capex'!$C25</f>
        <v>0</v>
      </c>
      <c r="N25" s="165">
        <f>SUMIF('CC Summary'!$B:$B,'OH capex'!$A25,'CC Summary'!P:P)*$C25</f>
        <v>0</v>
      </c>
      <c r="O25" s="165">
        <f t="shared" si="2"/>
        <v>0</v>
      </c>
      <c r="P25" s="165">
        <f t="shared" si="3"/>
        <v>0</v>
      </c>
      <c r="Q25" s="174">
        <f t="shared" si="7"/>
        <v>0</v>
      </c>
      <c r="Y25" t="s">
        <v>112</v>
      </c>
      <c r="Z25">
        <v>47501</v>
      </c>
      <c r="AA25" s="7">
        <f t="shared" si="4"/>
        <v>75181771.189022139</v>
      </c>
      <c r="AB25" s="125">
        <f t="shared" si="5"/>
        <v>0.16010980625507321</v>
      </c>
    </row>
    <row r="26" spans="1:28">
      <c r="A26" s="70" t="s">
        <v>202</v>
      </c>
      <c r="B26" s="9">
        <v>55700</v>
      </c>
      <c r="C26" s="32">
        <v>4.0000000000000002E-4</v>
      </c>
      <c r="D26" s="7">
        <f>SUMIF('CC Summary'!$B:$B,'OH capex'!$A26,'CC Summary'!K:K)*$C26</f>
        <v>8755.4320000000007</v>
      </c>
      <c r="E26" s="35"/>
      <c r="F26" s="135">
        <f>SUMIFS('CC Summary'!$K:$K,'CC Summary'!$A:$A,"Y",'CC Summary'!$B:$B,'OH capex'!$A26)*'OH capex'!$C26</f>
        <v>0</v>
      </c>
      <c r="G26" s="7">
        <f>SUMIF('CC Summary'!$B:$B,'OH capex'!$A26,'CC Summary'!O:O)*$C26</f>
        <v>52.198196020910757</v>
      </c>
      <c r="H26" s="164">
        <f t="shared" si="0"/>
        <v>1.5473109432323286E-5</v>
      </c>
      <c r="I26" s="7">
        <f t="shared" si="1"/>
        <v>52.591828728923574</v>
      </c>
      <c r="J26" s="59">
        <f t="shared" si="6"/>
        <v>52.591828728923574</v>
      </c>
      <c r="L26" s="165">
        <f>SUMIF('CC Summary'!$B:$B,'OH capex'!$A26,'CC Summary'!H:H)*$C26</f>
        <v>0</v>
      </c>
      <c r="M26" s="165">
        <f>SUMIFS('CC Summary'!$H:$H,'CC Summary'!$A:$A,"Y",'CC Summary'!$B:$B,'OH capex'!$A26)*'OH capex'!$C26</f>
        <v>0</v>
      </c>
      <c r="N26" s="165">
        <f>SUMIF('CC Summary'!$B:$B,'OH capex'!$A26,'CC Summary'!P:P)*$C26</f>
        <v>0</v>
      </c>
      <c r="O26" s="165">
        <f t="shared" si="2"/>
        <v>0</v>
      </c>
      <c r="P26" s="165">
        <f t="shared" si="3"/>
        <v>0</v>
      </c>
      <c r="Q26" s="174">
        <f t="shared" si="7"/>
        <v>0</v>
      </c>
      <c r="Y26" t="s">
        <v>113</v>
      </c>
      <c r="Z26">
        <v>47502</v>
      </c>
      <c r="AA26" s="7">
        <f t="shared" si="4"/>
        <v>62565425.565358967</v>
      </c>
      <c r="AB26" s="125">
        <f t="shared" si="5"/>
        <v>0.13324158246219311</v>
      </c>
    </row>
    <row r="27" spans="1:28">
      <c r="A27" s="70" t="s">
        <v>202</v>
      </c>
      <c r="B27" s="9">
        <v>55800</v>
      </c>
      <c r="C27" s="32">
        <v>0</v>
      </c>
      <c r="D27" s="7">
        <f>SUMIF('CC Summary'!$B:$B,'OH capex'!$A27,'CC Summary'!K:K)*$C27</f>
        <v>0</v>
      </c>
      <c r="E27" s="35"/>
      <c r="F27" s="135">
        <f>SUMIFS('CC Summary'!$K:$K,'CC Summary'!$A:$A,"Y",'CC Summary'!$B:$B,'OH capex'!$A27)*'OH capex'!$C27</f>
        <v>0</v>
      </c>
      <c r="G27" s="7">
        <f>SUMIF('CC Summary'!$B:$B,'OH capex'!$A27,'CC Summary'!O:O)*$C27</f>
        <v>0</v>
      </c>
      <c r="H27" s="164">
        <f t="shared" si="0"/>
        <v>0</v>
      </c>
      <c r="I27" s="7">
        <f t="shared" si="1"/>
        <v>0</v>
      </c>
      <c r="J27" s="59">
        <f t="shared" si="6"/>
        <v>0</v>
      </c>
      <c r="L27" s="165">
        <f>SUMIF('CC Summary'!$B:$B,'OH capex'!$A27,'CC Summary'!H:H)*$C27</f>
        <v>0</v>
      </c>
      <c r="M27" s="165">
        <f>SUMIFS('CC Summary'!$H:$H,'CC Summary'!$A:$A,"Y",'CC Summary'!$B:$B,'OH capex'!$A27)*'OH capex'!$C27</f>
        <v>0</v>
      </c>
      <c r="N27" s="165">
        <f>SUMIF('CC Summary'!$B:$B,'OH capex'!$A27,'CC Summary'!P:P)*$C27</f>
        <v>0</v>
      </c>
      <c r="O27" s="165">
        <f t="shared" si="2"/>
        <v>0</v>
      </c>
      <c r="P27" s="165">
        <f t="shared" si="3"/>
        <v>0</v>
      </c>
      <c r="Q27" s="174">
        <f t="shared" si="7"/>
        <v>0</v>
      </c>
      <c r="Y27" t="s">
        <v>119</v>
      </c>
      <c r="Z27">
        <v>47700</v>
      </c>
      <c r="AA27" s="7">
        <f t="shared" si="4"/>
        <v>30060028.820453212</v>
      </c>
      <c r="AB27" s="125">
        <f t="shared" si="5"/>
        <v>6.4016919451978127E-2</v>
      </c>
    </row>
    <row r="28" spans="1:28">
      <c r="A28" s="70" t="s">
        <v>346</v>
      </c>
      <c r="B28" s="33"/>
      <c r="C28" s="32">
        <v>1</v>
      </c>
      <c r="D28" s="7">
        <f>SUMIF('CC Summary'!$B:$B,'OH capex'!$A28,'CC Summary'!K:K)*$C28</f>
        <v>0</v>
      </c>
      <c r="E28" s="35"/>
      <c r="F28" s="135">
        <f>SUMIFS('CC Summary'!$K:$K,'CC Summary'!$A:$A,"Y",'CC Summary'!$B:$B,'OH capex'!$A28)*'OH capex'!$C28</f>
        <v>0</v>
      </c>
      <c r="G28" s="7">
        <f>SUMIF('CC Summary'!$B:$B,'OH capex'!$A28,'CC Summary'!O:O)*$C28</f>
        <v>0</v>
      </c>
      <c r="H28" s="164">
        <f t="shared" si="0"/>
        <v>0</v>
      </c>
      <c r="I28" s="7">
        <f t="shared" si="1"/>
        <v>0</v>
      </c>
      <c r="J28" s="59">
        <f t="shared" si="6"/>
        <v>0</v>
      </c>
      <c r="L28" s="165">
        <f>SUMIF('CC Summary'!$B:$B,'OH capex'!$A28,'CC Summary'!H:H)*$C28</f>
        <v>0</v>
      </c>
      <c r="M28" s="165">
        <f>SUMIFS('CC Summary'!$H:$H,'CC Summary'!$A:$A,"Y",'CC Summary'!$B:$B,'OH capex'!$A28)*'OH capex'!$C28</f>
        <v>0</v>
      </c>
      <c r="N28" s="165">
        <f>SUMIF('CC Summary'!$B:$B,'OH capex'!$A28,'CC Summary'!P:P)*$C28</f>
        <v>0</v>
      </c>
      <c r="O28" s="165">
        <f t="shared" si="2"/>
        <v>0</v>
      </c>
      <c r="P28" s="165">
        <f t="shared" si="3"/>
        <v>0</v>
      </c>
      <c r="Q28" s="174">
        <f t="shared" si="7"/>
        <v>0</v>
      </c>
      <c r="Y28" t="s">
        <v>127</v>
      </c>
      <c r="Z28">
        <v>48200</v>
      </c>
      <c r="AA28" s="7">
        <f t="shared" si="4"/>
        <v>3321747.2</v>
      </c>
      <c r="AB28" s="125">
        <f t="shared" si="5"/>
        <v>7.0741124106157077E-3</v>
      </c>
    </row>
    <row r="29" spans="1:28">
      <c r="A29" s="70" t="s">
        <v>280</v>
      </c>
      <c r="B29" s="9">
        <v>49500</v>
      </c>
      <c r="C29" s="32">
        <v>1</v>
      </c>
      <c r="D29" s="7">
        <f>SUMIF('CC Summary'!$B:$B,'OH capex'!$A29,'CC Summary'!K:K)*$C29</f>
        <v>153910942.16038907</v>
      </c>
      <c r="E29" s="35"/>
      <c r="F29" s="135">
        <f>SUMIFS('CC Summary'!$K:$K,'CC Summary'!$A:$A,"Y",'CC Summary'!$B:$B,'OH capex'!$A29)*'OH capex'!$C29</f>
        <v>0</v>
      </c>
      <c r="G29" s="7">
        <f>SUMIF('CC Summary'!$B:$B,'OH capex'!$A29,'CC Summary'!O:O)*$C29</f>
        <v>25439.793451633206</v>
      </c>
      <c r="H29" s="164">
        <f t="shared" si="0"/>
        <v>0</v>
      </c>
      <c r="I29" s="7">
        <f t="shared" si="1"/>
        <v>0</v>
      </c>
      <c r="J29" s="59">
        <f t="shared" si="6"/>
        <v>0</v>
      </c>
      <c r="L29" s="165">
        <f>SUMIF('CC Summary'!$B:$B,'OH capex'!$A29,'CC Summary'!H:H)*$C29</f>
        <v>0</v>
      </c>
      <c r="M29" s="165">
        <f>SUMIFS('CC Summary'!$H:$H,'CC Summary'!$A:$A,"Y",'CC Summary'!$B:$B,'OH capex'!$A29)*'OH capex'!$C29</f>
        <v>0</v>
      </c>
      <c r="N29" s="165">
        <f>SUMIF('CC Summary'!$B:$B,'OH capex'!$A29,'CC Summary'!P:P)*$C29</f>
        <v>0</v>
      </c>
      <c r="O29" s="165">
        <f t="shared" si="2"/>
        <v>0</v>
      </c>
      <c r="P29" s="165">
        <f t="shared" si="3"/>
        <v>0</v>
      </c>
      <c r="Q29" s="174">
        <f t="shared" si="7"/>
        <v>0</v>
      </c>
      <c r="Y29" t="s">
        <v>130</v>
      </c>
      <c r="Z29">
        <v>48301</v>
      </c>
      <c r="AA29" s="7">
        <f t="shared" si="4"/>
        <v>43046.400000000001</v>
      </c>
      <c r="AB29" s="125">
        <f t="shared" si="5"/>
        <v>9.1673162988540485E-5</v>
      </c>
    </row>
    <row r="30" spans="1:28">
      <c r="A30" s="70" t="s">
        <v>347</v>
      </c>
      <c r="B30" s="33"/>
      <c r="C30" s="32">
        <v>1</v>
      </c>
      <c r="D30" s="7">
        <f>SUMIF('CC Summary'!$B:$B,'OH capex'!$A30,'CC Summary'!K:K)*$C30</f>
        <v>0</v>
      </c>
      <c r="E30" s="35"/>
      <c r="F30" s="135">
        <f>SUMIFS('CC Summary'!$K:$K,'CC Summary'!$A:$A,"Y",'CC Summary'!$B:$B,'OH capex'!$A30)*'OH capex'!$C30</f>
        <v>0</v>
      </c>
      <c r="G30" s="7">
        <f>SUMIF('CC Summary'!$B:$B,'OH capex'!$A30,'CC Summary'!O:O)*$C30</f>
        <v>0</v>
      </c>
      <c r="H30" s="164">
        <f t="shared" si="0"/>
        <v>0</v>
      </c>
      <c r="I30" s="7">
        <f t="shared" si="1"/>
        <v>0</v>
      </c>
      <c r="J30" s="59">
        <f t="shared" si="6"/>
        <v>0</v>
      </c>
      <c r="L30" s="165">
        <f>SUMIF('CC Summary'!$B:$B,'OH capex'!$A30,'CC Summary'!H:H)*$C30</f>
        <v>0</v>
      </c>
      <c r="M30" s="165">
        <f>SUMIFS('CC Summary'!$H:$H,'CC Summary'!$A:$A,"Y",'CC Summary'!$B:$B,'OH capex'!$A30)*'OH capex'!$C30</f>
        <v>0</v>
      </c>
      <c r="N30" s="165">
        <f>SUMIF('CC Summary'!$B:$B,'OH capex'!$A30,'CC Summary'!P:P)*$C30</f>
        <v>0</v>
      </c>
      <c r="O30" s="165">
        <f t="shared" si="2"/>
        <v>0</v>
      </c>
      <c r="P30" s="165">
        <f t="shared" si="3"/>
        <v>0</v>
      </c>
      <c r="Q30" s="174">
        <f t="shared" si="7"/>
        <v>0</v>
      </c>
      <c r="Y30" t="s">
        <v>131</v>
      </c>
      <c r="Z30">
        <v>48305</v>
      </c>
      <c r="AA30" s="7">
        <f t="shared" si="4"/>
        <v>7583296.4000000004</v>
      </c>
      <c r="AB30" s="125">
        <f t="shared" si="5"/>
        <v>1.6149660990642942E-2</v>
      </c>
    </row>
    <row r="31" spans="1:28">
      <c r="A31" s="70" t="s">
        <v>223</v>
      </c>
      <c r="B31" s="9">
        <v>46700</v>
      </c>
      <c r="C31" s="32">
        <v>0</v>
      </c>
      <c r="D31" s="7">
        <f>SUMIF('CC Summary'!$B:$B,'OH capex'!$A31,'CC Summary'!K:K)*$C31</f>
        <v>0</v>
      </c>
      <c r="E31" s="35"/>
      <c r="F31" s="135">
        <f>SUMIFS('CC Summary'!$K:$K,'CC Summary'!$A:$A,"Y",'CC Summary'!$B:$B,'OH capex'!$A31)*'OH capex'!$C31</f>
        <v>0</v>
      </c>
      <c r="G31" s="7">
        <f>SUMIF('CC Summary'!$B:$B,'OH capex'!$A31,'CC Summary'!O:O)*$C31</f>
        <v>0</v>
      </c>
      <c r="H31" s="164">
        <f t="shared" si="0"/>
        <v>0</v>
      </c>
      <c r="I31" s="7">
        <f t="shared" si="1"/>
        <v>0</v>
      </c>
      <c r="J31" s="59">
        <f t="shared" si="6"/>
        <v>0</v>
      </c>
      <c r="L31" s="165">
        <f>SUMIF('CC Summary'!$B:$B,'OH capex'!$A31,'CC Summary'!H:H)*$C31</f>
        <v>0</v>
      </c>
      <c r="M31" s="165">
        <f>SUMIFS('CC Summary'!$H:$H,'CC Summary'!$A:$A,"Y",'CC Summary'!$B:$B,'OH capex'!$A31)*'OH capex'!$C31</f>
        <v>0</v>
      </c>
      <c r="N31" s="165">
        <f>SUMIF('CC Summary'!$B:$B,'OH capex'!$A31,'CC Summary'!P:P)*$C31</f>
        <v>0</v>
      </c>
      <c r="O31" s="165">
        <f t="shared" si="2"/>
        <v>0</v>
      </c>
      <c r="P31" s="165">
        <f t="shared" si="3"/>
        <v>0</v>
      </c>
      <c r="Q31" s="174">
        <f t="shared" si="7"/>
        <v>0</v>
      </c>
      <c r="Y31" t="s">
        <v>134</v>
      </c>
      <c r="Z31">
        <v>48307</v>
      </c>
      <c r="AA31" s="7">
        <f t="shared" si="4"/>
        <v>0</v>
      </c>
      <c r="AB31" s="125">
        <f t="shared" si="5"/>
        <v>0</v>
      </c>
    </row>
    <row r="32" spans="1:28">
      <c r="A32" s="70" t="s">
        <v>223</v>
      </c>
      <c r="B32" s="9">
        <v>47000</v>
      </c>
      <c r="C32" s="32">
        <v>0</v>
      </c>
      <c r="D32" s="7">
        <f>SUMIF('CC Summary'!$B:$B,'OH capex'!$A32,'CC Summary'!K:K)*$C32</f>
        <v>0</v>
      </c>
      <c r="E32" s="35"/>
      <c r="F32" s="135">
        <f>SUMIFS('CC Summary'!$K:$K,'CC Summary'!$A:$A,"Y",'CC Summary'!$B:$B,'OH capex'!$A32)*'OH capex'!$C32</f>
        <v>0</v>
      </c>
      <c r="G32" s="7">
        <f>SUMIF('CC Summary'!$B:$B,'OH capex'!$A32,'CC Summary'!O:O)*$C32</f>
        <v>0</v>
      </c>
      <c r="H32" s="164">
        <f t="shared" si="0"/>
        <v>0</v>
      </c>
      <c r="I32" s="7">
        <f t="shared" si="1"/>
        <v>0</v>
      </c>
      <c r="J32" s="59">
        <f t="shared" si="6"/>
        <v>0</v>
      </c>
      <c r="L32" s="165">
        <f>SUMIF('CC Summary'!$B:$B,'OH capex'!$A32,'CC Summary'!H:H)*$C32</f>
        <v>0</v>
      </c>
      <c r="M32" s="165">
        <f>SUMIFS('CC Summary'!$H:$H,'CC Summary'!$A:$A,"Y",'CC Summary'!$B:$B,'OH capex'!$A32)*'OH capex'!$C32</f>
        <v>0</v>
      </c>
      <c r="N32" s="165">
        <f>SUMIF('CC Summary'!$B:$B,'OH capex'!$A32,'CC Summary'!P:P)*$C32</f>
        <v>0</v>
      </c>
      <c r="O32" s="165">
        <f t="shared" si="2"/>
        <v>0</v>
      </c>
      <c r="P32" s="165">
        <f t="shared" si="3"/>
        <v>0</v>
      </c>
      <c r="Q32" s="174">
        <f t="shared" si="7"/>
        <v>0</v>
      </c>
      <c r="AA32" s="7"/>
      <c r="AB32" s="125"/>
    </row>
    <row r="33" spans="1:28">
      <c r="A33" s="70" t="s">
        <v>223</v>
      </c>
      <c r="B33" s="9">
        <v>47100</v>
      </c>
      <c r="C33" s="32">
        <v>4.4530000000000004E-3</v>
      </c>
      <c r="D33" s="7">
        <f>SUMIF('CC Summary'!$B:$B,'OH capex'!$A33,'CC Summary'!K:K)*$C33</f>
        <v>306000.66862629791</v>
      </c>
      <c r="E33" s="35"/>
      <c r="F33" s="135">
        <f>SUMIFS('CC Summary'!$K:$K,'CC Summary'!$A:$A,"Y",'CC Summary'!$B:$B,'OH capex'!$A33)*'OH capex'!$C33</f>
        <v>0</v>
      </c>
      <c r="G33" s="7">
        <f>SUMIF('CC Summary'!$B:$B,'OH capex'!$A33,'CC Summary'!O:O)*$C33</f>
        <v>1824.3169364441703</v>
      </c>
      <c r="H33" s="164">
        <f t="shared" si="0"/>
        <v>5.4078220606576608E-4</v>
      </c>
      <c r="I33" s="7">
        <f t="shared" si="1"/>
        <v>1838.0743240688018</v>
      </c>
      <c r="J33" s="59">
        <f t="shared" si="6"/>
        <v>1838.0743240688018</v>
      </c>
      <c r="L33" s="165">
        <f>SUMIF('CC Summary'!$B:$B,'OH capex'!$A33,'CC Summary'!H:H)*$C33</f>
        <v>0</v>
      </c>
      <c r="M33" s="165">
        <f>SUMIFS('CC Summary'!$H:$H,'CC Summary'!$A:$A,"Y",'CC Summary'!$B:$B,'OH capex'!$A33)*'OH capex'!$C33</f>
        <v>0</v>
      </c>
      <c r="N33" s="165">
        <f>SUMIF('CC Summary'!$B:$B,'OH capex'!$A33,'CC Summary'!P:P)*$C33</f>
        <v>0</v>
      </c>
      <c r="O33" s="165">
        <f t="shared" si="2"/>
        <v>0</v>
      </c>
      <c r="P33" s="165">
        <f t="shared" si="3"/>
        <v>0</v>
      </c>
      <c r="Q33" s="174">
        <f t="shared" si="7"/>
        <v>0</v>
      </c>
      <c r="AA33" s="7"/>
      <c r="AB33" s="125"/>
    </row>
    <row r="34" spans="1:28">
      <c r="A34" s="70" t="s">
        <v>223</v>
      </c>
      <c r="B34" s="9">
        <v>47200</v>
      </c>
      <c r="C34" s="32">
        <v>0</v>
      </c>
      <c r="D34" s="7">
        <f>SUMIF('CC Summary'!$B:$B,'OH capex'!$A34,'CC Summary'!K:K)*$C34</f>
        <v>0</v>
      </c>
      <c r="E34" s="35"/>
      <c r="F34" s="135">
        <f>SUMIFS('CC Summary'!$K:$K,'CC Summary'!$A:$A,"Y",'CC Summary'!$B:$B,'OH capex'!$A34)*'OH capex'!$C34</f>
        <v>0</v>
      </c>
      <c r="G34" s="7">
        <f>SUMIF('CC Summary'!$B:$B,'OH capex'!$A34,'CC Summary'!O:O)*$C34</f>
        <v>0</v>
      </c>
      <c r="H34" s="164">
        <f t="shared" si="0"/>
        <v>0</v>
      </c>
      <c r="I34" s="7">
        <f t="shared" si="1"/>
        <v>0</v>
      </c>
      <c r="J34" s="59">
        <f t="shared" si="6"/>
        <v>0</v>
      </c>
      <c r="L34" s="165">
        <f>SUMIF('CC Summary'!$B:$B,'OH capex'!$A34,'CC Summary'!H:H)*$C34</f>
        <v>0</v>
      </c>
      <c r="M34" s="165">
        <f>SUMIFS('CC Summary'!$H:$H,'CC Summary'!$A:$A,"Y",'CC Summary'!$B:$B,'OH capex'!$A34)*'OH capex'!$C34</f>
        <v>0</v>
      </c>
      <c r="N34" s="165">
        <f>SUMIF('CC Summary'!$B:$B,'OH capex'!$A34,'CC Summary'!P:P)*$C34</f>
        <v>0</v>
      </c>
      <c r="O34" s="165">
        <f t="shared" si="2"/>
        <v>0</v>
      </c>
      <c r="P34" s="165">
        <f t="shared" si="3"/>
        <v>0</v>
      </c>
      <c r="Q34" s="174">
        <f t="shared" si="7"/>
        <v>0</v>
      </c>
      <c r="AA34" s="7"/>
      <c r="AB34" s="125"/>
    </row>
    <row r="35" spans="1:28">
      <c r="A35" s="70" t="s">
        <v>223</v>
      </c>
      <c r="B35" s="9">
        <v>47301</v>
      </c>
      <c r="C35" s="32">
        <v>4.2074E-2</v>
      </c>
      <c r="D35" s="7">
        <f>SUMIF('CC Summary'!$B:$B,'OH capex'!$A35,'CC Summary'!K:K)*$C35</f>
        <v>2891235.6011189888</v>
      </c>
      <c r="E35" s="35"/>
      <c r="F35" s="135">
        <f>SUMIFS('CC Summary'!$K:$K,'CC Summary'!$A:$A,"Y",'CC Summary'!$B:$B,'OH capex'!$A35)*'OH capex'!$C35</f>
        <v>0</v>
      </c>
      <c r="G35" s="7">
        <f>SUMIF('CC Summary'!$B:$B,'OH capex'!$A35,'CC Summary'!O:O)*$C35</f>
        <v>17236.988723097242</v>
      </c>
      <c r="H35" s="164">
        <f t="shared" si="0"/>
        <v>5.1095599681138647E-3</v>
      </c>
      <c r="I35" s="7">
        <f t="shared" si="1"/>
        <v>17366.97487331479</v>
      </c>
      <c r="J35" s="59">
        <f t="shared" si="6"/>
        <v>17366.97487331479</v>
      </c>
      <c r="L35" s="165">
        <f>SUMIF('CC Summary'!$B:$B,'OH capex'!$A35,'CC Summary'!H:H)*$C35</f>
        <v>0</v>
      </c>
      <c r="M35" s="165">
        <f>SUMIFS('CC Summary'!$H:$H,'CC Summary'!$A:$A,"Y",'CC Summary'!$B:$B,'OH capex'!$A35)*'OH capex'!$C35</f>
        <v>0</v>
      </c>
      <c r="N35" s="165">
        <f>SUMIF('CC Summary'!$B:$B,'OH capex'!$A35,'CC Summary'!P:P)*$C35</f>
        <v>0</v>
      </c>
      <c r="O35" s="165">
        <f t="shared" si="2"/>
        <v>0</v>
      </c>
      <c r="P35" s="165">
        <f t="shared" si="3"/>
        <v>0</v>
      </c>
      <c r="Q35" s="174">
        <f t="shared" si="7"/>
        <v>0</v>
      </c>
      <c r="AA35" s="59">
        <f>SUM(AA7:AA31)</f>
        <v>469563813.4072125</v>
      </c>
      <c r="AB35" s="159">
        <f>SUM(AB7:AB31)</f>
        <v>1.0000000000000002</v>
      </c>
    </row>
    <row r="36" spans="1:28">
      <c r="A36" s="70" t="s">
        <v>223</v>
      </c>
      <c r="B36" s="9">
        <v>47302</v>
      </c>
      <c r="C36" s="32">
        <v>0.54145900000000002</v>
      </c>
      <c r="D36" s="7">
        <f>SUMIF('CC Summary'!$B:$B,'OH capex'!$A36,'CC Summary'!K:K)*$C36</f>
        <v>37207908.383949392</v>
      </c>
      <c r="E36" s="35"/>
      <c r="F36" s="135">
        <f>SUMIFS('CC Summary'!$K:$K,'CC Summary'!$A:$A,"Y",'CC Summary'!$B:$B,'OH capex'!$A36)*'OH capex'!$C36</f>
        <v>0</v>
      </c>
      <c r="G36" s="7">
        <f>SUMIF('CC Summary'!$B:$B,'OH capex'!$A36,'CC Summary'!O:O)*$C36</f>
        <v>221826.36965868494</v>
      </c>
      <c r="H36" s="164">
        <f t="shared" si="0"/>
        <v>6.5755983048318811E-2</v>
      </c>
      <c r="I36" s="7">
        <f t="shared" si="1"/>
        <v>223499.18828564326</v>
      </c>
      <c r="J36" s="59">
        <f t="shared" si="6"/>
        <v>223499.18828564326</v>
      </c>
      <c r="L36" s="165">
        <f>SUMIF('CC Summary'!$B:$B,'OH capex'!$A36,'CC Summary'!H:H)*$C36</f>
        <v>0</v>
      </c>
      <c r="M36" s="165">
        <f>SUMIFS('CC Summary'!$H:$H,'CC Summary'!$A:$A,"Y",'CC Summary'!$B:$B,'OH capex'!$A36)*'OH capex'!$C36</f>
        <v>0</v>
      </c>
      <c r="N36" s="165">
        <f>SUMIF('CC Summary'!$B:$B,'OH capex'!$A36,'CC Summary'!P:P)*$C36</f>
        <v>0</v>
      </c>
      <c r="O36" s="165">
        <f t="shared" si="2"/>
        <v>0</v>
      </c>
      <c r="P36" s="165">
        <f t="shared" si="3"/>
        <v>0</v>
      </c>
      <c r="Q36" s="174">
        <f t="shared" si="7"/>
        <v>0</v>
      </c>
      <c r="AA36" s="7"/>
      <c r="AB36" s="125"/>
    </row>
    <row r="37" spans="1:28">
      <c r="A37" s="70" t="s">
        <v>223</v>
      </c>
      <c r="B37" s="9">
        <v>47400</v>
      </c>
      <c r="C37" s="32">
        <v>6.293E-3</v>
      </c>
      <c r="D37" s="7">
        <f>SUMIF('CC Summary'!$B:$B,'OH capex'!$A37,'CC Summary'!K:K)*$C37</f>
        <v>432441.54674720246</v>
      </c>
      <c r="E37" s="35"/>
      <c r="F37" s="135">
        <f>SUMIFS('CC Summary'!$K:$K,'CC Summary'!$A:$A,"Y",'CC Summary'!$B:$B,'OH capex'!$A37)*'OH capex'!$C37</f>
        <v>0</v>
      </c>
      <c r="G37" s="7">
        <f>SUMIF('CC Summary'!$B:$B,'OH capex'!$A37,'CC Summary'!O:O)*$C37</f>
        <v>2578.133052109401</v>
      </c>
      <c r="H37" s="164">
        <f t="shared" si="0"/>
        <v>7.6423589103343035E-4</v>
      </c>
      <c r="I37" s="7">
        <f t="shared" si="1"/>
        <v>2597.5750553256157</v>
      </c>
      <c r="J37" s="59">
        <f t="shared" si="6"/>
        <v>2597.5750553256157</v>
      </c>
      <c r="L37" s="165">
        <f>SUMIF('CC Summary'!$B:$B,'OH capex'!$A37,'CC Summary'!H:H)*$C37</f>
        <v>0</v>
      </c>
      <c r="M37" s="165">
        <f>SUMIFS('CC Summary'!$H:$H,'CC Summary'!$A:$A,"Y",'CC Summary'!$B:$B,'OH capex'!$A37)*'OH capex'!$C37</f>
        <v>0</v>
      </c>
      <c r="N37" s="165">
        <f>SUMIF('CC Summary'!$B:$B,'OH capex'!$A37,'CC Summary'!P:P)*$C37</f>
        <v>0</v>
      </c>
      <c r="O37" s="165">
        <f t="shared" si="2"/>
        <v>0</v>
      </c>
      <c r="P37" s="165">
        <f t="shared" si="3"/>
        <v>0</v>
      </c>
      <c r="Q37" s="174">
        <f t="shared" si="7"/>
        <v>0</v>
      </c>
      <c r="AA37" s="7"/>
      <c r="AB37" s="125"/>
    </row>
    <row r="38" spans="1:28">
      <c r="A38" s="70" t="s">
        <v>223</v>
      </c>
      <c r="B38" s="9">
        <v>47401</v>
      </c>
      <c r="C38" s="32">
        <v>3.0537999999999999E-2</v>
      </c>
      <c r="D38" s="7">
        <f>SUMIF('CC Summary'!$B:$B,'OH capex'!$A38,'CC Summary'!K:K)*$C38</f>
        <v>2098506.2695957525</v>
      </c>
      <c r="E38" s="35"/>
      <c r="F38" s="135">
        <f>SUMIFS('CC Summary'!$K:$K,'CC Summary'!$A:$A,"Y",'CC Summary'!$B:$B,'OH capex'!$A38)*'OH capex'!$C38</f>
        <v>0</v>
      </c>
      <c r="G38" s="7">
        <f>SUMIF('CC Summary'!$B:$B,'OH capex'!$A38,'CC Summary'!O:O)*$C38</f>
        <v>12510.88942401349</v>
      </c>
      <c r="H38" s="164">
        <f t="shared" si="0"/>
        <v>3.7086025171426825E-3</v>
      </c>
      <c r="I38" s="7">
        <f t="shared" si="1"/>
        <v>12605.235506043806</v>
      </c>
      <c r="J38" s="59">
        <f t="shared" si="6"/>
        <v>12605.235506043806</v>
      </c>
      <c r="L38" s="165">
        <f>SUMIF('CC Summary'!$B:$B,'OH capex'!$A38,'CC Summary'!H:H)*$C38</f>
        <v>0</v>
      </c>
      <c r="M38" s="165">
        <f>SUMIFS('CC Summary'!$H:$H,'CC Summary'!$A:$A,"Y",'CC Summary'!$B:$B,'OH capex'!$A38)*'OH capex'!$C38</f>
        <v>0</v>
      </c>
      <c r="N38" s="165">
        <f>SUMIF('CC Summary'!$B:$B,'OH capex'!$A38,'CC Summary'!P:P)*$C38</f>
        <v>0</v>
      </c>
      <c r="O38" s="165">
        <f t="shared" si="2"/>
        <v>0</v>
      </c>
      <c r="P38" s="165">
        <f t="shared" si="3"/>
        <v>0</v>
      </c>
      <c r="Q38" s="174">
        <f t="shared" si="7"/>
        <v>0</v>
      </c>
    </row>
    <row r="39" spans="1:28">
      <c r="A39" s="70" t="s">
        <v>223</v>
      </c>
      <c r="B39" s="9">
        <v>47501</v>
      </c>
      <c r="C39" s="32">
        <v>4.4351000000000002E-2</v>
      </c>
      <c r="D39" s="7">
        <f>SUMIF('CC Summary'!$B:$B,'OH capex'!$A39,'CC Summary'!K:K)*$C39</f>
        <v>3047706.1877936083</v>
      </c>
      <c r="E39" s="35"/>
      <c r="F39" s="135">
        <f>SUMIFS('CC Summary'!$K:$K,'CC Summary'!$A:$A,"Y",'CC Summary'!$B:$B,'OH capex'!$A39)*'OH capex'!$C39</f>
        <v>0</v>
      </c>
      <c r="G39" s="7">
        <f>SUMIF('CC Summary'!$B:$B,'OH capex'!$A39,'CC Summary'!O:O)*$C39</f>
        <v>18169.836166232966</v>
      </c>
      <c r="H39" s="164">
        <f t="shared" si="0"/>
        <v>5.3860839032613501E-3</v>
      </c>
      <c r="I39" s="7">
        <f t="shared" si="1"/>
        <v>18306.8570282451</v>
      </c>
      <c r="J39" s="59">
        <f t="shared" si="6"/>
        <v>18306.8570282451</v>
      </c>
      <c r="L39" s="165">
        <f>SUMIF('CC Summary'!$B:$B,'OH capex'!$A39,'CC Summary'!H:H)*$C39</f>
        <v>0</v>
      </c>
      <c r="M39" s="165">
        <f>SUMIFS('CC Summary'!$H:$H,'CC Summary'!$A:$A,"Y",'CC Summary'!$B:$B,'OH capex'!$A39)*'OH capex'!$C39</f>
        <v>0</v>
      </c>
      <c r="N39" s="165">
        <f>SUMIF('CC Summary'!$B:$B,'OH capex'!$A39,'CC Summary'!P:P)*$C39</f>
        <v>0</v>
      </c>
      <c r="O39" s="165">
        <f t="shared" si="2"/>
        <v>0</v>
      </c>
      <c r="P39" s="165">
        <f t="shared" si="3"/>
        <v>0</v>
      </c>
      <c r="Q39" s="174">
        <f t="shared" si="7"/>
        <v>0</v>
      </c>
    </row>
    <row r="40" spans="1:28">
      <c r="A40" s="70" t="s">
        <v>223</v>
      </c>
      <c r="B40" s="9">
        <v>47502</v>
      </c>
      <c r="C40" s="32">
        <v>0.22636500000000001</v>
      </c>
      <c r="D40" s="7">
        <f>SUMIF('CC Summary'!$B:$B,'OH capex'!$A40,'CC Summary'!K:K)*$C40</f>
        <v>15555320.312955745</v>
      </c>
      <c r="E40" s="35"/>
      <c r="F40" s="135">
        <f>SUMIFS('CC Summary'!$K:$K,'CC Summary'!$A:$A,"Y",'CC Summary'!$B:$B,'OH capex'!$A40)*'OH capex'!$C40</f>
        <v>0</v>
      </c>
      <c r="G40" s="7">
        <f>SUMIF('CC Summary'!$B:$B,'OH capex'!$A40,'CC Summary'!O:O)*$C40</f>
        <v>92737.817947043484</v>
      </c>
      <c r="H40" s="164">
        <f t="shared" si="0"/>
        <v>2.7490268150926825E-2</v>
      </c>
      <c r="I40" s="7">
        <f t="shared" si="1"/>
        <v>93437.164690733072</v>
      </c>
      <c r="J40" s="59">
        <f t="shared" si="6"/>
        <v>93437.164690733072</v>
      </c>
      <c r="L40" s="165">
        <f>SUMIF('CC Summary'!$B:$B,'OH capex'!$A40,'CC Summary'!H:H)*$C40</f>
        <v>0</v>
      </c>
      <c r="M40" s="165">
        <f>SUMIFS('CC Summary'!$H:$H,'CC Summary'!$A:$A,"Y",'CC Summary'!$B:$B,'OH capex'!$A40)*'OH capex'!$C40</f>
        <v>0</v>
      </c>
      <c r="N40" s="165">
        <f>SUMIF('CC Summary'!$B:$B,'OH capex'!$A40,'CC Summary'!P:P)*$C40</f>
        <v>0</v>
      </c>
      <c r="O40" s="165">
        <f t="shared" si="2"/>
        <v>0</v>
      </c>
      <c r="P40" s="165">
        <f t="shared" si="3"/>
        <v>0</v>
      </c>
      <c r="Q40" s="174">
        <f t="shared" si="7"/>
        <v>0</v>
      </c>
    </row>
    <row r="41" spans="1:28">
      <c r="A41" s="70" t="s">
        <v>223</v>
      </c>
      <c r="B41" s="9">
        <v>47700</v>
      </c>
      <c r="C41" s="32">
        <v>1.9907000000000001E-2</v>
      </c>
      <c r="D41" s="7">
        <f>SUMIF('CC Summary'!$B:$B,'OH capex'!$A41,'CC Summary'!K:K)*$C41</f>
        <v>1367966.6091048087</v>
      </c>
      <c r="E41" s="35"/>
      <c r="F41" s="135">
        <f>SUMIFS('CC Summary'!$K:$K,'CC Summary'!$A:$A,"Y",'CC Summary'!$B:$B,'OH capex'!$A41)*'OH capex'!$C41</f>
        <v>0</v>
      </c>
      <c r="G41" s="7">
        <f>SUMIF('CC Summary'!$B:$B,'OH capex'!$A41,'CC Summary'!O:O)*$C41</f>
        <v>8155.5529426889962</v>
      </c>
      <c r="H41" s="164">
        <f t="shared" si="0"/>
        <v>2.417550275353965E-3</v>
      </c>
      <c r="I41" s="7">
        <f t="shared" si="1"/>
        <v>8217.0549223529397</v>
      </c>
      <c r="J41" s="59">
        <f t="shared" si="6"/>
        <v>8217.0549223529397</v>
      </c>
      <c r="L41" s="165">
        <f>SUMIF('CC Summary'!$B:$B,'OH capex'!$A41,'CC Summary'!H:H)*$C41</f>
        <v>0</v>
      </c>
      <c r="M41" s="165">
        <f>SUMIFS('CC Summary'!$H:$H,'CC Summary'!$A:$A,"Y",'CC Summary'!$B:$B,'OH capex'!$A41)*'OH capex'!$C41</f>
        <v>0</v>
      </c>
      <c r="N41" s="165">
        <f>SUMIF('CC Summary'!$B:$B,'OH capex'!$A41,'CC Summary'!P:P)*$C41</f>
        <v>0</v>
      </c>
      <c r="O41" s="165">
        <f t="shared" si="2"/>
        <v>0</v>
      </c>
      <c r="P41" s="165">
        <f t="shared" si="3"/>
        <v>0</v>
      </c>
      <c r="Q41" s="174">
        <f t="shared" si="7"/>
        <v>0</v>
      </c>
    </row>
    <row r="42" spans="1:28">
      <c r="A42" s="70" t="s">
        <v>223</v>
      </c>
      <c r="B42" s="9">
        <v>47800</v>
      </c>
      <c r="C42" s="32">
        <v>8.4559999999999996E-2</v>
      </c>
      <c r="D42" s="7">
        <f>SUMIF('CC Summary'!$B:$B,'OH capex'!$A42,'CC Summary'!K:K)*$C42</f>
        <v>5810782.9640780929</v>
      </c>
      <c r="E42" s="35"/>
      <c r="F42" s="135">
        <f>SUMIFS('CC Summary'!$K:$K,'CC Summary'!$A:$A,"Y",'CC Summary'!$B:$B,'OH capex'!$A42)*'OH capex'!$C42</f>
        <v>0</v>
      </c>
      <c r="G42" s="7">
        <f>SUMIF('CC Summary'!$B:$B,'OH capex'!$A42,'CC Summary'!O:O)*$C42</f>
        <v>34642.766706876042</v>
      </c>
      <c r="H42" s="164">
        <f t="shared" si="0"/>
        <v>1.0269154130905272E-2</v>
      </c>
      <c r="I42" s="7">
        <f t="shared" si="1"/>
        <v>34904.011866889254</v>
      </c>
      <c r="J42" s="59">
        <f t="shared" si="6"/>
        <v>34904.011866889254</v>
      </c>
      <c r="L42" s="165">
        <f>SUMIF('CC Summary'!$B:$B,'OH capex'!$A42,'CC Summary'!H:H)*$C42</f>
        <v>0</v>
      </c>
      <c r="M42" s="165">
        <f>SUMIFS('CC Summary'!$H:$H,'CC Summary'!$A:$A,"Y",'CC Summary'!$B:$B,'OH capex'!$A42)*'OH capex'!$C42</f>
        <v>0</v>
      </c>
      <c r="N42" s="165">
        <f>SUMIF('CC Summary'!$B:$B,'OH capex'!$A42,'CC Summary'!P:P)*$C42</f>
        <v>0</v>
      </c>
      <c r="O42" s="165">
        <f t="shared" si="2"/>
        <v>0</v>
      </c>
      <c r="P42" s="165">
        <f t="shared" si="3"/>
        <v>0</v>
      </c>
      <c r="Q42" s="174">
        <f t="shared" si="7"/>
        <v>0</v>
      </c>
    </row>
    <row r="43" spans="1:28">
      <c r="A43" s="70" t="s">
        <v>223</v>
      </c>
      <c r="B43" s="9">
        <v>49500</v>
      </c>
      <c r="C43" s="32">
        <v>0</v>
      </c>
      <c r="D43" s="7">
        <f>SUMIF('CC Summary'!$B:$B,'OH capex'!$A43,'CC Summary'!K:K)*$C43</f>
        <v>0</v>
      </c>
      <c r="E43" s="35"/>
      <c r="F43" s="135">
        <f>SUMIFS('CC Summary'!$K:$K,'CC Summary'!$A:$A,"Y",'CC Summary'!$B:$B,'OH capex'!$A43)*'OH capex'!$C43</f>
        <v>0</v>
      </c>
      <c r="G43" s="7">
        <f>SUMIF('CC Summary'!$B:$B,'OH capex'!$A43,'CC Summary'!O:O)*$C43</f>
        <v>0</v>
      </c>
      <c r="H43" s="164">
        <f t="shared" si="0"/>
        <v>0</v>
      </c>
      <c r="I43" s="7">
        <f t="shared" si="1"/>
        <v>0</v>
      </c>
      <c r="J43" s="59">
        <f t="shared" si="6"/>
        <v>0</v>
      </c>
      <c r="L43" s="165">
        <f>SUMIF('CC Summary'!$B:$B,'OH capex'!$A43,'CC Summary'!H:H)*$C43</f>
        <v>0</v>
      </c>
      <c r="M43" s="165">
        <f>SUMIFS('CC Summary'!$H:$H,'CC Summary'!$A:$A,"Y",'CC Summary'!$B:$B,'OH capex'!$A43)*'OH capex'!$C43</f>
        <v>0</v>
      </c>
      <c r="N43" s="165">
        <f>SUMIF('CC Summary'!$B:$B,'OH capex'!$A43,'CC Summary'!P:P)*$C43</f>
        <v>0</v>
      </c>
      <c r="O43" s="165">
        <f t="shared" si="2"/>
        <v>0</v>
      </c>
      <c r="P43" s="165">
        <f t="shared" si="3"/>
        <v>0</v>
      </c>
      <c r="Q43" s="174">
        <f t="shared" si="7"/>
        <v>0</v>
      </c>
    </row>
    <row r="44" spans="1:28">
      <c r="A44" s="70" t="s">
        <v>348</v>
      </c>
      <c r="B44" s="33"/>
      <c r="C44" s="32">
        <v>1</v>
      </c>
      <c r="D44" s="7">
        <f>SUMIF('CC Summary'!$B:$B,'OH capex'!$A44,'CC Summary'!K:K)*$C44</f>
        <v>0</v>
      </c>
      <c r="E44" s="35"/>
      <c r="F44" s="135">
        <f>SUMIFS('CC Summary'!$K:$K,'CC Summary'!$A:$A,"Y",'CC Summary'!$B:$B,'OH capex'!$A44)*'OH capex'!$C44</f>
        <v>0</v>
      </c>
      <c r="G44" s="7">
        <f>SUMIF('CC Summary'!$B:$B,'OH capex'!$A44,'CC Summary'!O:O)*$C44</f>
        <v>0</v>
      </c>
      <c r="H44" s="164">
        <f t="shared" si="0"/>
        <v>0</v>
      </c>
      <c r="I44" s="7">
        <f t="shared" si="1"/>
        <v>0</v>
      </c>
      <c r="J44" s="59">
        <f t="shared" si="6"/>
        <v>0</v>
      </c>
      <c r="L44" s="165">
        <f>SUMIF('CC Summary'!$B:$B,'OH capex'!$A44,'CC Summary'!H:H)*$C44</f>
        <v>0</v>
      </c>
      <c r="M44" s="165">
        <f>SUMIFS('CC Summary'!$H:$H,'CC Summary'!$A:$A,"Y",'CC Summary'!$B:$B,'OH capex'!$A44)*'OH capex'!$C44</f>
        <v>0</v>
      </c>
      <c r="N44" s="165">
        <f>SUMIF('CC Summary'!$B:$B,'OH capex'!$A44,'CC Summary'!P:P)*$C44</f>
        <v>0</v>
      </c>
      <c r="O44" s="165">
        <f t="shared" si="2"/>
        <v>0</v>
      </c>
      <c r="P44" s="165">
        <f t="shared" si="3"/>
        <v>0</v>
      </c>
      <c r="Q44" s="174">
        <f t="shared" si="7"/>
        <v>0</v>
      </c>
    </row>
    <row r="45" spans="1:28">
      <c r="A45" s="70" t="s">
        <v>238</v>
      </c>
      <c r="B45" s="9">
        <v>44301</v>
      </c>
      <c r="C45" s="32">
        <v>0</v>
      </c>
      <c r="D45" s="7">
        <f>SUMIF('CC Summary'!$B:$B,'OH capex'!$A45,'CC Summary'!K:K)*$C45</f>
        <v>0</v>
      </c>
      <c r="E45" s="35"/>
      <c r="F45" s="135">
        <f>SUMIFS('CC Summary'!$K:$K,'CC Summary'!$A:$A,"Y",'CC Summary'!$B:$B,'OH capex'!$A45)*'OH capex'!$C45</f>
        <v>0</v>
      </c>
      <c r="G45" s="7">
        <f>SUMIF('CC Summary'!$B:$B,'OH capex'!$A45,'CC Summary'!O:O)*$C45</f>
        <v>0</v>
      </c>
      <c r="H45" s="164">
        <f t="shared" si="0"/>
        <v>0</v>
      </c>
      <c r="I45" s="7">
        <f t="shared" si="1"/>
        <v>0</v>
      </c>
      <c r="J45" s="59">
        <f t="shared" si="6"/>
        <v>0</v>
      </c>
      <c r="L45" s="165">
        <f>SUMIF('CC Summary'!$B:$B,'OH capex'!$A45,'CC Summary'!H:H)*$C45</f>
        <v>0</v>
      </c>
      <c r="M45" s="165">
        <f>SUMIFS('CC Summary'!$H:$H,'CC Summary'!$A:$A,"Y",'CC Summary'!$B:$B,'OH capex'!$A45)*'OH capex'!$C45</f>
        <v>0</v>
      </c>
      <c r="N45" s="165">
        <f>SUMIF('CC Summary'!$B:$B,'OH capex'!$A45,'CC Summary'!P:P)*$C45</f>
        <v>0</v>
      </c>
      <c r="O45" s="165">
        <f t="shared" si="2"/>
        <v>0</v>
      </c>
      <c r="P45" s="165">
        <f t="shared" si="3"/>
        <v>0</v>
      </c>
      <c r="Q45" s="174">
        <f t="shared" si="7"/>
        <v>0</v>
      </c>
    </row>
    <row r="46" spans="1:28">
      <c r="A46" s="70" t="s">
        <v>238</v>
      </c>
      <c r="B46" s="9">
        <v>45500</v>
      </c>
      <c r="C46" s="32">
        <v>0</v>
      </c>
      <c r="D46" s="7">
        <f>SUMIF('CC Summary'!$B:$B,'OH capex'!$A46,'CC Summary'!K:K)*$C46</f>
        <v>0</v>
      </c>
      <c r="E46" s="35"/>
      <c r="F46" s="135">
        <f>SUMIFS('CC Summary'!$K:$K,'CC Summary'!$A:$A,"Y",'CC Summary'!$B:$B,'OH capex'!$A46)*'OH capex'!$C46</f>
        <v>0</v>
      </c>
      <c r="G46" s="7">
        <f>SUMIF('CC Summary'!$B:$B,'OH capex'!$A46,'CC Summary'!O:O)*$C46</f>
        <v>0</v>
      </c>
      <c r="H46" s="164">
        <f t="shared" si="0"/>
        <v>0</v>
      </c>
      <c r="I46" s="7">
        <f t="shared" si="1"/>
        <v>0</v>
      </c>
      <c r="J46" s="59">
        <f t="shared" si="6"/>
        <v>0</v>
      </c>
      <c r="L46" s="165">
        <f>SUMIF('CC Summary'!$B:$B,'OH capex'!$A46,'CC Summary'!H:H)*$C46</f>
        <v>0</v>
      </c>
      <c r="M46" s="165">
        <f>SUMIFS('CC Summary'!$H:$H,'CC Summary'!$A:$A,"Y",'CC Summary'!$B:$B,'OH capex'!$A46)*'OH capex'!$C46</f>
        <v>0</v>
      </c>
      <c r="N46" s="165">
        <f>SUMIF('CC Summary'!$B:$B,'OH capex'!$A46,'CC Summary'!P:P)*$C46</f>
        <v>0</v>
      </c>
      <c r="O46" s="165">
        <f t="shared" si="2"/>
        <v>0</v>
      </c>
      <c r="P46" s="165">
        <f t="shared" si="3"/>
        <v>0</v>
      </c>
      <c r="Q46" s="174">
        <f t="shared" si="7"/>
        <v>0</v>
      </c>
    </row>
    <row r="47" spans="1:28">
      <c r="A47" s="70" t="s">
        <v>238</v>
      </c>
      <c r="B47" s="9">
        <v>45700</v>
      </c>
      <c r="C47" s="32">
        <v>0</v>
      </c>
      <c r="D47" s="7">
        <f>SUMIF('CC Summary'!$B:$B,'OH capex'!$A47,'CC Summary'!K:K)*$C47</f>
        <v>0</v>
      </c>
      <c r="E47" s="35"/>
      <c r="F47" s="135">
        <f>SUMIFS('CC Summary'!$K:$K,'CC Summary'!$A:$A,"Y",'CC Summary'!$B:$B,'OH capex'!$A47)*'OH capex'!$C47</f>
        <v>0</v>
      </c>
      <c r="G47" s="7">
        <f>SUMIF('CC Summary'!$B:$B,'OH capex'!$A47,'CC Summary'!O:O)*$C47</f>
        <v>0</v>
      </c>
      <c r="H47" s="164">
        <f t="shared" si="0"/>
        <v>0</v>
      </c>
      <c r="I47" s="7">
        <f t="shared" si="1"/>
        <v>0</v>
      </c>
      <c r="J47" s="59">
        <f t="shared" si="6"/>
        <v>0</v>
      </c>
      <c r="L47" s="165">
        <f>SUMIF('CC Summary'!$B:$B,'OH capex'!$A47,'CC Summary'!H:H)*$C47</f>
        <v>0</v>
      </c>
      <c r="M47" s="165">
        <f>SUMIFS('CC Summary'!$H:$H,'CC Summary'!$A:$A,"Y",'CC Summary'!$B:$B,'OH capex'!$A47)*'OH capex'!$C47</f>
        <v>0</v>
      </c>
      <c r="N47" s="165">
        <f>SUMIF('CC Summary'!$B:$B,'OH capex'!$A47,'CC Summary'!P:P)*$C47</f>
        <v>0</v>
      </c>
      <c r="O47" s="165">
        <f t="shared" si="2"/>
        <v>0</v>
      </c>
      <c r="P47" s="165">
        <f t="shared" si="3"/>
        <v>0</v>
      </c>
      <c r="Q47" s="174">
        <f t="shared" si="7"/>
        <v>0</v>
      </c>
    </row>
    <row r="48" spans="1:28">
      <c r="A48" s="70" t="s">
        <v>238</v>
      </c>
      <c r="B48" s="9">
        <v>46000</v>
      </c>
      <c r="C48" s="32">
        <v>9.2100000000000005E-4</v>
      </c>
      <c r="D48" s="7">
        <f>SUMIF('CC Summary'!$B:$B,'OH capex'!$A48,'CC Summary'!K:K)*$C48</f>
        <v>108704.57369589001</v>
      </c>
      <c r="E48" s="35"/>
      <c r="F48" s="135">
        <f>SUMIFS('CC Summary'!$K:$K,'CC Summary'!$A:$A,"Y",'CC Summary'!$B:$B,'OH capex'!$A48)*'OH capex'!$C48</f>
        <v>0</v>
      </c>
      <c r="G48" s="7">
        <f>SUMIF('CC Summary'!$B:$B,'OH capex'!$A48,'CC Summary'!O:O)*$C48</f>
        <v>648.0756913134162</v>
      </c>
      <c r="H48" s="164">
        <f t="shared" si="0"/>
        <v>1.9210905465207856E-4</v>
      </c>
      <c r="I48" s="7">
        <f t="shared" si="1"/>
        <v>652.96290598395353</v>
      </c>
      <c r="J48" s="59">
        <f t="shared" si="6"/>
        <v>652.96290598395353</v>
      </c>
      <c r="L48" s="165">
        <f>SUMIF('CC Summary'!$B:$B,'OH capex'!$A48,'CC Summary'!H:H)*$C48</f>
        <v>0</v>
      </c>
      <c r="M48" s="165">
        <f>SUMIFS('CC Summary'!$H:$H,'CC Summary'!$A:$A,"Y",'CC Summary'!$B:$B,'OH capex'!$A48)*'OH capex'!$C48</f>
        <v>0</v>
      </c>
      <c r="N48" s="165">
        <f>SUMIF('CC Summary'!$B:$B,'OH capex'!$A48,'CC Summary'!P:P)*$C48</f>
        <v>0</v>
      </c>
      <c r="O48" s="165">
        <f t="shared" si="2"/>
        <v>0</v>
      </c>
      <c r="P48" s="165">
        <f t="shared" si="3"/>
        <v>0</v>
      </c>
      <c r="Q48" s="174">
        <f t="shared" si="7"/>
        <v>0</v>
      </c>
    </row>
    <row r="49" spans="1:17">
      <c r="A49" s="70" t="s">
        <v>238</v>
      </c>
      <c r="B49" s="9">
        <v>46100</v>
      </c>
      <c r="C49" s="32">
        <v>1.4400000000000001E-3</v>
      </c>
      <c r="D49" s="7">
        <f>SUMIF('CC Summary'!$B:$B,'OH capex'!$A49,'CC Summary'!K:K)*$C49</f>
        <v>169961.54844960003</v>
      </c>
      <c r="E49" s="35"/>
      <c r="F49" s="135">
        <f>SUMIFS('CC Summary'!$K:$K,'CC Summary'!$A:$A,"Y",'CC Summary'!$B:$B,'OH capex'!$A49)*'OH capex'!$C49</f>
        <v>0</v>
      </c>
      <c r="G49" s="7">
        <f>SUMIF('CC Summary'!$B:$B,'OH capex'!$A49,'CC Summary'!O:O)*$C49</f>
        <v>1013.2779538450807</v>
      </c>
      <c r="H49" s="164">
        <f t="shared" si="0"/>
        <v>3.0036594864168634E-4</v>
      </c>
      <c r="I49" s="7">
        <f t="shared" si="1"/>
        <v>1020.9192015384289</v>
      </c>
      <c r="J49" s="59">
        <f t="shared" si="6"/>
        <v>1020.9192015384289</v>
      </c>
      <c r="L49" s="165">
        <f>SUMIF('CC Summary'!$B:$B,'OH capex'!$A49,'CC Summary'!H:H)*$C49</f>
        <v>0</v>
      </c>
      <c r="M49" s="165">
        <f>SUMIFS('CC Summary'!$H:$H,'CC Summary'!$A:$A,"Y",'CC Summary'!$B:$B,'OH capex'!$A49)*'OH capex'!$C49</f>
        <v>0</v>
      </c>
      <c r="N49" s="165">
        <f>SUMIF('CC Summary'!$B:$B,'OH capex'!$A49,'CC Summary'!P:P)*$C49</f>
        <v>0</v>
      </c>
      <c r="O49" s="165">
        <f t="shared" si="2"/>
        <v>0</v>
      </c>
      <c r="P49" s="165">
        <f t="shared" si="3"/>
        <v>0</v>
      </c>
      <c r="Q49" s="174">
        <f t="shared" si="7"/>
        <v>0</v>
      </c>
    </row>
    <row r="50" spans="1:17">
      <c r="A50" s="70" t="s">
        <v>238</v>
      </c>
      <c r="B50" s="9">
        <v>46501</v>
      </c>
      <c r="C50" s="32">
        <v>0.15437100000000001</v>
      </c>
      <c r="D50" s="7">
        <f>SUMIF('CC Summary'!$B:$B,'OH capex'!$A50,'CC Summary'!K:K)*$C50</f>
        <v>18220232.080356393</v>
      </c>
      <c r="E50" s="35"/>
      <c r="F50" s="135">
        <f>SUMIFS('CC Summary'!$K:$K,'CC Summary'!$A:$A,"Y",'CC Summary'!$B:$B,'OH capex'!$A50)*'OH capex'!$C50</f>
        <v>0</v>
      </c>
      <c r="G50" s="7">
        <f>SUMIF('CC Summary'!$B:$B,'OH capex'!$A50,'CC Summary'!O:O)*$C50</f>
        <v>108625.50764792983</v>
      </c>
      <c r="H50" s="164">
        <f t="shared" si="0"/>
        <v>3.2199855456781779E-2</v>
      </c>
      <c r="I50" s="7">
        <f t="shared" si="1"/>
        <v>109444.66531992279</v>
      </c>
      <c r="J50" s="59">
        <f t="shared" si="6"/>
        <v>109444.66531992279</v>
      </c>
      <c r="L50" s="165">
        <f>SUMIF('CC Summary'!$B:$B,'OH capex'!$A50,'CC Summary'!H:H)*$C50</f>
        <v>0</v>
      </c>
      <c r="M50" s="165">
        <f>SUMIFS('CC Summary'!$H:$H,'CC Summary'!$A:$A,"Y",'CC Summary'!$B:$B,'OH capex'!$A50)*'OH capex'!$C50</f>
        <v>0</v>
      </c>
      <c r="N50" s="165">
        <f>SUMIF('CC Summary'!$B:$B,'OH capex'!$A50,'CC Summary'!P:P)*$C50</f>
        <v>0</v>
      </c>
      <c r="O50" s="165">
        <f t="shared" si="2"/>
        <v>0</v>
      </c>
      <c r="P50" s="165">
        <f t="shared" si="3"/>
        <v>0</v>
      </c>
      <c r="Q50" s="174">
        <f t="shared" si="7"/>
        <v>0</v>
      </c>
    </row>
    <row r="51" spans="1:17">
      <c r="A51" s="70" t="s">
        <v>238</v>
      </c>
      <c r="B51" s="9">
        <v>46600</v>
      </c>
      <c r="C51" s="32">
        <v>0</v>
      </c>
      <c r="D51" s="7">
        <f>SUMIF('CC Summary'!$B:$B,'OH capex'!$A51,'CC Summary'!K:K)*$C51</f>
        <v>0</v>
      </c>
      <c r="E51" s="35"/>
      <c r="F51" s="135">
        <f>SUMIFS('CC Summary'!$K:$K,'CC Summary'!$A:$A,"Y",'CC Summary'!$B:$B,'OH capex'!$A51)*'OH capex'!$C51</f>
        <v>0</v>
      </c>
      <c r="G51" s="7">
        <f>SUMIF('CC Summary'!$B:$B,'OH capex'!$A51,'CC Summary'!O:O)*$C51</f>
        <v>0</v>
      </c>
      <c r="H51" s="164">
        <f t="shared" si="0"/>
        <v>0</v>
      </c>
      <c r="I51" s="7">
        <f t="shared" si="1"/>
        <v>0</v>
      </c>
      <c r="J51" s="59">
        <f t="shared" si="6"/>
        <v>0</v>
      </c>
      <c r="L51" s="165">
        <f>SUMIF('CC Summary'!$B:$B,'OH capex'!$A51,'CC Summary'!H:H)*$C51</f>
        <v>0</v>
      </c>
      <c r="M51" s="165">
        <f>SUMIFS('CC Summary'!$H:$H,'CC Summary'!$A:$A,"Y",'CC Summary'!$B:$B,'OH capex'!$A51)*'OH capex'!$C51</f>
        <v>0</v>
      </c>
      <c r="N51" s="165">
        <f>SUMIF('CC Summary'!$B:$B,'OH capex'!$A51,'CC Summary'!P:P)*$C51</f>
        <v>0</v>
      </c>
      <c r="O51" s="165">
        <f t="shared" si="2"/>
        <v>0</v>
      </c>
      <c r="P51" s="165">
        <f t="shared" si="3"/>
        <v>0</v>
      </c>
      <c r="Q51" s="174">
        <f t="shared" si="7"/>
        <v>0</v>
      </c>
    </row>
    <row r="52" spans="1:17">
      <c r="A52" s="70" t="s">
        <v>238</v>
      </c>
      <c r="B52" s="9">
        <v>46700</v>
      </c>
      <c r="C52" s="32">
        <v>8.9899999999999995E-4</v>
      </c>
      <c r="D52" s="7">
        <f>SUMIF('CC Summary'!$B:$B,'OH capex'!$A52,'CC Summary'!K:K)*$C52</f>
        <v>106107.93892791</v>
      </c>
      <c r="E52" s="35"/>
      <c r="F52" s="135">
        <f>SUMIFS('CC Summary'!$K:$K,'CC Summary'!$A:$A,"Y",'CC Summary'!$B:$B,'OH capex'!$A52)*'OH capex'!$C52</f>
        <v>0</v>
      </c>
      <c r="G52" s="7">
        <f>SUMIF('CC Summary'!$B:$B,'OH capex'!$A52,'CC Summary'!O:O)*$C52</f>
        <v>632.59505590744959</v>
      </c>
      <c r="H52" s="164">
        <f t="shared" si="0"/>
        <v>1.8752013043671944E-4</v>
      </c>
      <c r="I52" s="7">
        <f t="shared" si="1"/>
        <v>637.36552929378297</v>
      </c>
      <c r="J52" s="59">
        <f t="shared" si="6"/>
        <v>637.36552929378297</v>
      </c>
      <c r="L52" s="165">
        <f>SUMIF('CC Summary'!$B:$B,'OH capex'!$A52,'CC Summary'!H:H)*$C52</f>
        <v>0</v>
      </c>
      <c r="M52" s="165">
        <f>SUMIFS('CC Summary'!$H:$H,'CC Summary'!$A:$A,"Y",'CC Summary'!$B:$B,'OH capex'!$A52)*'OH capex'!$C52</f>
        <v>0</v>
      </c>
      <c r="N52" s="165">
        <f>SUMIF('CC Summary'!$B:$B,'OH capex'!$A52,'CC Summary'!P:P)*$C52</f>
        <v>0</v>
      </c>
      <c r="O52" s="165">
        <f t="shared" si="2"/>
        <v>0</v>
      </c>
      <c r="P52" s="165">
        <f t="shared" si="3"/>
        <v>0</v>
      </c>
      <c r="Q52" s="174">
        <f t="shared" si="7"/>
        <v>0</v>
      </c>
    </row>
    <row r="53" spans="1:17">
      <c r="A53" s="70" t="s">
        <v>238</v>
      </c>
      <c r="B53" s="9">
        <v>47000</v>
      </c>
      <c r="C53" s="32">
        <v>1.34E-3</v>
      </c>
      <c r="D53" s="7">
        <f>SUMIF('CC Summary'!$B:$B,'OH capex'!$A53,'CC Summary'!K:K)*$C53</f>
        <v>158158.66314060002</v>
      </c>
      <c r="E53" s="35"/>
      <c r="F53" s="135">
        <f>SUMIFS('CC Summary'!$K:$K,'CC Summary'!$A:$A,"Y",'CC Summary'!$B:$B,'OH capex'!$A53)*'OH capex'!$C53</f>
        <v>0</v>
      </c>
      <c r="G53" s="7">
        <f>SUMIF('CC Summary'!$B:$B,'OH capex'!$A53,'CC Summary'!O:O)*$C53</f>
        <v>942.91142927250564</v>
      </c>
      <c r="H53" s="164">
        <f t="shared" si="0"/>
        <v>2.7950720220823591E-4</v>
      </c>
      <c r="I53" s="7">
        <f t="shared" si="1"/>
        <v>950.02203476492696</v>
      </c>
      <c r="J53" s="59">
        <f t="shared" si="6"/>
        <v>950.02203476492696</v>
      </c>
      <c r="L53" s="165">
        <f>SUMIF('CC Summary'!$B:$B,'OH capex'!$A53,'CC Summary'!H:H)*$C53</f>
        <v>0</v>
      </c>
      <c r="M53" s="165">
        <f>SUMIFS('CC Summary'!$H:$H,'CC Summary'!$A:$A,"Y",'CC Summary'!$B:$B,'OH capex'!$A53)*'OH capex'!$C53</f>
        <v>0</v>
      </c>
      <c r="N53" s="165">
        <f>SUMIF('CC Summary'!$B:$B,'OH capex'!$A53,'CC Summary'!P:P)*$C53</f>
        <v>0</v>
      </c>
      <c r="O53" s="165">
        <f t="shared" si="2"/>
        <v>0</v>
      </c>
      <c r="P53" s="165">
        <f t="shared" si="3"/>
        <v>0</v>
      </c>
      <c r="Q53" s="174">
        <f t="shared" si="7"/>
        <v>0</v>
      </c>
    </row>
    <row r="54" spans="1:17">
      <c r="A54" s="70" t="s">
        <v>238</v>
      </c>
      <c r="B54" s="9">
        <v>47100</v>
      </c>
      <c r="C54" s="32">
        <v>1.0790000000000001E-3</v>
      </c>
      <c r="D54" s="7">
        <f>SUMIF('CC Summary'!$B:$B,'OH capex'!$A54,'CC Summary'!K:K)*$C54</f>
        <v>127353.13248411001</v>
      </c>
      <c r="E54" s="35"/>
      <c r="F54" s="135">
        <f>SUMIFS('CC Summary'!$K:$K,'CC Summary'!$A:$A,"Y",'CC Summary'!$B:$B,'OH capex'!$A54)*'OH capex'!$C54</f>
        <v>0</v>
      </c>
      <c r="G54" s="7">
        <f>SUMIF('CC Summary'!$B:$B,'OH capex'!$A54,'CC Summary'!O:O)*$C54</f>
        <v>759.25480013808476</v>
      </c>
      <c r="H54" s="164">
        <f t="shared" si="0"/>
        <v>2.2506587401693024E-4</v>
      </c>
      <c r="I54" s="7">
        <f t="shared" si="1"/>
        <v>764.98042948608668</v>
      </c>
      <c r="J54" s="59">
        <f t="shared" si="6"/>
        <v>764.98042948608668</v>
      </c>
      <c r="L54" s="165">
        <f>SUMIF('CC Summary'!$B:$B,'OH capex'!$A54,'CC Summary'!H:H)*$C54</f>
        <v>0</v>
      </c>
      <c r="M54" s="165">
        <f>SUMIFS('CC Summary'!$H:$H,'CC Summary'!$A:$A,"Y",'CC Summary'!$B:$B,'OH capex'!$A54)*'OH capex'!$C54</f>
        <v>0</v>
      </c>
      <c r="N54" s="165">
        <f>SUMIF('CC Summary'!$B:$B,'OH capex'!$A54,'CC Summary'!P:P)*$C54</f>
        <v>0</v>
      </c>
      <c r="O54" s="165">
        <f t="shared" si="2"/>
        <v>0</v>
      </c>
      <c r="P54" s="165">
        <f t="shared" si="3"/>
        <v>0</v>
      </c>
      <c r="Q54" s="174">
        <f t="shared" si="7"/>
        <v>0</v>
      </c>
    </row>
    <row r="55" spans="1:17">
      <c r="A55" s="70" t="s">
        <v>238</v>
      </c>
      <c r="B55" s="9">
        <v>47200</v>
      </c>
      <c r="C55" s="32">
        <v>4.1E-5</v>
      </c>
      <c r="D55" s="7">
        <f>SUMIF('CC Summary'!$B:$B,'OH capex'!$A55,'CC Summary'!K:K)*$C55</f>
        <v>4839.18297669</v>
      </c>
      <c r="E55" s="35"/>
      <c r="F55" s="135">
        <f>SUMIFS('CC Summary'!$K:$K,'CC Summary'!$A:$A,"Y",'CC Summary'!$B:$B,'OH capex'!$A55)*'OH capex'!$C55</f>
        <v>0</v>
      </c>
      <c r="G55" s="7">
        <f>SUMIF('CC Summary'!$B:$B,'OH capex'!$A55,'CC Summary'!O:O)*$C55</f>
        <v>28.850275074755768</v>
      </c>
      <c r="H55" s="164">
        <f t="shared" si="0"/>
        <v>8.5520860377146797E-6</v>
      </c>
      <c r="I55" s="7">
        <f t="shared" si="1"/>
        <v>29.067838377135821</v>
      </c>
      <c r="J55" s="59">
        <f t="shared" si="6"/>
        <v>29.067838377135821</v>
      </c>
      <c r="L55" s="165">
        <f>SUMIF('CC Summary'!$B:$B,'OH capex'!$A55,'CC Summary'!H:H)*$C55</f>
        <v>0</v>
      </c>
      <c r="M55" s="165">
        <f>SUMIFS('CC Summary'!$H:$H,'CC Summary'!$A:$A,"Y",'CC Summary'!$B:$B,'OH capex'!$A55)*'OH capex'!$C55</f>
        <v>0</v>
      </c>
      <c r="N55" s="165">
        <f>SUMIF('CC Summary'!$B:$B,'OH capex'!$A55,'CC Summary'!P:P)*$C55</f>
        <v>0</v>
      </c>
      <c r="O55" s="165">
        <f t="shared" si="2"/>
        <v>0</v>
      </c>
      <c r="P55" s="165">
        <f t="shared" si="3"/>
        <v>0</v>
      </c>
      <c r="Q55" s="174">
        <f t="shared" si="7"/>
        <v>0</v>
      </c>
    </row>
    <row r="56" spans="1:17">
      <c r="A56" s="70" t="s">
        <v>238</v>
      </c>
      <c r="B56" s="9">
        <v>47301</v>
      </c>
      <c r="C56" s="32">
        <v>2.4743000000000001E-2</v>
      </c>
      <c r="D56" s="7">
        <f>SUMIF('CC Summary'!$B:$B,'OH capex'!$A56,'CC Summary'!K:K)*$C56</f>
        <v>2920387.9120058701</v>
      </c>
      <c r="E56" s="35"/>
      <c r="F56" s="135">
        <f>SUMIFS('CC Summary'!$K:$K,'CC Summary'!$A:$A,"Y",'CC Summary'!$B:$B,'OH capex'!$A56)*'OH capex'!$C56</f>
        <v>0</v>
      </c>
      <c r="G56" s="7">
        <f>SUMIF('CC Summary'!$B:$B,'OH capex'!$A56,'CC Summary'!O:O)*$C56</f>
        <v>17410.789174992246</v>
      </c>
      <c r="H56" s="164">
        <f t="shared" si="0"/>
        <v>5.1610796300286428E-3</v>
      </c>
      <c r="I56" s="7">
        <f t="shared" si="1"/>
        <v>17542.085974767604</v>
      </c>
      <c r="J56" s="59">
        <f t="shared" si="6"/>
        <v>17542.085974767604</v>
      </c>
      <c r="L56" s="165">
        <f>SUMIF('CC Summary'!$B:$B,'OH capex'!$A56,'CC Summary'!H:H)*$C56</f>
        <v>0</v>
      </c>
      <c r="M56" s="165">
        <f>SUMIFS('CC Summary'!$H:$H,'CC Summary'!$A:$A,"Y",'CC Summary'!$B:$B,'OH capex'!$A56)*'OH capex'!$C56</f>
        <v>0</v>
      </c>
      <c r="N56" s="165">
        <f>SUMIF('CC Summary'!$B:$B,'OH capex'!$A56,'CC Summary'!P:P)*$C56</f>
        <v>0</v>
      </c>
      <c r="O56" s="165">
        <f t="shared" si="2"/>
        <v>0</v>
      </c>
      <c r="P56" s="165">
        <f t="shared" si="3"/>
        <v>0</v>
      </c>
      <c r="Q56" s="174">
        <f t="shared" si="7"/>
        <v>0</v>
      </c>
    </row>
    <row r="57" spans="1:17">
      <c r="A57" s="70" t="s">
        <v>238</v>
      </c>
      <c r="B57" s="9">
        <v>47302</v>
      </c>
      <c r="C57" s="32">
        <v>0.11382399999999999</v>
      </c>
      <c r="D57" s="7">
        <f>SUMIF('CC Summary'!$B:$B,'OH capex'!$A57,'CC Summary'!K:K)*$C57</f>
        <v>13434516.174116159</v>
      </c>
      <c r="E57" s="35"/>
      <c r="F57" s="135">
        <f>SUMIFS('CC Summary'!$K:$K,'CC Summary'!$A:$A,"Y",'CC Summary'!$B:$B,'OH capex'!$A57)*'OH capex'!$C57</f>
        <v>0</v>
      </c>
      <c r="G57" s="7">
        <f>SUMIF('CC Summary'!$B:$B,'OH capex'!$A57,'CC Summary'!O:O)*$C57</f>
        <v>80093.992929487809</v>
      </c>
      <c r="H57" s="164">
        <f t="shared" si="0"/>
        <v>2.3742259540410624E-2</v>
      </c>
      <c r="I57" s="7">
        <f t="shared" si="1"/>
        <v>80697.991108270915</v>
      </c>
      <c r="J57" s="59">
        <f t="shared" si="6"/>
        <v>80697.991108270915</v>
      </c>
      <c r="L57" s="165">
        <f>SUMIF('CC Summary'!$B:$B,'OH capex'!$A57,'CC Summary'!H:H)*$C57</f>
        <v>0</v>
      </c>
      <c r="M57" s="165">
        <f>SUMIFS('CC Summary'!$H:$H,'CC Summary'!$A:$A,"Y",'CC Summary'!$B:$B,'OH capex'!$A57)*'OH capex'!$C57</f>
        <v>0</v>
      </c>
      <c r="N57" s="165">
        <f>SUMIF('CC Summary'!$B:$B,'OH capex'!$A57,'CC Summary'!P:P)*$C57</f>
        <v>0</v>
      </c>
      <c r="O57" s="165">
        <f t="shared" si="2"/>
        <v>0</v>
      </c>
      <c r="P57" s="165">
        <f t="shared" si="3"/>
        <v>0</v>
      </c>
      <c r="Q57" s="174">
        <f t="shared" si="7"/>
        <v>0</v>
      </c>
    </row>
    <row r="58" spans="1:17">
      <c r="A58" s="70" t="s">
        <v>238</v>
      </c>
      <c r="B58" s="9">
        <v>47400</v>
      </c>
      <c r="C58" s="32">
        <v>4.3000000000000002E-5</v>
      </c>
      <c r="D58" s="7">
        <f>SUMIF('CC Summary'!$B:$B,'OH capex'!$A58,'CC Summary'!K:K)*$C58</f>
        <v>5075.2406828700005</v>
      </c>
      <c r="E58" s="35"/>
      <c r="F58" s="135">
        <f>SUMIFS('CC Summary'!$K:$K,'CC Summary'!$A:$A,"Y",'CC Summary'!$B:$B,'OH capex'!$A58)*'OH capex'!$C58</f>
        <v>0</v>
      </c>
      <c r="G58" s="7">
        <f>SUMIF('CC Summary'!$B:$B,'OH capex'!$A58,'CC Summary'!O:O)*$C58</f>
        <v>30.257605566207271</v>
      </c>
      <c r="H58" s="164">
        <f t="shared" si="0"/>
        <v>8.9692609663836889E-6</v>
      </c>
      <c r="I58" s="7">
        <f t="shared" si="1"/>
        <v>30.485781712605863</v>
      </c>
      <c r="J58" s="59">
        <f t="shared" si="6"/>
        <v>30.485781712605863</v>
      </c>
      <c r="L58" s="165">
        <f>SUMIF('CC Summary'!$B:$B,'OH capex'!$A58,'CC Summary'!H:H)*$C58</f>
        <v>0</v>
      </c>
      <c r="M58" s="165">
        <f>SUMIFS('CC Summary'!$H:$H,'CC Summary'!$A:$A,"Y",'CC Summary'!$B:$B,'OH capex'!$A58)*'OH capex'!$C58</f>
        <v>0</v>
      </c>
      <c r="N58" s="165">
        <f>SUMIF('CC Summary'!$B:$B,'OH capex'!$A58,'CC Summary'!P:P)*$C58</f>
        <v>0</v>
      </c>
      <c r="O58" s="165">
        <f t="shared" si="2"/>
        <v>0</v>
      </c>
      <c r="P58" s="165">
        <f t="shared" si="3"/>
        <v>0</v>
      </c>
      <c r="Q58" s="174">
        <f t="shared" si="7"/>
        <v>0</v>
      </c>
    </row>
    <row r="59" spans="1:17">
      <c r="A59" s="70" t="s">
        <v>238</v>
      </c>
      <c r="B59" s="9">
        <v>47401</v>
      </c>
      <c r="C59" s="32">
        <v>1.0449999999999999E-3</v>
      </c>
      <c r="D59" s="7">
        <f>SUMIF('CC Summary'!$B:$B,'OH capex'!$A59,'CC Summary'!K:K)*$C59</f>
        <v>123340.15147904999</v>
      </c>
      <c r="E59" s="35"/>
      <c r="F59" s="135">
        <f>SUMIFS('CC Summary'!$K:$K,'CC Summary'!$A:$A,"Y",'CC Summary'!$B:$B,'OH capex'!$A59)*'OH capex'!$C59</f>
        <v>0</v>
      </c>
      <c r="G59" s="7">
        <f>SUMIF('CC Summary'!$B:$B,'OH capex'!$A59,'CC Summary'!O:O)*$C59</f>
        <v>735.33018178340922</v>
      </c>
      <c r="H59" s="164">
        <f t="shared" si="0"/>
        <v>2.179739002295571E-4</v>
      </c>
      <c r="I59" s="7">
        <f t="shared" si="1"/>
        <v>740.875392783096</v>
      </c>
      <c r="J59" s="59">
        <f t="shared" si="6"/>
        <v>740.875392783096</v>
      </c>
      <c r="L59" s="165">
        <f>SUMIF('CC Summary'!$B:$B,'OH capex'!$A59,'CC Summary'!H:H)*$C59</f>
        <v>0</v>
      </c>
      <c r="M59" s="165">
        <f>SUMIFS('CC Summary'!$H:$H,'CC Summary'!$A:$A,"Y",'CC Summary'!$B:$B,'OH capex'!$A59)*'OH capex'!$C59</f>
        <v>0</v>
      </c>
      <c r="N59" s="165">
        <f>SUMIF('CC Summary'!$B:$B,'OH capex'!$A59,'CC Summary'!P:P)*$C59</f>
        <v>0</v>
      </c>
      <c r="O59" s="165">
        <f t="shared" si="2"/>
        <v>0</v>
      </c>
      <c r="P59" s="165">
        <f t="shared" si="3"/>
        <v>0</v>
      </c>
      <c r="Q59" s="174">
        <f t="shared" si="7"/>
        <v>0</v>
      </c>
    </row>
    <row r="60" spans="1:17">
      <c r="A60" s="70" t="s">
        <v>238</v>
      </c>
      <c r="B60" s="9">
        <v>47501</v>
      </c>
      <c r="C60" s="32">
        <v>0.48280600000000001</v>
      </c>
      <c r="D60" s="7">
        <f>SUMIF('CC Summary'!$B:$B,'OH capex'!$A60,'CC Summary'!K:K)*$C60</f>
        <v>56985038.444970541</v>
      </c>
      <c r="E60" s="35"/>
      <c r="F60" s="135">
        <f>SUMIFS('CC Summary'!$K:$K,'CC Summary'!$A:$A,"Y",'CC Summary'!$B:$B,'OH capex'!$A60)*'OH capex'!$C60</f>
        <v>0</v>
      </c>
      <c r="G60" s="7">
        <f>SUMIF('CC Summary'!$B:$B,'OH capex'!$A60,'CC Summary'!O:O)*$C60</f>
        <v>339733.80262786668</v>
      </c>
      <c r="H60" s="164">
        <f t="shared" si="0"/>
        <v>0.10070727930548473</v>
      </c>
      <c r="I60" s="7">
        <f t="shared" si="1"/>
        <v>342295.7750124741</v>
      </c>
      <c r="J60" s="59">
        <f t="shared" si="6"/>
        <v>342295.7750124741</v>
      </c>
      <c r="L60" s="165">
        <f>SUMIF('CC Summary'!$B:$B,'OH capex'!$A60,'CC Summary'!H:H)*$C60</f>
        <v>0</v>
      </c>
      <c r="M60" s="165">
        <f>SUMIFS('CC Summary'!$H:$H,'CC Summary'!$A:$A,"Y",'CC Summary'!$B:$B,'OH capex'!$A60)*'OH capex'!$C60</f>
        <v>0</v>
      </c>
      <c r="N60" s="165">
        <f>SUMIF('CC Summary'!$B:$B,'OH capex'!$A60,'CC Summary'!P:P)*$C60</f>
        <v>0</v>
      </c>
      <c r="O60" s="165">
        <f t="shared" si="2"/>
        <v>0</v>
      </c>
      <c r="P60" s="165">
        <f t="shared" si="3"/>
        <v>0</v>
      </c>
      <c r="Q60" s="174">
        <f t="shared" si="7"/>
        <v>0</v>
      </c>
    </row>
    <row r="61" spans="1:17">
      <c r="A61" s="70" t="s">
        <v>238</v>
      </c>
      <c r="B61" s="9">
        <v>47502</v>
      </c>
      <c r="C61" s="32">
        <v>0.20230200000000001</v>
      </c>
      <c r="D61" s="7">
        <f>SUMIF('CC Summary'!$B:$B,'OH capex'!$A61,'CC Summary'!K:K)*$C61</f>
        <v>23877473.037813183</v>
      </c>
      <c r="E61" s="35"/>
      <c r="F61" s="135">
        <f>SUMIFS('CC Summary'!$K:$K,'CC Summary'!$A:$A,"Y",'CC Summary'!$B:$B,'OH capex'!$A61)*'OH capex'!$C61</f>
        <v>0</v>
      </c>
      <c r="G61" s="7">
        <f>SUMIF('CC Summary'!$B:$B,'OH capex'!$A61,'CC Summary'!O:O)*$C61</f>
        <v>142352.88654081078</v>
      </c>
      <c r="H61" s="164">
        <f t="shared" si="0"/>
        <v>4.2197661209798912E-2</v>
      </c>
      <c r="I61" s="7">
        <f t="shared" si="1"/>
        <v>143426.38632613004</v>
      </c>
      <c r="J61" s="59">
        <f t="shared" si="6"/>
        <v>143426.38632613004</v>
      </c>
      <c r="L61" s="165">
        <f>SUMIF('CC Summary'!$B:$B,'OH capex'!$A61,'CC Summary'!H:H)*$C61</f>
        <v>0</v>
      </c>
      <c r="M61" s="165">
        <f>SUMIFS('CC Summary'!$H:$H,'CC Summary'!$A:$A,"Y",'CC Summary'!$B:$B,'OH capex'!$A61)*'OH capex'!$C61</f>
        <v>0</v>
      </c>
      <c r="N61" s="165">
        <f>SUMIF('CC Summary'!$B:$B,'OH capex'!$A61,'CC Summary'!P:P)*$C61</f>
        <v>0</v>
      </c>
      <c r="O61" s="165">
        <f t="shared" si="2"/>
        <v>0</v>
      </c>
      <c r="P61" s="165">
        <f t="shared" si="3"/>
        <v>0</v>
      </c>
      <c r="Q61" s="174">
        <f t="shared" si="7"/>
        <v>0</v>
      </c>
    </row>
    <row r="62" spans="1:17">
      <c r="A62" s="70" t="s">
        <v>238</v>
      </c>
      <c r="B62" s="9">
        <v>47700</v>
      </c>
      <c r="C62" s="32">
        <v>9.9600000000000001E-3</v>
      </c>
      <c r="D62" s="7">
        <f>SUMIF('CC Summary'!$B:$B,'OH capex'!$A62,'CC Summary'!K:K)*$C62</f>
        <v>1175567.3767764</v>
      </c>
      <c r="E62" s="35"/>
      <c r="F62" s="135">
        <f>SUMIFS('CC Summary'!$K:$K,'CC Summary'!$A:$A,"Y",'CC Summary'!$B:$B,'OH capex'!$A62)*'OH capex'!$C62</f>
        <v>0</v>
      </c>
      <c r="G62" s="7">
        <f>SUMIF('CC Summary'!$B:$B,'OH capex'!$A62,'CC Summary'!O:O)*$C62</f>
        <v>7008.5058474284742</v>
      </c>
      <c r="H62" s="164">
        <f t="shared" si="0"/>
        <v>2.0775311447716639E-3</v>
      </c>
      <c r="I62" s="7">
        <f t="shared" si="1"/>
        <v>7061.3578106408004</v>
      </c>
      <c r="J62" s="59">
        <f t="shared" si="6"/>
        <v>7061.3578106408004</v>
      </c>
      <c r="L62" s="165">
        <f>SUMIF('CC Summary'!$B:$B,'OH capex'!$A62,'CC Summary'!H:H)*$C62</f>
        <v>0</v>
      </c>
      <c r="M62" s="165">
        <f>SUMIFS('CC Summary'!$H:$H,'CC Summary'!$A:$A,"Y",'CC Summary'!$B:$B,'OH capex'!$A62)*'OH capex'!$C62</f>
        <v>0</v>
      </c>
      <c r="N62" s="165">
        <f>SUMIF('CC Summary'!$B:$B,'OH capex'!$A62,'CC Summary'!P:P)*$C62</f>
        <v>0</v>
      </c>
      <c r="O62" s="165">
        <f t="shared" si="2"/>
        <v>0</v>
      </c>
      <c r="P62" s="165">
        <f t="shared" si="3"/>
        <v>0</v>
      </c>
      <c r="Q62" s="174">
        <f t="shared" si="7"/>
        <v>0</v>
      </c>
    </row>
    <row r="63" spans="1:17">
      <c r="A63" s="70" t="s">
        <v>238</v>
      </c>
      <c r="B63" s="9">
        <v>47800</v>
      </c>
      <c r="C63" s="32">
        <v>4.1910000000000003E-3</v>
      </c>
      <c r="D63" s="7">
        <f>SUMIF('CC Summary'!$B:$B,'OH capex'!$A63,'CC Summary'!K:K)*$C63</f>
        <v>494658.92330019007</v>
      </c>
      <c r="E63" s="35"/>
      <c r="F63" s="135">
        <f>SUMIFS('CC Summary'!$K:$K,'CC Summary'!$A:$A,"Y",'CC Summary'!$B:$B,'OH capex'!$A63)*'OH capex'!$C63</f>
        <v>0</v>
      </c>
      <c r="G63" s="7">
        <f>SUMIF('CC Summary'!$B:$B,'OH capex'!$A63,'CC Summary'!O:O)*$C63</f>
        <v>2949.0610448366206</v>
      </c>
      <c r="H63" s="164">
        <f t="shared" si="0"/>
        <v>8.7419006302590801E-4</v>
      </c>
      <c r="I63" s="7">
        <f t="shared" si="1"/>
        <v>2971.3002594774694</v>
      </c>
      <c r="J63" s="59">
        <f t="shared" si="6"/>
        <v>2971.3002594774694</v>
      </c>
      <c r="L63" s="165">
        <f>SUMIF('CC Summary'!$B:$B,'OH capex'!$A63,'CC Summary'!H:H)*$C63</f>
        <v>0</v>
      </c>
      <c r="M63" s="165">
        <f>SUMIFS('CC Summary'!$H:$H,'CC Summary'!$A:$A,"Y",'CC Summary'!$B:$B,'OH capex'!$A63)*'OH capex'!$C63</f>
        <v>0</v>
      </c>
      <c r="N63" s="165">
        <f>SUMIF('CC Summary'!$B:$B,'OH capex'!$A63,'CC Summary'!P:P)*$C63</f>
        <v>0</v>
      </c>
      <c r="O63" s="165">
        <f t="shared" si="2"/>
        <v>0</v>
      </c>
      <c r="P63" s="165">
        <f t="shared" si="3"/>
        <v>0</v>
      </c>
      <c r="Q63" s="174">
        <f t="shared" si="7"/>
        <v>0</v>
      </c>
    </row>
    <row r="64" spans="1:17">
      <c r="A64" s="70" t="s">
        <v>238</v>
      </c>
      <c r="B64" s="9">
        <v>48304</v>
      </c>
      <c r="C64" s="32">
        <v>0</v>
      </c>
      <c r="D64" s="7">
        <f>SUMIF('CC Summary'!$B:$B,'OH capex'!$A64,'CC Summary'!K:K)*$C64</f>
        <v>0</v>
      </c>
      <c r="E64" s="35"/>
      <c r="F64" s="135">
        <f>SUMIFS('CC Summary'!$K:$K,'CC Summary'!$A:$A,"Y",'CC Summary'!$B:$B,'OH capex'!$A64)*'OH capex'!$C64</f>
        <v>0</v>
      </c>
      <c r="G64" s="7">
        <f>SUMIF('CC Summary'!$B:$B,'OH capex'!$A64,'CC Summary'!O:O)*$C64</f>
        <v>0</v>
      </c>
      <c r="H64" s="164">
        <f t="shared" si="0"/>
        <v>0</v>
      </c>
      <c r="I64" s="7">
        <f t="shared" si="1"/>
        <v>0</v>
      </c>
      <c r="J64" s="59">
        <f t="shared" si="6"/>
        <v>0</v>
      </c>
      <c r="L64" s="165">
        <f>SUMIF('CC Summary'!$B:$B,'OH capex'!$A64,'CC Summary'!H:H)*$C64</f>
        <v>0</v>
      </c>
      <c r="M64" s="165">
        <f>SUMIFS('CC Summary'!$H:$H,'CC Summary'!$A:$A,"Y",'CC Summary'!$B:$B,'OH capex'!$A64)*'OH capex'!$C64</f>
        <v>0</v>
      </c>
      <c r="N64" s="165">
        <f>SUMIF('CC Summary'!$B:$B,'OH capex'!$A64,'CC Summary'!P:P)*$C64</f>
        <v>0</v>
      </c>
      <c r="O64" s="165">
        <f t="shared" si="2"/>
        <v>0</v>
      </c>
      <c r="P64" s="165">
        <f t="shared" si="3"/>
        <v>0</v>
      </c>
      <c r="Q64" s="174">
        <f t="shared" si="7"/>
        <v>0</v>
      </c>
    </row>
    <row r="65" spans="1:17">
      <c r="A65" s="70" t="s">
        <v>238</v>
      </c>
      <c r="B65" s="9">
        <v>48601</v>
      </c>
      <c r="C65" s="32">
        <v>9.9500000000000001E-4</v>
      </c>
      <c r="D65" s="7">
        <f>SUMIF('CC Summary'!$B:$B,'OH capex'!$A65,'CC Summary'!K:K)*$C65</f>
        <v>117438.70882455001</v>
      </c>
      <c r="E65" s="35"/>
      <c r="F65" s="135">
        <f>SUMIFS('CC Summary'!$K:$K,'CC Summary'!$A:$A,"Y",'CC Summary'!$B:$B,'OH capex'!$A65)*'OH capex'!$C65</f>
        <v>0</v>
      </c>
      <c r="G65" s="7">
        <f>SUMIF('CC Summary'!$B:$B,'OH capex'!$A65,'CC Summary'!O:O)*$C65</f>
        <v>700.14691949712176</v>
      </c>
      <c r="H65" s="164">
        <f t="shared" si="0"/>
        <v>2.0754452701283188E-4</v>
      </c>
      <c r="I65" s="7">
        <f t="shared" si="1"/>
        <v>705.42680939634499</v>
      </c>
      <c r="J65" s="59">
        <f t="shared" si="6"/>
        <v>705.42680939634499</v>
      </c>
      <c r="L65" s="165">
        <f>SUMIF('CC Summary'!$B:$B,'OH capex'!$A65,'CC Summary'!H:H)*$C65</f>
        <v>0</v>
      </c>
      <c r="M65" s="165">
        <f>SUMIFS('CC Summary'!$H:$H,'CC Summary'!$A:$A,"Y",'CC Summary'!$B:$B,'OH capex'!$A65)*'OH capex'!$C65</f>
        <v>0</v>
      </c>
      <c r="N65" s="165">
        <f>SUMIF('CC Summary'!$B:$B,'OH capex'!$A65,'CC Summary'!P:P)*$C65</f>
        <v>0</v>
      </c>
      <c r="O65" s="165">
        <f t="shared" si="2"/>
        <v>0</v>
      </c>
      <c r="P65" s="165">
        <f t="shared" si="3"/>
        <v>0</v>
      </c>
      <c r="Q65" s="174">
        <f t="shared" si="7"/>
        <v>0</v>
      </c>
    </row>
    <row r="66" spans="1:17">
      <c r="A66" s="70" t="s">
        <v>238</v>
      </c>
      <c r="B66" s="9">
        <v>49500</v>
      </c>
      <c r="C66" s="32">
        <v>0</v>
      </c>
      <c r="D66" s="7">
        <f>SUMIF('CC Summary'!$B:$B,'OH capex'!$A66,'CC Summary'!K:K)*$C66</f>
        <v>0</v>
      </c>
      <c r="E66" s="35"/>
      <c r="F66" s="135">
        <f>SUMIFS('CC Summary'!$K:$K,'CC Summary'!$A:$A,"Y",'CC Summary'!$B:$B,'OH capex'!$A66)*'OH capex'!$C66</f>
        <v>0</v>
      </c>
      <c r="G66" s="7">
        <f>SUMIF('CC Summary'!$B:$B,'OH capex'!$A66,'CC Summary'!O:O)*$C66</f>
        <v>0</v>
      </c>
      <c r="H66" s="164">
        <f t="shared" si="0"/>
        <v>0</v>
      </c>
      <c r="I66" s="7">
        <f t="shared" si="1"/>
        <v>0</v>
      </c>
      <c r="J66" s="59">
        <f t="shared" si="6"/>
        <v>0</v>
      </c>
      <c r="L66" s="165">
        <f>SUMIF('CC Summary'!$B:$B,'OH capex'!$A66,'CC Summary'!H:H)*$C66</f>
        <v>0</v>
      </c>
      <c r="M66" s="165">
        <f>SUMIFS('CC Summary'!$H:$H,'CC Summary'!$A:$A,"Y",'CC Summary'!$B:$B,'OH capex'!$A66)*'OH capex'!$C66</f>
        <v>0</v>
      </c>
      <c r="N66" s="165">
        <f>SUMIF('CC Summary'!$B:$B,'OH capex'!$A66,'CC Summary'!P:P)*$C66</f>
        <v>0</v>
      </c>
      <c r="O66" s="165">
        <f t="shared" si="2"/>
        <v>0</v>
      </c>
      <c r="P66" s="165">
        <f t="shared" si="3"/>
        <v>0</v>
      </c>
      <c r="Q66" s="174">
        <f t="shared" si="7"/>
        <v>0</v>
      </c>
    </row>
    <row r="67" spans="1:17">
      <c r="A67" s="70" t="s">
        <v>238</v>
      </c>
      <c r="B67" s="9">
        <v>55500</v>
      </c>
      <c r="C67" s="32">
        <v>0</v>
      </c>
      <c r="D67" s="7">
        <f>SUMIF('CC Summary'!$B:$B,'OH capex'!$A67,'CC Summary'!K:K)*$C67</f>
        <v>0</v>
      </c>
      <c r="E67" s="35"/>
      <c r="F67" s="135">
        <f>SUMIFS('CC Summary'!$K:$K,'CC Summary'!$A:$A,"Y",'CC Summary'!$B:$B,'OH capex'!$A67)*'OH capex'!$C67</f>
        <v>0</v>
      </c>
      <c r="G67" s="7">
        <f>SUMIF('CC Summary'!$B:$B,'OH capex'!$A67,'CC Summary'!O:O)*$C67</f>
        <v>0</v>
      </c>
      <c r="H67" s="164">
        <f t="shared" si="0"/>
        <v>0</v>
      </c>
      <c r="I67" s="7">
        <f t="shared" si="1"/>
        <v>0</v>
      </c>
      <c r="J67" s="59">
        <f t="shared" si="6"/>
        <v>0</v>
      </c>
      <c r="L67" s="165">
        <f>SUMIF('CC Summary'!$B:$B,'OH capex'!$A67,'CC Summary'!H:H)*$C67</f>
        <v>0</v>
      </c>
      <c r="M67" s="165">
        <f>SUMIFS('CC Summary'!$H:$H,'CC Summary'!$A:$A,"Y",'CC Summary'!$B:$B,'OH capex'!$A67)*'OH capex'!$C67</f>
        <v>0</v>
      </c>
      <c r="N67" s="165">
        <f>SUMIF('CC Summary'!$B:$B,'OH capex'!$A67,'CC Summary'!P:P)*$C67</f>
        <v>0</v>
      </c>
      <c r="O67" s="165">
        <f t="shared" si="2"/>
        <v>0</v>
      </c>
      <c r="P67" s="165">
        <f t="shared" si="3"/>
        <v>0</v>
      </c>
      <c r="Q67" s="174">
        <f t="shared" si="7"/>
        <v>0</v>
      </c>
    </row>
    <row r="68" spans="1:17">
      <c r="A68" s="70" t="s">
        <v>238</v>
      </c>
      <c r="B68" s="9">
        <v>55700</v>
      </c>
      <c r="C68" s="32">
        <v>0</v>
      </c>
      <c r="D68" s="7">
        <f>SUMIF('CC Summary'!$B:$B,'OH capex'!$A68,'CC Summary'!K:K)*$C68</f>
        <v>0</v>
      </c>
      <c r="E68" s="35"/>
      <c r="F68" s="135">
        <f>SUMIFS('CC Summary'!$K:$K,'CC Summary'!$A:$A,"Y",'CC Summary'!$B:$B,'OH capex'!$A68)*'OH capex'!$C68</f>
        <v>0</v>
      </c>
      <c r="G68" s="7">
        <f>SUMIF('CC Summary'!$B:$B,'OH capex'!$A68,'CC Summary'!O:O)*$C68</f>
        <v>0</v>
      </c>
      <c r="H68" s="164">
        <f t="shared" si="0"/>
        <v>0</v>
      </c>
      <c r="I68" s="7">
        <f t="shared" si="1"/>
        <v>0</v>
      </c>
      <c r="J68" s="59">
        <f t="shared" si="6"/>
        <v>0</v>
      </c>
      <c r="L68" s="165">
        <f>SUMIF('CC Summary'!$B:$B,'OH capex'!$A68,'CC Summary'!H:H)*$C68</f>
        <v>0</v>
      </c>
      <c r="M68" s="165">
        <f>SUMIFS('CC Summary'!$H:$H,'CC Summary'!$A:$A,"Y",'CC Summary'!$B:$B,'OH capex'!$A68)*'OH capex'!$C68</f>
        <v>0</v>
      </c>
      <c r="N68" s="165">
        <f>SUMIF('CC Summary'!$B:$B,'OH capex'!$A68,'CC Summary'!P:P)*$C68</f>
        <v>0</v>
      </c>
      <c r="O68" s="165">
        <f t="shared" si="2"/>
        <v>0</v>
      </c>
      <c r="P68" s="165">
        <f t="shared" si="3"/>
        <v>0</v>
      </c>
      <c r="Q68" s="174">
        <f t="shared" si="7"/>
        <v>0</v>
      </c>
    </row>
    <row r="69" spans="1:17">
      <c r="A69" s="70" t="s">
        <v>349</v>
      </c>
      <c r="B69" s="33"/>
      <c r="C69" s="32">
        <v>1</v>
      </c>
      <c r="D69" s="7">
        <f>SUMIF('CC Summary'!$B:$B,'OH capex'!$A69,'CC Summary'!K:K)*$C69</f>
        <v>0</v>
      </c>
      <c r="E69" s="35"/>
      <c r="F69" s="135">
        <f>SUMIFS('CC Summary'!$K:$K,'CC Summary'!$A:$A,"Y",'CC Summary'!$B:$B,'OH capex'!$A69)*'OH capex'!$C69</f>
        <v>0</v>
      </c>
      <c r="G69" s="7">
        <f>SUMIF('CC Summary'!$B:$B,'OH capex'!$A69,'CC Summary'!O:O)*$C69</f>
        <v>0</v>
      </c>
      <c r="H69" s="164">
        <f t="shared" si="0"/>
        <v>0</v>
      </c>
      <c r="I69" s="7">
        <f t="shared" si="1"/>
        <v>0</v>
      </c>
      <c r="J69" s="59">
        <f t="shared" si="6"/>
        <v>0</v>
      </c>
      <c r="L69" s="165">
        <f>SUMIF('CC Summary'!$B:$B,'OH capex'!$A69,'CC Summary'!H:H)*$C69</f>
        <v>0</v>
      </c>
      <c r="M69" s="165">
        <f>SUMIFS('CC Summary'!$H:$H,'CC Summary'!$A:$A,"Y",'CC Summary'!$B:$B,'OH capex'!$A69)*'OH capex'!$C69</f>
        <v>0</v>
      </c>
      <c r="N69" s="165">
        <f>SUMIF('CC Summary'!$B:$B,'OH capex'!$A69,'CC Summary'!P:P)*$C69</f>
        <v>0</v>
      </c>
      <c r="O69" s="165">
        <f t="shared" si="2"/>
        <v>0</v>
      </c>
      <c r="P69" s="165">
        <f t="shared" si="3"/>
        <v>0</v>
      </c>
      <c r="Q69" s="174">
        <f t="shared" si="7"/>
        <v>0</v>
      </c>
    </row>
    <row r="70" spans="1:17">
      <c r="A70" s="70" t="s">
        <v>248</v>
      </c>
      <c r="B70" s="9">
        <v>45600</v>
      </c>
      <c r="C70" s="32">
        <v>2E-3</v>
      </c>
      <c r="D70" s="7">
        <f>SUMIF('CC Summary'!$B:$B,'OH capex'!$A70,'CC Summary'!K:K)*$C70</f>
        <v>104671.49608</v>
      </c>
      <c r="E70" s="35"/>
      <c r="F70" s="135">
        <f>SUMIFS('CC Summary'!$K:$K,'CC Summary'!$A:$A,"Y",'CC Summary'!$B:$B,'OH capex'!$A70)*'OH capex'!$C70</f>
        <v>0</v>
      </c>
      <c r="G70" s="7">
        <f>SUMIF('CC Summary'!$B:$B,'OH capex'!$A70,'CC Summary'!O:O)*$C70</f>
        <v>624.03126084307792</v>
      </c>
      <c r="H70" s="164">
        <f t="shared" si="0"/>
        <v>1.8498156496342359E-4</v>
      </c>
      <c r="I70" s="7">
        <f t="shared" si="1"/>
        <v>628.73715364810721</v>
      </c>
      <c r="J70" s="59">
        <f t="shared" si="6"/>
        <v>628.73715364810721</v>
      </c>
      <c r="L70" s="165">
        <f>SUMIF('CC Summary'!$B:$B,'OH capex'!$A70,'CC Summary'!H:H)*$C70</f>
        <v>0</v>
      </c>
      <c r="M70" s="165">
        <f>SUMIFS('CC Summary'!$H:$H,'CC Summary'!$A:$A,"Y",'CC Summary'!$B:$B,'OH capex'!$A70)*'OH capex'!$C70</f>
        <v>0</v>
      </c>
      <c r="N70" s="165">
        <f>SUMIF('CC Summary'!$B:$B,'OH capex'!$A70,'CC Summary'!P:P)*$C70</f>
        <v>0</v>
      </c>
      <c r="O70" s="165">
        <f t="shared" si="2"/>
        <v>0</v>
      </c>
      <c r="P70" s="165">
        <f t="shared" si="3"/>
        <v>0</v>
      </c>
      <c r="Q70" s="174">
        <f t="shared" si="7"/>
        <v>0</v>
      </c>
    </row>
    <row r="71" spans="1:17">
      <c r="A71" s="70" t="s">
        <v>248</v>
      </c>
      <c r="B71" s="9">
        <v>45700</v>
      </c>
      <c r="C71" s="32">
        <v>0</v>
      </c>
      <c r="D71" s="7">
        <f>SUMIF('CC Summary'!$B:$B,'OH capex'!$A71,'CC Summary'!K:K)*$C71</f>
        <v>0</v>
      </c>
      <c r="E71" s="35"/>
      <c r="F71" s="135">
        <f>SUMIFS('CC Summary'!$K:$K,'CC Summary'!$A:$A,"Y",'CC Summary'!$B:$B,'OH capex'!$A71)*'OH capex'!$C71</f>
        <v>0</v>
      </c>
      <c r="G71" s="7">
        <f>SUMIF('CC Summary'!$B:$B,'OH capex'!$A71,'CC Summary'!O:O)*$C71</f>
        <v>0</v>
      </c>
      <c r="H71" s="164">
        <f t="shared" ref="H71:H134" si="8">IF(B71&lt;&gt;49500,G71/SUMIF(B:B,"&lt;&gt;49500",G:G),0)</f>
        <v>0</v>
      </c>
      <c r="I71" s="7">
        <f t="shared" ref="I71:I134" si="9">SUM(G:G)*H71</f>
        <v>0</v>
      </c>
      <c r="J71" s="59">
        <f t="shared" si="6"/>
        <v>0</v>
      </c>
      <c r="L71" s="165">
        <f>SUMIF('CC Summary'!$B:$B,'OH capex'!$A71,'CC Summary'!H:H)*$C71</f>
        <v>0</v>
      </c>
      <c r="M71" s="165">
        <f>SUMIFS('CC Summary'!$H:$H,'CC Summary'!$A:$A,"Y",'CC Summary'!$B:$B,'OH capex'!$A71)*'OH capex'!$C71</f>
        <v>0</v>
      </c>
      <c r="N71" s="165">
        <f>SUMIF('CC Summary'!$B:$B,'OH capex'!$A71,'CC Summary'!P:P)*$C71</f>
        <v>0</v>
      </c>
      <c r="O71" s="165">
        <f t="shared" ref="O71:O134" si="10">IFERROR(IF(B71&lt;&gt;49500,N71/SUMIF(B:B,"&lt;&gt;49500",N:N),0),0)</f>
        <v>0</v>
      </c>
      <c r="P71" s="165">
        <f t="shared" ref="P71:P134" si="11">SUM(N:N)*O71</f>
        <v>0</v>
      </c>
      <c r="Q71" s="174">
        <f t="shared" si="7"/>
        <v>0</v>
      </c>
    </row>
    <row r="72" spans="1:17">
      <c r="A72" s="70" t="s">
        <v>248</v>
      </c>
      <c r="B72" s="9">
        <v>46000</v>
      </c>
      <c r="C72" s="32">
        <v>6.9999999999999999E-4</v>
      </c>
      <c r="D72" s="7">
        <f>SUMIF('CC Summary'!$B:$B,'OH capex'!$A72,'CC Summary'!K:K)*$C72</f>
        <v>36635.023627999995</v>
      </c>
      <c r="E72" s="35"/>
      <c r="F72" s="135">
        <f>SUMIFS('CC Summary'!$K:$K,'CC Summary'!$A:$A,"Y",'CC Summary'!$B:$B,'OH capex'!$A72)*'OH capex'!$C72</f>
        <v>0</v>
      </c>
      <c r="G72" s="7">
        <f>SUMIF('CC Summary'!$B:$B,'OH capex'!$A72,'CC Summary'!O:O)*$C72</f>
        <v>218.41094129507727</v>
      </c>
      <c r="H72" s="164">
        <f t="shared" si="8"/>
        <v>6.4743547737198249E-5</v>
      </c>
      <c r="I72" s="7">
        <f t="shared" si="9"/>
        <v>220.0580037768375</v>
      </c>
      <c r="J72" s="59">
        <f t="shared" ref="J72:J135" si="12">SUM(F72,I72)</f>
        <v>220.0580037768375</v>
      </c>
      <c r="L72" s="165">
        <f>SUMIF('CC Summary'!$B:$B,'OH capex'!$A72,'CC Summary'!H:H)*$C72</f>
        <v>0</v>
      </c>
      <c r="M72" s="165">
        <f>SUMIFS('CC Summary'!$H:$H,'CC Summary'!$A:$A,"Y",'CC Summary'!$B:$B,'OH capex'!$A72)*'OH capex'!$C72</f>
        <v>0</v>
      </c>
      <c r="N72" s="165">
        <f>SUMIF('CC Summary'!$B:$B,'OH capex'!$A72,'CC Summary'!P:P)*$C72</f>
        <v>0</v>
      </c>
      <c r="O72" s="165">
        <f t="shared" si="10"/>
        <v>0</v>
      </c>
      <c r="P72" s="165">
        <f t="shared" si="11"/>
        <v>0</v>
      </c>
      <c r="Q72" s="174">
        <f t="shared" ref="Q72:Q135" si="13">SUM(M72,P72)</f>
        <v>0</v>
      </c>
    </row>
    <row r="73" spans="1:17">
      <c r="A73" s="70" t="s">
        <v>248</v>
      </c>
      <c r="B73" s="9">
        <v>46200</v>
      </c>
      <c r="C73" s="32">
        <v>1E-4</v>
      </c>
      <c r="D73" s="7">
        <f>SUMIF('CC Summary'!$B:$B,'OH capex'!$A73,'CC Summary'!K:K)*$C73</f>
        <v>5233.5748039999999</v>
      </c>
      <c r="E73" s="35"/>
      <c r="F73" s="135">
        <f>SUMIFS('CC Summary'!$K:$K,'CC Summary'!$A:$A,"Y",'CC Summary'!$B:$B,'OH capex'!$A73)*'OH capex'!$C73</f>
        <v>0</v>
      </c>
      <c r="G73" s="7">
        <f>SUMIF('CC Summary'!$B:$B,'OH capex'!$A73,'CC Summary'!O:O)*$C73</f>
        <v>31.201563042153897</v>
      </c>
      <c r="H73" s="164">
        <f t="shared" si="8"/>
        <v>9.2490782481711794E-6</v>
      </c>
      <c r="I73" s="7">
        <f t="shared" si="9"/>
        <v>31.43685768240536</v>
      </c>
      <c r="J73" s="59">
        <f t="shared" si="12"/>
        <v>31.43685768240536</v>
      </c>
      <c r="L73" s="165">
        <f>SUMIF('CC Summary'!$B:$B,'OH capex'!$A73,'CC Summary'!H:H)*$C73</f>
        <v>0</v>
      </c>
      <c r="M73" s="165">
        <f>SUMIFS('CC Summary'!$H:$H,'CC Summary'!$A:$A,"Y",'CC Summary'!$B:$B,'OH capex'!$A73)*'OH capex'!$C73</f>
        <v>0</v>
      </c>
      <c r="N73" s="165">
        <f>SUMIF('CC Summary'!$B:$B,'OH capex'!$A73,'CC Summary'!P:P)*$C73</f>
        <v>0</v>
      </c>
      <c r="O73" s="165">
        <f t="shared" si="10"/>
        <v>0</v>
      </c>
      <c r="P73" s="165">
        <f t="shared" si="11"/>
        <v>0</v>
      </c>
      <c r="Q73" s="174">
        <f t="shared" si="13"/>
        <v>0</v>
      </c>
    </row>
    <row r="74" spans="1:17">
      <c r="A74" s="70" t="s">
        <v>248</v>
      </c>
      <c r="B74" s="9">
        <v>46501</v>
      </c>
      <c r="C74" s="32">
        <v>1.2999999999999999E-3</v>
      </c>
      <c r="D74" s="7">
        <f>SUMIF('CC Summary'!$B:$B,'OH capex'!$A74,'CC Summary'!K:K)*$C74</f>
        <v>68036.472452000002</v>
      </c>
      <c r="E74" s="35"/>
      <c r="F74" s="135">
        <f>SUMIFS('CC Summary'!$K:$K,'CC Summary'!$A:$A,"Y",'CC Summary'!$B:$B,'OH capex'!$A74)*'OH capex'!$C74</f>
        <v>0</v>
      </c>
      <c r="G74" s="7">
        <f>SUMIF('CC Summary'!$B:$B,'OH capex'!$A74,'CC Summary'!O:O)*$C74</f>
        <v>405.62031954800062</v>
      </c>
      <c r="H74" s="164">
        <f t="shared" si="8"/>
        <v>1.2023801722622533E-4</v>
      </c>
      <c r="I74" s="7">
        <f t="shared" si="9"/>
        <v>408.67914987126966</v>
      </c>
      <c r="J74" s="59">
        <f t="shared" si="12"/>
        <v>408.67914987126966</v>
      </c>
      <c r="L74" s="165">
        <f>SUMIF('CC Summary'!$B:$B,'OH capex'!$A74,'CC Summary'!H:H)*$C74</f>
        <v>0</v>
      </c>
      <c r="M74" s="165">
        <f>SUMIFS('CC Summary'!$H:$H,'CC Summary'!$A:$A,"Y",'CC Summary'!$B:$B,'OH capex'!$A74)*'OH capex'!$C74</f>
        <v>0</v>
      </c>
      <c r="N74" s="165">
        <f>SUMIF('CC Summary'!$B:$B,'OH capex'!$A74,'CC Summary'!P:P)*$C74</f>
        <v>0</v>
      </c>
      <c r="O74" s="165">
        <f t="shared" si="10"/>
        <v>0</v>
      </c>
      <c r="P74" s="165">
        <f t="shared" si="11"/>
        <v>0</v>
      </c>
      <c r="Q74" s="174">
        <f t="shared" si="13"/>
        <v>0</v>
      </c>
    </row>
    <row r="75" spans="1:17">
      <c r="A75" s="70" t="s">
        <v>248</v>
      </c>
      <c r="B75" s="9">
        <v>46600</v>
      </c>
      <c r="C75" s="32">
        <v>0</v>
      </c>
      <c r="D75" s="7">
        <f>SUMIF('CC Summary'!$B:$B,'OH capex'!$A75,'CC Summary'!K:K)*$C75</f>
        <v>0</v>
      </c>
      <c r="E75" s="35"/>
      <c r="F75" s="135">
        <f>SUMIFS('CC Summary'!$K:$K,'CC Summary'!$A:$A,"Y",'CC Summary'!$B:$B,'OH capex'!$A75)*'OH capex'!$C75</f>
        <v>0</v>
      </c>
      <c r="G75" s="7">
        <f>SUMIF('CC Summary'!$B:$B,'OH capex'!$A75,'CC Summary'!O:O)*$C75</f>
        <v>0</v>
      </c>
      <c r="H75" s="164">
        <f t="shared" si="8"/>
        <v>0</v>
      </c>
      <c r="I75" s="7">
        <f t="shared" si="9"/>
        <v>0</v>
      </c>
      <c r="J75" s="59">
        <f t="shared" si="12"/>
        <v>0</v>
      </c>
      <c r="L75" s="165">
        <f>SUMIF('CC Summary'!$B:$B,'OH capex'!$A75,'CC Summary'!H:H)*$C75</f>
        <v>0</v>
      </c>
      <c r="M75" s="165">
        <f>SUMIFS('CC Summary'!$H:$H,'CC Summary'!$A:$A,"Y",'CC Summary'!$B:$B,'OH capex'!$A75)*'OH capex'!$C75</f>
        <v>0</v>
      </c>
      <c r="N75" s="165">
        <f>SUMIF('CC Summary'!$B:$B,'OH capex'!$A75,'CC Summary'!P:P)*$C75</f>
        <v>0</v>
      </c>
      <c r="O75" s="165">
        <f t="shared" si="10"/>
        <v>0</v>
      </c>
      <c r="P75" s="165">
        <f t="shared" si="11"/>
        <v>0</v>
      </c>
      <c r="Q75" s="174">
        <f t="shared" si="13"/>
        <v>0</v>
      </c>
    </row>
    <row r="76" spans="1:17">
      <c r="A76" s="70" t="s">
        <v>248</v>
      </c>
      <c r="B76" s="9">
        <v>46700</v>
      </c>
      <c r="C76" s="32">
        <v>0.37609999999999999</v>
      </c>
      <c r="D76" s="7">
        <f>SUMIF('CC Summary'!$B:$B,'OH capex'!$A76,'CC Summary'!K:K)*$C76</f>
        <v>19683474.837843999</v>
      </c>
      <c r="E76" s="35"/>
      <c r="F76" s="135">
        <f>SUMIFS('CC Summary'!$K:$K,'CC Summary'!$A:$A,"Y",'CC Summary'!$B:$B,'OH capex'!$A76)*'OH capex'!$C76</f>
        <v>0</v>
      </c>
      <c r="G76" s="7">
        <f>SUMIF('CC Summary'!$B:$B,'OH capex'!$A76,'CC Summary'!O:O)*$C76</f>
        <v>117349.07860154079</v>
      </c>
      <c r="H76" s="164">
        <f t="shared" si="8"/>
        <v>3.4785783291371802E-2</v>
      </c>
      <c r="I76" s="7">
        <f t="shared" si="9"/>
        <v>118234.02174352655</v>
      </c>
      <c r="J76" s="59">
        <f t="shared" si="12"/>
        <v>118234.02174352655</v>
      </c>
      <c r="L76" s="165">
        <f>SUMIF('CC Summary'!$B:$B,'OH capex'!$A76,'CC Summary'!H:H)*$C76</f>
        <v>0</v>
      </c>
      <c r="M76" s="165">
        <f>SUMIFS('CC Summary'!$H:$H,'CC Summary'!$A:$A,"Y",'CC Summary'!$B:$B,'OH capex'!$A76)*'OH capex'!$C76</f>
        <v>0</v>
      </c>
      <c r="N76" s="165">
        <f>SUMIF('CC Summary'!$B:$B,'OH capex'!$A76,'CC Summary'!P:P)*$C76</f>
        <v>0</v>
      </c>
      <c r="O76" s="165">
        <f t="shared" si="10"/>
        <v>0</v>
      </c>
      <c r="P76" s="165">
        <f t="shared" si="11"/>
        <v>0</v>
      </c>
      <c r="Q76" s="174">
        <f t="shared" si="13"/>
        <v>0</v>
      </c>
    </row>
    <row r="77" spans="1:17">
      <c r="A77" s="70" t="s">
        <v>248</v>
      </c>
      <c r="B77" s="9">
        <v>47000</v>
      </c>
      <c r="C77" s="32">
        <v>1.1299999999999999E-2</v>
      </c>
      <c r="D77" s="7">
        <f>SUMIF('CC Summary'!$B:$B,'OH capex'!$A77,'CC Summary'!K:K)*$C77</f>
        <v>591393.9528519999</v>
      </c>
      <c r="E77" s="35"/>
      <c r="F77" s="135">
        <f>SUMIFS('CC Summary'!$K:$K,'CC Summary'!$A:$A,"Y",'CC Summary'!$B:$B,'OH capex'!$A77)*'OH capex'!$C77</f>
        <v>0</v>
      </c>
      <c r="G77" s="7">
        <f>SUMIF('CC Summary'!$B:$B,'OH capex'!$A77,'CC Summary'!O:O)*$C77</f>
        <v>3525.77662376339</v>
      </c>
      <c r="H77" s="164">
        <f t="shared" si="8"/>
        <v>1.0451458420433432E-3</v>
      </c>
      <c r="I77" s="7">
        <f t="shared" si="9"/>
        <v>3552.3649181118058</v>
      </c>
      <c r="J77" s="59">
        <f t="shared" si="12"/>
        <v>3552.3649181118058</v>
      </c>
      <c r="L77" s="165">
        <f>SUMIF('CC Summary'!$B:$B,'OH capex'!$A77,'CC Summary'!H:H)*$C77</f>
        <v>0</v>
      </c>
      <c r="M77" s="165">
        <f>SUMIFS('CC Summary'!$H:$H,'CC Summary'!$A:$A,"Y",'CC Summary'!$B:$B,'OH capex'!$A77)*'OH capex'!$C77</f>
        <v>0</v>
      </c>
      <c r="N77" s="165">
        <f>SUMIF('CC Summary'!$B:$B,'OH capex'!$A77,'CC Summary'!P:P)*$C77</f>
        <v>0</v>
      </c>
      <c r="O77" s="165">
        <f t="shared" si="10"/>
        <v>0</v>
      </c>
      <c r="P77" s="165">
        <f t="shared" si="11"/>
        <v>0</v>
      </c>
      <c r="Q77" s="174">
        <f t="shared" si="13"/>
        <v>0</v>
      </c>
    </row>
    <row r="78" spans="1:17">
      <c r="A78" s="70" t="s">
        <v>248</v>
      </c>
      <c r="B78" s="9">
        <v>47100</v>
      </c>
      <c r="C78" s="32">
        <v>1.3100000000000001E-2</v>
      </c>
      <c r="D78" s="7">
        <f>SUMIF('CC Summary'!$B:$B,'OH capex'!$A78,'CC Summary'!K:K)*$C78</f>
        <v>685598.29932400002</v>
      </c>
      <c r="E78" s="35"/>
      <c r="F78" s="135">
        <f>SUMIFS('CC Summary'!$K:$K,'CC Summary'!$A:$A,"Y",'CC Summary'!$B:$B,'OH capex'!$A78)*'OH capex'!$C78</f>
        <v>0</v>
      </c>
      <c r="G78" s="7">
        <f>SUMIF('CC Summary'!$B:$B,'OH capex'!$A78,'CC Summary'!O:O)*$C78</f>
        <v>4087.4047585221606</v>
      </c>
      <c r="H78" s="164">
        <f t="shared" si="8"/>
        <v>1.2116292505104246E-3</v>
      </c>
      <c r="I78" s="7">
        <f t="shared" si="9"/>
        <v>4118.2283563951023</v>
      </c>
      <c r="J78" s="59">
        <f t="shared" si="12"/>
        <v>4118.2283563951023</v>
      </c>
      <c r="L78" s="165">
        <f>SUMIF('CC Summary'!$B:$B,'OH capex'!$A78,'CC Summary'!H:H)*$C78</f>
        <v>0</v>
      </c>
      <c r="M78" s="165">
        <f>SUMIFS('CC Summary'!$H:$H,'CC Summary'!$A:$A,"Y",'CC Summary'!$B:$B,'OH capex'!$A78)*'OH capex'!$C78</f>
        <v>0</v>
      </c>
      <c r="N78" s="165">
        <f>SUMIF('CC Summary'!$B:$B,'OH capex'!$A78,'CC Summary'!P:P)*$C78</f>
        <v>0</v>
      </c>
      <c r="O78" s="165">
        <f t="shared" si="10"/>
        <v>0</v>
      </c>
      <c r="P78" s="165">
        <f t="shared" si="11"/>
        <v>0</v>
      </c>
      <c r="Q78" s="174">
        <f t="shared" si="13"/>
        <v>0</v>
      </c>
    </row>
    <row r="79" spans="1:17">
      <c r="A79" s="70" t="s">
        <v>248</v>
      </c>
      <c r="B79" s="9">
        <v>47200</v>
      </c>
      <c r="C79" s="32">
        <v>3.15E-2</v>
      </c>
      <c r="D79" s="7">
        <f>SUMIF('CC Summary'!$B:$B,'OH capex'!$A79,'CC Summary'!K:K)*$C79</f>
        <v>1648576.06326</v>
      </c>
      <c r="E79" s="35"/>
      <c r="F79" s="135">
        <f>SUMIFS('CC Summary'!$K:$K,'CC Summary'!$A:$A,"Y",'CC Summary'!$B:$B,'OH capex'!$A79)*'OH capex'!$C79</f>
        <v>0</v>
      </c>
      <c r="G79" s="7">
        <f>SUMIF('CC Summary'!$B:$B,'OH capex'!$A79,'CC Summary'!O:O)*$C79</f>
        <v>9828.4923582784777</v>
      </c>
      <c r="H79" s="164">
        <f t="shared" si="8"/>
        <v>2.9134596481739214E-3</v>
      </c>
      <c r="I79" s="7">
        <f t="shared" si="9"/>
        <v>9902.6101699576884</v>
      </c>
      <c r="J79" s="59">
        <f t="shared" si="12"/>
        <v>9902.6101699576884</v>
      </c>
      <c r="L79" s="165">
        <f>SUMIF('CC Summary'!$B:$B,'OH capex'!$A79,'CC Summary'!H:H)*$C79</f>
        <v>0</v>
      </c>
      <c r="M79" s="165">
        <f>SUMIFS('CC Summary'!$H:$H,'CC Summary'!$A:$A,"Y",'CC Summary'!$B:$B,'OH capex'!$A79)*'OH capex'!$C79</f>
        <v>0</v>
      </c>
      <c r="N79" s="165">
        <f>SUMIF('CC Summary'!$B:$B,'OH capex'!$A79,'CC Summary'!P:P)*$C79</f>
        <v>0</v>
      </c>
      <c r="O79" s="165">
        <f t="shared" si="10"/>
        <v>0</v>
      </c>
      <c r="P79" s="165">
        <f t="shared" si="11"/>
        <v>0</v>
      </c>
      <c r="Q79" s="174">
        <f t="shared" si="13"/>
        <v>0</v>
      </c>
    </row>
    <row r="80" spans="1:17">
      <c r="A80" s="70" t="s">
        <v>248</v>
      </c>
      <c r="B80" s="9">
        <v>47301</v>
      </c>
      <c r="C80" s="32">
        <v>8.0000000000000004E-4</v>
      </c>
      <c r="D80" s="7">
        <f>SUMIF('CC Summary'!$B:$B,'OH capex'!$A80,'CC Summary'!K:K)*$C80</f>
        <v>41868.598431999999</v>
      </c>
      <c r="E80" s="35"/>
      <c r="F80" s="135">
        <f>SUMIFS('CC Summary'!$K:$K,'CC Summary'!$A:$A,"Y",'CC Summary'!$B:$B,'OH capex'!$A80)*'OH capex'!$C80</f>
        <v>0</v>
      </c>
      <c r="G80" s="7">
        <f>SUMIF('CC Summary'!$B:$B,'OH capex'!$A80,'CC Summary'!O:O)*$C80</f>
        <v>249.61250433723117</v>
      </c>
      <c r="H80" s="164">
        <f t="shared" si="8"/>
        <v>7.3992625985369435E-5</v>
      </c>
      <c r="I80" s="7">
        <f t="shared" si="9"/>
        <v>251.49486145924288</v>
      </c>
      <c r="J80" s="59">
        <f t="shared" si="12"/>
        <v>251.49486145924288</v>
      </c>
      <c r="L80" s="165">
        <f>SUMIF('CC Summary'!$B:$B,'OH capex'!$A80,'CC Summary'!H:H)*$C80</f>
        <v>0</v>
      </c>
      <c r="M80" s="165">
        <f>SUMIFS('CC Summary'!$H:$H,'CC Summary'!$A:$A,"Y",'CC Summary'!$B:$B,'OH capex'!$A80)*'OH capex'!$C80</f>
        <v>0</v>
      </c>
      <c r="N80" s="165">
        <f>SUMIF('CC Summary'!$B:$B,'OH capex'!$A80,'CC Summary'!P:P)*$C80</f>
        <v>0</v>
      </c>
      <c r="O80" s="165">
        <f t="shared" si="10"/>
        <v>0</v>
      </c>
      <c r="P80" s="165">
        <f t="shared" si="11"/>
        <v>0</v>
      </c>
      <c r="Q80" s="174">
        <f t="shared" si="13"/>
        <v>0</v>
      </c>
    </row>
    <row r="81" spans="1:17">
      <c r="A81" s="70" t="s">
        <v>248</v>
      </c>
      <c r="B81" s="9">
        <v>47302</v>
      </c>
      <c r="C81" s="32">
        <v>5.5999999999999999E-3</v>
      </c>
      <c r="D81" s="7">
        <f>SUMIF('CC Summary'!$B:$B,'OH capex'!$A81,'CC Summary'!K:K)*$C81</f>
        <v>293080.18902399996</v>
      </c>
      <c r="E81" s="35"/>
      <c r="F81" s="135">
        <f>SUMIFS('CC Summary'!$K:$K,'CC Summary'!$A:$A,"Y",'CC Summary'!$B:$B,'OH capex'!$A81)*'OH capex'!$C81</f>
        <v>0</v>
      </c>
      <c r="G81" s="7">
        <f>SUMIF('CC Summary'!$B:$B,'OH capex'!$A81,'CC Summary'!O:O)*$C81</f>
        <v>1747.2875303606181</v>
      </c>
      <c r="H81" s="164">
        <f t="shared" si="8"/>
        <v>5.1794838189758599E-4</v>
      </c>
      <c r="I81" s="7">
        <f t="shared" si="9"/>
        <v>1760.4640302147</v>
      </c>
      <c r="J81" s="59">
        <f t="shared" si="12"/>
        <v>1760.4640302147</v>
      </c>
      <c r="L81" s="165">
        <f>SUMIF('CC Summary'!$B:$B,'OH capex'!$A81,'CC Summary'!H:H)*$C81</f>
        <v>0</v>
      </c>
      <c r="M81" s="165">
        <f>SUMIFS('CC Summary'!$H:$H,'CC Summary'!$A:$A,"Y",'CC Summary'!$B:$B,'OH capex'!$A81)*'OH capex'!$C81</f>
        <v>0</v>
      </c>
      <c r="N81" s="165">
        <f>SUMIF('CC Summary'!$B:$B,'OH capex'!$A81,'CC Summary'!P:P)*$C81</f>
        <v>0</v>
      </c>
      <c r="O81" s="165">
        <f t="shared" si="10"/>
        <v>0</v>
      </c>
      <c r="P81" s="165">
        <f t="shared" si="11"/>
        <v>0</v>
      </c>
      <c r="Q81" s="174">
        <f t="shared" si="13"/>
        <v>0</v>
      </c>
    </row>
    <row r="82" spans="1:17">
      <c r="A82" s="70" t="s">
        <v>248</v>
      </c>
      <c r="B82" s="9">
        <v>47400</v>
      </c>
      <c r="C82" s="32">
        <v>0</v>
      </c>
      <c r="D82" s="7">
        <f>SUMIF('CC Summary'!$B:$B,'OH capex'!$A82,'CC Summary'!K:K)*$C82</f>
        <v>0</v>
      </c>
      <c r="E82" s="35"/>
      <c r="F82" s="135">
        <f>SUMIFS('CC Summary'!$K:$K,'CC Summary'!$A:$A,"Y",'CC Summary'!$B:$B,'OH capex'!$A82)*'OH capex'!$C82</f>
        <v>0</v>
      </c>
      <c r="G82" s="7">
        <f>SUMIF('CC Summary'!$B:$B,'OH capex'!$A82,'CC Summary'!O:O)*$C82</f>
        <v>0</v>
      </c>
      <c r="H82" s="164">
        <f t="shared" si="8"/>
        <v>0</v>
      </c>
      <c r="I82" s="7">
        <f t="shared" si="9"/>
        <v>0</v>
      </c>
      <c r="J82" s="59">
        <f t="shared" si="12"/>
        <v>0</v>
      </c>
      <c r="L82" s="165">
        <f>SUMIF('CC Summary'!$B:$B,'OH capex'!$A82,'CC Summary'!H:H)*$C82</f>
        <v>0</v>
      </c>
      <c r="M82" s="165">
        <f>SUMIFS('CC Summary'!$H:$H,'CC Summary'!$A:$A,"Y",'CC Summary'!$B:$B,'OH capex'!$A82)*'OH capex'!$C82</f>
        <v>0</v>
      </c>
      <c r="N82" s="165">
        <f>SUMIF('CC Summary'!$B:$B,'OH capex'!$A82,'CC Summary'!P:P)*$C82</f>
        <v>0</v>
      </c>
      <c r="O82" s="165">
        <f t="shared" si="10"/>
        <v>0</v>
      </c>
      <c r="P82" s="165">
        <f t="shared" si="11"/>
        <v>0</v>
      </c>
      <c r="Q82" s="174">
        <f t="shared" si="13"/>
        <v>0</v>
      </c>
    </row>
    <row r="83" spans="1:17">
      <c r="A83" s="70" t="s">
        <v>248</v>
      </c>
      <c r="B83" s="9">
        <v>47401</v>
      </c>
      <c r="C83" s="32">
        <v>9.5699999999999993E-2</v>
      </c>
      <c r="D83" s="7">
        <f>SUMIF('CC Summary'!$B:$B,'OH capex'!$A83,'CC Summary'!K:K)*$C83</f>
        <v>5008531.0874279998</v>
      </c>
      <c r="E83" s="35"/>
      <c r="F83" s="135">
        <f>SUMIFS('CC Summary'!$K:$K,'CC Summary'!$A:$A,"Y",'CC Summary'!$B:$B,'OH capex'!$A83)*'OH capex'!$C83</f>
        <v>0</v>
      </c>
      <c r="G83" s="7">
        <f>SUMIF('CC Summary'!$B:$B,'OH capex'!$A83,'CC Summary'!O:O)*$C83</f>
        <v>29859.895831341277</v>
      </c>
      <c r="H83" s="164">
        <f t="shared" si="8"/>
        <v>8.8513678834998173E-3</v>
      </c>
      <c r="I83" s="7">
        <f t="shared" si="9"/>
        <v>30085.072802061924</v>
      </c>
      <c r="J83" s="59">
        <f t="shared" si="12"/>
        <v>30085.072802061924</v>
      </c>
      <c r="L83" s="165">
        <f>SUMIF('CC Summary'!$B:$B,'OH capex'!$A83,'CC Summary'!H:H)*$C83</f>
        <v>0</v>
      </c>
      <c r="M83" s="165">
        <f>SUMIFS('CC Summary'!$H:$H,'CC Summary'!$A:$A,"Y",'CC Summary'!$B:$B,'OH capex'!$A83)*'OH capex'!$C83</f>
        <v>0</v>
      </c>
      <c r="N83" s="165">
        <f>SUMIF('CC Summary'!$B:$B,'OH capex'!$A83,'CC Summary'!P:P)*$C83</f>
        <v>0</v>
      </c>
      <c r="O83" s="165">
        <f t="shared" si="10"/>
        <v>0</v>
      </c>
      <c r="P83" s="165">
        <f t="shared" si="11"/>
        <v>0</v>
      </c>
      <c r="Q83" s="174">
        <f t="shared" si="13"/>
        <v>0</v>
      </c>
    </row>
    <row r="84" spans="1:17">
      <c r="A84" s="70" t="s">
        <v>248</v>
      </c>
      <c r="B84" s="9">
        <v>47501</v>
      </c>
      <c r="C84" s="32">
        <v>5.57E-2</v>
      </c>
      <c r="D84" s="7">
        <f>SUMIF('CC Summary'!$B:$B,'OH capex'!$A84,'CC Summary'!K:K)*$C84</f>
        <v>2915101.1658279998</v>
      </c>
      <c r="E84" s="35"/>
      <c r="F84" s="135">
        <f>SUMIFS('CC Summary'!$K:$K,'CC Summary'!$A:$A,"Y",'CC Summary'!$B:$B,'OH capex'!$A84)*'OH capex'!$C84</f>
        <v>0</v>
      </c>
      <c r="G84" s="7">
        <f>SUMIF('CC Summary'!$B:$B,'OH capex'!$A84,'CC Summary'!O:O)*$C84</f>
        <v>17379.270614479719</v>
      </c>
      <c r="H84" s="164">
        <f t="shared" si="8"/>
        <v>5.151736584231347E-3</v>
      </c>
      <c r="I84" s="7">
        <f t="shared" si="9"/>
        <v>17510.329729099787</v>
      </c>
      <c r="J84" s="59">
        <f t="shared" si="12"/>
        <v>17510.329729099787</v>
      </c>
      <c r="L84" s="165">
        <f>SUMIF('CC Summary'!$B:$B,'OH capex'!$A84,'CC Summary'!H:H)*$C84</f>
        <v>0</v>
      </c>
      <c r="M84" s="165">
        <f>SUMIFS('CC Summary'!$H:$H,'CC Summary'!$A:$A,"Y",'CC Summary'!$B:$B,'OH capex'!$A84)*'OH capex'!$C84</f>
        <v>0</v>
      </c>
      <c r="N84" s="165">
        <f>SUMIF('CC Summary'!$B:$B,'OH capex'!$A84,'CC Summary'!P:P)*$C84</f>
        <v>0</v>
      </c>
      <c r="O84" s="165">
        <f t="shared" si="10"/>
        <v>0</v>
      </c>
      <c r="P84" s="165">
        <f t="shared" si="11"/>
        <v>0</v>
      </c>
      <c r="Q84" s="174">
        <f t="shared" si="13"/>
        <v>0</v>
      </c>
    </row>
    <row r="85" spans="1:17">
      <c r="A85" s="70" t="s">
        <v>248</v>
      </c>
      <c r="B85" s="9">
        <v>47502</v>
      </c>
      <c r="C85" s="32">
        <v>3.5000000000000001E-3</v>
      </c>
      <c r="D85" s="7">
        <f>SUMIF('CC Summary'!$B:$B,'OH capex'!$A85,'CC Summary'!K:K)*$C85</f>
        <v>183175.11814000001</v>
      </c>
      <c r="E85" s="35"/>
      <c r="F85" s="135">
        <f>SUMIFS('CC Summary'!$K:$K,'CC Summary'!$A:$A,"Y",'CC Summary'!$B:$B,'OH capex'!$A85)*'OH capex'!$C85</f>
        <v>0</v>
      </c>
      <c r="G85" s="7">
        <f>SUMIF('CC Summary'!$B:$B,'OH capex'!$A85,'CC Summary'!O:O)*$C85</f>
        <v>1092.0547064753864</v>
      </c>
      <c r="H85" s="164">
        <f t="shared" si="8"/>
        <v>3.2371773868599129E-4</v>
      </c>
      <c r="I85" s="7">
        <f t="shared" si="9"/>
        <v>1100.2900188841877</v>
      </c>
      <c r="J85" s="59">
        <f t="shared" si="12"/>
        <v>1100.2900188841877</v>
      </c>
      <c r="L85" s="165">
        <f>SUMIF('CC Summary'!$B:$B,'OH capex'!$A85,'CC Summary'!H:H)*$C85</f>
        <v>0</v>
      </c>
      <c r="M85" s="165">
        <f>SUMIFS('CC Summary'!$H:$H,'CC Summary'!$A:$A,"Y",'CC Summary'!$B:$B,'OH capex'!$A85)*'OH capex'!$C85</f>
        <v>0</v>
      </c>
      <c r="N85" s="165">
        <f>SUMIF('CC Summary'!$B:$B,'OH capex'!$A85,'CC Summary'!P:P)*$C85</f>
        <v>0</v>
      </c>
      <c r="O85" s="165">
        <f t="shared" si="10"/>
        <v>0</v>
      </c>
      <c r="P85" s="165">
        <f t="shared" si="11"/>
        <v>0</v>
      </c>
      <c r="Q85" s="174">
        <f t="shared" si="13"/>
        <v>0</v>
      </c>
    </row>
    <row r="86" spans="1:17">
      <c r="A86" s="70" t="s">
        <v>248</v>
      </c>
      <c r="B86" s="9">
        <v>47700</v>
      </c>
      <c r="C86" s="32">
        <v>0.39029999999999998</v>
      </c>
      <c r="D86" s="7">
        <f>SUMIF('CC Summary'!$B:$B,'OH capex'!$A86,'CC Summary'!K:K)*$C86</f>
        <v>20426642.460012</v>
      </c>
      <c r="E86" s="35"/>
      <c r="F86" s="135">
        <f>SUMIFS('CC Summary'!$K:$K,'CC Summary'!$A:$A,"Y",'CC Summary'!$B:$B,'OH capex'!$A86)*'OH capex'!$C86</f>
        <v>0</v>
      </c>
      <c r="G86" s="7">
        <f>SUMIF('CC Summary'!$B:$B,'OH capex'!$A86,'CC Summary'!O:O)*$C86</f>
        <v>121779.70055352665</v>
      </c>
      <c r="H86" s="164">
        <f t="shared" si="8"/>
        <v>3.6099152402612113E-2</v>
      </c>
      <c r="I86" s="7">
        <f t="shared" si="9"/>
        <v>122698.05553442813</v>
      </c>
      <c r="J86" s="59">
        <f t="shared" si="12"/>
        <v>122698.05553442813</v>
      </c>
      <c r="L86" s="165">
        <f>SUMIF('CC Summary'!$B:$B,'OH capex'!$A86,'CC Summary'!H:H)*$C86</f>
        <v>0</v>
      </c>
      <c r="M86" s="165">
        <f>SUMIFS('CC Summary'!$H:$H,'CC Summary'!$A:$A,"Y",'CC Summary'!$B:$B,'OH capex'!$A86)*'OH capex'!$C86</f>
        <v>0</v>
      </c>
      <c r="N86" s="165">
        <f>SUMIF('CC Summary'!$B:$B,'OH capex'!$A86,'CC Summary'!P:P)*$C86</f>
        <v>0</v>
      </c>
      <c r="O86" s="165">
        <f t="shared" si="10"/>
        <v>0</v>
      </c>
      <c r="P86" s="165">
        <f t="shared" si="11"/>
        <v>0</v>
      </c>
      <c r="Q86" s="174">
        <f t="shared" si="13"/>
        <v>0</v>
      </c>
    </row>
    <row r="87" spans="1:17">
      <c r="A87" s="70" t="s">
        <v>248</v>
      </c>
      <c r="B87" s="9">
        <v>47800</v>
      </c>
      <c r="C87" s="32">
        <v>8.0000000000000004E-4</v>
      </c>
      <c r="D87" s="7">
        <f>SUMIF('CC Summary'!$B:$B,'OH capex'!$A87,'CC Summary'!K:K)*$C87</f>
        <v>41868.598431999999</v>
      </c>
      <c r="E87" s="35"/>
      <c r="F87" s="135">
        <f>SUMIFS('CC Summary'!$K:$K,'CC Summary'!$A:$A,"Y",'CC Summary'!$B:$B,'OH capex'!$A87)*'OH capex'!$C87</f>
        <v>0</v>
      </c>
      <c r="G87" s="7">
        <f>SUMIF('CC Summary'!$B:$B,'OH capex'!$A87,'CC Summary'!O:O)*$C87</f>
        <v>249.61250433723117</v>
      </c>
      <c r="H87" s="164">
        <f t="shared" si="8"/>
        <v>7.3992625985369435E-5</v>
      </c>
      <c r="I87" s="7">
        <f t="shared" si="9"/>
        <v>251.49486145924288</v>
      </c>
      <c r="J87" s="59">
        <f t="shared" si="12"/>
        <v>251.49486145924288</v>
      </c>
      <c r="L87" s="165">
        <f>SUMIF('CC Summary'!$B:$B,'OH capex'!$A87,'CC Summary'!H:H)*$C87</f>
        <v>0</v>
      </c>
      <c r="M87" s="165">
        <f>SUMIFS('CC Summary'!$H:$H,'CC Summary'!$A:$A,"Y",'CC Summary'!$B:$B,'OH capex'!$A87)*'OH capex'!$C87</f>
        <v>0</v>
      </c>
      <c r="N87" s="165">
        <f>SUMIF('CC Summary'!$B:$B,'OH capex'!$A87,'CC Summary'!P:P)*$C87</f>
        <v>0</v>
      </c>
      <c r="O87" s="165">
        <f t="shared" si="10"/>
        <v>0</v>
      </c>
      <c r="P87" s="165">
        <f t="shared" si="11"/>
        <v>0</v>
      </c>
      <c r="Q87" s="174">
        <f t="shared" si="13"/>
        <v>0</v>
      </c>
    </row>
    <row r="88" spans="1:17">
      <c r="A88" s="70" t="s">
        <v>248</v>
      </c>
      <c r="B88" s="9">
        <v>48403</v>
      </c>
      <c r="C88" s="32">
        <v>0</v>
      </c>
      <c r="D88" s="7">
        <f>SUMIF('CC Summary'!$B:$B,'OH capex'!$A88,'CC Summary'!K:K)*$C88</f>
        <v>0</v>
      </c>
      <c r="E88" s="35"/>
      <c r="F88" s="135">
        <f>SUMIFS('CC Summary'!$K:$K,'CC Summary'!$A:$A,"Y",'CC Summary'!$B:$B,'OH capex'!$A88)*'OH capex'!$C88</f>
        <v>0</v>
      </c>
      <c r="G88" s="7">
        <f>SUMIF('CC Summary'!$B:$B,'OH capex'!$A88,'CC Summary'!O:O)*$C88</f>
        <v>0</v>
      </c>
      <c r="H88" s="164">
        <f t="shared" si="8"/>
        <v>0</v>
      </c>
      <c r="I88" s="7">
        <f t="shared" si="9"/>
        <v>0</v>
      </c>
      <c r="J88" s="59">
        <f t="shared" si="12"/>
        <v>0</v>
      </c>
      <c r="L88" s="165">
        <f>SUMIF('CC Summary'!$B:$B,'OH capex'!$A88,'CC Summary'!H:H)*$C88</f>
        <v>0</v>
      </c>
      <c r="M88" s="165">
        <f>SUMIFS('CC Summary'!$H:$H,'CC Summary'!$A:$A,"Y",'CC Summary'!$B:$B,'OH capex'!$A88)*'OH capex'!$C88</f>
        <v>0</v>
      </c>
      <c r="N88" s="165">
        <f>SUMIF('CC Summary'!$B:$B,'OH capex'!$A88,'CC Summary'!P:P)*$C88</f>
        <v>0</v>
      </c>
      <c r="O88" s="165">
        <f t="shared" si="10"/>
        <v>0</v>
      </c>
      <c r="P88" s="165">
        <f t="shared" si="11"/>
        <v>0</v>
      </c>
      <c r="Q88" s="174">
        <f t="shared" si="13"/>
        <v>0</v>
      </c>
    </row>
    <row r="89" spans="1:17">
      <c r="A89" s="70" t="s">
        <v>248</v>
      </c>
      <c r="B89" s="9">
        <v>48500</v>
      </c>
      <c r="C89" s="32">
        <v>4.1000000000000003E-3</v>
      </c>
      <c r="D89" s="7">
        <f>SUMIF('CC Summary'!$B:$B,'OH capex'!$A89,'CC Summary'!K:K)*$C89</f>
        <v>214576.56696400003</v>
      </c>
      <c r="E89" s="35"/>
      <c r="F89" s="135">
        <f>SUMIFS('CC Summary'!$K:$K,'CC Summary'!$A:$A,"Y",'CC Summary'!$B:$B,'OH capex'!$A89)*'OH capex'!$C89</f>
        <v>0</v>
      </c>
      <c r="G89" s="7">
        <f>SUMIF('CC Summary'!$B:$B,'OH capex'!$A89,'CC Summary'!O:O)*$C89</f>
        <v>1279.2640847283099</v>
      </c>
      <c r="H89" s="164">
        <f t="shared" si="8"/>
        <v>3.7921220817501838E-4</v>
      </c>
      <c r="I89" s="7">
        <f t="shared" si="9"/>
        <v>1288.9111649786198</v>
      </c>
      <c r="J89" s="59">
        <f t="shared" si="12"/>
        <v>1288.9111649786198</v>
      </c>
      <c r="L89" s="165">
        <f>SUMIF('CC Summary'!$B:$B,'OH capex'!$A89,'CC Summary'!H:H)*$C89</f>
        <v>0</v>
      </c>
      <c r="M89" s="165">
        <f>SUMIFS('CC Summary'!$H:$H,'CC Summary'!$A:$A,"Y",'CC Summary'!$B:$B,'OH capex'!$A89)*'OH capex'!$C89</f>
        <v>0</v>
      </c>
      <c r="N89" s="165">
        <f>SUMIF('CC Summary'!$B:$B,'OH capex'!$A89,'CC Summary'!P:P)*$C89</f>
        <v>0</v>
      </c>
      <c r="O89" s="165">
        <f t="shared" si="10"/>
        <v>0</v>
      </c>
      <c r="P89" s="165">
        <f t="shared" si="11"/>
        <v>0</v>
      </c>
      <c r="Q89" s="174">
        <f t="shared" si="13"/>
        <v>0</v>
      </c>
    </row>
    <row r="90" spans="1:17">
      <c r="A90" s="70" t="s">
        <v>248</v>
      </c>
      <c r="B90" s="9">
        <v>48601</v>
      </c>
      <c r="C90" s="32">
        <v>0</v>
      </c>
      <c r="D90" s="7">
        <f>SUMIF('CC Summary'!$B:$B,'OH capex'!$A90,'CC Summary'!K:K)*$C90</f>
        <v>0</v>
      </c>
      <c r="E90" s="35"/>
      <c r="F90" s="135">
        <f>SUMIFS('CC Summary'!$K:$K,'CC Summary'!$A:$A,"Y",'CC Summary'!$B:$B,'OH capex'!$A90)*'OH capex'!$C90</f>
        <v>0</v>
      </c>
      <c r="G90" s="7">
        <f>SUMIF('CC Summary'!$B:$B,'OH capex'!$A90,'CC Summary'!O:O)*$C90</f>
        <v>0</v>
      </c>
      <c r="H90" s="164">
        <f t="shared" si="8"/>
        <v>0</v>
      </c>
      <c r="I90" s="7">
        <f t="shared" si="9"/>
        <v>0</v>
      </c>
      <c r="J90" s="59">
        <f t="shared" si="12"/>
        <v>0</v>
      </c>
      <c r="L90" s="165">
        <f>SUMIF('CC Summary'!$B:$B,'OH capex'!$A90,'CC Summary'!H:H)*$C90</f>
        <v>0</v>
      </c>
      <c r="M90" s="165">
        <f>SUMIFS('CC Summary'!$H:$H,'CC Summary'!$A:$A,"Y",'CC Summary'!$B:$B,'OH capex'!$A90)*'OH capex'!$C90</f>
        <v>0</v>
      </c>
      <c r="N90" s="165">
        <f>SUMIF('CC Summary'!$B:$B,'OH capex'!$A90,'CC Summary'!P:P)*$C90</f>
        <v>0</v>
      </c>
      <c r="O90" s="165">
        <f t="shared" si="10"/>
        <v>0</v>
      </c>
      <c r="P90" s="165">
        <f t="shared" si="11"/>
        <v>0</v>
      </c>
      <c r="Q90" s="174">
        <f t="shared" si="13"/>
        <v>0</v>
      </c>
    </row>
    <row r="91" spans="1:17">
      <c r="A91" s="70" t="s">
        <v>248</v>
      </c>
      <c r="B91" s="9">
        <v>48706</v>
      </c>
      <c r="C91" s="32">
        <v>7.4000000000000003E-3</v>
      </c>
      <c r="D91" s="7">
        <f>SUMIF('CC Summary'!$B:$B,'OH capex'!$A91,'CC Summary'!K:K)*$C91</f>
        <v>387284.53549600003</v>
      </c>
      <c r="E91" s="35"/>
      <c r="F91" s="135">
        <f>SUMIFS('CC Summary'!$K:$K,'CC Summary'!$A:$A,"Y",'CC Summary'!$B:$B,'OH capex'!$A91)*'OH capex'!$C91</f>
        <v>0</v>
      </c>
      <c r="G91" s="7">
        <f>SUMIF('CC Summary'!$B:$B,'OH capex'!$A91,'CC Summary'!O:O)*$C91</f>
        <v>2308.9156651193884</v>
      </c>
      <c r="H91" s="164">
        <f t="shared" si="8"/>
        <v>6.8443179036466726E-4</v>
      </c>
      <c r="I91" s="7">
        <f t="shared" si="9"/>
        <v>2326.3274684979965</v>
      </c>
      <c r="J91" s="59">
        <f t="shared" si="12"/>
        <v>2326.3274684979965</v>
      </c>
      <c r="L91" s="165">
        <f>SUMIF('CC Summary'!$B:$B,'OH capex'!$A91,'CC Summary'!H:H)*$C91</f>
        <v>0</v>
      </c>
      <c r="M91" s="165">
        <f>SUMIFS('CC Summary'!$H:$H,'CC Summary'!$A:$A,"Y",'CC Summary'!$B:$B,'OH capex'!$A91)*'OH capex'!$C91</f>
        <v>0</v>
      </c>
      <c r="N91" s="165">
        <f>SUMIF('CC Summary'!$B:$B,'OH capex'!$A91,'CC Summary'!P:P)*$C91</f>
        <v>0</v>
      </c>
      <c r="O91" s="165">
        <f t="shared" si="10"/>
        <v>0</v>
      </c>
      <c r="P91" s="165">
        <f t="shared" si="11"/>
        <v>0</v>
      </c>
      <c r="Q91" s="174">
        <f t="shared" si="13"/>
        <v>0</v>
      </c>
    </row>
    <row r="92" spans="1:17">
      <c r="A92" s="70" t="s">
        <v>248</v>
      </c>
      <c r="B92" s="9">
        <v>48801</v>
      </c>
      <c r="C92" s="32">
        <v>0</v>
      </c>
      <c r="D92" s="7">
        <f>SUMIF('CC Summary'!$B:$B,'OH capex'!$A92,'CC Summary'!K:K)*$C92</f>
        <v>0</v>
      </c>
      <c r="E92" s="35"/>
      <c r="F92" s="135">
        <f>SUMIFS('CC Summary'!$K:$K,'CC Summary'!$A:$A,"Y",'CC Summary'!$B:$B,'OH capex'!$A92)*'OH capex'!$C92</f>
        <v>0</v>
      </c>
      <c r="G92" s="7">
        <f>SUMIF('CC Summary'!$B:$B,'OH capex'!$A92,'CC Summary'!O:O)*$C92</f>
        <v>0</v>
      </c>
      <c r="H92" s="164">
        <f t="shared" si="8"/>
        <v>0</v>
      </c>
      <c r="I92" s="7">
        <f t="shared" si="9"/>
        <v>0</v>
      </c>
      <c r="J92" s="59">
        <f t="shared" si="12"/>
        <v>0</v>
      </c>
      <c r="L92" s="165">
        <f>SUMIF('CC Summary'!$B:$B,'OH capex'!$A92,'CC Summary'!H:H)*$C92</f>
        <v>0</v>
      </c>
      <c r="M92" s="165">
        <f>SUMIFS('CC Summary'!$H:$H,'CC Summary'!$A:$A,"Y",'CC Summary'!$B:$B,'OH capex'!$A92)*'OH capex'!$C92</f>
        <v>0</v>
      </c>
      <c r="N92" s="165">
        <f>SUMIF('CC Summary'!$B:$B,'OH capex'!$A92,'CC Summary'!P:P)*$C92</f>
        <v>0</v>
      </c>
      <c r="O92" s="165">
        <f t="shared" si="10"/>
        <v>0</v>
      </c>
      <c r="P92" s="165">
        <f t="shared" si="11"/>
        <v>0</v>
      </c>
      <c r="Q92" s="174">
        <f t="shared" si="13"/>
        <v>0</v>
      </c>
    </row>
    <row r="93" spans="1:17">
      <c r="A93" s="70" t="s">
        <v>248</v>
      </c>
      <c r="B93" s="9">
        <v>49500</v>
      </c>
      <c r="C93" s="32">
        <v>0</v>
      </c>
      <c r="D93" s="7">
        <f>SUMIF('CC Summary'!$B:$B,'OH capex'!$A93,'CC Summary'!K:K)*$C93</f>
        <v>0</v>
      </c>
      <c r="E93" s="35"/>
      <c r="F93" s="135">
        <f>SUMIFS('CC Summary'!$K:$K,'CC Summary'!$A:$A,"Y",'CC Summary'!$B:$B,'OH capex'!$A93)*'OH capex'!$C93</f>
        <v>0</v>
      </c>
      <c r="G93" s="7">
        <f>SUMIF('CC Summary'!$B:$B,'OH capex'!$A93,'CC Summary'!O:O)*$C93</f>
        <v>0</v>
      </c>
      <c r="H93" s="164">
        <f t="shared" si="8"/>
        <v>0</v>
      </c>
      <c r="I93" s="7">
        <f t="shared" si="9"/>
        <v>0</v>
      </c>
      <c r="J93" s="59">
        <f t="shared" si="12"/>
        <v>0</v>
      </c>
      <c r="L93" s="165">
        <f>SUMIF('CC Summary'!$B:$B,'OH capex'!$A93,'CC Summary'!H:H)*$C93</f>
        <v>0</v>
      </c>
      <c r="M93" s="165">
        <f>SUMIFS('CC Summary'!$H:$H,'CC Summary'!$A:$A,"Y",'CC Summary'!$B:$B,'OH capex'!$A93)*'OH capex'!$C93</f>
        <v>0</v>
      </c>
      <c r="N93" s="165">
        <f>SUMIF('CC Summary'!$B:$B,'OH capex'!$A93,'CC Summary'!P:P)*$C93</f>
        <v>0</v>
      </c>
      <c r="O93" s="165">
        <f t="shared" si="10"/>
        <v>0</v>
      </c>
      <c r="P93" s="165">
        <f t="shared" si="11"/>
        <v>0</v>
      </c>
      <c r="Q93" s="174">
        <f t="shared" si="13"/>
        <v>0</v>
      </c>
    </row>
    <row r="94" spans="1:17">
      <c r="A94" s="70" t="s">
        <v>248</v>
      </c>
      <c r="B94" s="9">
        <v>55600</v>
      </c>
      <c r="C94" s="32">
        <v>0</v>
      </c>
      <c r="D94" s="7">
        <f>SUMIF('CC Summary'!$B:$B,'OH capex'!$A94,'CC Summary'!K:K)*$C94</f>
        <v>0</v>
      </c>
      <c r="E94" s="35"/>
      <c r="F94" s="135">
        <f>SUMIFS('CC Summary'!$K:$K,'CC Summary'!$A:$A,"Y",'CC Summary'!$B:$B,'OH capex'!$A94)*'OH capex'!$C94</f>
        <v>0</v>
      </c>
      <c r="G94" s="7">
        <f>SUMIF('CC Summary'!$B:$B,'OH capex'!$A94,'CC Summary'!O:O)*$C94</f>
        <v>0</v>
      </c>
      <c r="H94" s="164">
        <f t="shared" si="8"/>
        <v>0</v>
      </c>
      <c r="I94" s="7">
        <f t="shared" si="9"/>
        <v>0</v>
      </c>
      <c r="J94" s="59">
        <f t="shared" si="12"/>
        <v>0</v>
      </c>
      <c r="L94" s="165">
        <f>SUMIF('CC Summary'!$B:$B,'OH capex'!$A94,'CC Summary'!H:H)*$C94</f>
        <v>0</v>
      </c>
      <c r="M94" s="165">
        <f>SUMIFS('CC Summary'!$H:$H,'CC Summary'!$A:$A,"Y",'CC Summary'!$B:$B,'OH capex'!$A94)*'OH capex'!$C94</f>
        <v>0</v>
      </c>
      <c r="N94" s="165">
        <f>SUMIF('CC Summary'!$B:$B,'OH capex'!$A94,'CC Summary'!P:P)*$C94</f>
        <v>0</v>
      </c>
      <c r="O94" s="165">
        <f t="shared" si="10"/>
        <v>0</v>
      </c>
      <c r="P94" s="165">
        <f t="shared" si="11"/>
        <v>0</v>
      </c>
      <c r="Q94" s="174">
        <f t="shared" si="13"/>
        <v>0</v>
      </c>
    </row>
    <row r="95" spans="1:17">
      <c r="A95" s="70" t="s">
        <v>248</v>
      </c>
      <c r="B95" s="9">
        <v>55700</v>
      </c>
      <c r="C95" s="32">
        <v>0</v>
      </c>
      <c r="D95" s="7">
        <f>SUMIF('CC Summary'!$B:$B,'OH capex'!$A95,'CC Summary'!K:K)*$C95</f>
        <v>0</v>
      </c>
      <c r="E95" s="35"/>
      <c r="F95" s="135">
        <f>SUMIFS('CC Summary'!$K:$K,'CC Summary'!$A:$A,"Y",'CC Summary'!$B:$B,'OH capex'!$A95)*'OH capex'!$C95</f>
        <v>0</v>
      </c>
      <c r="G95" s="7">
        <f>SUMIF('CC Summary'!$B:$B,'OH capex'!$A95,'CC Summary'!O:O)*$C95</f>
        <v>0</v>
      </c>
      <c r="H95" s="164">
        <f t="shared" si="8"/>
        <v>0</v>
      </c>
      <c r="I95" s="7">
        <f t="shared" si="9"/>
        <v>0</v>
      </c>
      <c r="J95" s="59">
        <f t="shared" si="12"/>
        <v>0</v>
      </c>
      <c r="L95" s="165">
        <f>SUMIF('CC Summary'!$B:$B,'OH capex'!$A95,'CC Summary'!H:H)*$C95</f>
        <v>0</v>
      </c>
      <c r="M95" s="165">
        <f>SUMIFS('CC Summary'!$H:$H,'CC Summary'!$A:$A,"Y",'CC Summary'!$B:$B,'OH capex'!$A95)*'OH capex'!$C95</f>
        <v>0</v>
      </c>
      <c r="N95" s="165">
        <f>SUMIF('CC Summary'!$B:$B,'OH capex'!$A95,'CC Summary'!P:P)*$C95</f>
        <v>0</v>
      </c>
      <c r="O95" s="165">
        <f t="shared" si="10"/>
        <v>0</v>
      </c>
      <c r="P95" s="165">
        <f t="shared" si="11"/>
        <v>0</v>
      </c>
      <c r="Q95" s="174">
        <f t="shared" si="13"/>
        <v>0</v>
      </c>
    </row>
    <row r="96" spans="1:17">
      <c r="A96" s="70" t="s">
        <v>350</v>
      </c>
      <c r="B96" s="33"/>
      <c r="C96" s="32">
        <v>1</v>
      </c>
      <c r="D96" s="7">
        <f>SUMIF('CC Summary'!$B:$B,'OH capex'!$A96,'CC Summary'!K:K)*$C96</f>
        <v>0</v>
      </c>
      <c r="E96" s="35"/>
      <c r="F96" s="135">
        <f>SUMIFS('CC Summary'!$K:$K,'CC Summary'!$A:$A,"Y",'CC Summary'!$B:$B,'OH capex'!$A96)*'OH capex'!$C96</f>
        <v>0</v>
      </c>
      <c r="G96" s="7">
        <f>SUMIF('CC Summary'!$B:$B,'OH capex'!$A96,'CC Summary'!O:O)*$C96</f>
        <v>0</v>
      </c>
      <c r="H96" s="164">
        <f t="shared" si="8"/>
        <v>0</v>
      </c>
      <c r="I96" s="7">
        <f t="shared" si="9"/>
        <v>0</v>
      </c>
      <c r="J96" s="59">
        <f t="shared" si="12"/>
        <v>0</v>
      </c>
      <c r="L96" s="165">
        <f>SUMIF('CC Summary'!$B:$B,'OH capex'!$A96,'CC Summary'!H:H)*$C96</f>
        <v>0</v>
      </c>
      <c r="M96" s="165">
        <f>SUMIFS('CC Summary'!$H:$H,'CC Summary'!$A:$A,"Y",'CC Summary'!$B:$B,'OH capex'!$A96)*'OH capex'!$C96</f>
        <v>0</v>
      </c>
      <c r="N96" s="165">
        <f>SUMIF('CC Summary'!$B:$B,'OH capex'!$A96,'CC Summary'!P:P)*$C96</f>
        <v>0</v>
      </c>
      <c r="O96" s="165">
        <f t="shared" si="10"/>
        <v>0</v>
      </c>
      <c r="P96" s="165">
        <f t="shared" si="11"/>
        <v>0</v>
      </c>
      <c r="Q96" s="174">
        <f t="shared" si="13"/>
        <v>0</v>
      </c>
    </row>
    <row r="97" spans="1:17">
      <c r="A97" s="70" t="s">
        <v>281</v>
      </c>
      <c r="B97" s="9">
        <v>47000</v>
      </c>
      <c r="C97" s="32">
        <v>0</v>
      </c>
      <c r="D97" s="7">
        <f>SUMIF('CC Summary'!$B:$B,'OH capex'!$A97,'CC Summary'!K:K)*$C97</f>
        <v>0</v>
      </c>
      <c r="E97" s="35"/>
      <c r="F97" s="135">
        <f>SUMIFS('CC Summary'!$K:$K,'CC Summary'!$A:$A,"Y",'CC Summary'!$B:$B,'OH capex'!$A97)*'OH capex'!$C97</f>
        <v>0</v>
      </c>
      <c r="G97" s="7">
        <f>SUMIF('CC Summary'!$B:$B,'OH capex'!$A97,'CC Summary'!O:O)*$C97</f>
        <v>0</v>
      </c>
      <c r="H97" s="164">
        <f t="shared" si="8"/>
        <v>0</v>
      </c>
      <c r="I97" s="7">
        <f t="shared" si="9"/>
        <v>0</v>
      </c>
      <c r="J97" s="59">
        <f t="shared" si="12"/>
        <v>0</v>
      </c>
      <c r="L97" s="165">
        <f>SUMIF('CC Summary'!$B:$B,'OH capex'!$A97,'CC Summary'!H:H)*$C97</f>
        <v>0</v>
      </c>
      <c r="M97" s="165">
        <f>SUMIFS('CC Summary'!$H:$H,'CC Summary'!$A:$A,"Y",'CC Summary'!$B:$B,'OH capex'!$A97)*'OH capex'!$C97</f>
        <v>0</v>
      </c>
      <c r="N97" s="165">
        <f>SUMIF('CC Summary'!$B:$B,'OH capex'!$A97,'CC Summary'!P:P)*$C97</f>
        <v>0</v>
      </c>
      <c r="O97" s="165">
        <f t="shared" si="10"/>
        <v>0</v>
      </c>
      <c r="P97" s="165">
        <f t="shared" si="11"/>
        <v>0</v>
      </c>
      <c r="Q97" s="174">
        <f t="shared" si="13"/>
        <v>0</v>
      </c>
    </row>
    <row r="98" spans="1:17">
      <c r="A98" s="70" t="s">
        <v>281</v>
      </c>
      <c r="B98" s="9">
        <v>47501</v>
      </c>
      <c r="C98" s="32">
        <v>0</v>
      </c>
      <c r="D98" s="7">
        <f>SUMIF('CC Summary'!$B:$B,'OH capex'!$A98,'CC Summary'!K:K)*$C98</f>
        <v>0</v>
      </c>
      <c r="E98" s="35"/>
      <c r="F98" s="135">
        <f>SUMIFS('CC Summary'!$K:$K,'CC Summary'!$A:$A,"Y",'CC Summary'!$B:$B,'OH capex'!$A98)*'OH capex'!$C98</f>
        <v>0</v>
      </c>
      <c r="G98" s="7">
        <f>SUMIF('CC Summary'!$B:$B,'OH capex'!$A98,'CC Summary'!O:O)*$C98</f>
        <v>0</v>
      </c>
      <c r="H98" s="164">
        <f t="shared" si="8"/>
        <v>0</v>
      </c>
      <c r="I98" s="7">
        <f t="shared" si="9"/>
        <v>0</v>
      </c>
      <c r="J98" s="59">
        <f t="shared" si="12"/>
        <v>0</v>
      </c>
      <c r="L98" s="165">
        <f>SUMIF('CC Summary'!$B:$B,'OH capex'!$A98,'CC Summary'!H:H)*$C98</f>
        <v>0</v>
      </c>
      <c r="M98" s="165">
        <f>SUMIFS('CC Summary'!$H:$H,'CC Summary'!$A:$A,"Y",'CC Summary'!$B:$B,'OH capex'!$A98)*'OH capex'!$C98</f>
        <v>0</v>
      </c>
      <c r="N98" s="165">
        <f>SUMIF('CC Summary'!$B:$B,'OH capex'!$A98,'CC Summary'!P:P)*$C98</f>
        <v>0</v>
      </c>
      <c r="O98" s="165">
        <f t="shared" si="10"/>
        <v>0</v>
      </c>
      <c r="P98" s="165">
        <f t="shared" si="11"/>
        <v>0</v>
      </c>
      <c r="Q98" s="174">
        <f t="shared" si="13"/>
        <v>0</v>
      </c>
    </row>
    <row r="99" spans="1:17">
      <c r="A99" s="70" t="s">
        <v>281</v>
      </c>
      <c r="B99" s="9">
        <v>49500</v>
      </c>
      <c r="C99" s="32">
        <v>1</v>
      </c>
      <c r="D99" s="7">
        <f>SUMIF('CC Summary'!$B:$B,'OH capex'!$A99,'CC Summary'!K:K)*$C99</f>
        <v>0</v>
      </c>
      <c r="E99" s="35"/>
      <c r="F99" s="135">
        <f>SUMIFS('CC Summary'!$K:$K,'CC Summary'!$A:$A,"Y",'CC Summary'!$B:$B,'OH capex'!$A99)*'OH capex'!$C99</f>
        <v>0</v>
      </c>
      <c r="G99" s="7">
        <f>SUMIF('CC Summary'!$B:$B,'OH capex'!$A99,'CC Summary'!O:O)*$C99</f>
        <v>0</v>
      </c>
      <c r="H99" s="164">
        <f t="shared" si="8"/>
        <v>0</v>
      </c>
      <c r="I99" s="7">
        <f t="shared" si="9"/>
        <v>0</v>
      </c>
      <c r="J99" s="59">
        <f t="shared" si="12"/>
        <v>0</v>
      </c>
      <c r="L99" s="165">
        <f>SUMIF('CC Summary'!$B:$B,'OH capex'!$A99,'CC Summary'!H:H)*$C99</f>
        <v>0</v>
      </c>
      <c r="M99" s="165">
        <f>SUMIFS('CC Summary'!$H:$H,'CC Summary'!$A:$A,"Y",'CC Summary'!$B:$B,'OH capex'!$A99)*'OH capex'!$C99</f>
        <v>0</v>
      </c>
      <c r="N99" s="165">
        <f>SUMIF('CC Summary'!$B:$B,'OH capex'!$A99,'CC Summary'!P:P)*$C99</f>
        <v>0</v>
      </c>
      <c r="O99" s="165">
        <f t="shared" si="10"/>
        <v>0</v>
      </c>
      <c r="P99" s="165">
        <f t="shared" si="11"/>
        <v>0</v>
      </c>
      <c r="Q99" s="174">
        <f t="shared" si="13"/>
        <v>0</v>
      </c>
    </row>
    <row r="100" spans="1:17">
      <c r="A100" s="70" t="s">
        <v>351</v>
      </c>
      <c r="B100" s="33"/>
      <c r="C100" s="32">
        <v>1</v>
      </c>
      <c r="D100" s="7">
        <f>SUMIF('CC Summary'!$B:$B,'OH capex'!$A100,'CC Summary'!K:K)*$C100</f>
        <v>0</v>
      </c>
      <c r="E100" s="35"/>
      <c r="F100" s="135">
        <f>SUMIFS('CC Summary'!$K:$K,'CC Summary'!$A:$A,"Y",'CC Summary'!$B:$B,'OH capex'!$A100)*'OH capex'!$C100</f>
        <v>0</v>
      </c>
      <c r="G100" s="7">
        <f>SUMIF('CC Summary'!$B:$B,'OH capex'!$A100,'CC Summary'!O:O)*$C100</f>
        <v>0</v>
      </c>
      <c r="H100" s="164">
        <f t="shared" si="8"/>
        <v>0</v>
      </c>
      <c r="I100" s="7">
        <f t="shared" si="9"/>
        <v>0</v>
      </c>
      <c r="J100" s="59">
        <f t="shared" si="12"/>
        <v>0</v>
      </c>
      <c r="L100" s="165">
        <f>SUMIF('CC Summary'!$B:$B,'OH capex'!$A100,'CC Summary'!H:H)*$C100</f>
        <v>0</v>
      </c>
      <c r="M100" s="165">
        <f>SUMIFS('CC Summary'!$H:$H,'CC Summary'!$A:$A,"Y",'CC Summary'!$B:$B,'OH capex'!$A100)*'OH capex'!$C100</f>
        <v>0</v>
      </c>
      <c r="N100" s="165">
        <f>SUMIF('CC Summary'!$B:$B,'OH capex'!$A100,'CC Summary'!P:P)*$C100</f>
        <v>0</v>
      </c>
      <c r="O100" s="165">
        <f t="shared" si="10"/>
        <v>0</v>
      </c>
      <c r="P100" s="165">
        <f t="shared" si="11"/>
        <v>0</v>
      </c>
      <c r="Q100" s="174">
        <f t="shared" si="13"/>
        <v>0</v>
      </c>
    </row>
    <row r="101" spans="1:17">
      <c r="A101" s="70" t="s">
        <v>254</v>
      </c>
      <c r="B101" s="9">
        <v>44200</v>
      </c>
      <c r="C101" s="32">
        <v>0</v>
      </c>
      <c r="D101" s="7">
        <f>SUMIF('CC Summary'!$B:$B,'OH capex'!$A101,'CC Summary'!K:K)*$C101</f>
        <v>0</v>
      </c>
      <c r="E101" s="35"/>
      <c r="F101" s="135">
        <f>SUMIFS('CC Summary'!$K:$K,'CC Summary'!$A:$A,"Y",'CC Summary'!$B:$B,'OH capex'!$A101)*'OH capex'!$C101</f>
        <v>0</v>
      </c>
      <c r="G101" s="7">
        <f>SUMIF('CC Summary'!$B:$B,'OH capex'!$A101,'CC Summary'!O:O)*$C101</f>
        <v>0</v>
      </c>
      <c r="H101" s="164">
        <f t="shared" si="8"/>
        <v>0</v>
      </c>
      <c r="I101" s="7">
        <f t="shared" si="9"/>
        <v>0</v>
      </c>
      <c r="J101" s="59">
        <f t="shared" si="12"/>
        <v>0</v>
      </c>
      <c r="L101" s="165">
        <f>SUMIF('CC Summary'!$B:$B,'OH capex'!$A101,'CC Summary'!H:H)*$C101</f>
        <v>0</v>
      </c>
      <c r="M101" s="165">
        <f>SUMIFS('CC Summary'!$H:$H,'CC Summary'!$A:$A,"Y",'CC Summary'!$B:$B,'OH capex'!$A101)*'OH capex'!$C101</f>
        <v>0</v>
      </c>
      <c r="N101" s="165">
        <f>SUMIF('CC Summary'!$B:$B,'OH capex'!$A101,'CC Summary'!P:P)*$C101</f>
        <v>0</v>
      </c>
      <c r="O101" s="165">
        <f t="shared" si="10"/>
        <v>0</v>
      </c>
      <c r="P101" s="165">
        <f t="shared" si="11"/>
        <v>0</v>
      </c>
      <c r="Q101" s="174">
        <f t="shared" si="13"/>
        <v>0</v>
      </c>
    </row>
    <row r="102" spans="1:17">
      <c r="A102" s="70" t="s">
        <v>254</v>
      </c>
      <c r="B102" s="9">
        <v>44302</v>
      </c>
      <c r="C102" s="32">
        <v>0</v>
      </c>
      <c r="D102" s="7">
        <f>SUMIF('CC Summary'!$B:$B,'OH capex'!$A102,'CC Summary'!K:K)*$C102</f>
        <v>0</v>
      </c>
      <c r="E102" s="35"/>
      <c r="F102" s="135">
        <f>SUMIFS('CC Summary'!$K:$K,'CC Summary'!$A:$A,"Y",'CC Summary'!$B:$B,'OH capex'!$A102)*'OH capex'!$C102</f>
        <v>0</v>
      </c>
      <c r="G102" s="7">
        <f>SUMIF('CC Summary'!$B:$B,'OH capex'!$A102,'CC Summary'!O:O)*$C102</f>
        <v>0</v>
      </c>
      <c r="H102" s="164">
        <f t="shared" si="8"/>
        <v>0</v>
      </c>
      <c r="I102" s="7">
        <f t="shared" si="9"/>
        <v>0</v>
      </c>
      <c r="J102" s="59">
        <f t="shared" si="12"/>
        <v>0</v>
      </c>
      <c r="L102" s="165">
        <f>SUMIF('CC Summary'!$B:$B,'OH capex'!$A102,'CC Summary'!H:H)*$C102</f>
        <v>0</v>
      </c>
      <c r="M102" s="165">
        <f>SUMIFS('CC Summary'!$H:$H,'CC Summary'!$A:$A,"Y",'CC Summary'!$B:$B,'OH capex'!$A102)*'OH capex'!$C102</f>
        <v>0</v>
      </c>
      <c r="N102" s="165">
        <f>SUMIF('CC Summary'!$B:$B,'OH capex'!$A102,'CC Summary'!P:P)*$C102</f>
        <v>0</v>
      </c>
      <c r="O102" s="165">
        <f t="shared" si="10"/>
        <v>0</v>
      </c>
      <c r="P102" s="165">
        <f t="shared" si="11"/>
        <v>0</v>
      </c>
      <c r="Q102" s="174">
        <f t="shared" si="13"/>
        <v>0</v>
      </c>
    </row>
    <row r="103" spans="1:17">
      <c r="A103" s="70" t="s">
        <v>254</v>
      </c>
      <c r="B103" s="9">
        <v>45200</v>
      </c>
      <c r="C103" s="32">
        <v>0</v>
      </c>
      <c r="D103" s="7">
        <f>SUMIF('CC Summary'!$B:$B,'OH capex'!$A103,'CC Summary'!K:K)*$C103</f>
        <v>0</v>
      </c>
      <c r="E103" s="35"/>
      <c r="F103" s="135">
        <f>SUMIFS('CC Summary'!$K:$K,'CC Summary'!$A:$A,"Y",'CC Summary'!$B:$B,'OH capex'!$A103)*'OH capex'!$C103</f>
        <v>0</v>
      </c>
      <c r="G103" s="7">
        <f>SUMIF('CC Summary'!$B:$B,'OH capex'!$A103,'CC Summary'!O:O)*$C103</f>
        <v>0</v>
      </c>
      <c r="H103" s="164">
        <f t="shared" si="8"/>
        <v>0</v>
      </c>
      <c r="I103" s="7">
        <f t="shared" si="9"/>
        <v>0</v>
      </c>
      <c r="J103" s="59">
        <f t="shared" si="12"/>
        <v>0</v>
      </c>
      <c r="L103" s="165">
        <f>SUMIF('CC Summary'!$B:$B,'OH capex'!$A103,'CC Summary'!H:H)*$C103</f>
        <v>0</v>
      </c>
      <c r="M103" s="165">
        <f>SUMIFS('CC Summary'!$H:$H,'CC Summary'!$A:$A,"Y",'CC Summary'!$B:$B,'OH capex'!$A103)*'OH capex'!$C103</f>
        <v>0</v>
      </c>
      <c r="N103" s="165">
        <f>SUMIF('CC Summary'!$B:$B,'OH capex'!$A103,'CC Summary'!P:P)*$C103</f>
        <v>0</v>
      </c>
      <c r="O103" s="165">
        <f t="shared" si="10"/>
        <v>0</v>
      </c>
      <c r="P103" s="165">
        <f t="shared" si="11"/>
        <v>0</v>
      </c>
      <c r="Q103" s="174">
        <f t="shared" si="13"/>
        <v>0</v>
      </c>
    </row>
    <row r="104" spans="1:17">
      <c r="A104" s="70" t="s">
        <v>254</v>
      </c>
      <c r="B104" s="9">
        <v>45500</v>
      </c>
      <c r="C104" s="32">
        <v>0</v>
      </c>
      <c r="D104" s="7">
        <f>SUMIF('CC Summary'!$B:$B,'OH capex'!$A104,'CC Summary'!K:K)*$C104</f>
        <v>0</v>
      </c>
      <c r="E104" s="35"/>
      <c r="F104" s="135">
        <f>SUMIFS('CC Summary'!$K:$K,'CC Summary'!$A:$A,"Y",'CC Summary'!$B:$B,'OH capex'!$A104)*'OH capex'!$C104</f>
        <v>0</v>
      </c>
      <c r="G104" s="7">
        <f>SUMIF('CC Summary'!$B:$B,'OH capex'!$A104,'CC Summary'!O:O)*$C104</f>
        <v>0</v>
      </c>
      <c r="H104" s="164">
        <f t="shared" si="8"/>
        <v>0</v>
      </c>
      <c r="I104" s="7">
        <f t="shared" si="9"/>
        <v>0</v>
      </c>
      <c r="J104" s="59">
        <f t="shared" si="12"/>
        <v>0</v>
      </c>
      <c r="L104" s="165">
        <f>SUMIF('CC Summary'!$B:$B,'OH capex'!$A104,'CC Summary'!H:H)*$C104</f>
        <v>0</v>
      </c>
      <c r="M104" s="165">
        <f>SUMIFS('CC Summary'!$H:$H,'CC Summary'!$A:$A,"Y",'CC Summary'!$B:$B,'OH capex'!$A104)*'OH capex'!$C104</f>
        <v>0</v>
      </c>
      <c r="N104" s="165">
        <f>SUMIF('CC Summary'!$B:$B,'OH capex'!$A104,'CC Summary'!P:P)*$C104</f>
        <v>0</v>
      </c>
      <c r="O104" s="165">
        <f t="shared" si="10"/>
        <v>0</v>
      </c>
      <c r="P104" s="165">
        <f t="shared" si="11"/>
        <v>0</v>
      </c>
      <c r="Q104" s="174">
        <f t="shared" si="13"/>
        <v>0</v>
      </c>
    </row>
    <row r="105" spans="1:17">
      <c r="A105" s="70" t="s">
        <v>254</v>
      </c>
      <c r="B105" s="9">
        <v>45700</v>
      </c>
      <c r="C105" s="32">
        <v>0</v>
      </c>
      <c r="D105" s="7">
        <f>SUMIF('CC Summary'!$B:$B,'OH capex'!$A105,'CC Summary'!K:K)*$C105</f>
        <v>0</v>
      </c>
      <c r="E105" s="35"/>
      <c r="F105" s="135">
        <f>SUMIFS('CC Summary'!$K:$K,'CC Summary'!$A:$A,"Y",'CC Summary'!$B:$B,'OH capex'!$A105)*'OH capex'!$C105</f>
        <v>0</v>
      </c>
      <c r="G105" s="7">
        <f>SUMIF('CC Summary'!$B:$B,'OH capex'!$A105,'CC Summary'!O:O)*$C105</f>
        <v>0</v>
      </c>
      <c r="H105" s="164">
        <f t="shared" si="8"/>
        <v>0</v>
      </c>
      <c r="I105" s="7">
        <f t="shared" si="9"/>
        <v>0</v>
      </c>
      <c r="J105" s="59">
        <f t="shared" si="12"/>
        <v>0</v>
      </c>
      <c r="L105" s="165">
        <f>SUMIF('CC Summary'!$B:$B,'OH capex'!$A105,'CC Summary'!H:H)*$C105</f>
        <v>0</v>
      </c>
      <c r="M105" s="165">
        <f>SUMIFS('CC Summary'!$H:$H,'CC Summary'!$A:$A,"Y",'CC Summary'!$B:$B,'OH capex'!$A105)*'OH capex'!$C105</f>
        <v>0</v>
      </c>
      <c r="N105" s="165">
        <f>SUMIF('CC Summary'!$B:$B,'OH capex'!$A105,'CC Summary'!P:P)*$C105</f>
        <v>0</v>
      </c>
      <c r="O105" s="165">
        <f t="shared" si="10"/>
        <v>0</v>
      </c>
      <c r="P105" s="165">
        <f t="shared" si="11"/>
        <v>0</v>
      </c>
      <c r="Q105" s="174">
        <f t="shared" si="13"/>
        <v>0</v>
      </c>
    </row>
    <row r="106" spans="1:17">
      <c r="A106" s="70" t="s">
        <v>254</v>
      </c>
      <c r="B106" s="9">
        <v>46000</v>
      </c>
      <c r="C106" s="32">
        <v>0</v>
      </c>
      <c r="D106" s="7">
        <f>SUMIF('CC Summary'!$B:$B,'OH capex'!$A106,'CC Summary'!K:K)*$C106</f>
        <v>0</v>
      </c>
      <c r="E106" s="35"/>
      <c r="F106" s="135">
        <f>SUMIFS('CC Summary'!$K:$K,'CC Summary'!$A:$A,"Y",'CC Summary'!$B:$B,'OH capex'!$A106)*'OH capex'!$C106</f>
        <v>0</v>
      </c>
      <c r="G106" s="7">
        <f>SUMIF('CC Summary'!$B:$B,'OH capex'!$A106,'CC Summary'!O:O)*$C106</f>
        <v>0</v>
      </c>
      <c r="H106" s="164">
        <f t="shared" si="8"/>
        <v>0</v>
      </c>
      <c r="I106" s="7">
        <f t="shared" si="9"/>
        <v>0</v>
      </c>
      <c r="J106" s="59">
        <f t="shared" si="12"/>
        <v>0</v>
      </c>
      <c r="L106" s="165">
        <f>SUMIF('CC Summary'!$B:$B,'OH capex'!$A106,'CC Summary'!H:H)*$C106</f>
        <v>0</v>
      </c>
      <c r="M106" s="165">
        <f>SUMIFS('CC Summary'!$H:$H,'CC Summary'!$A:$A,"Y",'CC Summary'!$B:$B,'OH capex'!$A106)*'OH capex'!$C106</f>
        <v>0</v>
      </c>
      <c r="N106" s="165">
        <f>SUMIF('CC Summary'!$B:$B,'OH capex'!$A106,'CC Summary'!P:P)*$C106</f>
        <v>0</v>
      </c>
      <c r="O106" s="165">
        <f t="shared" si="10"/>
        <v>0</v>
      </c>
      <c r="P106" s="165">
        <f t="shared" si="11"/>
        <v>0</v>
      </c>
      <c r="Q106" s="174">
        <f t="shared" si="13"/>
        <v>0</v>
      </c>
    </row>
    <row r="107" spans="1:17">
      <c r="A107" s="70" t="s">
        <v>254</v>
      </c>
      <c r="B107" s="9">
        <v>46200</v>
      </c>
      <c r="C107" s="32">
        <v>0</v>
      </c>
      <c r="D107" s="7">
        <f>SUMIF('CC Summary'!$B:$B,'OH capex'!$A107,'CC Summary'!K:K)*$C107</f>
        <v>0</v>
      </c>
      <c r="E107" s="35"/>
      <c r="F107" s="135">
        <f>SUMIFS('CC Summary'!$K:$K,'CC Summary'!$A:$A,"Y",'CC Summary'!$B:$B,'OH capex'!$A107)*'OH capex'!$C107</f>
        <v>0</v>
      </c>
      <c r="G107" s="7">
        <f>SUMIF('CC Summary'!$B:$B,'OH capex'!$A107,'CC Summary'!O:O)*$C107</f>
        <v>0</v>
      </c>
      <c r="H107" s="164">
        <f t="shared" si="8"/>
        <v>0</v>
      </c>
      <c r="I107" s="7">
        <f t="shared" si="9"/>
        <v>0</v>
      </c>
      <c r="J107" s="59">
        <f t="shared" si="12"/>
        <v>0</v>
      </c>
      <c r="L107" s="165">
        <f>SUMIF('CC Summary'!$B:$B,'OH capex'!$A107,'CC Summary'!H:H)*$C107</f>
        <v>0</v>
      </c>
      <c r="M107" s="165">
        <f>SUMIFS('CC Summary'!$H:$H,'CC Summary'!$A:$A,"Y",'CC Summary'!$B:$B,'OH capex'!$A107)*'OH capex'!$C107</f>
        <v>0</v>
      </c>
      <c r="N107" s="165">
        <f>SUMIF('CC Summary'!$B:$B,'OH capex'!$A107,'CC Summary'!P:P)*$C107</f>
        <v>0</v>
      </c>
      <c r="O107" s="165">
        <f t="shared" si="10"/>
        <v>0</v>
      </c>
      <c r="P107" s="165">
        <f t="shared" si="11"/>
        <v>0</v>
      </c>
      <c r="Q107" s="174">
        <f t="shared" si="13"/>
        <v>0</v>
      </c>
    </row>
    <row r="108" spans="1:17">
      <c r="A108" s="70" t="s">
        <v>254</v>
      </c>
      <c r="B108" s="9">
        <v>46700</v>
      </c>
      <c r="C108" s="32">
        <v>0</v>
      </c>
      <c r="D108" s="7">
        <f>SUMIF('CC Summary'!$B:$B,'OH capex'!$A108,'CC Summary'!K:K)*$C108</f>
        <v>0</v>
      </c>
      <c r="E108" s="35"/>
      <c r="F108" s="135">
        <f>SUMIFS('CC Summary'!$K:$K,'CC Summary'!$A:$A,"Y",'CC Summary'!$B:$B,'OH capex'!$A108)*'OH capex'!$C108</f>
        <v>0</v>
      </c>
      <c r="G108" s="7">
        <f>SUMIF('CC Summary'!$B:$B,'OH capex'!$A108,'CC Summary'!O:O)*$C108</f>
        <v>0</v>
      </c>
      <c r="H108" s="164">
        <f t="shared" si="8"/>
        <v>0</v>
      </c>
      <c r="I108" s="7">
        <f t="shared" si="9"/>
        <v>0</v>
      </c>
      <c r="J108" s="59">
        <f t="shared" si="12"/>
        <v>0</v>
      </c>
      <c r="L108" s="165">
        <f>SUMIF('CC Summary'!$B:$B,'OH capex'!$A108,'CC Summary'!H:H)*$C108</f>
        <v>0</v>
      </c>
      <c r="M108" s="165">
        <f>SUMIFS('CC Summary'!$H:$H,'CC Summary'!$A:$A,"Y",'CC Summary'!$B:$B,'OH capex'!$A108)*'OH capex'!$C108</f>
        <v>0</v>
      </c>
      <c r="N108" s="165">
        <f>SUMIF('CC Summary'!$B:$B,'OH capex'!$A108,'CC Summary'!P:P)*$C108</f>
        <v>0</v>
      </c>
      <c r="O108" s="165">
        <f t="shared" si="10"/>
        <v>0</v>
      </c>
      <c r="P108" s="165">
        <f t="shared" si="11"/>
        <v>0</v>
      </c>
      <c r="Q108" s="174">
        <f t="shared" si="13"/>
        <v>0</v>
      </c>
    </row>
    <row r="109" spans="1:17">
      <c r="A109" s="70" t="s">
        <v>254</v>
      </c>
      <c r="B109" s="9">
        <v>47401</v>
      </c>
      <c r="C109" s="32">
        <v>0</v>
      </c>
      <c r="D109" s="7">
        <f>SUMIF('CC Summary'!$B:$B,'OH capex'!$A109,'CC Summary'!K:K)*$C109</f>
        <v>0</v>
      </c>
      <c r="E109" s="35"/>
      <c r="F109" s="135">
        <f>SUMIFS('CC Summary'!$K:$K,'CC Summary'!$A:$A,"Y",'CC Summary'!$B:$B,'OH capex'!$A109)*'OH capex'!$C109</f>
        <v>0</v>
      </c>
      <c r="G109" s="7">
        <f>SUMIF('CC Summary'!$B:$B,'OH capex'!$A109,'CC Summary'!O:O)*$C109</f>
        <v>0</v>
      </c>
      <c r="H109" s="164">
        <f t="shared" si="8"/>
        <v>0</v>
      </c>
      <c r="I109" s="7">
        <f t="shared" si="9"/>
        <v>0</v>
      </c>
      <c r="J109" s="59">
        <f t="shared" si="12"/>
        <v>0</v>
      </c>
      <c r="L109" s="165">
        <f>SUMIF('CC Summary'!$B:$B,'OH capex'!$A109,'CC Summary'!H:H)*$C109</f>
        <v>0</v>
      </c>
      <c r="M109" s="165">
        <f>SUMIFS('CC Summary'!$H:$H,'CC Summary'!$A:$A,"Y",'CC Summary'!$B:$B,'OH capex'!$A109)*'OH capex'!$C109</f>
        <v>0</v>
      </c>
      <c r="N109" s="165">
        <f>SUMIF('CC Summary'!$B:$B,'OH capex'!$A109,'CC Summary'!P:P)*$C109</f>
        <v>0</v>
      </c>
      <c r="O109" s="165">
        <f t="shared" si="10"/>
        <v>0</v>
      </c>
      <c r="P109" s="165">
        <f t="shared" si="11"/>
        <v>0</v>
      </c>
      <c r="Q109" s="174">
        <f t="shared" si="13"/>
        <v>0</v>
      </c>
    </row>
    <row r="110" spans="1:17">
      <c r="A110" s="70" t="s">
        <v>254</v>
      </c>
      <c r="B110" s="9">
        <v>47501</v>
      </c>
      <c r="C110" s="32">
        <v>0</v>
      </c>
      <c r="D110" s="7">
        <f>SUMIF('CC Summary'!$B:$B,'OH capex'!$A110,'CC Summary'!K:K)*$C110</f>
        <v>0</v>
      </c>
      <c r="E110" s="35"/>
      <c r="F110" s="135">
        <f>SUMIFS('CC Summary'!$K:$K,'CC Summary'!$A:$A,"Y",'CC Summary'!$B:$B,'OH capex'!$A110)*'OH capex'!$C110</f>
        <v>0</v>
      </c>
      <c r="G110" s="7">
        <f>SUMIF('CC Summary'!$B:$B,'OH capex'!$A110,'CC Summary'!O:O)*$C110</f>
        <v>0</v>
      </c>
      <c r="H110" s="164">
        <f t="shared" si="8"/>
        <v>0</v>
      </c>
      <c r="I110" s="7">
        <f t="shared" si="9"/>
        <v>0</v>
      </c>
      <c r="J110" s="59">
        <f t="shared" si="12"/>
        <v>0</v>
      </c>
      <c r="L110" s="165">
        <f>SUMIF('CC Summary'!$B:$B,'OH capex'!$A110,'CC Summary'!H:H)*$C110</f>
        <v>0</v>
      </c>
      <c r="M110" s="165">
        <f>SUMIFS('CC Summary'!$H:$H,'CC Summary'!$A:$A,"Y",'CC Summary'!$B:$B,'OH capex'!$A110)*'OH capex'!$C110</f>
        <v>0</v>
      </c>
      <c r="N110" s="165">
        <f>SUMIF('CC Summary'!$B:$B,'OH capex'!$A110,'CC Summary'!P:P)*$C110</f>
        <v>0</v>
      </c>
      <c r="O110" s="165">
        <f t="shared" si="10"/>
        <v>0</v>
      </c>
      <c r="P110" s="165">
        <f t="shared" si="11"/>
        <v>0</v>
      </c>
      <c r="Q110" s="174">
        <f t="shared" si="13"/>
        <v>0</v>
      </c>
    </row>
    <row r="111" spans="1:17">
      <c r="A111" s="70" t="s">
        <v>254</v>
      </c>
      <c r="B111" s="9">
        <v>47700</v>
      </c>
      <c r="C111" s="32">
        <v>0</v>
      </c>
      <c r="D111" s="7">
        <f>SUMIF('CC Summary'!$B:$B,'OH capex'!$A111,'CC Summary'!K:K)*$C111</f>
        <v>0</v>
      </c>
      <c r="E111" s="35"/>
      <c r="F111" s="135">
        <f>SUMIFS('CC Summary'!$K:$K,'CC Summary'!$A:$A,"Y",'CC Summary'!$B:$B,'OH capex'!$A111)*'OH capex'!$C111</f>
        <v>0</v>
      </c>
      <c r="G111" s="7">
        <f>SUMIF('CC Summary'!$B:$B,'OH capex'!$A111,'CC Summary'!O:O)*$C111</f>
        <v>0</v>
      </c>
      <c r="H111" s="164">
        <f t="shared" si="8"/>
        <v>0</v>
      </c>
      <c r="I111" s="7">
        <f t="shared" si="9"/>
        <v>0</v>
      </c>
      <c r="J111" s="59">
        <f t="shared" si="12"/>
        <v>0</v>
      </c>
      <c r="L111" s="165">
        <f>SUMIF('CC Summary'!$B:$B,'OH capex'!$A111,'CC Summary'!H:H)*$C111</f>
        <v>0</v>
      </c>
      <c r="M111" s="165">
        <f>SUMIFS('CC Summary'!$H:$H,'CC Summary'!$A:$A,"Y",'CC Summary'!$B:$B,'OH capex'!$A111)*'OH capex'!$C111</f>
        <v>0</v>
      </c>
      <c r="N111" s="165">
        <f>SUMIF('CC Summary'!$B:$B,'OH capex'!$A111,'CC Summary'!P:P)*$C111</f>
        <v>0</v>
      </c>
      <c r="O111" s="165">
        <f t="shared" si="10"/>
        <v>0</v>
      </c>
      <c r="P111" s="165">
        <f t="shared" si="11"/>
        <v>0</v>
      </c>
      <c r="Q111" s="174">
        <f t="shared" si="13"/>
        <v>0</v>
      </c>
    </row>
    <row r="112" spans="1:17">
      <c r="A112" s="70" t="s">
        <v>254</v>
      </c>
      <c r="B112" s="9">
        <v>48403</v>
      </c>
      <c r="C112" s="32">
        <v>0.68300000000000005</v>
      </c>
      <c r="D112" s="7">
        <f>SUMIF('CC Summary'!$B:$B,'OH capex'!$A112,'CC Summary'!K:K)*$C112</f>
        <v>9610803.0273600016</v>
      </c>
      <c r="E112" s="35"/>
      <c r="F112" s="135">
        <f>SUMIFS('CC Summary'!$K:$K,'CC Summary'!$A:$A,"Y",'CC Summary'!$B:$B,'OH capex'!$A112)*'OH capex'!$C112</f>
        <v>0</v>
      </c>
      <c r="G112" s="7">
        <f>SUMIF('CC Summary'!$B:$B,'OH capex'!$A112,'CC Summary'!O:O)*$C112</f>
        <v>57297.753022409393</v>
      </c>
      <c r="H112" s="164">
        <f t="shared" si="8"/>
        <v>1.6984770937041739E-2</v>
      </c>
      <c r="I112" s="7">
        <f t="shared" si="9"/>
        <v>57729.842086871024</v>
      </c>
      <c r="J112" s="59">
        <f t="shared" si="12"/>
        <v>57729.842086871024</v>
      </c>
      <c r="L112" s="165">
        <f>SUMIF('CC Summary'!$B:$B,'OH capex'!$A112,'CC Summary'!H:H)*$C112</f>
        <v>0</v>
      </c>
      <c r="M112" s="165">
        <f>SUMIFS('CC Summary'!$H:$H,'CC Summary'!$A:$A,"Y",'CC Summary'!$B:$B,'OH capex'!$A112)*'OH capex'!$C112</f>
        <v>0</v>
      </c>
      <c r="N112" s="165">
        <f>SUMIF('CC Summary'!$B:$B,'OH capex'!$A112,'CC Summary'!P:P)*$C112</f>
        <v>0</v>
      </c>
      <c r="O112" s="165">
        <f t="shared" si="10"/>
        <v>0</v>
      </c>
      <c r="P112" s="165">
        <f t="shared" si="11"/>
        <v>0</v>
      </c>
      <c r="Q112" s="174">
        <f t="shared" si="13"/>
        <v>0</v>
      </c>
    </row>
    <row r="113" spans="1:17">
      <c r="A113" s="70" t="s">
        <v>254</v>
      </c>
      <c r="B113" s="9">
        <v>48500</v>
      </c>
      <c r="C113" s="32">
        <v>0.13700000000000001</v>
      </c>
      <c r="D113" s="7">
        <f>SUMIF('CC Summary'!$B:$B,'OH capex'!$A113,'CC Summary'!K:K)*$C113</f>
        <v>1927789.1870400005</v>
      </c>
      <c r="E113" s="35"/>
      <c r="F113" s="135">
        <f>SUMIFS('CC Summary'!$K:$K,'CC Summary'!$A:$A,"Y",'CC Summary'!$B:$B,'OH capex'!$A113)*'OH capex'!$C113</f>
        <v>0</v>
      </c>
      <c r="G113" s="7">
        <f>SUMIF('CC Summary'!$B:$B,'OH capex'!$A113,'CC Summary'!O:O)*$C113</f>
        <v>11493.107121625311</v>
      </c>
      <c r="H113" s="164">
        <f t="shared" si="8"/>
        <v>3.4069013446189145E-3</v>
      </c>
      <c r="I113" s="7">
        <f t="shared" si="9"/>
        <v>11579.777988142507</v>
      </c>
      <c r="J113" s="59">
        <f t="shared" si="12"/>
        <v>11579.777988142507</v>
      </c>
      <c r="L113" s="165">
        <f>SUMIF('CC Summary'!$B:$B,'OH capex'!$A113,'CC Summary'!H:H)*$C113</f>
        <v>0</v>
      </c>
      <c r="M113" s="165">
        <f>SUMIFS('CC Summary'!$H:$H,'CC Summary'!$A:$A,"Y",'CC Summary'!$B:$B,'OH capex'!$A113)*'OH capex'!$C113</f>
        <v>0</v>
      </c>
      <c r="N113" s="165">
        <f>SUMIF('CC Summary'!$B:$B,'OH capex'!$A113,'CC Summary'!P:P)*$C113</f>
        <v>0</v>
      </c>
      <c r="O113" s="165">
        <f t="shared" si="10"/>
        <v>0</v>
      </c>
      <c r="P113" s="165">
        <f t="shared" si="11"/>
        <v>0</v>
      </c>
      <c r="Q113" s="174">
        <f t="shared" si="13"/>
        <v>0</v>
      </c>
    </row>
    <row r="114" spans="1:17">
      <c r="A114" s="70" t="s">
        <v>254</v>
      </c>
      <c r="B114" s="9">
        <v>48601</v>
      </c>
      <c r="C114" s="32">
        <v>0.17799999999999999</v>
      </c>
      <c r="D114" s="7">
        <f>SUMIF('CC Summary'!$B:$B,'OH capex'!$A114,'CC Summary'!K:K)*$C114</f>
        <v>2504718.79776</v>
      </c>
      <c r="E114" s="35"/>
      <c r="F114" s="135">
        <f>SUMIFS('CC Summary'!$K:$K,'CC Summary'!$A:$A,"Y",'CC Summary'!$B:$B,'OH capex'!$A114)*'OH capex'!$C114</f>
        <v>0</v>
      </c>
      <c r="G114" s="7">
        <f>SUMIF('CC Summary'!$B:$B,'OH capex'!$A114,'CC Summary'!O:O)*$C114</f>
        <v>14932.650128827045</v>
      </c>
      <c r="H114" s="164">
        <f t="shared" si="8"/>
        <v>4.4264849587019464E-3</v>
      </c>
      <c r="I114" s="7">
        <f t="shared" si="9"/>
        <v>15045.258991893181</v>
      </c>
      <c r="J114" s="59">
        <f t="shared" si="12"/>
        <v>15045.258991893181</v>
      </c>
      <c r="L114" s="165">
        <f>SUMIF('CC Summary'!$B:$B,'OH capex'!$A114,'CC Summary'!H:H)*$C114</f>
        <v>0</v>
      </c>
      <c r="M114" s="165">
        <f>SUMIFS('CC Summary'!$H:$H,'CC Summary'!$A:$A,"Y",'CC Summary'!$B:$B,'OH capex'!$A114)*'OH capex'!$C114</f>
        <v>0</v>
      </c>
      <c r="N114" s="165">
        <f>SUMIF('CC Summary'!$B:$B,'OH capex'!$A114,'CC Summary'!P:P)*$C114</f>
        <v>0</v>
      </c>
      <c r="O114" s="165">
        <f t="shared" si="10"/>
        <v>0</v>
      </c>
      <c r="P114" s="165">
        <f t="shared" si="11"/>
        <v>0</v>
      </c>
      <c r="Q114" s="174">
        <f t="shared" si="13"/>
        <v>0</v>
      </c>
    </row>
    <row r="115" spans="1:17">
      <c r="A115" s="70" t="s">
        <v>254</v>
      </c>
      <c r="B115" s="9">
        <v>48706</v>
      </c>
      <c r="C115" s="32">
        <v>0</v>
      </c>
      <c r="D115" s="7">
        <f>SUMIF('CC Summary'!$B:$B,'OH capex'!$A115,'CC Summary'!K:K)*$C115</f>
        <v>0</v>
      </c>
      <c r="E115" s="35"/>
      <c r="F115" s="135">
        <f>SUMIFS('CC Summary'!$K:$K,'CC Summary'!$A:$A,"Y",'CC Summary'!$B:$B,'OH capex'!$A115)*'OH capex'!$C115</f>
        <v>0</v>
      </c>
      <c r="G115" s="7">
        <f>SUMIF('CC Summary'!$B:$B,'OH capex'!$A115,'CC Summary'!O:O)*$C115</f>
        <v>0</v>
      </c>
      <c r="H115" s="164">
        <f t="shared" si="8"/>
        <v>0</v>
      </c>
      <c r="I115" s="7">
        <f t="shared" si="9"/>
        <v>0</v>
      </c>
      <c r="J115" s="59">
        <f t="shared" si="12"/>
        <v>0</v>
      </c>
      <c r="L115" s="165">
        <f>SUMIF('CC Summary'!$B:$B,'OH capex'!$A115,'CC Summary'!H:H)*$C115</f>
        <v>0</v>
      </c>
      <c r="M115" s="165">
        <f>SUMIFS('CC Summary'!$H:$H,'CC Summary'!$A:$A,"Y",'CC Summary'!$B:$B,'OH capex'!$A115)*'OH capex'!$C115</f>
        <v>0</v>
      </c>
      <c r="N115" s="165">
        <f>SUMIF('CC Summary'!$B:$B,'OH capex'!$A115,'CC Summary'!P:P)*$C115</f>
        <v>0</v>
      </c>
      <c r="O115" s="165">
        <f t="shared" si="10"/>
        <v>0</v>
      </c>
      <c r="P115" s="165">
        <f t="shared" si="11"/>
        <v>0</v>
      </c>
      <c r="Q115" s="174">
        <f t="shared" si="13"/>
        <v>0</v>
      </c>
    </row>
    <row r="116" spans="1:17">
      <c r="A116" s="70" t="s">
        <v>254</v>
      </c>
      <c r="B116" s="9">
        <v>48801</v>
      </c>
      <c r="C116" s="32">
        <v>2E-3</v>
      </c>
      <c r="D116" s="7">
        <f>SUMIF('CC Summary'!$B:$B,'OH capex'!$A116,'CC Summary'!K:K)*$C116</f>
        <v>28142.907840000003</v>
      </c>
      <c r="E116" s="35"/>
      <c r="F116" s="135">
        <f>SUMIFS('CC Summary'!$K:$K,'CC Summary'!$A:$A,"Y",'CC Summary'!$B:$B,'OH capex'!$A116)*'OH capex'!$C116</f>
        <v>0</v>
      </c>
      <c r="G116" s="7">
        <f>SUMIF('CC Summary'!$B:$B,'OH capex'!$A116,'CC Summary'!O:O)*$C116</f>
        <v>167.78258571715781</v>
      </c>
      <c r="H116" s="164">
        <f t="shared" si="8"/>
        <v>4.9735786052830862E-5</v>
      </c>
      <c r="I116" s="7">
        <f t="shared" si="9"/>
        <v>169.04785384149642</v>
      </c>
      <c r="J116" s="59">
        <f t="shared" si="12"/>
        <v>169.04785384149642</v>
      </c>
      <c r="L116" s="165">
        <f>SUMIF('CC Summary'!$B:$B,'OH capex'!$A116,'CC Summary'!H:H)*$C116</f>
        <v>0</v>
      </c>
      <c r="M116" s="165">
        <f>SUMIFS('CC Summary'!$H:$H,'CC Summary'!$A:$A,"Y",'CC Summary'!$B:$B,'OH capex'!$A116)*'OH capex'!$C116</f>
        <v>0</v>
      </c>
      <c r="N116" s="165">
        <f>SUMIF('CC Summary'!$B:$B,'OH capex'!$A116,'CC Summary'!P:P)*$C116</f>
        <v>0</v>
      </c>
      <c r="O116" s="165">
        <f t="shared" si="10"/>
        <v>0</v>
      </c>
      <c r="P116" s="165">
        <f t="shared" si="11"/>
        <v>0</v>
      </c>
      <c r="Q116" s="174">
        <f t="shared" si="13"/>
        <v>0</v>
      </c>
    </row>
    <row r="117" spans="1:17">
      <c r="A117" s="70" t="s">
        <v>254</v>
      </c>
      <c r="B117" s="9">
        <v>49500</v>
      </c>
      <c r="C117" s="32">
        <v>0</v>
      </c>
      <c r="D117" s="7">
        <f>SUMIF('CC Summary'!$B:$B,'OH capex'!$A117,'CC Summary'!K:K)*$C117</f>
        <v>0</v>
      </c>
      <c r="E117" s="35"/>
      <c r="F117" s="135">
        <f>SUMIFS('CC Summary'!$K:$K,'CC Summary'!$A:$A,"Y",'CC Summary'!$B:$B,'OH capex'!$A117)*'OH capex'!$C117</f>
        <v>0</v>
      </c>
      <c r="G117" s="7">
        <f>SUMIF('CC Summary'!$B:$B,'OH capex'!$A117,'CC Summary'!O:O)*$C117</f>
        <v>0</v>
      </c>
      <c r="H117" s="164">
        <f t="shared" si="8"/>
        <v>0</v>
      </c>
      <c r="I117" s="7">
        <f t="shared" si="9"/>
        <v>0</v>
      </c>
      <c r="J117" s="59">
        <f t="shared" si="12"/>
        <v>0</v>
      </c>
      <c r="L117" s="165">
        <f>SUMIF('CC Summary'!$B:$B,'OH capex'!$A117,'CC Summary'!H:H)*$C117</f>
        <v>0</v>
      </c>
      <c r="M117" s="165">
        <f>SUMIFS('CC Summary'!$H:$H,'CC Summary'!$A:$A,"Y",'CC Summary'!$B:$B,'OH capex'!$A117)*'OH capex'!$C117</f>
        <v>0</v>
      </c>
      <c r="N117" s="165">
        <f>SUMIF('CC Summary'!$B:$B,'OH capex'!$A117,'CC Summary'!P:P)*$C117</f>
        <v>0</v>
      </c>
      <c r="O117" s="165">
        <f t="shared" si="10"/>
        <v>0</v>
      </c>
      <c r="P117" s="165">
        <f t="shared" si="11"/>
        <v>0</v>
      </c>
      <c r="Q117" s="174">
        <f t="shared" si="13"/>
        <v>0</v>
      </c>
    </row>
    <row r="118" spans="1:17">
      <c r="A118" s="70" t="s">
        <v>254</v>
      </c>
      <c r="B118" s="9">
        <v>55200</v>
      </c>
      <c r="C118" s="32">
        <v>0</v>
      </c>
      <c r="D118" s="7">
        <f>SUMIF('CC Summary'!$B:$B,'OH capex'!$A118,'CC Summary'!K:K)*$C118</f>
        <v>0</v>
      </c>
      <c r="E118" s="35"/>
      <c r="F118" s="135">
        <f>SUMIFS('CC Summary'!$K:$K,'CC Summary'!$A:$A,"Y",'CC Summary'!$B:$B,'OH capex'!$A118)*'OH capex'!$C118</f>
        <v>0</v>
      </c>
      <c r="G118" s="7">
        <f>SUMIF('CC Summary'!$B:$B,'OH capex'!$A118,'CC Summary'!O:O)*$C118</f>
        <v>0</v>
      </c>
      <c r="H118" s="164">
        <f t="shared" si="8"/>
        <v>0</v>
      </c>
      <c r="I118" s="7">
        <f t="shared" si="9"/>
        <v>0</v>
      </c>
      <c r="J118" s="59">
        <f t="shared" si="12"/>
        <v>0</v>
      </c>
      <c r="L118" s="165">
        <f>SUMIF('CC Summary'!$B:$B,'OH capex'!$A118,'CC Summary'!H:H)*$C118</f>
        <v>0</v>
      </c>
      <c r="M118" s="165">
        <f>SUMIFS('CC Summary'!$H:$H,'CC Summary'!$A:$A,"Y",'CC Summary'!$B:$B,'OH capex'!$A118)*'OH capex'!$C118</f>
        <v>0</v>
      </c>
      <c r="N118" s="165">
        <f>SUMIF('CC Summary'!$B:$B,'OH capex'!$A118,'CC Summary'!P:P)*$C118</f>
        <v>0</v>
      </c>
      <c r="O118" s="165">
        <f t="shared" si="10"/>
        <v>0</v>
      </c>
      <c r="P118" s="165">
        <f t="shared" si="11"/>
        <v>0</v>
      </c>
      <c r="Q118" s="174">
        <f t="shared" si="13"/>
        <v>0</v>
      </c>
    </row>
    <row r="119" spans="1:17">
      <c r="A119" s="70" t="s">
        <v>254</v>
      </c>
      <c r="B119" s="9">
        <v>55500</v>
      </c>
      <c r="C119" s="32">
        <v>0</v>
      </c>
      <c r="D119" s="7">
        <f>SUMIF('CC Summary'!$B:$B,'OH capex'!$A119,'CC Summary'!K:K)*$C119</f>
        <v>0</v>
      </c>
      <c r="E119" s="35"/>
      <c r="F119" s="135">
        <f>SUMIFS('CC Summary'!$K:$K,'CC Summary'!$A:$A,"Y",'CC Summary'!$B:$B,'OH capex'!$A119)*'OH capex'!$C119</f>
        <v>0</v>
      </c>
      <c r="G119" s="7">
        <f>SUMIF('CC Summary'!$B:$B,'OH capex'!$A119,'CC Summary'!O:O)*$C119</f>
        <v>0</v>
      </c>
      <c r="H119" s="164">
        <f t="shared" si="8"/>
        <v>0</v>
      </c>
      <c r="I119" s="7">
        <f t="shared" si="9"/>
        <v>0</v>
      </c>
      <c r="J119" s="59">
        <f t="shared" si="12"/>
        <v>0</v>
      </c>
      <c r="L119" s="165">
        <f>SUMIF('CC Summary'!$B:$B,'OH capex'!$A119,'CC Summary'!H:H)*$C119</f>
        <v>0</v>
      </c>
      <c r="M119" s="165">
        <f>SUMIFS('CC Summary'!$H:$H,'CC Summary'!$A:$A,"Y",'CC Summary'!$B:$B,'OH capex'!$A119)*'OH capex'!$C119</f>
        <v>0</v>
      </c>
      <c r="N119" s="165">
        <f>SUMIF('CC Summary'!$B:$B,'OH capex'!$A119,'CC Summary'!P:P)*$C119</f>
        <v>0</v>
      </c>
      <c r="O119" s="165">
        <f t="shared" si="10"/>
        <v>0</v>
      </c>
      <c r="P119" s="165">
        <f t="shared" si="11"/>
        <v>0</v>
      </c>
      <c r="Q119" s="174">
        <f t="shared" si="13"/>
        <v>0</v>
      </c>
    </row>
    <row r="120" spans="1:17">
      <c r="A120" s="70" t="s">
        <v>254</v>
      </c>
      <c r="B120" s="9">
        <v>55700</v>
      </c>
      <c r="C120" s="32">
        <v>0</v>
      </c>
      <c r="D120" s="7">
        <f>SUMIF('CC Summary'!$B:$B,'OH capex'!$A120,'CC Summary'!K:K)*$C120</f>
        <v>0</v>
      </c>
      <c r="E120" s="35"/>
      <c r="F120" s="135">
        <f>SUMIFS('CC Summary'!$K:$K,'CC Summary'!$A:$A,"Y",'CC Summary'!$B:$B,'OH capex'!$A120)*'OH capex'!$C120</f>
        <v>0</v>
      </c>
      <c r="G120" s="7">
        <f>SUMIF('CC Summary'!$B:$B,'OH capex'!$A120,'CC Summary'!O:O)*$C120</f>
        <v>0</v>
      </c>
      <c r="H120" s="164">
        <f t="shared" si="8"/>
        <v>0</v>
      </c>
      <c r="I120" s="7">
        <f t="shared" si="9"/>
        <v>0</v>
      </c>
      <c r="J120" s="59">
        <f t="shared" si="12"/>
        <v>0</v>
      </c>
      <c r="L120" s="165">
        <f>SUMIF('CC Summary'!$B:$B,'OH capex'!$A120,'CC Summary'!H:H)*$C120</f>
        <v>0</v>
      </c>
      <c r="M120" s="165">
        <f>SUMIFS('CC Summary'!$H:$H,'CC Summary'!$A:$A,"Y",'CC Summary'!$B:$B,'OH capex'!$A120)*'OH capex'!$C120</f>
        <v>0</v>
      </c>
      <c r="N120" s="165">
        <f>SUMIF('CC Summary'!$B:$B,'OH capex'!$A120,'CC Summary'!P:P)*$C120</f>
        <v>0</v>
      </c>
      <c r="O120" s="165">
        <f t="shared" si="10"/>
        <v>0</v>
      </c>
      <c r="P120" s="165">
        <f t="shared" si="11"/>
        <v>0</v>
      </c>
      <c r="Q120" s="174">
        <f t="shared" si="13"/>
        <v>0</v>
      </c>
    </row>
    <row r="121" spans="1:17">
      <c r="A121" s="70" t="s">
        <v>352</v>
      </c>
      <c r="B121" s="33"/>
      <c r="C121" s="32">
        <v>1</v>
      </c>
      <c r="D121" s="7">
        <f>SUMIF('CC Summary'!$B:$B,'OH capex'!$A121,'CC Summary'!K:K)*$C121</f>
        <v>0</v>
      </c>
      <c r="E121" s="35"/>
      <c r="F121" s="135">
        <f>SUMIFS('CC Summary'!$K:$K,'CC Summary'!$A:$A,"Y",'CC Summary'!$B:$B,'OH capex'!$A121)*'OH capex'!$C121</f>
        <v>0</v>
      </c>
      <c r="G121" s="7">
        <f>SUMIF('CC Summary'!$B:$B,'OH capex'!$A121,'CC Summary'!O:O)*$C121</f>
        <v>0</v>
      </c>
      <c r="H121" s="164">
        <f t="shared" si="8"/>
        <v>0</v>
      </c>
      <c r="I121" s="7">
        <f t="shared" si="9"/>
        <v>0</v>
      </c>
      <c r="J121" s="59">
        <f t="shared" si="12"/>
        <v>0</v>
      </c>
      <c r="L121" s="165">
        <f>SUMIF('CC Summary'!$B:$B,'OH capex'!$A121,'CC Summary'!H:H)*$C121</f>
        <v>0</v>
      </c>
      <c r="M121" s="165">
        <f>SUMIFS('CC Summary'!$H:$H,'CC Summary'!$A:$A,"Y",'CC Summary'!$B:$B,'OH capex'!$A121)*'OH capex'!$C121</f>
        <v>0</v>
      </c>
      <c r="N121" s="165">
        <f>SUMIF('CC Summary'!$B:$B,'OH capex'!$A121,'CC Summary'!P:P)*$C121</f>
        <v>0</v>
      </c>
      <c r="O121" s="165">
        <f t="shared" si="10"/>
        <v>0</v>
      </c>
      <c r="P121" s="165">
        <f t="shared" si="11"/>
        <v>0</v>
      </c>
      <c r="Q121" s="174">
        <f t="shared" si="13"/>
        <v>0</v>
      </c>
    </row>
    <row r="122" spans="1:17">
      <c r="A122" s="70" t="s">
        <v>205</v>
      </c>
      <c r="B122" s="9">
        <v>44302</v>
      </c>
      <c r="C122" s="32">
        <v>0</v>
      </c>
      <c r="D122" s="7">
        <f>SUMIF('CC Summary'!$B:$B,'OH capex'!$A122,'CC Summary'!K:K)*$C122</f>
        <v>0</v>
      </c>
      <c r="E122" s="35"/>
      <c r="F122" s="135">
        <f>SUMIFS('CC Summary'!$K:$K,'CC Summary'!$A:$A,"Y",'CC Summary'!$B:$B,'OH capex'!$A122)*'OH capex'!$C122</f>
        <v>0</v>
      </c>
      <c r="G122" s="7">
        <f>SUMIF('CC Summary'!$B:$B,'OH capex'!$A122,'CC Summary'!O:O)*$C122</f>
        <v>0</v>
      </c>
      <c r="H122" s="164">
        <f t="shared" si="8"/>
        <v>0</v>
      </c>
      <c r="I122" s="7">
        <f t="shared" si="9"/>
        <v>0</v>
      </c>
      <c r="J122" s="59">
        <f t="shared" si="12"/>
        <v>0</v>
      </c>
      <c r="L122" s="165">
        <f>SUMIF('CC Summary'!$B:$B,'OH capex'!$A122,'CC Summary'!H:H)*$C122</f>
        <v>0</v>
      </c>
      <c r="M122" s="165">
        <f>SUMIFS('CC Summary'!$H:$H,'CC Summary'!$A:$A,"Y",'CC Summary'!$B:$B,'OH capex'!$A122)*'OH capex'!$C122</f>
        <v>0</v>
      </c>
      <c r="N122" s="165">
        <f>SUMIF('CC Summary'!$B:$B,'OH capex'!$A122,'CC Summary'!P:P)*$C122</f>
        <v>0</v>
      </c>
      <c r="O122" s="165">
        <f t="shared" si="10"/>
        <v>0</v>
      </c>
      <c r="P122" s="165">
        <f t="shared" si="11"/>
        <v>0</v>
      </c>
      <c r="Q122" s="174">
        <f t="shared" si="13"/>
        <v>0</v>
      </c>
    </row>
    <row r="123" spans="1:17">
      <c r="A123" s="70" t="s">
        <v>205</v>
      </c>
      <c r="B123" s="9">
        <v>45700</v>
      </c>
      <c r="C123" s="32">
        <v>0</v>
      </c>
      <c r="D123" s="7">
        <f>SUMIF('CC Summary'!$B:$B,'OH capex'!$A123,'CC Summary'!K:K)*$C123</f>
        <v>0</v>
      </c>
      <c r="E123" s="35"/>
      <c r="F123" s="135">
        <f>SUMIFS('CC Summary'!$K:$K,'CC Summary'!$A:$A,"Y",'CC Summary'!$B:$B,'OH capex'!$A123)*'OH capex'!$C123</f>
        <v>0</v>
      </c>
      <c r="G123" s="7">
        <f>SUMIF('CC Summary'!$B:$B,'OH capex'!$A123,'CC Summary'!O:O)*$C123</f>
        <v>0</v>
      </c>
      <c r="H123" s="164">
        <f t="shared" si="8"/>
        <v>0</v>
      </c>
      <c r="I123" s="7">
        <f t="shared" si="9"/>
        <v>0</v>
      </c>
      <c r="J123" s="59">
        <f t="shared" si="12"/>
        <v>0</v>
      </c>
      <c r="L123" s="165">
        <f>SUMIF('CC Summary'!$B:$B,'OH capex'!$A123,'CC Summary'!H:H)*$C123</f>
        <v>0</v>
      </c>
      <c r="M123" s="165">
        <f>SUMIFS('CC Summary'!$H:$H,'CC Summary'!$A:$A,"Y",'CC Summary'!$B:$B,'OH capex'!$A123)*'OH capex'!$C123</f>
        <v>0</v>
      </c>
      <c r="N123" s="165">
        <f>SUMIF('CC Summary'!$B:$B,'OH capex'!$A123,'CC Summary'!P:P)*$C123</f>
        <v>0</v>
      </c>
      <c r="O123" s="165">
        <f t="shared" si="10"/>
        <v>0</v>
      </c>
      <c r="P123" s="165">
        <f t="shared" si="11"/>
        <v>0</v>
      </c>
      <c r="Q123" s="174">
        <f t="shared" si="13"/>
        <v>0</v>
      </c>
    </row>
    <row r="124" spans="1:17">
      <c r="A124" s="70" t="s">
        <v>205</v>
      </c>
      <c r="B124" s="9">
        <v>46000</v>
      </c>
      <c r="C124" s="32">
        <v>4.0000000000000001E-3</v>
      </c>
      <c r="D124" s="7">
        <f>SUMIF('CC Summary'!$B:$B,'OH capex'!$A124,'CC Summary'!K:K)*$C124</f>
        <v>267541.59904</v>
      </c>
      <c r="E124" s="35"/>
      <c r="F124" s="135">
        <f>SUMIFS('CC Summary'!$K:$K,'CC Summary'!$A:$A,"Y",'CC Summary'!$B:$B,'OH capex'!$A124)*'OH capex'!$C124</f>
        <v>0</v>
      </c>
      <c r="G124" s="7">
        <f>SUMIF('CC Summary'!$B:$B,'OH capex'!$A124,'CC Summary'!O:O)*$C124</f>
        <v>1595.0313851375727</v>
      </c>
      <c r="H124" s="164">
        <f t="shared" si="8"/>
        <v>4.7281509806080136E-4</v>
      </c>
      <c r="I124" s="7">
        <f t="shared" si="9"/>
        <v>1607.059703573053</v>
      </c>
      <c r="J124" s="59">
        <f t="shared" si="12"/>
        <v>1607.059703573053</v>
      </c>
      <c r="L124" s="165">
        <f>SUMIF('CC Summary'!$B:$B,'OH capex'!$A124,'CC Summary'!H:H)*$C124</f>
        <v>0</v>
      </c>
      <c r="M124" s="165">
        <f>SUMIFS('CC Summary'!$H:$H,'CC Summary'!$A:$A,"Y",'CC Summary'!$B:$B,'OH capex'!$A124)*'OH capex'!$C124</f>
        <v>0</v>
      </c>
      <c r="N124" s="165">
        <f>SUMIF('CC Summary'!$B:$B,'OH capex'!$A124,'CC Summary'!P:P)*$C124</f>
        <v>0</v>
      </c>
      <c r="O124" s="165">
        <f t="shared" si="10"/>
        <v>0</v>
      </c>
      <c r="P124" s="165">
        <f t="shared" si="11"/>
        <v>0</v>
      </c>
      <c r="Q124" s="174">
        <f t="shared" si="13"/>
        <v>0</v>
      </c>
    </row>
    <row r="125" spans="1:17">
      <c r="A125" s="70" t="s">
        <v>205</v>
      </c>
      <c r="B125" s="9">
        <v>46100</v>
      </c>
      <c r="C125" s="32">
        <v>1E-3</v>
      </c>
      <c r="D125" s="7">
        <f>SUMIF('CC Summary'!$B:$B,'OH capex'!$A125,'CC Summary'!K:K)*$C125</f>
        <v>66885.39976</v>
      </c>
      <c r="E125" s="35"/>
      <c r="F125" s="135">
        <f>SUMIFS('CC Summary'!$K:$K,'CC Summary'!$A:$A,"Y",'CC Summary'!$B:$B,'OH capex'!$A125)*'OH capex'!$C125</f>
        <v>0</v>
      </c>
      <c r="G125" s="7">
        <f>SUMIF('CC Summary'!$B:$B,'OH capex'!$A125,'CC Summary'!O:O)*$C125</f>
        <v>398.75784628439317</v>
      </c>
      <c r="H125" s="164">
        <f t="shared" si="8"/>
        <v>1.1820377451520034E-4</v>
      </c>
      <c r="I125" s="7">
        <f t="shared" si="9"/>
        <v>401.76492589326324</v>
      </c>
      <c r="J125" s="59">
        <f t="shared" si="12"/>
        <v>401.76492589326324</v>
      </c>
      <c r="L125" s="165">
        <f>SUMIF('CC Summary'!$B:$B,'OH capex'!$A125,'CC Summary'!H:H)*$C125</f>
        <v>0</v>
      </c>
      <c r="M125" s="165">
        <f>SUMIFS('CC Summary'!$H:$H,'CC Summary'!$A:$A,"Y",'CC Summary'!$B:$B,'OH capex'!$A125)*'OH capex'!$C125</f>
        <v>0</v>
      </c>
      <c r="N125" s="165">
        <f>SUMIF('CC Summary'!$B:$B,'OH capex'!$A125,'CC Summary'!P:P)*$C125</f>
        <v>0</v>
      </c>
      <c r="O125" s="165">
        <f t="shared" si="10"/>
        <v>0</v>
      </c>
      <c r="P125" s="165">
        <f t="shared" si="11"/>
        <v>0</v>
      </c>
      <c r="Q125" s="174">
        <f t="shared" si="13"/>
        <v>0</v>
      </c>
    </row>
    <row r="126" spans="1:17">
      <c r="A126" s="70" t="s">
        <v>205</v>
      </c>
      <c r="B126" s="9">
        <v>46200</v>
      </c>
      <c r="C126" s="32">
        <v>0</v>
      </c>
      <c r="D126" s="7">
        <f>SUMIF('CC Summary'!$B:$B,'OH capex'!$A126,'CC Summary'!K:K)*$C126</f>
        <v>0</v>
      </c>
      <c r="E126" s="35"/>
      <c r="F126" s="135">
        <f>SUMIFS('CC Summary'!$K:$K,'CC Summary'!$A:$A,"Y",'CC Summary'!$B:$B,'OH capex'!$A126)*'OH capex'!$C126</f>
        <v>0</v>
      </c>
      <c r="G126" s="7">
        <f>SUMIF('CC Summary'!$B:$B,'OH capex'!$A126,'CC Summary'!O:O)*$C126</f>
        <v>0</v>
      </c>
      <c r="H126" s="164">
        <f t="shared" si="8"/>
        <v>0</v>
      </c>
      <c r="I126" s="7">
        <f t="shared" si="9"/>
        <v>0</v>
      </c>
      <c r="J126" s="59">
        <f t="shared" si="12"/>
        <v>0</v>
      </c>
      <c r="L126" s="165">
        <f>SUMIF('CC Summary'!$B:$B,'OH capex'!$A126,'CC Summary'!H:H)*$C126</f>
        <v>0</v>
      </c>
      <c r="M126" s="165">
        <f>SUMIFS('CC Summary'!$H:$H,'CC Summary'!$A:$A,"Y",'CC Summary'!$B:$B,'OH capex'!$A126)*'OH capex'!$C126</f>
        <v>0</v>
      </c>
      <c r="N126" s="165">
        <f>SUMIF('CC Summary'!$B:$B,'OH capex'!$A126,'CC Summary'!P:P)*$C126</f>
        <v>0</v>
      </c>
      <c r="O126" s="165">
        <f t="shared" si="10"/>
        <v>0</v>
      </c>
      <c r="P126" s="165">
        <f t="shared" si="11"/>
        <v>0</v>
      </c>
      <c r="Q126" s="174">
        <f t="shared" si="13"/>
        <v>0</v>
      </c>
    </row>
    <row r="127" spans="1:17">
      <c r="A127" s="70" t="s">
        <v>205</v>
      </c>
      <c r="B127" s="9">
        <v>46501</v>
      </c>
      <c r="C127" s="32">
        <v>0.36699999999999999</v>
      </c>
      <c r="D127" s="7">
        <f>SUMIF('CC Summary'!$B:$B,'OH capex'!$A127,'CC Summary'!K:K)*$C127</f>
        <v>24546941.711920001</v>
      </c>
      <c r="E127" s="35"/>
      <c r="F127" s="135">
        <f>SUMIFS('CC Summary'!$K:$K,'CC Summary'!$A:$A,"Y",'CC Summary'!$B:$B,'OH capex'!$A127)*'OH capex'!$C127</f>
        <v>0</v>
      </c>
      <c r="G127" s="7">
        <f>SUMIF('CC Summary'!$B:$B,'OH capex'!$A127,'CC Summary'!O:O)*$C127</f>
        <v>146344.12958637229</v>
      </c>
      <c r="H127" s="164">
        <f t="shared" si="8"/>
        <v>4.3380785247078522E-2</v>
      </c>
      <c r="I127" s="7">
        <f t="shared" si="9"/>
        <v>147447.72780282761</v>
      </c>
      <c r="J127" s="59">
        <f t="shared" si="12"/>
        <v>147447.72780282761</v>
      </c>
      <c r="L127" s="165">
        <f>SUMIF('CC Summary'!$B:$B,'OH capex'!$A127,'CC Summary'!H:H)*$C127</f>
        <v>0</v>
      </c>
      <c r="M127" s="165">
        <f>SUMIFS('CC Summary'!$H:$H,'CC Summary'!$A:$A,"Y",'CC Summary'!$B:$B,'OH capex'!$A127)*'OH capex'!$C127</f>
        <v>0</v>
      </c>
      <c r="N127" s="165">
        <f>SUMIF('CC Summary'!$B:$B,'OH capex'!$A127,'CC Summary'!P:P)*$C127</f>
        <v>0</v>
      </c>
      <c r="O127" s="165">
        <f t="shared" si="10"/>
        <v>0</v>
      </c>
      <c r="P127" s="165">
        <f t="shared" si="11"/>
        <v>0</v>
      </c>
      <c r="Q127" s="174">
        <f t="shared" si="13"/>
        <v>0</v>
      </c>
    </row>
    <row r="128" spans="1:17">
      <c r="A128" s="70" t="s">
        <v>205</v>
      </c>
      <c r="B128" s="9">
        <v>46700</v>
      </c>
      <c r="C128" s="32">
        <v>0.13400000000000001</v>
      </c>
      <c r="D128" s="7">
        <f>SUMIF('CC Summary'!$B:$B,'OH capex'!$A128,'CC Summary'!K:K)*$C128</f>
        <v>8962643.5678400006</v>
      </c>
      <c r="E128" s="35"/>
      <c r="F128" s="135">
        <f>SUMIFS('CC Summary'!$K:$K,'CC Summary'!$A:$A,"Y",'CC Summary'!$B:$B,'OH capex'!$A128)*'OH capex'!$C128</f>
        <v>0</v>
      </c>
      <c r="G128" s="7">
        <f>SUMIF('CC Summary'!$B:$B,'OH capex'!$A128,'CC Summary'!O:O)*$C128</f>
        <v>53433.551402108686</v>
      </c>
      <c r="H128" s="164">
        <f t="shared" si="8"/>
        <v>1.5839305785036846E-2</v>
      </c>
      <c r="I128" s="7">
        <f t="shared" si="9"/>
        <v>53836.500069697278</v>
      </c>
      <c r="J128" s="59">
        <f t="shared" si="12"/>
        <v>53836.500069697278</v>
      </c>
      <c r="L128" s="165">
        <f>SUMIF('CC Summary'!$B:$B,'OH capex'!$A128,'CC Summary'!H:H)*$C128</f>
        <v>0</v>
      </c>
      <c r="M128" s="165">
        <f>SUMIFS('CC Summary'!$H:$H,'CC Summary'!$A:$A,"Y",'CC Summary'!$B:$B,'OH capex'!$A128)*'OH capex'!$C128</f>
        <v>0</v>
      </c>
      <c r="N128" s="165">
        <f>SUMIF('CC Summary'!$B:$B,'OH capex'!$A128,'CC Summary'!P:P)*$C128</f>
        <v>0</v>
      </c>
      <c r="O128" s="165">
        <f t="shared" si="10"/>
        <v>0</v>
      </c>
      <c r="P128" s="165">
        <f t="shared" si="11"/>
        <v>0</v>
      </c>
      <c r="Q128" s="174">
        <f t="shared" si="13"/>
        <v>0</v>
      </c>
    </row>
    <row r="129" spans="1:17">
      <c r="A129" s="70" t="s">
        <v>205</v>
      </c>
      <c r="B129" s="9">
        <v>47000</v>
      </c>
      <c r="C129" s="32">
        <v>4.0000000000000001E-3</v>
      </c>
      <c r="D129" s="7">
        <f>SUMIF('CC Summary'!$B:$B,'OH capex'!$A129,'CC Summary'!K:K)*$C129</f>
        <v>267541.59904</v>
      </c>
      <c r="E129" s="35"/>
      <c r="F129" s="135">
        <f>SUMIFS('CC Summary'!$K:$K,'CC Summary'!$A:$A,"Y",'CC Summary'!$B:$B,'OH capex'!$A129)*'OH capex'!$C129</f>
        <v>0</v>
      </c>
      <c r="G129" s="7">
        <f>SUMIF('CC Summary'!$B:$B,'OH capex'!$A129,'CC Summary'!O:O)*$C129</f>
        <v>1595.0313851375727</v>
      </c>
      <c r="H129" s="164">
        <f t="shared" si="8"/>
        <v>4.7281509806080136E-4</v>
      </c>
      <c r="I129" s="7">
        <f t="shared" si="9"/>
        <v>1607.059703573053</v>
      </c>
      <c r="J129" s="59">
        <f t="shared" si="12"/>
        <v>1607.059703573053</v>
      </c>
      <c r="L129" s="165">
        <f>SUMIF('CC Summary'!$B:$B,'OH capex'!$A129,'CC Summary'!H:H)*$C129</f>
        <v>0</v>
      </c>
      <c r="M129" s="165">
        <f>SUMIFS('CC Summary'!$H:$H,'CC Summary'!$A:$A,"Y",'CC Summary'!$B:$B,'OH capex'!$A129)*'OH capex'!$C129</f>
        <v>0</v>
      </c>
      <c r="N129" s="165">
        <f>SUMIF('CC Summary'!$B:$B,'OH capex'!$A129,'CC Summary'!P:P)*$C129</f>
        <v>0</v>
      </c>
      <c r="O129" s="165">
        <f t="shared" si="10"/>
        <v>0</v>
      </c>
      <c r="P129" s="165">
        <f t="shared" si="11"/>
        <v>0</v>
      </c>
      <c r="Q129" s="174">
        <f t="shared" si="13"/>
        <v>0</v>
      </c>
    </row>
    <row r="130" spans="1:17">
      <c r="A130" s="70" t="s">
        <v>205</v>
      </c>
      <c r="B130" s="9">
        <v>47100</v>
      </c>
      <c r="C130" s="32">
        <v>3.0000000000000001E-3</v>
      </c>
      <c r="D130" s="7">
        <f>SUMIF('CC Summary'!$B:$B,'OH capex'!$A130,'CC Summary'!K:K)*$C130</f>
        <v>200656.19928000003</v>
      </c>
      <c r="E130" s="35"/>
      <c r="F130" s="135">
        <f>SUMIFS('CC Summary'!$K:$K,'CC Summary'!$A:$A,"Y",'CC Summary'!$B:$B,'OH capex'!$A130)*'OH capex'!$C130</f>
        <v>0</v>
      </c>
      <c r="G130" s="7">
        <f>SUMIF('CC Summary'!$B:$B,'OH capex'!$A130,'CC Summary'!O:O)*$C130</f>
        <v>1196.2735388531796</v>
      </c>
      <c r="H130" s="164">
        <f t="shared" si="8"/>
        <v>3.5461132354560107E-4</v>
      </c>
      <c r="I130" s="7">
        <f t="shared" si="9"/>
        <v>1205.2947776797898</v>
      </c>
      <c r="J130" s="59">
        <f t="shared" si="12"/>
        <v>1205.2947776797898</v>
      </c>
      <c r="L130" s="165">
        <f>SUMIF('CC Summary'!$B:$B,'OH capex'!$A130,'CC Summary'!H:H)*$C130</f>
        <v>0</v>
      </c>
      <c r="M130" s="165">
        <f>SUMIFS('CC Summary'!$H:$H,'CC Summary'!$A:$A,"Y",'CC Summary'!$B:$B,'OH capex'!$A130)*'OH capex'!$C130</f>
        <v>0</v>
      </c>
      <c r="N130" s="165">
        <f>SUMIF('CC Summary'!$B:$B,'OH capex'!$A130,'CC Summary'!P:P)*$C130</f>
        <v>0</v>
      </c>
      <c r="O130" s="165">
        <f t="shared" si="10"/>
        <v>0</v>
      </c>
      <c r="P130" s="165">
        <f t="shared" si="11"/>
        <v>0</v>
      </c>
      <c r="Q130" s="174">
        <f t="shared" si="13"/>
        <v>0</v>
      </c>
    </row>
    <row r="131" spans="1:17">
      <c r="A131" s="70" t="s">
        <v>205</v>
      </c>
      <c r="B131" s="9">
        <v>47200</v>
      </c>
      <c r="C131" s="32">
        <v>1E-3</v>
      </c>
      <c r="D131" s="7">
        <f>SUMIF('CC Summary'!$B:$B,'OH capex'!$A131,'CC Summary'!K:K)*$C131</f>
        <v>66885.39976</v>
      </c>
      <c r="E131" s="35"/>
      <c r="F131" s="135">
        <f>SUMIFS('CC Summary'!$K:$K,'CC Summary'!$A:$A,"Y",'CC Summary'!$B:$B,'OH capex'!$A131)*'OH capex'!$C131</f>
        <v>0</v>
      </c>
      <c r="G131" s="7">
        <f>SUMIF('CC Summary'!$B:$B,'OH capex'!$A131,'CC Summary'!O:O)*$C131</f>
        <v>398.75784628439317</v>
      </c>
      <c r="H131" s="164">
        <f t="shared" si="8"/>
        <v>1.1820377451520034E-4</v>
      </c>
      <c r="I131" s="7">
        <f t="shared" si="9"/>
        <v>401.76492589326324</v>
      </c>
      <c r="J131" s="59">
        <f t="shared" si="12"/>
        <v>401.76492589326324</v>
      </c>
      <c r="L131" s="165">
        <f>SUMIF('CC Summary'!$B:$B,'OH capex'!$A131,'CC Summary'!H:H)*$C131</f>
        <v>0</v>
      </c>
      <c r="M131" s="165">
        <f>SUMIFS('CC Summary'!$H:$H,'CC Summary'!$A:$A,"Y",'CC Summary'!$B:$B,'OH capex'!$A131)*'OH capex'!$C131</f>
        <v>0</v>
      </c>
      <c r="N131" s="165">
        <f>SUMIF('CC Summary'!$B:$B,'OH capex'!$A131,'CC Summary'!P:P)*$C131</f>
        <v>0</v>
      </c>
      <c r="O131" s="165">
        <f t="shared" si="10"/>
        <v>0</v>
      </c>
      <c r="P131" s="165">
        <f t="shared" si="11"/>
        <v>0</v>
      </c>
      <c r="Q131" s="174">
        <f t="shared" si="13"/>
        <v>0</v>
      </c>
    </row>
    <row r="132" spans="1:17">
      <c r="A132" s="70" t="s">
        <v>205</v>
      </c>
      <c r="B132" s="9">
        <v>47301</v>
      </c>
      <c r="C132" s="32">
        <v>0.01</v>
      </c>
      <c r="D132" s="7">
        <f>SUMIF('CC Summary'!$B:$B,'OH capex'!$A132,'CC Summary'!K:K)*$C132</f>
        <v>668853.99760000012</v>
      </c>
      <c r="E132" s="35"/>
      <c r="F132" s="135">
        <f>SUMIFS('CC Summary'!$K:$K,'CC Summary'!$A:$A,"Y",'CC Summary'!$B:$B,'OH capex'!$A132)*'OH capex'!$C132</f>
        <v>0</v>
      </c>
      <c r="G132" s="7">
        <f>SUMIF('CC Summary'!$B:$B,'OH capex'!$A132,'CC Summary'!O:O)*$C132</f>
        <v>3987.5784628439319</v>
      </c>
      <c r="H132" s="164">
        <f t="shared" si="8"/>
        <v>1.1820377451520034E-3</v>
      </c>
      <c r="I132" s="7">
        <f t="shared" si="9"/>
        <v>4017.6492589326326</v>
      </c>
      <c r="J132" s="59">
        <f t="shared" si="12"/>
        <v>4017.6492589326326</v>
      </c>
      <c r="L132" s="165">
        <f>SUMIF('CC Summary'!$B:$B,'OH capex'!$A132,'CC Summary'!H:H)*$C132</f>
        <v>0</v>
      </c>
      <c r="M132" s="165">
        <f>SUMIFS('CC Summary'!$H:$H,'CC Summary'!$A:$A,"Y",'CC Summary'!$B:$B,'OH capex'!$A132)*'OH capex'!$C132</f>
        <v>0</v>
      </c>
      <c r="N132" s="165">
        <f>SUMIF('CC Summary'!$B:$B,'OH capex'!$A132,'CC Summary'!P:P)*$C132</f>
        <v>0</v>
      </c>
      <c r="O132" s="165">
        <f t="shared" si="10"/>
        <v>0</v>
      </c>
      <c r="P132" s="165">
        <f t="shared" si="11"/>
        <v>0</v>
      </c>
      <c r="Q132" s="174">
        <f t="shared" si="13"/>
        <v>0</v>
      </c>
    </row>
    <row r="133" spans="1:17">
      <c r="A133" s="70" t="s">
        <v>205</v>
      </c>
      <c r="B133" s="9">
        <v>47302</v>
      </c>
      <c r="C133" s="32">
        <v>8.0000000000000002E-3</v>
      </c>
      <c r="D133" s="7">
        <f>SUMIF('CC Summary'!$B:$B,'OH capex'!$A133,'CC Summary'!K:K)*$C133</f>
        <v>535083.19808</v>
      </c>
      <c r="E133" s="35"/>
      <c r="F133" s="135">
        <f>SUMIFS('CC Summary'!$K:$K,'CC Summary'!$A:$A,"Y",'CC Summary'!$B:$B,'OH capex'!$A133)*'OH capex'!$C133</f>
        <v>0</v>
      </c>
      <c r="G133" s="7">
        <f>SUMIF('CC Summary'!$B:$B,'OH capex'!$A133,'CC Summary'!O:O)*$C133</f>
        <v>3190.0627702751453</v>
      </c>
      <c r="H133" s="164">
        <f t="shared" si="8"/>
        <v>9.4563019612160272E-4</v>
      </c>
      <c r="I133" s="7">
        <f t="shared" si="9"/>
        <v>3214.1194071461059</v>
      </c>
      <c r="J133" s="59">
        <f t="shared" si="12"/>
        <v>3214.1194071461059</v>
      </c>
      <c r="L133" s="165">
        <f>SUMIF('CC Summary'!$B:$B,'OH capex'!$A133,'CC Summary'!H:H)*$C133</f>
        <v>0</v>
      </c>
      <c r="M133" s="165">
        <f>SUMIFS('CC Summary'!$H:$H,'CC Summary'!$A:$A,"Y",'CC Summary'!$B:$B,'OH capex'!$A133)*'OH capex'!$C133</f>
        <v>0</v>
      </c>
      <c r="N133" s="165">
        <f>SUMIF('CC Summary'!$B:$B,'OH capex'!$A133,'CC Summary'!P:P)*$C133</f>
        <v>0</v>
      </c>
      <c r="O133" s="165">
        <f t="shared" si="10"/>
        <v>0</v>
      </c>
      <c r="P133" s="165">
        <f t="shared" si="11"/>
        <v>0</v>
      </c>
      <c r="Q133" s="174">
        <f t="shared" si="13"/>
        <v>0</v>
      </c>
    </row>
    <row r="134" spans="1:17">
      <c r="A134" s="70" t="s">
        <v>205</v>
      </c>
      <c r="B134" s="9">
        <v>47400</v>
      </c>
      <c r="C134" s="32">
        <v>0</v>
      </c>
      <c r="D134" s="7">
        <f>SUMIF('CC Summary'!$B:$B,'OH capex'!$A134,'CC Summary'!K:K)*$C134</f>
        <v>0</v>
      </c>
      <c r="E134" s="35"/>
      <c r="F134" s="135">
        <f>SUMIFS('CC Summary'!$K:$K,'CC Summary'!$A:$A,"Y",'CC Summary'!$B:$B,'OH capex'!$A134)*'OH capex'!$C134</f>
        <v>0</v>
      </c>
      <c r="G134" s="7">
        <f>SUMIF('CC Summary'!$B:$B,'OH capex'!$A134,'CC Summary'!O:O)*$C134</f>
        <v>0</v>
      </c>
      <c r="H134" s="164">
        <f t="shared" si="8"/>
        <v>0</v>
      </c>
      <c r="I134" s="7">
        <f t="shared" si="9"/>
        <v>0</v>
      </c>
      <c r="J134" s="59">
        <f t="shared" si="12"/>
        <v>0</v>
      </c>
      <c r="L134" s="165">
        <f>SUMIF('CC Summary'!$B:$B,'OH capex'!$A134,'CC Summary'!H:H)*$C134</f>
        <v>0</v>
      </c>
      <c r="M134" s="165">
        <f>SUMIFS('CC Summary'!$H:$H,'CC Summary'!$A:$A,"Y",'CC Summary'!$B:$B,'OH capex'!$A134)*'OH capex'!$C134</f>
        <v>0</v>
      </c>
      <c r="N134" s="165">
        <f>SUMIF('CC Summary'!$B:$B,'OH capex'!$A134,'CC Summary'!P:P)*$C134</f>
        <v>0</v>
      </c>
      <c r="O134" s="165">
        <f t="shared" si="10"/>
        <v>0</v>
      </c>
      <c r="P134" s="165">
        <f t="shared" si="11"/>
        <v>0</v>
      </c>
      <c r="Q134" s="174">
        <f t="shared" si="13"/>
        <v>0</v>
      </c>
    </row>
    <row r="135" spans="1:17">
      <c r="A135" s="70" t="s">
        <v>205</v>
      </c>
      <c r="B135" s="9">
        <v>47401</v>
      </c>
      <c r="C135" s="32">
        <v>0.104</v>
      </c>
      <c r="D135" s="7">
        <f>SUMIF('CC Summary'!$B:$B,'OH capex'!$A135,'CC Summary'!K:K)*$C135</f>
        <v>6956081.5750400005</v>
      </c>
      <c r="E135" s="35"/>
      <c r="F135" s="135">
        <f>SUMIFS('CC Summary'!$K:$K,'CC Summary'!$A:$A,"Y",'CC Summary'!$B:$B,'OH capex'!$A135)*'OH capex'!$C135</f>
        <v>0</v>
      </c>
      <c r="G135" s="7">
        <f>SUMIF('CC Summary'!$B:$B,'OH capex'!$A135,'CC Summary'!O:O)*$C135</f>
        <v>41470.816013576885</v>
      </c>
      <c r="H135" s="164">
        <f t="shared" ref="H135:H198" si="14">IF(B135&lt;&gt;49500,G135/SUMIF(B:B,"&lt;&gt;49500",G:G),0)</f>
        <v>1.2293192549580834E-2</v>
      </c>
      <c r="I135" s="7">
        <f t="shared" ref="I135:I198" si="15">SUM(G:G)*H135</f>
        <v>41783.552292899374</v>
      </c>
      <c r="J135" s="59">
        <f t="shared" si="12"/>
        <v>41783.552292899374</v>
      </c>
      <c r="L135" s="165">
        <f>SUMIF('CC Summary'!$B:$B,'OH capex'!$A135,'CC Summary'!H:H)*$C135</f>
        <v>0</v>
      </c>
      <c r="M135" s="165">
        <f>SUMIFS('CC Summary'!$H:$H,'CC Summary'!$A:$A,"Y",'CC Summary'!$B:$B,'OH capex'!$A135)*'OH capex'!$C135</f>
        <v>0</v>
      </c>
      <c r="N135" s="165">
        <f>SUMIF('CC Summary'!$B:$B,'OH capex'!$A135,'CC Summary'!P:P)*$C135</f>
        <v>0</v>
      </c>
      <c r="O135" s="165">
        <f t="shared" ref="O135:O198" si="16">IFERROR(IF(B135&lt;&gt;49500,N135/SUMIF(B:B,"&lt;&gt;49500",N:N),0),0)</f>
        <v>0</v>
      </c>
      <c r="P135" s="165">
        <f t="shared" ref="P135:P198" si="17">SUM(N:N)*O135</f>
        <v>0</v>
      </c>
      <c r="Q135" s="174">
        <f t="shared" si="13"/>
        <v>0</v>
      </c>
    </row>
    <row r="136" spans="1:17">
      <c r="A136" s="70" t="s">
        <v>205</v>
      </c>
      <c r="B136" s="9">
        <v>47501</v>
      </c>
      <c r="C136" s="32">
        <v>0.18099999999999999</v>
      </c>
      <c r="D136" s="7">
        <f>SUMIF('CC Summary'!$B:$B,'OH capex'!$A136,'CC Summary'!K:K)*$C136</f>
        <v>12106257.356560001</v>
      </c>
      <c r="E136" s="35"/>
      <c r="F136" s="135">
        <f>SUMIFS('CC Summary'!$K:$K,'CC Summary'!$A:$A,"Y",'CC Summary'!$B:$B,'OH capex'!$A136)*'OH capex'!$C136</f>
        <v>0</v>
      </c>
      <c r="G136" s="7">
        <f>SUMIF('CC Summary'!$B:$B,'OH capex'!$A136,'CC Summary'!O:O)*$C136</f>
        <v>72175.170177475156</v>
      </c>
      <c r="H136" s="164">
        <f t="shared" si="14"/>
        <v>2.139488318725126E-2</v>
      </c>
      <c r="I136" s="7">
        <f t="shared" si="15"/>
        <v>72719.451586680647</v>
      </c>
      <c r="J136" s="59">
        <f t="shared" ref="J136:J204" si="18">SUM(F136,I136)</f>
        <v>72719.451586680647</v>
      </c>
      <c r="L136" s="165">
        <f>SUMIF('CC Summary'!$B:$B,'OH capex'!$A136,'CC Summary'!H:H)*$C136</f>
        <v>0</v>
      </c>
      <c r="M136" s="165">
        <f>SUMIFS('CC Summary'!$H:$H,'CC Summary'!$A:$A,"Y",'CC Summary'!$B:$B,'OH capex'!$A136)*'OH capex'!$C136</f>
        <v>0</v>
      </c>
      <c r="N136" s="165">
        <f>SUMIF('CC Summary'!$B:$B,'OH capex'!$A136,'CC Summary'!P:P)*$C136</f>
        <v>0</v>
      </c>
      <c r="O136" s="165">
        <f t="shared" si="16"/>
        <v>0</v>
      </c>
      <c r="P136" s="165">
        <f t="shared" si="17"/>
        <v>0</v>
      </c>
      <c r="Q136" s="174">
        <f t="shared" ref="Q136:Q204" si="19">SUM(M136,P136)</f>
        <v>0</v>
      </c>
    </row>
    <row r="137" spans="1:17">
      <c r="A137" s="70" t="s">
        <v>205</v>
      </c>
      <c r="B137" s="9">
        <v>47502</v>
      </c>
      <c r="C137" s="32">
        <v>7.6999999999999999E-2</v>
      </c>
      <c r="D137" s="7">
        <f>SUMIF('CC Summary'!$B:$B,'OH capex'!$A137,'CC Summary'!K:K)*$C137</f>
        <v>5150175.7815200007</v>
      </c>
      <c r="E137" s="35"/>
      <c r="F137" s="135">
        <f>SUMIFS('CC Summary'!$K:$K,'CC Summary'!$A:$A,"Y",'CC Summary'!$B:$B,'OH capex'!$A137)*'OH capex'!$C137</f>
        <v>0</v>
      </c>
      <c r="G137" s="7">
        <f>SUMIF('CC Summary'!$B:$B,'OH capex'!$A137,'CC Summary'!O:O)*$C137</f>
        <v>30704.354163898272</v>
      </c>
      <c r="H137" s="164">
        <f t="shared" si="14"/>
        <v>9.101690637670426E-3</v>
      </c>
      <c r="I137" s="7">
        <f t="shared" si="15"/>
        <v>30935.899293781269</v>
      </c>
      <c r="J137" s="59">
        <f t="shared" si="18"/>
        <v>30935.899293781269</v>
      </c>
      <c r="L137" s="165">
        <f>SUMIF('CC Summary'!$B:$B,'OH capex'!$A137,'CC Summary'!H:H)*$C137</f>
        <v>0</v>
      </c>
      <c r="M137" s="165">
        <f>SUMIFS('CC Summary'!$H:$H,'CC Summary'!$A:$A,"Y",'CC Summary'!$B:$B,'OH capex'!$A137)*'OH capex'!$C137</f>
        <v>0</v>
      </c>
      <c r="N137" s="165">
        <f>SUMIF('CC Summary'!$B:$B,'OH capex'!$A137,'CC Summary'!P:P)*$C137</f>
        <v>0</v>
      </c>
      <c r="O137" s="165">
        <f t="shared" si="16"/>
        <v>0</v>
      </c>
      <c r="P137" s="165">
        <f t="shared" si="17"/>
        <v>0</v>
      </c>
      <c r="Q137" s="174">
        <f t="shared" si="19"/>
        <v>0</v>
      </c>
    </row>
    <row r="138" spans="1:17">
      <c r="A138" s="70" t="s">
        <v>205</v>
      </c>
      <c r="B138" s="9">
        <v>47700</v>
      </c>
      <c r="C138" s="32">
        <v>0.106</v>
      </c>
      <c r="D138" s="7">
        <f>SUMIF('CC Summary'!$B:$B,'OH capex'!$A138,'CC Summary'!K:K)*$C138</f>
        <v>7089852.3745600004</v>
      </c>
      <c r="E138" s="35"/>
      <c r="F138" s="135">
        <f>SUMIFS('CC Summary'!$K:$K,'CC Summary'!$A:$A,"Y",'CC Summary'!$B:$B,'OH capex'!$A138)*'OH capex'!$C138</f>
        <v>0</v>
      </c>
      <c r="G138" s="7">
        <f>SUMIF('CC Summary'!$B:$B,'OH capex'!$A138,'CC Summary'!O:O)*$C138</f>
        <v>42268.331706145676</v>
      </c>
      <c r="H138" s="164">
        <f t="shared" si="14"/>
        <v>1.2529600098611236E-2</v>
      </c>
      <c r="I138" s="7">
        <f t="shared" si="15"/>
        <v>42587.082144685904</v>
      </c>
      <c r="J138" s="59">
        <f t="shared" si="18"/>
        <v>42587.082144685904</v>
      </c>
      <c r="L138" s="165">
        <f>SUMIF('CC Summary'!$B:$B,'OH capex'!$A138,'CC Summary'!H:H)*$C138</f>
        <v>0</v>
      </c>
      <c r="M138" s="165">
        <f>SUMIFS('CC Summary'!$H:$H,'CC Summary'!$A:$A,"Y",'CC Summary'!$B:$B,'OH capex'!$A138)*'OH capex'!$C138</f>
        <v>0</v>
      </c>
      <c r="N138" s="165">
        <f>SUMIF('CC Summary'!$B:$B,'OH capex'!$A138,'CC Summary'!P:P)*$C138</f>
        <v>0</v>
      </c>
      <c r="O138" s="165">
        <f t="shared" si="16"/>
        <v>0</v>
      </c>
      <c r="P138" s="165">
        <f t="shared" si="17"/>
        <v>0</v>
      </c>
      <c r="Q138" s="174">
        <f t="shared" si="19"/>
        <v>0</v>
      </c>
    </row>
    <row r="139" spans="1:17">
      <c r="A139" s="70" t="s">
        <v>205</v>
      </c>
      <c r="B139" s="9">
        <v>47800</v>
      </c>
      <c r="C139" s="32">
        <v>0</v>
      </c>
      <c r="D139" s="7">
        <f>SUMIF('CC Summary'!$B:$B,'OH capex'!$A139,'CC Summary'!K:K)*$C139</f>
        <v>0</v>
      </c>
      <c r="E139" s="35"/>
      <c r="F139" s="135">
        <f>SUMIFS('CC Summary'!$K:$K,'CC Summary'!$A:$A,"Y",'CC Summary'!$B:$B,'OH capex'!$A139)*'OH capex'!$C139</f>
        <v>0</v>
      </c>
      <c r="G139" s="7">
        <f>SUMIF('CC Summary'!$B:$B,'OH capex'!$A139,'CC Summary'!O:O)*$C139</f>
        <v>0</v>
      </c>
      <c r="H139" s="164">
        <f t="shared" si="14"/>
        <v>0</v>
      </c>
      <c r="I139" s="7">
        <f t="shared" si="15"/>
        <v>0</v>
      </c>
      <c r="J139" s="59">
        <f t="shared" si="18"/>
        <v>0</v>
      </c>
      <c r="L139" s="165">
        <f>SUMIF('CC Summary'!$B:$B,'OH capex'!$A139,'CC Summary'!H:H)*$C139</f>
        <v>0</v>
      </c>
      <c r="M139" s="165">
        <f>SUMIFS('CC Summary'!$H:$H,'CC Summary'!$A:$A,"Y",'CC Summary'!$B:$B,'OH capex'!$A139)*'OH capex'!$C139</f>
        <v>0</v>
      </c>
      <c r="N139" s="165">
        <f>SUMIF('CC Summary'!$B:$B,'OH capex'!$A139,'CC Summary'!P:P)*$C139</f>
        <v>0</v>
      </c>
      <c r="O139" s="165">
        <f t="shared" si="16"/>
        <v>0</v>
      </c>
      <c r="P139" s="165">
        <f t="shared" si="17"/>
        <v>0</v>
      </c>
      <c r="Q139" s="174">
        <f t="shared" si="19"/>
        <v>0</v>
      </c>
    </row>
    <row r="140" spans="1:17">
      <c r="A140" s="70" t="s">
        <v>205</v>
      </c>
      <c r="B140" s="9">
        <v>48200</v>
      </c>
      <c r="C140" s="32">
        <v>0</v>
      </c>
      <c r="D140" s="7">
        <f>SUMIF('CC Summary'!$B:$B,'OH capex'!$A140,'CC Summary'!K:K)*$C140</f>
        <v>0</v>
      </c>
      <c r="E140" s="35"/>
      <c r="F140" s="135">
        <f>SUMIFS('CC Summary'!$K:$K,'CC Summary'!$A:$A,"Y",'CC Summary'!$B:$B,'OH capex'!$A140)*'OH capex'!$C140</f>
        <v>0</v>
      </c>
      <c r="G140" s="7">
        <f>SUMIF('CC Summary'!$B:$B,'OH capex'!$A140,'CC Summary'!O:O)*$C140</f>
        <v>0</v>
      </c>
      <c r="H140" s="164">
        <f t="shared" si="14"/>
        <v>0</v>
      </c>
      <c r="I140" s="7">
        <f t="shared" si="15"/>
        <v>0</v>
      </c>
      <c r="J140" s="59">
        <f t="shared" si="18"/>
        <v>0</v>
      </c>
      <c r="L140" s="165">
        <f>SUMIF('CC Summary'!$B:$B,'OH capex'!$A140,'CC Summary'!H:H)*$C140</f>
        <v>0</v>
      </c>
      <c r="M140" s="165">
        <f>SUMIFS('CC Summary'!$H:$H,'CC Summary'!$A:$A,"Y",'CC Summary'!$B:$B,'OH capex'!$A140)*'OH capex'!$C140</f>
        <v>0</v>
      </c>
      <c r="N140" s="165">
        <f>SUMIF('CC Summary'!$B:$B,'OH capex'!$A140,'CC Summary'!P:P)*$C140</f>
        <v>0</v>
      </c>
      <c r="O140" s="165">
        <f t="shared" si="16"/>
        <v>0</v>
      </c>
      <c r="P140" s="165">
        <f t="shared" si="17"/>
        <v>0</v>
      </c>
      <c r="Q140" s="174">
        <f t="shared" si="19"/>
        <v>0</v>
      </c>
    </row>
    <row r="141" spans="1:17">
      <c r="A141" s="70" t="s">
        <v>205</v>
      </c>
      <c r="B141" s="9">
        <v>48706</v>
      </c>
      <c r="C141" s="32">
        <v>0</v>
      </c>
      <c r="D141" s="7">
        <f>SUMIF('CC Summary'!$B:$B,'OH capex'!$A141,'CC Summary'!K:K)*$C141</f>
        <v>0</v>
      </c>
      <c r="E141" s="35"/>
      <c r="F141" s="135">
        <f>SUMIFS('CC Summary'!$K:$K,'CC Summary'!$A:$A,"Y",'CC Summary'!$B:$B,'OH capex'!$A141)*'OH capex'!$C141</f>
        <v>0</v>
      </c>
      <c r="G141" s="7">
        <f>SUMIF('CC Summary'!$B:$B,'OH capex'!$A141,'CC Summary'!O:O)*$C141</f>
        <v>0</v>
      </c>
      <c r="H141" s="164">
        <f t="shared" si="14"/>
        <v>0</v>
      </c>
      <c r="I141" s="7">
        <f t="shared" si="15"/>
        <v>0</v>
      </c>
      <c r="J141" s="59">
        <f t="shared" si="18"/>
        <v>0</v>
      </c>
      <c r="L141" s="165">
        <f>SUMIF('CC Summary'!$B:$B,'OH capex'!$A141,'CC Summary'!H:H)*$C141</f>
        <v>0</v>
      </c>
      <c r="M141" s="165">
        <f>SUMIFS('CC Summary'!$H:$H,'CC Summary'!$A:$A,"Y",'CC Summary'!$B:$B,'OH capex'!$A141)*'OH capex'!$C141</f>
        <v>0</v>
      </c>
      <c r="N141" s="165">
        <f>SUMIF('CC Summary'!$B:$B,'OH capex'!$A141,'CC Summary'!P:P)*$C141</f>
        <v>0</v>
      </c>
      <c r="O141" s="165">
        <f t="shared" si="16"/>
        <v>0</v>
      </c>
      <c r="P141" s="165">
        <f t="shared" si="17"/>
        <v>0</v>
      </c>
      <c r="Q141" s="174">
        <f t="shared" si="19"/>
        <v>0</v>
      </c>
    </row>
    <row r="142" spans="1:17">
      <c r="A142" s="70" t="s">
        <v>205</v>
      </c>
      <c r="B142" s="9">
        <v>48801</v>
      </c>
      <c r="C142" s="32">
        <v>0</v>
      </c>
      <c r="D142" s="7">
        <f>SUMIF('CC Summary'!$B:$B,'OH capex'!$A142,'CC Summary'!K:K)*$C142</f>
        <v>0</v>
      </c>
      <c r="E142" s="35"/>
      <c r="F142" s="135">
        <f>SUMIFS('CC Summary'!$K:$K,'CC Summary'!$A:$A,"Y",'CC Summary'!$B:$B,'OH capex'!$A142)*'OH capex'!$C142</f>
        <v>0</v>
      </c>
      <c r="G142" s="7">
        <f>SUMIF('CC Summary'!$B:$B,'OH capex'!$A142,'CC Summary'!O:O)*$C142</f>
        <v>0</v>
      </c>
      <c r="H142" s="164">
        <f t="shared" si="14"/>
        <v>0</v>
      </c>
      <c r="I142" s="7">
        <f t="shared" si="15"/>
        <v>0</v>
      </c>
      <c r="J142" s="59">
        <f t="shared" si="18"/>
        <v>0</v>
      </c>
      <c r="L142" s="165">
        <f>SUMIF('CC Summary'!$B:$B,'OH capex'!$A142,'CC Summary'!H:H)*$C142</f>
        <v>0</v>
      </c>
      <c r="M142" s="165">
        <f>SUMIFS('CC Summary'!$H:$H,'CC Summary'!$A:$A,"Y",'CC Summary'!$B:$B,'OH capex'!$A142)*'OH capex'!$C142</f>
        <v>0</v>
      </c>
      <c r="N142" s="165">
        <f>SUMIF('CC Summary'!$B:$B,'OH capex'!$A142,'CC Summary'!P:P)*$C142</f>
        <v>0</v>
      </c>
      <c r="O142" s="165">
        <f t="shared" si="16"/>
        <v>0</v>
      </c>
      <c r="P142" s="165">
        <f t="shared" si="17"/>
        <v>0</v>
      </c>
      <c r="Q142" s="174">
        <f t="shared" si="19"/>
        <v>0</v>
      </c>
    </row>
    <row r="143" spans="1:17">
      <c r="A143" s="70" t="s">
        <v>205</v>
      </c>
      <c r="B143" s="9">
        <v>49500</v>
      </c>
      <c r="C143" s="32">
        <v>0</v>
      </c>
      <c r="D143" s="7">
        <f>SUMIF('CC Summary'!$B:$B,'OH capex'!$A143,'CC Summary'!K:K)*$C143</f>
        <v>0</v>
      </c>
      <c r="E143" s="35"/>
      <c r="F143" s="135">
        <f>SUMIFS('CC Summary'!$K:$K,'CC Summary'!$A:$A,"Y",'CC Summary'!$B:$B,'OH capex'!$A143)*'OH capex'!$C143</f>
        <v>0</v>
      </c>
      <c r="G143" s="7">
        <f>SUMIF('CC Summary'!$B:$B,'OH capex'!$A143,'CC Summary'!O:O)*$C143</f>
        <v>0</v>
      </c>
      <c r="H143" s="164">
        <f t="shared" si="14"/>
        <v>0</v>
      </c>
      <c r="I143" s="7">
        <f t="shared" si="15"/>
        <v>0</v>
      </c>
      <c r="J143" s="59">
        <f t="shared" si="18"/>
        <v>0</v>
      </c>
      <c r="L143" s="165">
        <f>SUMIF('CC Summary'!$B:$B,'OH capex'!$A143,'CC Summary'!H:H)*$C143</f>
        <v>0</v>
      </c>
      <c r="M143" s="165">
        <f>SUMIFS('CC Summary'!$H:$H,'CC Summary'!$A:$A,"Y",'CC Summary'!$B:$B,'OH capex'!$A143)*'OH capex'!$C143</f>
        <v>0</v>
      </c>
      <c r="N143" s="165">
        <f>SUMIF('CC Summary'!$B:$B,'OH capex'!$A143,'CC Summary'!P:P)*$C143</f>
        <v>0</v>
      </c>
      <c r="O143" s="165">
        <f t="shared" si="16"/>
        <v>0</v>
      </c>
      <c r="P143" s="165">
        <f t="shared" si="17"/>
        <v>0</v>
      </c>
      <c r="Q143" s="174">
        <f t="shared" si="19"/>
        <v>0</v>
      </c>
    </row>
    <row r="144" spans="1:17">
      <c r="A144" s="70" t="s">
        <v>353</v>
      </c>
      <c r="B144" s="33"/>
      <c r="C144" s="32">
        <v>1</v>
      </c>
      <c r="D144" s="7">
        <f>SUMIF('CC Summary'!$B:$B,'OH capex'!$A144,'CC Summary'!K:K)*$C144</f>
        <v>0</v>
      </c>
      <c r="E144" s="35"/>
      <c r="F144" s="135">
        <f>SUMIFS('CC Summary'!$K:$K,'CC Summary'!$A:$A,"Y",'CC Summary'!$B:$B,'OH capex'!$A144)*'OH capex'!$C144</f>
        <v>0</v>
      </c>
      <c r="G144" s="7">
        <f>SUMIF('CC Summary'!$B:$B,'OH capex'!$A144,'CC Summary'!O:O)*$C144</f>
        <v>0</v>
      </c>
      <c r="H144" s="164">
        <f t="shared" si="14"/>
        <v>0</v>
      </c>
      <c r="I144" s="7">
        <f t="shared" si="15"/>
        <v>0</v>
      </c>
      <c r="J144" s="59">
        <f t="shared" si="18"/>
        <v>0</v>
      </c>
      <c r="L144" s="165">
        <f>SUMIF('CC Summary'!$B:$B,'OH capex'!$A144,'CC Summary'!H:H)*$C144</f>
        <v>0</v>
      </c>
      <c r="M144" s="165">
        <f>SUMIFS('CC Summary'!$H:$H,'CC Summary'!$A:$A,"Y",'CC Summary'!$B:$B,'OH capex'!$A144)*'OH capex'!$C144</f>
        <v>0</v>
      </c>
      <c r="N144" s="165">
        <f>SUMIF('CC Summary'!$B:$B,'OH capex'!$A144,'CC Summary'!P:P)*$C144</f>
        <v>0</v>
      </c>
      <c r="O144" s="165">
        <f t="shared" si="16"/>
        <v>0</v>
      </c>
      <c r="P144" s="165">
        <f t="shared" si="17"/>
        <v>0</v>
      </c>
      <c r="Q144" s="174">
        <f t="shared" si="19"/>
        <v>0</v>
      </c>
    </row>
    <row r="145" spans="1:17">
      <c r="A145" s="70" t="s">
        <v>312</v>
      </c>
      <c r="B145" s="9">
        <v>47100</v>
      </c>
      <c r="C145" s="32">
        <v>0</v>
      </c>
      <c r="D145" s="7">
        <f>SUMIF('CC Summary'!$B:$B,'OH capex'!$A145,'CC Summary'!K:K)*$C145</f>
        <v>0</v>
      </c>
      <c r="E145" s="35"/>
      <c r="F145" s="135">
        <f>SUMIFS('CC Summary'!$K:$K,'CC Summary'!$A:$A,"Y",'CC Summary'!$B:$B,'OH capex'!$A145)*'OH capex'!$C145</f>
        <v>0</v>
      </c>
      <c r="G145" s="7">
        <f>SUMIF('CC Summary'!$B:$B,'OH capex'!$A145,'CC Summary'!O:O)*$C145</f>
        <v>0</v>
      </c>
      <c r="H145" s="164">
        <f t="shared" si="14"/>
        <v>0</v>
      </c>
      <c r="I145" s="7">
        <f t="shared" si="15"/>
        <v>0</v>
      </c>
      <c r="J145" s="59">
        <f t="shared" si="18"/>
        <v>0</v>
      </c>
      <c r="L145" s="165">
        <f>SUMIF('CC Summary'!$B:$B,'OH capex'!$A145,'CC Summary'!H:H)*$C145</f>
        <v>0</v>
      </c>
      <c r="M145" s="165">
        <f>SUMIFS('CC Summary'!$H:$H,'CC Summary'!$A:$A,"Y",'CC Summary'!$B:$B,'OH capex'!$A145)*'OH capex'!$C145</f>
        <v>0</v>
      </c>
      <c r="N145" s="165">
        <f>SUMIF('CC Summary'!$B:$B,'OH capex'!$A145,'CC Summary'!P:P)*$C145</f>
        <v>0</v>
      </c>
      <c r="O145" s="165">
        <f t="shared" si="16"/>
        <v>0</v>
      </c>
      <c r="P145" s="165">
        <f t="shared" si="17"/>
        <v>0</v>
      </c>
      <c r="Q145" s="174">
        <f t="shared" si="19"/>
        <v>0</v>
      </c>
    </row>
    <row r="146" spans="1:17">
      <c r="A146" s="70" t="s">
        <v>312</v>
      </c>
      <c r="B146" s="9">
        <v>47302</v>
      </c>
      <c r="C146" s="32">
        <v>0.159</v>
      </c>
      <c r="D146" s="7">
        <f>SUMIF('CC Summary'!$B:$B,'OH capex'!$A146,'CC Summary'!K:K)*$C146</f>
        <v>3736150.4007853437</v>
      </c>
      <c r="E146" s="35"/>
      <c r="F146" s="135">
        <f>SUMIFS('CC Summary'!$K:$K,'CC Summary'!$A:$A,"Y",'CC Summary'!$B:$B,'OH capex'!$A146)*'OH capex'!$C146</f>
        <v>0</v>
      </c>
      <c r="G146" s="7">
        <f>SUMIF('CC Summary'!$B:$B,'OH capex'!$A146,'CC Summary'!O:O)*$C146</f>
        <v>22274.207712857307</v>
      </c>
      <c r="H146" s="164">
        <f t="shared" si="14"/>
        <v>6.6027426181792213E-3</v>
      </c>
      <c r="I146" s="7">
        <f t="shared" si="15"/>
        <v>22442.180121278081</v>
      </c>
      <c r="J146" s="59">
        <f t="shared" si="18"/>
        <v>22442.180121278081</v>
      </c>
      <c r="L146" s="165">
        <f>SUMIF('CC Summary'!$B:$B,'OH capex'!$A146,'CC Summary'!H:H)*$C146</f>
        <v>0</v>
      </c>
      <c r="M146" s="165">
        <f>SUMIFS('CC Summary'!$H:$H,'CC Summary'!$A:$A,"Y",'CC Summary'!$B:$B,'OH capex'!$A146)*'OH capex'!$C146</f>
        <v>0</v>
      </c>
      <c r="N146" s="165">
        <f>SUMIF('CC Summary'!$B:$B,'OH capex'!$A146,'CC Summary'!P:P)*$C146</f>
        <v>0</v>
      </c>
      <c r="O146" s="165">
        <f t="shared" si="16"/>
        <v>0</v>
      </c>
      <c r="P146" s="165">
        <f t="shared" si="17"/>
        <v>0</v>
      </c>
      <c r="Q146" s="174">
        <f t="shared" si="19"/>
        <v>0</v>
      </c>
    </row>
    <row r="147" spans="1:17">
      <c r="A147" s="70" t="s">
        <v>312</v>
      </c>
      <c r="B147" s="9">
        <v>47502</v>
      </c>
      <c r="C147" s="32">
        <v>0.75619999999999998</v>
      </c>
      <c r="D147" s="7">
        <f>SUMIF('CC Summary'!$B:$B,'OH capex'!$A147,'CC Summary'!K:K)*$C147</f>
        <v>17769037.31493004</v>
      </c>
      <c r="E147" s="35"/>
      <c r="F147" s="135">
        <f>SUMIFS('CC Summary'!$K:$K,'CC Summary'!$A:$A,"Y",'CC Summary'!$B:$B,'OH capex'!$A147)*'OH capex'!$C147</f>
        <v>0</v>
      </c>
      <c r="G147" s="7">
        <f>SUMIF('CC Summary'!$B:$B,'OH capex'!$A147,'CC Summary'!O:O)*$C147</f>
        <v>105935.57152492261</v>
      </c>
      <c r="H147" s="164">
        <f t="shared" si="14"/>
        <v>3.1402477785327836E-2</v>
      </c>
      <c r="I147" s="7">
        <f t="shared" si="15"/>
        <v>106734.44407365083</v>
      </c>
      <c r="J147" s="59">
        <f t="shared" si="18"/>
        <v>106734.44407365083</v>
      </c>
      <c r="L147" s="165">
        <f>SUMIF('CC Summary'!$B:$B,'OH capex'!$A147,'CC Summary'!H:H)*$C147</f>
        <v>0</v>
      </c>
      <c r="M147" s="165">
        <f>SUMIFS('CC Summary'!$H:$H,'CC Summary'!$A:$A,"Y",'CC Summary'!$B:$B,'OH capex'!$A147)*'OH capex'!$C147</f>
        <v>0</v>
      </c>
      <c r="N147" s="165">
        <f>SUMIF('CC Summary'!$B:$B,'OH capex'!$A147,'CC Summary'!P:P)*$C147</f>
        <v>0</v>
      </c>
      <c r="O147" s="165">
        <f t="shared" si="16"/>
        <v>0</v>
      </c>
      <c r="P147" s="165">
        <f t="shared" si="17"/>
        <v>0</v>
      </c>
      <c r="Q147" s="174">
        <f t="shared" si="19"/>
        <v>0</v>
      </c>
    </row>
    <row r="148" spans="1:17">
      <c r="A148" s="70" t="s">
        <v>312</v>
      </c>
      <c r="B148" s="9">
        <v>47800</v>
      </c>
      <c r="C148" s="32">
        <v>8.48E-2</v>
      </c>
      <c r="D148" s="7">
        <f>SUMIF('CC Summary'!$B:$B,'OH capex'!$A148,'CC Summary'!K:K)*$C148</f>
        <v>1992613.5470855166</v>
      </c>
      <c r="E148" s="35"/>
      <c r="F148" s="135">
        <f>SUMIFS('CC Summary'!$K:$K,'CC Summary'!$A:$A,"Y",'CC Summary'!$B:$B,'OH capex'!$A148)*'OH capex'!$C148</f>
        <v>0</v>
      </c>
      <c r="G148" s="7">
        <f>SUMIF('CC Summary'!$B:$B,'OH capex'!$A148,'CC Summary'!O:O)*$C148</f>
        <v>11879.577446857229</v>
      </c>
      <c r="H148" s="164">
        <f t="shared" si="14"/>
        <v>3.5214627296955838E-3</v>
      </c>
      <c r="I148" s="7">
        <f t="shared" si="15"/>
        <v>11969.162731348308</v>
      </c>
      <c r="J148" s="59">
        <f t="shared" si="18"/>
        <v>11969.162731348308</v>
      </c>
      <c r="L148" s="165">
        <f>SUMIF('CC Summary'!$B:$B,'OH capex'!$A148,'CC Summary'!H:H)*$C148</f>
        <v>0</v>
      </c>
      <c r="M148" s="165">
        <f>SUMIFS('CC Summary'!$H:$H,'CC Summary'!$A:$A,"Y",'CC Summary'!$B:$B,'OH capex'!$A148)*'OH capex'!$C148</f>
        <v>0</v>
      </c>
      <c r="N148" s="165">
        <f>SUMIF('CC Summary'!$B:$B,'OH capex'!$A148,'CC Summary'!P:P)*$C148</f>
        <v>0</v>
      </c>
      <c r="O148" s="165">
        <f t="shared" si="16"/>
        <v>0</v>
      </c>
      <c r="P148" s="165">
        <f t="shared" si="17"/>
        <v>0</v>
      </c>
      <c r="Q148" s="174">
        <f t="shared" si="19"/>
        <v>0</v>
      </c>
    </row>
    <row r="149" spans="1:17">
      <c r="A149" s="70" t="s">
        <v>312</v>
      </c>
      <c r="B149" s="9">
        <v>49500</v>
      </c>
      <c r="C149" s="32">
        <v>0</v>
      </c>
      <c r="D149" s="7">
        <f>SUMIF('CC Summary'!$B:$B,'OH capex'!$A149,'CC Summary'!K:K)*$C149</f>
        <v>0</v>
      </c>
      <c r="E149" s="35"/>
      <c r="F149" s="135">
        <f>SUMIFS('CC Summary'!$K:$K,'CC Summary'!$A:$A,"Y",'CC Summary'!$B:$B,'OH capex'!$A149)*'OH capex'!$C149</f>
        <v>0</v>
      </c>
      <c r="G149" s="7">
        <f>SUMIF('CC Summary'!$B:$B,'OH capex'!$A149,'CC Summary'!O:O)*$C149</f>
        <v>0</v>
      </c>
      <c r="H149" s="164">
        <f t="shared" si="14"/>
        <v>0</v>
      </c>
      <c r="I149" s="7">
        <f t="shared" si="15"/>
        <v>0</v>
      </c>
      <c r="J149" s="59">
        <f t="shared" si="18"/>
        <v>0</v>
      </c>
      <c r="L149" s="165">
        <f>SUMIF('CC Summary'!$B:$B,'OH capex'!$A149,'CC Summary'!H:H)*$C149</f>
        <v>0</v>
      </c>
      <c r="M149" s="165">
        <f>SUMIFS('CC Summary'!$H:$H,'CC Summary'!$A:$A,"Y",'CC Summary'!$B:$B,'OH capex'!$A149)*'OH capex'!$C149</f>
        <v>0</v>
      </c>
      <c r="N149" s="165">
        <f>SUMIF('CC Summary'!$B:$B,'OH capex'!$A149,'CC Summary'!P:P)*$C149</f>
        <v>0</v>
      </c>
      <c r="O149" s="165">
        <f t="shared" si="16"/>
        <v>0</v>
      </c>
      <c r="P149" s="165">
        <f t="shared" si="17"/>
        <v>0</v>
      </c>
      <c r="Q149" s="174">
        <f t="shared" si="19"/>
        <v>0</v>
      </c>
    </row>
    <row r="150" spans="1:17">
      <c r="A150" s="70" t="s">
        <v>354</v>
      </c>
      <c r="B150" s="33"/>
      <c r="C150" s="32">
        <v>1</v>
      </c>
      <c r="D150" s="7">
        <f>SUMIF('CC Summary'!$B:$B,'OH capex'!$A150,'CC Summary'!K:K)*$C150</f>
        <v>0</v>
      </c>
      <c r="E150" s="35"/>
      <c r="F150" s="135">
        <f>SUMIFS('CC Summary'!$K:$K,'CC Summary'!$A:$A,"Y",'CC Summary'!$B:$B,'OH capex'!$A150)*'OH capex'!$C150</f>
        <v>0</v>
      </c>
      <c r="G150" s="7">
        <f>SUMIF('CC Summary'!$B:$B,'OH capex'!$A150,'CC Summary'!O:O)*$C150</f>
        <v>0</v>
      </c>
      <c r="H150" s="164">
        <f t="shared" si="14"/>
        <v>0</v>
      </c>
      <c r="I150" s="7">
        <f t="shared" si="15"/>
        <v>0</v>
      </c>
      <c r="J150" s="59">
        <f t="shared" si="18"/>
        <v>0</v>
      </c>
      <c r="L150" s="165">
        <f>SUMIF('CC Summary'!$B:$B,'OH capex'!$A150,'CC Summary'!H:H)*$C150</f>
        <v>0</v>
      </c>
      <c r="M150" s="165">
        <f>SUMIFS('CC Summary'!$H:$H,'CC Summary'!$A:$A,"Y",'CC Summary'!$B:$B,'OH capex'!$A150)*'OH capex'!$C150</f>
        <v>0</v>
      </c>
      <c r="N150" s="165">
        <f>SUMIF('CC Summary'!$B:$B,'OH capex'!$A150,'CC Summary'!P:P)*$C150</f>
        <v>0</v>
      </c>
      <c r="O150" s="165">
        <f t="shared" si="16"/>
        <v>0</v>
      </c>
      <c r="P150" s="165">
        <f t="shared" si="17"/>
        <v>0</v>
      </c>
      <c r="Q150" s="174">
        <f t="shared" si="19"/>
        <v>0</v>
      </c>
    </row>
    <row r="151" spans="1:17">
      <c r="A151" s="70" t="s">
        <v>294</v>
      </c>
      <c r="B151" s="9">
        <v>46000</v>
      </c>
      <c r="C151" s="32">
        <v>4.1999999999999997E-3</v>
      </c>
      <c r="D151" s="7">
        <f>SUMIF('CC Summary'!$B:$B,'OH capex'!$A151,'CC Summary'!K:K)*$C151</f>
        <v>0</v>
      </c>
      <c r="E151" s="35"/>
      <c r="F151" s="135">
        <f>SUMIFS('CC Summary'!$K:$K,'CC Summary'!$A:$A,"Y",'CC Summary'!$B:$B,'OH capex'!$A151)*'OH capex'!$C151</f>
        <v>0</v>
      </c>
      <c r="G151" s="7">
        <f>SUMIF('CC Summary'!$B:$B,'OH capex'!$A151,'CC Summary'!O:O)*$C151</f>
        <v>0</v>
      </c>
      <c r="H151" s="164">
        <f t="shared" si="14"/>
        <v>0</v>
      </c>
      <c r="I151" s="7">
        <f t="shared" si="15"/>
        <v>0</v>
      </c>
      <c r="J151" s="59">
        <f t="shared" si="18"/>
        <v>0</v>
      </c>
      <c r="L151" s="165">
        <f>SUMIF('CC Summary'!$B:$B,'OH capex'!$A151,'CC Summary'!H:H)*$C151</f>
        <v>0</v>
      </c>
      <c r="M151" s="165">
        <f>SUMIFS('CC Summary'!$H:$H,'CC Summary'!$A:$A,"Y",'CC Summary'!$B:$B,'OH capex'!$A151)*'OH capex'!$C151</f>
        <v>0</v>
      </c>
      <c r="N151" s="165">
        <f>SUMIF('CC Summary'!$B:$B,'OH capex'!$A151,'CC Summary'!P:P)*$C151</f>
        <v>0</v>
      </c>
      <c r="O151" s="165">
        <f t="shared" si="16"/>
        <v>0</v>
      </c>
      <c r="P151" s="165">
        <f t="shared" si="17"/>
        <v>0</v>
      </c>
      <c r="Q151" s="174">
        <f t="shared" si="19"/>
        <v>0</v>
      </c>
    </row>
    <row r="152" spans="1:17">
      <c r="A152" s="70" t="s">
        <v>294</v>
      </c>
      <c r="B152" s="9">
        <v>46100</v>
      </c>
      <c r="C152" s="32">
        <v>1.7500000000000002E-2</v>
      </c>
      <c r="D152" s="7">
        <f>SUMIF('CC Summary'!$B:$B,'OH capex'!$A152,'CC Summary'!K:K)*$C152</f>
        <v>0</v>
      </c>
      <c r="E152" s="35"/>
      <c r="F152" s="135">
        <f>SUMIFS('CC Summary'!$K:$K,'CC Summary'!$A:$A,"Y",'CC Summary'!$B:$B,'OH capex'!$A152)*'OH capex'!$C152</f>
        <v>0</v>
      </c>
      <c r="G152" s="7">
        <f>SUMIF('CC Summary'!$B:$B,'OH capex'!$A152,'CC Summary'!O:O)*$C152</f>
        <v>0</v>
      </c>
      <c r="H152" s="164">
        <f t="shared" si="14"/>
        <v>0</v>
      </c>
      <c r="I152" s="7">
        <f t="shared" si="15"/>
        <v>0</v>
      </c>
      <c r="J152" s="59">
        <f t="shared" si="18"/>
        <v>0</v>
      </c>
      <c r="L152" s="165">
        <f>SUMIF('CC Summary'!$B:$B,'OH capex'!$A152,'CC Summary'!H:H)*$C152</f>
        <v>0</v>
      </c>
      <c r="M152" s="165">
        <f>SUMIFS('CC Summary'!$H:$H,'CC Summary'!$A:$A,"Y",'CC Summary'!$B:$B,'OH capex'!$A152)*'OH capex'!$C152</f>
        <v>0</v>
      </c>
      <c r="N152" s="165">
        <f>SUMIF('CC Summary'!$B:$B,'OH capex'!$A152,'CC Summary'!P:P)*$C152</f>
        <v>0</v>
      </c>
      <c r="O152" s="165">
        <f t="shared" si="16"/>
        <v>0</v>
      </c>
      <c r="P152" s="165">
        <f t="shared" si="17"/>
        <v>0</v>
      </c>
      <c r="Q152" s="174">
        <f t="shared" si="19"/>
        <v>0</v>
      </c>
    </row>
    <row r="153" spans="1:17">
      <c r="A153" s="70" t="s">
        <v>294</v>
      </c>
      <c r="B153" s="9">
        <v>46501</v>
      </c>
      <c r="C153" s="32">
        <v>0.34799999999999998</v>
      </c>
      <c r="D153" s="7">
        <f>SUMIF('CC Summary'!$B:$B,'OH capex'!$A153,'CC Summary'!K:K)*$C153</f>
        <v>0</v>
      </c>
      <c r="E153" s="35"/>
      <c r="F153" s="135">
        <f>SUMIFS('CC Summary'!$K:$K,'CC Summary'!$A:$A,"Y",'CC Summary'!$B:$B,'OH capex'!$A153)*'OH capex'!$C153</f>
        <v>0</v>
      </c>
      <c r="G153" s="7">
        <f>SUMIF('CC Summary'!$B:$B,'OH capex'!$A153,'CC Summary'!O:O)*$C153</f>
        <v>0</v>
      </c>
      <c r="H153" s="164">
        <f t="shared" si="14"/>
        <v>0</v>
      </c>
      <c r="I153" s="7">
        <f t="shared" si="15"/>
        <v>0</v>
      </c>
      <c r="J153" s="59">
        <f t="shared" si="18"/>
        <v>0</v>
      </c>
      <c r="L153" s="165">
        <f>SUMIF('CC Summary'!$B:$B,'OH capex'!$A153,'CC Summary'!H:H)*$C153</f>
        <v>0</v>
      </c>
      <c r="M153" s="165">
        <f>SUMIFS('CC Summary'!$H:$H,'CC Summary'!$A:$A,"Y",'CC Summary'!$B:$B,'OH capex'!$A153)*'OH capex'!$C153</f>
        <v>0</v>
      </c>
      <c r="N153" s="165">
        <f>SUMIF('CC Summary'!$B:$B,'OH capex'!$A153,'CC Summary'!P:P)*$C153</f>
        <v>0</v>
      </c>
      <c r="O153" s="165">
        <f t="shared" si="16"/>
        <v>0</v>
      </c>
      <c r="P153" s="165">
        <f t="shared" si="17"/>
        <v>0</v>
      </c>
      <c r="Q153" s="174">
        <f t="shared" si="19"/>
        <v>0</v>
      </c>
    </row>
    <row r="154" spans="1:17">
      <c r="A154" s="70" t="s">
        <v>294</v>
      </c>
      <c r="B154" s="9">
        <v>46700</v>
      </c>
      <c r="C154" s="32">
        <v>0.11990000000000001</v>
      </c>
      <c r="D154" s="7">
        <f>SUMIF('CC Summary'!$B:$B,'OH capex'!$A154,'CC Summary'!K:K)*$C154</f>
        <v>0</v>
      </c>
      <c r="E154" s="35"/>
      <c r="F154" s="135">
        <f>SUMIFS('CC Summary'!$K:$K,'CC Summary'!$A:$A,"Y",'CC Summary'!$B:$B,'OH capex'!$A154)*'OH capex'!$C154</f>
        <v>0</v>
      </c>
      <c r="G154" s="7">
        <f>SUMIF('CC Summary'!$B:$B,'OH capex'!$A154,'CC Summary'!O:O)*$C154</f>
        <v>0</v>
      </c>
      <c r="H154" s="164">
        <f t="shared" si="14"/>
        <v>0</v>
      </c>
      <c r="I154" s="7">
        <f t="shared" si="15"/>
        <v>0</v>
      </c>
      <c r="J154" s="59">
        <f t="shared" si="18"/>
        <v>0</v>
      </c>
      <c r="L154" s="165">
        <f>SUMIF('CC Summary'!$B:$B,'OH capex'!$A154,'CC Summary'!H:H)*$C154</f>
        <v>0</v>
      </c>
      <c r="M154" s="165">
        <f>SUMIFS('CC Summary'!$H:$H,'CC Summary'!$A:$A,"Y",'CC Summary'!$B:$B,'OH capex'!$A154)*'OH capex'!$C154</f>
        <v>0</v>
      </c>
      <c r="N154" s="165">
        <f>SUMIF('CC Summary'!$B:$B,'OH capex'!$A154,'CC Summary'!P:P)*$C154</f>
        <v>0</v>
      </c>
      <c r="O154" s="165">
        <f t="shared" si="16"/>
        <v>0</v>
      </c>
      <c r="P154" s="165">
        <f t="shared" si="17"/>
        <v>0</v>
      </c>
      <c r="Q154" s="174">
        <f t="shared" si="19"/>
        <v>0</v>
      </c>
    </row>
    <row r="155" spans="1:17">
      <c r="A155" s="70" t="s">
        <v>294</v>
      </c>
      <c r="B155" s="9">
        <v>47000</v>
      </c>
      <c r="C155" s="32">
        <v>7.9000000000000008E-3</v>
      </c>
      <c r="D155" s="7">
        <f>SUMIF('CC Summary'!$B:$B,'OH capex'!$A155,'CC Summary'!K:K)*$C155</f>
        <v>0</v>
      </c>
      <c r="E155" s="35"/>
      <c r="F155" s="135">
        <f>SUMIFS('CC Summary'!$K:$K,'CC Summary'!$A:$A,"Y",'CC Summary'!$B:$B,'OH capex'!$A155)*'OH capex'!$C155</f>
        <v>0</v>
      </c>
      <c r="G155" s="7">
        <f>SUMIF('CC Summary'!$B:$B,'OH capex'!$A155,'CC Summary'!O:O)*$C155</f>
        <v>0</v>
      </c>
      <c r="H155" s="164">
        <f t="shared" si="14"/>
        <v>0</v>
      </c>
      <c r="I155" s="7">
        <f t="shared" si="15"/>
        <v>0</v>
      </c>
      <c r="J155" s="59">
        <f t="shared" si="18"/>
        <v>0</v>
      </c>
      <c r="L155" s="165">
        <f>SUMIF('CC Summary'!$B:$B,'OH capex'!$A155,'CC Summary'!H:H)*$C155</f>
        <v>0</v>
      </c>
      <c r="M155" s="165">
        <f>SUMIFS('CC Summary'!$H:$H,'CC Summary'!$A:$A,"Y",'CC Summary'!$B:$B,'OH capex'!$A155)*'OH capex'!$C155</f>
        <v>0</v>
      </c>
      <c r="N155" s="165">
        <f>SUMIF('CC Summary'!$B:$B,'OH capex'!$A155,'CC Summary'!P:P)*$C155</f>
        <v>0</v>
      </c>
      <c r="O155" s="165">
        <f t="shared" si="16"/>
        <v>0</v>
      </c>
      <c r="P155" s="165">
        <f t="shared" si="17"/>
        <v>0</v>
      </c>
      <c r="Q155" s="174">
        <f t="shared" si="19"/>
        <v>0</v>
      </c>
    </row>
    <row r="156" spans="1:17">
      <c r="A156" s="70" t="s">
        <v>294</v>
      </c>
      <c r="B156" s="9">
        <v>47100</v>
      </c>
      <c r="C156" s="32">
        <v>1E-3</v>
      </c>
      <c r="D156" s="7">
        <f>SUMIF('CC Summary'!$B:$B,'OH capex'!$A156,'CC Summary'!K:K)*$C156</f>
        <v>0</v>
      </c>
      <c r="E156" s="35"/>
      <c r="F156" s="135">
        <f>SUMIFS('CC Summary'!$K:$K,'CC Summary'!$A:$A,"Y",'CC Summary'!$B:$B,'OH capex'!$A156)*'OH capex'!$C156</f>
        <v>0</v>
      </c>
      <c r="G156" s="7">
        <f>SUMIF('CC Summary'!$B:$B,'OH capex'!$A156,'CC Summary'!O:O)*$C156</f>
        <v>0</v>
      </c>
      <c r="H156" s="164">
        <f t="shared" si="14"/>
        <v>0</v>
      </c>
      <c r="I156" s="7">
        <f t="shared" si="15"/>
        <v>0</v>
      </c>
      <c r="J156" s="59">
        <f t="shared" si="18"/>
        <v>0</v>
      </c>
      <c r="L156" s="165">
        <f>SUMIF('CC Summary'!$B:$B,'OH capex'!$A156,'CC Summary'!H:H)*$C156</f>
        <v>0</v>
      </c>
      <c r="M156" s="165">
        <f>SUMIFS('CC Summary'!$H:$H,'CC Summary'!$A:$A,"Y",'CC Summary'!$B:$B,'OH capex'!$A156)*'OH capex'!$C156</f>
        <v>0</v>
      </c>
      <c r="N156" s="165">
        <f>SUMIF('CC Summary'!$B:$B,'OH capex'!$A156,'CC Summary'!P:P)*$C156</f>
        <v>0</v>
      </c>
      <c r="O156" s="165">
        <f t="shared" si="16"/>
        <v>0</v>
      </c>
      <c r="P156" s="165">
        <f t="shared" si="17"/>
        <v>0</v>
      </c>
      <c r="Q156" s="174">
        <f t="shared" si="19"/>
        <v>0</v>
      </c>
    </row>
    <row r="157" spans="1:17">
      <c r="A157" s="70" t="s">
        <v>294</v>
      </c>
      <c r="B157" s="9">
        <v>47301</v>
      </c>
      <c r="C157" s="32">
        <v>1.5299999999999999E-2</v>
      </c>
      <c r="D157" s="7">
        <f>SUMIF('CC Summary'!$B:$B,'OH capex'!$A157,'CC Summary'!K:K)*$C157</f>
        <v>0</v>
      </c>
      <c r="E157" s="35"/>
      <c r="F157" s="135">
        <f>SUMIFS('CC Summary'!$K:$K,'CC Summary'!$A:$A,"Y",'CC Summary'!$B:$B,'OH capex'!$A157)*'OH capex'!$C157</f>
        <v>0</v>
      </c>
      <c r="G157" s="7">
        <f>SUMIF('CC Summary'!$B:$B,'OH capex'!$A157,'CC Summary'!O:O)*$C157</f>
        <v>0</v>
      </c>
      <c r="H157" s="164">
        <f t="shared" si="14"/>
        <v>0</v>
      </c>
      <c r="I157" s="7">
        <f t="shared" si="15"/>
        <v>0</v>
      </c>
      <c r="J157" s="59">
        <f t="shared" si="18"/>
        <v>0</v>
      </c>
      <c r="L157" s="165">
        <f>SUMIF('CC Summary'!$B:$B,'OH capex'!$A157,'CC Summary'!H:H)*$C157</f>
        <v>0</v>
      </c>
      <c r="M157" s="165">
        <f>SUMIFS('CC Summary'!$H:$H,'CC Summary'!$A:$A,"Y",'CC Summary'!$B:$B,'OH capex'!$A157)*'OH capex'!$C157</f>
        <v>0</v>
      </c>
      <c r="N157" s="165">
        <f>SUMIF('CC Summary'!$B:$B,'OH capex'!$A157,'CC Summary'!P:P)*$C157</f>
        <v>0</v>
      </c>
      <c r="O157" s="165">
        <f t="shared" si="16"/>
        <v>0</v>
      </c>
      <c r="P157" s="165">
        <f t="shared" si="17"/>
        <v>0</v>
      </c>
      <c r="Q157" s="174">
        <f t="shared" si="19"/>
        <v>0</v>
      </c>
    </row>
    <row r="158" spans="1:17">
      <c r="A158" s="70" t="s">
        <v>294</v>
      </c>
      <c r="B158" s="9">
        <v>47302</v>
      </c>
      <c r="C158" s="32">
        <v>4.1999999999999997E-3</v>
      </c>
      <c r="D158" s="7">
        <f>SUMIF('CC Summary'!$B:$B,'OH capex'!$A158,'CC Summary'!K:K)*$C158</f>
        <v>0</v>
      </c>
      <c r="E158" s="35"/>
      <c r="F158" s="135">
        <f>SUMIFS('CC Summary'!$K:$K,'CC Summary'!$A:$A,"Y",'CC Summary'!$B:$B,'OH capex'!$A158)*'OH capex'!$C158</f>
        <v>0</v>
      </c>
      <c r="G158" s="7">
        <f>SUMIF('CC Summary'!$B:$B,'OH capex'!$A158,'CC Summary'!O:O)*$C158</f>
        <v>0</v>
      </c>
      <c r="H158" s="164">
        <f t="shared" si="14"/>
        <v>0</v>
      </c>
      <c r="I158" s="7">
        <f t="shared" si="15"/>
        <v>0</v>
      </c>
      <c r="J158" s="59">
        <f t="shared" si="18"/>
        <v>0</v>
      </c>
      <c r="L158" s="165">
        <f>SUMIF('CC Summary'!$B:$B,'OH capex'!$A158,'CC Summary'!H:H)*$C158</f>
        <v>0</v>
      </c>
      <c r="M158" s="165">
        <f>SUMIFS('CC Summary'!$H:$H,'CC Summary'!$A:$A,"Y",'CC Summary'!$B:$B,'OH capex'!$A158)*'OH capex'!$C158</f>
        <v>0</v>
      </c>
      <c r="N158" s="165">
        <f>SUMIF('CC Summary'!$B:$B,'OH capex'!$A158,'CC Summary'!P:P)*$C158</f>
        <v>0</v>
      </c>
      <c r="O158" s="165">
        <f t="shared" si="16"/>
        <v>0</v>
      </c>
      <c r="P158" s="165">
        <f t="shared" si="17"/>
        <v>0</v>
      </c>
      <c r="Q158" s="174">
        <f t="shared" si="19"/>
        <v>0</v>
      </c>
    </row>
    <row r="159" spans="1:17">
      <c r="A159" s="70" t="s">
        <v>294</v>
      </c>
      <c r="B159" s="9">
        <v>47400</v>
      </c>
      <c r="C159" s="32">
        <v>4.0000000000000002E-4</v>
      </c>
      <c r="D159" s="7">
        <f>SUMIF('CC Summary'!$B:$B,'OH capex'!$A159,'CC Summary'!K:K)*$C159</f>
        <v>0</v>
      </c>
      <c r="E159" s="35"/>
      <c r="F159" s="135">
        <f>SUMIFS('CC Summary'!$K:$K,'CC Summary'!$A:$A,"Y",'CC Summary'!$B:$B,'OH capex'!$A159)*'OH capex'!$C159</f>
        <v>0</v>
      </c>
      <c r="G159" s="7">
        <f>SUMIF('CC Summary'!$B:$B,'OH capex'!$A159,'CC Summary'!O:O)*$C159</f>
        <v>0</v>
      </c>
      <c r="H159" s="164">
        <f t="shared" si="14"/>
        <v>0</v>
      </c>
      <c r="I159" s="7">
        <f t="shared" si="15"/>
        <v>0</v>
      </c>
      <c r="J159" s="59">
        <f t="shared" si="18"/>
        <v>0</v>
      </c>
      <c r="L159" s="165">
        <f>SUMIF('CC Summary'!$B:$B,'OH capex'!$A159,'CC Summary'!H:H)*$C159</f>
        <v>0</v>
      </c>
      <c r="M159" s="165">
        <f>SUMIFS('CC Summary'!$H:$H,'CC Summary'!$A:$A,"Y",'CC Summary'!$B:$B,'OH capex'!$A159)*'OH capex'!$C159</f>
        <v>0</v>
      </c>
      <c r="N159" s="165">
        <f>SUMIF('CC Summary'!$B:$B,'OH capex'!$A159,'CC Summary'!P:P)*$C159</f>
        <v>0</v>
      </c>
      <c r="O159" s="165">
        <f t="shared" si="16"/>
        <v>0</v>
      </c>
      <c r="P159" s="165">
        <f t="shared" si="17"/>
        <v>0</v>
      </c>
      <c r="Q159" s="174">
        <f t="shared" si="19"/>
        <v>0</v>
      </c>
    </row>
    <row r="160" spans="1:17">
      <c r="A160" s="70" t="s">
        <v>294</v>
      </c>
      <c r="B160" s="9">
        <v>47501</v>
      </c>
      <c r="C160" s="32">
        <v>0.38009999999999999</v>
      </c>
      <c r="D160" s="7">
        <f>SUMIF('CC Summary'!$B:$B,'OH capex'!$A160,'CC Summary'!K:K)*$C160</f>
        <v>0</v>
      </c>
      <c r="E160" s="35"/>
      <c r="F160" s="135">
        <f>SUMIFS('CC Summary'!$K:$K,'CC Summary'!$A:$A,"Y",'CC Summary'!$B:$B,'OH capex'!$A160)*'OH capex'!$C160</f>
        <v>0</v>
      </c>
      <c r="G160" s="7">
        <f>SUMIF('CC Summary'!$B:$B,'OH capex'!$A160,'CC Summary'!O:O)*$C160</f>
        <v>0</v>
      </c>
      <c r="H160" s="164">
        <f t="shared" si="14"/>
        <v>0</v>
      </c>
      <c r="I160" s="7">
        <f t="shared" si="15"/>
        <v>0</v>
      </c>
      <c r="J160" s="59">
        <f t="shared" si="18"/>
        <v>0</v>
      </c>
      <c r="L160" s="165">
        <f>SUMIF('CC Summary'!$B:$B,'OH capex'!$A160,'CC Summary'!H:H)*$C160</f>
        <v>0</v>
      </c>
      <c r="M160" s="165">
        <f>SUMIFS('CC Summary'!$H:$H,'CC Summary'!$A:$A,"Y",'CC Summary'!$B:$B,'OH capex'!$A160)*'OH capex'!$C160</f>
        <v>0</v>
      </c>
      <c r="N160" s="165">
        <f>SUMIF('CC Summary'!$B:$B,'OH capex'!$A160,'CC Summary'!P:P)*$C160</f>
        <v>0</v>
      </c>
      <c r="O160" s="165">
        <f t="shared" si="16"/>
        <v>0</v>
      </c>
      <c r="P160" s="165">
        <f t="shared" si="17"/>
        <v>0</v>
      </c>
      <c r="Q160" s="174">
        <f t="shared" si="19"/>
        <v>0</v>
      </c>
    </row>
    <row r="161" spans="1:17">
      <c r="A161" s="70" t="s">
        <v>294</v>
      </c>
      <c r="B161" s="9">
        <v>47502</v>
      </c>
      <c r="C161" s="32">
        <v>8.3999999999999995E-3</v>
      </c>
      <c r="D161" s="7">
        <f>SUMIF('CC Summary'!$B:$B,'OH capex'!$A161,'CC Summary'!K:K)*$C161</f>
        <v>0</v>
      </c>
      <c r="E161" s="35"/>
      <c r="F161" s="135">
        <f>SUMIFS('CC Summary'!$K:$K,'CC Summary'!$A:$A,"Y",'CC Summary'!$B:$B,'OH capex'!$A161)*'OH capex'!$C161</f>
        <v>0</v>
      </c>
      <c r="G161" s="7">
        <f>SUMIF('CC Summary'!$B:$B,'OH capex'!$A161,'CC Summary'!O:O)*$C161</f>
        <v>0</v>
      </c>
      <c r="H161" s="164">
        <f t="shared" si="14"/>
        <v>0</v>
      </c>
      <c r="I161" s="7">
        <f t="shared" si="15"/>
        <v>0</v>
      </c>
      <c r="J161" s="59">
        <f t="shared" si="18"/>
        <v>0</v>
      </c>
      <c r="L161" s="165">
        <f>SUMIF('CC Summary'!$B:$B,'OH capex'!$A161,'CC Summary'!H:H)*$C161</f>
        <v>0</v>
      </c>
      <c r="M161" s="165">
        <f>SUMIFS('CC Summary'!$H:$H,'CC Summary'!$A:$A,"Y",'CC Summary'!$B:$B,'OH capex'!$A161)*'OH capex'!$C161</f>
        <v>0</v>
      </c>
      <c r="N161" s="165">
        <f>SUMIF('CC Summary'!$B:$B,'OH capex'!$A161,'CC Summary'!P:P)*$C161</f>
        <v>0</v>
      </c>
      <c r="O161" s="165">
        <f t="shared" si="16"/>
        <v>0</v>
      </c>
      <c r="P161" s="165">
        <f t="shared" si="17"/>
        <v>0</v>
      </c>
      <c r="Q161" s="174">
        <f t="shared" si="19"/>
        <v>0</v>
      </c>
    </row>
    <row r="162" spans="1:17">
      <c r="A162" s="70" t="s">
        <v>294</v>
      </c>
      <c r="B162" s="9">
        <v>47700</v>
      </c>
      <c r="C162" s="32">
        <v>9.1999999999999998E-2</v>
      </c>
      <c r="D162" s="7">
        <f>SUMIF('CC Summary'!$B:$B,'OH capex'!$A162,'CC Summary'!K:K)*$C162</f>
        <v>0</v>
      </c>
      <c r="E162" s="35"/>
      <c r="F162" s="135">
        <f>SUMIFS('CC Summary'!$K:$K,'CC Summary'!$A:$A,"Y",'CC Summary'!$B:$B,'OH capex'!$A162)*'OH capex'!$C162</f>
        <v>0</v>
      </c>
      <c r="G162" s="7">
        <f>SUMIF('CC Summary'!$B:$B,'OH capex'!$A162,'CC Summary'!O:O)*$C162</f>
        <v>0</v>
      </c>
      <c r="H162" s="164">
        <f t="shared" si="14"/>
        <v>0</v>
      </c>
      <c r="I162" s="7">
        <f t="shared" si="15"/>
        <v>0</v>
      </c>
      <c r="J162" s="59">
        <f t="shared" si="18"/>
        <v>0</v>
      </c>
      <c r="L162" s="165">
        <f>SUMIF('CC Summary'!$B:$B,'OH capex'!$A162,'CC Summary'!H:H)*$C162</f>
        <v>0</v>
      </c>
      <c r="M162" s="165">
        <f>SUMIFS('CC Summary'!$H:$H,'CC Summary'!$A:$A,"Y",'CC Summary'!$B:$B,'OH capex'!$A162)*'OH capex'!$C162</f>
        <v>0</v>
      </c>
      <c r="N162" s="165">
        <f>SUMIF('CC Summary'!$B:$B,'OH capex'!$A162,'CC Summary'!P:P)*$C162</f>
        <v>0</v>
      </c>
      <c r="O162" s="165">
        <f t="shared" si="16"/>
        <v>0</v>
      </c>
      <c r="P162" s="165">
        <f t="shared" si="17"/>
        <v>0</v>
      </c>
      <c r="Q162" s="174">
        <f t="shared" si="19"/>
        <v>0</v>
      </c>
    </row>
    <row r="163" spans="1:17">
      <c r="A163" s="70" t="s">
        <v>294</v>
      </c>
      <c r="B163" s="9">
        <v>47800</v>
      </c>
      <c r="C163" s="32">
        <v>1.1000000000000001E-3</v>
      </c>
      <c r="D163" s="7">
        <f>SUMIF('CC Summary'!$B:$B,'OH capex'!$A163,'CC Summary'!K:K)*$C163</f>
        <v>0</v>
      </c>
      <c r="E163" s="35"/>
      <c r="F163" s="135">
        <f>SUMIFS('CC Summary'!$K:$K,'CC Summary'!$A:$A,"Y",'CC Summary'!$B:$B,'OH capex'!$A163)*'OH capex'!$C163</f>
        <v>0</v>
      </c>
      <c r="G163" s="7">
        <f>SUMIF('CC Summary'!$B:$B,'OH capex'!$A163,'CC Summary'!O:O)*$C163</f>
        <v>0</v>
      </c>
      <c r="H163" s="164">
        <f t="shared" si="14"/>
        <v>0</v>
      </c>
      <c r="I163" s="7">
        <f t="shared" si="15"/>
        <v>0</v>
      </c>
      <c r="J163" s="59">
        <f t="shared" si="18"/>
        <v>0</v>
      </c>
      <c r="L163" s="165">
        <f>SUMIF('CC Summary'!$B:$B,'OH capex'!$A163,'CC Summary'!H:H)*$C163</f>
        <v>0</v>
      </c>
      <c r="M163" s="165">
        <f>SUMIFS('CC Summary'!$H:$H,'CC Summary'!$A:$A,"Y",'CC Summary'!$B:$B,'OH capex'!$A163)*'OH capex'!$C163</f>
        <v>0</v>
      </c>
      <c r="N163" s="165">
        <f>SUMIF('CC Summary'!$B:$B,'OH capex'!$A163,'CC Summary'!P:P)*$C163</f>
        <v>0</v>
      </c>
      <c r="O163" s="165">
        <f t="shared" si="16"/>
        <v>0</v>
      </c>
      <c r="P163" s="165">
        <f t="shared" si="17"/>
        <v>0</v>
      </c>
      <c r="Q163" s="174">
        <f t="shared" si="19"/>
        <v>0</v>
      </c>
    </row>
    <row r="164" spans="1:17">
      <c r="A164" s="70" t="s">
        <v>355</v>
      </c>
      <c r="B164" s="33"/>
      <c r="C164" s="32">
        <f>SUM(C151:C163)</f>
        <v>0.99999999999999989</v>
      </c>
      <c r="D164" s="7">
        <f>SUMIF('CC Summary'!$B:$B,'OH capex'!$A164,'CC Summary'!K:K)*$C164</f>
        <v>0</v>
      </c>
      <c r="E164" s="35"/>
      <c r="F164" s="135">
        <f>SUMIFS('CC Summary'!$K:$K,'CC Summary'!$A:$A,"Y",'CC Summary'!$B:$B,'OH capex'!$A164)*'OH capex'!$C164</f>
        <v>0</v>
      </c>
      <c r="G164" s="7">
        <f>SUMIF('CC Summary'!$B:$B,'OH capex'!$A164,'CC Summary'!O:O)*$C164</f>
        <v>0</v>
      </c>
      <c r="H164" s="164">
        <f t="shared" si="14"/>
        <v>0</v>
      </c>
      <c r="I164" s="7">
        <f t="shared" si="15"/>
        <v>0</v>
      </c>
      <c r="J164" s="59">
        <f t="shared" si="18"/>
        <v>0</v>
      </c>
      <c r="L164" s="165">
        <f>SUMIF('CC Summary'!$B:$B,'OH capex'!$A164,'CC Summary'!H:H)*$C164</f>
        <v>0</v>
      </c>
      <c r="M164" s="165">
        <f>SUMIFS('CC Summary'!$H:$H,'CC Summary'!$A:$A,"Y",'CC Summary'!$B:$B,'OH capex'!$A164)*'OH capex'!$C164</f>
        <v>0</v>
      </c>
      <c r="N164" s="165">
        <f>SUMIF('CC Summary'!$B:$B,'OH capex'!$A164,'CC Summary'!P:P)*$C164</f>
        <v>0</v>
      </c>
      <c r="O164" s="165">
        <f t="shared" si="16"/>
        <v>0</v>
      </c>
      <c r="P164" s="165">
        <f t="shared" si="17"/>
        <v>0</v>
      </c>
      <c r="Q164" s="174">
        <f t="shared" si="19"/>
        <v>0</v>
      </c>
    </row>
    <row r="165" spans="1:17">
      <c r="A165" s="70" t="s">
        <v>305</v>
      </c>
      <c r="B165" s="9">
        <v>48304</v>
      </c>
      <c r="C165" s="32">
        <v>0.04</v>
      </c>
      <c r="D165" s="7">
        <f>SUMIF('CC Summary'!$B:$B,'OH capex'!$A165,'CC Summary'!K:K)*$C165</f>
        <v>0</v>
      </c>
      <c r="E165" s="35"/>
      <c r="F165" s="135">
        <f>SUMIFS('CC Summary'!$K:$K,'CC Summary'!$A:$A,"Y",'CC Summary'!$B:$B,'OH capex'!$A165)*'OH capex'!$C165</f>
        <v>0</v>
      </c>
      <c r="G165" s="7">
        <f>SUMIF('CC Summary'!$B:$B,'OH capex'!$A165,'CC Summary'!O:O)*$C165</f>
        <v>0</v>
      </c>
      <c r="H165" s="164">
        <f t="shared" si="14"/>
        <v>0</v>
      </c>
      <c r="I165" s="7">
        <f t="shared" si="15"/>
        <v>0</v>
      </c>
      <c r="J165" s="59">
        <f t="shared" si="18"/>
        <v>0</v>
      </c>
      <c r="L165" s="165">
        <f>SUMIF('CC Summary'!$B:$B,'OH capex'!$A165,'CC Summary'!H:H)*$C165</f>
        <v>0</v>
      </c>
      <c r="M165" s="165">
        <f>SUMIFS('CC Summary'!$H:$H,'CC Summary'!$A:$A,"Y",'CC Summary'!$B:$B,'OH capex'!$A165)*'OH capex'!$C165</f>
        <v>0</v>
      </c>
      <c r="N165" s="165">
        <f>SUMIF('CC Summary'!$B:$B,'OH capex'!$A165,'CC Summary'!P:P)*$C165</f>
        <v>0</v>
      </c>
      <c r="O165" s="165">
        <f t="shared" si="16"/>
        <v>0</v>
      </c>
      <c r="P165" s="165">
        <f t="shared" si="17"/>
        <v>0</v>
      </c>
      <c r="Q165" s="174">
        <f t="shared" si="19"/>
        <v>0</v>
      </c>
    </row>
    <row r="166" spans="1:17">
      <c r="A166" s="70" t="s">
        <v>305</v>
      </c>
      <c r="B166" s="9">
        <v>48305</v>
      </c>
      <c r="C166" s="32">
        <v>0.96</v>
      </c>
      <c r="D166" s="7">
        <f>SUMIF('CC Summary'!$B:$B,'OH capex'!$A166,'CC Summary'!K:K)*$C166</f>
        <v>0</v>
      </c>
      <c r="E166" s="35"/>
      <c r="F166" s="135">
        <f>SUMIFS('CC Summary'!$K:$K,'CC Summary'!$A:$A,"Y",'CC Summary'!$B:$B,'OH capex'!$A166)*'OH capex'!$C166</f>
        <v>0</v>
      </c>
      <c r="G166" s="7">
        <f>SUMIF('CC Summary'!$B:$B,'OH capex'!$A166,'CC Summary'!O:O)*$C166</f>
        <v>0</v>
      </c>
      <c r="H166" s="164">
        <f t="shared" si="14"/>
        <v>0</v>
      </c>
      <c r="I166" s="7">
        <f t="shared" si="15"/>
        <v>0</v>
      </c>
      <c r="J166" s="59">
        <f t="shared" si="18"/>
        <v>0</v>
      </c>
      <c r="L166" s="165">
        <f>SUMIF('CC Summary'!$B:$B,'OH capex'!$A166,'CC Summary'!H:H)*$C166</f>
        <v>0</v>
      </c>
      <c r="M166" s="165">
        <f>SUMIFS('CC Summary'!$H:$H,'CC Summary'!$A:$A,"Y",'CC Summary'!$B:$B,'OH capex'!$A166)*'OH capex'!$C166</f>
        <v>0</v>
      </c>
      <c r="N166" s="165">
        <f>SUMIF('CC Summary'!$B:$B,'OH capex'!$A166,'CC Summary'!P:P)*$C166</f>
        <v>0</v>
      </c>
      <c r="O166" s="165">
        <f t="shared" si="16"/>
        <v>0</v>
      </c>
      <c r="P166" s="165">
        <f t="shared" si="17"/>
        <v>0</v>
      </c>
      <c r="Q166" s="174">
        <f t="shared" si="19"/>
        <v>0</v>
      </c>
    </row>
    <row r="167" spans="1:17">
      <c r="A167" s="70" t="s">
        <v>356</v>
      </c>
      <c r="B167" s="33"/>
      <c r="C167" s="32">
        <v>1</v>
      </c>
      <c r="D167" s="7">
        <f>SUMIF('CC Summary'!$B:$B,'OH capex'!$A167,'CC Summary'!K:K)*$C167</f>
        <v>0</v>
      </c>
      <c r="E167" s="35"/>
      <c r="F167" s="135">
        <f>SUMIFS('CC Summary'!$K:$K,'CC Summary'!$A:$A,"Y",'CC Summary'!$B:$B,'OH capex'!$A167)*'OH capex'!$C167</f>
        <v>0</v>
      </c>
      <c r="G167" s="7">
        <f>SUMIF('CC Summary'!$B:$B,'OH capex'!$A167,'CC Summary'!O:O)*$C167</f>
        <v>0</v>
      </c>
      <c r="H167" s="164">
        <f t="shared" si="14"/>
        <v>0</v>
      </c>
      <c r="I167" s="7">
        <f t="shared" si="15"/>
        <v>0</v>
      </c>
      <c r="J167" s="59">
        <f t="shared" si="18"/>
        <v>0</v>
      </c>
      <c r="L167" s="165">
        <f>SUMIF('CC Summary'!$B:$B,'OH capex'!$A167,'CC Summary'!H:H)*$C167</f>
        <v>0</v>
      </c>
      <c r="M167" s="165">
        <f>SUMIFS('CC Summary'!$H:$H,'CC Summary'!$A:$A,"Y",'CC Summary'!$B:$B,'OH capex'!$A167)*'OH capex'!$C167</f>
        <v>0</v>
      </c>
      <c r="N167" s="165">
        <f>SUMIF('CC Summary'!$B:$B,'OH capex'!$A167,'CC Summary'!P:P)*$C167</f>
        <v>0</v>
      </c>
      <c r="O167" s="165">
        <f t="shared" si="16"/>
        <v>0</v>
      </c>
      <c r="P167" s="165">
        <f t="shared" si="17"/>
        <v>0</v>
      </c>
      <c r="Q167" s="174">
        <f t="shared" si="19"/>
        <v>0</v>
      </c>
    </row>
    <row r="168" spans="1:17">
      <c r="A168" s="70" t="s">
        <v>357</v>
      </c>
      <c r="B168" s="9">
        <v>47800</v>
      </c>
      <c r="C168" s="32">
        <v>1</v>
      </c>
      <c r="D168" s="7">
        <f>SUMIF('CC Summary'!$B:$B,'OH capex'!$A168,'CC Summary'!K:K)*$C168</f>
        <v>0</v>
      </c>
      <c r="E168" s="35"/>
      <c r="F168" s="135">
        <f>SUMIFS('CC Summary'!$K:$K,'CC Summary'!$A:$A,"Y",'CC Summary'!$B:$B,'OH capex'!$A168)*'OH capex'!$C168</f>
        <v>0</v>
      </c>
      <c r="G168" s="7">
        <f>SUMIF('CC Summary'!$B:$B,'OH capex'!$A168,'CC Summary'!O:O)*$C168</f>
        <v>0</v>
      </c>
      <c r="H168" s="164">
        <f t="shared" si="14"/>
        <v>0</v>
      </c>
      <c r="I168" s="7">
        <f t="shared" si="15"/>
        <v>0</v>
      </c>
      <c r="J168" s="59">
        <f t="shared" si="18"/>
        <v>0</v>
      </c>
      <c r="L168" s="165">
        <f>SUMIF('CC Summary'!$B:$B,'OH capex'!$A168,'CC Summary'!H:H)*$C168</f>
        <v>0</v>
      </c>
      <c r="M168" s="165">
        <f>SUMIFS('CC Summary'!$H:$H,'CC Summary'!$A:$A,"Y",'CC Summary'!$B:$B,'OH capex'!$A168)*'OH capex'!$C168</f>
        <v>0</v>
      </c>
      <c r="N168" s="165">
        <f>SUMIF('CC Summary'!$B:$B,'OH capex'!$A168,'CC Summary'!P:P)*$C168</f>
        <v>0</v>
      </c>
      <c r="O168" s="165">
        <f t="shared" si="16"/>
        <v>0</v>
      </c>
      <c r="P168" s="165">
        <f t="shared" si="17"/>
        <v>0</v>
      </c>
      <c r="Q168" s="174">
        <f t="shared" si="19"/>
        <v>0</v>
      </c>
    </row>
    <row r="169" spans="1:17">
      <c r="A169" s="70" t="s">
        <v>358</v>
      </c>
      <c r="B169" s="33"/>
      <c r="C169" s="32">
        <v>1</v>
      </c>
      <c r="D169" s="7">
        <f>SUMIF('CC Summary'!$B:$B,'OH capex'!$A169,'CC Summary'!K:K)*$C169</f>
        <v>0</v>
      </c>
      <c r="E169" s="35"/>
      <c r="F169" s="135">
        <f>SUMIFS('CC Summary'!$K:$K,'CC Summary'!$A:$A,"Y",'CC Summary'!$B:$B,'OH capex'!$A169)*'OH capex'!$C169</f>
        <v>0</v>
      </c>
      <c r="G169" s="7">
        <f>SUMIF('CC Summary'!$B:$B,'OH capex'!$A169,'CC Summary'!O:O)*$C169</f>
        <v>0</v>
      </c>
      <c r="H169" s="164">
        <f t="shared" si="14"/>
        <v>0</v>
      </c>
      <c r="I169" s="7">
        <f t="shared" si="15"/>
        <v>0</v>
      </c>
      <c r="J169" s="59">
        <f t="shared" si="18"/>
        <v>0</v>
      </c>
      <c r="L169" s="165">
        <f>SUMIF('CC Summary'!$B:$B,'OH capex'!$A169,'CC Summary'!H:H)*$C169</f>
        <v>0</v>
      </c>
      <c r="M169" s="165">
        <f>SUMIFS('CC Summary'!$H:$H,'CC Summary'!$A:$A,"Y",'CC Summary'!$B:$B,'OH capex'!$A169)*'OH capex'!$C169</f>
        <v>0</v>
      </c>
      <c r="N169" s="165">
        <f>SUMIF('CC Summary'!$B:$B,'OH capex'!$A169,'CC Summary'!P:P)*$C169</f>
        <v>0</v>
      </c>
      <c r="O169" s="165">
        <f t="shared" si="16"/>
        <v>0</v>
      </c>
      <c r="P169" s="165">
        <f t="shared" si="17"/>
        <v>0</v>
      </c>
      <c r="Q169" s="174">
        <f t="shared" si="19"/>
        <v>0</v>
      </c>
    </row>
    <row r="170" spans="1:17">
      <c r="A170" s="70" t="s">
        <v>215</v>
      </c>
      <c r="B170" s="9">
        <v>44200</v>
      </c>
      <c r="C170" s="32">
        <v>0.998</v>
      </c>
      <c r="D170" s="7">
        <f>SUMIF('CC Summary'!$B:$B,'OH capex'!$A170,'CC Summary'!K:K)*$C170</f>
        <v>249500</v>
      </c>
      <c r="E170" s="35"/>
      <c r="F170" s="135">
        <f>SUMIFS('CC Summary'!$K:$K,'CC Summary'!$A:$A,"Y",'CC Summary'!$B:$B,'OH capex'!$A170)*'OH capex'!$C170</f>
        <v>0</v>
      </c>
      <c r="G170" s="7">
        <f>SUMIF('CC Summary'!$B:$B,'OH capex'!$A170,'CC Summary'!O:O)*$C170</f>
        <v>1487.4708532048712</v>
      </c>
      <c r="H170" s="164">
        <f t="shared" si="14"/>
        <v>4.4093093331827138E-4</v>
      </c>
      <c r="I170" s="7">
        <f t="shared" si="15"/>
        <v>1498.6880450749238</v>
      </c>
      <c r="J170" s="59">
        <f t="shared" si="18"/>
        <v>1498.6880450749238</v>
      </c>
      <c r="L170" s="165">
        <f>SUMIF('CC Summary'!$B:$B,'OH capex'!$A170,'CC Summary'!H:H)*$C170</f>
        <v>0</v>
      </c>
      <c r="M170" s="165">
        <f>SUMIFS('CC Summary'!$H:$H,'CC Summary'!$A:$A,"Y",'CC Summary'!$B:$B,'OH capex'!$A170)*'OH capex'!$C170</f>
        <v>0</v>
      </c>
      <c r="N170" s="165">
        <f>SUMIF('CC Summary'!$B:$B,'OH capex'!$A170,'CC Summary'!P:P)*$C170</f>
        <v>0</v>
      </c>
      <c r="O170" s="165">
        <f t="shared" si="16"/>
        <v>0</v>
      </c>
      <c r="P170" s="165">
        <f t="shared" si="17"/>
        <v>0</v>
      </c>
      <c r="Q170" s="174">
        <f t="shared" si="19"/>
        <v>0</v>
      </c>
    </row>
    <row r="171" spans="1:17">
      <c r="A171" s="70" t="s">
        <v>215</v>
      </c>
      <c r="B171" s="9">
        <v>44301</v>
      </c>
      <c r="C171" s="32">
        <v>2E-3</v>
      </c>
      <c r="D171" s="7">
        <f>SUMIF('CC Summary'!$B:$B,'OH capex'!$A171,'CC Summary'!K:K)*$C171</f>
        <v>500</v>
      </c>
      <c r="E171" s="35"/>
      <c r="F171" s="135">
        <f>SUMIFS('CC Summary'!$K:$K,'CC Summary'!$A:$A,"Y",'CC Summary'!$B:$B,'OH capex'!$A171)*'OH capex'!$C171</f>
        <v>0</v>
      </c>
      <c r="G171" s="7">
        <f>SUMIF('CC Summary'!$B:$B,'OH capex'!$A171,'CC Summary'!O:O)*$C171</f>
        <v>2.980903513436616</v>
      </c>
      <c r="H171" s="164">
        <f t="shared" si="14"/>
        <v>8.8362912488631545E-7</v>
      </c>
      <c r="I171" s="7">
        <f t="shared" si="15"/>
        <v>3.0033828558615712</v>
      </c>
      <c r="J171" s="59">
        <f t="shared" si="18"/>
        <v>3.0033828558615712</v>
      </c>
      <c r="L171" s="165">
        <f>SUMIF('CC Summary'!$B:$B,'OH capex'!$A171,'CC Summary'!H:H)*$C171</f>
        <v>0</v>
      </c>
      <c r="M171" s="165">
        <f>SUMIFS('CC Summary'!$H:$H,'CC Summary'!$A:$A,"Y",'CC Summary'!$B:$B,'OH capex'!$A171)*'OH capex'!$C171</f>
        <v>0</v>
      </c>
      <c r="N171" s="165">
        <f>SUMIF('CC Summary'!$B:$B,'OH capex'!$A171,'CC Summary'!P:P)*$C171</f>
        <v>0</v>
      </c>
      <c r="O171" s="165">
        <f t="shared" si="16"/>
        <v>0</v>
      </c>
      <c r="P171" s="165">
        <f t="shared" si="17"/>
        <v>0</v>
      </c>
      <c r="Q171" s="174">
        <f t="shared" si="19"/>
        <v>0</v>
      </c>
    </row>
    <row r="172" spans="1:17">
      <c r="A172" s="70" t="s">
        <v>215</v>
      </c>
      <c r="B172" s="9">
        <v>44302</v>
      </c>
      <c r="C172" s="32">
        <v>0</v>
      </c>
      <c r="D172" s="7">
        <f>SUMIF('CC Summary'!$B:$B,'OH capex'!$A172,'CC Summary'!K:K)*$C172</f>
        <v>0</v>
      </c>
      <c r="E172" s="35"/>
      <c r="F172" s="135">
        <f>SUMIFS('CC Summary'!$K:$K,'CC Summary'!$A:$A,"Y",'CC Summary'!$B:$B,'OH capex'!$A172)*'OH capex'!$C172</f>
        <v>0</v>
      </c>
      <c r="G172" s="7">
        <f>SUMIF('CC Summary'!$B:$B,'OH capex'!$A172,'CC Summary'!O:O)*$C172</f>
        <v>0</v>
      </c>
      <c r="H172" s="164">
        <f t="shared" si="14"/>
        <v>0</v>
      </c>
      <c r="I172" s="7">
        <f t="shared" si="15"/>
        <v>0</v>
      </c>
      <c r="J172" s="59">
        <f t="shared" si="18"/>
        <v>0</v>
      </c>
      <c r="L172" s="165">
        <f>SUMIF('CC Summary'!$B:$B,'OH capex'!$A172,'CC Summary'!H:H)*$C172</f>
        <v>0</v>
      </c>
      <c r="M172" s="165">
        <f>SUMIFS('CC Summary'!$H:$H,'CC Summary'!$A:$A,"Y",'CC Summary'!$B:$B,'OH capex'!$A172)*'OH capex'!$C172</f>
        <v>0</v>
      </c>
      <c r="N172" s="165">
        <f>SUMIF('CC Summary'!$B:$B,'OH capex'!$A172,'CC Summary'!P:P)*$C172</f>
        <v>0</v>
      </c>
      <c r="O172" s="165">
        <f t="shared" si="16"/>
        <v>0</v>
      </c>
      <c r="P172" s="165">
        <f t="shared" si="17"/>
        <v>0</v>
      </c>
      <c r="Q172" s="174">
        <f t="shared" si="19"/>
        <v>0</v>
      </c>
    </row>
    <row r="173" spans="1:17">
      <c r="A173" s="70" t="s">
        <v>359</v>
      </c>
      <c r="B173" s="33"/>
      <c r="C173" s="32">
        <v>1</v>
      </c>
      <c r="D173" s="7">
        <f>SUMIF('CC Summary'!$B:$B,'OH capex'!$A173,'CC Summary'!K:K)*$C173</f>
        <v>0</v>
      </c>
      <c r="E173" s="35"/>
      <c r="F173" s="135">
        <f>SUMIFS('CC Summary'!$K:$K,'CC Summary'!$A:$A,"Y",'CC Summary'!$B:$B,'OH capex'!$A173)*'OH capex'!$C173</f>
        <v>0</v>
      </c>
      <c r="G173" s="7">
        <f>SUMIF('CC Summary'!$B:$B,'OH capex'!$A173,'CC Summary'!O:O)*$C173</f>
        <v>0</v>
      </c>
      <c r="H173" s="164">
        <f t="shared" si="14"/>
        <v>0</v>
      </c>
      <c r="I173" s="7">
        <f t="shared" si="15"/>
        <v>0</v>
      </c>
      <c r="J173" s="59">
        <f t="shared" si="18"/>
        <v>0</v>
      </c>
      <c r="L173" s="165">
        <f>SUMIF('CC Summary'!$B:$B,'OH capex'!$A173,'CC Summary'!H:H)*$C173</f>
        <v>0</v>
      </c>
      <c r="M173" s="165">
        <f>SUMIFS('CC Summary'!$H:$H,'CC Summary'!$A:$A,"Y",'CC Summary'!$B:$B,'OH capex'!$A173)*'OH capex'!$C173</f>
        <v>0</v>
      </c>
      <c r="N173" s="165">
        <f>SUMIF('CC Summary'!$B:$B,'OH capex'!$A173,'CC Summary'!P:P)*$C173</f>
        <v>0</v>
      </c>
      <c r="O173" s="165">
        <f t="shared" si="16"/>
        <v>0</v>
      </c>
      <c r="P173" s="165">
        <f t="shared" si="17"/>
        <v>0</v>
      </c>
      <c r="Q173" s="174">
        <f t="shared" si="19"/>
        <v>0</v>
      </c>
    </row>
    <row r="174" spans="1:17">
      <c r="A174" s="70" t="s">
        <v>260</v>
      </c>
      <c r="B174" s="9">
        <v>44200</v>
      </c>
      <c r="C174" s="32">
        <v>0</v>
      </c>
      <c r="D174" s="7">
        <f>SUMIF('CC Summary'!$B:$B,'OH capex'!$A174,'CC Summary'!K:K)*$C174</f>
        <v>0</v>
      </c>
      <c r="E174" s="35"/>
      <c r="F174" s="135">
        <f>SUMIFS('CC Summary'!$K:$K,'CC Summary'!$A:$A,"Y",'CC Summary'!$B:$B,'OH capex'!$A174)*'OH capex'!$C174</f>
        <v>0</v>
      </c>
      <c r="G174" s="7">
        <f>SUMIF('CC Summary'!$B:$B,'OH capex'!$A174,'CC Summary'!O:O)*$C174</f>
        <v>0</v>
      </c>
      <c r="H174" s="164">
        <f t="shared" si="14"/>
        <v>0</v>
      </c>
      <c r="I174" s="7">
        <f t="shared" si="15"/>
        <v>0</v>
      </c>
      <c r="J174" s="59">
        <f t="shared" si="18"/>
        <v>0</v>
      </c>
      <c r="L174" s="165">
        <f>SUMIF('CC Summary'!$B:$B,'OH capex'!$A174,'CC Summary'!H:H)*$C174</f>
        <v>0</v>
      </c>
      <c r="M174" s="165">
        <f>SUMIFS('CC Summary'!$H:$H,'CC Summary'!$A:$A,"Y",'CC Summary'!$B:$B,'OH capex'!$A174)*'OH capex'!$C174</f>
        <v>0</v>
      </c>
      <c r="N174" s="165">
        <f>SUMIF('CC Summary'!$B:$B,'OH capex'!$A174,'CC Summary'!P:P)*$C174</f>
        <v>0</v>
      </c>
      <c r="O174" s="165">
        <f t="shared" si="16"/>
        <v>0</v>
      </c>
      <c r="P174" s="165">
        <f t="shared" si="17"/>
        <v>0</v>
      </c>
      <c r="Q174" s="174">
        <f t="shared" si="19"/>
        <v>0</v>
      </c>
    </row>
    <row r="175" spans="1:17">
      <c r="A175" s="70" t="s">
        <v>260</v>
      </c>
      <c r="B175" s="9">
        <v>45000</v>
      </c>
      <c r="C175" s="32">
        <v>0</v>
      </c>
      <c r="D175" s="7">
        <f>SUMIF('CC Summary'!$B:$B,'OH capex'!$A175,'CC Summary'!K:K)*$C175</f>
        <v>0</v>
      </c>
      <c r="E175" s="35"/>
      <c r="F175" s="135">
        <f>SUMIFS('CC Summary'!$K:$K,'CC Summary'!$A:$A,"Y",'CC Summary'!$B:$B,'OH capex'!$A175)*'OH capex'!$C175</f>
        <v>0</v>
      </c>
      <c r="G175" s="7">
        <f>SUMIF('CC Summary'!$B:$B,'OH capex'!$A175,'CC Summary'!O:O)*$C175</f>
        <v>0</v>
      </c>
      <c r="H175" s="164">
        <f t="shared" si="14"/>
        <v>0</v>
      </c>
      <c r="I175" s="7">
        <f t="shared" si="15"/>
        <v>0</v>
      </c>
      <c r="J175" s="59">
        <f t="shared" si="18"/>
        <v>0</v>
      </c>
      <c r="L175" s="165">
        <f>SUMIF('CC Summary'!$B:$B,'OH capex'!$A175,'CC Summary'!H:H)*$C175</f>
        <v>0</v>
      </c>
      <c r="M175" s="165">
        <f>SUMIFS('CC Summary'!$H:$H,'CC Summary'!$A:$A,"Y",'CC Summary'!$B:$B,'OH capex'!$A175)*'OH capex'!$C175</f>
        <v>0</v>
      </c>
      <c r="N175" s="165">
        <f>SUMIF('CC Summary'!$B:$B,'OH capex'!$A175,'CC Summary'!P:P)*$C175</f>
        <v>0</v>
      </c>
      <c r="O175" s="165">
        <f t="shared" si="16"/>
        <v>0</v>
      </c>
      <c r="P175" s="165">
        <f t="shared" si="17"/>
        <v>0</v>
      </c>
      <c r="Q175" s="174">
        <f t="shared" si="19"/>
        <v>0</v>
      </c>
    </row>
    <row r="176" spans="1:17">
      <c r="A176" s="70" t="s">
        <v>260</v>
      </c>
      <c r="B176" s="9">
        <v>45200</v>
      </c>
      <c r="C176" s="32">
        <v>8.9999999999999993E-3</v>
      </c>
      <c r="D176" s="7">
        <f>SUMIF('CC Summary'!$B:$B,'OH capex'!$A176,'CC Summary'!K:K)*$C176</f>
        <v>64569.599999999999</v>
      </c>
      <c r="E176" s="35"/>
      <c r="F176" s="135">
        <f>SUMIFS('CC Summary'!$K:$K,'CC Summary'!$A:$A,"Y",'CC Summary'!$B:$B,'OH capex'!$A176)*'OH capex'!$C176</f>
        <v>0</v>
      </c>
      <c r="G176" s="7">
        <f>SUMIF('CC Summary'!$B:$B,'OH capex'!$A176,'CC Summary'!O:O)*$C176</f>
        <v>384.95149500239381</v>
      </c>
      <c r="H176" s="164">
        <f t="shared" si="14"/>
        <v>1.1411115828451887E-4</v>
      </c>
      <c r="I176" s="7">
        <f t="shared" si="15"/>
        <v>387.85445929967858</v>
      </c>
      <c r="J176" s="59">
        <f t="shared" si="18"/>
        <v>387.85445929967858</v>
      </c>
      <c r="L176" s="165">
        <f>SUMIF('CC Summary'!$B:$B,'OH capex'!$A176,'CC Summary'!H:H)*$C176</f>
        <v>0</v>
      </c>
      <c r="M176" s="165">
        <f>SUMIFS('CC Summary'!$H:$H,'CC Summary'!$A:$A,"Y",'CC Summary'!$B:$B,'OH capex'!$A176)*'OH capex'!$C176</f>
        <v>0</v>
      </c>
      <c r="N176" s="165">
        <f>SUMIF('CC Summary'!$B:$B,'OH capex'!$A176,'CC Summary'!P:P)*$C176</f>
        <v>0</v>
      </c>
      <c r="O176" s="165">
        <f t="shared" si="16"/>
        <v>0</v>
      </c>
      <c r="P176" s="165">
        <f t="shared" si="17"/>
        <v>0</v>
      </c>
      <c r="Q176" s="174">
        <f t="shared" si="19"/>
        <v>0</v>
      </c>
    </row>
    <row r="177" spans="1:17">
      <c r="A177" s="70" t="s">
        <v>260</v>
      </c>
      <c r="B177" s="9">
        <v>45500</v>
      </c>
      <c r="C177" s="32">
        <v>0</v>
      </c>
      <c r="D177" s="7">
        <f>SUMIF('CC Summary'!$B:$B,'OH capex'!$A177,'CC Summary'!K:K)*$C177</f>
        <v>0</v>
      </c>
      <c r="E177" s="35"/>
      <c r="F177" s="135">
        <f>SUMIFS('CC Summary'!$K:$K,'CC Summary'!$A:$A,"Y",'CC Summary'!$B:$B,'OH capex'!$A177)*'OH capex'!$C177</f>
        <v>0</v>
      </c>
      <c r="G177" s="7">
        <f>SUMIF('CC Summary'!$B:$B,'OH capex'!$A177,'CC Summary'!O:O)*$C177</f>
        <v>0</v>
      </c>
      <c r="H177" s="164">
        <f t="shared" si="14"/>
        <v>0</v>
      </c>
      <c r="I177" s="7">
        <f t="shared" si="15"/>
        <v>0</v>
      </c>
      <c r="J177" s="59">
        <f t="shared" si="18"/>
        <v>0</v>
      </c>
      <c r="L177" s="165">
        <f>SUMIF('CC Summary'!$B:$B,'OH capex'!$A177,'CC Summary'!H:H)*$C177</f>
        <v>0</v>
      </c>
      <c r="M177" s="165">
        <f>SUMIFS('CC Summary'!$H:$H,'CC Summary'!$A:$A,"Y",'CC Summary'!$B:$B,'OH capex'!$A177)*'OH capex'!$C177</f>
        <v>0</v>
      </c>
      <c r="N177" s="165">
        <f>SUMIF('CC Summary'!$B:$B,'OH capex'!$A177,'CC Summary'!P:P)*$C177</f>
        <v>0</v>
      </c>
      <c r="O177" s="165">
        <f t="shared" si="16"/>
        <v>0</v>
      </c>
      <c r="P177" s="165">
        <f t="shared" si="17"/>
        <v>0</v>
      </c>
      <c r="Q177" s="174">
        <f t="shared" si="19"/>
        <v>0</v>
      </c>
    </row>
    <row r="178" spans="1:17">
      <c r="A178" s="70" t="s">
        <v>260</v>
      </c>
      <c r="B178" s="9">
        <v>46200</v>
      </c>
      <c r="C178" s="32">
        <v>0</v>
      </c>
      <c r="D178" s="7">
        <f>SUMIF('CC Summary'!$B:$B,'OH capex'!$A178,'CC Summary'!K:K)*$C178</f>
        <v>0</v>
      </c>
      <c r="E178" s="35"/>
      <c r="F178" s="135">
        <f>SUMIFS('CC Summary'!$K:$K,'CC Summary'!$A:$A,"Y",'CC Summary'!$B:$B,'OH capex'!$A178)*'OH capex'!$C178</f>
        <v>0</v>
      </c>
      <c r="G178" s="7">
        <f>SUMIF('CC Summary'!$B:$B,'OH capex'!$A178,'CC Summary'!O:O)*$C178</f>
        <v>0</v>
      </c>
      <c r="H178" s="164">
        <f t="shared" si="14"/>
        <v>0</v>
      </c>
      <c r="I178" s="7">
        <f t="shared" si="15"/>
        <v>0</v>
      </c>
      <c r="J178" s="59">
        <f t="shared" si="18"/>
        <v>0</v>
      </c>
      <c r="L178" s="165">
        <f>SUMIF('CC Summary'!$B:$B,'OH capex'!$A178,'CC Summary'!H:H)*$C178</f>
        <v>0</v>
      </c>
      <c r="M178" s="165">
        <f>SUMIFS('CC Summary'!$H:$H,'CC Summary'!$A:$A,"Y",'CC Summary'!$B:$B,'OH capex'!$A178)*'OH capex'!$C178</f>
        <v>0</v>
      </c>
      <c r="N178" s="165">
        <f>SUMIF('CC Summary'!$B:$B,'OH capex'!$A178,'CC Summary'!P:P)*$C178</f>
        <v>0</v>
      </c>
      <c r="O178" s="165">
        <f t="shared" si="16"/>
        <v>0</v>
      </c>
      <c r="P178" s="165">
        <f t="shared" si="17"/>
        <v>0</v>
      </c>
      <c r="Q178" s="174">
        <f t="shared" si="19"/>
        <v>0</v>
      </c>
    </row>
    <row r="179" spans="1:17">
      <c r="A179" s="70" t="s">
        <v>260</v>
      </c>
      <c r="B179" s="9">
        <v>46501</v>
      </c>
      <c r="C179" s="32">
        <v>0</v>
      </c>
      <c r="D179" s="7">
        <f>SUMIF('CC Summary'!$B:$B,'OH capex'!$A179,'CC Summary'!K:K)*$C179</f>
        <v>0</v>
      </c>
      <c r="E179" s="35"/>
      <c r="F179" s="135">
        <f>SUMIFS('CC Summary'!$K:$K,'CC Summary'!$A:$A,"Y",'CC Summary'!$B:$B,'OH capex'!$A179)*'OH capex'!$C179</f>
        <v>0</v>
      </c>
      <c r="G179" s="7">
        <f>SUMIF('CC Summary'!$B:$B,'OH capex'!$A179,'CC Summary'!O:O)*$C179</f>
        <v>0</v>
      </c>
      <c r="H179" s="164">
        <f t="shared" si="14"/>
        <v>0</v>
      </c>
      <c r="I179" s="7">
        <f t="shared" si="15"/>
        <v>0</v>
      </c>
      <c r="J179" s="59">
        <f t="shared" si="18"/>
        <v>0</v>
      </c>
      <c r="L179" s="165">
        <f>SUMIF('CC Summary'!$B:$B,'OH capex'!$A179,'CC Summary'!H:H)*$C179</f>
        <v>0</v>
      </c>
      <c r="M179" s="165">
        <f>SUMIFS('CC Summary'!$H:$H,'CC Summary'!$A:$A,"Y",'CC Summary'!$B:$B,'OH capex'!$A179)*'OH capex'!$C179</f>
        <v>0</v>
      </c>
      <c r="N179" s="165">
        <f>SUMIF('CC Summary'!$B:$B,'OH capex'!$A179,'CC Summary'!P:P)*$C179</f>
        <v>0</v>
      </c>
      <c r="O179" s="165">
        <f t="shared" si="16"/>
        <v>0</v>
      </c>
      <c r="P179" s="165">
        <f t="shared" si="17"/>
        <v>0</v>
      </c>
      <c r="Q179" s="174">
        <f t="shared" si="19"/>
        <v>0</v>
      </c>
    </row>
    <row r="180" spans="1:17">
      <c r="A180" s="70" t="s">
        <v>260</v>
      </c>
      <c r="B180" s="9">
        <v>46700</v>
      </c>
      <c r="C180" s="32">
        <v>0</v>
      </c>
      <c r="D180" s="7">
        <f>SUMIF('CC Summary'!$B:$B,'OH capex'!$A180,'CC Summary'!K:K)*$C180</f>
        <v>0</v>
      </c>
      <c r="E180" s="35"/>
      <c r="F180" s="135">
        <f>SUMIFS('CC Summary'!$K:$K,'CC Summary'!$A:$A,"Y",'CC Summary'!$B:$B,'OH capex'!$A180)*'OH capex'!$C180</f>
        <v>0</v>
      </c>
      <c r="G180" s="7">
        <f>SUMIF('CC Summary'!$B:$B,'OH capex'!$A180,'CC Summary'!O:O)*$C180</f>
        <v>0</v>
      </c>
      <c r="H180" s="164">
        <f t="shared" si="14"/>
        <v>0</v>
      </c>
      <c r="I180" s="7">
        <f t="shared" si="15"/>
        <v>0</v>
      </c>
      <c r="J180" s="59">
        <f t="shared" si="18"/>
        <v>0</v>
      </c>
      <c r="L180" s="165">
        <f>SUMIF('CC Summary'!$B:$B,'OH capex'!$A180,'CC Summary'!H:H)*$C180</f>
        <v>0</v>
      </c>
      <c r="M180" s="165">
        <f>SUMIFS('CC Summary'!$H:$H,'CC Summary'!$A:$A,"Y",'CC Summary'!$B:$B,'OH capex'!$A180)*'OH capex'!$C180</f>
        <v>0</v>
      </c>
      <c r="N180" s="165">
        <f>SUMIF('CC Summary'!$B:$B,'OH capex'!$A180,'CC Summary'!P:P)*$C180</f>
        <v>0</v>
      </c>
      <c r="O180" s="165">
        <f t="shared" si="16"/>
        <v>0</v>
      </c>
      <c r="P180" s="165">
        <f t="shared" si="17"/>
        <v>0</v>
      </c>
      <c r="Q180" s="174">
        <f t="shared" si="19"/>
        <v>0</v>
      </c>
    </row>
    <row r="181" spans="1:17">
      <c r="A181" s="70" t="s">
        <v>260</v>
      </c>
      <c r="B181" s="9">
        <v>47000</v>
      </c>
      <c r="C181" s="32">
        <v>4.7E-2</v>
      </c>
      <c r="D181" s="7">
        <f>SUMIF('CC Summary'!$B:$B,'OH capex'!$A181,'CC Summary'!K:K)*$C181</f>
        <v>337196.79999999999</v>
      </c>
      <c r="E181" s="35"/>
      <c r="F181" s="135">
        <f>SUMIFS('CC Summary'!$K:$K,'CC Summary'!$A:$A,"Y",'CC Summary'!$B:$B,'OH capex'!$A181)*'OH capex'!$C181</f>
        <v>0</v>
      </c>
      <c r="G181" s="7">
        <f>SUMIF('CC Summary'!$B:$B,'OH capex'!$A181,'CC Summary'!O:O)*$C181</f>
        <v>2010.302251679168</v>
      </c>
      <c r="H181" s="164">
        <f t="shared" si="14"/>
        <v>5.9591382659693196E-4</v>
      </c>
      <c r="I181" s="7">
        <f t="shared" si="15"/>
        <v>2025.4621763427663</v>
      </c>
      <c r="J181" s="59">
        <f t="shared" si="18"/>
        <v>2025.4621763427663</v>
      </c>
      <c r="L181" s="165">
        <f>SUMIF('CC Summary'!$B:$B,'OH capex'!$A181,'CC Summary'!H:H)*$C181</f>
        <v>0</v>
      </c>
      <c r="M181" s="165">
        <f>SUMIFS('CC Summary'!$H:$H,'CC Summary'!$A:$A,"Y",'CC Summary'!$B:$B,'OH capex'!$A181)*'OH capex'!$C181</f>
        <v>0</v>
      </c>
      <c r="N181" s="165">
        <f>SUMIF('CC Summary'!$B:$B,'OH capex'!$A181,'CC Summary'!P:P)*$C181</f>
        <v>0</v>
      </c>
      <c r="O181" s="165">
        <f t="shared" si="16"/>
        <v>0</v>
      </c>
      <c r="P181" s="165">
        <f t="shared" si="17"/>
        <v>0</v>
      </c>
      <c r="Q181" s="174">
        <f t="shared" si="19"/>
        <v>0</v>
      </c>
    </row>
    <row r="182" spans="1:17">
      <c r="A182" s="70" t="s">
        <v>260</v>
      </c>
      <c r="B182" s="9">
        <v>47200</v>
      </c>
      <c r="C182" s="32">
        <v>0.377</v>
      </c>
      <c r="D182" s="7">
        <f>SUMIF('CC Summary'!$B:$B,'OH capex'!$A182,'CC Summary'!K:K)*$C182</f>
        <v>2704748.8</v>
      </c>
      <c r="E182" s="35"/>
      <c r="F182" s="135">
        <f>SUMIFS('CC Summary'!$K:$K,'CC Summary'!$A:$A,"Y",'CC Summary'!$B:$B,'OH capex'!$A182)*'OH capex'!$C182</f>
        <v>0</v>
      </c>
      <c r="G182" s="7">
        <f>SUMIF('CC Summary'!$B:$B,'OH capex'!$A182,'CC Summary'!O:O)*$C182</f>
        <v>16125.190401766942</v>
      </c>
      <c r="H182" s="164">
        <f t="shared" si="14"/>
        <v>4.7799896303626233E-3</v>
      </c>
      <c r="I182" s="7">
        <f t="shared" si="15"/>
        <v>16246.792350664313</v>
      </c>
      <c r="J182" s="59">
        <f t="shared" si="18"/>
        <v>16246.792350664313</v>
      </c>
      <c r="L182" s="165">
        <f>SUMIF('CC Summary'!$B:$B,'OH capex'!$A182,'CC Summary'!H:H)*$C182</f>
        <v>0</v>
      </c>
      <c r="M182" s="165">
        <f>SUMIFS('CC Summary'!$H:$H,'CC Summary'!$A:$A,"Y",'CC Summary'!$B:$B,'OH capex'!$A182)*'OH capex'!$C182</f>
        <v>0</v>
      </c>
      <c r="N182" s="165">
        <f>SUMIF('CC Summary'!$B:$B,'OH capex'!$A182,'CC Summary'!P:P)*$C182</f>
        <v>0</v>
      </c>
      <c r="O182" s="165">
        <f t="shared" si="16"/>
        <v>0</v>
      </c>
      <c r="P182" s="165">
        <f t="shared" si="17"/>
        <v>0</v>
      </c>
      <c r="Q182" s="174">
        <f t="shared" si="19"/>
        <v>0</v>
      </c>
    </row>
    <row r="183" spans="1:17">
      <c r="A183" s="70" t="s">
        <v>260</v>
      </c>
      <c r="B183" s="9">
        <v>47501</v>
      </c>
      <c r="C183" s="32">
        <v>0</v>
      </c>
      <c r="D183" s="7">
        <f>SUMIF('CC Summary'!$B:$B,'OH capex'!$A183,'CC Summary'!K:K)*$C183</f>
        <v>0</v>
      </c>
      <c r="E183" s="35"/>
      <c r="F183" s="135">
        <f>SUMIFS('CC Summary'!$K:$K,'CC Summary'!$A:$A,"Y",'CC Summary'!$B:$B,'OH capex'!$A183)*'OH capex'!$C183</f>
        <v>0</v>
      </c>
      <c r="G183" s="7">
        <f>SUMIF('CC Summary'!$B:$B,'OH capex'!$A183,'CC Summary'!O:O)*$C183</f>
        <v>0</v>
      </c>
      <c r="H183" s="164">
        <f t="shared" si="14"/>
        <v>0</v>
      </c>
      <c r="I183" s="7">
        <f t="shared" si="15"/>
        <v>0</v>
      </c>
      <c r="J183" s="59">
        <f t="shared" si="18"/>
        <v>0</v>
      </c>
      <c r="L183" s="165">
        <f>SUMIF('CC Summary'!$B:$B,'OH capex'!$A183,'CC Summary'!H:H)*$C183</f>
        <v>0</v>
      </c>
      <c r="M183" s="165">
        <f>SUMIFS('CC Summary'!$H:$H,'CC Summary'!$A:$A,"Y",'CC Summary'!$B:$B,'OH capex'!$A183)*'OH capex'!$C183</f>
        <v>0</v>
      </c>
      <c r="N183" s="165">
        <f>SUMIF('CC Summary'!$B:$B,'OH capex'!$A183,'CC Summary'!P:P)*$C183</f>
        <v>0</v>
      </c>
      <c r="O183" s="165">
        <f t="shared" si="16"/>
        <v>0</v>
      </c>
      <c r="P183" s="165">
        <f t="shared" si="17"/>
        <v>0</v>
      </c>
      <c r="Q183" s="174">
        <f t="shared" si="19"/>
        <v>0</v>
      </c>
    </row>
    <row r="184" spans="1:17">
      <c r="A184" s="70" t="s">
        <v>260</v>
      </c>
      <c r="B184" s="9">
        <v>47700</v>
      </c>
      <c r="C184" s="32">
        <v>0</v>
      </c>
      <c r="D184" s="7">
        <f>SUMIF('CC Summary'!$B:$B,'OH capex'!$A184,'CC Summary'!K:K)*$C184</f>
        <v>0</v>
      </c>
      <c r="E184" s="35"/>
      <c r="F184" s="135">
        <f>SUMIFS('CC Summary'!$K:$K,'CC Summary'!$A:$A,"Y",'CC Summary'!$B:$B,'OH capex'!$A184)*'OH capex'!$C184</f>
        <v>0</v>
      </c>
      <c r="G184" s="7">
        <f>SUMIF('CC Summary'!$B:$B,'OH capex'!$A184,'CC Summary'!O:O)*$C184</f>
        <v>0</v>
      </c>
      <c r="H184" s="164">
        <f t="shared" si="14"/>
        <v>0</v>
      </c>
      <c r="I184" s="7">
        <f t="shared" si="15"/>
        <v>0</v>
      </c>
      <c r="J184" s="59">
        <f t="shared" si="18"/>
        <v>0</v>
      </c>
      <c r="L184" s="165">
        <f>SUMIF('CC Summary'!$B:$B,'OH capex'!$A184,'CC Summary'!H:H)*$C184</f>
        <v>0</v>
      </c>
      <c r="M184" s="165">
        <f>SUMIFS('CC Summary'!$H:$H,'CC Summary'!$A:$A,"Y",'CC Summary'!$B:$B,'OH capex'!$A184)*'OH capex'!$C184</f>
        <v>0</v>
      </c>
      <c r="N184" s="165">
        <f>SUMIF('CC Summary'!$B:$B,'OH capex'!$A184,'CC Summary'!P:P)*$C184</f>
        <v>0</v>
      </c>
      <c r="O184" s="165">
        <f t="shared" si="16"/>
        <v>0</v>
      </c>
      <c r="P184" s="165">
        <f t="shared" si="17"/>
        <v>0</v>
      </c>
      <c r="Q184" s="174">
        <f t="shared" si="19"/>
        <v>0</v>
      </c>
    </row>
    <row r="185" spans="1:17">
      <c r="A185" s="70" t="s">
        <v>260</v>
      </c>
      <c r="B185" s="9">
        <v>48200</v>
      </c>
      <c r="C185" s="32">
        <v>0.46300000000000002</v>
      </c>
      <c r="D185" s="7">
        <f>SUMIF('CC Summary'!$B:$B,'OH capex'!$A185,'CC Summary'!K:K)*$C185</f>
        <v>3321747.2</v>
      </c>
      <c r="E185" s="35"/>
      <c r="F185" s="135">
        <f>SUMIFS('CC Summary'!$K:$K,'CC Summary'!$A:$A,"Y",'CC Summary'!$B:$B,'OH capex'!$A185)*'OH capex'!$C185</f>
        <v>0</v>
      </c>
      <c r="G185" s="7">
        <f>SUMIF('CC Summary'!$B:$B,'OH capex'!$A185,'CC Summary'!O:O)*$C185</f>
        <v>19803.615798456485</v>
      </c>
      <c r="H185" s="164">
        <f t="shared" si="14"/>
        <v>5.8703851428591382E-3</v>
      </c>
      <c r="I185" s="7">
        <f t="shared" si="15"/>
        <v>19952.957183972358</v>
      </c>
      <c r="J185" s="59">
        <f t="shared" si="18"/>
        <v>19952.957183972358</v>
      </c>
      <c r="L185" s="165">
        <f>SUMIF('CC Summary'!$B:$B,'OH capex'!$A185,'CC Summary'!H:H)*$C185</f>
        <v>0</v>
      </c>
      <c r="M185" s="165">
        <f>SUMIFS('CC Summary'!$H:$H,'CC Summary'!$A:$A,"Y",'CC Summary'!$B:$B,'OH capex'!$A185)*'OH capex'!$C185</f>
        <v>0</v>
      </c>
      <c r="N185" s="165">
        <f>SUMIF('CC Summary'!$B:$B,'OH capex'!$A185,'CC Summary'!P:P)*$C185</f>
        <v>0</v>
      </c>
      <c r="O185" s="165">
        <f t="shared" si="16"/>
        <v>0</v>
      </c>
      <c r="P185" s="165">
        <f t="shared" si="17"/>
        <v>0</v>
      </c>
      <c r="Q185" s="174">
        <f t="shared" si="19"/>
        <v>0</v>
      </c>
    </row>
    <row r="186" spans="1:17">
      <c r="A186" s="70" t="s">
        <v>260</v>
      </c>
      <c r="B186" s="9">
        <v>48301</v>
      </c>
      <c r="C186" s="32">
        <v>6.0000000000000001E-3</v>
      </c>
      <c r="D186" s="7">
        <f>SUMIF('CC Summary'!$B:$B,'OH capex'!$A186,'CC Summary'!K:K)*$C186</f>
        <v>43046.400000000001</v>
      </c>
      <c r="E186" s="35"/>
      <c r="F186" s="135">
        <f>SUMIFS('CC Summary'!$K:$K,'CC Summary'!$A:$A,"Y",'CC Summary'!$B:$B,'OH capex'!$A186)*'OH capex'!$C186</f>
        <v>0</v>
      </c>
      <c r="G186" s="7">
        <f>SUMIF('CC Summary'!$B:$B,'OH capex'!$A186,'CC Summary'!O:O)*$C186</f>
        <v>256.63433000159591</v>
      </c>
      <c r="H186" s="164">
        <f t="shared" si="14"/>
        <v>7.6074105523012587E-5</v>
      </c>
      <c r="I186" s="7">
        <f t="shared" si="15"/>
        <v>258.56963953311907</v>
      </c>
      <c r="J186" s="59">
        <f t="shared" si="18"/>
        <v>258.56963953311907</v>
      </c>
      <c r="L186" s="165">
        <f>SUMIF('CC Summary'!$B:$B,'OH capex'!$A186,'CC Summary'!H:H)*$C186</f>
        <v>0</v>
      </c>
      <c r="M186" s="165">
        <f>SUMIFS('CC Summary'!$H:$H,'CC Summary'!$A:$A,"Y",'CC Summary'!$B:$B,'OH capex'!$A186)*'OH capex'!$C186</f>
        <v>0</v>
      </c>
      <c r="N186" s="165">
        <f>SUMIF('CC Summary'!$B:$B,'OH capex'!$A186,'CC Summary'!P:P)*$C186</f>
        <v>0</v>
      </c>
      <c r="O186" s="165">
        <f t="shared" si="16"/>
        <v>0</v>
      </c>
      <c r="P186" s="165">
        <f t="shared" si="17"/>
        <v>0</v>
      </c>
      <c r="Q186" s="174">
        <f t="shared" si="19"/>
        <v>0</v>
      </c>
    </row>
    <row r="187" spans="1:17">
      <c r="A187" s="70" t="s">
        <v>260</v>
      </c>
      <c r="B187" s="9">
        <v>48304</v>
      </c>
      <c r="C187" s="32">
        <v>9.6000000000000002E-2</v>
      </c>
      <c r="D187" s="7">
        <f>SUMIF('CC Summary'!$B:$B,'OH capex'!$A187,'CC Summary'!K:K)*$C187</f>
        <v>688742.40000000002</v>
      </c>
      <c r="E187" s="35"/>
      <c r="F187" s="135">
        <f>SUMIFS('CC Summary'!$K:$K,'CC Summary'!$A:$A,"Y",'CC Summary'!$B:$B,'OH capex'!$A187)*'OH capex'!$C187</f>
        <v>0</v>
      </c>
      <c r="G187" s="7">
        <f>SUMIF('CC Summary'!$B:$B,'OH capex'!$A187,'CC Summary'!O:O)*$C187</f>
        <v>4106.1492800255346</v>
      </c>
      <c r="H187" s="164">
        <f t="shared" si="14"/>
        <v>1.2171856883682014E-3</v>
      </c>
      <c r="I187" s="7">
        <f t="shared" si="15"/>
        <v>4137.1142325299052</v>
      </c>
      <c r="J187" s="59">
        <f t="shared" si="18"/>
        <v>4137.1142325299052</v>
      </c>
      <c r="L187" s="165">
        <f>SUMIF('CC Summary'!$B:$B,'OH capex'!$A187,'CC Summary'!H:H)*$C187</f>
        <v>0</v>
      </c>
      <c r="M187" s="165">
        <f>SUMIFS('CC Summary'!$H:$H,'CC Summary'!$A:$A,"Y",'CC Summary'!$B:$B,'OH capex'!$A187)*'OH capex'!$C187</f>
        <v>0</v>
      </c>
      <c r="N187" s="165">
        <f>SUMIF('CC Summary'!$B:$B,'OH capex'!$A187,'CC Summary'!P:P)*$C187</f>
        <v>0</v>
      </c>
      <c r="O187" s="165">
        <f t="shared" si="16"/>
        <v>0</v>
      </c>
      <c r="P187" s="165">
        <f t="shared" si="17"/>
        <v>0</v>
      </c>
      <c r="Q187" s="174">
        <f t="shared" si="19"/>
        <v>0</v>
      </c>
    </row>
    <row r="188" spans="1:17">
      <c r="A188" s="70" t="s">
        <v>260</v>
      </c>
      <c r="B188" s="9">
        <v>48305</v>
      </c>
      <c r="C188" s="32">
        <v>1E-3</v>
      </c>
      <c r="D188" s="7">
        <f>SUMIF('CC Summary'!$B:$B,'OH capex'!$A188,'CC Summary'!K:K)*$C188</f>
        <v>7174.4000000000005</v>
      </c>
      <c r="E188" s="35"/>
      <c r="F188" s="135">
        <f>SUMIFS('CC Summary'!$K:$K,'CC Summary'!$A:$A,"Y",'CC Summary'!$B:$B,'OH capex'!$A188)*'OH capex'!$C188</f>
        <v>0</v>
      </c>
      <c r="G188" s="7">
        <f>SUMIF('CC Summary'!$B:$B,'OH capex'!$A188,'CC Summary'!O:O)*$C188</f>
        <v>42.772388333599316</v>
      </c>
      <c r="H188" s="164">
        <f t="shared" si="14"/>
        <v>1.2679017587168763E-5</v>
      </c>
      <c r="I188" s="7">
        <f t="shared" si="15"/>
        <v>43.094939922186512</v>
      </c>
      <c r="J188" s="59">
        <f t="shared" si="18"/>
        <v>43.094939922186512</v>
      </c>
      <c r="L188" s="165">
        <f>SUMIF('CC Summary'!$B:$B,'OH capex'!$A188,'CC Summary'!H:H)*$C188</f>
        <v>0</v>
      </c>
      <c r="M188" s="165">
        <f>SUMIFS('CC Summary'!$H:$H,'CC Summary'!$A:$A,"Y",'CC Summary'!$B:$B,'OH capex'!$A188)*'OH capex'!$C188</f>
        <v>0</v>
      </c>
      <c r="N188" s="165">
        <f>SUMIF('CC Summary'!$B:$B,'OH capex'!$A188,'CC Summary'!P:P)*$C188</f>
        <v>0</v>
      </c>
      <c r="O188" s="165">
        <f t="shared" si="16"/>
        <v>0</v>
      </c>
      <c r="P188" s="165">
        <f t="shared" si="17"/>
        <v>0</v>
      </c>
      <c r="Q188" s="174">
        <f t="shared" si="19"/>
        <v>0</v>
      </c>
    </row>
    <row r="189" spans="1:17">
      <c r="A189" s="70" t="s">
        <v>260</v>
      </c>
      <c r="B189" s="9">
        <v>48601</v>
      </c>
      <c r="C189" s="32">
        <v>0</v>
      </c>
      <c r="D189" s="7">
        <f>SUMIF('CC Summary'!$B:$B,'OH capex'!$A189,'CC Summary'!K:K)*$C189</f>
        <v>0</v>
      </c>
      <c r="E189" s="35"/>
      <c r="F189" s="135">
        <f>SUMIFS('CC Summary'!$K:$K,'CC Summary'!$A:$A,"Y",'CC Summary'!$B:$B,'OH capex'!$A189)*'OH capex'!$C189</f>
        <v>0</v>
      </c>
      <c r="G189" s="7">
        <f>SUMIF('CC Summary'!$B:$B,'OH capex'!$A189,'CC Summary'!O:O)*$C189</f>
        <v>0</v>
      </c>
      <c r="H189" s="164">
        <f t="shared" si="14"/>
        <v>0</v>
      </c>
      <c r="I189" s="7">
        <f t="shared" si="15"/>
        <v>0</v>
      </c>
      <c r="J189" s="59">
        <f t="shared" si="18"/>
        <v>0</v>
      </c>
      <c r="L189" s="165">
        <f>SUMIF('CC Summary'!$B:$B,'OH capex'!$A189,'CC Summary'!H:H)*$C189</f>
        <v>0</v>
      </c>
      <c r="M189" s="165">
        <f>SUMIFS('CC Summary'!$H:$H,'CC Summary'!$A:$A,"Y",'CC Summary'!$B:$B,'OH capex'!$A189)*'OH capex'!$C189</f>
        <v>0</v>
      </c>
      <c r="N189" s="165">
        <f>SUMIF('CC Summary'!$B:$B,'OH capex'!$A189,'CC Summary'!P:P)*$C189</f>
        <v>0</v>
      </c>
      <c r="O189" s="165">
        <f t="shared" si="16"/>
        <v>0</v>
      </c>
      <c r="P189" s="165">
        <f t="shared" si="17"/>
        <v>0</v>
      </c>
      <c r="Q189" s="174">
        <f t="shared" si="19"/>
        <v>0</v>
      </c>
    </row>
    <row r="190" spans="1:17">
      <c r="A190" s="70" t="s">
        <v>260</v>
      </c>
      <c r="B190" s="9">
        <v>48801</v>
      </c>
      <c r="C190" s="32">
        <v>1E-3</v>
      </c>
      <c r="D190" s="7">
        <f>SUMIF('CC Summary'!$B:$B,'OH capex'!$A190,'CC Summary'!K:K)*$C190</f>
        <v>7174.4000000000005</v>
      </c>
      <c r="E190" s="35"/>
      <c r="F190" s="135">
        <f>SUMIFS('CC Summary'!$K:$K,'CC Summary'!$A:$A,"Y",'CC Summary'!$B:$B,'OH capex'!$A190)*'OH capex'!$C190</f>
        <v>0</v>
      </c>
      <c r="G190" s="7">
        <f>SUMIF('CC Summary'!$B:$B,'OH capex'!$A190,'CC Summary'!O:O)*$C190</f>
        <v>42.772388333599316</v>
      </c>
      <c r="H190" s="164">
        <f t="shared" si="14"/>
        <v>1.2679017587168763E-5</v>
      </c>
      <c r="I190" s="7">
        <f t="shared" si="15"/>
        <v>43.094939922186512</v>
      </c>
      <c r="J190" s="59">
        <f t="shared" si="18"/>
        <v>43.094939922186512</v>
      </c>
      <c r="L190" s="165">
        <f>SUMIF('CC Summary'!$B:$B,'OH capex'!$A190,'CC Summary'!H:H)*$C190</f>
        <v>0</v>
      </c>
      <c r="M190" s="165">
        <f>SUMIFS('CC Summary'!$H:$H,'CC Summary'!$A:$A,"Y",'CC Summary'!$B:$B,'OH capex'!$A190)*'OH capex'!$C190</f>
        <v>0</v>
      </c>
      <c r="N190" s="165">
        <f>SUMIF('CC Summary'!$B:$B,'OH capex'!$A190,'CC Summary'!P:P)*$C190</f>
        <v>0</v>
      </c>
      <c r="O190" s="165">
        <f t="shared" si="16"/>
        <v>0</v>
      </c>
      <c r="P190" s="165">
        <f t="shared" si="17"/>
        <v>0</v>
      </c>
      <c r="Q190" s="174">
        <f t="shared" si="19"/>
        <v>0</v>
      </c>
    </row>
    <row r="191" spans="1:17">
      <c r="A191" s="70" t="s">
        <v>260</v>
      </c>
      <c r="B191" s="9">
        <v>55200</v>
      </c>
      <c r="C191" s="32">
        <v>0</v>
      </c>
      <c r="D191" s="7">
        <f>SUMIF('CC Summary'!$B:$B,'OH capex'!$A191,'CC Summary'!K:K)*$C191</f>
        <v>0</v>
      </c>
      <c r="E191" s="35"/>
      <c r="F191" s="135">
        <f>SUMIFS('CC Summary'!$K:$K,'CC Summary'!$A:$A,"Y",'CC Summary'!$B:$B,'OH capex'!$A191)*'OH capex'!$C191</f>
        <v>0</v>
      </c>
      <c r="G191" s="7">
        <f>SUMIF('CC Summary'!$B:$B,'OH capex'!$A191,'CC Summary'!O:O)*$C191</f>
        <v>0</v>
      </c>
      <c r="H191" s="164">
        <f t="shared" si="14"/>
        <v>0</v>
      </c>
      <c r="I191" s="7">
        <f t="shared" si="15"/>
        <v>0</v>
      </c>
      <c r="J191" s="59">
        <f t="shared" si="18"/>
        <v>0</v>
      </c>
      <c r="L191" s="165">
        <f>SUMIF('CC Summary'!$B:$B,'OH capex'!$A191,'CC Summary'!H:H)*$C191</f>
        <v>0</v>
      </c>
      <c r="M191" s="165">
        <f>SUMIFS('CC Summary'!$H:$H,'CC Summary'!$A:$A,"Y",'CC Summary'!$B:$B,'OH capex'!$A191)*'OH capex'!$C191</f>
        <v>0</v>
      </c>
      <c r="N191" s="165">
        <f>SUMIF('CC Summary'!$B:$B,'OH capex'!$A191,'CC Summary'!P:P)*$C191</f>
        <v>0</v>
      </c>
      <c r="O191" s="165">
        <f t="shared" si="16"/>
        <v>0</v>
      </c>
      <c r="P191" s="165">
        <f t="shared" si="17"/>
        <v>0</v>
      </c>
      <c r="Q191" s="174">
        <f t="shared" si="19"/>
        <v>0</v>
      </c>
    </row>
    <row r="192" spans="1:17">
      <c r="A192" s="70" t="s">
        <v>360</v>
      </c>
      <c r="B192" s="33"/>
      <c r="C192" s="32">
        <v>1</v>
      </c>
      <c r="D192" s="7">
        <f>SUMIF('CC Summary'!$B:$B,'OH capex'!$A192,'CC Summary'!K:K)*$C192</f>
        <v>0</v>
      </c>
      <c r="E192" s="35"/>
      <c r="F192" s="135">
        <f>SUMIFS('CC Summary'!$K:$K,'CC Summary'!$A:$A,"Y",'CC Summary'!$B:$B,'OH capex'!$A192)*'OH capex'!$C192</f>
        <v>0</v>
      </c>
      <c r="G192" s="7">
        <f>SUMIF('CC Summary'!$B:$B,'OH capex'!$A192,'CC Summary'!O:O)*$C192</f>
        <v>0</v>
      </c>
      <c r="H192" s="164">
        <f t="shared" si="14"/>
        <v>0</v>
      </c>
      <c r="I192" s="7">
        <f t="shared" si="15"/>
        <v>0</v>
      </c>
      <c r="J192" s="59">
        <f t="shared" si="18"/>
        <v>0</v>
      </c>
      <c r="L192" s="165">
        <f>SUMIF('CC Summary'!$B:$B,'OH capex'!$A192,'CC Summary'!H:H)*$C192</f>
        <v>0</v>
      </c>
      <c r="M192" s="165">
        <f>SUMIFS('CC Summary'!$H:$H,'CC Summary'!$A:$A,"Y",'CC Summary'!$B:$B,'OH capex'!$A192)*'OH capex'!$C192</f>
        <v>0</v>
      </c>
      <c r="N192" s="165">
        <f>SUMIF('CC Summary'!$B:$B,'OH capex'!$A192,'CC Summary'!P:P)*$C192</f>
        <v>0</v>
      </c>
      <c r="O192" s="165">
        <f t="shared" si="16"/>
        <v>0</v>
      </c>
      <c r="P192" s="165">
        <f t="shared" si="17"/>
        <v>0</v>
      </c>
      <c r="Q192" s="174">
        <f t="shared" si="19"/>
        <v>0</v>
      </c>
    </row>
    <row r="193" spans="1:17">
      <c r="A193" s="70" t="s">
        <v>263</v>
      </c>
      <c r="B193" s="9">
        <v>47502</v>
      </c>
      <c r="C193" s="32">
        <v>2E-3</v>
      </c>
      <c r="D193" s="7">
        <f>SUMIF('CC Summary'!$B:$B,'OH capex'!$A193,'CC Summary'!K:K)*$C193</f>
        <v>30244</v>
      </c>
      <c r="E193" s="35"/>
      <c r="F193" s="135">
        <f>SUMIFS('CC Summary'!$K:$K,'CC Summary'!$A:$A,"Y",'CC Summary'!$B:$B,'OH capex'!$A193)*'OH capex'!$C193</f>
        <v>0</v>
      </c>
      <c r="G193" s="7">
        <f>SUMIF('CC Summary'!$B:$B,'OH capex'!$A193,'CC Summary'!O:O)*$C193</f>
        <v>180.30889172075405</v>
      </c>
      <c r="H193" s="164">
        <f t="shared" si="14"/>
        <v>5.3448958506123458E-5</v>
      </c>
      <c r="I193" s="7">
        <f t="shared" si="15"/>
        <v>181.66862218535474</v>
      </c>
      <c r="J193" s="59">
        <f t="shared" si="18"/>
        <v>181.66862218535474</v>
      </c>
      <c r="L193" s="165">
        <f>SUMIF('CC Summary'!$B:$B,'OH capex'!$A193,'CC Summary'!H:H)*$C193</f>
        <v>0</v>
      </c>
      <c r="M193" s="165">
        <f>SUMIFS('CC Summary'!$H:$H,'CC Summary'!$A:$A,"Y",'CC Summary'!$B:$B,'OH capex'!$A193)*'OH capex'!$C193</f>
        <v>0</v>
      </c>
      <c r="N193" s="165">
        <f>SUMIF('CC Summary'!$B:$B,'OH capex'!$A193,'CC Summary'!P:P)*$C193</f>
        <v>0</v>
      </c>
      <c r="O193" s="165">
        <f t="shared" si="16"/>
        <v>0</v>
      </c>
      <c r="P193" s="165">
        <f t="shared" si="17"/>
        <v>0</v>
      </c>
      <c r="Q193" s="174">
        <f t="shared" si="19"/>
        <v>0</v>
      </c>
    </row>
    <row r="194" spans="1:17">
      <c r="A194" s="70" t="s">
        <v>263</v>
      </c>
      <c r="B194" s="9">
        <v>48200</v>
      </c>
      <c r="C194" s="32">
        <v>0</v>
      </c>
      <c r="D194" s="7">
        <f>SUMIF('CC Summary'!$B:$B,'OH capex'!$A194,'CC Summary'!K:K)*$C194</f>
        <v>0</v>
      </c>
      <c r="E194" s="35"/>
      <c r="F194" s="135">
        <f>SUMIFS('CC Summary'!$K:$K,'CC Summary'!$A:$A,"Y",'CC Summary'!$B:$B,'OH capex'!$A194)*'OH capex'!$C194</f>
        <v>0</v>
      </c>
      <c r="G194" s="7">
        <f>SUMIF('CC Summary'!$B:$B,'OH capex'!$A194,'CC Summary'!O:O)*$C194</f>
        <v>0</v>
      </c>
      <c r="H194" s="164">
        <f t="shared" si="14"/>
        <v>0</v>
      </c>
      <c r="I194" s="7">
        <f t="shared" si="15"/>
        <v>0</v>
      </c>
      <c r="J194" s="59">
        <f t="shared" si="18"/>
        <v>0</v>
      </c>
      <c r="L194" s="165">
        <f>SUMIF('CC Summary'!$B:$B,'OH capex'!$A194,'CC Summary'!H:H)*$C194</f>
        <v>0</v>
      </c>
      <c r="M194" s="165">
        <f>SUMIFS('CC Summary'!$H:$H,'CC Summary'!$A:$A,"Y",'CC Summary'!$B:$B,'OH capex'!$A194)*'OH capex'!$C194</f>
        <v>0</v>
      </c>
      <c r="N194" s="165">
        <f>SUMIF('CC Summary'!$B:$B,'OH capex'!$A194,'CC Summary'!P:P)*$C194</f>
        <v>0</v>
      </c>
      <c r="O194" s="165">
        <f t="shared" si="16"/>
        <v>0</v>
      </c>
      <c r="P194" s="165">
        <f t="shared" si="17"/>
        <v>0</v>
      </c>
      <c r="Q194" s="174">
        <f t="shared" si="19"/>
        <v>0</v>
      </c>
    </row>
    <row r="195" spans="1:17">
      <c r="A195" s="70" t="s">
        <v>263</v>
      </c>
      <c r="B195" s="9">
        <v>48304</v>
      </c>
      <c r="C195" s="32">
        <v>0.48399999999999999</v>
      </c>
      <c r="D195" s="7">
        <f>SUMIF('CC Summary'!$B:$B,'OH capex'!$A195,'CC Summary'!K:K)*$C195</f>
        <v>7319048</v>
      </c>
      <c r="E195" s="35"/>
      <c r="F195" s="135">
        <f>SUMIFS('CC Summary'!$K:$K,'CC Summary'!$A:$A,"Y",'CC Summary'!$B:$B,'OH capex'!$A195)*'OH capex'!$C195</f>
        <v>0</v>
      </c>
      <c r="G195" s="7">
        <f>SUMIF('CC Summary'!$B:$B,'OH capex'!$A195,'CC Summary'!O:O)*$C195</f>
        <v>43634.751796422475</v>
      </c>
      <c r="H195" s="164">
        <f t="shared" si="14"/>
        <v>1.2934647958481874E-2</v>
      </c>
      <c r="I195" s="7">
        <f t="shared" si="15"/>
        <v>43963.806568855834</v>
      </c>
      <c r="J195" s="59">
        <f t="shared" si="18"/>
        <v>43963.806568855834</v>
      </c>
      <c r="L195" s="165">
        <f>SUMIF('CC Summary'!$B:$B,'OH capex'!$A195,'CC Summary'!H:H)*$C195</f>
        <v>0</v>
      </c>
      <c r="M195" s="165">
        <f>SUMIFS('CC Summary'!$H:$H,'CC Summary'!$A:$A,"Y",'CC Summary'!$B:$B,'OH capex'!$A195)*'OH capex'!$C195</f>
        <v>0</v>
      </c>
      <c r="N195" s="165">
        <f>SUMIF('CC Summary'!$B:$B,'OH capex'!$A195,'CC Summary'!P:P)*$C195</f>
        <v>0</v>
      </c>
      <c r="O195" s="165">
        <f t="shared" si="16"/>
        <v>0</v>
      </c>
      <c r="P195" s="165">
        <f t="shared" si="17"/>
        <v>0</v>
      </c>
      <c r="Q195" s="174">
        <f t="shared" si="19"/>
        <v>0</v>
      </c>
    </row>
    <row r="196" spans="1:17">
      <c r="A196" s="70" t="s">
        <v>263</v>
      </c>
      <c r="B196" s="9">
        <v>48305</v>
      </c>
      <c r="C196" s="32">
        <v>0.501</v>
      </c>
      <c r="D196" s="7">
        <f>SUMIF('CC Summary'!$B:$B,'OH capex'!$A196,'CC Summary'!K:K)*$C196</f>
        <v>7576122</v>
      </c>
      <c r="E196" s="35"/>
      <c r="F196" s="135">
        <f>SUMIFS('CC Summary'!$K:$K,'CC Summary'!$A:$A,"Y",'CC Summary'!$B:$B,'OH capex'!$A196)*'OH capex'!$C196</f>
        <v>0</v>
      </c>
      <c r="G196" s="7">
        <f>SUMIF('CC Summary'!$B:$B,'OH capex'!$A196,'CC Summary'!O:O)*$C196</f>
        <v>45167.377376048884</v>
      </c>
      <c r="H196" s="164">
        <f t="shared" si="14"/>
        <v>1.3388964105783923E-2</v>
      </c>
      <c r="I196" s="7">
        <f t="shared" si="15"/>
        <v>45507.989857431348</v>
      </c>
      <c r="J196" s="59">
        <f t="shared" si="18"/>
        <v>45507.989857431348</v>
      </c>
      <c r="L196" s="165">
        <f>SUMIF('CC Summary'!$B:$B,'OH capex'!$A196,'CC Summary'!H:H)*$C196</f>
        <v>0</v>
      </c>
      <c r="M196" s="165">
        <f>SUMIFS('CC Summary'!$H:$H,'CC Summary'!$A:$A,"Y",'CC Summary'!$B:$B,'OH capex'!$A196)*'OH capex'!$C196</f>
        <v>0</v>
      </c>
      <c r="N196" s="165">
        <f>SUMIF('CC Summary'!$B:$B,'OH capex'!$A196,'CC Summary'!P:P)*$C196</f>
        <v>0</v>
      </c>
      <c r="O196" s="165">
        <f t="shared" si="16"/>
        <v>0</v>
      </c>
      <c r="P196" s="165">
        <f t="shared" si="17"/>
        <v>0</v>
      </c>
      <c r="Q196" s="174">
        <f t="shared" si="19"/>
        <v>0</v>
      </c>
    </row>
    <row r="197" spans="1:17">
      <c r="A197" s="70" t="s">
        <v>263</v>
      </c>
      <c r="B197" s="9">
        <v>48801</v>
      </c>
      <c r="C197" s="32">
        <v>1.2999999999999999E-2</v>
      </c>
      <c r="D197" s="7">
        <f>SUMIF('CC Summary'!$B:$B,'OH capex'!$A197,'CC Summary'!K:K)*$C197</f>
        <v>196586</v>
      </c>
      <c r="E197" s="35"/>
      <c r="F197" s="135">
        <f>SUMIFS('CC Summary'!$K:$K,'CC Summary'!$A:$A,"Y",'CC Summary'!$B:$B,'OH capex'!$A197)*'OH capex'!$C197</f>
        <v>0</v>
      </c>
      <c r="G197" s="7">
        <f>SUMIF('CC Summary'!$B:$B,'OH capex'!$A197,'CC Summary'!O:O)*$C197</f>
        <v>1172.0077961849013</v>
      </c>
      <c r="H197" s="164">
        <f t="shared" si="14"/>
        <v>3.4741823028980247E-4</v>
      </c>
      <c r="I197" s="7">
        <f t="shared" si="15"/>
        <v>1180.8460442048058</v>
      </c>
      <c r="J197" s="59">
        <f t="shared" si="18"/>
        <v>1180.8460442048058</v>
      </c>
      <c r="L197" s="165">
        <f>SUMIF('CC Summary'!$B:$B,'OH capex'!$A197,'CC Summary'!H:H)*$C197</f>
        <v>0</v>
      </c>
      <c r="M197" s="165">
        <f>SUMIFS('CC Summary'!$H:$H,'CC Summary'!$A:$A,"Y",'CC Summary'!$B:$B,'OH capex'!$A197)*'OH capex'!$C197</f>
        <v>0</v>
      </c>
      <c r="N197" s="165">
        <f>SUMIF('CC Summary'!$B:$B,'OH capex'!$A197,'CC Summary'!P:P)*$C197</f>
        <v>0</v>
      </c>
      <c r="O197" s="165">
        <f t="shared" si="16"/>
        <v>0</v>
      </c>
      <c r="P197" s="165">
        <f t="shared" si="17"/>
        <v>0</v>
      </c>
      <c r="Q197" s="174">
        <f t="shared" si="19"/>
        <v>0</v>
      </c>
    </row>
    <row r="198" spans="1:17">
      <c r="A198" s="70" t="s">
        <v>361</v>
      </c>
      <c r="B198" s="33"/>
      <c r="C198" s="32">
        <v>1</v>
      </c>
      <c r="D198" s="7">
        <f>SUMIF('CC Summary'!$B:$B,'OH capex'!$A198,'CC Summary'!K:K)*$C198</f>
        <v>0</v>
      </c>
      <c r="E198" s="35"/>
      <c r="F198" s="135">
        <f>SUMIFS('CC Summary'!$K:$K,'CC Summary'!$A:$A,"Y",'CC Summary'!$B:$B,'OH capex'!$A198)*'OH capex'!$C198</f>
        <v>0</v>
      </c>
      <c r="G198" s="7">
        <f>SUMIF('CC Summary'!$B:$B,'OH capex'!$A198,'CC Summary'!O:O)*$C198</f>
        <v>0</v>
      </c>
      <c r="H198" s="164">
        <f t="shared" si="14"/>
        <v>0</v>
      </c>
      <c r="I198" s="7">
        <f t="shared" si="15"/>
        <v>0</v>
      </c>
      <c r="J198" s="59">
        <f t="shared" si="18"/>
        <v>0</v>
      </c>
      <c r="L198" s="165">
        <f>SUMIF('CC Summary'!$B:$B,'OH capex'!$A198,'CC Summary'!H:H)*$C198</f>
        <v>0</v>
      </c>
      <c r="M198" s="165">
        <f>SUMIFS('CC Summary'!$H:$H,'CC Summary'!$A:$A,"Y",'CC Summary'!$B:$B,'OH capex'!$A198)*'OH capex'!$C198</f>
        <v>0</v>
      </c>
      <c r="N198" s="165">
        <f>SUMIF('CC Summary'!$B:$B,'OH capex'!$A198,'CC Summary'!P:P)*$C198</f>
        <v>0</v>
      </c>
      <c r="O198" s="165">
        <f t="shared" si="16"/>
        <v>0</v>
      </c>
      <c r="P198" s="165">
        <f t="shared" si="17"/>
        <v>0</v>
      </c>
      <c r="Q198" s="174">
        <f t="shared" si="19"/>
        <v>0</v>
      </c>
    </row>
    <row r="199" spans="1:17">
      <c r="A199" s="70" t="s">
        <v>266</v>
      </c>
      <c r="B199" s="9">
        <v>45000</v>
      </c>
      <c r="C199" s="32">
        <v>0</v>
      </c>
      <c r="D199" s="7">
        <f>SUMIF('CC Summary'!$B:$B,'OH capex'!$A199,'CC Summary'!K:K)*$C199</f>
        <v>0</v>
      </c>
      <c r="E199" s="35"/>
      <c r="F199" s="135">
        <f>SUMIFS('CC Summary'!$K:$K,'CC Summary'!$A:$A,"Y",'CC Summary'!$B:$B,'OH capex'!$A199)*'OH capex'!$C199</f>
        <v>0</v>
      </c>
      <c r="G199" s="7">
        <f>SUMIF('CC Summary'!$B:$B,'OH capex'!$A199,'CC Summary'!O:O)*$C199</f>
        <v>0</v>
      </c>
      <c r="H199" s="164">
        <f t="shared" ref="H199:H232" si="20">IF(B199&lt;&gt;49500,G199/SUMIF(B:B,"&lt;&gt;49500",G:G),0)</f>
        <v>0</v>
      </c>
      <c r="I199" s="7">
        <f t="shared" ref="I199:I232" si="21">SUM(G:G)*H199</f>
        <v>0</v>
      </c>
      <c r="J199" s="59">
        <f t="shared" si="18"/>
        <v>0</v>
      </c>
      <c r="L199" s="165">
        <f>SUMIF('CC Summary'!$B:$B,'OH capex'!$A199,'CC Summary'!H:H)*$C199</f>
        <v>0</v>
      </c>
      <c r="M199" s="165">
        <f>SUMIFS('CC Summary'!$H:$H,'CC Summary'!$A:$A,"Y",'CC Summary'!$B:$B,'OH capex'!$A199)*'OH capex'!$C199</f>
        <v>0</v>
      </c>
      <c r="N199" s="165">
        <f>SUMIF('CC Summary'!$B:$B,'OH capex'!$A199,'CC Summary'!P:P)*$C199</f>
        <v>0</v>
      </c>
      <c r="O199" s="165">
        <f t="shared" ref="O199:O232" si="22">IFERROR(IF(B199&lt;&gt;49500,N199/SUMIF(B:B,"&lt;&gt;49500",N:N),0),0)</f>
        <v>0</v>
      </c>
      <c r="P199" s="165">
        <f t="shared" ref="P199:P232" si="23">SUM(N:N)*O199</f>
        <v>0</v>
      </c>
      <c r="Q199" s="174">
        <f t="shared" si="19"/>
        <v>0</v>
      </c>
    </row>
    <row r="200" spans="1:17">
      <c r="A200" s="70" t="s">
        <v>266</v>
      </c>
      <c r="B200" s="9">
        <v>45200</v>
      </c>
      <c r="C200" s="32">
        <v>2.5999999999999999E-2</v>
      </c>
      <c r="D200" s="7">
        <f>SUMIF('CC Summary'!$B:$B,'OH capex'!$A200,'CC Summary'!K:K)*$C200</f>
        <v>3319368.88062</v>
      </c>
      <c r="E200" s="35"/>
      <c r="F200" s="135">
        <f>SUMIFS('CC Summary'!$K:$K,'CC Summary'!$A:$A,"Y",'CC Summary'!$B:$B,'OH capex'!$A200)*'OH capex'!$C200</f>
        <v>0</v>
      </c>
      <c r="G200" s="7">
        <f>SUMIF('CC Summary'!$B:$B,'OH capex'!$A200,'CC Summary'!O:O)*$C200</f>
        <v>19789.436717264649</v>
      </c>
      <c r="H200" s="164">
        <f t="shared" si="20"/>
        <v>5.8661820383142374E-3</v>
      </c>
      <c r="I200" s="7">
        <f t="shared" si="21"/>
        <v>19938.671176669039</v>
      </c>
      <c r="J200" s="59">
        <f t="shared" si="18"/>
        <v>19938.671176669039</v>
      </c>
      <c r="L200" s="165">
        <f>SUMIF('CC Summary'!$B:$B,'OH capex'!$A200,'CC Summary'!H:H)*$C200</f>
        <v>0</v>
      </c>
      <c r="M200" s="165">
        <f>SUMIFS('CC Summary'!$H:$H,'CC Summary'!$A:$A,"Y",'CC Summary'!$B:$B,'OH capex'!$A200)*'OH capex'!$C200</f>
        <v>0</v>
      </c>
      <c r="N200" s="165">
        <f>SUMIF('CC Summary'!$B:$B,'OH capex'!$A200,'CC Summary'!P:P)*$C200</f>
        <v>0</v>
      </c>
      <c r="O200" s="165">
        <f t="shared" si="22"/>
        <v>0</v>
      </c>
      <c r="P200" s="165">
        <f t="shared" si="23"/>
        <v>0</v>
      </c>
      <c r="Q200" s="174">
        <f t="shared" si="19"/>
        <v>0</v>
      </c>
    </row>
    <row r="201" spans="1:17">
      <c r="A201" s="70" t="s">
        <v>266</v>
      </c>
      <c r="B201" s="9">
        <v>45300</v>
      </c>
      <c r="C201" s="32">
        <v>0.105</v>
      </c>
      <c r="D201" s="7">
        <f>SUMIF('CC Summary'!$B:$B,'OH capex'!$A201,'CC Summary'!K:K)*$C201</f>
        <v>13405143.55635</v>
      </c>
      <c r="E201" s="35"/>
      <c r="F201" s="135">
        <f>SUMIFS('CC Summary'!$K:$K,'CC Summary'!$A:$A,"Y",'CC Summary'!$B:$B,'OH capex'!$A201)*'OH capex'!$C201</f>
        <v>0</v>
      </c>
      <c r="G201" s="7">
        <f>SUMIF('CC Summary'!$B:$B,'OH capex'!$A201,'CC Summary'!O:O)*$C201</f>
        <v>79918.879050491858</v>
      </c>
      <c r="H201" s="164">
        <f t="shared" si="20"/>
        <v>2.3690350539345963E-2</v>
      </c>
      <c r="I201" s="7">
        <f t="shared" si="21"/>
        <v>80521.556675009604</v>
      </c>
      <c r="J201" s="59">
        <f t="shared" si="18"/>
        <v>80521.556675009604</v>
      </c>
      <c r="L201" s="165">
        <f>SUMIF('CC Summary'!$B:$B,'OH capex'!$A201,'CC Summary'!H:H)*$C201</f>
        <v>0</v>
      </c>
      <c r="M201" s="165">
        <f>SUMIFS('CC Summary'!$H:$H,'CC Summary'!$A:$A,"Y",'CC Summary'!$B:$B,'OH capex'!$A201)*'OH capex'!$C201</f>
        <v>0</v>
      </c>
      <c r="N201" s="165">
        <f>SUMIF('CC Summary'!$B:$B,'OH capex'!$A201,'CC Summary'!P:P)*$C201</f>
        <v>0</v>
      </c>
      <c r="O201" s="165">
        <f t="shared" si="22"/>
        <v>0</v>
      </c>
      <c r="P201" s="165">
        <f t="shared" si="23"/>
        <v>0</v>
      </c>
      <c r="Q201" s="174">
        <f t="shared" si="19"/>
        <v>0</v>
      </c>
    </row>
    <row r="202" spans="1:17">
      <c r="A202" s="70" t="s">
        <v>266</v>
      </c>
      <c r="B202" s="9">
        <v>45500</v>
      </c>
      <c r="C202" s="32">
        <v>0.11799999999999999</v>
      </c>
      <c r="D202" s="7">
        <f>SUMIF('CC Summary'!$B:$B,'OH capex'!$A202,'CC Summary'!K:K)*$C202</f>
        <v>15064827.99666</v>
      </c>
      <c r="E202" s="35"/>
      <c r="F202" s="135">
        <f>SUMIFS('CC Summary'!$K:$K,'CC Summary'!$A:$A,"Y",'CC Summary'!$B:$B,'OH capex'!$A202)*'OH capex'!$C202</f>
        <v>0</v>
      </c>
      <c r="G202" s="7">
        <f>SUMIF('CC Summary'!$B:$B,'OH capex'!$A202,'CC Summary'!O:O)*$C202</f>
        <v>89813.597409124181</v>
      </c>
      <c r="H202" s="164">
        <f t="shared" si="20"/>
        <v>2.6623441558503082E-2</v>
      </c>
      <c r="I202" s="7">
        <f t="shared" si="21"/>
        <v>90490.892263344125</v>
      </c>
      <c r="J202" s="59">
        <f t="shared" si="18"/>
        <v>90490.892263344125</v>
      </c>
      <c r="L202" s="165">
        <f>SUMIF('CC Summary'!$B:$B,'OH capex'!$A202,'CC Summary'!H:H)*$C202</f>
        <v>0</v>
      </c>
      <c r="M202" s="165">
        <f>SUMIFS('CC Summary'!$H:$H,'CC Summary'!$A:$A,"Y",'CC Summary'!$B:$B,'OH capex'!$A202)*'OH capex'!$C202</f>
        <v>0</v>
      </c>
      <c r="N202" s="165">
        <f>SUMIF('CC Summary'!$B:$B,'OH capex'!$A202,'CC Summary'!P:P)*$C202</f>
        <v>0</v>
      </c>
      <c r="O202" s="165">
        <f t="shared" si="22"/>
        <v>0</v>
      </c>
      <c r="P202" s="165">
        <f t="shared" si="23"/>
        <v>0</v>
      </c>
      <c r="Q202" s="174">
        <f t="shared" si="19"/>
        <v>0</v>
      </c>
    </row>
    <row r="203" spans="1:17">
      <c r="A203" s="70" t="s">
        <v>266</v>
      </c>
      <c r="B203" s="9">
        <v>45600</v>
      </c>
      <c r="C203" s="32">
        <v>1E-3</v>
      </c>
      <c r="D203" s="7">
        <f>SUMIF('CC Summary'!$B:$B,'OH capex'!$A203,'CC Summary'!K:K)*$C203</f>
        <v>127668.03387000001</v>
      </c>
      <c r="E203" s="35"/>
      <c r="F203" s="135">
        <f>SUMIFS('CC Summary'!$K:$K,'CC Summary'!$A:$A,"Y",'CC Summary'!$B:$B,'OH capex'!$A203)*'OH capex'!$C203</f>
        <v>0</v>
      </c>
      <c r="G203" s="7">
        <f>SUMIF('CC Summary'!$B:$B,'OH capex'!$A203,'CC Summary'!O:O)*$C203</f>
        <v>761.13218143325582</v>
      </c>
      <c r="H203" s="164">
        <f t="shared" si="20"/>
        <v>2.2562238608900918E-4</v>
      </c>
      <c r="I203" s="7">
        <f t="shared" si="21"/>
        <v>766.87196833342477</v>
      </c>
      <c r="J203" s="59">
        <f t="shared" si="18"/>
        <v>766.87196833342477</v>
      </c>
      <c r="L203" s="165">
        <f>SUMIF('CC Summary'!$B:$B,'OH capex'!$A203,'CC Summary'!H:H)*$C203</f>
        <v>0</v>
      </c>
      <c r="M203" s="165">
        <f>SUMIFS('CC Summary'!$H:$H,'CC Summary'!$A:$A,"Y",'CC Summary'!$B:$B,'OH capex'!$A203)*'OH capex'!$C203</f>
        <v>0</v>
      </c>
      <c r="N203" s="165">
        <f>SUMIF('CC Summary'!$B:$B,'OH capex'!$A203,'CC Summary'!P:P)*$C203</f>
        <v>0</v>
      </c>
      <c r="O203" s="165">
        <f t="shared" si="22"/>
        <v>0</v>
      </c>
      <c r="P203" s="165">
        <f t="shared" si="23"/>
        <v>0</v>
      </c>
      <c r="Q203" s="174">
        <f t="shared" si="19"/>
        <v>0</v>
      </c>
    </row>
    <row r="204" spans="1:17">
      <c r="A204" s="70" t="s">
        <v>266</v>
      </c>
      <c r="B204" s="9">
        <v>45700</v>
      </c>
      <c r="C204" s="32">
        <v>8.1000000000000003E-2</v>
      </c>
      <c r="D204" s="7">
        <f>SUMIF('CC Summary'!$B:$B,'OH capex'!$A204,'CC Summary'!K:K)*$C204</f>
        <v>10341110.74347</v>
      </c>
      <c r="E204" s="35"/>
      <c r="F204" s="135">
        <f>SUMIFS('CC Summary'!$K:$K,'CC Summary'!$A:$A,"Y",'CC Summary'!$B:$B,'OH capex'!$A204)*'OH capex'!$C204</f>
        <v>0</v>
      </c>
      <c r="G204" s="7">
        <f>SUMIF('CC Summary'!$B:$B,'OH capex'!$A204,'CC Summary'!O:O)*$C204</f>
        <v>61651.706696093723</v>
      </c>
      <c r="H204" s="164">
        <f t="shared" si="20"/>
        <v>1.8275413273209744E-2</v>
      </c>
      <c r="I204" s="7">
        <f t="shared" si="21"/>
        <v>62116.629435007409</v>
      </c>
      <c r="J204" s="59">
        <f t="shared" si="18"/>
        <v>62116.629435007409</v>
      </c>
      <c r="L204" s="165">
        <f>SUMIF('CC Summary'!$B:$B,'OH capex'!$A204,'CC Summary'!H:H)*$C204</f>
        <v>0</v>
      </c>
      <c r="M204" s="165">
        <f>SUMIFS('CC Summary'!$H:$H,'CC Summary'!$A:$A,"Y",'CC Summary'!$B:$B,'OH capex'!$A204)*'OH capex'!$C204</f>
        <v>0</v>
      </c>
      <c r="N204" s="165">
        <f>SUMIF('CC Summary'!$B:$B,'OH capex'!$A204,'CC Summary'!P:P)*$C204</f>
        <v>0</v>
      </c>
      <c r="O204" s="165">
        <f t="shared" si="22"/>
        <v>0</v>
      </c>
      <c r="P204" s="165">
        <f t="shared" si="23"/>
        <v>0</v>
      </c>
      <c r="Q204" s="174">
        <f t="shared" si="19"/>
        <v>0</v>
      </c>
    </row>
    <row r="205" spans="1:17">
      <c r="A205" s="70" t="s">
        <v>266</v>
      </c>
      <c r="B205" s="9">
        <v>46000</v>
      </c>
      <c r="C205" s="32">
        <v>0</v>
      </c>
      <c r="D205" s="7">
        <f>SUMIF('CC Summary'!$B:$B,'OH capex'!$A205,'CC Summary'!K:K)*$C205</f>
        <v>0</v>
      </c>
      <c r="E205" s="35"/>
      <c r="F205" s="135">
        <f>SUMIFS('CC Summary'!$K:$K,'CC Summary'!$A:$A,"Y",'CC Summary'!$B:$B,'OH capex'!$A205)*'OH capex'!$C205</f>
        <v>0</v>
      </c>
      <c r="G205" s="7">
        <f>SUMIF('CC Summary'!$B:$B,'OH capex'!$A205,'CC Summary'!O:O)*$C205</f>
        <v>0</v>
      </c>
      <c r="H205" s="164">
        <f t="shared" si="20"/>
        <v>0</v>
      </c>
      <c r="I205" s="7">
        <f t="shared" si="21"/>
        <v>0</v>
      </c>
      <c r="J205" s="59">
        <f t="shared" ref="J205:J232" si="24">SUM(F205,I205)</f>
        <v>0</v>
      </c>
      <c r="L205" s="165">
        <f>SUMIF('CC Summary'!$B:$B,'OH capex'!$A205,'CC Summary'!H:H)*$C205</f>
        <v>0</v>
      </c>
      <c r="M205" s="165">
        <f>SUMIFS('CC Summary'!$H:$H,'CC Summary'!$A:$A,"Y",'CC Summary'!$B:$B,'OH capex'!$A205)*'OH capex'!$C205</f>
        <v>0</v>
      </c>
      <c r="N205" s="165">
        <f>SUMIF('CC Summary'!$B:$B,'OH capex'!$A205,'CC Summary'!P:P)*$C205</f>
        <v>0</v>
      </c>
      <c r="O205" s="165">
        <f t="shared" si="22"/>
        <v>0</v>
      </c>
      <c r="P205" s="165">
        <f t="shared" si="23"/>
        <v>0</v>
      </c>
      <c r="Q205" s="174">
        <f t="shared" ref="Q205:Q232" si="25">SUM(M205,P205)</f>
        <v>0</v>
      </c>
    </row>
    <row r="206" spans="1:17">
      <c r="A206" s="70" t="s">
        <v>266</v>
      </c>
      <c r="B206" s="9">
        <v>46100</v>
      </c>
      <c r="C206" s="32">
        <v>1.0999999999999999E-2</v>
      </c>
      <c r="D206" s="7">
        <f>SUMIF('CC Summary'!$B:$B,'OH capex'!$A206,'CC Summary'!K:K)*$C206</f>
        <v>1404348.3725699999</v>
      </c>
      <c r="E206" s="35"/>
      <c r="F206" s="135">
        <f>SUMIFS('CC Summary'!$K:$K,'CC Summary'!$A:$A,"Y",'CC Summary'!$B:$B,'OH capex'!$A206)*'OH capex'!$C206</f>
        <v>0</v>
      </c>
      <c r="G206" s="7">
        <f>SUMIF('CC Summary'!$B:$B,'OH capex'!$A206,'CC Summary'!O:O)*$C206</f>
        <v>8372.4539957658126</v>
      </c>
      <c r="H206" s="164">
        <f t="shared" si="20"/>
        <v>2.4818462469791006E-3</v>
      </c>
      <c r="I206" s="7">
        <f t="shared" si="21"/>
        <v>8435.5916516676716</v>
      </c>
      <c r="J206" s="59">
        <f t="shared" si="24"/>
        <v>8435.5916516676716</v>
      </c>
      <c r="L206" s="165">
        <f>SUMIF('CC Summary'!$B:$B,'OH capex'!$A206,'CC Summary'!H:H)*$C206</f>
        <v>0</v>
      </c>
      <c r="M206" s="165">
        <f>SUMIFS('CC Summary'!$H:$H,'CC Summary'!$A:$A,"Y",'CC Summary'!$B:$B,'OH capex'!$A206)*'OH capex'!$C206</f>
        <v>0</v>
      </c>
      <c r="N206" s="165">
        <f>SUMIF('CC Summary'!$B:$B,'OH capex'!$A206,'CC Summary'!P:P)*$C206</f>
        <v>0</v>
      </c>
      <c r="O206" s="165">
        <f t="shared" si="22"/>
        <v>0</v>
      </c>
      <c r="P206" s="165">
        <f t="shared" si="23"/>
        <v>0</v>
      </c>
      <c r="Q206" s="174">
        <f t="shared" si="25"/>
        <v>0</v>
      </c>
    </row>
    <row r="207" spans="1:17">
      <c r="A207" s="70" t="s">
        <v>266</v>
      </c>
      <c r="B207" s="9">
        <v>46200</v>
      </c>
      <c r="C207" s="32">
        <v>0</v>
      </c>
      <c r="D207" s="7">
        <f>SUMIF('CC Summary'!$B:$B,'OH capex'!$A207,'CC Summary'!K:K)*$C207</f>
        <v>0</v>
      </c>
      <c r="E207" s="35"/>
      <c r="F207" s="135">
        <f>SUMIFS('CC Summary'!$K:$K,'CC Summary'!$A:$A,"Y",'CC Summary'!$B:$B,'OH capex'!$A207)*'OH capex'!$C207</f>
        <v>0</v>
      </c>
      <c r="G207" s="7">
        <f>SUMIF('CC Summary'!$B:$B,'OH capex'!$A207,'CC Summary'!O:O)*$C207</f>
        <v>0</v>
      </c>
      <c r="H207" s="164">
        <f t="shared" si="20"/>
        <v>0</v>
      </c>
      <c r="I207" s="7">
        <f t="shared" si="21"/>
        <v>0</v>
      </c>
      <c r="J207" s="59">
        <f t="shared" si="24"/>
        <v>0</v>
      </c>
      <c r="L207" s="165">
        <f>SUMIF('CC Summary'!$B:$B,'OH capex'!$A207,'CC Summary'!H:H)*$C207</f>
        <v>0</v>
      </c>
      <c r="M207" s="165">
        <f>SUMIFS('CC Summary'!$H:$H,'CC Summary'!$A:$A,"Y",'CC Summary'!$B:$B,'OH capex'!$A207)*'OH capex'!$C207</f>
        <v>0</v>
      </c>
      <c r="N207" s="165">
        <f>SUMIF('CC Summary'!$B:$B,'OH capex'!$A207,'CC Summary'!P:P)*$C207</f>
        <v>0</v>
      </c>
      <c r="O207" s="165">
        <f t="shared" si="22"/>
        <v>0</v>
      </c>
      <c r="P207" s="165">
        <f t="shared" si="23"/>
        <v>0</v>
      </c>
      <c r="Q207" s="174">
        <f t="shared" si="25"/>
        <v>0</v>
      </c>
    </row>
    <row r="208" spans="1:17">
      <c r="A208" s="70" t="s">
        <v>266</v>
      </c>
      <c r="B208" s="9">
        <v>46501</v>
      </c>
      <c r="C208" s="32">
        <v>0.48099999999999998</v>
      </c>
      <c r="D208" s="7">
        <f>SUMIF('CC Summary'!$B:$B,'OH capex'!$A208,'CC Summary'!K:K)*$C208</f>
        <v>61408324.291469999</v>
      </c>
      <c r="E208" s="35"/>
      <c r="F208" s="135">
        <f>SUMIFS('CC Summary'!$K:$K,'CC Summary'!$A:$A,"Y",'CC Summary'!$B:$B,'OH capex'!$A208)*'OH capex'!$C208</f>
        <v>0</v>
      </c>
      <c r="G208" s="7">
        <f>SUMIF('CC Summary'!$B:$B,'OH capex'!$A208,'CC Summary'!O:O)*$C208</f>
        <v>366104.57926939602</v>
      </c>
      <c r="H208" s="164">
        <f t="shared" si="20"/>
        <v>0.10852436770881341</v>
      </c>
      <c r="I208" s="7">
        <f t="shared" si="21"/>
        <v>368865.4167683773</v>
      </c>
      <c r="J208" s="59">
        <f t="shared" si="24"/>
        <v>368865.4167683773</v>
      </c>
      <c r="L208" s="165">
        <f>SUMIF('CC Summary'!$B:$B,'OH capex'!$A208,'CC Summary'!H:H)*$C208</f>
        <v>0</v>
      </c>
      <c r="M208" s="165">
        <f>SUMIFS('CC Summary'!$H:$H,'CC Summary'!$A:$A,"Y",'CC Summary'!$B:$B,'OH capex'!$A208)*'OH capex'!$C208</f>
        <v>0</v>
      </c>
      <c r="N208" s="165">
        <f>SUMIF('CC Summary'!$B:$B,'OH capex'!$A208,'CC Summary'!P:P)*$C208</f>
        <v>0</v>
      </c>
      <c r="O208" s="165">
        <f t="shared" si="22"/>
        <v>0</v>
      </c>
      <c r="P208" s="165">
        <f t="shared" si="23"/>
        <v>0</v>
      </c>
      <c r="Q208" s="174">
        <f t="shared" si="25"/>
        <v>0</v>
      </c>
    </row>
    <row r="209" spans="1:17">
      <c r="A209" s="70" t="s">
        <v>266</v>
      </c>
      <c r="B209" s="9">
        <v>46700</v>
      </c>
      <c r="C209" s="32">
        <v>2.1000000000000001E-2</v>
      </c>
      <c r="D209" s="7">
        <f>SUMIF('CC Summary'!$B:$B,'OH capex'!$A209,'CC Summary'!K:K)*$C209</f>
        <v>2681028.7112700003</v>
      </c>
      <c r="E209" s="35"/>
      <c r="F209" s="135">
        <f>SUMIFS('CC Summary'!$K:$K,'CC Summary'!$A:$A,"Y",'CC Summary'!$B:$B,'OH capex'!$A209)*'OH capex'!$C209</f>
        <v>0</v>
      </c>
      <c r="G209" s="7">
        <f>SUMIF('CC Summary'!$B:$B,'OH capex'!$A209,'CC Summary'!O:O)*$C209</f>
        <v>15983.775810098372</v>
      </c>
      <c r="H209" s="164">
        <f t="shared" si="20"/>
        <v>4.7380701078691924E-3</v>
      </c>
      <c r="I209" s="7">
        <f t="shared" si="21"/>
        <v>16104.311335001919</v>
      </c>
      <c r="J209" s="59">
        <f t="shared" si="24"/>
        <v>16104.311335001919</v>
      </c>
      <c r="L209" s="165">
        <f>SUMIF('CC Summary'!$B:$B,'OH capex'!$A209,'CC Summary'!H:H)*$C209</f>
        <v>0</v>
      </c>
      <c r="M209" s="165">
        <f>SUMIFS('CC Summary'!$H:$H,'CC Summary'!$A:$A,"Y",'CC Summary'!$B:$B,'OH capex'!$A209)*'OH capex'!$C209</f>
        <v>0</v>
      </c>
      <c r="N209" s="165">
        <f>SUMIF('CC Summary'!$B:$B,'OH capex'!$A209,'CC Summary'!P:P)*$C209</f>
        <v>0</v>
      </c>
      <c r="O209" s="165">
        <f t="shared" si="22"/>
        <v>0</v>
      </c>
      <c r="P209" s="165">
        <f t="shared" si="23"/>
        <v>0</v>
      </c>
      <c r="Q209" s="174">
        <f t="shared" si="25"/>
        <v>0</v>
      </c>
    </row>
    <row r="210" spans="1:17">
      <c r="A210" s="70" t="s">
        <v>266</v>
      </c>
      <c r="B210" s="9">
        <v>47000</v>
      </c>
      <c r="C210" s="32">
        <v>1E-3</v>
      </c>
      <c r="D210" s="7">
        <f>SUMIF('CC Summary'!$B:$B,'OH capex'!$A210,'CC Summary'!K:K)*$C210</f>
        <v>127668.03387000001</v>
      </c>
      <c r="E210" s="35"/>
      <c r="F210" s="135">
        <f>SUMIFS('CC Summary'!$K:$K,'CC Summary'!$A:$A,"Y",'CC Summary'!$B:$B,'OH capex'!$A210)*'OH capex'!$C210</f>
        <v>0</v>
      </c>
      <c r="G210" s="7">
        <f>SUMIF('CC Summary'!$B:$B,'OH capex'!$A210,'CC Summary'!O:O)*$C210</f>
        <v>761.13218143325582</v>
      </c>
      <c r="H210" s="164">
        <f t="shared" si="20"/>
        <v>2.2562238608900918E-4</v>
      </c>
      <c r="I210" s="7">
        <f t="shared" si="21"/>
        <v>766.87196833342477</v>
      </c>
      <c r="J210" s="59">
        <f t="shared" si="24"/>
        <v>766.87196833342477</v>
      </c>
      <c r="L210" s="165">
        <f>SUMIF('CC Summary'!$B:$B,'OH capex'!$A210,'CC Summary'!H:H)*$C210</f>
        <v>0</v>
      </c>
      <c r="M210" s="165">
        <f>SUMIFS('CC Summary'!$H:$H,'CC Summary'!$A:$A,"Y",'CC Summary'!$B:$B,'OH capex'!$A210)*'OH capex'!$C210</f>
        <v>0</v>
      </c>
      <c r="N210" s="165">
        <f>SUMIF('CC Summary'!$B:$B,'OH capex'!$A210,'CC Summary'!P:P)*$C210</f>
        <v>0</v>
      </c>
      <c r="O210" s="165">
        <f t="shared" si="22"/>
        <v>0</v>
      </c>
      <c r="P210" s="165">
        <f t="shared" si="23"/>
        <v>0</v>
      </c>
      <c r="Q210" s="174">
        <f t="shared" si="25"/>
        <v>0</v>
      </c>
    </row>
    <row r="211" spans="1:17">
      <c r="A211" s="70" t="s">
        <v>266</v>
      </c>
      <c r="B211" s="9">
        <v>47301</v>
      </c>
      <c r="C211" s="32">
        <v>0</v>
      </c>
      <c r="D211" s="7">
        <f>SUMIF('CC Summary'!$B:$B,'OH capex'!$A211,'CC Summary'!K:K)*$C211</f>
        <v>0</v>
      </c>
      <c r="E211" s="35"/>
      <c r="F211" s="135">
        <f>SUMIFS('CC Summary'!$K:$K,'CC Summary'!$A:$A,"Y",'CC Summary'!$B:$B,'OH capex'!$A211)*'OH capex'!$C211</f>
        <v>0</v>
      </c>
      <c r="G211" s="7">
        <f>SUMIF('CC Summary'!$B:$B,'OH capex'!$A211,'CC Summary'!O:O)*$C211</f>
        <v>0</v>
      </c>
      <c r="H211" s="164">
        <f t="shared" si="20"/>
        <v>0</v>
      </c>
      <c r="I211" s="7">
        <f t="shared" si="21"/>
        <v>0</v>
      </c>
      <c r="J211" s="59">
        <f t="shared" si="24"/>
        <v>0</v>
      </c>
      <c r="L211" s="165">
        <f>SUMIF('CC Summary'!$B:$B,'OH capex'!$A211,'CC Summary'!H:H)*$C211</f>
        <v>0</v>
      </c>
      <c r="M211" s="165">
        <f>SUMIFS('CC Summary'!$H:$H,'CC Summary'!$A:$A,"Y",'CC Summary'!$B:$B,'OH capex'!$A211)*'OH capex'!$C211</f>
        <v>0</v>
      </c>
      <c r="N211" s="165">
        <f>SUMIF('CC Summary'!$B:$B,'OH capex'!$A211,'CC Summary'!P:P)*$C211</f>
        <v>0</v>
      </c>
      <c r="O211" s="165">
        <f t="shared" si="22"/>
        <v>0</v>
      </c>
      <c r="P211" s="165">
        <f t="shared" si="23"/>
        <v>0</v>
      </c>
      <c r="Q211" s="174">
        <f t="shared" si="25"/>
        <v>0</v>
      </c>
    </row>
    <row r="212" spans="1:17">
      <c r="A212" s="70" t="s">
        <v>266</v>
      </c>
      <c r="B212" s="9">
        <v>47501</v>
      </c>
      <c r="C212" s="32">
        <v>1E-3</v>
      </c>
      <c r="D212" s="7">
        <f>SUMIF('CC Summary'!$B:$B,'OH capex'!$A212,'CC Summary'!K:K)*$C212</f>
        <v>127668.03387000001</v>
      </c>
      <c r="E212" s="35"/>
      <c r="F212" s="135">
        <f>SUMIFS('CC Summary'!$K:$K,'CC Summary'!$A:$A,"Y",'CC Summary'!$B:$B,'OH capex'!$A212)*'OH capex'!$C212</f>
        <v>0</v>
      </c>
      <c r="G212" s="7">
        <f>SUMIF('CC Summary'!$B:$B,'OH capex'!$A212,'CC Summary'!O:O)*$C212</f>
        <v>761.13218143325582</v>
      </c>
      <c r="H212" s="164">
        <f t="shared" si="20"/>
        <v>2.2562238608900918E-4</v>
      </c>
      <c r="I212" s="7">
        <f t="shared" si="21"/>
        <v>766.87196833342477</v>
      </c>
      <c r="J212" s="59">
        <f t="shared" si="24"/>
        <v>766.87196833342477</v>
      </c>
      <c r="L212" s="165">
        <f>SUMIF('CC Summary'!$B:$B,'OH capex'!$A212,'CC Summary'!H:H)*$C212</f>
        <v>0</v>
      </c>
      <c r="M212" s="165">
        <f>SUMIFS('CC Summary'!$H:$H,'CC Summary'!$A:$A,"Y",'CC Summary'!$B:$B,'OH capex'!$A212)*'OH capex'!$C212</f>
        <v>0</v>
      </c>
      <c r="N212" s="165">
        <f>SUMIF('CC Summary'!$B:$B,'OH capex'!$A212,'CC Summary'!P:P)*$C212</f>
        <v>0</v>
      </c>
      <c r="O212" s="165">
        <f t="shared" si="22"/>
        <v>0</v>
      </c>
      <c r="P212" s="165">
        <f t="shared" si="23"/>
        <v>0</v>
      </c>
      <c r="Q212" s="174">
        <f t="shared" si="25"/>
        <v>0</v>
      </c>
    </row>
    <row r="213" spans="1:17">
      <c r="A213" s="70" t="s">
        <v>266</v>
      </c>
      <c r="B213" s="9">
        <v>48601</v>
      </c>
      <c r="C213" s="32">
        <v>1E-3</v>
      </c>
      <c r="D213" s="7">
        <f>SUMIF('CC Summary'!$B:$B,'OH capex'!$A213,'CC Summary'!K:K)*$C213</f>
        <v>127668.03387000001</v>
      </c>
      <c r="E213" s="35"/>
      <c r="F213" s="135">
        <f>SUMIFS('CC Summary'!$K:$K,'CC Summary'!$A:$A,"Y",'CC Summary'!$B:$B,'OH capex'!$A213)*'OH capex'!$C213</f>
        <v>0</v>
      </c>
      <c r="G213" s="7">
        <f>SUMIF('CC Summary'!$B:$B,'OH capex'!$A213,'CC Summary'!O:O)*$C213</f>
        <v>761.13218143325582</v>
      </c>
      <c r="H213" s="164">
        <f t="shared" si="20"/>
        <v>2.2562238608900918E-4</v>
      </c>
      <c r="I213" s="7">
        <f t="shared" si="21"/>
        <v>766.87196833342477</v>
      </c>
      <c r="J213" s="59">
        <f t="shared" si="24"/>
        <v>766.87196833342477</v>
      </c>
      <c r="L213" s="165">
        <f>SUMIF('CC Summary'!$B:$B,'OH capex'!$A213,'CC Summary'!H:H)*$C213</f>
        <v>0</v>
      </c>
      <c r="M213" s="165">
        <f>SUMIFS('CC Summary'!$H:$H,'CC Summary'!$A:$A,"Y",'CC Summary'!$B:$B,'OH capex'!$A213)*'OH capex'!$C213</f>
        <v>0</v>
      </c>
      <c r="N213" s="165">
        <f>SUMIF('CC Summary'!$B:$B,'OH capex'!$A213,'CC Summary'!P:P)*$C213</f>
        <v>0</v>
      </c>
      <c r="O213" s="165">
        <f t="shared" si="22"/>
        <v>0</v>
      </c>
      <c r="P213" s="165">
        <f t="shared" si="23"/>
        <v>0</v>
      </c>
      <c r="Q213" s="174">
        <f t="shared" si="25"/>
        <v>0</v>
      </c>
    </row>
    <row r="214" spans="1:17">
      <c r="A214" s="70" t="s">
        <v>266</v>
      </c>
      <c r="B214" s="9">
        <v>55200</v>
      </c>
      <c r="C214" s="32">
        <v>0</v>
      </c>
      <c r="D214" s="7">
        <f>SUMIF('CC Summary'!$B:$B,'OH capex'!$A214,'CC Summary'!K:K)*$C214</f>
        <v>0</v>
      </c>
      <c r="E214" s="35"/>
      <c r="F214" s="135">
        <f>SUMIFS('CC Summary'!$K:$K,'CC Summary'!$A:$A,"Y",'CC Summary'!$B:$B,'OH capex'!$A214)*'OH capex'!$C214</f>
        <v>0</v>
      </c>
      <c r="G214" s="7">
        <f>SUMIF('CC Summary'!$B:$B,'OH capex'!$A214,'CC Summary'!O:O)*$C214</f>
        <v>0</v>
      </c>
      <c r="H214" s="164">
        <f t="shared" si="20"/>
        <v>0</v>
      </c>
      <c r="I214" s="7">
        <f t="shared" si="21"/>
        <v>0</v>
      </c>
      <c r="J214" s="59">
        <f t="shared" si="24"/>
        <v>0</v>
      </c>
      <c r="L214" s="165">
        <f>SUMIF('CC Summary'!$B:$B,'OH capex'!$A214,'CC Summary'!H:H)*$C214</f>
        <v>0</v>
      </c>
      <c r="M214" s="165">
        <f>SUMIFS('CC Summary'!$H:$H,'CC Summary'!$A:$A,"Y",'CC Summary'!$B:$B,'OH capex'!$A214)*'OH capex'!$C214</f>
        <v>0</v>
      </c>
      <c r="N214" s="165">
        <f>SUMIF('CC Summary'!$B:$B,'OH capex'!$A214,'CC Summary'!P:P)*$C214</f>
        <v>0</v>
      </c>
      <c r="O214" s="165">
        <f t="shared" si="22"/>
        <v>0</v>
      </c>
      <c r="P214" s="165">
        <f t="shared" si="23"/>
        <v>0</v>
      </c>
      <c r="Q214" s="174">
        <f t="shared" si="25"/>
        <v>0</v>
      </c>
    </row>
    <row r="215" spans="1:17">
      <c r="A215" s="70" t="s">
        <v>266</v>
      </c>
      <c r="B215" s="9">
        <v>55300</v>
      </c>
      <c r="C215" s="32">
        <v>0.04</v>
      </c>
      <c r="D215" s="7">
        <f>SUMIF('CC Summary'!$B:$B,'OH capex'!$A215,'CC Summary'!K:K)*$C215</f>
        <v>5106721.3547999999</v>
      </c>
      <c r="E215" s="35"/>
      <c r="F215" s="135">
        <f>SUMIFS('CC Summary'!$K:$K,'CC Summary'!$A:$A,"Y",'CC Summary'!$B:$B,'OH capex'!$A215)*'OH capex'!$C215</f>
        <v>0</v>
      </c>
      <c r="G215" s="7">
        <f>SUMIF('CC Summary'!$B:$B,'OH capex'!$A215,'CC Summary'!O:O)*$C215</f>
        <v>30445.28725733023</v>
      </c>
      <c r="H215" s="164">
        <f t="shared" si="20"/>
        <v>9.0248954435603653E-3</v>
      </c>
      <c r="I215" s="7">
        <f t="shared" si="21"/>
        <v>30674.878733336984</v>
      </c>
      <c r="J215" s="59">
        <f t="shared" si="24"/>
        <v>30674.878733336984</v>
      </c>
      <c r="L215" s="165">
        <f>SUMIF('CC Summary'!$B:$B,'OH capex'!$A215,'CC Summary'!H:H)*$C215</f>
        <v>0</v>
      </c>
      <c r="M215" s="165">
        <f>SUMIFS('CC Summary'!$H:$H,'CC Summary'!$A:$A,"Y",'CC Summary'!$B:$B,'OH capex'!$A215)*'OH capex'!$C215</f>
        <v>0</v>
      </c>
      <c r="N215" s="165">
        <f>SUMIF('CC Summary'!$B:$B,'OH capex'!$A215,'CC Summary'!P:P)*$C215</f>
        <v>0</v>
      </c>
      <c r="O215" s="165">
        <f t="shared" si="22"/>
        <v>0</v>
      </c>
      <c r="P215" s="165">
        <f t="shared" si="23"/>
        <v>0</v>
      </c>
      <c r="Q215" s="174">
        <f t="shared" si="25"/>
        <v>0</v>
      </c>
    </row>
    <row r="216" spans="1:17">
      <c r="A216" s="70" t="s">
        <v>266</v>
      </c>
      <c r="B216" s="9">
        <v>55500</v>
      </c>
      <c r="C216" s="32">
        <v>3.4000000000000002E-2</v>
      </c>
      <c r="D216" s="7">
        <f>SUMIF('CC Summary'!$B:$B,'OH capex'!$A216,'CC Summary'!K:K)*$C216</f>
        <v>4340713.1515800003</v>
      </c>
      <c r="E216" s="35"/>
      <c r="F216" s="135">
        <f>SUMIFS('CC Summary'!$K:$K,'CC Summary'!$A:$A,"Y",'CC Summary'!$B:$B,'OH capex'!$A216)*'OH capex'!$C216</f>
        <v>0</v>
      </c>
      <c r="G216" s="7">
        <f>SUMIF('CC Summary'!$B:$B,'OH capex'!$A216,'CC Summary'!O:O)*$C216</f>
        <v>25878.4941687307</v>
      </c>
      <c r="H216" s="164">
        <f t="shared" si="20"/>
        <v>7.6711611270263123E-3</v>
      </c>
      <c r="I216" s="7">
        <f t="shared" si="21"/>
        <v>26073.646923336444</v>
      </c>
      <c r="J216" s="59">
        <f t="shared" si="24"/>
        <v>26073.646923336444</v>
      </c>
      <c r="L216" s="165">
        <f>SUMIF('CC Summary'!$B:$B,'OH capex'!$A216,'CC Summary'!H:H)*$C216</f>
        <v>0</v>
      </c>
      <c r="M216" s="165">
        <f>SUMIFS('CC Summary'!$H:$H,'CC Summary'!$A:$A,"Y",'CC Summary'!$B:$B,'OH capex'!$A216)*'OH capex'!$C216</f>
        <v>0</v>
      </c>
      <c r="N216" s="165">
        <f>SUMIF('CC Summary'!$B:$B,'OH capex'!$A216,'CC Summary'!P:P)*$C216</f>
        <v>0</v>
      </c>
      <c r="O216" s="165">
        <f t="shared" si="22"/>
        <v>0</v>
      </c>
      <c r="P216" s="165">
        <f t="shared" si="23"/>
        <v>0</v>
      </c>
      <c r="Q216" s="174">
        <f t="shared" si="25"/>
        <v>0</v>
      </c>
    </row>
    <row r="217" spans="1:17">
      <c r="A217" s="70" t="s">
        <v>266</v>
      </c>
      <c r="B217" s="9">
        <v>55600</v>
      </c>
      <c r="C217" s="32">
        <v>6.3E-2</v>
      </c>
      <c r="D217" s="7">
        <f>SUMIF('CC Summary'!$B:$B,'OH capex'!$A217,'CC Summary'!K:K)*$C217</f>
        <v>8043086.1338100005</v>
      </c>
      <c r="E217" s="35"/>
      <c r="F217" s="135">
        <f>SUMIFS('CC Summary'!$K:$K,'CC Summary'!$A:$A,"Y",'CC Summary'!$B:$B,'OH capex'!$A217)*'OH capex'!$C217</f>
        <v>0</v>
      </c>
      <c r="G217" s="7">
        <f>SUMIF('CC Summary'!$B:$B,'OH capex'!$A217,'CC Summary'!O:O)*$C217</f>
        <v>47951.327430295118</v>
      </c>
      <c r="H217" s="164">
        <f t="shared" si="20"/>
        <v>1.4214210323607578E-2</v>
      </c>
      <c r="I217" s="7">
        <f t="shared" si="21"/>
        <v>48312.934005005758</v>
      </c>
      <c r="J217" s="59">
        <f t="shared" si="24"/>
        <v>48312.934005005758</v>
      </c>
      <c r="L217" s="165">
        <f>SUMIF('CC Summary'!$B:$B,'OH capex'!$A217,'CC Summary'!H:H)*$C217</f>
        <v>0</v>
      </c>
      <c r="M217" s="165">
        <f>SUMIFS('CC Summary'!$H:$H,'CC Summary'!$A:$A,"Y",'CC Summary'!$B:$B,'OH capex'!$A217)*'OH capex'!$C217</f>
        <v>0</v>
      </c>
      <c r="N217" s="165">
        <f>SUMIF('CC Summary'!$B:$B,'OH capex'!$A217,'CC Summary'!P:P)*$C217</f>
        <v>0</v>
      </c>
      <c r="O217" s="165">
        <f t="shared" si="22"/>
        <v>0</v>
      </c>
      <c r="P217" s="165">
        <f t="shared" si="23"/>
        <v>0</v>
      </c>
      <c r="Q217" s="174">
        <f t="shared" si="25"/>
        <v>0</v>
      </c>
    </row>
    <row r="218" spans="1:17">
      <c r="A218" s="70" t="s">
        <v>266</v>
      </c>
      <c r="B218" s="9">
        <v>55700</v>
      </c>
      <c r="C218" s="32">
        <v>1.6E-2</v>
      </c>
      <c r="D218" s="7">
        <f>SUMIF('CC Summary'!$B:$B,'OH capex'!$A218,'CC Summary'!K:K)*$C218</f>
        <v>2042688.5419200002</v>
      </c>
      <c r="E218" s="35"/>
      <c r="F218" s="135">
        <f>SUMIFS('CC Summary'!$K:$K,'CC Summary'!$A:$A,"Y",'CC Summary'!$B:$B,'OH capex'!$A218)*'OH capex'!$C218</f>
        <v>0</v>
      </c>
      <c r="G218" s="7">
        <f>SUMIF('CC Summary'!$B:$B,'OH capex'!$A218,'CC Summary'!O:O)*$C218</f>
        <v>12178.114902932093</v>
      </c>
      <c r="H218" s="164">
        <f t="shared" si="20"/>
        <v>3.6099581774241469E-3</v>
      </c>
      <c r="I218" s="7">
        <f t="shared" si="21"/>
        <v>12269.951493334796</v>
      </c>
      <c r="J218" s="59">
        <f t="shared" si="24"/>
        <v>12269.951493334796</v>
      </c>
      <c r="L218" s="165">
        <f>SUMIF('CC Summary'!$B:$B,'OH capex'!$A218,'CC Summary'!H:H)*$C218</f>
        <v>0</v>
      </c>
      <c r="M218" s="165">
        <f>SUMIFS('CC Summary'!$H:$H,'CC Summary'!$A:$A,"Y",'CC Summary'!$B:$B,'OH capex'!$A218)*'OH capex'!$C218</f>
        <v>0</v>
      </c>
      <c r="N218" s="165">
        <f>SUMIF('CC Summary'!$B:$B,'OH capex'!$A218,'CC Summary'!P:P)*$C218</f>
        <v>0</v>
      </c>
      <c r="O218" s="165">
        <f t="shared" si="22"/>
        <v>0</v>
      </c>
      <c r="P218" s="165">
        <f t="shared" si="23"/>
        <v>0</v>
      </c>
      <c r="Q218" s="174">
        <f t="shared" si="25"/>
        <v>0</v>
      </c>
    </row>
    <row r="219" spans="1:17">
      <c r="A219" s="70" t="s">
        <v>362</v>
      </c>
      <c r="B219" s="33"/>
      <c r="C219" s="32">
        <v>1</v>
      </c>
      <c r="D219" s="7">
        <f>SUMIF('CC Summary'!$B:$B,'OH capex'!$A219,'CC Summary'!K:K)*$C219</f>
        <v>0</v>
      </c>
      <c r="E219" s="35"/>
      <c r="F219" s="135">
        <f>SUMIFS('CC Summary'!$K:$K,'CC Summary'!$A:$A,"Y",'CC Summary'!$B:$B,'OH capex'!$A219)*'OH capex'!$C219</f>
        <v>0</v>
      </c>
      <c r="G219" s="7">
        <f>SUMIF('CC Summary'!$B:$B,'OH capex'!$A219,'CC Summary'!O:O)*$C219</f>
        <v>0</v>
      </c>
      <c r="H219" s="164">
        <f t="shared" si="20"/>
        <v>0</v>
      </c>
      <c r="I219" s="7">
        <f t="shared" si="21"/>
        <v>0</v>
      </c>
      <c r="J219" s="59">
        <f t="shared" si="24"/>
        <v>0</v>
      </c>
      <c r="L219" s="165">
        <f>SUMIF('CC Summary'!$B:$B,'OH capex'!$A219,'CC Summary'!H:H)*$C219</f>
        <v>0</v>
      </c>
      <c r="M219" s="165">
        <f>SUMIFS('CC Summary'!$H:$H,'CC Summary'!$A:$A,"Y",'CC Summary'!$B:$B,'OH capex'!$A219)*'OH capex'!$C219</f>
        <v>0</v>
      </c>
      <c r="N219" s="165">
        <f>SUMIF('CC Summary'!$B:$B,'OH capex'!$A219,'CC Summary'!P:P)*$C219</f>
        <v>0</v>
      </c>
      <c r="O219" s="165">
        <f t="shared" si="22"/>
        <v>0</v>
      </c>
      <c r="P219" s="165">
        <f t="shared" si="23"/>
        <v>0</v>
      </c>
      <c r="Q219" s="174">
        <f t="shared" si="25"/>
        <v>0</v>
      </c>
    </row>
    <row r="220" spans="1:17">
      <c r="A220" s="70" t="s">
        <v>273</v>
      </c>
      <c r="B220" s="9">
        <v>45700</v>
      </c>
      <c r="C220" s="32">
        <v>0</v>
      </c>
      <c r="D220" s="7">
        <f>SUMIF('CC Summary'!$B:$B,'OH capex'!$A220,'CC Summary'!K:K)*$C220</f>
        <v>0</v>
      </c>
      <c r="E220" s="35"/>
      <c r="F220" s="135">
        <f>SUMIFS('CC Summary'!$K:$K,'CC Summary'!$A:$A,"Y",'CC Summary'!$B:$B,'OH capex'!$A220)*'OH capex'!$C220</f>
        <v>0</v>
      </c>
      <c r="G220" s="7">
        <f>SUMIF('CC Summary'!$B:$B,'OH capex'!$A220,'CC Summary'!O:O)*$C220</f>
        <v>0</v>
      </c>
      <c r="H220" s="164">
        <f t="shared" si="20"/>
        <v>0</v>
      </c>
      <c r="I220" s="7">
        <f t="shared" si="21"/>
        <v>0</v>
      </c>
      <c r="J220" s="59">
        <f t="shared" si="24"/>
        <v>0</v>
      </c>
      <c r="L220" s="165">
        <f>SUMIF('CC Summary'!$B:$B,'OH capex'!$A220,'CC Summary'!H:H)*$C220</f>
        <v>0</v>
      </c>
      <c r="M220" s="165">
        <f>SUMIFS('CC Summary'!$H:$H,'CC Summary'!$A:$A,"Y",'CC Summary'!$B:$B,'OH capex'!$A220)*'OH capex'!$C220</f>
        <v>0</v>
      </c>
      <c r="N220" s="165">
        <f>SUMIF('CC Summary'!$B:$B,'OH capex'!$A220,'CC Summary'!P:P)*$C220</f>
        <v>0</v>
      </c>
      <c r="O220" s="165">
        <f t="shared" si="22"/>
        <v>0</v>
      </c>
      <c r="P220" s="165">
        <f t="shared" si="23"/>
        <v>0</v>
      </c>
      <c r="Q220" s="174">
        <f t="shared" si="25"/>
        <v>0</v>
      </c>
    </row>
    <row r="221" spans="1:17">
      <c r="A221" s="70" t="s">
        <v>273</v>
      </c>
      <c r="B221" s="9">
        <v>46700</v>
      </c>
      <c r="C221" s="32">
        <v>0</v>
      </c>
      <c r="D221" s="7">
        <f>SUMIF('CC Summary'!$B:$B,'OH capex'!$A221,'CC Summary'!K:K)*$C221</f>
        <v>0</v>
      </c>
      <c r="E221" s="35"/>
      <c r="F221" s="135">
        <f>SUMIFS('CC Summary'!$K:$K,'CC Summary'!$A:$A,"Y",'CC Summary'!$B:$B,'OH capex'!$A221)*'OH capex'!$C221</f>
        <v>0</v>
      </c>
      <c r="G221" s="7">
        <f>SUMIF('CC Summary'!$B:$B,'OH capex'!$A221,'CC Summary'!O:O)*$C221</f>
        <v>0</v>
      </c>
      <c r="H221" s="164">
        <f t="shared" si="20"/>
        <v>0</v>
      </c>
      <c r="I221" s="7">
        <f t="shared" si="21"/>
        <v>0</v>
      </c>
      <c r="J221" s="59">
        <f t="shared" si="24"/>
        <v>0</v>
      </c>
      <c r="L221" s="165">
        <f>SUMIF('CC Summary'!$B:$B,'OH capex'!$A221,'CC Summary'!H:H)*$C221</f>
        <v>0</v>
      </c>
      <c r="M221" s="165">
        <f>SUMIFS('CC Summary'!$H:$H,'CC Summary'!$A:$A,"Y",'CC Summary'!$B:$B,'OH capex'!$A221)*'OH capex'!$C221</f>
        <v>0</v>
      </c>
      <c r="N221" s="165">
        <f>SUMIF('CC Summary'!$B:$B,'OH capex'!$A221,'CC Summary'!P:P)*$C221</f>
        <v>0</v>
      </c>
      <c r="O221" s="165">
        <f t="shared" si="22"/>
        <v>0</v>
      </c>
      <c r="P221" s="165">
        <f t="shared" si="23"/>
        <v>0</v>
      </c>
      <c r="Q221" s="174">
        <f t="shared" si="25"/>
        <v>0</v>
      </c>
    </row>
    <row r="222" spans="1:17">
      <c r="A222" s="70" t="s">
        <v>273</v>
      </c>
      <c r="B222" s="9">
        <v>47200</v>
      </c>
      <c r="C222" s="32">
        <v>1E-3</v>
      </c>
      <c r="D222" s="7">
        <f>SUMIF('CC Summary'!$B:$B,'OH capex'!$A222,'CC Summary'!K:K)*$C222</f>
        <v>50208.118341939393</v>
      </c>
      <c r="E222" s="35"/>
      <c r="F222" s="135">
        <f>SUMIFS('CC Summary'!$K:$K,'CC Summary'!$A:$A,"Y",'CC Summary'!$B:$B,'OH capex'!$A222)*'OH capex'!$C222</f>
        <v>0</v>
      </c>
      <c r="G222" s="7">
        <f>SUMIF('CC Summary'!$B:$B,'OH capex'!$A222,'CC Summary'!O:O)*$C222</f>
        <v>299.33111273705703</v>
      </c>
      <c r="H222" s="164">
        <f t="shared" si="20"/>
        <v>8.8730711345352928E-5</v>
      </c>
      <c r="I222" s="7">
        <f t="shared" si="21"/>
        <v>301.58840370649926</v>
      </c>
      <c r="J222" s="59">
        <f t="shared" si="24"/>
        <v>301.58840370649926</v>
      </c>
      <c r="L222" s="165">
        <f>SUMIF('CC Summary'!$B:$B,'OH capex'!$A222,'CC Summary'!H:H)*$C222</f>
        <v>0</v>
      </c>
      <c r="M222" s="165">
        <f>SUMIFS('CC Summary'!$H:$H,'CC Summary'!$A:$A,"Y",'CC Summary'!$B:$B,'OH capex'!$A222)*'OH capex'!$C222</f>
        <v>0</v>
      </c>
      <c r="N222" s="165">
        <f>SUMIF('CC Summary'!$B:$B,'OH capex'!$A222,'CC Summary'!P:P)*$C222</f>
        <v>0</v>
      </c>
      <c r="O222" s="165">
        <f t="shared" si="22"/>
        <v>0</v>
      </c>
      <c r="P222" s="165">
        <f t="shared" si="23"/>
        <v>0</v>
      </c>
      <c r="Q222" s="174">
        <f t="shared" si="25"/>
        <v>0</v>
      </c>
    </row>
    <row r="223" spans="1:17">
      <c r="A223" s="70" t="s">
        <v>273</v>
      </c>
      <c r="B223" s="9">
        <v>47302</v>
      </c>
      <c r="C223" s="32">
        <v>2.5999999999999999E-2</v>
      </c>
      <c r="D223" s="7">
        <f>SUMIF('CC Summary'!$B:$B,'OH capex'!$A223,'CC Summary'!K:K)*$C223</f>
        <v>1305411.0768904241</v>
      </c>
      <c r="E223" s="35"/>
      <c r="F223" s="135">
        <f>SUMIFS('CC Summary'!$K:$K,'CC Summary'!$A:$A,"Y",'CC Summary'!$B:$B,'OH capex'!$A223)*'OH capex'!$C223</f>
        <v>0</v>
      </c>
      <c r="G223" s="7">
        <f>SUMIF('CC Summary'!$B:$B,'OH capex'!$A223,'CC Summary'!O:O)*$C223</f>
        <v>7782.6089311634823</v>
      </c>
      <c r="H223" s="164">
        <f t="shared" si="20"/>
        <v>2.3069984949791759E-3</v>
      </c>
      <c r="I223" s="7">
        <f t="shared" si="21"/>
        <v>7841.2984963689805</v>
      </c>
      <c r="J223" s="59">
        <f t="shared" si="24"/>
        <v>7841.2984963689805</v>
      </c>
      <c r="L223" s="165">
        <f>SUMIF('CC Summary'!$B:$B,'OH capex'!$A223,'CC Summary'!H:H)*$C223</f>
        <v>0</v>
      </c>
      <c r="M223" s="165">
        <f>SUMIFS('CC Summary'!$H:$H,'CC Summary'!$A:$A,"Y",'CC Summary'!$B:$B,'OH capex'!$A223)*'OH capex'!$C223</f>
        <v>0</v>
      </c>
      <c r="N223" s="165">
        <f>SUMIF('CC Summary'!$B:$B,'OH capex'!$A223,'CC Summary'!P:P)*$C223</f>
        <v>0</v>
      </c>
      <c r="O223" s="165">
        <f t="shared" si="22"/>
        <v>0</v>
      </c>
      <c r="P223" s="165">
        <f t="shared" si="23"/>
        <v>0</v>
      </c>
      <c r="Q223" s="174">
        <f t="shared" si="25"/>
        <v>0</v>
      </c>
    </row>
    <row r="224" spans="1:17">
      <c r="A224" s="70" t="s">
        <v>273</v>
      </c>
      <c r="B224" s="9">
        <v>47400</v>
      </c>
      <c r="C224" s="32">
        <v>0.32500000000000001</v>
      </c>
      <c r="D224" s="7">
        <f>SUMIF('CC Summary'!$B:$B,'OH capex'!$A224,'CC Summary'!K:K)*$C224</f>
        <v>16317638.461130302</v>
      </c>
      <c r="E224" s="35"/>
      <c r="F224" s="135">
        <f>SUMIFS('CC Summary'!$K:$K,'CC Summary'!$A:$A,"Y",'CC Summary'!$B:$B,'OH capex'!$A224)*'OH capex'!$C224</f>
        <v>0</v>
      </c>
      <c r="G224" s="7">
        <f>SUMIF('CC Summary'!$B:$B,'OH capex'!$A224,'CC Summary'!O:O)*$C224</f>
        <v>97282.611639543538</v>
      </c>
      <c r="H224" s="164">
        <f t="shared" si="20"/>
        <v>2.8837481187239701E-2</v>
      </c>
      <c r="I224" s="7">
        <f t="shared" si="21"/>
        <v>98016.231204612268</v>
      </c>
      <c r="J224" s="59">
        <f t="shared" si="24"/>
        <v>98016.231204612268</v>
      </c>
      <c r="L224" s="165">
        <f>SUMIF('CC Summary'!$B:$B,'OH capex'!$A224,'CC Summary'!H:H)*$C224</f>
        <v>0</v>
      </c>
      <c r="M224" s="165">
        <f>SUMIFS('CC Summary'!$H:$H,'CC Summary'!$A:$A,"Y",'CC Summary'!$B:$B,'OH capex'!$A224)*'OH capex'!$C224</f>
        <v>0</v>
      </c>
      <c r="N224" s="165">
        <f>SUMIF('CC Summary'!$B:$B,'OH capex'!$A224,'CC Summary'!P:P)*$C224</f>
        <v>0</v>
      </c>
      <c r="O224" s="165">
        <f t="shared" si="22"/>
        <v>0</v>
      </c>
      <c r="P224" s="165">
        <f t="shared" si="23"/>
        <v>0</v>
      </c>
      <c r="Q224" s="174">
        <f t="shared" si="25"/>
        <v>0</v>
      </c>
    </row>
    <row r="225" spans="1:17">
      <c r="A225" s="70" t="s">
        <v>273</v>
      </c>
      <c r="B225" s="9">
        <v>47401</v>
      </c>
      <c r="C225" s="32">
        <v>0</v>
      </c>
      <c r="D225" s="7">
        <f>SUMIF('CC Summary'!$B:$B,'OH capex'!$A225,'CC Summary'!K:K)*$C225</f>
        <v>0</v>
      </c>
      <c r="E225" s="35"/>
      <c r="F225" s="135">
        <f>SUMIFS('CC Summary'!$K:$K,'CC Summary'!$A:$A,"Y",'CC Summary'!$B:$B,'OH capex'!$A225)*'OH capex'!$C225</f>
        <v>0</v>
      </c>
      <c r="G225" s="7">
        <f>SUMIF('CC Summary'!$B:$B,'OH capex'!$A225,'CC Summary'!O:O)*$C225</f>
        <v>0</v>
      </c>
      <c r="H225" s="164">
        <f t="shared" si="20"/>
        <v>0</v>
      </c>
      <c r="I225" s="7">
        <f t="shared" si="21"/>
        <v>0</v>
      </c>
      <c r="J225" s="59">
        <f t="shared" si="24"/>
        <v>0</v>
      </c>
      <c r="L225" s="165">
        <f>SUMIF('CC Summary'!$B:$B,'OH capex'!$A225,'CC Summary'!H:H)*$C225</f>
        <v>0</v>
      </c>
      <c r="M225" s="165">
        <f>SUMIFS('CC Summary'!$H:$H,'CC Summary'!$A:$A,"Y",'CC Summary'!$B:$B,'OH capex'!$A225)*'OH capex'!$C225</f>
        <v>0</v>
      </c>
      <c r="N225" s="165">
        <f>SUMIF('CC Summary'!$B:$B,'OH capex'!$A225,'CC Summary'!P:P)*$C225</f>
        <v>0</v>
      </c>
      <c r="O225" s="165">
        <f t="shared" si="22"/>
        <v>0</v>
      </c>
      <c r="P225" s="165">
        <f t="shared" si="23"/>
        <v>0</v>
      </c>
      <c r="Q225" s="174">
        <f t="shared" si="25"/>
        <v>0</v>
      </c>
    </row>
    <row r="226" spans="1:17">
      <c r="A226" s="70" t="s">
        <v>273</v>
      </c>
      <c r="B226" s="9">
        <v>47501</v>
      </c>
      <c r="C226" s="32">
        <v>0</v>
      </c>
      <c r="D226" s="7">
        <f>SUMIF('CC Summary'!$B:$B,'OH capex'!$A226,'CC Summary'!K:K)*$C226</f>
        <v>0</v>
      </c>
      <c r="E226" s="35"/>
      <c r="F226" s="135">
        <f>SUMIFS('CC Summary'!$K:$K,'CC Summary'!$A:$A,"Y",'CC Summary'!$B:$B,'OH capex'!$A226)*'OH capex'!$C226</f>
        <v>0</v>
      </c>
      <c r="G226" s="7">
        <f>SUMIF('CC Summary'!$B:$B,'OH capex'!$A226,'CC Summary'!O:O)*$C226</f>
        <v>0</v>
      </c>
      <c r="H226" s="164">
        <f t="shared" si="20"/>
        <v>0</v>
      </c>
      <c r="I226" s="7">
        <f t="shared" si="21"/>
        <v>0</v>
      </c>
      <c r="J226" s="59">
        <f t="shared" si="24"/>
        <v>0</v>
      </c>
      <c r="L226" s="165">
        <f>SUMIF('CC Summary'!$B:$B,'OH capex'!$A226,'CC Summary'!H:H)*$C226</f>
        <v>0</v>
      </c>
      <c r="M226" s="165">
        <f>SUMIFS('CC Summary'!$H:$H,'CC Summary'!$A:$A,"Y",'CC Summary'!$B:$B,'OH capex'!$A226)*'OH capex'!$C226</f>
        <v>0</v>
      </c>
      <c r="N226" s="165">
        <f>SUMIF('CC Summary'!$B:$B,'OH capex'!$A226,'CC Summary'!P:P)*$C226</f>
        <v>0</v>
      </c>
      <c r="O226" s="165">
        <f t="shared" si="22"/>
        <v>0</v>
      </c>
      <c r="P226" s="165">
        <f t="shared" si="23"/>
        <v>0</v>
      </c>
      <c r="Q226" s="174">
        <f t="shared" si="25"/>
        <v>0</v>
      </c>
    </row>
    <row r="227" spans="1:17">
      <c r="A227" s="70" t="s">
        <v>273</v>
      </c>
      <c r="B227" s="9">
        <v>47700</v>
      </c>
      <c r="C227" s="32">
        <v>0</v>
      </c>
      <c r="D227" s="7">
        <f>SUMIF('CC Summary'!$B:$B,'OH capex'!$A227,'CC Summary'!K:K)*$C227</f>
        <v>0</v>
      </c>
      <c r="E227" s="35"/>
      <c r="F227" s="135">
        <f>SUMIFS('CC Summary'!$K:$K,'CC Summary'!$A:$A,"Y",'CC Summary'!$B:$B,'OH capex'!$A227)*'OH capex'!$C227</f>
        <v>0</v>
      </c>
      <c r="G227" s="7">
        <f>SUMIF('CC Summary'!$B:$B,'OH capex'!$A227,'CC Summary'!O:O)*$C227</f>
        <v>0</v>
      </c>
      <c r="H227" s="164">
        <f t="shared" si="20"/>
        <v>0</v>
      </c>
      <c r="I227" s="7">
        <f t="shared" si="21"/>
        <v>0</v>
      </c>
      <c r="J227" s="59">
        <f t="shared" si="24"/>
        <v>0</v>
      </c>
      <c r="L227" s="165">
        <f>SUMIF('CC Summary'!$B:$B,'OH capex'!$A227,'CC Summary'!H:H)*$C227</f>
        <v>0</v>
      </c>
      <c r="M227" s="165">
        <f>SUMIFS('CC Summary'!$H:$H,'CC Summary'!$A:$A,"Y",'CC Summary'!$B:$B,'OH capex'!$A227)*'OH capex'!$C227</f>
        <v>0</v>
      </c>
      <c r="N227" s="165">
        <f>SUMIF('CC Summary'!$B:$B,'OH capex'!$A227,'CC Summary'!P:P)*$C227</f>
        <v>0</v>
      </c>
      <c r="O227" s="165">
        <f t="shared" si="22"/>
        <v>0</v>
      </c>
      <c r="P227" s="165">
        <f t="shared" si="23"/>
        <v>0</v>
      </c>
      <c r="Q227" s="174">
        <f t="shared" si="25"/>
        <v>0</v>
      </c>
    </row>
    <row r="228" spans="1:17">
      <c r="A228" s="70" t="s">
        <v>273</v>
      </c>
      <c r="B228" s="9">
        <v>47800</v>
      </c>
      <c r="C228" s="32">
        <v>0.64700000000000002</v>
      </c>
      <c r="D228" s="7">
        <f>SUMIF('CC Summary'!$B:$B,'OH capex'!$A228,'CC Summary'!K:K)*$C228</f>
        <v>32484652.567234784</v>
      </c>
      <c r="E228" s="35"/>
      <c r="F228" s="135">
        <f>SUMIFS('CC Summary'!$K:$K,'CC Summary'!$A:$A,"Y",'CC Summary'!$B:$B,'OH capex'!$A228)*'OH capex'!$C228</f>
        <v>0</v>
      </c>
      <c r="G228" s="7">
        <f>SUMIF('CC Summary'!$B:$B,'OH capex'!$A228,'CC Summary'!O:O)*$C228</f>
        <v>193667.2299408759</v>
      </c>
      <c r="H228" s="164">
        <f t="shared" si="20"/>
        <v>5.7408770240443344E-2</v>
      </c>
      <c r="I228" s="7">
        <f t="shared" si="21"/>
        <v>195127.69719810502</v>
      </c>
      <c r="J228" s="59">
        <f t="shared" si="24"/>
        <v>195127.69719810502</v>
      </c>
      <c r="L228" s="165">
        <f>SUMIF('CC Summary'!$B:$B,'OH capex'!$A228,'CC Summary'!H:H)*$C228</f>
        <v>0</v>
      </c>
      <c r="M228" s="165">
        <f>SUMIFS('CC Summary'!$H:$H,'CC Summary'!$A:$A,"Y",'CC Summary'!$B:$B,'OH capex'!$A228)*'OH capex'!$C228</f>
        <v>0</v>
      </c>
      <c r="N228" s="165">
        <f>SUMIF('CC Summary'!$B:$B,'OH capex'!$A228,'CC Summary'!P:P)*$C228</f>
        <v>0</v>
      </c>
      <c r="O228" s="165">
        <f t="shared" si="22"/>
        <v>0</v>
      </c>
      <c r="P228" s="165">
        <f t="shared" si="23"/>
        <v>0</v>
      </c>
      <c r="Q228" s="174">
        <f t="shared" si="25"/>
        <v>0</v>
      </c>
    </row>
    <row r="229" spans="1:17">
      <c r="A229" s="70" t="s">
        <v>273</v>
      </c>
      <c r="B229" s="9">
        <v>48301</v>
      </c>
      <c r="C229" s="32">
        <v>0</v>
      </c>
      <c r="D229" s="7">
        <f>SUMIF('CC Summary'!$B:$B,'OH capex'!$A229,'CC Summary'!K:K)*$C229</f>
        <v>0</v>
      </c>
      <c r="E229" s="35"/>
      <c r="F229" s="135">
        <f>SUMIFS('CC Summary'!$K:$K,'CC Summary'!$A:$A,"Y",'CC Summary'!$B:$B,'OH capex'!$A229)*'OH capex'!$C229</f>
        <v>0</v>
      </c>
      <c r="G229" s="7">
        <f>SUMIF('CC Summary'!$B:$B,'OH capex'!$A229,'CC Summary'!O:O)*$C229</f>
        <v>0</v>
      </c>
      <c r="H229" s="164">
        <f t="shared" si="20"/>
        <v>0</v>
      </c>
      <c r="I229" s="7">
        <f t="shared" si="21"/>
        <v>0</v>
      </c>
      <c r="J229" s="59">
        <f t="shared" si="24"/>
        <v>0</v>
      </c>
      <c r="L229" s="165">
        <f>SUMIF('CC Summary'!$B:$B,'OH capex'!$A229,'CC Summary'!H:H)*$C229</f>
        <v>0</v>
      </c>
      <c r="M229" s="165">
        <f>SUMIFS('CC Summary'!$H:$H,'CC Summary'!$A:$A,"Y",'CC Summary'!$B:$B,'OH capex'!$A229)*'OH capex'!$C229</f>
        <v>0</v>
      </c>
      <c r="N229" s="165">
        <f>SUMIF('CC Summary'!$B:$B,'OH capex'!$A229,'CC Summary'!P:P)*$C229</f>
        <v>0</v>
      </c>
      <c r="O229" s="165">
        <f t="shared" si="22"/>
        <v>0</v>
      </c>
      <c r="P229" s="165">
        <f t="shared" si="23"/>
        <v>0</v>
      </c>
      <c r="Q229" s="174">
        <f t="shared" si="25"/>
        <v>0</v>
      </c>
    </row>
    <row r="230" spans="1:17">
      <c r="A230" s="70" t="s">
        <v>273</v>
      </c>
      <c r="B230" s="9">
        <v>48601</v>
      </c>
      <c r="C230" s="32">
        <v>1E-3</v>
      </c>
      <c r="D230" s="7">
        <f>SUMIF('CC Summary'!$B:$B,'OH capex'!$A230,'CC Summary'!K:K)*$C230</f>
        <v>50208.118341939393</v>
      </c>
      <c r="E230" s="35"/>
      <c r="F230" s="135">
        <f>SUMIFS('CC Summary'!$K:$K,'CC Summary'!$A:$A,"Y",'CC Summary'!$B:$B,'OH capex'!$A230)*'OH capex'!$C230</f>
        <v>0</v>
      </c>
      <c r="G230" s="7">
        <f>SUMIF('CC Summary'!$B:$B,'OH capex'!$A230,'CC Summary'!O:O)*$C230</f>
        <v>299.33111273705703</v>
      </c>
      <c r="H230" s="164">
        <f t="shared" si="20"/>
        <v>8.8730711345352928E-5</v>
      </c>
      <c r="I230" s="7">
        <f t="shared" si="21"/>
        <v>301.58840370649926</v>
      </c>
      <c r="J230" s="59">
        <f t="shared" si="24"/>
        <v>301.58840370649926</v>
      </c>
      <c r="L230" s="165">
        <f>SUMIF('CC Summary'!$B:$B,'OH capex'!$A230,'CC Summary'!H:H)*$C230</f>
        <v>0</v>
      </c>
      <c r="M230" s="165">
        <f>SUMIFS('CC Summary'!$H:$H,'CC Summary'!$A:$A,"Y",'CC Summary'!$B:$B,'OH capex'!$A230)*'OH capex'!$C230</f>
        <v>0</v>
      </c>
      <c r="N230" s="165">
        <f>SUMIF('CC Summary'!$B:$B,'OH capex'!$A230,'CC Summary'!P:P)*$C230</f>
        <v>0</v>
      </c>
      <c r="O230" s="165">
        <f t="shared" si="22"/>
        <v>0</v>
      </c>
      <c r="P230" s="165">
        <f t="shared" si="23"/>
        <v>0</v>
      </c>
      <c r="Q230" s="174">
        <f t="shared" si="25"/>
        <v>0</v>
      </c>
    </row>
    <row r="231" spans="1:17">
      <c r="A231" s="70" t="s">
        <v>273</v>
      </c>
      <c r="B231" s="9">
        <v>49500</v>
      </c>
      <c r="C231" s="32">
        <v>0</v>
      </c>
      <c r="D231" s="7">
        <f>SUMIF('CC Summary'!$B:$B,'OH capex'!$A231,'CC Summary'!K:K)*$C231</f>
        <v>0</v>
      </c>
      <c r="E231" s="35"/>
      <c r="F231" s="135">
        <f>SUMIFS('CC Summary'!$K:$K,'CC Summary'!$A:$A,"Y",'CC Summary'!$B:$B,'OH capex'!$A231)*'OH capex'!$C231</f>
        <v>0</v>
      </c>
      <c r="G231" s="7">
        <f>SUMIF('CC Summary'!$B:$B,'OH capex'!$A231,'CC Summary'!O:O)*$C231</f>
        <v>0</v>
      </c>
      <c r="H231" s="164">
        <f t="shared" si="20"/>
        <v>0</v>
      </c>
      <c r="I231" s="7">
        <f t="shared" si="21"/>
        <v>0</v>
      </c>
      <c r="J231" s="59">
        <f t="shared" si="24"/>
        <v>0</v>
      </c>
      <c r="L231" s="165">
        <f>SUMIF('CC Summary'!$B:$B,'OH capex'!$A231,'CC Summary'!H:H)*$C231</f>
        <v>0</v>
      </c>
      <c r="M231" s="165">
        <f>SUMIFS('CC Summary'!$H:$H,'CC Summary'!$A:$A,"Y",'CC Summary'!$B:$B,'OH capex'!$A231)*'OH capex'!$C231</f>
        <v>0</v>
      </c>
      <c r="N231" s="165">
        <f>SUMIF('CC Summary'!$B:$B,'OH capex'!$A231,'CC Summary'!P:P)*$C231</f>
        <v>0</v>
      </c>
      <c r="O231" s="165">
        <f t="shared" si="22"/>
        <v>0</v>
      </c>
      <c r="P231" s="165">
        <f t="shared" si="23"/>
        <v>0</v>
      </c>
      <c r="Q231" s="174">
        <f t="shared" si="25"/>
        <v>0</v>
      </c>
    </row>
    <row r="232" spans="1:17">
      <c r="A232" s="70" t="s">
        <v>363</v>
      </c>
      <c r="B232" s="33"/>
      <c r="C232" s="32">
        <v>1</v>
      </c>
      <c r="D232" s="7">
        <f>SUMIF('CC Summary'!$B:$B,'OH capex'!$A232,'CC Summary'!K:K)*$C232</f>
        <v>0</v>
      </c>
      <c r="E232" s="35"/>
      <c r="F232" s="135">
        <f>SUMIFS('CC Summary'!$K:$K,'CC Summary'!$A:$A,"Y",'CC Summary'!$B:$B,'OH capex'!$A232)*'OH capex'!$C232</f>
        <v>0</v>
      </c>
      <c r="G232" s="7">
        <f>SUMIF('CC Summary'!$B:$B,'OH capex'!$A232,'CC Summary'!O:O)*$C232</f>
        <v>0</v>
      </c>
      <c r="H232" s="164">
        <f t="shared" si="20"/>
        <v>0</v>
      </c>
      <c r="I232" s="7">
        <f t="shared" si="21"/>
        <v>0</v>
      </c>
      <c r="J232" s="59">
        <f t="shared" si="24"/>
        <v>0</v>
      </c>
      <c r="L232" s="165">
        <f>SUMIF('CC Summary'!$B:$B,'OH capex'!$A232,'CC Summary'!H:H)*$C232</f>
        <v>0</v>
      </c>
      <c r="M232" s="165">
        <f>SUMIFS('CC Summary'!$H:$H,'CC Summary'!$A:$A,"Y",'CC Summary'!$B:$B,'OH capex'!$A232)*'OH capex'!$C232</f>
        <v>0</v>
      </c>
      <c r="N232" s="165">
        <f>SUMIF('CC Summary'!$B:$B,'OH capex'!$A232,'CC Summary'!P:P)*$C232</f>
        <v>0</v>
      </c>
      <c r="O232" s="165">
        <f t="shared" si="22"/>
        <v>0</v>
      </c>
      <c r="P232" s="165">
        <f t="shared" si="23"/>
        <v>0</v>
      </c>
      <c r="Q232" s="174">
        <f t="shared" si="25"/>
        <v>0</v>
      </c>
    </row>
    <row r="233" spans="1:17">
      <c r="D233" s="59">
        <f>SUM(D7:D232)</f>
        <v>719759198.98909891</v>
      </c>
      <c r="E233" s="59"/>
      <c r="F233" s="59">
        <f>SUM(F7:F232)</f>
        <v>0</v>
      </c>
      <c r="P233" s="165"/>
    </row>
    <row r="234" spans="1:17">
      <c r="P234" s="165"/>
    </row>
    <row r="235" spans="1:17">
      <c r="C235" t="s">
        <v>364</v>
      </c>
      <c r="D235" s="7">
        <f>'CC Summary'!K94</f>
        <v>7350707.8099999996</v>
      </c>
      <c r="E235" s="35"/>
      <c r="P235" s="165"/>
    </row>
    <row r="236" spans="1:17">
      <c r="C236" t="s">
        <v>181</v>
      </c>
      <c r="D236" s="59">
        <f>SUM(D233:D235)</f>
        <v>727109906.79909885</v>
      </c>
      <c r="E236" s="59"/>
    </row>
    <row r="238" spans="1:17">
      <c r="C238" t="s">
        <v>322</v>
      </c>
      <c r="D238" s="59">
        <f>D236-'CC Summary'!K95</f>
        <v>0</v>
      </c>
      <c r="E238" s="59"/>
    </row>
  </sheetData>
  <autoFilter ref="A6:D233" xr:uid="{BA07D0C4-1C25-4FEF-B616-F0755D46143F}"/>
  <mergeCells count="2">
    <mergeCell ref="F4:J4"/>
    <mergeCell ref="M4:Q4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s q m i d = " a 8 3 f a b c f - 3 8 a a - 4 d d b - a 9 8 0 - 7 8 c c 2 8 1 5 a c 8 2 "   x m l n s = " h t t p : / / s c h e m a s . m i c r o s o f t . c o m / D a t a M a s h u p " > A A A A A B c D A A B Q S w M E F A A C A A g A v H Y 7 U h O y 0 J e n A A A A + A A A A B I A H A B D b 2 5 m a W c v U G F j a 2 F n Z S 5 4 b W w g o h g A K K A U A A A A A A A A A A A A A A A A A A A A A A A A A A A A h Y / R C o I w G I V f R X b v N p d W y O 8 k v E 0 I g u h 2 6 N K R z n C z + W 5 d 9 E i 9 Q k J Z 3 X V 5 D t + B 7 z x u d 0 j H t v G u s j e q 0 w k K M E W e 1 E V X K l 0 l a L A n f 4 1 S D j t R n E U l v Q n W J h 6 N S l B t 7 S U m x D m H 3 Q J 3 f U U Y p Q E 5 5 t t 9 U c t W + E o b K 3 Q h 0 W d V / l 8 h D o e X D G d 4 x X A U R U s c h g G Q u Y Z c 6 S / C J m N M g f y U k A 2 N H X r J p f a z D Z A 5 A n m / 4 E 9 Q S w M E F A A C A A g A v H Y 7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x 2 O 1 I o i k e 4 D g A A A B E A A A A T A B w A R m 9 y b X V s Y X M v U 2 V j d G l v b j E u b S C i G A A o o B Q A A A A A A A A A A A A A A A A A A A A A A A A A A A A r T k 0 u y c z P U w i G 0 I b W A F B L A Q I t A B Q A A g A I A L x 2 O 1 I T s t C X p w A A A P g A A A A S A A A A A A A A A A A A A A A A A A A A A A B D b 2 5 m a W c v U G F j a 2 F n Z S 5 4 b W x Q S w E C L Q A U A A I A C A C 8 d j t S D 8 r p q 6 Q A A A D p A A A A E w A A A A A A A A A A A A A A A A D z A A A A W 0 N v b n R l b n R f V H l w Z X N d L n h t b F B L A Q I t A B Q A A g A I A L x 2 O 1 I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W + t I k T S F K T Z 7 H R T M H h k g t A A A A A A I A A A A A A A N m A A D A A A A A E A A A A D l T Z N N e s C y 4 m y 3 s M f W y d A E A A A A A B I A A A K A A A A A Q A A A A M m u / + z c n j / u b p n L B l r 5 n e l A A A A B 8 8 Z D R 8 1 j T V E 9 e C P T F 4 / d k F J / e K O y W x J 5 E r q C X u G M F B N v 7 + y E D 1 E m p K x Z 9 r y l b 8 N X D Q q A 2 i k 0 Q Z U D S w q x d l g T 4 X U V X h w G 5 P j k l 4 x I a s 4 X I C h Q A A A A x v 9 n v x 7 x X Q m x 6 o 8 4 Y c L + w s c W k j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E2251B1EE19E40ADD262C998ACD182" ma:contentTypeVersion="20" ma:contentTypeDescription="Create a new document." ma:contentTypeScope="" ma:versionID="a81d501cf18b48533e8369832005ca28">
  <xsd:schema xmlns:xsd="http://www.w3.org/2001/XMLSchema" xmlns:xs="http://www.w3.org/2001/XMLSchema" xmlns:p="http://schemas.microsoft.com/office/2006/metadata/properties" xmlns:ns1="http://schemas.microsoft.com/sharepoint/v3" xmlns:ns2="0f3dc55c-bcca-45e2-bb95-d6030d9207f1" xmlns:ns3="bc9be6ef-036f-4d38-ab45-2a4da0c93cb0" targetNamespace="http://schemas.microsoft.com/office/2006/metadata/properties" ma:root="true" ma:fieldsID="fdf4d8703acdc5d5135c3978ca0c151e" ns1:_="" ns2:_="" ns3:_="">
    <xsd:import namespace="http://schemas.microsoft.com/sharepoint/v3"/>
    <xsd:import namespace="0f3dc55c-bcca-45e2-bb95-d6030d9207f1"/>
    <xsd:import namespace="bc9be6ef-036f-4d38-ab45-2a4da0c93c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Area" minOccurs="0"/>
                <xsd:element ref="ns2:RegLead" minOccurs="0"/>
                <xsd:element ref="ns2:Legal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Intervenor" minOccurs="0"/>
                <xsd:element ref="ns2:Exhibit" minOccurs="0"/>
                <xsd:element ref="ns2:Category" minOccurs="0"/>
                <xsd:element ref="ns2:KeySupport" minOccurs="0"/>
                <xsd:element ref="ns3:_dlc_DocId" minOccurs="0"/>
                <xsd:element ref="ns3:_dlc_DocIdUrl" minOccurs="0"/>
                <xsd:element ref="ns3:_dlc_DocIdPersistId" minOccurs="0"/>
                <xsd:element ref="ns2:Witnesses" minOccurs="0"/>
                <xsd:element ref="ns2:TeamsPlannerStatus" minOccurs="0"/>
                <xsd:element ref="ns1:_ip_UnifiedCompliancePolicyProperties" minOccurs="0"/>
                <xsd:element ref="ns1:_ip_UnifiedCompliancePolicyUIAction" minOccurs="0"/>
                <xsd:element ref="ns2:Int_x002f_Exhibit_x002f_Tab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3dc55c-bcca-45e2-bb95-d6030d9207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Area" ma:index="10" nillable="true" ma:displayName="Area" ma:format="Dropdown" ma:internalName="Area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BD"/>
                    <xsd:enumeration value="Customer Care"/>
                    <xsd:enumeration value="Energy Services"/>
                    <xsd:enumeration value="Energy Transition"/>
                    <xsd:enumeration value="Finance"/>
                    <xsd:enumeration value="Operations"/>
                    <xsd:enumeration value="Rates"/>
                    <xsd:enumeration value="Regulatory"/>
                  </xsd:restriction>
                </xsd:simpleType>
              </xsd:element>
            </xsd:sequence>
          </xsd:extension>
        </xsd:complexContent>
      </xsd:complexType>
    </xsd:element>
    <xsd:element name="RegLead" ma:index="11" nillable="true" ma:displayName="Regulatory" ma:format="Dropdown" ma:list="UserInfo" ma:SharePointGroup="0" ma:internalName="RegLead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egal" ma:index="12" nillable="true" ma:displayName="Legal" ma:format="Dropdown" ma:list="UserInfo" ma:SharePointGroup="0" ma:internalName="Legal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Intervenor" ma:index="17" nillable="true" ma:displayName="Intervenor" ma:format="Dropdown" ma:internalName="Intervenor">
      <xsd:simpleType>
        <xsd:restriction base="dms:Choice">
          <xsd:enumeration value="A.Valastro"/>
          <xsd:enumeration value="APPro"/>
          <xsd:enumeration value="Atura"/>
          <xsd:enumeration value="BOMA"/>
          <xsd:enumeration value="CBA"/>
          <xsd:enumeration value="CCC"/>
          <xsd:enumeration value="CME"/>
          <xsd:enumeration value="ED"/>
          <xsd:enumeration value="Enercare"/>
          <xsd:enumeration value="EP"/>
          <xsd:enumeration value="F.Shah"/>
          <xsd:enumeration value="FRPO"/>
          <xsd:enumeration value="GEC"/>
          <xsd:enumeration value="GFN"/>
          <xsd:enumeration value="IESO"/>
          <xsd:enumeration value="IGUA"/>
          <xsd:enumeration value="KCES"/>
          <xsd:enumeration value="Kitchener"/>
          <xsd:enumeration value="LPMA"/>
          <xsd:enumeration value="M.Garnick"/>
          <xsd:enumeration value="OAPPA"/>
          <xsd:enumeration value="OGVG"/>
          <xsd:enumeration value="Otter Creek"/>
          <xsd:enumeration value="PP"/>
          <xsd:enumeration value="QMA"/>
          <xsd:enumeration value="R.Houldin"/>
          <xsd:enumeration value="RNG Coalition"/>
          <xsd:enumeration value="S.Riddell"/>
          <xsd:enumeration value="SEC"/>
          <xsd:enumeration value="SNNG"/>
          <xsd:enumeration value="TCPL"/>
          <xsd:enumeration value="Three Fires"/>
          <xsd:enumeration value="Unifor"/>
          <xsd:enumeration value="VECC"/>
          <xsd:enumeration value="STAFF"/>
        </xsd:restriction>
      </xsd:simpleType>
    </xsd:element>
    <xsd:element name="Exhibit" ma:index="18" nillable="true" ma:displayName="Exhibit" ma:internalName="Exhibit">
      <xsd:simpleType>
        <xsd:restriction base="dms:Number"/>
      </xsd:simpleType>
    </xsd:element>
    <xsd:element name="Category" ma:index="19" nillable="true" ma:displayName="Classification" ma:format="Dropdown" ma:internalName="Category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1"/>
                    <xsd:enumeration value="2"/>
                    <xsd:enumeration value="3"/>
                    <xsd:enumeration value="4"/>
                  </xsd:restriction>
                </xsd:simpleType>
              </xsd:element>
            </xsd:sequence>
          </xsd:extension>
        </xsd:complexContent>
      </xsd:complexType>
    </xsd:element>
    <xsd:element name="KeySupport" ma:index="20" nillable="true" ma:displayName="Key Support" ma:description="*Not Maintained by Regulatory*" ma:format="Dropdown" ma:list="UserInfo" ma:SharePointGroup="0" ma:internalName="KeySupport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Witnesses" ma:index="24" nillable="true" ma:displayName="Witness" ma:format="Dropdown" ma:internalName="Witnesses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.J. Kearney"/>
                    <xsd:enumeration value="Alicia Lenny"/>
                    <xsd:enumeration value="Adam Gellman"/>
                    <xsd:enumeration value="Adam Stiers"/>
                    <xsd:enumeration value="Ainslie Murdock"/>
                    <xsd:enumeration value="Ala Abusalhieh"/>
                    <xsd:enumeration value="Alex Hews"/>
                    <xsd:enumeration value="Alexandra Burke"/>
                    <xsd:enumeration value="Amber Vanderiviere"/>
                    <xsd:enumeration value="Amir Hasan"/>
                    <xsd:enumeration value="Amy Leuschner"/>
                    <xsd:enumeration value="Amy Mikhaila"/>
                    <xsd:enumeration value="Andrea Seguin"/>
                    <xsd:enumeration value="Angela Scott"/>
                    <xsd:enumeration value="Ann-Marie Hessian"/>
                    <xsd:enumeration value="Anton Kacicnik"/>
                    <xsd:enumeration value="Aqeel Zaidi"/>
                    <xsd:enumeration value="Arnold Meurling"/>
                    <xsd:enumeration value="Asha Patel"/>
                    <xsd:enumeration value="Ben McIntyre"/>
                    <xsd:enumeration value="Bob Wellington"/>
                    <xsd:enumeration value="Bradley Clark"/>
                    <xsd:enumeration value="Brandon So"/>
                    <xsd:enumeration value="Brianna Hamilton"/>
                    <xsd:enumeration value="Brittany Zimmer"/>
                    <xsd:enumeration value="Cara-Lynne Wade"/>
                    <xsd:enumeration value="Catherine Ho"/>
                    <xsd:enumeration value="Chad Cook"/>
                    <xsd:enumeration value="Chris Ripley"/>
                    <xsd:enumeration value="Cody Wood"/>
                    <xsd:enumeration value="Colin Healey"/>
                    <xsd:enumeration value="Cora Carriveau"/>
                    <xsd:enumeration value="Craig Fernandes"/>
                    <xsd:enumeration value="Dan Pleckaitis"/>
                    <xsd:enumeration value="Danielle Dreveny"/>
                    <xsd:enumeration value="Dave Hoffman"/>
                    <xsd:enumeration value="Dave Janisse"/>
                    <xsd:enumeration value="Deborah Schmidt"/>
                    <xsd:enumeration value="Diane Simmons"/>
                    <xsd:enumeration value="Dwayne Conrod"/>
                    <xsd:enumeration value="Edward Hou"/>
                    <xsd:enumeration value="Elena Chang"/>
                    <xsd:enumeration value="Emily Nisbet"/>
                    <xsd:enumeration value="Eric Zhang"/>
                    <xsd:enumeration value="Faheem Ahmad"/>
                    <xsd:enumeration value="Gesiena Antuma"/>
                    <xsd:enumeration value="Gilmer Bashualdo-Hilario"/>
                    <xsd:enumeration value="Gord Dillon"/>
                    <xsd:enumeration value="Gord Lau"/>
                    <xsd:enumeration value="Greg Kaminski"/>
                    <xsd:enumeration value="Heidi Steinberg"/>
                    <xsd:enumeration value="Helen Huang"/>
                    <xsd:enumeration value="Hilary Thompson"/>
                    <xsd:enumeration value="Hulya Sayyan"/>
                    <xsd:enumeration value="Ian MacPherson"/>
                    <xsd:enumeration value="Ian McLeod"/>
                    <xsd:enumeration value="Jackie Collier"/>
                    <xsd:enumeration value="Jamee Lynn Laing"/>
                    <xsd:enumeration value="Jane Huang"/>
                    <xsd:enumeration value="Jane Pinsonneault"/>
                    <xsd:enumeration value="Janee O'Donohue"/>
                    <xsd:enumeration value="Jason Bond"/>
                    <xsd:enumeration value="Jason Gillett"/>
                    <xsd:enumeration value="Jason Vinagre"/>
                    <xsd:enumeration value="Jeff Cadotte"/>
                    <xsd:enumeration value="Jenn Cardoso"/>
                    <xsd:enumeration value="Jenna Vanderveen"/>
                    <xsd:enumeration value="Jennifer Burnham"/>
                    <xsd:enumeration value="Jennifer Heard"/>
                    <xsd:enumeration value="Jennifer Murphy"/>
                    <xsd:enumeration value="Jeremy Getson"/>
                    <xsd:enumeration value="Joseph Dimeo"/>
                    <xsd:enumeration value="Joel Denomy"/>
                    <xsd:enumeration value="Joey Cyples"/>
                    <xsd:enumeration value="John Gillis"/>
                    <xsd:enumeration value="Joseph Dimeo"/>
                    <xsd:enumeration value="Julie Rader"/>
                    <xsd:enumeration value="Karen Sweet"/>
                    <xsd:enumeration value="Katie Hooper"/>
                    <xsd:enumeration value="Kent Kerrigan"/>
                    <xsd:enumeration value="Kim Vitek"/>
                    <xsd:enumeration value="Kurt Holmes"/>
                    <xsd:enumeration value="Laura Sheehan"/>
                    <xsd:enumeration value="Leanne Sidorkewicz"/>
                    <xsd:enumeration value="Lee-Ann Giroux"/>
                    <xsd:enumeration value="Lisa Marusic"/>
                    <xsd:enumeration value="Louie Jeromel"/>
                    <xsd:enumeration value="Luna Munro"/>
                    <xsd:enumeration value="Lyne McMurchie"/>
                    <xsd:enumeration value="Margarita Suarez"/>
                    <xsd:enumeration value="Matt St. Pierre"/>
                    <xsd:enumeration value="Max Hagerman"/>
                    <xsd:enumeration value="Melinda Yan"/>
                    <xsd:enumeration value="Melissa Debevc"/>
                    <xsd:enumeration value="Michael Abate"/>
                    <xsd:enumeration value="Michael McGivery"/>
                    <xsd:enumeration value="Michelle Tian"/>
                    <xsd:enumeration value="Mike Wagle"/>
                    <xsd:enumeration value="Neerajah Raviraj"/>
                    <xsd:enumeration value="Nicole Brunner"/>
                    <xsd:enumeration value="Paaras Sood"/>
                    <xsd:enumeration value="Paolo Mastronardi"/>
                    <xsd:enumeration value="Pat Squires"/>
                    <xsd:enumeration value="Paul Baxter"/>
                    <xsd:enumeration value="Peter Mussio"/>
                    <xsd:enumeration value="Rachel Goodreau"/>
                    <xsd:enumeration value="Rakesh Torul"/>
                    <xsd:enumeration value="Ravi Sigurdson"/>
                    <xsd:enumeration value="Rob DiMaria"/>
                    <xsd:enumeration value="Rob Ford"/>
                    <xsd:enumeration value="Rob Goodreau"/>
                    <xsd:enumeration value="Robert Rutitis"/>
                    <xsd:enumeration value="Robin Stevenson"/>
                    <xsd:enumeration value="Ruth Swan"/>
                    <xsd:enumeration value="Ryan Cheung"/>
                    <xsd:enumeration value="Ryan Organ"/>
                    <xsd:enumeration value="Ryan Small"/>
                    <xsd:enumeration value="Ryan Stelmaschuk"/>
                    <xsd:enumeration value="Sam McDermott"/>
                    <xsd:enumeration value="Sara Hale"/>
                    <xsd:enumeration value="Sarah Tope"/>
                    <xsd:enumeration value="Scott Dodd"/>
                    <xsd:enumeration value="Scott Hines"/>
                    <xsd:enumeration value="Sean Collier"/>
                    <xsd:enumeration value="Stephanie Fife"/>
                    <xsd:enumeration value="Steve Dantzer"/>
                    <xsd:enumeration value="Steve Edwardson"/>
                    <xsd:enumeration value="Steve Kay"/>
                    <xsd:enumeration value="Steve Pardy"/>
                    <xsd:enumeration value="Steven Brignall"/>
                    <xsd:enumeration value="Steven Riccio"/>
                    <xsd:enumeration value="Steven Shen"/>
                    <xsd:enumeration value="Sunny Swatch"/>
                    <xsd:enumeration value="Sutha Ariyalingam"/>
                    <xsd:enumeration value="Tanya Ferguson"/>
                    <xsd:enumeration value="Teresa Chan"/>
                    <xsd:enumeration value="Tiffany Jonkins"/>
                    <xsd:enumeration value="Tom Byng"/>
                    <xsd:enumeration value="Tracey Teed Martin"/>
                    <xsd:enumeration value="Tracy Lynch"/>
                    <xsd:enumeration value="Trinette Lindley"/>
                    <xsd:enumeration value="Tyler Brady"/>
                    <xsd:enumeration value="Vanessa Innis"/>
                    <xsd:enumeration value="Victoria Wang"/>
                    <xsd:enumeration value="Warren Fisher"/>
                    <xsd:enumeration value="Warren Reinisch"/>
                    <xsd:enumeration value="Wayne Passmore"/>
                    <xsd:enumeration value="Yousuf Zaki"/>
                    <xsd:enumeration value="Malini Giridhar"/>
                    <xsd:enumeration value="Mark Kitchen"/>
                    <xsd:enumeration value="Lesley Austin"/>
                    <xsd:enumeration value="Rob Sterling"/>
                    <xsd:enumeration value="Lauren Whitwham"/>
                    <xsd:enumeration value="Evan Tomek"/>
                  </xsd:restriction>
                </xsd:simpleType>
              </xsd:element>
            </xsd:sequence>
          </xsd:extension>
        </xsd:complexContent>
      </xsd:complexType>
    </xsd:element>
    <xsd:element name="TeamsPlannerStatus" ma:index="25" nillable="true" ma:displayName="Teams Planner Status" ma:default="Draft Response" ma:format="Dropdown" ma:internalName="TeamsPlannerStatus">
      <xsd:simpleType>
        <xsd:restriction base="dms:Choice">
          <xsd:enumeration value="Draft Response"/>
          <xsd:enumeration value="Regulatory Review"/>
          <xsd:enumeration value="Back to witness"/>
          <xsd:enumeration value="Legal Review"/>
          <xsd:enumeration value="Executive Review"/>
          <xsd:enumeration value="Final"/>
          <xsd:enumeration value="Functional Area Review"/>
          <xsd:enumeration value="Back to Witness Post Functional Area"/>
        </xsd:restriction>
      </xsd:simpleType>
    </xsd:element>
    <xsd:element name="Int_x002f_Exhibit_x002f_Tab" ma:index="28" nillable="true" ma:displayName="Exhibit/Int/Quest" ma:internalName="Int_x002f_Exhibit_x002f_Tab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9be6ef-036f-4d38-ab45-2a4da0c93cb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21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2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nt_x002f_Exhibit_x002f_Tab xmlns="0f3dc55c-bcca-45e2-bb95-d6030d9207f1">04.05.12.25</Int_x002f_Exhibit_x002f_Tab>
    <Witnesses xmlns="0f3dc55c-bcca-45e2-bb95-d6030d9207f1" xsi:nil="true"/>
    <_dlc_DocId xmlns="bc9be6ef-036f-4d38-ab45-2a4da0c93cb0">C6U45NHNYSXQ-1954422155-4258</_dlc_DocId>
    <TeamsPlannerStatus xmlns="0f3dc55c-bcca-45e2-bb95-d6030d9207f1">Draft Response</TeamsPlannerStatus>
    <Legal xmlns="0f3dc55c-bcca-45e2-bb95-d6030d9207f1">
      <UserInfo>
        <DisplayName/>
        <AccountId xsi:nil="true"/>
        <AccountType/>
      </UserInfo>
    </Legal>
    <RegLead xmlns="0f3dc55c-bcca-45e2-bb95-d6030d9207f1">
      <UserInfo>
        <DisplayName/>
        <AccountId xsi:nil="true"/>
        <AccountType/>
      </UserInfo>
    </RegLead>
    <Area xmlns="0f3dc55c-bcca-45e2-bb95-d6030d9207f1" xsi:nil="true"/>
    <Exhibit xmlns="0f3dc55c-bcca-45e2-bb95-d6030d9207f1">4</Exhibit>
    <KeySupport xmlns="0f3dc55c-bcca-45e2-bb95-d6030d9207f1">
      <UserInfo>
        <DisplayName/>
        <AccountId xsi:nil="true"/>
        <AccountType/>
      </UserInfo>
    </KeySupport>
    <_ip_UnifiedCompliancePolicyUIAction xmlns="http://schemas.microsoft.com/sharepoint/v3" xsi:nil="true"/>
    <_dlc_DocIdUrl xmlns="bc9be6ef-036f-4d38-ab45-2a4da0c93cb0">
      <Url>https://enbridge.sharepoint.com/teams/EB-2022-02002024Rebasing/_layouts/15/DocIdRedir.aspx?ID=C6U45NHNYSXQ-1954422155-4258</Url>
      <Description>C6U45NHNYSXQ-1954422155-4258</Description>
    </_dlc_DocIdUrl>
    <_ip_UnifiedCompliancePolicyProperties xmlns="http://schemas.microsoft.com/sharepoint/v3" xsi:nil="true"/>
    <Category xmlns="0f3dc55c-bcca-45e2-bb95-d6030d9207f1" xsi:nil="true"/>
    <Intervenor xmlns="0f3dc55c-bcca-45e2-bb95-d6030d9207f1">IGUA</Intervenor>
  </documentManagement>
</p:properties>
</file>

<file path=customXml/itemProps1.xml><?xml version="1.0" encoding="utf-8"?>
<ds:datastoreItem xmlns:ds="http://schemas.openxmlformats.org/officeDocument/2006/customXml" ds:itemID="{DEA27855-F922-4ABD-BED3-632F4BB6FD66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5770D14-20D7-457A-A960-FDB4CEC44F1B}"/>
</file>

<file path=customXml/itemProps3.xml><?xml version="1.0" encoding="utf-8"?>
<ds:datastoreItem xmlns:ds="http://schemas.openxmlformats.org/officeDocument/2006/customXml" ds:itemID="{8D237656-DECB-4632-BAA9-C846DE701270}"/>
</file>

<file path=customXml/itemProps4.xml><?xml version="1.0" encoding="utf-8"?>
<ds:datastoreItem xmlns:ds="http://schemas.openxmlformats.org/officeDocument/2006/customXml" ds:itemID="{F82CA7DE-56BE-4F83-AFD7-C3D1900FAD26}"/>
</file>

<file path=customXml/itemProps5.xml><?xml version="1.0" encoding="utf-8"?>
<ds:datastoreItem xmlns:ds="http://schemas.openxmlformats.org/officeDocument/2006/customXml" ds:itemID="{2BAB257E-5C15-469A-AEFF-D607D6A7DB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Summary </vt:lpstr>
      <vt:lpstr>CC Summary</vt:lpstr>
      <vt:lpstr>Capex to PA</vt:lpstr>
      <vt:lpstr>Closeouts and Depr</vt:lpstr>
      <vt:lpstr>IDC</vt:lpstr>
      <vt:lpstr>Closeout Profiles</vt:lpstr>
      <vt:lpstr>Regulatory Accounting</vt:lpstr>
      <vt:lpstr>OH OB</vt:lpstr>
      <vt:lpstr>OH capex</vt:lpstr>
      <vt:lpstr>CWIP</vt:lpstr>
      <vt:lpstr>CWIP!AssetClasses</vt:lpstr>
      <vt:lpstr>'OH capex'!AssetClasses</vt:lpstr>
      <vt:lpstr>AssetClasses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2023-03-08T22:25:36Z</dcterms:created>
  <dcterms:modified xsi:type="dcterms:W3CDTF">2023-03-08T22:25:43Z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1a6f161-e42b-4c47-8f69-f6a81e023e2d_Enabled">
    <vt:lpwstr>true</vt:lpwstr>
  </property>
  <property fmtid="{D5CDD505-2E9C-101B-9397-08002B2CF9AE}" pid="3" name="MSIP_Label_b1a6f161-e42b-4c47-8f69-f6a81e023e2d_SetDate">
    <vt:lpwstr>2023-03-08T22:25:38Z</vt:lpwstr>
  </property>
  <property fmtid="{D5CDD505-2E9C-101B-9397-08002B2CF9AE}" pid="4" name="MSIP_Label_b1a6f161-e42b-4c47-8f69-f6a81e023e2d_Method">
    <vt:lpwstr>Standard</vt:lpwstr>
  </property>
  <property fmtid="{D5CDD505-2E9C-101B-9397-08002B2CF9AE}" pid="5" name="MSIP_Label_b1a6f161-e42b-4c47-8f69-f6a81e023e2d_Name">
    <vt:lpwstr>b1a6f161-e42b-4c47-8f69-f6a81e023e2d</vt:lpwstr>
  </property>
  <property fmtid="{D5CDD505-2E9C-101B-9397-08002B2CF9AE}" pid="6" name="MSIP_Label_b1a6f161-e42b-4c47-8f69-f6a81e023e2d_SiteId">
    <vt:lpwstr>271df5c2-953a-497b-93ad-7adf7a4b3cd7</vt:lpwstr>
  </property>
  <property fmtid="{D5CDD505-2E9C-101B-9397-08002B2CF9AE}" pid="7" name="MSIP_Label_b1a6f161-e42b-4c47-8f69-f6a81e023e2d_ActionId">
    <vt:lpwstr>b8f727c2-be9c-4b17-b869-e2f5c6e1d62e</vt:lpwstr>
  </property>
  <property fmtid="{D5CDD505-2E9C-101B-9397-08002B2CF9AE}" pid="8" name="MSIP_Label_b1a6f161-e42b-4c47-8f69-f6a81e023e2d_ContentBits">
    <vt:lpwstr>0</vt:lpwstr>
  </property>
  <property fmtid="{D5CDD505-2E9C-101B-9397-08002B2CF9AE}" pid="9" name="SV_QUERY_LIST_4F35BF76-6C0D-4D9B-82B2-816C12CF3733">
    <vt:lpwstr>empty_477D106A-C0D6-4607-AEBD-E2C9D60EA279</vt:lpwstr>
  </property>
  <property fmtid="{D5CDD505-2E9C-101B-9397-08002B2CF9AE}" pid="10" name="_EmailSubject">
    <vt:lpwstr>IGUA 25</vt:lpwstr>
  </property>
  <property fmtid="{D5CDD505-2E9C-101B-9397-08002B2CF9AE}" pid="11" name="ContentTypeId">
    <vt:lpwstr>0x010100F3E2251B1EE19E40ADD262C998ACD182</vt:lpwstr>
  </property>
  <property fmtid="{D5CDD505-2E9C-101B-9397-08002B2CF9AE}" pid="12" name="SV_HIDDEN_GRID_QUERY_LIST_4F35BF76-6C0D-4D9B-82B2-816C12CF3733">
    <vt:lpwstr>empty_477D106A-C0D6-4607-AEBD-E2C9D60EA279</vt:lpwstr>
  </property>
  <property fmtid="{D5CDD505-2E9C-101B-9397-08002B2CF9AE}" pid="13" name="_AuthorEmail">
    <vt:lpwstr>Danielle.Dreveny@enbridge.com</vt:lpwstr>
  </property>
  <property fmtid="{D5CDD505-2E9C-101B-9397-08002B2CF9AE}" pid="14" name="_dlc_DocIdItemGuid">
    <vt:lpwstr>afac66a3-5977-4ad4-a009-6fa0503e7f00</vt:lpwstr>
  </property>
  <property fmtid="{D5CDD505-2E9C-101B-9397-08002B2CF9AE}" pid="15" name="FileName">
    <vt:lpwstr/>
  </property>
  <property fmtid="{D5CDD505-2E9C-101B-9397-08002B2CF9AE}" pid="16" name="_NewReviewCycle">
    <vt:lpwstr/>
  </property>
  <property fmtid="{D5CDD505-2E9C-101B-9397-08002B2CF9AE}" pid="17" name="_ReviewingToolsShownOnce">
    <vt:lpwstr/>
  </property>
  <property fmtid="{D5CDD505-2E9C-101B-9397-08002B2CF9AE}" pid="18" name="_AuthorEmailDisplayName">
    <vt:lpwstr>Danielle Dreveny</vt:lpwstr>
  </property>
  <property fmtid="{D5CDD505-2E9C-101B-9397-08002B2CF9AE}" pid="19" name="_AdHocReviewCycleID">
    <vt:i4>-1878889261</vt:i4>
  </property>
</Properties>
</file>